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c605acbcd34e24" /></Relationships>
</file>

<file path=xl/workbook.xml><?xml version="1.0" encoding="utf-8"?>
<x:workbook xmlns:x="http://schemas.openxmlformats.org/spreadsheetml/2006/main">
  <x:sheets>
    <x:sheet xmlns:r="http://schemas.openxmlformats.org/officeDocument/2006/relationships" name="README" sheetId="1" r:id="R05ba4b3181724cd3"/>
    <x:sheet xmlns:r="http://schemas.openxmlformats.org/officeDocument/2006/relationships" name="Assumptions" sheetId="2" r:id="Re04d05844f844fed"/>
    <x:sheet xmlns:r="http://schemas.openxmlformats.org/officeDocument/2006/relationships" name="Raw_Data" sheetId="3" r:id="Rd2c9680a9d0340ea"/>
    <x:sheet xmlns:r="http://schemas.openxmlformats.org/officeDocument/2006/relationships" name="Customer_Analysis" sheetId="4" r:id="R49794a834a0b4056"/>
    <x:sheet xmlns:r="http://schemas.openxmlformats.org/officeDocument/2006/relationships" name="Segment_Summary" sheetId="5" r:id="R962ca4d98fbd4453"/>
    <x:sheet xmlns:r="http://schemas.openxmlformats.org/officeDocument/2006/relationships" name="Scenario_Model" sheetId="6" r:id="R850255beef4f4911"/>
    <x:sheet xmlns:r="http://schemas.openxmlformats.org/officeDocument/2006/relationships" name="Recommendations" sheetId="7" r:id="R9cfc3bdaa56d4457"/>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0.0%"/>
    <x:numFmt numFmtId="202" formatCode="0.00%"/>
    <x:numFmt numFmtId="203" formatCode="0%"/>
    <x:numFmt numFmtId="204" formatCode="0.00"/>
    <x:numFmt numFmtId="205" formatCode="$#,##0.00"/>
    <x:numFmt numFmtId="206" formatCode="0"/>
    <x:numFmt numFmtId="207" formatCode="0.0"/>
    <x:numFmt numFmtId="208" formatCode="#,##0"/>
  </x:numFmts>
  <x:fonts count="10">
    <x:font>
      <x:sz val="11"/>
      <x:name val="Carlito"/>
    </x:font>
    <x:font>
      <x:b/>
      <x:sz val="20"/>
      <x:color rgb="FFFFFFFF"/>
      <x:name val="Carlito"/>
    </x:font>
    <x:font>
      <x:b/>
      <x:sz val="12"/>
      <x:color rgb="FF17365D"/>
      <x:name val="Carlito"/>
    </x:font>
    <x:font>
      <x:b/>
      <x:sz val="12"/>
      <x:color rgb="FFFFFFFF"/>
      <x:name val="Carlito"/>
    </x:font>
    <x:font>
      <x:sz val="11"/>
      <x:color rgb="FF595959"/>
      <x:name val="Carlito"/>
    </x:font>
    <x:font>
      <x:b/>
      <x:sz val="14"/>
      <x:color rgb="FFFFFFFF"/>
      <x:name val="Carlito"/>
    </x:font>
    <x:font>
      <x:b/>
      <x:sz val="11"/>
      <x:color rgb="FFFFFFFF"/>
      <x:name val="Carlito"/>
    </x:font>
    <x:font>
      <x:b/>
      <x:sz val="16"/>
      <x:color rgb="FFFFFFFF"/>
      <x:name val="Carlito"/>
    </x:font>
    <x:font>
      <x:b/>
      <x:sz val="11"/>
      <x:color rgb="FF17365D"/>
      <x:name val="Carlito"/>
    </x:font>
    <x:font>
      <x:b/>
      <x:sz val="11"/>
      <x:name val="Carlito"/>
    </x:font>
  </x:fonts>
  <x:fills count="8">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4472C4"/>
      </x:patternFill>
    </x:fill>
    <x:fill>
      <x:patternFill patternType="solid">
        <x:fgColor rgb="FFE2F0D9"/>
      </x:patternFill>
    </x:fill>
    <x:fill>
      <x:patternFill patternType="solid">
        <x:fgColor rgb="FFD9EAF7"/>
      </x:patternFill>
    </x:fill>
    <x:fill>
      <x:patternFill patternType="solid">
        <x:fgColor rgb="FFF2F2F2"/>
      </x:patternFill>
    </x:fill>
  </x:fills>
  <x:borders count="2">
    <x:border/>
    <x:border/>
  </x:borders>
  <x:cellStyleXfs count="1">
    <x:xf numFmtId="0" fontId="0" fillId="0" borderId="0"/>
  </x:cellStyleXfs>
  <x:cellXfs count="1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6" fillId="4" borderId="0" xfId="0" applyNumberFormat="1" applyFont="1" applyFill="1" applyBorder="1"/>
    <x:xf numFmtId="0" fontId="6" fillId="4"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5"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4"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5"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6" fillId="4"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1" xfId="0" applyNumberFormat="1" applyFont="1" applyFill="1" applyBorder="1"/>
    <x:xf numFmtId="0" fontId="6" fillId="2" borderId="1" xfId="0" applyNumberFormat="1" applyFont="1" applyFill="1" applyBorder="1" applyAlignment="1">
      <x:alignment horizontal="center"/>
    </x:xf>
    <x:xf numFmtId="205" fontId="0" fillId="0" borderId="0" xfId="0" applyNumberFormat="1" applyFont="1" applyFill="1" applyBorder="1"/>
    <x:xf numFmtId="205" fontId="0" fillId="0" borderId="1"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7" fillId="2" borderId="0" xfId="0" applyNumberFormat="1" applyFont="1" applyFill="1" applyBorder="1"/>
    <x:xf numFmtId="0" fontId="7" fillId="2" borderId="1" xfId="0" applyNumberFormat="1" applyFont="1" applyFill="1" applyBorder="1"/>
    <x:xf numFmtId="0" fontId="8" fillId="3" borderId="0" xfId="0" applyNumberFormat="1" applyFont="1" applyFill="1" applyBorder="1"/>
    <x:xf numFmtId="0" fontId="8" fillId="3"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0" fontId="7" fillId="2" borderId="0" xfId="0" applyNumberFormat="1" applyFont="1" applyFill="1" applyBorder="1" applyAlignment="1">
      <x:alignment wrapText="1"/>
    </x:xf>
    <x:xf numFmtId="0" fontId="8" fillId="3" borderId="0" xfId="0" applyNumberFormat="1" applyFont="1" applyFill="1" applyBorder="1" applyAlignment="1">
      <x:alignment wrapText="1"/>
    </x:xf>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0" fontId="7" fillId="2" borderId="1" xfId="0" applyNumberFormat="1" applyFont="1" applyFill="1" applyBorder="1" applyAlignment="1">
      <x:alignment wrapText="1"/>
    </x:xf>
    <x:xf numFmtId="0" fontId="8" fillId="3" borderId="1" xfId="0" applyNumberFormat="1" applyFont="1" applyFill="1" applyBorder="1" applyAlignment="1">
      <x:alignment wrapText="1"/>
    </x:xf>
    <x:xf numFmtId="206" fontId="0" fillId="0" borderId="1" xfId="0" applyNumberFormat="1" applyFont="1" applyFill="1" applyBorder="1" applyAlignment="1">
      <x:alignment wrapText="1"/>
    </x:xf>
    <x:xf numFmtId="207" fontId="0" fillId="0" borderId="1" xfId="0" applyNumberFormat="1" applyFont="1" applyFill="1" applyBorder="1" applyAlignment="1">
      <x:alignment wrapText="1"/>
    </x:xf>
    <x:xf numFmtId="0" fontId="6" fillId="4" borderId="0" xfId="0" applyNumberFormat="1" applyFont="1" applyFill="1" applyBorder="1" applyAlignment="1">
      <x:alignment horizontal="center"/>
    </x:xf>
    <x:xf numFmtId="0" fontId="6" fillId="4" borderId="1" xfId="0" applyNumberFormat="1" applyFont="1" applyFill="1" applyBorder="1" applyAlignment="1">
      <x:alignment horizontal="center"/>
    </x:xf>
    <x:xf numFmtId="0" fontId="0" fillId="5" borderId="0" xfId="0" applyNumberFormat="1" applyFont="1" applyFill="1" applyBorder="1"/>
    <x:xf numFmtId="200" fontId="0" fillId="5" borderId="0" xfId="0" applyNumberFormat="1" applyFont="1" applyFill="1" applyBorder="1"/>
    <x:xf numFmtId="0" fontId="9" fillId="5" borderId="0" xfId="0" applyNumberFormat="1" applyFont="1" applyFill="1" applyBorder="1"/>
    <x:xf numFmtId="200" fontId="9" fillId="5" borderId="0" xfId="0" applyNumberFormat="1" applyFont="1" applyFill="1" applyBorder="1"/>
    <x:xf numFmtId="0" fontId="0" fillId="5" borderId="1" xfId="0" applyNumberFormat="1" applyFont="1" applyFill="1" applyBorder="1"/>
    <x:xf numFmtId="200" fontId="0" fillId="5" borderId="1" xfId="0" applyNumberFormat="1" applyFont="1" applyFill="1" applyBorder="1"/>
    <x:xf numFmtId="0" fontId="9" fillId="5" borderId="1" xfId="0" applyNumberFormat="1" applyFont="1" applyFill="1" applyBorder="1"/>
    <x:xf numFmtId="200" fontId="9" fillId="5" borderId="1" xfId="0" applyNumberFormat="1" applyFont="1" applyFill="1" applyBorder="1"/>
    <x:xf numFmtId="0" fontId="0" fillId="6" borderId="0" xfId="0" applyNumberFormat="1" applyFont="1" applyFill="1" applyBorder="1"/>
    <x:xf numFmtId="201" fontId="0" fillId="6" borderId="0" xfId="0" applyNumberFormat="1" applyFont="1" applyFill="1" applyBorder="1"/>
    <x:xf numFmtId="0" fontId="9" fillId="6" borderId="0" xfId="0" applyNumberFormat="1" applyFont="1" applyFill="1" applyBorder="1"/>
    <x:xf numFmtId="201" fontId="9" fillId="6" borderId="0" xfId="0" applyNumberFormat="1" applyFont="1" applyFill="1" applyBorder="1"/>
    <x:xf numFmtId="0" fontId="0" fillId="6" borderId="1" xfId="0" applyNumberFormat="1" applyFont="1" applyFill="1" applyBorder="1"/>
    <x:xf numFmtId="201" fontId="0" fillId="6" borderId="1" xfId="0" applyNumberFormat="1" applyFont="1" applyFill="1" applyBorder="1"/>
    <x:xf numFmtId="0" fontId="9" fillId="6" borderId="1" xfId="0" applyNumberFormat="1" applyFont="1" applyFill="1" applyBorder="1"/>
    <x:xf numFmtId="201" fontId="9" fillId="6" borderId="1" xfId="0" applyNumberFormat="1" applyFont="1" applyFill="1" applyBorder="1"/>
    <x:xf numFmtId="0" fontId="6" fillId="4" borderId="0" xfId="0" applyNumberFormat="1" applyFont="1" applyFill="1" applyBorder="1" applyAlignment="1">
      <x:alignment horizontal="center" wrapText="1"/>
    </x:xf>
    <x:xf numFmtId="0" fontId="9" fillId="5" borderId="0" xfId="0" applyNumberFormat="1" applyFont="1" applyFill="1" applyBorder="1" applyAlignment="1">
      <x:alignment wrapText="1"/>
    </x:xf>
    <x:xf numFmtId="200" fontId="9" fillId="5" borderId="0" xfId="0" applyNumberFormat="1" applyFont="1" applyFill="1" applyBorder="1" applyAlignment="1">
      <x:alignment wrapText="1"/>
    </x:xf>
    <x:xf numFmtId="0" fontId="9" fillId="6" borderId="0" xfId="0" applyNumberFormat="1" applyFont="1" applyFill="1" applyBorder="1" applyAlignment="1">
      <x:alignment wrapText="1"/>
    </x:xf>
    <x:xf numFmtId="201" fontId="9" fillId="6" borderId="0"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9" fillId="5" borderId="1" xfId="0" applyNumberFormat="1" applyFont="1" applyFill="1" applyBorder="1" applyAlignment="1">
      <x:alignment wrapText="1"/>
    </x:xf>
    <x:xf numFmtId="200" fontId="9" fillId="5" borderId="1" xfId="0" applyNumberFormat="1" applyFont="1" applyFill="1" applyBorder="1" applyAlignment="1">
      <x:alignment wrapText="1"/>
    </x:xf>
    <x:xf numFmtId="0" fontId="9" fillId="6" borderId="1" xfId="0" applyNumberFormat="1" applyFont="1" applyFill="1" applyBorder="1" applyAlignment="1">
      <x:alignment wrapText="1"/>
    </x:xf>
    <x:xf numFmtId="201" fontId="9" fillId="6"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8" fillId="6" borderId="1" xfId="0" applyNumberFormat="1" applyFont="1" applyFill="1" applyBorder="1" applyAlignment="1">
      <x:alignment horizontal="center"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208" fontId="0" fillId="0" borderId="0" xfId="0" applyNumberFormat="1" applyFont="1" applyFill="1" applyBorder="1"/>
    <x:xf numFmtId="208" fontId="0" fillId="0" borderId="1" xfId="0" applyNumberFormat="1" applyFont="1" applyFill="1" applyBorder="1"/>
    <x:xf numFmtId="208" fontId="0" fillId="0" borderId="0" xfId="0" applyNumberFormat="1" applyFont="1" applyFill="1" applyBorder="1" applyAlignment="1">
      <x:alignment wrapText="1"/>
    </x:xf>
  </x:cellXfs>
  <x:cellStyles count="1">
    <x:cellStyle name="Normal" xfId="0"/>
  </x:cellStyles>
  <x:dxfs count="2">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d33443c2f64949" /><Relationship Type="http://schemas.openxmlformats.org/officeDocument/2006/relationships/theme" Target="/xl/theme/theme1.xml" Id="R6023074ebc774829" /><Relationship Type="http://schemas.openxmlformats.org/officeDocument/2006/relationships/sharedStrings" Target="/xl/sharedStrings.xml" Id="R48dce26449e54aa1" /><Relationship Type="http://schemas.openxmlformats.org/officeDocument/2006/relationships/worksheet" Target="/xl/worksheets/sheet1.xml" Id="R05ba4b3181724cd3" /><Relationship Type="http://schemas.openxmlformats.org/officeDocument/2006/relationships/worksheet" Target="/xl/worksheets/sheet2.xml" Id="Re04d05844f844fed" /><Relationship Type="http://schemas.openxmlformats.org/officeDocument/2006/relationships/worksheet" Target="/xl/worksheets/sheet3.xml" Id="Rd2c9680a9d0340ea" /><Relationship Type="http://schemas.openxmlformats.org/officeDocument/2006/relationships/worksheet" Target="/xl/worksheets/sheet4.xml" Id="R49794a834a0b4056" /><Relationship Type="http://schemas.openxmlformats.org/officeDocument/2006/relationships/worksheet" Target="/xl/worksheets/sheet5.xml" Id="R962ca4d98fbd4453" /><Relationship Type="http://schemas.openxmlformats.org/officeDocument/2006/relationships/worksheet" Target="/xl/worksheets/sheet6.xml" Id="R850255beef4f4911" /><Relationship Type="http://schemas.openxmlformats.org/officeDocument/2006/relationships/worksheet" Target="/xl/worksheets/sheet7.xml" Id="R9cfc3bdaa56d4457" /></Relationships>
</file>

<file path=xl/tables/table1.xml><?xml version="1.0" encoding="utf-8"?>
<x:table xmlns:x="http://schemas.openxmlformats.org/spreadsheetml/2006/main" id="1" name="RawCustomerTable" displayName="RawCustomerTable" ref="A1:N3001" headerRowCount="1" totalsRowCount="0" totalsRowShown="0">
  <x:tableColumns count="14">
    <x:tableColumn id="1" name="Customer_ID"/>
    <x:tableColumn id="2" name="Age"/>
    <x:tableColumn id="3" name="Annual_Income"/>
    <x:tableColumn id="4" name="Credit_Score"/>
    <x:tableColumn id="5" name="Tenure_Months"/>
    <x:tableColumn id="6" name="Card_Tier"/>
    <x:tableColumn id="7" name="Acquisition_Channel"/>
    <x:tableColumn id="8" name="Credit_Limit"/>
    <x:tableColumn id="9" name="Avg_Monthly_Spend"/>
    <x:tableColumn id="10" name="Utilization_Rate"/>
    <x:tableColumn id="11" name="Avg_Payment_Ratio"/>
    <x:tableColumn id="12" name="Delinq_30D_Count"/>
    <x:tableColumn id="13" name="Satisfaction_Score"/>
    <x:tableColumn id="14" name="Churn_Risk"/>
  </x:tableColumns>
  <x:tableStyleInfo name="TableStyleMedium2" showFirstColumn="0" showLastColumn="0" showRowStripes="1" showColumnStripes="0"/>
</x:table>
</file>

<file path=xl/tables/table2.xml><?xml version="1.0" encoding="utf-8"?>
<x:table xmlns:x="http://schemas.openxmlformats.org/spreadsheetml/2006/main" id="2" name="CustomerAnalysisTable" displayName="CustomerAnalysisTable" ref="A1:AF3001" headerRowCount="1" totalsRowCount="0" totalsRowShown="0">
  <x:tableColumns count="32">
    <x:tableColumn id="1" name="Customer_ID"/>
    <x:tableColumn id="2" name="Age"/>
    <x:tableColumn id="3" name="Annual_Income"/>
    <x:tableColumn id="4" name="Credit_Score"/>
    <x:tableColumn id="5" name="Tenure_Months"/>
    <x:tableColumn id="6" name="Card_Tier_Clean"/>
    <x:tableColumn id="7" name="Channel_Clean"/>
    <x:tableColumn id="8" name="Credit_Limit"/>
    <x:tableColumn id="9" name="Avg_Monthly_Spend"/>
    <x:tableColumn id="10" name="Utilization_Rate"/>
    <x:tableColumn id="11" name="Avg_Payment_Ratio"/>
    <x:tableColumn id="12" name="Delinq_30D_Count"/>
    <x:tableColumn id="13" name="Satisfaction_Score_Clean"/>
    <x:tableColumn id="14" name="Churn_Risk"/>
    <x:tableColumn id="15" name="Risk_Band"/>
    <x:tableColumn id="16" name="Annual_Fee"/>
    <x:tableColumn id="17" name="APR"/>
    <x:tableColumn id="18" name="Interchange_Rate"/>
    <x:tableColumn id="19" name="Rewards_Rate"/>
    <x:tableColumn id="20" name="Expected_Loss_Rate"/>
    <x:tableColumn id="21" name="Base_Service_Cost"/>
    <x:tableColumn id="22" name="Annual_Spend"/>
    <x:tableColumn id="23" name="Interest_Revenue"/>
    <x:tableColumn id="24" name="Interchange_Revenue"/>
    <x:tableColumn id="25" name="Rewards_Cost"/>
    <x:tableColumn id="26" name="Expected_Credit_Loss"/>
    <x:tableColumn id="27" name="Net_Annual_Contribution"/>
    <x:tableColumn id="28" name="Contribution_Margin"/>
    <x:tableColumn id="29" name="Growth_Score"/>
    <x:tableColumn id="30" name="Growth_Segment"/>
    <x:tableColumn id="31" name="Expected_Churn_Loss"/>
    <x:tableColumn id="32" name="Retention_Priority"/>
  </x:tableColumns>
  <x:tableStyleInfo name="TableStyleMedium2"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02fb859a5ec4282" /></Relationships>
</file>

<file path=xl/worksheets/_rels/sheet4.xml.rels>&#65279;<?xml version="1.0" encoding="utf-8"?><Relationships xmlns="http://schemas.openxmlformats.org/package/2006/relationships"><Relationship Type="http://schemas.openxmlformats.org/officeDocument/2006/relationships/table" Target="/xl/tables/table2.xml" Id="Rd8b2efc4a3af49ce" /></Relationships>
</file>

<file path=xl/worksheets/sheet1.xml><?xml version="1.0" encoding="utf-8"?>
<x:worksheet xmlns:x="http://schemas.openxmlformats.org/spreadsheetml/2006/main">
  <x:sheetFormatPr defaultRowHeight="15"/>
  <x:cols>
    <x:col min="1" max="1" width="19"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5" t="str">
        <x:v>Credit Card Portfolio Growth &amp; Risk Strategy</x:v>
      </x:c>
      <x:c r="B1" s="5"/>
      <x:c r="C1" s="5"/>
      <x:c r="D1" s="5"/>
      <x:c r="E1" s="5"/>
      <x:c r="F1" s="5"/>
      <x:c r="G1" s="5"/>
      <x:c r="H1" s="5"/>
    </x:row>
    <x:row r="2">
      <x:c r="A2" s="5"/>
      <x:c r="B2" s="5"/>
      <x:c r="C2" s="5"/>
      <x:c r="D2" s="5"/>
      <x:c r="E2" s="5"/>
      <x:c r="F2" s="5"/>
      <x:c r="G2" s="5"/>
      <x:c r="H2" s="5"/>
    </x:row>
    <x:row r="4">
      <x:c r="A4" s="12" t="str">
        <x:v>Excel Strategy &amp; Analytics Case | Synthetic Financial Services Data</x:v>
      </x:c>
      <x:c r="B4" s="12"/>
      <x:c r="C4" s="12"/>
      <x:c r="D4" s="12"/>
      <x:c r="E4" s="12"/>
      <x:c r="F4" s="12"/>
      <x:c r="G4" s="12"/>
      <x:c r="H4" s="12"/>
    </x:row>
    <x:row r="6">
      <x:c r="A6" s="17" t="str">
        <x:v>Business Objective</x:v>
      </x:c>
      <x:c r="B6" s="17"/>
      <x:c r="C6" s="17"/>
      <x:c r="D6" s="17"/>
      <x:c r="E6" s="17"/>
      <x:c r="F6" s="17"/>
      <x:c r="G6" s="17"/>
      <x:c r="H6" s="17"/>
    </x:row>
    <x:row r="7">
      <x:c r="A7" s="22" t="str">
        <x:v>Identify which credit-card customers an issuer should target for growth while protecting profitability and credit quality.</x:v>
      </x:c>
      <x:c r="B7" s="22"/>
      <x:c r="C7" s="22"/>
      <x:c r="D7" s="22"/>
      <x:c r="E7" s="22"/>
      <x:c r="F7" s="22"/>
      <x:c r="G7" s="22"/>
      <x:c r="H7" s="22"/>
    </x:row>
    <x:row r="8">
      <x:c r="A8" s="22"/>
      <x:c r="B8" s="22"/>
      <x:c r="C8" s="22"/>
      <x:c r="D8" s="22"/>
      <x:c r="E8" s="22"/>
      <x:c r="F8" s="22"/>
      <x:c r="G8" s="22"/>
      <x:c r="H8" s="22"/>
    </x:row>
    <x:row r="9">
      <x:c r="A9" s="17" t="str">
        <x:v>Questions Answered</x:v>
      </x:c>
      <x:c r="B9" s="17"/>
      <x:c r="C9" s="17"/>
      <x:c r="D9" s="17"/>
      <x:c r="E9" s="17"/>
      <x:c r="F9" s="17"/>
      <x:c r="G9" s="17"/>
      <x:c r="H9" s="17"/>
    </x:row>
    <x:row r="10">
      <x:c r="A10" s="22" t="str">
        <x:v>1. Which customers are attractive credit-line growth candidates?
2. Which segments contribute the most annual profit?
3. Where is retention risk economically meaningful?
4. How sensitive is a growth program to spend response, expected losses, and program cost?</x:v>
      </x:c>
      <x:c r="B10" s="22"/>
      <x:c r="C10" s="22"/>
      <x:c r="D10" s="22"/>
      <x:c r="E10" s="22"/>
      <x:c r="F10" s="22"/>
      <x:c r="G10" s="22"/>
      <x:c r="H10" s="22"/>
    </x:row>
    <x:row r="11">
      <x:c r="A11" s="22"/>
      <x:c r="B11" s="22"/>
      <x:c r="C11" s="22"/>
      <x:c r="D11" s="22"/>
      <x:c r="E11" s="22"/>
      <x:c r="F11" s="22"/>
      <x:c r="G11" s="22"/>
      <x:c r="H11" s="22"/>
    </x:row>
    <x:row r="12">
      <x:c r="A12" s="22"/>
      <x:c r="B12" s="22"/>
      <x:c r="C12" s="22"/>
      <x:c r="D12" s="22"/>
      <x:c r="E12" s="22"/>
      <x:c r="F12" s="22"/>
      <x:c r="G12" s="22"/>
      <x:c r="H12" s="22"/>
    </x:row>
    <x:row r="13">
      <x:c r="A13" s="22"/>
      <x:c r="B13" s="22"/>
      <x:c r="C13" s="22"/>
      <x:c r="D13" s="22"/>
      <x:c r="E13" s="22"/>
      <x:c r="F13" s="22"/>
      <x:c r="G13" s="22"/>
      <x:c r="H13" s="22"/>
    </x:row>
    <x:row r="14">
      <x:c r="A14" s="17" t="str">
        <x:v>Excel Skills Demonstrated</x:v>
      </x:c>
      <x:c r="B14" s="17"/>
      <x:c r="C14" s="17"/>
      <x:c r="D14" s="17"/>
      <x:c r="E14" s="17"/>
      <x:c r="F14" s="17"/>
      <x:c r="G14" s="17"/>
      <x:c r="H14" s="17"/>
    </x:row>
    <x:row r="15">
      <x:c r="A15" s="22" t="str">
        <x:v>XLOOKUP • IF/AND/OR logic • SUMIFS/COUNTIFS • INDEX/MATCH • scenario analysis • financial modeling • data cleaning with TRIM/PROPER • conditional formatting • structured tables • executive recommendations</x:v>
      </x:c>
      <x:c r="B15" s="22"/>
      <x:c r="C15" s="22"/>
      <x:c r="D15" s="22"/>
      <x:c r="E15" s="22"/>
      <x:c r="F15" s="22"/>
      <x:c r="G15" s="22"/>
      <x:c r="H15" s="22"/>
    </x:row>
    <x:row r="16">
      <x:c r="A16" s="22"/>
      <x:c r="B16" s="22"/>
      <x:c r="C16" s="22"/>
      <x:c r="D16" s="22"/>
      <x:c r="E16" s="22"/>
      <x:c r="F16" s="22"/>
      <x:c r="G16" s="22"/>
      <x:c r="H16" s="22"/>
    </x:row>
    <x:row r="18">
      <x:c r="A18" s="17" t="str">
        <x:v>Workbook Flow</x:v>
      </x:c>
      <x:c r="B18" s="17"/>
      <x:c r="C18" s="17"/>
      <x:c r="D18" s="17"/>
      <x:c r="E18" s="17"/>
      <x:c r="F18" s="17"/>
      <x:c r="G18" s="17"/>
      <x:c r="H18" s="17"/>
    </x:row>
    <x:row r="19">
      <x:c r="A19" s="22" t="str">
        <x:v>Raw_Data → Assumptions → Customer_Analysis → Segment_Summary → Scenario_Model → Recommendations</x:v>
      </x:c>
      <x:c r="B19" s="22"/>
      <x:c r="C19" s="22"/>
      <x:c r="D19" s="22"/>
      <x:c r="E19" s="22"/>
      <x:c r="F19" s="22"/>
      <x:c r="G19" s="22"/>
      <x:c r="H19" s="22"/>
    </x:row>
    <x:row r="20">
      <x:c r="A20" s="22"/>
      <x:c r="B20" s="22"/>
      <x:c r="C20" s="22"/>
      <x:c r="D20" s="22"/>
      <x:c r="E20" s="22"/>
      <x:c r="F20" s="22"/>
      <x:c r="G20" s="22"/>
      <x:c r="H20" s="22"/>
    </x:row>
    <x:row r="21">
      <x:c r="A21" s="17" t="str">
        <x:v>Important Note</x:v>
      </x:c>
      <x:c r="B21" s="17"/>
      <x:c r="C21" s="17"/>
      <x:c r="D21" s="17"/>
      <x:c r="E21" s="17"/>
      <x:c r="F21" s="17"/>
      <x:c r="G21" s="17"/>
      <x:c r="H21" s="17"/>
    </x:row>
    <x:row r="22">
      <x:c r="A22" s="22" t="str">
        <x:v>All customer records and economics are synthetic and created solely for portfolio demonstration. Rates, fees, risk assumptions, and results are illustrative and are not Visa or issuer data.</x:v>
      </x:c>
      <x:c r="B22" s="22"/>
      <x:c r="C22" s="22"/>
      <x:c r="D22" s="22"/>
      <x:c r="E22" s="22"/>
      <x:c r="F22" s="22"/>
      <x:c r="G22" s="22"/>
      <x:c r="H22" s="22"/>
    </x:row>
    <x:row r="23">
      <x:c r="A23" s="22"/>
      <x:c r="B23" s="22"/>
      <x:c r="C23" s="22"/>
      <x:c r="D23" s="22"/>
      <x:c r="E23" s="22"/>
      <x:c r="F23" s="22"/>
      <x:c r="G23" s="22"/>
      <x:c r="H23" s="22"/>
    </x:row>
  </x:sheetData>
  <x:mergeCells>
    <x:mergeCell ref="A1:H2"/>
    <x:mergeCell ref="A4:H4"/>
    <x:mergeCell ref="A6:H6"/>
    <x:mergeCell ref="A7:H8"/>
    <x:mergeCell ref="A9:H9"/>
    <x:mergeCell ref="A14:H14"/>
    <x:mergeCell ref="A15:H16"/>
    <x:mergeCell ref="A18:H18"/>
    <x:mergeCell ref="A19:H20"/>
    <x:mergeCell ref="A21:H21"/>
    <x:mergeCell ref="A22:H23"/>
    <x:mergeCell ref="A10:H13"/>
  </x:mergeCells>
  <x:pageMargins left="0.7" right="0.7" top="0.75" bottom="0.75" header="0.3" footer="0.3"/>
</x:worksheet>
</file>

<file path=xl/worksheets/sheet2.xml><?xml version="1.0" encoding="utf-8"?>
<x:worksheet xmlns:x="http://schemas.openxmlformats.org/spreadsheetml/2006/main">
  <x:sheetFormatPr defaultRowHeight="15"/>
  <x:cols>
    <x:col min="1" max="1" width="39.630001068115234" hidden="0" customWidth="1"/>
    <x:col min="2" max="2" width="9.5" hidden="0" customWidth="1"/>
    <x:col min="3" max="3" width="5.130000114440918" hidden="0" customWidth="1"/>
    <x:col min="4" max="4" width="14" hidden="0" customWidth="1"/>
    <x:col min="5" max="5" width="11.5" hidden="0" customWidth="1"/>
    <x:col min="6" max="6" width="14.75" hidden="0" customWidth="1"/>
    <x:col min="8" max="8" width="34.75" hidden="0" customWidth="1"/>
    <x:col min="9" max="9" width="16" hidden="0" customWidth="1"/>
  </x:cols>
  <x:sheetData>
    <x:row r="1">
      <x:c r="A1" s="40" t="str">
        <x:v>Card Economics Assumptions (Synthetic)</x:v>
      </x:c>
      <x:c r="B1" s="40"/>
      <x:c r="C1" s="40"/>
      <x:c r="D1" s="40"/>
      <x:c r="E1" s="40"/>
      <x:c r="F1" s="40"/>
      <x:c r="G1" s="41"/>
      <x:c r="H1" s="40" t="str">
        <x:v>Credit Risk Assumptions (Synthetic)</x:v>
      </x:c>
      <x:c r="I1" s="40"/>
    </x:row>
    <x:row r="2">
      <x:c r="A2" s="41"/>
      <x:c r="B2" s="41"/>
      <x:c r="C2" s="41"/>
      <x:c r="D2" s="41"/>
      <x:c r="E2" s="41"/>
      <x:c r="F2" s="41"/>
      <x:c r="G2" s="41"/>
      <x:c r="H2" s="41"/>
      <x:c r="I2" s="41"/>
    </x:row>
    <x:row r="3">
      <x:c r="A3" s="42" t="str">
        <x:v>Card_Tier</x:v>
      </x:c>
      <x:c r="B3" s="42" t="str">
        <x:v>Annual_Fee</x:v>
      </x:c>
      <x:c r="C3" s="42" t="str">
        <x:v>APR</x:v>
      </x:c>
      <x:c r="D3" s="42" t="str">
        <x:v>Interchange_Rate</x:v>
      </x:c>
      <x:c r="E3" s="42" t="str">
        <x:v>Rewards_Rate</x:v>
      </x:c>
      <x:c r="F3" s="42" t="str">
        <x:v>Base_Service_Cost</x:v>
      </x:c>
      <x:c r="G3" s="41"/>
      <x:c r="H3" s="42" t="str">
        <x:v>Risk_Band</x:v>
      </x:c>
      <x:c r="I3" s="42" t="str">
        <x:v>Expected_Loss_Rate</x:v>
      </x:c>
    </x:row>
    <x:row r="4">
      <x:c r="A4" s="41" t="str">
        <x:v>Classic</x:v>
      </x:c>
      <x:c r="B4" s="43" t="n">
        <x:v>0</x:v>
      </x:c>
      <x:c r="C4" s="44" t="n">
        <x:v>0.229</x:v>
      </x:c>
      <x:c r="D4" s="44" t="n">
        <x:v>0.015</x:v>
      </x:c>
      <x:c r="E4" s="44" t="n">
        <x:v>0.0075</x:v>
      </x:c>
      <x:c r="F4" s="43" t="n">
        <x:v>60</x:v>
      </x:c>
      <x:c r="G4" s="41"/>
      <x:c r="H4" s="41" t="str">
        <x:v>Low</x:v>
      </x:c>
      <x:c r="I4" s="45" t="n">
        <x:v>0.0035</x:v>
      </x:c>
    </x:row>
    <x:row r="5">
      <x:c r="A5" s="41" t="str">
        <x:v>Gold</x:v>
      </x:c>
      <x:c r="B5" s="43" t="n">
        <x:v>95</x:v>
      </x:c>
      <x:c r="C5" s="44" t="n">
        <x:v>0.219</x:v>
      </x:c>
      <x:c r="D5" s="44" t="n">
        <x:v>0.016</x:v>
      </x:c>
      <x:c r="E5" s="44" t="n">
        <x:v>0.01</x:v>
      </x:c>
      <x:c r="F5" s="43" t="n">
        <x:v>90</x:v>
      </x:c>
      <x:c r="G5" s="41"/>
      <x:c r="H5" s="41" t="str">
        <x:v>Medium</x:v>
      </x:c>
      <x:c r="I5" s="45" t="n">
        <x:v>0.012</x:v>
      </x:c>
    </x:row>
    <x:row r="6">
      <x:c r="A6" s="41" t="str">
        <x:v>Platinum</x:v>
      </x:c>
      <x:c r="B6" s="43" t="n">
        <x:v>195</x:v>
      </x:c>
      <x:c r="C6" s="44" t="n">
        <x:v>0.199</x:v>
      </x:c>
      <x:c r="D6" s="44" t="n">
        <x:v>0.017</x:v>
      </x:c>
      <x:c r="E6" s="44" t="n">
        <x:v>0.013</x:v>
      </x:c>
      <x:c r="F6" s="43" t="n">
        <x:v>140</x:v>
      </x:c>
      <x:c r="G6" s="41"/>
      <x:c r="H6" s="41" t="str">
        <x:v>High</x:v>
      </x:c>
      <x:c r="I6" s="45" t="n">
        <x:v>0.045</x:v>
      </x:c>
    </x:row>
    <x:row r="7">
      <x:c r="A7" s="41"/>
      <x:c r="B7" s="41"/>
      <x:c r="C7" s="41"/>
      <x:c r="D7" s="41"/>
      <x:c r="E7" s="41"/>
      <x:c r="F7" s="41"/>
      <x:c r="G7" s="41"/>
      <x:c r="H7" s="41"/>
      <x:c r="I7" s="41"/>
    </x:row>
    <x:row r="8">
      <x:c r="A8" s="41"/>
      <x:c r="B8" s="41"/>
      <x:c r="C8" s="41"/>
      <x:c r="D8" s="41"/>
      <x:c r="E8" s="41"/>
      <x:c r="F8" s="41"/>
      <x:c r="G8" s="41"/>
      <x:c r="H8" s="41"/>
      <x:c r="I8" s="41"/>
    </x:row>
    <x:row r="9">
      <x:c r="A9" s="42" t="str">
        <x:v>Segmentation Threshold</x:v>
      </x:c>
      <x:c r="B9" s="42" t="str">
        <x:v>Value</x:v>
      </x:c>
      <x:c r="C9" s="41"/>
      <x:c r="D9" s="41"/>
      <x:c r="E9" s="41"/>
      <x:c r="F9" s="41"/>
      <x:c r="G9" s="41"/>
      <x:c r="H9" s="41"/>
      <x:c r="I9" s="41"/>
    </x:row>
    <x:row r="10">
      <x:c r="A10" s="41" t="str">
        <x:v>Priority Growth Score</x:v>
      </x:c>
      <x:c r="B10" s="41" t="n">
        <x:v>6</x:v>
      </x:c>
      <x:c r="C10" s="41"/>
      <x:c r="D10" s="41"/>
      <x:c r="E10" s="41"/>
      <x:c r="F10" s="41"/>
      <x:c r="G10" s="41"/>
      <x:c r="H10" s="41"/>
      <x:c r="I10" s="41"/>
    </x:row>
    <x:row r="11">
      <x:c r="A11" s="41" t="str">
        <x:v>High-Value Net Contribution</x:v>
      </x:c>
      <x:c r="B11" s="43" t="n">
        <x:v>300</x:v>
      </x:c>
      <x:c r="C11" s="41"/>
      <x:c r="D11" s="41"/>
      <x:c r="E11" s="41"/>
      <x:c r="F11" s="41"/>
      <x:c r="G11" s="41"/>
      <x:c r="H11" s="41"/>
      <x:c r="I11" s="41"/>
    </x:row>
    <x:row r="12">
      <x:c r="A12" s="41" t="str">
        <x:v>High Churn Risk</x:v>
      </x:c>
      <x:c r="B12" s="46" t="n">
        <x:v>0.15</x:v>
      </x:c>
      <x:c r="C12" s="41"/>
      <x:c r="D12" s="41"/>
      <x:c r="E12" s="41"/>
      <x:c r="F12" s="41"/>
      <x:c r="G12" s="41"/>
      <x:c r="H12" s="41"/>
      <x:c r="I12" s="41"/>
    </x:row>
    <x:row r="13">
      <x:c r="A13" s="41"/>
      <x:c r="B13" s="41"/>
      <x:c r="C13" s="41"/>
      <x:c r="D13" s="41"/>
      <x:c r="E13" s="41"/>
      <x:c r="F13" s="41"/>
      <x:c r="G13" s="41"/>
      <x:c r="H13" s="41"/>
      <x:c r="I13" s="41"/>
    </x:row>
    <x:row r="14">
      <x:c r="A14" s="42" t="str">
        <x:v>Data Quality Metric</x:v>
      </x:c>
      <x:c r="B14" s="42" t="str">
        <x:v>Value</x:v>
      </x:c>
      <x:c r="C14" s="41"/>
      <x:c r="D14" s="41"/>
      <x:c r="E14" s="41"/>
      <x:c r="F14" s="41"/>
      <x:c r="G14" s="41"/>
      <x:c r="H14" s="41"/>
      <x:c r="I14" s="41"/>
    </x:row>
    <x:row r="15">
      <x:c r="A15" s="41" t="str">
        <x:v>Portfolio Avg Satisfaction</x:v>
      </x:c>
      <x:c r="B15" s="47" t="n">
        <x:f>AVERAGE('Raw_Data'!M2:M3001)</x:f>
        <x:v>7.370408870408871</x:v>
      </x:c>
      <x:c r="C15" s="41"/>
      <x:c r="D15" s="41"/>
      <x:c r="E15" s="41"/>
      <x:c r="F15" s="41"/>
      <x:c r="G15" s="41"/>
      <x:c r="H15" s="41"/>
      <x:c r="I15" s="41"/>
    </x:row>
    <x:row r="16">
      <x:c r="A16" s="41"/>
      <x:c r="B16" s="41"/>
      <x:c r="C16" s="41"/>
      <x:c r="D16" s="41"/>
      <x:c r="E16" s="41"/>
      <x:c r="F16" s="41"/>
      <x:c r="G16" s="41"/>
      <x:c r="H16" s="41"/>
      <x:c r="I16" s="41"/>
    </x:row>
  </x:sheetData>
  <x:mergeCells>
    <x:mergeCell ref="A1:F1"/>
    <x:mergeCell ref="H1:I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7" hidden="0" customWidth="1"/>
    <x:col min="3" max="3" width="14" hidden="0" customWidth="1"/>
    <x:col min="4" max="4" width="12" hidden="0" customWidth="1"/>
    <x:col min="5" max="5" width="13" hidden="0" customWidth="1"/>
    <x:col min="6" max="6" width="13" hidden="0" customWidth="1"/>
    <x:col min="7" max="7" width="19" hidden="0" customWidth="1"/>
    <x:col min="8" max="8" width="13" hidden="0" customWidth="1"/>
    <x:col min="9" max="9" width="18" hidden="0" customWidth="1"/>
    <x:col min="10" max="10" width="15" hidden="0" customWidth="1"/>
    <x:col min="11" max="11" width="17" hidden="0" customWidth="1"/>
    <x:col min="12" max="12" width="15" hidden="0" customWidth="1"/>
    <x:col min="13" max="13" width="17" hidden="0" customWidth="1"/>
    <x:col min="14" max="14" width="12" hidden="0" customWidth="1"/>
  </x:cols>
  <x:sheetData>
    <x:row r="1">
      <x:c r="A1" s="57" t="str">
        <x:v>Customer_ID</x:v>
      </x:c>
      <x:c r="B1" s="57" t="str">
        <x:v>Age</x:v>
      </x:c>
      <x:c r="C1" s="57" t="str">
        <x:v>Annual_Income</x:v>
      </x:c>
      <x:c r="D1" s="57" t="str">
        <x:v>Credit_Score</x:v>
      </x:c>
      <x:c r="E1" s="57" t="str">
        <x:v>Tenure_Months</x:v>
      </x:c>
      <x:c r="F1" s="57" t="str">
        <x:v>Card_Tier</x:v>
      </x:c>
      <x:c r="G1" s="57" t="str">
        <x:v>Acquisition_Channel</x:v>
      </x:c>
      <x:c r="H1" s="57" t="str">
        <x:v>Credit_Limit</x:v>
      </x:c>
      <x:c r="I1" s="57" t="str">
        <x:v>Avg_Monthly_Spend</x:v>
      </x:c>
      <x:c r="J1" s="57" t="str">
        <x:v>Utilization_Rate</x:v>
      </x:c>
      <x:c r="K1" s="57" t="str">
        <x:v>Avg_Payment_Ratio</x:v>
      </x:c>
      <x:c r="L1" s="57" t="str">
        <x:v>Delinq_30D_Count</x:v>
      </x:c>
      <x:c r="M1" s="57" t="str">
        <x:v>Satisfaction_Score</x:v>
      </x:c>
      <x:c r="N1" s="57" t="str">
        <x:v>Churn_Risk</x:v>
      </x:c>
    </x:row>
    <x:row r="2">
      <x:c r="A2" t="str">
        <x:v>C00001</x:v>
      </x:c>
      <x:c r="B2" t="n">
        <x:v>39</x:v>
      </x:c>
      <x:c r="C2" s="30" t="n">
        <x:v>57574</x:v>
      </x:c>
      <x:c r="D2" t="n">
        <x:v>668</x:v>
      </x:c>
      <x:c r="E2" t="n">
        <x:v>75</x:v>
      </x:c>
      <x:c r="F2" t="str">
        <x:v>CLASSIC</x:v>
      </x:c>
      <x:c r="G2" t="str">
        <x:v>Branch</x:v>
      </x:c>
      <x:c r="H2" s="60" t="n">
        <x:v>4845</x:v>
      </x:c>
      <x:c r="I2" s="60" t="n">
        <x:v>433.59</x:v>
      </x:c>
      <x:c r="J2" s="32" t="n">
        <x:v>0.519</x:v>
      </x:c>
      <x:c r="K2" s="32" t="n">
        <x:v>0.755</x:v>
      </x:c>
      <x:c r="L2" t="n">
        <x:v>0</x:v>
      </x:c>
      <x:c r="M2" t="n">
        <x:v>7</x:v>
      </x:c>
      <x:c r="N2" s="32" t="n">
        <x:v>0.069</x:v>
      </x:c>
    </x:row>
    <x:row r="3">
      <x:c r="A3" t="str">
        <x:v>C00002</x:v>
      </x:c>
      <x:c r="B3" t="n">
        <x:v>29</x:v>
      </x:c>
      <x:c r="C3" s="30" t="n">
        <x:v>62653</x:v>
      </x:c>
      <x:c r="D3" t="n">
        <x:v>766</x:v>
      </x:c>
      <x:c r="E3" t="n">
        <x:v>56</x:v>
      </x:c>
      <x:c r="F3" t="str">
        <x:v>GOLD</x:v>
      </x:c>
      <x:c r="G3" t="str">
        <x:v>Digital</x:v>
      </x:c>
      <x:c r="H3" s="60" t="n">
        <x:v>14198</x:v>
      </x:c>
      <x:c r="I3" s="60" t="n">
        <x:v>1203.08</x:v>
      </x:c>
      <x:c r="J3" s="32" t="n">
        <x:v>0.312</x:v>
      </x:c>
      <x:c r="K3" s="32" t="n">
        <x:v>0.775</x:v>
      </x:c>
      <x:c r="L3" t="n">
        <x:v>0</x:v>
      </x:c>
      <x:c r="M3" t="n">
        <x:v>8</x:v>
      </x:c>
      <x:c r="N3" s="32" t="n">
        <x:v>0.073</x:v>
      </x:c>
    </x:row>
    <x:row r="4">
      <x:c r="A4" t="str">
        <x:v>C00003</x:v>
      </x:c>
      <x:c r="B4" t="n">
        <x:v>21</x:v>
      </x:c>
      <x:c r="C4" s="30" t="n">
        <x:v>48073</x:v>
      </x:c>
      <x:c r="D4" t="n">
        <x:v>706</x:v>
      </x:c>
      <x:c r="E4" t="n">
        <x:v>64</x:v>
      </x:c>
      <x:c r="F4" t="str">
        <x:v>Gold</x:v>
      </x:c>
      <x:c r="G4" t="str">
        <x:v>Branch</x:v>
      </x:c>
      <x:c r="H4" s="60" t="n">
        <x:v>6737</x:v>
      </x:c>
      <x:c r="I4" s="60" t="n">
        <x:v>814.05</x:v>
      </x:c>
      <x:c r="J4" s="32" t="n">
        <x:v>0.351</x:v>
      </x:c>
      <x:c r="K4" s="32" t="n">
        <x:v>0.726</x:v>
      </x:c>
      <x:c r="L4" t="n">
        <x:v>0</x:v>
      </x:c>
      <x:c r="M4" t="n">
        <x:v>9</x:v>
      </x:c>
      <x:c r="N4" s="32" t="n">
        <x:v>0.078</x:v>
      </x:c>
    </x:row>
    <x:row r="5">
      <x:c r="A5" t="str">
        <x:v>C00004</x:v>
      </x:c>
      <x:c r="B5" t="n">
        <x:v>37</x:v>
      </x:c>
      <x:c r="C5" s="30" t="n">
        <x:v>86532</x:v>
      </x:c>
      <x:c r="D5" t="n">
        <x:v>697</x:v>
      </x:c>
      <x:c r="E5" t="n">
        <x:v>125</x:v>
      </x:c>
      <x:c r="F5" t="str">
        <x:v>Gold</x:v>
      </x:c>
      <x:c r="G5" t="str">
        <x:v>Branch</x:v>
      </x:c>
      <x:c r="H5" s="60" t="n">
        <x:v>14953</x:v>
      </x:c>
      <x:c r="I5" s="60" t="n">
        <x:v>1468.77</x:v>
      </x:c>
      <x:c r="J5" s="32" t="n">
        <x:v>0.426</x:v>
      </x:c>
      <x:c r="K5" s="32" t="n">
        <x:v>0.722</x:v>
      </x:c>
      <x:c r="L5" t="n">
        <x:v>0</x:v>
      </x:c>
      <x:c r="M5" t="n">
        <x:v>9</x:v>
      </x:c>
      <x:c r="N5" s="32" t="n">
        <x:v>0.02</x:v>
      </x:c>
    </x:row>
    <x:row r="6">
      <x:c r="A6" t="str">
        <x:v>C00005</x:v>
      </x:c>
      <x:c r="B6" t="n">
        <x:v>51</x:v>
      </x:c>
      <x:c r="C6" s="30" t="n">
        <x:v>81258</x:v>
      </x:c>
      <x:c r="D6" t="n">
        <x:v>752</x:v>
      </x:c>
      <x:c r="E6" t="n">
        <x:v>55</x:v>
      </x:c>
      <x:c r="F6" t="str">
        <x:v>Gold</x:v>
      </x:c>
      <x:c r="G6" t="str">
        <x:v>Digital</x:v>
      </x:c>
      <x:c r="H6" s="60" t="n">
        <x:v>16675</x:v>
      </x:c>
      <x:c r="I6" s="60" t="n">
        <x:v>1635.51</x:v>
      </x:c>
      <x:c r="J6" s="32" t="n">
        <x:v>0.186</x:v>
      </x:c>
      <x:c r="K6" s="32" t="n">
        <x:v>0.823</x:v>
      </x:c>
      <x:c r="L6" t="n">
        <x:v>0</x:v>
      </x:c>
      <x:c r="M6" t="n">
        <x:v>8</x:v>
      </x:c>
      <x:c r="N6" s="32" t="n">
        <x:v>0.092</x:v>
      </x:c>
    </x:row>
    <x:row r="7">
      <x:c r="A7" t="str">
        <x:v>C00006</x:v>
      </x:c>
      <x:c r="B7" t="n">
        <x:v>41</x:v>
      </x:c>
      <x:c r="C7" s="30" t="n">
        <x:v>72479</x:v>
      </x:c>
      <x:c r="D7" t="n">
        <x:v>605</x:v>
      </x:c>
      <x:c r="E7" t="n">
        <x:v>46</x:v>
      </x:c>
      <x:c r="F7" t="str">
        <x:v>Classic</x:v>
      </x:c>
      <x:c r="G7" t="str">
        <x:v>Branch</x:v>
      </x:c>
      <x:c r="H7" s="60" t="n">
        <x:v>1775</x:v>
      </x:c>
      <x:c r="I7" s="60" t="n">
        <x:v>283.12</x:v>
      </x:c>
      <x:c r="J7" s="32" t="n">
        <x:v>0.525</x:v>
      </x:c>
      <x:c r="K7" s="32" t="n">
        <x:v>0.676</x:v>
      </x:c>
      <x:c r="L7" t="n">
        <x:v>0</x:v>
      </x:c>
      <x:c r="M7" t="n">
        <x:v>7</x:v>
      </x:c>
      <x:c r="N7" s="32" t="n">
        <x:v>0.103</x:v>
      </x:c>
    </x:row>
    <x:row r="8">
      <x:c r="A8" t="str">
        <x:v>C00007</x:v>
      </x:c>
      <x:c r="B8" t="n">
        <x:v>35</x:v>
      </x:c>
      <x:c r="C8" s="30" t="n">
        <x:v>41651</x:v>
      </x:c>
      <x:c r="D8" t="n">
        <x:v>669</x:v>
      </x:c>
      <x:c r="E8" t="n">
        <x:v>56</x:v>
      </x:c>
      <x:c r="F8" t="str">
        <x:v>Classic</x:v>
      </x:c>
      <x:c r="G8" t="str">
        <x:v>partner</x:v>
      </x:c>
      <x:c r="H8" s="60" t="n">
        <x:v>2947</x:v>
      </x:c>
      <x:c r="I8" s="60" t="n">
        <x:v>398.39</x:v>
      </x:c>
      <x:c r="J8" s="32" t="n">
        <x:v>0.422</x:v>
      </x:c>
      <x:c r="K8" s="32" t="n">
        <x:v>0.63</x:v>
      </x:c>
      <x:c r="L8" t="n">
        <x:v>0</x:v>
      </x:c>
      <x:c r="M8" t="n">
        <x:v>8</x:v>
      </x:c>
      <x:c r="N8" s="32" t="n">
        <x:v>0.084</x:v>
      </x:c>
    </x:row>
    <x:row r="9">
      <x:c r="A9" t="str">
        <x:v>C00008</x:v>
      </x:c>
      <x:c r="B9" t="n">
        <x:v>43</x:v>
      </x:c>
      <x:c r="C9" s="30" t="n">
        <x:v>46613</x:v>
      </x:c>
      <x:c r="D9" t="n">
        <x:v>657</x:v>
      </x:c>
      <x:c r="E9" t="n">
        <x:v>18</x:v>
      </x:c>
      <x:c r="F9" t="str">
        <x:v>Classic</x:v>
      </x:c>
      <x:c r="G9" t="str">
        <x:v>Digital</x:v>
      </x:c>
      <x:c r="H9" s="60" t="n">
        <x:v>2882</x:v>
      </x:c>
      <x:c r="I9" s="60" t="n">
        <x:v>525.55</x:v>
      </x:c>
      <x:c r="J9" s="32" t="n">
        <x:v>0.632</x:v>
      </x:c>
      <x:c r="K9" s="32" t="n">
        <x:v>0.654</x:v>
      </x:c>
      <x:c r="L9" t="n">
        <x:v>0</x:v>
      </x:c>
      <x:c r="M9" t="n">
        <x:v>7</x:v>
      </x:c>
      <x:c r="N9" s="32" t="n">
        <x:v>0.07</x:v>
      </x:c>
    </x:row>
    <x:row r="10">
      <x:c r="A10" t="str">
        <x:v>C00009</x:v>
      </x:c>
      <x:c r="B10" t="n">
        <x:v>28</x:v>
      </x:c>
      <x:c r="C10" s="30" t="n">
        <x:v>56659</x:v>
      </x:c>
      <x:c r="D10" t="n">
        <x:v>770</x:v>
      </x:c>
      <x:c r="E10" t="n">
        <x:v>41</x:v>
      </x:c>
      <x:c r="F10" t="str">
        <x:v>Gold</x:v>
      </x:c>
      <x:c r="G10" t="str">
        <x:v>Digital </x:v>
      </x:c>
      <x:c r="H10" s="60" t="n">
        <x:v>13291</x:v>
      </x:c>
      <x:c r="I10" s="60" t="n">
        <x:v>1372.12</x:v>
      </x:c>
      <x:c r="J10" s="32" t="n">
        <x:v>0.137</x:v>
      </x:c>
      <x:c r="K10" s="32" t="n">
        <x:v>0.851</x:v>
      </x:c>
      <x:c r="L10" t="n">
        <x:v>0</x:v>
      </x:c>
      <x:c r="M10" t="str"/>
      <x:c r="N10" s="32" t="n">
        <x:v>0.09</x:v>
      </x:c>
    </x:row>
    <x:row r="11">
      <x:c r="A11" t="str">
        <x:v>C00010</x:v>
      </x:c>
      <x:c r="B11" t="n">
        <x:v>42</x:v>
      </x:c>
      <x:c r="C11" s="30" t="n">
        <x:v>28000</x:v>
      </x:c>
      <x:c r="D11" t="n">
        <x:v>682</x:v>
      </x:c>
      <x:c r="E11" t="n">
        <x:v>68</x:v>
      </x:c>
      <x:c r="F11" t="str">
        <x:v>Classic</x:v>
      </x:c>
      <x:c r="G11" t="str">
        <x:v>Partner</x:v>
      </x:c>
      <x:c r="H11" s="60" t="n">
        <x:v>1920</x:v>
      </x:c>
      <x:c r="I11" s="60" t="n">
        <x:v>174.42</x:v>
      </x:c>
      <x:c r="J11" s="32" t="n">
        <x:v>0.478</x:v>
      </x:c>
      <x:c r="K11" s="32" t="n">
        <x:v>0.763</x:v>
      </x:c>
      <x:c r="L11" t="n">
        <x:v>0</x:v>
      </x:c>
      <x:c r="M11" t="n">
        <x:v>9</x:v>
      </x:c>
      <x:c r="N11" s="32" t="n">
        <x:v>0.02</x:v>
      </x:c>
    </x:row>
    <x:row r="12">
      <x:c r="A12" t="str">
        <x:v>C00011</x:v>
      </x:c>
      <x:c r="B12" t="n">
        <x:v>21</x:v>
      </x:c>
      <x:c r="C12" s="30" t="n">
        <x:v>115024</x:v>
      </x:c>
      <x:c r="D12" t="n">
        <x:v>682</x:v>
      </x:c>
      <x:c r="E12" t="n">
        <x:v>53</x:v>
      </x:c>
      <x:c r="F12" t="str">
        <x:v>platinum</x:v>
      </x:c>
      <x:c r="G12" t="str">
        <x:v>PARTNER</x:v>
      </x:c>
      <x:c r="H12" s="60" t="n">
        <x:v>22684</x:v>
      </x:c>
      <x:c r="I12" s="60" t="n">
        <x:v>2329.78</x:v>
      </x:c>
      <x:c r="J12" s="32" t="n">
        <x:v>0.374</x:v>
      </x:c>
      <x:c r="K12" s="32" t="n">
        <x:v>0.738</x:v>
      </x:c>
      <x:c r="L12" t="n">
        <x:v>0</x:v>
      </x:c>
      <x:c r="M12" t="n">
        <x:v>6</x:v>
      </x:c>
      <x:c r="N12" s="32" t="n">
        <x:v>0.215</x:v>
      </x:c>
    </x:row>
    <x:row r="13">
      <x:c r="A13" t="str">
        <x:v>C00012</x:v>
      </x:c>
      <x:c r="B13" t="n">
        <x:v>29</x:v>
      </x:c>
      <x:c r="C13" s="30" t="n">
        <x:v>46563</x:v>
      </x:c>
      <x:c r="D13" t="n">
        <x:v>713</x:v>
      </x:c>
      <x:c r="E13" t="n">
        <x:v>28</x:v>
      </x:c>
      <x:c r="F13" t="str">
        <x:v>Gold</x:v>
      </x:c>
      <x:c r="G13" t="str">
        <x:v>Digital</x:v>
      </x:c>
      <x:c r="H13" s="60" t="n">
        <x:v>8822</x:v>
      </x:c>
      <x:c r="I13" s="60" t="n">
        <x:v>1219.33</x:v>
      </x:c>
      <x:c r="J13" s="32" t="n">
        <x:v>0.377</x:v>
      </x:c>
      <x:c r="K13" s="32" t="n">
        <x:v>0.941</x:v>
      </x:c>
      <x:c r="L13" t="n">
        <x:v>0</x:v>
      </x:c>
      <x:c r="M13" t="n">
        <x:v>9</x:v>
      </x:c>
      <x:c r="N13" s="32" t="n">
        <x:v>0.02</x:v>
      </x:c>
    </x:row>
    <x:row r="14">
      <x:c r="A14" t="str">
        <x:v>C00013</x:v>
      </x:c>
      <x:c r="B14" t="n">
        <x:v>31</x:v>
      </x:c>
      <x:c r="C14" s="30" t="n">
        <x:v>124900</x:v>
      </x:c>
      <x:c r="D14" t="n">
        <x:v>759</x:v>
      </x:c>
      <x:c r="E14" t="n">
        <x:v>26</x:v>
      </x:c>
      <x:c r="F14" t="str">
        <x:v> Platinum</x:v>
      </x:c>
      <x:c r="G14" t="str">
        <x:v>Digital</x:v>
      </x:c>
      <x:c r="H14" s="60" t="n">
        <x:v>29053</x:v>
      </x:c>
      <x:c r="I14" s="60" t="n">
        <x:v>3481.97</x:v>
      </x:c>
      <x:c r="J14" s="32" t="n">
        <x:v>0.288</x:v>
      </x:c>
      <x:c r="K14" s="32" t="n">
        <x:v>0.855</x:v>
      </x:c>
      <x:c r="L14" t="n">
        <x:v>0</x:v>
      </x:c>
      <x:c r="M14" t="n">
        <x:v>10</x:v>
      </x:c>
      <x:c r="N14" s="32" t="n">
        <x:v>0.02</x:v>
      </x:c>
    </x:row>
    <x:row r="15">
      <x:c r="A15" t="str">
        <x:v>C00014</x:v>
      </x:c>
      <x:c r="B15" t="n">
        <x:v>35</x:v>
      </x:c>
      <x:c r="C15" s="30" t="n">
        <x:v>47507</x:v>
      </x:c>
      <x:c r="D15" t="n">
        <x:v>755</x:v>
      </x:c>
      <x:c r="E15" t="n">
        <x:v>112</x:v>
      </x:c>
      <x:c r="F15" t="str">
        <x:v> Gold</x:v>
      </x:c>
      <x:c r="G15" t="str">
        <x:v>Digital</x:v>
      </x:c>
      <x:c r="H15" s="60" t="n">
        <x:v>7947</x:v>
      </x:c>
      <x:c r="I15" s="60" t="n">
        <x:v>640</x:v>
      </x:c>
      <x:c r="J15" s="32" t="n">
        <x:v>0.192</x:v>
      </x:c>
      <x:c r="K15" s="32" t="n">
        <x:v>1</x:v>
      </x:c>
      <x:c r="L15" t="n">
        <x:v>0</x:v>
      </x:c>
      <x:c r="M15" t="n">
        <x:v>9</x:v>
      </x:c>
      <x:c r="N15" s="32" t="n">
        <x:v>0.03</x:v>
      </x:c>
    </x:row>
    <x:row r="16">
      <x:c r="A16" t="str">
        <x:v>C00015</x:v>
      </x:c>
      <x:c r="B16" t="n">
        <x:v>32</x:v>
      </x:c>
      <x:c r="C16" s="30" t="n">
        <x:v>57136</x:v>
      </x:c>
      <x:c r="D16" t="n">
        <x:v>599</x:v>
      </x:c>
      <x:c r="E16" t="n">
        <x:v>69</x:v>
      </x:c>
      <x:c r="F16" t="str">
        <x:v>Classic</x:v>
      </x:c>
      <x:c r="G16" t="str">
        <x:v>Digital</x:v>
      </x:c>
      <x:c r="H16" s="60" t="n">
        <x:v>4041</x:v>
      </x:c>
      <x:c r="I16" s="60" t="n">
        <x:v>935.15</x:v>
      </x:c>
      <x:c r="J16" s="32" t="n">
        <x:v>0.433</x:v>
      </x:c>
      <x:c r="K16" s="32" t="n">
        <x:v>0.817</x:v>
      </x:c>
      <x:c r="L16" t="n">
        <x:v>0</x:v>
      </x:c>
      <x:c r="M16" t="n">
        <x:v>8</x:v>
      </x:c>
      <x:c r="N16" s="32" t="n">
        <x:v>0.035</x:v>
      </x:c>
    </x:row>
    <x:row r="17">
      <x:c r="A17" t="str">
        <x:v>C00016</x:v>
      </x:c>
      <x:c r="B17" t="n">
        <x:v>53</x:v>
      </x:c>
      <x:c r="C17" s="30" t="n">
        <x:v>46392</x:v>
      </x:c>
      <x:c r="D17" t="n">
        <x:v>691</x:v>
      </x:c>
      <x:c r="E17" t="n">
        <x:v>55</x:v>
      </x:c>
      <x:c r="F17" t="str">
        <x:v>Classic</x:v>
      </x:c>
      <x:c r="G17" t="str">
        <x:v>Digital</x:v>
      </x:c>
      <x:c r="H17" s="60" t="n">
        <x:v>5094</x:v>
      </x:c>
      <x:c r="I17" s="60" t="n">
        <x:v>150</x:v>
      </x:c>
      <x:c r="J17" s="32" t="n">
        <x:v>0.244</x:v>
      </x:c>
      <x:c r="K17" s="32" t="n">
        <x:v>0.705</x:v>
      </x:c>
      <x:c r="L17" t="n">
        <x:v>0</x:v>
      </x:c>
      <x:c r="M17" t="n">
        <x:v>8</x:v>
      </x:c>
      <x:c r="N17" s="32" t="n">
        <x:v>0.078</x:v>
      </x:c>
    </x:row>
    <x:row r="18">
      <x:c r="A18" t="str">
        <x:v>C00017</x:v>
      </x:c>
      <x:c r="B18" t="n">
        <x:v>38</x:v>
      </x:c>
      <x:c r="C18" s="30" t="n">
        <x:v>134727</x:v>
      </x:c>
      <x:c r="D18" t="n">
        <x:v>666</x:v>
      </x:c>
      <x:c r="E18" t="n">
        <x:v>64</x:v>
      </x:c>
      <x:c r="F18" t="str">
        <x:v>Platinum</x:v>
      </x:c>
      <x:c r="G18" t="str">
        <x:v>Digital</x:v>
      </x:c>
      <x:c r="H18" s="60" t="n">
        <x:v>28456</x:v>
      </x:c>
      <x:c r="I18" s="60" t="n">
        <x:v>3165.36</x:v>
      </x:c>
      <x:c r="J18" s="32" t="n">
        <x:v>0.474</x:v>
      </x:c>
      <x:c r="K18" s="32" t="n">
        <x:v>0.853</x:v>
      </x:c>
      <x:c r="L18" t="n">
        <x:v>0</x:v>
      </x:c>
      <x:c r="M18" t="n">
        <x:v>6</x:v>
      </x:c>
      <x:c r="N18" s="32" t="n">
        <x:v>0.173</x:v>
      </x:c>
    </x:row>
    <x:row r="19">
      <x:c r="A19" t="str">
        <x:v>C00018</x:v>
      </x:c>
      <x:c r="B19" t="n">
        <x:v>61</x:v>
      </x:c>
      <x:c r="C19" s="30" t="n">
        <x:v>95014</x:v>
      </x:c>
      <x:c r="D19" t="n">
        <x:v>722</x:v>
      </x:c>
      <x:c r="E19" t="n">
        <x:v>75</x:v>
      </x:c>
      <x:c r="F19" t="str">
        <x:v>Platinum</x:v>
      </x:c>
      <x:c r="G19" t="str">
        <x:v>Partner</x:v>
      </x:c>
      <x:c r="H19" s="60" t="n">
        <x:v>17129</x:v>
      </x:c>
      <x:c r="I19" s="60" t="n">
        <x:v>2012.68</x:v>
      </x:c>
      <x:c r="J19" s="32" t="n">
        <x:v>0.453</x:v>
      </x:c>
      <x:c r="K19" s="32" t="n">
        <x:v>0.838</x:v>
      </x:c>
      <x:c r="L19" t="n">
        <x:v>0</x:v>
      </x:c>
      <x:c r="M19" t="n">
        <x:v>5</x:v>
      </x:c>
      <x:c r="N19" s="32" t="n">
        <x:v>0.19</x:v>
      </x:c>
    </x:row>
    <x:row r="20">
      <x:c r="A20" t="str">
        <x:v>C00019</x:v>
      </x:c>
      <x:c r="B20" t="n">
        <x:v>39</x:v>
      </x:c>
      <x:c r="C20" s="30" t="n">
        <x:v>65745</x:v>
      </x:c>
      <x:c r="D20" t="n">
        <x:v>626</x:v>
      </x:c>
      <x:c r="E20" t="n">
        <x:v>67</x:v>
      </x:c>
      <x:c r="F20" t="str">
        <x:v>Classic</x:v>
      </x:c>
      <x:c r="G20" t="str">
        <x:v>Direct Mail</x:v>
      </x:c>
      <x:c r="H20" s="60" t="n">
        <x:v>4644</x:v>
      </x:c>
      <x:c r="I20" s="60" t="n">
        <x:v>723.12</x:v>
      </x:c>
      <x:c r="J20" s="32" t="n">
        <x:v>0.604</x:v>
      </x:c>
      <x:c r="K20" s="32" t="n">
        <x:v>0.63</x:v>
      </x:c>
      <x:c r="L20" t="n">
        <x:v>0</x:v>
      </x:c>
      <x:c r="M20" t="n">
        <x:v>8</x:v>
      </x:c>
      <x:c r="N20" s="32" t="n">
        <x:v>0.022</x:v>
      </x:c>
    </x:row>
    <x:row r="21">
      <x:c r="A21" t="str">
        <x:v>C00020</x:v>
      </x:c>
      <x:c r="B21" t="n">
        <x:v>44</x:v>
      </x:c>
      <x:c r="C21" s="30" t="n">
        <x:v>56657</x:v>
      </x:c>
      <x:c r="D21" t="n">
        <x:v>722</x:v>
      </x:c>
      <x:c r="E21" t="n">
        <x:v>20</x:v>
      </x:c>
      <x:c r="F21" t="str">
        <x:v>Gold</x:v>
      </x:c>
      <x:c r="G21" t="str">
        <x:v>Partner</x:v>
      </x:c>
      <x:c r="H21" s="60" t="n">
        <x:v>8693</x:v>
      </x:c>
      <x:c r="I21" s="60" t="n">
        <x:v>784.63</x:v>
      </x:c>
      <x:c r="J21" s="32" t="n">
        <x:v>0.54</x:v>
      </x:c>
      <x:c r="K21" s="32" t="n">
        <x:v>0.81</x:v>
      </x:c>
      <x:c r="L21" t="n">
        <x:v>0</x:v>
      </x:c>
      <x:c r="M21" t="n">
        <x:v>8</x:v>
      </x:c>
      <x:c r="N21" s="32" t="n">
        <x:v>0.126</x:v>
      </x:c>
    </x:row>
    <x:row r="22">
      <x:c r="A22" t="str">
        <x:v>C00021</x:v>
      </x:c>
      <x:c r="B22" t="n">
        <x:v>44</x:v>
      </x:c>
      <x:c r="C22" s="30" t="n">
        <x:v>56385</x:v>
      </x:c>
      <x:c r="D22" t="n">
        <x:v>733</x:v>
      </x:c>
      <x:c r="E22" t="n">
        <x:v>12</x:v>
      </x:c>
      <x:c r="F22" t="str">
        <x:v>Gold</x:v>
      </x:c>
      <x:c r="G22" t="str">
        <x:v>Partner</x:v>
      </x:c>
      <x:c r="H22" s="60" t="n">
        <x:v>10572</x:v>
      </x:c>
      <x:c r="I22" s="60" t="n">
        <x:v>1251.87</x:v>
      </x:c>
      <x:c r="J22" s="32" t="n">
        <x:v>0.394</x:v>
      </x:c>
      <x:c r="K22" s="32" t="n">
        <x:v>0.833</x:v>
      </x:c>
      <x:c r="L22" t="n">
        <x:v>0</x:v>
      </x:c>
      <x:c r="M22" t="n">
        <x:v>6</x:v>
      </x:c>
      <x:c r="N22" s="32" t="n">
        <x:v>0.158</x:v>
      </x:c>
    </x:row>
    <x:row r="23">
      <x:c r="A23" t="str">
        <x:v>C00022</x:v>
      </x:c>
      <x:c r="B23" t="n">
        <x:v>21</x:v>
      </x:c>
      <x:c r="C23" s="30" t="n">
        <x:v>70705</x:v>
      </x:c>
      <x:c r="D23" t="n">
        <x:v>632</x:v>
      </x:c>
      <x:c r="E23" t="n">
        <x:v>73</x:v>
      </x:c>
      <x:c r="F23" t="str">
        <x:v>Classic</x:v>
      </x:c>
      <x:c r="G23" t="str">
        <x:v>Direct Mail</x:v>
      </x:c>
      <x:c r="H23" s="60" t="n">
        <x:v>2215</x:v>
      </x:c>
      <x:c r="I23" s="60" t="n">
        <x:v>612.25</x:v>
      </x:c>
      <x:c r="J23" s="32" t="n">
        <x:v>0.461</x:v>
      </x:c>
      <x:c r="K23" s="32" t="n">
        <x:v>0.767</x:v>
      </x:c>
      <x:c r="L23" t="n">
        <x:v>0</x:v>
      </x:c>
      <x:c r="M23" t="n">
        <x:v>8</x:v>
      </x:c>
      <x:c r="N23" s="32" t="n">
        <x:v>0.07</x:v>
      </x:c>
    </x:row>
    <x:row r="24">
      <x:c r="A24" t="str">
        <x:v>C00023</x:v>
      </x:c>
      <x:c r="B24" t="n">
        <x:v>48</x:v>
      </x:c>
      <x:c r="C24" s="30" t="n">
        <x:v>131479</x:v>
      </x:c>
      <x:c r="D24" t="n">
        <x:v>659</x:v>
      </x:c>
      <x:c r="E24" t="n">
        <x:v>101</x:v>
      </x:c>
      <x:c r="F24" t="str">
        <x:v>Platinum</x:v>
      </x:c>
      <x:c r="G24" t="str">
        <x:v>Branch</x:v>
      </x:c>
      <x:c r="H24" s="60" t="n">
        <x:v>27835</x:v>
      </x:c>
      <x:c r="I24" s="60" t="n">
        <x:v>3009.69</x:v>
      </x:c>
      <x:c r="J24" s="32" t="n">
        <x:v>0.323</x:v>
      </x:c>
      <x:c r="K24" s="32" t="n">
        <x:v>0.716</x:v>
      </x:c>
      <x:c r="L24" t="n">
        <x:v>0</x:v>
      </x:c>
      <x:c r="M24" t="n">
        <x:v>9</x:v>
      </x:c>
      <x:c r="N24" s="32" t="n">
        <x:v>0.043</x:v>
      </x:c>
    </x:row>
    <x:row r="25">
      <x:c r="A25" t="str">
        <x:v>C00024</x:v>
      </x:c>
      <x:c r="B25" t="n">
        <x:v>60</x:v>
      </x:c>
      <x:c r="C25" s="30" t="n">
        <x:v>153741</x:v>
      </x:c>
      <x:c r="D25" t="n">
        <x:v>718</x:v>
      </x:c>
      <x:c r="E25" t="n">
        <x:v>53</x:v>
      </x:c>
      <x:c r="F25" t="str">
        <x:v>Platinum</x:v>
      </x:c>
      <x:c r="G25" t="str">
        <x:v>Direct Mail</x:v>
      </x:c>
      <x:c r="H25" s="60" t="n">
        <x:v>34459</x:v>
      </x:c>
      <x:c r="I25" s="60" t="n">
        <x:v>3466.16</x:v>
      </x:c>
      <x:c r="J25" s="32" t="n">
        <x:v>0.406</x:v>
      </x:c>
      <x:c r="K25" s="32" t="n">
        <x:v>0.846</x:v>
      </x:c>
      <x:c r="L25" t="n">
        <x:v>0</x:v>
      </x:c>
      <x:c r="M25" t="n">
        <x:v>7</x:v>
      </x:c>
      <x:c r="N25" s="32" t="n">
        <x:v>0.143</x:v>
      </x:c>
    </x:row>
    <x:row r="26">
      <x:c r="A26" t="str">
        <x:v>C00025</x:v>
      </x:c>
      <x:c r="B26" t="n">
        <x:v>55</x:v>
      </x:c>
      <x:c r="C26" s="30" t="n">
        <x:v>82318</x:v>
      </x:c>
      <x:c r="D26" t="n">
        <x:v>699</x:v>
      </x:c>
      <x:c r="E26" t="n">
        <x:v>38</x:v>
      </x:c>
      <x:c r="F26" t="str">
        <x:v>Gold</x:v>
      </x:c>
      <x:c r="G26" t="str">
        <x:v>Digital</x:v>
      </x:c>
      <x:c r="H26" s="60" t="n">
        <x:v>13967</x:v>
      </x:c>
      <x:c r="I26" s="60" t="n">
        <x:v>1869.87</x:v>
      </x:c>
      <x:c r="J26" s="32" t="n">
        <x:v>0.284</x:v>
      </x:c>
      <x:c r="K26" s="32" t="n">
        <x:v>0.734</x:v>
      </x:c>
      <x:c r="L26" t="n">
        <x:v>0</x:v>
      </x:c>
      <x:c r="M26" t="n">
        <x:v>6</x:v>
      </x:c>
      <x:c r="N26" s="32" t="n">
        <x:v>0.117</x:v>
      </x:c>
    </x:row>
    <x:row r="27">
      <x:c r="A27" t="str">
        <x:v>C00026</x:v>
      </x:c>
      <x:c r="B27" t="n">
        <x:v>46</x:v>
      </x:c>
      <x:c r="C27" s="30" t="n">
        <x:v>114660</x:v>
      </x:c>
      <x:c r="D27" t="n">
        <x:v>600</x:v>
      </x:c>
      <x:c r="E27" t="n">
        <x:v>52</x:v>
      </x:c>
      <x:c r="F27" t="str">
        <x:v>Gold</x:v>
      </x:c>
      <x:c r="G27" t="str">
        <x:v>Digital</x:v>
      </x:c>
      <x:c r="H27" s="60" t="n">
        <x:v>14068</x:v>
      </x:c>
      <x:c r="I27" s="60" t="n">
        <x:v>2032.22</x:v>
      </x:c>
      <x:c r="J27" s="32" t="n">
        <x:v>0.479</x:v>
      </x:c>
      <x:c r="K27" s="32" t="n">
        <x:v>0.629</x:v>
      </x:c>
      <x:c r="L27" t="n">
        <x:v>0</x:v>
      </x:c>
      <x:c r="M27" t="n">
        <x:v>6</x:v>
      </x:c>
      <x:c r="N27" s="32" t="n">
        <x:v>0.152</x:v>
      </x:c>
    </x:row>
    <x:row r="28">
      <x:c r="A28" t="str">
        <x:v>C00027</x:v>
      </x:c>
      <x:c r="B28" t="n">
        <x:v>33</x:v>
      </x:c>
      <x:c r="C28" s="30" t="n">
        <x:v>67533</x:v>
      </x:c>
      <x:c r="D28" t="n">
        <x:v>665</x:v>
      </x:c>
      <x:c r="E28" t="n">
        <x:v>41</x:v>
      </x:c>
      <x:c r="F28" t="str">
        <x:v>Gold</x:v>
      </x:c>
      <x:c r="G28" t="str">
        <x:v>Digital</x:v>
      </x:c>
      <x:c r="H28" s="60" t="n">
        <x:v>9416</x:v>
      </x:c>
      <x:c r="I28" s="60" t="n">
        <x:v>917.08</x:v>
      </x:c>
      <x:c r="J28" s="32" t="n">
        <x:v>0.423</x:v>
      </x:c>
      <x:c r="K28" s="32" t="n">
        <x:v>0.859</x:v>
      </x:c>
      <x:c r="L28" t="n">
        <x:v>0</x:v>
      </x:c>
      <x:c r="M28" t="n">
        <x:v>9</x:v>
      </x:c>
      <x:c r="N28" s="32" t="n">
        <x:v>0.02</x:v>
      </x:c>
    </x:row>
    <x:row r="29">
      <x:c r="A29" t="str">
        <x:v>C00028</x:v>
      </x:c>
      <x:c r="B29" t="n">
        <x:v>49</x:v>
      </x:c>
      <x:c r="C29" s="30" t="n">
        <x:v>28953</x:v>
      </x:c>
      <x:c r="D29" t="n">
        <x:v>660</x:v>
      </x:c>
      <x:c r="E29" t="n">
        <x:v>80</x:v>
      </x:c>
      <x:c r="F29" t="str">
        <x:v>Classic</x:v>
      </x:c>
      <x:c r="G29" t="str">
        <x:v>Partner</x:v>
      </x:c>
      <x:c r="H29" s="60" t="n">
        <x:v>5035</x:v>
      </x:c>
      <x:c r="I29" s="60" t="n">
        <x:v>539.64</x:v>
      </x:c>
      <x:c r="J29" s="32" t="n">
        <x:v>0.414</x:v>
      </x:c>
      <x:c r="K29" s="32" t="n">
        <x:v>0.751</x:v>
      </x:c>
      <x:c r="L29" t="n">
        <x:v>1</x:v>
      </x:c>
      <x:c r="M29" t="n">
        <x:v>6</x:v>
      </x:c>
      <x:c r="N29" s="32" t="n">
        <x:v>0.22</x:v>
      </x:c>
    </x:row>
    <x:row r="30">
      <x:c r="A30" t="str">
        <x:v>C00029</x:v>
      </x:c>
      <x:c r="B30" t="n">
        <x:v>51</x:v>
      </x:c>
      <x:c r="C30" s="30" t="n">
        <x:v>70227</x:v>
      </x:c>
      <x:c r="D30" t="n">
        <x:v>683</x:v>
      </x:c>
      <x:c r="E30" t="n">
        <x:v>12</x:v>
      </x:c>
      <x:c r="F30" t="str">
        <x:v>Gold</x:v>
      </x:c>
      <x:c r="G30" t="str">
        <x:v>Partner</x:v>
      </x:c>
      <x:c r="H30" s="60" t="n">
        <x:v>12187</x:v>
      </x:c>
      <x:c r="I30" s="60" t="n">
        <x:v>1331.33</x:v>
      </x:c>
      <x:c r="J30" s="32" t="n">
        <x:v>0.35</x:v>
      </x:c>
      <x:c r="K30" s="32" t="n">
        <x:v>0.886</x:v>
      </x:c>
      <x:c r="L30" t="n">
        <x:v>0</x:v>
      </x:c>
      <x:c r="M30" t="n">
        <x:v>6</x:v>
      </x:c>
      <x:c r="N30" s="32" t="n">
        <x:v>0.18</x:v>
      </x:c>
    </x:row>
    <x:row r="31">
      <x:c r="A31" t="str">
        <x:v>C00030</x:v>
      </x:c>
      <x:c r="B31" t="n">
        <x:v>36</x:v>
      </x:c>
      <x:c r="C31" s="30" t="n">
        <x:v>82140</x:v>
      </x:c>
      <x:c r="D31" t="n">
        <x:v>717</x:v>
      </x:c>
      <x:c r="E31" t="n">
        <x:v>50</x:v>
      </x:c>
      <x:c r="F31" t="str">
        <x:v>Gold</x:v>
      </x:c>
      <x:c r="G31" t="str">
        <x:v>Partner</x:v>
      </x:c>
      <x:c r="H31" s="60" t="n">
        <x:v>13674</x:v>
      </x:c>
      <x:c r="I31" s="60" t="n">
        <x:v>1396.38</x:v>
      </x:c>
      <x:c r="J31" s="32" t="n">
        <x:v>0.412</x:v>
      </x:c>
      <x:c r="K31" s="32" t="n">
        <x:v>0.835</x:v>
      </x:c>
      <x:c r="L31" t="n">
        <x:v>0</x:v>
      </x:c>
      <x:c r="M31" t="n">
        <x:v>7</x:v>
      </x:c>
      <x:c r="N31" s="32" t="n">
        <x:v>0.152</x:v>
      </x:c>
    </x:row>
    <x:row r="32">
      <x:c r="A32" t="str">
        <x:v>C00031</x:v>
      </x:c>
      <x:c r="B32" t="n">
        <x:v>47</x:v>
      </x:c>
      <x:c r="C32" s="30" t="n">
        <x:v>49783</x:v>
      </x:c>
      <x:c r="D32" t="n">
        <x:v>702</x:v>
      </x:c>
      <x:c r="E32" t="n">
        <x:v>18</x:v>
      </x:c>
      <x:c r="F32" t="str">
        <x:v>Gold</x:v>
      </x:c>
      <x:c r="G32" t="str">
        <x:v>Digital</x:v>
      </x:c>
      <x:c r="H32" s="60" t="n">
        <x:v>10116</x:v>
      </x:c>
      <x:c r="I32" s="60" t="n">
        <x:v>759.4</x:v>
      </x:c>
      <x:c r="J32" s="32" t="n">
        <x:v>0.415</x:v>
      </x:c>
      <x:c r="K32" s="32" t="n">
        <x:v>0.633</x:v>
      </x:c>
      <x:c r="L32" t="n">
        <x:v>0</x:v>
      </x:c>
      <x:c r="M32" t="str"/>
      <x:c r="N32" s="32" t="n">
        <x:v>0.145</x:v>
      </x:c>
    </x:row>
    <x:row r="33">
      <x:c r="A33" t="str">
        <x:v>C00032</x:v>
      </x:c>
      <x:c r="B33" t="n">
        <x:v>26</x:v>
      </x:c>
      <x:c r="C33" s="30" t="n">
        <x:v>37869</x:v>
      </x:c>
      <x:c r="D33" t="n">
        <x:v>721</x:v>
      </x:c>
      <x:c r="E33" t="n">
        <x:v>7</x:v>
      </x:c>
      <x:c r="F33" t="str">
        <x:v>Classic</x:v>
      </x:c>
      <x:c r="G33" t="str">
        <x:v>Digital</x:v>
      </x:c>
      <x:c r="H33" s="60" t="n">
        <x:v>3674</x:v>
      </x:c>
      <x:c r="I33" s="60" t="n">
        <x:v>610.58</x:v>
      </x:c>
      <x:c r="J33" s="32" t="n">
        <x:v>0.427</x:v>
      </x:c>
      <x:c r="K33" s="32" t="n">
        <x:v>0.686</x:v>
      </x:c>
      <x:c r="L33" t="n">
        <x:v>0</x:v>
      </x:c>
      <x:c r="M33" t="n">
        <x:v>6</x:v>
      </x:c>
      <x:c r="N33" s="32" t="n">
        <x:v>0.202</x:v>
      </x:c>
    </x:row>
    <x:row r="34">
      <x:c r="A34" t="str">
        <x:v>C00033</x:v>
      </x:c>
      <x:c r="B34" t="n">
        <x:v>29</x:v>
      </x:c>
      <x:c r="C34" s="30" t="n">
        <x:v>88766</x:v>
      </x:c>
      <x:c r="D34" t="n">
        <x:v>717</x:v>
      </x:c>
      <x:c r="E34" t="n">
        <x:v>14</x:v>
      </x:c>
      <x:c r="F34" t="str">
        <x:v>Gold</x:v>
      </x:c>
      <x:c r="G34" t="str">
        <x:v>Partner</x:v>
      </x:c>
      <x:c r="H34" s="60" t="n">
        <x:v>16105</x:v>
      </x:c>
      <x:c r="I34" s="60" t="n">
        <x:v>1471.39</x:v>
      </x:c>
      <x:c r="J34" s="32" t="n">
        <x:v>0.17</x:v>
      </x:c>
      <x:c r="K34" s="32" t="n">
        <x:v>0.704</x:v>
      </x:c>
      <x:c r="L34" t="n">
        <x:v>0</x:v>
      </x:c>
      <x:c r="M34" t="n">
        <x:v>6</x:v>
      </x:c>
      <x:c r="N34" s="32" t="n">
        <x:v>0.155</x:v>
      </x:c>
    </x:row>
    <x:row r="35">
      <x:c r="A35" t="str">
        <x:v>C00034</x:v>
      </x:c>
      <x:c r="B35" t="n">
        <x:v>42</x:v>
      </x:c>
      <x:c r="C35" s="30" t="n">
        <x:v>127388</x:v>
      </x:c>
      <x:c r="D35" t="n">
        <x:v>765</x:v>
      </x:c>
      <x:c r="E35" t="n">
        <x:v>90</x:v>
      </x:c>
      <x:c r="F35" t="str">
        <x:v>Platinum</x:v>
      </x:c>
      <x:c r="G35" t="str">
        <x:v>Branch</x:v>
      </x:c>
      <x:c r="H35" s="60" t="n">
        <x:v>29960</x:v>
      </x:c>
      <x:c r="I35" s="60" t="n">
        <x:v>3483.11</x:v>
      </x:c>
      <x:c r="J35" s="32" t="n">
        <x:v>0.382</x:v>
      </x:c>
      <x:c r="K35" s="32" t="n">
        <x:v>0.852</x:v>
      </x:c>
      <x:c r="L35" t="n">
        <x:v>0</x:v>
      </x:c>
      <x:c r="M35" t="n">
        <x:v>6</x:v>
      </x:c>
      <x:c r="N35" s="32" t="n">
        <x:v>0.166</x:v>
      </x:c>
    </x:row>
    <x:row r="36">
      <x:c r="A36" t="str">
        <x:v>C00035</x:v>
      </x:c>
      <x:c r="B36" t="n">
        <x:v>25</x:v>
      </x:c>
      <x:c r="C36" s="30" t="n">
        <x:v>40219</x:v>
      </x:c>
      <x:c r="D36" t="n">
        <x:v>621</x:v>
      </x:c>
      <x:c r="E36" t="n">
        <x:v>73</x:v>
      </x:c>
      <x:c r="F36" t="str">
        <x:v>Classic</x:v>
      </x:c>
      <x:c r="G36" t="str">
        <x:v>Partner</x:v>
      </x:c>
      <x:c r="H36" s="60" t="n">
        <x:v>3499</x:v>
      </x:c>
      <x:c r="I36" s="60" t="n">
        <x:v>909.09</x:v>
      </x:c>
      <x:c r="J36" s="32" t="n">
        <x:v>0.423</x:v>
      </x:c>
      <x:c r="K36" s="32" t="n">
        <x:v>0.613</x:v>
      </x:c>
      <x:c r="L36" t="n">
        <x:v>0</x:v>
      </x:c>
      <x:c r="M36" t="n">
        <x:v>4</x:v>
      </x:c>
      <x:c r="N36" s="32" t="n">
        <x:v>0.274</x:v>
      </x:c>
    </x:row>
    <x:row r="37">
      <x:c r="A37" t="str">
        <x:v>C00036</x:v>
      </x:c>
      <x:c r="B37" t="n">
        <x:v>53</x:v>
      </x:c>
      <x:c r="C37" s="30" t="n">
        <x:v>56581</x:v>
      </x:c>
      <x:c r="D37" t="n">
        <x:v>557</x:v>
      </x:c>
      <x:c r="E37" t="n">
        <x:v>88</x:v>
      </x:c>
      <x:c r="F37" t="str">
        <x:v>Classic</x:v>
      </x:c>
      <x:c r="G37" t="str">
        <x:v>Direct Mail</x:v>
      </x:c>
      <x:c r="H37" s="60" t="n">
        <x:v>4920</x:v>
      </x:c>
      <x:c r="I37" s="60" t="n">
        <x:v>508.97</x:v>
      </x:c>
      <x:c r="J37" s="32" t="n">
        <x:v>0.456</x:v>
      </x:c>
      <x:c r="K37" s="32" t="n">
        <x:v>0.608</x:v>
      </x:c>
      <x:c r="L37" t="n">
        <x:v>0</x:v>
      </x:c>
      <x:c r="M37" t="n">
        <x:v>8</x:v>
      </x:c>
      <x:c r="N37" s="32" t="n">
        <x:v>0.054</x:v>
      </x:c>
    </x:row>
    <x:row r="38">
      <x:c r="A38" t="str">
        <x:v>C00037</x:v>
      </x:c>
      <x:c r="B38" t="n">
        <x:v>43</x:v>
      </x:c>
      <x:c r="C38" s="30" t="n">
        <x:v>84317</x:v>
      </x:c>
      <x:c r="D38" t="n">
        <x:v>640</x:v>
      </x:c>
      <x:c r="E38" t="n">
        <x:v>13</x:v>
      </x:c>
      <x:c r="F38" t="str">
        <x:v>Gold</x:v>
      </x:c>
      <x:c r="G38" t="str">
        <x:v>Digital</x:v>
      </x:c>
      <x:c r="H38" s="60" t="n">
        <x:v>13034</x:v>
      </x:c>
      <x:c r="I38" s="60" t="n">
        <x:v>1454.7</x:v>
      </x:c>
      <x:c r="J38" s="32" t="n">
        <x:v>0.538</x:v>
      </x:c>
      <x:c r="K38" s="32" t="n">
        <x:v>0.674</x:v>
      </x:c>
      <x:c r="L38" t="n">
        <x:v>0</x:v>
      </x:c>
      <x:c r="M38" t="n">
        <x:v>8</x:v>
      </x:c>
      <x:c r="N38" s="32" t="n">
        <x:v>0.094</x:v>
      </x:c>
    </x:row>
    <x:row r="39">
      <x:c r="A39" t="str">
        <x:v>C00038</x:v>
      </x:c>
      <x:c r="B39" t="n">
        <x:v>38</x:v>
      </x:c>
      <x:c r="C39" s="30" t="n">
        <x:v>62366</x:v>
      </x:c>
      <x:c r="D39" t="n">
        <x:v>641</x:v>
      </x:c>
      <x:c r="E39" t="n">
        <x:v>26</x:v>
      </x:c>
      <x:c r="F39" t="str">
        <x:v>Classic</x:v>
      </x:c>
      <x:c r="G39" t="str">
        <x:v>Branch</x:v>
      </x:c>
      <x:c r="H39" s="60" t="n">
        <x:v>6158</x:v>
      </x:c>
      <x:c r="I39" s="60" t="n">
        <x:v>721.75</x:v>
      </x:c>
      <x:c r="J39" s="32" t="n">
        <x:v>0.375</x:v>
      </x:c>
      <x:c r="K39" s="32" t="n">
        <x:v>0.601</x:v>
      </x:c>
      <x:c r="L39" t="n">
        <x:v>0</x:v>
      </x:c>
      <x:c r="M39" t="n">
        <x:v>6</x:v>
      </x:c>
      <x:c r="N39" s="32" t="n">
        <x:v>0.141</x:v>
      </x:c>
    </x:row>
    <x:row r="40">
      <x:c r="A40" t="str">
        <x:v>C00039</x:v>
      </x:c>
      <x:c r="B40" t="n">
        <x:v>37</x:v>
      </x:c>
      <x:c r="C40" s="30" t="n">
        <x:v>68642</x:v>
      </x:c>
      <x:c r="D40" t="n">
        <x:v>747</x:v>
      </x:c>
      <x:c r="E40" t="n">
        <x:v>16</x:v>
      </x:c>
      <x:c r="F40" t="str">
        <x:v>Gold</x:v>
      </x:c>
      <x:c r="G40" t="str">
        <x:v>Digital</x:v>
      </x:c>
      <x:c r="H40" s="60" t="n">
        <x:v>12199</x:v>
      </x:c>
      <x:c r="I40" s="60" t="n">
        <x:v>1268.6</x:v>
      </x:c>
      <x:c r="J40" s="32" t="n">
        <x:v>0.142</x:v>
      </x:c>
      <x:c r="K40" s="32" t="n">
        <x:v>0.843</x:v>
      </x:c>
      <x:c r="L40" t="n">
        <x:v>0</x:v>
      </x:c>
      <x:c r="M40" t="n">
        <x:v>5</x:v>
      </x:c>
      <x:c r="N40" s="32" t="n">
        <x:v>0.253</x:v>
      </x:c>
    </x:row>
    <x:row r="41">
      <x:c r="A41" t="str">
        <x:v>C00040</x:v>
      </x:c>
      <x:c r="B41" t="n">
        <x:v>29</x:v>
      </x:c>
      <x:c r="C41" s="30" t="n">
        <x:v>52323</x:v>
      </x:c>
      <x:c r="D41" t="n">
        <x:v>680</x:v>
      </x:c>
      <x:c r="E41" t="n">
        <x:v>66</x:v>
      </x:c>
      <x:c r="F41" t="str">
        <x:v>Classic</x:v>
      </x:c>
      <x:c r="G41" t="str">
        <x:v>Digital</x:v>
      </x:c>
      <x:c r="H41" s="60" t="n">
        <x:v>2163</x:v>
      </x:c>
      <x:c r="I41" s="60" t="n">
        <x:v>794.13</x:v>
      </x:c>
      <x:c r="J41" s="32" t="n">
        <x:v>0.346</x:v>
      </x:c>
      <x:c r="K41" s="32" t="n">
        <x:v>0.882</x:v>
      </x:c>
      <x:c r="L41" t="n">
        <x:v>0</x:v>
      </x:c>
      <x:c r="M41" t="n">
        <x:v>7</x:v>
      </x:c>
      <x:c r="N41" s="32" t="n">
        <x:v>0.116</x:v>
      </x:c>
    </x:row>
    <x:row r="42">
      <x:c r="A42" t="str">
        <x:v>C00041</x:v>
      </x:c>
      <x:c r="B42" t="n">
        <x:v>31</x:v>
      </x:c>
      <x:c r="C42" s="30" t="n">
        <x:v>28000</x:v>
      </x:c>
      <x:c r="D42" t="n">
        <x:v>672</x:v>
      </x:c>
      <x:c r="E42" t="n">
        <x:v>91</x:v>
      </x:c>
      <x:c r="F42" t="str">
        <x:v>Classic</x:v>
      </x:c>
      <x:c r="G42" t="str">
        <x:v>Partner</x:v>
      </x:c>
      <x:c r="H42" s="60" t="n">
        <x:v>3422</x:v>
      </x:c>
      <x:c r="I42" s="60" t="n">
        <x:v>213.37</x:v>
      </x:c>
      <x:c r="J42" s="32" t="n">
        <x:v>0.396</x:v>
      </x:c>
      <x:c r="K42" s="32" t="n">
        <x:v>0.87</x:v>
      </x:c>
      <x:c r="L42" t="n">
        <x:v>0</x:v>
      </x:c>
      <x:c r="M42" t="n">
        <x:v>8</x:v>
      </x:c>
      <x:c r="N42" s="32" t="n">
        <x:v>0.07</x:v>
      </x:c>
    </x:row>
    <x:row r="43">
      <x:c r="A43" t="str">
        <x:v>C00042</x:v>
      </x:c>
      <x:c r="B43" t="n">
        <x:v>49</x:v>
      </x:c>
      <x:c r="C43" s="30" t="n">
        <x:v>85356</x:v>
      </x:c>
      <x:c r="D43" t="n">
        <x:v>654</x:v>
      </x:c>
      <x:c r="E43" t="n">
        <x:v>57</x:v>
      </x:c>
      <x:c r="F43" t="str">
        <x:v>Gold</x:v>
      </x:c>
      <x:c r="G43" t="str">
        <x:v>Digital</x:v>
      </x:c>
      <x:c r="H43" s="60" t="n">
        <x:v>9426</x:v>
      </x:c>
      <x:c r="I43" s="60" t="n">
        <x:v>1092.9</x:v>
      </x:c>
      <x:c r="J43" s="32" t="n">
        <x:v>0.502</x:v>
      </x:c>
      <x:c r="K43" s="32" t="n">
        <x:v>0.702</x:v>
      </x:c>
      <x:c r="L43" t="n">
        <x:v>1</x:v>
      </x:c>
      <x:c r="M43" t="n">
        <x:v>10</x:v>
      </x:c>
      <x:c r="N43" s="32" t="n">
        <x:v>0.02</x:v>
      </x:c>
    </x:row>
    <x:row r="44">
      <x:c r="A44" t="str">
        <x:v>C00043</x:v>
      </x:c>
      <x:c r="B44" t="n">
        <x:v>32</x:v>
      </x:c>
      <x:c r="C44" s="30" t="n">
        <x:v>77622</x:v>
      </x:c>
      <x:c r="D44" t="n">
        <x:v>715</x:v>
      </x:c>
      <x:c r="E44" t="n">
        <x:v>73</x:v>
      </x:c>
      <x:c r="F44" t="str">
        <x:v>Gold</x:v>
      </x:c>
      <x:c r="G44" t="str">
        <x:v> Partner</x:v>
      </x:c>
      <x:c r="H44" s="60" t="n">
        <x:v>9183</x:v>
      </x:c>
      <x:c r="I44" s="60" t="n">
        <x:v>670.42</x:v>
      </x:c>
      <x:c r="J44" s="32" t="n">
        <x:v>0.368</x:v>
      </x:c>
      <x:c r="K44" s="32" t="n">
        <x:v>0.687</x:v>
      </x:c>
      <x:c r="L44" t="n">
        <x:v>0</x:v>
      </x:c>
      <x:c r="M44" t="n">
        <x:v>10</x:v>
      </x:c>
      <x:c r="N44" s="32" t="n">
        <x:v>0.02</x:v>
      </x:c>
    </x:row>
    <x:row r="45">
      <x:c r="A45" t="str">
        <x:v>C00044</x:v>
      </x:c>
      <x:c r="B45" t="n">
        <x:v>60</x:v>
      </x:c>
      <x:c r="C45" s="30" t="n">
        <x:v>64910</x:v>
      </x:c>
      <x:c r="D45" t="n">
        <x:v>632</x:v>
      </x:c>
      <x:c r="E45" t="n">
        <x:v>7</x:v>
      </x:c>
      <x:c r="F45" t="str">
        <x:v>CLASSIC</x:v>
      </x:c>
      <x:c r="G45" t="str">
        <x:v>Branch</x:v>
      </x:c>
      <x:c r="H45" s="60" t="n">
        <x:v>2676</x:v>
      </x:c>
      <x:c r="I45" s="60" t="n">
        <x:v>978.03</x:v>
      </x:c>
      <x:c r="J45" s="32" t="n">
        <x:v>0.431</x:v>
      </x:c>
      <x:c r="K45" s="32" t="n">
        <x:v>0.729</x:v>
      </x:c>
      <x:c r="L45" t="n">
        <x:v>0</x:v>
      </x:c>
      <x:c r="M45" t="n">
        <x:v>9</x:v>
      </x:c>
      <x:c r="N45" s="32" t="n">
        <x:v>0.075</x:v>
      </x:c>
    </x:row>
    <x:row r="46">
      <x:c r="A46" t="str">
        <x:v>C00045</x:v>
      </x:c>
      <x:c r="B46" t="n">
        <x:v>43</x:v>
      </x:c>
      <x:c r="C46" s="30" t="n">
        <x:v>99733</x:v>
      </x:c>
      <x:c r="D46" t="n">
        <x:v>659</x:v>
      </x:c>
      <x:c r="E46" t="n">
        <x:v>34</x:v>
      </x:c>
      <x:c r="F46" t="str">
        <x:v>Gold</x:v>
      </x:c>
      <x:c r="G46" t="str">
        <x:v>Branch</x:v>
      </x:c>
      <x:c r="H46" s="60" t="n">
        <x:v>13189</x:v>
      </x:c>
      <x:c r="I46" s="60" t="n">
        <x:v>1318.49</x:v>
      </x:c>
      <x:c r="J46" s="32" t="n">
        <x:v>0.561</x:v>
      </x:c>
      <x:c r="K46" s="32" t="n">
        <x:v>0.774</x:v>
      </x:c>
      <x:c r="L46" t="n">
        <x:v>0</x:v>
      </x:c>
      <x:c r="M46" t="n">
        <x:v>6</x:v>
      </x:c>
      <x:c r="N46" s="32" t="n">
        <x:v>0.169</x:v>
      </x:c>
    </x:row>
    <x:row r="47">
      <x:c r="A47" t="str">
        <x:v>C00046</x:v>
      </x:c>
      <x:c r="B47" t="n">
        <x:v>57</x:v>
      </x:c>
      <x:c r="C47" s="30" t="n">
        <x:v>46866</x:v>
      </x:c>
      <x:c r="D47" t="n">
        <x:v>835</x:v>
      </x:c>
      <x:c r="E47" t="n">
        <x:v>16</x:v>
      </x:c>
      <x:c r="F47" t="str">
        <x:v>Gold</x:v>
      </x:c>
      <x:c r="G47" t="str">
        <x:v>Direct Mail</x:v>
      </x:c>
      <x:c r="H47" s="60" t="n">
        <x:v>13835</x:v>
      </x:c>
      <x:c r="I47" s="60" t="n">
        <x:v>1059.75</x:v>
      </x:c>
      <x:c r="J47" s="32" t="n">
        <x:v>0.285</x:v>
      </x:c>
      <x:c r="K47" s="32" t="n">
        <x:v>0.876</x:v>
      </x:c>
      <x:c r="L47" t="n">
        <x:v>0</x:v>
      </x:c>
      <x:c r="M47" t="n">
        <x:v>6</x:v>
      </x:c>
      <x:c r="N47" s="32" t="n">
        <x:v>0.15</x:v>
      </x:c>
    </x:row>
    <x:row r="48">
      <x:c r="A48" t="str">
        <x:v>C00047</x:v>
      </x:c>
      <x:c r="B48" t="n">
        <x:v>54</x:v>
      </x:c>
      <x:c r="C48" s="30" t="n">
        <x:v>137904</x:v>
      </x:c>
      <x:c r="D48" t="n">
        <x:v>744</x:v>
      </x:c>
      <x:c r="E48" t="n">
        <x:v>99</x:v>
      </x:c>
      <x:c r="F48" t="str">
        <x:v>Platinum</x:v>
      </x:c>
      <x:c r="G48" t="str">
        <x:v>Digital</x:v>
      </x:c>
      <x:c r="H48" s="60" t="n">
        <x:v>30342</x:v>
      </x:c>
      <x:c r="I48" s="60" t="n">
        <x:v>3123.73</x:v>
      </x:c>
      <x:c r="J48" s="32" t="n">
        <x:v>0.467</x:v>
      </x:c>
      <x:c r="K48" s="32" t="n">
        <x:v>0.911</x:v>
      </x:c>
      <x:c r="L48" t="n">
        <x:v>0</x:v>
      </x:c>
      <x:c r="M48" t="n">
        <x:v>8</x:v>
      </x:c>
      <x:c r="N48" s="32" t="n">
        <x:v>0.111</x:v>
      </x:c>
    </x:row>
    <x:row r="49">
      <x:c r="A49" t="str">
        <x:v>C00048</x:v>
      </x:c>
      <x:c r="B49" t="n">
        <x:v>52</x:v>
      </x:c>
      <x:c r="C49" s="30" t="n">
        <x:v>35507</x:v>
      </x:c>
      <x:c r="D49" t="n">
        <x:v>717</x:v>
      </x:c>
      <x:c r="E49" t="n">
        <x:v>30</x:v>
      </x:c>
      <x:c r="F49" t="str">
        <x:v>Classic</x:v>
      </x:c>
      <x:c r="G49" t="str">
        <x:v>Branch</x:v>
      </x:c>
      <x:c r="H49" s="60" t="n">
        <x:v>5656</x:v>
      </x:c>
      <x:c r="I49" s="60" t="n">
        <x:v>692.15</x:v>
      </x:c>
      <x:c r="J49" s="32" t="n">
        <x:v>0.401</x:v>
      </x:c>
      <x:c r="K49" s="32" t="n">
        <x:v>0.864</x:v>
      </x:c>
      <x:c r="L49" t="n">
        <x:v>0</x:v>
      </x:c>
      <x:c r="M49" t="n">
        <x:v>6</x:v>
      </x:c>
      <x:c r="N49" s="32" t="n">
        <x:v>0.176</x:v>
      </x:c>
    </x:row>
    <x:row r="50">
      <x:c r="A50" t="str">
        <x:v>C00049</x:v>
      </x:c>
      <x:c r="B50" t="n">
        <x:v>26</x:v>
      </x:c>
      <x:c r="C50" s="30" t="n">
        <x:v>107142</x:v>
      </x:c>
      <x:c r="D50" t="n">
        <x:v>659</x:v>
      </x:c>
      <x:c r="E50" t="n">
        <x:v>8</x:v>
      </x:c>
      <x:c r="F50" t="str">
        <x:v>Gold</x:v>
      </x:c>
      <x:c r="G50" t="str">
        <x:v>Direct Mail</x:v>
      </x:c>
      <x:c r="H50" s="60" t="n">
        <x:v>13568</x:v>
      </x:c>
      <x:c r="I50" s="60" t="n">
        <x:v>1877.12</x:v>
      </x:c>
      <x:c r="J50" s="32" t="n">
        <x:v>0.431</x:v>
      </x:c>
      <x:c r="K50" s="32" t="n">
        <x:v>0.774</x:v>
      </x:c>
      <x:c r="L50" t="n">
        <x:v>0</x:v>
      </x:c>
      <x:c r="M50" t="n">
        <x:v>8</x:v>
      </x:c>
      <x:c r="N50" s="32" t="n">
        <x:v>0.061</x:v>
      </x:c>
    </x:row>
    <x:row r="51">
      <x:c r="A51" t="str">
        <x:v>C00050</x:v>
      </x:c>
      <x:c r="B51" t="n">
        <x:v>50</x:v>
      </x:c>
      <x:c r="C51" s="30" t="n">
        <x:v>167436</x:v>
      </x:c>
      <x:c r="D51" t="n">
        <x:v>720</x:v>
      </x:c>
      <x:c r="E51" t="n">
        <x:v>13</x:v>
      </x:c>
      <x:c r="F51" t="str">
        <x:v>Platinum</x:v>
      </x:c>
      <x:c r="G51" t="str">
        <x:v>Digital</x:v>
      </x:c>
      <x:c r="H51" s="60" t="n">
        <x:v>35236</x:v>
      </x:c>
      <x:c r="I51" s="60" t="n">
        <x:v>4033.65</x:v>
      </x:c>
      <x:c r="J51" s="32" t="n">
        <x:v>0.343</x:v>
      </x:c>
      <x:c r="K51" s="32" t="n">
        <x:v>0.912</x:v>
      </x:c>
      <x:c r="L51" t="n">
        <x:v>0</x:v>
      </x:c>
      <x:c r="M51" t="n">
        <x:v>6</x:v>
      </x:c>
      <x:c r="N51" s="32" t="n">
        <x:v>0.159</x:v>
      </x:c>
    </x:row>
    <x:row r="52">
      <x:c r="A52" t="str">
        <x:v>C00051</x:v>
      </x:c>
      <x:c r="B52" t="n">
        <x:v>49</x:v>
      </x:c>
      <x:c r="C52" s="30" t="n">
        <x:v>172741</x:v>
      </x:c>
      <x:c r="D52" t="n">
        <x:v>824</x:v>
      </x:c>
      <x:c r="E52" t="n">
        <x:v>29</x:v>
      </x:c>
      <x:c r="F52" t="str">
        <x:v>Platinum</x:v>
      </x:c>
      <x:c r="G52" t="str">
        <x:v>Digital</x:v>
      </x:c>
      <x:c r="H52" s="60" t="n">
        <x:v>40000</x:v>
      </x:c>
      <x:c r="I52" s="60" t="n">
        <x:v>4154.15</x:v>
      </x:c>
      <x:c r="J52" s="32" t="n">
        <x:v>0.15</x:v>
      </x:c>
      <x:c r="K52" s="32" t="n">
        <x:v>1</x:v>
      </x:c>
      <x:c r="L52" t="n">
        <x:v>0</x:v>
      </x:c>
      <x:c r="M52" t="n">
        <x:v>6</x:v>
      </x:c>
      <x:c r="N52" s="32" t="n">
        <x:v>0.153</x:v>
      </x:c>
    </x:row>
    <x:row r="53">
      <x:c r="A53" t="str">
        <x:v>C00052</x:v>
      </x:c>
      <x:c r="B53" t="n">
        <x:v>42</x:v>
      </x:c>
      <x:c r="C53" s="30" t="n">
        <x:v>83842</x:v>
      </x:c>
      <x:c r="D53" t="n">
        <x:v>563</x:v>
      </x:c>
      <x:c r="E53" t="n">
        <x:v>21</x:v>
      </x:c>
      <x:c r="F53" t="str">
        <x:v>Classic</x:v>
      </x:c>
      <x:c r="G53" t="str">
        <x:v>partner</x:v>
      </x:c>
      <x:c r="H53" s="60" t="n">
        <x:v>6294</x:v>
      </x:c>
      <x:c r="I53" s="60" t="n">
        <x:v>884.1</x:v>
      </x:c>
      <x:c r="J53" s="32" t="n">
        <x:v>0.614</x:v>
      </x:c>
      <x:c r="K53" s="32" t="n">
        <x:v>0.569</x:v>
      </x:c>
      <x:c r="L53" t="n">
        <x:v>0</x:v>
      </x:c>
      <x:c r="M53" t="n">
        <x:v>7</x:v>
      </x:c>
      <x:c r="N53" s="32" t="n">
        <x:v>0.09</x:v>
      </x:c>
    </x:row>
    <x:row r="54">
      <x:c r="A54" t="str">
        <x:v>C00053</x:v>
      </x:c>
      <x:c r="B54" t="n">
        <x:v>48</x:v>
      </x:c>
      <x:c r="C54" s="30" t="n">
        <x:v>82138</x:v>
      </x:c>
      <x:c r="D54" t="n">
        <x:v>771</x:v>
      </x:c>
      <x:c r="E54" t="n">
        <x:v>15</x:v>
      </x:c>
      <x:c r="F54" t="str">
        <x:v>Platinum</x:v>
      </x:c>
      <x:c r="G54" t="str">
        <x:v>Branch</x:v>
      </x:c>
      <x:c r="H54" s="60" t="n">
        <x:v>20703</x:v>
      </x:c>
      <x:c r="I54" s="60" t="n">
        <x:v>1642.45</x:v>
      </x:c>
      <x:c r="J54" s="32" t="n">
        <x:v>0.288</x:v>
      </x:c>
      <x:c r="K54" s="32" t="n">
        <x:v>0.861</x:v>
      </x:c>
      <x:c r="L54" t="n">
        <x:v>0</x:v>
      </x:c>
      <x:c r="M54" t="n">
        <x:v>4</x:v>
      </x:c>
      <x:c r="N54" s="32" t="n">
        <x:v>0.243</x:v>
      </x:c>
    </x:row>
    <x:row r="55">
      <x:c r="A55" t="str">
        <x:v>C00054</x:v>
      </x:c>
      <x:c r="B55" t="n">
        <x:v>70</x:v>
      </x:c>
      <x:c r="C55" s="30" t="n">
        <x:v>118470</x:v>
      </x:c>
      <x:c r="D55" t="n">
        <x:v>645</x:v>
      </x:c>
      <x:c r="E55" t="n">
        <x:v>13</x:v>
      </x:c>
      <x:c r="F55" t="str">
        <x:v>Gold</x:v>
      </x:c>
      <x:c r="G55" t="str">
        <x:v>Digital</x:v>
      </x:c>
      <x:c r="H55" s="60" t="n">
        <x:v>14315</x:v>
      </x:c>
      <x:c r="I55" s="60" t="n">
        <x:v>1442.24</x:v>
      </x:c>
      <x:c r="J55" s="32" t="n">
        <x:v>0.376</x:v>
      </x:c>
      <x:c r="K55" s="32" t="n">
        <x:v>0.539</x:v>
      </x:c>
      <x:c r="L55" t="n">
        <x:v>0</x:v>
      </x:c>
      <x:c r="M55" t="n">
        <x:v>10</x:v>
      </x:c>
      <x:c r="N55" s="32" t="n">
        <x:v>0.02</x:v>
      </x:c>
    </x:row>
    <x:row r="56">
      <x:c r="A56" t="str">
        <x:v>C00055</x:v>
      </x:c>
      <x:c r="B56" t="n">
        <x:v>21</x:v>
      </x:c>
      <x:c r="C56" s="30" t="n">
        <x:v>58827</x:v>
      </x:c>
      <x:c r="D56" t="n">
        <x:v>676</x:v>
      </x:c>
      <x:c r="E56" t="n">
        <x:v>102</x:v>
      </x:c>
      <x:c r="F56" t="str">
        <x:v>Gold</x:v>
      </x:c>
      <x:c r="G56" t="str">
        <x:v>Partner</x:v>
      </x:c>
      <x:c r="H56" s="60" t="n">
        <x:v>11295</x:v>
      </x:c>
      <x:c r="I56" s="60" t="n">
        <x:v>1004.75</x:v>
      </x:c>
      <x:c r="J56" s="32" t="n">
        <x:v>0.393</x:v>
      </x:c>
      <x:c r="K56" s="32" t="n">
        <x:v>0.788</x:v>
      </x:c>
      <x:c r="L56" t="n">
        <x:v>0</x:v>
      </x:c>
      <x:c r="M56" t="n">
        <x:v>6</x:v>
      </x:c>
      <x:c r="N56" s="32" t="n">
        <x:v>0.147</x:v>
      </x:c>
    </x:row>
    <x:row r="57">
      <x:c r="A57" t="str">
        <x:v>C00056</x:v>
      </x:c>
      <x:c r="B57" t="n">
        <x:v>54</x:v>
      </x:c>
      <x:c r="C57" s="30" t="n">
        <x:v>47027</x:v>
      </x:c>
      <x:c r="D57" t="n">
        <x:v>661</x:v>
      </x:c>
      <x:c r="E57" t="n">
        <x:v>51</x:v>
      </x:c>
      <x:c r="F57" t="str">
        <x:v>Classic</x:v>
      </x:c>
      <x:c r="G57" t="str">
        <x:v>Branch</x:v>
      </x:c>
      <x:c r="H57" s="60" t="n">
        <x:v>3341</x:v>
      </x:c>
      <x:c r="I57" s="60" t="n">
        <x:v>446.85</x:v>
      </x:c>
      <x:c r="J57" s="32" t="n">
        <x:v>0.636</x:v>
      </x:c>
      <x:c r="K57" s="32" t="n">
        <x:v>0.72</x:v>
      </x:c>
      <x:c r="L57" t="n">
        <x:v>0</x:v>
      </x:c>
      <x:c r="M57" t="n">
        <x:v>9</x:v>
      </x:c>
      <x:c r="N57" s="32" t="n">
        <x:v>0.02</x:v>
      </x:c>
    </x:row>
    <x:row r="58">
      <x:c r="A58" t="str">
        <x:v>C00057</x:v>
      </x:c>
      <x:c r="B58" t="n">
        <x:v>47</x:v>
      </x:c>
      <x:c r="C58" s="30" t="n">
        <x:v>113121</x:v>
      </x:c>
      <x:c r="D58" t="n">
        <x:v>725</x:v>
      </x:c>
      <x:c r="E58" t="n">
        <x:v>49</x:v>
      </x:c>
      <x:c r="F58" t="str">
        <x:v>Platinum</x:v>
      </x:c>
      <x:c r="G58" t="str">
        <x:v>Partner</x:v>
      </x:c>
      <x:c r="H58" s="60" t="n">
        <x:v>27030</x:v>
      </x:c>
      <x:c r="I58" s="60" t="n">
        <x:v>3114.77</x:v>
      </x:c>
      <x:c r="J58" s="32" t="n">
        <x:v>0.482</x:v>
      </x:c>
      <x:c r="K58" s="32" t="n">
        <x:v>0.749</x:v>
      </x:c>
      <x:c r="L58" t="n">
        <x:v>0</x:v>
      </x:c>
      <x:c r="M58" t="n">
        <x:v>6</x:v>
      </x:c>
      <x:c r="N58" s="32" t="n">
        <x:v>0.185</x:v>
      </x:c>
    </x:row>
    <x:row r="59">
      <x:c r="A59" t="str">
        <x:v>C00058</x:v>
      </x:c>
      <x:c r="B59" t="n">
        <x:v>44</x:v>
      </x:c>
      <x:c r="C59" s="30" t="n">
        <x:v>177307</x:v>
      </x:c>
      <x:c r="D59" t="n">
        <x:v>701</x:v>
      </x:c>
      <x:c r="E59" t="n">
        <x:v>65</x:v>
      </x:c>
      <x:c r="F59" t="str">
        <x:v>Platinum</x:v>
      </x:c>
      <x:c r="G59" t="str">
        <x:v>Partner</x:v>
      </x:c>
      <x:c r="H59" s="60" t="n">
        <x:v>38570</x:v>
      </x:c>
      <x:c r="I59" s="60" t="n">
        <x:v>4427.3</x:v>
      </x:c>
      <x:c r="J59" s="32" t="n">
        <x:v>0.517</x:v>
      </x:c>
      <x:c r="K59" s="32" t="n">
        <x:v>0.827</x:v>
      </x:c>
      <x:c r="L59" t="n">
        <x:v>0</x:v>
      </x:c>
      <x:c r="M59" t="n">
        <x:v>9</x:v>
      </x:c>
      <x:c r="N59" s="32" t="n">
        <x:v>0.02</x:v>
      </x:c>
    </x:row>
    <x:row r="60">
      <x:c r="A60" t="str">
        <x:v>C00059</x:v>
      </x:c>
      <x:c r="B60" t="n">
        <x:v>35</x:v>
      </x:c>
      <x:c r="C60" s="30" t="n">
        <x:v>66438</x:v>
      </x:c>
      <x:c r="D60" t="n">
        <x:v>676</x:v>
      </x:c>
      <x:c r="E60" t="n">
        <x:v>144</x:v>
      </x:c>
      <x:c r="F60" t="str">
        <x:v>Classic </x:v>
      </x:c>
      <x:c r="G60" t="str">
        <x:v>Direct Mail</x:v>
      </x:c>
      <x:c r="H60" s="60" t="n">
        <x:v>4668</x:v>
      </x:c>
      <x:c r="I60" s="60" t="n">
        <x:v>952.94</x:v>
      </x:c>
      <x:c r="J60" s="32" t="n">
        <x:v>0.509</x:v>
      </x:c>
      <x:c r="K60" s="32" t="n">
        <x:v>0.798</x:v>
      </x:c>
      <x:c r="L60" t="n">
        <x:v>0</x:v>
      </x:c>
      <x:c r="M60" t="n">
        <x:v>9</x:v>
      </x:c>
      <x:c r="N60" s="32" t="n">
        <x:v>0.02</x:v>
      </x:c>
    </x:row>
    <x:row r="61">
      <x:c r="A61" t="str">
        <x:v>C00060</x:v>
      </x:c>
      <x:c r="B61" t="n">
        <x:v>47</x:v>
      </x:c>
      <x:c r="C61" s="30" t="n">
        <x:v>96007</x:v>
      </x:c>
      <x:c r="D61" t="n">
        <x:v>706</x:v>
      </x:c>
      <x:c r="E61" t="n">
        <x:v>26</x:v>
      </x:c>
      <x:c r="F61" t="str">
        <x:v>Gold</x:v>
      </x:c>
      <x:c r="G61" t="str">
        <x:v>Partner</x:v>
      </x:c>
      <x:c r="H61" s="60" t="n">
        <x:v>14465</x:v>
      </x:c>
      <x:c r="I61" s="60" t="n">
        <x:v>1689.69</x:v>
      </x:c>
      <x:c r="J61" s="32" t="n">
        <x:v>0.444</x:v>
      </x:c>
      <x:c r="K61" s="32" t="n">
        <x:v>0.88</x:v>
      </x:c>
      <x:c r="L61" t="n">
        <x:v>0</x:v>
      </x:c>
      <x:c r="M61" t="str"/>
      <x:c r="N61" s="32" t="n">
        <x:v>0.111</x:v>
      </x:c>
    </x:row>
    <x:row r="62">
      <x:c r="A62" t="str">
        <x:v>C00061</x:v>
      </x:c>
      <x:c r="B62" t="n">
        <x:v>32</x:v>
      </x:c>
      <x:c r="C62" s="30" t="n">
        <x:v>44459</x:v>
      </x:c>
      <x:c r="D62" t="n">
        <x:v>671</x:v>
      </x:c>
      <x:c r="E62" t="n">
        <x:v>57</x:v>
      </x:c>
      <x:c r="F62" t="str">
        <x:v>Classic</x:v>
      </x:c>
      <x:c r="G62" t="str">
        <x:v>partner</x:v>
      </x:c>
      <x:c r="H62" s="60" t="n">
        <x:v>8482</x:v>
      </x:c>
      <x:c r="I62" s="60" t="n">
        <x:v>579.9</x:v>
      </x:c>
      <x:c r="J62" s="32" t="n">
        <x:v>0.28</x:v>
      </x:c>
      <x:c r="K62" s="32" t="n">
        <x:v>0.861</x:v>
      </x:c>
      <x:c r="L62" t="n">
        <x:v>0</x:v>
      </x:c>
      <x:c r="M62" t="n">
        <x:v>8</x:v>
      </x:c>
      <x:c r="N62" s="32" t="n">
        <x:v>0.02</x:v>
      </x:c>
    </x:row>
    <x:row r="63">
      <x:c r="A63" t="str">
        <x:v>C00062</x:v>
      </x:c>
      <x:c r="B63" t="n">
        <x:v>21</x:v>
      </x:c>
      <x:c r="C63" s="30" t="n">
        <x:v>116793</x:v>
      </x:c>
      <x:c r="D63" t="n">
        <x:v>699</x:v>
      </x:c>
      <x:c r="E63" t="n">
        <x:v>32</x:v>
      </x:c>
      <x:c r="F63" t="str">
        <x:v>Platinum</x:v>
      </x:c>
      <x:c r="G63" t="str">
        <x:v>PARTNER</x:v>
      </x:c>
      <x:c r="H63" s="60" t="n">
        <x:v>22166</x:v>
      </x:c>
      <x:c r="I63" s="60" t="n">
        <x:v>2139.92</x:v>
      </x:c>
      <x:c r="J63" s="32" t="n">
        <x:v>0.299</x:v>
      </x:c>
      <x:c r="K63" s="32" t="n">
        <x:v>0.691</x:v>
      </x:c>
      <x:c r="L63" t="n">
        <x:v>0</x:v>
      </x:c>
      <x:c r="M63" t="n">
        <x:v>8</x:v>
      </x:c>
      <x:c r="N63" s="32" t="n">
        <x:v>0.025</x:v>
      </x:c>
    </x:row>
    <x:row r="64">
      <x:c r="A64" t="str">
        <x:v>C00063</x:v>
      </x:c>
      <x:c r="B64" t="n">
        <x:v>37</x:v>
      </x:c>
      <x:c r="C64" s="30" t="n">
        <x:v>47041</x:v>
      </x:c>
      <x:c r="D64" t="n">
        <x:v>719</x:v>
      </x:c>
      <x:c r="E64" t="n">
        <x:v>43</x:v>
      </x:c>
      <x:c r="F64" t="str">
        <x:v>Gold</x:v>
      </x:c>
      <x:c r="G64" t="str">
        <x:v>Digital</x:v>
      </x:c>
      <x:c r="H64" s="60" t="n">
        <x:v>8895</x:v>
      </x:c>
      <x:c r="I64" s="60" t="n">
        <x:v>335.04</x:v>
      </x:c>
      <x:c r="J64" s="32" t="n">
        <x:v>0.353</x:v>
      </x:c>
      <x:c r="K64" s="32" t="n">
        <x:v>0.799</x:v>
      </x:c>
      <x:c r="L64" t="n">
        <x:v>0</x:v>
      </x:c>
      <x:c r="M64" t="n">
        <x:v>9</x:v>
      </x:c>
      <x:c r="N64" s="32" t="n">
        <x:v>0.069</x:v>
      </x:c>
    </x:row>
    <x:row r="65">
      <x:c r="A65" t="str">
        <x:v>C00064</x:v>
      </x:c>
      <x:c r="B65" t="n">
        <x:v>48</x:v>
      </x:c>
      <x:c r="C65" s="30" t="n">
        <x:v>59166</x:v>
      </x:c>
      <x:c r="D65" t="n">
        <x:v>626</x:v>
      </x:c>
      <x:c r="E65" t="n">
        <x:v>29</x:v>
      </x:c>
      <x:c r="F65" t="str">
        <x:v>Classic</x:v>
      </x:c>
      <x:c r="G65" t="str">
        <x:v>Digital</x:v>
      </x:c>
      <x:c r="H65" s="60" t="n">
        <x:v>4765</x:v>
      </x:c>
      <x:c r="I65" s="60" t="n">
        <x:v>736.07</x:v>
      </x:c>
      <x:c r="J65" s="32" t="n">
        <x:v>0.545</x:v>
      </x:c>
      <x:c r="K65" s="32" t="n">
        <x:v>0.564</x:v>
      </x:c>
      <x:c r="L65" t="n">
        <x:v>0</x:v>
      </x:c>
      <x:c r="M65" t="n">
        <x:v>6</x:v>
      </x:c>
      <x:c r="N65" s="32" t="n">
        <x:v>0.145</x:v>
      </x:c>
    </x:row>
    <x:row r="66">
      <x:c r="A66" t="str">
        <x:v>C00065</x:v>
      </x:c>
      <x:c r="B66" t="n">
        <x:v>35</x:v>
      </x:c>
      <x:c r="C66" s="30" t="n">
        <x:v>74967</x:v>
      </x:c>
      <x:c r="D66" t="n">
        <x:v>631</x:v>
      </x:c>
      <x:c r="E66" t="n">
        <x:v>107</x:v>
      </x:c>
      <x:c r="F66" t="str">
        <x:v>Gold</x:v>
      </x:c>
      <x:c r="G66" t="str">
        <x:v>Branch</x:v>
      </x:c>
      <x:c r="H66" s="60" t="n">
        <x:v>9308</x:v>
      </x:c>
      <x:c r="I66" s="60" t="n">
        <x:v>1240.61</x:v>
      </x:c>
      <x:c r="J66" s="32" t="n">
        <x:v>0.438</x:v>
      </x:c>
      <x:c r="K66" s="32" t="n">
        <x:v>0.808</x:v>
      </x:c>
      <x:c r="L66" t="n">
        <x:v>0</x:v>
      </x:c>
      <x:c r="M66" t="str"/>
      <x:c r="N66" s="32" t="n">
        <x:v>0.038</x:v>
      </x:c>
    </x:row>
    <x:row r="67">
      <x:c r="A67" t="str">
        <x:v>C00066</x:v>
      </x:c>
      <x:c r="B67" t="n">
        <x:v>49</x:v>
      </x:c>
      <x:c r="C67" s="30" t="n">
        <x:v>43558</x:v>
      </x:c>
      <x:c r="D67" t="n">
        <x:v>699</x:v>
      </x:c>
      <x:c r="E67" t="n">
        <x:v>84</x:v>
      </x:c>
      <x:c r="F67" t="str">
        <x:v>Classic</x:v>
      </x:c>
      <x:c r="G67" t="str">
        <x:v>Digital</x:v>
      </x:c>
      <x:c r="H67" s="60" t="n">
        <x:v>4733</x:v>
      </x:c>
      <x:c r="I67" s="60" t="n">
        <x:v>600.01</x:v>
      </x:c>
      <x:c r="J67" s="32" t="n">
        <x:v>0.541</x:v>
      </x:c>
      <x:c r="K67" s="32" t="n">
        <x:v>0.834</x:v>
      </x:c>
      <x:c r="L67" t="n">
        <x:v>0</x:v>
      </x:c>
      <x:c r="M67" t="n">
        <x:v>10</x:v>
      </x:c>
      <x:c r="N67" s="32" t="n">
        <x:v>0.02</x:v>
      </x:c>
    </x:row>
    <x:row r="68">
      <x:c r="A68" t="str">
        <x:v>C00067</x:v>
      </x:c>
      <x:c r="B68" t="n">
        <x:v>37</x:v>
      </x:c>
      <x:c r="C68" s="30" t="n">
        <x:v>57138</x:v>
      </x:c>
      <x:c r="D68" t="n">
        <x:v>610</x:v>
      </x:c>
      <x:c r="E68" t="n">
        <x:v>19</x:v>
      </x:c>
      <x:c r="F68" t="str">
        <x:v>Classic</x:v>
      </x:c>
      <x:c r="G68" t="str">
        <x:v>Branch</x:v>
      </x:c>
      <x:c r="H68" s="60" t="n">
        <x:v>2344</x:v>
      </x:c>
      <x:c r="I68" s="60" t="n">
        <x:v>557.03</x:v>
      </x:c>
      <x:c r="J68" s="32" t="n">
        <x:v>0.437</x:v>
      </x:c>
      <x:c r="K68" s="32" t="n">
        <x:v>0.706</x:v>
      </x:c>
      <x:c r="L68" t="n">
        <x:v>0</x:v>
      </x:c>
      <x:c r="M68" t="n">
        <x:v>7</x:v>
      </x:c>
      <x:c r="N68" s="32" t="n">
        <x:v>0.114</x:v>
      </x:c>
    </x:row>
    <x:row r="69">
      <x:c r="A69" t="str">
        <x:v>C00068</x:v>
      </x:c>
      <x:c r="B69" t="n">
        <x:v>38</x:v>
      </x:c>
      <x:c r="C69" s="30" t="n">
        <x:v>64075</x:v>
      </x:c>
      <x:c r="D69" t="n">
        <x:v>653</x:v>
      </x:c>
      <x:c r="E69" t="n">
        <x:v>31</x:v>
      </x:c>
      <x:c r="F69" t="str">
        <x:v>Classic</x:v>
      </x:c>
      <x:c r="G69" t="str">
        <x:v>Digital</x:v>
      </x:c>
      <x:c r="H69" s="60" t="n">
        <x:v>4808</x:v>
      </x:c>
      <x:c r="I69" s="60" t="n">
        <x:v>499.65</x:v>
      </x:c>
      <x:c r="J69" s="32" t="n">
        <x:v>0.322</x:v>
      </x:c>
      <x:c r="K69" s="32" t="n">
        <x:v>0.729</x:v>
      </x:c>
      <x:c r="L69" t="n">
        <x:v>0</x:v>
      </x:c>
      <x:c r="M69" t="n">
        <x:v>9</x:v>
      </x:c>
      <x:c r="N69" s="32" t="n">
        <x:v>0.02</x:v>
      </x:c>
    </x:row>
    <x:row r="70">
      <x:c r="A70" t="str">
        <x:v>C00069</x:v>
      </x:c>
      <x:c r="B70" t="n">
        <x:v>49</x:v>
      </x:c>
      <x:c r="C70" s="30" t="n">
        <x:v>147629</x:v>
      </x:c>
      <x:c r="D70" t="n">
        <x:v>677</x:v>
      </x:c>
      <x:c r="E70" t="n">
        <x:v>28</x:v>
      </x:c>
      <x:c r="F70" t="str">
        <x:v>Platinum</x:v>
      </x:c>
      <x:c r="G70" t="str">
        <x:v>direct mail</x:v>
      </x:c>
      <x:c r="H70" s="60" t="n">
        <x:v>30084</x:v>
      </x:c>
      <x:c r="I70" s="60" t="n">
        <x:v>3440.86</x:v>
      </x:c>
      <x:c r="J70" s="32" t="n">
        <x:v>0.426</x:v>
      </x:c>
      <x:c r="K70" s="32" t="n">
        <x:v>0.869</x:v>
      </x:c>
      <x:c r="L70" t="n">
        <x:v>0</x:v>
      </x:c>
      <x:c r="M70" t="n">
        <x:v>9</x:v>
      </x:c>
      <x:c r="N70" s="32" t="n">
        <x:v>0.02</x:v>
      </x:c>
    </x:row>
    <x:row r="71">
      <x:c r="A71" t="str">
        <x:v>C00070</x:v>
      </x:c>
      <x:c r="B71" t="n">
        <x:v>35</x:v>
      </x:c>
      <x:c r="C71" s="30" t="n">
        <x:v>57194</x:v>
      </x:c>
      <x:c r="D71" t="n">
        <x:v>609</x:v>
      </x:c>
      <x:c r="E71" t="n">
        <x:v>8</x:v>
      </x:c>
      <x:c r="F71" t="str">
        <x:v>Classic</x:v>
      </x:c>
      <x:c r="G71" t="str">
        <x:v>Partner</x:v>
      </x:c>
      <x:c r="H71" s="60" t="n">
        <x:v>2046</x:v>
      </x:c>
      <x:c r="I71" s="60" t="n">
        <x:v>515.25</x:v>
      </x:c>
      <x:c r="J71" s="32" t="n">
        <x:v>0.384</x:v>
      </x:c>
      <x:c r="K71" s="32" t="n">
        <x:v>0.544</x:v>
      </x:c>
      <x:c r="L71" t="n">
        <x:v>1</x:v>
      </x:c>
      <x:c r="M71" t="n">
        <x:v>6</x:v>
      </x:c>
      <x:c r="N71" s="32" t="n">
        <x:v>0.205</x:v>
      </x:c>
    </x:row>
    <x:row r="72">
      <x:c r="A72" t="str">
        <x:v>C00071</x:v>
      </x:c>
      <x:c r="B72" t="n">
        <x:v>26</x:v>
      </x:c>
      <x:c r="C72" s="30" t="n">
        <x:v>59035</x:v>
      </x:c>
      <x:c r="D72" t="n">
        <x:v>826</x:v>
      </x:c>
      <x:c r="E72" t="n">
        <x:v>80</x:v>
      </x:c>
      <x:c r="F72" t="str">
        <x:v>Platinum</x:v>
      </x:c>
      <x:c r="G72" t="str">
        <x:v>Digital</x:v>
      </x:c>
      <x:c r="H72" s="60" t="n">
        <x:v>19379</x:v>
      </x:c>
      <x:c r="I72" s="60" t="n">
        <x:v>1794.62</x:v>
      </x:c>
      <x:c r="J72" s="32" t="n">
        <x:v>0.142</x:v>
      </x:c>
      <x:c r="K72" s="32" t="n">
        <x:v>1</x:v>
      </x:c>
      <x:c r="L72" t="n">
        <x:v>0</x:v>
      </x:c>
      <x:c r="M72" t="n">
        <x:v>6</x:v>
      </x:c>
      <x:c r="N72" s="32" t="n">
        <x:v>0.207</x:v>
      </x:c>
    </x:row>
    <x:row r="73">
      <x:c r="A73" t="str">
        <x:v>C00072</x:v>
      </x:c>
      <x:c r="B73" t="n">
        <x:v>75</x:v>
      </x:c>
      <x:c r="C73" s="30" t="n">
        <x:v>42737</x:v>
      </x:c>
      <x:c r="D73" t="n">
        <x:v>636</x:v>
      </x:c>
      <x:c r="E73" t="n">
        <x:v>53</x:v>
      </x:c>
      <x:c r="F73" t="str">
        <x:v>Classic</x:v>
      </x:c>
      <x:c r="G73" t="str">
        <x:v>Digital</x:v>
      </x:c>
      <x:c r="H73" s="60" t="n">
        <x:v>3283</x:v>
      </x:c>
      <x:c r="I73" s="60" t="n">
        <x:v>663.28</x:v>
      </x:c>
      <x:c r="J73" s="32" t="n">
        <x:v>0.719</x:v>
      </x:c>
      <x:c r="K73" s="32" t="n">
        <x:v>0.693</x:v>
      </x:c>
      <x:c r="L73" t="n">
        <x:v>0</x:v>
      </x:c>
      <x:c r="M73" t="n">
        <x:v>8</x:v>
      </x:c>
      <x:c r="N73" s="32" t="n">
        <x:v>0.055</x:v>
      </x:c>
    </x:row>
    <x:row r="74">
      <x:c r="A74" t="str">
        <x:v>C00073</x:v>
      </x:c>
      <x:c r="B74" t="n">
        <x:v>31</x:v>
      </x:c>
      <x:c r="C74" s="30" t="n">
        <x:v>89747</x:v>
      </x:c>
      <x:c r="D74" t="n">
        <x:v>722</x:v>
      </x:c>
      <x:c r="E74" t="n">
        <x:v>58</x:v>
      </x:c>
      <x:c r="F74" t="str">
        <x:v>Gold</x:v>
      </x:c>
      <x:c r="G74" t="str">
        <x:v>Branch</x:v>
      </x:c>
      <x:c r="H74" s="60" t="n">
        <x:v>10485</x:v>
      </x:c>
      <x:c r="I74" s="60" t="n">
        <x:v>1363.07</x:v>
      </x:c>
      <x:c r="J74" s="32" t="n">
        <x:v>0.487</x:v>
      </x:c>
      <x:c r="K74" s="32" t="n">
        <x:v>0.991</x:v>
      </x:c>
      <x:c r="L74" t="n">
        <x:v>0</x:v>
      </x:c>
      <x:c r="M74" t="n">
        <x:v>8</x:v>
      </x:c>
      <x:c r="N74" s="32" t="n">
        <x:v>0.042</x:v>
      </x:c>
    </x:row>
    <x:row r="75">
      <x:c r="A75" t="str">
        <x:v>C00074</x:v>
      </x:c>
      <x:c r="B75" t="n">
        <x:v>21</x:v>
      </x:c>
      <x:c r="C75" s="30" t="n">
        <x:v>57161</x:v>
      </x:c>
      <x:c r="D75" t="n">
        <x:v>599</x:v>
      </x:c>
      <x:c r="E75" t="n">
        <x:v>54</x:v>
      </x:c>
      <x:c r="F75" t="str">
        <x:v>Classic</x:v>
      </x:c>
      <x:c r="G75" t="str">
        <x:v>Digital</x:v>
      </x:c>
      <x:c r="H75" s="60" t="n">
        <x:v>1000</x:v>
      </x:c>
      <x:c r="I75" s="60" t="n">
        <x:v>496.91</x:v>
      </x:c>
      <x:c r="J75" s="32" t="n">
        <x:v>0.749</x:v>
      </x:c>
      <x:c r="K75" s="32" t="n">
        <x:v>0.711</x:v>
      </x:c>
      <x:c r="L75" t="n">
        <x:v>0</x:v>
      </x:c>
      <x:c r="M75" t="n">
        <x:v>10</x:v>
      </x:c>
      <x:c r="N75" s="32" t="n">
        <x:v>0.02</x:v>
      </x:c>
    </x:row>
    <x:row r="76">
      <x:c r="A76" t="str">
        <x:v>C00075</x:v>
      </x:c>
      <x:c r="B76" t="n">
        <x:v>23</x:v>
      </x:c>
      <x:c r="C76" s="30" t="n">
        <x:v>77874</x:v>
      </x:c>
      <x:c r="D76" t="n">
        <x:v>559</x:v>
      </x:c>
      <x:c r="E76" t="n">
        <x:v>10</x:v>
      </x:c>
      <x:c r="F76" t="str">
        <x:v>Classic</x:v>
      </x:c>
      <x:c r="G76" t="str">
        <x:v>Partner</x:v>
      </x:c>
      <x:c r="H76" s="60" t="n">
        <x:v>3316</x:v>
      </x:c>
      <x:c r="I76" s="60" t="n">
        <x:v>444.84</x:v>
      </x:c>
      <x:c r="J76" s="32" t="n">
        <x:v>0.654</x:v>
      </x:c>
      <x:c r="K76" s="32" t="n">
        <x:v>0.513</x:v>
      </x:c>
      <x:c r="L76" t="n">
        <x:v>0</x:v>
      </x:c>
      <x:c r="M76" t="n">
        <x:v>8</x:v>
      </x:c>
      <x:c r="N76" s="32" t="n">
        <x:v>0.032</x:v>
      </x:c>
    </x:row>
    <x:row r="77">
      <x:c r="A77" t="str">
        <x:v>C00076</x:v>
      </x:c>
      <x:c r="B77" t="n">
        <x:v>41</x:v>
      </x:c>
      <x:c r="C77" s="30" t="n">
        <x:v>100154</x:v>
      </x:c>
      <x:c r="D77" t="n">
        <x:v>520</x:v>
      </x:c>
      <x:c r="E77" t="n">
        <x:v>43</x:v>
      </x:c>
      <x:c r="F77" t="str">
        <x:v>Classic</x:v>
      </x:c>
      <x:c r="G77" t="str">
        <x:v>Digital</x:v>
      </x:c>
      <x:c r="H77" s="60" t="n">
        <x:v>1081</x:v>
      </x:c>
      <x:c r="I77" s="60" t="n">
        <x:v>150</x:v>
      </x:c>
      <x:c r="J77" s="32" t="n">
        <x:v>0.567</x:v>
      </x:c>
      <x:c r="K77" s="32" t="n">
        <x:v>0.473</x:v>
      </x:c>
      <x:c r="L77" t="n">
        <x:v>1</x:v>
      </x:c>
      <x:c r="M77" t="n">
        <x:v>4</x:v>
      </x:c>
      <x:c r="N77" s="32" t="n">
        <x:v>0.279</x:v>
      </x:c>
    </x:row>
    <x:row r="78">
      <x:c r="A78" t="str">
        <x:v>C00077</x:v>
      </x:c>
      <x:c r="B78" t="n">
        <x:v>61</x:v>
      </x:c>
      <x:c r="C78" s="30" t="n">
        <x:v>119979</x:v>
      </x:c>
      <x:c r="D78" t="n">
        <x:v>677</x:v>
      </x:c>
      <x:c r="E78" t="n">
        <x:v>44</x:v>
      </x:c>
      <x:c r="F78" t="str">
        <x:v>Platinum</x:v>
      </x:c>
      <x:c r="G78" t="str">
        <x:v>Direct Mail</x:v>
      </x:c>
      <x:c r="H78" s="60" t="n">
        <x:v>24678</x:v>
      </x:c>
      <x:c r="I78" s="60" t="n">
        <x:v>3278.95</x:v>
      </x:c>
      <x:c r="J78" s="32" t="n">
        <x:v>0.478</x:v>
      </x:c>
      <x:c r="K78" s="32" t="n">
        <x:v>0.694</x:v>
      </x:c>
      <x:c r="L78" t="n">
        <x:v>0</x:v>
      </x:c>
      <x:c r="M78" t="n">
        <x:v>8</x:v>
      </x:c>
      <x:c r="N78" s="32" t="n">
        <x:v>0.102</x:v>
      </x:c>
    </x:row>
    <x:row r="79">
      <x:c r="A79" t="str">
        <x:v>C00078</x:v>
      </x:c>
      <x:c r="B79" t="n">
        <x:v>54</x:v>
      </x:c>
      <x:c r="C79" s="30" t="n">
        <x:v>101902</x:v>
      </x:c>
      <x:c r="D79" t="n">
        <x:v>644</x:v>
      </x:c>
      <x:c r="E79" t="n">
        <x:v>16</x:v>
      </x:c>
      <x:c r="F79" t="str">
        <x:v>Gold</x:v>
      </x:c>
      <x:c r="G79" t="str">
        <x:v>Branch</x:v>
      </x:c>
      <x:c r="H79" s="60" t="n">
        <x:v>12492</x:v>
      </x:c>
      <x:c r="I79" s="60" t="n">
        <x:v>1387.88</x:v>
      </x:c>
      <x:c r="J79" s="32" t="n">
        <x:v>0.403</x:v>
      </x:c>
      <x:c r="K79" s="32" t="n">
        <x:v>0.693</x:v>
      </x:c>
      <x:c r="L79" t="n">
        <x:v>0</x:v>
      </x:c>
      <x:c r="M79" t="n">
        <x:v>8</x:v>
      </x:c>
      <x:c r="N79" s="32" t="n">
        <x:v>0.05</x:v>
      </x:c>
    </x:row>
    <x:row r="80">
      <x:c r="A80" t="str">
        <x:v>C00079</x:v>
      </x:c>
      <x:c r="B80" t="n">
        <x:v>29</x:v>
      </x:c>
      <x:c r="C80" s="30" t="n">
        <x:v>57215</x:v>
      </x:c>
      <x:c r="D80" t="n">
        <x:v>602</x:v>
      </x:c>
      <x:c r="E80" t="n">
        <x:v>11</x:v>
      </x:c>
      <x:c r="F80" t="str">
        <x:v>Classic</x:v>
      </x:c>
      <x:c r="G80" t="str">
        <x:v>Digital</x:v>
      </x:c>
      <x:c r="H80" s="60" t="n">
        <x:v>2648</x:v>
      </x:c>
      <x:c r="I80" s="60" t="n">
        <x:v>910.8</x:v>
      </x:c>
      <x:c r="J80" s="32" t="n">
        <x:v>0.345</x:v>
      </x:c>
      <x:c r="K80" s="32" t="n">
        <x:v>0.496</x:v>
      </x:c>
      <x:c r="L80" t="n">
        <x:v>0</x:v>
      </x:c>
      <x:c r="M80" t="n">
        <x:v>8</x:v>
      </x:c>
      <x:c r="N80" s="32" t="n">
        <x:v>0.063</x:v>
      </x:c>
    </x:row>
    <x:row r="81">
      <x:c r="A81" t="str">
        <x:v>C00080</x:v>
      </x:c>
      <x:c r="B81" t="n">
        <x:v>34</x:v>
      </x:c>
      <x:c r="C81" s="30" t="n">
        <x:v>43281</x:v>
      </x:c>
      <x:c r="D81" t="n">
        <x:v>574</x:v>
      </x:c>
      <x:c r="E81" t="n">
        <x:v>32</x:v>
      </x:c>
      <x:c r="F81" t="str">
        <x:v>Classic</x:v>
      </x:c>
      <x:c r="G81" t="str">
        <x:v>Digital</x:v>
      </x:c>
      <x:c r="H81" s="60" t="n">
        <x:v>1000</x:v>
      </x:c>
      <x:c r="I81" s="60" t="n">
        <x:v>150</x:v>
      </x:c>
      <x:c r="J81" s="32" t="n">
        <x:v>0.469</x:v>
      </x:c>
      <x:c r="K81" s="32" t="n">
        <x:v>0.598</x:v>
      </x:c>
      <x:c r="L81" t="n">
        <x:v>0</x:v>
      </x:c>
      <x:c r="M81" t="n">
        <x:v>9</x:v>
      </x:c>
      <x:c r="N81" s="32" t="n">
        <x:v>0.02</x:v>
      </x:c>
    </x:row>
    <x:row r="82">
      <x:c r="A82" t="str">
        <x:v>C00081</x:v>
      </x:c>
      <x:c r="B82" t="n">
        <x:v>28</x:v>
      </x:c>
      <x:c r="C82" s="30" t="n">
        <x:v>63381</x:v>
      </x:c>
      <x:c r="D82" t="n">
        <x:v>628</x:v>
      </x:c>
      <x:c r="E82" t="n">
        <x:v>31</x:v>
      </x:c>
      <x:c r="F82" t="str">
        <x:v>Classic</x:v>
      </x:c>
      <x:c r="G82" t="str">
        <x:v>Direct Mail</x:v>
      </x:c>
      <x:c r="H82" s="60" t="n">
        <x:v>1000</x:v>
      </x:c>
      <x:c r="I82" s="60" t="n">
        <x:v>150</x:v>
      </x:c>
      <x:c r="J82" s="32" t="n">
        <x:v>0.282</x:v>
      </x:c>
      <x:c r="K82" s="32" t="n">
        <x:v>0.715</x:v>
      </x:c>
      <x:c r="L82" t="n">
        <x:v>0</x:v>
      </x:c>
      <x:c r="M82" t="n">
        <x:v>6</x:v>
      </x:c>
      <x:c r="N82" s="32" t="n">
        <x:v>0.161</x:v>
      </x:c>
    </x:row>
    <x:row r="83">
      <x:c r="A83" t="str">
        <x:v>C00082</x:v>
      </x:c>
      <x:c r="B83" t="n">
        <x:v>52</x:v>
      </x:c>
      <x:c r="C83" s="30" t="n">
        <x:v>31182</x:v>
      </x:c>
      <x:c r="D83" t="n">
        <x:v>775</x:v>
      </x:c>
      <x:c r="E83" t="n">
        <x:v>82</x:v>
      </x:c>
      <x:c r="F83" t="str">
        <x:v>Gold</x:v>
      </x:c>
      <x:c r="G83" t="str">
        <x:v>Direct Mail</x:v>
      </x:c>
      <x:c r="H83" s="60" t="n">
        <x:v>6679</x:v>
      </x:c>
      <x:c r="I83" s="60" t="n">
        <x:v>939.84</x:v>
      </x:c>
      <x:c r="J83" s="32" t="n">
        <x:v>0.278</x:v>
      </x:c>
      <x:c r="K83" s="32" t="n">
        <x:v>0.811</x:v>
      </x:c>
      <x:c r="L83" t="n">
        <x:v>0</x:v>
      </x:c>
      <x:c r="M83" t="n">
        <x:v>8</x:v>
      </x:c>
      <x:c r="N83" s="32" t="n">
        <x:v>0.02</x:v>
      </x:c>
    </x:row>
    <x:row r="84">
      <x:c r="A84" t="str">
        <x:v>C00083</x:v>
      </x:c>
      <x:c r="B84" t="n">
        <x:v>24</x:v>
      </x:c>
      <x:c r="C84" s="30" t="n">
        <x:v>75068</x:v>
      </x:c>
      <x:c r="D84" t="n">
        <x:v>626</x:v>
      </x:c>
      <x:c r="E84" t="n">
        <x:v>34</x:v>
      </x:c>
      <x:c r="F84" t="str">
        <x:v>CLASSIC</x:v>
      </x:c>
      <x:c r="G84" t="str">
        <x:v>Partner</x:v>
      </x:c>
      <x:c r="H84" s="60" t="n">
        <x:v>6156</x:v>
      </x:c>
      <x:c r="I84" s="60" t="n">
        <x:v>715.21</x:v>
      </x:c>
      <x:c r="J84" s="32" t="n">
        <x:v>0.406</x:v>
      </x:c>
      <x:c r="K84" s="32" t="n">
        <x:v>0.655</x:v>
      </x:c>
      <x:c r="L84" t="n">
        <x:v>0</x:v>
      </x:c>
      <x:c r="M84" t="n">
        <x:v>6</x:v>
      </x:c>
      <x:c r="N84" s="32" t="n">
        <x:v>0.184</x:v>
      </x:c>
    </x:row>
    <x:row r="85">
      <x:c r="A85" t="str">
        <x:v>C00084</x:v>
      </x:c>
      <x:c r="B85" t="n">
        <x:v>33</x:v>
      </x:c>
      <x:c r="C85" s="30" t="n">
        <x:v>38153</x:v>
      </x:c>
      <x:c r="D85" t="n">
        <x:v>705</x:v>
      </x:c>
      <x:c r="E85" t="n">
        <x:v>36</x:v>
      </x:c>
      <x:c r="F85" t="str">
        <x:v>Classic</x:v>
      </x:c>
      <x:c r="G85" t="str">
        <x:v>Digital</x:v>
      </x:c>
      <x:c r="H85" s="60" t="n">
        <x:v>2274</x:v>
      </x:c>
      <x:c r="I85" s="60" t="n">
        <x:v>296.27</x:v>
      </x:c>
      <x:c r="J85" s="32" t="n">
        <x:v>0.301</x:v>
      </x:c>
      <x:c r="K85" s="32" t="n">
        <x:v>0.826</x:v>
      </x:c>
      <x:c r="L85" t="n">
        <x:v>0</x:v>
      </x:c>
      <x:c r="M85" t="n">
        <x:v>9</x:v>
      </x:c>
      <x:c r="N85" s="32" t="n">
        <x:v>0.02</x:v>
      </x:c>
    </x:row>
    <x:row r="86">
      <x:c r="A86" t="str">
        <x:v>C00085</x:v>
      </x:c>
      <x:c r="B86" t="n">
        <x:v>33</x:v>
      </x:c>
      <x:c r="C86" s="30" t="n">
        <x:v>133327</x:v>
      </x:c>
      <x:c r="D86" t="n">
        <x:v>644</x:v>
      </x:c>
      <x:c r="E86" t="n">
        <x:v>116</x:v>
      </x:c>
      <x:c r="F86" t="str">
        <x:v>Platinum</x:v>
      </x:c>
      <x:c r="G86" t="str">
        <x:v>Partner</x:v>
      </x:c>
      <x:c r="H86" s="60" t="n">
        <x:v>25276</x:v>
      </x:c>
      <x:c r="I86" s="60" t="n">
        <x:v>2800.22</x:v>
      </x:c>
      <x:c r="J86" s="32" t="n">
        <x:v>0.595</x:v>
      </x:c>
      <x:c r="K86" s="32" t="n">
        <x:v>0.627</x:v>
      </x:c>
      <x:c r="L86" t="n">
        <x:v>0</x:v>
      </x:c>
      <x:c r="M86" t="n">
        <x:v>6</x:v>
      </x:c>
      <x:c r="N86" s="32" t="n">
        <x:v>0.168</x:v>
      </x:c>
    </x:row>
    <x:row r="87">
      <x:c r="A87" t="str">
        <x:v>C00086</x:v>
      </x:c>
      <x:c r="B87" t="n">
        <x:v>41</x:v>
      </x:c>
      <x:c r="C87" s="30" t="n">
        <x:v>82783</x:v>
      </x:c>
      <x:c r="D87" t="n">
        <x:v>682</x:v>
      </x:c>
      <x:c r="E87" t="n">
        <x:v>28</x:v>
      </x:c>
      <x:c r="F87" t="str">
        <x:v>Gold</x:v>
      </x:c>
      <x:c r="G87" t="str">
        <x:v>branch</x:v>
      </x:c>
      <x:c r="H87" s="60" t="n">
        <x:v>13540</x:v>
      </x:c>
      <x:c r="I87" s="60" t="n">
        <x:v>1481.86</x:v>
      </x:c>
      <x:c r="J87" s="32" t="n">
        <x:v>0.469</x:v>
      </x:c>
      <x:c r="K87" s="32" t="n">
        <x:v>0.82</x:v>
      </x:c>
      <x:c r="L87" t="n">
        <x:v>0</x:v>
      </x:c>
      <x:c r="M87" t="n">
        <x:v>9</x:v>
      </x:c>
      <x:c r="N87" s="32" t="n">
        <x:v>0.02</x:v>
      </x:c>
    </x:row>
    <x:row r="88">
      <x:c r="A88" t="str">
        <x:v>C00087</x:v>
      </x:c>
      <x:c r="B88" t="n">
        <x:v>42</x:v>
      </x:c>
      <x:c r="C88" s="30" t="n">
        <x:v>72305</x:v>
      </x:c>
      <x:c r="D88" t="n">
        <x:v>718</x:v>
      </x:c>
      <x:c r="E88" t="n">
        <x:v>95</x:v>
      </x:c>
      <x:c r="F88" t="str">
        <x:v>Gold</x:v>
      </x:c>
      <x:c r="G88" t="str">
        <x:v>Digital</x:v>
      </x:c>
      <x:c r="H88" s="60" t="n">
        <x:v>11039</x:v>
      </x:c>
      <x:c r="I88" s="60" t="n">
        <x:v>1789.47</x:v>
      </x:c>
      <x:c r="J88" s="32" t="n">
        <x:v>0.288</x:v>
      </x:c>
      <x:c r="K88" s="32" t="n">
        <x:v>0.755</x:v>
      </x:c>
      <x:c r="L88" t="n">
        <x:v>0</x:v>
      </x:c>
      <x:c r="M88" t="n">
        <x:v>9</x:v>
      </x:c>
      <x:c r="N88" s="32" t="n">
        <x:v>0.038</x:v>
      </x:c>
    </x:row>
    <x:row r="89">
      <x:c r="A89" t="str">
        <x:v>C00088</x:v>
      </x:c>
      <x:c r="B89" t="n">
        <x:v>23</x:v>
      </x:c>
      <x:c r="C89" s="30" t="n">
        <x:v>133514</x:v>
      </x:c>
      <x:c r="D89" t="n">
        <x:v>666</x:v>
      </x:c>
      <x:c r="E89" t="n">
        <x:v>19</x:v>
      </x:c>
      <x:c r="F89" t="str">
        <x:v>Gold</x:v>
      </x:c>
      <x:c r="G89" t="str">
        <x:v>Digital</x:v>
      </x:c>
      <x:c r="H89" s="60" t="n">
        <x:v>19613</x:v>
      </x:c>
      <x:c r="I89" s="60" t="n">
        <x:v>2552.62</x:v>
      </x:c>
      <x:c r="J89" s="32" t="n">
        <x:v>0.611</x:v>
      </x:c>
      <x:c r="K89" s="32" t="n">
        <x:v>0.776</x:v>
      </x:c>
      <x:c r="L89" t="n">
        <x:v>0</x:v>
      </x:c>
      <x:c r="M89" t="n">
        <x:v>8</x:v>
      </x:c>
      <x:c r="N89" s="32" t="n">
        <x:v>0.043</x:v>
      </x:c>
    </x:row>
    <x:row r="90">
      <x:c r="A90" t="str">
        <x:v>C00089</x:v>
      </x:c>
      <x:c r="B90" t="n">
        <x:v>33</x:v>
      </x:c>
      <x:c r="C90" s="30" t="n">
        <x:v>102713</x:v>
      </x:c>
      <x:c r="D90" t="n">
        <x:v>619</x:v>
      </x:c>
      <x:c r="E90" t="n">
        <x:v>80</x:v>
      </x:c>
      <x:c r="F90" t="str">
        <x:v>Gold</x:v>
      </x:c>
      <x:c r="G90" t="str">
        <x:v>Digital</x:v>
      </x:c>
      <x:c r="H90" s="60" t="n">
        <x:v>13372</x:v>
      </x:c>
      <x:c r="I90" s="60" t="n">
        <x:v>1593.84</x:v>
      </x:c>
      <x:c r="J90" s="32" t="n">
        <x:v>0.798</x:v>
      </x:c>
      <x:c r="K90" s="32" t="n">
        <x:v>0.623</x:v>
      </x:c>
      <x:c r="L90" t="n">
        <x:v>0</x:v>
      </x:c>
      <x:c r="M90" t="n">
        <x:v>9</x:v>
      </x:c>
      <x:c r="N90" s="32" t="n">
        <x:v>0.02</x:v>
      </x:c>
    </x:row>
    <x:row r="91">
      <x:c r="A91" t="str">
        <x:v>C00090</x:v>
      </x:c>
      <x:c r="B91" t="n">
        <x:v>67</x:v>
      </x:c>
      <x:c r="C91" s="30" t="n">
        <x:v>74979</x:v>
      </x:c>
      <x:c r="D91" t="n">
        <x:v>676</x:v>
      </x:c>
      <x:c r="E91" t="n">
        <x:v>45</x:v>
      </x:c>
      <x:c r="F91" t="str">
        <x:v>Classic</x:v>
      </x:c>
      <x:c r="G91" t="str">
        <x:v>Digital</x:v>
      </x:c>
      <x:c r="H91" s="60" t="n">
        <x:v>9061</x:v>
      </x:c>
      <x:c r="I91" s="60" t="n">
        <x:v>910.24</x:v>
      </x:c>
      <x:c r="J91" s="32" t="n">
        <x:v>0.591</x:v>
      </x:c>
      <x:c r="K91" s="32" t="n">
        <x:v>0.705</x:v>
      </x:c>
      <x:c r="L91" t="n">
        <x:v>0</x:v>
      </x:c>
      <x:c r="M91" t="n">
        <x:v>7</x:v>
      </x:c>
      <x:c r="N91" s="32" t="n">
        <x:v>0.166</x:v>
      </x:c>
    </x:row>
    <x:row r="92">
      <x:c r="A92" t="str">
        <x:v>C00091</x:v>
      </x:c>
      <x:c r="B92" t="n">
        <x:v>35</x:v>
      </x:c>
      <x:c r="C92" s="30" t="n">
        <x:v>120379</x:v>
      </x:c>
      <x:c r="D92" t="n">
        <x:v>735</x:v>
      </x:c>
      <x:c r="E92" t="n">
        <x:v>62</x:v>
      </x:c>
      <x:c r="F92" t="str">
        <x:v>platinum</x:v>
      </x:c>
      <x:c r="G92" t="str">
        <x:v>Partner</x:v>
      </x:c>
      <x:c r="H92" s="60" t="n">
        <x:v>29572</x:v>
      </x:c>
      <x:c r="I92" s="60" t="n">
        <x:v>2466.9</x:v>
      </x:c>
      <x:c r="J92" s="32" t="n">
        <x:v>0.29</x:v>
      </x:c>
      <x:c r="K92" s="32" t="n">
        <x:v>0.817</x:v>
      </x:c>
      <x:c r="L92" t="n">
        <x:v>0</x:v>
      </x:c>
      <x:c r="M92" t="n">
        <x:v>8</x:v>
      </x:c>
      <x:c r="N92" s="32" t="n">
        <x:v>0.02</x:v>
      </x:c>
    </x:row>
    <x:row r="93">
      <x:c r="A93" t="str">
        <x:v>C00092</x:v>
      </x:c>
      <x:c r="B93" t="n">
        <x:v>37</x:v>
      </x:c>
      <x:c r="C93" s="30" t="n">
        <x:v>80232</x:v>
      </x:c>
      <x:c r="D93" t="n">
        <x:v>704</x:v>
      </x:c>
      <x:c r="E93" t="n">
        <x:v>41</x:v>
      </x:c>
      <x:c r="F93" t="str">
        <x:v>Gold</x:v>
      </x:c>
      <x:c r="G93" t="str">
        <x:v>Direct Mail</x:v>
      </x:c>
      <x:c r="H93" s="60" t="n">
        <x:v>13348</x:v>
      </x:c>
      <x:c r="I93" s="60" t="n">
        <x:v>1130.83</x:v>
      </x:c>
      <x:c r="J93" s="32" t="n">
        <x:v>0.212</x:v>
      </x:c>
      <x:c r="K93" s="32" t="n">
        <x:v>0.78</x:v>
      </x:c>
      <x:c r="L93" t="n">
        <x:v>0</x:v>
      </x:c>
      <x:c r="M93" t="n">
        <x:v>5</x:v>
      </x:c>
      <x:c r="N93" s="32" t="n">
        <x:v>0.217</x:v>
      </x:c>
    </x:row>
    <x:row r="94">
      <x:c r="A94" t="str">
        <x:v>C00093</x:v>
      </x:c>
      <x:c r="B94" t="n">
        <x:v>54</x:v>
      </x:c>
      <x:c r="C94" s="30" t="n">
        <x:v>42552</x:v>
      </x:c>
      <x:c r="D94" t="n">
        <x:v>642</x:v>
      </x:c>
      <x:c r="E94" t="n">
        <x:v>26</x:v>
      </x:c>
      <x:c r="F94" t="str">
        <x:v>Classic</x:v>
      </x:c>
      <x:c r="G94" t="str">
        <x:v>Branch</x:v>
      </x:c>
      <x:c r="H94" s="60" t="n">
        <x:v>5054</x:v>
      </x:c>
      <x:c r="I94" s="60" t="n">
        <x:v>910.52</x:v>
      </x:c>
      <x:c r="J94" s="32" t="n">
        <x:v>0.415</x:v>
      </x:c>
      <x:c r="K94" s="32" t="n">
        <x:v>0.686</x:v>
      </x:c>
      <x:c r="L94" t="n">
        <x:v>1</x:v>
      </x:c>
      <x:c r="M94" t="n">
        <x:v>7</x:v>
      </x:c>
      <x:c r="N94" s="32" t="n">
        <x:v>0.132</x:v>
      </x:c>
    </x:row>
    <x:row r="95">
      <x:c r="A95" t="str">
        <x:v>C00094</x:v>
      </x:c>
      <x:c r="B95" t="n">
        <x:v>43</x:v>
      </x:c>
      <x:c r="C95" s="30" t="n">
        <x:v>85402</x:v>
      </x:c>
      <x:c r="D95" t="n">
        <x:v>727</x:v>
      </x:c>
      <x:c r="E95" t="n">
        <x:v>32</x:v>
      </x:c>
      <x:c r="F95" t="str">
        <x:v>CLASSIC</x:v>
      </x:c>
      <x:c r="G95" t="str">
        <x:v>Direct Mail</x:v>
      </x:c>
      <x:c r="H95" s="60" t="n">
        <x:v>7387</x:v>
      </x:c>
      <x:c r="I95" s="60" t="n">
        <x:v>1215.71</x:v>
      </x:c>
      <x:c r="J95" s="32" t="n">
        <x:v>0.273</x:v>
      </x:c>
      <x:c r="K95" s="32" t="n">
        <x:v>0.811</x:v>
      </x:c>
      <x:c r="L95" t="n">
        <x:v>0</x:v>
      </x:c>
      <x:c r="M95" t="n">
        <x:v>9</x:v>
      </x:c>
      <x:c r="N95" s="32" t="n">
        <x:v>0.042</x:v>
      </x:c>
    </x:row>
    <x:row r="96">
      <x:c r="A96" t="str">
        <x:v>C00095</x:v>
      </x:c>
      <x:c r="B96" t="n">
        <x:v>38</x:v>
      </x:c>
      <x:c r="C96" s="30" t="n">
        <x:v>31490</x:v>
      </x:c>
      <x:c r="D96" t="n">
        <x:v>619</x:v>
      </x:c>
      <x:c r="E96" t="n">
        <x:v>32</x:v>
      </x:c>
      <x:c r="F96" t="str">
        <x:v>Classic</x:v>
      </x:c>
      <x:c r="G96" t="str">
        <x:v>Direct Mail</x:v>
      </x:c>
      <x:c r="H96" s="60" t="n">
        <x:v>1091</x:v>
      </x:c>
      <x:c r="I96" s="60" t="n">
        <x:v>150</x:v>
      </x:c>
      <x:c r="J96" s="32" t="n">
        <x:v>0.497</x:v>
      </x:c>
      <x:c r="K96" s="32" t="n">
        <x:v>0.583</x:v>
      </x:c>
      <x:c r="L96" t="n">
        <x:v>0</x:v>
      </x:c>
      <x:c r="M96" t="n">
        <x:v>9</x:v>
      </x:c>
      <x:c r="N96" s="32" t="n">
        <x:v>0.02</x:v>
      </x:c>
    </x:row>
    <x:row r="97">
      <x:c r="A97" t="str">
        <x:v>C00096</x:v>
      </x:c>
      <x:c r="B97" t="n">
        <x:v>43</x:v>
      </x:c>
      <x:c r="C97" s="30" t="n">
        <x:v>131115</x:v>
      </x:c>
      <x:c r="D97" t="n">
        <x:v>655</x:v>
      </x:c>
      <x:c r="E97" t="n">
        <x:v>14</x:v>
      </x:c>
      <x:c r="F97" t="str">
        <x:v>Gold</x:v>
      </x:c>
      <x:c r="G97" t="str">
        <x:v>Partner</x:v>
      </x:c>
      <x:c r="H97" s="60" t="n">
        <x:v>14827</x:v>
      </x:c>
      <x:c r="I97" s="60" t="n">
        <x:v>1639.65</x:v>
      </x:c>
      <x:c r="J97" s="32" t="n">
        <x:v>0.287</x:v>
      </x:c>
      <x:c r="K97" s="32" t="n">
        <x:v>0.723</x:v>
      </x:c>
      <x:c r="L97" t="n">
        <x:v>0</x:v>
      </x:c>
      <x:c r="M97" t="n">
        <x:v>9</x:v>
      </x:c>
      <x:c r="N97" s="32" t="n">
        <x:v>0.02</x:v>
      </x:c>
    </x:row>
    <x:row r="98">
      <x:c r="A98" t="str">
        <x:v>C00097</x:v>
      </x:c>
      <x:c r="B98" t="n">
        <x:v>46</x:v>
      </x:c>
      <x:c r="C98" s="30" t="n">
        <x:v>77327</x:v>
      </x:c>
      <x:c r="D98" t="n">
        <x:v>736</x:v>
      </x:c>
      <x:c r="E98" t="n">
        <x:v>7</x:v>
      </x:c>
      <x:c r="F98" t="str">
        <x:v>Gold</x:v>
      </x:c>
      <x:c r="G98" t="str">
        <x:v>Digital</x:v>
      </x:c>
      <x:c r="H98" s="60" t="n">
        <x:v>12262</x:v>
      </x:c>
      <x:c r="I98" s="60" t="n">
        <x:v>1664.26</x:v>
      </x:c>
      <x:c r="J98" s="32" t="n">
        <x:v>0.408</x:v>
      </x:c>
      <x:c r="K98" s="32" t="n">
        <x:v>0.913</x:v>
      </x:c>
      <x:c r="L98" t="n">
        <x:v>0</x:v>
      </x:c>
      <x:c r="M98" t="n">
        <x:v>7</x:v>
      </x:c>
      <x:c r="N98" s="32" t="n">
        <x:v>0.154</x:v>
      </x:c>
    </x:row>
    <x:row r="99">
      <x:c r="A99" t="str">
        <x:v>C00098</x:v>
      </x:c>
      <x:c r="B99" t="n">
        <x:v>51</x:v>
      </x:c>
      <x:c r="C99" s="30" t="n">
        <x:v>39657</x:v>
      </x:c>
      <x:c r="D99" t="n">
        <x:v>619</x:v>
      </x:c>
      <x:c r="E99" t="n">
        <x:v>13</x:v>
      </x:c>
      <x:c r="F99" t="str">
        <x:v>Classic</x:v>
      </x:c>
      <x:c r="G99" t="str">
        <x:v>Digital</x:v>
      </x:c>
      <x:c r="H99" s="60" t="n">
        <x:v>3072</x:v>
      </x:c>
      <x:c r="I99" s="60" t="n">
        <x:v>325.8</x:v>
      </x:c>
      <x:c r="J99" s="32" t="n">
        <x:v>0.634</x:v>
      </x:c>
      <x:c r="K99" s="32" t="n">
        <x:v>0.744</x:v>
      </x:c>
      <x:c r="L99" t="n">
        <x:v>0</x:v>
      </x:c>
      <x:c r="M99" t="n">
        <x:v>8</x:v>
      </x:c>
      <x:c r="N99" s="32" t="n">
        <x:v>0.031</x:v>
      </x:c>
    </x:row>
    <x:row r="100">
      <x:c r="A100" t="str">
        <x:v>C00099</x:v>
      </x:c>
      <x:c r="B100" t="n">
        <x:v>47</x:v>
      </x:c>
      <x:c r="C100" s="30" t="n">
        <x:v>51415</x:v>
      </x:c>
      <x:c r="D100" t="n">
        <x:v>672</x:v>
      </x:c>
      <x:c r="E100" t="n">
        <x:v>29</x:v>
      </x:c>
      <x:c r="F100" t="str">
        <x:v>Classic</x:v>
      </x:c>
      <x:c r="G100" t="str">
        <x:v>Digital</x:v>
      </x:c>
      <x:c r="H100" s="60" t="n">
        <x:v>4966</x:v>
      </x:c>
      <x:c r="I100" s="60" t="n">
        <x:v>220.43</x:v>
      </x:c>
      <x:c r="J100" s="32" t="n">
        <x:v>0.662</x:v>
      </x:c>
      <x:c r="K100" s="32" t="n">
        <x:v>0.829</x:v>
      </x:c>
      <x:c r="L100" t="n">
        <x:v>0</x:v>
      </x:c>
      <x:c r="M100" t="n">
        <x:v>7</x:v>
      </x:c>
      <x:c r="N100" s="32" t="n">
        <x:v>0.049</x:v>
      </x:c>
    </x:row>
    <x:row r="101">
      <x:c r="A101" t="str">
        <x:v>C00100</x:v>
      </x:c>
      <x:c r="B101" t="n">
        <x:v>32</x:v>
      </x:c>
      <x:c r="C101" s="30" t="n">
        <x:v>42615</x:v>
      </x:c>
      <x:c r="D101" t="n">
        <x:v>716</x:v>
      </x:c>
      <x:c r="E101" t="n">
        <x:v>37</x:v>
      </x:c>
      <x:c r="F101" t="str">
        <x:v>Classic</x:v>
      </x:c>
      <x:c r="G101" t="str">
        <x:v>Digital</x:v>
      </x:c>
      <x:c r="H101" s="60" t="n">
        <x:v>2807</x:v>
      </x:c>
      <x:c r="I101" s="60" t="n">
        <x:v>207.87</x:v>
      </x:c>
      <x:c r="J101" s="32" t="n">
        <x:v>0.452</x:v>
      </x:c>
      <x:c r="K101" s="32" t="n">
        <x:v>0.922</x:v>
      </x:c>
      <x:c r="L101" t="n">
        <x:v>0</x:v>
      </x:c>
      <x:c r="M101" t="n">
        <x:v>8</x:v>
      </x:c>
      <x:c r="N101" s="32" t="n">
        <x:v>0.03</x:v>
      </x:c>
    </x:row>
    <x:row r="102">
      <x:c r="A102" t="str">
        <x:v>C00101</x:v>
      </x:c>
      <x:c r="B102" t="n">
        <x:v>59</x:v>
      </x:c>
      <x:c r="C102" s="30" t="n">
        <x:v>86947</x:v>
      </x:c>
      <x:c r="D102" t="n">
        <x:v>730</x:v>
      </x:c>
      <x:c r="E102" t="n">
        <x:v>61</x:v>
      </x:c>
      <x:c r="F102" t="str">
        <x:v>Classic</x:v>
      </x:c>
      <x:c r="G102" t="str">
        <x:v>Partner</x:v>
      </x:c>
      <x:c r="H102" s="60" t="n">
        <x:v>7325</x:v>
      </x:c>
      <x:c r="I102" s="60" t="n">
        <x:v>669.43</x:v>
      </x:c>
      <x:c r="J102" s="32" t="n">
        <x:v>0.172</x:v>
      </x:c>
      <x:c r="K102" s="32" t="n">
        <x:v>0.913</x:v>
      </x:c>
      <x:c r="L102" t="n">
        <x:v>0</x:v>
      </x:c>
      <x:c r="M102" t="n">
        <x:v>7</x:v>
      </x:c>
      <x:c r="N102" s="32" t="n">
        <x:v>0.074</x:v>
      </x:c>
    </x:row>
    <x:row r="103">
      <x:c r="A103" t="str">
        <x:v>C00102</x:v>
      </x:c>
      <x:c r="B103" t="n">
        <x:v>54</x:v>
      </x:c>
      <x:c r="C103" s="30" t="n">
        <x:v>48166</x:v>
      </x:c>
      <x:c r="D103" t="n">
        <x:v>640</x:v>
      </x:c>
      <x:c r="E103" t="n">
        <x:v>43</x:v>
      </x:c>
      <x:c r="F103" t="str">
        <x:v>Classic</x:v>
      </x:c>
      <x:c r="G103" t="str">
        <x:v>Partner</x:v>
      </x:c>
      <x:c r="H103" s="60" t="n">
        <x:v>3842</x:v>
      </x:c>
      <x:c r="I103" s="60" t="n">
        <x:v>355.31</x:v>
      </x:c>
      <x:c r="J103" s="32" t="n">
        <x:v>0.344</x:v>
      </x:c>
      <x:c r="K103" s="32" t="n">
        <x:v>0.685</x:v>
      </x:c>
      <x:c r="L103" t="n">
        <x:v>0</x:v>
      </x:c>
      <x:c r="M103" t="n">
        <x:v>7</x:v>
      </x:c>
      <x:c r="N103" s="32" t="n">
        <x:v>0.123</x:v>
      </x:c>
    </x:row>
    <x:row r="104">
      <x:c r="A104" t="str">
        <x:v>C00103</x:v>
      </x:c>
      <x:c r="B104" t="n">
        <x:v>42</x:v>
      </x:c>
      <x:c r="C104" s="30" t="n">
        <x:v>36565</x:v>
      </x:c>
      <x:c r="D104" t="n">
        <x:v>730</x:v>
      </x:c>
      <x:c r="E104" t="n">
        <x:v>39</x:v>
      </x:c>
      <x:c r="F104" t="str">
        <x:v>Classic</x:v>
      </x:c>
      <x:c r="G104" t="str">
        <x:v>Branch</x:v>
      </x:c>
      <x:c r="H104" s="60" t="n">
        <x:v>4230</x:v>
      </x:c>
      <x:c r="I104" s="60" t="n">
        <x:v>870.47</x:v>
      </x:c>
      <x:c r="J104" s="32" t="n">
        <x:v>0.372</x:v>
      </x:c>
      <x:c r="K104" s="32" t="n">
        <x:v>0.791</x:v>
      </x:c>
      <x:c r="L104" t="n">
        <x:v>0</x:v>
      </x:c>
      <x:c r="M104" t="n">
        <x:v>9</x:v>
      </x:c>
      <x:c r="N104" s="32" t="n">
        <x:v>0.02</x:v>
      </x:c>
    </x:row>
    <x:row r="105">
      <x:c r="A105" t="str">
        <x:v>C00104</x:v>
      </x:c>
      <x:c r="B105" t="n">
        <x:v>51</x:v>
      </x:c>
      <x:c r="C105" s="30" t="n">
        <x:v>76397</x:v>
      </x:c>
      <x:c r="D105" t="n">
        <x:v>619</x:v>
      </x:c>
      <x:c r="E105" t="n">
        <x:v>54</x:v>
      </x:c>
      <x:c r="F105" t="str">
        <x:v>Classic</x:v>
      </x:c>
      <x:c r="G105" t="str">
        <x:v>Digital</x:v>
      </x:c>
      <x:c r="H105" s="60" t="n">
        <x:v>3610</x:v>
      </x:c>
      <x:c r="I105" s="60" t="n">
        <x:v>670.92</x:v>
      </x:c>
      <x:c r="J105" s="32" t="n">
        <x:v>0.657</x:v>
      </x:c>
      <x:c r="K105" s="32" t="n">
        <x:v>0.713</x:v>
      </x:c>
      <x:c r="L105" t="n">
        <x:v>1</x:v>
      </x:c>
      <x:c r="M105" t="n">
        <x:v>7</x:v>
      </x:c>
      <x:c r="N105" s="32" t="n">
        <x:v>0.122</x:v>
      </x:c>
    </x:row>
    <x:row r="106">
      <x:c r="A106" t="str">
        <x:v>C00105</x:v>
      </x:c>
      <x:c r="B106" t="n">
        <x:v>49</x:v>
      </x:c>
      <x:c r="C106" s="30" t="n">
        <x:v>37007</x:v>
      </x:c>
      <x:c r="D106" t="n">
        <x:v>715</x:v>
      </x:c>
      <x:c r="E106" t="n">
        <x:v>68</x:v>
      </x:c>
      <x:c r="F106" t="str">
        <x:v>Classic</x:v>
      </x:c>
      <x:c r="G106" t="str">
        <x:v>Digital</x:v>
      </x:c>
      <x:c r="H106" s="60" t="n">
        <x:v>4247</x:v>
      </x:c>
      <x:c r="I106" s="60" t="n">
        <x:v>767.39</x:v>
      </x:c>
      <x:c r="J106" s="32" t="n">
        <x:v>0.468</x:v>
      </x:c>
      <x:c r="K106" s="32" t="n">
        <x:v>0.816</x:v>
      </x:c>
      <x:c r="L106" t="n">
        <x:v>1</x:v>
      </x:c>
      <x:c r="M106" t="n">
        <x:v>9</x:v>
      </x:c>
      <x:c r="N106" s="32" t="n">
        <x:v>0.026</x:v>
      </x:c>
    </x:row>
    <x:row r="107">
      <x:c r="A107" t="str">
        <x:v>C00106</x:v>
      </x:c>
      <x:c r="B107" t="n">
        <x:v>38</x:v>
      </x:c>
      <x:c r="C107" s="30" t="n">
        <x:v>120283</x:v>
      </x:c>
      <x:c r="D107" t="n">
        <x:v>700</x:v>
      </x:c>
      <x:c r="E107" t="n">
        <x:v>80</x:v>
      </x:c>
      <x:c r="F107" t="str">
        <x:v>Platinum</x:v>
      </x:c>
      <x:c r="G107" t="str">
        <x:v>Digital</x:v>
      </x:c>
      <x:c r="H107" s="60" t="n">
        <x:v>26030</x:v>
      </x:c>
      <x:c r="I107" s="60" t="n">
        <x:v>2736.67</x:v>
      </x:c>
      <x:c r="J107" s="32" t="n">
        <x:v>0.26</x:v>
      </x:c>
      <x:c r="K107" s="32" t="n">
        <x:v>0.754</x:v>
      </x:c>
      <x:c r="L107" t="n">
        <x:v>0</x:v>
      </x:c>
      <x:c r="M107" t="n">
        <x:v>8</x:v>
      </x:c>
      <x:c r="N107" s="32" t="n">
        <x:v>0.02</x:v>
      </x:c>
    </x:row>
    <x:row r="108">
      <x:c r="A108" t="str">
        <x:v>C00107</x:v>
      </x:c>
      <x:c r="B108" t="n">
        <x:v>38</x:v>
      </x:c>
      <x:c r="C108" s="30" t="n">
        <x:v>200622</x:v>
      </x:c>
      <x:c r="D108" t="n">
        <x:v>633</x:v>
      </x:c>
      <x:c r="E108" t="n">
        <x:v>29</x:v>
      </x:c>
      <x:c r="F108" t="str">
        <x:v>Platinum</x:v>
      </x:c>
      <x:c r="G108" t="str">
        <x:v> Digital</x:v>
      </x:c>
      <x:c r="H108" s="60" t="n">
        <x:v>40000</x:v>
      </x:c>
      <x:c r="I108" s="60" t="n">
        <x:v>4287.08</x:v>
      </x:c>
      <x:c r="J108" s="32" t="n">
        <x:v>0.375</x:v>
      </x:c>
      <x:c r="K108" s="32" t="n">
        <x:v>0.617</x:v>
      </x:c>
      <x:c r="L108" t="n">
        <x:v>0</x:v>
      </x:c>
      <x:c r="M108" t="n">
        <x:v>7</x:v>
      </x:c>
      <x:c r="N108" s="32" t="n">
        <x:v>0.118</x:v>
      </x:c>
    </x:row>
    <x:row r="109">
      <x:c r="A109" t="str">
        <x:v>C00108</x:v>
      </x:c>
      <x:c r="B109" t="n">
        <x:v>47</x:v>
      </x:c>
      <x:c r="C109" s="30" t="n">
        <x:v>78773</x:v>
      </x:c>
      <x:c r="D109" t="n">
        <x:v>726</x:v>
      </x:c>
      <x:c r="E109" t="n">
        <x:v>52</x:v>
      </x:c>
      <x:c r="F109" t="str">
        <x:v>Gold</x:v>
      </x:c>
      <x:c r="G109" t="str">
        <x:v>Direct Mail</x:v>
      </x:c>
      <x:c r="H109" s="60" t="n">
        <x:v>12703</x:v>
      </x:c>
      <x:c r="I109" s="60" t="n">
        <x:v>1058.82</x:v>
      </x:c>
      <x:c r="J109" s="32" t="n">
        <x:v>0.608</x:v>
      </x:c>
      <x:c r="K109" s="32" t="n">
        <x:v>0.759</x:v>
      </x:c>
      <x:c r="L109" t="n">
        <x:v>0</x:v>
      </x:c>
      <x:c r="M109" t="n">
        <x:v>8</x:v>
      </x:c>
      <x:c r="N109" s="32" t="n">
        <x:v>0.07</x:v>
      </x:c>
    </x:row>
    <x:row r="110">
      <x:c r="A110" t="str">
        <x:v>C00109</x:v>
      </x:c>
      <x:c r="B110" t="n">
        <x:v>52</x:v>
      </x:c>
      <x:c r="C110" s="30" t="n">
        <x:v>84316</x:v>
      </x:c>
      <x:c r="D110" t="n">
        <x:v>743</x:v>
      </x:c>
      <x:c r="E110" t="n">
        <x:v>13</x:v>
      </x:c>
      <x:c r="F110" t="str">
        <x:v>Gold</x:v>
      </x:c>
      <x:c r="G110" t="str">
        <x:v>Digital</x:v>
      </x:c>
      <x:c r="H110" s="60" t="n">
        <x:v>14212</x:v>
      </x:c>
      <x:c r="I110" s="60" t="n">
        <x:v>1871.26</x:v>
      </x:c>
      <x:c r="J110" s="32" t="n">
        <x:v>0.26</x:v>
      </x:c>
      <x:c r="K110" s="32" t="n">
        <x:v>0.73</x:v>
      </x:c>
      <x:c r="L110" t="n">
        <x:v>0</x:v>
      </x:c>
      <x:c r="M110" t="n">
        <x:v>7</x:v>
      </x:c>
      <x:c r="N110" s="32" t="n">
        <x:v>0.092</x:v>
      </x:c>
    </x:row>
    <x:row r="111">
      <x:c r="A111" t="str">
        <x:v>C00110</x:v>
      </x:c>
      <x:c r="B111" t="n">
        <x:v>21</x:v>
      </x:c>
      <x:c r="C111" s="30" t="n">
        <x:v>118270</x:v>
      </x:c>
      <x:c r="D111" t="n">
        <x:v>668</x:v>
      </x:c>
      <x:c r="E111" t="n">
        <x:v>49</x:v>
      </x:c>
      <x:c r="F111" t="str">
        <x:v>Classic</x:v>
      </x:c>
      <x:c r="G111" t="str">
        <x:v>Partner</x:v>
      </x:c>
      <x:c r="H111" s="60" t="n">
        <x:v>11410</x:v>
      </x:c>
      <x:c r="I111" s="60" t="n">
        <x:v>1302.03</x:v>
      </x:c>
      <x:c r="J111" s="32" t="n">
        <x:v>0.748</x:v>
      </x:c>
      <x:c r="K111" s="32" t="n">
        <x:v>0.753</x:v>
      </x:c>
      <x:c r="L111" t="n">
        <x:v>0</x:v>
      </x:c>
      <x:c r="M111" t="n">
        <x:v>8</x:v>
      </x:c>
      <x:c r="N111" s="32" t="n">
        <x:v>0.076</x:v>
      </x:c>
    </x:row>
    <x:row r="112">
      <x:c r="A112" t="str">
        <x:v>C00111</x:v>
      </x:c>
      <x:c r="B112" t="n">
        <x:v>62</x:v>
      </x:c>
      <x:c r="C112" s="30" t="n">
        <x:v>28000</x:v>
      </x:c>
      <x:c r="D112" t="n">
        <x:v>611</x:v>
      </x:c>
      <x:c r="E112" t="n">
        <x:v>34</x:v>
      </x:c>
      <x:c r="F112" t="str">
        <x:v>Classic</x:v>
      </x:c>
      <x:c r="G112" t="str">
        <x:v> Partner</x:v>
      </x:c>
      <x:c r="H112" s="60" t="n">
        <x:v>3265</x:v>
      </x:c>
      <x:c r="I112" s="60" t="n">
        <x:v>379.83</x:v>
      </x:c>
      <x:c r="J112" s="32" t="n">
        <x:v>0.59</x:v>
      </x:c>
      <x:c r="K112" s="32" t="n">
        <x:v>0.7</x:v>
      </x:c>
      <x:c r="L112" t="n">
        <x:v>1</x:v>
      </x:c>
      <x:c r="M112" t="n">
        <x:v>8</x:v>
      </x:c>
      <x:c r="N112" s="32" t="n">
        <x:v>0.027</x:v>
      </x:c>
    </x:row>
    <x:row r="113">
      <x:c r="A113" t="str">
        <x:v>C00112</x:v>
      </x:c>
      <x:c r="B113" t="n">
        <x:v>33</x:v>
      </x:c>
      <x:c r="C113" s="30" t="n">
        <x:v>138242</x:v>
      </x:c>
      <x:c r="D113" t="n">
        <x:v>705</x:v>
      </x:c>
      <x:c r="E113" t="n">
        <x:v>35</x:v>
      </x:c>
      <x:c r="F113" t="str">
        <x:v>Platinum</x:v>
      </x:c>
      <x:c r="G113" t="str">
        <x:v>Digital</x:v>
      </x:c>
      <x:c r="H113" s="60" t="n">
        <x:v>30082</x:v>
      </x:c>
      <x:c r="I113" s="60" t="n">
        <x:v>3440.51</x:v>
      </x:c>
      <x:c r="J113" s="32" t="n">
        <x:v>0.596</x:v>
      </x:c>
      <x:c r="K113" s="32" t="n">
        <x:v>0.86</x:v>
      </x:c>
      <x:c r="L113" t="n">
        <x:v>1</x:v>
      </x:c>
      <x:c r="M113" t="n">
        <x:v>6</x:v>
      </x:c>
      <x:c r="N113" s="32" t="n">
        <x:v>0.141</x:v>
      </x:c>
    </x:row>
    <x:row r="114">
      <x:c r="A114" t="str">
        <x:v>C00113</x:v>
      </x:c>
      <x:c r="B114" t="n">
        <x:v>25</x:v>
      </x:c>
      <x:c r="C114" s="30" t="n">
        <x:v>80554</x:v>
      </x:c>
      <x:c r="D114" t="n">
        <x:v>725</x:v>
      </x:c>
      <x:c r="E114" t="n">
        <x:v>18</x:v>
      </x:c>
      <x:c r="F114" t="str">
        <x:v>GOLD</x:v>
      </x:c>
      <x:c r="G114" t="str">
        <x:v>Digital</x:v>
      </x:c>
      <x:c r="H114" s="60" t="n">
        <x:v>11105</x:v>
      </x:c>
      <x:c r="I114" s="60" t="n">
        <x:v>984.26</x:v>
      </x:c>
      <x:c r="J114" s="32" t="n">
        <x:v>0.377</x:v>
      </x:c>
      <x:c r="K114" s="32" t="n">
        <x:v>0.763</x:v>
      </x:c>
      <x:c r="L114" t="n">
        <x:v>0</x:v>
      </x:c>
      <x:c r="M114" t="n">
        <x:v>7</x:v>
      </x:c>
      <x:c r="N114" s="32" t="n">
        <x:v>0.107</x:v>
      </x:c>
    </x:row>
    <x:row r="115">
      <x:c r="A115" t="str">
        <x:v>C00114</x:v>
      </x:c>
      <x:c r="B115" t="n">
        <x:v>31</x:v>
      </x:c>
      <x:c r="C115" s="30" t="n">
        <x:v>71942</x:v>
      </x:c>
      <x:c r="D115" t="n">
        <x:v>531</x:v>
      </x:c>
      <x:c r="E115" t="n">
        <x:v>18</x:v>
      </x:c>
      <x:c r="F115" t="str">
        <x:v>Classic</x:v>
      </x:c>
      <x:c r="G115" t="str">
        <x:v>Digital</x:v>
      </x:c>
      <x:c r="H115" s="60" t="n">
        <x:v>1000</x:v>
      </x:c>
      <x:c r="I115" s="60" t="n">
        <x:v>563.36</x:v>
      </x:c>
      <x:c r="J115" s="32" t="n">
        <x:v>0.704</x:v>
      </x:c>
      <x:c r="K115" s="32" t="n">
        <x:v>0.681</x:v>
      </x:c>
      <x:c r="L115" t="n">
        <x:v>0</x:v>
      </x:c>
      <x:c r="M115" t="n">
        <x:v>6</x:v>
      </x:c>
      <x:c r="N115" s="32" t="n">
        <x:v>0.141</x:v>
      </x:c>
    </x:row>
    <x:row r="116">
      <x:c r="A116" t="str">
        <x:v>C00115</x:v>
      </x:c>
      <x:c r="B116" t="n">
        <x:v>25</x:v>
      </x:c>
      <x:c r="C116" s="30" t="n">
        <x:v>56133</x:v>
      </x:c>
      <x:c r="D116" t="n">
        <x:v>660</x:v>
      </x:c>
      <x:c r="E116" t="n">
        <x:v>46</x:v>
      </x:c>
      <x:c r="F116" t="str">
        <x:v>Classic</x:v>
      </x:c>
      <x:c r="G116" t="str">
        <x:v>Digital</x:v>
      </x:c>
      <x:c r="H116" s="60" t="n">
        <x:v>2865</x:v>
      </x:c>
      <x:c r="I116" s="60" t="n">
        <x:v>507.02</x:v>
      </x:c>
      <x:c r="J116" s="32" t="n">
        <x:v>0.712</x:v>
      </x:c>
      <x:c r="K116" s="32" t="n">
        <x:v>0.806</x:v>
      </x:c>
      <x:c r="L116" t="n">
        <x:v>0</x:v>
      </x:c>
      <x:c r="M116" t="n">
        <x:v>7</x:v>
      </x:c>
      <x:c r="N116" s="32" t="n">
        <x:v>0.13</x:v>
      </x:c>
    </x:row>
    <x:row r="117">
      <x:c r="A117" t="str">
        <x:v>C00116</x:v>
      </x:c>
      <x:c r="B117" t="n">
        <x:v>48</x:v>
      </x:c>
      <x:c r="C117" s="30" t="n">
        <x:v>147838</x:v>
      </x:c>
      <x:c r="D117" t="n">
        <x:v>756</x:v>
      </x:c>
      <x:c r="E117" t="n">
        <x:v>69</x:v>
      </x:c>
      <x:c r="F117" t="str">
        <x:v>Classic</x:v>
      </x:c>
      <x:c r="G117" t="str">
        <x:v>Digital</x:v>
      </x:c>
      <x:c r="H117" s="60" t="n">
        <x:v>17462</x:v>
      </x:c>
      <x:c r="I117" s="60" t="n">
        <x:v>1705.89</x:v>
      </x:c>
      <x:c r="J117" s="32" t="n">
        <x:v>0.53</x:v>
      </x:c>
      <x:c r="K117" s="32" t="n">
        <x:v>0.884</x:v>
      </x:c>
      <x:c r="L117" t="n">
        <x:v>0</x:v>
      </x:c>
      <x:c r="M117" t="n">
        <x:v>7</x:v>
      </x:c>
      <x:c r="N117" s="32" t="n">
        <x:v>0.101</x:v>
      </x:c>
    </x:row>
    <x:row r="118">
      <x:c r="A118" t="str">
        <x:v>C00117</x:v>
      </x:c>
      <x:c r="B118" t="n">
        <x:v>37</x:v>
      </x:c>
      <x:c r="C118" s="30" t="n">
        <x:v>39542</x:v>
      </x:c>
      <x:c r="D118" t="n">
        <x:v>604</x:v>
      </x:c>
      <x:c r="E118" t="n">
        <x:v>34</x:v>
      </x:c>
      <x:c r="F118" t="str">
        <x:v>Classic</x:v>
      </x:c>
      <x:c r="G118" t="str">
        <x:v>Digital</x:v>
      </x:c>
      <x:c r="H118" s="60" t="n">
        <x:v>1526</x:v>
      </x:c>
      <x:c r="I118" s="60" t="n">
        <x:v>410.03</x:v>
      </x:c>
      <x:c r="J118" s="32" t="n">
        <x:v>0.592</x:v>
      </x:c>
      <x:c r="K118" s="32" t="n">
        <x:v>0.692</x:v>
      </x:c>
      <x:c r="L118" t="n">
        <x:v>1</x:v>
      </x:c>
      <x:c r="M118" t="n">
        <x:v>7</x:v>
      </x:c>
      <x:c r="N118" s="32" t="n">
        <x:v>0.083</x:v>
      </x:c>
    </x:row>
    <x:row r="119">
      <x:c r="A119" t="str">
        <x:v>C00118</x:v>
      </x:c>
      <x:c r="B119" t="n">
        <x:v>43</x:v>
      </x:c>
      <x:c r="C119" s="30" t="n">
        <x:v>115691</x:v>
      </x:c>
      <x:c r="D119" t="n">
        <x:v>684</x:v>
      </x:c>
      <x:c r="E119" t="n">
        <x:v>31</x:v>
      </x:c>
      <x:c r="F119" t="str">
        <x:v>Platinum</x:v>
      </x:c>
      <x:c r="G119" t="str">
        <x:v>Digital</x:v>
      </x:c>
      <x:c r="H119" s="60" t="n">
        <x:v>22454</x:v>
      </x:c>
      <x:c r="I119" s="60" t="n">
        <x:v>2895.47</x:v>
      </x:c>
      <x:c r="J119" s="32" t="n">
        <x:v>0.271</x:v>
      </x:c>
      <x:c r="K119" s="32" t="n">
        <x:v>0.831</x:v>
      </x:c>
      <x:c r="L119" t="n">
        <x:v>0</x:v>
      </x:c>
      <x:c r="M119" t="n">
        <x:v>8</x:v>
      </x:c>
      <x:c r="N119" s="32" t="n">
        <x:v>0.05</x:v>
      </x:c>
    </x:row>
    <x:row r="120">
      <x:c r="A120" t="str">
        <x:v>C00119</x:v>
      </x:c>
      <x:c r="B120" t="n">
        <x:v>34</x:v>
      </x:c>
      <x:c r="C120" s="30" t="n">
        <x:v>77279</x:v>
      </x:c>
      <x:c r="D120" t="n">
        <x:v>742</x:v>
      </x:c>
      <x:c r="E120" t="n">
        <x:v>58</x:v>
      </x:c>
      <x:c r="F120" t="str">
        <x:v>Gold</x:v>
      </x:c>
      <x:c r="G120" t="str">
        <x:v>Digital</x:v>
      </x:c>
      <x:c r="H120" s="60" t="n">
        <x:v>13434</x:v>
      </x:c>
      <x:c r="I120" s="60" t="n">
        <x:v>1696.56</x:v>
      </x:c>
      <x:c r="J120" s="32" t="n">
        <x:v>0.554</x:v>
      </x:c>
      <x:c r="K120" s="32" t="n">
        <x:v>0.799</x:v>
      </x:c>
      <x:c r="L120" t="n">
        <x:v>0</x:v>
      </x:c>
      <x:c r="M120" t="n">
        <x:v>5</x:v>
      </x:c>
      <x:c r="N120" s="32" t="n">
        <x:v>0.219</x:v>
      </x:c>
    </x:row>
    <x:row r="121">
      <x:c r="A121" t="str">
        <x:v>C00120</x:v>
      </x:c>
      <x:c r="B121" t="n">
        <x:v>41</x:v>
      </x:c>
      <x:c r="C121" s="30" t="n">
        <x:v>37577</x:v>
      </x:c>
      <x:c r="D121" t="n">
        <x:v>679</x:v>
      </x:c>
      <x:c r="E121" t="n">
        <x:v>11</x:v>
      </x:c>
      <x:c r="F121" t="str">
        <x:v>Classic</x:v>
      </x:c>
      <x:c r="G121" t="str">
        <x:v>branch</x:v>
      </x:c>
      <x:c r="H121" s="60" t="n">
        <x:v>6110</x:v>
      </x:c>
      <x:c r="I121" s="60" t="n">
        <x:v>1086.43</x:v>
      </x:c>
      <x:c r="J121" s="32" t="n">
        <x:v>0.622</x:v>
      </x:c>
      <x:c r="K121" s="32" t="n">
        <x:v>0.611</x:v>
      </x:c>
      <x:c r="L121" t="n">
        <x:v>0</x:v>
      </x:c>
      <x:c r="M121" t="n">
        <x:v>8</x:v>
      </x:c>
      <x:c r="N121" s="32" t="n">
        <x:v>0.067</x:v>
      </x:c>
    </x:row>
    <x:row r="122">
      <x:c r="A122" t="str">
        <x:v>C00121</x:v>
      </x:c>
      <x:c r="B122" t="n">
        <x:v>50</x:v>
      </x:c>
      <x:c r="C122" s="30" t="n">
        <x:v>54998</x:v>
      </x:c>
      <x:c r="D122" t="n">
        <x:v>668</x:v>
      </x:c>
      <x:c r="E122" t="n">
        <x:v>90</x:v>
      </x:c>
      <x:c r="F122" t="str">
        <x:v>Classic</x:v>
      </x:c>
      <x:c r="G122" t="str">
        <x:v>Digital</x:v>
      </x:c>
      <x:c r="H122" s="60" t="n">
        <x:v>4932</x:v>
      </x:c>
      <x:c r="I122" s="60" t="n">
        <x:v>347.72</x:v>
      </x:c>
      <x:c r="J122" s="32" t="n">
        <x:v>0.327</x:v>
      </x:c>
      <x:c r="K122" s="32" t="n">
        <x:v>0.777</x:v>
      </x:c>
      <x:c r="L122" t="n">
        <x:v>0</x:v>
      </x:c>
      <x:c r="M122" t="n">
        <x:v>8</x:v>
      </x:c>
      <x:c r="N122" s="32" t="n">
        <x:v>0.02</x:v>
      </x:c>
    </x:row>
    <x:row r="123">
      <x:c r="A123" t="str">
        <x:v>C00122</x:v>
      </x:c>
      <x:c r="B123" t="n">
        <x:v>34</x:v>
      </x:c>
      <x:c r="C123" s="30" t="n">
        <x:v>50822</x:v>
      </x:c>
      <x:c r="D123" t="n">
        <x:v>636</x:v>
      </x:c>
      <x:c r="E123" t="n">
        <x:v>14</x:v>
      </x:c>
      <x:c r="F123" t="str">
        <x:v>CLASSIC</x:v>
      </x:c>
      <x:c r="G123" t="str">
        <x:v>Digital</x:v>
      </x:c>
      <x:c r="H123" s="60" t="n">
        <x:v>1000</x:v>
      </x:c>
      <x:c r="I123" s="60" t="n">
        <x:v>150</x:v>
      </x:c>
      <x:c r="J123" s="32" t="n">
        <x:v>0.547</x:v>
      </x:c>
      <x:c r="K123" s="32" t="n">
        <x:v>0.699</x:v>
      </x:c>
      <x:c r="L123" t="n">
        <x:v>0</x:v>
      </x:c>
      <x:c r="M123" t="n">
        <x:v>8</x:v>
      </x:c>
      <x:c r="N123" s="32" t="n">
        <x:v>0.04</x:v>
      </x:c>
    </x:row>
    <x:row r="124">
      <x:c r="A124" t="str">
        <x:v>C00123</x:v>
      </x:c>
      <x:c r="B124" t="n">
        <x:v>29</x:v>
      </x:c>
      <x:c r="C124" s="30" t="n">
        <x:v>94074</x:v>
      </x:c>
      <x:c r="D124" t="n">
        <x:v>739</x:v>
      </x:c>
      <x:c r="E124" t="n">
        <x:v>27</x:v>
      </x:c>
      <x:c r="F124" t="str">
        <x:v>Platinum</x:v>
      </x:c>
      <x:c r="G124" t="str">
        <x:v>Branch </x:v>
      </x:c>
      <x:c r="H124" s="60" t="n">
        <x:v>23524</x:v>
      </x:c>
      <x:c r="I124" s="60" t="n">
        <x:v>2244.34</x:v>
      </x:c>
      <x:c r="J124" s="32" t="n">
        <x:v>0.195</x:v>
      </x:c>
      <x:c r="K124" s="32" t="n">
        <x:v>0.797</x:v>
      </x:c>
      <x:c r="L124" t="n">
        <x:v>0</x:v>
      </x:c>
      <x:c r="M124" t="n">
        <x:v>8</x:v>
      </x:c>
      <x:c r="N124" s="32" t="n">
        <x:v>0.02</x:v>
      </x:c>
    </x:row>
    <x:row r="125">
      <x:c r="A125" t="str">
        <x:v>C00124</x:v>
      </x:c>
      <x:c r="B125" t="n">
        <x:v>31</x:v>
      </x:c>
      <x:c r="C125" s="30" t="n">
        <x:v>54911</x:v>
      </x:c>
      <x:c r="D125" t="n">
        <x:v>656</x:v>
      </x:c>
      <x:c r="E125" t="n">
        <x:v>9</x:v>
      </x:c>
      <x:c r="F125" t="str">
        <x:v>Classic</x:v>
      </x:c>
      <x:c r="G125" t="str">
        <x:v>Digital</x:v>
      </x:c>
      <x:c r="H125" s="60" t="n">
        <x:v>8269</x:v>
      </x:c>
      <x:c r="I125" s="60" t="n">
        <x:v>957.13</x:v>
      </x:c>
      <x:c r="J125" s="32" t="n">
        <x:v>0.563</x:v>
      </x:c>
      <x:c r="K125" s="32" t="n">
        <x:v>0.763</x:v>
      </x:c>
      <x:c r="L125" t="n">
        <x:v>0</x:v>
      </x:c>
      <x:c r="M125" t="n">
        <x:v>5</x:v>
      </x:c>
      <x:c r="N125" s="32" t="n">
        <x:v>0.233</x:v>
      </x:c>
    </x:row>
    <x:row r="126">
      <x:c r="A126" t="str">
        <x:v>C00125</x:v>
      </x:c>
      <x:c r="B126" t="n">
        <x:v>43</x:v>
      </x:c>
      <x:c r="C126" s="30" t="n">
        <x:v>76965</x:v>
      </x:c>
      <x:c r="D126" t="n">
        <x:v>630</x:v>
      </x:c>
      <x:c r="E126" t="n">
        <x:v>36</x:v>
      </x:c>
      <x:c r="F126" t="str">
        <x:v>Gold</x:v>
      </x:c>
      <x:c r="G126" t="str">
        <x:v>Branch</x:v>
      </x:c>
      <x:c r="H126" s="60" t="n">
        <x:v>11784</x:v>
      </x:c>
      <x:c r="I126" s="60" t="n">
        <x:v>1419.22</x:v>
      </x:c>
      <x:c r="J126" s="32" t="n">
        <x:v>0.319</x:v>
      </x:c>
      <x:c r="K126" s="32" t="n">
        <x:v>0.607</x:v>
      </x:c>
      <x:c r="L126" t="n">
        <x:v>0</x:v>
      </x:c>
      <x:c r="M126" t="n">
        <x:v>7</x:v>
      </x:c>
      <x:c r="N126" s="32" t="n">
        <x:v>0.097</x:v>
      </x:c>
    </x:row>
    <x:row r="127">
      <x:c r="A127" t="str">
        <x:v>C00126</x:v>
      </x:c>
      <x:c r="B127" t="n">
        <x:v>33</x:v>
      </x:c>
      <x:c r="C127" s="30" t="n">
        <x:v>35855</x:v>
      </x:c>
      <x:c r="D127" t="n">
        <x:v>693</x:v>
      </x:c>
      <x:c r="E127" t="n">
        <x:v>54</x:v>
      </x:c>
      <x:c r="F127" t="str">
        <x:v>Classic</x:v>
      </x:c>
      <x:c r="G127" t="str">
        <x:v>Direct Mail</x:v>
      </x:c>
      <x:c r="H127" s="60" t="n">
        <x:v>3447</x:v>
      </x:c>
      <x:c r="I127" s="60" t="n">
        <x:v>366.74</x:v>
      </x:c>
      <x:c r="J127" s="32" t="n">
        <x:v>0.228</x:v>
      </x:c>
      <x:c r="K127" s="32" t="n">
        <x:v>0.946</x:v>
      </x:c>
      <x:c r="L127" t="n">
        <x:v>0</x:v>
      </x:c>
      <x:c r="M127" t="n">
        <x:v>7</x:v>
      </x:c>
      <x:c r="N127" s="32" t="n">
        <x:v>0.135</x:v>
      </x:c>
    </x:row>
    <x:row r="128">
      <x:c r="A128" t="str">
        <x:v>C00127</x:v>
      </x:c>
      <x:c r="B128" t="n">
        <x:v>41</x:v>
      </x:c>
      <x:c r="C128" s="30" t="n">
        <x:v>107842</x:v>
      </x:c>
      <x:c r="D128" t="n">
        <x:v>685</x:v>
      </x:c>
      <x:c r="E128" t="n">
        <x:v>17</x:v>
      </x:c>
      <x:c r="F128" t="str">
        <x:v>Classic</x:v>
      </x:c>
      <x:c r="G128" t="str">
        <x:v>Direct Mail</x:v>
      </x:c>
      <x:c r="H128" s="60" t="n">
        <x:v>9683</x:v>
      </x:c>
      <x:c r="I128" s="60" t="n">
        <x:v>1406.5</x:v>
      </x:c>
      <x:c r="J128" s="32" t="n">
        <x:v>0.376</x:v>
      </x:c>
      <x:c r="K128" s="32" t="n">
        <x:v>0.785</x:v>
      </x:c>
      <x:c r="L128" t="n">
        <x:v>0</x:v>
      </x:c>
      <x:c r="M128" t="n">
        <x:v>7</x:v>
      </x:c>
      <x:c r="N128" s="32" t="n">
        <x:v>0.131</x:v>
      </x:c>
    </x:row>
    <x:row r="129">
      <x:c r="A129" t="str">
        <x:v>C00128</x:v>
      </x:c>
      <x:c r="B129" t="n">
        <x:v>37</x:v>
      </x:c>
      <x:c r="C129" s="30" t="n">
        <x:v>82774</x:v>
      </x:c>
      <x:c r="D129" t="n">
        <x:v>765</x:v>
      </x:c>
      <x:c r="E129" t="n">
        <x:v>24</x:v>
      </x:c>
      <x:c r="F129" t="str">
        <x:v>Platinum</x:v>
      </x:c>
      <x:c r="G129" t="str">
        <x:v>Digital</x:v>
      </x:c>
      <x:c r="H129" s="60" t="n">
        <x:v>20039</x:v>
      </x:c>
      <x:c r="I129" s="60" t="n">
        <x:v>1979.07</x:v>
      </x:c>
      <x:c r="J129" s="32" t="n">
        <x:v>0.333</x:v>
      </x:c>
      <x:c r="K129" s="32" t="n">
        <x:v>0.96</x:v>
      </x:c>
      <x:c r="L129" t="n">
        <x:v>0</x:v>
      </x:c>
      <x:c r="M129" t="n">
        <x:v>8</x:v>
      </x:c>
      <x:c r="N129" s="32" t="n">
        <x:v>0.051</x:v>
      </x:c>
    </x:row>
    <x:row r="130">
      <x:c r="A130" t="str">
        <x:v>C00129</x:v>
      </x:c>
      <x:c r="B130" t="n">
        <x:v>44</x:v>
      </x:c>
      <x:c r="C130" s="30" t="n">
        <x:v>92316</x:v>
      </x:c>
      <x:c r="D130" t="n">
        <x:v>753</x:v>
      </x:c>
      <x:c r="E130" t="n">
        <x:v>70</x:v>
      </x:c>
      <x:c r="F130" t="str">
        <x:v>Classic</x:v>
      </x:c>
      <x:c r="G130" t="str">
        <x:v>Digital</x:v>
      </x:c>
      <x:c r="H130" s="60" t="n">
        <x:v>10860</x:v>
      </x:c>
      <x:c r="I130" s="60" t="n">
        <x:v>1401.37</x:v>
      </x:c>
      <x:c r="J130" s="32" t="n">
        <x:v>0.2</x:v>
      </x:c>
      <x:c r="K130" s="32" t="n">
        <x:v>0.927</x:v>
      </x:c>
      <x:c r="L130" t="n">
        <x:v>0</x:v>
      </x:c>
      <x:c r="M130" t="n">
        <x:v>6</x:v>
      </x:c>
      <x:c r="N130" s="32" t="n">
        <x:v>0.14</x:v>
      </x:c>
    </x:row>
    <x:row r="131">
      <x:c r="A131" t="str">
        <x:v>C00130</x:v>
      </x:c>
      <x:c r="B131" t="n">
        <x:v>51</x:v>
      </x:c>
      <x:c r="C131" s="30" t="n">
        <x:v>104502</x:v>
      </x:c>
      <x:c r="D131" t="n">
        <x:v>696</x:v>
      </x:c>
      <x:c r="E131" t="n">
        <x:v>31</x:v>
      </x:c>
      <x:c r="F131" t="str">
        <x:v>Platinum</x:v>
      </x:c>
      <x:c r="G131" t="str">
        <x:v>Branch</x:v>
      </x:c>
      <x:c r="H131" s="60" t="n">
        <x:v>23111</x:v>
      </x:c>
      <x:c r="I131" s="60" t="n">
        <x:v>2630.44</x:v>
      </x:c>
      <x:c r="J131" s="32" t="n">
        <x:v>0.352</x:v>
      </x:c>
      <x:c r="K131" s="32" t="n">
        <x:v>0.875</x:v>
      </x:c>
      <x:c r="L131" t="n">
        <x:v>0</x:v>
      </x:c>
      <x:c r="M131" t="n">
        <x:v>7</x:v>
      </x:c>
      <x:c r="N131" s="32" t="n">
        <x:v>0.108</x:v>
      </x:c>
    </x:row>
    <x:row r="132">
      <x:c r="A132" t="str">
        <x:v>C00131</x:v>
      </x:c>
      <x:c r="B132" t="n">
        <x:v>44</x:v>
      </x:c>
      <x:c r="C132" s="30" t="n">
        <x:v>54382</x:v>
      </x:c>
      <x:c r="D132" t="n">
        <x:v>698</x:v>
      </x:c>
      <x:c r="E132" t="n">
        <x:v>68</x:v>
      </x:c>
      <x:c r="F132" t="str">
        <x:v>Gold</x:v>
      </x:c>
      <x:c r="G132" t="str">
        <x:v>Digital</x:v>
      </x:c>
      <x:c r="H132" s="60" t="n">
        <x:v>8488</x:v>
      </x:c>
      <x:c r="I132" s="60" t="n">
        <x:v>756.3</x:v>
      </x:c>
      <x:c r="J132" s="32" t="n">
        <x:v>0.252</x:v>
      </x:c>
      <x:c r="K132" s="32" t="n">
        <x:v>0.846</x:v>
      </x:c>
      <x:c r="L132" t="n">
        <x:v>0</x:v>
      </x:c>
      <x:c r="M132" t="n">
        <x:v>6</x:v>
      </x:c>
      <x:c r="N132" s="32" t="n">
        <x:v>0.244</x:v>
      </x:c>
    </x:row>
    <x:row r="133">
      <x:c r="A133" t="str">
        <x:v>C00132</x:v>
      </x:c>
      <x:c r="B133" t="n">
        <x:v>44</x:v>
      </x:c>
      <x:c r="C133" s="30" t="n">
        <x:v>105674</x:v>
      </x:c>
      <x:c r="D133" t="n">
        <x:v>634</x:v>
      </x:c>
      <x:c r="E133" t="n">
        <x:v>63</x:v>
      </x:c>
      <x:c r="F133" t="str">
        <x:v>Gold</x:v>
      </x:c>
      <x:c r="G133" t="str">
        <x:v>Branch</x:v>
      </x:c>
      <x:c r="H133" s="60" t="n">
        <x:v>14430</x:v>
      </x:c>
      <x:c r="I133" s="60" t="n">
        <x:v>1759.13</x:v>
      </x:c>
      <x:c r="J133" s="32" t="n">
        <x:v>0.457</x:v>
      </x:c>
      <x:c r="K133" s="32" t="n">
        <x:v>0.694</x:v>
      </x:c>
      <x:c r="L133" t="n">
        <x:v>0</x:v>
      </x:c>
      <x:c r="M133" t="n">
        <x:v>7</x:v>
      </x:c>
      <x:c r="N133" s="32" t="n">
        <x:v>0.098</x:v>
      </x:c>
    </x:row>
    <x:row r="134">
      <x:c r="A134" t="str">
        <x:v>C00133</x:v>
      </x:c>
      <x:c r="B134" t="n">
        <x:v>28</x:v>
      </x:c>
      <x:c r="C134" s="30" t="n">
        <x:v>62892</x:v>
      </x:c>
      <x:c r="D134" t="n">
        <x:v>641</x:v>
      </x:c>
      <x:c r="E134" t="n">
        <x:v>13</x:v>
      </x:c>
      <x:c r="F134" t="str">
        <x:v>Classic</x:v>
      </x:c>
      <x:c r="G134" t="str">
        <x:v>Digital</x:v>
      </x:c>
      <x:c r="H134" s="60" t="n">
        <x:v>7336</x:v>
      </x:c>
      <x:c r="I134" s="60" t="n">
        <x:v>1467.64</x:v>
      </x:c>
      <x:c r="J134" s="32" t="n">
        <x:v>0.633</x:v>
      </x:c>
      <x:c r="K134" s="32" t="n">
        <x:v>0.623</x:v>
      </x:c>
      <x:c r="L134" t="n">
        <x:v>0</x:v>
      </x:c>
      <x:c r="M134" t="n">
        <x:v>7</x:v>
      </x:c>
      <x:c r="N134" s="32" t="n">
        <x:v>0.112</x:v>
      </x:c>
    </x:row>
    <x:row r="135">
      <x:c r="A135" t="str">
        <x:v>C00134</x:v>
      </x:c>
      <x:c r="B135" t="n">
        <x:v>35</x:v>
      </x:c>
      <x:c r="C135" s="30" t="n">
        <x:v>101923</x:v>
      </x:c>
      <x:c r="D135" t="n">
        <x:v>788</x:v>
      </x:c>
      <x:c r="E135" t="n">
        <x:v>12</x:v>
      </x:c>
      <x:c r="F135" t="str">
        <x:v>Platinum</x:v>
      </x:c>
      <x:c r="G135" t="str">
        <x:v>Digital</x:v>
      </x:c>
      <x:c r="H135" s="60" t="n">
        <x:v>23094</x:v>
      </x:c>
      <x:c r="I135" s="60" t="n">
        <x:v>2211.15</x:v>
      </x:c>
      <x:c r="J135" s="32" t="n">
        <x:v>0.165</x:v>
      </x:c>
      <x:c r="K135" s="32" t="n">
        <x:v>0.848</x:v>
      </x:c>
      <x:c r="L135" t="n">
        <x:v>0</x:v>
      </x:c>
      <x:c r="M135" t="n">
        <x:v>7</x:v>
      </x:c>
      <x:c r="N135" s="32" t="n">
        <x:v>0.115</x:v>
      </x:c>
    </x:row>
    <x:row r="136">
      <x:c r="A136" t="str">
        <x:v>C00135</x:v>
      </x:c>
      <x:c r="B136" t="n">
        <x:v>55</x:v>
      </x:c>
      <x:c r="C136" s="30" t="n">
        <x:v>46767</x:v>
      </x:c>
      <x:c r="D136" t="n">
        <x:v>643</x:v>
      </x:c>
      <x:c r="E136" t="n">
        <x:v>48</x:v>
      </x:c>
      <x:c r="F136" t="str">
        <x:v>Classic</x:v>
      </x:c>
      <x:c r="G136" t="str">
        <x:v>Digital</x:v>
      </x:c>
      <x:c r="H136" s="60" t="n">
        <x:v>1039</x:v>
      </x:c>
      <x:c r="I136" s="60" t="n">
        <x:v>796.39</x:v>
      </x:c>
      <x:c r="J136" s="32" t="n">
        <x:v>0.332</x:v>
      </x:c>
      <x:c r="K136" s="32" t="n">
        <x:v>0.72</x:v>
      </x:c>
      <x:c r="L136" t="n">
        <x:v>0</x:v>
      </x:c>
      <x:c r="M136" t="n">
        <x:v>8</x:v>
      </x:c>
      <x:c r="N136" s="32" t="n">
        <x:v>0.043</x:v>
      </x:c>
    </x:row>
    <x:row r="137">
      <x:c r="A137" t="str">
        <x:v>C00136</x:v>
      </x:c>
      <x:c r="B137" t="n">
        <x:v>49</x:v>
      </x:c>
      <x:c r="C137" s="30" t="n">
        <x:v>58288</x:v>
      </x:c>
      <x:c r="D137" t="n">
        <x:v>593</x:v>
      </x:c>
      <x:c r="E137" t="n">
        <x:v>15</x:v>
      </x:c>
      <x:c r="F137" t="str">
        <x:v>Classic</x:v>
      </x:c>
      <x:c r="G137" t="str">
        <x:v>Direct Mail</x:v>
      </x:c>
      <x:c r="H137" s="60" t="n">
        <x:v>2814</x:v>
      </x:c>
      <x:c r="I137" s="60" t="n">
        <x:v>336.33</x:v>
      </x:c>
      <x:c r="J137" s="32" t="n">
        <x:v>0.546</x:v>
      </x:c>
      <x:c r="K137" s="32" t="n">
        <x:v>0.607</x:v>
      </x:c>
      <x:c r="L137" t="n">
        <x:v>1</x:v>
      </x:c>
      <x:c r="M137" t="n">
        <x:v>9</x:v>
      </x:c>
      <x:c r="N137" s="32" t="n">
        <x:v>0.02</x:v>
      </x:c>
    </x:row>
    <x:row r="138">
      <x:c r="A138" t="str">
        <x:v>C00137</x:v>
      </x:c>
      <x:c r="B138" t="n">
        <x:v>34</x:v>
      </x:c>
      <x:c r="C138" s="30" t="n">
        <x:v>53572</x:v>
      </x:c>
      <x:c r="D138" t="n">
        <x:v>674</x:v>
      </x:c>
      <x:c r="E138" t="n">
        <x:v>18</x:v>
      </x:c>
      <x:c r="F138" t="str">
        <x:v>Classic</x:v>
      </x:c>
      <x:c r="G138" t="str">
        <x:v>Branch</x:v>
      </x:c>
      <x:c r="H138" s="60" t="n">
        <x:v>6324</x:v>
      </x:c>
      <x:c r="I138" s="60" t="n">
        <x:v>333.27</x:v>
      </x:c>
      <x:c r="J138" s="32" t="n">
        <x:v>0.369</x:v>
      </x:c>
      <x:c r="K138" s="32" t="n">
        <x:v>0.896</x:v>
      </x:c>
      <x:c r="L138" t="n">
        <x:v>0</x:v>
      </x:c>
      <x:c r="M138" t="n">
        <x:v>7</x:v>
      </x:c>
      <x:c r="N138" s="32" t="n">
        <x:v>0.112</x:v>
      </x:c>
    </x:row>
    <x:row r="139">
      <x:c r="A139" t="str">
        <x:v>C00138</x:v>
      </x:c>
      <x:c r="B139" t="n">
        <x:v>43</x:v>
      </x:c>
      <x:c r="C139" s="30" t="n">
        <x:v>143879</x:v>
      </x:c>
      <x:c r="D139" t="n">
        <x:v>673</x:v>
      </x:c>
      <x:c r="E139" t="n">
        <x:v>131</x:v>
      </x:c>
      <x:c r="F139" t="str">
        <x:v>platinum</x:v>
      </x:c>
      <x:c r="G139" t="str">
        <x:v>Digital</x:v>
      </x:c>
      <x:c r="H139" s="60" t="n">
        <x:v>30451</x:v>
      </x:c>
      <x:c r="I139" s="60" t="n">
        <x:v>2988.35</x:v>
      </x:c>
      <x:c r="J139" s="32" t="n">
        <x:v>0.376</x:v>
      </x:c>
      <x:c r="K139" s="32" t="n">
        <x:v>0.825</x:v>
      </x:c>
      <x:c r="L139" t="n">
        <x:v>0</x:v>
      </x:c>
      <x:c r="M139" t="n">
        <x:v>7</x:v>
      </x:c>
      <x:c r="N139" s="32" t="n">
        <x:v>0.133</x:v>
      </x:c>
    </x:row>
    <x:row r="140">
      <x:c r="A140" t="str">
        <x:v>C00139</x:v>
      </x:c>
      <x:c r="B140" t="n">
        <x:v>51</x:v>
      </x:c>
      <x:c r="C140" s="30" t="n">
        <x:v>41770</x:v>
      </x:c>
      <x:c r="D140" t="n">
        <x:v>762</x:v>
      </x:c>
      <x:c r="E140" t="n">
        <x:v>70</x:v>
      </x:c>
      <x:c r="F140" t="str">
        <x:v>Classic</x:v>
      </x:c>
      <x:c r="G140" t="str">
        <x:v>Direct Mail</x:v>
      </x:c>
      <x:c r="H140" s="60" t="n">
        <x:v>6040</x:v>
      </x:c>
      <x:c r="I140" s="60" t="n">
        <x:v>1265.76</x:v>
      </x:c>
      <x:c r="J140" s="32" t="n">
        <x:v>0.245</x:v>
      </x:c>
      <x:c r="K140" s="32" t="n">
        <x:v>0.894</x:v>
      </x:c>
      <x:c r="L140" t="n">
        <x:v>1</x:v>
      </x:c>
      <x:c r="M140" t="n">
        <x:v>7</x:v>
      </x:c>
      <x:c r="N140" s="32" t="n">
        <x:v>0.125</x:v>
      </x:c>
    </x:row>
    <x:row r="141">
      <x:c r="A141" t="str">
        <x:v>C00140</x:v>
      </x:c>
      <x:c r="B141" t="n">
        <x:v>28</x:v>
      </x:c>
      <x:c r="C141" s="30" t="n">
        <x:v>70486</x:v>
      </x:c>
      <x:c r="D141" t="n">
        <x:v>672</x:v>
      </x:c>
      <x:c r="E141" t="n">
        <x:v>28</x:v>
      </x:c>
      <x:c r="F141" t="str">
        <x:v>Classic </x:v>
      </x:c>
      <x:c r="G141" t="str">
        <x:v>Partner</x:v>
      </x:c>
      <x:c r="H141" s="60" t="n">
        <x:v>7983</x:v>
      </x:c>
      <x:c r="I141" s="60" t="n">
        <x:v>525.94</x:v>
      </x:c>
      <x:c r="J141" s="32" t="n">
        <x:v>0.373</x:v>
      </x:c>
      <x:c r="K141" s="32" t="n">
        <x:v>0.842</x:v>
      </x:c>
      <x:c r="L141" t="n">
        <x:v>0</x:v>
      </x:c>
      <x:c r="M141" t="n">
        <x:v>7</x:v>
      </x:c>
      <x:c r="N141" s="32" t="n">
        <x:v>0.12</x:v>
      </x:c>
    </x:row>
    <x:row r="142">
      <x:c r="A142" t="str">
        <x:v>C00141</x:v>
      </x:c>
      <x:c r="B142" t="n">
        <x:v>31</x:v>
      </x:c>
      <x:c r="C142" s="30" t="n">
        <x:v>77116</x:v>
      </x:c>
      <x:c r="D142" t="n">
        <x:v>707</x:v>
      </x:c>
      <x:c r="E142" t="n">
        <x:v>73</x:v>
      </x:c>
      <x:c r="F142" t="str">
        <x:v>Gold</x:v>
      </x:c>
      <x:c r="G142" t="str">
        <x:v>Partner</x:v>
      </x:c>
      <x:c r="H142" s="60" t="n">
        <x:v>14256</x:v>
      </x:c>
      <x:c r="I142" s="60" t="n">
        <x:v>1586.87</x:v>
      </x:c>
      <x:c r="J142" s="32" t="n">
        <x:v>0.313</x:v>
      </x:c>
      <x:c r="K142" s="32" t="n">
        <x:v>0.735</x:v>
      </x:c>
      <x:c r="L142" t="n">
        <x:v>0</x:v>
      </x:c>
      <x:c r="M142" t="n">
        <x:v>8</x:v>
      </x:c>
      <x:c r="N142" s="32" t="n">
        <x:v>0.05</x:v>
      </x:c>
    </x:row>
    <x:row r="143">
      <x:c r="A143" t="str">
        <x:v>C00142</x:v>
      </x:c>
      <x:c r="B143" t="n">
        <x:v>63</x:v>
      </x:c>
      <x:c r="C143" s="30" t="n">
        <x:v>62635</x:v>
      </x:c>
      <x:c r="D143" t="n">
        <x:v>622</x:v>
      </x:c>
      <x:c r="E143" t="n">
        <x:v>30</x:v>
      </x:c>
      <x:c r="F143" t="str">
        <x:v>Classic</x:v>
      </x:c>
      <x:c r="G143" t="str">
        <x:v>Digital</x:v>
      </x:c>
      <x:c r="H143" s="60" t="n">
        <x:v>6376</x:v>
      </x:c>
      <x:c r="I143" s="60" t="n">
        <x:v>432.2</x:v>
      </x:c>
      <x:c r="J143" s="32" t="n">
        <x:v>0.423</x:v>
      </x:c>
      <x:c r="K143" s="32" t="n">
        <x:v>0.514</x:v>
      </x:c>
      <x:c r="L143" t="n">
        <x:v>1</x:v>
      </x:c>
      <x:c r="M143" t="n">
        <x:v>9</x:v>
      </x:c>
      <x:c r="N143" s="32" t="n">
        <x:v>0.02</x:v>
      </x:c>
    </x:row>
    <x:row r="144">
      <x:c r="A144" t="str">
        <x:v>C00143</x:v>
      </x:c>
      <x:c r="B144" t="n">
        <x:v>63</x:v>
      </x:c>
      <x:c r="C144" s="30" t="n">
        <x:v>50734</x:v>
      </x:c>
      <x:c r="D144" t="n">
        <x:v>712</x:v>
      </x:c>
      <x:c r="E144" t="n">
        <x:v>37</x:v>
      </x:c>
      <x:c r="F144" t="str">
        <x:v>Classic</x:v>
      </x:c>
      <x:c r="G144" t="str">
        <x:v>Digital</x:v>
      </x:c>
      <x:c r="H144" s="60" t="n">
        <x:v>5072</x:v>
      </x:c>
      <x:c r="I144" s="60" t="n">
        <x:v>787.34</x:v>
      </x:c>
      <x:c r="J144" s="32" t="n">
        <x:v>0.456</x:v>
      </x:c>
      <x:c r="K144" s="32" t="n">
        <x:v>0.925</x:v>
      </x:c>
      <x:c r="L144" t="n">
        <x:v>0</x:v>
      </x:c>
      <x:c r="M144" t="n">
        <x:v>7</x:v>
      </x:c>
      <x:c r="N144" s="32" t="n">
        <x:v>0.109</x:v>
      </x:c>
    </x:row>
    <x:row r="145">
      <x:c r="A145" t="str">
        <x:v>C00144</x:v>
      </x:c>
      <x:c r="B145" t="n">
        <x:v>34</x:v>
      </x:c>
      <x:c r="C145" s="30" t="n">
        <x:v>31555</x:v>
      </x:c>
      <x:c r="D145" t="n">
        <x:v>636</x:v>
      </x:c>
      <x:c r="E145" t="n">
        <x:v>9</x:v>
      </x:c>
      <x:c r="F145" t="str">
        <x:v>Classic</x:v>
      </x:c>
      <x:c r="G145" t="str">
        <x:v>Branch</x:v>
      </x:c>
      <x:c r="H145" s="60" t="n">
        <x:v>1000</x:v>
      </x:c>
      <x:c r="I145" s="60" t="n">
        <x:v>150</x:v>
      </x:c>
      <x:c r="J145" s="32" t="n">
        <x:v>0.48</x:v>
      </x:c>
      <x:c r="K145" s="32" t="n">
        <x:v>0.658</x:v>
      </x:c>
      <x:c r="L145" t="n">
        <x:v>0</x:v>
      </x:c>
      <x:c r="M145" t="n">
        <x:v>7</x:v>
      </x:c>
      <x:c r="N145" s="32" t="n">
        <x:v>0.139</x:v>
      </x:c>
    </x:row>
    <x:row r="146">
      <x:c r="A146" t="str">
        <x:v>C00145</x:v>
      </x:c>
      <x:c r="B146" t="n">
        <x:v>46</x:v>
      </x:c>
      <x:c r="C146" s="30" t="n">
        <x:v>39779</x:v>
      </x:c>
      <x:c r="D146" t="n">
        <x:v>633</x:v>
      </x:c>
      <x:c r="E146" t="n">
        <x:v>55</x:v>
      </x:c>
      <x:c r="F146" t="str">
        <x:v>Classic</x:v>
      </x:c>
      <x:c r="G146" t="str">
        <x:v>Direct Mail</x:v>
      </x:c>
      <x:c r="H146" s="60" t="n">
        <x:v>1000</x:v>
      </x:c>
      <x:c r="I146" s="60" t="n">
        <x:v>306.79</x:v>
      </x:c>
      <x:c r="J146" s="32" t="n">
        <x:v>0.328</x:v>
      </x:c>
      <x:c r="K146" s="32" t="n">
        <x:v>0.839</x:v>
      </x:c>
      <x:c r="L146" t="n">
        <x:v>0</x:v>
      </x:c>
      <x:c r="M146" t="n">
        <x:v>10</x:v>
      </x:c>
      <x:c r="N146" s="32" t="n">
        <x:v>0.02</x:v>
      </x:c>
    </x:row>
    <x:row r="147">
      <x:c r="A147" t="str">
        <x:v>C00146</x:v>
      </x:c>
      <x:c r="B147" t="n">
        <x:v>55</x:v>
      </x:c>
      <x:c r="C147" s="30" t="n">
        <x:v>81238</x:v>
      </x:c>
      <x:c r="D147" t="n">
        <x:v>712</x:v>
      </x:c>
      <x:c r="E147" t="n">
        <x:v>48</x:v>
      </x:c>
      <x:c r="F147" t="str">
        <x:v>Classic</x:v>
      </x:c>
      <x:c r="G147" t="str">
        <x:v>Partner</x:v>
      </x:c>
      <x:c r="H147" s="60" t="n">
        <x:v>7700</x:v>
      </x:c>
      <x:c r="I147" s="60" t="n">
        <x:v>934.43</x:v>
      </x:c>
      <x:c r="J147" s="32" t="n">
        <x:v>0.474</x:v>
      </x:c>
      <x:c r="K147" s="32" t="n">
        <x:v>0.763</x:v>
      </x:c>
      <x:c r="L147" t="n">
        <x:v>0</x:v>
      </x:c>
      <x:c r="M147" t="n">
        <x:v>7</x:v>
      </x:c>
      <x:c r="N147" s="32" t="n">
        <x:v>0.092</x:v>
      </x:c>
    </x:row>
    <x:row r="148">
      <x:c r="A148" t="str">
        <x:v>C00147</x:v>
      </x:c>
      <x:c r="B148" t="n">
        <x:v>36</x:v>
      </x:c>
      <x:c r="C148" s="30" t="n">
        <x:v>95760</x:v>
      </x:c>
      <x:c r="D148" t="n">
        <x:v>665</x:v>
      </x:c>
      <x:c r="E148" t="n">
        <x:v>72</x:v>
      </x:c>
      <x:c r="F148" t="str">
        <x:v>Gold</x:v>
      </x:c>
      <x:c r="G148" t="str">
        <x:v>branch</x:v>
      </x:c>
      <x:c r="H148" s="60" t="n">
        <x:v>13354</x:v>
      </x:c>
      <x:c r="I148" s="60" t="n">
        <x:v>1817.16</x:v>
      </x:c>
      <x:c r="J148" s="32" t="n">
        <x:v>0.422</x:v>
      </x:c>
      <x:c r="K148" s="32" t="n">
        <x:v>0.792</x:v>
      </x:c>
      <x:c r="L148" t="n">
        <x:v>0</x:v>
      </x:c>
      <x:c r="M148" t="n">
        <x:v>8</x:v>
      </x:c>
      <x:c r="N148" s="32" t="n">
        <x:v>0.068</x:v>
      </x:c>
    </x:row>
    <x:row r="149">
      <x:c r="A149" t="str">
        <x:v>C00148</x:v>
      </x:c>
      <x:c r="B149" t="n">
        <x:v>68</x:v>
      </x:c>
      <x:c r="C149" s="30" t="n">
        <x:v>157366</x:v>
      </x:c>
      <x:c r="D149" t="n">
        <x:v>708</x:v>
      </x:c>
      <x:c r="E149" t="n">
        <x:v>46</x:v>
      </x:c>
      <x:c r="F149" t="str">
        <x:v>Platinum</x:v>
      </x:c>
      <x:c r="G149" t="str">
        <x:v>Digital</x:v>
      </x:c>
      <x:c r="H149" s="60" t="n">
        <x:v>34133</x:v>
      </x:c>
      <x:c r="I149" s="60" t="n">
        <x:v>3726.04</x:v>
      </x:c>
      <x:c r="J149" s="32" t="n">
        <x:v>0.338</x:v>
      </x:c>
      <x:c r="K149" s="32" t="n">
        <x:v>0.843</x:v>
      </x:c>
      <x:c r="L149" t="n">
        <x:v>0</x:v>
      </x:c>
      <x:c r="M149" t="n">
        <x:v>7</x:v>
      </x:c>
      <x:c r="N149" s="32" t="n">
        <x:v>0.151</x:v>
      </x:c>
    </x:row>
    <x:row r="150">
      <x:c r="A150" t="str">
        <x:v>C00149</x:v>
      </x:c>
      <x:c r="B150" t="n">
        <x:v>41</x:v>
      </x:c>
      <x:c r="C150" s="30" t="n">
        <x:v>161396</x:v>
      </x:c>
      <x:c r="D150" t="n">
        <x:v>678</x:v>
      </x:c>
      <x:c r="E150" t="n">
        <x:v>20</x:v>
      </x:c>
      <x:c r="F150" t="str">
        <x:v>Platinum</x:v>
      </x:c>
      <x:c r="G150" t="str">
        <x:v>DIGITAL</x:v>
      </x:c>
      <x:c r="H150" s="60" t="n">
        <x:v>33833</x:v>
      </x:c>
      <x:c r="I150" s="60" t="n">
        <x:v>3757.58</x:v>
      </x:c>
      <x:c r="J150" s="32" t="n">
        <x:v>0.437</x:v>
      </x:c>
      <x:c r="K150" s="32" t="n">
        <x:v>0.736</x:v>
      </x:c>
      <x:c r="L150" t="n">
        <x:v>0</x:v>
      </x:c>
      <x:c r="M150" t="n">
        <x:v>5</x:v>
      </x:c>
      <x:c r="N150" s="32" t="n">
        <x:v>0.221</x:v>
      </x:c>
    </x:row>
    <x:row r="151">
      <x:c r="A151" t="str">
        <x:v>C00150</x:v>
      </x:c>
      <x:c r="B151" t="n">
        <x:v>35</x:v>
      </x:c>
      <x:c r="C151" s="30" t="n">
        <x:v>132996</x:v>
      </x:c>
      <x:c r="D151" t="n">
        <x:v>636</x:v>
      </x:c>
      <x:c r="E151" t="n">
        <x:v>56</x:v>
      </x:c>
      <x:c r="F151" t="str">
        <x:v>Platinum</x:v>
      </x:c>
      <x:c r="G151" t="str">
        <x:v>Direct Mail</x:v>
      </x:c>
      <x:c r="H151" s="60" t="n">
        <x:v>25297</x:v>
      </x:c>
      <x:c r="I151" s="60" t="n">
        <x:v>2856.6</x:v>
      </x:c>
      <x:c r="J151" s="32" t="n">
        <x:v>0.637</x:v>
      </x:c>
      <x:c r="K151" s="32" t="n">
        <x:v>0.673</x:v>
      </x:c>
      <x:c r="L151" t="n">
        <x:v>0</x:v>
      </x:c>
      <x:c r="M151" t="n">
        <x:v>10</x:v>
      </x:c>
      <x:c r="N151" s="32" t="n">
        <x:v>0.02</x:v>
      </x:c>
    </x:row>
    <x:row r="152">
      <x:c r="A152" t="str">
        <x:v>C00151</x:v>
      </x:c>
      <x:c r="B152" t="n">
        <x:v>46</x:v>
      </x:c>
      <x:c r="C152" s="30" t="n">
        <x:v>131062</x:v>
      </x:c>
      <x:c r="D152" t="n">
        <x:v>825</x:v>
      </x:c>
      <x:c r="E152" t="n">
        <x:v>67</x:v>
      </x:c>
      <x:c r="F152" t="str">
        <x:v>Platinum</x:v>
      </x:c>
      <x:c r="G152" t="str">
        <x:v>Partner</x:v>
      </x:c>
      <x:c r="H152" s="60" t="n">
        <x:v>29697</x:v>
      </x:c>
      <x:c r="I152" s="60" t="n">
        <x:v>3698.3</x:v>
      </x:c>
      <x:c r="J152" s="32" t="n">
        <x:v>0.222</x:v>
      </x:c>
      <x:c r="K152" s="32" t="n">
        <x:v>0.983</x:v>
      </x:c>
      <x:c r="L152" t="n">
        <x:v>0</x:v>
      </x:c>
      <x:c r="M152" t="n">
        <x:v>8</x:v>
      </x:c>
      <x:c r="N152" s="32" t="n">
        <x:v>0.024</x:v>
      </x:c>
    </x:row>
    <x:row r="153">
      <x:c r="A153" t="str">
        <x:v>C00152</x:v>
      </x:c>
      <x:c r="B153" t="n">
        <x:v>41</x:v>
      </x:c>
      <x:c r="C153" s="30" t="n">
        <x:v>58540</x:v>
      </x:c>
      <x:c r="D153" t="n">
        <x:v>666</x:v>
      </x:c>
      <x:c r="E153" t="n">
        <x:v>50</x:v>
      </x:c>
      <x:c r="F153" t="str">
        <x:v>classic</x:v>
      </x:c>
      <x:c r="G153" t="str">
        <x:v>Branch</x:v>
      </x:c>
      <x:c r="H153" s="60" t="n">
        <x:v>7350</x:v>
      </x:c>
      <x:c r="I153" s="60" t="n">
        <x:v>1425.5</x:v>
      </x:c>
      <x:c r="J153" s="32" t="n">
        <x:v>0.541</x:v>
      </x:c>
      <x:c r="K153" s="32" t="n">
        <x:v>0.652</x:v>
      </x:c>
      <x:c r="L153" t="n">
        <x:v>0</x:v>
      </x:c>
      <x:c r="M153" t="n">
        <x:v>9</x:v>
      </x:c>
      <x:c r="N153" s="32" t="n">
        <x:v>0.02</x:v>
      </x:c>
    </x:row>
    <x:row r="154">
      <x:c r="A154" t="str">
        <x:v>C00153</x:v>
      </x:c>
      <x:c r="B154" t="n">
        <x:v>58</x:v>
      </x:c>
      <x:c r="C154" s="30" t="n">
        <x:v>143275</x:v>
      </x:c>
      <x:c r="D154" t="n">
        <x:v>674</x:v>
      </x:c>
      <x:c r="E154" t="n">
        <x:v>62</x:v>
      </x:c>
      <x:c r="F154" t="str">
        <x:v>Platinum</x:v>
      </x:c>
      <x:c r="G154" t="str">
        <x:v>Partner</x:v>
      </x:c>
      <x:c r="H154" s="60" t="n">
        <x:v>30905</x:v>
      </x:c>
      <x:c r="I154" s="60" t="n">
        <x:v>3189.41</x:v>
      </x:c>
      <x:c r="J154" s="32" t="n">
        <x:v>0.355</x:v>
      </x:c>
      <x:c r="K154" s="32" t="n">
        <x:v>0.613</x:v>
      </x:c>
      <x:c r="L154" t="n">
        <x:v>0</x:v>
      </x:c>
      <x:c r="M154" t="n">
        <x:v>8</x:v>
      </x:c>
      <x:c r="N154" s="32" t="n">
        <x:v>0.052</x:v>
      </x:c>
    </x:row>
    <x:row r="155">
      <x:c r="A155" t="str">
        <x:v>C00154</x:v>
      </x:c>
      <x:c r="B155" t="n">
        <x:v>40</x:v>
      </x:c>
      <x:c r="C155" s="30" t="n">
        <x:v>76360</x:v>
      </x:c>
      <x:c r="D155" t="n">
        <x:v>773</x:v>
      </x:c>
      <x:c r="E155" t="n">
        <x:v>44</x:v>
      </x:c>
      <x:c r="F155" t="str">
        <x:v>platinum</x:v>
      </x:c>
      <x:c r="G155" t="str">
        <x:v>Digital</x:v>
      </x:c>
      <x:c r="H155" s="60" t="n">
        <x:v>21953</x:v>
      </x:c>
      <x:c r="I155" s="60" t="n">
        <x:v>2596.79</x:v>
      </x:c>
      <x:c r="J155" s="32" t="n">
        <x:v>0.33</x:v>
      </x:c>
      <x:c r="K155" s="32" t="n">
        <x:v>0.928</x:v>
      </x:c>
      <x:c r="L155" t="n">
        <x:v>0</x:v>
      </x:c>
      <x:c r="M155" t="n">
        <x:v>6</x:v>
      </x:c>
      <x:c r="N155" s="32" t="n">
        <x:v>0.198</x:v>
      </x:c>
    </x:row>
    <x:row r="156">
      <x:c r="A156" t="str">
        <x:v>C00155</x:v>
      </x:c>
      <x:c r="B156" t="n">
        <x:v>25</x:v>
      </x:c>
      <x:c r="C156" s="30" t="n">
        <x:v>41012</x:v>
      </x:c>
      <x:c r="D156" t="n">
        <x:v>559</x:v>
      </x:c>
      <x:c r="E156" t="n">
        <x:v>48</x:v>
      </x:c>
      <x:c r="F156" t="str">
        <x:v>Classic</x:v>
      </x:c>
      <x:c r="G156" t="str">
        <x:v>Partner</x:v>
      </x:c>
      <x:c r="H156" s="60" t="n">
        <x:v>1000</x:v>
      </x:c>
      <x:c r="I156" s="60" t="n">
        <x:v>477.22</x:v>
      </x:c>
      <x:c r="J156" s="32" t="n">
        <x:v>0.683</x:v>
      </x:c>
      <x:c r="K156" s="32" t="n">
        <x:v>0.6</x:v>
      </x:c>
      <x:c r="L156" t="n">
        <x:v>0</x:v>
      </x:c>
      <x:c r="M156" t="n">
        <x:v>6</x:v>
      </x:c>
      <x:c r="N156" s="32" t="n">
        <x:v>0.11</x:v>
      </x:c>
    </x:row>
    <x:row r="157">
      <x:c r="A157" t="str">
        <x:v>C00156</x:v>
      </x:c>
      <x:c r="B157" t="n">
        <x:v>63</x:v>
      </x:c>
      <x:c r="C157" s="30" t="n">
        <x:v>69038</x:v>
      </x:c>
      <x:c r="D157" t="n">
        <x:v>606</x:v>
      </x:c>
      <x:c r="E157" t="n">
        <x:v>78</x:v>
      </x:c>
      <x:c r="F157" t="str">
        <x:v>Classic</x:v>
      </x:c>
      <x:c r="G157" t="str">
        <x:v>Direct Mail</x:v>
      </x:c>
      <x:c r="H157" s="60" t="n">
        <x:v>5438</x:v>
      </x:c>
      <x:c r="I157" s="60" t="n">
        <x:v>551.37</x:v>
      </x:c>
      <x:c r="J157" s="32" t="n">
        <x:v>0.543</x:v>
      </x:c>
      <x:c r="K157" s="32" t="n">
        <x:v>0.61</x:v>
      </x:c>
      <x:c r="L157" t="n">
        <x:v>0</x:v>
      </x:c>
      <x:c r="M157" t="n">
        <x:v>5</x:v>
      </x:c>
      <x:c r="N157" s="32" t="n">
        <x:v>0.155</x:v>
      </x:c>
    </x:row>
    <x:row r="158">
      <x:c r="A158" t="str">
        <x:v>C00157</x:v>
      </x:c>
      <x:c r="B158" t="n">
        <x:v>37</x:v>
      </x:c>
      <x:c r="C158" s="30" t="n">
        <x:v>45527</x:v>
      </x:c>
      <x:c r="D158" t="n">
        <x:v>630</x:v>
      </x:c>
      <x:c r="E158" t="n">
        <x:v>43</x:v>
      </x:c>
      <x:c r="F158" t="str">
        <x:v>Classic</x:v>
      </x:c>
      <x:c r="G158" t="str">
        <x:v>Digital</x:v>
      </x:c>
      <x:c r="H158" s="60" t="n">
        <x:v>2895</x:v>
      </x:c>
      <x:c r="I158" s="60" t="n">
        <x:v>638.96</x:v>
      </x:c>
      <x:c r="J158" s="32" t="n">
        <x:v>0.356</x:v>
      </x:c>
      <x:c r="K158" s="32" t="n">
        <x:v>0.538</x:v>
      </x:c>
      <x:c r="L158" t="n">
        <x:v>2</x:v>
      </x:c>
      <x:c r="M158" t="n">
        <x:v>9</x:v>
      </x:c>
      <x:c r="N158" s="32" t="n">
        <x:v>0.02</x:v>
      </x:c>
    </x:row>
    <x:row r="159">
      <x:c r="A159" t="str">
        <x:v>C00158</x:v>
      </x:c>
      <x:c r="B159" t="n">
        <x:v>60</x:v>
      </x:c>
      <x:c r="C159" s="30" t="n">
        <x:v>167913</x:v>
      </x:c>
      <x:c r="D159" t="n">
        <x:v>670</x:v>
      </x:c>
      <x:c r="E159" t="n">
        <x:v>8</x:v>
      </x:c>
      <x:c r="F159" t="str">
        <x:v>Platinum</x:v>
      </x:c>
      <x:c r="G159" t="str">
        <x:v>Direct Mail</x:v>
      </x:c>
      <x:c r="H159" s="60" t="n">
        <x:v>37175</x:v>
      </x:c>
      <x:c r="I159" s="60" t="n">
        <x:v>4368.11</x:v>
      </x:c>
      <x:c r="J159" s="32" t="n">
        <x:v>0.455</x:v>
      </x:c>
      <x:c r="K159" s="32" t="n">
        <x:v>0.759</x:v>
      </x:c>
      <x:c r="L159" t="n">
        <x:v>0</x:v>
      </x:c>
      <x:c r="M159" t="n">
        <x:v>7</x:v>
      </x:c>
      <x:c r="N159" s="32" t="n">
        <x:v>0.171</x:v>
      </x:c>
    </x:row>
    <x:row r="160">
      <x:c r="A160" t="str">
        <x:v>C00159</x:v>
      </x:c>
      <x:c r="B160" t="n">
        <x:v>51</x:v>
      </x:c>
      <x:c r="C160" s="30" t="n">
        <x:v>74995</x:v>
      </x:c>
      <x:c r="D160" t="n">
        <x:v>673</x:v>
      </x:c>
      <x:c r="E160" t="n">
        <x:v>26</x:v>
      </x:c>
      <x:c r="F160" t="str">
        <x:v>Gold</x:v>
      </x:c>
      <x:c r="G160" t="str">
        <x:v>Direct Mail</x:v>
      </x:c>
      <x:c r="H160" s="60" t="n">
        <x:v>12463</x:v>
      </x:c>
      <x:c r="I160" s="60" t="n">
        <x:v>1446.68</x:v>
      </x:c>
      <x:c r="J160" s="32" t="n">
        <x:v>0.434</x:v>
      </x:c>
      <x:c r="K160" s="32" t="n">
        <x:v>0.598</x:v>
      </x:c>
      <x:c r="L160" t="n">
        <x:v>0</x:v>
      </x:c>
      <x:c r="M160" t="n">
        <x:v>4</x:v>
      </x:c>
      <x:c r="N160" s="32" t="n">
        <x:v>0.268</x:v>
      </x:c>
    </x:row>
    <x:row r="161">
      <x:c r="A161" t="str">
        <x:v>C00160</x:v>
      </x:c>
      <x:c r="B161" t="n">
        <x:v>48</x:v>
      </x:c>
      <x:c r="C161" s="30" t="n">
        <x:v>73246</x:v>
      </x:c>
      <x:c r="D161" t="n">
        <x:v>617</x:v>
      </x:c>
      <x:c r="E161" t="n">
        <x:v>17</x:v>
      </x:c>
      <x:c r="F161" t="str">
        <x:v>Classic</x:v>
      </x:c>
      <x:c r="G161" t="str">
        <x:v>Digital</x:v>
      </x:c>
      <x:c r="H161" s="60" t="n">
        <x:v>5701</x:v>
      </x:c>
      <x:c r="I161" s="60" t="n">
        <x:v>917.06</x:v>
      </x:c>
      <x:c r="J161" s="32" t="n">
        <x:v>0.657</x:v>
      </x:c>
      <x:c r="K161" s="32" t="n">
        <x:v>0.849</x:v>
      </x:c>
      <x:c r="L161" t="n">
        <x:v>0</x:v>
      </x:c>
      <x:c r="M161" t="n">
        <x:v>6</x:v>
      </x:c>
      <x:c r="N161" s="32" t="n">
        <x:v>0.138</x:v>
      </x:c>
    </x:row>
    <x:row r="162">
      <x:c r="A162" t="str">
        <x:v>C00161</x:v>
      </x:c>
      <x:c r="B162" t="n">
        <x:v>38</x:v>
      </x:c>
      <x:c r="C162" s="30" t="n">
        <x:v>72490</x:v>
      </x:c>
      <x:c r="D162" t="n">
        <x:v>715</x:v>
      </x:c>
      <x:c r="E162" t="n">
        <x:v>48</x:v>
      </x:c>
      <x:c r="F162" t="str">
        <x:v>Gold</x:v>
      </x:c>
      <x:c r="G162" t="str">
        <x:v>Branch</x:v>
      </x:c>
      <x:c r="H162" s="60" t="n">
        <x:v>10860</x:v>
      </x:c>
      <x:c r="I162" s="60" t="n">
        <x:v>1246.28</x:v>
      </x:c>
      <x:c r="J162" s="32" t="n">
        <x:v>0.287</x:v>
      </x:c>
      <x:c r="K162" s="32" t="n">
        <x:v>0.879</x:v>
      </x:c>
      <x:c r="L162" t="n">
        <x:v>0</x:v>
      </x:c>
      <x:c r="M162" t="n">
        <x:v>7</x:v>
      </x:c>
      <x:c r="N162" s="32" t="n">
        <x:v>0.094</x:v>
      </x:c>
    </x:row>
    <x:row r="163">
      <x:c r="A163" t="str">
        <x:v>C00162</x:v>
      </x:c>
      <x:c r="B163" t="n">
        <x:v>30</x:v>
      </x:c>
      <x:c r="C163" s="30" t="n">
        <x:v>125969</x:v>
      </x:c>
      <x:c r="D163" t="n">
        <x:v>645</x:v>
      </x:c>
      <x:c r="E163" t="n">
        <x:v>144</x:v>
      </x:c>
      <x:c r="F163" t="str">
        <x:v>Platinum</x:v>
      </x:c>
      <x:c r="G163" t="str">
        <x:v>Partner</x:v>
      </x:c>
      <x:c r="H163" s="60" t="n">
        <x:v>24651</x:v>
      </x:c>
      <x:c r="I163" s="60" t="n">
        <x:v>3265.94</x:v>
      </x:c>
      <x:c r="J163" s="32" t="n">
        <x:v>0.435</x:v>
      </x:c>
      <x:c r="K163" s="32" t="n">
        <x:v>0.812</x:v>
      </x:c>
      <x:c r="L163" t="n">
        <x:v>0</x:v>
      </x:c>
      <x:c r="M163" t="n">
        <x:v>8</x:v>
      </x:c>
      <x:c r="N163" s="32" t="n">
        <x:v>0.053</x:v>
      </x:c>
    </x:row>
    <x:row r="164">
      <x:c r="A164" t="str">
        <x:v>C00163</x:v>
      </x:c>
      <x:c r="B164" t="n">
        <x:v>36</x:v>
      </x:c>
      <x:c r="C164" s="30" t="n">
        <x:v>79417</x:v>
      </x:c>
      <x:c r="D164" t="n">
        <x:v>693</x:v>
      </x:c>
      <x:c r="E164" t="n">
        <x:v>61</x:v>
      </x:c>
      <x:c r="F164" t="str">
        <x:v>Gold</x:v>
      </x:c>
      <x:c r="G164" t="str">
        <x:v>Branch</x:v>
      </x:c>
      <x:c r="H164" s="60" t="n">
        <x:v>10265</x:v>
      </x:c>
      <x:c r="I164" s="60" t="n">
        <x:v>945.99</x:v>
      </x:c>
      <x:c r="J164" s="32" t="n">
        <x:v>0.498</x:v>
      </x:c>
      <x:c r="K164" s="32" t="n">
        <x:v>0.8</x:v>
      </x:c>
      <x:c r="L164" t="n">
        <x:v>0</x:v>
      </x:c>
      <x:c r="M164" t="n">
        <x:v>9</x:v>
      </x:c>
      <x:c r="N164" s="32" t="n">
        <x:v>0.02</x:v>
      </x:c>
    </x:row>
    <x:row r="165">
      <x:c r="A165" t="str">
        <x:v>C00164</x:v>
      </x:c>
      <x:c r="B165" t="n">
        <x:v>42</x:v>
      </x:c>
      <x:c r="C165" s="30" t="n">
        <x:v>104694</x:v>
      </x:c>
      <x:c r="D165" t="n">
        <x:v>612</x:v>
      </x:c>
      <x:c r="E165" t="n">
        <x:v>13</x:v>
      </x:c>
      <x:c r="F165" t="str">
        <x:v>Gold</x:v>
      </x:c>
      <x:c r="G165" t="str">
        <x:v>Partner</x:v>
      </x:c>
      <x:c r="H165" s="60" t="n">
        <x:v>10847</x:v>
      </x:c>
      <x:c r="I165" s="60" t="n">
        <x:v>1638.72</x:v>
      </x:c>
      <x:c r="J165" s="32" t="n">
        <x:v>0.388</x:v>
      </x:c>
      <x:c r="K165" s="32" t="n">
        <x:v>0.573</x:v>
      </x:c>
      <x:c r="L165" t="n">
        <x:v>0</x:v>
      </x:c>
      <x:c r="M165" t="n">
        <x:v>7</x:v>
      </x:c>
      <x:c r="N165" s="32" t="n">
        <x:v>0.105</x:v>
      </x:c>
    </x:row>
    <x:row r="166">
      <x:c r="A166" t="str">
        <x:v>C00165</x:v>
      </x:c>
      <x:c r="B166" t="n">
        <x:v>47</x:v>
      </x:c>
      <x:c r="C166" s="30" t="n">
        <x:v>167014</x:v>
      </x:c>
      <x:c r="D166" t="n">
        <x:v>688</x:v>
      </x:c>
      <x:c r="E166" t="n">
        <x:v>35</x:v>
      </x:c>
      <x:c r="F166" t="str">
        <x:v>Platinum</x:v>
      </x:c>
      <x:c r="G166" t="str">
        <x:v>Digital</x:v>
      </x:c>
      <x:c r="H166" s="60" t="n">
        <x:v>34862</x:v>
      </x:c>
      <x:c r="I166" s="60" t="n">
        <x:v>3455.18</x:v>
      </x:c>
      <x:c r="J166" s="32" t="n">
        <x:v>0.383</x:v>
      </x:c>
      <x:c r="K166" s="32" t="n">
        <x:v>0.78</x:v>
      </x:c>
      <x:c r="L166" t="n">
        <x:v>0</x:v>
      </x:c>
      <x:c r="M166" t="n">
        <x:v>9</x:v>
      </x:c>
      <x:c r="N166" s="32" t="n">
        <x:v>0.02</x:v>
      </x:c>
    </x:row>
    <x:row r="167">
      <x:c r="A167" t="str">
        <x:v>C00166</x:v>
      </x:c>
      <x:c r="B167" t="n">
        <x:v>40</x:v>
      </x:c>
      <x:c r="C167" s="30" t="n">
        <x:v>67374</x:v>
      </x:c>
      <x:c r="D167" t="n">
        <x:v>674</x:v>
      </x:c>
      <x:c r="E167" t="n">
        <x:v>15</x:v>
      </x:c>
      <x:c r="F167" t="str">
        <x:v>Gold</x:v>
      </x:c>
      <x:c r="G167" t="str">
        <x:v>Digital</x:v>
      </x:c>
      <x:c r="H167" s="60" t="n">
        <x:v>10249</x:v>
      </x:c>
      <x:c r="I167" s="60" t="n">
        <x:v>1010.14</x:v>
      </x:c>
      <x:c r="J167" s="32" t="n">
        <x:v>0.386</x:v>
      </x:c>
      <x:c r="K167" s="32" t="n">
        <x:v>0.811</x:v>
      </x:c>
      <x:c r="L167" t="n">
        <x:v>0</x:v>
      </x:c>
      <x:c r="M167" t="n">
        <x:v>6</x:v>
      </x:c>
      <x:c r="N167" s="32" t="n">
        <x:v>0.148</x:v>
      </x:c>
    </x:row>
    <x:row r="168">
      <x:c r="A168" t="str">
        <x:v>C00167</x:v>
      </x:c>
      <x:c r="B168" t="n">
        <x:v>36</x:v>
      </x:c>
      <x:c r="C168" s="30" t="n">
        <x:v>31513</x:v>
      </x:c>
      <x:c r="D168" t="n">
        <x:v>726</x:v>
      </x:c>
      <x:c r="E168" t="n">
        <x:v>40</x:v>
      </x:c>
      <x:c r="F168" t="str">
        <x:v>Classic</x:v>
      </x:c>
      <x:c r="G168" t="str">
        <x:v>Partner</x:v>
      </x:c>
      <x:c r="H168" s="60" t="n">
        <x:v>6625</x:v>
      </x:c>
      <x:c r="I168" s="60" t="n">
        <x:v>877.89</x:v>
      </x:c>
      <x:c r="J168" s="32" t="n">
        <x:v>0.313</x:v>
      </x:c>
      <x:c r="K168" s="32" t="n">
        <x:v>0.767</x:v>
      </x:c>
      <x:c r="L168" t="n">
        <x:v>0</x:v>
      </x:c>
      <x:c r="M168" t="n">
        <x:v>5</x:v>
      </x:c>
      <x:c r="N168" s="32" t="n">
        <x:v>0.237</x:v>
      </x:c>
    </x:row>
    <x:row r="169">
      <x:c r="A169" t="str">
        <x:v>C00168</x:v>
      </x:c>
      <x:c r="B169" t="n">
        <x:v>53</x:v>
      </x:c>
      <x:c r="C169" s="30" t="n">
        <x:v>72413</x:v>
      </x:c>
      <x:c r="D169" t="n">
        <x:v>631</x:v>
      </x:c>
      <x:c r="E169" t="n">
        <x:v>54</x:v>
      </x:c>
      <x:c r="F169" t="str">
        <x:v>Classic</x:v>
      </x:c>
      <x:c r="G169" t="str">
        <x:v>Digital</x:v>
      </x:c>
      <x:c r="H169" s="60" t="n">
        <x:v>4225</x:v>
      </x:c>
      <x:c r="I169" s="60" t="n">
        <x:v>421.46</x:v>
      </x:c>
      <x:c r="J169" s="32" t="n">
        <x:v>0.645</x:v>
      </x:c>
      <x:c r="K169" s="32" t="n">
        <x:v>0.686</x:v>
      </x:c>
      <x:c r="L169" t="n">
        <x:v>0</x:v>
      </x:c>
      <x:c r="M169" t="n">
        <x:v>6</x:v>
      </x:c>
      <x:c r="N169" s="32" t="n">
        <x:v>0.161</x:v>
      </x:c>
    </x:row>
    <x:row r="170">
      <x:c r="A170" t="str">
        <x:v>C00169</x:v>
      </x:c>
      <x:c r="B170" t="n">
        <x:v>47</x:v>
      </x:c>
      <x:c r="C170" s="30" t="n">
        <x:v>42339</x:v>
      </x:c>
      <x:c r="D170" t="n">
        <x:v>604</x:v>
      </x:c>
      <x:c r="E170" t="n">
        <x:v>40</x:v>
      </x:c>
      <x:c r="F170" t="str">
        <x:v>Classic</x:v>
      </x:c>
      <x:c r="G170" t="str">
        <x:v>Partner</x:v>
      </x:c>
      <x:c r="H170" s="60" t="n">
        <x:v>4654</x:v>
      </x:c>
      <x:c r="I170" s="60" t="n">
        <x:v>469.4</x:v>
      </x:c>
      <x:c r="J170" s="32" t="n">
        <x:v>0.563</x:v>
      </x:c>
      <x:c r="K170" s="32" t="n">
        <x:v>0.628</x:v>
      </x:c>
      <x:c r="L170" t="n">
        <x:v>1</x:v>
      </x:c>
      <x:c r="M170" t="n">
        <x:v>8</x:v>
      </x:c>
      <x:c r="N170" s="32" t="n">
        <x:v>0.067</x:v>
      </x:c>
    </x:row>
    <x:row r="171">
      <x:c r="A171" t="str">
        <x:v>C00170</x:v>
      </x:c>
      <x:c r="B171" t="n">
        <x:v>66</x:v>
      </x:c>
      <x:c r="C171" s="30" t="n">
        <x:v>45524</x:v>
      </x:c>
      <x:c r="D171" t="n">
        <x:v>573</x:v>
      </x:c>
      <x:c r="E171" t="n">
        <x:v>49</x:v>
      </x:c>
      <x:c r="F171" t="str">
        <x:v>Classic</x:v>
      </x:c>
      <x:c r="G171" t="str">
        <x:v>Digital</x:v>
      </x:c>
      <x:c r="H171" s="60" t="n">
        <x:v>1000</x:v>
      </x:c>
      <x:c r="I171" s="60" t="n">
        <x:v>150</x:v>
      </x:c>
      <x:c r="J171" s="32" t="n">
        <x:v>0.583</x:v>
      </x:c>
      <x:c r="K171" s="32" t="n">
        <x:v>0.691</x:v>
      </x:c>
      <x:c r="L171" t="n">
        <x:v>0</x:v>
      </x:c>
      <x:c r="M171" t="n">
        <x:v>9</x:v>
      </x:c>
      <x:c r="N171" s="32" t="n">
        <x:v>0.02</x:v>
      </x:c>
    </x:row>
    <x:row r="172">
      <x:c r="A172" t="str">
        <x:v>C00171</x:v>
      </x:c>
      <x:c r="B172" t="n">
        <x:v>46</x:v>
      </x:c>
      <x:c r="C172" s="30" t="n">
        <x:v>54749</x:v>
      </x:c>
      <x:c r="D172" t="n">
        <x:v>702</x:v>
      </x:c>
      <x:c r="E172" t="n">
        <x:v>34</x:v>
      </x:c>
      <x:c r="F172" t="str">
        <x:v>Gold</x:v>
      </x:c>
      <x:c r="G172" t="str">
        <x:v>DIGITAL</x:v>
      </x:c>
      <x:c r="H172" s="60" t="n">
        <x:v>10014</x:v>
      </x:c>
      <x:c r="I172" s="60" t="n">
        <x:v>1116.67</x:v>
      </x:c>
      <x:c r="J172" s="32" t="n">
        <x:v>0.456</x:v>
      </x:c>
      <x:c r="K172" s="32" t="n">
        <x:v>0.676</x:v>
      </x:c>
      <x:c r="L172" t="n">
        <x:v>0</x:v>
      </x:c>
      <x:c r="M172" t="n">
        <x:v>7</x:v>
      </x:c>
      <x:c r="N172" s="32" t="n">
        <x:v>0.094</x:v>
      </x:c>
    </x:row>
    <x:row r="173">
      <x:c r="A173" t="str">
        <x:v>C00172</x:v>
      </x:c>
      <x:c r="B173" t="n">
        <x:v>38</x:v>
      </x:c>
      <x:c r="C173" s="30" t="n">
        <x:v>57344</x:v>
      </x:c>
      <x:c r="D173" t="n">
        <x:v>749</x:v>
      </x:c>
      <x:c r="E173" t="n">
        <x:v>51</x:v>
      </x:c>
      <x:c r="F173" t="str">
        <x:v>Gold</x:v>
      </x:c>
      <x:c r="G173" t="str">
        <x:v>Partner</x:v>
      </x:c>
      <x:c r="H173" s="60" t="n">
        <x:v>10288</x:v>
      </x:c>
      <x:c r="I173" s="60" t="n">
        <x:v>965.35</x:v>
      </x:c>
      <x:c r="J173" s="32" t="n">
        <x:v>0.282</x:v>
      </x:c>
      <x:c r="K173" s="32" t="n">
        <x:v>0.894</x:v>
      </x:c>
      <x:c r="L173" t="n">
        <x:v>0</x:v>
      </x:c>
      <x:c r="M173" t="n">
        <x:v>5</x:v>
      </x:c>
      <x:c r="N173" s="32" t="n">
        <x:v>0.191</x:v>
      </x:c>
    </x:row>
    <x:row r="174">
      <x:c r="A174" t="str">
        <x:v>C00173</x:v>
      </x:c>
      <x:c r="B174" t="n">
        <x:v>39</x:v>
      </x:c>
      <x:c r="C174" s="30" t="n">
        <x:v>57652</x:v>
      </x:c>
      <x:c r="D174" t="n">
        <x:v>765</x:v>
      </x:c>
      <x:c r="E174" t="n">
        <x:v>54</x:v>
      </x:c>
      <x:c r="F174" t="str">
        <x:v>Gold</x:v>
      </x:c>
      <x:c r="G174" t="str">
        <x:v>Branch</x:v>
      </x:c>
      <x:c r="H174" s="60" t="n">
        <x:v>12571</x:v>
      </x:c>
      <x:c r="I174" s="60" t="n">
        <x:v>1187.3</x:v>
      </x:c>
      <x:c r="J174" s="32" t="n">
        <x:v>0.418</x:v>
      </x:c>
      <x:c r="K174" s="32" t="n">
        <x:v>1</x:v>
      </x:c>
      <x:c r="L174" t="n">
        <x:v>0</x:v>
      </x:c>
      <x:c r="M174" t="n">
        <x:v>7</x:v>
      </x:c>
      <x:c r="N174" s="32" t="n">
        <x:v>0.114</x:v>
      </x:c>
    </x:row>
    <x:row r="175">
      <x:c r="A175" t="str">
        <x:v>C00174</x:v>
      </x:c>
      <x:c r="B175" t="n">
        <x:v>27</x:v>
      </x:c>
      <x:c r="C175" s="30" t="n">
        <x:v>114411</x:v>
      </x:c>
      <x:c r="D175" t="n">
        <x:v>763</x:v>
      </x:c>
      <x:c r="E175" t="n">
        <x:v>61</x:v>
      </x:c>
      <x:c r="F175" t="str">
        <x:v>Platinum</x:v>
      </x:c>
      <x:c r="G175" t="str">
        <x:v>Branch</x:v>
      </x:c>
      <x:c r="H175" s="60" t="n">
        <x:v>24962</x:v>
      </x:c>
      <x:c r="I175" s="60" t="n">
        <x:v>2879.43</x:v>
      </x:c>
      <x:c r="J175" s="32" t="n">
        <x:v>0.267</x:v>
      </x:c>
      <x:c r="K175" s="32" t="n">
        <x:v>0.803</x:v>
      </x:c>
      <x:c r="L175" t="n">
        <x:v>0</x:v>
      </x:c>
      <x:c r="M175" t="n">
        <x:v>8</x:v>
      </x:c>
      <x:c r="N175" s="32" t="n">
        <x:v>0.02</x:v>
      </x:c>
    </x:row>
    <x:row r="176">
      <x:c r="A176" t="str">
        <x:v>C00175</x:v>
      </x:c>
      <x:c r="B176" t="n">
        <x:v>44</x:v>
      </x:c>
      <x:c r="C176" s="30" t="n">
        <x:v>66003</x:v>
      </x:c>
      <x:c r="D176" t="n">
        <x:v>787</x:v>
      </x:c>
      <x:c r="E176" t="n">
        <x:v>70</x:v>
      </x:c>
      <x:c r="F176" t="str">
        <x:v>Gold</x:v>
      </x:c>
      <x:c r="G176" t="str">
        <x:v>Branch</x:v>
      </x:c>
      <x:c r="H176" s="60" t="n">
        <x:v>15997</x:v>
      </x:c>
      <x:c r="I176" s="60" t="n">
        <x:v>1521.1</x:v>
      </x:c>
      <x:c r="J176" s="32" t="n">
        <x:v>0.394</x:v>
      </x:c>
      <x:c r="K176" s="32" t="n">
        <x:v>0.921</x:v>
      </x:c>
      <x:c r="L176" t="n">
        <x:v>0</x:v>
      </x:c>
      <x:c r="M176" t="n">
        <x:v>10</x:v>
      </x:c>
      <x:c r="N176" s="32" t="n">
        <x:v>0.02</x:v>
      </x:c>
    </x:row>
    <x:row r="177">
      <x:c r="A177" t="str">
        <x:v>C00176</x:v>
      </x:c>
      <x:c r="B177" t="n">
        <x:v>46</x:v>
      </x:c>
      <x:c r="C177" s="30" t="n">
        <x:v>52817</x:v>
      </x:c>
      <x:c r="D177" t="n">
        <x:v>624</x:v>
      </x:c>
      <x:c r="E177" t="n">
        <x:v>50</x:v>
      </x:c>
      <x:c r="F177" t="str">
        <x:v>Classic</x:v>
      </x:c>
      <x:c r="G177" t="str">
        <x:v>Digital</x:v>
      </x:c>
      <x:c r="H177" s="60" t="n">
        <x:v>3505</x:v>
      </x:c>
      <x:c r="I177" s="60" t="n">
        <x:v>215.5</x:v>
      </x:c>
      <x:c r="J177" s="32" t="n">
        <x:v>0.456</x:v>
      </x:c>
      <x:c r="K177" s="32" t="n">
        <x:v>0.682</x:v>
      </x:c>
      <x:c r="L177" t="n">
        <x:v>0</x:v>
      </x:c>
      <x:c r="M177" t="n">
        <x:v>8</x:v>
      </x:c>
      <x:c r="N177" s="32" t="n">
        <x:v>0.067</x:v>
      </x:c>
    </x:row>
    <x:row r="178">
      <x:c r="A178" t="str">
        <x:v>C00177</x:v>
      </x:c>
      <x:c r="B178" t="n">
        <x:v>35</x:v>
      </x:c>
      <x:c r="C178" s="30" t="n">
        <x:v>68262</x:v>
      </x:c>
      <x:c r="D178" t="n">
        <x:v>598</x:v>
      </x:c>
      <x:c r="E178" t="n">
        <x:v>24</x:v>
      </x:c>
      <x:c r="F178" t="str">
        <x:v>Classic</x:v>
      </x:c>
      <x:c r="G178" t="str">
        <x:v>Digital</x:v>
      </x:c>
      <x:c r="H178" s="60" t="n">
        <x:v>6112</x:v>
      </x:c>
      <x:c r="I178" s="60" t="n">
        <x:v>569.75</x:v>
      </x:c>
      <x:c r="J178" s="32" t="n">
        <x:v>0.494</x:v>
      </x:c>
      <x:c r="K178" s="32" t="n">
        <x:v>0.635</x:v>
      </x:c>
      <x:c r="L178" t="n">
        <x:v>0</x:v>
      </x:c>
      <x:c r="M178" t="n">
        <x:v>6</x:v>
      </x:c>
      <x:c r="N178" s="32" t="n">
        <x:v>0.173</x:v>
      </x:c>
    </x:row>
    <x:row r="179">
      <x:c r="A179" t="str">
        <x:v>C00178</x:v>
      </x:c>
      <x:c r="B179" t="n">
        <x:v>58</x:v>
      </x:c>
      <x:c r="C179" s="30" t="n">
        <x:v>84380</x:v>
      </x:c>
      <x:c r="D179" t="n">
        <x:v>686</x:v>
      </x:c>
      <x:c r="E179" t="n">
        <x:v>9</x:v>
      </x:c>
      <x:c r="F179" t="str">
        <x:v>Gold</x:v>
      </x:c>
      <x:c r="G179" t="str">
        <x:v>Branch</x:v>
      </x:c>
      <x:c r="H179" s="60" t="n">
        <x:v>13319</x:v>
      </x:c>
      <x:c r="I179" s="60" t="n">
        <x:v>1365.76</x:v>
      </x:c>
      <x:c r="J179" s="32" t="n">
        <x:v>0.35</x:v>
      </x:c>
      <x:c r="K179" s="32" t="n">
        <x:v>0.769</x:v>
      </x:c>
      <x:c r="L179" t="n">
        <x:v>0</x:v>
      </x:c>
      <x:c r="M179" t="n">
        <x:v>7</x:v>
      </x:c>
      <x:c r="N179" s="32" t="n">
        <x:v>0.174</x:v>
      </x:c>
    </x:row>
    <x:row r="180">
      <x:c r="A180" t="str">
        <x:v>C00179</x:v>
      </x:c>
      <x:c r="B180" t="n">
        <x:v>38</x:v>
      </x:c>
      <x:c r="C180" s="30" t="n">
        <x:v>77861</x:v>
      </x:c>
      <x:c r="D180" t="n">
        <x:v>755</x:v>
      </x:c>
      <x:c r="E180" t="n">
        <x:v>37</x:v>
      </x:c>
      <x:c r="F180" t="str">
        <x:v>Gold</x:v>
      </x:c>
      <x:c r="G180" t="str">
        <x:v>Digital</x:v>
      </x:c>
      <x:c r="H180" s="60" t="n">
        <x:v>16863</x:v>
      </x:c>
      <x:c r="I180" s="60" t="n">
        <x:v>1719.7</x:v>
      </x:c>
      <x:c r="J180" s="32" t="n">
        <x:v>0.41</x:v>
      </x:c>
      <x:c r="K180" s="32" t="n">
        <x:v>0.823</x:v>
      </x:c>
      <x:c r="L180" t="n">
        <x:v>0</x:v>
      </x:c>
      <x:c r="M180" t="str"/>
      <x:c r="N180" s="32" t="n">
        <x:v>0.244</x:v>
      </x:c>
    </x:row>
    <x:row r="181">
      <x:c r="A181" t="str">
        <x:v>C00180</x:v>
      </x:c>
      <x:c r="B181" t="n">
        <x:v>38</x:v>
      </x:c>
      <x:c r="C181" s="30" t="n">
        <x:v>85971</x:v>
      </x:c>
      <x:c r="D181" t="n">
        <x:v>627</x:v>
      </x:c>
      <x:c r="E181" t="n">
        <x:v>47</x:v>
      </x:c>
      <x:c r="F181" t="str">
        <x:v>Gold</x:v>
      </x:c>
      <x:c r="G181" t="str">
        <x:v>Digital</x:v>
      </x:c>
      <x:c r="H181" s="60" t="n">
        <x:v>14483</x:v>
      </x:c>
      <x:c r="I181" s="60" t="n">
        <x:v>2152.97</x:v>
      </x:c>
      <x:c r="J181" s="32" t="n">
        <x:v>0.358</x:v>
      </x:c>
      <x:c r="K181" s="32" t="n">
        <x:v>0.664</x:v>
      </x:c>
      <x:c r="L181" t="n">
        <x:v>0</x:v>
      </x:c>
      <x:c r="M181" t="n">
        <x:v>9</x:v>
      </x:c>
      <x:c r="N181" s="32" t="n">
        <x:v>0.02</x:v>
      </x:c>
    </x:row>
    <x:row r="182">
      <x:c r="A182" t="str">
        <x:v>C00181</x:v>
      </x:c>
      <x:c r="B182" t="n">
        <x:v>43</x:v>
      </x:c>
      <x:c r="C182" s="30" t="n">
        <x:v>43381</x:v>
      </x:c>
      <x:c r="D182" t="n">
        <x:v>711</x:v>
      </x:c>
      <x:c r="E182" t="n">
        <x:v>19</x:v>
      </x:c>
      <x:c r="F182" t="str">
        <x:v>Classic</x:v>
      </x:c>
      <x:c r="G182" t="str">
        <x:v>Partner</x:v>
      </x:c>
      <x:c r="H182" s="60" t="n">
        <x:v>4320</x:v>
      </x:c>
      <x:c r="I182" s="60" t="n">
        <x:v>150</x:v>
      </x:c>
      <x:c r="J182" s="32" t="n">
        <x:v>0.646</x:v>
      </x:c>
      <x:c r="K182" s="32" t="n">
        <x:v>0.713</x:v>
      </x:c>
      <x:c r="L182" t="n">
        <x:v>0</x:v>
      </x:c>
      <x:c r="M182" t="n">
        <x:v>8</x:v>
      </x:c>
      <x:c r="N182" s="32" t="n">
        <x:v>0.093</x:v>
      </x:c>
    </x:row>
    <x:row r="183">
      <x:c r="A183" t="str">
        <x:v>C00182</x:v>
      </x:c>
      <x:c r="B183" t="n">
        <x:v>26</x:v>
      </x:c>
      <x:c r="C183" s="30" t="n">
        <x:v>57893</x:v>
      </x:c>
      <x:c r="D183" t="n">
        <x:v>661</x:v>
      </x:c>
      <x:c r="E183" t="n">
        <x:v>90</x:v>
      </x:c>
      <x:c r="F183" t="str">
        <x:v>Classic</x:v>
      </x:c>
      <x:c r="G183" t="str">
        <x:v>Digital</x:v>
      </x:c>
      <x:c r="H183" s="60" t="n">
        <x:v>4738</x:v>
      </x:c>
      <x:c r="I183" s="60" t="n">
        <x:v>333.99</x:v>
      </x:c>
      <x:c r="J183" s="32" t="n">
        <x:v>0.484</x:v>
      </x:c>
      <x:c r="K183" s="32" t="n">
        <x:v>0.707</x:v>
      </x:c>
      <x:c r="L183" t="n">
        <x:v>0</x:v>
      </x:c>
      <x:c r="M183" t="n">
        <x:v>8</x:v>
      </x:c>
      <x:c r="N183" s="32" t="n">
        <x:v>0.054</x:v>
      </x:c>
    </x:row>
    <x:row r="184">
      <x:c r="A184" t="str">
        <x:v>C00183</x:v>
      </x:c>
      <x:c r="B184" t="n">
        <x:v>40</x:v>
      </x:c>
      <x:c r="C184" s="30" t="n">
        <x:v>49048</x:v>
      </x:c>
      <x:c r="D184" t="n">
        <x:v>745</x:v>
      </x:c>
      <x:c r="E184" t="n">
        <x:v>57</x:v>
      </x:c>
      <x:c r="F184" t="str">
        <x:v>Gold</x:v>
      </x:c>
      <x:c r="G184" t="str">
        <x:v>Branch</x:v>
      </x:c>
      <x:c r="H184" s="60" t="n">
        <x:v>9171</x:v>
      </x:c>
      <x:c r="I184" s="60" t="n">
        <x:v>925.6</x:v>
      </x:c>
      <x:c r="J184" s="32" t="n">
        <x:v>0.235</x:v>
      </x:c>
      <x:c r="K184" s="32" t="n">
        <x:v>0.782</x:v>
      </x:c>
      <x:c r="L184" t="n">
        <x:v>0</x:v>
      </x:c>
      <x:c r="M184" t="n">
        <x:v>8</x:v>
      </x:c>
      <x:c r="N184" s="32" t="n">
        <x:v>0.03</x:v>
      </x:c>
    </x:row>
    <x:row r="185">
      <x:c r="A185" t="str">
        <x:v>C00184</x:v>
      </x:c>
      <x:c r="B185" t="n">
        <x:v>46</x:v>
      </x:c>
      <x:c r="C185" s="30" t="n">
        <x:v>95894</x:v>
      </x:c>
      <x:c r="D185" t="n">
        <x:v>520</x:v>
      </x:c>
      <x:c r="E185" t="n">
        <x:v>107</x:v>
      </x:c>
      <x:c r="F185" t="str">
        <x:v>Classic</x:v>
      </x:c>
      <x:c r="G185" t="str">
        <x:v>Partner</x:v>
      </x:c>
      <x:c r="H185" s="60" t="n">
        <x:v>3136</x:v>
      </x:c>
      <x:c r="I185" s="60" t="n">
        <x:v>577.13</x:v>
      </x:c>
      <x:c r="J185" s="32" t="n">
        <x:v>0.522</x:v>
      </x:c>
      <x:c r="K185" s="32" t="n">
        <x:v>0.524</x:v>
      </x:c>
      <x:c r="L185" t="n">
        <x:v>0</x:v>
      </x:c>
      <x:c r="M185" t="n">
        <x:v>5</x:v>
      </x:c>
      <x:c r="N185" s="32" t="n">
        <x:v>0.223</x:v>
      </x:c>
    </x:row>
    <x:row r="186">
      <x:c r="A186" t="str">
        <x:v>C00185</x:v>
      </x:c>
      <x:c r="B186" t="n">
        <x:v>21</x:v>
      </x:c>
      <x:c r="C186" s="30" t="n">
        <x:v>85084</x:v>
      </x:c>
      <x:c r="D186" t="n">
        <x:v>635</x:v>
      </x:c>
      <x:c r="E186" t="n">
        <x:v>21</x:v>
      </x:c>
      <x:c r="F186" t="str">
        <x:v>GOLD</x:v>
      </x:c>
      <x:c r="G186" t="str">
        <x:v>Partner</x:v>
      </x:c>
      <x:c r="H186" s="60" t="n">
        <x:v>7605</x:v>
      </x:c>
      <x:c r="I186" s="60" t="n">
        <x:v>879.82</x:v>
      </x:c>
      <x:c r="J186" s="32" t="n">
        <x:v>0.485</x:v>
      </x:c>
      <x:c r="K186" s="32" t="n">
        <x:v>0.709</x:v>
      </x:c>
      <x:c r="L186" t="n">
        <x:v>0</x:v>
      </x:c>
      <x:c r="M186" t="n">
        <x:v>9</x:v>
      </x:c>
      <x:c r="N186" s="32" t="n">
        <x:v>0.034</x:v>
      </x:c>
    </x:row>
    <x:row r="187">
      <x:c r="A187" t="str">
        <x:v>C00186</x:v>
      </x:c>
      <x:c r="B187" t="n">
        <x:v>31</x:v>
      </x:c>
      <x:c r="C187" s="30" t="n">
        <x:v>108267</x:v>
      </x:c>
      <x:c r="D187" t="n">
        <x:v>642</x:v>
      </x:c>
      <x:c r="E187" t="n">
        <x:v>127</x:v>
      </x:c>
      <x:c r="F187" t="str">
        <x:v>Classic</x:v>
      </x:c>
      <x:c r="G187" t="str">
        <x:v>Partner</x:v>
      </x:c>
      <x:c r="H187" s="60" t="n">
        <x:v>7271</x:v>
      </x:c>
      <x:c r="I187" s="60" t="n">
        <x:v>1134.5</x:v>
      </x:c>
      <x:c r="J187" s="32" t="n">
        <x:v>0.553</x:v>
      </x:c>
      <x:c r="K187" s="32" t="n">
        <x:v>0.75</x:v>
      </x:c>
      <x:c r="L187" t="n">
        <x:v>0</x:v>
      </x:c>
      <x:c r="M187" t="n">
        <x:v>7</x:v>
      </x:c>
      <x:c r="N187" s="32" t="n">
        <x:v>0.066</x:v>
      </x:c>
    </x:row>
    <x:row r="188">
      <x:c r="A188" t="str">
        <x:v>C00187</x:v>
      </x:c>
      <x:c r="B188" t="n">
        <x:v>54</x:v>
      </x:c>
      <x:c r="C188" s="30" t="n">
        <x:v>32331</x:v>
      </x:c>
      <x:c r="D188" t="n">
        <x:v>649</x:v>
      </x:c>
      <x:c r="E188" t="n">
        <x:v>14</x:v>
      </x:c>
      <x:c r="F188" t="str">
        <x:v>Classic</x:v>
      </x:c>
      <x:c r="G188" t="str">
        <x:v>Digital</x:v>
      </x:c>
      <x:c r="H188" s="60" t="n">
        <x:v>2399</x:v>
      </x:c>
      <x:c r="I188" s="60" t="n">
        <x:v>746.58</x:v>
      </x:c>
      <x:c r="J188" s="32" t="n">
        <x:v>0.387</x:v>
      </x:c>
      <x:c r="K188" s="32" t="n">
        <x:v>0.632</x:v>
      </x:c>
      <x:c r="L188" t="n">
        <x:v>0</x:v>
      </x:c>
      <x:c r="M188" t="n">
        <x:v>6</x:v>
      </x:c>
      <x:c r="N188" s="32" t="n">
        <x:v>0.113</x:v>
      </x:c>
    </x:row>
    <x:row r="189">
      <x:c r="A189" t="str">
        <x:v>C00188</x:v>
      </x:c>
      <x:c r="B189" t="n">
        <x:v>46</x:v>
      </x:c>
      <x:c r="C189" s="30" t="n">
        <x:v>152652</x:v>
      </x:c>
      <x:c r="D189" t="n">
        <x:v>642</x:v>
      </x:c>
      <x:c r="E189" t="n">
        <x:v>78</x:v>
      </x:c>
      <x:c r="F189" t="str">
        <x:v>Platinum</x:v>
      </x:c>
      <x:c r="G189" t="str">
        <x:v>Digital</x:v>
      </x:c>
      <x:c r="H189" s="60" t="n">
        <x:v>29176</x:v>
      </x:c>
      <x:c r="I189" s="60" t="n">
        <x:v>3365.23</x:v>
      </x:c>
      <x:c r="J189" s="32" t="n">
        <x:v>0.472</x:v>
      </x:c>
      <x:c r="K189" s="32" t="n">
        <x:v>0.767</x:v>
      </x:c>
      <x:c r="L189" t="n">
        <x:v>0</x:v>
      </x:c>
      <x:c r="M189" t="n">
        <x:v>8</x:v>
      </x:c>
      <x:c r="N189" s="32" t="n">
        <x:v>0.056</x:v>
      </x:c>
    </x:row>
    <x:row r="190">
      <x:c r="A190" t="str">
        <x:v>C00189</x:v>
      </x:c>
      <x:c r="B190" t="n">
        <x:v>38</x:v>
      </x:c>
      <x:c r="C190" s="30" t="n">
        <x:v>95772</x:v>
      </x:c>
      <x:c r="D190" t="n">
        <x:v>750</x:v>
      </x:c>
      <x:c r="E190" t="n">
        <x:v>79</x:v>
      </x:c>
      <x:c r="F190" t="str">
        <x:v>Gold</x:v>
      </x:c>
      <x:c r="G190" t="str">
        <x:v>Partner</x:v>
      </x:c>
      <x:c r="H190" s="60" t="n">
        <x:v>13315</x:v>
      </x:c>
      <x:c r="I190" s="60" t="n">
        <x:v>1614.12</x:v>
      </x:c>
      <x:c r="J190" s="32" t="n">
        <x:v>0.414</x:v>
      </x:c>
      <x:c r="K190" s="32" t="n">
        <x:v>0.781</x:v>
      </x:c>
      <x:c r="L190" t="n">
        <x:v>0</x:v>
      </x:c>
      <x:c r="M190" t="n">
        <x:v>6</x:v>
      </x:c>
      <x:c r="N190" s="32" t="n">
        <x:v>0.193</x:v>
      </x:c>
    </x:row>
    <x:row r="191">
      <x:c r="A191" t="str">
        <x:v>C00190</x:v>
      </x:c>
      <x:c r="B191" t="n">
        <x:v>49</x:v>
      </x:c>
      <x:c r="C191" s="30" t="n">
        <x:v>88435</x:v>
      </x:c>
      <x:c r="D191" t="n">
        <x:v>642</x:v>
      </x:c>
      <x:c r="E191" t="n">
        <x:v>27</x:v>
      </x:c>
      <x:c r="F191" t="str">
        <x:v>Gold</x:v>
      </x:c>
      <x:c r="G191" t="str">
        <x:v>Branch</x:v>
      </x:c>
      <x:c r="H191" s="60" t="n">
        <x:v>9434</x:v>
      </x:c>
      <x:c r="I191" s="60" t="n">
        <x:v>1224.15</x:v>
      </x:c>
      <x:c r="J191" s="32" t="n">
        <x:v>0.338</x:v>
      </x:c>
      <x:c r="K191" s="32" t="n">
        <x:v>0.638</x:v>
      </x:c>
      <x:c r="L191" t="n">
        <x:v>0</x:v>
      </x:c>
      <x:c r="M191" t="n">
        <x:v>8</x:v>
      </x:c>
      <x:c r="N191" s="32" t="n">
        <x:v>0.051</x:v>
      </x:c>
    </x:row>
    <x:row r="192">
      <x:c r="A192" t="str">
        <x:v>C00191</x:v>
      </x:c>
      <x:c r="B192" t="n">
        <x:v>40</x:v>
      </x:c>
      <x:c r="C192" s="30" t="n">
        <x:v>49406</x:v>
      </x:c>
      <x:c r="D192" t="n">
        <x:v>679</x:v>
      </x:c>
      <x:c r="E192" t="n">
        <x:v>86</x:v>
      </x:c>
      <x:c r="F192" t="str">
        <x:v>Classic</x:v>
      </x:c>
      <x:c r="G192" t="str">
        <x:v>Partner</x:v>
      </x:c>
      <x:c r="H192" s="60" t="n">
        <x:v>5689</x:v>
      </x:c>
      <x:c r="I192" s="60" t="n">
        <x:v>624.55</x:v>
      </x:c>
      <x:c r="J192" s="32" t="n">
        <x:v>0.34</x:v>
      </x:c>
      <x:c r="K192" s="32" t="n">
        <x:v>0.768</x:v>
      </x:c>
      <x:c r="L192" t="n">
        <x:v>0</x:v>
      </x:c>
      <x:c r="M192" t="n">
        <x:v>9</x:v>
      </x:c>
      <x:c r="N192" s="32" t="n">
        <x:v>0.065</x:v>
      </x:c>
    </x:row>
    <x:row r="193">
      <x:c r="A193" t="str">
        <x:v>C00192</x:v>
      </x:c>
      <x:c r="B193" t="n">
        <x:v>44</x:v>
      </x:c>
      <x:c r="C193" s="30" t="n">
        <x:v>29941</x:v>
      </x:c>
      <x:c r="D193" t="n">
        <x:v>740</x:v>
      </x:c>
      <x:c r="E193" t="n">
        <x:v>23</x:v>
      </x:c>
      <x:c r="F193" t="str">
        <x:v>Classic</x:v>
      </x:c>
      <x:c r="G193" t="str">
        <x:v>Direct Mail</x:v>
      </x:c>
      <x:c r="H193" s="60" t="n">
        <x:v>7029</x:v>
      </x:c>
      <x:c r="I193" s="60" t="n">
        <x:v>828.12</x:v>
      </x:c>
      <x:c r="J193" s="32" t="n">
        <x:v>0.213</x:v>
      </x:c>
      <x:c r="K193" s="32" t="n">
        <x:v>0.915</x:v>
      </x:c>
      <x:c r="L193" t="n">
        <x:v>0</x:v>
      </x:c>
      <x:c r="M193" t="n">
        <x:v>7</x:v>
      </x:c>
      <x:c r="N193" s="32" t="n">
        <x:v>0.114</x:v>
      </x:c>
    </x:row>
    <x:row r="194">
      <x:c r="A194" t="str">
        <x:v>C00193</x:v>
      </x:c>
      <x:c r="B194" t="n">
        <x:v>39</x:v>
      </x:c>
      <x:c r="C194" s="30" t="n">
        <x:v>124448</x:v>
      </x:c>
      <x:c r="D194" t="n">
        <x:v>692</x:v>
      </x:c>
      <x:c r="E194" t="n">
        <x:v>36</x:v>
      </x:c>
      <x:c r="F194" t="str">
        <x:v>Classic</x:v>
      </x:c>
      <x:c r="G194" t="str">
        <x:v>Digital</x:v>
      </x:c>
      <x:c r="H194" s="60" t="n">
        <x:v>10426</x:v>
      </x:c>
      <x:c r="I194" s="60" t="n">
        <x:v>951.59</x:v>
      </x:c>
      <x:c r="J194" s="32" t="n">
        <x:v>0.334</x:v>
      </x:c>
      <x:c r="K194" s="32" t="n">
        <x:v>0.666</x:v>
      </x:c>
      <x:c r="L194" t="n">
        <x:v>0</x:v>
      </x:c>
      <x:c r="M194" t="n">
        <x:v>10</x:v>
      </x:c>
      <x:c r="N194" s="32" t="n">
        <x:v>0.02</x:v>
      </x:c>
    </x:row>
    <x:row r="195">
      <x:c r="A195" t="str">
        <x:v>C00194</x:v>
      </x:c>
      <x:c r="B195" t="n">
        <x:v>37</x:v>
      </x:c>
      <x:c r="C195" s="30" t="n">
        <x:v>39840</x:v>
      </x:c>
      <x:c r="D195" t="n">
        <x:v>646</x:v>
      </x:c>
      <x:c r="E195" t="n">
        <x:v>61</x:v>
      </x:c>
      <x:c r="F195" t="str">
        <x:v>Classic</x:v>
      </x:c>
      <x:c r="G195" t="str">
        <x:v>Partner</x:v>
      </x:c>
      <x:c r="H195" s="60" t="n">
        <x:v>5149</x:v>
      </x:c>
      <x:c r="I195" s="60" t="n">
        <x:v>639.18</x:v>
      </x:c>
      <x:c r="J195" s="32" t="n">
        <x:v>0.267</x:v>
      </x:c>
      <x:c r="K195" s="32" t="n">
        <x:v>0.836</x:v>
      </x:c>
      <x:c r="L195" t="n">
        <x:v>0</x:v>
      </x:c>
      <x:c r="M195" t="n">
        <x:v>6</x:v>
      </x:c>
      <x:c r="N195" s="32" t="n">
        <x:v>0.155</x:v>
      </x:c>
    </x:row>
    <x:row r="196">
      <x:c r="A196" t="str">
        <x:v>C00195</x:v>
      </x:c>
      <x:c r="B196" t="n">
        <x:v>21</x:v>
      </x:c>
      <x:c r="C196" s="30" t="n">
        <x:v>124336</x:v>
      </x:c>
      <x:c r="D196" t="n">
        <x:v>710</x:v>
      </x:c>
      <x:c r="E196" t="n">
        <x:v>20</x:v>
      </x:c>
      <x:c r="F196" t="str">
        <x:v>Platinum</x:v>
      </x:c>
      <x:c r="G196" t="str">
        <x:v>Partner</x:v>
      </x:c>
      <x:c r="H196" s="60" t="n">
        <x:v>25054</x:v>
      </x:c>
      <x:c r="I196" s="60" t="n">
        <x:v>2509.58</x:v>
      </x:c>
      <x:c r="J196" s="32" t="n">
        <x:v>0.43</x:v>
      </x:c>
      <x:c r="K196" s="32" t="n">
        <x:v>0.783</x:v>
      </x:c>
      <x:c r="L196" t="n">
        <x:v>0</x:v>
      </x:c>
      <x:c r="M196" t="n">
        <x:v>9</x:v>
      </x:c>
      <x:c r="N196" s="32" t="n">
        <x:v>0.02</x:v>
      </x:c>
    </x:row>
    <x:row r="197">
      <x:c r="A197" t="str">
        <x:v>C00196</x:v>
      </x:c>
      <x:c r="B197" t="n">
        <x:v>45</x:v>
      </x:c>
      <x:c r="C197" s="30" t="n">
        <x:v>131690</x:v>
      </x:c>
      <x:c r="D197" t="n">
        <x:v>715</x:v>
      </x:c>
      <x:c r="E197" t="n">
        <x:v>37</x:v>
      </x:c>
      <x:c r="F197" t="str">
        <x:v>Platinum</x:v>
      </x:c>
      <x:c r="G197" t="str">
        <x:v>Partner</x:v>
      </x:c>
      <x:c r="H197" s="60" t="n">
        <x:v>29823</x:v>
      </x:c>
      <x:c r="I197" s="60" t="n">
        <x:v>3231.75</x:v>
      </x:c>
      <x:c r="J197" s="32" t="n">
        <x:v>0.252</x:v>
      </x:c>
      <x:c r="K197" s="32" t="n">
        <x:v>0.854</x:v>
      </x:c>
      <x:c r="L197" t="n">
        <x:v>0</x:v>
      </x:c>
      <x:c r="M197" t="n">
        <x:v>6</x:v>
      </x:c>
      <x:c r="N197" s="32" t="n">
        <x:v>0.143</x:v>
      </x:c>
    </x:row>
    <x:row r="198">
      <x:c r="A198" t="str">
        <x:v>C00197</x:v>
      </x:c>
      <x:c r="B198" t="n">
        <x:v>49</x:v>
      </x:c>
      <x:c r="C198" s="30" t="n">
        <x:v>67247</x:v>
      </x:c>
      <x:c r="D198" t="n">
        <x:v>691</x:v>
      </x:c>
      <x:c r="E198" t="n">
        <x:v>34</x:v>
      </x:c>
      <x:c r="F198" t="str">
        <x:v>Classic</x:v>
      </x:c>
      <x:c r="G198" t="str">
        <x:v>Partner</x:v>
      </x:c>
      <x:c r="H198" s="60" t="n">
        <x:v>6985</x:v>
      </x:c>
      <x:c r="I198" s="60" t="n">
        <x:v>861.52</x:v>
      </x:c>
      <x:c r="J198" s="32" t="n">
        <x:v>0.389</x:v>
      </x:c>
      <x:c r="K198" s="32" t="n">
        <x:v>0.752</x:v>
      </x:c>
      <x:c r="L198" t="n">
        <x:v>0</x:v>
      </x:c>
      <x:c r="M198" t="n">
        <x:v>9</x:v>
      </x:c>
      <x:c r="N198" s="32" t="n">
        <x:v>0.02</x:v>
      </x:c>
    </x:row>
    <x:row r="199">
      <x:c r="A199" t="str">
        <x:v>C00198</x:v>
      </x:c>
      <x:c r="B199" t="n">
        <x:v>46</x:v>
      </x:c>
      <x:c r="C199" s="30" t="n">
        <x:v>201634</x:v>
      </x:c>
      <x:c r="D199" t="n">
        <x:v>636</x:v>
      </x:c>
      <x:c r="E199" t="n">
        <x:v>77</x:v>
      </x:c>
      <x:c r="F199" t="str">
        <x:v>Platinum</x:v>
      </x:c>
      <x:c r="G199" t="str">
        <x:v>Partner</x:v>
      </x:c>
      <x:c r="H199" s="60" t="n">
        <x:v>39011</x:v>
      </x:c>
      <x:c r="I199" s="60" t="n">
        <x:v>4235.52</x:v>
      </x:c>
      <x:c r="J199" s="32" t="n">
        <x:v>0.657</x:v>
      </x:c>
      <x:c r="K199" s="32" t="n">
        <x:v>0.61</x:v>
      </x:c>
      <x:c r="L199" t="n">
        <x:v>0</x:v>
      </x:c>
      <x:c r="M199" t="n">
        <x:v>5</x:v>
      </x:c>
      <x:c r="N199" s="32" t="n">
        <x:v>0.21</x:v>
      </x:c>
    </x:row>
    <x:row r="200">
      <x:c r="A200" t="str">
        <x:v>C00199</x:v>
      </x:c>
      <x:c r="B200" t="n">
        <x:v>64</x:v>
      </x:c>
      <x:c r="C200" s="30" t="n">
        <x:v>59868</x:v>
      </x:c>
      <x:c r="D200" t="n">
        <x:v>676</x:v>
      </x:c>
      <x:c r="E200" t="n">
        <x:v>25</x:v>
      </x:c>
      <x:c r="F200" t="str">
        <x:v>Gold</x:v>
      </x:c>
      <x:c r="G200" t="str">
        <x:v>Digital</x:v>
      </x:c>
      <x:c r="H200" s="60" t="n">
        <x:v>8634</x:v>
      </x:c>
      <x:c r="I200" s="60" t="n">
        <x:v>1000.71</x:v>
      </x:c>
      <x:c r="J200" s="32" t="n">
        <x:v>0.453</x:v>
      </x:c>
      <x:c r="K200" s="32" t="n">
        <x:v>0.682</x:v>
      </x:c>
      <x:c r="L200" t="n">
        <x:v>0</x:v>
      </x:c>
      <x:c r="M200" t="n">
        <x:v>7</x:v>
      </x:c>
      <x:c r="N200" s="32" t="n">
        <x:v>0.125</x:v>
      </x:c>
    </x:row>
    <x:row r="201">
      <x:c r="A201" t="str">
        <x:v>C00200</x:v>
      </x:c>
      <x:c r="B201" t="n">
        <x:v>40</x:v>
      </x:c>
      <x:c r="C201" s="30" t="n">
        <x:v>73474</x:v>
      </x:c>
      <x:c r="D201" t="n">
        <x:v>658</x:v>
      </x:c>
      <x:c r="E201" t="n">
        <x:v>42</x:v>
      </x:c>
      <x:c r="F201" t="str">
        <x:v>Gold</x:v>
      </x:c>
      <x:c r="G201" t="str">
        <x:v>Direct Mail</x:v>
      </x:c>
      <x:c r="H201" s="60" t="n">
        <x:v>9483</x:v>
      </x:c>
      <x:c r="I201" s="60" t="n">
        <x:v>1049.42</x:v>
      </x:c>
      <x:c r="J201" s="32" t="n">
        <x:v>0.4</x:v>
      </x:c>
      <x:c r="K201" s="32" t="n">
        <x:v>0.681</x:v>
      </x:c>
      <x:c r="L201" t="n">
        <x:v>1</x:v>
      </x:c>
      <x:c r="M201" t="n">
        <x:v>7</x:v>
      </x:c>
      <x:c r="N201" s="32" t="n">
        <x:v>0.133</x:v>
      </x:c>
    </x:row>
    <x:row r="202">
      <x:c r="A202" t="str">
        <x:v>C00201</x:v>
      </x:c>
      <x:c r="B202" t="n">
        <x:v>43</x:v>
      </x:c>
      <x:c r="C202" s="30" t="n">
        <x:v>80700</x:v>
      </x:c>
      <x:c r="D202" t="n">
        <x:v>659</x:v>
      </x:c>
      <x:c r="E202" t="n">
        <x:v>92</x:v>
      </x:c>
      <x:c r="F202" t="str">
        <x:v>gold</x:v>
      </x:c>
      <x:c r="G202" t="str">
        <x:v>Direct Mail</x:v>
      </x:c>
      <x:c r="H202" s="60" t="n">
        <x:v>8932</x:v>
      </x:c>
      <x:c r="I202" s="60" t="n">
        <x:v>1465.76</x:v>
      </x:c>
      <x:c r="J202" s="32" t="n">
        <x:v>0.525</x:v>
      </x:c>
      <x:c r="K202" s="32" t="n">
        <x:v>0.875</x:v>
      </x:c>
      <x:c r="L202" t="n">
        <x:v>0</x:v>
      </x:c>
      <x:c r="M202" t="n">
        <x:v>5</x:v>
      </x:c>
      <x:c r="N202" s="32" t="n">
        <x:v>0.194</x:v>
      </x:c>
    </x:row>
    <x:row r="203">
      <x:c r="A203" t="str">
        <x:v>C00202</x:v>
      </x:c>
      <x:c r="B203" t="n">
        <x:v>28</x:v>
      </x:c>
      <x:c r="C203" s="30" t="n">
        <x:v>46263</x:v>
      </x:c>
      <x:c r="D203" t="n">
        <x:v>723</x:v>
      </x:c>
      <x:c r="E203" t="n">
        <x:v>79</x:v>
      </x:c>
      <x:c r="F203" t="str">
        <x:v>Gold</x:v>
      </x:c>
      <x:c r="G203" t="str">
        <x:v>Digital</x:v>
      </x:c>
      <x:c r="H203" s="60" t="n">
        <x:v>10779</x:v>
      </x:c>
      <x:c r="I203" s="60" t="n">
        <x:v>1294.97</x:v>
      </x:c>
      <x:c r="J203" s="32" t="n">
        <x:v>0.277</x:v>
      </x:c>
      <x:c r="K203" s="32" t="n">
        <x:v>0.818</x:v>
      </x:c>
      <x:c r="L203" t="n">
        <x:v>0</x:v>
      </x:c>
      <x:c r="M203" t="n">
        <x:v>7</x:v>
      </x:c>
      <x:c r="N203" s="32" t="n">
        <x:v>0.067</x:v>
      </x:c>
    </x:row>
    <x:row r="204">
      <x:c r="A204" t="str">
        <x:v>C00203</x:v>
      </x:c>
      <x:c r="B204" t="n">
        <x:v>27</x:v>
      </x:c>
      <x:c r="C204" s="30" t="n">
        <x:v>54902</x:v>
      </x:c>
      <x:c r="D204" t="n">
        <x:v>646</x:v>
      </x:c>
      <x:c r="E204" t="n">
        <x:v>39</x:v>
      </x:c>
      <x:c r="F204" t="str">
        <x:v>Classic</x:v>
      </x:c>
      <x:c r="G204" t="str">
        <x:v>Branch</x:v>
      </x:c>
      <x:c r="H204" s="60" t="n">
        <x:v>2782</x:v>
      </x:c>
      <x:c r="I204" s="60" t="n">
        <x:v>174.21</x:v>
      </x:c>
      <x:c r="J204" s="32" t="n">
        <x:v>0.338</x:v>
      </x:c>
      <x:c r="K204" s="32" t="n">
        <x:v>0.754</x:v>
      </x:c>
      <x:c r="L204" t="n">
        <x:v>0</x:v>
      </x:c>
      <x:c r="M204" t="n">
        <x:v>10</x:v>
      </x:c>
      <x:c r="N204" s="32" t="n">
        <x:v>0.02</x:v>
      </x:c>
    </x:row>
    <x:row r="205">
      <x:c r="A205" t="str">
        <x:v>C00204</x:v>
      </x:c>
      <x:c r="B205" t="n">
        <x:v>25</x:v>
      </x:c>
      <x:c r="C205" s="30" t="n">
        <x:v>85302</x:v>
      </x:c>
      <x:c r="D205" t="n">
        <x:v>679</x:v>
      </x:c>
      <x:c r="E205" t="n">
        <x:v>76</x:v>
      </x:c>
      <x:c r="F205" t="str">
        <x:v>Gold</x:v>
      </x:c>
      <x:c r="G205" t="str">
        <x:v>Branch</x:v>
      </x:c>
      <x:c r="H205" s="60" t="n">
        <x:v>11348</x:v>
      </x:c>
      <x:c r="I205" s="60" t="n">
        <x:v>1684.74</x:v>
      </x:c>
      <x:c r="J205" s="32" t="n">
        <x:v>0.408</x:v>
      </x:c>
      <x:c r="K205" s="32" t="n">
        <x:v>0.697</x:v>
      </x:c>
      <x:c r="L205" t="n">
        <x:v>0</x:v>
      </x:c>
      <x:c r="M205" t="n">
        <x:v>5</x:v>
      </x:c>
      <x:c r="N205" s="32" t="n">
        <x:v>0.206</x:v>
      </x:c>
    </x:row>
    <x:row r="206">
      <x:c r="A206" t="str">
        <x:v>C00205</x:v>
      </x:c>
      <x:c r="B206" t="n">
        <x:v>35</x:v>
      </x:c>
      <x:c r="C206" s="30" t="n">
        <x:v>28000</x:v>
      </x:c>
      <x:c r="D206" t="n">
        <x:v>596</x:v>
      </x:c>
      <x:c r="E206" t="n">
        <x:v>47</x:v>
      </x:c>
      <x:c r="F206" t="str">
        <x:v>Classic</x:v>
      </x:c>
      <x:c r="G206" t="str">
        <x:v>Branch</x:v>
      </x:c>
      <x:c r="H206" s="60" t="n">
        <x:v>1000</x:v>
      </x:c>
      <x:c r="I206" s="60" t="n">
        <x:v>400.08</x:v>
      </x:c>
      <x:c r="J206" s="32" t="n">
        <x:v>0.644</x:v>
      </x:c>
      <x:c r="K206" s="32" t="n">
        <x:v>0.583</x:v>
      </x:c>
      <x:c r="L206" t="n">
        <x:v>0</x:v>
      </x:c>
      <x:c r="M206" t="n">
        <x:v>7</x:v>
      </x:c>
      <x:c r="N206" s="32" t="n">
        <x:v>0.124</x:v>
      </x:c>
    </x:row>
    <x:row r="207">
      <x:c r="A207" t="str">
        <x:v>C00206</x:v>
      </x:c>
      <x:c r="B207" t="n">
        <x:v>47</x:v>
      </x:c>
      <x:c r="C207" s="30" t="n">
        <x:v>73653</x:v>
      </x:c>
      <x:c r="D207" t="n">
        <x:v>732</x:v>
      </x:c>
      <x:c r="E207" t="n">
        <x:v>55</x:v>
      </x:c>
      <x:c r="F207" t="str">
        <x:v>Gold</x:v>
      </x:c>
      <x:c r="G207" t="str">
        <x:v>Direct Mail</x:v>
      </x:c>
      <x:c r="H207" s="60" t="n">
        <x:v>11267</x:v>
      </x:c>
      <x:c r="I207" s="60" t="n">
        <x:v>1522.01</x:v>
      </x:c>
      <x:c r="J207" s="32" t="n">
        <x:v>0.556</x:v>
      </x:c>
      <x:c r="K207" s="32" t="n">
        <x:v>0.806</x:v>
      </x:c>
      <x:c r="L207" t="n">
        <x:v>0</x:v>
      </x:c>
      <x:c r="M207" t="n">
        <x:v>10</x:v>
      </x:c>
      <x:c r="N207" s="32" t="n">
        <x:v>0.02</x:v>
      </x:c>
    </x:row>
    <x:row r="208">
      <x:c r="A208" t="str">
        <x:v>C00207</x:v>
      </x:c>
      <x:c r="B208" t="n">
        <x:v>51</x:v>
      </x:c>
      <x:c r="C208" s="30" t="n">
        <x:v>45657</x:v>
      </x:c>
      <x:c r="D208" t="n">
        <x:v>670</x:v>
      </x:c>
      <x:c r="E208" t="n">
        <x:v>36</x:v>
      </x:c>
      <x:c r="F208" t="str">
        <x:v>Classic</x:v>
      </x:c>
      <x:c r="G208" t="str">
        <x:v>Direct Mail</x:v>
      </x:c>
      <x:c r="H208" s="60" t="n">
        <x:v>5574</x:v>
      </x:c>
      <x:c r="I208" s="60" t="n">
        <x:v>377.55</x:v>
      </x:c>
      <x:c r="J208" s="32" t="n">
        <x:v>0.471</x:v>
      </x:c>
      <x:c r="K208" s="32" t="n">
        <x:v>0.731</x:v>
      </x:c>
      <x:c r="L208" t="n">
        <x:v>0</x:v>
      </x:c>
      <x:c r="M208" t="n">
        <x:v>5</x:v>
      </x:c>
      <x:c r="N208" s="32" t="n">
        <x:v>0.207</x:v>
      </x:c>
    </x:row>
    <x:row r="209">
      <x:c r="A209" t="str">
        <x:v>C00208</x:v>
      </x:c>
      <x:c r="B209" t="n">
        <x:v>30</x:v>
      </x:c>
      <x:c r="C209" s="30" t="n">
        <x:v>83457</x:v>
      </x:c>
      <x:c r="D209" t="n">
        <x:v>736</x:v>
      </x:c>
      <x:c r="E209" t="n">
        <x:v>53</x:v>
      </x:c>
      <x:c r="F209" t="str">
        <x:v>Gold</x:v>
      </x:c>
      <x:c r="G209" t="str">
        <x:v>Branch</x:v>
      </x:c>
      <x:c r="H209" s="60" t="n">
        <x:v>15786</x:v>
      </x:c>
      <x:c r="I209" s="60" t="n">
        <x:v>1358.5</x:v>
      </x:c>
      <x:c r="J209" s="32" t="n">
        <x:v>0.302</x:v>
      </x:c>
      <x:c r="K209" s="32" t="n">
        <x:v>0.786</x:v>
      </x:c>
      <x:c r="L209" t="n">
        <x:v>0</x:v>
      </x:c>
      <x:c r="M209" t="n">
        <x:v>9</x:v>
      </x:c>
      <x:c r="N209" s="32" t="n">
        <x:v>0.02</x:v>
      </x:c>
    </x:row>
    <x:row r="210">
      <x:c r="A210" t="str">
        <x:v>C00209</x:v>
      </x:c>
      <x:c r="B210" t="n">
        <x:v>43</x:v>
      </x:c>
      <x:c r="C210" s="30" t="n">
        <x:v>120029</x:v>
      </x:c>
      <x:c r="D210" t="n">
        <x:v>698</x:v>
      </x:c>
      <x:c r="E210" t="n">
        <x:v>77</x:v>
      </x:c>
      <x:c r="F210" t="str">
        <x:v>Platinum</x:v>
      </x:c>
      <x:c r="G210" t="str">
        <x:v>Partner</x:v>
      </x:c>
      <x:c r="H210" s="60" t="n">
        <x:v>26356</x:v>
      </x:c>
      <x:c r="I210" s="60" t="n">
        <x:v>3176.97</x:v>
      </x:c>
      <x:c r="J210" s="32" t="n">
        <x:v>0.409</x:v>
      </x:c>
      <x:c r="K210" s="32" t="n">
        <x:v>0.831</x:v>
      </x:c>
      <x:c r="L210" t="n">
        <x:v>0</x:v>
      </x:c>
      <x:c r="M210" t="n">
        <x:v>9</x:v>
      </x:c>
      <x:c r="N210" s="32" t="n">
        <x:v>0.03</x:v>
      </x:c>
    </x:row>
    <x:row r="211">
      <x:c r="A211" t="str">
        <x:v>C00210</x:v>
      </x:c>
      <x:c r="B211" t="n">
        <x:v>58</x:v>
      </x:c>
      <x:c r="C211" s="30" t="n">
        <x:v>61040</x:v>
      </x:c>
      <x:c r="D211" t="n">
        <x:v>698</x:v>
      </x:c>
      <x:c r="E211" t="n">
        <x:v>37</x:v>
      </x:c>
      <x:c r="F211" t="str">
        <x:v>Classic</x:v>
      </x:c>
      <x:c r="G211" t="str">
        <x:v>Direct Mail</x:v>
      </x:c>
      <x:c r="H211" s="60" t="n">
        <x:v>7667</x:v>
      </x:c>
      <x:c r="I211" s="60" t="n">
        <x:v>1374.24</x:v>
      </x:c>
      <x:c r="J211" s="32" t="n">
        <x:v>0.369</x:v>
      </x:c>
      <x:c r="K211" s="32" t="n">
        <x:v>0.877</x:v>
      </x:c>
      <x:c r="L211" t="n">
        <x:v>0</x:v>
      </x:c>
      <x:c r="M211" t="n">
        <x:v>6</x:v>
      </x:c>
      <x:c r="N211" s="32" t="n">
        <x:v>0.137</x:v>
      </x:c>
    </x:row>
    <x:row r="212">
      <x:c r="A212" t="str">
        <x:v>C00211</x:v>
      </x:c>
      <x:c r="B212" t="n">
        <x:v>44</x:v>
      </x:c>
      <x:c r="C212" s="30" t="n">
        <x:v>176181</x:v>
      </x:c>
      <x:c r="D212" t="n">
        <x:v>623</x:v>
      </x:c>
      <x:c r="E212" t="n">
        <x:v>36</x:v>
      </x:c>
      <x:c r="F212" t="str">
        <x:v>Platinum</x:v>
      </x:c>
      <x:c r="G212" t="str">
        <x:v>Digital</x:v>
      </x:c>
      <x:c r="H212" s="60" t="n">
        <x:v>32519</x:v>
      </x:c>
      <x:c r="I212" s="60" t="n">
        <x:v>3679.45</x:v>
      </x:c>
      <x:c r="J212" s="32" t="n">
        <x:v>0.32</x:v>
      </x:c>
      <x:c r="K212" s="32" t="n">
        <x:v>0.585</x:v>
      </x:c>
      <x:c r="L212" t="n">
        <x:v>0</x:v>
      </x:c>
      <x:c r="M212" t="n">
        <x:v>9</x:v>
      </x:c>
      <x:c r="N212" s="32" t="n">
        <x:v>0.02</x:v>
      </x:c>
    </x:row>
    <x:row r="213">
      <x:c r="A213" t="str">
        <x:v>C00212</x:v>
      </x:c>
      <x:c r="B213" t="n">
        <x:v>41</x:v>
      </x:c>
      <x:c r="C213" s="30" t="n">
        <x:v>46967</x:v>
      </x:c>
      <x:c r="D213" t="n">
        <x:v>747</x:v>
      </x:c>
      <x:c r="E213" t="n">
        <x:v>28</x:v>
      </x:c>
      <x:c r="F213" t="str">
        <x:v>Gold</x:v>
      </x:c>
      <x:c r="G213" t="str">
        <x:v>Direct Mail</x:v>
      </x:c>
      <x:c r="H213" s="60" t="n">
        <x:v>7439</x:v>
      </x:c>
      <x:c r="I213" s="60" t="n">
        <x:v>972.83</x:v>
      </x:c>
      <x:c r="J213" s="32" t="n">
        <x:v>0.416</x:v>
      </x:c>
      <x:c r="K213" s="32" t="n">
        <x:v>0.938</x:v>
      </x:c>
      <x:c r="L213" t="n">
        <x:v>0</x:v>
      </x:c>
      <x:c r="M213" t="n">
        <x:v>5</x:v>
      </x:c>
      <x:c r="N213" s="32" t="n">
        <x:v>0.19</x:v>
      </x:c>
    </x:row>
    <x:row r="214">
      <x:c r="A214" t="str">
        <x:v>C00213</x:v>
      </x:c>
      <x:c r="B214" t="n">
        <x:v>54</x:v>
      </x:c>
      <x:c r="C214" s="30" t="n">
        <x:v>48920</x:v>
      </x:c>
      <x:c r="D214" t="n">
        <x:v>685</x:v>
      </x:c>
      <x:c r="E214" t="n">
        <x:v>71</x:v>
      </x:c>
      <x:c r="F214" t="str">
        <x:v>Classic</x:v>
      </x:c>
      <x:c r="G214" t="str">
        <x:v>Branch</x:v>
      </x:c>
      <x:c r="H214" s="60" t="n">
        <x:v>4445</x:v>
      </x:c>
      <x:c r="I214" s="60" t="n">
        <x:v>704.9</x:v>
      </x:c>
      <x:c r="J214" s="32" t="n">
        <x:v>0.253</x:v>
      </x:c>
      <x:c r="K214" s="32" t="n">
        <x:v>0.661</x:v>
      </x:c>
      <x:c r="L214" t="n">
        <x:v>0</x:v>
      </x:c>
      <x:c r="M214" t="n">
        <x:v>9</x:v>
      </x:c>
      <x:c r="N214" s="32" t="n">
        <x:v>0.02</x:v>
      </x:c>
    </x:row>
    <x:row r="215">
      <x:c r="A215" t="str">
        <x:v>C00214</x:v>
      </x:c>
      <x:c r="B215" t="n">
        <x:v>43</x:v>
      </x:c>
      <x:c r="C215" s="30" t="n">
        <x:v>53076</x:v>
      </x:c>
      <x:c r="D215" t="n">
        <x:v>679</x:v>
      </x:c>
      <x:c r="E215" t="n">
        <x:v>30</x:v>
      </x:c>
      <x:c r="F215" t="str">
        <x:v>Classic</x:v>
      </x:c>
      <x:c r="G215" t="str">
        <x:v>Digital</x:v>
      </x:c>
      <x:c r="H215" s="60" t="n">
        <x:v>4681</x:v>
      </x:c>
      <x:c r="I215" s="60" t="n">
        <x:v>250.85</x:v>
      </x:c>
      <x:c r="J215" s="32" t="n">
        <x:v>0.319</x:v>
      </x:c>
      <x:c r="K215" s="32" t="n">
        <x:v>0.8</x:v>
      </x:c>
      <x:c r="L215" t="n">
        <x:v>0</x:v>
      </x:c>
      <x:c r="M215" t="n">
        <x:v>8</x:v>
      </x:c>
      <x:c r="N215" s="32" t="n">
        <x:v>0.088</x:v>
      </x:c>
    </x:row>
    <x:row r="216">
      <x:c r="A216" t="str">
        <x:v>C00215</x:v>
      </x:c>
      <x:c r="B216" t="n">
        <x:v>66</x:v>
      </x:c>
      <x:c r="C216" s="30" t="n">
        <x:v>45395</x:v>
      </x:c>
      <x:c r="D216" t="n">
        <x:v>680</x:v>
      </x:c>
      <x:c r="E216" t="n">
        <x:v>21</x:v>
      </x:c>
      <x:c r="F216" t="str">
        <x:v>Classic</x:v>
      </x:c>
      <x:c r="G216" t="str">
        <x:v>Branch</x:v>
      </x:c>
      <x:c r="H216" s="60" t="n">
        <x:v>6997</x:v>
      </x:c>
      <x:c r="I216" s="60" t="n">
        <x:v>805.98</x:v>
      </x:c>
      <x:c r="J216" s="32" t="n">
        <x:v>0.582</x:v>
      </x:c>
      <x:c r="K216" s="32" t="n">
        <x:v>0.784</x:v>
      </x:c>
      <x:c r="L216" t="n">
        <x:v>0</x:v>
      </x:c>
      <x:c r="M216" t="n">
        <x:v>8</x:v>
      </x:c>
      <x:c r="N216" s="32" t="n">
        <x:v>0.032</x:v>
      </x:c>
    </x:row>
    <x:row r="217">
      <x:c r="A217" t="str">
        <x:v>C00216</x:v>
      </x:c>
      <x:c r="B217" t="n">
        <x:v>25</x:v>
      </x:c>
      <x:c r="C217" s="30" t="n">
        <x:v>97271</x:v>
      </x:c>
      <x:c r="D217" t="n">
        <x:v>776</x:v>
      </x:c>
      <x:c r="E217" t="n">
        <x:v>31</x:v>
      </x:c>
      <x:c r="F217" t="str">
        <x:v>Gold</x:v>
      </x:c>
      <x:c r="G217" t="str">
        <x:v>Partner</x:v>
      </x:c>
      <x:c r="H217" s="60" t="n">
        <x:v>17742</x:v>
      </x:c>
      <x:c r="I217" s="60" t="n">
        <x:v>1933.6</x:v>
      </x:c>
      <x:c r="J217" s="32" t="n">
        <x:v>0.318</x:v>
      </x:c>
      <x:c r="K217" s="32" t="n">
        <x:v>0.907</x:v>
      </x:c>
      <x:c r="L217" t="n">
        <x:v>0</x:v>
      </x:c>
      <x:c r="M217" t="n">
        <x:v>9</x:v>
      </x:c>
      <x:c r="N217" s="32" t="n">
        <x:v>0.02</x:v>
      </x:c>
    </x:row>
    <x:row r="218">
      <x:c r="A218" t="str">
        <x:v>C00217</x:v>
      </x:c>
      <x:c r="B218" t="n">
        <x:v>45</x:v>
      </x:c>
      <x:c r="C218" s="30" t="n">
        <x:v>49733</x:v>
      </x:c>
      <x:c r="D218" t="n">
        <x:v>592</x:v>
      </x:c>
      <x:c r="E218" t="n">
        <x:v>27</x:v>
      </x:c>
      <x:c r="F218" t="str">
        <x:v>Classic</x:v>
      </x:c>
      <x:c r="G218" t="str">
        <x:v>Direct Mail</x:v>
      </x:c>
      <x:c r="H218" s="60" t="n">
        <x:v>1000</x:v>
      </x:c>
      <x:c r="I218" s="60" t="n">
        <x:v>256.68</x:v>
      </x:c>
      <x:c r="J218" s="32" t="n">
        <x:v>0.518</x:v>
      </x:c>
      <x:c r="K218" s="32" t="n">
        <x:v>0.575</x:v>
      </x:c>
      <x:c r="L218" t="n">
        <x:v>1</x:v>
      </x:c>
      <x:c r="M218" t="n">
        <x:v>8</x:v>
      </x:c>
      <x:c r="N218" s="32" t="n">
        <x:v>0.073</x:v>
      </x:c>
    </x:row>
    <x:row r="219">
      <x:c r="A219" t="str">
        <x:v>C00218</x:v>
      </x:c>
      <x:c r="B219" t="n">
        <x:v>50</x:v>
      </x:c>
      <x:c r="C219" s="30" t="n">
        <x:v>83825</x:v>
      </x:c>
      <x:c r="D219" t="n">
        <x:v>731</x:v>
      </x:c>
      <x:c r="E219" t="n">
        <x:v>60</x:v>
      </x:c>
      <x:c r="F219" t="str">
        <x:v>Gold</x:v>
      </x:c>
      <x:c r="G219" t="str">
        <x:v>Branch</x:v>
      </x:c>
      <x:c r="H219" s="60" t="n">
        <x:v>14203</x:v>
      </x:c>
      <x:c r="I219" s="60" t="n">
        <x:v>1251.82</x:v>
      </x:c>
      <x:c r="J219" s="32" t="n">
        <x:v>0.33</x:v>
      </x:c>
      <x:c r="K219" s="32" t="n">
        <x:v>0.651</x:v>
      </x:c>
      <x:c r="L219" t="n">
        <x:v>0</x:v>
      </x:c>
      <x:c r="M219" t="n">
        <x:v>8</x:v>
      </x:c>
      <x:c r="N219" s="32" t="n">
        <x:v>0.097</x:v>
      </x:c>
    </x:row>
    <x:row r="220">
      <x:c r="A220" t="str">
        <x:v>C00219</x:v>
      </x:c>
      <x:c r="B220" t="n">
        <x:v>47</x:v>
      </x:c>
      <x:c r="C220" s="30" t="n">
        <x:v>43967</x:v>
      </x:c>
      <x:c r="D220" t="n">
        <x:v>682</x:v>
      </x:c>
      <x:c r="E220" t="n">
        <x:v>114</x:v>
      </x:c>
      <x:c r="F220" t="str">
        <x:v>CLASSIC</x:v>
      </x:c>
      <x:c r="G220" t="str">
        <x:v>Partner</x:v>
      </x:c>
      <x:c r="H220" s="60" t="n">
        <x:v>5186</x:v>
      </x:c>
      <x:c r="I220" s="60" t="n">
        <x:v>366.1</x:v>
      </x:c>
      <x:c r="J220" s="32" t="n">
        <x:v>0.383</x:v>
      </x:c>
      <x:c r="K220" s="32" t="n">
        <x:v>0.754</x:v>
      </x:c>
      <x:c r="L220" t="n">
        <x:v>1</x:v>
      </x:c>
      <x:c r="M220" t="n">
        <x:v>7</x:v>
      </x:c>
      <x:c r="N220" s="32" t="n">
        <x:v>0.146</x:v>
      </x:c>
    </x:row>
    <x:row r="221">
      <x:c r="A221" t="str">
        <x:v>C00220</x:v>
      </x:c>
      <x:c r="B221" t="n">
        <x:v>30</x:v>
      </x:c>
      <x:c r="C221" s="30" t="n">
        <x:v>133326</x:v>
      </x:c>
      <x:c r="D221" t="n">
        <x:v>633</x:v>
      </x:c>
      <x:c r="E221" t="n">
        <x:v>114</x:v>
      </x:c>
      <x:c r="F221" t="str">
        <x:v>Platinum</x:v>
      </x:c>
      <x:c r="G221" t="str">
        <x:v>Digital</x:v>
      </x:c>
      <x:c r="H221" s="60" t="n">
        <x:v>27618</x:v>
      </x:c>
      <x:c r="I221" s="60" t="n">
        <x:v>3171.32</x:v>
      </x:c>
      <x:c r="J221" s="32" t="n">
        <x:v>0.301</x:v>
      </x:c>
      <x:c r="K221" s="32" t="n">
        <x:v>0.508</x:v>
      </x:c>
      <x:c r="L221" t="n">
        <x:v>1</x:v>
      </x:c>
      <x:c r="M221" t="n">
        <x:v>7</x:v>
      </x:c>
      <x:c r="N221" s="32" t="n">
        <x:v>0.119</x:v>
      </x:c>
    </x:row>
    <x:row r="222">
      <x:c r="A222" t="str">
        <x:v>C00221</x:v>
      </x:c>
      <x:c r="B222" t="n">
        <x:v>38</x:v>
      </x:c>
      <x:c r="C222" s="30" t="n">
        <x:v>70098</x:v>
      </x:c>
      <x:c r="D222" t="n">
        <x:v>684</x:v>
      </x:c>
      <x:c r="E222" t="n">
        <x:v>22</x:v>
      </x:c>
      <x:c r="F222" t="str">
        <x:v>Gold</x:v>
      </x:c>
      <x:c r="G222" t="str">
        <x:v>Digital</x:v>
      </x:c>
      <x:c r="H222" s="60" t="n">
        <x:v>10462</x:v>
      </x:c>
      <x:c r="I222" s="60" t="n">
        <x:v>1101.7</x:v>
      </x:c>
      <x:c r="J222" s="32" t="n">
        <x:v>0.671</x:v>
      </x:c>
      <x:c r="K222" s="32" t="n">
        <x:v>0.725</x:v>
      </x:c>
      <x:c r="L222" t="n">
        <x:v>0</x:v>
      </x:c>
      <x:c r="M222" t="n">
        <x:v>6</x:v>
      </x:c>
      <x:c r="N222" s="32" t="n">
        <x:v>0.221</x:v>
      </x:c>
    </x:row>
    <x:row r="223">
      <x:c r="A223" t="str">
        <x:v>C00222</x:v>
      </x:c>
      <x:c r="B223" t="n">
        <x:v>42</x:v>
      </x:c>
      <x:c r="C223" s="30" t="n">
        <x:v>70095</x:v>
      </x:c>
      <x:c r="D223" t="n">
        <x:v>600</x:v>
      </x:c>
      <x:c r="E223" t="n">
        <x:v>30</x:v>
      </x:c>
      <x:c r="F223" t="str">
        <x:v>Classic</x:v>
      </x:c>
      <x:c r="G223" t="str">
        <x:v>Direct Mail</x:v>
      </x:c>
      <x:c r="H223" s="60" t="n">
        <x:v>3517</x:v>
      </x:c>
      <x:c r="I223" s="60" t="n">
        <x:v>612.69</x:v>
      </x:c>
      <x:c r="J223" s="32" t="n">
        <x:v>0.495</x:v>
      </x:c>
      <x:c r="K223" s="32" t="n">
        <x:v>0.611</x:v>
      </x:c>
      <x:c r="L223" t="n">
        <x:v>1</x:v>
      </x:c>
      <x:c r="M223" t="n">
        <x:v>7</x:v>
      </x:c>
      <x:c r="N223" s="32" t="n">
        <x:v>0.112</x:v>
      </x:c>
    </x:row>
    <x:row r="224">
      <x:c r="A224" t="str">
        <x:v>C00223</x:v>
      </x:c>
      <x:c r="B224" t="n">
        <x:v>35</x:v>
      </x:c>
      <x:c r="C224" s="30" t="n">
        <x:v>28239</x:v>
      </x:c>
      <x:c r="D224" t="n">
        <x:v>711</x:v>
      </x:c>
      <x:c r="E224" t="n">
        <x:v>28</x:v>
      </x:c>
      <x:c r="F224" t="str">
        <x:v>Classic</x:v>
      </x:c>
      <x:c r="G224" t="str">
        <x:v>Digital</x:v>
      </x:c>
      <x:c r="H224" s="60" t="n">
        <x:v>3362</x:v>
      </x:c>
      <x:c r="I224" s="60" t="n">
        <x:v>224.22</x:v>
      </x:c>
      <x:c r="J224" s="32" t="n">
        <x:v>0.245</x:v>
      </x:c>
      <x:c r="K224" s="32" t="n">
        <x:v>0.881</x:v>
      </x:c>
      <x:c r="L224" t="n">
        <x:v>0</x:v>
      </x:c>
      <x:c r="M224" t="n">
        <x:v>8</x:v>
      </x:c>
      <x:c r="N224" s="32" t="n">
        <x:v>0.025</x:v>
      </x:c>
    </x:row>
    <x:row r="225">
      <x:c r="A225" t="str">
        <x:v>C00224</x:v>
      </x:c>
      <x:c r="B225" t="n">
        <x:v>32</x:v>
      </x:c>
      <x:c r="C225" s="30" t="n">
        <x:v>32574</x:v>
      </x:c>
      <x:c r="D225" t="n">
        <x:v>654</x:v>
      </x:c>
      <x:c r="E225" t="n">
        <x:v>48</x:v>
      </x:c>
      <x:c r="F225" t="str">
        <x:v>Classic</x:v>
      </x:c>
      <x:c r="G225" t="str">
        <x:v>Digital</x:v>
      </x:c>
      <x:c r="H225" s="60" t="n">
        <x:v>1000</x:v>
      </x:c>
      <x:c r="I225" s="60" t="n">
        <x:v>150</x:v>
      </x:c>
      <x:c r="J225" s="32" t="n">
        <x:v>0.334</x:v>
      </x:c>
      <x:c r="K225" s="32" t="n">
        <x:v>0.704</x:v>
      </x:c>
      <x:c r="L225" t="n">
        <x:v>0</x:v>
      </x:c>
      <x:c r="M225" t="n">
        <x:v>8</x:v>
      </x:c>
      <x:c r="N225" s="32" t="n">
        <x:v>0.102</x:v>
      </x:c>
    </x:row>
    <x:row r="226">
      <x:c r="A226" t="str">
        <x:v>C00225</x:v>
      </x:c>
      <x:c r="B226" t="n">
        <x:v>35</x:v>
      </x:c>
      <x:c r="C226" s="30" t="n">
        <x:v>69371</x:v>
      </x:c>
      <x:c r="D226" t="n">
        <x:v>602</x:v>
      </x:c>
      <x:c r="E226" t="n">
        <x:v>43</x:v>
      </x:c>
      <x:c r="F226" t="str">
        <x:v>Classic</x:v>
      </x:c>
      <x:c r="G226" t="str">
        <x:v>Branch</x:v>
      </x:c>
      <x:c r="H226" s="60" t="n">
        <x:v>4145</x:v>
      </x:c>
      <x:c r="I226" s="60" t="n">
        <x:v>346.29</x:v>
      </x:c>
      <x:c r="J226" s="32" t="n">
        <x:v>0.349</x:v>
      </x:c>
      <x:c r="K226" s="32" t="n">
        <x:v>0.543</x:v>
      </x:c>
      <x:c r="L226" t="n">
        <x:v>0</x:v>
      </x:c>
      <x:c r="M226" t="n">
        <x:v>5</x:v>
      </x:c>
      <x:c r="N226" s="32" t="n">
        <x:v>0.193</x:v>
      </x:c>
    </x:row>
    <x:row r="227">
      <x:c r="A227" t="str">
        <x:v>C00226</x:v>
      </x:c>
      <x:c r="B227" t="n">
        <x:v>39</x:v>
      </x:c>
      <x:c r="C227" s="30" t="n">
        <x:v>130370</x:v>
      </x:c>
      <x:c r="D227" t="n">
        <x:v>635</x:v>
      </x:c>
      <x:c r="E227" t="n">
        <x:v>54</x:v>
      </x:c>
      <x:c r="F227" t="str">
        <x:v>Platinum</x:v>
      </x:c>
      <x:c r="G227" t="str">
        <x:v>Partner</x:v>
      </x:c>
      <x:c r="H227" s="60" t="n">
        <x:v>28328</x:v>
      </x:c>
      <x:c r="I227" s="60" t="n">
        <x:v>2877.57</x:v>
      </x:c>
      <x:c r="J227" s="32" t="n">
        <x:v>0.446</x:v>
      </x:c>
      <x:c r="K227" s="32" t="n">
        <x:v>0.793</x:v>
      </x:c>
      <x:c r="L227" t="n">
        <x:v>0</x:v>
      </x:c>
      <x:c r="M227" t="n">
        <x:v>6</x:v>
      </x:c>
      <x:c r="N227" s="32" t="n">
        <x:v>0.147</x:v>
      </x:c>
    </x:row>
    <x:row r="228">
      <x:c r="A228" t="str">
        <x:v>C00227</x:v>
      </x:c>
      <x:c r="B228" t="n">
        <x:v>45</x:v>
      </x:c>
      <x:c r="C228" s="30" t="n">
        <x:v>100880</x:v>
      </x:c>
      <x:c r="D228" t="n">
        <x:v>679</x:v>
      </x:c>
      <x:c r="E228" t="n">
        <x:v>44</x:v>
      </x:c>
      <x:c r="F228" t="str">
        <x:v>Gold</x:v>
      </x:c>
      <x:c r="G228" t="str">
        <x:v>Partner</x:v>
      </x:c>
      <x:c r="H228" s="60" t="n">
        <x:v>17083</x:v>
      </x:c>
      <x:c r="I228" s="60" t="n">
        <x:v>1952.92</x:v>
      </x:c>
      <x:c r="J228" s="32" t="n">
        <x:v>0.302</x:v>
      </x:c>
      <x:c r="K228" s="32" t="n">
        <x:v>0.649</x:v>
      </x:c>
      <x:c r="L228" t="n">
        <x:v>0</x:v>
      </x:c>
      <x:c r="M228" t="n">
        <x:v>10</x:v>
      </x:c>
      <x:c r="N228" s="32" t="n">
        <x:v>0.02</x:v>
      </x:c>
    </x:row>
    <x:row r="229">
      <x:c r="A229" t="str">
        <x:v>C00228</x:v>
      </x:c>
      <x:c r="B229" t="n">
        <x:v>55</x:v>
      </x:c>
      <x:c r="C229" s="30" t="n">
        <x:v>63095</x:v>
      </x:c>
      <x:c r="D229" t="n">
        <x:v>835</x:v>
      </x:c>
      <x:c r="E229" t="n">
        <x:v>37</x:v>
      </x:c>
      <x:c r="F229" t="str">
        <x:v>Platinum</x:v>
      </x:c>
      <x:c r="G229" t="str">
        <x:v>Digital</x:v>
      </x:c>
      <x:c r="H229" s="60" t="n">
        <x:v>19363</x:v>
      </x:c>
      <x:c r="I229" s="60" t="n">
        <x:v>2239.26</x:v>
      </x:c>
      <x:c r="J229" s="32" t="n">
        <x:v>0.216</x:v>
      </x:c>
      <x:c r="K229" s="32" t="n">
        <x:v>0.884</x:v>
      </x:c>
      <x:c r="L229" t="n">
        <x:v>0</x:v>
      </x:c>
      <x:c r="M229" t="n">
        <x:v>8</x:v>
      </x:c>
      <x:c r="N229" s="32" t="n">
        <x:v>0.091</x:v>
      </x:c>
    </x:row>
    <x:row r="230">
      <x:c r="A230" t="str">
        <x:v>C00229</x:v>
      </x:c>
      <x:c r="B230" t="n">
        <x:v>30</x:v>
      </x:c>
      <x:c r="C230" s="30" t="n">
        <x:v>91426</x:v>
      </x:c>
      <x:c r="D230" t="n">
        <x:v>730</x:v>
      </x:c>
      <x:c r="E230" t="n">
        <x:v>22</x:v>
      </x:c>
      <x:c r="F230" t="str">
        <x:v>Classic</x:v>
      </x:c>
      <x:c r="G230" t="str">
        <x:v>Partner</x:v>
      </x:c>
      <x:c r="H230" s="60" t="n">
        <x:v>13634</x:v>
      </x:c>
      <x:c r="I230" s="60" t="n">
        <x:v>1478.37</x:v>
      </x:c>
      <x:c r="J230" s="32" t="n">
        <x:v>0.367</x:v>
      </x:c>
      <x:c r="K230" s="32" t="n">
        <x:v>1</x:v>
      </x:c>
      <x:c r="L230" t="n">
        <x:v>0</x:v>
      </x:c>
      <x:c r="M230" t="n">
        <x:v>7</x:v>
      </x:c>
      <x:c r="N230" s="32" t="n">
        <x:v>0.091</x:v>
      </x:c>
    </x:row>
    <x:row r="231">
      <x:c r="A231" t="str">
        <x:v>C00230</x:v>
      </x:c>
      <x:c r="B231" t="n">
        <x:v>31</x:v>
      </x:c>
      <x:c r="C231" s="30" t="n">
        <x:v>67137</x:v>
      </x:c>
      <x:c r="D231" t="n">
        <x:v>609</x:v>
      </x:c>
      <x:c r="E231" t="n">
        <x:v>41</x:v>
      </x:c>
      <x:c r="F231" t="str">
        <x:v>Classic</x:v>
      </x:c>
      <x:c r="G231" t="str">
        <x:v>Digital</x:v>
      </x:c>
      <x:c r="H231" s="60" t="n">
        <x:v>3801</x:v>
      </x:c>
      <x:c r="I231" s="60" t="n">
        <x:v>740.77</x:v>
      </x:c>
      <x:c r="J231" s="32" t="n">
        <x:v>0.585</x:v>
      </x:c>
      <x:c r="K231" s="32" t="n">
        <x:v>0.576</x:v>
      </x:c>
      <x:c r="L231" t="n">
        <x:v>0</x:v>
      </x:c>
      <x:c r="M231" t="n">
        <x:v>9</x:v>
      </x:c>
      <x:c r="N231" s="32" t="n">
        <x:v>0.02</x:v>
      </x:c>
    </x:row>
    <x:row r="232">
      <x:c r="A232" t="str">
        <x:v>C00231</x:v>
      </x:c>
      <x:c r="B232" t="n">
        <x:v>39</x:v>
      </x:c>
      <x:c r="C232" s="30" t="n">
        <x:v>69916</x:v>
      </x:c>
      <x:c r="D232" t="n">
        <x:v>651</x:v>
      </x:c>
      <x:c r="E232" t="n">
        <x:v>43</x:v>
      </x:c>
      <x:c r="F232" t="str">
        <x:v>Classic</x:v>
      </x:c>
      <x:c r="G232" t="str">
        <x:v>Branch</x:v>
      </x:c>
      <x:c r="H232" s="60" t="n">
        <x:v>3479</x:v>
      </x:c>
      <x:c r="I232" s="60" t="n">
        <x:v>283.48</x:v>
      </x:c>
      <x:c r="J232" s="32" t="n">
        <x:v>0.42</x:v>
      </x:c>
      <x:c r="K232" s="32" t="n">
        <x:v>0.615</x:v>
      </x:c>
      <x:c r="L232" t="n">
        <x:v>0</x:v>
      </x:c>
      <x:c r="M232" t="n">
        <x:v>7</x:v>
      </x:c>
      <x:c r="N232" s="32" t="n">
        <x:v>0.105</x:v>
      </x:c>
    </x:row>
    <x:row r="233">
      <x:c r="A233" t="str">
        <x:v>C00232</x:v>
      </x:c>
      <x:c r="B233" t="n">
        <x:v>29</x:v>
      </x:c>
      <x:c r="C233" s="30" t="n">
        <x:v>145753</x:v>
      </x:c>
      <x:c r="D233" t="n">
        <x:v>674</x:v>
      </x:c>
      <x:c r="E233" t="n">
        <x:v>43</x:v>
      </x:c>
      <x:c r="F233" t="str">
        <x:v>Platinum</x:v>
      </x:c>
      <x:c r="G233" t="str">
        <x:v>direct mail</x:v>
      </x:c>
      <x:c r="H233" s="60" t="n">
        <x:v>29740</x:v>
      </x:c>
      <x:c r="I233" s="60" t="n">
        <x:v>3218.52</x:v>
      </x:c>
      <x:c r="J233" s="32" t="n">
        <x:v>0.596</x:v>
      </x:c>
      <x:c r="K233" s="32" t="n">
        <x:v>0.598</x:v>
      </x:c>
      <x:c r="L233" t="n">
        <x:v>0</x:v>
      </x:c>
      <x:c r="M233" t="n">
        <x:v>8</x:v>
      </x:c>
      <x:c r="N233" s="32" t="n">
        <x:v>0.068</x:v>
      </x:c>
    </x:row>
    <x:row r="234">
      <x:c r="A234" t="str">
        <x:v>C00233</x:v>
      </x:c>
      <x:c r="B234" t="n">
        <x:v>58</x:v>
      </x:c>
      <x:c r="C234" s="30" t="n">
        <x:v>87498</x:v>
      </x:c>
      <x:c r="D234" t="n">
        <x:v>634</x:v>
      </x:c>
      <x:c r="E234" t="n">
        <x:v>21</x:v>
      </x:c>
      <x:c r="F234" t="str">
        <x:v>Gold</x:v>
      </x:c>
      <x:c r="G234" t="str">
        <x:v>Branch</x:v>
      </x:c>
      <x:c r="H234" s="60" t="n">
        <x:v>10354</x:v>
      </x:c>
      <x:c r="I234" s="60" t="n">
        <x:v>998.75</x:v>
      </x:c>
      <x:c r="J234" s="32" t="n">
        <x:v>0.417</x:v>
      </x:c>
      <x:c r="K234" s="32" t="n">
        <x:v>0.694</x:v>
      </x:c>
      <x:c r="L234" t="n">
        <x:v>0</x:v>
      </x:c>
      <x:c r="M234" t="n">
        <x:v>9</x:v>
      </x:c>
      <x:c r="N234" s="32" t="n">
        <x:v>0.02</x:v>
      </x:c>
    </x:row>
    <x:row r="235">
      <x:c r="A235" t="str">
        <x:v>C00234</x:v>
      </x:c>
      <x:c r="B235" t="n">
        <x:v>34</x:v>
      </x:c>
      <x:c r="C235" s="30" t="n">
        <x:v>28000</x:v>
      </x:c>
      <x:c r="D235" t="n">
        <x:v>731</x:v>
      </x:c>
      <x:c r="E235" t="n">
        <x:v>43</x:v>
      </x:c>
      <x:c r="F235" t="str">
        <x:v>Classic</x:v>
      </x:c>
      <x:c r="G235" t="str">
        <x:v>Direct Mail</x:v>
      </x:c>
      <x:c r="H235" s="60" t="n">
        <x:v>5726</x:v>
      </x:c>
      <x:c r="I235" s="60" t="n">
        <x:v>478.39</x:v>
      </x:c>
      <x:c r="J235" s="32" t="n">
        <x:v>0.296</x:v>
      </x:c>
      <x:c r="K235" s="32" t="n">
        <x:v>0.752</x:v>
      </x:c>
      <x:c r="L235" t="n">
        <x:v>0</x:v>
      </x:c>
      <x:c r="M235" t="n">
        <x:v>8</x:v>
      </x:c>
      <x:c r="N235" s="32" t="n">
        <x:v>0.029</x:v>
      </x:c>
    </x:row>
    <x:row r="236">
      <x:c r="A236" t="str">
        <x:v>C00235</x:v>
      </x:c>
      <x:c r="B236" t="n">
        <x:v>53</x:v>
      </x:c>
      <x:c r="C236" s="30" t="n">
        <x:v>34890</x:v>
      </x:c>
      <x:c r="D236" t="n">
        <x:v>713</x:v>
      </x:c>
      <x:c r="E236" t="n">
        <x:v>56</x:v>
      </x:c>
      <x:c r="F236" t="str">
        <x:v>Classic</x:v>
      </x:c>
      <x:c r="G236" t="str">
        <x:v>digital</x:v>
      </x:c>
      <x:c r="H236" s="60" t="n">
        <x:v>5442</x:v>
      </x:c>
      <x:c r="I236" s="60" t="n">
        <x:v>579.75</x:v>
      </x:c>
      <x:c r="J236" s="32" t="n">
        <x:v>0.368</x:v>
      </x:c>
      <x:c r="K236" s="32" t="n">
        <x:v>0.752</x:v>
      </x:c>
      <x:c r="L236" t="n">
        <x:v>0</x:v>
      </x:c>
      <x:c r="M236" t="n">
        <x:v>6</x:v>
      </x:c>
      <x:c r="N236" s="32" t="n">
        <x:v>0.128</x:v>
      </x:c>
    </x:row>
    <x:row r="237">
      <x:c r="A237" t="str">
        <x:v>C00236</x:v>
      </x:c>
      <x:c r="B237" t="n">
        <x:v>21</x:v>
      </x:c>
      <x:c r="C237" s="30" t="n">
        <x:v>41461</x:v>
      </x:c>
      <x:c r="D237" t="n">
        <x:v>683</x:v>
      </x:c>
      <x:c r="E237" t="n">
        <x:v>14</x:v>
      </x:c>
      <x:c r="F237" t="str">
        <x:v>Classic</x:v>
      </x:c>
      <x:c r="G237" t="str">
        <x:v>Partner</x:v>
      </x:c>
      <x:c r="H237" s="60" t="n">
        <x:v>5914</x:v>
      </x:c>
      <x:c r="I237" s="60" t="n">
        <x:v>340.46</x:v>
      </x:c>
      <x:c r="J237" s="32" t="n">
        <x:v>0.45</x:v>
      </x:c>
      <x:c r="K237" s="32" t="n">
        <x:v>0.576</x:v>
      </x:c>
      <x:c r="L237" t="n">
        <x:v>0</x:v>
      </x:c>
      <x:c r="M237" t="n">
        <x:v>7</x:v>
      </x:c>
      <x:c r="N237" s="32" t="n">
        <x:v>0.089</x:v>
      </x:c>
    </x:row>
    <x:row r="238">
      <x:c r="A238" t="str">
        <x:v>C00237</x:v>
      </x:c>
      <x:c r="B238" t="n">
        <x:v>50</x:v>
      </x:c>
      <x:c r="C238" s="30" t="n">
        <x:v>40173</x:v>
      </x:c>
      <x:c r="D238" t="n">
        <x:v>654</x:v>
      </x:c>
      <x:c r="E238" t="n">
        <x:v>82</x:v>
      </x:c>
      <x:c r="F238" t="str">
        <x:v>Classic</x:v>
      </x:c>
      <x:c r="G238" t="str">
        <x:v>Branch</x:v>
      </x:c>
      <x:c r="H238" s="60" t="n">
        <x:v>3653</x:v>
      </x:c>
      <x:c r="I238" s="60" t="n">
        <x:v>319.25</x:v>
      </x:c>
      <x:c r="J238" s="32" t="n">
        <x:v>0.405</x:v>
      </x:c>
      <x:c r="K238" s="32" t="n">
        <x:v>0.648</x:v>
      </x:c>
      <x:c r="L238" t="n">
        <x:v>0</x:v>
      </x:c>
      <x:c r="M238" t="n">
        <x:v>7</x:v>
      </x:c>
      <x:c r="N238" s="32" t="n">
        <x:v>0.094</x:v>
      </x:c>
    </x:row>
    <x:row r="239">
      <x:c r="A239" t="str">
        <x:v>C00238</x:v>
      </x:c>
      <x:c r="B239" t="n">
        <x:v>41</x:v>
      </x:c>
      <x:c r="C239" s="30" t="n">
        <x:v>77490</x:v>
      </x:c>
      <x:c r="D239" t="n">
        <x:v>570</x:v>
      </x:c>
      <x:c r="E239" t="n">
        <x:v>19</x:v>
      </x:c>
      <x:c r="F239" t="str">
        <x:v>Classic</x:v>
      </x:c>
      <x:c r="G239" t="str">
        <x:v>Partner</x:v>
      </x:c>
      <x:c r="H239" s="60" t="n">
        <x:v>4677</x:v>
      </x:c>
      <x:c r="I239" s="60" t="n">
        <x:v>625.34</x:v>
      </x:c>
      <x:c r="J239" s="32" t="n">
        <x:v>0.398</x:v>
      </x:c>
      <x:c r="K239" s="32" t="n">
        <x:v>0.417</x:v>
      </x:c>
      <x:c r="L239" t="n">
        <x:v>0</x:v>
      </x:c>
      <x:c r="M239" t="n">
        <x:v>5</x:v>
      </x:c>
      <x:c r="N239" s="32" t="n">
        <x:v>0.236</x:v>
      </x:c>
    </x:row>
    <x:row r="240">
      <x:c r="A240" t="str">
        <x:v>C00239</x:v>
      </x:c>
      <x:c r="B240" t="n">
        <x:v>71</x:v>
      </x:c>
      <x:c r="C240" s="30" t="n">
        <x:v>115655</x:v>
      </x:c>
      <x:c r="D240" t="n">
        <x:v>690</x:v>
      </x:c>
      <x:c r="E240" t="n">
        <x:v>52</x:v>
      </x:c>
      <x:c r="F240" t="str">
        <x:v>Platinum</x:v>
      </x:c>
      <x:c r="G240" t="str">
        <x:v>Partner</x:v>
      </x:c>
      <x:c r="H240" s="60" t="n">
        <x:v>22465</x:v>
      </x:c>
      <x:c r="I240" s="60" t="n">
        <x:v>2394.8</x:v>
      </x:c>
      <x:c r="J240" s="32" t="n">
        <x:v>0.552</x:v>
      </x:c>
      <x:c r="K240" s="32" t="n">
        <x:v>0.843</x:v>
      </x:c>
      <x:c r="L240" t="n">
        <x:v>0</x:v>
      </x:c>
      <x:c r="M240" t="n">
        <x:v>7</x:v>
      </x:c>
      <x:c r="N240" s="32" t="n">
        <x:v>0.131</x:v>
      </x:c>
    </x:row>
    <x:row r="241">
      <x:c r="A241" t="str">
        <x:v>C00240</x:v>
      </x:c>
      <x:c r="B241" t="n">
        <x:v>44</x:v>
      </x:c>
      <x:c r="C241" s="30" t="n">
        <x:v>84271</x:v>
      </x:c>
      <x:c r="D241" t="n">
        <x:v>749</x:v>
      </x:c>
      <x:c r="E241" t="n">
        <x:v>75</x:v>
      </x:c>
      <x:c r="F241" t="str">
        <x:v>platinum</x:v>
      </x:c>
      <x:c r="G241" t="str">
        <x:v>Partner</x:v>
      </x:c>
      <x:c r="H241" s="60" t="n">
        <x:v>21614</x:v>
      </x:c>
      <x:c r="I241" s="60" t="n">
        <x:v>2468.94</x:v>
      </x:c>
      <x:c r="J241" s="32" t="n">
        <x:v>0.521</x:v>
      </x:c>
      <x:c r="K241" s="32" t="n">
        <x:v>0.826</x:v>
      </x:c>
      <x:c r="L241" t="n">
        <x:v>0</x:v>
      </x:c>
      <x:c r="M241" t="n">
        <x:v>3</x:v>
      </x:c>
      <x:c r="N241" s="32" t="n">
        <x:v>0.353</x:v>
      </x:c>
    </x:row>
    <x:row r="242">
      <x:c r="A242" t="str">
        <x:v>C00241</x:v>
      </x:c>
      <x:c r="B242" t="n">
        <x:v>34</x:v>
      </x:c>
      <x:c r="C242" s="30" t="n">
        <x:v>92362</x:v>
      </x:c>
      <x:c r="D242" t="n">
        <x:v>704</x:v>
      </x:c>
      <x:c r="E242" t="n">
        <x:v>48</x:v>
      </x:c>
      <x:c r="F242" t="str">
        <x:v>Gold</x:v>
      </x:c>
      <x:c r="G242" t="str">
        <x:v>Branch</x:v>
      </x:c>
      <x:c r="H242" s="60" t="n">
        <x:v>13706</x:v>
      </x:c>
      <x:c r="I242" s="60" t="n">
        <x:v>1889.06</x:v>
      </x:c>
      <x:c r="J242" s="32" t="n">
        <x:v>0.206</x:v>
      </x:c>
      <x:c r="K242" s="32" t="n">
        <x:v>0.705</x:v>
      </x:c>
      <x:c r="L242" t="n">
        <x:v>0</x:v>
      </x:c>
      <x:c r="M242" t="n">
        <x:v>8</x:v>
      </x:c>
      <x:c r="N242" s="32" t="n">
        <x:v>0.091</x:v>
      </x:c>
    </x:row>
    <x:row r="243">
      <x:c r="A243" t="str">
        <x:v>C00242</x:v>
      </x:c>
      <x:c r="B243" t="n">
        <x:v>28</x:v>
      </x:c>
      <x:c r="C243" s="30" t="n">
        <x:v>34511</x:v>
      </x:c>
      <x:c r="D243" t="n">
        <x:v>659</x:v>
      </x:c>
      <x:c r="E243" t="n">
        <x:v>23</x:v>
      </x:c>
      <x:c r="F243" t="str">
        <x:v> Classic</x:v>
      </x:c>
      <x:c r="G243" t="str">
        <x:v>Partner</x:v>
      </x:c>
      <x:c r="H243" s="60" t="n">
        <x:v>2644</x:v>
      </x:c>
      <x:c r="I243" s="60" t="n">
        <x:v>925.44</x:v>
      </x:c>
      <x:c r="J243" s="32" t="n">
        <x:v>0.376</x:v>
      </x:c>
      <x:c r="K243" s="32" t="n">
        <x:v>0.643</x:v>
      </x:c>
      <x:c r="L243" t="n">
        <x:v>0</x:v>
      </x:c>
      <x:c r="M243" t="n">
        <x:v>8</x:v>
      </x:c>
      <x:c r="N243" s="32" t="n">
        <x:v>0.057</x:v>
      </x:c>
    </x:row>
    <x:row r="244">
      <x:c r="A244" t="str">
        <x:v>C00243</x:v>
      </x:c>
      <x:c r="B244" t="n">
        <x:v>36</x:v>
      </x:c>
      <x:c r="C244" s="30" t="n">
        <x:v>38074</x:v>
      </x:c>
      <x:c r="D244" t="n">
        <x:v>608</x:v>
      </x:c>
      <x:c r="E244" t="n">
        <x:v>106</x:v>
      </x:c>
      <x:c r="F244" t="str">
        <x:v>Classic</x:v>
      </x:c>
      <x:c r="G244" t="str">
        <x:v>Branch</x:v>
      </x:c>
      <x:c r="H244" s="60" t="n">
        <x:v>1373</x:v>
      </x:c>
      <x:c r="I244" s="60" t="n">
        <x:v>422.47</x:v>
      </x:c>
      <x:c r="J244" s="32" t="n">
        <x:v>0.377</x:v>
      </x:c>
      <x:c r="K244" s="32" t="n">
        <x:v>0.661</x:v>
      </x:c>
      <x:c r="L244" t="n">
        <x:v>0</x:v>
      </x:c>
      <x:c r="M244" t="n">
        <x:v>5</x:v>
      </x:c>
      <x:c r="N244" s="32" t="n">
        <x:v>0.211</x:v>
      </x:c>
    </x:row>
    <x:row r="245">
      <x:c r="A245" t="str">
        <x:v>C00244</x:v>
      </x:c>
      <x:c r="B245" t="n">
        <x:v>33</x:v>
      </x:c>
      <x:c r="C245" s="30" t="n">
        <x:v>171578</x:v>
      </x:c>
      <x:c r="D245" t="n">
        <x:v>730</x:v>
      </x:c>
      <x:c r="E245" t="n">
        <x:v>45</x:v>
      </x:c>
      <x:c r="F245" t="str">
        <x:v>Platinum</x:v>
      </x:c>
      <x:c r="G245" t="str">
        <x:v>Partner</x:v>
      </x:c>
      <x:c r="H245" s="60" t="n">
        <x:v>37381</x:v>
      </x:c>
      <x:c r="I245" s="60" t="n">
        <x:v>4297.72</x:v>
      </x:c>
      <x:c r="J245" s="32" t="n">
        <x:v>0.276</x:v>
      </x:c>
      <x:c r="K245" s="32" t="n">
        <x:v>0.747</x:v>
      </x:c>
      <x:c r="L245" t="n">
        <x:v>0</x:v>
      </x:c>
      <x:c r="M245" t="n">
        <x:v>8</x:v>
      </x:c>
      <x:c r="N245" s="32" t="n">
        <x:v>0.095</x:v>
      </x:c>
    </x:row>
    <x:row r="246">
      <x:c r="A246" t="str">
        <x:v>C00245</x:v>
      </x:c>
      <x:c r="B246" t="n">
        <x:v>46</x:v>
      </x:c>
      <x:c r="C246" s="30" t="n">
        <x:v>143295</x:v>
      </x:c>
      <x:c r="D246" t="n">
        <x:v>612</x:v>
      </x:c>
      <x:c r="E246" t="n">
        <x:v>21</x:v>
      </x:c>
      <x:c r="F246" t="str">
        <x:v>Platinum</x:v>
      </x:c>
      <x:c r="G246" t="str">
        <x:v>Partner</x:v>
      </x:c>
      <x:c r="H246" s="60" t="n">
        <x:v>26908</x:v>
      </x:c>
      <x:c r="I246" s="60" t="n">
        <x:v>3081.68</x:v>
      </x:c>
      <x:c r="J246" s="32" t="n">
        <x:v>0.4</x:v>
      </x:c>
      <x:c r="K246" s="32" t="n">
        <x:v>0.749</x:v>
      </x:c>
      <x:c r="L246" t="n">
        <x:v>0</x:v>
      </x:c>
      <x:c r="M246" t="n">
        <x:v>6</x:v>
      </x:c>
      <x:c r="N246" s="32" t="n">
        <x:v>0.202</x:v>
      </x:c>
    </x:row>
    <x:row r="247">
      <x:c r="A247" t="str">
        <x:v>C00246</x:v>
      </x:c>
      <x:c r="B247" t="n">
        <x:v>58</x:v>
      </x:c>
      <x:c r="C247" s="30" t="n">
        <x:v>35057</x:v>
      </x:c>
      <x:c r="D247" t="n">
        <x:v>630</x:v>
      </x:c>
      <x:c r="E247" t="n">
        <x:v>31</x:v>
      </x:c>
      <x:c r="F247" t="str">
        <x:v>Classic</x:v>
      </x:c>
      <x:c r="G247" t="str">
        <x:v>Direct Mail</x:v>
      </x:c>
      <x:c r="H247" s="60" t="n">
        <x:v>4885</x:v>
      </x:c>
      <x:c r="I247" s="60" t="n">
        <x:v>413.78</x:v>
      </x:c>
      <x:c r="J247" s="32" t="n">
        <x:v>0.439</x:v>
      </x:c>
      <x:c r="K247" s="32" t="n">
        <x:v>0.726</x:v>
      </x:c>
      <x:c r="L247" t="n">
        <x:v>0</x:v>
      </x:c>
      <x:c r="M247" t="n">
        <x:v>6</x:v>
      </x:c>
      <x:c r="N247" s="32" t="n">
        <x:v>0.169</x:v>
      </x:c>
    </x:row>
    <x:row r="248">
      <x:c r="A248" t="str">
        <x:v>C00247</x:v>
      </x:c>
      <x:c r="B248" t="n">
        <x:v>49</x:v>
      </x:c>
      <x:c r="C248" s="30" t="n">
        <x:v>28265</x:v>
      </x:c>
      <x:c r="D248" t="n">
        <x:v>667</x:v>
      </x:c>
      <x:c r="E248" t="n">
        <x:v>11</x:v>
      </x:c>
      <x:c r="F248" t="str">
        <x:v>Classic</x:v>
      </x:c>
      <x:c r="G248" t="str">
        <x:v>Digital</x:v>
      </x:c>
      <x:c r="H248" s="60" t="n">
        <x:v>3640</x:v>
      </x:c>
      <x:c r="I248" s="60" t="n">
        <x:v>449.52</x:v>
      </x:c>
      <x:c r="J248" s="32" t="n">
        <x:v>0.516</x:v>
      </x:c>
      <x:c r="K248" s="32" t="n">
        <x:v>0.809</x:v>
      </x:c>
      <x:c r="L248" t="n">
        <x:v>0</x:v>
      </x:c>
      <x:c r="M248" t="n">
        <x:v>7</x:v>
      </x:c>
      <x:c r="N248" s="32" t="n">
        <x:v>0.133</x:v>
      </x:c>
    </x:row>
    <x:row r="249">
      <x:c r="A249" t="str">
        <x:v>C00248</x:v>
      </x:c>
      <x:c r="B249" t="n">
        <x:v>30</x:v>
      </x:c>
      <x:c r="C249" s="30" t="n">
        <x:v>38291</x:v>
      </x:c>
      <x:c r="D249" t="n">
        <x:v>671</x:v>
      </x:c>
      <x:c r="E249" t="n">
        <x:v>31</x:v>
      </x:c>
      <x:c r="F249" t="str">
        <x:v>Classic</x:v>
      </x:c>
      <x:c r="G249" t="str">
        <x:v>Digital</x:v>
      </x:c>
      <x:c r="H249" s="60" t="n">
        <x:v>2448</x:v>
      </x:c>
      <x:c r="I249" s="60" t="n">
        <x:v>417.09</x:v>
      </x:c>
      <x:c r="J249" s="32" t="n">
        <x:v>0.57</x:v>
      </x:c>
      <x:c r="K249" s="32" t="n">
        <x:v>0.837</x:v>
      </x:c>
      <x:c r="L249" t="n">
        <x:v>0</x:v>
      </x:c>
      <x:c r="M249" t="n">
        <x:v>9</x:v>
      </x:c>
      <x:c r="N249" s="32" t="n">
        <x:v>0.02</x:v>
      </x:c>
    </x:row>
    <x:row r="250">
      <x:c r="A250" t="str">
        <x:v>C00249</x:v>
      </x:c>
      <x:c r="B250" t="n">
        <x:v>32</x:v>
      </x:c>
      <x:c r="C250" s="30" t="n">
        <x:v>75368</x:v>
      </x:c>
      <x:c r="D250" t="n">
        <x:v>692</x:v>
      </x:c>
      <x:c r="E250" t="n">
        <x:v>74</x:v>
      </x:c>
      <x:c r="F250" t="str">
        <x:v>Gold</x:v>
      </x:c>
      <x:c r="G250" t="str">
        <x:v>Digital</x:v>
      </x:c>
      <x:c r="H250" s="60" t="n">
        <x:v>10797</x:v>
      </x:c>
      <x:c r="I250" s="60" t="n">
        <x:v>1498.99</x:v>
      </x:c>
      <x:c r="J250" s="32" t="n">
        <x:v>0.356</x:v>
      </x:c>
      <x:c r="K250" s="32" t="n">
        <x:v>0.752</x:v>
      </x:c>
      <x:c r="L250" t="n">
        <x:v>0</x:v>
      </x:c>
      <x:c r="M250" t="n">
        <x:v>8</x:v>
      </x:c>
      <x:c r="N250" s="32" t="n">
        <x:v>0.059</x:v>
      </x:c>
    </x:row>
    <x:row r="251">
      <x:c r="A251" t="str">
        <x:v>C00250</x:v>
      </x:c>
      <x:c r="B251" t="n">
        <x:v>21</x:v>
      </x:c>
      <x:c r="C251" s="30" t="n">
        <x:v>66785</x:v>
      </x:c>
      <x:c r="D251" t="n">
        <x:v>692</x:v>
      </x:c>
      <x:c r="E251" t="n">
        <x:v>8</x:v>
      </x:c>
      <x:c r="F251" t="str">
        <x:v>Gold</x:v>
      </x:c>
      <x:c r="G251" t="str">
        <x:v>Direct Mail</x:v>
      </x:c>
      <x:c r="H251" s="60" t="n">
        <x:v>9621</x:v>
      </x:c>
      <x:c r="I251" s="60" t="n">
        <x:v>1294.37</x:v>
      </x:c>
      <x:c r="J251" s="32" t="n">
        <x:v>0.325</x:v>
      </x:c>
      <x:c r="K251" s="32" t="n">
        <x:v>0.962</x:v>
      </x:c>
      <x:c r="L251" t="n">
        <x:v>0</x:v>
      </x:c>
      <x:c r="M251" t="n">
        <x:v>8</x:v>
      </x:c>
      <x:c r="N251" s="32" t="n">
        <x:v>0.073</x:v>
      </x:c>
    </x:row>
    <x:row r="252">
      <x:c r="A252" t="str">
        <x:v>C00251</x:v>
      </x:c>
      <x:c r="B252" t="n">
        <x:v>48</x:v>
      </x:c>
      <x:c r="C252" s="30" t="n">
        <x:v>57342</x:v>
      </x:c>
      <x:c r="D252" t="n">
        <x:v>740</x:v>
      </x:c>
      <x:c r="E252" t="n">
        <x:v>43</x:v>
      </x:c>
      <x:c r="F252" t="str">
        <x:v>Gold</x:v>
      </x:c>
      <x:c r="G252" t="str">
        <x:v>Direct Mail</x:v>
      </x:c>
      <x:c r="H252" s="60" t="n">
        <x:v>11348</x:v>
      </x:c>
      <x:c r="I252" s="60" t="n">
        <x:v>1364.82</x:v>
      </x:c>
      <x:c r="J252" s="32" t="n">
        <x:v>0.307</x:v>
      </x:c>
      <x:c r="K252" s="32" t="n">
        <x:v>0.977</x:v>
      </x:c>
      <x:c r="L252" t="n">
        <x:v>0</x:v>
      </x:c>
      <x:c r="M252" t="n">
        <x:v>8</x:v>
      </x:c>
      <x:c r="N252" s="32" t="n">
        <x:v>0.022</x:v>
      </x:c>
    </x:row>
    <x:row r="253">
      <x:c r="A253" t="str">
        <x:v>C00252</x:v>
      </x:c>
      <x:c r="B253" t="n">
        <x:v>42</x:v>
      </x:c>
      <x:c r="C253" s="30" t="n">
        <x:v>74627</x:v>
      </x:c>
      <x:c r="D253" t="n">
        <x:v>609</x:v>
      </x:c>
      <x:c r="E253" t="n">
        <x:v>13</x:v>
      </x:c>
      <x:c r="F253" t="str">
        <x:v>Classic</x:v>
      </x:c>
      <x:c r="G253" t="str">
        <x:v>Direct Mail</x:v>
      </x:c>
      <x:c r="H253" s="60" t="n">
        <x:v>2310</x:v>
      </x:c>
      <x:c r="I253" s="60" t="n">
        <x:v>289.34</x:v>
      </x:c>
      <x:c r="J253" s="32" t="n">
        <x:v>0.349</x:v>
      </x:c>
      <x:c r="K253" s="32" t="n">
        <x:v>0.73</x:v>
      </x:c>
      <x:c r="L253" t="n">
        <x:v>0</x:v>
      </x:c>
      <x:c r="M253" t="n">
        <x:v>6</x:v>
      </x:c>
      <x:c r="N253" s="32" t="n">
        <x:v>0.226</x:v>
      </x:c>
    </x:row>
    <x:row r="254">
      <x:c r="A254" t="str">
        <x:v>C00253</x:v>
      </x:c>
      <x:c r="B254" t="n">
        <x:v>25</x:v>
      </x:c>
      <x:c r="C254" s="30" t="n">
        <x:v>60637</x:v>
      </x:c>
      <x:c r="D254" t="n">
        <x:v>705</x:v>
      </x:c>
      <x:c r="E254" t="n">
        <x:v>38</x:v>
      </x:c>
      <x:c r="F254" t="str">
        <x:v>Gold</x:v>
      </x:c>
      <x:c r="G254" t="str">
        <x:v>Digital</x:v>
      </x:c>
      <x:c r="H254" s="60" t="n">
        <x:v>7491</x:v>
      </x:c>
      <x:c r="I254" s="60" t="n">
        <x:v>242.24</x:v>
      </x:c>
      <x:c r="J254" s="32" t="n">
        <x:v>0.281</x:v>
      </x:c>
      <x:c r="K254" s="32" t="n">
        <x:v>0.73</x:v>
      </x:c>
      <x:c r="L254" t="n">
        <x:v>0</x:v>
      </x:c>
      <x:c r="M254" t="n">
        <x:v>8</x:v>
      </x:c>
      <x:c r="N254" s="32" t="n">
        <x:v>0.133</x:v>
      </x:c>
    </x:row>
    <x:row r="255">
      <x:c r="A255" t="str">
        <x:v>C00254</x:v>
      </x:c>
      <x:c r="B255" t="n">
        <x:v>37</x:v>
      </x:c>
      <x:c r="C255" s="30" t="n">
        <x:v>168943</x:v>
      </x:c>
      <x:c r="D255" t="n">
        <x:v>680</x:v>
      </x:c>
      <x:c r="E255" t="n">
        <x:v>25</x:v>
      </x:c>
      <x:c r="F255" t="str">
        <x:v>Platinum</x:v>
      </x:c>
      <x:c r="G255" t="str">
        <x:v>Branch</x:v>
      </x:c>
      <x:c r="H255" s="60" t="n">
        <x:v>33939</x:v>
      </x:c>
      <x:c r="I255" s="60" t="n">
        <x:v>3922.69</x:v>
      </x:c>
      <x:c r="J255" s="32" t="n">
        <x:v>0.334</x:v>
      </x:c>
      <x:c r="K255" s="32" t="n">
        <x:v>0.733</x:v>
      </x:c>
      <x:c r="L255" t="n">
        <x:v>0</x:v>
      </x:c>
      <x:c r="M255" t="n">
        <x:v>7</x:v>
      </x:c>
      <x:c r="N255" s="32" t="n">
        <x:v>0.104</x:v>
      </x:c>
    </x:row>
    <x:row r="256">
      <x:c r="A256" t="str">
        <x:v>C00255</x:v>
      </x:c>
      <x:c r="B256" t="n">
        <x:v>34</x:v>
      </x:c>
      <x:c r="C256" s="30" t="n">
        <x:v>68649</x:v>
      </x:c>
      <x:c r="D256" t="n">
        <x:v>679</x:v>
      </x:c>
      <x:c r="E256" t="n">
        <x:v>3</x:v>
      </x:c>
      <x:c r="F256" t="str">
        <x:v>Classic</x:v>
      </x:c>
      <x:c r="G256" t="str">
        <x:v>Digital</x:v>
      </x:c>
      <x:c r="H256" s="60" t="n">
        <x:v>5943</x:v>
      </x:c>
      <x:c r="I256" s="60" t="n">
        <x:v>373.49</x:v>
      </x:c>
      <x:c r="J256" s="32" t="n">
        <x:v>0.437</x:v>
      </x:c>
      <x:c r="K256" s="32" t="n">
        <x:v>0.674</x:v>
      </x:c>
      <x:c r="L256" t="n">
        <x:v>0</x:v>
      </x:c>
      <x:c r="M256" t="n">
        <x:v>8</x:v>
      </x:c>
      <x:c r="N256" s="32" t="n">
        <x:v>0.109</x:v>
      </x:c>
    </x:row>
    <x:row r="257">
      <x:c r="A257" t="str">
        <x:v>C00256</x:v>
      </x:c>
      <x:c r="B257" t="n">
        <x:v>21</x:v>
      </x:c>
      <x:c r="C257" s="30" t="n">
        <x:v>44675</x:v>
      </x:c>
      <x:c r="D257" t="n">
        <x:v>652</x:v>
      </x:c>
      <x:c r="E257" t="n">
        <x:v>11</x:v>
      </x:c>
      <x:c r="F257" t="str">
        <x:v>Classic</x:v>
      </x:c>
      <x:c r="G257" t="str">
        <x:v>Digital</x:v>
      </x:c>
      <x:c r="H257" s="60" t="n">
        <x:v>3908</x:v>
      </x:c>
      <x:c r="I257" s="60" t="n">
        <x:v>634.55</x:v>
      </x:c>
      <x:c r="J257" s="32" t="n">
        <x:v>0.275</x:v>
      </x:c>
      <x:c r="K257" s="32" t="n">
        <x:v>0.805</x:v>
      </x:c>
      <x:c r="L257" t="n">
        <x:v>0</x:v>
      </x:c>
      <x:c r="M257" t="n">
        <x:v>7</x:v>
      </x:c>
      <x:c r="N257" s="32" t="n">
        <x:v>0.146</x:v>
      </x:c>
    </x:row>
    <x:row r="258">
      <x:c r="A258" t="str">
        <x:v>C00257</x:v>
      </x:c>
      <x:c r="B258" t="n">
        <x:v>55</x:v>
      </x:c>
      <x:c r="C258" s="30" t="n">
        <x:v>61325</x:v>
      </x:c>
      <x:c r="D258" t="n">
        <x:v>764</x:v>
      </x:c>
      <x:c r="E258" t="n">
        <x:v>28</x:v>
      </x:c>
      <x:c r="F258" t="str">
        <x:v>Classic</x:v>
      </x:c>
      <x:c r="G258" t="str">
        <x:v>Direct Mail</x:v>
      </x:c>
      <x:c r="H258" s="60" t="n">
        <x:v>11371</x:v>
      </x:c>
      <x:c r="I258" s="60" t="n">
        <x:v>1335.03</x:v>
      </x:c>
      <x:c r="J258" s="32" t="n">
        <x:v>0.244</x:v>
      </x:c>
      <x:c r="K258" s="32" t="n">
        <x:v>0.95</x:v>
      </x:c>
      <x:c r="L258" t="n">
        <x:v>0</x:v>
      </x:c>
      <x:c r="M258" t="n">
        <x:v>7</x:v>
      </x:c>
      <x:c r="N258" s="32" t="n">
        <x:v>0.118</x:v>
      </x:c>
    </x:row>
    <x:row r="259">
      <x:c r="A259" t="str">
        <x:v>C00258</x:v>
      </x:c>
      <x:c r="B259" t="n">
        <x:v>37</x:v>
      </x:c>
      <x:c r="C259" s="30" t="n">
        <x:v>62098</x:v>
      </x:c>
      <x:c r="D259" t="n">
        <x:v>698</x:v>
      </x:c>
      <x:c r="E259" t="n">
        <x:v>14</x:v>
      </x:c>
      <x:c r="F259" t="str">
        <x:v>Classic</x:v>
      </x:c>
      <x:c r="G259" t="str">
        <x:v>Digital</x:v>
      </x:c>
      <x:c r="H259" s="60" t="n">
        <x:v>6592</x:v>
      </x:c>
      <x:c r="I259" s="60" t="n">
        <x:v>971.68</x:v>
      </x:c>
      <x:c r="J259" s="32" t="n">
        <x:v>0.358</x:v>
      </x:c>
      <x:c r="K259" s="32" t="n">
        <x:v>0.819</x:v>
      </x:c>
      <x:c r="L259" t="n">
        <x:v>0</x:v>
      </x:c>
      <x:c r="M259" t="n">
        <x:v>10</x:v>
      </x:c>
      <x:c r="N259" s="32" t="n">
        <x:v>0.02</x:v>
      </x:c>
    </x:row>
    <x:row r="260">
      <x:c r="A260" t="str">
        <x:v>C00259</x:v>
      </x:c>
      <x:c r="B260" t="n">
        <x:v>38</x:v>
      </x:c>
      <x:c r="C260" s="30" t="n">
        <x:v>67723</x:v>
      </x:c>
      <x:c r="D260" t="n">
        <x:v>682</x:v>
      </x:c>
      <x:c r="E260" t="n">
        <x:v>44</x:v>
      </x:c>
      <x:c r="F260" t="str">
        <x:v>Gold</x:v>
      </x:c>
      <x:c r="G260" t="str">
        <x:v>Branch</x:v>
      </x:c>
      <x:c r="H260" s="60" t="n">
        <x:v>8938</x:v>
      </x:c>
      <x:c r="I260" s="60" t="n">
        <x:v>851.76</x:v>
      </x:c>
      <x:c r="J260" s="32" t="n">
        <x:v>0.261</x:v>
      </x:c>
      <x:c r="K260" s="32" t="n">
        <x:v>1</x:v>
      </x:c>
      <x:c r="L260" t="n">
        <x:v>0</x:v>
      </x:c>
      <x:c r="M260" t="n">
        <x:v>6</x:v>
      </x:c>
      <x:c r="N260" s="32" t="n">
        <x:v>0.238</x:v>
      </x:c>
    </x:row>
    <x:row r="261">
      <x:c r="A261" t="str">
        <x:v>C00260</x:v>
      </x:c>
      <x:c r="B261" t="n">
        <x:v>35</x:v>
      </x:c>
      <x:c r="C261" s="30" t="n">
        <x:v>28000</x:v>
      </x:c>
      <x:c r="D261" t="n">
        <x:v>694</x:v>
      </x:c>
      <x:c r="E261" t="n">
        <x:v>28</x:v>
      </x:c>
      <x:c r="F261" t="str">
        <x:v>Classic</x:v>
      </x:c>
      <x:c r="G261" t="str">
        <x:v>Digital</x:v>
      </x:c>
      <x:c r="H261" s="60" t="n">
        <x:v>4588</x:v>
      </x:c>
      <x:c r="I261" s="60" t="n">
        <x:v>683.3</x:v>
      </x:c>
      <x:c r="J261" s="32" t="n">
        <x:v>0.294</x:v>
      </x:c>
      <x:c r="K261" s="32" t="n">
        <x:v>0.894</x:v>
      </x:c>
      <x:c r="L261" t="n">
        <x:v>0</x:v>
      </x:c>
      <x:c r="M261" t="n">
        <x:v>9</x:v>
      </x:c>
      <x:c r="N261" s="32" t="n">
        <x:v>0.02</x:v>
      </x:c>
    </x:row>
    <x:row r="262">
      <x:c r="A262" t="str">
        <x:v>C00261</x:v>
      </x:c>
      <x:c r="B262" t="n">
        <x:v>39</x:v>
      </x:c>
      <x:c r="C262" s="30" t="n">
        <x:v>102146</x:v>
      </x:c>
      <x:c r="D262" t="n">
        <x:v>662</x:v>
      </x:c>
      <x:c r="E262" t="n">
        <x:v>5</x:v>
      </x:c>
      <x:c r="F262" t="str">
        <x:v>Gold</x:v>
      </x:c>
      <x:c r="G262" t="str">
        <x:v>Digital</x:v>
      </x:c>
      <x:c r="H262" s="60" t="n">
        <x:v>11571</x:v>
      </x:c>
      <x:c r="I262" s="60" t="n">
        <x:v>1091.46</x:v>
      </x:c>
      <x:c r="J262" s="32" t="n">
        <x:v>0.346</x:v>
      </x:c>
      <x:c r="K262" s="32" t="n">
        <x:v>0.885</x:v>
      </x:c>
      <x:c r="L262" t="n">
        <x:v>0</x:v>
      </x:c>
      <x:c r="M262" t="n">
        <x:v>6</x:v>
      </x:c>
      <x:c r="N262" s="32" t="n">
        <x:v>0.181</x:v>
      </x:c>
    </x:row>
    <x:row r="263">
      <x:c r="A263" t="str">
        <x:v>C00262</x:v>
      </x:c>
      <x:c r="B263" t="n">
        <x:v>39</x:v>
      </x:c>
      <x:c r="C263" s="30" t="n">
        <x:v>69661</x:v>
      </x:c>
      <x:c r="D263" t="n">
        <x:v>732</x:v>
      </x:c>
      <x:c r="E263" t="n">
        <x:v>43</x:v>
      </x:c>
      <x:c r="F263" t="str">
        <x:v>gold</x:v>
      </x:c>
      <x:c r="G263" t="str">
        <x:v>Partner </x:v>
      </x:c>
      <x:c r="H263" s="60" t="n">
        <x:v>8221</x:v>
      </x:c>
      <x:c r="I263" s="60" t="n">
        <x:v>902.35</x:v>
      </x:c>
      <x:c r="J263" s="32" t="n">
        <x:v>0.374</x:v>
      </x:c>
      <x:c r="K263" s="32" t="n">
        <x:v>0.865</x:v>
      </x:c>
      <x:c r="L263" t="n">
        <x:v>0</x:v>
      </x:c>
      <x:c r="M263" t="n">
        <x:v>8</x:v>
      </x:c>
      <x:c r="N263" s="32" t="n">
        <x:v>0.062</x:v>
      </x:c>
    </x:row>
    <x:row r="264">
      <x:c r="A264" t="str">
        <x:v>C00263</x:v>
      </x:c>
      <x:c r="B264" t="n">
        <x:v>47</x:v>
      </x:c>
      <x:c r="C264" s="30" t="n">
        <x:v>114625</x:v>
      </x:c>
      <x:c r="D264" t="n">
        <x:v>694</x:v>
      </x:c>
      <x:c r="E264" t="n">
        <x:v>11</x:v>
      </x:c>
      <x:c r="F264" t="str">
        <x:v>Platinum</x:v>
      </x:c>
      <x:c r="G264" t="str">
        <x:v>Branch</x:v>
      </x:c>
      <x:c r="H264" s="60" t="n">
        <x:v>22971</x:v>
      </x:c>
      <x:c r="I264" s="60" t="n">
        <x:v>2450.46</x:v>
      </x:c>
      <x:c r="J264" s="32" t="n">
        <x:v>0.585</x:v>
      </x:c>
      <x:c r="K264" s="32" t="n">
        <x:v>0.666</x:v>
      </x:c>
      <x:c r="L264" t="n">
        <x:v>0</x:v>
      </x:c>
      <x:c r="M264" t="n">
        <x:v>8</x:v>
      </x:c>
      <x:c r="N264" s="32" t="n">
        <x:v>0.093</x:v>
      </x:c>
    </x:row>
    <x:row r="265">
      <x:c r="A265" t="str">
        <x:v>C00264</x:v>
      </x:c>
      <x:c r="B265" t="n">
        <x:v>21</x:v>
      </x:c>
      <x:c r="C265" s="30" t="n">
        <x:v>72130</x:v>
      </x:c>
      <x:c r="D265" t="n">
        <x:v>684</x:v>
      </x:c>
      <x:c r="E265" t="n">
        <x:v>15</x:v>
      </x:c>
      <x:c r="F265" t="str">
        <x:v>Gold</x:v>
      </x:c>
      <x:c r="G265" t="str">
        <x:v>Branch</x:v>
      </x:c>
      <x:c r="H265" s="60" t="n">
        <x:v>12903</x:v>
      </x:c>
      <x:c r="I265" s="60" t="n">
        <x:v>1123.53</x:v>
      </x:c>
      <x:c r="J265" s="32" t="n">
        <x:v>0.368</x:v>
      </x:c>
      <x:c r="K265" s="32" t="n">
        <x:v>0.749</x:v>
      </x:c>
      <x:c r="L265" t="n">
        <x:v>0</x:v>
      </x:c>
      <x:c r="M265" t="n">
        <x:v>4</x:v>
      </x:c>
      <x:c r="N265" s="32" t="n">
        <x:v>0.296</x:v>
      </x:c>
    </x:row>
    <x:row r="266">
      <x:c r="A266" t="str">
        <x:v>C00265</x:v>
      </x:c>
      <x:c r="B266" t="n">
        <x:v>43</x:v>
      </x:c>
      <x:c r="C266" s="30" t="n">
        <x:v>102878</x:v>
      </x:c>
      <x:c r="D266" t="n">
        <x:v>724</x:v>
      </x:c>
      <x:c r="E266" t="n">
        <x:v>9</x:v>
      </x:c>
      <x:c r="F266" t="str">
        <x:v>Platinum</x:v>
      </x:c>
      <x:c r="G266" t="str">
        <x:v>Digital</x:v>
      </x:c>
      <x:c r="H266" s="60" t="n">
        <x:v>21908</x:v>
      </x:c>
      <x:c r="I266" s="60" t="n">
        <x:v>2280.32</x:v>
      </x:c>
      <x:c r="J266" s="32" t="n">
        <x:v>0.53</x:v>
      </x:c>
      <x:c r="K266" s="32" t="n">
        <x:v>0.785</x:v>
      </x:c>
      <x:c r="L266" t="n">
        <x:v>0</x:v>
      </x:c>
      <x:c r="M266" t="n">
        <x:v>7</x:v>
      </x:c>
      <x:c r="N266" s="32" t="n">
        <x:v>0.158</x:v>
      </x:c>
    </x:row>
    <x:row r="267">
      <x:c r="A267" t="str">
        <x:v>C00266</x:v>
      </x:c>
      <x:c r="B267" t="n">
        <x:v>41</x:v>
      </x:c>
      <x:c r="C267" s="30" t="n">
        <x:v>59697</x:v>
      </x:c>
      <x:c r="D267" t="n">
        <x:v>778</x:v>
      </x:c>
      <x:c r="E267" t="n">
        <x:v>55</x:v>
      </x:c>
      <x:c r="F267" t="str">
        <x:v>Gold</x:v>
      </x:c>
      <x:c r="G267" t="str">
        <x:v>Partner</x:v>
      </x:c>
      <x:c r="H267" s="60" t="n">
        <x:v>14686</x:v>
      </x:c>
      <x:c r="I267" s="60" t="n">
        <x:v>1837.87</x:v>
      </x:c>
      <x:c r="J267" s="32" t="n">
        <x:v>0.337</x:v>
      </x:c>
      <x:c r="K267" s="32" t="n">
        <x:v>0.883</x:v>
      </x:c>
      <x:c r="L267" t="n">
        <x:v>0</x:v>
      </x:c>
      <x:c r="M267" t="n">
        <x:v>6</x:v>
      </x:c>
      <x:c r="N267" s="32" t="n">
        <x:v>0.179</x:v>
      </x:c>
    </x:row>
    <x:row r="268">
      <x:c r="A268" t="str">
        <x:v>C00267</x:v>
      </x:c>
      <x:c r="B268" t="n">
        <x:v>37</x:v>
      </x:c>
      <x:c r="C268" s="30" t="n">
        <x:v>48078</x:v>
      </x:c>
      <x:c r="D268" t="n">
        <x:v>768</x:v>
      </x:c>
      <x:c r="E268" t="n">
        <x:v>45</x:v>
      </x:c>
      <x:c r="F268" t="str">
        <x:v>Gold</x:v>
      </x:c>
      <x:c r="G268" t="str">
        <x:v>Branch</x:v>
      </x:c>
      <x:c r="H268" s="60" t="n">
        <x:v>11019</x:v>
      </x:c>
      <x:c r="I268" s="60" t="n">
        <x:v>990.75</x:v>
      </x:c>
      <x:c r="J268" s="32" t="n">
        <x:v>0.406</x:v>
      </x:c>
      <x:c r="K268" s="32" t="n">
        <x:v>0.898</x:v>
      </x:c>
      <x:c r="L268" t="n">
        <x:v>0</x:v>
      </x:c>
      <x:c r="M268" t="n">
        <x:v>7</x:v>
      </x:c>
      <x:c r="N268" s="32" t="n">
        <x:v>0.144</x:v>
      </x:c>
    </x:row>
    <x:row r="269">
      <x:c r="A269" t="str">
        <x:v>C00268</x:v>
      </x:c>
      <x:c r="B269" t="n">
        <x:v>50</x:v>
      </x:c>
      <x:c r="C269" s="30" t="n">
        <x:v>92033</x:v>
      </x:c>
      <x:c r="D269" t="n">
        <x:v>679</x:v>
      </x:c>
      <x:c r="E269" t="n">
        <x:v>111</x:v>
      </x:c>
      <x:c r="F269" t="str">
        <x:v>Classic</x:v>
      </x:c>
      <x:c r="G269" t="str">
        <x:v>Branch</x:v>
      </x:c>
      <x:c r="H269" s="60" t="n">
        <x:v>10024</x:v>
      </x:c>
      <x:c r="I269" s="60" t="n">
        <x:v>1317.99</x:v>
      </x:c>
      <x:c r="J269" s="32" t="n">
        <x:v>0.419</x:v>
      </x:c>
      <x:c r="K269" s="32" t="n">
        <x:v>0.698</x:v>
      </x:c>
      <x:c r="L269" t="n">
        <x:v>0</x:v>
      </x:c>
      <x:c r="M269" t="n">
        <x:v>5</x:v>
      </x:c>
      <x:c r="N269" s="32" t="n">
        <x:v>0.2</x:v>
      </x:c>
    </x:row>
    <x:row r="270">
      <x:c r="A270" t="str">
        <x:v>C00269</x:v>
      </x:c>
      <x:c r="B270" t="n">
        <x:v>54</x:v>
      </x:c>
      <x:c r="C270" s="30" t="n">
        <x:v>71221</x:v>
      </x:c>
      <x:c r="D270" t="n">
        <x:v>745</x:v>
      </x:c>
      <x:c r="E270" t="n">
        <x:v>65</x:v>
      </x:c>
      <x:c r="F270" t="str">
        <x:v> Gold</x:v>
      </x:c>
      <x:c r="G270" t="str">
        <x:v>Digital</x:v>
      </x:c>
      <x:c r="H270" s="60" t="n">
        <x:v>9090</x:v>
      </x:c>
      <x:c r="I270" s="60" t="n">
        <x:v>666.33</x:v>
      </x:c>
      <x:c r="J270" s="32" t="n">
        <x:v>0.347</x:v>
      </x:c>
      <x:c r="K270" s="32" t="n">
        <x:v>0.879</x:v>
      </x:c>
      <x:c r="L270" t="n">
        <x:v>0</x:v>
      </x:c>
      <x:c r="M270" t="n">
        <x:v>10</x:v>
      </x:c>
      <x:c r="N270" s="32" t="n">
        <x:v>0.02</x:v>
      </x:c>
    </x:row>
    <x:row r="271">
      <x:c r="A271" t="str">
        <x:v>C00270</x:v>
      </x:c>
      <x:c r="B271" t="n">
        <x:v>44</x:v>
      </x:c>
      <x:c r="C271" s="30" t="n">
        <x:v>62859</x:v>
      </x:c>
      <x:c r="D271" t="n">
        <x:v>649</x:v>
      </x:c>
      <x:c r="E271" t="n">
        <x:v>33</x:v>
      </x:c>
      <x:c r="F271" t="str">
        <x:v>Classic</x:v>
      </x:c>
      <x:c r="G271" t="str">
        <x:v>Partner</x:v>
      </x:c>
      <x:c r="H271" s="60" t="n">
        <x:v>6392</x:v>
      </x:c>
      <x:c r="I271" s="60" t="n">
        <x:v>778.06</x:v>
      </x:c>
      <x:c r="J271" s="32" t="n">
        <x:v>0.63</x:v>
      </x:c>
      <x:c r="K271" s="32" t="n">
        <x:v>0.71</x:v>
      </x:c>
      <x:c r="L271" t="n">
        <x:v>0</x:v>
      </x:c>
      <x:c r="M271" t="n">
        <x:v>4</x:v>
      </x:c>
      <x:c r="N271" s="32" t="n">
        <x:v>0.285</x:v>
      </x:c>
    </x:row>
    <x:row r="272">
      <x:c r="A272" t="str">
        <x:v>C00271</x:v>
      </x:c>
      <x:c r="B272" t="n">
        <x:v>36</x:v>
      </x:c>
      <x:c r="C272" s="30" t="n">
        <x:v>131540</x:v>
      </x:c>
      <x:c r="D272" t="n">
        <x:v>621</x:v>
      </x:c>
      <x:c r="E272" t="n">
        <x:v>36</x:v>
      </x:c>
      <x:c r="F272" t="str">
        <x:v>Gold</x:v>
      </x:c>
      <x:c r="G272" t="str">
        <x:v>Branch</x:v>
      </x:c>
      <x:c r="H272" s="60" t="n">
        <x:v>15346</x:v>
      </x:c>
      <x:c r="I272" s="60" t="n">
        <x:v>1626.67</x:v>
      </x:c>
      <x:c r="J272" s="32" t="n">
        <x:v>0.517</x:v>
      </x:c>
      <x:c r="K272" s="32" t="n">
        <x:v>0.614</x:v>
      </x:c>
      <x:c r="L272" t="n">
        <x:v>0</x:v>
      </x:c>
      <x:c r="M272" t="n">
        <x:v>8</x:v>
      </x:c>
      <x:c r="N272" s="32" t="n">
        <x:v>0.078</x:v>
      </x:c>
    </x:row>
    <x:row r="273">
      <x:c r="A273" t="str">
        <x:v>C00272</x:v>
      </x:c>
      <x:c r="B273" t="n">
        <x:v>24</x:v>
      </x:c>
      <x:c r="C273" s="30" t="n">
        <x:v>65298</x:v>
      </x:c>
      <x:c r="D273" t="n">
        <x:v>678</x:v>
      </x:c>
      <x:c r="E273" t="n">
        <x:v>32</x:v>
      </x:c>
      <x:c r="F273" t="str">
        <x:v>Gold</x:v>
      </x:c>
      <x:c r="G273" t="str">
        <x:v>Digital</x:v>
      </x:c>
      <x:c r="H273" s="60" t="n">
        <x:v>8678</x:v>
      </x:c>
      <x:c r="I273" s="60" t="n">
        <x:v>764.54</x:v>
      </x:c>
      <x:c r="J273" s="32" t="n">
        <x:v>0.309</x:v>
      </x:c>
      <x:c r="K273" s="32" t="n">
        <x:v>0.788</x:v>
      </x:c>
      <x:c r="L273" t="n">
        <x:v>0</x:v>
      </x:c>
      <x:c r="M273" t="n">
        <x:v>8</x:v>
      </x:c>
      <x:c r="N273" s="32" t="n">
        <x:v>0.157</x:v>
      </x:c>
    </x:row>
    <x:row r="274">
      <x:c r="A274" t="str">
        <x:v>C00273</x:v>
      </x:c>
      <x:c r="B274" t="n">
        <x:v>42</x:v>
      </x:c>
      <x:c r="C274" s="30" t="n">
        <x:v>225880</x:v>
      </x:c>
      <x:c r="D274" t="n">
        <x:v>715</x:v>
      </x:c>
      <x:c r="E274" t="n">
        <x:v>53</x:v>
      </x:c>
      <x:c r="F274" t="str">
        <x:v>Classic</x:v>
      </x:c>
      <x:c r="G274" t="str">
        <x:v>Partner</x:v>
      </x:c>
      <x:c r="H274" s="60" t="n">
        <x:v>16199</x:v>
      </x:c>
      <x:c r="I274" s="60" t="n">
        <x:v>1956.73</x:v>
      </x:c>
      <x:c r="J274" s="32" t="n">
        <x:v>0.329</x:v>
      </x:c>
      <x:c r="K274" s="32" t="n">
        <x:v>0.851</x:v>
      </x:c>
      <x:c r="L274" t="n">
        <x:v>0</x:v>
      </x:c>
      <x:c r="M274" t="n">
        <x:v>6</x:v>
      </x:c>
      <x:c r="N274" s="32" t="n">
        <x:v>0.153</x:v>
      </x:c>
    </x:row>
    <x:row r="275">
      <x:c r="A275" t="str">
        <x:v>C00274</x:v>
      </x:c>
      <x:c r="B275" t="n">
        <x:v>46</x:v>
      </x:c>
      <x:c r="C275" s="30" t="n">
        <x:v>66917</x:v>
      </x:c>
      <x:c r="D275" t="n">
        <x:v>689</x:v>
      </x:c>
      <x:c r="E275" t="n">
        <x:v>23</x:v>
      </x:c>
      <x:c r="F275" t="str">
        <x:v>Gold</x:v>
      </x:c>
      <x:c r="G275" t="str">
        <x:v>Partner</x:v>
      </x:c>
      <x:c r="H275" s="60" t="n">
        <x:v>9488</x:v>
      </x:c>
      <x:c r="I275" s="60" t="n">
        <x:v>1257.72</x:v>
      </x:c>
      <x:c r="J275" s="32" t="n">
        <x:v>0.348</x:v>
      </x:c>
      <x:c r="K275" s="32" t="n">
        <x:v>0.797</x:v>
      </x:c>
      <x:c r="L275" t="n">
        <x:v>0</x:v>
      </x:c>
      <x:c r="M275" t="n">
        <x:v>6</x:v>
      </x:c>
      <x:c r="N275" s="32" t="n">
        <x:v>0.17</x:v>
      </x:c>
    </x:row>
    <x:row r="276">
      <x:c r="A276" t="str">
        <x:v>C00275</x:v>
      </x:c>
      <x:c r="B276" t="n">
        <x:v>45</x:v>
      </x:c>
      <x:c r="C276" s="30" t="n">
        <x:v>28000</x:v>
      </x:c>
      <x:c r="D276" t="n">
        <x:v>698</x:v>
      </x:c>
      <x:c r="E276" t="n">
        <x:v>63</x:v>
      </x:c>
      <x:c r="F276" t="str">
        <x:v>Classic</x:v>
      </x:c>
      <x:c r="G276" t="str">
        <x:v>Direct Mail</x:v>
      </x:c>
      <x:c r="H276" s="60" t="n">
        <x:v>3560</x:v>
      </x:c>
      <x:c r="I276" s="60" t="n">
        <x:v>753.5</x:v>
      </x:c>
      <x:c r="J276" s="32" t="n">
        <x:v>0.46</x:v>
      </x:c>
      <x:c r="K276" s="32" t="n">
        <x:v>0.79</x:v>
      </x:c>
      <x:c r="L276" t="n">
        <x:v>0</x:v>
      </x:c>
      <x:c r="M276" t="n">
        <x:v>7</x:v>
      </x:c>
      <x:c r="N276" s="32" t="n">
        <x:v>0.115</x:v>
      </x:c>
    </x:row>
    <x:row r="277">
      <x:c r="A277" t="str">
        <x:v>C00276</x:v>
      </x:c>
      <x:c r="B277" t="n">
        <x:v>46</x:v>
      </x:c>
      <x:c r="C277" s="30" t="n">
        <x:v>112386</x:v>
      </x:c>
      <x:c r="D277" t="n">
        <x:v>717</x:v>
      </x:c>
      <x:c r="E277" t="n">
        <x:v>17</x:v>
      </x:c>
      <x:c r="F277" t="str">
        <x:v>Platinum</x:v>
      </x:c>
      <x:c r="G277" t="str">
        <x:v>Digital</x:v>
      </x:c>
      <x:c r="H277" s="60" t="n">
        <x:v>23941</x:v>
      </x:c>
      <x:c r="I277" s="60" t="n">
        <x:v>2687.75</x:v>
      </x:c>
      <x:c r="J277" s="32" t="n">
        <x:v>0.4</x:v>
      </x:c>
      <x:c r="K277" s="32" t="n">
        <x:v>0.846</x:v>
      </x:c>
      <x:c r="L277" t="n">
        <x:v>0</x:v>
      </x:c>
      <x:c r="M277" t="n">
        <x:v>6</x:v>
      </x:c>
      <x:c r="N277" s="32" t="n">
        <x:v>0.17</x:v>
      </x:c>
    </x:row>
    <x:row r="278">
      <x:c r="A278" t="str">
        <x:v>C00277</x:v>
      </x:c>
      <x:c r="B278" t="n">
        <x:v>51</x:v>
      </x:c>
      <x:c r="C278" s="30" t="n">
        <x:v>59811</x:v>
      </x:c>
      <x:c r="D278" t="n">
        <x:v>663</x:v>
      </x:c>
      <x:c r="E278" t="n">
        <x:v>71</x:v>
      </x:c>
      <x:c r="F278" t="str">
        <x:v>Classic</x:v>
      </x:c>
      <x:c r="G278" t="str">
        <x:v>Direct Mail</x:v>
      </x:c>
      <x:c r="H278" s="60" t="n">
        <x:v>2520</x:v>
      </x:c>
      <x:c r="I278" s="60" t="n">
        <x:v>247.17</x:v>
      </x:c>
      <x:c r="J278" s="32" t="n">
        <x:v>0.446</x:v>
      </x:c>
      <x:c r="K278" s="32" t="n">
        <x:v>0.644</x:v>
      </x:c>
      <x:c r="L278" t="n">
        <x:v>0</x:v>
      </x:c>
      <x:c r="M278" t="n">
        <x:v>7</x:v>
      </x:c>
      <x:c r="N278" s="32" t="n">
        <x:v>0.13</x:v>
      </x:c>
    </x:row>
    <x:row r="279">
      <x:c r="A279" t="str">
        <x:v>C00278</x:v>
      </x:c>
      <x:c r="B279" t="n">
        <x:v>38</x:v>
      </x:c>
      <x:c r="C279" s="30" t="n">
        <x:v>113086</x:v>
      </x:c>
      <x:c r="D279" t="n">
        <x:v>733</x:v>
      </x:c>
      <x:c r="E279" t="n">
        <x:v>14</x:v>
      </x:c>
      <x:c r="F279" t="str">
        <x:v>Platinum</x:v>
      </x:c>
      <x:c r="G279" t="str">
        <x:v>Branch</x:v>
      </x:c>
      <x:c r="H279" s="60" t="n">
        <x:v>24556</x:v>
      </x:c>
      <x:c r="I279" s="60" t="n">
        <x:v>2360.31</x:v>
      </x:c>
      <x:c r="J279" s="32" t="n">
        <x:v>0.505</x:v>
      </x:c>
      <x:c r="K279" s="32" t="n">
        <x:v>0.847</x:v>
      </x:c>
      <x:c r="L279" t="n">
        <x:v>0</x:v>
      </x:c>
      <x:c r="M279" t="n">
        <x:v>9</x:v>
      </x:c>
      <x:c r="N279" s="32" t="n">
        <x:v>0.02</x:v>
      </x:c>
    </x:row>
    <x:row r="280">
      <x:c r="A280" t="str">
        <x:v>C00279</x:v>
      </x:c>
      <x:c r="B280" t="n">
        <x:v>51</x:v>
      </x:c>
      <x:c r="C280" s="30" t="n">
        <x:v>165214</x:v>
      </x:c>
      <x:c r="D280" t="n">
        <x:v>622</x:v>
      </x:c>
      <x:c r="E280" t="n">
        <x:v>46</x:v>
      </x:c>
      <x:c r="F280" t="str">
        <x:v>Platinum</x:v>
      </x:c>
      <x:c r="G280" t="str">
        <x:v>Partner</x:v>
      </x:c>
      <x:c r="H280" s="60" t="n">
        <x:v>31911</x:v>
      </x:c>
      <x:c r="I280" s="60" t="n">
        <x:v>3669.12</x:v>
      </x:c>
      <x:c r="J280" s="32" t="n">
        <x:v>0.55</x:v>
      </x:c>
      <x:c r="K280" s="32" t="n">
        <x:v>0.592</x:v>
      </x:c>
      <x:c r="L280" t="n">
        <x:v>0</x:v>
      </x:c>
      <x:c r="M280" t="n">
        <x:v>8</x:v>
      </x:c>
      <x:c r="N280" s="32" t="n">
        <x:v>0.02</x:v>
      </x:c>
    </x:row>
    <x:row r="281">
      <x:c r="A281" t="str">
        <x:v>C00280</x:v>
      </x:c>
      <x:c r="B281" t="n">
        <x:v>38</x:v>
      </x:c>
      <x:c r="C281" s="30" t="n">
        <x:v>143770</x:v>
      </x:c>
      <x:c r="D281" t="n">
        <x:v>665</x:v>
      </x:c>
      <x:c r="E281" t="n">
        <x:v>75</x:v>
      </x:c>
      <x:c r="F281" t="str">
        <x:v>Platinum</x:v>
      </x:c>
      <x:c r="G281" t="str">
        <x:v>Partner</x:v>
      </x:c>
      <x:c r="H281" s="60" t="n">
        <x:v>31140</x:v>
      </x:c>
      <x:c r="I281" s="60" t="n">
        <x:v>3199.54</x:v>
      </x:c>
      <x:c r="J281" s="32" t="n">
        <x:v>0.328</x:v>
      </x:c>
      <x:c r="K281" s="32" t="n">
        <x:v>0.784</x:v>
      </x:c>
      <x:c r="L281" t="n">
        <x:v>0</x:v>
      </x:c>
      <x:c r="M281" t="n">
        <x:v>9</x:v>
      </x:c>
      <x:c r="N281" s="32" t="n">
        <x:v>0.02</x:v>
      </x:c>
    </x:row>
    <x:row r="282">
      <x:c r="A282" t="str">
        <x:v>C00281</x:v>
      </x:c>
      <x:c r="B282" t="n">
        <x:v>47</x:v>
      </x:c>
      <x:c r="C282" s="30" t="n">
        <x:v>46980</x:v>
      </x:c>
      <x:c r="D282" t="n">
        <x:v>757</x:v>
      </x:c>
      <x:c r="E282" t="n">
        <x:v>39</x:v>
      </x:c>
      <x:c r="F282" t="str">
        <x:v>Gold</x:v>
      </x:c>
      <x:c r="G282" t="str">
        <x:v>Digital</x:v>
      </x:c>
      <x:c r="H282" s="60" t="n">
        <x:v>10702</x:v>
      </x:c>
      <x:c r="I282" s="60" t="n">
        <x:v>1224.32</x:v>
      </x:c>
      <x:c r="J282" s="32" t="n">
        <x:v>0.368</x:v>
      </x:c>
      <x:c r="K282" s="32" t="n">
        <x:v>0.86</x:v>
      </x:c>
      <x:c r="L282" t="n">
        <x:v>0</x:v>
      </x:c>
      <x:c r="M282" t="n">
        <x:v>10</x:v>
      </x:c>
      <x:c r="N282" s="32" t="n">
        <x:v>0.02</x:v>
      </x:c>
    </x:row>
    <x:row r="283">
      <x:c r="A283" t="str">
        <x:v>C00282</x:v>
      </x:c>
      <x:c r="B283" t="n">
        <x:v>31</x:v>
      </x:c>
      <x:c r="C283" s="30" t="n">
        <x:v>42847</x:v>
      </x:c>
      <x:c r="D283" t="n">
        <x:v>626</x:v>
      </x:c>
      <x:c r="E283" t="n">
        <x:v>19</x:v>
      </x:c>
      <x:c r="F283" t="str">
        <x:v>Classic</x:v>
      </x:c>
      <x:c r="G283" t="str">
        <x:v> Digital</x:v>
      </x:c>
      <x:c r="H283" s="60" t="n">
        <x:v>3493</x:v>
      </x:c>
      <x:c r="I283" s="60" t="n">
        <x:v>150</x:v>
      </x:c>
      <x:c r="J283" s="32" t="n">
        <x:v>0.582</x:v>
      </x:c>
      <x:c r="K283" s="32" t="n">
        <x:v>0.637</x:v>
      </x:c>
      <x:c r="L283" t="n">
        <x:v>0</x:v>
      </x:c>
      <x:c r="M283" t="n">
        <x:v>7</x:v>
      </x:c>
      <x:c r="N283" s="32" t="n">
        <x:v>0.088</x:v>
      </x:c>
    </x:row>
    <x:row r="284">
      <x:c r="A284" t="str">
        <x:v>C00283</x:v>
      </x:c>
      <x:c r="B284" t="n">
        <x:v>30</x:v>
      </x:c>
      <x:c r="C284" s="30" t="n">
        <x:v>92398</x:v>
      </x:c>
      <x:c r="D284" t="n">
        <x:v>693</x:v>
      </x:c>
      <x:c r="E284" t="n">
        <x:v>91</x:v>
      </x:c>
      <x:c r="F284" t="str">
        <x:v>Gold</x:v>
      </x:c>
      <x:c r="G284" t="str">
        <x:v>Branch</x:v>
      </x:c>
      <x:c r="H284" s="60" t="n">
        <x:v>11754</x:v>
      </x:c>
      <x:c r="I284" s="60" t="n">
        <x:v>1172.94</x:v>
      </x:c>
      <x:c r="J284" s="32" t="n">
        <x:v>0.415</x:v>
      </x:c>
      <x:c r="K284" s="32" t="n">
        <x:v>0.779</x:v>
      </x:c>
      <x:c r="L284" t="n">
        <x:v>0</x:v>
      </x:c>
      <x:c r="M284" t="n">
        <x:v>7</x:v>
      </x:c>
      <x:c r="N284" s="32" t="n">
        <x:v>0.097</x:v>
      </x:c>
    </x:row>
    <x:row r="285">
      <x:c r="A285" t="str">
        <x:v>C00284</x:v>
      </x:c>
      <x:c r="B285" t="n">
        <x:v>42</x:v>
      </x:c>
      <x:c r="C285" s="30" t="n">
        <x:v>70370</x:v>
      </x:c>
      <x:c r="D285" t="n">
        <x:v>669</x:v>
      </x:c>
      <x:c r="E285" t="n">
        <x:v>39</x:v>
      </x:c>
      <x:c r="F285" t="str">
        <x:v>Gold</x:v>
      </x:c>
      <x:c r="G285" t="str">
        <x:v>PARTNER</x:v>
      </x:c>
      <x:c r="H285" s="60" t="n">
        <x:v>11483</x:v>
      </x:c>
      <x:c r="I285" s="60" t="n">
        <x:v>1145.32</x:v>
      </x:c>
      <x:c r="J285" s="32" t="n">
        <x:v>0.363</x:v>
      </x:c>
      <x:c r="K285" s="32" t="n">
        <x:v>0.844</x:v>
      </x:c>
      <x:c r="L285" t="n">
        <x:v>0</x:v>
      </x:c>
      <x:c r="M285" t="n">
        <x:v>6</x:v>
      </x:c>
      <x:c r="N285" s="32" t="n">
        <x:v>0.142</x:v>
      </x:c>
    </x:row>
    <x:row r="286">
      <x:c r="A286" t="str">
        <x:v>C00285</x:v>
      </x:c>
      <x:c r="B286" t="n">
        <x:v>40</x:v>
      </x:c>
      <x:c r="C286" s="30" t="n">
        <x:v>49204</x:v>
      </x:c>
      <x:c r="D286" t="n">
        <x:v>762</x:v>
      </x:c>
      <x:c r="E286" t="n">
        <x:v>44</x:v>
      </x:c>
      <x:c r="F286" t="str">
        <x:v>Gold</x:v>
      </x:c>
      <x:c r="G286" t="str">
        <x:v>Direct Mail </x:v>
      </x:c>
      <x:c r="H286" s="60" t="n">
        <x:v>10885</x:v>
      </x:c>
      <x:c r="I286" s="60" t="n">
        <x:v>492.02</x:v>
      </x:c>
      <x:c r="J286" s="32" t="n">
        <x:v>0.258</x:v>
      </x:c>
      <x:c r="K286" s="32" t="n">
        <x:v>0.905</x:v>
      </x:c>
      <x:c r="L286" t="n">
        <x:v>0</x:v>
      </x:c>
      <x:c r="M286" t="n">
        <x:v>5</x:v>
      </x:c>
      <x:c r="N286" s="32" t="n">
        <x:v>0.265</x:v>
      </x:c>
    </x:row>
    <x:row r="287">
      <x:c r="A287" t="str">
        <x:v>C00286</x:v>
      </x:c>
      <x:c r="B287" t="n">
        <x:v>38</x:v>
      </x:c>
      <x:c r="C287" s="30" t="n">
        <x:v>111603</x:v>
      </x:c>
      <x:c r="D287" t="n">
        <x:v>629</x:v>
      </x:c>
      <x:c r="E287" t="n">
        <x:v>19</x:v>
      </x:c>
      <x:c r="F287" t="str">
        <x:v>Gold</x:v>
      </x:c>
      <x:c r="G287" t="str">
        <x:v>partner</x:v>
      </x:c>
      <x:c r="H287" s="60" t="n">
        <x:v>15257</x:v>
      </x:c>
      <x:c r="I287" s="60" t="n">
        <x:v>1679.71</x:v>
      </x:c>
      <x:c r="J287" s="32" t="n">
        <x:v>0.413</x:v>
      </x:c>
      <x:c r="K287" s="32" t="n">
        <x:v>0.79</x:v>
      </x:c>
      <x:c r="L287" t="n">
        <x:v>0</x:v>
      </x:c>
      <x:c r="M287" t="n">
        <x:v>9</x:v>
      </x:c>
      <x:c r="N287" s="32" t="n">
        <x:v>0.02</x:v>
      </x:c>
    </x:row>
    <x:row r="288">
      <x:c r="A288" t="str">
        <x:v>C00287</x:v>
      </x:c>
      <x:c r="B288" t="n">
        <x:v>37</x:v>
      </x:c>
      <x:c r="C288" s="30" t="n">
        <x:v>56145</x:v>
      </x:c>
      <x:c r="D288" t="n">
        <x:v>663</x:v>
      </x:c>
      <x:c r="E288" t="n">
        <x:v>83</x:v>
      </x:c>
      <x:c r="F288" t="str">
        <x:v>Classic</x:v>
      </x:c>
      <x:c r="G288" t="str">
        <x:v>Branch</x:v>
      </x:c>
      <x:c r="H288" s="60" t="n">
        <x:v>3550</x:v>
      </x:c>
      <x:c r="I288" s="60" t="n">
        <x:v>455.87</x:v>
      </x:c>
      <x:c r="J288" s="32" t="n">
        <x:v>0.581</x:v>
      </x:c>
      <x:c r="K288" s="32" t="n">
        <x:v>0.791</x:v>
      </x:c>
      <x:c r="L288" t="n">
        <x:v>0</x:v>
      </x:c>
      <x:c r="M288" t="n">
        <x:v>4</x:v>
      </x:c>
      <x:c r="N288" s="32" t="n">
        <x:v>0.3</x:v>
      </x:c>
    </x:row>
    <x:row r="289">
      <x:c r="A289" t="str">
        <x:v>C00288</x:v>
      </x:c>
      <x:c r="B289" t="n">
        <x:v>32</x:v>
      </x:c>
      <x:c r="C289" s="30" t="n">
        <x:v>47411</x:v>
      </x:c>
      <x:c r="D289" t="n">
        <x:v>643</x:v>
      </x:c>
      <x:c r="E289" t="n">
        <x:v>55</x:v>
      </x:c>
      <x:c r="F289" t="str">
        <x:v>Classic</x:v>
      </x:c>
      <x:c r="G289" t="str">
        <x:v>Digital</x:v>
      </x:c>
      <x:c r="H289" s="60" t="n">
        <x:v>4468</x:v>
      </x:c>
      <x:c r="I289" s="60" t="n">
        <x:v>467.29</x:v>
      </x:c>
      <x:c r="J289" s="32" t="n">
        <x:v>0.458</x:v>
      </x:c>
      <x:c r="K289" s="32" t="n">
        <x:v>0.828</x:v>
      </x:c>
      <x:c r="L289" t="n">
        <x:v>0</x:v>
      </x:c>
      <x:c r="M289" t="n">
        <x:v>7</x:v>
      </x:c>
      <x:c r="N289" s="32" t="n">
        <x:v>0.051</x:v>
      </x:c>
    </x:row>
    <x:row r="290">
      <x:c r="A290" t="str">
        <x:v>C00289</x:v>
      </x:c>
      <x:c r="B290" t="n">
        <x:v>36</x:v>
      </x:c>
      <x:c r="C290" s="30" t="n">
        <x:v>100424</x:v>
      </x:c>
      <x:c r="D290" t="n">
        <x:v>689</x:v>
      </x:c>
      <x:c r="E290" t="n">
        <x:v>29</x:v>
      </x:c>
      <x:c r="F290" t="str">
        <x:v>Gold </x:v>
      </x:c>
      <x:c r="G290" t="str">
        <x:v>Digital</x:v>
      </x:c>
      <x:c r="H290" s="60" t="n">
        <x:v>10605</x:v>
      </x:c>
      <x:c r="I290" s="60" t="n">
        <x:v>1460.11</x:v>
      </x:c>
      <x:c r="J290" s="32" t="n">
        <x:v>0.428</x:v>
      </x:c>
      <x:c r="K290" s="32" t="n">
        <x:v>0.719</x:v>
      </x:c>
      <x:c r="L290" t="n">
        <x:v>0</x:v>
      </x:c>
      <x:c r="M290" t="n">
        <x:v>6</x:v>
      </x:c>
      <x:c r="N290" s="32" t="n">
        <x:v>0.126</x:v>
      </x:c>
    </x:row>
    <x:row r="291">
      <x:c r="A291" t="str">
        <x:v>C00290</x:v>
      </x:c>
      <x:c r="B291" t="n">
        <x:v>30</x:v>
      </x:c>
      <x:c r="C291" s="30" t="n">
        <x:v>65793</x:v>
      </x:c>
      <x:c r="D291" t="n">
        <x:v>712</x:v>
      </x:c>
      <x:c r="E291" t="n">
        <x:v>54</x:v>
      </x:c>
      <x:c r="F291" t="str">
        <x:v>Gold</x:v>
      </x:c>
      <x:c r="G291" t="str">
        <x:v>Digital</x:v>
      </x:c>
      <x:c r="H291" s="60" t="n">
        <x:v>9665</x:v>
      </x:c>
      <x:c r="I291" s="60" t="n">
        <x:v>779.68</x:v>
      </x:c>
      <x:c r="J291" s="32" t="n">
        <x:v>0.376</x:v>
      </x:c>
      <x:c r="K291" s="32" t="n">
        <x:v>0.68</x:v>
      </x:c>
      <x:c r="L291" t="n">
        <x:v>0</x:v>
      </x:c>
      <x:c r="M291" t="n">
        <x:v>7</x:v>
      </x:c>
      <x:c r="N291" s="32" t="n">
        <x:v>0.187</x:v>
      </x:c>
    </x:row>
    <x:row r="292">
      <x:c r="A292" t="str">
        <x:v>C00291</x:v>
      </x:c>
      <x:c r="B292" t="n">
        <x:v>32</x:v>
      </x:c>
      <x:c r="C292" s="30" t="n">
        <x:v>70091</x:v>
      </x:c>
      <x:c r="D292" t="n">
        <x:v>576</x:v>
      </x:c>
      <x:c r="E292" t="n">
        <x:v>65</x:v>
      </x:c>
      <x:c r="F292" t="str">
        <x:v>Classic</x:v>
      </x:c>
      <x:c r="G292" t="str">
        <x:v>DIGITAL</x:v>
      </x:c>
      <x:c r="H292" s="60" t="n">
        <x:v>3229</x:v>
      </x:c>
      <x:c r="I292" s="60" t="n">
        <x:v>587.76</x:v>
      </x:c>
      <x:c r="J292" s="32" t="n">
        <x:v>0.422</x:v>
      </x:c>
      <x:c r="K292" s="32" t="n">
        <x:v>0.624</x:v>
      </x:c>
      <x:c r="L292" t="n">
        <x:v>0</x:v>
      </x:c>
      <x:c r="M292" t="n">
        <x:v>6</x:v>
      </x:c>
      <x:c r="N292" s="32" t="n">
        <x:v>0.154</x:v>
      </x:c>
    </x:row>
    <x:row r="293">
      <x:c r="A293" t="str">
        <x:v>C00292</x:v>
      </x:c>
      <x:c r="B293" t="n">
        <x:v>54</x:v>
      </x:c>
      <x:c r="C293" s="30" t="n">
        <x:v>100379</x:v>
      </x:c>
      <x:c r="D293" t="n">
        <x:v>674</x:v>
      </x:c>
      <x:c r="E293" t="n">
        <x:v>41</x:v>
      </x:c>
      <x:c r="F293" t="str">
        <x:v>Gold</x:v>
      </x:c>
      <x:c r="G293" t="str">
        <x:v>Partner </x:v>
      </x:c>
      <x:c r="H293" s="60" t="n">
        <x:v>13922</x:v>
      </x:c>
      <x:c r="I293" s="60" t="n">
        <x:v>1709.61</x:v>
      </x:c>
      <x:c r="J293" s="32" t="n">
        <x:v>0.503</x:v>
      </x:c>
      <x:c r="K293" s="32" t="n">
        <x:v>0.679</x:v>
      </x:c>
      <x:c r="L293" t="n">
        <x:v>0</x:v>
      </x:c>
      <x:c r="M293" t="n">
        <x:v>5</x:v>
      </x:c>
      <x:c r="N293" s="32" t="n">
        <x:v>0.198</x:v>
      </x:c>
    </x:row>
    <x:row r="294">
      <x:c r="A294" t="str">
        <x:v>C00293</x:v>
      </x:c>
      <x:c r="B294" t="n">
        <x:v>27</x:v>
      </x:c>
      <x:c r="C294" s="30" t="n">
        <x:v>152795</x:v>
      </x:c>
      <x:c r="D294" t="n">
        <x:v>652</x:v>
      </x:c>
      <x:c r="E294" t="n">
        <x:v>44</x:v>
      </x:c>
      <x:c r="F294" t="str">
        <x:v>Platinum</x:v>
      </x:c>
      <x:c r="G294" t="str">
        <x:v>Digital</x:v>
      </x:c>
      <x:c r="H294" s="60" t="n">
        <x:v>30366</x:v>
      </x:c>
      <x:c r="I294" s="60" t="n">
        <x:v>3355.01</x:v>
      </x:c>
      <x:c r="J294" s="32" t="n">
        <x:v>0.486</x:v>
      </x:c>
      <x:c r="K294" s="32" t="n">
        <x:v>0.749</x:v>
      </x:c>
      <x:c r="L294" t="n">
        <x:v>0</x:v>
      </x:c>
      <x:c r="M294" t="n">
        <x:v>8</x:v>
      </x:c>
      <x:c r="N294" s="32" t="n">
        <x:v>0.072</x:v>
      </x:c>
    </x:row>
    <x:row r="295">
      <x:c r="A295" t="str">
        <x:v>C00294</x:v>
      </x:c>
      <x:c r="B295" t="n">
        <x:v>35</x:v>
      </x:c>
      <x:c r="C295" s="30" t="n">
        <x:v>48119</x:v>
      </x:c>
      <x:c r="D295" t="n">
        <x:v>642</x:v>
      </x:c>
      <x:c r="E295" t="n">
        <x:v>101</x:v>
      </x:c>
      <x:c r="F295" t="str">
        <x:v>Classic</x:v>
      </x:c>
      <x:c r="G295" t="str">
        <x:v>Partner</x:v>
      </x:c>
      <x:c r="H295" s="60" t="n">
        <x:v>1000</x:v>
      </x:c>
      <x:c r="I295" s="60" t="n">
        <x:v>150</x:v>
      </x:c>
      <x:c r="J295" s="32" t="n">
        <x:v>0.547</x:v>
      </x:c>
      <x:c r="K295" s="32" t="n">
        <x:v>0.708</x:v>
      </x:c>
      <x:c r="L295" t="n">
        <x:v>0</x:v>
      </x:c>
      <x:c r="M295" t="n">
        <x:v>8</x:v>
      </x:c>
      <x:c r="N295" s="32" t="n">
        <x:v>0.085</x:v>
      </x:c>
    </x:row>
    <x:row r="296">
      <x:c r="A296" t="str">
        <x:v>C00295</x:v>
      </x:c>
      <x:c r="B296" t="n">
        <x:v>38</x:v>
      </x:c>
      <x:c r="C296" s="30" t="n">
        <x:v>113751</x:v>
      </x:c>
      <x:c r="D296" t="n">
        <x:v>722</x:v>
      </x:c>
      <x:c r="E296" t="n">
        <x:v>20</x:v>
      </x:c>
      <x:c r="F296" t="str">
        <x:v>Classic</x:v>
      </x:c>
      <x:c r="G296" t="str">
        <x:v>Branch</x:v>
      </x:c>
      <x:c r="H296" s="60" t="n">
        <x:v>13379</x:v>
      </x:c>
      <x:c r="I296" s="60" t="n">
        <x:v>1410.42</x:v>
      </x:c>
      <x:c r="J296" s="32" t="n">
        <x:v>0.478</x:v>
      </x:c>
      <x:c r="K296" s="32" t="n">
        <x:v>0.856</x:v>
      </x:c>
      <x:c r="L296" t="n">
        <x:v>0</x:v>
      </x:c>
      <x:c r="M296" t="n">
        <x:v>8</x:v>
      </x:c>
      <x:c r="N296" s="32" t="n">
        <x:v>0.067</x:v>
      </x:c>
    </x:row>
    <x:row r="297">
      <x:c r="A297" t="str">
        <x:v>C00296</x:v>
      </x:c>
      <x:c r="B297" t="n">
        <x:v>34</x:v>
      </x:c>
      <x:c r="C297" s="30" t="n">
        <x:v>112428</x:v>
      </x:c>
      <x:c r="D297" t="n">
        <x:v>739</x:v>
      </x:c>
      <x:c r="E297" t="n">
        <x:v>41</x:v>
      </x:c>
      <x:c r="F297" t="str">
        <x:v>Platinum</x:v>
      </x:c>
      <x:c r="G297" t="str">
        <x:v>Branch</x:v>
      </x:c>
      <x:c r="H297" s="60" t="n">
        <x:v>24741</x:v>
      </x:c>
      <x:c r="I297" s="60" t="n">
        <x:v>2544.39</x:v>
      </x:c>
      <x:c r="J297" s="32" t="n">
        <x:v>0.358</x:v>
      </x:c>
      <x:c r="K297" s="32" t="n">
        <x:v>0.887</x:v>
      </x:c>
      <x:c r="L297" t="n">
        <x:v>0</x:v>
      </x:c>
      <x:c r="M297" t="n">
        <x:v>6</x:v>
      </x:c>
      <x:c r="N297" s="32" t="n">
        <x:v>0.173</x:v>
      </x:c>
    </x:row>
    <x:row r="298">
      <x:c r="A298" t="str">
        <x:v>C00297</x:v>
      </x:c>
      <x:c r="B298" t="n">
        <x:v>38</x:v>
      </x:c>
      <x:c r="C298" s="30" t="n">
        <x:v>116333</x:v>
      </x:c>
      <x:c r="D298" t="n">
        <x:v>713</x:v>
      </x:c>
      <x:c r="E298" t="n">
        <x:v>38</x:v>
      </x:c>
      <x:c r="F298" t="str">
        <x:v>Platinum</x:v>
      </x:c>
      <x:c r="G298" t="str">
        <x:v>Partner</x:v>
      </x:c>
      <x:c r="H298" s="60" t="n">
        <x:v>24312</x:v>
      </x:c>
      <x:c r="I298" s="60" t="n">
        <x:v>2865.3</x:v>
      </x:c>
      <x:c r="J298" s="32" t="n">
        <x:v>0.22</x:v>
      </x:c>
      <x:c r="K298" s="32" t="n">
        <x:v>0.89</x:v>
      </x:c>
      <x:c r="L298" t="n">
        <x:v>0</x:v>
      </x:c>
      <x:c r="M298" t="n">
        <x:v>9</x:v>
      </x:c>
      <x:c r="N298" s="32" t="n">
        <x:v>0.02</x:v>
      </x:c>
    </x:row>
    <x:row r="299">
      <x:c r="A299" t="str">
        <x:v>C00298</x:v>
      </x:c>
      <x:c r="B299" t="n">
        <x:v>45</x:v>
      </x:c>
      <x:c r="C299" s="30" t="n">
        <x:v>58029</x:v>
      </x:c>
      <x:c r="D299" t="n">
        <x:v>692</x:v>
      </x:c>
      <x:c r="E299" t="n">
        <x:v>8</x:v>
      </x:c>
      <x:c r="F299" t="str">
        <x:v>Gold</x:v>
      </x:c>
      <x:c r="G299" t="str">
        <x:v>Partner</x:v>
      </x:c>
      <x:c r="H299" s="60" t="n">
        <x:v>7374</x:v>
      </x:c>
      <x:c r="I299" s="60" t="n">
        <x:v>512.16</x:v>
      </x:c>
      <x:c r="J299" s="32" t="n">
        <x:v>0.425</x:v>
      </x:c>
      <x:c r="K299" s="32" t="n">
        <x:v>0.787</x:v>
      </x:c>
      <x:c r="L299" t="n">
        <x:v>0</x:v>
      </x:c>
      <x:c r="M299" t="n">
        <x:v>8</x:v>
      </x:c>
      <x:c r="N299" s="32" t="n">
        <x:v>0.156</x:v>
      </x:c>
    </x:row>
    <x:row r="300">
      <x:c r="A300" t="str">
        <x:v>C00299</x:v>
      </x:c>
      <x:c r="B300" t="n">
        <x:v>31</x:v>
      </x:c>
      <x:c r="C300" s="30" t="n">
        <x:v>56804</x:v>
      </x:c>
      <x:c r="D300" t="n">
        <x:v>672</x:v>
      </x:c>
      <x:c r="E300" t="n">
        <x:v>50</x:v>
      </x:c>
      <x:c r="F300" t="str">
        <x:v>Classic</x:v>
      </x:c>
      <x:c r="G300" t="str">
        <x:v>Direct Mail</x:v>
      </x:c>
      <x:c r="H300" s="60" t="n">
        <x:v>6770</x:v>
      </x:c>
      <x:c r="I300" s="60" t="n">
        <x:v>310.74</x:v>
      </x:c>
      <x:c r="J300" s="32" t="n">
        <x:v>0.392</x:v>
      </x:c>
      <x:c r="K300" s="32" t="n">
        <x:v>0.755</x:v>
      </x:c>
      <x:c r="L300" t="n">
        <x:v>0</x:v>
      </x:c>
      <x:c r="M300" t="n">
        <x:v>7</x:v>
      </x:c>
      <x:c r="N300" s="32" t="n">
        <x:v>0.085</x:v>
      </x:c>
    </x:row>
    <x:row r="301">
      <x:c r="A301" t="str">
        <x:v>C00300</x:v>
      </x:c>
      <x:c r="B301" t="n">
        <x:v>26</x:v>
      </x:c>
      <x:c r="C301" s="30" t="n">
        <x:v>51526</x:v>
      </x:c>
      <x:c r="D301" t="n">
        <x:v>725</x:v>
      </x:c>
      <x:c r="E301" t="n">
        <x:v>73</x:v>
      </x:c>
      <x:c r="F301" t="str">
        <x:v>Gold</x:v>
      </x:c>
      <x:c r="G301" t="str">
        <x:v>Direct Mail</x:v>
      </x:c>
      <x:c r="H301" s="60" t="n">
        <x:v>9697</x:v>
      </x:c>
      <x:c r="I301" s="60" t="n">
        <x:v>853.33</x:v>
      </x:c>
      <x:c r="J301" s="32" t="n">
        <x:v>0.292</x:v>
      </x:c>
      <x:c r="K301" s="32" t="n">
        <x:v>0.829</x:v>
      </x:c>
      <x:c r="L301" t="n">
        <x:v>0</x:v>
      </x:c>
      <x:c r="M301" t="n">
        <x:v>8</x:v>
      </x:c>
      <x:c r="N301" s="32" t="n">
        <x:v>0.1</x:v>
      </x:c>
    </x:row>
    <x:row r="302">
      <x:c r="A302" t="str">
        <x:v>C00301</x:v>
      </x:c>
      <x:c r="B302" t="n">
        <x:v>47</x:v>
      </x:c>
      <x:c r="C302" s="30" t="n">
        <x:v>41882</x:v>
      </x:c>
      <x:c r="D302" t="n">
        <x:v>673</x:v>
      </x:c>
      <x:c r="E302" t="n">
        <x:v>58</x:v>
      </x:c>
      <x:c r="F302" t="str">
        <x:v>Classic</x:v>
      </x:c>
      <x:c r="G302" t="str">
        <x:v>Partner</x:v>
      </x:c>
      <x:c r="H302" s="60" t="n">
        <x:v>5227</x:v>
      </x:c>
      <x:c r="I302" s="60" t="n">
        <x:v>366.26</x:v>
      </x:c>
      <x:c r="J302" s="32" t="n">
        <x:v>0.396</x:v>
      </x:c>
      <x:c r="K302" s="32" t="n">
        <x:v>0.8</x:v>
      </x:c>
      <x:c r="L302" t="n">
        <x:v>0</x:v>
      </x:c>
      <x:c r="M302" t="n">
        <x:v>7</x:v>
      </x:c>
      <x:c r="N302" s="32" t="n">
        <x:v>0.098</x:v>
      </x:c>
    </x:row>
    <x:row r="303">
      <x:c r="A303" t="str">
        <x:v>C00302</x:v>
      </x:c>
      <x:c r="B303" t="n">
        <x:v>62</x:v>
      </x:c>
      <x:c r="C303" s="30" t="n">
        <x:v>73467</x:v>
      </x:c>
      <x:c r="D303" t="n">
        <x:v>646</x:v>
      </x:c>
      <x:c r="E303" t="n">
        <x:v>97</x:v>
      </x:c>
      <x:c r="F303" t="str">
        <x:v>Gold</x:v>
      </x:c>
      <x:c r="G303" t="str">
        <x:v>Partner</x:v>
      </x:c>
      <x:c r="H303" s="60" t="n">
        <x:v>11510</x:v>
      </x:c>
      <x:c r="I303" s="60" t="n">
        <x:v>1488.56</x:v>
      </x:c>
      <x:c r="J303" s="32" t="n">
        <x:v>0.308</x:v>
      </x:c>
      <x:c r="K303" s="32" t="n">
        <x:v>0.648</x:v>
      </x:c>
      <x:c r="L303" t="n">
        <x:v>0</x:v>
      </x:c>
      <x:c r="M303" t="n">
        <x:v>6</x:v>
      </x:c>
      <x:c r="N303" s="32" t="n">
        <x:v>0.16</x:v>
      </x:c>
    </x:row>
    <x:row r="304">
      <x:c r="A304" t="str">
        <x:v>C00303</x:v>
      </x:c>
      <x:c r="B304" t="n">
        <x:v>21</x:v>
      </x:c>
      <x:c r="C304" s="30" t="n">
        <x:v>53227</x:v>
      </x:c>
      <x:c r="D304" t="n">
        <x:v>723</x:v>
      </x:c>
      <x:c r="E304" t="n">
        <x:v>17</x:v>
      </x:c>
      <x:c r="F304" t="str">
        <x:v>Gold</x:v>
      </x:c>
      <x:c r="G304" t="str">
        <x:v>PARTNER</x:v>
      </x:c>
      <x:c r="H304" s="60" t="n">
        <x:v>10063</x:v>
      </x:c>
      <x:c r="I304" s="60" t="n">
        <x:v>1360.83</x:v>
      </x:c>
      <x:c r="J304" s="32" t="n">
        <x:v>0.246</x:v>
      </x:c>
      <x:c r="K304" s="32" t="n">
        <x:v>0.794</x:v>
      </x:c>
      <x:c r="L304" t="n">
        <x:v>0</x:v>
      </x:c>
      <x:c r="M304" t="n">
        <x:v>7</x:v>
      </x:c>
      <x:c r="N304" s="32" t="n">
        <x:v>0.097</x:v>
      </x:c>
    </x:row>
    <x:row r="305">
      <x:c r="A305" t="str">
        <x:v>C00304</x:v>
      </x:c>
      <x:c r="B305" t="n">
        <x:v>44</x:v>
      </x:c>
      <x:c r="C305" s="30" t="n">
        <x:v>56595</x:v>
      </x:c>
      <x:c r="D305" t="n">
        <x:v>674</x:v>
      </x:c>
      <x:c r="E305" t="n">
        <x:v>18</x:v>
      </x:c>
      <x:c r="F305" t="str">
        <x:v>Classic</x:v>
      </x:c>
      <x:c r="G305" t="str">
        <x:v>Direct Mail</x:v>
      </x:c>
      <x:c r="H305" s="60" t="n">
        <x:v>5780</x:v>
      </x:c>
      <x:c r="I305" s="60" t="n">
        <x:v>668.12</x:v>
      </x:c>
      <x:c r="J305" s="32" t="n">
        <x:v>0.434</x:v>
      </x:c>
      <x:c r="K305" s="32" t="n">
        <x:v>0.855</x:v>
      </x:c>
      <x:c r="L305" t="n">
        <x:v>0</x:v>
      </x:c>
      <x:c r="M305" t="n">
        <x:v>9</x:v>
      </x:c>
      <x:c r="N305" s="32" t="n">
        <x:v>0.02</x:v>
      </x:c>
    </x:row>
    <x:row r="306">
      <x:c r="A306" t="str">
        <x:v>C00305</x:v>
      </x:c>
      <x:c r="B306" t="n">
        <x:v>25</x:v>
      </x:c>
      <x:c r="C306" s="30" t="n">
        <x:v>96903</x:v>
      </x:c>
      <x:c r="D306" t="n">
        <x:v>757</x:v>
      </x:c>
      <x:c r="E306" t="n">
        <x:v>18</x:v>
      </x:c>
      <x:c r="F306" t="str">
        <x:v>Gold</x:v>
      </x:c>
      <x:c r="G306" t="str">
        <x:v>Partner</x:v>
      </x:c>
      <x:c r="H306" s="60" t="n">
        <x:v>18064</x:v>
      </x:c>
      <x:c r="I306" s="60" t="n">
        <x:v>1829.5</x:v>
      </x:c>
      <x:c r="J306" s="32" t="n">
        <x:v>0.184</x:v>
      </x:c>
      <x:c r="K306" s="32" t="n">
        <x:v>0.977</x:v>
      </x:c>
      <x:c r="L306" t="n">
        <x:v>0</x:v>
      </x:c>
      <x:c r="M306" t="n">
        <x:v>8</x:v>
      </x:c>
      <x:c r="N306" s="32" t="n">
        <x:v>0.04</x:v>
      </x:c>
    </x:row>
    <x:row r="307">
      <x:c r="A307" t="str">
        <x:v>C00306</x:v>
      </x:c>
      <x:c r="B307" t="n">
        <x:v>30</x:v>
      </x:c>
      <x:c r="C307" s="30" t="n">
        <x:v>97516</x:v>
      </x:c>
      <x:c r="D307" t="n">
        <x:v>636</x:v>
      </x:c>
      <x:c r="E307" t="n">
        <x:v>14</x:v>
      </x:c>
      <x:c r="F307" t="str">
        <x:v>Gold</x:v>
      </x:c>
      <x:c r="G307" t="str">
        <x:v>Partner</x:v>
      </x:c>
      <x:c r="H307" s="60" t="n">
        <x:v>10141</x:v>
      </x:c>
      <x:c r="I307" s="60" t="n">
        <x:v>1192.02</x:v>
      </x:c>
      <x:c r="J307" s="32" t="n">
        <x:v>0.76</x:v>
      </x:c>
      <x:c r="K307" s="32" t="n">
        <x:v>0.499</x:v>
      </x:c>
      <x:c r="L307" t="n">
        <x:v>0</x:v>
      </x:c>
      <x:c r="M307" t="n">
        <x:v>8</x:v>
      </x:c>
      <x:c r="N307" s="32" t="n">
        <x:v>0.098</x:v>
      </x:c>
    </x:row>
    <x:row r="308">
      <x:c r="A308" t="str">
        <x:v>C00307</x:v>
      </x:c>
      <x:c r="B308" t="n">
        <x:v>31</x:v>
      </x:c>
      <x:c r="C308" s="30" t="n">
        <x:v>82402</x:v>
      </x:c>
      <x:c r="D308" t="n">
        <x:v>671</x:v>
      </x:c>
      <x:c r="E308" t="n">
        <x:v>48</x:v>
      </x:c>
      <x:c r="F308" t="str">
        <x:v>Gold</x:v>
      </x:c>
      <x:c r="G308" t="str">
        <x:v>Direct Mail</x:v>
      </x:c>
      <x:c r="H308" s="60" t="n">
        <x:v>10022</x:v>
      </x:c>
      <x:c r="I308" s="60" t="n">
        <x:v>1810.52</x:v>
      </x:c>
      <x:c r="J308" s="32" t="n">
        <x:v>0.397</x:v>
      </x:c>
      <x:c r="K308" s="32" t="n">
        <x:v>0.733</x:v>
      </x:c>
      <x:c r="L308" t="n">
        <x:v>0</x:v>
      </x:c>
      <x:c r="M308" t="n">
        <x:v>9</x:v>
      </x:c>
      <x:c r="N308" s="32" t="n">
        <x:v>0.02</x:v>
      </x:c>
    </x:row>
    <x:row r="309">
      <x:c r="A309" t="str">
        <x:v>C00308</x:v>
      </x:c>
      <x:c r="B309" t="n">
        <x:v>58</x:v>
      </x:c>
      <x:c r="C309" s="30" t="n">
        <x:v>108367</x:v>
      </x:c>
      <x:c r="D309" t="n">
        <x:v>796</x:v>
      </x:c>
      <x:c r="E309" t="n">
        <x:v>11</x:v>
      </x:c>
      <x:c r="F309" t="str">
        <x:v>Platinum</x:v>
      </x:c>
      <x:c r="G309" t="str">
        <x:v>Digital</x:v>
      </x:c>
      <x:c r="H309" s="60" t="n">
        <x:v>25398</x:v>
      </x:c>
      <x:c r="I309" s="60" t="n">
        <x:v>2659.97</x:v>
      </x:c>
      <x:c r="J309" s="32" t="n">
        <x:v>0.33</x:v>
      </x:c>
      <x:c r="K309" s="32" t="n">
        <x:v>0.946</x:v>
      </x:c>
      <x:c r="L309" t="n">
        <x:v>0</x:v>
      </x:c>
      <x:c r="M309" t="n">
        <x:v>8</x:v>
      </x:c>
      <x:c r="N309" s="32" t="n">
        <x:v>0.057</x:v>
      </x:c>
    </x:row>
    <x:row r="310">
      <x:c r="A310" t="str">
        <x:v>C00309</x:v>
      </x:c>
      <x:c r="B310" t="n">
        <x:v>42</x:v>
      </x:c>
      <x:c r="C310" s="30" t="n">
        <x:v>36861</x:v>
      </x:c>
      <x:c r="D310" t="n">
        <x:v>594</x:v>
      </x:c>
      <x:c r="E310" t="n">
        <x:v>40</x:v>
      </x:c>
      <x:c r="F310" t="str">
        <x:v>Classic</x:v>
      </x:c>
      <x:c r="G310" t="str">
        <x:v>Partner</x:v>
      </x:c>
      <x:c r="H310" s="60" t="n">
        <x:v>2393</x:v>
      </x:c>
      <x:c r="I310" s="60" t="n">
        <x:v>778.31</x:v>
      </x:c>
      <x:c r="J310" s="32" t="n">
        <x:v>0.341</x:v>
      </x:c>
      <x:c r="K310" s="32" t="n">
        <x:v>0.718</x:v>
      </x:c>
      <x:c r="L310" t="n">
        <x:v>0</x:v>
      </x:c>
      <x:c r="M310" t="n">
        <x:v>8</x:v>
      </x:c>
      <x:c r="N310" s="32" t="n">
        <x:v>0.086</x:v>
      </x:c>
    </x:row>
    <x:row r="311">
      <x:c r="A311" t="str">
        <x:v>C00310</x:v>
      </x:c>
      <x:c r="B311" t="n">
        <x:v>37</x:v>
      </x:c>
      <x:c r="C311" s="30" t="n">
        <x:v>112704</x:v>
      </x:c>
      <x:c r="D311" t="n">
        <x:v>686</x:v>
      </x:c>
      <x:c r="E311" t="n">
        <x:v>23</x:v>
      </x:c>
      <x:c r="F311" t="str">
        <x:v>Platinum</x:v>
      </x:c>
      <x:c r="G311" t="str">
        <x:v>Branch</x:v>
      </x:c>
      <x:c r="H311" s="60" t="n">
        <x:v>26518</x:v>
      </x:c>
      <x:c r="I311" s="60" t="n">
        <x:v>2397.05</x:v>
      </x:c>
      <x:c r="J311" s="32" t="n">
        <x:v>0.549</x:v>
      </x:c>
      <x:c r="K311" s="32" t="n">
        <x:v>0.834</x:v>
      </x:c>
      <x:c r="L311" t="n">
        <x:v>0</x:v>
      </x:c>
      <x:c r="M311" t="n">
        <x:v>8</x:v>
      </x:c>
      <x:c r="N311" s="32" t="n">
        <x:v>0.041</x:v>
      </x:c>
    </x:row>
    <x:row r="312">
      <x:c r="A312" t="str">
        <x:v>C00311</x:v>
      </x:c>
      <x:c r="B312" t="n">
        <x:v>57</x:v>
      </x:c>
      <x:c r="C312" s="30" t="n">
        <x:v>42854</x:v>
      </x:c>
      <x:c r="D312" t="n">
        <x:v>649</x:v>
      </x:c>
      <x:c r="E312" t="n">
        <x:v>31</x:v>
      </x:c>
      <x:c r="F312" t="str">
        <x:v>Classic</x:v>
      </x:c>
      <x:c r="G312" t="str">
        <x:v>Digital</x:v>
      </x:c>
      <x:c r="H312" s="60" t="n">
        <x:v>4220</x:v>
      </x:c>
      <x:c r="I312" s="60" t="n">
        <x:v>938.28</x:v>
      </x:c>
      <x:c r="J312" s="32" t="n">
        <x:v>0.325</x:v>
      </x:c>
      <x:c r="K312" s="32" t="n">
        <x:v>0.697</x:v>
      </x:c>
      <x:c r="L312" t="n">
        <x:v>0</x:v>
      </x:c>
      <x:c r="M312" t="n">
        <x:v>9</x:v>
      </x:c>
      <x:c r="N312" s="32" t="n">
        <x:v>0.02</x:v>
      </x:c>
    </x:row>
    <x:row r="313">
      <x:c r="A313" t="str">
        <x:v>C00312</x:v>
      </x:c>
      <x:c r="B313" t="n">
        <x:v>29</x:v>
      </x:c>
      <x:c r="C313" s="30" t="n">
        <x:v>56672</x:v>
      </x:c>
      <x:c r="D313" t="n">
        <x:v>598</x:v>
      </x:c>
      <x:c r="E313" t="n">
        <x:v>93</x:v>
      </x:c>
      <x:c r="F313" t="str">
        <x:v>Classic</x:v>
      </x:c>
      <x:c r="G313" t="str">
        <x:v>Digital</x:v>
      </x:c>
      <x:c r="H313" s="60" t="n">
        <x:v>4960</x:v>
      </x:c>
      <x:c r="I313" s="60" t="n">
        <x:v>1036.43</x:v>
      </x:c>
      <x:c r="J313" s="32" t="n">
        <x:v>0.553</x:v>
      </x:c>
      <x:c r="K313" s="32" t="n">
        <x:v>0.699</x:v>
      </x:c>
      <x:c r="L313" t="n">
        <x:v>0</x:v>
      </x:c>
      <x:c r="M313" t="n">
        <x:v>8</x:v>
      </x:c>
      <x:c r="N313" s="32" t="n">
        <x:v>0.036</x:v>
      </x:c>
    </x:row>
    <x:row r="314">
      <x:c r="A314" t="str">
        <x:v>C00313</x:v>
      </x:c>
      <x:c r="B314" t="n">
        <x:v>22</x:v>
      </x:c>
      <x:c r="C314" s="30" t="n">
        <x:v>47515</x:v>
      </x:c>
      <x:c r="D314" t="n">
        <x:v>680</x:v>
      </x:c>
      <x:c r="E314" t="n">
        <x:v>45</x:v>
      </x:c>
      <x:c r="F314" t="str">
        <x:v>Classic</x:v>
      </x:c>
      <x:c r="G314" t="str">
        <x:v> Partner</x:v>
      </x:c>
      <x:c r="H314" s="60" t="n">
        <x:v>3701</x:v>
      </x:c>
      <x:c r="I314" s="60" t="n">
        <x:v>794.23</x:v>
      </x:c>
      <x:c r="J314" s="32" t="n">
        <x:v>0.284</x:v>
      </x:c>
      <x:c r="K314" s="32" t="n">
        <x:v>0.667</x:v>
      </x:c>
      <x:c r="L314" t="n">
        <x:v>0</x:v>
      </x:c>
      <x:c r="M314" t="n">
        <x:v>5</x:v>
      </x:c>
      <x:c r="N314" s="32" t="n">
        <x:v>0.215</x:v>
      </x:c>
    </x:row>
    <x:row r="315">
      <x:c r="A315" t="str">
        <x:v>C00314</x:v>
      </x:c>
      <x:c r="B315" t="n">
        <x:v>31</x:v>
      </x:c>
      <x:c r="C315" s="30" t="n">
        <x:v>60615</x:v>
      </x:c>
      <x:c r="D315" t="n">
        <x:v>615</x:v>
      </x:c>
      <x:c r="E315" t="n">
        <x:v>31</x:v>
      </x:c>
      <x:c r="F315" t="str">
        <x:v>Classic</x:v>
      </x:c>
      <x:c r="G315" t="str">
        <x:v>Branch</x:v>
      </x:c>
      <x:c r="H315" s="60" t="n">
        <x:v>1000</x:v>
      </x:c>
      <x:c r="I315" s="60" t="n">
        <x:v>271.54</x:v>
      </x:c>
      <x:c r="J315" s="32" t="n">
        <x:v>0.49</x:v>
      </x:c>
      <x:c r="K315" s="32" t="n">
        <x:v>0.666</x:v>
      </x:c>
      <x:c r="L315" t="n">
        <x:v>0</x:v>
      </x:c>
      <x:c r="M315" t="n">
        <x:v>6</x:v>
      </x:c>
      <x:c r="N315" s="32" t="n">
        <x:v>0.158</x:v>
      </x:c>
    </x:row>
    <x:row r="316">
      <x:c r="A316" t="str">
        <x:v>C00315</x:v>
      </x:c>
      <x:c r="B316" t="n">
        <x:v>54</x:v>
      </x:c>
      <x:c r="C316" s="30" t="n">
        <x:v>36393</x:v>
      </x:c>
      <x:c r="D316" t="n">
        <x:v>520</x:v>
      </x:c>
      <x:c r="E316" t="n">
        <x:v>22</x:v>
      </x:c>
      <x:c r="F316" t="str">
        <x:v>Classic</x:v>
      </x:c>
      <x:c r="G316" t="str">
        <x:v>Digital</x:v>
      </x:c>
      <x:c r="H316" s="60" t="n">
        <x:v>1000</x:v>
      </x:c>
      <x:c r="I316" s="60" t="n">
        <x:v>150</x:v>
      </x:c>
      <x:c r="J316" s="32" t="n">
        <x:v>0.396</x:v>
      </x:c>
      <x:c r="K316" s="32" t="n">
        <x:v>0.549</x:v>
      </x:c>
      <x:c r="L316" t="n">
        <x:v>1</x:v>
      </x:c>
      <x:c r="M316" t="n">
        <x:v>8</x:v>
      </x:c>
      <x:c r="N316" s="32" t="n">
        <x:v>0.076</x:v>
      </x:c>
    </x:row>
    <x:row r="317">
      <x:c r="A317" t="str">
        <x:v>C00316</x:v>
      </x:c>
      <x:c r="B317" t="n">
        <x:v>22</x:v>
      </x:c>
      <x:c r="C317" s="30" t="n">
        <x:v>82608</x:v>
      </x:c>
      <x:c r="D317" t="n">
        <x:v>731</x:v>
      </x:c>
      <x:c r="E317" t="n">
        <x:v>17</x:v>
      </x:c>
      <x:c r="F317" t="str">
        <x:v>Classic</x:v>
      </x:c>
      <x:c r="G317" t="str">
        <x:v>Digital</x:v>
      </x:c>
      <x:c r="H317" s="60" t="n">
        <x:v>10550</x:v>
      </x:c>
      <x:c r="I317" s="60" t="n">
        <x:v>1273.98</x:v>
      </x:c>
      <x:c r="J317" s="32" t="n">
        <x:v>0.519</x:v>
      </x:c>
      <x:c r="K317" s="32" t="n">
        <x:v>0.983</x:v>
      </x:c>
      <x:c r="L317" t="n">
        <x:v>0</x:v>
      </x:c>
      <x:c r="M317" t="n">
        <x:v>6</x:v>
      </x:c>
      <x:c r="N317" s="32" t="n">
        <x:v>0.145</x:v>
      </x:c>
    </x:row>
    <x:row r="318">
      <x:c r="A318" t="str">
        <x:v>C00317</x:v>
      </x:c>
      <x:c r="B318" t="n">
        <x:v>28</x:v>
      </x:c>
      <x:c r="C318" s="30" t="n">
        <x:v>62210</x:v>
      </x:c>
      <x:c r="D318" t="n">
        <x:v>696</x:v>
      </x:c>
      <x:c r="E318" t="n">
        <x:v>15</x:v>
      </x:c>
      <x:c r="F318" t="str">
        <x:v>Gold</x:v>
      </x:c>
      <x:c r="G318" t="str">
        <x:v>Branch</x:v>
      </x:c>
      <x:c r="H318" s="60" t="n">
        <x:v>7314</x:v>
      </x:c>
      <x:c r="I318" s="60" t="n">
        <x:v>666.87</x:v>
      </x:c>
      <x:c r="J318" s="32" t="n">
        <x:v>0.385</x:v>
      </x:c>
      <x:c r="K318" s="32" t="n">
        <x:v>0.774</x:v>
      </x:c>
      <x:c r="L318" t="n">
        <x:v>0</x:v>
      </x:c>
      <x:c r="M318" t="n">
        <x:v>7</x:v>
      </x:c>
      <x:c r="N318" s="32" t="n">
        <x:v>0.153</x:v>
      </x:c>
    </x:row>
    <x:row r="319">
      <x:c r="A319" t="str">
        <x:v>C00318</x:v>
      </x:c>
      <x:c r="B319" t="n">
        <x:v>43</x:v>
      </x:c>
      <x:c r="C319" s="30" t="n">
        <x:v>36048</x:v>
      </x:c>
      <x:c r="D319" t="n">
        <x:v>594</x:v>
      </x:c>
      <x:c r="E319" t="n">
        <x:v>34</x:v>
      </x:c>
      <x:c r="F319" t="str">
        <x:v>Classic</x:v>
      </x:c>
      <x:c r="G319" t="str">
        <x:v> Branch</x:v>
      </x:c>
      <x:c r="H319" s="60" t="n">
        <x:v>1000</x:v>
      </x:c>
      <x:c r="I319" s="60" t="n">
        <x:v>194.64</x:v>
      </x:c>
      <x:c r="J319" s="32" t="n">
        <x:v>0.548</x:v>
      </x:c>
      <x:c r="K319" s="32" t="n">
        <x:v>0.524</x:v>
      </x:c>
      <x:c r="L319" t="n">
        <x:v>1</x:v>
      </x:c>
      <x:c r="M319" t="n">
        <x:v>8</x:v>
      </x:c>
      <x:c r="N319" s="32" t="n">
        <x:v>0.099</x:v>
      </x:c>
    </x:row>
    <x:row r="320">
      <x:c r="A320" t="str">
        <x:v>C00319</x:v>
      </x:c>
      <x:c r="B320" t="n">
        <x:v>49</x:v>
      </x:c>
      <x:c r="C320" s="30" t="n">
        <x:v>100596</x:v>
      </x:c>
      <x:c r="D320" t="n">
        <x:v>799</x:v>
      </x:c>
      <x:c r="E320" t="n">
        <x:v>64</x:v>
      </x:c>
      <x:c r="F320" t="str">
        <x:v>Classic</x:v>
      </x:c>
      <x:c r="G320" t="str">
        <x:v>Digital</x:v>
      </x:c>
      <x:c r="H320" s="60" t="n">
        <x:v>12108</x:v>
      </x:c>
      <x:c r="I320" s="60" t="n">
        <x:v>1312.74</x:v>
      </x:c>
      <x:c r="J320" s="32" t="n">
        <x:v>0.268</x:v>
      </x:c>
      <x:c r="K320" s="32" t="n">
        <x:v>1</x:v>
      </x:c>
      <x:c r="L320" t="n">
        <x:v>0</x:v>
      </x:c>
      <x:c r="M320" t="n">
        <x:v>8</x:v>
      </x:c>
      <x:c r="N320" s="32" t="n">
        <x:v>0.056</x:v>
      </x:c>
    </x:row>
    <x:row r="321">
      <x:c r="A321" t="str">
        <x:v>C00320</x:v>
      </x:c>
      <x:c r="B321" t="n">
        <x:v>50</x:v>
      </x:c>
      <x:c r="C321" s="30" t="n">
        <x:v>121428</x:v>
      </x:c>
      <x:c r="D321" t="n">
        <x:v>686</x:v>
      </x:c>
      <x:c r="E321" t="n">
        <x:v>21</x:v>
      </x:c>
      <x:c r="F321" t="str">
        <x:v>Platinum</x:v>
      </x:c>
      <x:c r="G321" t="str">
        <x:v>Branch</x:v>
      </x:c>
      <x:c r="H321" s="60" t="n">
        <x:v>24327</x:v>
      </x:c>
      <x:c r="I321" s="60" t="n">
        <x:v>2680.91</x:v>
      </x:c>
      <x:c r="J321" s="32" t="n">
        <x:v>0.332</x:v>
      </x:c>
      <x:c r="K321" s="32" t="n">
        <x:v>0.79</x:v>
      </x:c>
      <x:c r="L321" t="n">
        <x:v>0</x:v>
      </x:c>
      <x:c r="M321" t="n">
        <x:v>9</x:v>
      </x:c>
      <x:c r="N321" s="32" t="n">
        <x:v>0.044</x:v>
      </x:c>
    </x:row>
    <x:row r="322">
      <x:c r="A322" t="str">
        <x:v>C00321</x:v>
      </x:c>
      <x:c r="B322" t="n">
        <x:v>42</x:v>
      </x:c>
      <x:c r="C322" s="30" t="n">
        <x:v>46385</x:v>
      </x:c>
      <x:c r="D322" t="n">
        <x:v>686</x:v>
      </x:c>
      <x:c r="E322" t="n">
        <x:v>16</x:v>
      </x:c>
      <x:c r="F322" t="str">
        <x:v>Classic</x:v>
      </x:c>
      <x:c r="G322" t="str">
        <x:v>Digital</x:v>
      </x:c>
      <x:c r="H322" s="60" t="n">
        <x:v>5937</x:v>
      </x:c>
      <x:c r="I322" s="60" t="n">
        <x:v>715.5</x:v>
      </x:c>
      <x:c r="J322" s="32" t="n">
        <x:v>0.719</x:v>
      </x:c>
      <x:c r="K322" s="32" t="n">
        <x:v>0.662</x:v>
      </x:c>
      <x:c r="L322" t="n">
        <x:v>0</x:v>
      </x:c>
      <x:c r="M322" t="n">
        <x:v>9</x:v>
      </x:c>
      <x:c r="N322" s="32" t="n">
        <x:v>0.02</x:v>
      </x:c>
    </x:row>
    <x:row r="323">
      <x:c r="A323" t="str">
        <x:v>C00322</x:v>
      </x:c>
      <x:c r="B323" t="n">
        <x:v>53</x:v>
      </x:c>
      <x:c r="C323" s="30" t="n">
        <x:v>80409</x:v>
      </x:c>
      <x:c r="D323" t="n">
        <x:v>587</x:v>
      </x:c>
      <x:c r="E323" t="n">
        <x:v>31</x:v>
      </x:c>
      <x:c r="F323" t="str">
        <x:v>Classic</x:v>
      </x:c>
      <x:c r="G323" t="str">
        <x:v>Direct Mail</x:v>
      </x:c>
      <x:c r="H323" s="60" t="n">
        <x:v>3525</x:v>
      </x:c>
      <x:c r="I323" s="60" t="n">
        <x:v>536.92</x:v>
      </x:c>
      <x:c r="J323" s="32" t="n">
        <x:v>0.792</x:v>
      </x:c>
      <x:c r="K323" s="32" t="n">
        <x:v>0.615</x:v>
      </x:c>
      <x:c r="L323" t="n">
        <x:v>0</x:v>
      </x:c>
      <x:c r="M323" t="n">
        <x:v>7</x:v>
      </x:c>
      <x:c r="N323" s="32" t="n">
        <x:v>0.072</x:v>
      </x:c>
    </x:row>
    <x:row r="324">
      <x:c r="A324" t="str">
        <x:v>C00323</x:v>
      </x:c>
      <x:c r="B324" t="n">
        <x:v>36</x:v>
      </x:c>
      <x:c r="C324" s="30" t="n">
        <x:v>122088</x:v>
      </x:c>
      <x:c r="D324" t="n">
        <x:v>736</x:v>
      </x:c>
      <x:c r="E324" t="n">
        <x:v>45</x:v>
      </x:c>
      <x:c r="F324" t="str">
        <x:v>Platinum</x:v>
      </x:c>
      <x:c r="G324" t="str">
        <x:v>Direct Mail</x:v>
      </x:c>
      <x:c r="H324" s="60" t="n">
        <x:v>27002</x:v>
      </x:c>
      <x:c r="I324" s="60" t="n">
        <x:v>3105.72</x:v>
      </x:c>
      <x:c r="J324" s="32" t="n">
        <x:v>0.214</x:v>
      </x:c>
      <x:c r="K324" s="32" t="n">
        <x:v>0.832</x:v>
      </x:c>
      <x:c r="L324" t="n">
        <x:v>0</x:v>
      </x:c>
      <x:c r="M324" t="n">
        <x:v>6</x:v>
      </x:c>
      <x:c r="N324" s="32" t="n">
        <x:v>0.185</x:v>
      </x:c>
    </x:row>
    <x:row r="325">
      <x:c r="A325" t="str">
        <x:v>C00324</x:v>
      </x:c>
      <x:c r="B325" t="n">
        <x:v>36</x:v>
      </x:c>
      <x:c r="C325" s="30" t="n">
        <x:v>67396</x:v>
      </x:c>
      <x:c r="D325" t="n">
        <x:v>626</x:v>
      </x:c>
      <x:c r="E325" t="n">
        <x:v>58</x:v>
      </x:c>
      <x:c r="F325" t="str">
        <x:v>Classic</x:v>
      </x:c>
      <x:c r="G325" t="str">
        <x:v>Digital</x:v>
      </x:c>
      <x:c r="H325" s="60" t="n">
        <x:v>3537</x:v>
      </x:c>
      <x:c r="I325" s="60" t="n">
        <x:v>636.76</x:v>
      </x:c>
      <x:c r="J325" s="32" t="n">
        <x:v>0.499</x:v>
      </x:c>
      <x:c r="K325" s="32" t="n">
        <x:v>0.665</x:v>
      </x:c>
      <x:c r="L325" t="n">
        <x:v>0</x:v>
      </x:c>
      <x:c r="M325" t="n">
        <x:v>5</x:v>
      </x:c>
      <x:c r="N325" s="32" t="n">
        <x:v>0.215</x:v>
      </x:c>
    </x:row>
    <x:row r="326">
      <x:c r="A326" t="str">
        <x:v>C00325</x:v>
      </x:c>
      <x:c r="B326" t="n">
        <x:v>44</x:v>
      </x:c>
      <x:c r="C326" s="30" t="n">
        <x:v>53983</x:v>
      </x:c>
      <x:c r="D326" t="n">
        <x:v>683</x:v>
      </x:c>
      <x:c r="E326" t="n">
        <x:v>32</x:v>
      </x:c>
      <x:c r="F326" t="str">
        <x:v>Classic</x:v>
      </x:c>
      <x:c r="G326" t="str">
        <x:v>Partner</x:v>
      </x:c>
      <x:c r="H326" s="60" t="n">
        <x:v>5042</x:v>
      </x:c>
      <x:c r="I326" s="60" t="n">
        <x:v>390.48</x:v>
      </x:c>
      <x:c r="J326" s="32" t="n">
        <x:v>0.554</x:v>
      </x:c>
      <x:c r="K326" s="32" t="n">
        <x:v>0.891</x:v>
      </x:c>
      <x:c r="L326" t="n">
        <x:v>0</x:v>
      </x:c>
      <x:c r="M326" t="n">
        <x:v>8</x:v>
      </x:c>
      <x:c r="N326" s="32" t="n">
        <x:v>0.021</x:v>
      </x:c>
    </x:row>
    <x:row r="327">
      <x:c r="A327" t="str">
        <x:v>C00326</x:v>
      </x:c>
      <x:c r="B327" t="n">
        <x:v>33</x:v>
      </x:c>
      <x:c r="C327" s="30" t="n">
        <x:v>45937</x:v>
      </x:c>
      <x:c r="D327" t="n">
        <x:v>689</x:v>
      </x:c>
      <x:c r="E327" t="n">
        <x:v>43</x:v>
      </x:c>
      <x:c r="F327" t="str">
        <x:v>Classic</x:v>
      </x:c>
      <x:c r="G327" t="str">
        <x:v>Partner</x:v>
      </x:c>
      <x:c r="H327" s="60" t="n">
        <x:v>8002</x:v>
      </x:c>
      <x:c r="I327" s="60" t="n">
        <x:v>1167.1</x:v>
      </x:c>
      <x:c r="J327" s="32" t="n">
        <x:v>0.412</x:v>
      </x:c>
      <x:c r="K327" s="32" t="n">
        <x:v>0.828</x:v>
      </x:c>
      <x:c r="L327" t="n">
        <x:v>0</x:v>
      </x:c>
      <x:c r="M327" t="n">
        <x:v>8</x:v>
      </x:c>
      <x:c r="N327" s="32" t="n">
        <x:v>0.079</x:v>
      </x:c>
    </x:row>
    <x:row r="328">
      <x:c r="A328" t="str">
        <x:v>C00327</x:v>
      </x:c>
      <x:c r="B328" t="n">
        <x:v>61</x:v>
      </x:c>
      <x:c r="C328" s="30" t="n">
        <x:v>106440</x:v>
      </x:c>
      <x:c r="D328" t="n">
        <x:v>781</x:v>
      </x:c>
      <x:c r="E328" t="n">
        <x:v>38</x:v>
      </x:c>
      <x:c r="F328" t="str">
        <x:v>Platinum</x:v>
      </x:c>
      <x:c r="G328" t="str">
        <x:v>Partner</x:v>
      </x:c>
      <x:c r="H328" s="60" t="n">
        <x:v>24318</x:v>
      </x:c>
      <x:c r="I328" s="60" t="n">
        <x:v>3014.25</x:v>
      </x:c>
      <x:c r="J328" s="32" t="n">
        <x:v>0.123</x:v>
      </x:c>
      <x:c r="K328" s="32" t="n">
        <x:v>0.891</x:v>
      </x:c>
      <x:c r="L328" t="n">
        <x:v>0</x:v>
      </x:c>
      <x:c r="M328" t="n">
        <x:v>4</x:v>
      </x:c>
      <x:c r="N328" s="32" t="n">
        <x:v>0.28</x:v>
      </x:c>
    </x:row>
    <x:row r="329">
      <x:c r="A329" t="str">
        <x:v>C00328</x:v>
      </x:c>
      <x:c r="B329" t="n">
        <x:v>52</x:v>
      </x:c>
      <x:c r="C329" s="30" t="n">
        <x:v>79401</x:v>
      </x:c>
      <x:c r="D329" t="n">
        <x:v>700</x:v>
      </x:c>
      <x:c r="E329" t="n">
        <x:v>15</x:v>
      </x:c>
      <x:c r="F329" t="str">
        <x:v>Gold</x:v>
      </x:c>
      <x:c r="G329" t="str">
        <x:v>Partner</x:v>
      </x:c>
      <x:c r="H329" s="60" t="n">
        <x:v>11582</x:v>
      </x:c>
      <x:c r="I329" s="60" t="n">
        <x:v>1485.01</x:v>
      </x:c>
      <x:c r="J329" s="32" t="n">
        <x:v>0.534</x:v>
      </x:c>
      <x:c r="K329" s="32" t="n">
        <x:v>0.779</x:v>
      </x:c>
      <x:c r="L329" t="n">
        <x:v>0</x:v>
      </x:c>
      <x:c r="M329" t="n">
        <x:v>8</x:v>
      </x:c>
      <x:c r="N329" s="32" t="n">
        <x:v>0.056</x:v>
      </x:c>
    </x:row>
    <x:row r="330">
      <x:c r="A330" t="str">
        <x:v>C00329</x:v>
      </x:c>
      <x:c r="B330" t="n">
        <x:v>35</x:v>
      </x:c>
      <x:c r="C330" s="30" t="n">
        <x:v>37652</x:v>
      </x:c>
      <x:c r="D330" t="n">
        <x:v>691</x:v>
      </x:c>
      <x:c r="E330" t="n">
        <x:v>43</x:v>
      </x:c>
      <x:c r="F330" t="str">
        <x:v>CLASSIC</x:v>
      </x:c>
      <x:c r="G330" t="str">
        <x:v>Direct Mail</x:v>
      </x:c>
      <x:c r="H330" s="60" t="n">
        <x:v>5283</x:v>
      </x:c>
      <x:c r="I330" s="60" t="n">
        <x:v>290.5</x:v>
      </x:c>
      <x:c r="J330" s="32" t="n">
        <x:v>0.388</x:v>
      </x:c>
      <x:c r="K330" s="32" t="n">
        <x:v>0.818</x:v>
      </x:c>
      <x:c r="L330" t="n">
        <x:v>0</x:v>
      </x:c>
      <x:c r="M330" t="n">
        <x:v>6</x:v>
      </x:c>
      <x:c r="N330" s="32" t="n">
        <x:v>0.155</x:v>
      </x:c>
    </x:row>
    <x:row r="331">
      <x:c r="A331" t="str">
        <x:v>C00330</x:v>
      </x:c>
      <x:c r="B331" t="n">
        <x:v>32</x:v>
      </x:c>
      <x:c r="C331" s="30" t="n">
        <x:v>80168</x:v>
      </x:c>
      <x:c r="D331" t="n">
        <x:v>647</x:v>
      </x:c>
      <x:c r="E331" t="n">
        <x:v>44</x:v>
      </x:c>
      <x:c r="F331" t="str">
        <x:v>Gold</x:v>
      </x:c>
      <x:c r="G331" t="str">
        <x:v>Branch</x:v>
      </x:c>
      <x:c r="H331" s="60" t="n">
        <x:v>12371</x:v>
      </x:c>
      <x:c r="I331" s="60" t="n">
        <x:v>1126.76</x:v>
      </x:c>
      <x:c r="J331" s="32" t="n">
        <x:v>0.537</x:v>
      </x:c>
      <x:c r="K331" s="32" t="n">
        <x:v>0.737</x:v>
      </x:c>
      <x:c r="L331" t="n">
        <x:v>0</x:v>
      </x:c>
      <x:c r="M331" t="n">
        <x:v>8</x:v>
      </x:c>
      <x:c r="N331" s="32" t="n">
        <x:v>0.032</x:v>
      </x:c>
    </x:row>
    <x:row r="332">
      <x:c r="A332" t="str">
        <x:v>C00331</x:v>
      </x:c>
      <x:c r="B332" t="n">
        <x:v>28</x:v>
      </x:c>
      <x:c r="C332" s="30" t="n">
        <x:v>85294</x:v>
      </x:c>
      <x:c r="D332" t="n">
        <x:v>736</x:v>
      </x:c>
      <x:c r="E332" t="n">
        <x:v>64</x:v>
      </x:c>
      <x:c r="F332" t="str">
        <x:v>Gold</x:v>
      </x:c>
      <x:c r="G332" t="str">
        <x:v>Direct Mail</x:v>
      </x:c>
      <x:c r="H332" s="60" t="n">
        <x:v>15654</x:v>
      </x:c>
      <x:c r="I332" s="60" t="n">
        <x:v>1715.78</x:v>
      </x:c>
      <x:c r="J332" s="32" t="n">
        <x:v>0.313</x:v>
      </x:c>
      <x:c r="K332" s="32" t="n">
        <x:v>0.798</x:v>
      </x:c>
      <x:c r="L332" t="n">
        <x:v>0</x:v>
      </x:c>
      <x:c r="M332" t="n">
        <x:v>8</x:v>
      </x:c>
      <x:c r="N332" s="32" t="n">
        <x:v>0.058</x:v>
      </x:c>
    </x:row>
    <x:row r="333">
      <x:c r="A333" t="str">
        <x:v>C00332</x:v>
      </x:c>
      <x:c r="B333" t="n">
        <x:v>42</x:v>
      </x:c>
      <x:c r="C333" s="30" t="n">
        <x:v>58893</x:v>
      </x:c>
      <x:c r="D333" t="n">
        <x:v>683</x:v>
      </x:c>
      <x:c r="E333" t="n">
        <x:v>26</x:v>
      </x:c>
      <x:c r="F333" t="str">
        <x:v>Gold</x:v>
      </x:c>
      <x:c r="G333" t="str">
        <x:v>Partner</x:v>
      </x:c>
      <x:c r="H333" s="60" t="n">
        <x:v>9280</x:v>
      </x:c>
      <x:c r="I333" s="60" t="n">
        <x:v>756.4</x:v>
      </x:c>
      <x:c r="J333" s="32" t="n">
        <x:v>0.533</x:v>
      </x:c>
      <x:c r="K333" s="32" t="n">
        <x:v>0.748</x:v>
      </x:c>
      <x:c r="L333" t="n">
        <x:v>0</x:v>
      </x:c>
      <x:c r="M333" t="n">
        <x:v>7</x:v>
      </x:c>
      <x:c r="N333" s="32" t="n">
        <x:v>0.202</x:v>
      </x:c>
    </x:row>
    <x:row r="334">
      <x:c r="A334" t="str">
        <x:v>C00333</x:v>
      </x:c>
      <x:c r="B334" t="n">
        <x:v>55</x:v>
      </x:c>
      <x:c r="C334" s="30" t="n">
        <x:v>33041</x:v>
      </x:c>
      <x:c r="D334" t="n">
        <x:v>737</x:v>
      </x:c>
      <x:c r="E334" t="n">
        <x:v>5</x:v>
      </x:c>
      <x:c r="F334" t="str">
        <x:v>Classic</x:v>
      </x:c>
      <x:c r="G334" t="str">
        <x:v>Branch</x:v>
      </x:c>
      <x:c r="H334" s="60" t="n">
        <x:v>4844</x:v>
      </x:c>
      <x:c r="I334" s="60" t="n">
        <x:v>298.71</x:v>
      </x:c>
      <x:c r="J334" s="32" t="n">
        <x:v>0.53</x:v>
      </x:c>
      <x:c r="K334" s="32" t="n">
        <x:v>0.679</x:v>
      </x:c>
      <x:c r="L334" t="n">
        <x:v>0</x:v>
      </x:c>
      <x:c r="M334" t="n">
        <x:v>6</x:v>
      </x:c>
      <x:c r="N334" s="32" t="n">
        <x:v>0.242</x:v>
      </x:c>
    </x:row>
    <x:row r="335">
      <x:c r="A335" t="str">
        <x:v>C00334</x:v>
      </x:c>
      <x:c r="B335" t="n">
        <x:v>52</x:v>
      </x:c>
      <x:c r="C335" s="30" t="n">
        <x:v>63949</x:v>
      </x:c>
      <x:c r="D335" t="n">
        <x:v>679</x:v>
      </x:c>
      <x:c r="E335" t="n">
        <x:v>96</x:v>
      </x:c>
      <x:c r="F335" t="str">
        <x:v>Gold</x:v>
      </x:c>
      <x:c r="G335" t="str">
        <x:v>Direct Mail</x:v>
      </x:c>
      <x:c r="H335" s="60" t="n">
        <x:v>13267</x:v>
      </x:c>
      <x:c r="I335" s="60" t="n">
        <x:v>1410.19</x:v>
      </x:c>
      <x:c r="J335" s="32" t="n">
        <x:v>0.27</x:v>
      </x:c>
      <x:c r="K335" s="32" t="n">
        <x:v>0.854</x:v>
      </x:c>
      <x:c r="L335" t="n">
        <x:v>0</x:v>
      </x:c>
      <x:c r="M335" t="n">
        <x:v>6</x:v>
      </x:c>
      <x:c r="N335" s="32" t="n">
        <x:v>0.194</x:v>
      </x:c>
    </x:row>
    <x:row r="336">
      <x:c r="A336" t="str">
        <x:v>C00335</x:v>
      </x:c>
      <x:c r="B336" t="n">
        <x:v>33</x:v>
      </x:c>
      <x:c r="C336" s="30" t="n">
        <x:v>45925</x:v>
      </x:c>
      <x:c r="D336" t="n">
        <x:v>693</x:v>
      </x:c>
      <x:c r="E336" t="n">
        <x:v>6</x:v>
      </x:c>
      <x:c r="F336" t="str">
        <x:v>Classic</x:v>
      </x:c>
      <x:c r="G336" t="str">
        <x:v>Branch</x:v>
      </x:c>
      <x:c r="H336" s="60" t="n">
        <x:v>5671</x:v>
      </x:c>
      <x:c r="I336" s="60" t="n">
        <x:v>639.82</x:v>
      </x:c>
      <x:c r="J336" s="32" t="n">
        <x:v>0.49</x:v>
      </x:c>
      <x:c r="K336" s="32" t="n">
        <x:v>0.897</x:v>
      </x:c>
      <x:c r="L336" t="n">
        <x:v>0</x:v>
      </x:c>
      <x:c r="M336" t="n">
        <x:v>6</x:v>
      </x:c>
      <x:c r="N336" s="32" t="n">
        <x:v>0.244</x:v>
      </x:c>
    </x:row>
    <x:row r="337">
      <x:c r="A337" t="str">
        <x:v>C00336</x:v>
      </x:c>
      <x:c r="B337" t="n">
        <x:v>40</x:v>
      </x:c>
      <x:c r="C337" s="30" t="n">
        <x:v>58272</x:v>
      </x:c>
      <x:c r="D337" t="n">
        <x:v>643</x:v>
      </x:c>
      <x:c r="E337" t="n">
        <x:v>36</x:v>
      </x:c>
      <x:c r="F337" t="str">
        <x:v>Classic</x:v>
      </x:c>
      <x:c r="G337" t="str">
        <x:v>Branch</x:v>
      </x:c>
      <x:c r="H337" s="60" t="n">
        <x:v>6685</x:v>
      </x:c>
      <x:c r="I337" s="60" t="n">
        <x:v>654.17</x:v>
      </x:c>
      <x:c r="J337" s="32" t="n">
        <x:v>0.333</x:v>
      </x:c>
      <x:c r="K337" s="32" t="n">
        <x:v>0.695</x:v>
      </x:c>
      <x:c r="L337" t="n">
        <x:v>1</x:v>
      </x:c>
      <x:c r="M337" t="n">
        <x:v>9</x:v>
      </x:c>
      <x:c r="N337" s="32" t="n">
        <x:v>0.02</x:v>
      </x:c>
    </x:row>
    <x:row r="338">
      <x:c r="A338" t="str">
        <x:v>C00337</x:v>
      </x:c>
      <x:c r="B338" t="n">
        <x:v>40</x:v>
      </x:c>
      <x:c r="C338" s="30" t="n">
        <x:v>49234</x:v>
      </x:c>
      <x:c r="D338" t="n">
        <x:v>667</x:v>
      </x:c>
      <x:c r="E338" t="n">
        <x:v>39</x:v>
      </x:c>
      <x:c r="F338" t="str">
        <x:v>Classic</x:v>
      </x:c>
      <x:c r="G338" t="str">
        <x:v>Branch </x:v>
      </x:c>
      <x:c r="H338" s="60" t="n">
        <x:v>3324</x:v>
      </x:c>
      <x:c r="I338" s="60" t="n">
        <x:v>150</x:v>
      </x:c>
      <x:c r="J338" s="32" t="n">
        <x:v>0.45</x:v>
      </x:c>
      <x:c r="K338" s="32" t="n">
        <x:v>0.745</x:v>
      </x:c>
      <x:c r="L338" t="n">
        <x:v>0</x:v>
      </x:c>
      <x:c r="M338" t="n">
        <x:v>8</x:v>
      </x:c>
      <x:c r="N338" s="32" t="n">
        <x:v>0.067</x:v>
      </x:c>
    </x:row>
    <x:row r="339">
      <x:c r="A339" t="str">
        <x:v>C00338</x:v>
      </x:c>
      <x:c r="B339" t="n">
        <x:v>49</x:v>
      </x:c>
      <x:c r="C339" s="30" t="n">
        <x:v>107465</x:v>
      </x:c>
      <x:c r="D339" t="n">
        <x:v>689</x:v>
      </x:c>
      <x:c r="E339" t="n">
        <x:v>26</x:v>
      </x:c>
      <x:c r="F339" t="str">
        <x:v>Platinum</x:v>
      </x:c>
      <x:c r="G339" t="str">
        <x:v>Digital</x:v>
      </x:c>
      <x:c r="H339" s="60" t="n">
        <x:v>25096</x:v>
      </x:c>
      <x:c r="I339" s="60" t="n">
        <x:v>2538.01</x:v>
      </x:c>
      <x:c r="J339" s="32" t="n">
        <x:v>0.381</x:v>
      </x:c>
      <x:c r="K339" s="32" t="n">
        <x:v>0.797</x:v>
      </x:c>
      <x:c r="L339" t="n">
        <x:v>0</x:v>
      </x:c>
      <x:c r="M339" t="n">
        <x:v>7</x:v>
      </x:c>
      <x:c r="N339" s="32" t="n">
        <x:v>0.097</x:v>
      </x:c>
    </x:row>
    <x:row r="340">
      <x:c r="A340" t="str">
        <x:v>C00339</x:v>
      </x:c>
      <x:c r="B340" t="n">
        <x:v>55</x:v>
      </x:c>
      <x:c r="C340" s="30" t="n">
        <x:v>57733</x:v>
      </x:c>
      <x:c r="D340" t="n">
        <x:v>566</x:v>
      </x:c>
      <x:c r="E340" t="n">
        <x:v>73</x:v>
      </x:c>
      <x:c r="F340" t="str">
        <x:v>Classic</x:v>
      </x:c>
      <x:c r="G340" t="str">
        <x:v>Digital</x:v>
      </x:c>
      <x:c r="H340" s="60" t="n">
        <x:v>2286</x:v>
      </x:c>
      <x:c r="I340" s="60" t="n">
        <x:v>1012.08</x:v>
      </x:c>
      <x:c r="J340" s="32" t="n">
        <x:v>0.456</x:v>
      </x:c>
      <x:c r="K340" s="32" t="n">
        <x:v>0.654</x:v>
      </x:c>
      <x:c r="L340" t="n">
        <x:v>0</x:v>
      </x:c>
      <x:c r="M340" t="n">
        <x:v>9</x:v>
      </x:c>
      <x:c r="N340" s="32" t="n">
        <x:v>0.02</x:v>
      </x:c>
    </x:row>
    <x:row r="341">
      <x:c r="A341" t="str">
        <x:v>C00340</x:v>
      </x:c>
      <x:c r="B341" t="n">
        <x:v>45</x:v>
      </x:c>
      <x:c r="C341" s="30" t="n">
        <x:v>219356</x:v>
      </x:c>
      <x:c r="D341" t="n">
        <x:v>707</x:v>
      </x:c>
      <x:c r="E341" t="n">
        <x:v>35</x:v>
      </x:c>
      <x:c r="F341" t="str">
        <x:v>Gold</x:v>
      </x:c>
      <x:c r="G341" t="str">
        <x:v>Direct Mail</x:v>
      </x:c>
      <x:c r="H341" s="60" t="n">
        <x:v>30164</x:v>
      </x:c>
      <x:c r="I341" s="60" t="n">
        <x:v>3544.69</x:v>
      </x:c>
      <x:c r="J341" s="32" t="n">
        <x:v>0.367</x:v>
      </x:c>
      <x:c r="K341" s="32" t="n">
        <x:v>0.716</x:v>
      </x:c>
      <x:c r="L341" t="n">
        <x:v>0</x:v>
      </x:c>
      <x:c r="M341" t="n">
        <x:v>7</x:v>
      </x:c>
      <x:c r="N341" s="32" t="n">
        <x:v>0.102</x:v>
      </x:c>
    </x:row>
    <x:row r="342">
      <x:c r="A342" t="str">
        <x:v>C00341</x:v>
      </x:c>
      <x:c r="B342" t="n">
        <x:v>42</x:v>
      </x:c>
      <x:c r="C342" s="30" t="n">
        <x:v>72141</x:v>
      </x:c>
      <x:c r="D342" t="n">
        <x:v>688</x:v>
      </x:c>
      <x:c r="E342" t="n">
        <x:v>44</x:v>
      </x:c>
      <x:c r="F342" t="str">
        <x:v>Classic</x:v>
      </x:c>
      <x:c r="G342" t="str">
        <x:v>Direct Mail</x:v>
      </x:c>
      <x:c r="H342" s="60" t="n">
        <x:v>5642</x:v>
      </x:c>
      <x:c r="I342" s="60" t="n">
        <x:v>483.65</x:v>
      </x:c>
      <x:c r="J342" s="32" t="n">
        <x:v>0.475</x:v>
      </x:c>
      <x:c r="K342" s="32" t="n">
        <x:v>0.841</x:v>
      </x:c>
      <x:c r="L342" t="n">
        <x:v>0</x:v>
      </x:c>
      <x:c r="M342" t="n">
        <x:v>9</x:v>
      </x:c>
      <x:c r="N342" s="32" t="n">
        <x:v>0.02</x:v>
      </x:c>
    </x:row>
    <x:row r="343">
      <x:c r="A343" t="str">
        <x:v>C00342</x:v>
      </x:c>
      <x:c r="B343" t="n">
        <x:v>53</x:v>
      </x:c>
      <x:c r="C343" s="30" t="n">
        <x:v>73051</x:v>
      </x:c>
      <x:c r="D343" t="n">
        <x:v>648</x:v>
      </x:c>
      <x:c r="E343" t="n">
        <x:v>61</x:v>
      </x:c>
      <x:c r="F343" t="str">
        <x:v>Gold</x:v>
      </x:c>
      <x:c r="G343" t="str">
        <x:v>Digital</x:v>
      </x:c>
      <x:c r="H343" s="60" t="n">
        <x:v>6852</x:v>
      </x:c>
      <x:c r="I343" s="60" t="n">
        <x:v>595.68</x:v>
      </x:c>
      <x:c r="J343" s="32" t="n">
        <x:v>0.278</x:v>
      </x:c>
      <x:c r="K343" s="32" t="n">
        <x:v>0.68</x:v>
      </x:c>
      <x:c r="L343" t="n">
        <x:v>0</x:v>
      </x:c>
      <x:c r="M343" t="n">
        <x:v>5</x:v>
      </x:c>
      <x:c r="N343" s="32" t="n">
        <x:v>0.308</x:v>
      </x:c>
    </x:row>
    <x:row r="344">
      <x:c r="A344" t="str">
        <x:v>C00343</x:v>
      </x:c>
      <x:c r="B344" t="n">
        <x:v>42</x:v>
      </x:c>
      <x:c r="C344" s="30" t="n">
        <x:v>129661</x:v>
      </x:c>
      <x:c r="D344" t="n">
        <x:v>682</x:v>
      </x:c>
      <x:c r="E344" t="n">
        <x:v>54</x:v>
      </x:c>
      <x:c r="F344" t="str">
        <x:v>Platinum</x:v>
      </x:c>
      <x:c r="G344" t="str">
        <x:v>Branch</x:v>
      </x:c>
      <x:c r="H344" s="60" t="n">
        <x:v>24054</x:v>
      </x:c>
      <x:c r="I344" s="60" t="n">
        <x:v>2997.88</x:v>
      </x:c>
      <x:c r="J344" s="32" t="n">
        <x:v>0.358</x:v>
      </x:c>
      <x:c r="K344" s="32" t="n">
        <x:v>0.836</x:v>
      </x:c>
      <x:c r="L344" t="n">
        <x:v>0</x:v>
      </x:c>
      <x:c r="M344" t="n">
        <x:v>6</x:v>
      </x:c>
      <x:c r="N344" s="32" t="n">
        <x:v>0.193</x:v>
      </x:c>
    </x:row>
    <x:row r="345">
      <x:c r="A345" t="str">
        <x:v>C00344</x:v>
      </x:c>
      <x:c r="B345" t="n">
        <x:v>50</x:v>
      </x:c>
      <x:c r="C345" s="30" t="n">
        <x:v>64252</x:v>
      </x:c>
      <x:c r="D345" t="n">
        <x:v>779</x:v>
      </x:c>
      <x:c r="E345" t="n">
        <x:v>68</x:v>
      </x:c>
      <x:c r="F345" t="str">
        <x:v>GOLD</x:v>
      </x:c>
      <x:c r="G345" t="str">
        <x:v>Partner</x:v>
      </x:c>
      <x:c r="H345" s="60" t="n">
        <x:v>12597</x:v>
      </x:c>
      <x:c r="I345" s="60" t="n">
        <x:v>1837.48</x:v>
      </x:c>
      <x:c r="J345" s="32" t="n">
        <x:v>0.178</x:v>
      </x:c>
      <x:c r="K345" s="32" t="n">
        <x:v>0.985</x:v>
      </x:c>
      <x:c r="L345" t="n">
        <x:v>0</x:v>
      </x:c>
      <x:c r="M345" t="n">
        <x:v>8</x:v>
      </x:c>
      <x:c r="N345" s="32" t="n">
        <x:v>0.038</x:v>
      </x:c>
    </x:row>
    <x:row r="346">
      <x:c r="A346" t="str">
        <x:v>C00345</x:v>
      </x:c>
      <x:c r="B346" t="n">
        <x:v>65</x:v>
      </x:c>
      <x:c r="C346" s="30" t="n">
        <x:v>42560</x:v>
      </x:c>
      <x:c r="D346" t="n">
        <x:v>663</x:v>
      </x:c>
      <x:c r="E346" t="n">
        <x:v>16</x:v>
      </x:c>
      <x:c r="F346" t="str">
        <x:v>CLASSIC</x:v>
      </x:c>
      <x:c r="G346" t="str">
        <x:v>Branch</x:v>
      </x:c>
      <x:c r="H346" s="60" t="n">
        <x:v>4324</x:v>
      </x:c>
      <x:c r="I346" s="60" t="n">
        <x:v>434.9</x:v>
      </x:c>
      <x:c r="J346" s="32" t="n">
        <x:v>0.267</x:v>
      </x:c>
      <x:c r="K346" s="32" t="n">
        <x:v>0.759</x:v>
      </x:c>
      <x:c r="L346" t="n">
        <x:v>1</x:v>
      </x:c>
      <x:c r="M346" t="str"/>
      <x:c r="N346" s="32" t="n">
        <x:v>0.02</x:v>
      </x:c>
    </x:row>
    <x:row r="347">
      <x:c r="A347" t="str">
        <x:v>C00346</x:v>
      </x:c>
      <x:c r="B347" t="n">
        <x:v>23</x:v>
      </x:c>
      <x:c r="C347" s="30" t="n">
        <x:v>69790</x:v>
      </x:c>
      <x:c r="D347" t="n">
        <x:v>632</x:v>
      </x:c>
      <x:c r="E347" t="n">
        <x:v>128</x:v>
      </x:c>
      <x:c r="F347" t="str">
        <x:v>Classic</x:v>
      </x:c>
      <x:c r="G347" t="str">
        <x:v>Direct Mail</x:v>
      </x:c>
      <x:c r="H347" s="60" t="n">
        <x:v>5696</x:v>
      </x:c>
      <x:c r="I347" s="60" t="n">
        <x:v>819.16</x:v>
      </x:c>
      <x:c r="J347" s="32" t="n">
        <x:v>0.682</x:v>
      </x:c>
      <x:c r="K347" s="32" t="n">
        <x:v>0.677</x:v>
      </x:c>
      <x:c r="L347" t="n">
        <x:v>0</x:v>
      </x:c>
      <x:c r="M347" t="n">
        <x:v>7</x:v>
      </x:c>
      <x:c r="N347" s="32" t="n">
        <x:v>0.069</x:v>
      </x:c>
    </x:row>
    <x:row r="348">
      <x:c r="A348" t="str">
        <x:v>C00347</x:v>
      </x:c>
      <x:c r="B348" t="n">
        <x:v>48</x:v>
      </x:c>
      <x:c r="C348" s="30" t="n">
        <x:v>165407</x:v>
      </x:c>
      <x:c r="D348" t="n">
        <x:v>663</x:v>
      </x:c>
      <x:c r="E348" t="n">
        <x:v>34</x:v>
      </x:c>
      <x:c r="F348" t="str">
        <x:v>Platinum</x:v>
      </x:c>
      <x:c r="G348" t="str">
        <x:v>Digital</x:v>
      </x:c>
      <x:c r="H348" s="60" t="n">
        <x:v>32543</x:v>
      </x:c>
      <x:c r="I348" s="60" t="n">
        <x:v>3389.49</x:v>
      </x:c>
      <x:c r="J348" s="32" t="n">
        <x:v>0.336</x:v>
      </x:c>
      <x:c r="K348" s="32" t="n">
        <x:v>0.765</x:v>
      </x:c>
      <x:c r="L348" t="n">
        <x:v>0</x:v>
      </x:c>
      <x:c r="M348" t="n">
        <x:v>6</x:v>
      </x:c>
      <x:c r="N348" s="32" t="n">
        <x:v>0.155</x:v>
      </x:c>
    </x:row>
    <x:row r="349">
      <x:c r="A349" t="str">
        <x:v>C00348</x:v>
      </x:c>
      <x:c r="B349" t="n">
        <x:v>38</x:v>
      </x:c>
      <x:c r="C349" s="30" t="n">
        <x:v>59084</x:v>
      </x:c>
      <x:c r="D349" t="n">
        <x:v>719</x:v>
      </x:c>
      <x:c r="E349" t="n">
        <x:v>52</x:v>
      </x:c>
      <x:c r="F349" t="str">
        <x:v>Gold</x:v>
      </x:c>
      <x:c r="G349" t="str">
        <x:v>Branch</x:v>
      </x:c>
      <x:c r="H349" s="60" t="n">
        <x:v>11803</x:v>
      </x:c>
      <x:c r="I349" s="60" t="n">
        <x:v>1088.11</x:v>
      </x:c>
      <x:c r="J349" s="32" t="n">
        <x:v>0.447</x:v>
      </x:c>
      <x:c r="K349" s="32" t="n">
        <x:v>0.853</x:v>
      </x:c>
      <x:c r="L349" t="n">
        <x:v>0</x:v>
      </x:c>
      <x:c r="M349" t="n">
        <x:v>9</x:v>
      </x:c>
      <x:c r="N349" s="32" t="n">
        <x:v>0.022</x:v>
      </x:c>
    </x:row>
    <x:row r="350">
      <x:c r="A350" t="str">
        <x:v>C00349</x:v>
      </x:c>
      <x:c r="B350" t="n">
        <x:v>38</x:v>
      </x:c>
      <x:c r="C350" s="30" t="n">
        <x:v>60330</x:v>
      </x:c>
      <x:c r="D350" t="n">
        <x:v>658</x:v>
      </x:c>
      <x:c r="E350" t="n">
        <x:v>20</x:v>
      </x:c>
      <x:c r="F350" t="str">
        <x:v>Classic</x:v>
      </x:c>
      <x:c r="G350" t="str">
        <x:v>Partner</x:v>
      </x:c>
      <x:c r="H350" s="60" t="n">
        <x:v>5363</x:v>
      </x:c>
      <x:c r="I350" s="60" t="n">
        <x:v>635.17</x:v>
      </x:c>
      <x:c r="J350" s="32" t="n">
        <x:v>0.54</x:v>
      </x:c>
      <x:c r="K350" s="32" t="n">
        <x:v>0.792</x:v>
      </x:c>
      <x:c r="L350" t="n">
        <x:v>0</x:v>
      </x:c>
      <x:c r="M350" t="n">
        <x:v>7</x:v>
      </x:c>
      <x:c r="N350" s="32" t="n">
        <x:v>0.089</x:v>
      </x:c>
    </x:row>
    <x:row r="351">
      <x:c r="A351" t="str">
        <x:v>C00350</x:v>
      </x:c>
      <x:c r="B351" t="n">
        <x:v>21</x:v>
      </x:c>
      <x:c r="C351" s="30" t="n">
        <x:v>86063</x:v>
      </x:c>
      <x:c r="D351" t="n">
        <x:v>664</x:v>
      </x:c>
      <x:c r="E351" t="n">
        <x:v>35</x:v>
      </x:c>
      <x:c r="F351" t="str">
        <x:v>Gold</x:v>
      </x:c>
      <x:c r="G351" t="str">
        <x:v>Direct Mail</x:v>
      </x:c>
      <x:c r="H351" s="60" t="n">
        <x:v>8801</x:v>
      </x:c>
      <x:c r="I351" s="60" t="n">
        <x:v>995.2</x:v>
      </x:c>
      <x:c r="J351" s="32" t="n">
        <x:v>0.395</x:v>
      </x:c>
      <x:c r="K351" s="32" t="n">
        <x:v>0.862</x:v>
      </x:c>
      <x:c r="L351" t="n">
        <x:v>0</x:v>
      </x:c>
      <x:c r="M351" t="str"/>
      <x:c r="N351" s="32" t="n">
        <x:v>0.254</x:v>
      </x:c>
    </x:row>
    <x:row r="352">
      <x:c r="A352" t="str">
        <x:v>C00351</x:v>
      </x:c>
      <x:c r="B352" t="n">
        <x:v>55</x:v>
      </x:c>
      <x:c r="C352" s="30" t="n">
        <x:v>57823</x:v>
      </x:c>
      <x:c r="D352" t="n">
        <x:v>703</x:v>
      </x:c>
      <x:c r="E352" t="n">
        <x:v>65</x:v>
      </x:c>
      <x:c r="F352" t="str">
        <x:v>Gold</x:v>
      </x:c>
      <x:c r="G352" t="str">
        <x:v>Digital</x:v>
      </x:c>
      <x:c r="H352" s="60" t="n">
        <x:v>9686</x:v>
      </x:c>
      <x:c r="I352" s="60" t="n">
        <x:v>763.64</x:v>
      </x:c>
      <x:c r="J352" s="32" t="n">
        <x:v>0.501</x:v>
      </x:c>
      <x:c r="K352" s="32" t="n">
        <x:v>0.875</x:v>
      </x:c>
      <x:c r="L352" t="n">
        <x:v>0</x:v>
      </x:c>
      <x:c r="M352" t="n">
        <x:v>7</x:v>
      </x:c>
      <x:c r="N352" s="32" t="n">
        <x:v>0.176</x:v>
      </x:c>
    </x:row>
    <x:row r="353">
      <x:c r="A353" t="str">
        <x:v>C00352</x:v>
      </x:c>
      <x:c r="B353" t="n">
        <x:v>37</x:v>
      </x:c>
      <x:c r="C353" s="30" t="n">
        <x:v>80408</x:v>
      </x:c>
      <x:c r="D353" t="n">
        <x:v>709</x:v>
      </x:c>
      <x:c r="E353" t="n">
        <x:v>43</x:v>
      </x:c>
      <x:c r="F353" t="str">
        <x:v>Gold</x:v>
      </x:c>
      <x:c r="G353" t="str">
        <x:v>Partner</x:v>
      </x:c>
      <x:c r="H353" s="60" t="n">
        <x:v>12461</x:v>
      </x:c>
      <x:c r="I353" s="60" t="n">
        <x:v>1768.53</x:v>
      </x:c>
      <x:c r="J353" s="32" t="n">
        <x:v>0.379</x:v>
      </x:c>
      <x:c r="K353" s="32" t="n">
        <x:v>0.836</x:v>
      </x:c>
      <x:c r="L353" t="n">
        <x:v>0</x:v>
      </x:c>
      <x:c r="M353" t="n">
        <x:v>7</x:v>
      </x:c>
      <x:c r="N353" s="32" t="n">
        <x:v>0.1</x:v>
      </x:c>
    </x:row>
    <x:row r="354">
      <x:c r="A354" t="str">
        <x:v>C00353</x:v>
      </x:c>
      <x:c r="B354" t="n">
        <x:v>21</x:v>
      </x:c>
      <x:c r="C354" s="30" t="n">
        <x:v>162104</x:v>
      </x:c>
      <x:c r="D354" t="n">
        <x:v>795</x:v>
      </x:c>
      <x:c r="E354" t="n">
        <x:v>32</x:v>
      </x:c>
      <x:c r="F354" t="str">
        <x:v>Classic</x:v>
      </x:c>
      <x:c r="G354" t="str">
        <x:v>Partner</x:v>
      </x:c>
      <x:c r="H354" s="60" t="n">
        <x:v>16334</x:v>
      </x:c>
      <x:c r="I354" s="60" t="n">
        <x:v>2170.53</x:v>
      </x:c>
      <x:c r="J354" s="32" t="n">
        <x:v>0.287</x:v>
      </x:c>
      <x:c r="K354" s="32" t="n">
        <x:v>0.989</x:v>
      </x:c>
      <x:c r="L354" t="n">
        <x:v>0</x:v>
      </x:c>
      <x:c r="M354" t="n">
        <x:v>9</x:v>
      </x:c>
      <x:c r="N354" s="32" t="n">
        <x:v>0.02</x:v>
      </x:c>
    </x:row>
    <x:row r="355">
      <x:c r="A355" t="str">
        <x:v>C00354</x:v>
      </x:c>
      <x:c r="B355" t="n">
        <x:v>30</x:v>
      </x:c>
      <x:c r="C355" s="30" t="n">
        <x:v>53283</x:v>
      </x:c>
      <x:c r="D355" t="n">
        <x:v>662</x:v>
      </x:c>
      <x:c r="E355" t="n">
        <x:v>19</x:v>
      </x:c>
      <x:c r="F355" t="str">
        <x:v>Classic</x:v>
      </x:c>
      <x:c r="G355" t="str">
        <x:v>Partner</x:v>
      </x:c>
      <x:c r="H355" s="60" t="n">
        <x:v>3274</x:v>
      </x:c>
      <x:c r="I355" s="60" t="n">
        <x:v>463.18</x:v>
      </x:c>
      <x:c r="J355" s="32" t="n">
        <x:v>0.244</x:v>
      </x:c>
      <x:c r="K355" s="32" t="n">
        <x:v>0.782</x:v>
      </x:c>
      <x:c r="L355" t="n">
        <x:v>0</x:v>
      </x:c>
      <x:c r="M355" t="n">
        <x:v>5</x:v>
      </x:c>
      <x:c r="N355" s="32" t="n">
        <x:v>0.239</x:v>
      </x:c>
    </x:row>
    <x:row r="356">
      <x:c r="A356" t="str">
        <x:v>C00355</x:v>
      </x:c>
      <x:c r="B356" t="n">
        <x:v>43</x:v>
      </x:c>
      <x:c r="C356" s="30" t="n">
        <x:v>84870</x:v>
      </x:c>
      <x:c r="D356" t="n">
        <x:v>698</x:v>
      </x:c>
      <x:c r="E356" t="n">
        <x:v>8</x:v>
      </x:c>
      <x:c r="F356" t="str">
        <x:v>Gold</x:v>
      </x:c>
      <x:c r="G356" t="str">
        <x:v>Partner</x:v>
      </x:c>
      <x:c r="H356" s="60" t="n">
        <x:v>15225</x:v>
      </x:c>
      <x:c r="I356" s="60" t="n">
        <x:v>1835.67</x:v>
      </x:c>
      <x:c r="J356" s="32" t="n">
        <x:v>0.304</x:v>
      </x:c>
      <x:c r="K356" s="32" t="n">
        <x:v>0.756</x:v>
      </x:c>
      <x:c r="L356" t="n">
        <x:v>0</x:v>
      </x:c>
      <x:c r="M356" t="n">
        <x:v>6</x:v>
      </x:c>
      <x:c r="N356" s="32" t="n">
        <x:v>0.185</x:v>
      </x:c>
    </x:row>
    <x:row r="357">
      <x:c r="A357" t="str">
        <x:v>C00356</x:v>
      </x:c>
      <x:c r="B357" t="n">
        <x:v>58</x:v>
      </x:c>
      <x:c r="C357" s="30" t="n">
        <x:v>70213</x:v>
      </x:c>
      <x:c r="D357" t="n">
        <x:v>668</x:v>
      </x:c>
      <x:c r="E357" t="n">
        <x:v>52</x:v>
      </x:c>
      <x:c r="F357" t="str">
        <x:v>Gold</x:v>
      </x:c>
      <x:c r="G357" t="str">
        <x:v>Partner </x:v>
      </x:c>
      <x:c r="H357" s="60" t="n">
        <x:v>9733</x:v>
      </x:c>
      <x:c r="I357" s="60" t="n">
        <x:v>1173.11</x:v>
      </x:c>
      <x:c r="J357" s="32" t="n">
        <x:v>0.438</x:v>
      </x:c>
      <x:c r="K357" s="32" t="n">
        <x:v>0.769</x:v>
      </x:c>
      <x:c r="L357" t="n">
        <x:v>0</x:v>
      </x:c>
      <x:c r="M357" t="n">
        <x:v>8</x:v>
      </x:c>
      <x:c r="N357" s="32" t="n">
        <x:v>0.037</x:v>
      </x:c>
    </x:row>
    <x:row r="358">
      <x:c r="A358" t="str">
        <x:v>C00357</x:v>
      </x:c>
      <x:c r="B358" t="n">
        <x:v>49</x:v>
      </x:c>
      <x:c r="C358" s="30" t="n">
        <x:v>145959</x:v>
      </x:c>
      <x:c r="D358" t="n">
        <x:v>634</x:v>
      </x:c>
      <x:c r="E358" t="n">
        <x:v>79</x:v>
      </x:c>
      <x:c r="F358" t="str">
        <x:v>Platinum</x:v>
      </x:c>
      <x:c r="G358" t="str">
        <x:v>Branch</x:v>
      </x:c>
      <x:c r="H358" s="60" t="n">
        <x:v>30427</x:v>
      </x:c>
      <x:c r="I358" s="60" t="n">
        <x:v>3223.84</x:v>
      </x:c>
      <x:c r="J358" s="32" t="n">
        <x:v>0.277</x:v>
      </x:c>
      <x:c r="K358" s="32" t="n">
        <x:v>0.603</x:v>
      </x:c>
      <x:c r="L358" t="n">
        <x:v>0</x:v>
      </x:c>
      <x:c r="M358" t="n">
        <x:v>7</x:v>
      </x:c>
      <x:c r="N358" s="32" t="n">
        <x:v>0.106</x:v>
      </x:c>
    </x:row>
    <x:row r="359">
      <x:c r="A359" t="str">
        <x:v>C00358</x:v>
      </x:c>
      <x:c r="B359" t="n">
        <x:v>61</x:v>
      </x:c>
      <x:c r="C359" s="30" t="n">
        <x:v>51127</x:v>
      </x:c>
      <x:c r="D359" t="n">
        <x:v>717</x:v>
      </x:c>
      <x:c r="E359" t="n">
        <x:v>30</x:v>
      </x:c>
      <x:c r="F359" t="str">
        <x:v>Classic</x:v>
      </x:c>
      <x:c r="G359" t="str">
        <x:v>Digital</x:v>
      </x:c>
      <x:c r="H359" s="60" t="n">
        <x:v>8044</x:v>
      </x:c>
      <x:c r="I359" s="60" t="n">
        <x:v>829.02</x:v>
      </x:c>
      <x:c r="J359" s="32" t="n">
        <x:v>0.345</x:v>
      </x:c>
      <x:c r="K359" s="32" t="n">
        <x:v>0.859</x:v>
      </x:c>
      <x:c r="L359" t="n">
        <x:v>0</x:v>
      </x:c>
      <x:c r="M359" t="n">
        <x:v>8</x:v>
      </x:c>
      <x:c r="N359" s="32" t="n">
        <x:v>0.066</x:v>
      </x:c>
    </x:row>
    <x:row r="360">
      <x:c r="A360" t="str">
        <x:v>C00359</x:v>
      </x:c>
      <x:c r="B360" t="n">
        <x:v>39</x:v>
      </x:c>
      <x:c r="C360" s="30" t="n">
        <x:v>75846</x:v>
      </x:c>
      <x:c r="D360" t="n">
        <x:v>623</x:v>
      </x:c>
      <x:c r="E360" t="n">
        <x:v>61</x:v>
      </x:c>
      <x:c r="F360" t="str">
        <x:v>Classic</x:v>
      </x:c>
      <x:c r="G360" t="str">
        <x:v>Direct Mail</x:v>
      </x:c>
      <x:c r="H360" s="60" t="n">
        <x:v>3219</x:v>
      </x:c>
      <x:c r="I360" s="60" t="n">
        <x:v>331.49</x:v>
      </x:c>
      <x:c r="J360" s="32" t="n">
        <x:v>0.352</x:v>
      </x:c>
      <x:c r="K360" s="32" t="n">
        <x:v>0.511</x:v>
      </x:c>
      <x:c r="L360" t="n">
        <x:v>0</x:v>
      </x:c>
      <x:c r="M360" t="n">
        <x:v>6</x:v>
      </x:c>
      <x:c r="N360" s="32" t="n">
        <x:v>0.129</x:v>
      </x:c>
    </x:row>
    <x:row r="361">
      <x:c r="A361" t="str">
        <x:v>C00360</x:v>
      </x:c>
      <x:c r="B361" t="n">
        <x:v>34</x:v>
      </x:c>
      <x:c r="C361" s="30" t="n">
        <x:v>36915</x:v>
      </x:c>
      <x:c r="D361" t="n">
        <x:v>571</x:v>
      </x:c>
      <x:c r="E361" t="n">
        <x:v>26</x:v>
      </x:c>
      <x:c r="F361" t="str">
        <x:v>Classic</x:v>
      </x:c>
      <x:c r="G361" t="str">
        <x:v>Partner</x:v>
      </x:c>
      <x:c r="H361" s="60" t="n">
        <x:v>3388</x:v>
      </x:c>
      <x:c r="I361" s="60" t="n">
        <x:v>267.91</x:v>
      </x:c>
      <x:c r="J361" s="32" t="n">
        <x:v>0.632</x:v>
      </x:c>
      <x:c r="K361" s="32" t="n">
        <x:v>0.615</x:v>
      </x:c>
      <x:c r="L361" t="n">
        <x:v>0</x:v>
      </x:c>
      <x:c r="M361" t="n">
        <x:v>7</x:v>
      </x:c>
      <x:c r="N361" s="32" t="n">
        <x:v>0.119</x:v>
      </x:c>
    </x:row>
    <x:row r="362">
      <x:c r="A362" t="str">
        <x:v>C00361</x:v>
      </x:c>
      <x:c r="B362" t="n">
        <x:v>42</x:v>
      </x:c>
      <x:c r="C362" s="30" t="n">
        <x:v>84846</x:v>
      </x:c>
      <x:c r="D362" t="n">
        <x:v>654</x:v>
      </x:c>
      <x:c r="E362" t="n">
        <x:v>54</x:v>
      </x:c>
      <x:c r="F362" t="str">
        <x:v>Gold</x:v>
      </x:c>
      <x:c r="G362" t="str">
        <x:v>Digital</x:v>
      </x:c>
      <x:c r="H362" s="60" t="n">
        <x:v>9852</x:v>
      </x:c>
      <x:c r="I362" s="60" t="n">
        <x:v>1410.99</x:v>
      </x:c>
      <x:c r="J362" s="32" t="n">
        <x:v>0.524</x:v>
      </x:c>
      <x:c r="K362" s="32" t="n">
        <x:v>0.697</x:v>
      </x:c>
      <x:c r="L362" t="n">
        <x:v>0</x:v>
      </x:c>
      <x:c r="M362" t="n">
        <x:v>10</x:v>
      </x:c>
      <x:c r="N362" s="32" t="n">
        <x:v>0.02</x:v>
      </x:c>
    </x:row>
    <x:row r="363">
      <x:c r="A363" t="str">
        <x:v>C00362</x:v>
      </x:c>
      <x:c r="B363" t="n">
        <x:v>22</x:v>
      </x:c>
      <x:c r="C363" s="30" t="n">
        <x:v>79268</x:v>
      </x:c>
      <x:c r="D363" t="n">
        <x:v>647</x:v>
      </x:c>
      <x:c r="E363" t="n">
        <x:v>62</x:v>
      </x:c>
      <x:c r="F363" t="str">
        <x:v>Gold</x:v>
      </x:c>
      <x:c r="G363" t="str">
        <x:v>Digital</x:v>
      </x:c>
      <x:c r="H363" s="60" t="n">
        <x:v>7577</x:v>
      </x:c>
      <x:c r="I363" s="60" t="n">
        <x:v>1096.27</x:v>
      </x:c>
      <x:c r="J363" s="32" t="n">
        <x:v>0.382</x:v>
      </x:c>
      <x:c r="K363" s="32" t="n">
        <x:v>0.633</x:v>
      </x:c>
      <x:c r="L363" t="n">
        <x:v>0</x:v>
      </x:c>
      <x:c r="M363" t="n">
        <x:v>6</x:v>
      </x:c>
      <x:c r="N363" s="32" t="n">
        <x:v>0.167</x:v>
      </x:c>
    </x:row>
    <x:row r="364">
      <x:c r="A364" t="str">
        <x:v>C00363</x:v>
      </x:c>
      <x:c r="B364" t="n">
        <x:v>49</x:v>
      </x:c>
      <x:c r="C364" s="30" t="n">
        <x:v>80748</x:v>
      </x:c>
      <x:c r="D364" t="n">
        <x:v>663</x:v>
      </x:c>
      <x:c r="E364" t="n">
        <x:v>30</x:v>
      </x:c>
      <x:c r="F364" t="str">
        <x:v>Gold</x:v>
      </x:c>
      <x:c r="G364" t="str">
        <x:v>Digital</x:v>
      </x:c>
      <x:c r="H364" s="60" t="n">
        <x:v>12134</x:v>
      </x:c>
      <x:c r="I364" s="60" t="n">
        <x:v>1367.2</x:v>
      </x:c>
      <x:c r="J364" s="32" t="n">
        <x:v>0.383</x:v>
      </x:c>
      <x:c r="K364" s="32" t="n">
        <x:v>0.766</x:v>
      </x:c>
      <x:c r="L364" t="n">
        <x:v>0</x:v>
      </x:c>
      <x:c r="M364" t="n">
        <x:v>7</x:v>
      </x:c>
      <x:c r="N364" s="32" t="n">
        <x:v>0.143</x:v>
      </x:c>
    </x:row>
    <x:row r="365">
      <x:c r="A365" t="str">
        <x:v>C00364</x:v>
      </x:c>
      <x:c r="B365" t="n">
        <x:v>35</x:v>
      </x:c>
      <x:c r="C365" s="30" t="n">
        <x:v>112034</x:v>
      </x:c>
      <x:c r="D365" t="n">
        <x:v>659</x:v>
      </x:c>
      <x:c r="E365" t="n">
        <x:v>39</x:v>
      </x:c>
      <x:c r="F365" t="str">
        <x:v>Gold</x:v>
      </x:c>
      <x:c r="G365" t="str">
        <x:v>Direct Mail</x:v>
      </x:c>
      <x:c r="H365" s="60" t="n">
        <x:v>14691</x:v>
      </x:c>
      <x:c r="I365" s="60" t="n">
        <x:v>1776.74</x:v>
      </x:c>
      <x:c r="J365" s="32" t="n">
        <x:v>0.452</x:v>
      </x:c>
      <x:c r="K365" s="32" t="n">
        <x:v>0.687</x:v>
      </x:c>
      <x:c r="L365" t="n">
        <x:v>0</x:v>
      </x:c>
      <x:c r="M365" t="n">
        <x:v>8</x:v>
      </x:c>
      <x:c r="N365" s="32" t="n">
        <x:v>0.02</x:v>
      </x:c>
    </x:row>
    <x:row r="366">
      <x:c r="A366" t="str">
        <x:v>C00365</x:v>
      </x:c>
      <x:c r="B366" t="n">
        <x:v>39</x:v>
      </x:c>
      <x:c r="C366" s="30" t="n">
        <x:v>71699</x:v>
      </x:c>
      <x:c r="D366" t="n">
        <x:v>694</x:v>
      </x:c>
      <x:c r="E366" t="n">
        <x:v>65</x:v>
      </x:c>
      <x:c r="F366" t="str">
        <x:v>Classic</x:v>
      </x:c>
      <x:c r="G366" t="str">
        <x:v>direct mail</x:v>
      </x:c>
      <x:c r="H366" s="60" t="n">
        <x:v>6760</x:v>
      </x:c>
      <x:c r="I366" s="60" t="n">
        <x:v>275.32</x:v>
      </x:c>
      <x:c r="J366" s="32" t="n">
        <x:v>0.326</x:v>
      </x:c>
      <x:c r="K366" s="32" t="n">
        <x:v>0.872</x:v>
      </x:c>
      <x:c r="L366" t="n">
        <x:v>0</x:v>
      </x:c>
      <x:c r="M366" t="n">
        <x:v>7</x:v>
      </x:c>
      <x:c r="N366" s="32" t="n">
        <x:v>0.156</x:v>
      </x:c>
    </x:row>
    <x:row r="367">
      <x:c r="A367" t="str">
        <x:v>C00366</x:v>
      </x:c>
      <x:c r="B367" t="n">
        <x:v>31</x:v>
      </x:c>
      <x:c r="C367" s="30" t="n">
        <x:v>58663</x:v>
      </x:c>
      <x:c r="D367" t="n">
        <x:v>793</x:v>
      </x:c>
      <x:c r="E367" t="n">
        <x:v>22</x:v>
      </x:c>
      <x:c r="F367" t="str">
        <x:v>Gold</x:v>
      </x:c>
      <x:c r="G367" t="str">
        <x:v>Digital</x:v>
      </x:c>
      <x:c r="H367" s="60" t="n">
        <x:v>12753</x:v>
      </x:c>
      <x:c r="I367" s="60" t="n">
        <x:v>1270.84</x:v>
      </x:c>
      <x:c r="J367" s="32" t="n">
        <x:v>0.205</x:v>
      </x:c>
      <x:c r="K367" s="32" t="n">
        <x:v>0.878</x:v>
      </x:c>
      <x:c r="L367" t="n">
        <x:v>0</x:v>
      </x:c>
      <x:c r="M367" t="n">
        <x:v>8</x:v>
      </x:c>
      <x:c r="N367" s="32" t="n">
        <x:v>0.077</x:v>
      </x:c>
    </x:row>
    <x:row r="368">
      <x:c r="A368" t="str">
        <x:v>C00367</x:v>
      </x:c>
      <x:c r="B368" t="n">
        <x:v>43</x:v>
      </x:c>
      <x:c r="C368" s="30" t="n">
        <x:v>53595</x:v>
      </x:c>
      <x:c r="D368" t="n">
        <x:v>652</x:v>
      </x:c>
      <x:c r="E368" t="n">
        <x:v>20</x:v>
      </x:c>
      <x:c r="F368" t="str">
        <x:v>Classic</x:v>
      </x:c>
      <x:c r="G368" t="str">
        <x:v>Digital</x:v>
      </x:c>
      <x:c r="H368" s="60" t="n">
        <x:v>5180</x:v>
      </x:c>
      <x:c r="I368" s="60" t="n">
        <x:v>582.34</x:v>
      </x:c>
      <x:c r="J368" s="32" t="n">
        <x:v>0.486</x:v>
      </x:c>
      <x:c r="K368" s="32" t="n">
        <x:v>0.684</x:v>
      </x:c>
      <x:c r="L368" t="n">
        <x:v>0</x:v>
      </x:c>
      <x:c r="M368" t="n">
        <x:v>9</x:v>
      </x:c>
      <x:c r="N368" s="32" t="n">
        <x:v>0.02</x:v>
      </x:c>
    </x:row>
    <x:row r="369">
      <x:c r="A369" t="str">
        <x:v>C00368</x:v>
      </x:c>
      <x:c r="B369" t="n">
        <x:v>34</x:v>
      </x:c>
      <x:c r="C369" s="30" t="n">
        <x:v>130099</x:v>
      </x:c>
      <x:c r="D369" t="n">
        <x:v>783</x:v>
      </x:c>
      <x:c r="E369" t="n">
        <x:v>36</x:v>
      </x:c>
      <x:c r="F369" t="str">
        <x:v>Platinum</x:v>
      </x:c>
      <x:c r="G369" t="str">
        <x:v>Branch</x:v>
      </x:c>
      <x:c r="H369" s="60" t="n">
        <x:v>29074</x:v>
      </x:c>
      <x:c r="I369" s="60" t="n">
        <x:v>2859.16</x:v>
      </x:c>
      <x:c r="J369" s="32" t="n">
        <x:v>0.162</x:v>
      </x:c>
      <x:c r="K369" s="32" t="n">
        <x:v>0.878</x:v>
      </x:c>
      <x:c r="L369" t="n">
        <x:v>0</x:v>
      </x:c>
      <x:c r="M369" t="n">
        <x:v>7</x:v>
      </x:c>
      <x:c r="N369" s="32" t="n">
        <x:v>0.081</x:v>
      </x:c>
    </x:row>
    <x:row r="370">
      <x:c r="A370" t="str">
        <x:v>C00369</x:v>
      </x:c>
      <x:c r="B370" t="n">
        <x:v>41</x:v>
      </x:c>
      <x:c r="C370" s="30" t="n">
        <x:v>72837</x:v>
      </x:c>
      <x:c r="D370" t="n">
        <x:v>712</x:v>
      </x:c>
      <x:c r="E370" t="n">
        <x:v>82</x:v>
      </x:c>
      <x:c r="F370" t="str">
        <x:v>Classic</x:v>
      </x:c>
      <x:c r="G370" t="str">
        <x:v>DIGITAL</x:v>
      </x:c>
      <x:c r="H370" s="60" t="n">
        <x:v>8510</x:v>
      </x:c>
      <x:c r="I370" s="60" t="n">
        <x:v>1263.56</x:v>
      </x:c>
      <x:c r="J370" s="32" t="n">
        <x:v>0.406</x:v>
      </x:c>
      <x:c r="K370" s="32" t="n">
        <x:v>0.761</x:v>
      </x:c>
      <x:c r="L370" t="n">
        <x:v>0</x:v>
      </x:c>
      <x:c r="M370" t="n">
        <x:v>7</x:v>
      </x:c>
      <x:c r="N370" s="32" t="n">
        <x:v>0.096</x:v>
      </x:c>
    </x:row>
    <x:row r="371">
      <x:c r="A371" t="str">
        <x:v>C00370</x:v>
      </x:c>
      <x:c r="B371" t="n">
        <x:v>35</x:v>
      </x:c>
      <x:c r="C371" s="30" t="n">
        <x:v>62073</x:v>
      </x:c>
      <x:c r="D371" t="n">
        <x:v>693</x:v>
      </x:c>
      <x:c r="E371" t="n">
        <x:v>37</x:v>
      </x:c>
      <x:c r="F371" t="str">
        <x:v>Gold</x:v>
      </x:c>
      <x:c r="G371" t="str">
        <x:v>digital</x:v>
      </x:c>
      <x:c r="H371" s="60" t="n">
        <x:v>9889</x:v>
      </x:c>
      <x:c r="I371" s="60" t="n">
        <x:v>1266.79</x:v>
      </x:c>
      <x:c r="J371" s="32" t="n">
        <x:v>0.35</x:v>
      </x:c>
      <x:c r="K371" s="32" t="n">
        <x:v>0.76</x:v>
      </x:c>
      <x:c r="L371" t="n">
        <x:v>0</x:v>
      </x:c>
      <x:c r="M371" t="str"/>
      <x:c r="N371" s="32" t="n">
        <x:v>0.183</x:v>
      </x:c>
    </x:row>
    <x:row r="372">
      <x:c r="A372" t="str">
        <x:v>C00371</x:v>
      </x:c>
      <x:c r="B372" t="n">
        <x:v>35</x:v>
      </x:c>
      <x:c r="C372" s="30" t="n">
        <x:v>57192</x:v>
      </x:c>
      <x:c r="D372" t="n">
        <x:v>636</x:v>
      </x:c>
      <x:c r="E372" t="n">
        <x:v>56</x:v>
      </x:c>
      <x:c r="F372" t="str">
        <x:v>Classic</x:v>
      </x:c>
      <x:c r="G372" t="str">
        <x:v>Digital</x:v>
      </x:c>
      <x:c r="H372" s="60" t="n">
        <x:v>3643</x:v>
      </x:c>
      <x:c r="I372" s="60" t="n">
        <x:v>668.92</x:v>
      </x:c>
      <x:c r="J372" s="32" t="n">
        <x:v>0.458</x:v>
      </x:c>
      <x:c r="K372" s="32" t="n">
        <x:v>0.734</x:v>
      </x:c>
      <x:c r="L372" t="n">
        <x:v>0</x:v>
      </x:c>
      <x:c r="M372" t="n">
        <x:v>5</x:v>
      </x:c>
      <x:c r="N372" s="32" t="n">
        <x:v>0.189</x:v>
      </x:c>
    </x:row>
    <x:row r="373">
      <x:c r="A373" t="str">
        <x:v>C00372</x:v>
      </x:c>
      <x:c r="B373" t="n">
        <x:v>32</x:v>
      </x:c>
      <x:c r="C373" s="30" t="n">
        <x:v>92560</x:v>
      </x:c>
      <x:c r="D373" t="n">
        <x:v>823</x:v>
      </x:c>
      <x:c r="E373" t="n">
        <x:v>124</x:v>
      </x:c>
      <x:c r="F373" t="str">
        <x:v>Platinum</x:v>
      </x:c>
      <x:c r="G373" t="str">
        <x:v>Digital</x:v>
      </x:c>
      <x:c r="H373" s="60" t="n">
        <x:v>25773</x:v>
      </x:c>
      <x:c r="I373" s="60" t="n">
        <x:v>2605.15</x:v>
      </x:c>
      <x:c r="J373" s="32" t="n">
        <x:v>0.115</x:v>
      </x:c>
      <x:c r="K373" s="32" t="n">
        <x:v>0.834</x:v>
      </x:c>
      <x:c r="L373" t="n">
        <x:v>0</x:v>
      </x:c>
      <x:c r="M373" t="n">
        <x:v>8</x:v>
      </x:c>
      <x:c r="N373" s="32" t="n">
        <x:v>0.063</x:v>
      </x:c>
    </x:row>
    <x:row r="374">
      <x:c r="A374" t="str">
        <x:v>C00373</x:v>
      </x:c>
      <x:c r="B374" t="n">
        <x:v>42</x:v>
      </x:c>
      <x:c r="C374" s="30" t="n">
        <x:v>77327</x:v>
      </x:c>
      <x:c r="D374" t="n">
        <x:v>575</x:v>
      </x:c>
      <x:c r="E374" t="n">
        <x:v>34</x:v>
      </x:c>
      <x:c r="F374" t="str">
        <x:v>Classic</x:v>
      </x:c>
      <x:c r="G374" t="str">
        <x:v>Digital</x:v>
      </x:c>
      <x:c r="H374" s="60" t="n">
        <x:v>1381</x:v>
      </x:c>
      <x:c r="I374" s="60" t="n">
        <x:v>352.73</x:v>
      </x:c>
      <x:c r="J374" s="32" t="n">
        <x:v>0.389</x:v>
      </x:c>
      <x:c r="K374" s="32" t="n">
        <x:v>0.623</x:v>
      </x:c>
      <x:c r="L374" t="n">
        <x:v>0</x:v>
      </x:c>
      <x:c r="M374" t="n">
        <x:v>7</x:v>
      </x:c>
      <x:c r="N374" s="32" t="n">
        <x:v>0.08</x:v>
      </x:c>
    </x:row>
    <x:row r="375">
      <x:c r="A375" t="str">
        <x:v>C00374</x:v>
      </x:c>
      <x:c r="B375" t="n">
        <x:v>46</x:v>
      </x:c>
      <x:c r="C375" s="30" t="n">
        <x:v>82495</x:v>
      </x:c>
      <x:c r="D375" t="n">
        <x:v>808</x:v>
      </x:c>
      <x:c r="E375" t="n">
        <x:v>46</x:v>
      </x:c>
      <x:c r="F375" t="str">
        <x:v>Platinum</x:v>
      </x:c>
      <x:c r="G375" t="str">
        <x:v>DIGITAL</x:v>
      </x:c>
      <x:c r="H375" s="60" t="n">
        <x:v>22259</x:v>
      </x:c>
      <x:c r="I375" s="60" t="n">
        <x:v>2556.12</x:v>
      </x:c>
      <x:c r="J375" s="32" t="n">
        <x:v>0.259</x:v>
      </x:c>
      <x:c r="K375" s="32" t="n">
        <x:v>0.916</x:v>
      </x:c>
      <x:c r="L375" t="n">
        <x:v>0</x:v>
      </x:c>
      <x:c r="M375" t="n">
        <x:v>7</x:v>
      </x:c>
      <x:c r="N375" s="32" t="n">
        <x:v>0.121</x:v>
      </x:c>
    </x:row>
    <x:row r="376">
      <x:c r="A376" t="str">
        <x:v>C00375</x:v>
      </x:c>
      <x:c r="B376" t="n">
        <x:v>42</x:v>
      </x:c>
      <x:c r="C376" s="30" t="n">
        <x:v>98403</x:v>
      </x:c>
      <x:c r="D376" t="n">
        <x:v>711</x:v>
      </x:c>
      <x:c r="E376" t="n">
        <x:v>27</x:v>
      </x:c>
      <x:c r="F376" t="str">
        <x:v>Classic</x:v>
      </x:c>
      <x:c r="G376" t="str">
        <x:v>Digital</x:v>
      </x:c>
      <x:c r="H376" s="60" t="n">
        <x:v>12520</x:v>
      </x:c>
      <x:c r="I376" s="60" t="n">
        <x:v>1691.53</x:v>
      </x:c>
      <x:c r="J376" s="32" t="n">
        <x:v>0.186</x:v>
      </x:c>
      <x:c r="K376" s="32" t="n">
        <x:v>0.797</x:v>
      </x:c>
      <x:c r="L376" t="n">
        <x:v>0</x:v>
      </x:c>
      <x:c r="M376" t="n">
        <x:v>8</x:v>
      </x:c>
      <x:c r="N376" s="32" t="n">
        <x:v>0.092</x:v>
      </x:c>
    </x:row>
    <x:row r="377">
      <x:c r="A377" t="str">
        <x:v>C00376</x:v>
      </x:c>
      <x:c r="B377" t="n">
        <x:v>21</x:v>
      </x:c>
      <x:c r="C377" s="30" t="n">
        <x:v>114425</x:v>
      </x:c>
      <x:c r="D377" t="n">
        <x:v>634</x:v>
      </x:c>
      <x:c r="E377" t="n">
        <x:v>23</x:v>
      </x:c>
      <x:c r="F377" t="str">
        <x:v>Gold</x:v>
      </x:c>
      <x:c r="G377" t="str">
        <x:v>Branch</x:v>
      </x:c>
      <x:c r="H377" s="60" t="n">
        <x:v>12568</x:v>
      </x:c>
      <x:c r="I377" s="60" t="n">
        <x:v>1330.37</x:v>
      </x:c>
      <x:c r="J377" s="32" t="n">
        <x:v>0.534</x:v>
      </x:c>
      <x:c r="K377" s="32" t="n">
        <x:v>0.686</x:v>
      </x:c>
      <x:c r="L377" t="n">
        <x:v>0</x:v>
      </x:c>
      <x:c r="M377" t="n">
        <x:v>6</x:v>
      </x:c>
      <x:c r="N377" s="32" t="n">
        <x:v>0.166</x:v>
      </x:c>
    </x:row>
    <x:row r="378">
      <x:c r="A378" t="str">
        <x:v>C00377</x:v>
      </x:c>
      <x:c r="B378" t="n">
        <x:v>21</x:v>
      </x:c>
      <x:c r="C378" s="30" t="n">
        <x:v>51060</x:v>
      </x:c>
      <x:c r="D378" t="n">
        <x:v>620</x:v>
      </x:c>
      <x:c r="E378" t="n">
        <x:v>30</x:v>
      </x:c>
      <x:c r="F378" t="str">
        <x:v>Classic</x:v>
      </x:c>
      <x:c r="G378" t="str">
        <x:v>Partner</x:v>
      </x:c>
      <x:c r="H378" s="60" t="n">
        <x:v>3416</x:v>
      </x:c>
      <x:c r="I378" s="60" t="n">
        <x:v>744.08</x:v>
      </x:c>
      <x:c r="J378" s="32" t="n">
        <x:v>0.433</x:v>
      </x:c>
      <x:c r="K378" s="32" t="n">
        <x:v>0.718</x:v>
      </x:c>
      <x:c r="L378" t="n">
        <x:v>0</x:v>
      </x:c>
      <x:c r="M378" t="str"/>
      <x:c r="N378" s="32" t="n">
        <x:v>0.02</x:v>
      </x:c>
    </x:row>
    <x:row r="379">
      <x:c r="A379" t="str">
        <x:v>C00378</x:v>
      </x:c>
      <x:c r="B379" t="n">
        <x:v>41</x:v>
      </x:c>
      <x:c r="C379" s="30" t="n">
        <x:v>104290</x:v>
      </x:c>
      <x:c r="D379" t="n">
        <x:v>782</x:v>
      </x:c>
      <x:c r="E379" t="n">
        <x:v>49</x:v>
      </x:c>
      <x:c r="F379" t="str">
        <x:v>Classic</x:v>
      </x:c>
      <x:c r="G379" t="str">
        <x:v>branch</x:v>
      </x:c>
      <x:c r="H379" s="60" t="n">
        <x:v>13151</x:v>
      </x:c>
      <x:c r="I379" s="60" t="n">
        <x:v>1665.66</x:v>
      </x:c>
      <x:c r="J379" s="32" t="n">
        <x:v>0.14</x:v>
      </x:c>
      <x:c r="K379" s="32" t="n">
        <x:v>0.876</x:v>
      </x:c>
      <x:c r="L379" t="n">
        <x:v>0</x:v>
      </x:c>
      <x:c r="M379" t="n">
        <x:v>6</x:v>
      </x:c>
      <x:c r="N379" s="32" t="n">
        <x:v>0.157</x:v>
      </x:c>
    </x:row>
    <x:row r="380">
      <x:c r="A380" t="str">
        <x:v>C00379</x:v>
      </x:c>
      <x:c r="B380" t="n">
        <x:v>37</x:v>
      </x:c>
      <x:c r="C380" s="30" t="n">
        <x:v>97451</x:v>
      </x:c>
      <x:c r="D380" t="n">
        <x:v>747</x:v>
      </x:c>
      <x:c r="E380" t="n">
        <x:v>39</x:v>
      </x:c>
      <x:c r="F380" t="str">
        <x:v>Platinum</x:v>
      </x:c>
      <x:c r="G380" t="str">
        <x:v>Digital</x:v>
      </x:c>
      <x:c r="H380" s="60" t="n">
        <x:v>24170</x:v>
      </x:c>
      <x:c r="I380" s="60" t="n">
        <x:v>2964.59</x:v>
      </x:c>
      <x:c r="J380" s="32" t="n">
        <x:v>0.618</x:v>
      </x:c>
      <x:c r="K380" s="32" t="n">
        <x:v>0.804</x:v>
      </x:c>
      <x:c r="L380" t="n">
        <x:v>0</x:v>
      </x:c>
      <x:c r="M380" t="n">
        <x:v>10</x:v>
      </x:c>
      <x:c r="N380" s="32" t="n">
        <x:v>0.02</x:v>
      </x:c>
    </x:row>
    <x:row r="381">
      <x:c r="A381" t="str">
        <x:v>C00380</x:v>
      </x:c>
      <x:c r="B381" t="n">
        <x:v>54</x:v>
      </x:c>
      <x:c r="C381" s="30" t="n">
        <x:v>155840</x:v>
      </x:c>
      <x:c r="D381" t="n">
        <x:v>723</x:v>
      </x:c>
      <x:c r="E381" t="n">
        <x:v>55</x:v>
      </x:c>
      <x:c r="F381" t="str">
        <x:v>platinum</x:v>
      </x:c>
      <x:c r="G381" t="str">
        <x:v>Partner</x:v>
      </x:c>
      <x:c r="H381" s="60" t="n">
        <x:v>35714</x:v>
      </x:c>
      <x:c r="I381" s="60" t="n">
        <x:v>3548.8</x:v>
      </x:c>
      <x:c r="J381" s="32" t="n">
        <x:v>0.336</x:v>
      </x:c>
      <x:c r="K381" s="32" t="n">
        <x:v>0.926</x:v>
      </x:c>
      <x:c r="L381" t="n">
        <x:v>0</x:v>
      </x:c>
      <x:c r="M381" t="n">
        <x:v>8</x:v>
      </x:c>
      <x:c r="N381" s="32" t="n">
        <x:v>0.02</x:v>
      </x:c>
    </x:row>
    <x:row r="382">
      <x:c r="A382" t="str">
        <x:v>C00381</x:v>
      </x:c>
      <x:c r="B382" t="n">
        <x:v>42</x:v>
      </x:c>
      <x:c r="C382" s="30" t="n">
        <x:v>44046</x:v>
      </x:c>
      <x:c r="D382" t="n">
        <x:v>645</x:v>
      </x:c>
      <x:c r="E382" t="n">
        <x:v>89</x:v>
      </x:c>
      <x:c r="F382" t="str">
        <x:v>Classic</x:v>
      </x:c>
      <x:c r="G382" t="str">
        <x:v>Branch</x:v>
      </x:c>
      <x:c r="H382" s="60" t="n">
        <x:v>1000</x:v>
      </x:c>
      <x:c r="I382" s="60" t="n">
        <x:v>150</x:v>
      </x:c>
      <x:c r="J382" s="32" t="n">
        <x:v>0.416</x:v>
      </x:c>
      <x:c r="K382" s="32" t="n">
        <x:v>0.77</x:v>
      </x:c>
      <x:c r="L382" t="n">
        <x:v>0</x:v>
      </x:c>
      <x:c r="M382" t="n">
        <x:v>7</x:v>
      </x:c>
      <x:c r="N382" s="32" t="n">
        <x:v>0.141</x:v>
      </x:c>
    </x:row>
    <x:row r="383">
      <x:c r="A383" t="str">
        <x:v>C00382</x:v>
      </x:c>
      <x:c r="B383" t="n">
        <x:v>38</x:v>
      </x:c>
      <x:c r="C383" s="30" t="n">
        <x:v>122038</x:v>
      </x:c>
      <x:c r="D383" t="n">
        <x:v>623</x:v>
      </x:c>
      <x:c r="E383" t="n">
        <x:v>44</x:v>
      </x:c>
      <x:c r="F383" t="str">
        <x:v>Gold</x:v>
      </x:c>
      <x:c r="G383" t="str">
        <x:v>Branch</x:v>
      </x:c>
      <x:c r="H383" s="60" t="n">
        <x:v>14236</x:v>
      </x:c>
      <x:c r="I383" s="60" t="n">
        <x:v>1864.11</x:v>
      </x:c>
      <x:c r="J383" s="32" t="n">
        <x:v>0.487</x:v>
      </x:c>
      <x:c r="K383" s="32" t="n">
        <x:v>0.688</x:v>
      </x:c>
      <x:c r="L383" t="n">
        <x:v>0</x:v>
      </x:c>
      <x:c r="M383" t="n">
        <x:v>8</x:v>
      </x:c>
      <x:c r="N383" s="32" t="n">
        <x:v>0.099</x:v>
      </x:c>
    </x:row>
    <x:row r="384">
      <x:c r="A384" t="str">
        <x:v>C00383</x:v>
      </x:c>
      <x:c r="B384" t="n">
        <x:v>61</x:v>
      </x:c>
      <x:c r="C384" s="30" t="n">
        <x:v>35295</x:v>
      </x:c>
      <x:c r="D384" t="n">
        <x:v>751</x:v>
      </x:c>
      <x:c r="E384" t="n">
        <x:v>42</x:v>
      </x:c>
      <x:c r="F384" t="str">
        <x:v>Gold</x:v>
      </x:c>
      <x:c r="G384" t="str">
        <x:v>Direct Mail</x:v>
      </x:c>
      <x:c r="H384" s="60" t="n">
        <x:v>7034</x:v>
      </x:c>
      <x:c r="I384" s="60" t="n">
        <x:v>672.03</x:v>
      </x:c>
      <x:c r="J384" s="32" t="n">
        <x:v>0.343</x:v>
      </x:c>
      <x:c r="K384" s="32" t="n">
        <x:v>0.89</x:v>
      </x:c>
      <x:c r="L384" t="n">
        <x:v>0</x:v>
      </x:c>
      <x:c r="M384" t="n">
        <x:v>5</x:v>
      </x:c>
      <x:c r="N384" s="32" t="n">
        <x:v>0.29</x:v>
      </x:c>
    </x:row>
    <x:row r="385">
      <x:c r="A385" t="str">
        <x:v>C00384</x:v>
      </x:c>
      <x:c r="B385" t="n">
        <x:v>43</x:v>
      </x:c>
      <x:c r="C385" s="30" t="n">
        <x:v>78476</x:v>
      </x:c>
      <x:c r="D385" t="n">
        <x:v>699</x:v>
      </x:c>
      <x:c r="E385" t="n">
        <x:v>100</x:v>
      </x:c>
      <x:c r="F385" t="str">
        <x:v>Gold</x:v>
      </x:c>
      <x:c r="G385" t="str">
        <x:v>Digital</x:v>
      </x:c>
      <x:c r="H385" s="60" t="n">
        <x:v>12709</x:v>
      </x:c>
      <x:c r="I385" s="60" t="n">
        <x:v>1347.91</x:v>
      </x:c>
      <x:c r="J385" s="32" t="n">
        <x:v>0.256</x:v>
      </x:c>
      <x:c r="K385" s="32" t="n">
        <x:v>0.782</x:v>
      </x:c>
      <x:c r="L385" t="n">
        <x:v>0</x:v>
      </x:c>
      <x:c r="M385" t="n">
        <x:v>9</x:v>
      </x:c>
      <x:c r="N385" s="32" t="n">
        <x:v>0.02</x:v>
      </x:c>
    </x:row>
    <x:row r="386">
      <x:c r="A386" t="str">
        <x:v>C00385</x:v>
      </x:c>
      <x:c r="B386" t="n">
        <x:v>31</x:v>
      </x:c>
      <x:c r="C386" s="30" t="n">
        <x:v>135745</x:v>
      </x:c>
      <x:c r="D386" t="n">
        <x:v>725</x:v>
      </x:c>
      <x:c r="E386" t="n">
        <x:v>71</x:v>
      </x:c>
      <x:c r="F386" t="str">
        <x:v>Platinum</x:v>
      </x:c>
      <x:c r="G386" t="str">
        <x:v>Digital</x:v>
      </x:c>
      <x:c r="H386" s="60" t="n">
        <x:v>30365</x:v>
      </x:c>
      <x:c r="I386" s="60" t="n">
        <x:v>3131.41</x:v>
      </x:c>
      <x:c r="J386" s="32" t="n">
        <x:v>0.318</x:v>
      </x:c>
      <x:c r="K386" s="32" t="n">
        <x:v>1</x:v>
      </x:c>
      <x:c r="L386" t="n">
        <x:v>0</x:v>
      </x:c>
      <x:c r="M386" t="n">
        <x:v>8</x:v>
      </x:c>
      <x:c r="N386" s="32" t="n">
        <x:v>0.02</x:v>
      </x:c>
    </x:row>
    <x:row r="387">
      <x:c r="A387" t="str">
        <x:v>C00386</x:v>
      </x:c>
      <x:c r="B387" t="n">
        <x:v>55</x:v>
      </x:c>
      <x:c r="C387" s="30" t="n">
        <x:v>95672</x:v>
      </x:c>
      <x:c r="D387" t="n">
        <x:v>652</x:v>
      </x:c>
      <x:c r="E387" t="n">
        <x:v>35</x:v>
      </x:c>
      <x:c r="F387" t="str">
        <x:v> Gold</x:v>
      </x:c>
      <x:c r="G387" t="str">
        <x:v>Digital</x:v>
      </x:c>
      <x:c r="H387" s="60" t="n">
        <x:v>11005</x:v>
      </x:c>
      <x:c r="I387" s="60" t="n">
        <x:v>1527.26</x:v>
      </x:c>
      <x:c r="J387" s="32" t="n">
        <x:v>0.401</x:v>
      </x:c>
      <x:c r="K387" s="32" t="n">
        <x:v>0.693</x:v>
      </x:c>
      <x:c r="L387" t="n">
        <x:v>0</x:v>
      </x:c>
      <x:c r="M387" t="n">
        <x:v>8</x:v>
      </x:c>
      <x:c r="N387" s="32" t="n">
        <x:v>0.063</x:v>
      </x:c>
    </x:row>
    <x:row r="388">
      <x:c r="A388" t="str">
        <x:v>C00387</x:v>
      </x:c>
      <x:c r="B388" t="n">
        <x:v>49</x:v>
      </x:c>
      <x:c r="C388" s="30" t="n">
        <x:v>34174</x:v>
      </x:c>
      <x:c r="D388" t="n">
        <x:v>656</x:v>
      </x:c>
      <x:c r="E388" t="n">
        <x:v>10</x:v>
      </x:c>
      <x:c r="F388" t="str">
        <x:v>Classic</x:v>
      </x:c>
      <x:c r="G388" t="str">
        <x:v>Branch </x:v>
      </x:c>
      <x:c r="H388" s="60" t="n">
        <x:v>4232</x:v>
      </x:c>
      <x:c r="I388" s="60" t="n">
        <x:v>192.49</x:v>
      </x:c>
      <x:c r="J388" s="32" t="n">
        <x:v>0.413</x:v>
      </x:c>
      <x:c r="K388" s="32" t="n">
        <x:v>0.767</x:v>
      </x:c>
      <x:c r="L388" t="n">
        <x:v>0</x:v>
      </x:c>
      <x:c r="M388" t="n">
        <x:v>10</x:v>
      </x:c>
      <x:c r="N388" s="32" t="n">
        <x:v>0.02</x:v>
      </x:c>
    </x:row>
    <x:row r="389">
      <x:c r="A389" t="str">
        <x:v>C00388</x:v>
      </x:c>
      <x:c r="B389" t="n">
        <x:v>41</x:v>
      </x:c>
      <x:c r="C389" s="30" t="n">
        <x:v>31603</x:v>
      </x:c>
      <x:c r="D389" t="n">
        <x:v>741</x:v>
      </x:c>
      <x:c r="E389" t="n">
        <x:v>24</x:v>
      </x:c>
      <x:c r="F389" t="str">
        <x:v>Classic</x:v>
      </x:c>
      <x:c r="G389" t="str">
        <x:v>Partner</x:v>
      </x:c>
      <x:c r="H389" s="60" t="n">
        <x:v>6911</x:v>
      </x:c>
      <x:c r="I389" s="60" t="n">
        <x:v>966.6</x:v>
      </x:c>
      <x:c r="J389" s="32" t="n">
        <x:v>0.366</x:v>
      </x:c>
      <x:c r="K389" s="32" t="n">
        <x:v>0.822</x:v>
      </x:c>
      <x:c r="L389" t="n">
        <x:v>0</x:v>
      </x:c>
      <x:c r="M389" t="n">
        <x:v>10</x:v>
      </x:c>
      <x:c r="N389" s="32" t="n">
        <x:v>0.02</x:v>
      </x:c>
    </x:row>
    <x:row r="390">
      <x:c r="A390" t="str">
        <x:v>C00389</x:v>
      </x:c>
      <x:c r="B390" t="n">
        <x:v>21</x:v>
      </x:c>
      <x:c r="C390" s="30" t="n">
        <x:v>96972</x:v>
      </x:c>
      <x:c r="D390" t="n">
        <x:v>598</x:v>
      </x:c>
      <x:c r="E390" t="n">
        <x:v>115</x:v>
      </x:c>
      <x:c r="F390" t="str">
        <x:v>Classic</x:v>
      </x:c>
      <x:c r="G390" t="str">
        <x:v>Digital</x:v>
      </x:c>
      <x:c r="H390" s="60" t="n">
        <x:v>4883</x:v>
      </x:c>
      <x:c r="I390" s="60" t="n">
        <x:v>718.28</x:v>
      </x:c>
      <x:c r="J390" s="32" t="n">
        <x:v>0.433</x:v>
      </x:c>
      <x:c r="K390" s="32" t="n">
        <x:v>0.659</x:v>
      </x:c>
      <x:c r="L390" t="n">
        <x:v>1</x:v>
      </x:c>
      <x:c r="M390" t="n">
        <x:v>6</x:v>
      </x:c>
      <x:c r="N390" s="32" t="n">
        <x:v>0.232</x:v>
      </x:c>
    </x:row>
    <x:row r="391">
      <x:c r="A391" t="str">
        <x:v>C00390</x:v>
      </x:c>
      <x:c r="B391" t="n">
        <x:v>38</x:v>
      </x:c>
      <x:c r="C391" s="30" t="n">
        <x:v>70982</x:v>
      </x:c>
      <x:c r="D391" t="n">
        <x:v>667</x:v>
      </x:c>
      <x:c r="E391" t="n">
        <x:v>57</x:v>
      </x:c>
      <x:c r="F391" t="str">
        <x:v>GOLD</x:v>
      </x:c>
      <x:c r="G391" t="str">
        <x:v>Digital</x:v>
      </x:c>
      <x:c r="H391" s="60" t="n">
        <x:v>11620</x:v>
      </x:c>
      <x:c r="I391" s="60" t="n">
        <x:v>1415.04</x:v>
      </x:c>
      <x:c r="J391" s="32" t="n">
        <x:v>0.607</x:v>
      </x:c>
      <x:c r="K391" s="32" t="n">
        <x:v>0.588</x:v>
      </x:c>
      <x:c r="L391" t="n">
        <x:v>0</x:v>
      </x:c>
      <x:c r="M391" t="n">
        <x:v>10</x:v>
      </x:c>
      <x:c r="N391" s="32" t="n">
        <x:v>0.02</x:v>
      </x:c>
    </x:row>
    <x:row r="392">
      <x:c r="A392" t="str">
        <x:v>C00391</x:v>
      </x:c>
      <x:c r="B392" t="n">
        <x:v>44</x:v>
      </x:c>
      <x:c r="C392" s="30" t="n">
        <x:v>57607</x:v>
      </x:c>
      <x:c r="D392" t="n">
        <x:v>699</x:v>
      </x:c>
      <x:c r="E392" t="n">
        <x:v>119</x:v>
      </x:c>
      <x:c r="F392" t="str">
        <x:v>Gold</x:v>
      </x:c>
      <x:c r="G392" t="str">
        <x:v>Digital</x:v>
      </x:c>
      <x:c r="H392" s="60" t="n">
        <x:v>5960</x:v>
      </x:c>
      <x:c r="I392" s="60" t="n">
        <x:v>545.97</x:v>
      </x:c>
      <x:c r="J392" s="32" t="n">
        <x:v>0.342</x:v>
      </x:c>
      <x:c r="K392" s="32" t="n">
        <x:v>0.758</x:v>
      </x:c>
      <x:c r="L392" t="n">
        <x:v>0</x:v>
      </x:c>
      <x:c r="M392" t="n">
        <x:v>8</x:v>
      </x:c>
      <x:c r="N392" s="32" t="n">
        <x:v>0.154</x:v>
      </x:c>
    </x:row>
    <x:row r="393">
      <x:c r="A393" t="str">
        <x:v>C00392</x:v>
      </x:c>
      <x:c r="B393" t="n">
        <x:v>45</x:v>
      </x:c>
      <x:c r="C393" s="30" t="n">
        <x:v>41711</x:v>
      </x:c>
      <x:c r="D393" t="n">
        <x:v>546</x:v>
      </x:c>
      <x:c r="E393" t="n">
        <x:v>19</x:v>
      </x:c>
      <x:c r="F393" t="str">
        <x:v>Classic</x:v>
      </x:c>
      <x:c r="G393" t="str">
        <x:v>Direct Mail</x:v>
      </x:c>
      <x:c r="H393" s="60" t="n">
        <x:v>1000</x:v>
      </x:c>
      <x:c r="I393" s="60" t="n">
        <x:v>150</x:v>
      </x:c>
      <x:c r="J393" s="32" t="n">
        <x:v>0.76</x:v>
      </x:c>
      <x:c r="K393" s="32" t="n">
        <x:v>0.576</x:v>
      </x:c>
      <x:c r="L393" t="n">
        <x:v>1</x:v>
      </x:c>
      <x:c r="M393" t="n">
        <x:v>8</x:v>
      </x:c>
      <x:c r="N393" s="32" t="n">
        <x:v>0.065</x:v>
      </x:c>
    </x:row>
    <x:row r="394">
      <x:c r="A394" t="str">
        <x:v>C00393</x:v>
      </x:c>
      <x:c r="B394" t="n">
        <x:v>29</x:v>
      </x:c>
      <x:c r="C394" s="30" t="n">
        <x:v>122757</x:v>
      </x:c>
      <x:c r="D394" t="n">
        <x:v>706</x:v>
      </x:c>
      <x:c r="E394" t="n">
        <x:v>22</x:v>
      </x:c>
      <x:c r="F394" t="str">
        <x:v>Platinum</x:v>
      </x:c>
      <x:c r="G394" t="str">
        <x:v>Digital</x:v>
      </x:c>
      <x:c r="H394" s="60" t="n">
        <x:v>27497</x:v>
      </x:c>
      <x:c r="I394" s="60" t="n">
        <x:v>3027.26</x:v>
      </x:c>
      <x:c r="J394" s="32" t="n">
        <x:v>0.354</x:v>
      </x:c>
      <x:c r="K394" s="32" t="n">
        <x:v>0.597</x:v>
      </x:c>
      <x:c r="L394" t="n">
        <x:v>0</x:v>
      </x:c>
      <x:c r="M394" t="n">
        <x:v>7</x:v>
      </x:c>
      <x:c r="N394" s="32" t="n">
        <x:v>0.102</x:v>
      </x:c>
    </x:row>
    <x:row r="395">
      <x:c r="A395" t="str">
        <x:v>C00394</x:v>
      </x:c>
      <x:c r="B395" t="n">
        <x:v>25</x:v>
      </x:c>
      <x:c r="C395" s="30" t="n">
        <x:v>202732</x:v>
      </x:c>
      <x:c r="D395" t="n">
        <x:v>701</x:v>
      </x:c>
      <x:c r="E395" t="n">
        <x:v>132</x:v>
      </x:c>
      <x:c r="F395" t="str">
        <x:v>Platinum</x:v>
      </x:c>
      <x:c r="G395" t="str">
        <x:v>DIGITAL</x:v>
      </x:c>
      <x:c r="H395" s="60" t="n">
        <x:v>40000</x:v>
      </x:c>
      <x:c r="I395" s="60" t="n">
        <x:v>4360.74</x:v>
      </x:c>
      <x:c r="J395" s="32" t="n">
        <x:v>0.564</x:v>
      </x:c>
      <x:c r="K395" s="32" t="n">
        <x:v>0.984</x:v>
      </x:c>
      <x:c r="L395" t="n">
        <x:v>0</x:v>
      </x:c>
      <x:c r="M395" t="n">
        <x:v>6</x:v>
      </x:c>
      <x:c r="N395" s="32" t="n">
        <x:v>0.136</x:v>
      </x:c>
    </x:row>
    <x:row r="396">
      <x:c r="A396" t="str">
        <x:v>C00395</x:v>
      </x:c>
      <x:c r="B396" t="n">
        <x:v>34</x:v>
      </x:c>
      <x:c r="C396" s="30" t="n">
        <x:v>62281</x:v>
      </x:c>
      <x:c r="D396" t="n">
        <x:v>669</x:v>
      </x:c>
      <x:c r="E396" t="n">
        <x:v>180</x:v>
      </x:c>
      <x:c r="F396" t="str">
        <x:v>Gold</x:v>
      </x:c>
      <x:c r="G396" t="str">
        <x:v>Branch</x:v>
      </x:c>
      <x:c r="H396" s="60" t="n">
        <x:v>8888</x:v>
      </x:c>
      <x:c r="I396" s="60" t="n">
        <x:v>824.16</x:v>
      </x:c>
      <x:c r="J396" s="32" t="n">
        <x:v>0.554</x:v>
      </x:c>
      <x:c r="K396" s="32" t="n">
        <x:v>0.734</x:v>
      </x:c>
      <x:c r="L396" t="n">
        <x:v>0</x:v>
      </x:c>
      <x:c r="M396" t="n">
        <x:v>9</x:v>
      </x:c>
      <x:c r="N396" s="32" t="n">
        <x:v>0.035</x:v>
      </x:c>
    </x:row>
    <x:row r="397">
      <x:c r="A397" t="str">
        <x:v>C00396</x:v>
      </x:c>
      <x:c r="B397" t="n">
        <x:v>38</x:v>
      </x:c>
      <x:c r="C397" s="30" t="n">
        <x:v>38898</x:v>
      </x:c>
      <x:c r="D397" t="n">
        <x:v>622</x:v>
      </x:c>
      <x:c r="E397" t="n">
        <x:v>105</x:v>
      </x:c>
      <x:c r="F397" t="str">
        <x:v>Classic</x:v>
      </x:c>
      <x:c r="G397" t="str">
        <x:v>Digital</x:v>
      </x:c>
      <x:c r="H397" s="60" t="n">
        <x:v>1663</x:v>
      </x:c>
      <x:c r="I397" s="60" t="n">
        <x:v>184.8</x:v>
      </x:c>
      <x:c r="J397" s="32" t="n">
        <x:v>0.431</x:v>
      </x:c>
      <x:c r="K397" s="32" t="n">
        <x:v>0.693</x:v>
      </x:c>
      <x:c r="L397" t="n">
        <x:v>0</x:v>
      </x:c>
      <x:c r="M397" t="n">
        <x:v>6</x:v>
      </x:c>
      <x:c r="N397" s="32" t="n">
        <x:v>0.145</x:v>
      </x:c>
    </x:row>
    <x:row r="398">
      <x:c r="A398" t="str">
        <x:v>C00397</x:v>
      </x:c>
      <x:c r="B398" t="n">
        <x:v>52</x:v>
      </x:c>
      <x:c r="C398" s="30" t="n">
        <x:v>76822</x:v>
      </x:c>
      <x:c r="D398" t="n">
        <x:v>716</x:v>
      </x:c>
      <x:c r="E398" t="n">
        <x:v>29</x:v>
      </x:c>
      <x:c r="F398" t="str">
        <x:v>Gold</x:v>
      </x:c>
      <x:c r="G398" t="str">
        <x:v>Digital</x:v>
      </x:c>
      <x:c r="H398" s="60" t="n">
        <x:v>11425</x:v>
      </x:c>
      <x:c r="I398" s="60" t="n">
        <x:v>1278.17</x:v>
      </x:c>
      <x:c r="J398" s="32" t="n">
        <x:v>0.384</x:v>
      </x:c>
      <x:c r="K398" s="32" t="n">
        <x:v>0.85</x:v>
      </x:c>
      <x:c r="L398" t="n">
        <x:v>0</x:v>
      </x:c>
      <x:c r="M398" t="n">
        <x:v>7</x:v>
      </x:c>
      <x:c r="N398" s="32" t="n">
        <x:v>0.095</x:v>
      </x:c>
    </x:row>
    <x:row r="399">
      <x:c r="A399" t="str">
        <x:v>C00398</x:v>
      </x:c>
      <x:c r="B399" t="n">
        <x:v>47</x:v>
      </x:c>
      <x:c r="C399" s="30" t="n">
        <x:v>66013</x:v>
      </x:c>
      <x:c r="D399" t="n">
        <x:v>725</x:v>
      </x:c>
      <x:c r="E399" t="n">
        <x:v>35</x:v>
      </x:c>
      <x:c r="F399" t="str">
        <x:v>Gold</x:v>
      </x:c>
      <x:c r="G399" t="str">
        <x:v>Digital</x:v>
      </x:c>
      <x:c r="H399" s="60" t="n">
        <x:v>10113</x:v>
      </x:c>
      <x:c r="I399" s="60" t="n">
        <x:v>809.09</x:v>
      </x:c>
      <x:c r="J399" s="32" t="n">
        <x:v>0.292</x:v>
      </x:c>
      <x:c r="K399" s="32" t="n">
        <x:v>0.86</x:v>
      </x:c>
      <x:c r="L399" t="n">
        <x:v>0</x:v>
      </x:c>
      <x:c r="M399" t="n">
        <x:v>5</x:v>
      </x:c>
      <x:c r="N399" s="32" t="n">
        <x:v>0.246</x:v>
      </x:c>
    </x:row>
    <x:row r="400">
      <x:c r="A400" t="str">
        <x:v>C00399</x:v>
      </x:c>
      <x:c r="B400" t="n">
        <x:v>36</x:v>
      </x:c>
      <x:c r="C400" s="30" t="n">
        <x:v>115083</x:v>
      </x:c>
      <x:c r="D400" t="n">
        <x:v>697</x:v>
      </x:c>
      <x:c r="E400" t="n">
        <x:v>59</x:v>
      </x:c>
      <x:c r="F400" t="str">
        <x:v>Gold</x:v>
      </x:c>
      <x:c r="G400" t="str">
        <x:v>Digital</x:v>
      </x:c>
      <x:c r="H400" s="60" t="n">
        <x:v>16459</x:v>
      </x:c>
      <x:c r="I400" s="60" t="n">
        <x:v>1723.17</x:v>
      </x:c>
      <x:c r="J400" s="32" t="n">
        <x:v>0.252</x:v>
      </x:c>
      <x:c r="K400" s="32" t="n">
        <x:v>0.888</x:v>
      </x:c>
      <x:c r="L400" t="n">
        <x:v>0</x:v>
      </x:c>
      <x:c r="M400" t="n">
        <x:v>4</x:v>
      </x:c>
      <x:c r="N400" s="32" t="n">
        <x:v>0.294</x:v>
      </x:c>
    </x:row>
    <x:row r="401">
      <x:c r="A401" t="str">
        <x:v>C00400</x:v>
      </x:c>
      <x:c r="B401" t="n">
        <x:v>47</x:v>
      </x:c>
      <x:c r="C401" s="30" t="n">
        <x:v>84337</x:v>
      </x:c>
      <x:c r="D401" t="n">
        <x:v>689</x:v>
      </x:c>
      <x:c r="E401" t="n">
        <x:v>29</x:v>
      </x:c>
      <x:c r="F401" t="str">
        <x:v>Gold</x:v>
      </x:c>
      <x:c r="G401" t="str">
        <x:v>Partner</x:v>
      </x:c>
      <x:c r="H401" s="60" t="n">
        <x:v>16166</x:v>
      </x:c>
      <x:c r="I401" s="60" t="n">
        <x:v>1519.16</x:v>
      </x:c>
      <x:c r="J401" s="32" t="n">
        <x:v>0.478</x:v>
      </x:c>
      <x:c r="K401" s="32" t="n">
        <x:v>0.879</x:v>
      </x:c>
      <x:c r="L401" t="n">
        <x:v>0</x:v>
      </x:c>
      <x:c r="M401" t="n">
        <x:v>7</x:v>
      </x:c>
      <x:c r="N401" s="32" t="n">
        <x:v>0.102</x:v>
      </x:c>
    </x:row>
    <x:row r="402">
      <x:c r="A402" t="str">
        <x:v>C00401</x:v>
      </x:c>
      <x:c r="B402" t="n">
        <x:v>36</x:v>
      </x:c>
      <x:c r="C402" s="30" t="n">
        <x:v>38670</x:v>
      </x:c>
      <x:c r="D402" t="n">
        <x:v>789</x:v>
      </x:c>
      <x:c r="E402" t="n">
        <x:v>34</x:v>
      </x:c>
      <x:c r="F402" t="str">
        <x:v>Gold</x:v>
      </x:c>
      <x:c r="G402" t="str">
        <x:v> Digital</x:v>
      </x:c>
      <x:c r="H402" s="60" t="n">
        <x:v>10589</x:v>
      </x:c>
      <x:c r="I402" s="60" t="n">
        <x:v>998.15</x:v>
      </x:c>
      <x:c r="J402" s="32" t="n">
        <x:v>0.404</x:v>
      </x:c>
      <x:c r="K402" s="32" t="n">
        <x:v>0.923</x:v>
      </x:c>
      <x:c r="L402" t="n">
        <x:v>0</x:v>
      </x:c>
      <x:c r="M402" t="n">
        <x:v>8</x:v>
      </x:c>
      <x:c r="N402" s="32" t="n">
        <x:v>0.067</x:v>
      </x:c>
    </x:row>
    <x:row r="403">
      <x:c r="A403" t="str">
        <x:v>C00402</x:v>
      </x:c>
      <x:c r="B403" t="n">
        <x:v>55</x:v>
      </x:c>
      <x:c r="C403" s="30" t="n">
        <x:v>69720</x:v>
      </x:c>
      <x:c r="D403" t="n">
        <x:v>649</x:v>
      </x:c>
      <x:c r="E403" t="n">
        <x:v>76</x:v>
      </x:c>
      <x:c r="F403" t="str">
        <x:v>Gold</x:v>
      </x:c>
      <x:c r="G403" t="str">
        <x:v>Branch</x:v>
      </x:c>
      <x:c r="H403" s="60" t="n">
        <x:v>8724</x:v>
      </x:c>
      <x:c r="I403" s="60" t="n">
        <x:v>1161.88</x:v>
      </x:c>
      <x:c r="J403" s="32" t="n">
        <x:v>0.305</x:v>
      </x:c>
      <x:c r="K403" s="32" t="n">
        <x:v>0.761</x:v>
      </x:c>
      <x:c r="L403" t="n">
        <x:v>0</x:v>
      </x:c>
      <x:c r="M403" t="n">
        <x:v>8</x:v>
      </x:c>
      <x:c r="N403" s="32" t="n">
        <x:v>0.092</x:v>
      </x:c>
    </x:row>
    <x:row r="404">
      <x:c r="A404" t="str">
        <x:v>C00403</x:v>
      </x:c>
      <x:c r="B404" t="n">
        <x:v>52</x:v>
      </x:c>
      <x:c r="C404" s="30" t="n">
        <x:v>76172</x:v>
      </x:c>
      <x:c r="D404" t="n">
        <x:v>666</x:v>
      </x:c>
      <x:c r="E404" t="n">
        <x:v>77</x:v>
      </x:c>
      <x:c r="F404" t="str">
        <x:v>Gold</x:v>
      </x:c>
      <x:c r="G404" t="str">
        <x:v>Digital</x:v>
      </x:c>
      <x:c r="H404" s="60" t="n">
        <x:v>10850</x:v>
      </x:c>
      <x:c r="I404" s="60" t="n">
        <x:v>1257.86</x:v>
      </x:c>
      <x:c r="J404" s="32" t="n">
        <x:v>0.55</x:v>
      </x:c>
      <x:c r="K404" s="32" t="n">
        <x:v>0.789</x:v>
      </x:c>
      <x:c r="L404" t="n">
        <x:v>0</x:v>
      </x:c>
      <x:c r="M404" t="n">
        <x:v>6</x:v>
      </x:c>
      <x:c r="N404" s="32" t="n">
        <x:v>0.179</x:v>
      </x:c>
    </x:row>
    <x:row r="405">
      <x:c r="A405" t="str">
        <x:v>C00404</x:v>
      </x:c>
      <x:c r="B405" t="n">
        <x:v>21</x:v>
      </x:c>
      <x:c r="C405" s="30" t="n">
        <x:v>202897</x:v>
      </x:c>
      <x:c r="D405" t="n">
        <x:v>648</x:v>
      </x:c>
      <x:c r="E405" t="n">
        <x:v>39</x:v>
      </x:c>
      <x:c r="F405" t="str">
        <x:v>Platinum</x:v>
      </x:c>
      <x:c r="G405" t="str">
        <x:v>DIGITAL</x:v>
      </x:c>
      <x:c r="H405" s="60" t="n">
        <x:v>38792</x:v>
      </x:c>
      <x:c r="I405" s="60" t="n">
        <x:v>4213.53</x:v>
      </x:c>
      <x:c r="J405" s="32" t="n">
        <x:v>0.415</x:v>
      </x:c>
      <x:c r="K405" s="32" t="n">
        <x:v>0.66</x:v>
      </x:c>
      <x:c r="L405" t="n">
        <x:v>0</x:v>
      </x:c>
      <x:c r="M405" t="n">
        <x:v>5</x:v>
      </x:c>
      <x:c r="N405" s="32" t="n">
        <x:v>0.166</x:v>
      </x:c>
    </x:row>
    <x:row r="406">
      <x:c r="A406" t="str">
        <x:v>C00405</x:v>
      </x:c>
      <x:c r="B406" t="n">
        <x:v>34</x:v>
      </x:c>
      <x:c r="C406" s="30" t="n">
        <x:v>56044</x:v>
      </x:c>
      <x:c r="D406" t="n">
        <x:v>692</x:v>
      </x:c>
      <x:c r="E406" t="n">
        <x:v>35</x:v>
      </x:c>
      <x:c r="F406" t="str">
        <x:v>Gold</x:v>
      </x:c>
      <x:c r="G406" t="str">
        <x:v>Branch</x:v>
      </x:c>
      <x:c r="H406" s="60" t="n">
        <x:v>7674</x:v>
      </x:c>
      <x:c r="I406" s="60" t="n">
        <x:v>851.26</x:v>
      </x:c>
      <x:c r="J406" s="32" t="n">
        <x:v>0.344</x:v>
      </x:c>
      <x:c r="K406" s="32" t="n">
        <x:v>0.662</x:v>
      </x:c>
      <x:c r="L406" t="n">
        <x:v>0</x:v>
      </x:c>
      <x:c r="M406" t="n">
        <x:v>8</x:v>
      </x:c>
      <x:c r="N406" s="32" t="n">
        <x:v>0.139</x:v>
      </x:c>
    </x:row>
    <x:row r="407">
      <x:c r="A407" t="str">
        <x:v>C00406</x:v>
      </x:c>
      <x:c r="B407" t="n">
        <x:v>56</x:v>
      </x:c>
      <x:c r="C407" s="30" t="n">
        <x:v>98212</x:v>
      </x:c>
      <x:c r="D407" t="n">
        <x:v>634</x:v>
      </x:c>
      <x:c r="E407" t="n">
        <x:v>40</x:v>
      </x:c>
      <x:c r="F407" t="str">
        <x:v>gold</x:v>
      </x:c>
      <x:c r="G407" t="str">
        <x:v>Branch</x:v>
      </x:c>
      <x:c r="H407" s="60" t="n">
        <x:v>10040</x:v>
      </x:c>
      <x:c r="I407" s="60" t="n">
        <x:v>1415.75</x:v>
      </x:c>
      <x:c r="J407" s="32" t="n">
        <x:v>0.517</x:v>
      </x:c>
      <x:c r="K407" s="32" t="n">
        <x:v>0.593</x:v>
      </x:c>
      <x:c r="L407" t="n">
        <x:v>0</x:v>
      </x:c>
      <x:c r="M407" t="n">
        <x:v>7</x:v>
      </x:c>
      <x:c r="N407" s="32" t="n">
        <x:v>0.113</x:v>
      </x:c>
    </x:row>
    <x:row r="408">
      <x:c r="A408" t="str">
        <x:v>C00407</x:v>
      </x:c>
      <x:c r="B408" t="n">
        <x:v>48</x:v>
      </x:c>
      <x:c r="C408" s="30" t="n">
        <x:v>167424</x:v>
      </x:c>
      <x:c r="D408" t="n">
        <x:v>649</x:v>
      </x:c>
      <x:c r="E408" t="n">
        <x:v>28</x:v>
      </x:c>
      <x:c r="F408" t="str">
        <x:v>platinum</x:v>
      </x:c>
      <x:c r="G408" t="str">
        <x:v>Digital</x:v>
      </x:c>
      <x:c r="H408" s="60" t="n">
        <x:v>32491</x:v>
      </x:c>
      <x:c r="I408" s="60" t="n">
        <x:v>3774.69</x:v>
      </x:c>
      <x:c r="J408" s="32" t="n">
        <x:v>0.426</x:v>
      </x:c>
      <x:c r="K408" s="32" t="n">
        <x:v>0.82</x:v>
      </x:c>
      <x:c r="L408" t="n">
        <x:v>0</x:v>
      </x:c>
      <x:c r="M408" t="n">
        <x:v>8</x:v>
      </x:c>
      <x:c r="N408" s="32" t="n">
        <x:v>0.048</x:v>
      </x:c>
    </x:row>
    <x:row r="409">
      <x:c r="A409" t="str">
        <x:v>C00408</x:v>
      </x:c>
      <x:c r="B409" t="n">
        <x:v>39</x:v>
      </x:c>
      <x:c r="C409" s="30" t="n">
        <x:v>198030</x:v>
      </x:c>
      <x:c r="D409" t="n">
        <x:v>704</x:v>
      </x:c>
      <x:c r="E409" t="n">
        <x:v>73</x:v>
      </x:c>
      <x:c r="F409" t="str">
        <x:v>Gold</x:v>
      </x:c>
      <x:c r="G409" t="str">
        <x:v>Digital</x:v>
      </x:c>
      <x:c r="H409" s="60" t="n">
        <x:v>28398</x:v>
      </x:c>
      <x:c r="I409" s="60" t="n">
        <x:v>3246.51</x:v>
      </x:c>
      <x:c r="J409" s="32" t="n">
        <x:v>0.222</x:v>
      </x:c>
      <x:c r="K409" s="32" t="n">
        <x:v>0.821</x:v>
      </x:c>
      <x:c r="L409" t="n">
        <x:v>0</x:v>
      </x:c>
      <x:c r="M409" t="n">
        <x:v>7</x:v>
      </x:c>
      <x:c r="N409" s="32" t="n">
        <x:v>0.146</x:v>
      </x:c>
    </x:row>
    <x:row r="410">
      <x:c r="A410" t="str">
        <x:v>C00409</x:v>
      </x:c>
      <x:c r="B410" t="n">
        <x:v>55</x:v>
      </x:c>
      <x:c r="C410" s="30" t="n">
        <x:v>46785</x:v>
      </x:c>
      <x:c r="D410" t="n">
        <x:v>643</x:v>
      </x:c>
      <x:c r="E410" t="n">
        <x:v>19</x:v>
      </x:c>
      <x:c r="F410" t="str">
        <x:v>Classic</x:v>
      </x:c>
      <x:c r="G410" t="str">
        <x:v>Direct Mail</x:v>
      </x:c>
      <x:c r="H410" s="60" t="n">
        <x:v>1753</x:v>
      </x:c>
      <x:c r="I410" s="60" t="n">
        <x:v>377.84</x:v>
      </x:c>
      <x:c r="J410" s="32" t="n">
        <x:v>0.468</x:v>
      </x:c>
      <x:c r="K410" s="32" t="n">
        <x:v>0.62</x:v>
      </x:c>
      <x:c r="L410" t="n">
        <x:v>0</x:v>
      </x:c>
      <x:c r="M410" t="n">
        <x:v>6</x:v>
      </x:c>
      <x:c r="N410" s="32" t="n">
        <x:v>0.198</x:v>
      </x:c>
    </x:row>
    <x:row r="411">
      <x:c r="A411" t="str">
        <x:v>C00410</x:v>
      </x:c>
      <x:c r="B411" t="n">
        <x:v>52</x:v>
      </x:c>
      <x:c r="C411" s="30" t="n">
        <x:v>40978</x:v>
      </x:c>
      <x:c r="D411" t="n">
        <x:v>727</x:v>
      </x:c>
      <x:c r="E411" t="n">
        <x:v>13</x:v>
      </x:c>
      <x:c r="F411" t="str">
        <x:v>Gold</x:v>
      </x:c>
      <x:c r="G411" t="str">
        <x:v>Partner</x:v>
      </x:c>
      <x:c r="H411" s="60" t="n">
        <x:v>5839</x:v>
      </x:c>
      <x:c r="I411" s="60" t="n">
        <x:v>275.26</x:v>
      </x:c>
      <x:c r="J411" s="32" t="n">
        <x:v>0.356</x:v>
      </x:c>
      <x:c r="K411" s="32" t="n">
        <x:v>0.883</x:v>
      </x:c>
      <x:c r="L411" t="n">
        <x:v>0</x:v>
      </x:c>
      <x:c r="M411" t="n">
        <x:v>6</x:v>
      </x:c>
      <x:c r="N411" s="32" t="n">
        <x:v>0.298</x:v>
      </x:c>
    </x:row>
    <x:row r="412">
      <x:c r="A412" t="str">
        <x:v>C00411</x:v>
      </x:c>
      <x:c r="B412" t="n">
        <x:v>46</x:v>
      </x:c>
      <x:c r="C412" s="30" t="n">
        <x:v>121537</x:v>
      </x:c>
      <x:c r="D412" t="n">
        <x:v>706</x:v>
      </x:c>
      <x:c r="E412" t="n">
        <x:v>41</x:v>
      </x:c>
      <x:c r="F412" t="str">
        <x:v>Platinum</x:v>
      </x:c>
      <x:c r="G412" t="str">
        <x:v>Digital</x:v>
      </x:c>
      <x:c r="H412" s="60" t="n">
        <x:v>27982</x:v>
      </x:c>
      <x:c r="I412" s="60" t="n">
        <x:v>3015.35</x:v>
      </x:c>
      <x:c r="J412" s="32" t="n">
        <x:v>0.434</x:v>
      </x:c>
      <x:c r="K412" s="32" t="n">
        <x:v>0.835</x:v>
      </x:c>
      <x:c r="L412" t="n">
        <x:v>0</x:v>
      </x:c>
      <x:c r="M412" t="n">
        <x:v>8</x:v>
      </x:c>
      <x:c r="N412" s="32" t="n">
        <x:v>0.08</x:v>
      </x:c>
    </x:row>
    <x:row r="413">
      <x:c r="A413" t="str">
        <x:v>C00412</x:v>
      </x:c>
      <x:c r="B413" t="n">
        <x:v>42</x:v>
      </x:c>
      <x:c r="C413" s="30" t="n">
        <x:v>63246</x:v>
      </x:c>
      <x:c r="D413" t="n">
        <x:v>629</x:v>
      </x:c>
      <x:c r="E413" t="n">
        <x:v>23</x:v>
      </x:c>
      <x:c r="F413" t="str">
        <x:v>Classic</x:v>
      </x:c>
      <x:c r="G413" t="str">
        <x:v>Digital</x:v>
      </x:c>
      <x:c r="H413" s="60" t="n">
        <x:v>3801</x:v>
      </x:c>
      <x:c r="I413" s="60" t="n">
        <x:v>484.21</x:v>
      </x:c>
      <x:c r="J413" s="32" t="n">
        <x:v>0.617</x:v>
      </x:c>
      <x:c r="K413" s="32" t="n">
        <x:v>0.737</x:v>
      </x:c>
      <x:c r="L413" t="n">
        <x:v>0</x:v>
      </x:c>
      <x:c r="M413" t="n">
        <x:v>8</x:v>
      </x:c>
      <x:c r="N413" s="32" t="n">
        <x:v>0.07</x:v>
      </x:c>
    </x:row>
    <x:row r="414">
      <x:c r="A414" t="str">
        <x:v>C00413</x:v>
      </x:c>
      <x:c r="B414" t="n">
        <x:v>50</x:v>
      </x:c>
      <x:c r="C414" s="30" t="n">
        <x:v>147622</x:v>
      </x:c>
      <x:c r="D414" t="n">
        <x:v>705</x:v>
      </x:c>
      <x:c r="E414" t="n">
        <x:v>25</x:v>
      </x:c>
      <x:c r="F414" t="str">
        <x:v>Platinum</x:v>
      </x:c>
      <x:c r="G414" t="str">
        <x:v>DIRECT MAIL</x:v>
      </x:c>
      <x:c r="H414" s="60" t="n">
        <x:v>30877</x:v>
      </x:c>
      <x:c r="I414" s="60" t="n">
        <x:v>3410.37</x:v>
      </x:c>
      <x:c r="J414" s="32" t="n">
        <x:v>0.293</x:v>
      </x:c>
      <x:c r="K414" s="32" t="n">
        <x:v>0.721</x:v>
      </x:c>
      <x:c r="L414" t="n">
        <x:v>0</x:v>
      </x:c>
      <x:c r="M414" t="n">
        <x:v>8</x:v>
      </x:c>
      <x:c r="N414" s="32" t="n">
        <x:v>0.027</x:v>
      </x:c>
    </x:row>
    <x:row r="415">
      <x:c r="A415" t="str">
        <x:v>C00414</x:v>
      </x:c>
      <x:c r="B415" t="n">
        <x:v>27</x:v>
      </x:c>
      <x:c r="C415" s="30" t="n">
        <x:v>96779</x:v>
      </x:c>
      <x:c r="D415" t="n">
        <x:v>643</x:v>
      </x:c>
      <x:c r="E415" t="n">
        <x:v>25</x:v>
      </x:c>
      <x:c r="F415" t="str">
        <x:v>Gold</x:v>
      </x:c>
      <x:c r="G415" t="str">
        <x:v>Branch</x:v>
      </x:c>
      <x:c r="H415" s="60" t="n">
        <x:v>16021</x:v>
      </x:c>
      <x:c r="I415" s="60" t="n">
        <x:v>1826.02</x:v>
      </x:c>
      <x:c r="J415" s="32" t="n">
        <x:v>0.28</x:v>
      </x:c>
      <x:c r="K415" s="32" t="n">
        <x:v>0.707</x:v>
      </x:c>
      <x:c r="L415" t="n">
        <x:v>0</x:v>
      </x:c>
      <x:c r="M415" t="n">
        <x:v>9</x:v>
      </x:c>
      <x:c r="N415" s="32" t="n">
        <x:v>0.02</x:v>
      </x:c>
    </x:row>
    <x:row r="416">
      <x:c r="A416" t="str">
        <x:v>C00415</x:v>
      </x:c>
      <x:c r="B416" t="n">
        <x:v>41</x:v>
      </x:c>
      <x:c r="C416" s="30" t="n">
        <x:v>127182</x:v>
      </x:c>
      <x:c r="D416" t="n">
        <x:v>716</x:v>
      </x:c>
      <x:c r="E416" t="n">
        <x:v>47</x:v>
      </x:c>
      <x:c r="F416" t="str">
        <x:v>Platinum</x:v>
      </x:c>
      <x:c r="G416" t="str">
        <x:v>Branch</x:v>
      </x:c>
      <x:c r="H416" s="60" t="n">
        <x:v>26757</x:v>
      </x:c>
      <x:c r="I416" s="60" t="n">
        <x:v>2643.36</x:v>
      </x:c>
      <x:c r="J416" s="32" t="n">
        <x:v>0.364</x:v>
      </x:c>
      <x:c r="K416" s="32" t="n">
        <x:v>0.937</x:v>
      </x:c>
      <x:c r="L416" t="n">
        <x:v>1</x:v>
      </x:c>
      <x:c r="M416" t="n">
        <x:v>9</x:v>
      </x:c>
      <x:c r="N416" s="32" t="n">
        <x:v>0.031</x:v>
      </x:c>
    </x:row>
    <x:row r="417">
      <x:c r="A417" t="str">
        <x:v>C00416</x:v>
      </x:c>
      <x:c r="B417" t="n">
        <x:v>28</x:v>
      </x:c>
      <x:c r="C417" s="30" t="n">
        <x:v>28000</x:v>
      </x:c>
      <x:c r="D417" t="n">
        <x:v>671</x:v>
      </x:c>
      <x:c r="E417" t="n">
        <x:v>63</x:v>
      </x:c>
      <x:c r="F417" t="str">
        <x:v>Classic</x:v>
      </x:c>
      <x:c r="G417" t="str">
        <x:v>Digital</x:v>
      </x:c>
      <x:c r="H417" s="60" t="n">
        <x:v>2610</x:v>
      </x:c>
      <x:c r="I417" s="60" t="n">
        <x:v>894.89</x:v>
      </x:c>
      <x:c r="J417" s="32" t="n">
        <x:v>0.547</x:v>
      </x:c>
      <x:c r="K417" s="32" t="n">
        <x:v>0.819</x:v>
      </x:c>
      <x:c r="L417" t="n">
        <x:v>0</x:v>
      </x:c>
      <x:c r="M417" t="n">
        <x:v>10</x:v>
      </x:c>
      <x:c r="N417" s="32" t="n">
        <x:v>0.02</x:v>
      </x:c>
    </x:row>
    <x:row r="418">
      <x:c r="A418" t="str">
        <x:v>C00417</x:v>
      </x:c>
      <x:c r="B418" t="n">
        <x:v>55</x:v>
      </x:c>
      <x:c r="C418" s="30" t="n">
        <x:v>40940</x:v>
      </x:c>
      <x:c r="D418" t="n">
        <x:v>657</x:v>
      </x:c>
      <x:c r="E418" t="n">
        <x:v>38</x:v>
      </x:c>
      <x:c r="F418" t="str">
        <x:v>Classic</x:v>
      </x:c>
      <x:c r="G418" t="str">
        <x:v>Branch</x:v>
      </x:c>
      <x:c r="H418" s="60" t="n">
        <x:v>1882</x:v>
      </x:c>
      <x:c r="I418" s="60" t="n">
        <x:v>161.55</x:v>
      </x:c>
      <x:c r="J418" s="32" t="n">
        <x:v>0.488</x:v>
      </x:c>
      <x:c r="K418" s="32" t="n">
        <x:v>0.721</x:v>
      </x:c>
      <x:c r="L418" t="n">
        <x:v>0</x:v>
      </x:c>
      <x:c r="M418" t="n">
        <x:v>10</x:v>
      </x:c>
      <x:c r="N418" s="32" t="n">
        <x:v>0.02</x:v>
      </x:c>
    </x:row>
    <x:row r="419">
      <x:c r="A419" t="str">
        <x:v>C00418</x:v>
      </x:c>
      <x:c r="B419" t="n">
        <x:v>41</x:v>
      </x:c>
      <x:c r="C419" s="30" t="n">
        <x:v>95714</x:v>
      </x:c>
      <x:c r="D419" t="n">
        <x:v>669</x:v>
      </x:c>
      <x:c r="E419" t="n">
        <x:v>9</x:v>
      </x:c>
      <x:c r="F419" t="str">
        <x:v>Gold</x:v>
      </x:c>
      <x:c r="G419" t="str">
        <x:v>Branch</x:v>
      </x:c>
      <x:c r="H419" s="60" t="n">
        <x:v>14508</x:v>
      </x:c>
      <x:c r="I419" s="60" t="n">
        <x:v>2097.86</x:v>
      </x:c>
      <x:c r="J419" s="32" t="n">
        <x:v>0.42</x:v>
      </x:c>
      <x:c r="K419" s="32" t="n">
        <x:v>0.714</x:v>
      </x:c>
      <x:c r="L419" t="n">
        <x:v>0</x:v>
      </x:c>
      <x:c r="M419" t="n">
        <x:v>8</x:v>
      </x:c>
      <x:c r="N419" s="32" t="n">
        <x:v>0.059</x:v>
      </x:c>
    </x:row>
    <x:row r="420">
      <x:c r="A420" t="str">
        <x:v>C00419</x:v>
      </x:c>
      <x:c r="B420" t="n">
        <x:v>46</x:v>
      </x:c>
      <x:c r="C420" s="30" t="n">
        <x:v>47574</x:v>
      </x:c>
      <x:c r="D420" t="n">
        <x:v>745</x:v>
      </x:c>
      <x:c r="E420" t="n">
        <x:v>43</x:v>
      </x:c>
      <x:c r="F420" t="str">
        <x:v>Gold</x:v>
      </x:c>
      <x:c r="G420" t="str">
        <x:v>Digital</x:v>
      </x:c>
      <x:c r="H420" s="60" t="n">
        <x:v>5355</x:v>
      </x:c>
      <x:c r="I420" s="60" t="n">
        <x:v>576.91</x:v>
      </x:c>
      <x:c r="J420" s="32" t="n">
        <x:v>0.237</x:v>
      </x:c>
      <x:c r="K420" s="32" t="n">
        <x:v>0.953</x:v>
      </x:c>
      <x:c r="L420" t="n">
        <x:v>0</x:v>
      </x:c>
      <x:c r="M420" t="n">
        <x:v>6</x:v>
      </x:c>
      <x:c r="N420" s="32" t="n">
        <x:v>0.209</x:v>
      </x:c>
    </x:row>
    <x:row r="421">
      <x:c r="A421" t="str">
        <x:v>C00420</x:v>
      </x:c>
      <x:c r="B421" t="n">
        <x:v>32</x:v>
      </x:c>
      <x:c r="C421" s="30" t="n">
        <x:v>60868</x:v>
      </x:c>
      <x:c r="D421" t="n">
        <x:v>607</x:v>
      </x:c>
      <x:c r="E421" t="n">
        <x:v>49</x:v>
      </x:c>
      <x:c r="F421" t="str">
        <x:v>classic</x:v>
      </x:c>
      <x:c r="G421" t="str">
        <x:v>Digital</x:v>
      </x:c>
      <x:c r="H421" s="60" t="n">
        <x:v>2334</x:v>
      </x:c>
      <x:c r="I421" s="60" t="n">
        <x:v>169.05</x:v>
      </x:c>
      <x:c r="J421" s="32" t="n">
        <x:v>0.409</x:v>
      </x:c>
      <x:c r="K421" s="32" t="n">
        <x:v>0.638</x:v>
      </x:c>
      <x:c r="L421" t="n">
        <x:v>0</x:v>
      </x:c>
      <x:c r="M421" t="n">
        <x:v>6</x:v>
      </x:c>
      <x:c r="N421" s="32" t="n">
        <x:v>0.175</x:v>
      </x:c>
    </x:row>
    <x:row r="422">
      <x:c r="A422" t="str">
        <x:v>C00421</x:v>
      </x:c>
      <x:c r="B422" t="n">
        <x:v>42</x:v>
      </x:c>
      <x:c r="C422" s="30" t="n">
        <x:v>58864</x:v>
      </x:c>
      <x:c r="D422" t="n">
        <x:v>602</x:v>
      </x:c>
      <x:c r="E422" t="n">
        <x:v>46</x:v>
      </x:c>
      <x:c r="F422" t="str">
        <x:v>Classic</x:v>
      </x:c>
      <x:c r="G422" t="str">
        <x:v>Digital</x:v>
      </x:c>
      <x:c r="H422" s="60" t="n">
        <x:v>2216</x:v>
      </x:c>
      <x:c r="I422" s="60" t="n">
        <x:v>343.93</x:v>
      </x:c>
      <x:c r="J422" s="32" t="n">
        <x:v>0.745</x:v>
      </x:c>
      <x:c r="K422" s="32" t="n">
        <x:v>0.781</x:v>
      </x:c>
      <x:c r="L422" t="n">
        <x:v>0</x:v>
      </x:c>
      <x:c r="M422" t="n">
        <x:v>8</x:v>
      </x:c>
      <x:c r="N422" s="32" t="n">
        <x:v>0.097</x:v>
      </x:c>
    </x:row>
    <x:row r="423">
      <x:c r="A423" t="str">
        <x:v>C00422</x:v>
      </x:c>
      <x:c r="B423" t="n">
        <x:v>49</x:v>
      </x:c>
      <x:c r="C423" s="30" t="n">
        <x:v>52713</x:v>
      </x:c>
      <x:c r="D423" t="n">
        <x:v>667</x:v>
      </x:c>
      <x:c r="E423" t="n">
        <x:v>76</x:v>
      </x:c>
      <x:c r="F423" t="str">
        <x:v>Classic</x:v>
      </x:c>
      <x:c r="G423" t="str">
        <x:v>Branch </x:v>
      </x:c>
      <x:c r="H423" s="60" t="n">
        <x:v>5368</x:v>
      </x:c>
      <x:c r="I423" s="60" t="n">
        <x:v>987.36</x:v>
      </x:c>
      <x:c r="J423" s="32" t="n">
        <x:v>0.307</x:v>
      </x:c>
      <x:c r="K423" s="32" t="n">
        <x:v>0.764</x:v>
      </x:c>
      <x:c r="L423" t="n">
        <x:v>0</x:v>
      </x:c>
      <x:c r="M423" t="n">
        <x:v>7</x:v>
      </x:c>
      <x:c r="N423" s="32" t="n">
        <x:v>0.128</x:v>
      </x:c>
    </x:row>
    <x:row r="424">
      <x:c r="A424" t="str">
        <x:v>C00423</x:v>
      </x:c>
      <x:c r="B424" t="n">
        <x:v>42</x:v>
      </x:c>
      <x:c r="C424" s="30" t="n">
        <x:v>73478</x:v>
      </x:c>
      <x:c r="D424" t="n">
        <x:v>700</x:v>
      </x:c>
      <x:c r="E424" t="n">
        <x:v>46</x:v>
      </x:c>
      <x:c r="F424" t="str">
        <x:v>Classic</x:v>
      </x:c>
      <x:c r="G424" t="str">
        <x:v>Digital</x:v>
      </x:c>
      <x:c r="H424" s="60" t="n">
        <x:v>6486</x:v>
      </x:c>
      <x:c r="I424" s="60" t="n">
        <x:v>720.86</x:v>
      </x:c>
      <x:c r="J424" s="32" t="n">
        <x:v>0.357</x:v>
      </x:c>
      <x:c r="K424" s="32" t="n">
        <x:v>0.797</x:v>
      </x:c>
      <x:c r="L424" t="n">
        <x:v>0</x:v>
      </x:c>
      <x:c r="M424" t="n">
        <x:v>7</x:v>
      </x:c>
      <x:c r="N424" s="32" t="n">
        <x:v>0.111</x:v>
      </x:c>
    </x:row>
    <x:row r="425">
      <x:c r="A425" t="str">
        <x:v>C00424</x:v>
      </x:c>
      <x:c r="B425" t="n">
        <x:v>43</x:v>
      </x:c>
      <x:c r="C425" s="30" t="n">
        <x:v>74162</x:v>
      </x:c>
      <x:c r="D425" t="n">
        <x:v>700</x:v>
      </x:c>
      <x:c r="E425" t="n">
        <x:v>29</x:v>
      </x:c>
      <x:c r="F425" t="str">
        <x:v>Gold</x:v>
      </x:c>
      <x:c r="G425" t="str">
        <x:v>Digital </x:v>
      </x:c>
      <x:c r="H425" s="60" t="n">
        <x:v>13351</x:v>
      </x:c>
      <x:c r="I425" s="60" t="n">
        <x:v>1267.62</x:v>
      </x:c>
      <x:c r="J425" s="32" t="n">
        <x:v>0.278</x:v>
      </x:c>
      <x:c r="K425" s="32" t="n">
        <x:v>0.809</x:v>
      </x:c>
      <x:c r="L425" t="n">
        <x:v>0</x:v>
      </x:c>
      <x:c r="M425" t="n">
        <x:v>8</x:v>
      </x:c>
      <x:c r="N425" s="32" t="n">
        <x:v>0.07</x:v>
      </x:c>
    </x:row>
    <x:row r="426">
      <x:c r="A426" t="str">
        <x:v>C00425</x:v>
      </x:c>
      <x:c r="B426" t="n">
        <x:v>67</x:v>
      </x:c>
      <x:c r="C426" s="30" t="n">
        <x:v>65838</x:v>
      </x:c>
      <x:c r="D426" t="n">
        <x:v>601</x:v>
      </x:c>
      <x:c r="E426" t="n">
        <x:v>28</x:v>
      </x:c>
      <x:c r="F426" t="str">
        <x:v>Classic</x:v>
      </x:c>
      <x:c r="G426" t="str">
        <x:v>Direct Mail</x:v>
      </x:c>
      <x:c r="H426" s="60" t="n">
        <x:v>1885</x:v>
      </x:c>
      <x:c r="I426" s="60" t="n">
        <x:v>389.95</x:v>
      </x:c>
      <x:c r="J426" s="32" t="n">
        <x:v>0.727</x:v>
      </x:c>
      <x:c r="K426" s="32" t="n">
        <x:v>0.649</x:v>
      </x:c>
      <x:c r="L426" t="n">
        <x:v>0</x:v>
      </x:c>
      <x:c r="M426" t="n">
        <x:v>6</x:v>
      </x:c>
      <x:c r="N426" s="32" t="n">
        <x:v>0.153</x:v>
      </x:c>
    </x:row>
    <x:row r="427">
      <x:c r="A427" t="str">
        <x:v>C00426</x:v>
      </x:c>
      <x:c r="B427" t="n">
        <x:v>21</x:v>
      </x:c>
      <x:c r="C427" s="30" t="n">
        <x:v>28000</x:v>
      </x:c>
      <x:c r="D427" t="n">
        <x:v>640</x:v>
      </x:c>
      <x:c r="E427" t="n">
        <x:v>43</x:v>
      </x:c>
      <x:c r="F427" t="str">
        <x:v>Classic</x:v>
      </x:c>
      <x:c r="G427" t="str">
        <x:v>Direct Mail</x:v>
      </x:c>
      <x:c r="H427" s="60" t="n">
        <x:v>1000</x:v>
      </x:c>
      <x:c r="I427" s="60" t="n">
        <x:v>150</x:v>
      </x:c>
      <x:c r="J427" s="32" t="n">
        <x:v>0.671</x:v>
      </x:c>
      <x:c r="K427" s="32" t="n">
        <x:v>0.777</x:v>
      </x:c>
      <x:c r="L427" t="n">
        <x:v>0</x:v>
      </x:c>
      <x:c r="M427" t="n">
        <x:v>7</x:v>
      </x:c>
      <x:c r="N427" s="32" t="n">
        <x:v>0.112</x:v>
      </x:c>
    </x:row>
    <x:row r="428">
      <x:c r="A428" t="str">
        <x:v>C00427</x:v>
      </x:c>
      <x:c r="B428" t="n">
        <x:v>63</x:v>
      </x:c>
      <x:c r="C428" s="30" t="n">
        <x:v>66741</x:v>
      </x:c>
      <x:c r="D428" t="n">
        <x:v>758</x:v>
      </x:c>
      <x:c r="E428" t="n">
        <x:v>74</x:v>
      </x:c>
      <x:c r="F428" t="str">
        <x:v>Classic</x:v>
      </x:c>
      <x:c r="G428" t="str">
        <x:v>Branch</x:v>
      </x:c>
      <x:c r="H428" s="60" t="n">
        <x:v>11477</x:v>
      </x:c>
      <x:c r="I428" s="60" t="n">
        <x:v>1489.99</x:v>
      </x:c>
      <x:c r="J428" s="32" t="n">
        <x:v>0.284</x:v>
      </x:c>
      <x:c r="K428" s="32" t="n">
        <x:v>0.79</x:v>
      </x:c>
      <x:c r="L428" t="n">
        <x:v>0</x:v>
      </x:c>
      <x:c r="M428" t="n">
        <x:v>9</x:v>
      </x:c>
      <x:c r="N428" s="32" t="n">
        <x:v>0.02</x:v>
      </x:c>
    </x:row>
    <x:row r="429">
      <x:c r="A429" t="str">
        <x:v>C00428</x:v>
      </x:c>
      <x:c r="B429" t="n">
        <x:v>27</x:v>
      </x:c>
      <x:c r="C429" s="30" t="n">
        <x:v>77311</x:v>
      </x:c>
      <x:c r="D429" t="n">
        <x:v>680</x:v>
      </x:c>
      <x:c r="E429" t="n">
        <x:v>28</x:v>
      </x:c>
      <x:c r="F429" t="str">
        <x:v>GOLD</x:v>
      </x:c>
      <x:c r="G429" t="str">
        <x:v>Partner</x:v>
      </x:c>
      <x:c r="H429" s="60" t="n">
        <x:v>13031</x:v>
      </x:c>
      <x:c r="I429" s="60" t="n">
        <x:v>903.64</x:v>
      </x:c>
      <x:c r="J429" s="32" t="n">
        <x:v>0.406</x:v>
      </x:c>
      <x:c r="K429" s="32" t="n">
        <x:v>0.825</x:v>
      </x:c>
      <x:c r="L429" t="n">
        <x:v>0</x:v>
      </x:c>
      <x:c r="M429" t="n">
        <x:v>6</x:v>
      </x:c>
      <x:c r="N429" s="32" t="n">
        <x:v>0.18</x:v>
      </x:c>
    </x:row>
    <x:row r="430">
      <x:c r="A430" t="str">
        <x:v>C00429</x:v>
      </x:c>
      <x:c r="B430" t="n">
        <x:v>39</x:v>
      </x:c>
      <x:c r="C430" s="30" t="n">
        <x:v>53241</x:v>
      </x:c>
      <x:c r="D430" t="n">
        <x:v>610</x:v>
      </x:c>
      <x:c r="E430" t="n">
        <x:v>99</x:v>
      </x:c>
      <x:c r="F430" t="str">
        <x:v>Classic</x:v>
      </x:c>
      <x:c r="G430" t="str">
        <x:v> Direct Mail</x:v>
      </x:c>
      <x:c r="H430" s="60" t="n">
        <x:v>4818</x:v>
      </x:c>
      <x:c r="I430" s="60" t="n">
        <x:v>466.65</x:v>
      </x:c>
      <x:c r="J430" s="32" t="n">
        <x:v>0.395</x:v>
      </x:c>
      <x:c r="K430" s="32" t="n">
        <x:v>0.548</x:v>
      </x:c>
      <x:c r="L430" t="n">
        <x:v>1</x:v>
      </x:c>
      <x:c r="M430" t="n">
        <x:v>7</x:v>
      </x:c>
      <x:c r="N430" s="32" t="n">
        <x:v>0.099</x:v>
      </x:c>
    </x:row>
    <x:row r="431">
      <x:c r="A431" t="str">
        <x:v>C00430</x:v>
      </x:c>
      <x:c r="B431" t="n">
        <x:v>41</x:v>
      </x:c>
      <x:c r="C431" s="30" t="n">
        <x:v>37706</x:v>
      </x:c>
      <x:c r="D431" t="n">
        <x:v>776</x:v>
      </x:c>
      <x:c r="E431" t="n">
        <x:v>52</x:v>
      </x:c>
      <x:c r="F431" t="str">
        <x:v>Classic</x:v>
      </x:c>
      <x:c r="G431" t="str">
        <x:v>Digital</x:v>
      </x:c>
      <x:c r="H431" s="60" t="n">
        <x:v>8936</x:v>
      </x:c>
      <x:c r="I431" s="60" t="n">
        <x:v>899.58</x:v>
      </x:c>
      <x:c r="J431" s="32" t="n">
        <x:v>0.242</x:v>
      </x:c>
      <x:c r="K431" s="32" t="n">
        <x:v>0.724</x:v>
      </x:c>
      <x:c r="L431" t="n">
        <x:v>0</x:v>
      </x:c>
      <x:c r="M431" t="n">
        <x:v>9</x:v>
      </x:c>
      <x:c r="N431" s="32" t="n">
        <x:v>0.02</x:v>
      </x:c>
    </x:row>
    <x:row r="432">
      <x:c r="A432" t="str">
        <x:v>C00431</x:v>
      </x:c>
      <x:c r="B432" t="n">
        <x:v>51</x:v>
      </x:c>
      <x:c r="C432" s="30" t="n">
        <x:v>202859</x:v>
      </x:c>
      <x:c r="D432" t="n">
        <x:v>755</x:v>
      </x:c>
      <x:c r="E432" t="n">
        <x:v>25</x:v>
      </x:c>
      <x:c r="F432" t="str">
        <x:v>Classic</x:v>
      </x:c>
      <x:c r="G432" t="str">
        <x:v>Direct Mail</x:v>
      </x:c>
      <x:c r="H432" s="60" t="n">
        <x:v>19013</x:v>
      </x:c>
      <x:c r="I432" s="60" t="n">
        <x:v>2448.17</x:v>
      </x:c>
      <x:c r="J432" s="32" t="n">
        <x:v>0.161</x:v>
      </x:c>
      <x:c r="K432" s="32" t="n">
        <x:v>0.74</x:v>
      </x:c>
      <x:c r="L432" t="n">
        <x:v>0</x:v>
      </x:c>
      <x:c r="M432" t="n">
        <x:v>7</x:v>
      </x:c>
      <x:c r="N432" s="32" t="n">
        <x:v>0.114</x:v>
      </x:c>
    </x:row>
    <x:row r="433">
      <x:c r="A433" t="str">
        <x:v>C00432</x:v>
      </x:c>
      <x:c r="B433" t="n">
        <x:v>42</x:v>
      </x:c>
      <x:c r="C433" s="30" t="n">
        <x:v>28000</x:v>
      </x:c>
      <x:c r="D433" t="n">
        <x:v>684</x:v>
      </x:c>
      <x:c r="E433" t="n">
        <x:v>11</x:v>
      </x:c>
      <x:c r="F433" t="str">
        <x:v>Classic</x:v>
      </x:c>
      <x:c r="G433" t="str">
        <x:v>Digital</x:v>
      </x:c>
      <x:c r="H433" s="60" t="n">
        <x:v>3363</x:v>
      </x:c>
      <x:c r="I433" s="60" t="n">
        <x:v>500.79</x:v>
      </x:c>
      <x:c r="J433" s="32" t="n">
        <x:v>0.507</x:v>
      </x:c>
      <x:c r="K433" s="32" t="n">
        <x:v>0.898</x:v>
      </x:c>
      <x:c r="L433" t="n">
        <x:v>0</x:v>
      </x:c>
      <x:c r="M433" t="n">
        <x:v>6</x:v>
      </x:c>
      <x:c r="N433" s="32" t="n">
        <x:v>0.181</x:v>
      </x:c>
    </x:row>
    <x:row r="434">
      <x:c r="A434" t="str">
        <x:v>C00433</x:v>
      </x:c>
      <x:c r="B434" t="n">
        <x:v>52</x:v>
      </x:c>
      <x:c r="C434" s="30" t="n">
        <x:v>47320</x:v>
      </x:c>
      <x:c r="D434" t="n">
        <x:v>670</x:v>
      </x:c>
      <x:c r="E434" t="n">
        <x:v>11</x:v>
      </x:c>
      <x:c r="F434" t="str">
        <x:v>Classic</x:v>
      </x:c>
      <x:c r="G434" t="str">
        <x:v>Digital</x:v>
      </x:c>
      <x:c r="H434" s="60" t="n">
        <x:v>4425</x:v>
      </x:c>
      <x:c r="I434" s="60" t="n">
        <x:v>637</x:v>
      </x:c>
      <x:c r="J434" s="32" t="n">
        <x:v>0.487</x:v>
      </x:c>
      <x:c r="K434" s="32" t="n">
        <x:v>0.581</x:v>
      </x:c>
      <x:c r="L434" t="n">
        <x:v>1</x:v>
      </x:c>
      <x:c r="M434" t="n">
        <x:v>8</x:v>
      </x:c>
      <x:c r="N434" s="32" t="n">
        <x:v>0.082</x:v>
      </x:c>
    </x:row>
    <x:row r="435">
      <x:c r="A435" t="str">
        <x:v>C00434</x:v>
      </x:c>
      <x:c r="B435" t="n">
        <x:v>44</x:v>
      </x:c>
      <x:c r="C435" s="30" t="n">
        <x:v>84253</x:v>
      </x:c>
      <x:c r="D435" t="n">
        <x:v>698</x:v>
      </x:c>
      <x:c r="E435" t="n">
        <x:v>26</x:v>
      </x:c>
      <x:c r="F435" t="str">
        <x:v>Gold</x:v>
      </x:c>
      <x:c r="G435" t="str">
        <x:v>Partner</x:v>
      </x:c>
      <x:c r="H435" s="60" t="n">
        <x:v>13133</x:v>
      </x:c>
      <x:c r="I435" s="60" t="n">
        <x:v>1289.32</x:v>
      </x:c>
      <x:c r="J435" s="32" t="n">
        <x:v>0.414</x:v>
      </x:c>
      <x:c r="K435" s="32" t="n">
        <x:v>0.919</x:v>
      </x:c>
      <x:c r="L435" t="n">
        <x:v>0</x:v>
      </x:c>
      <x:c r="M435" t="n">
        <x:v>6</x:v>
      </x:c>
      <x:c r="N435" s="32" t="n">
        <x:v>0.137</x:v>
      </x:c>
    </x:row>
    <x:row r="436">
      <x:c r="A436" t="str">
        <x:v>C00435</x:v>
      </x:c>
      <x:c r="B436" t="n">
        <x:v>65</x:v>
      </x:c>
      <x:c r="C436" s="30" t="n">
        <x:v>109532</x:v>
      </x:c>
      <x:c r="D436" t="n">
        <x:v>725</x:v>
      </x:c>
      <x:c r="E436" t="n">
        <x:v>28</x:v>
      </x:c>
      <x:c r="F436" t="str">
        <x:v>Platinum</x:v>
      </x:c>
      <x:c r="G436" t="str">
        <x:v>Direct Mail</x:v>
      </x:c>
      <x:c r="H436" s="60" t="n">
        <x:v>24892</x:v>
      </x:c>
      <x:c r="I436" s="60" t="n">
        <x:v>2544.05</x:v>
      </x:c>
      <x:c r="J436" s="32" t="n">
        <x:v>0.257</x:v>
      </x:c>
      <x:c r="K436" s="32" t="n">
        <x:v>0.958</x:v>
      </x:c>
      <x:c r="L436" t="n">
        <x:v>0</x:v>
      </x:c>
      <x:c r="M436" t="n">
        <x:v>7</x:v>
      </x:c>
      <x:c r="N436" s="32" t="n">
        <x:v>0.103</x:v>
      </x:c>
    </x:row>
    <x:row r="437">
      <x:c r="A437" t="str">
        <x:v>C00436</x:v>
      </x:c>
      <x:c r="B437" t="n">
        <x:v>53</x:v>
      </x:c>
      <x:c r="C437" s="30" t="n">
        <x:v>85161</x:v>
      </x:c>
      <x:c r="D437" t="n">
        <x:v>717</x:v>
      </x:c>
      <x:c r="E437" t="n">
        <x:v>10</x:v>
      </x:c>
      <x:c r="F437" t="str">
        <x:v>Gold</x:v>
      </x:c>
      <x:c r="G437" t="str">
        <x:v>Digital</x:v>
      </x:c>
      <x:c r="H437" s="60" t="n">
        <x:v>12069</x:v>
      </x:c>
      <x:c r="I437" s="60" t="n">
        <x:v>1432.77</x:v>
      </x:c>
      <x:c r="J437" s="32" t="n">
        <x:v>0.218</x:v>
      </x:c>
      <x:c r="K437" s="32" t="n">
        <x:v>0.924</x:v>
      </x:c>
      <x:c r="L437" t="n">
        <x:v>0</x:v>
      </x:c>
      <x:c r="M437" t="n">
        <x:v>10</x:v>
      </x:c>
      <x:c r="N437" s="32" t="n">
        <x:v>0.02</x:v>
      </x:c>
    </x:row>
    <x:row r="438">
      <x:c r="A438" t="str">
        <x:v>C00437</x:v>
      </x:c>
      <x:c r="B438" t="n">
        <x:v>29</x:v>
      </x:c>
      <x:c r="C438" s="30" t="n">
        <x:v>65875</x:v>
      </x:c>
      <x:c r="D438" t="n">
        <x:v>766</x:v>
      </x:c>
      <x:c r="E438" t="n">
        <x:v>74</x:v>
      </x:c>
      <x:c r="F438" t="str">
        <x:v>Gold</x:v>
      </x:c>
      <x:c r="G438" t="str">
        <x:v> Branch</x:v>
      </x:c>
      <x:c r="H438" s="60" t="n">
        <x:v>10428</x:v>
      </x:c>
      <x:c r="I438" s="60" t="n">
        <x:v>1269.62</x:v>
      </x:c>
      <x:c r="J438" s="32" t="n">
        <x:v>0.365</x:v>
      </x:c>
      <x:c r="K438" s="32" t="n">
        <x:v>0.968</x:v>
      </x:c>
      <x:c r="L438" t="n">
        <x:v>0</x:v>
      </x:c>
      <x:c r="M438" t="n">
        <x:v>9</x:v>
      </x:c>
      <x:c r="N438" s="32" t="n">
        <x:v>0.02</x:v>
      </x:c>
    </x:row>
    <x:row r="439">
      <x:c r="A439" t="str">
        <x:v>C00438</x:v>
      </x:c>
      <x:c r="B439" t="n">
        <x:v>21</x:v>
      </x:c>
      <x:c r="C439" s="30" t="n">
        <x:v>47201</x:v>
      </x:c>
      <x:c r="D439" t="n">
        <x:v>647</x:v>
      </x:c>
      <x:c r="E439" t="n">
        <x:v>57</x:v>
      </x:c>
      <x:c r="F439" t="str">
        <x:v>Classic</x:v>
      </x:c>
      <x:c r="G439" t="str">
        <x:v>Partner</x:v>
      </x:c>
      <x:c r="H439" s="60" t="n">
        <x:v>5208</x:v>
      </x:c>
      <x:c r="I439" s="60" t="n">
        <x:v>757.69</x:v>
      </x:c>
      <x:c r="J439" s="32" t="n">
        <x:v>0.682</x:v>
      </x:c>
      <x:c r="K439" s="32" t="n">
        <x:v>0.689</x:v>
      </x:c>
      <x:c r="L439" t="n">
        <x:v>0</x:v>
      </x:c>
      <x:c r="M439" t="n">
        <x:v>6</x:v>
      </x:c>
      <x:c r="N439" s="32" t="n">
        <x:v>0.169</x:v>
      </x:c>
    </x:row>
    <x:row r="440">
      <x:c r="A440" t="str">
        <x:v>C00439</x:v>
      </x:c>
      <x:c r="B440" t="n">
        <x:v>46</x:v>
      </x:c>
      <x:c r="C440" s="30" t="n">
        <x:v>46236</x:v>
      </x:c>
      <x:c r="D440" t="n">
        <x:v>644</x:v>
      </x:c>
      <x:c r="E440" t="n">
        <x:v>30</x:v>
      </x:c>
      <x:c r="F440" t="str">
        <x:v>Classic</x:v>
      </x:c>
      <x:c r="G440" t="str">
        <x:v>PARTNER</x:v>
      </x:c>
      <x:c r="H440" s="60" t="n">
        <x:v>2895</x:v>
      </x:c>
      <x:c r="I440" s="60" t="n">
        <x:v>467.28</x:v>
      </x:c>
      <x:c r="J440" s="32" t="n">
        <x:v>0.4</x:v>
      </x:c>
      <x:c r="K440" s="32" t="n">
        <x:v>0.871</x:v>
      </x:c>
      <x:c r="L440" t="n">
        <x:v>1</x:v>
      </x:c>
      <x:c r="M440" t="n">
        <x:v>8</x:v>
      </x:c>
      <x:c r="N440" s="32" t="n">
        <x:v>0.033</x:v>
      </x:c>
    </x:row>
    <x:row r="441">
      <x:c r="A441" t="str">
        <x:v>C00440</x:v>
      </x:c>
      <x:c r="B441" t="n">
        <x:v>21</x:v>
      </x:c>
      <x:c r="C441" s="30" t="n">
        <x:v>90035</x:v>
      </x:c>
      <x:c r="D441" t="n">
        <x:v>679</x:v>
      </x:c>
      <x:c r="E441" t="n">
        <x:v>72</x:v>
      </x:c>
      <x:c r="F441" t="str">
        <x:v>Gold</x:v>
      </x:c>
      <x:c r="G441" t="str">
        <x:v>Branch</x:v>
      </x:c>
      <x:c r="H441" s="60" t="n">
        <x:v>15427</x:v>
      </x:c>
      <x:c r="I441" s="60" t="n">
        <x:v>1978.86</x:v>
      </x:c>
      <x:c r="J441" s="32" t="n">
        <x:v>0.46</x:v>
      </x:c>
      <x:c r="K441" s="32" t="n">
        <x:v>0.659</x:v>
      </x:c>
      <x:c r="L441" t="n">
        <x:v>0</x:v>
      </x:c>
      <x:c r="M441" t="n">
        <x:v>5</x:v>
      </x:c>
      <x:c r="N441" s="32" t="n">
        <x:v>0.178</x:v>
      </x:c>
    </x:row>
    <x:row r="442">
      <x:c r="A442" t="str">
        <x:v>C00441</x:v>
      </x:c>
      <x:c r="B442" t="n">
        <x:v>35</x:v>
      </x:c>
      <x:c r="C442" s="30" t="n">
        <x:v>89866</x:v>
      </x:c>
      <x:c r="D442" t="n">
        <x:v>731</x:v>
      </x:c>
      <x:c r="E442" t="n">
        <x:v>20</x:v>
      </x:c>
      <x:c r="F442" t="str">
        <x:v>Classic</x:v>
      </x:c>
      <x:c r="G442" t="str">
        <x:v>Direct Mail</x:v>
      </x:c>
      <x:c r="H442" s="60" t="n">
        <x:v>12459</x:v>
      </x:c>
      <x:c r="I442" s="60" t="n">
        <x:v>1187.13</x:v>
      </x:c>
      <x:c r="J442" s="32" t="n">
        <x:v>0.409</x:v>
      </x:c>
      <x:c r="K442" s="32" t="n">
        <x:v>0.853</x:v>
      </x:c>
      <x:c r="L442" t="n">
        <x:v>0</x:v>
      </x:c>
      <x:c r="M442" t="n">
        <x:v>8</x:v>
      </x:c>
      <x:c r="N442" s="32" t="n">
        <x:v>0.056</x:v>
      </x:c>
    </x:row>
    <x:row r="443">
      <x:c r="A443" t="str">
        <x:v>C00442</x:v>
      </x:c>
      <x:c r="B443" t="n">
        <x:v>38</x:v>
      </x:c>
      <x:c r="C443" s="30" t="n">
        <x:v>111080</x:v>
      </x:c>
      <x:c r="D443" t="n">
        <x:v>614</x:v>
      </x:c>
      <x:c r="E443" t="n">
        <x:v>50</x:v>
      </x:c>
      <x:c r="F443" t="str">
        <x:v>Gold</x:v>
      </x:c>
      <x:c r="G443" t="str">
        <x:v>Direct Mail</x:v>
      </x:c>
      <x:c r="H443" s="60" t="n">
        <x:v>13128</x:v>
      </x:c>
      <x:c r="I443" s="60" t="n">
        <x:v>1684.92</x:v>
      </x:c>
      <x:c r="J443" s="32" t="n">
        <x:v>0.503</x:v>
      </x:c>
      <x:c r="K443" s="32" t="n">
        <x:v>0.61</x:v>
      </x:c>
      <x:c r="L443" t="n">
        <x:v>0</x:v>
      </x:c>
      <x:c r="M443" t="n">
        <x:v>7</x:v>
      </x:c>
      <x:c r="N443" s="32" t="n">
        <x:v>0.126</x:v>
      </x:c>
    </x:row>
    <x:row r="444">
      <x:c r="A444" t="str">
        <x:v>C00443</x:v>
      </x:c>
      <x:c r="B444" t="n">
        <x:v>22</x:v>
      </x:c>
      <x:c r="C444" s="30" t="n">
        <x:v>48690</x:v>
      </x:c>
      <x:c r="D444" t="n">
        <x:v>701</x:v>
      </x:c>
      <x:c r="E444" t="n">
        <x:v>75</x:v>
      </x:c>
      <x:c r="F444" t="str">
        <x:v>Classic</x:v>
      </x:c>
      <x:c r="G444" t="str">
        <x:v>Digital</x:v>
      </x:c>
      <x:c r="H444" s="60" t="n">
        <x:v>1689</x:v>
      </x:c>
      <x:c r="I444" s="60" t="n">
        <x:v>401.4</x:v>
      </x:c>
      <x:c r="J444" s="32" t="n">
        <x:v>0.456</x:v>
      </x:c>
      <x:c r="K444" s="32" t="n">
        <x:v>0.787</x:v>
      </x:c>
      <x:c r="L444" t="n">
        <x:v>0</x:v>
      </x:c>
      <x:c r="M444" t="n">
        <x:v>7</x:v>
      </x:c>
      <x:c r="N444" s="32" t="n">
        <x:v>0.065</x:v>
      </x:c>
    </x:row>
    <x:row r="445">
      <x:c r="A445" t="str">
        <x:v>C00444</x:v>
      </x:c>
      <x:c r="B445" t="n">
        <x:v>36</x:v>
      </x:c>
      <x:c r="C445" s="30" t="n">
        <x:v>55542</x:v>
      </x:c>
      <x:c r="D445" t="n">
        <x:v>668</x:v>
      </x:c>
      <x:c r="E445" t="n">
        <x:v>38</x:v>
      </x:c>
      <x:c r="F445" t="str">
        <x:v>Classic</x:v>
      </x:c>
      <x:c r="G445" t="str">
        <x:v>Digital</x:v>
      </x:c>
      <x:c r="H445" s="60" t="n">
        <x:v>5756</x:v>
      </x:c>
      <x:c r="I445" s="60" t="n">
        <x:v>463.56</x:v>
      </x:c>
      <x:c r="J445" s="32" t="n">
        <x:v>0.643</x:v>
      </x:c>
      <x:c r="K445" s="32" t="n">
        <x:v>0.572</x:v>
      </x:c>
      <x:c r="L445" t="n">
        <x:v>0</x:v>
      </x:c>
      <x:c r="M445" t="n">
        <x:v>8</x:v>
      </x:c>
      <x:c r="N445" s="32" t="n">
        <x:v>0.057</x:v>
      </x:c>
    </x:row>
    <x:row r="446">
      <x:c r="A446" t="str">
        <x:v>C00445</x:v>
      </x:c>
      <x:c r="B446" t="n">
        <x:v>57</x:v>
      </x:c>
      <x:c r="C446" s="30" t="n">
        <x:v>59654</x:v>
      </x:c>
      <x:c r="D446" t="n">
        <x:v>759</x:v>
      </x:c>
      <x:c r="E446" t="n">
        <x:v>50</x:v>
      </x:c>
      <x:c r="F446" t="str">
        <x:v>Gold</x:v>
      </x:c>
      <x:c r="G446" t="str">
        <x:v>Direct Mail</x:v>
      </x:c>
      <x:c r="H446" s="60" t="n">
        <x:v>13503</x:v>
      </x:c>
      <x:c r="I446" s="60" t="n">
        <x:v>1074.8</x:v>
      </x:c>
      <x:c r="J446" s="32" t="n">
        <x:v>0.537</x:v>
      </x:c>
      <x:c r="K446" s="32" t="n">
        <x:v>0.812</x:v>
      </x:c>
      <x:c r="L446" t="n">
        <x:v>0</x:v>
      </x:c>
      <x:c r="M446" t="n">
        <x:v>8</x:v>
      </x:c>
      <x:c r="N446" s="32" t="n">
        <x:v>0.02</x:v>
      </x:c>
    </x:row>
    <x:row r="447">
      <x:c r="A447" t="str">
        <x:v>C00446</x:v>
      </x:c>
      <x:c r="B447" t="n">
        <x:v>48</x:v>
      </x:c>
      <x:c r="C447" s="30" t="n">
        <x:v>28000</x:v>
      </x:c>
      <x:c r="D447" t="n">
        <x:v>784</x:v>
      </x:c>
      <x:c r="E447" t="n">
        <x:v>14</x:v>
      </x:c>
      <x:c r="F447" t="str">
        <x:v>Gold</x:v>
      </x:c>
      <x:c r="G447" t="str">
        <x:v>Digital</x:v>
      </x:c>
      <x:c r="H447" s="60" t="n">
        <x:v>6208</x:v>
      </x:c>
      <x:c r="I447" s="60" t="n">
        <x:v>293.31</x:v>
      </x:c>
      <x:c r="J447" s="32" t="n">
        <x:v>0.364</x:v>
      </x:c>
      <x:c r="K447" s="32" t="n">
        <x:v>0.748</x:v>
      </x:c>
      <x:c r="L447" t="n">
        <x:v>0</x:v>
      </x:c>
      <x:c r="M447" t="n">
        <x:v>7</x:v>
      </x:c>
      <x:c r="N447" s="32" t="n">
        <x:v>0.209</x:v>
      </x:c>
    </x:row>
    <x:row r="448">
      <x:c r="A448" t="str">
        <x:v>C00447</x:v>
      </x:c>
      <x:c r="B448" t="n">
        <x:v>48</x:v>
      </x:c>
      <x:c r="C448" s="30" t="n">
        <x:v>58904</x:v>
      </x:c>
      <x:c r="D448" t="n">
        <x:v>629</x:v>
      </x:c>
      <x:c r="E448" t="n">
        <x:v>21</x:v>
      </x:c>
      <x:c r="F448" t="str">
        <x:v>Classic</x:v>
      </x:c>
      <x:c r="G448" t="str">
        <x:v>Partner</x:v>
      </x:c>
      <x:c r="H448" s="60" t="n">
        <x:v>5212</x:v>
      </x:c>
      <x:c r="I448" s="60" t="n">
        <x:v>781.85</x:v>
      </x:c>
      <x:c r="J448" s="32" t="n">
        <x:v>0.455</x:v>
      </x:c>
      <x:c r="K448" s="32" t="n">
        <x:v>0.686</x:v>
      </x:c>
      <x:c r="L448" t="n">
        <x:v>0</x:v>
      </x:c>
      <x:c r="M448" t="n">
        <x:v>8</x:v>
      </x:c>
      <x:c r="N448" s="32" t="n">
        <x:v>0.02</x:v>
      </x:c>
    </x:row>
    <x:row r="449">
      <x:c r="A449" t="str">
        <x:v>C00448</x:v>
      </x:c>
      <x:c r="B449" t="n">
        <x:v>50</x:v>
      </x:c>
      <x:c r="C449" s="30" t="n">
        <x:v>83616</x:v>
      </x:c>
      <x:c r="D449" t="n">
        <x:v>710</x:v>
      </x:c>
      <x:c r="E449" t="n">
        <x:v>137</x:v>
      </x:c>
      <x:c r="F449" t="str">
        <x:v>Gold</x:v>
      </x:c>
      <x:c r="G449" t="str">
        <x:v>Partner</x:v>
      </x:c>
      <x:c r="H449" s="60" t="n">
        <x:v>16283</x:v>
      </x:c>
      <x:c r="I449" s="60" t="n">
        <x:v>1546.09</x:v>
      </x:c>
      <x:c r="J449" s="32" t="n">
        <x:v>0.237</x:v>
      </x:c>
      <x:c r="K449" s="32" t="n">
        <x:v>0.903</x:v>
      </x:c>
      <x:c r="L449" t="n">
        <x:v>0</x:v>
      </x:c>
      <x:c r="M449" t="n">
        <x:v>5</x:v>
      </x:c>
      <x:c r="N449" s="32" t="n">
        <x:v>0.211</x:v>
      </x:c>
    </x:row>
    <x:row r="450">
      <x:c r="A450" t="str">
        <x:v>C00449</x:v>
      </x:c>
      <x:c r="B450" t="n">
        <x:v>48</x:v>
      </x:c>
      <x:c r="C450" s="30" t="n">
        <x:v>67068</x:v>
      </x:c>
      <x:c r="D450" t="n">
        <x:v>630</x:v>
      </x:c>
      <x:c r="E450" t="n">
        <x:v>114</x:v>
      </x:c>
      <x:c r="F450" t="str">
        <x:v>Classic</x:v>
      </x:c>
      <x:c r="G450" t="str">
        <x:v>Branch</x:v>
      </x:c>
      <x:c r="H450" s="60" t="n">
        <x:v>4222</x:v>
      </x:c>
      <x:c r="I450" s="60" t="n">
        <x:v>398.55</x:v>
      </x:c>
      <x:c r="J450" s="32" t="n">
        <x:v>0.626</x:v>
      </x:c>
      <x:c r="K450" s="32" t="n">
        <x:v>0.717</x:v>
      </x:c>
      <x:c r="L450" t="n">
        <x:v>0</x:v>
      </x:c>
      <x:c r="M450" t="n">
        <x:v>6</x:v>
      </x:c>
      <x:c r="N450" s="32" t="n">
        <x:v>0.169</x:v>
      </x:c>
    </x:row>
    <x:row r="451">
      <x:c r="A451" t="str">
        <x:v>C00450</x:v>
      </x:c>
      <x:c r="B451" t="n">
        <x:v>22</x:v>
      </x:c>
      <x:c r="C451" s="30" t="n">
        <x:v>29615</x:v>
      </x:c>
      <x:c r="D451" t="n">
        <x:v>613</x:v>
      </x:c>
      <x:c r="E451" t="n">
        <x:v>9</x:v>
      </x:c>
      <x:c r="F451" t="str">
        <x:v>Classic</x:v>
      </x:c>
      <x:c r="G451" t="str">
        <x:v>Branch</x:v>
      </x:c>
      <x:c r="H451" s="60" t="n">
        <x:v>1000</x:v>
      </x:c>
      <x:c r="I451" s="60" t="n">
        <x:v>579.03</x:v>
      </x:c>
      <x:c r="J451" s="32" t="n">
        <x:v>0.422</x:v>
      </x:c>
      <x:c r="K451" s="32" t="n">
        <x:v>0.752</x:v>
      </x:c>
      <x:c r="L451" t="n">
        <x:v>0</x:v>
      </x:c>
      <x:c r="M451" t="n">
        <x:v>7</x:v>
      </x:c>
      <x:c r="N451" s="32" t="n">
        <x:v>0.145</x:v>
      </x:c>
    </x:row>
    <x:row r="452">
      <x:c r="A452" t="str">
        <x:v>C00451</x:v>
      </x:c>
      <x:c r="B452" t="n">
        <x:v>41</x:v>
      </x:c>
      <x:c r="C452" s="30" t="n">
        <x:v>33828</x:v>
      </x:c>
      <x:c r="D452" t="n">
        <x:v>669</x:v>
      </x:c>
      <x:c r="E452" t="n">
        <x:v>23</x:v>
      </x:c>
      <x:c r="F452" t="str">
        <x:v>Classic</x:v>
      </x:c>
      <x:c r="G452" t="str">
        <x:v>Digital</x:v>
      </x:c>
      <x:c r="H452" s="60" t="n">
        <x:v>1630</x:v>
      </x:c>
      <x:c r="I452" s="60" t="n">
        <x:v>292.74</x:v>
      </x:c>
      <x:c r="J452" s="32" t="n">
        <x:v>0.439</x:v>
      </x:c>
      <x:c r="K452" s="32" t="n">
        <x:v>0.82</x:v>
      </x:c>
      <x:c r="L452" t="n">
        <x:v>0</x:v>
      </x:c>
      <x:c r="M452" t="n">
        <x:v>9</x:v>
      </x:c>
      <x:c r="N452" s="32" t="n">
        <x:v>0.02</x:v>
      </x:c>
    </x:row>
    <x:row r="453">
      <x:c r="A453" t="str">
        <x:v>C00452</x:v>
      </x:c>
      <x:c r="B453" t="n">
        <x:v>43</x:v>
      </x:c>
      <x:c r="C453" s="30" t="n">
        <x:v>48297</x:v>
      </x:c>
      <x:c r="D453" t="n">
        <x:v>722</x:v>
      </x:c>
      <x:c r="E453" t="n">
        <x:v>31</x:v>
      </x:c>
      <x:c r="F453" t="str">
        <x:v>Gold</x:v>
      </x:c>
      <x:c r="G453" t="str">
        <x:v> Partner</x:v>
      </x:c>
      <x:c r="H453" s="60" t="n">
        <x:v>10137</x:v>
      </x:c>
      <x:c r="I453" s="60" t="n">
        <x:v>1107.51</x:v>
      </x:c>
      <x:c r="J453" s="32" t="n">
        <x:v>0.393</x:v>
      </x:c>
      <x:c r="K453" s="32" t="n">
        <x:v>0.773</x:v>
      </x:c>
      <x:c r="L453" t="n">
        <x:v>0</x:v>
      </x:c>
      <x:c r="M453" t="n">
        <x:v>4</x:v>
      </x:c>
      <x:c r="N453" s="32" t="n">
        <x:v>0.27</x:v>
      </x:c>
    </x:row>
    <x:row r="454">
      <x:c r="A454" t="str">
        <x:v>C00453</x:v>
      </x:c>
      <x:c r="B454" t="n">
        <x:v>36</x:v>
      </x:c>
      <x:c r="C454" s="30" t="n">
        <x:v>66829</x:v>
      </x:c>
      <x:c r="D454" t="n">
        <x:v>729</x:v>
      </x:c>
      <x:c r="E454" t="n">
        <x:v>74</x:v>
      </x:c>
      <x:c r="F454" t="str">
        <x:v>Gold</x:v>
      </x:c>
      <x:c r="G454" t="str">
        <x:v>Digital</x:v>
      </x:c>
      <x:c r="H454" s="60" t="n">
        <x:v>9472</x:v>
      </x:c>
      <x:c r="I454" s="60" t="n">
        <x:v>917.17</x:v>
      </x:c>
      <x:c r="J454" s="32" t="n">
        <x:v>0.242</x:v>
      </x:c>
      <x:c r="K454" s="32" t="n">
        <x:v>0.889</x:v>
      </x:c>
      <x:c r="L454" t="n">
        <x:v>0</x:v>
      </x:c>
      <x:c r="M454" t="n">
        <x:v>9</x:v>
      </x:c>
      <x:c r="N454" s="32" t="n">
        <x:v>0.037</x:v>
      </x:c>
    </x:row>
    <x:row r="455">
      <x:c r="A455" t="str">
        <x:v>C00454</x:v>
      </x:c>
      <x:c r="B455" t="n">
        <x:v>43</x:v>
      </x:c>
      <x:c r="C455" s="30" t="n">
        <x:v>81044</x:v>
      </x:c>
      <x:c r="D455" t="n">
        <x:v>630</x:v>
      </x:c>
      <x:c r="E455" t="n">
        <x:v>22</x:v>
      </x:c>
      <x:c r="F455" t="str">
        <x:v>Gold</x:v>
      </x:c>
      <x:c r="G455" t="str">
        <x:v>Direct Mail</x:v>
      </x:c>
      <x:c r="H455" s="60" t="n">
        <x:v>9636</x:v>
      </x:c>
      <x:c r="I455" s="60" t="n">
        <x:v>1156.1</x:v>
      </x:c>
      <x:c r="J455" s="32" t="n">
        <x:v>0.443</x:v>
      </x:c>
      <x:c r="K455" s="32" t="n">
        <x:v>0.712</x:v>
      </x:c>
      <x:c r="L455" t="n">
        <x:v>1</x:v>
      </x:c>
      <x:c r="M455" t="n">
        <x:v>8</x:v>
      </x:c>
      <x:c r="N455" s="32" t="n">
        <x:v>0.048</x:v>
      </x:c>
    </x:row>
    <x:row r="456">
      <x:c r="A456" t="str">
        <x:v>C00455</x:v>
      </x:c>
      <x:c r="B456" t="n">
        <x:v>38</x:v>
      </x:c>
      <x:c r="C456" s="30" t="n">
        <x:v>95207</x:v>
      </x:c>
      <x:c r="D456" t="n">
        <x:v>721</x:v>
      </x:c>
      <x:c r="E456" t="n">
        <x:v>28</x:v>
      </x:c>
      <x:c r="F456" t="str">
        <x:v>Gold</x:v>
      </x:c>
      <x:c r="G456" t="str">
        <x:v>Partner</x:v>
      </x:c>
      <x:c r="H456" s="60" t="n">
        <x:v>16869</x:v>
      </x:c>
      <x:c r="I456" s="60" t="n">
        <x:v>1738.74</x:v>
      </x:c>
      <x:c r="J456" s="32" t="n">
        <x:v>0.424</x:v>
      </x:c>
      <x:c r="K456" s="32" t="n">
        <x:v>0.918</x:v>
      </x:c>
      <x:c r="L456" t="n">
        <x:v>0</x:v>
      </x:c>
      <x:c r="M456" t="n">
        <x:v>8</x:v>
      </x:c>
      <x:c r="N456" s="32" t="n">
        <x:v>0.069</x:v>
      </x:c>
    </x:row>
    <x:row r="457">
      <x:c r="A457" t="str">
        <x:v>C00456</x:v>
      </x:c>
      <x:c r="B457" t="n">
        <x:v>27</x:v>
      </x:c>
      <x:c r="C457" s="30" t="n">
        <x:v>39572</x:v>
      </x:c>
      <x:c r="D457" t="n">
        <x:v>656</x:v>
      </x:c>
      <x:c r="E457" t="n">
        <x:v>46</x:v>
      </x:c>
      <x:c r="F457" t="str">
        <x:v>Classic</x:v>
      </x:c>
      <x:c r="G457" t="str">
        <x:v>Branch</x:v>
      </x:c>
      <x:c r="H457" s="60" t="n">
        <x:v>4847</x:v>
      </x:c>
      <x:c r="I457" s="60" t="n">
        <x:v>880.92</x:v>
      </x:c>
      <x:c r="J457" s="32" t="n">
        <x:v>0.376</x:v>
      </x:c>
      <x:c r="K457" s="32" t="n">
        <x:v>0.903</x:v>
      </x:c>
      <x:c r="L457" t="n">
        <x:v>0</x:v>
      </x:c>
      <x:c r="M457" t="str"/>
      <x:c r="N457" s="32" t="n">
        <x:v>0.278</x:v>
      </x:c>
    </x:row>
    <x:row r="458">
      <x:c r="A458" t="str">
        <x:v>C00457</x:v>
      </x:c>
      <x:c r="B458" t="n">
        <x:v>29</x:v>
      </x:c>
      <x:c r="C458" s="30" t="n">
        <x:v>57973</x:v>
      </x:c>
      <x:c r="D458" t="n">
        <x:v>679</x:v>
      </x:c>
      <x:c r="E458" t="n">
        <x:v>16</x:v>
      </x:c>
      <x:c r="F458" t="str">
        <x:v>Classic</x:v>
      </x:c>
      <x:c r="G458" t="str">
        <x:v>Digital</x:v>
      </x:c>
      <x:c r="H458" s="60" t="n">
        <x:v>5846</x:v>
      </x:c>
      <x:c r="I458" s="60" t="n">
        <x:v>800.64</x:v>
      </x:c>
      <x:c r="J458" s="32" t="n">
        <x:v>0.475</x:v>
      </x:c>
      <x:c r="K458" s="32" t="n">
        <x:v>0.838</x:v>
      </x:c>
      <x:c r="L458" t="n">
        <x:v>0</x:v>
      </x:c>
      <x:c r="M458" t="n">
        <x:v>8</x:v>
      </x:c>
      <x:c r="N458" s="32" t="n">
        <x:v>0.072</x:v>
      </x:c>
    </x:row>
    <x:row r="459">
      <x:c r="A459" t="str">
        <x:v>C00458</x:v>
      </x:c>
      <x:c r="B459" t="n">
        <x:v>31</x:v>
      </x:c>
      <x:c r="C459" s="30" t="n">
        <x:v>66876</x:v>
      </x:c>
      <x:c r="D459" t="n">
        <x:v>642</x:v>
      </x:c>
      <x:c r="E459" t="n">
        <x:v>82</x:v>
      </x:c>
      <x:c r="F459" t="str">
        <x:v>Classic</x:v>
      </x:c>
      <x:c r="G459" t="str">
        <x:v>Digital</x:v>
      </x:c>
      <x:c r="H459" s="60" t="n">
        <x:v>4537</x:v>
      </x:c>
      <x:c r="I459" s="60" t="n">
        <x:v>637.5</x:v>
      </x:c>
      <x:c r="J459" s="32" t="n">
        <x:v>0.341</x:v>
      </x:c>
      <x:c r="K459" s="32" t="n">
        <x:v>0.831</x:v>
      </x:c>
      <x:c r="L459" t="n">
        <x:v>0</x:v>
      </x:c>
      <x:c r="M459" t="n">
        <x:v>8</x:v>
      </x:c>
      <x:c r="N459" s="32" t="n">
        <x:v>0.022</x:v>
      </x:c>
    </x:row>
    <x:row r="460">
      <x:c r="A460" t="str">
        <x:v>C00459</x:v>
      </x:c>
      <x:c r="B460" t="n">
        <x:v>37</x:v>
      </x:c>
      <x:c r="C460" s="30" t="n">
        <x:v>92116</x:v>
      </x:c>
      <x:c r="D460" t="n">
        <x:v>619</x:v>
      </x:c>
      <x:c r="E460" t="n">
        <x:v>78</x:v>
      </x:c>
      <x:c r="F460" t="str">
        <x:v>Gold</x:v>
      </x:c>
      <x:c r="G460" t="str">
        <x:v>Direct Mail</x:v>
      </x:c>
      <x:c r="H460" s="60" t="n">
        <x:v>12724</x:v>
      </x:c>
      <x:c r="I460" s="60" t="n">
        <x:v>1297.16</x:v>
      </x:c>
      <x:c r="J460" s="32" t="n">
        <x:v>0.383</x:v>
      </x:c>
      <x:c r="K460" s="32" t="n">
        <x:v>0.696</x:v>
      </x:c>
      <x:c r="L460" t="n">
        <x:v>0</x:v>
      </x:c>
      <x:c r="M460" t="n">
        <x:v>8</x:v>
      </x:c>
      <x:c r="N460" s="32" t="n">
        <x:v>0.033</x:v>
      </x:c>
    </x:row>
    <x:row r="461">
      <x:c r="A461" t="str">
        <x:v>C00460</x:v>
      </x:c>
      <x:c r="B461" t="n">
        <x:v>45</x:v>
      </x:c>
      <x:c r="C461" s="30" t="n">
        <x:v>82936</x:v>
      </x:c>
      <x:c r="D461" t="n">
        <x:v>664</x:v>
      </x:c>
      <x:c r="E461" t="n">
        <x:v>47</x:v>
      </x:c>
      <x:c r="F461" t="str">
        <x:v>Gold</x:v>
      </x:c>
      <x:c r="G461" t="str">
        <x:v>Partner </x:v>
      </x:c>
      <x:c r="H461" s="60" t="n">
        <x:v>10466</x:v>
      </x:c>
      <x:c r="I461" s="60" t="n">
        <x:v>1074.5</x:v>
      </x:c>
      <x:c r="J461" s="32" t="n">
        <x:v>0.447</x:v>
      </x:c>
      <x:c r="K461" s="32" t="n">
        <x:v>0.855</x:v>
      </x:c>
      <x:c r="L461" t="n">
        <x:v>0</x:v>
      </x:c>
      <x:c r="M461" t="n">
        <x:v>9</x:v>
      </x:c>
      <x:c r="N461" s="32" t="n">
        <x:v>0.02</x:v>
      </x:c>
    </x:row>
    <x:row r="462">
      <x:c r="A462" t="str">
        <x:v>C00461</x:v>
      </x:c>
      <x:c r="B462" t="n">
        <x:v>21</x:v>
      </x:c>
      <x:c r="C462" s="30" t="n">
        <x:v>55726</x:v>
      </x:c>
      <x:c r="D462" t="n">
        <x:v>709</x:v>
      </x:c>
      <x:c r="E462" t="n">
        <x:v>41</x:v>
      </x:c>
      <x:c r="F462" t="str">
        <x:v>Gold</x:v>
      </x:c>
      <x:c r="G462" t="str">
        <x:v>Digital</x:v>
      </x:c>
      <x:c r="H462" s="60" t="n">
        <x:v>11647</x:v>
      </x:c>
      <x:c r="I462" s="60" t="n">
        <x:v>1132.59</x:v>
      </x:c>
      <x:c r="J462" s="32" t="n">
        <x:v>0.211</x:v>
      </x:c>
      <x:c r="K462" s="32" t="n">
        <x:v>0.851</x:v>
      </x:c>
      <x:c r="L462" t="n">
        <x:v>0</x:v>
      </x:c>
      <x:c r="M462" t="n">
        <x:v>6</x:v>
      </x:c>
      <x:c r="N462" s="32" t="n">
        <x:v>0.169</x:v>
      </x:c>
    </x:row>
    <x:row r="463">
      <x:c r="A463" t="str">
        <x:v>C00462</x:v>
      </x:c>
      <x:c r="B463" t="n">
        <x:v>21</x:v>
      </x:c>
      <x:c r="C463" s="30" t="n">
        <x:v>77975</x:v>
      </x:c>
      <x:c r="D463" t="n">
        <x:v>688</x:v>
      </x:c>
      <x:c r="E463" t="n">
        <x:v>51</x:v>
      </x:c>
      <x:c r="F463" t="str">
        <x:v>GOLD</x:v>
      </x:c>
      <x:c r="G463" t="str">
        <x:v>Partner</x:v>
      </x:c>
      <x:c r="H463" s="60" t="n">
        <x:v>12569</x:v>
      </x:c>
      <x:c r="I463" s="60" t="n">
        <x:v>1282.17</x:v>
      </x:c>
      <x:c r="J463" s="32" t="n">
        <x:v>0.303</x:v>
      </x:c>
      <x:c r="K463" s="32" t="n">
        <x:v>0.902</x:v>
      </x:c>
      <x:c r="L463" t="n">
        <x:v>0</x:v>
      </x:c>
      <x:c r="M463" t="n">
        <x:v>8</x:v>
      </x:c>
      <x:c r="N463" s="32" t="n">
        <x:v>0.043</x:v>
      </x:c>
    </x:row>
    <x:row r="464">
      <x:c r="A464" t="str">
        <x:v>C00463</x:v>
      </x:c>
      <x:c r="B464" t="n">
        <x:v>43</x:v>
      </x:c>
      <x:c r="C464" s="30" t="n">
        <x:v>28000</x:v>
      </x:c>
      <x:c r="D464" t="n">
        <x:v>643</x:v>
      </x:c>
      <x:c r="E464" t="n">
        <x:v>11</x:v>
      </x:c>
      <x:c r="F464" t="str">
        <x:v>Classic</x:v>
      </x:c>
      <x:c r="G464" t="str">
        <x:v>Partner</x:v>
      </x:c>
      <x:c r="H464" s="60" t="n">
        <x:v>1007</x:v>
      </x:c>
      <x:c r="I464" s="60" t="n">
        <x:v>150</x:v>
      </x:c>
      <x:c r="J464" s="32" t="n">
        <x:v>0.35</x:v>
      </x:c>
      <x:c r="K464" s="32" t="n">
        <x:v>0.793</x:v>
      </x:c>
      <x:c r="L464" t="n">
        <x:v>0</x:v>
      </x:c>
      <x:c r="M464" t="n">
        <x:v>9</x:v>
      </x:c>
      <x:c r="N464" s="32" t="n">
        <x:v>0.02</x:v>
      </x:c>
    </x:row>
    <x:row r="465">
      <x:c r="A465" t="str">
        <x:v>C00464</x:v>
      </x:c>
      <x:c r="B465" t="n">
        <x:v>36</x:v>
      </x:c>
      <x:c r="C465" s="30" t="n">
        <x:v>175717</x:v>
      </x:c>
      <x:c r="D465" t="n">
        <x:v>735</x:v>
      </x:c>
      <x:c r="E465" t="n">
        <x:v>44</x:v>
      </x:c>
      <x:c r="F465" t="str">
        <x:v>Platinum</x:v>
      </x:c>
      <x:c r="G465" t="str">
        <x:v>Digital</x:v>
      </x:c>
      <x:c r="H465" s="60" t="n">
        <x:v>36168</x:v>
      </x:c>
      <x:c r="I465" s="60" t="n">
        <x:v>4001.61</x:v>
      </x:c>
      <x:c r="J465" s="32" t="n">
        <x:v>0.536</x:v>
      </x:c>
      <x:c r="K465" s="32" t="n">
        <x:v>0.725</x:v>
      </x:c>
      <x:c r="L465" t="n">
        <x:v>0</x:v>
      </x:c>
      <x:c r="M465" t="n">
        <x:v>8</x:v>
      </x:c>
      <x:c r="N465" s="32" t="n">
        <x:v>0.084</x:v>
      </x:c>
    </x:row>
    <x:row r="466">
      <x:c r="A466" t="str">
        <x:v>C00465</x:v>
      </x:c>
      <x:c r="B466" t="n">
        <x:v>50</x:v>
      </x:c>
      <x:c r="C466" s="30" t="n">
        <x:v>36583</x:v>
      </x:c>
      <x:c r="D466" t="n">
        <x:v>756</x:v>
      </x:c>
      <x:c r="E466" t="n">
        <x:v>47</x:v>
      </x:c>
      <x:c r="F466" t="str">
        <x:v>Gold</x:v>
      </x:c>
      <x:c r="G466" t="str">
        <x:v>Branch</x:v>
      </x:c>
      <x:c r="H466" s="60" t="n">
        <x:v>7530</x:v>
      </x:c>
      <x:c r="I466" s="60" t="n">
        <x:v>749.06</x:v>
      </x:c>
      <x:c r="J466" s="32" t="n">
        <x:v>0.167</x:v>
      </x:c>
      <x:c r="K466" s="32" t="n">
        <x:v>0.916</x:v>
      </x:c>
      <x:c r="L466" t="n">
        <x:v>0</x:v>
      </x:c>
      <x:c r="M466" t="n">
        <x:v>10</x:v>
      </x:c>
      <x:c r="N466" s="32" t="n">
        <x:v>0.068</x:v>
      </x:c>
    </x:row>
    <x:row r="467">
      <x:c r="A467" t="str">
        <x:v>C00466</x:v>
      </x:c>
      <x:c r="B467" t="n">
        <x:v>37</x:v>
      </x:c>
      <x:c r="C467" s="30" t="n">
        <x:v>87966</x:v>
      </x:c>
      <x:c r="D467" t="n">
        <x:v>572</x:v>
      </x:c>
      <x:c r="E467" t="n">
        <x:v>78</x:v>
      </x:c>
      <x:c r="F467" t="str">
        <x:v>Classic</x:v>
      </x:c>
      <x:c r="G467" t="str">
        <x:v>Branch</x:v>
      </x:c>
      <x:c r="H467" s="60" t="n">
        <x:v>4916</x:v>
      </x:c>
      <x:c r="I467" s="60" t="n">
        <x:v>677.31</x:v>
      </x:c>
      <x:c r="J467" s="32" t="n">
        <x:v>0.728</x:v>
      </x:c>
      <x:c r="K467" s="32" t="n">
        <x:v>0.624</x:v>
      </x:c>
      <x:c r="L467" t="n">
        <x:v>0</x:v>
      </x:c>
      <x:c r="M467" t="n">
        <x:v>8</x:v>
      </x:c>
      <x:c r="N467" s="32" t="n">
        <x:v>0.057</x:v>
      </x:c>
    </x:row>
    <x:row r="468">
      <x:c r="A468" t="str">
        <x:v>C00467</x:v>
      </x:c>
      <x:c r="B468" t="n">
        <x:v>39</x:v>
      </x:c>
      <x:c r="C468" s="30" t="n">
        <x:v>44225</x:v>
      </x:c>
      <x:c r="D468" t="n">
        <x:v>669</x:v>
      </x:c>
      <x:c r="E468" t="n">
        <x:v>102</x:v>
      </x:c>
      <x:c r="F468" t="str">
        <x:v>Classic</x:v>
      </x:c>
      <x:c r="G468" t="str">
        <x:v>Partner</x:v>
      </x:c>
      <x:c r="H468" s="60" t="n">
        <x:v>1294</x:v>
      </x:c>
      <x:c r="I468" s="60" t="n">
        <x:v>486.1</x:v>
      </x:c>
      <x:c r="J468" s="32" t="n">
        <x:v>0.317</x:v>
      </x:c>
      <x:c r="K468" s="32" t="n">
        <x:v>0.746</x:v>
      </x:c>
      <x:c r="L468" t="n">
        <x:v>0</x:v>
      </x:c>
      <x:c r="M468" t="n">
        <x:v>10</x:v>
      </x:c>
      <x:c r="N468" s="32" t="n">
        <x:v>0.02</x:v>
      </x:c>
    </x:row>
    <x:row r="469">
      <x:c r="A469" t="str">
        <x:v>C00468</x:v>
      </x:c>
      <x:c r="B469" t="n">
        <x:v>40</x:v>
      </x:c>
      <x:c r="C469" s="30" t="n">
        <x:v>85623</x:v>
      </x:c>
      <x:c r="D469" t="n">
        <x:v>626</x:v>
      </x:c>
      <x:c r="E469" t="n">
        <x:v>16</x:v>
      </x:c>
      <x:c r="F469" t="str">
        <x:v>Gold</x:v>
      </x:c>
      <x:c r="G469" t="str">
        <x:v>Branch</x:v>
      </x:c>
      <x:c r="H469" s="60" t="n">
        <x:v>9480</x:v>
      </x:c>
      <x:c r="I469" s="60" t="n">
        <x:v>1435.91</x:v>
      </x:c>
      <x:c r="J469" s="32" t="n">
        <x:v>0.445</x:v>
      </x:c>
      <x:c r="K469" s="32" t="n">
        <x:v>0.701</x:v>
      </x:c>
      <x:c r="L469" t="n">
        <x:v>1</x:v>
      </x:c>
      <x:c r="M469" t="n">
        <x:v>7</x:v>
      </x:c>
      <x:c r="N469" s="32" t="n">
        <x:v>0.089</x:v>
      </x:c>
    </x:row>
    <x:row r="470">
      <x:c r="A470" t="str">
        <x:v>C00469</x:v>
      </x:c>
      <x:c r="B470" t="n">
        <x:v>48</x:v>
      </x:c>
      <x:c r="C470" s="30" t="n">
        <x:v>87361</x:v>
      </x:c>
      <x:c r="D470" t="n">
        <x:v>768</x:v>
      </x:c>
      <x:c r="E470" t="n">
        <x:v>18</x:v>
      </x:c>
      <x:c r="F470" t="str">
        <x:v>Platinum</x:v>
      </x:c>
      <x:c r="G470" t="str">
        <x:v>Branch </x:v>
      </x:c>
      <x:c r="H470" s="60" t="n">
        <x:v>22438</x:v>
      </x:c>
      <x:c r="I470" s="60" t="n">
        <x:v>2053.78</x:v>
      </x:c>
      <x:c r="J470" s="32" t="n">
        <x:v>0.302</x:v>
      </x:c>
      <x:c r="K470" s="32" t="n">
        <x:v>0.855</x:v>
      </x:c>
      <x:c r="L470" t="n">
        <x:v>0</x:v>
      </x:c>
      <x:c r="M470" t="n">
        <x:v>9</x:v>
      </x:c>
      <x:c r="N470" s="32" t="n">
        <x:v>0.02</x:v>
      </x:c>
    </x:row>
    <x:row r="471">
      <x:c r="A471" t="str">
        <x:v>C00470</x:v>
      </x:c>
      <x:c r="B471" t="n">
        <x:v>46</x:v>
      </x:c>
      <x:c r="C471" s="30" t="n">
        <x:v>62328</x:v>
      </x:c>
      <x:c r="D471" t="n">
        <x:v>659</x:v>
      </x:c>
      <x:c r="E471" t="n">
        <x:v>32</x:v>
      </x:c>
      <x:c r="F471" t="str">
        <x:v>Classic</x:v>
      </x:c>
      <x:c r="G471" t="str">
        <x:v>Partner</x:v>
      </x:c>
      <x:c r="H471" s="60" t="n">
        <x:v>3949</x:v>
      </x:c>
      <x:c r="I471" s="60" t="n">
        <x:v>1125.37</x:v>
      </x:c>
      <x:c r="J471" s="32" t="n">
        <x:v>0.428</x:v>
      </x:c>
      <x:c r="K471" s="32" t="n">
        <x:v>0.721</x:v>
      </x:c>
      <x:c r="L471" t="n">
        <x:v>0</x:v>
      </x:c>
      <x:c r="M471" t="n">
        <x:v>6</x:v>
      </x:c>
      <x:c r="N471" s="32" t="n">
        <x:v>0.142</x:v>
      </x:c>
    </x:row>
    <x:row r="472">
      <x:c r="A472" t="str">
        <x:v>C00471</x:v>
      </x:c>
      <x:c r="B472" t="n">
        <x:v>27</x:v>
      </x:c>
      <x:c r="C472" s="30" t="n">
        <x:v>61776</x:v>
      </x:c>
      <x:c r="D472" t="n">
        <x:v>579</x:v>
      </x:c>
      <x:c r="E472" t="n">
        <x:v>34</x:v>
      </x:c>
      <x:c r="F472" t="str">
        <x:v>Classic</x:v>
      </x:c>
      <x:c r="G472" t="str">
        <x:v>Digital</x:v>
      </x:c>
      <x:c r="H472" s="60" t="n">
        <x:v>1000</x:v>
      </x:c>
      <x:c r="I472" s="60" t="n">
        <x:v>150</x:v>
      </x:c>
      <x:c r="J472" s="32" t="n">
        <x:v>0.498</x:v>
      </x:c>
      <x:c r="K472" s="32" t="n">
        <x:v>0.766</x:v>
      </x:c>
      <x:c r="L472" t="n">
        <x:v>0</x:v>
      </x:c>
      <x:c r="M472" t="n">
        <x:v>8</x:v>
      </x:c>
      <x:c r="N472" s="32" t="n">
        <x:v>0.02</x:v>
      </x:c>
    </x:row>
    <x:row r="473">
      <x:c r="A473" t="str">
        <x:v>C00472</x:v>
      </x:c>
      <x:c r="B473" t="n">
        <x:v>31</x:v>
      </x:c>
      <x:c r="C473" s="30" t="n">
        <x:v>110917</x:v>
      </x:c>
      <x:c r="D473" t="n">
        <x:v>631</x:v>
      </x:c>
      <x:c r="E473" t="n">
        <x:v>9</x:v>
      </x:c>
      <x:c r="F473" t="str">
        <x:v>Gold</x:v>
      </x:c>
      <x:c r="G473" t="str">
        <x:v>Direct Mail</x:v>
      </x:c>
      <x:c r="H473" s="60" t="n">
        <x:v>13953</x:v>
      </x:c>
      <x:c r="I473" s="60" t="n">
        <x:v>1799.29</x:v>
      </x:c>
      <x:c r="J473" s="32" t="n">
        <x:v>0.433</x:v>
      </x:c>
      <x:c r="K473" s="32" t="n">
        <x:v>0.718</x:v>
      </x:c>
      <x:c r="L473" t="n">
        <x:v>0</x:v>
      </x:c>
      <x:c r="M473" t="n">
        <x:v>5</x:v>
      </x:c>
      <x:c r="N473" s="32" t="n">
        <x:v>0.216</x:v>
      </x:c>
    </x:row>
    <x:row r="474">
      <x:c r="A474" t="str">
        <x:v>C00473</x:v>
      </x:c>
      <x:c r="B474" t="n">
        <x:v>52</x:v>
      </x:c>
      <x:c r="C474" s="30" t="n">
        <x:v>47152</x:v>
      </x:c>
      <x:c r="D474" t="n">
        <x:v>738</x:v>
      </x:c>
      <x:c r="E474" t="n">
        <x:v>36</x:v>
      </x:c>
      <x:c r="F474" t="str">
        <x:v>Gold</x:v>
      </x:c>
      <x:c r="G474" t="str">
        <x:v>Branch</x:v>
      </x:c>
      <x:c r="H474" s="60" t="n">
        <x:v>9935</x:v>
      </x:c>
      <x:c r="I474" s="60" t="n">
        <x:v>583.82</x:v>
      </x:c>
      <x:c r="J474" s="32" t="n">
        <x:v>0.263</x:v>
      </x:c>
      <x:c r="K474" s="32" t="n">
        <x:v>0.906</x:v>
      </x:c>
      <x:c r="L474" t="n">
        <x:v>0</x:v>
      </x:c>
      <x:c r="M474" t="n">
        <x:v>7</x:v>
      </x:c>
      <x:c r="N474" s="32" t="n">
        <x:v>0.202</x:v>
      </x:c>
    </x:row>
    <x:row r="475">
      <x:c r="A475" t="str">
        <x:v>C00474</x:v>
      </x:c>
      <x:c r="B475" t="n">
        <x:v>41</x:v>
      </x:c>
      <x:c r="C475" s="30" t="n">
        <x:v>47278</x:v>
      </x:c>
      <x:c r="D475" t="n">
        <x:v>632</x:v>
      </x:c>
      <x:c r="E475" t="n">
        <x:v>25</x:v>
      </x:c>
      <x:c r="F475" t="str">
        <x:v>CLASSIC</x:v>
      </x:c>
      <x:c r="G475" t="str">
        <x:v>Digital</x:v>
      </x:c>
      <x:c r="H475" s="60" t="n">
        <x:v>4561</x:v>
      </x:c>
      <x:c r="I475" s="60" t="n">
        <x:v>359.18</x:v>
      </x:c>
      <x:c r="J475" s="32" t="n">
        <x:v>0.388</x:v>
      </x:c>
      <x:c r="K475" s="32" t="n">
        <x:v>0.613</x:v>
      </x:c>
      <x:c r="L475" t="n">
        <x:v>0</x:v>
      </x:c>
      <x:c r="M475" t="n">
        <x:v>5</x:v>
      </x:c>
      <x:c r="N475" s="32" t="n">
        <x:v>0.159</x:v>
      </x:c>
    </x:row>
    <x:row r="476">
      <x:c r="A476" t="str">
        <x:v>C00475</x:v>
      </x:c>
      <x:c r="B476" t="n">
        <x:v>29</x:v>
      </x:c>
      <x:c r="C476" s="30" t="n">
        <x:v>101535</x:v>
      </x:c>
      <x:c r="D476" t="n">
        <x:v>771</x:v>
      </x:c>
      <x:c r="E476" t="n">
        <x:v>18</x:v>
      </x:c>
      <x:c r="F476" t="str">
        <x:v>Platinum</x:v>
      </x:c>
      <x:c r="G476" t="str">
        <x:v>Digital</x:v>
      </x:c>
      <x:c r="H476" s="60" t="n">
        <x:v>23142</x:v>
      </x:c>
      <x:c r="I476" s="60" t="n">
        <x:v>2676.58</x:v>
      </x:c>
      <x:c r="J476" s="32" t="n">
        <x:v>0.315</x:v>
      </x:c>
      <x:c r="K476" s="32" t="n">
        <x:v>0.991</x:v>
      </x:c>
      <x:c r="L476" t="n">
        <x:v>0</x:v>
      </x:c>
      <x:c r="M476" t="n">
        <x:v>7</x:v>
      </x:c>
      <x:c r="N476" s="32" t="n">
        <x:v>0.127</x:v>
      </x:c>
    </x:row>
    <x:row r="477">
      <x:c r="A477" t="str">
        <x:v>C00476</x:v>
      </x:c>
      <x:c r="B477" t="n">
        <x:v>57</x:v>
      </x:c>
      <x:c r="C477" s="30" t="n">
        <x:v>84480</x:v>
      </x:c>
      <x:c r="D477" t="n">
        <x:v>746</x:v>
      </x:c>
      <x:c r="E477" t="n">
        <x:v>5</x:v>
      </x:c>
      <x:c r="F477" t="str">
        <x:v>Platinum</x:v>
      </x:c>
      <x:c r="G477" t="str">
        <x:v>Digital</x:v>
      </x:c>
      <x:c r="H477" s="60" t="n">
        <x:v>17786</x:v>
      </x:c>
      <x:c r="I477" s="60" t="n">
        <x:v>2267.81</x:v>
      </x:c>
      <x:c r="J477" s="32" t="n">
        <x:v>0.274</x:v>
      </x:c>
      <x:c r="K477" s="32" t="n">
        <x:v>0.851</x:v>
      </x:c>
      <x:c r="L477" t="n">
        <x:v>0</x:v>
      </x:c>
      <x:c r="M477" t="n">
        <x:v>8</x:v>
      </x:c>
      <x:c r="N477" s="32" t="n">
        <x:v>0.076</x:v>
      </x:c>
    </x:row>
    <x:row r="478">
      <x:c r="A478" t="str">
        <x:v>C00477</x:v>
      </x:c>
      <x:c r="B478" t="n">
        <x:v>30</x:v>
      </x:c>
      <x:c r="C478" s="30" t="n">
        <x:v>74916</x:v>
      </x:c>
      <x:c r="D478" t="n">
        <x:v>669</x:v>
      </x:c>
      <x:c r="E478" t="n">
        <x:v>65</x:v>
      </x:c>
      <x:c r="F478" t="str">
        <x:v>Gold</x:v>
      </x:c>
      <x:c r="G478" t="str">
        <x:v>Direct Mail</x:v>
      </x:c>
      <x:c r="H478" s="60" t="n">
        <x:v>9396</x:v>
      </x:c>
      <x:c r="I478" s="60" t="n">
        <x:v>1335.37</x:v>
      </x:c>
      <x:c r="J478" s="32" t="n">
        <x:v>0.563</x:v>
      </x:c>
      <x:c r="K478" s="32" t="n">
        <x:v>0.719</x:v>
      </x:c>
      <x:c r="L478" t="n">
        <x:v>0</x:v>
      </x:c>
      <x:c r="M478" t="n">
        <x:v>9</x:v>
      </x:c>
      <x:c r="N478" s="32" t="n">
        <x:v>0.02</x:v>
      </x:c>
    </x:row>
    <x:row r="479">
      <x:c r="A479" t="str">
        <x:v>C00478</x:v>
      </x:c>
      <x:c r="B479" t="n">
        <x:v>60</x:v>
      </x:c>
      <x:c r="C479" s="30" t="n">
        <x:v>30155</x:v>
      </x:c>
      <x:c r="D479" t="n">
        <x:v>640</x:v>
      </x:c>
      <x:c r="E479" t="n">
        <x:v>34</x:v>
      </x:c>
      <x:c r="F479" t="str">
        <x:v>Classic</x:v>
      </x:c>
      <x:c r="G479" t="str">
        <x:v>Digital</x:v>
      </x:c>
      <x:c r="H479" s="60" t="n">
        <x:v>1762</x:v>
      </x:c>
      <x:c r="I479" s="60" t="n">
        <x:v>366.3</x:v>
      </x:c>
      <x:c r="J479" s="32" t="n">
        <x:v>0.674</x:v>
      </x:c>
      <x:c r="K479" s="32" t="n">
        <x:v>0.706</x:v>
      </x:c>
      <x:c r="L479" t="n">
        <x:v>1</x:v>
      </x:c>
      <x:c r="M479" t="n">
        <x:v>7</x:v>
      </x:c>
      <x:c r="N479" s="32" t="n">
        <x:v>0.072</x:v>
      </x:c>
    </x:row>
    <x:row r="480">
      <x:c r="A480" t="str">
        <x:v>C00479</x:v>
      </x:c>
      <x:c r="B480" t="n">
        <x:v>38</x:v>
      </x:c>
      <x:c r="C480" s="30" t="n">
        <x:v>104972</x:v>
      </x:c>
      <x:c r="D480" t="n">
        <x:v>647</x:v>
      </x:c>
      <x:c r="E480" t="n">
        <x:v>41</x:v>
      </x:c>
      <x:c r="F480" t="str">
        <x:v>Gold</x:v>
      </x:c>
      <x:c r="G480" t="str">
        <x:v>Branch</x:v>
      </x:c>
      <x:c r="H480" s="60" t="n">
        <x:v>16079</x:v>
      </x:c>
      <x:c r="I480" s="60" t="n">
        <x:v>1667.94</x:v>
      </x:c>
      <x:c r="J480" s="32" t="n">
        <x:v>0.4</x:v>
      </x:c>
      <x:c r="K480" s="32" t="n">
        <x:v>0.699</x:v>
      </x:c>
      <x:c r="L480" t="n">
        <x:v>0</x:v>
      </x:c>
      <x:c r="M480" t="n">
        <x:v>8</x:v>
      </x:c>
      <x:c r="N480" s="32" t="n">
        <x:v>0.059</x:v>
      </x:c>
    </x:row>
    <x:row r="481">
      <x:c r="A481" t="str">
        <x:v>C00480</x:v>
      </x:c>
      <x:c r="B481" t="n">
        <x:v>50</x:v>
      </x:c>
      <x:c r="C481" s="30" t="n">
        <x:v>28000</x:v>
      </x:c>
      <x:c r="D481" t="n">
        <x:v>629</x:v>
      </x:c>
      <x:c r="E481" t="n">
        <x:v>80</x:v>
      </x:c>
      <x:c r="F481" t="str">
        <x:v>Classic</x:v>
      </x:c>
      <x:c r="G481" t="str">
        <x:v>Partner</x:v>
      </x:c>
      <x:c r="H481" s="60" t="n">
        <x:v>2952</x:v>
      </x:c>
      <x:c r="I481" s="60" t="n">
        <x:v>155.43</x:v>
      </x:c>
      <x:c r="J481" s="32" t="n">
        <x:v>0.389</x:v>
      </x:c>
      <x:c r="K481" s="32" t="n">
        <x:v>0.662</x:v>
      </x:c>
      <x:c r="L481" t="n">
        <x:v>0</x:v>
      </x:c>
      <x:c r="M481" t="n">
        <x:v>9</x:v>
      </x:c>
      <x:c r="N481" s="32" t="n">
        <x:v>0.02</x:v>
      </x:c>
    </x:row>
    <x:row r="482">
      <x:c r="A482" t="str">
        <x:v>C00481</x:v>
      </x:c>
      <x:c r="B482" t="n">
        <x:v>51</x:v>
      </x:c>
      <x:c r="C482" s="30" t="n">
        <x:v>62305</x:v>
      </x:c>
      <x:c r="D482" t="n">
        <x:v>671</x:v>
      </x:c>
      <x:c r="E482" t="n">
        <x:v>29</x:v>
      </x:c>
      <x:c r="F482" t="str">
        <x:v>Gold</x:v>
      </x:c>
      <x:c r="G482" t="str">
        <x:v>Digital</x:v>
      </x:c>
      <x:c r="H482" s="60" t="n">
        <x:v>7770</x:v>
      </x:c>
      <x:c r="I482" s="60" t="n">
        <x:v>671.79</x:v>
      </x:c>
      <x:c r="J482" s="32" t="n">
        <x:v>0.629</x:v>
      </x:c>
      <x:c r="K482" s="32" t="n">
        <x:v>0.696</x:v>
      </x:c>
      <x:c r="L482" t="n">
        <x:v>0</x:v>
      </x:c>
      <x:c r="M482" t="n">
        <x:v>8</x:v>
      </x:c>
      <x:c r="N482" s="32" t="n">
        <x:v>0.132</x:v>
      </x:c>
    </x:row>
    <x:row r="483">
      <x:c r="A483" t="str">
        <x:v>C00482</x:v>
      </x:c>
      <x:c r="B483" t="n">
        <x:v>33</x:v>
      </x:c>
      <x:c r="C483" s="30" t="n">
        <x:v>77399</x:v>
      </x:c>
      <x:c r="D483" t="n">
        <x:v>723</x:v>
      </x:c>
      <x:c r="E483" t="n">
        <x:v>34</x:v>
      </x:c>
      <x:c r="F483" t="str">
        <x:v>Gold</x:v>
      </x:c>
      <x:c r="G483" t="str">
        <x:v>Partner</x:v>
      </x:c>
      <x:c r="H483" s="60" t="n">
        <x:v>17643</x:v>
      </x:c>
      <x:c r="I483" s="60" t="n">
        <x:v>2063.89</x:v>
      </x:c>
      <x:c r="J483" s="32" t="n">
        <x:v>0.229</x:v>
      </x:c>
      <x:c r="K483" s="32" t="n">
        <x:v>0.584</x:v>
      </x:c>
      <x:c r="L483" t="n">
        <x:v>1</x:v>
      </x:c>
      <x:c r="M483" t="n">
        <x:v>9</x:v>
      </x:c>
      <x:c r="N483" s="32" t="n">
        <x:v>0.02</x:v>
      </x:c>
    </x:row>
    <x:row r="484">
      <x:c r="A484" t="str">
        <x:v>C00483</x:v>
      </x:c>
      <x:c r="B484" t="n">
        <x:v>52</x:v>
      </x:c>
      <x:c r="C484" s="30" t="n">
        <x:v>76950</x:v>
      </x:c>
      <x:c r="D484" t="n">
        <x:v>736</x:v>
      </x:c>
      <x:c r="E484" t="n">
        <x:v>20</x:v>
      </x:c>
      <x:c r="F484" t="str">
        <x:v>Gold</x:v>
      </x:c>
      <x:c r="G484" t="str">
        <x:v>Digital</x:v>
      </x:c>
      <x:c r="H484" s="60" t="n">
        <x:v>10493</x:v>
      </x:c>
      <x:c r="I484" s="60" t="n">
        <x:v>1691.06</x:v>
      </x:c>
      <x:c r="J484" s="32" t="n">
        <x:v>0.366</x:v>
      </x:c>
      <x:c r="K484" s="32" t="n">
        <x:v>0.915</x:v>
      </x:c>
      <x:c r="L484" t="n">
        <x:v>0</x:v>
      </x:c>
      <x:c r="M484" t="n">
        <x:v>5</x:v>
      </x:c>
      <x:c r="N484" s="32" t="n">
        <x:v>0.219</x:v>
      </x:c>
    </x:row>
    <x:row r="485">
      <x:c r="A485" t="str">
        <x:v>C00484</x:v>
      </x:c>
      <x:c r="B485" t="n">
        <x:v>31</x:v>
      </x:c>
      <x:c r="C485" s="30" t="n">
        <x:v>71466</x:v>
      </x:c>
      <x:c r="D485" t="n">
        <x:v>707</x:v>
      </x:c>
      <x:c r="E485" t="n">
        <x:v>29</x:v>
      </x:c>
      <x:c r="F485" t="str">
        <x:v>Gold</x:v>
      </x:c>
      <x:c r="G485" t="str">
        <x:v>Digital</x:v>
      </x:c>
      <x:c r="H485" s="60" t="n">
        <x:v>9539</x:v>
      </x:c>
      <x:c r="I485" s="60" t="n">
        <x:v>1073</x:v>
      </x:c>
      <x:c r="J485" s="32" t="n">
        <x:v>0.301</x:v>
      </x:c>
      <x:c r="K485" s="32" t="n">
        <x:v>0.883</x:v>
      </x:c>
      <x:c r="L485" t="n">
        <x:v>0</x:v>
      </x:c>
      <x:c r="M485" t="n">
        <x:v>7</x:v>
      </x:c>
      <x:c r="N485" s="32" t="n">
        <x:v>0.098</x:v>
      </x:c>
    </x:row>
    <x:row r="486">
      <x:c r="A486" t="str">
        <x:v>C00485</x:v>
      </x:c>
      <x:c r="B486" t="n">
        <x:v>38</x:v>
      </x:c>
      <x:c r="C486" s="30" t="n">
        <x:v>60133</x:v>
      </x:c>
      <x:c r="D486" t="n">
        <x:v>546</x:v>
      </x:c>
      <x:c r="E486" t="n">
        <x:v>52</x:v>
      </x:c>
      <x:c r="F486" t="str">
        <x:v>Classic</x:v>
      </x:c>
      <x:c r="G486" t="str">
        <x:v>Digital</x:v>
      </x:c>
      <x:c r="H486" s="60" t="n">
        <x:v>1005</x:v>
      </x:c>
      <x:c r="I486" s="60" t="n">
        <x:v>150</x:v>
      </x:c>
      <x:c r="J486" s="32" t="n">
        <x:v>0.523</x:v>
      </x:c>
      <x:c r="K486" s="32" t="n">
        <x:v>0.406</x:v>
      </x:c>
      <x:c r="L486" t="n">
        <x:v>1</x:v>
      </x:c>
      <x:c r="M486" t="n">
        <x:v>10</x:v>
      </x:c>
      <x:c r="N486" s="32" t="n">
        <x:v>0.02</x:v>
      </x:c>
    </x:row>
    <x:row r="487">
      <x:c r="A487" t="str">
        <x:v>C00486</x:v>
      </x:c>
      <x:c r="B487" t="n">
        <x:v>66</x:v>
      </x:c>
      <x:c r="C487" s="30" t="n">
        <x:v>105706</x:v>
      </x:c>
      <x:c r="D487" t="n">
        <x:v>645</x:v>
      </x:c>
      <x:c r="E487" t="n">
        <x:v>55</x:v>
      </x:c>
      <x:c r="F487" t="str">
        <x:v>Gold </x:v>
      </x:c>
      <x:c r="G487" t="str">
        <x:v>Direct Mail</x:v>
      </x:c>
      <x:c r="H487" s="60" t="n">
        <x:v>13892</x:v>
      </x:c>
      <x:c r="I487" s="60" t="n">
        <x:v>1562.29</x:v>
      </x:c>
      <x:c r="J487" s="32" t="n">
        <x:v>0.434</x:v>
      </x:c>
      <x:c r="K487" s="32" t="n">
        <x:v>0.754</x:v>
      </x:c>
      <x:c r="L487" t="n">
        <x:v>0</x:v>
      </x:c>
      <x:c r="M487" t="n">
        <x:v>8</x:v>
      </x:c>
      <x:c r="N487" s="32" t="n">
        <x:v>0.052</x:v>
      </x:c>
    </x:row>
    <x:row r="488">
      <x:c r="A488" t="str">
        <x:v>C00487</x:v>
      </x:c>
      <x:c r="B488" t="n">
        <x:v>44</x:v>
      </x:c>
      <x:c r="C488" s="30" t="n">
        <x:v>66033</x:v>
      </x:c>
      <x:c r="D488" t="n">
        <x:v>663</x:v>
      </x:c>
      <x:c r="E488" t="n">
        <x:v>71</x:v>
      </x:c>
      <x:c r="F488" t="str">
        <x:v>Gold</x:v>
      </x:c>
      <x:c r="G488" t="str">
        <x:v>Partner</x:v>
      </x:c>
      <x:c r="H488" s="60" t="n">
        <x:v>8653</x:v>
      </x:c>
      <x:c r="I488" s="60" t="n">
        <x:v>1046.36</x:v>
      </x:c>
      <x:c r="J488" s="32" t="n">
        <x:v>0.475</x:v>
      </x:c>
      <x:c r="K488" s="32" t="n">
        <x:v>0.735</x:v>
      </x:c>
      <x:c r="L488" t="n">
        <x:v>0</x:v>
      </x:c>
      <x:c r="M488" t="n">
        <x:v>6</x:v>
      </x:c>
      <x:c r="N488" s="32" t="n">
        <x:v>0.156</x:v>
      </x:c>
    </x:row>
    <x:row r="489">
      <x:c r="A489" t="str">
        <x:v>C00488</x:v>
      </x:c>
      <x:c r="B489" t="n">
        <x:v>27</x:v>
      </x:c>
      <x:c r="C489" s="30" t="n">
        <x:v>49704</x:v>
      </x:c>
      <x:c r="D489" t="n">
        <x:v>718</x:v>
      </x:c>
      <x:c r="E489" t="n">
        <x:v>16</x:v>
      </x:c>
      <x:c r="F489" t="str">
        <x:v>Gold</x:v>
      </x:c>
      <x:c r="G489" t="str">
        <x:v>Digital</x:v>
      </x:c>
      <x:c r="H489" s="60" t="n">
        <x:v>6159</x:v>
      </x:c>
      <x:c r="I489" s="60" t="n">
        <x:v>569.67</x:v>
      </x:c>
      <x:c r="J489" s="32" t="n">
        <x:v>0.266</x:v>
      </x:c>
      <x:c r="K489" s="32" t="n">
        <x:v>0.892</x:v>
      </x:c>
      <x:c r="L489" t="n">
        <x:v>0</x:v>
      </x:c>
      <x:c r="M489" t="n">
        <x:v>7</x:v>
      </x:c>
      <x:c r="N489" s="32" t="n">
        <x:v>0.208</x:v>
      </x:c>
    </x:row>
    <x:row r="490">
      <x:c r="A490" t="str">
        <x:v>C00489</x:v>
      </x:c>
      <x:c r="B490" t="n">
        <x:v>26</x:v>
      </x:c>
      <x:c r="C490" s="30" t="n">
        <x:v>91236</x:v>
      </x:c>
      <x:c r="D490" t="n">
        <x:v>652</x:v>
      </x:c>
      <x:c r="E490" t="n">
        <x:v>29</x:v>
      </x:c>
      <x:c r="F490" t="str">
        <x:v>Gold</x:v>
      </x:c>
      <x:c r="G490" t="str">
        <x:v>Digital</x:v>
      </x:c>
      <x:c r="H490" s="60" t="n">
        <x:v>10821</x:v>
      </x:c>
      <x:c r="I490" s="60" t="n">
        <x:v>1312.53</x:v>
      </x:c>
      <x:c r="J490" s="32" t="n">
        <x:v>0.344</x:v>
      </x:c>
      <x:c r="K490" s="32" t="n">
        <x:v>0.909</x:v>
      </x:c>
      <x:c r="L490" t="n">
        <x:v>0</x:v>
      </x:c>
      <x:c r="M490" t="str"/>
      <x:c r="N490" s="32" t="n">
        <x:v>0.23</x:v>
      </x:c>
    </x:row>
    <x:row r="491">
      <x:c r="A491" t="str">
        <x:v>C00490</x:v>
      </x:c>
      <x:c r="B491" t="n">
        <x:v>49</x:v>
      </x:c>
      <x:c r="C491" s="30" t="n">
        <x:v>52317</x:v>
      </x:c>
      <x:c r="D491" t="n">
        <x:v>640</x:v>
      </x:c>
      <x:c r="E491" t="n">
        <x:v>72</x:v>
      </x:c>
      <x:c r="F491" t="str">
        <x:v>Classic</x:v>
      </x:c>
      <x:c r="G491" t="str">
        <x:v>Digital</x:v>
      </x:c>
      <x:c r="H491" s="60" t="n">
        <x:v>3131</x:v>
      </x:c>
      <x:c r="I491" s="60" t="n">
        <x:v>285.38</x:v>
      </x:c>
      <x:c r="J491" s="32" t="n">
        <x:v>0.535</x:v>
      </x:c>
      <x:c r="K491" s="32" t="n">
        <x:v>0.747</x:v>
      </x:c>
      <x:c r="L491" t="n">
        <x:v>0</x:v>
      </x:c>
      <x:c r="M491" t="n">
        <x:v>9</x:v>
      </x:c>
      <x:c r="N491" s="32" t="n">
        <x:v>0.02</x:v>
      </x:c>
    </x:row>
    <x:row r="492">
      <x:c r="A492" t="str">
        <x:v>C00491</x:v>
      </x:c>
      <x:c r="B492" t="n">
        <x:v>43</x:v>
      </x:c>
      <x:c r="C492" s="30" t="n">
        <x:v>121672</x:v>
      </x:c>
      <x:c r="D492" t="n">
        <x:v>683</x:v>
      </x:c>
      <x:c r="E492" t="n">
        <x:v>30</x:v>
      </x:c>
      <x:c r="F492" t="str">
        <x:v>Platinum</x:v>
      </x:c>
      <x:c r="G492" t="str">
        <x:v>Partner</x:v>
      </x:c>
      <x:c r="H492" s="60" t="n">
        <x:v>26126</x:v>
      </x:c>
      <x:c r="I492" s="60" t="n">
        <x:v>3039.42</x:v>
      </x:c>
      <x:c r="J492" s="32" t="n">
        <x:v>0.286</x:v>
      </x:c>
      <x:c r="K492" s="32" t="n">
        <x:v>0.655</x:v>
      </x:c>
      <x:c r="L492" t="n">
        <x:v>0</x:v>
      </x:c>
      <x:c r="M492" t="n">
        <x:v>5</x:v>
      </x:c>
      <x:c r="N492" s="32" t="n">
        <x:v>0.2</x:v>
      </x:c>
    </x:row>
    <x:row r="493">
      <x:c r="A493" t="str">
        <x:v>C00492</x:v>
      </x:c>
      <x:c r="B493" t="n">
        <x:v>40</x:v>
      </x:c>
      <x:c r="C493" s="30" t="n">
        <x:v>45366</x:v>
      </x:c>
      <x:c r="D493" t="n">
        <x:v>739</x:v>
      </x:c>
      <x:c r="E493" t="n">
        <x:v>48</x:v>
      </x:c>
      <x:c r="F493" t="str">
        <x:v>Classic</x:v>
      </x:c>
      <x:c r="G493" t="str">
        <x:v> Direct Mail</x:v>
      </x:c>
      <x:c r="H493" s="60" t="n">
        <x:v>7680</x:v>
      </x:c>
      <x:c r="I493" s="60" t="n">
        <x:v>363.91</x:v>
      </x:c>
      <x:c r="J493" s="32" t="n">
        <x:v>0.225</x:v>
      </x:c>
      <x:c r="K493" s="32" t="n">
        <x:v>0.839</x:v>
      </x:c>
      <x:c r="L493" t="n">
        <x:v>0</x:v>
      </x:c>
      <x:c r="M493" t="n">
        <x:v>7</x:v>
      </x:c>
      <x:c r="N493" s="32" t="n">
        <x:v>0.146</x:v>
      </x:c>
    </x:row>
    <x:row r="494">
      <x:c r="A494" t="str">
        <x:v>C00493</x:v>
      </x:c>
      <x:c r="B494" t="n">
        <x:v>48</x:v>
      </x:c>
      <x:c r="C494" s="30" t="n">
        <x:v>138172</x:v>
      </x:c>
      <x:c r="D494" t="n">
        <x:v>710</x:v>
      </x:c>
      <x:c r="E494" t="n">
        <x:v>11</x:v>
      </x:c>
      <x:c r="F494" t="str">
        <x:v>Platinum</x:v>
      </x:c>
      <x:c r="G494" t="str">
        <x:v>Digital</x:v>
      </x:c>
      <x:c r="H494" s="60" t="n">
        <x:v>27556</x:v>
      </x:c>
      <x:c r="I494" s="60" t="n">
        <x:v>3166.33</x:v>
      </x:c>
      <x:c r="J494" s="32" t="n">
        <x:v>0.458</x:v>
      </x:c>
      <x:c r="K494" s="32" t="n">
        <x:v>0.828</x:v>
      </x:c>
      <x:c r="L494" t="n">
        <x:v>0</x:v>
      </x:c>
      <x:c r="M494" t="n">
        <x:v>8</x:v>
      </x:c>
      <x:c r="N494" s="32" t="n">
        <x:v>0.043</x:v>
      </x:c>
    </x:row>
    <x:row r="495">
      <x:c r="A495" t="str">
        <x:v>C00494</x:v>
      </x:c>
      <x:c r="B495" t="n">
        <x:v>39</x:v>
      </x:c>
      <x:c r="C495" s="30" t="n">
        <x:v>84699</x:v>
      </x:c>
      <x:c r="D495" t="n">
        <x:v>774</x:v>
      </x:c>
      <x:c r="E495" t="n">
        <x:v>55</x:v>
      </x:c>
      <x:c r="F495" t="str">
        <x:v>Platinum</x:v>
      </x:c>
      <x:c r="G495" t="str">
        <x:v>Digital</x:v>
      </x:c>
      <x:c r="H495" s="60" t="n">
        <x:v>21289</x:v>
      </x:c>
      <x:c r="I495" s="60" t="n">
        <x:v>2361.38</x:v>
      </x:c>
      <x:c r="J495" s="32" t="n">
        <x:v>0.361</x:v>
      </x:c>
      <x:c r="K495" s="32" t="n">
        <x:v>0.898</x:v>
      </x:c>
      <x:c r="L495" t="n">
        <x:v>0</x:v>
      </x:c>
      <x:c r="M495" t="n">
        <x:v>7</x:v>
      </x:c>
      <x:c r="N495" s="32" t="n">
        <x:v>0.133</x:v>
      </x:c>
    </x:row>
    <x:row r="496">
      <x:c r="A496" t="str">
        <x:v>C00495</x:v>
      </x:c>
      <x:c r="B496" t="n">
        <x:v>27</x:v>
      </x:c>
      <x:c r="C496" s="30" t="n">
        <x:v>70067</x:v>
      </x:c>
      <x:c r="D496" t="n">
        <x:v>815</x:v>
      </x:c>
      <x:c r="E496" t="n">
        <x:v>12</x:v>
      </x:c>
      <x:c r="F496" t="str">
        <x:v>Platinum</x:v>
      </x:c>
      <x:c r="G496" t="str">
        <x:v>Direct Mail</x:v>
      </x:c>
      <x:c r="H496" s="60" t="n">
        <x:v>17384</x:v>
      </x:c>
      <x:c r="I496" s="60" t="n">
        <x:v>1552.02</x:v>
      </x:c>
      <x:c r="J496" s="32" t="n">
        <x:v>0.217</x:v>
      </x:c>
      <x:c r="K496" s="32" t="n">
        <x:v>0.996</x:v>
      </x:c>
      <x:c r="L496" t="n">
        <x:v>0</x:v>
      </x:c>
      <x:c r="M496" t="n">
        <x:v>7</x:v>
      </x:c>
      <x:c r="N496" s="32" t="n">
        <x:v>0.096</x:v>
      </x:c>
    </x:row>
    <x:row r="497">
      <x:c r="A497" t="str">
        <x:v>C00496</x:v>
      </x:c>
      <x:c r="B497" t="n">
        <x:v>40</x:v>
      </x:c>
      <x:c r="C497" s="30" t="n">
        <x:v>52488</x:v>
      </x:c>
      <x:c r="D497" t="n">
        <x:v>687</x:v>
      </x:c>
      <x:c r="E497" t="n">
        <x:v>108</x:v>
      </x:c>
      <x:c r="F497" t="str">
        <x:v>Classic</x:v>
      </x:c>
      <x:c r="G497" t="str">
        <x:v>Direct Mail</x:v>
      </x:c>
      <x:c r="H497" s="60" t="n">
        <x:v>2350</x:v>
      </x:c>
      <x:c r="I497" s="60" t="n">
        <x:v>491.31</x:v>
      </x:c>
      <x:c r="J497" s="32" t="n">
        <x:v>0.576</x:v>
      </x:c>
      <x:c r="K497" s="32" t="n">
        <x:v>0.618</x:v>
      </x:c>
      <x:c r="L497" t="n">
        <x:v>0</x:v>
      </x:c>
      <x:c r="M497" t="n">
        <x:v>8</x:v>
      </x:c>
      <x:c r="N497" s="32" t="n">
        <x:v>0.07</x:v>
      </x:c>
    </x:row>
    <x:row r="498">
      <x:c r="A498" t="str">
        <x:v>C00497</x:v>
      </x:c>
      <x:c r="B498" t="n">
        <x:v>30</x:v>
      </x:c>
      <x:c r="C498" s="30" t="n">
        <x:v>55014</x:v>
      </x:c>
      <x:c r="D498" t="n">
        <x:v>702</x:v>
      </x:c>
      <x:c r="E498" t="n">
        <x:v>37</x:v>
      </x:c>
      <x:c r="F498" t="str">
        <x:v>Gold</x:v>
      </x:c>
      <x:c r="G498" t="str">
        <x:v>Partner</x:v>
      </x:c>
      <x:c r="H498" s="60" t="n">
        <x:v>12006</x:v>
      </x:c>
      <x:c r="I498" s="60" t="n">
        <x:v>1029.96</x:v>
      </x:c>
      <x:c r="J498" s="32" t="n">
        <x:v>0.233</x:v>
      </x:c>
      <x:c r="K498" s="32" t="n">
        <x:v>0.773</x:v>
      </x:c>
      <x:c r="L498" t="n">
        <x:v>0</x:v>
      </x:c>
      <x:c r="M498" t="n">
        <x:v>8</x:v>
      </x:c>
      <x:c r="N498" s="32" t="n">
        <x:v>0.058</x:v>
      </x:c>
    </x:row>
    <x:row r="499">
      <x:c r="A499" t="str">
        <x:v>C00498</x:v>
      </x:c>
      <x:c r="B499" t="n">
        <x:v>31</x:v>
      </x:c>
      <x:c r="C499" s="30" t="n">
        <x:v>73148</x:v>
      </x:c>
      <x:c r="D499" t="n">
        <x:v>712</x:v>
      </x:c>
      <x:c r="E499" t="n">
        <x:v>31</x:v>
      </x:c>
      <x:c r="F499" t="str">
        <x:v>Gold</x:v>
      </x:c>
      <x:c r="G499" t="str">
        <x:v>Digital</x:v>
      </x:c>
      <x:c r="H499" s="60" t="n">
        <x:v>12514</x:v>
      </x:c>
      <x:c r="I499" s="60" t="n">
        <x:v>1414.91</x:v>
      </x:c>
      <x:c r="J499" s="32" t="n">
        <x:v>0.488</x:v>
      </x:c>
      <x:c r="K499" s="32" t="n">
        <x:v>0.782</x:v>
      </x:c>
      <x:c r="L499" t="n">
        <x:v>0</x:v>
      </x:c>
      <x:c r="M499" t="n">
        <x:v>7</x:v>
      </x:c>
      <x:c r="N499" s="32" t="n">
        <x:v>0.131</x:v>
      </x:c>
    </x:row>
    <x:row r="500">
      <x:c r="A500" t="str">
        <x:v>C00499</x:v>
      </x:c>
      <x:c r="B500" t="n">
        <x:v>41</x:v>
      </x:c>
      <x:c r="C500" s="30" t="n">
        <x:v>103454</x:v>
      </x:c>
      <x:c r="D500" t="n">
        <x:v>636</x:v>
      </x:c>
      <x:c r="E500" t="n">
        <x:v>19</x:v>
      </x:c>
      <x:c r="F500" t="str">
        <x:v>Gold</x:v>
      </x:c>
      <x:c r="G500" t="str">
        <x:v>Branch</x:v>
      </x:c>
      <x:c r="H500" s="60" t="n">
        <x:v>14108</x:v>
      </x:c>
      <x:c r="I500" s="60" t="n">
        <x:v>2060.05</x:v>
      </x:c>
      <x:c r="J500" s="32" t="n">
        <x:v>0.546</x:v>
      </x:c>
      <x:c r="K500" s="32" t="n">
        <x:v>0.732</x:v>
      </x:c>
      <x:c r="L500" t="n">
        <x:v>0</x:v>
      </x:c>
      <x:c r="M500" t="n">
        <x:v>8</x:v>
      </x:c>
      <x:c r="N500" s="32" t="n">
        <x:v>0.092</x:v>
      </x:c>
    </x:row>
    <x:row r="501">
      <x:c r="A501" t="str">
        <x:v>C00500</x:v>
      </x:c>
      <x:c r="B501" t="n">
        <x:v>50</x:v>
      </x:c>
      <x:c r="C501" s="30" t="n">
        <x:v>126596</x:v>
      </x:c>
      <x:c r="D501" t="n">
        <x:v>715</x:v>
      </x:c>
      <x:c r="E501" t="n">
        <x:v>42</x:v>
      </x:c>
      <x:c r="F501" t="str">
        <x:v>Platinum</x:v>
      </x:c>
      <x:c r="G501" t="str">
        <x:v>Partner </x:v>
      </x:c>
      <x:c r="H501" s="60" t="n">
        <x:v>26832</x:v>
      </x:c>
      <x:c r="I501" s="60" t="n">
        <x:v>3055.45</x:v>
      </x:c>
      <x:c r="J501" s="32" t="n">
        <x:v>0.562</x:v>
      </x:c>
      <x:c r="K501" s="32" t="n">
        <x:v>0.739</x:v>
      </x:c>
      <x:c r="L501" t="n">
        <x:v>0</x:v>
      </x:c>
      <x:c r="M501" t="n">
        <x:v>4</x:v>
      </x:c>
      <x:c r="N501" s="32" t="n">
        <x:v>0.263</x:v>
      </x:c>
    </x:row>
    <x:row r="502">
      <x:c r="A502" t="str">
        <x:v>C00501</x:v>
      </x:c>
      <x:c r="B502" t="n">
        <x:v>65</x:v>
      </x:c>
      <x:c r="C502" s="30" t="n">
        <x:v>53903</x:v>
      </x:c>
      <x:c r="D502" t="n">
        <x:v>649</x:v>
      </x:c>
      <x:c r="E502" t="n">
        <x:v>28</x:v>
      </x:c>
      <x:c r="F502" t="str">
        <x:v>Classic</x:v>
      </x:c>
      <x:c r="G502" t="str">
        <x:v>Branch</x:v>
      </x:c>
      <x:c r="H502" s="60" t="n">
        <x:v>6203</x:v>
      </x:c>
      <x:c r="I502" s="60" t="n">
        <x:v>326.02</x:v>
      </x:c>
      <x:c r="J502" s="32" t="n">
        <x:v>0.325</x:v>
      </x:c>
      <x:c r="K502" s="32" t="n">
        <x:v>0.775</x:v>
      </x:c>
      <x:c r="L502" t="n">
        <x:v>0</x:v>
      </x:c>
      <x:c r="M502" t="n">
        <x:v>8</x:v>
      </x:c>
      <x:c r="N502" s="32" t="n">
        <x:v>0.056</x:v>
      </x:c>
    </x:row>
    <x:row r="503">
      <x:c r="A503" t="str">
        <x:v>C00502</x:v>
      </x:c>
      <x:c r="B503" t="n">
        <x:v>45</x:v>
      </x:c>
      <x:c r="C503" s="30" t="n">
        <x:v>48215</x:v>
      </x:c>
      <x:c r="D503" t="n">
        <x:v>706</x:v>
      </x:c>
      <x:c r="E503" t="n">
        <x:v>41</x:v>
      </x:c>
      <x:c r="F503" t="str">
        <x:v>Gold</x:v>
      </x:c>
      <x:c r="G503" t="str">
        <x:v>Direct Mail</x:v>
      </x:c>
      <x:c r="H503" s="60" t="n">
        <x:v>10369</x:v>
      </x:c>
      <x:c r="I503" s="60" t="n">
        <x:v>1155.44</x:v>
      </x:c>
      <x:c r="J503" s="32" t="n">
        <x:v>0.344</x:v>
      </x:c>
      <x:c r="K503" s="32" t="n">
        <x:v>0.78</x:v>
      </x:c>
      <x:c r="L503" t="n">
        <x:v>0</x:v>
      </x:c>
      <x:c r="M503" t="n">
        <x:v>5</x:v>
      </x:c>
      <x:c r="N503" s="32" t="n">
        <x:v>0.196</x:v>
      </x:c>
    </x:row>
    <x:row r="504">
      <x:c r="A504" t="str">
        <x:v>C00503</x:v>
      </x:c>
      <x:c r="B504" t="n">
        <x:v>53</x:v>
      </x:c>
      <x:c r="C504" s="30" t="n">
        <x:v>77463</x:v>
      </x:c>
      <x:c r="D504" t="n">
        <x:v>568</x:v>
      </x:c>
      <x:c r="E504" t="n">
        <x:v>19</x:v>
      </x:c>
      <x:c r="F504" t="str">
        <x:v>Classic</x:v>
      </x:c>
      <x:c r="G504" t="str">
        <x:v>Digital</x:v>
      </x:c>
      <x:c r="H504" s="60" t="n">
        <x:v>3807</x:v>
      </x:c>
      <x:c r="I504" s="60" t="n">
        <x:v>529.99</x:v>
      </x:c>
      <x:c r="J504" s="32" t="n">
        <x:v>0.523</x:v>
      </x:c>
      <x:c r="K504" s="32" t="n">
        <x:v>0.595</x:v>
      </x:c>
      <x:c r="L504" t="n">
        <x:v>0</x:v>
      </x:c>
      <x:c r="M504" t="n">
        <x:v>7</x:v>
      </x:c>
      <x:c r="N504" s="32" t="n">
        <x:v>0.147</x:v>
      </x:c>
    </x:row>
    <x:row r="505">
      <x:c r="A505" t="str">
        <x:v>C00504</x:v>
      </x:c>
      <x:c r="B505" t="n">
        <x:v>73</x:v>
      </x:c>
      <x:c r="C505" s="30" t="n">
        <x:v>67861</x:v>
      </x:c>
      <x:c r="D505" t="n">
        <x:v>689</x:v>
      </x:c>
      <x:c r="E505" t="n">
        <x:v>17</x:v>
      </x:c>
      <x:c r="F505" t="str">
        <x:v>Gold</x:v>
      </x:c>
      <x:c r="G505" t="str">
        <x:v>Digital</x:v>
      </x:c>
      <x:c r="H505" s="60" t="n">
        <x:v>7803</x:v>
      </x:c>
      <x:c r="I505" s="60" t="n">
        <x:v>735.22</x:v>
      </x:c>
      <x:c r="J505" s="32" t="n">
        <x:v>0.483</x:v>
      </x:c>
      <x:c r="K505" s="32" t="n">
        <x:v>0.771</x:v>
      </x:c>
      <x:c r="L505" t="n">
        <x:v>0</x:v>
      </x:c>
      <x:c r="M505" t="n">
        <x:v>7</x:v>
      </x:c>
      <x:c r="N505" s="32" t="n">
        <x:v>0.196</x:v>
      </x:c>
    </x:row>
    <x:row r="506">
      <x:c r="A506" t="str">
        <x:v>C00505</x:v>
      </x:c>
      <x:c r="B506" t="n">
        <x:v>21</x:v>
      </x:c>
      <x:c r="C506" s="30" t="n">
        <x:v>39415</x:v>
      </x:c>
      <x:c r="D506" t="n">
        <x:v>667</x:v>
      </x:c>
      <x:c r="E506" t="n">
        <x:v>38</x:v>
      </x:c>
      <x:c r="F506" t="str">
        <x:v>CLASSIC</x:v>
      </x:c>
      <x:c r="G506" t="str">
        <x:v>Digital</x:v>
      </x:c>
      <x:c r="H506" s="60" t="n">
        <x:v>3504</x:v>
      </x:c>
      <x:c r="I506" s="60" t="n">
        <x:v>1067.98</x:v>
      </x:c>
      <x:c r="J506" s="32" t="n">
        <x:v>0.327</x:v>
      </x:c>
      <x:c r="K506" s="32" t="n">
        <x:v>0.772</x:v>
      </x:c>
      <x:c r="L506" t="n">
        <x:v>0</x:v>
      </x:c>
      <x:c r="M506" t="str"/>
      <x:c r="N506" s="32" t="n">
        <x:v>0.046</x:v>
      </x:c>
    </x:row>
    <x:row r="507">
      <x:c r="A507" t="str">
        <x:v>C00506</x:v>
      </x:c>
      <x:c r="B507" t="n">
        <x:v>21</x:v>
      </x:c>
      <x:c r="C507" s="30" t="n">
        <x:v>73213</x:v>
      </x:c>
      <x:c r="D507" t="n">
        <x:v>665</x:v>
      </x:c>
      <x:c r="E507" t="n">
        <x:v>55</x:v>
      </x:c>
      <x:c r="F507" t="str">
        <x:v>Gold</x:v>
      </x:c>
      <x:c r="G507" t="str">
        <x:v>Digital</x:v>
      </x:c>
      <x:c r="H507" s="60" t="n">
        <x:v>10138</x:v>
      </x:c>
      <x:c r="I507" s="60" t="n">
        <x:v>1150.54</x:v>
      </x:c>
      <x:c r="J507" s="32" t="n">
        <x:v>0.489</x:v>
      </x:c>
      <x:c r="K507" s="32" t="n">
        <x:v>0.696</x:v>
      </x:c>
      <x:c r="L507" t="n">
        <x:v>0</x:v>
      </x:c>
      <x:c r="M507" t="str"/>
      <x:c r="N507" s="32" t="n">
        <x:v>0.087</x:v>
      </x:c>
    </x:row>
    <x:row r="508">
      <x:c r="A508" t="str">
        <x:v>C00507</x:v>
      </x:c>
      <x:c r="B508" t="n">
        <x:v>44</x:v>
      </x:c>
      <x:c r="C508" s="30" t="n">
        <x:v>38833</x:v>
      </x:c>
      <x:c r="D508" t="n">
        <x:v>728</x:v>
      </x:c>
      <x:c r="E508" t="n">
        <x:v>58</x:v>
      </x:c>
      <x:c r="F508" t="str">
        <x:v>Classic</x:v>
      </x:c>
      <x:c r="G508" t="str">
        <x:v>Branch </x:v>
      </x:c>
      <x:c r="H508" s="60" t="n">
        <x:v>2953</x:v>
      </x:c>
      <x:c r="I508" s="60" t="n">
        <x:v>440.18</x:v>
      </x:c>
      <x:c r="J508" s="32" t="n">
        <x:v>0.246</x:v>
      </x:c>
      <x:c r="K508" s="32" t="n">
        <x:v>0.855</x:v>
      </x:c>
      <x:c r="L508" t="n">
        <x:v>0</x:v>
      </x:c>
      <x:c r="M508" t="n">
        <x:v>8</x:v>
      </x:c>
      <x:c r="N508" s="32" t="n">
        <x:v>0.042</x:v>
      </x:c>
    </x:row>
    <x:row r="509">
      <x:c r="A509" t="str">
        <x:v>C00508</x:v>
      </x:c>
      <x:c r="B509" t="n">
        <x:v>48</x:v>
      </x:c>
      <x:c r="C509" s="30" t="n">
        <x:v>37826</x:v>
      </x:c>
      <x:c r="D509" t="n">
        <x:v>573</x:v>
      </x:c>
      <x:c r="E509" t="n">
        <x:v>43</x:v>
      </x:c>
      <x:c r="F509" t="str">
        <x:v>Classic</x:v>
      </x:c>
      <x:c r="G509" t="str">
        <x:v>Digital</x:v>
      </x:c>
      <x:c r="H509" s="60" t="n">
        <x:v>1629</x:v>
      </x:c>
      <x:c r="I509" s="60" t="n">
        <x:v>308.72</x:v>
      </x:c>
      <x:c r="J509" s="32" t="n">
        <x:v>0.512</x:v>
      </x:c>
      <x:c r="K509" s="32" t="n">
        <x:v>0.459</x:v>
      </x:c>
      <x:c r="L509" t="n">
        <x:v>0</x:v>
      </x:c>
      <x:c r="M509" t="n">
        <x:v>9</x:v>
      </x:c>
      <x:c r="N509" s="32" t="n">
        <x:v>0.02</x:v>
      </x:c>
    </x:row>
    <x:row r="510">
      <x:c r="A510" t="str">
        <x:v>C00509</x:v>
      </x:c>
      <x:c r="B510" t="n">
        <x:v>40</x:v>
      </x:c>
      <x:c r="C510" s="30" t="n">
        <x:v>46531</x:v>
      </x:c>
      <x:c r="D510" t="n">
        <x:v>588</x:v>
      </x:c>
      <x:c r="E510" t="n">
        <x:v>26</x:v>
      </x:c>
      <x:c r="F510" t="str">
        <x:v>Classic</x:v>
      </x:c>
      <x:c r="G510" t="str">
        <x:v>Digital</x:v>
      </x:c>
      <x:c r="H510" s="60" t="n">
        <x:v>1059</x:v>
      </x:c>
      <x:c r="I510" s="60" t="n">
        <x:v>532.93</x:v>
      </x:c>
      <x:c r="J510" s="32" t="n">
        <x:v>0.575</x:v>
      </x:c>
      <x:c r="K510" s="32" t="n">
        <x:v>0.545</x:v>
      </x:c>
      <x:c r="L510" t="n">
        <x:v>0</x:v>
      </x:c>
      <x:c r="M510" t="str"/>
      <x:c r="N510" s="32" t="n">
        <x:v>0.228</x:v>
      </x:c>
    </x:row>
    <x:row r="511">
      <x:c r="A511" t="str">
        <x:v>C00510</x:v>
      </x:c>
      <x:c r="B511" t="n">
        <x:v>25</x:v>
      </x:c>
      <x:c r="C511" s="30" t="n">
        <x:v>135370</x:v>
      </x:c>
      <x:c r="D511" t="n">
        <x:v>695</x:v>
      </x:c>
      <x:c r="E511" t="n">
        <x:v>5</x:v>
      </x:c>
      <x:c r="F511" t="str">
        <x:v>Classic</x:v>
      </x:c>
      <x:c r="G511" t="str">
        <x:v>Branch</x:v>
      </x:c>
      <x:c r="H511" s="60" t="n">
        <x:v>14209</x:v>
      </x:c>
      <x:c r="I511" s="60" t="n">
        <x:v>1671.67</x:v>
      </x:c>
      <x:c r="J511" s="32" t="n">
        <x:v>0.582</x:v>
      </x:c>
      <x:c r="K511" s="32" t="n">
        <x:v>0.724</x:v>
      </x:c>
      <x:c r="L511" t="n">
        <x:v>0</x:v>
      </x:c>
      <x:c r="M511" t="n">
        <x:v>7</x:v>
      </x:c>
      <x:c r="N511" s="32" t="n">
        <x:v>0.12</x:v>
      </x:c>
    </x:row>
    <x:row r="512">
      <x:c r="A512" t="str">
        <x:v>C00511</x:v>
      </x:c>
      <x:c r="B512" t="n">
        <x:v>45</x:v>
      </x:c>
      <x:c r="C512" s="30" t="n">
        <x:v>69362</x:v>
      </x:c>
      <x:c r="D512" t="n">
        <x:v>726</x:v>
      </x:c>
      <x:c r="E512" t="n">
        <x:v>110</x:v>
      </x:c>
      <x:c r="F512" t="str">
        <x:v>Gold</x:v>
      </x:c>
      <x:c r="G512" t="str">
        <x:v>Partner</x:v>
      </x:c>
      <x:c r="H512" s="60" t="n">
        <x:v>11311</x:v>
      </x:c>
      <x:c r="I512" s="60" t="n">
        <x:v>1067.31</x:v>
      </x:c>
      <x:c r="J512" s="32" t="n">
        <x:v>0.489</x:v>
      </x:c>
      <x:c r="K512" s="32" t="n">
        <x:v>0.837</x:v>
      </x:c>
      <x:c r="L512" t="n">
        <x:v>0</x:v>
      </x:c>
      <x:c r="M512" t="n">
        <x:v>9</x:v>
      </x:c>
      <x:c r="N512" s="32" t="n">
        <x:v>0.02</x:v>
      </x:c>
    </x:row>
    <x:row r="513">
      <x:c r="A513" t="str">
        <x:v>C00512</x:v>
      </x:c>
      <x:c r="B513" t="n">
        <x:v>32</x:v>
      </x:c>
      <x:c r="C513" s="30" t="n">
        <x:v>72709</x:v>
      </x:c>
      <x:c r="D513" t="n">
        <x:v>640</x:v>
      </x:c>
      <x:c r="E513" t="n">
        <x:v>22</x:v>
      </x:c>
      <x:c r="F513" t="str">
        <x:v>Gold</x:v>
      </x:c>
      <x:c r="G513" t="str">
        <x:v>Partner</x:v>
      </x:c>
      <x:c r="H513" s="60" t="n">
        <x:v>6280</x:v>
      </x:c>
      <x:c r="I513" s="60" t="n">
        <x:v>799.66</x:v>
      </x:c>
      <x:c r="J513" s="32" t="n">
        <x:v>0.649</x:v>
      </x:c>
      <x:c r="K513" s="32" t="n">
        <x:v>0.586</x:v>
      </x:c>
      <x:c r="L513" t="n">
        <x:v>0</x:v>
      </x:c>
      <x:c r="M513" t="n">
        <x:v>8</x:v>
      </x:c>
      <x:c r="N513" s="32" t="n">
        <x:v>0.145</x:v>
      </x:c>
    </x:row>
    <x:row r="514">
      <x:c r="A514" t="str">
        <x:v>C00513</x:v>
      </x:c>
      <x:c r="B514" t="n">
        <x:v>45</x:v>
      </x:c>
      <x:c r="C514" s="30" t="n">
        <x:v>103539</x:v>
      </x:c>
      <x:c r="D514" t="n">
        <x:v>811</x:v>
      </x:c>
      <x:c r="E514" t="n">
        <x:v>23</x:v>
      </x:c>
      <x:c r="F514" t="str">
        <x:v>Classic</x:v>
      </x:c>
      <x:c r="G514" t="str">
        <x:v>Digital</x:v>
      </x:c>
      <x:c r="H514" s="60" t="n">
        <x:v>12235</x:v>
      </x:c>
      <x:c r="I514" s="60" t="n">
        <x:v>1680.83</x:v>
      </x:c>
      <x:c r="J514" s="32" t="n">
        <x:v>0.283</x:v>
      </x:c>
      <x:c r="K514" s="32" t="n">
        <x:v>1</x:v>
      </x:c>
      <x:c r="L514" t="n">
        <x:v>0</x:v>
      </x:c>
      <x:c r="M514" t="n">
        <x:v>8</x:v>
      </x:c>
      <x:c r="N514" s="32" t="n">
        <x:v>0.044</x:v>
      </x:c>
    </x:row>
    <x:row r="515">
      <x:c r="A515" t="str">
        <x:v>C00514</x:v>
      </x:c>
      <x:c r="B515" t="n">
        <x:v>34</x:v>
      </x:c>
      <x:c r="C515" s="30" t="n">
        <x:v>90540</x:v>
      </x:c>
      <x:c r="D515" t="n">
        <x:v>651</x:v>
      </x:c>
      <x:c r="E515" t="n">
        <x:v>20</x:v>
      </x:c>
      <x:c r="F515" t="str">
        <x:v>Gold</x:v>
      </x:c>
      <x:c r="G515" t="str">
        <x:v>Digital</x:v>
      </x:c>
      <x:c r="H515" s="60" t="n">
        <x:v>11932</x:v>
      </x:c>
      <x:c r="I515" s="60" t="n">
        <x:v>1209.14</x:v>
      </x:c>
      <x:c r="J515" s="32" t="n">
        <x:v>0.421</x:v>
      </x:c>
      <x:c r="K515" s="32" t="n">
        <x:v>0.619</x:v>
      </x:c>
      <x:c r="L515" t="n">
        <x:v>0</x:v>
      </x:c>
      <x:c r="M515" t="n">
        <x:v>8</x:v>
      </x:c>
      <x:c r="N515" s="32" t="n">
        <x:v>0.068</x:v>
      </x:c>
    </x:row>
    <x:row r="516">
      <x:c r="A516" t="str">
        <x:v>C00515</x:v>
      </x:c>
      <x:c r="B516" t="n">
        <x:v>21</x:v>
      </x:c>
      <x:c r="C516" s="30" t="n">
        <x:v>79491</x:v>
      </x:c>
      <x:c r="D516" t="n">
        <x:v>667</x:v>
      </x:c>
      <x:c r="E516" t="n">
        <x:v>40</x:v>
      </x:c>
      <x:c r="F516" t="str">
        <x:v>Gold</x:v>
      </x:c>
      <x:c r="G516" t="str">
        <x:v>Digital</x:v>
      </x:c>
      <x:c r="H516" s="60" t="n">
        <x:v>13038</x:v>
      </x:c>
      <x:c r="I516" s="60" t="n">
        <x:v>1510.3</x:v>
      </x:c>
      <x:c r="J516" s="32" t="n">
        <x:v>0.419</x:v>
      </x:c>
      <x:c r="K516" s="32" t="n">
        <x:v>0.88</x:v>
      </x:c>
      <x:c r="L516" t="n">
        <x:v>1</x:v>
      </x:c>
      <x:c r="M516" t="n">
        <x:v>6</x:v>
      </x:c>
      <x:c r="N516" s="32" t="n">
        <x:v>0.144</x:v>
      </x:c>
    </x:row>
    <x:row r="517">
      <x:c r="A517" t="str">
        <x:v>C00516</x:v>
      </x:c>
      <x:c r="B517" t="n">
        <x:v>32</x:v>
      </x:c>
      <x:c r="C517" s="30" t="n">
        <x:v>71011</x:v>
      </x:c>
      <x:c r="D517" t="n">
        <x:v>656</x:v>
      </x:c>
      <x:c r="E517" t="n">
        <x:v>74</x:v>
      </x:c>
      <x:c r="F517" t="str">
        <x:v>Classic</x:v>
      </x:c>
      <x:c r="G517" t="str">
        <x:v>Digital</x:v>
      </x:c>
      <x:c r="H517" s="60" t="n">
        <x:v>5780</x:v>
      </x:c>
      <x:c r="I517" s="60" t="n">
        <x:v>253.31</x:v>
      </x:c>
      <x:c r="J517" s="32" t="n">
        <x:v>0.669</x:v>
      </x:c>
      <x:c r="K517" s="32" t="n">
        <x:v>0.748</x:v>
      </x:c>
      <x:c r="L517" t="n">
        <x:v>0</x:v>
      </x:c>
      <x:c r="M517" t="n">
        <x:v>9</x:v>
      </x:c>
      <x:c r="N517" s="32" t="n">
        <x:v>0.02</x:v>
      </x:c>
    </x:row>
    <x:row r="518">
      <x:c r="A518" t="str">
        <x:v>C00517</x:v>
      </x:c>
      <x:c r="B518" t="n">
        <x:v>40</x:v>
      </x:c>
      <x:c r="C518" s="30" t="n">
        <x:v>99130</x:v>
      </x:c>
      <x:c r="D518" t="n">
        <x:v>691</x:v>
      </x:c>
      <x:c r="E518" t="n">
        <x:v>54</x:v>
      </x:c>
      <x:c r="F518" t="str">
        <x:v>Gold</x:v>
      </x:c>
      <x:c r="G518" t="str">
        <x:v>Digital</x:v>
      </x:c>
      <x:c r="H518" s="60" t="n">
        <x:v>17689</x:v>
      </x:c>
      <x:c r="I518" s="60" t="n">
        <x:v>1821.49</x:v>
      </x:c>
      <x:c r="J518" s="32" t="n">
        <x:v>0.387</x:v>
      </x:c>
      <x:c r="K518" s="32" t="n">
        <x:v>0.776</x:v>
      </x:c>
      <x:c r="L518" t="n">
        <x:v>0</x:v>
      </x:c>
      <x:c r="M518" t="n">
        <x:v>7</x:v>
      </x:c>
      <x:c r="N518" s="32" t="n">
        <x:v>0.145</x:v>
      </x:c>
    </x:row>
    <x:row r="519">
      <x:c r="A519" t="str">
        <x:v>C00518</x:v>
      </x:c>
      <x:c r="B519" t="n">
        <x:v>55</x:v>
      </x:c>
      <x:c r="C519" s="30" t="n">
        <x:v>89071</x:v>
      </x:c>
      <x:c r="D519" t="n">
        <x:v>602</x:v>
      </x:c>
      <x:c r="E519" t="n">
        <x:v>61</x:v>
      </x:c>
      <x:c r="F519" t="str">
        <x:v>Gold</x:v>
      </x:c>
      <x:c r="G519" t="str">
        <x:v>Direct Mail</x:v>
      </x:c>
      <x:c r="H519" s="60" t="n">
        <x:v>7891</x:v>
      </x:c>
      <x:c r="I519" s="60" t="n">
        <x:v>1336.04</x:v>
      </x:c>
      <x:c r="J519" s="32" t="n">
        <x:v>0.32</x:v>
      </x:c>
      <x:c r="K519" s="32" t="n">
        <x:v>0.492</x:v>
      </x:c>
      <x:c r="L519" t="n">
        <x:v>1</x:v>
      </x:c>
      <x:c r="M519" t="n">
        <x:v>8</x:v>
      </x:c>
      <x:c r="N519" s="32" t="n">
        <x:v>0.084</x:v>
      </x:c>
    </x:row>
    <x:row r="520">
      <x:c r="A520" t="str">
        <x:v>C00519</x:v>
      </x:c>
      <x:c r="B520" t="n">
        <x:v>54</x:v>
      </x:c>
      <x:c r="C520" s="30" t="n">
        <x:v>115260</x:v>
      </x:c>
      <x:c r="D520" t="n">
        <x:v>698</x:v>
      </x:c>
      <x:c r="E520" t="n">
        <x:v>66</x:v>
      </x:c>
      <x:c r="F520" t="str">
        <x:v>Classic</x:v>
      </x:c>
      <x:c r="G520" t="str">
        <x:v>Digital</x:v>
      </x:c>
      <x:c r="H520" s="60" t="n">
        <x:v>11235</x:v>
      </x:c>
      <x:c r="I520" s="60" t="n">
        <x:v>1551.13</x:v>
      </x:c>
      <x:c r="J520" s="32" t="n">
        <x:v>0.4</x:v>
      </x:c>
      <x:c r="K520" s="32" t="n">
        <x:v>0.719</x:v>
      </x:c>
      <x:c r="L520" t="n">
        <x:v>0</x:v>
      </x:c>
      <x:c r="M520" t="n">
        <x:v>6</x:v>
      </x:c>
      <x:c r="N520" s="32" t="n">
        <x:v>0.16</x:v>
      </x:c>
    </x:row>
    <x:row r="521">
      <x:c r="A521" t="str">
        <x:v>C00520</x:v>
      </x:c>
      <x:c r="B521" t="n">
        <x:v>21</x:v>
      </x:c>
      <x:c r="C521" s="30" t="n">
        <x:v>44124</x:v>
      </x:c>
      <x:c r="D521" t="n">
        <x:v>579</x:v>
      </x:c>
      <x:c r="E521" t="n">
        <x:v>30</x:v>
      </x:c>
      <x:c r="F521" t="str">
        <x:v>Classic</x:v>
      </x:c>
      <x:c r="G521" t="str">
        <x:v>Digital</x:v>
      </x:c>
      <x:c r="H521" s="60" t="n">
        <x:v>1000</x:v>
      </x:c>
      <x:c r="I521" s="60" t="n">
        <x:v>150</x:v>
      </x:c>
      <x:c r="J521" s="32" t="n">
        <x:v>0.51</x:v>
      </x:c>
      <x:c r="K521" s="32" t="n">
        <x:v>0.676</x:v>
      </x:c>
      <x:c r="L521" t="n">
        <x:v>0</x:v>
      </x:c>
      <x:c r="M521" t="str"/>
      <x:c r="N521" s="32" t="n">
        <x:v>0.172</x:v>
      </x:c>
    </x:row>
    <x:row r="522">
      <x:c r="A522" t="str">
        <x:v>C00521</x:v>
      </x:c>
      <x:c r="B522" t="n">
        <x:v>45</x:v>
      </x:c>
      <x:c r="C522" s="30" t="n">
        <x:v>72957</x:v>
      </x:c>
      <x:c r="D522" t="n">
        <x:v>724</x:v>
      </x:c>
      <x:c r="E522" t="n">
        <x:v>29</x:v>
      </x:c>
      <x:c r="F522" t="str">
        <x:v>Gold</x:v>
      </x:c>
      <x:c r="G522" t="str">
        <x:v>Digital</x:v>
      </x:c>
      <x:c r="H522" s="60" t="n">
        <x:v>12782</x:v>
      </x:c>
      <x:c r="I522" s="60" t="n">
        <x:v>1225.34</x:v>
      </x:c>
      <x:c r="J522" s="32" t="n">
        <x:v>0.404</x:v>
      </x:c>
      <x:c r="K522" s="32" t="n">
        <x:v>0.842</x:v>
      </x:c>
      <x:c r="L522" t="n">
        <x:v>0</x:v>
      </x:c>
      <x:c r="M522" t="n">
        <x:v>9</x:v>
      </x:c>
      <x:c r="N522" s="32" t="n">
        <x:v>0.02</x:v>
      </x:c>
    </x:row>
    <x:row r="523">
      <x:c r="A523" t="str">
        <x:v>C00522</x:v>
      </x:c>
      <x:c r="B523" t="n">
        <x:v>50</x:v>
      </x:c>
      <x:c r="C523" s="30" t="n">
        <x:v>130677</x:v>
      </x:c>
      <x:c r="D523" t="n">
        <x:v>737</x:v>
      </x:c>
      <x:c r="E523" t="n">
        <x:v>24</x:v>
      </x:c>
      <x:c r="F523" t="str">
        <x:v>Platinum</x:v>
      </x:c>
      <x:c r="G523" t="str">
        <x:v>Branch</x:v>
      </x:c>
      <x:c r="H523" s="60" t="n">
        <x:v>28889</x:v>
      </x:c>
      <x:c r="I523" s="60" t="n">
        <x:v>3223.94</x:v>
      </x:c>
      <x:c r="J523" s="32" t="n">
        <x:v>0.322</x:v>
      </x:c>
      <x:c r="K523" s="32" t="n">
        <x:v>0.708</x:v>
      </x:c>
      <x:c r="L523" t="n">
        <x:v>0</x:v>
      </x:c>
      <x:c r="M523" t="n">
        <x:v>6</x:v>
      </x:c>
      <x:c r="N523" s="32" t="n">
        <x:v>0.224</x:v>
      </x:c>
    </x:row>
    <x:row r="524">
      <x:c r="A524" t="str">
        <x:v>C00523</x:v>
      </x:c>
      <x:c r="B524" t="n">
        <x:v>21</x:v>
      </x:c>
      <x:c r="C524" s="30" t="n">
        <x:v>53772</x:v>
      </x:c>
      <x:c r="D524" t="n">
        <x:v>608</x:v>
      </x:c>
      <x:c r="E524" t="n">
        <x:v>47</x:v>
      </x:c>
      <x:c r="F524" t="str">
        <x:v>Classic</x:v>
      </x:c>
      <x:c r="G524" t="str">
        <x:v>Direct Mail</x:v>
      </x:c>
      <x:c r="H524" s="60" t="n">
        <x:v>1768</x:v>
      </x:c>
      <x:c r="I524" s="60" t="n">
        <x:v>533.41</x:v>
      </x:c>
      <x:c r="J524" s="32" t="n">
        <x:v>0.532</x:v>
      </x:c>
      <x:c r="K524" s="32" t="n">
        <x:v>0.701</x:v>
      </x:c>
      <x:c r="L524" t="n">
        <x:v>0</x:v>
      </x:c>
      <x:c r="M524" t="n">
        <x:v>7</x:v>
      </x:c>
      <x:c r="N524" s="32" t="n">
        <x:v>0.098</x:v>
      </x:c>
    </x:row>
    <x:row r="525">
      <x:c r="A525" t="str">
        <x:v>C00524</x:v>
      </x:c>
      <x:c r="B525" t="n">
        <x:v>40</x:v>
      </x:c>
      <x:c r="C525" s="30" t="n">
        <x:v>154635</x:v>
      </x:c>
      <x:c r="D525" t="n">
        <x:v>672</x:v>
      </x:c>
      <x:c r="E525" t="n">
        <x:v>150</x:v>
      </x:c>
      <x:c r="F525" t="str">
        <x:v>Platinum</x:v>
      </x:c>
      <x:c r="G525" t="str">
        <x:v>Digital</x:v>
      </x:c>
      <x:c r="H525" s="60" t="n">
        <x:v>31310</x:v>
      </x:c>
      <x:c r="I525" s="60" t="n">
        <x:v>2761.92</x:v>
      </x:c>
      <x:c r="J525" s="32" t="n">
        <x:v>0.335</x:v>
      </x:c>
      <x:c r="K525" s="32" t="n">
        <x:v>0.687</x:v>
      </x:c>
      <x:c r="L525" t="n">
        <x:v>0</x:v>
      </x:c>
      <x:c r="M525" t="n">
        <x:v>8</x:v>
      </x:c>
      <x:c r="N525" s="32" t="n">
        <x:v>0.072</x:v>
      </x:c>
    </x:row>
    <x:row r="526">
      <x:c r="A526" t="str">
        <x:v>C00525</x:v>
      </x:c>
      <x:c r="B526" t="n">
        <x:v>37</x:v>
      </x:c>
      <x:c r="C526" s="30" t="n">
        <x:v>64258</x:v>
      </x:c>
      <x:c r="D526" t="n">
        <x:v>668</x:v>
      </x:c>
      <x:c r="E526" t="n">
        <x:v>33</x:v>
      </x:c>
      <x:c r="F526" t="str">
        <x:v>Gold</x:v>
      </x:c>
      <x:c r="G526" t="str">
        <x:v>Digital</x:v>
      </x:c>
      <x:c r="H526" s="60" t="n">
        <x:v>9322</x:v>
      </x:c>
      <x:c r="I526" s="60" t="n">
        <x:v>940.86</x:v>
      </x:c>
      <x:c r="J526" s="32" t="n">
        <x:v>0.401</x:v>
      </x:c>
      <x:c r="K526" s="32" t="n">
        <x:v>0.734</x:v>
      </x:c>
      <x:c r="L526" t="n">
        <x:v>0</x:v>
      </x:c>
      <x:c r="M526" t="n">
        <x:v>6</x:v>
      </x:c>
      <x:c r="N526" s="32" t="n">
        <x:v>0.156</x:v>
      </x:c>
    </x:row>
    <x:row r="527">
      <x:c r="A527" t="str">
        <x:v>C00526</x:v>
      </x:c>
      <x:c r="B527" t="n">
        <x:v>31</x:v>
      </x:c>
      <x:c r="C527" s="30" t="n">
        <x:v>52980</x:v>
      </x:c>
      <x:c r="D527" t="n">
        <x:v>749</x:v>
      </x:c>
      <x:c r="E527" t="n">
        <x:v>113</x:v>
      </x:c>
      <x:c r="F527" t="str">
        <x:v>Gold </x:v>
      </x:c>
      <x:c r="G527" t="str">
        <x:v>Partner</x:v>
      </x:c>
      <x:c r="H527" s="60" t="n">
        <x:v>10055</x:v>
      </x:c>
      <x:c r="I527" s="60" t="n">
        <x:v>1691.44</x:v>
      </x:c>
      <x:c r="J527" s="32" t="n">
        <x:v>0.386</x:v>
      </x:c>
      <x:c r="K527" s="32" t="n">
        <x:v>0.938</x:v>
      </x:c>
      <x:c r="L527" t="n">
        <x:v>0</x:v>
      </x:c>
      <x:c r="M527" t="n">
        <x:v>10</x:v>
      </x:c>
      <x:c r="N527" s="32" t="n">
        <x:v>0.02</x:v>
      </x:c>
    </x:row>
    <x:row r="528">
      <x:c r="A528" t="str">
        <x:v>C00527</x:v>
      </x:c>
      <x:c r="B528" t="n">
        <x:v>51</x:v>
      </x:c>
      <x:c r="C528" s="30" t="n">
        <x:v>117877</x:v>
      </x:c>
      <x:c r="D528" t="n">
        <x:v>719</x:v>
      </x:c>
      <x:c r="E528" t="n">
        <x:v>91</x:v>
      </x:c>
      <x:c r="F528" t="str">
        <x:v>Platinum</x:v>
      </x:c>
      <x:c r="G528" t="str">
        <x:v>Direct Mail</x:v>
      </x:c>
      <x:c r="H528" s="60" t="n">
        <x:v>26625</x:v>
      </x:c>
      <x:c r="I528" s="60" t="n">
        <x:v>2867.96</x:v>
      </x:c>
      <x:c r="J528" s="32" t="n">
        <x:v>0.314</x:v>
      </x:c>
      <x:c r="K528" s="32" t="n">
        <x:v>0.882</x:v>
      </x:c>
      <x:c r="L528" t="n">
        <x:v>0</x:v>
      </x:c>
      <x:c r="M528" t="n">
        <x:v>9</x:v>
      </x:c>
      <x:c r="N528" s="32" t="n">
        <x:v>0.02</x:v>
      </x:c>
    </x:row>
    <x:row r="529">
      <x:c r="A529" t="str">
        <x:v>C00528</x:v>
      </x:c>
      <x:c r="B529" t="n">
        <x:v>37</x:v>
      </x:c>
      <x:c r="C529" s="30" t="n">
        <x:v>82736</x:v>
      </x:c>
      <x:c r="D529" t="n">
        <x:v>684</x:v>
      </x:c>
      <x:c r="E529" t="n">
        <x:v>31</x:v>
      </x:c>
      <x:c r="F529" t="str">
        <x:v>Gold</x:v>
      </x:c>
      <x:c r="G529" t="str">
        <x:v>Digital</x:v>
      </x:c>
      <x:c r="H529" s="60" t="n">
        <x:v>12005</x:v>
      </x:c>
      <x:c r="I529" s="60" t="n">
        <x:v>1360.95</x:v>
      </x:c>
      <x:c r="J529" s="32" t="n">
        <x:v>0.453</x:v>
      </x:c>
      <x:c r="K529" s="32" t="n">
        <x:v>0.67</x:v>
      </x:c>
      <x:c r="L529" t="n">
        <x:v>0</x:v>
      </x:c>
      <x:c r="M529" t="n">
        <x:v>9</x:v>
      </x:c>
      <x:c r="N529" s="32" t="n">
        <x:v>0.02</x:v>
      </x:c>
    </x:row>
    <x:row r="530">
      <x:c r="A530" t="str">
        <x:v>C00529</x:v>
      </x:c>
      <x:c r="B530" t="n">
        <x:v>21</x:v>
      </x:c>
      <x:c r="C530" s="30" t="n">
        <x:v>110260</x:v>
      </x:c>
      <x:c r="D530" t="n">
        <x:v>725</x:v>
      </x:c>
      <x:c r="E530" t="n">
        <x:v>94</x:v>
      </x:c>
      <x:c r="F530" t="str">
        <x:v>Platinum</x:v>
      </x:c>
      <x:c r="G530" t="str">
        <x:v>Direct Mail</x:v>
      </x:c>
      <x:c r="H530" s="60" t="n">
        <x:v>27118</x:v>
      </x:c>
      <x:c r="I530" s="60" t="n">
        <x:v>2903.83</x:v>
      </x:c>
      <x:c r="J530" s="32" t="n">
        <x:v>0.225</x:v>
      </x:c>
      <x:c r="K530" s="32" t="n">
        <x:v>0.735</x:v>
      </x:c>
      <x:c r="L530" t="n">
        <x:v>0</x:v>
      </x:c>
      <x:c r="M530" t="n">
        <x:v>8</x:v>
      </x:c>
      <x:c r="N530" s="32" t="n">
        <x:v>0.072</x:v>
      </x:c>
    </x:row>
    <x:row r="531">
      <x:c r="A531" t="str">
        <x:v>C00530</x:v>
      </x:c>
      <x:c r="B531" t="n">
        <x:v>55</x:v>
      </x:c>
      <x:c r="C531" s="30" t="n">
        <x:v>46137</x:v>
      </x:c>
      <x:c r="D531" t="n">
        <x:v>764</x:v>
      </x:c>
      <x:c r="E531" t="n">
        <x:v>44</x:v>
      </x:c>
      <x:c r="F531" t="str">
        <x:v>Gold</x:v>
      </x:c>
      <x:c r="G531" t="str">
        <x:v>Branch</x:v>
      </x:c>
      <x:c r="H531" s="60" t="n">
        <x:v>13537</x:v>
      </x:c>
      <x:c r="I531" s="60" t="n">
        <x:v>1146.73</x:v>
      </x:c>
      <x:c r="J531" s="32" t="n">
        <x:v>0.402</x:v>
      </x:c>
      <x:c r="K531" s="32" t="n">
        <x:v>0.903</x:v>
      </x:c>
      <x:c r="L531" t="n">
        <x:v>0</x:v>
      </x:c>
      <x:c r="M531" t="n">
        <x:v>9</x:v>
      </x:c>
      <x:c r="N531" s="32" t="n">
        <x:v>0.02</x:v>
      </x:c>
    </x:row>
    <x:row r="532">
      <x:c r="A532" t="str">
        <x:v>C00531</x:v>
      </x:c>
      <x:c r="B532" t="n">
        <x:v>35</x:v>
      </x:c>
      <x:c r="C532" s="30" t="n">
        <x:v>46942</x:v>
      </x:c>
      <x:c r="D532" t="n">
        <x:v>641</x:v>
      </x:c>
      <x:c r="E532" t="n">
        <x:v>37</x:v>
      </x:c>
      <x:c r="F532" t="str">
        <x:v>Classic</x:v>
      </x:c>
      <x:c r="G532" t="str">
        <x:v>Digital</x:v>
      </x:c>
      <x:c r="H532" s="60" t="n">
        <x:v>2540</x:v>
      </x:c>
      <x:c r="I532" s="60" t="n">
        <x:v>836.57</x:v>
      </x:c>
      <x:c r="J532" s="32" t="n">
        <x:v>0.372</x:v>
      </x:c>
      <x:c r="K532" s="32" t="n">
        <x:v>0.79</x:v>
      </x:c>
      <x:c r="L532" t="n">
        <x:v>0</x:v>
      </x:c>
      <x:c r="M532" t="n">
        <x:v>8</x:v>
      </x:c>
      <x:c r="N532" s="32" t="n">
        <x:v>0.057</x:v>
      </x:c>
    </x:row>
    <x:row r="533">
      <x:c r="A533" t="str">
        <x:v>C00532</x:v>
      </x:c>
      <x:c r="B533" t="n">
        <x:v>46</x:v>
      </x:c>
      <x:c r="C533" s="30" t="n">
        <x:v>49862</x:v>
      </x:c>
      <x:c r="D533" t="n">
        <x:v>689</x:v>
      </x:c>
      <x:c r="E533" t="n">
        <x:v>33</x:v>
      </x:c>
      <x:c r="F533" t="str">
        <x:v>Classic</x:v>
      </x:c>
      <x:c r="G533" t="str">
        <x:v>Partner</x:v>
      </x:c>
      <x:c r="H533" s="60" t="n">
        <x:v>5481</x:v>
      </x:c>
      <x:c r="I533" s="60" t="n">
        <x:v>543.55</x:v>
      </x:c>
      <x:c r="J533" s="32" t="n">
        <x:v>0.314</x:v>
      </x:c>
      <x:c r="K533" s="32" t="n">
        <x:v>0.766</x:v>
      </x:c>
      <x:c r="L533" t="n">
        <x:v>0</x:v>
      </x:c>
      <x:c r="M533" t="n">
        <x:v>6</x:v>
      </x:c>
      <x:c r="N533" s="32" t="n">
        <x:v>0.167</x:v>
      </x:c>
    </x:row>
    <x:row r="534">
      <x:c r="A534" t="str">
        <x:v>C00533</x:v>
      </x:c>
      <x:c r="B534" t="n">
        <x:v>25</x:v>
      </x:c>
      <x:c r="C534" s="30" t="n">
        <x:v>78889</x:v>
      </x:c>
      <x:c r="D534" t="n">
        <x:v>683</x:v>
      </x:c>
      <x:c r="E534" t="n">
        <x:v>35</x:v>
      </x:c>
      <x:c r="F534" t="str">
        <x:v>Gold</x:v>
      </x:c>
      <x:c r="G534" t="str">
        <x:v>Digital</x:v>
      </x:c>
      <x:c r="H534" s="60" t="n">
        <x:v>13590</x:v>
      </x:c>
      <x:c r="I534" s="60" t="n">
        <x:v>1632.63</x:v>
      </x:c>
      <x:c r="J534" s="32" t="n">
        <x:v>0.359</x:v>
      </x:c>
      <x:c r="K534" s="32" t="n">
        <x:v>0.701</x:v>
      </x:c>
      <x:c r="L534" t="n">
        <x:v>0</x:v>
      </x:c>
      <x:c r="M534" t="n">
        <x:v>9</x:v>
      </x:c>
      <x:c r="N534" s="32" t="n">
        <x:v>0.02</x:v>
      </x:c>
    </x:row>
    <x:row r="535">
      <x:c r="A535" t="str">
        <x:v>C00534</x:v>
      </x:c>
      <x:c r="B535" t="n">
        <x:v>35</x:v>
      </x:c>
      <x:c r="C535" s="30" t="n">
        <x:v>112884</x:v>
      </x:c>
      <x:c r="D535" t="n">
        <x:v>761</x:v>
      </x:c>
      <x:c r="E535" t="n">
        <x:v>5</x:v>
      </x:c>
      <x:c r="F535" t="str">
        <x:v> Platinum</x:v>
      </x:c>
      <x:c r="G535" t="str">
        <x:v>Direct Mail</x:v>
      </x:c>
      <x:c r="H535" s="60" t="n">
        <x:v>25501</x:v>
      </x:c>
      <x:c r="I535" s="60" t="n">
        <x:v>2589.95</x:v>
      </x:c>
      <x:c r="J535" s="32" t="n">
        <x:v>0.195</x:v>
      </x:c>
      <x:c r="K535" s="32" t="n">
        <x:v>0.867</x:v>
      </x:c>
      <x:c r="L535" t="n">
        <x:v>0</x:v>
      </x:c>
      <x:c r="M535" t="n">
        <x:v>9</x:v>
      </x:c>
      <x:c r="N535" s="32" t="n">
        <x:v>0.084</x:v>
      </x:c>
    </x:row>
    <x:row r="536">
      <x:c r="A536" t="str">
        <x:v>C00535</x:v>
      </x:c>
      <x:c r="B536" t="n">
        <x:v>59</x:v>
      </x:c>
      <x:c r="C536" s="30" t="n">
        <x:v>88869</x:v>
      </x:c>
      <x:c r="D536" t="n">
        <x:v>658</x:v>
      </x:c>
      <x:c r="E536" t="n">
        <x:v>29</x:v>
      </x:c>
      <x:c r="F536" t="str">
        <x:v>Gold</x:v>
      </x:c>
      <x:c r="G536" t="str">
        <x:v>Partner </x:v>
      </x:c>
      <x:c r="H536" s="60" t="n">
        <x:v>8872</x:v>
      </x:c>
      <x:c r="I536" s="60" t="n">
        <x:v>1229.72</x:v>
      </x:c>
      <x:c r="J536" s="32" t="n">
        <x:v>0.347</x:v>
      </x:c>
      <x:c r="K536" s="32" t="n">
        <x:v>0.834</x:v>
      </x:c>
      <x:c r="L536" t="n">
        <x:v>0</x:v>
      </x:c>
      <x:c r="M536" t="n">
        <x:v>8</x:v>
      </x:c>
      <x:c r="N536" s="32" t="n">
        <x:v>0.045</x:v>
      </x:c>
    </x:row>
    <x:row r="537">
      <x:c r="A537" t="str">
        <x:v>C00536</x:v>
      </x:c>
      <x:c r="B537" t="n">
        <x:v>44</x:v>
      </x:c>
      <x:c r="C537" s="30" t="n">
        <x:v>68096</x:v>
      </x:c>
      <x:c r="D537" t="n">
        <x:v>666</x:v>
      </x:c>
      <x:c r="E537" t="n">
        <x:v>22</x:v>
      </x:c>
      <x:c r="F537" t="str">
        <x:v>Gold</x:v>
      </x:c>
      <x:c r="G537" t="str">
        <x:v>Digital</x:v>
      </x:c>
      <x:c r="H537" s="60" t="n">
        <x:v>9114</x:v>
      </x:c>
      <x:c r="I537" s="60" t="n">
        <x:v>1233.94</x:v>
      </x:c>
      <x:c r="J537" s="32" t="n">
        <x:v>0.361</x:v>
      </x:c>
      <x:c r="K537" s="32" t="n">
        <x:v>0.781</x:v>
      </x:c>
      <x:c r="L537" t="n">
        <x:v>0</x:v>
      </x:c>
      <x:c r="M537" t="n">
        <x:v>8</x:v>
      </x:c>
      <x:c r="N537" s="32" t="n">
        <x:v>0.068</x:v>
      </x:c>
    </x:row>
    <x:row r="538">
      <x:c r="A538" t="str">
        <x:v>C00537</x:v>
      </x:c>
      <x:c r="B538" t="n">
        <x:v>49</x:v>
      </x:c>
      <x:c r="C538" s="30" t="n">
        <x:v>75672</x:v>
      </x:c>
      <x:c r="D538" t="n">
        <x:v>698</x:v>
      </x:c>
      <x:c r="E538" t="n">
        <x:v>18</x:v>
      </x:c>
      <x:c r="F538" t="str">
        <x:v>Gold</x:v>
      </x:c>
      <x:c r="G538" t="str">
        <x:v>Partner</x:v>
      </x:c>
      <x:c r="H538" s="60" t="n">
        <x:v>9639</x:v>
      </x:c>
      <x:c r="I538" s="60" t="n">
        <x:v>911.61</x:v>
      </x:c>
      <x:c r="J538" s="32" t="n">
        <x:v>0.536</x:v>
      </x:c>
      <x:c r="K538" s="32" t="n">
        <x:v>0.842</x:v>
      </x:c>
      <x:c r="L538" t="n">
        <x:v>0</x:v>
      </x:c>
      <x:c r="M538" t="n">
        <x:v>9</x:v>
      </x:c>
      <x:c r="N538" s="32" t="n">
        <x:v>0.02</x:v>
      </x:c>
    </x:row>
    <x:row r="539">
      <x:c r="A539" t="str">
        <x:v>C00538</x:v>
      </x:c>
      <x:c r="B539" t="n">
        <x:v>22</x:v>
      </x:c>
      <x:c r="C539" s="30" t="n">
        <x:v>75922</x:v>
      </x:c>
      <x:c r="D539" t="n">
        <x:v>609</x:v>
      </x:c>
      <x:c r="E539" t="n">
        <x:v>28</x:v>
      </x:c>
      <x:c r="F539" t="str">
        <x:v>Classic</x:v>
      </x:c>
      <x:c r="G539" t="str">
        <x:v>Partner</x:v>
      </x:c>
      <x:c r="H539" s="60" t="n">
        <x:v>1453</x:v>
      </x:c>
      <x:c r="I539" s="60" t="n">
        <x:v>606.28</x:v>
      </x:c>
      <x:c r="J539" s="32" t="n">
        <x:v>0.594</x:v>
      </x:c>
      <x:c r="K539" s="32" t="n">
        <x:v>0.489</x:v>
      </x:c>
      <x:c r="L539" t="n">
        <x:v>1</x:v>
      </x:c>
      <x:c r="M539" t="n">
        <x:v>6</x:v>
      </x:c>
      <x:c r="N539" s="32" t="n">
        <x:v>0.157</x:v>
      </x:c>
    </x:row>
    <x:row r="540">
      <x:c r="A540" t="str">
        <x:v>C00539</x:v>
      </x:c>
      <x:c r="B540" t="n">
        <x:v>75</x:v>
      </x:c>
      <x:c r="C540" s="30" t="n">
        <x:v>114807</x:v>
      </x:c>
      <x:c r="D540" t="n">
        <x:v>645</x:v>
      </x:c>
      <x:c r="E540" t="n">
        <x:v>7</x:v>
      </x:c>
      <x:c r="F540" t="str">
        <x:v>Gold</x:v>
      </x:c>
      <x:c r="G540" t="str">
        <x:v>Digital</x:v>
      </x:c>
      <x:c r="H540" s="60" t="n">
        <x:v>14200</x:v>
      </x:c>
      <x:c r="I540" s="60" t="n">
        <x:v>1482.81</x:v>
      </x:c>
      <x:c r="J540" s="32" t="n">
        <x:v>0.321</x:v>
      </x:c>
      <x:c r="K540" s="32" t="n">
        <x:v>0.616</x:v>
      </x:c>
      <x:c r="L540" t="n">
        <x:v>0</x:v>
      </x:c>
      <x:c r="M540" t="n">
        <x:v>8</x:v>
      </x:c>
      <x:c r="N540" s="32" t="n">
        <x:v>0.085</x:v>
      </x:c>
    </x:row>
    <x:row r="541">
      <x:c r="A541" t="str">
        <x:v>C00540</x:v>
      </x:c>
      <x:c r="B541" t="n">
        <x:v>28</x:v>
      </x:c>
      <x:c r="C541" s="30" t="n">
        <x:v>54301</x:v>
      </x:c>
      <x:c r="D541" t="n">
        <x:v>687</x:v>
      </x:c>
      <x:c r="E541" t="n">
        <x:v>22</x:v>
      </x:c>
      <x:c r="F541" t="str">
        <x:v>Classic</x:v>
      </x:c>
      <x:c r="G541" t="str">
        <x:v>Partner</x:v>
      </x:c>
      <x:c r="H541" s="60" t="n">
        <x:v>6849</x:v>
      </x:c>
      <x:c r="I541" s="60" t="n">
        <x:v>924.24</x:v>
      </x:c>
      <x:c r="J541" s="32" t="n">
        <x:v>0.437</x:v>
      </x:c>
      <x:c r="K541" s="32" t="n">
        <x:v>0.676</x:v>
      </x:c>
      <x:c r="L541" t="n">
        <x:v>0</x:v>
      </x:c>
      <x:c r="M541" t="n">
        <x:v>8</x:v>
      </x:c>
      <x:c r="N541" s="32" t="n">
        <x:v>0.062</x:v>
      </x:c>
    </x:row>
    <x:row r="542">
      <x:c r="A542" t="str">
        <x:v>C00541</x:v>
      </x:c>
      <x:c r="B542" t="n">
        <x:v>44</x:v>
      </x:c>
      <x:c r="C542" s="30" t="n">
        <x:v>46236</x:v>
      </x:c>
      <x:c r="D542" t="n">
        <x:v>600</x:v>
      </x:c>
      <x:c r="E542" t="n">
        <x:v>50</x:v>
      </x:c>
      <x:c r="F542" t="str">
        <x:v>Classic</x:v>
      </x:c>
      <x:c r="G542" t="str">
        <x:v>Digital</x:v>
      </x:c>
      <x:c r="H542" s="60" t="n">
        <x:v>2774</x:v>
      </x:c>
      <x:c r="I542" s="60" t="n">
        <x:v>271.95</x:v>
      </x:c>
      <x:c r="J542" s="32" t="n">
        <x:v>0.534</x:v>
      </x:c>
      <x:c r="K542" s="32" t="n">
        <x:v>0.727</x:v>
      </x:c>
      <x:c r="L542" t="n">
        <x:v>0</x:v>
      </x:c>
      <x:c r="M542" t="n">
        <x:v>7</x:v>
      </x:c>
      <x:c r="N542" s="32" t="n">
        <x:v>0.072</x:v>
      </x:c>
    </x:row>
    <x:row r="543">
      <x:c r="A543" t="str">
        <x:v>C00542</x:v>
      </x:c>
      <x:c r="B543" t="n">
        <x:v>53</x:v>
      </x:c>
      <x:c r="C543" s="30" t="n">
        <x:v>99827</x:v>
      </x:c>
      <x:c r="D543" t="n">
        <x:v>728</x:v>
      </x:c>
      <x:c r="E543" t="n">
        <x:v>75</x:v>
      </x:c>
      <x:c r="F543" t="str">
        <x:v>Platinum</x:v>
      </x:c>
      <x:c r="G543" t="str">
        <x:v>Partner</x:v>
      </x:c>
      <x:c r="H543" s="60" t="n">
        <x:v>22038</x:v>
      </x:c>
      <x:c r="I543" s="60" t="n">
        <x:v>2154.35</x:v>
      </x:c>
      <x:c r="J543" s="32" t="n">
        <x:v>0.211</x:v>
      </x:c>
      <x:c r="K543" s="32" t="n">
        <x:v>0.921</x:v>
      </x:c>
      <x:c r="L543" t="n">
        <x:v>0</x:v>
      </x:c>
      <x:c r="M543" t="n">
        <x:v>5</x:v>
      </x:c>
      <x:c r="N543" s="32" t="n">
        <x:v>0.224</x:v>
      </x:c>
    </x:row>
    <x:row r="544">
      <x:c r="A544" t="str">
        <x:v>C00543</x:v>
      </x:c>
      <x:c r="B544" t="n">
        <x:v>47</x:v>
      </x:c>
      <x:c r="C544" s="30" t="n">
        <x:v>62594</x:v>
      </x:c>
      <x:c r="D544" t="n">
        <x:v>660</x:v>
      </x:c>
      <x:c r="E544" t="n">
        <x:v>57</x:v>
      </x:c>
      <x:c r="F544" t="str">
        <x:v>Classic</x:v>
      </x:c>
      <x:c r="G544" t="str">
        <x:v> Digital</x:v>
      </x:c>
      <x:c r="H544" s="60" t="n">
        <x:v>8097</x:v>
      </x:c>
      <x:c r="I544" s="60" t="n">
        <x:v>858.49</x:v>
      </x:c>
      <x:c r="J544" s="32" t="n">
        <x:v>0.591</x:v>
      </x:c>
      <x:c r="K544" s="32" t="n">
        <x:v>0.721</x:v>
      </x:c>
      <x:c r="L544" t="n">
        <x:v>0</x:v>
      </x:c>
      <x:c r="M544" t="n">
        <x:v>7</x:v>
      </x:c>
      <x:c r="N544" s="32" t="n">
        <x:v>0.09</x:v>
      </x:c>
    </x:row>
    <x:row r="545">
      <x:c r="A545" t="str">
        <x:v>C00544</x:v>
      </x:c>
      <x:c r="B545" t="n">
        <x:v>49</x:v>
      </x:c>
      <x:c r="C545" s="30" t="n">
        <x:v>78004</x:v>
      </x:c>
      <x:c r="D545" t="n">
        <x:v>796</x:v>
      </x:c>
      <x:c r="E545" t="n">
        <x:v>125</x:v>
      </x:c>
      <x:c r="F545" t="str">
        <x:v>Classic</x:v>
      </x:c>
      <x:c r="G545" t="str">
        <x:v>Branch</x:v>
      </x:c>
      <x:c r="H545" s="60" t="n">
        <x:v>8400</x:v>
      </x:c>
      <x:c r="I545" s="60" t="n">
        <x:v>925.78</x:v>
      </x:c>
      <x:c r="J545" s="32" t="n">
        <x:v>0.185</x:v>
      </x:c>
      <x:c r="K545" s="32" t="n">
        <x:v>1</x:v>
      </x:c>
      <x:c r="L545" t="n">
        <x:v>0</x:v>
      </x:c>
      <x:c r="M545" t="n">
        <x:v>9</x:v>
      </x:c>
      <x:c r="N545" s="32" t="n">
        <x:v>0.02</x:v>
      </x:c>
    </x:row>
    <x:row r="546">
      <x:c r="A546" t="str">
        <x:v>C00545</x:v>
      </x:c>
      <x:c r="B546" t="n">
        <x:v>24</x:v>
      </x:c>
      <x:c r="C546" s="30" t="n">
        <x:v>66702</x:v>
      </x:c>
      <x:c r="D546" t="n">
        <x:v>620</x:v>
      </x:c>
      <x:c r="E546" t="n">
        <x:v>28</x:v>
      </x:c>
      <x:c r="F546" t="str">
        <x:v>Classic</x:v>
      </x:c>
      <x:c r="G546" t="str">
        <x:v>Digital</x:v>
      </x:c>
      <x:c r="H546" s="60" t="n">
        <x:v>4774</x:v>
      </x:c>
      <x:c r="I546" s="60" t="n">
        <x:v>639.89</x:v>
      </x:c>
      <x:c r="J546" s="32" t="n">
        <x:v>0.411</x:v>
      </x:c>
      <x:c r="K546" s="32" t="n">
        <x:v>0.663</x:v>
      </x:c>
      <x:c r="L546" t="n">
        <x:v>1</x:v>
      </x:c>
      <x:c r="M546" t="n">
        <x:v>5</x:v>
      </x:c>
      <x:c r="N546" s="32" t="n">
        <x:v>0.208</x:v>
      </x:c>
    </x:row>
    <x:row r="547">
      <x:c r="A547" t="str">
        <x:v>C00546</x:v>
      </x:c>
      <x:c r="B547" t="n">
        <x:v>42</x:v>
      </x:c>
      <x:c r="C547" s="30" t="n">
        <x:v>103327</x:v>
      </x:c>
      <x:c r="D547" t="n">
        <x:v>739</x:v>
      </x:c>
      <x:c r="E547" t="n">
        <x:v>9</x:v>
      </x:c>
      <x:c r="F547" t="str">
        <x:v>Platinum</x:v>
      </x:c>
      <x:c r="G547" t="str">
        <x:v>Digital</x:v>
      </x:c>
      <x:c r="H547" s="60" t="n">
        <x:v>23992</x:v>
      </x:c>
      <x:c r="I547" s="60" t="n">
        <x:v>2998.22</x:v>
      </x:c>
      <x:c r="J547" s="32" t="n">
        <x:v>0.396</x:v>
      </x:c>
      <x:c r="K547" s="32" t="n">
        <x:v>0.742</x:v>
      </x:c>
      <x:c r="L547" t="n">
        <x:v>0</x:v>
      </x:c>
      <x:c r="M547" t="n">
        <x:v>6</x:v>
      </x:c>
      <x:c r="N547" s="32" t="n">
        <x:v>0.174</x:v>
      </x:c>
    </x:row>
    <x:row r="548">
      <x:c r="A548" t="str">
        <x:v>C00547</x:v>
      </x:c>
      <x:c r="B548" t="n">
        <x:v>56</x:v>
      </x:c>
      <x:c r="C548" s="30" t="n">
        <x:v>54141</x:v>
      </x:c>
      <x:c r="D548" t="n">
        <x:v>718</x:v>
      </x:c>
      <x:c r="E548" t="n">
        <x:v>16</x:v>
      </x:c>
      <x:c r="F548" t="str">
        <x:v>Gold</x:v>
      </x:c>
      <x:c r="G548" t="str">
        <x:v>Branch</x:v>
      </x:c>
      <x:c r="H548" s="60" t="n">
        <x:v>10971</x:v>
      </x:c>
      <x:c r="I548" s="60" t="n">
        <x:v>1558.19</x:v>
      </x:c>
      <x:c r="J548" s="32" t="n">
        <x:v>0.232</x:v>
      </x:c>
      <x:c r="K548" s="32" t="n">
        <x:v>0.852</x:v>
      </x:c>
      <x:c r="L548" t="n">
        <x:v>1</x:v>
      </x:c>
      <x:c r="M548" t="n">
        <x:v>8</x:v>
      </x:c>
      <x:c r="N548" s="32" t="n">
        <x:v>0.076</x:v>
      </x:c>
    </x:row>
    <x:row r="549">
      <x:c r="A549" t="str">
        <x:v>C00548</x:v>
      </x:c>
      <x:c r="B549" t="n">
        <x:v>29</x:v>
      </x:c>
      <x:c r="C549" s="30" t="n">
        <x:v>56678</x:v>
      </x:c>
      <x:c r="D549" t="n">
        <x:v>683</x:v>
      </x:c>
      <x:c r="E549" t="n">
        <x:v>17</x:v>
      </x:c>
      <x:c r="F549" t="str">
        <x:v>Gold</x:v>
      </x:c>
      <x:c r="G549" t="str">
        <x:v>Partner</x:v>
      </x:c>
      <x:c r="H549" s="60" t="n">
        <x:v>7693</x:v>
      </x:c>
      <x:c r="I549" s="60" t="n">
        <x:v>924.17</x:v>
      </x:c>
      <x:c r="J549" s="32" t="n">
        <x:v>0.248</x:v>
      </x:c>
      <x:c r="K549" s="32" t="n">
        <x:v>0.798</x:v>
      </x:c>
      <x:c r="L549" t="n">
        <x:v>0</x:v>
      </x:c>
      <x:c r="M549" t="n">
        <x:v>6</x:v>
      </x:c>
      <x:c r="N549" s="32" t="n">
        <x:v>0.157</x:v>
      </x:c>
    </x:row>
    <x:row r="550">
      <x:c r="A550" t="str">
        <x:v>C00549</x:v>
      </x:c>
      <x:c r="B550" t="n">
        <x:v>45</x:v>
      </x:c>
      <x:c r="C550" s="30" t="n">
        <x:v>197173</x:v>
      </x:c>
      <x:c r="D550" t="n">
        <x:v>742</x:v>
      </x:c>
      <x:c r="E550" t="n">
        <x:v>11</x:v>
      </x:c>
      <x:c r="F550" t="str">
        <x:v>Platinum</x:v>
      </x:c>
      <x:c r="G550" t="str">
        <x:v>Branch</x:v>
      </x:c>
      <x:c r="H550" s="60" t="n">
        <x:v>40000</x:v>
      </x:c>
      <x:c r="I550" s="60" t="n">
        <x:v>4445.78</x:v>
      </x:c>
      <x:c r="J550" s="32" t="n">
        <x:v>0.318</x:v>
      </x:c>
      <x:c r="K550" s="32" t="n">
        <x:v>0.894</x:v>
      </x:c>
      <x:c r="L550" t="n">
        <x:v>0</x:v>
      </x:c>
      <x:c r="M550" t="n">
        <x:v>9</x:v>
      </x:c>
      <x:c r="N550" s="32" t="n">
        <x:v>0.02</x:v>
      </x:c>
    </x:row>
    <x:row r="551">
      <x:c r="A551" t="str">
        <x:v>C00550</x:v>
      </x:c>
      <x:c r="B551" t="n">
        <x:v>41</x:v>
      </x:c>
      <x:c r="C551" s="30" t="n">
        <x:v>72519</x:v>
      </x:c>
      <x:c r="D551" t="n">
        <x:v>588</x:v>
      </x:c>
      <x:c r="E551" t="n">
        <x:v>75</x:v>
      </x:c>
      <x:c r="F551" t="str">
        <x:v>classic</x:v>
      </x:c>
      <x:c r="G551" t="str">
        <x:v>Direct Mail</x:v>
      </x:c>
      <x:c r="H551" s="60" t="n">
        <x:v>5127</x:v>
      </x:c>
      <x:c r="I551" s="60" t="n">
        <x:v>375.84</x:v>
      </x:c>
      <x:c r="J551" s="32" t="n">
        <x:v>0.469</x:v>
      </x:c>
      <x:c r="K551" s="32" t="n">
        <x:v>0.524</x:v>
      </x:c>
      <x:c r="L551" t="n">
        <x:v>1</x:v>
      </x:c>
      <x:c r="M551" t="n">
        <x:v>8</x:v>
      </x:c>
      <x:c r="N551" s="32" t="n">
        <x:v>0.02</x:v>
      </x:c>
    </x:row>
    <x:row r="552">
      <x:c r="A552" t="str">
        <x:v>C00551</x:v>
      </x:c>
      <x:c r="B552" t="n">
        <x:v>57</x:v>
      </x:c>
      <x:c r="C552" s="30" t="n">
        <x:v>87571</x:v>
      </x:c>
      <x:c r="D552" t="n">
        <x:v>639</x:v>
      </x:c>
      <x:c r="E552" t="n">
        <x:v>31</x:v>
      </x:c>
      <x:c r="F552" t="str">
        <x:v>Gold</x:v>
      </x:c>
      <x:c r="G552" t="str">
        <x:v>Digital</x:v>
      </x:c>
      <x:c r="H552" s="60" t="n">
        <x:v>10351</x:v>
      </x:c>
      <x:c r="I552" s="60" t="n">
        <x:v>837.7</x:v>
      </x:c>
      <x:c r="J552" s="32" t="n">
        <x:v>0.543</x:v>
      </x:c>
      <x:c r="K552" s="32" t="n">
        <x:v>0.792</x:v>
      </x:c>
      <x:c r="L552" t="n">
        <x:v>0</x:v>
      </x:c>
      <x:c r="M552" t="n">
        <x:v>9</x:v>
      </x:c>
      <x:c r="N552" s="32" t="n">
        <x:v>0.057</x:v>
      </x:c>
    </x:row>
    <x:row r="553">
      <x:c r="A553" t="str">
        <x:v>C00552</x:v>
      </x:c>
      <x:c r="B553" t="n">
        <x:v>60</x:v>
      </x:c>
      <x:c r="C553" s="30" t="n">
        <x:v>69701</x:v>
      </x:c>
      <x:c r="D553" t="n">
        <x:v>675</x:v>
      </x:c>
      <x:c r="E553" t="n">
        <x:v>87</x:v>
      </x:c>
      <x:c r="F553" t="str">
        <x:v>Classic</x:v>
      </x:c>
      <x:c r="G553" t="str">
        <x:v>Branch</x:v>
      </x:c>
      <x:c r="H553" s="60" t="n">
        <x:v>4679</x:v>
      </x:c>
      <x:c r="I553" s="60" t="n">
        <x:v>1138.03</x:v>
      </x:c>
      <x:c r="J553" s="32" t="n">
        <x:v>0.322</x:v>
      </x:c>
      <x:c r="K553" s="32" t="n">
        <x:v>0.868</x:v>
      </x:c>
      <x:c r="L553" t="n">
        <x:v>0</x:v>
      </x:c>
      <x:c r="M553" t="n">
        <x:v>9</x:v>
      </x:c>
      <x:c r="N553" s="32" t="n">
        <x:v>0.02</x:v>
      </x:c>
    </x:row>
    <x:row r="554">
      <x:c r="A554" t="str">
        <x:v>C00553</x:v>
      </x:c>
      <x:c r="B554" t="n">
        <x:v>53</x:v>
      </x:c>
      <x:c r="C554" s="30" t="n">
        <x:v>105088</x:v>
      </x:c>
      <x:c r="D554" t="n">
        <x:v>772</x:v>
      </x:c>
      <x:c r="E554" t="n">
        <x:v>22</x:v>
      </x:c>
      <x:c r="F554" t="str">
        <x:v>Platinum</x:v>
      </x:c>
      <x:c r="G554" t="str">
        <x:v>Digital</x:v>
      </x:c>
      <x:c r="H554" s="60" t="n">
        <x:v>26527</x:v>
      </x:c>
      <x:c r="I554" s="60" t="n">
        <x:v>2581.24</x:v>
      </x:c>
      <x:c r="J554" s="32" t="n">
        <x:v>0.491</x:v>
      </x:c>
      <x:c r="K554" s="32" t="n">
        <x:v>0.82</x:v>
      </x:c>
      <x:c r="L554" t="n">
        <x:v>0</x:v>
      </x:c>
      <x:c r="M554" t="n">
        <x:v>7</x:v>
      </x:c>
      <x:c r="N554" s="32" t="n">
        <x:v>0.079</x:v>
      </x:c>
    </x:row>
    <x:row r="555">
      <x:c r="A555" t="str">
        <x:v>C00554</x:v>
      </x:c>
      <x:c r="B555" t="n">
        <x:v>39</x:v>
      </x:c>
      <x:c r="C555" s="30" t="n">
        <x:v>83944</x:v>
      </x:c>
      <x:c r="D555" t="n">
        <x:v>653</x:v>
      </x:c>
      <x:c r="E555" t="n">
        <x:v>56</x:v>
      </x:c>
      <x:c r="F555" t="str">
        <x:v>Gold</x:v>
      </x:c>
      <x:c r="G555" t="str">
        <x:v>Digital</x:v>
      </x:c>
      <x:c r="H555" s="60" t="n">
        <x:v>13337</x:v>
      </x:c>
      <x:c r="I555" s="60" t="n">
        <x:v>1466.07</x:v>
      </x:c>
      <x:c r="J555" s="32" t="n">
        <x:v>0.506</x:v>
      </x:c>
      <x:c r="K555" s="32" t="n">
        <x:v>0.709</x:v>
      </x:c>
      <x:c r="L555" t="n">
        <x:v>0</x:v>
      </x:c>
      <x:c r="M555" t="n">
        <x:v>7</x:v>
      </x:c>
      <x:c r="N555" s="32" t="n">
        <x:v>0.168</x:v>
      </x:c>
    </x:row>
    <x:row r="556">
      <x:c r="A556" t="str">
        <x:v>C00555</x:v>
      </x:c>
      <x:c r="B556" t="n">
        <x:v>24</x:v>
      </x:c>
      <x:c r="C556" s="30" t="n">
        <x:v>70183</x:v>
      </x:c>
      <x:c r="D556" t="n">
        <x:v>591</x:v>
      </x:c>
      <x:c r="E556" t="n">
        <x:v>32</x:v>
      </x:c>
      <x:c r="F556" t="str">
        <x:v>Classic</x:v>
      </x:c>
      <x:c r="G556" t="str">
        <x:v>Direct Mail</x:v>
      </x:c>
      <x:c r="H556" s="60" t="n">
        <x:v>6615</x:v>
      </x:c>
      <x:c r="I556" s="60" t="n">
        <x:v>786.54</x:v>
      </x:c>
      <x:c r="J556" s="32" t="n">
        <x:v>0.493</x:v>
      </x:c>
      <x:c r="K556" s="32" t="n">
        <x:v>0.606</x:v>
      </x:c>
      <x:c r="L556" t="n">
        <x:v>0</x:v>
      </x:c>
      <x:c r="M556" t="n">
        <x:v>9</x:v>
      </x:c>
      <x:c r="N556" s="32" t="n">
        <x:v>0.02</x:v>
      </x:c>
    </x:row>
    <x:row r="557">
      <x:c r="A557" t="str">
        <x:v>C00556</x:v>
      </x:c>
      <x:c r="B557" t="n">
        <x:v>34</x:v>
      </x:c>
      <x:c r="C557" s="30" t="n">
        <x:v>53742</x:v>
      </x:c>
      <x:c r="D557" t="n">
        <x:v>562</x:v>
      </x:c>
      <x:c r="E557" t="n">
        <x:v>12</x:v>
      </x:c>
      <x:c r="F557" t="str">
        <x:v>Classic</x:v>
      </x:c>
      <x:c r="G557" t="str">
        <x:v>Partner</x:v>
      </x:c>
      <x:c r="H557" s="60" t="n">
        <x:v>2117</x:v>
      </x:c>
      <x:c r="I557" s="60" t="n">
        <x:v>413.78</x:v>
      </x:c>
      <x:c r="J557" s="32" t="n">
        <x:v>0.554</x:v>
      </x:c>
      <x:c r="K557" s="32" t="n">
        <x:v>0.595</x:v>
      </x:c>
      <x:c r="L557" t="n">
        <x:v>0</x:v>
      </x:c>
      <x:c r="M557" t="n">
        <x:v>6</x:v>
      </x:c>
      <x:c r="N557" s="32" t="n">
        <x:v>0.14</x:v>
      </x:c>
    </x:row>
    <x:row r="558">
      <x:c r="A558" t="str">
        <x:v>C00557</x:v>
      </x:c>
      <x:c r="B558" t="n">
        <x:v>31</x:v>
      </x:c>
      <x:c r="C558" s="30" t="n">
        <x:v>80788</x:v>
      </x:c>
      <x:c r="D558" t="n">
        <x:v>786</x:v>
      </x:c>
      <x:c r="E558" t="n">
        <x:v>11</x:v>
      </x:c>
      <x:c r="F558" t="str">
        <x:v>Platinum</x:v>
      </x:c>
      <x:c r="G558" t="str">
        <x:v>Digital</x:v>
      </x:c>
      <x:c r="H558" s="60" t="n">
        <x:v>20937</x:v>
      </x:c>
      <x:c r="I558" s="60" t="n">
        <x:v>2458.59</x:v>
      </x:c>
      <x:c r="J558" s="32" t="n">
        <x:v>0.417</x:v>
      </x:c>
      <x:c r="K558" s="32" t="n">
        <x:v>0.992</x:v>
      </x:c>
      <x:c r="L558" t="n">
        <x:v>0</x:v>
      </x:c>
      <x:c r="M558" t="n">
        <x:v>8</x:v>
      </x:c>
      <x:c r="N558" s="32" t="n">
        <x:v>0.038</x:v>
      </x:c>
    </x:row>
    <x:row r="559">
      <x:c r="A559" t="str">
        <x:v>C00558</x:v>
      </x:c>
      <x:c r="B559" t="n">
        <x:v>46</x:v>
      </x:c>
      <x:c r="C559" s="30" t="n">
        <x:v>64626</x:v>
      </x:c>
      <x:c r="D559" t="n">
        <x:v>634</x:v>
      </x:c>
      <x:c r="E559" t="n">
        <x:v>22</x:v>
      </x:c>
      <x:c r="F559" t="str">
        <x:v>Classic</x:v>
      </x:c>
      <x:c r="G559" t="str">
        <x:v>Digital</x:v>
      </x:c>
      <x:c r="H559" s="60" t="n">
        <x:v>5147</x:v>
      </x:c>
      <x:c r="I559" s="60" t="n">
        <x:v>445.42</x:v>
      </x:c>
      <x:c r="J559" s="32" t="n">
        <x:v>0.315</x:v>
      </x:c>
      <x:c r="K559" s="32" t="n">
        <x:v>0.735</x:v>
      </x:c>
      <x:c r="L559" t="n">
        <x:v>1</x:v>
      </x:c>
      <x:c r="M559" t="n">
        <x:v>6</x:v>
      </x:c>
      <x:c r="N559" s="32" t="n">
        <x:v>0.171</x:v>
      </x:c>
    </x:row>
    <x:row r="560">
      <x:c r="A560" t="str">
        <x:v>C00559</x:v>
      </x:c>
      <x:c r="B560" t="n">
        <x:v>34</x:v>
      </x:c>
      <x:c r="C560" s="30" t="n">
        <x:v>74386</x:v>
      </x:c>
      <x:c r="D560" t="n">
        <x:v>642</x:v>
      </x:c>
      <x:c r="E560" t="n">
        <x:v>71</x:v>
      </x:c>
      <x:c r="F560" t="str">
        <x:v>Classic</x:v>
      </x:c>
      <x:c r="G560" t="str">
        <x:v>Branch</x:v>
      </x:c>
      <x:c r="H560" s="60" t="n">
        <x:v>6531</x:v>
      </x:c>
      <x:c r="I560" s="60" t="n">
        <x:v>725.47</x:v>
      </x:c>
      <x:c r="J560" s="32" t="n">
        <x:v>0.542</x:v>
      </x:c>
      <x:c r="K560" s="32" t="n">
        <x:v>0.737</x:v>
      </x:c>
      <x:c r="L560" t="n">
        <x:v>1</x:v>
      </x:c>
      <x:c r="M560" t="n">
        <x:v>8</x:v>
      </x:c>
      <x:c r="N560" s="32" t="n">
        <x:v>0.02</x:v>
      </x:c>
    </x:row>
    <x:row r="561">
      <x:c r="A561" t="str">
        <x:v>C00560</x:v>
      </x:c>
      <x:c r="B561" t="n">
        <x:v>52</x:v>
      </x:c>
      <x:c r="C561" s="30" t="n">
        <x:v>55032</x:v>
      </x:c>
      <x:c r="D561" t="n">
        <x:v>686</x:v>
      </x:c>
      <x:c r="E561" t="n">
        <x:v>24</x:v>
      </x:c>
      <x:c r="F561" t="str">
        <x:v>Gold</x:v>
      </x:c>
      <x:c r="G561" t="str">
        <x:v>Branch</x:v>
      </x:c>
      <x:c r="H561" s="60" t="n">
        <x:v>4798</x:v>
      </x:c>
      <x:c r="I561" s="60" t="n">
        <x:v>150</x:v>
      </x:c>
      <x:c r="J561" s="32" t="n">
        <x:v>0.462</x:v>
      </x:c>
      <x:c r="K561" s="32" t="n">
        <x:v>0.782</x:v>
      </x:c>
      <x:c r="L561" t="n">
        <x:v>0</x:v>
      </x:c>
      <x:c r="M561" t="n">
        <x:v>8</x:v>
      </x:c>
      <x:c r="N561" s="32" t="n">
        <x:v>0.149</x:v>
      </x:c>
    </x:row>
    <x:row r="562">
      <x:c r="A562" t="str">
        <x:v>C00561</x:v>
      </x:c>
      <x:c r="B562" t="n">
        <x:v>31</x:v>
      </x:c>
      <x:c r="C562" s="30" t="n">
        <x:v>67101</x:v>
      </x:c>
      <x:c r="D562" t="n">
        <x:v>676</x:v>
      </x:c>
      <x:c r="E562" t="n">
        <x:v>23</x:v>
      </x:c>
      <x:c r="F562" t="str">
        <x:v>Gold</x:v>
      </x:c>
      <x:c r="G562" t="str">
        <x:v>Digital</x:v>
      </x:c>
      <x:c r="H562" s="60" t="n">
        <x:v>9201</x:v>
      </x:c>
      <x:c r="I562" s="60" t="n">
        <x:v>1276.23</x:v>
      </x:c>
      <x:c r="J562" s="32" t="n">
        <x:v>0.52</x:v>
      </x:c>
      <x:c r="K562" s="32" t="n">
        <x:v>0.784</x:v>
      </x:c>
      <x:c r="L562" t="n">
        <x:v>0</x:v>
      </x:c>
      <x:c r="M562" t="n">
        <x:v>5</x:v>
      </x:c>
      <x:c r="N562" s="32" t="n">
        <x:v>0.217</x:v>
      </x:c>
    </x:row>
    <x:row r="563">
      <x:c r="A563" t="str">
        <x:v>C00562</x:v>
      </x:c>
      <x:c r="B563" t="n">
        <x:v>49</x:v>
      </x:c>
      <x:c r="C563" s="30" t="n">
        <x:v>67312</x:v>
      </x:c>
      <x:c r="D563" t="n">
        <x:v>759</x:v>
      </x:c>
      <x:c r="E563" t="n">
        <x:v>82</x:v>
      </x:c>
      <x:c r="F563" t="str">
        <x:v>Gold</x:v>
      </x:c>
      <x:c r="G563" t="str">
        <x:v>Digital</x:v>
      </x:c>
      <x:c r="H563" s="60" t="n">
        <x:v>12024</x:v>
      </x:c>
      <x:c r="I563" s="60" t="n">
        <x:v>1052.67</x:v>
      </x:c>
      <x:c r="J563" s="32" t="n">
        <x:v>0.244</x:v>
      </x:c>
      <x:c r="K563" s="32" t="n">
        <x:v>0.87</x:v>
      </x:c>
      <x:c r="L563" t="n">
        <x:v>0</x:v>
      </x:c>
      <x:c r="M563" t="n">
        <x:v>8</x:v>
      </x:c>
      <x:c r="N563" s="32" t="n">
        <x:v>0.085</x:v>
      </x:c>
    </x:row>
    <x:row r="564">
      <x:c r="A564" t="str">
        <x:v>C00563</x:v>
      </x:c>
      <x:c r="B564" t="n">
        <x:v>44</x:v>
      </x:c>
      <x:c r="C564" s="30" t="n">
        <x:v>101019</x:v>
      </x:c>
      <x:c r="D564" t="n">
        <x:v>799</x:v>
      </x:c>
      <x:c r="E564" t="n">
        <x:v>99</x:v>
      </x:c>
      <x:c r="F564" t="str">
        <x:v>Platinum</x:v>
      </x:c>
      <x:c r="G564" t="str">
        <x:v>Direct Mail</x:v>
      </x:c>
      <x:c r="H564" s="60" t="n">
        <x:v>24192</x:v>
      </x:c>
      <x:c r="I564" s="60" t="n">
        <x:v>2611.2</x:v>
      </x:c>
      <x:c r="J564" s="32" t="n">
        <x:v>0.172</x:v>
      </x:c>
      <x:c r="K564" s="32" t="n">
        <x:v>0.979</x:v>
      </x:c>
      <x:c r="L564" t="n">
        <x:v>0</x:v>
      </x:c>
      <x:c r="M564" t="n">
        <x:v>7</x:v>
      </x:c>
      <x:c r="N564" s="32" t="n">
        <x:v>0.069</x:v>
      </x:c>
    </x:row>
    <x:row r="565">
      <x:c r="A565" t="str">
        <x:v>C00564</x:v>
      </x:c>
      <x:c r="B565" t="n">
        <x:v>24</x:v>
      </x:c>
      <x:c r="C565" s="30" t="n">
        <x:v>56337</x:v>
      </x:c>
      <x:c r="D565" t="n">
        <x:v>648</x:v>
      </x:c>
      <x:c r="E565" t="n">
        <x:v>11</x:v>
      </x:c>
      <x:c r="F565" t="str">
        <x:v>Classic</x:v>
      </x:c>
      <x:c r="G565" t="str">
        <x:v>Digital</x:v>
      </x:c>
      <x:c r="H565" s="60" t="n">
        <x:v>3996</x:v>
      </x:c>
      <x:c r="I565" s="60" t="n">
        <x:v>722.78</x:v>
      </x:c>
      <x:c r="J565" s="32" t="n">
        <x:v>0.374</x:v>
      </x:c>
      <x:c r="K565" s="32" t="n">
        <x:v>0.697</x:v>
      </x:c>
      <x:c r="L565" t="n">
        <x:v>0</x:v>
      </x:c>
      <x:c r="M565" t="n">
        <x:v>9</x:v>
      </x:c>
      <x:c r="N565" s="32" t="n">
        <x:v>0.02</x:v>
      </x:c>
    </x:row>
    <x:row r="566">
      <x:c r="A566" t="str">
        <x:v>C00565</x:v>
      </x:c>
      <x:c r="B566" t="n">
        <x:v>40</x:v>
      </x:c>
      <x:c r="C566" s="30" t="n">
        <x:v>135953</x:v>
      </x:c>
      <x:c r="D566" t="n">
        <x:v>678</x:v>
      </x:c>
      <x:c r="E566" t="n">
        <x:v>25</x:v>
      </x:c>
      <x:c r="F566" t="str">
        <x:v>Platinum</x:v>
      </x:c>
      <x:c r="G566" t="str">
        <x:v>Digital</x:v>
      </x:c>
      <x:c r="H566" s="60" t="n">
        <x:v>27817</x:v>
      </x:c>
      <x:c r="I566" s="60" t="n">
        <x:v>3311.58</x:v>
      </x:c>
      <x:c r="J566" s="32" t="n">
        <x:v>0.504</x:v>
      </x:c>
      <x:c r="K566" s="32" t="n">
        <x:v>0.884</x:v>
      </x:c>
      <x:c r="L566" t="n">
        <x:v>0</x:v>
      </x:c>
      <x:c r="M566" t="n">
        <x:v>8</x:v>
      </x:c>
      <x:c r="N566" s="32" t="n">
        <x:v>0.065</x:v>
      </x:c>
    </x:row>
    <x:row r="567">
      <x:c r="A567" t="str">
        <x:v>C00566</x:v>
      </x:c>
      <x:c r="B567" t="n">
        <x:v>30</x:v>
      </x:c>
      <x:c r="C567" s="30" t="n">
        <x:v>56891</x:v>
      </x:c>
      <x:c r="D567" t="n">
        <x:v>579</x:v>
      </x:c>
      <x:c r="E567" t="n">
        <x:v>7</x:v>
      </x:c>
      <x:c r="F567" t="str">
        <x:v>Classic</x:v>
      </x:c>
      <x:c r="G567" t="str">
        <x:v>Digital</x:v>
      </x:c>
      <x:c r="H567" s="60" t="n">
        <x:v>2488</x:v>
      </x:c>
      <x:c r="I567" s="60" t="n">
        <x:v>349.17</x:v>
      </x:c>
      <x:c r="J567" s="32" t="n">
        <x:v>0.495</x:v>
      </x:c>
      <x:c r="K567" s="32" t="n">
        <x:v>0.707</x:v>
      </x:c>
      <x:c r="L567" t="n">
        <x:v>1</x:v>
      </x:c>
      <x:c r="M567" t="n">
        <x:v>8</x:v>
      </x:c>
      <x:c r="N567" s="32" t="n">
        <x:v>0.081</x:v>
      </x:c>
    </x:row>
    <x:row r="568">
      <x:c r="A568" t="str">
        <x:v>C00567</x:v>
      </x:c>
      <x:c r="B568" t="n">
        <x:v>34</x:v>
      </x:c>
      <x:c r="C568" s="30" t="n">
        <x:v>87479</x:v>
      </x:c>
      <x:c r="D568" t="n">
        <x:v>688</x:v>
      </x:c>
      <x:c r="E568" t="n">
        <x:v>50</x:v>
      </x:c>
      <x:c r="F568" t="str">
        <x:v>Gold</x:v>
      </x:c>
      <x:c r="G568" t="str">
        <x:v>Digital</x:v>
      </x:c>
      <x:c r="H568" s="60" t="n">
        <x:v>13541</x:v>
      </x:c>
      <x:c r="I568" s="60" t="n">
        <x:v>1182.26</x:v>
      </x:c>
      <x:c r="J568" s="32" t="n">
        <x:v>0.443</x:v>
      </x:c>
      <x:c r="K568" s="32" t="n">
        <x:v>0.846</x:v>
      </x:c>
      <x:c r="L568" t="n">
        <x:v>0</x:v>
      </x:c>
      <x:c r="M568" t="n">
        <x:v>7</x:v>
      </x:c>
      <x:c r="N568" s="32" t="n">
        <x:v>0.091</x:v>
      </x:c>
    </x:row>
    <x:row r="569">
      <x:c r="A569" t="str">
        <x:v>C00568</x:v>
      </x:c>
      <x:c r="B569" t="n">
        <x:v>51</x:v>
      </x:c>
      <x:c r="C569" s="30" t="n">
        <x:v>58682</x:v>
      </x:c>
      <x:c r="D569" t="n">
        <x:v>680</x:v>
      </x:c>
      <x:c r="E569" t="n">
        <x:v>20</x:v>
      </x:c>
      <x:c r="F569" t="str">
        <x:v>Gold</x:v>
      </x:c>
      <x:c r="G569" t="str">
        <x:v>Direct Mail</x:v>
      </x:c>
      <x:c r="H569" s="60" t="n">
        <x:v>5098</x:v>
      </x:c>
      <x:c r="I569" s="60" t="n">
        <x:v>1100.72</x:v>
      </x:c>
      <x:c r="J569" s="32" t="n">
        <x:v>0.448</x:v>
      </x:c>
      <x:c r="K569" s="32" t="n">
        <x:v>0.84</x:v>
      </x:c>
      <x:c r="L569" t="n">
        <x:v>0</x:v>
      </x:c>
      <x:c r="M569" t="n">
        <x:v>8</x:v>
      </x:c>
      <x:c r="N569" s="32" t="n">
        <x:v>0.037</x:v>
      </x:c>
    </x:row>
    <x:row r="570">
      <x:c r="A570" t="str">
        <x:v>C00569</x:v>
      </x:c>
      <x:c r="B570" t="n">
        <x:v>52</x:v>
      </x:c>
      <x:c r="C570" s="30" t="n">
        <x:v>83832</x:v>
      </x:c>
      <x:c r="D570" t="n">
        <x:v>724</x:v>
      </x:c>
      <x:c r="E570" t="n">
        <x:v>24</x:v>
      </x:c>
      <x:c r="F570" t="str">
        <x:v>Gold</x:v>
      </x:c>
      <x:c r="G570" t="str">
        <x:v>Branch</x:v>
      </x:c>
      <x:c r="H570" s="60" t="n">
        <x:v>13122</x:v>
      </x:c>
      <x:c r="I570" s="60" t="n">
        <x:v>1442.07</x:v>
      </x:c>
      <x:c r="J570" s="32" t="n">
        <x:v>0.349</x:v>
      </x:c>
      <x:c r="K570" s="32" t="n">
        <x:v>0.684</x:v>
      </x:c>
      <x:c r="L570" t="n">
        <x:v>0</x:v>
      </x:c>
      <x:c r="M570" t="n">
        <x:v>5</x:v>
      </x:c>
      <x:c r="N570" s="32" t="n">
        <x:v>0.235</x:v>
      </x:c>
    </x:row>
    <x:row r="571">
      <x:c r="A571" t="str">
        <x:v>C00570</x:v>
      </x:c>
      <x:c r="B571" t="n">
        <x:v>40</x:v>
      </x:c>
      <x:c r="C571" s="30" t="n">
        <x:v>143415</x:v>
      </x:c>
      <x:c r="D571" t="n">
        <x:v>805</x:v>
      </x:c>
      <x:c r="E571" t="n">
        <x:v>90</x:v>
      </x:c>
      <x:c r="F571" t="str">
        <x:v>Classic</x:v>
      </x:c>
      <x:c r="G571" t="str">
        <x:v>Partner</x:v>
      </x:c>
      <x:c r="H571" s="60" t="n">
        <x:v>13943</x:v>
      </x:c>
      <x:c r="I571" s="60" t="n">
        <x:v>1163.69</x:v>
      </x:c>
      <x:c r="J571" s="32" t="n">
        <x:v>0.256</x:v>
      </x:c>
      <x:c r="K571" s="32" t="n">
        <x:v>0.814</x:v>
      </x:c>
      <x:c r="L571" t="n">
        <x:v>0</x:v>
      </x:c>
      <x:c r="M571" t="n">
        <x:v>9</x:v>
      </x:c>
      <x:c r="N571" s="32" t="n">
        <x:v>0.02</x:v>
      </x:c>
    </x:row>
    <x:row r="572">
      <x:c r="A572" t="str">
        <x:v>C00571</x:v>
      </x:c>
      <x:c r="B572" t="n">
        <x:v>53</x:v>
      </x:c>
      <x:c r="C572" s="30" t="n">
        <x:v>80747</x:v>
      </x:c>
      <x:c r="D572" t="n">
        <x:v>706</x:v>
      </x:c>
      <x:c r="E572" t="n">
        <x:v>35</x:v>
      </x:c>
      <x:c r="F572" t="str">
        <x:v>Gold</x:v>
      </x:c>
      <x:c r="G572" t="str">
        <x:v>Direct Mail</x:v>
      </x:c>
      <x:c r="H572" s="60" t="n">
        <x:v>10862</x:v>
      </x:c>
      <x:c r="I572" s="60" t="n">
        <x:v>824.12</x:v>
      </x:c>
      <x:c r="J572" s="32" t="n">
        <x:v>0.449</x:v>
      </x:c>
      <x:c r="K572" s="32" t="n">
        <x:v>0.719</x:v>
      </x:c>
      <x:c r="L572" t="n">
        <x:v>0</x:v>
      </x:c>
      <x:c r="M572" t="n">
        <x:v>8</x:v>
      </x:c>
      <x:c r="N572" s="32" t="n">
        <x:v>0.133</x:v>
      </x:c>
    </x:row>
    <x:row r="573">
      <x:c r="A573" t="str">
        <x:v>C00572</x:v>
      </x:c>
      <x:c r="B573" t="n">
        <x:v>21</x:v>
      </x:c>
      <x:c r="C573" s="30" t="n">
        <x:v>133290</x:v>
      </x:c>
      <x:c r="D573" t="n">
        <x:v>780</x:v>
      </x:c>
      <x:c r="E573" t="n">
        <x:v>14</x:v>
      </x:c>
      <x:c r="F573" t="str">
        <x:v>Platinum</x:v>
      </x:c>
      <x:c r="G573" t="str">
        <x:v>Digital</x:v>
      </x:c>
      <x:c r="H573" s="60" t="n">
        <x:v>30504</x:v>
      </x:c>
      <x:c r="I573" s="60" t="n">
        <x:v>3480.61</x:v>
      </x:c>
      <x:c r="J573" s="32" t="n">
        <x:v>0.56</x:v>
      </x:c>
      <x:c r="K573" s="32" t="n">
        <x:v>0.849</x:v>
      </x:c>
      <x:c r="L573" t="n">
        <x:v>0</x:v>
      </x:c>
      <x:c r="M573" t="n">
        <x:v>7</x:v>
      </x:c>
      <x:c r="N573" s="32" t="n">
        <x:v>0.136</x:v>
      </x:c>
    </x:row>
    <x:row r="574">
      <x:c r="A574" t="str">
        <x:v>C00573</x:v>
      </x:c>
      <x:c r="B574" t="n">
        <x:v>56</x:v>
      </x:c>
      <x:c r="C574" s="30" t="n">
        <x:v>89905</x:v>
      </x:c>
      <x:c r="D574" t="n">
        <x:v>730</x:v>
      </x:c>
      <x:c r="E574" t="n">
        <x:v>8</x:v>
      </x:c>
      <x:c r="F574" t="str">
        <x:v> Platinum</x:v>
      </x:c>
      <x:c r="G574" t="str">
        <x:v>Branch</x:v>
      </x:c>
      <x:c r="H574" s="60" t="n">
        <x:v>20421</x:v>
      </x:c>
      <x:c r="I574" s="60" t="n">
        <x:v>1987.53</x:v>
      </x:c>
      <x:c r="J574" s="32" t="n">
        <x:v>0.423</x:v>
      </x:c>
      <x:c r="K574" s="32" t="n">
        <x:v>0.936</x:v>
      </x:c>
      <x:c r="L574" t="n">
        <x:v>0</x:v>
      </x:c>
      <x:c r="M574" t="n">
        <x:v>7</x:v>
      </x:c>
      <x:c r="N574" s="32" t="n">
        <x:v>0.089</x:v>
      </x:c>
    </x:row>
    <x:row r="575">
      <x:c r="A575" t="str">
        <x:v>C00574</x:v>
      </x:c>
      <x:c r="B575" t="n">
        <x:v>48</x:v>
      </x:c>
      <x:c r="C575" s="30" t="n">
        <x:v>70690</x:v>
      </x:c>
      <x:c r="D575" t="n">
        <x:v>611</x:v>
      </x:c>
      <x:c r="E575" t="n">
        <x:v>62</x:v>
      </x:c>
      <x:c r="F575" t="str">
        <x:v>Classic</x:v>
      </x:c>
      <x:c r="G575" t="str">
        <x:v>Digital</x:v>
      </x:c>
      <x:c r="H575" s="60" t="n">
        <x:v>6224</x:v>
      </x:c>
      <x:c r="I575" s="60" t="n">
        <x:v>316.88</x:v>
      </x:c>
      <x:c r="J575" s="32" t="n">
        <x:v>0.396</x:v>
      </x:c>
      <x:c r="K575" s="32" t="n">
        <x:v>0.632</x:v>
      </x:c>
      <x:c r="L575" t="n">
        <x:v>0</x:v>
      </x:c>
      <x:c r="M575" t="n">
        <x:v>8</x:v>
      </x:c>
      <x:c r="N575" s="32" t="n">
        <x:v>0.062</x:v>
      </x:c>
    </x:row>
    <x:row r="576">
      <x:c r="A576" t="str">
        <x:v>C00575</x:v>
      </x:c>
      <x:c r="B576" t="n">
        <x:v>55</x:v>
      </x:c>
      <x:c r="C576" s="30" t="n">
        <x:v>107263</x:v>
      </x:c>
      <x:c r="D576" t="n">
        <x:v>695</x:v>
      </x:c>
      <x:c r="E576" t="n">
        <x:v>70</x:v>
      </x:c>
      <x:c r="F576" t="str">
        <x:v>Platinum</x:v>
      </x:c>
      <x:c r="G576" t="str">
        <x:v>Digital</x:v>
      </x:c>
      <x:c r="H576" s="60" t="n">
        <x:v>22617</x:v>
      </x:c>
      <x:c r="I576" s="60" t="n">
        <x:v>2287.51</x:v>
      </x:c>
      <x:c r="J576" s="32" t="n">
        <x:v>0.523</x:v>
      </x:c>
      <x:c r="K576" s="32" t="n">
        <x:v>0.795</x:v>
      </x:c>
      <x:c r="L576" t="n">
        <x:v>0</x:v>
      </x:c>
      <x:c r="M576" t="str"/>
      <x:c r="N576" s="32" t="n">
        <x:v>0.144</x:v>
      </x:c>
    </x:row>
    <x:row r="577">
      <x:c r="A577" t="str">
        <x:v>C00576</x:v>
      </x:c>
      <x:c r="B577" t="n">
        <x:v>41</x:v>
      </x:c>
      <x:c r="C577" s="30" t="n">
        <x:v>48618</x:v>
      </x:c>
      <x:c r="D577" t="n">
        <x:v>703</x:v>
      </x:c>
      <x:c r="E577" t="n">
        <x:v>49</x:v>
      </x:c>
      <x:c r="F577" t="str">
        <x:v>Classic</x:v>
      </x:c>
      <x:c r="G577" t="str">
        <x:v> Direct Mail</x:v>
      </x:c>
      <x:c r="H577" s="60" t="n">
        <x:v>8240</x:v>
      </x:c>
      <x:c r="I577" s="60" t="n">
        <x:v>1001.57</x:v>
      </x:c>
      <x:c r="J577" s="32" t="n">
        <x:v>0.559</x:v>
      </x:c>
      <x:c r="K577" s="32" t="n">
        <x:v>0.816</x:v>
      </x:c>
      <x:c r="L577" t="n">
        <x:v>0</x:v>
      </x:c>
      <x:c r="M577" t="n">
        <x:v>6</x:v>
      </x:c>
      <x:c r="N577" s="32" t="n">
        <x:v>0.178</x:v>
      </x:c>
    </x:row>
    <x:row r="578">
      <x:c r="A578" t="str">
        <x:v>C00577</x:v>
      </x:c>
      <x:c r="B578" t="n">
        <x:v>66</x:v>
      </x:c>
      <x:c r="C578" s="30" t="n">
        <x:v>45562</x:v>
      </x:c>
      <x:c r="D578" t="n">
        <x:v>682</x:v>
      </x:c>
      <x:c r="E578" t="n">
        <x:v>43</x:v>
      </x:c>
      <x:c r="F578" t="str">
        <x:v>Classic</x:v>
      </x:c>
      <x:c r="G578" t="str">
        <x:v>Digital</x:v>
      </x:c>
      <x:c r="H578" s="60" t="n">
        <x:v>1625</x:v>
      </x:c>
      <x:c r="I578" s="60" t="n">
        <x:v>150</x:v>
      </x:c>
      <x:c r="J578" s="32" t="n">
        <x:v>0.302</x:v>
      </x:c>
      <x:c r="K578" s="32" t="n">
        <x:v>0.729</x:v>
      </x:c>
      <x:c r="L578" t="n">
        <x:v>0</x:v>
      </x:c>
      <x:c r="M578" t="n">
        <x:v>7</x:v>
      </x:c>
      <x:c r="N578" s="32" t="n">
        <x:v>0.09</x:v>
      </x:c>
    </x:row>
    <x:row r="579">
      <x:c r="A579" t="str">
        <x:v>C00578</x:v>
      </x:c>
      <x:c r="B579" t="n">
        <x:v>37</x:v>
      </x:c>
      <x:c r="C579" s="30" t="n">
        <x:v>54010</x:v>
      </x:c>
      <x:c r="D579" t="n">
        <x:v>731</x:v>
      </x:c>
      <x:c r="E579" t="n">
        <x:v>117</x:v>
      </x:c>
      <x:c r="F579" t="str">
        <x:v>Gold</x:v>
      </x:c>
      <x:c r="G579" t="str">
        <x:v>Partner</x:v>
      </x:c>
      <x:c r="H579" s="60" t="n">
        <x:v>10557</x:v>
      </x:c>
      <x:c r="I579" s="60" t="n">
        <x:v>784.47</x:v>
      </x:c>
      <x:c r="J579" s="32" t="n">
        <x:v>0.338</x:v>
      </x:c>
      <x:c r="K579" s="32" t="n">
        <x:v>0.73</x:v>
      </x:c>
      <x:c r="L579" t="n">
        <x:v>0</x:v>
      </x:c>
      <x:c r="M579" t="n">
        <x:v>6</x:v>
      </x:c>
      <x:c r="N579" s="32" t="n">
        <x:v>0.209</x:v>
      </x:c>
    </x:row>
    <x:row r="580">
      <x:c r="A580" t="str">
        <x:v>C00579</x:v>
      </x:c>
      <x:c r="B580" t="n">
        <x:v>43</x:v>
      </x:c>
      <x:c r="C580" s="30" t="n">
        <x:v>33570</x:v>
      </x:c>
      <x:c r="D580" t="n">
        <x:v>615</x:v>
      </x:c>
      <x:c r="E580" t="n">
        <x:v>34</x:v>
      </x:c>
      <x:c r="F580" t="str">
        <x:v>Classic</x:v>
      </x:c>
      <x:c r="G580" t="str">
        <x:v>Partner</x:v>
      </x:c>
      <x:c r="H580" s="60" t="n">
        <x:v>2788</x:v>
      </x:c>
      <x:c r="I580" s="60" t="n">
        <x:v>150</x:v>
      </x:c>
      <x:c r="J580" s="32" t="n">
        <x:v>0.543</x:v>
      </x:c>
      <x:c r="K580" s="32" t="n">
        <x:v>0.636</x:v>
      </x:c>
      <x:c r="L580" t="n">
        <x:v>0</x:v>
      </x:c>
      <x:c r="M580" t="n">
        <x:v>9</x:v>
      </x:c>
      <x:c r="N580" s="32" t="n">
        <x:v>0.02</x:v>
      </x:c>
    </x:row>
    <x:row r="581">
      <x:c r="A581" t="str">
        <x:v>C00580</x:v>
      </x:c>
      <x:c r="B581" t="n">
        <x:v>24</x:v>
      </x:c>
      <x:c r="C581" s="30" t="n">
        <x:v>80182</x:v>
      </x:c>
      <x:c r="D581" t="n">
        <x:v>735</x:v>
      </x:c>
      <x:c r="E581" t="n">
        <x:v>32</x:v>
      </x:c>
      <x:c r="F581" t="str">
        <x:v>Gold</x:v>
      </x:c>
      <x:c r="G581" t="str">
        <x:v>Digital</x:v>
      </x:c>
      <x:c r="H581" s="60" t="n">
        <x:v>14528</x:v>
      </x:c>
      <x:c r="I581" s="60" t="n">
        <x:v>2019.43</x:v>
      </x:c>
      <x:c r="J581" s="32" t="n">
        <x:v>0.323</x:v>
      </x:c>
      <x:c r="K581" s="32" t="n">
        <x:v>0.774</x:v>
      </x:c>
      <x:c r="L581" t="n">
        <x:v>0</x:v>
      </x:c>
      <x:c r="M581" t="n">
        <x:v>6</x:v>
      </x:c>
      <x:c r="N581" s="32" t="n">
        <x:v>0.153</x:v>
      </x:c>
    </x:row>
    <x:row r="582">
      <x:c r="A582" t="str">
        <x:v>C00581</x:v>
      </x:c>
      <x:c r="B582" t="n">
        <x:v>33</x:v>
      </x:c>
      <x:c r="C582" s="30" t="n">
        <x:v>60594</x:v>
      </x:c>
      <x:c r="D582" t="n">
        <x:v>701</x:v>
      </x:c>
      <x:c r="E582" t="n">
        <x:v>82</x:v>
      </x:c>
      <x:c r="F582" t="str">
        <x:v>Gold</x:v>
      </x:c>
      <x:c r="G582" t="str">
        <x:v>Partner</x:v>
      </x:c>
      <x:c r="H582" s="60" t="n">
        <x:v>8896</x:v>
      </x:c>
      <x:c r="I582" s="60" t="n">
        <x:v>1187.25</x:v>
      </x:c>
      <x:c r="J582" s="32" t="n">
        <x:v>0.386</x:v>
      </x:c>
      <x:c r="K582" s="32" t="n">
        <x:v>0.91</x:v>
      </x:c>
      <x:c r="L582" t="n">
        <x:v>0</x:v>
      </x:c>
      <x:c r="M582" t="n">
        <x:v>10</x:v>
      </x:c>
      <x:c r="N582" s="32" t="n">
        <x:v>0.02</x:v>
      </x:c>
    </x:row>
    <x:row r="583">
      <x:c r="A583" t="str">
        <x:v>C00582</x:v>
      </x:c>
      <x:c r="B583" t="n">
        <x:v>29</x:v>
      </x:c>
      <x:c r="C583" s="30" t="n">
        <x:v>35968</x:v>
      </x:c>
      <x:c r="D583" t="n">
        <x:v>633</x:v>
      </x:c>
      <x:c r="E583" t="n">
        <x:v>44</x:v>
      </x:c>
      <x:c r="F583" t="str">
        <x:v>Classic</x:v>
      </x:c>
      <x:c r="G583" t="str">
        <x:v>Digital</x:v>
      </x:c>
      <x:c r="H583" s="60" t="n">
        <x:v>2308</x:v>
      </x:c>
      <x:c r="I583" s="60" t="n">
        <x:v>150</x:v>
      </x:c>
      <x:c r="J583" s="32" t="n">
        <x:v>0.395</x:v>
      </x:c>
      <x:c r="K583" s="32" t="n">
        <x:v>0.784</x:v>
      </x:c>
      <x:c r="L583" t="n">
        <x:v>2</x:v>
      </x:c>
      <x:c r="M583" t="n">
        <x:v>9</x:v>
      </x:c>
      <x:c r="N583" s="32" t="n">
        <x:v>0.052</x:v>
      </x:c>
    </x:row>
    <x:row r="584">
      <x:c r="A584" t="str">
        <x:v>C00583</x:v>
      </x:c>
      <x:c r="B584" t="n">
        <x:v>33</x:v>
      </x:c>
      <x:c r="C584" s="30" t="n">
        <x:v>76837</x:v>
      </x:c>
      <x:c r="D584" t="n">
        <x:v>658</x:v>
      </x:c>
      <x:c r="E584" t="n">
        <x:v>10</x:v>
      </x:c>
      <x:c r="F584" t="str">
        <x:v>Classic</x:v>
      </x:c>
      <x:c r="G584" t="str">
        <x:v>Digital</x:v>
      </x:c>
      <x:c r="H584" s="60" t="n">
        <x:v>4666</x:v>
      </x:c>
      <x:c r="I584" s="60" t="n">
        <x:v>794.32</x:v>
      </x:c>
      <x:c r="J584" s="32" t="n">
        <x:v>0.336</x:v>
      </x:c>
      <x:c r="K584" s="32" t="n">
        <x:v>0.743</x:v>
      </x:c>
      <x:c r="L584" t="n">
        <x:v>1</x:v>
      </x:c>
      <x:c r="M584" t="n">
        <x:v>6</x:v>
      </x:c>
      <x:c r="N584" s="32" t="n">
        <x:v>0.158</x:v>
      </x:c>
    </x:row>
    <x:row r="585">
      <x:c r="A585" t="str">
        <x:v>C00584</x:v>
      </x:c>
      <x:c r="B585" t="n">
        <x:v>38</x:v>
      </x:c>
      <x:c r="C585" s="30" t="n">
        <x:v>75835</x:v>
      </x:c>
      <x:c r="D585" t="n">
        <x:v>640</x:v>
      </x:c>
      <x:c r="E585" t="n">
        <x:v>28</x:v>
      </x:c>
      <x:c r="F585" t="str">
        <x:v>Gold</x:v>
      </x:c>
      <x:c r="G585" t="str">
        <x:v>Digital</x:v>
      </x:c>
      <x:c r="H585" s="60" t="n">
        <x:v>11655</x:v>
      </x:c>
      <x:c r="I585" s="60" t="n">
        <x:v>1548.72</x:v>
      </x:c>
      <x:c r="J585" s="32" t="n">
        <x:v>0.472</x:v>
      </x:c>
      <x:c r="K585" s="32" t="n">
        <x:v>0.765</x:v>
      </x:c>
      <x:c r="L585" t="n">
        <x:v>0</x:v>
      </x:c>
      <x:c r="M585" t="n">
        <x:v>8</x:v>
      </x:c>
      <x:c r="N585" s="32" t="n">
        <x:v>0.097</x:v>
      </x:c>
    </x:row>
    <x:row r="586">
      <x:c r="A586" t="str">
        <x:v>C00585</x:v>
      </x:c>
      <x:c r="B586" t="n">
        <x:v>46</x:v>
      </x:c>
      <x:c r="C586" s="30" t="n">
        <x:v>50939</x:v>
      </x:c>
      <x:c r="D586" t="n">
        <x:v>670</x:v>
      </x:c>
      <x:c r="E586" t="n">
        <x:v>15</x:v>
      </x:c>
      <x:c r="F586" t="str">
        <x:v>Classic</x:v>
      </x:c>
      <x:c r="G586" t="str">
        <x:v>Digital</x:v>
      </x:c>
      <x:c r="H586" s="60" t="n">
        <x:v>5336</x:v>
      </x:c>
      <x:c r="I586" s="60" t="n">
        <x:v>406.73</x:v>
      </x:c>
      <x:c r="J586" s="32" t="n">
        <x:v>0.389</x:v>
      </x:c>
      <x:c r="K586" s="32" t="n">
        <x:v>0.791</x:v>
      </x:c>
      <x:c r="L586" t="n">
        <x:v>0</x:v>
      </x:c>
      <x:c r="M586" t="n">
        <x:v>7</x:v>
      </x:c>
      <x:c r="N586" s="32" t="n">
        <x:v>0.11</x:v>
      </x:c>
    </x:row>
    <x:row r="587">
      <x:c r="A587" t="str">
        <x:v>C00586</x:v>
      </x:c>
      <x:c r="B587" t="n">
        <x:v>46</x:v>
      </x:c>
      <x:c r="C587" s="30" t="n">
        <x:v>97185</x:v>
      </x:c>
      <x:c r="D587" t="n">
        <x:v>644</x:v>
      </x:c>
      <x:c r="E587" t="n">
        <x:v>49</x:v>
      </x:c>
      <x:c r="F587" t="str">
        <x:v>Classic</x:v>
      </x:c>
      <x:c r="G587" t="str">
        <x:v>Digital</x:v>
      </x:c>
      <x:c r="H587" s="60" t="n">
        <x:v>6400</x:v>
      </x:c>
      <x:c r="I587" s="60" t="n">
        <x:v>576.44</x:v>
      </x:c>
      <x:c r="J587" s="32" t="n">
        <x:v>0.61</x:v>
      </x:c>
      <x:c r="K587" s="32" t="n">
        <x:v>0.597</x:v>
      </x:c>
      <x:c r="L587" t="n">
        <x:v>0</x:v>
      </x:c>
      <x:c r="M587" t="n">
        <x:v>6</x:v>
      </x:c>
      <x:c r="N587" s="32" t="n">
        <x:v>0.19</x:v>
      </x:c>
    </x:row>
    <x:row r="588">
      <x:c r="A588" t="str">
        <x:v>C00587</x:v>
      </x:c>
      <x:c r="B588" t="n">
        <x:v>43</x:v>
      </x:c>
      <x:c r="C588" s="30" t="n">
        <x:v>56575</x:v>
      </x:c>
      <x:c r="D588" t="n">
        <x:v>641</x:v>
      </x:c>
      <x:c r="E588" t="n">
        <x:v>26</x:v>
      </x:c>
      <x:c r="F588" t="str">
        <x:v>Classic</x:v>
      </x:c>
      <x:c r="G588" t="str">
        <x:v>Digital</x:v>
      </x:c>
      <x:c r="H588" s="60" t="n">
        <x:v>3819</x:v>
      </x:c>
      <x:c r="I588" s="60" t="n">
        <x:v>313.64</x:v>
      </x:c>
      <x:c r="J588" s="32" t="n">
        <x:v>0.454</x:v>
      </x:c>
      <x:c r="K588" s="32" t="n">
        <x:v>0.71</x:v>
      </x:c>
      <x:c r="L588" t="n">
        <x:v>0</x:v>
      </x:c>
      <x:c r="M588" t="n">
        <x:v>9</x:v>
      </x:c>
      <x:c r="N588" s="32" t="n">
        <x:v>0.02</x:v>
      </x:c>
    </x:row>
    <x:row r="589">
      <x:c r="A589" t="str">
        <x:v>C00588</x:v>
      </x:c>
      <x:c r="B589" t="n">
        <x:v>21</x:v>
      </x:c>
      <x:c r="C589" s="30" t="n">
        <x:v>70578</x:v>
      </x:c>
      <x:c r="D589" t="n">
        <x:v>728</x:v>
      </x:c>
      <x:c r="E589" t="n">
        <x:v>55</x:v>
      </x:c>
      <x:c r="F589" t="str">
        <x:v>Gold</x:v>
      </x:c>
      <x:c r="G589" t="str">
        <x:v>Direct Mail</x:v>
      </x:c>
      <x:c r="H589" s="60" t="n">
        <x:v>9844</x:v>
      </x:c>
      <x:c r="I589" s="60" t="n">
        <x:v>1341.55</x:v>
      </x:c>
      <x:c r="J589" s="32" t="n">
        <x:v>0.442</x:v>
      </x:c>
      <x:c r="K589" s="32" t="n">
        <x:v>0.935</x:v>
      </x:c>
      <x:c r="L589" t="n">
        <x:v>0</x:v>
      </x:c>
      <x:c r="M589" t="n">
        <x:v>10</x:v>
      </x:c>
      <x:c r="N589" s="32" t="n">
        <x:v>0.02</x:v>
      </x:c>
    </x:row>
    <x:row r="590">
      <x:c r="A590" t="str">
        <x:v>C00589</x:v>
      </x:c>
      <x:c r="B590" t="n">
        <x:v>36</x:v>
      </x:c>
      <x:c r="C590" s="30" t="n">
        <x:v>53136</x:v>
      </x:c>
      <x:c r="D590" t="n">
        <x:v>797</x:v>
      </x:c>
      <x:c r="E590" t="n">
        <x:v>47</x:v>
      </x:c>
      <x:c r="F590" t="str">
        <x:v>Gold</x:v>
      </x:c>
      <x:c r="G590" t="str">
        <x:v>Branch</x:v>
      </x:c>
      <x:c r="H590" s="60" t="n">
        <x:v>10274</x:v>
      </x:c>
      <x:c r="I590" s="60" t="n">
        <x:v>1109.77</x:v>
      </x:c>
      <x:c r="J590" s="32" t="n">
        <x:v>0.12</x:v>
      </x:c>
      <x:c r="K590" s="32" t="n">
        <x:v>0.814</x:v>
      </x:c>
      <x:c r="L590" t="n">
        <x:v>0</x:v>
      </x:c>
      <x:c r="M590" t="n">
        <x:v>6</x:v>
      </x:c>
      <x:c r="N590" s="32" t="n">
        <x:v>0.16</x:v>
      </x:c>
    </x:row>
    <x:row r="591">
      <x:c r="A591" t="str">
        <x:v>C00590</x:v>
      </x:c>
      <x:c r="B591" t="n">
        <x:v>37</x:v>
      </x:c>
      <x:c r="C591" s="30" t="n">
        <x:v>41963</x:v>
      </x:c>
      <x:c r="D591" t="n">
        <x:v>681</x:v>
      </x:c>
      <x:c r="E591" t="n">
        <x:v>19</x:v>
      </x:c>
      <x:c r="F591" t="str">
        <x:v>Classic</x:v>
      </x:c>
      <x:c r="G591" t="str">
        <x:v>Branch</x:v>
      </x:c>
      <x:c r="H591" s="60" t="n">
        <x:v>1563</x:v>
      </x:c>
      <x:c r="I591" s="60" t="n">
        <x:v>299.32</x:v>
      </x:c>
      <x:c r="J591" s="32" t="n">
        <x:v>0.563</x:v>
      </x:c>
      <x:c r="K591" s="32" t="n">
        <x:v>0.737</x:v>
      </x:c>
      <x:c r="L591" t="n">
        <x:v>0</x:v>
      </x:c>
      <x:c r="M591" t="n">
        <x:v>8</x:v>
      </x:c>
      <x:c r="N591" s="32" t="n">
        <x:v>0.057</x:v>
      </x:c>
    </x:row>
    <x:row r="592">
      <x:c r="A592" t="str">
        <x:v>C00591</x:v>
      </x:c>
      <x:c r="B592" t="n">
        <x:v>32</x:v>
      </x:c>
      <x:c r="C592" s="30" t="n">
        <x:v>56755</x:v>
      </x:c>
      <x:c r="D592" t="n">
        <x:v>657</x:v>
      </x:c>
      <x:c r="E592" t="n">
        <x:v>16</x:v>
      </x:c>
      <x:c r="F592" t="str">
        <x:v>Classic</x:v>
      </x:c>
      <x:c r="G592" t="str">
        <x:v>Partner</x:v>
      </x:c>
      <x:c r="H592" s="60" t="n">
        <x:v>6384</x:v>
      </x:c>
      <x:c r="I592" s="60" t="n">
        <x:v>150</x:v>
      </x:c>
      <x:c r="J592" s="32" t="n">
        <x:v>0.582</x:v>
      </x:c>
      <x:c r="K592" s="32" t="n">
        <x:v>0.762</x:v>
      </x:c>
      <x:c r="L592" t="n">
        <x:v>0</x:v>
      </x:c>
      <x:c r="M592" t="n">
        <x:v>7</x:v>
      </x:c>
      <x:c r="N592" s="32" t="n">
        <x:v>0.129</x:v>
      </x:c>
    </x:row>
    <x:row r="593">
      <x:c r="A593" t="str">
        <x:v>C00592</x:v>
      </x:c>
      <x:c r="B593" t="n">
        <x:v>37</x:v>
      </x:c>
      <x:c r="C593" s="30" t="n">
        <x:v>108235</x:v>
      </x:c>
      <x:c r="D593" t="n">
        <x:v>631</x:v>
      </x:c>
      <x:c r="E593" t="n">
        <x:v>45</x:v>
      </x:c>
      <x:c r="F593" t="str">
        <x:v>Gold</x:v>
      </x:c>
      <x:c r="G593" t="str">
        <x:v>Digital</x:v>
      </x:c>
      <x:c r="H593" s="60" t="n">
        <x:v>14572</x:v>
      </x:c>
      <x:c r="I593" s="60" t="n">
        <x:v>1866.48</x:v>
      </x:c>
      <x:c r="J593" s="32" t="n">
        <x:v>0.412</x:v>
      </x:c>
      <x:c r="K593" s="32" t="n">
        <x:v>0.638</x:v>
      </x:c>
      <x:c r="L593" t="n">
        <x:v>0</x:v>
      </x:c>
      <x:c r="M593" t="n">
        <x:v>7</x:v>
      </x:c>
      <x:c r="N593" s="32" t="n">
        <x:v>0.112</x:v>
      </x:c>
    </x:row>
    <x:row r="594">
      <x:c r="A594" t="str">
        <x:v>C00593</x:v>
      </x:c>
      <x:c r="B594" t="n">
        <x:v>55</x:v>
      </x:c>
      <x:c r="C594" s="30" t="n">
        <x:v>124576</x:v>
      </x:c>
      <x:c r="D594" t="n">
        <x:v>616</x:v>
      </x:c>
      <x:c r="E594" t="n">
        <x:v>30</x:v>
      </x:c>
      <x:c r="F594" t="str">
        <x:v>Gold</x:v>
      </x:c>
      <x:c r="G594" t="str">
        <x:v>Digital </x:v>
      </x:c>
      <x:c r="H594" s="60" t="n">
        <x:v>13076</x:v>
      </x:c>
      <x:c r="I594" s="60" t="n">
        <x:v>2269.96</x:v>
      </x:c>
      <x:c r="J594" s="32" t="n">
        <x:v>0.392</x:v>
      </x:c>
      <x:c r="K594" s="32" t="n">
        <x:v>0.706</x:v>
      </x:c>
      <x:c r="L594" t="n">
        <x:v>0</x:v>
      </x:c>
      <x:c r="M594" t="n">
        <x:v>9</x:v>
      </x:c>
      <x:c r="N594" s="32" t="n">
        <x:v>0.043</x:v>
      </x:c>
    </x:row>
    <x:row r="595">
      <x:c r="A595" t="str">
        <x:v>C00594</x:v>
      </x:c>
      <x:c r="B595" t="n">
        <x:v>25</x:v>
      </x:c>
      <x:c r="C595" s="30" t="n">
        <x:v>45394</x:v>
      </x:c>
      <x:c r="D595" t="n">
        <x:v>705</x:v>
      </x:c>
      <x:c r="E595" t="n">
        <x:v>9</x:v>
      </x:c>
      <x:c r="F595" t="str">
        <x:v>Classic</x:v>
      </x:c>
      <x:c r="G595" t="str">
        <x:v>Branch</x:v>
      </x:c>
      <x:c r="H595" s="60" t="n">
        <x:v>3500</x:v>
      </x:c>
      <x:c r="I595" s="60" t="n">
        <x:v>698.48</x:v>
      </x:c>
      <x:c r="J595" s="32" t="n">
        <x:v>0.336</x:v>
      </x:c>
      <x:c r="K595" s="32" t="n">
        <x:v>0.905</x:v>
      </x:c>
      <x:c r="L595" t="n">
        <x:v>0</x:v>
      </x:c>
      <x:c r="M595" t="n">
        <x:v>9</x:v>
      </x:c>
      <x:c r="N595" s="32" t="n">
        <x:v>0.029</x:v>
      </x:c>
    </x:row>
    <x:row r="596">
      <x:c r="A596" t="str">
        <x:v>C00595</x:v>
      </x:c>
      <x:c r="B596" t="n">
        <x:v>33</x:v>
      </x:c>
      <x:c r="C596" s="30" t="n">
        <x:v>60412</x:v>
      </x:c>
      <x:c r="D596" t="n">
        <x:v>743</x:v>
      </x:c>
      <x:c r="E596" t="n">
        <x:v>34</x:v>
      </x:c>
      <x:c r="F596" t="str">
        <x:v>Gold</x:v>
      </x:c>
      <x:c r="G596" t="str">
        <x:v>Direct Mail</x:v>
      </x:c>
      <x:c r="H596" s="60" t="n">
        <x:v>11210</x:v>
      </x:c>
      <x:c r="I596" s="60" t="n">
        <x:v>1306.51</x:v>
      </x:c>
      <x:c r="J596" s="32" t="n">
        <x:v>0.34</x:v>
      </x:c>
      <x:c r="K596" s="32" t="n">
        <x:v>0.768</x:v>
      </x:c>
      <x:c r="L596" t="n">
        <x:v>0</x:v>
      </x:c>
      <x:c r="M596" t="n">
        <x:v>7</x:v>
      </x:c>
      <x:c r="N596" s="32" t="n">
        <x:v>0.118</x:v>
      </x:c>
    </x:row>
    <x:row r="597">
      <x:c r="A597" t="str">
        <x:v>C00596</x:v>
      </x:c>
      <x:c r="B597" t="n">
        <x:v>31</x:v>
      </x:c>
      <x:c r="C597" s="30" t="n">
        <x:v>39047</x:v>
      </x:c>
      <x:c r="D597" t="n">
        <x:v>668</x:v>
      </x:c>
      <x:c r="E597" t="n">
        <x:v>18</x:v>
      </x:c>
      <x:c r="F597" t="str">
        <x:v>Classic</x:v>
      </x:c>
      <x:c r="G597" t="str">
        <x:v>Partner</x:v>
      </x:c>
      <x:c r="H597" s="60" t="n">
        <x:v>5006</x:v>
      </x:c>
      <x:c r="I597" s="60" t="n">
        <x:v>588.49</x:v>
      </x:c>
      <x:c r="J597" s="32" t="n">
        <x:v>0.524</x:v>
      </x:c>
      <x:c r="K597" s="32" t="n">
        <x:v>0.757</x:v>
      </x:c>
      <x:c r="L597" t="n">
        <x:v>0</x:v>
      </x:c>
      <x:c r="M597" t="n">
        <x:v>8</x:v>
      </x:c>
      <x:c r="N597" s="32" t="n">
        <x:v>0.035</x:v>
      </x:c>
    </x:row>
    <x:row r="598">
      <x:c r="A598" t="str">
        <x:v>C00597</x:v>
      </x:c>
      <x:c r="B598" t="n">
        <x:v>54</x:v>
      </x:c>
      <x:c r="C598" s="30" t="n">
        <x:v>103830</x:v>
      </x:c>
      <x:c r="D598" t="n">
        <x:v>739</x:v>
      </x:c>
      <x:c r="E598" t="n">
        <x:v>74</x:v>
      </x:c>
      <x:c r="F598" t="str">
        <x:v>Platinum</x:v>
      </x:c>
      <x:c r="G598" t="str">
        <x:v>Direct Mail </x:v>
      </x:c>
      <x:c r="H598" s="60" t="n">
        <x:v>21873</x:v>
      </x:c>
      <x:c r="I598" s="60" t="n">
        <x:v>2152.5</x:v>
      </x:c>
      <x:c r="J598" s="32" t="n">
        <x:v>0.49</x:v>
      </x:c>
      <x:c r="K598" s="32" t="n">
        <x:v>0.8</x:v>
      </x:c>
      <x:c r="L598" t="n">
        <x:v>0</x:v>
      </x:c>
      <x:c r="M598" t="n">
        <x:v>7</x:v>
      </x:c>
      <x:c r="N598" s="32" t="n">
        <x:v>0.063</x:v>
      </x:c>
    </x:row>
    <x:row r="599">
      <x:c r="A599" t="str">
        <x:v>C00598</x:v>
      </x:c>
      <x:c r="B599" t="n">
        <x:v>27</x:v>
      </x:c>
      <x:c r="C599" s="30" t="n">
        <x:v>117008</x:v>
      </x:c>
      <x:c r="D599" t="n">
        <x:v>835</x:v>
      </x:c>
      <x:c r="E599" t="n">
        <x:v>10</x:v>
      </x:c>
      <x:c r="F599" t="str">
        <x:v>Gold</x:v>
      </x:c>
      <x:c r="G599" t="str">
        <x:v>Digital</x:v>
      </x:c>
      <x:c r="H599" s="60" t="n">
        <x:v>20741</x:v>
      </x:c>
      <x:c r="I599" s="60" t="n">
        <x:v>2120.94</x:v>
      </x:c>
      <x:c r="J599" s="32" t="n">
        <x:v>0.468</x:v>
      </x:c>
      <x:c r="K599" s="32" t="n">
        <x:v>0.911</x:v>
      </x:c>
      <x:c r="L599" t="n">
        <x:v>0</x:v>
      </x:c>
      <x:c r="M599" t="n">
        <x:v>6</x:v>
      </x:c>
      <x:c r="N599" s="32" t="n">
        <x:v>0.187</x:v>
      </x:c>
    </x:row>
    <x:row r="600">
      <x:c r="A600" t="str">
        <x:v>C00599</x:v>
      </x:c>
      <x:c r="B600" t="n">
        <x:v>45</x:v>
      </x:c>
      <x:c r="C600" s="30" t="n">
        <x:v>28000</x:v>
      </x:c>
      <x:c r="D600" t="n">
        <x:v>664</x:v>
      </x:c>
      <x:c r="E600" t="n">
        <x:v>40</x:v>
      </x:c>
      <x:c r="F600" t="str">
        <x:v>Classic</x:v>
      </x:c>
      <x:c r="G600" t="str">
        <x:v>Digital</x:v>
      </x:c>
      <x:c r="H600" s="60" t="n">
        <x:v>6891</x:v>
      </x:c>
      <x:c r="I600" s="60" t="n">
        <x:v>394.15</x:v>
      </x:c>
      <x:c r="J600" s="32" t="n">
        <x:v>0.269</x:v>
      </x:c>
      <x:c r="K600" s="32" t="n">
        <x:v>0.776</x:v>
      </x:c>
      <x:c r="L600" t="n">
        <x:v>0</x:v>
      </x:c>
      <x:c r="M600" t="n">
        <x:v>7</x:v>
      </x:c>
      <x:c r="N600" s="32" t="n">
        <x:v>0.12</x:v>
      </x:c>
    </x:row>
    <x:row r="601">
      <x:c r="A601" t="str">
        <x:v>C00600</x:v>
      </x:c>
      <x:c r="B601" t="n">
        <x:v>33</x:v>
      </x:c>
      <x:c r="C601" s="30" t="n">
        <x:v>58120</x:v>
      </x:c>
      <x:c r="D601" t="n">
        <x:v>697</x:v>
      </x:c>
      <x:c r="E601" t="n">
        <x:v>49</x:v>
      </x:c>
      <x:c r="F601" t="str">
        <x:v>Gold</x:v>
      </x:c>
      <x:c r="G601" t="str">
        <x:v> Direct Mail</x:v>
      </x:c>
      <x:c r="H601" s="60" t="n">
        <x:v>9571</x:v>
      </x:c>
      <x:c r="I601" s="60" t="n">
        <x:v>1008.79</x:v>
      </x:c>
      <x:c r="J601" s="32" t="n">
        <x:v>0.604</x:v>
      </x:c>
      <x:c r="K601" s="32" t="n">
        <x:v>0.863</x:v>
      </x:c>
      <x:c r="L601" t="n">
        <x:v>0</x:v>
      </x:c>
      <x:c r="M601" t="n">
        <x:v>8</x:v>
      </x:c>
      <x:c r="N601" s="32" t="n">
        <x:v>0.032</x:v>
      </x:c>
    </x:row>
    <x:row r="602">
      <x:c r="A602" t="str">
        <x:v>C00601</x:v>
      </x:c>
      <x:c r="B602" t="n">
        <x:v>56</x:v>
      </x:c>
      <x:c r="C602" s="30" t="n">
        <x:v>97891</x:v>
      </x:c>
      <x:c r="D602" t="n">
        <x:v>702</x:v>
      </x:c>
      <x:c r="E602" t="n">
        <x:v>20</x:v>
      </x:c>
      <x:c r="F602" t="str">
        <x:v>Classic</x:v>
      </x:c>
      <x:c r="G602" t="str">
        <x:v>Branch</x:v>
      </x:c>
      <x:c r="H602" s="60" t="n">
        <x:v>7578</x:v>
      </x:c>
      <x:c r="I602" s="60" t="n">
        <x:v>956.62</x:v>
      </x:c>
      <x:c r="J602" s="32" t="n">
        <x:v>0.449</x:v>
      </x:c>
      <x:c r="K602" s="32" t="n">
        <x:v>0.733</x:v>
      </x:c>
      <x:c r="L602" t="n">
        <x:v>0</x:v>
      </x:c>
      <x:c r="M602" t="n">
        <x:v>10</x:v>
      </x:c>
      <x:c r="N602" s="32" t="n">
        <x:v>0.02</x:v>
      </x:c>
    </x:row>
    <x:row r="603">
      <x:c r="A603" t="str">
        <x:v>C00602</x:v>
      </x:c>
      <x:c r="B603" t="n">
        <x:v>36</x:v>
      </x:c>
      <x:c r="C603" s="30" t="n">
        <x:v>162099</x:v>
      </x:c>
      <x:c r="D603" t="n">
        <x:v>661</x:v>
      </x:c>
      <x:c r="E603" t="n">
        <x:v>34</x:v>
      </x:c>
      <x:c r="F603" t="str">
        <x:v>platinum</x:v>
      </x:c>
      <x:c r="G603" t="str">
        <x:v>Partner</x:v>
      </x:c>
      <x:c r="H603" s="60" t="n">
        <x:v>29717</x:v>
      </x:c>
      <x:c r="I603" s="60" t="n">
        <x:v>3570.53</x:v>
      </x:c>
      <x:c r="J603" s="32" t="n">
        <x:v>0.466</x:v>
      </x:c>
      <x:c r="K603" s="32" t="n">
        <x:v>0.71</x:v>
      </x:c>
      <x:c r="L603" t="n">
        <x:v>0</x:v>
      </x:c>
      <x:c r="M603" t="n">
        <x:v>8</x:v>
      </x:c>
      <x:c r="N603" s="32" t="n">
        <x:v>0.064</x:v>
      </x:c>
    </x:row>
    <x:row r="604">
      <x:c r="A604" t="str">
        <x:v>C00603</x:v>
      </x:c>
      <x:c r="B604" t="n">
        <x:v>54</x:v>
      </x:c>
      <x:c r="C604" s="30" t="n">
        <x:v>55980</x:v>
      </x:c>
      <x:c r="D604" t="n">
        <x:v>740</x:v>
      </x:c>
      <x:c r="E604" t="n">
        <x:v>31</x:v>
      </x:c>
      <x:c r="F604" t="str">
        <x:v> Gold</x:v>
      </x:c>
      <x:c r="G604" t="str">
        <x:v>Digital</x:v>
      </x:c>
      <x:c r="H604" s="60" t="n">
        <x:v>12845</x:v>
      </x:c>
      <x:c r="I604" s="60" t="n">
        <x:v>1116.75</x:v>
      </x:c>
      <x:c r="J604" s="32" t="n">
        <x:v>0.455</x:v>
      </x:c>
      <x:c r="K604" s="32" t="n">
        <x:v>0.798</x:v>
      </x:c>
      <x:c r="L604" t="n">
        <x:v>0</x:v>
      </x:c>
      <x:c r="M604" t="n">
        <x:v>6</x:v>
      </x:c>
      <x:c r="N604" s="32" t="n">
        <x:v>0.145</x:v>
      </x:c>
    </x:row>
    <x:row r="605">
      <x:c r="A605" t="str">
        <x:v>C00604</x:v>
      </x:c>
      <x:c r="B605" t="n">
        <x:v>48</x:v>
      </x:c>
      <x:c r="C605" s="30" t="n">
        <x:v>31010</x:v>
      </x:c>
      <x:c r="D605" t="n">
        <x:v>696</x:v>
      </x:c>
      <x:c r="E605" t="n">
        <x:v>41</x:v>
      </x:c>
      <x:c r="F605" t="str">
        <x:v>Classic</x:v>
      </x:c>
      <x:c r="G605" t="str">
        <x:v>Partner</x:v>
      </x:c>
      <x:c r="H605" s="60" t="n">
        <x:v>1000</x:v>
      </x:c>
      <x:c r="I605" s="60" t="n">
        <x:v>673.56</x:v>
      </x:c>
      <x:c r="J605" s="32" t="n">
        <x:v>0.393</x:v>
      </x:c>
      <x:c r="K605" s="32" t="n">
        <x:v>0.851</x:v>
      </x:c>
      <x:c r="L605" t="n">
        <x:v>0</x:v>
      </x:c>
      <x:c r="M605" t="n">
        <x:v>7</x:v>
      </x:c>
      <x:c r="N605" s="32" t="n">
        <x:v>0.119</x:v>
      </x:c>
    </x:row>
    <x:row r="606">
      <x:c r="A606" t="str">
        <x:v>C00605</x:v>
      </x:c>
      <x:c r="B606" t="n">
        <x:v>50</x:v>
      </x:c>
      <x:c r="C606" s="30" t="n">
        <x:v>71643</x:v>
      </x:c>
      <x:c r="D606" t="n">
        <x:v>731</x:v>
      </x:c>
      <x:c r="E606" t="n">
        <x:v>23</x:v>
      </x:c>
      <x:c r="F606" t="str">
        <x:v>Gold</x:v>
      </x:c>
      <x:c r="G606" t="str">
        <x:v>Branch</x:v>
      </x:c>
      <x:c r="H606" s="60" t="n">
        <x:v>11091</x:v>
      </x:c>
      <x:c r="I606" s="60" t="n">
        <x:v>1266.38</x:v>
      </x:c>
      <x:c r="J606" s="32" t="n">
        <x:v>0.519</x:v>
      </x:c>
      <x:c r="K606" s="32" t="n">
        <x:v>0.892</x:v>
      </x:c>
      <x:c r="L606" t="n">
        <x:v>0</x:v>
      </x:c>
      <x:c r="M606" t="n">
        <x:v>8</x:v>
      </x:c>
      <x:c r="N606" s="32" t="n">
        <x:v>0.032</x:v>
      </x:c>
    </x:row>
    <x:row r="607">
      <x:c r="A607" t="str">
        <x:v>C00606</x:v>
      </x:c>
      <x:c r="B607" t="n">
        <x:v>21</x:v>
      </x:c>
      <x:c r="C607" s="30" t="n">
        <x:v>76007</x:v>
      </x:c>
      <x:c r="D607" t="n">
        <x:v>713</x:v>
      </x:c>
      <x:c r="E607" t="n">
        <x:v>82</x:v>
      </x:c>
      <x:c r="F607" t="str">
        <x:v>Gold</x:v>
      </x:c>
      <x:c r="G607" t="str">
        <x:v>Direct Mail</x:v>
      </x:c>
      <x:c r="H607" s="60" t="n">
        <x:v>11555</x:v>
      </x:c>
      <x:c r="I607" s="60" t="n">
        <x:v>939.24</x:v>
      </x:c>
      <x:c r="J607" s="32" t="n">
        <x:v>0.46</x:v>
      </x:c>
      <x:c r="K607" s="32" t="n">
        <x:v>0.635</x:v>
      </x:c>
      <x:c r="L607" t="n">
        <x:v>0</x:v>
      </x:c>
      <x:c r="M607" t="n">
        <x:v>8</x:v>
      </x:c>
      <x:c r="N607" s="32" t="n">
        <x:v>0.03</x:v>
      </x:c>
    </x:row>
    <x:row r="608">
      <x:c r="A608" t="str">
        <x:v>C00607</x:v>
      </x:c>
      <x:c r="B608" t="n">
        <x:v>61</x:v>
      </x:c>
      <x:c r="C608" s="30" t="n">
        <x:v>53825</x:v>
      </x:c>
      <x:c r="D608" t="n">
        <x:v>628</x:v>
      </x:c>
      <x:c r="E608" t="n">
        <x:v>129</x:v>
      </x:c>
      <x:c r="F608" t="str">
        <x:v>Classic</x:v>
      </x:c>
      <x:c r="G608" t="str">
        <x:v>Partner</x:v>
      </x:c>
      <x:c r="H608" s="60" t="n">
        <x:v>1952</x:v>
      </x:c>
      <x:c r="I608" s="60" t="n">
        <x:v>425.53</x:v>
      </x:c>
      <x:c r="J608" s="32" t="n">
        <x:v>0.345</x:v>
      </x:c>
      <x:c r="K608" s="32" t="n">
        <x:v>0.65</x:v>
      </x:c>
      <x:c r="L608" t="n">
        <x:v>0</x:v>
      </x:c>
      <x:c r="M608" t="n">
        <x:v>7</x:v>
      </x:c>
      <x:c r="N608" s="32" t="n">
        <x:v>0.135</x:v>
      </x:c>
    </x:row>
    <x:row r="609">
      <x:c r="A609" t="str">
        <x:v>C00608</x:v>
      </x:c>
      <x:c r="B609" t="n">
        <x:v>27</x:v>
      </x:c>
      <x:c r="C609" s="30" t="n">
        <x:v>92493</x:v>
      </x:c>
      <x:c r="D609" t="n">
        <x:v>624</x:v>
      </x:c>
      <x:c r="E609" t="n">
        <x:v>50</x:v>
      </x:c>
      <x:c r="F609" t="str">
        <x:v>Classic</x:v>
      </x:c>
      <x:c r="G609" t="str">
        <x:v>Direct Mail</x:v>
      </x:c>
      <x:c r="H609" s="60" t="n">
        <x:v>5415</x:v>
      </x:c>
      <x:c r="I609" s="60" t="n">
        <x:v>826.6</x:v>
      </x:c>
      <x:c r="J609" s="32" t="n">
        <x:v>0.523</x:v>
      </x:c>
      <x:c r="K609" s="32" t="n">
        <x:v>0.767</x:v>
      </x:c>
      <x:c r="L609" t="n">
        <x:v>0</x:v>
      </x:c>
      <x:c r="M609" t="n">
        <x:v>7</x:v>
      </x:c>
      <x:c r="N609" s="32" t="n">
        <x:v>0.136</x:v>
      </x:c>
    </x:row>
    <x:row r="610">
      <x:c r="A610" t="str">
        <x:v>C00609</x:v>
      </x:c>
      <x:c r="B610" t="n">
        <x:v>46</x:v>
      </x:c>
      <x:c r="C610" s="30" t="n">
        <x:v>57565</x:v>
      </x:c>
      <x:c r="D610" t="n">
        <x:v>717</x:v>
      </x:c>
      <x:c r="E610" t="n">
        <x:v>39</x:v>
      </x:c>
      <x:c r="F610" t="str">
        <x:v>Gold</x:v>
      </x:c>
      <x:c r="G610" t="str">
        <x:v>Partner</x:v>
      </x:c>
      <x:c r="H610" s="60" t="n">
        <x:v>8304</x:v>
      </x:c>
      <x:c r="I610" s="60" t="n">
        <x:v>1512.8</x:v>
      </x:c>
      <x:c r="J610" s="32" t="n">
        <x:v>0.581</x:v>
      </x:c>
      <x:c r="K610" s="32" t="n">
        <x:v>1</x:v>
      </x:c>
      <x:c r="L610" t="n">
        <x:v>0</x:v>
      </x:c>
      <x:c r="M610" t="n">
        <x:v>6</x:v>
      </x:c>
      <x:c r="N610" s="32" t="n">
        <x:v>0.202</x:v>
      </x:c>
    </x:row>
    <x:row r="611">
      <x:c r="A611" t="str">
        <x:v>C00610</x:v>
      </x:c>
      <x:c r="B611" t="n">
        <x:v>49</x:v>
      </x:c>
      <x:c r="C611" s="30" t="n">
        <x:v>98038</x:v>
      </x:c>
      <x:c r="D611" t="n">
        <x:v>580</x:v>
      </x:c>
      <x:c r="E611" t="n">
        <x:v>48</x:v>
      </x:c>
      <x:c r="F611" t="str">
        <x:v>Gold</x:v>
      </x:c>
      <x:c r="G611" t="str">
        <x:v>Digital</x:v>
      </x:c>
      <x:c r="H611" s="60" t="n">
        <x:v>10284</x:v>
      </x:c>
      <x:c r="I611" s="60" t="n">
        <x:v>1038.39</x:v>
      </x:c>
      <x:c r="J611" s="32" t="n">
        <x:v>0.761</x:v>
      </x:c>
      <x:c r="K611" s="32" t="n">
        <x:v>0.655</x:v>
      </x:c>
      <x:c r="L611" t="n">
        <x:v>1</x:v>
      </x:c>
      <x:c r="M611" t="n">
        <x:v>10</x:v>
      </x:c>
      <x:c r="N611" s="32" t="n">
        <x:v>0.02</x:v>
      </x:c>
    </x:row>
    <x:row r="612">
      <x:c r="A612" t="str">
        <x:v>C00611</x:v>
      </x:c>
      <x:c r="B612" t="n">
        <x:v>47</x:v>
      </x:c>
      <x:c r="C612" s="30" t="n">
        <x:v>75808</x:v>
      </x:c>
      <x:c r="D612" t="n">
        <x:v>692</x:v>
      </x:c>
      <x:c r="E612" t="n">
        <x:v>8</x:v>
      </x:c>
      <x:c r="F612" t="str">
        <x:v>Gold</x:v>
      </x:c>
      <x:c r="G612" t="str">
        <x:v>Digital</x:v>
      </x:c>
      <x:c r="H612" s="60" t="n">
        <x:v>12421</x:v>
      </x:c>
      <x:c r="I612" s="60" t="n">
        <x:v>1121.34</x:v>
      </x:c>
      <x:c r="J612" s="32" t="n">
        <x:v>0.351</x:v>
      </x:c>
      <x:c r="K612" s="32" t="n">
        <x:v>0.651</x:v>
      </x:c>
      <x:c r="L612" t="n">
        <x:v>0</x:v>
      </x:c>
      <x:c r="M612" t="n">
        <x:v>4</x:v>
      </x:c>
      <x:c r="N612" s="32" t="n">
        <x:v>0.299</x:v>
      </x:c>
    </x:row>
    <x:row r="613">
      <x:c r="A613" t="str">
        <x:v>C00612</x:v>
      </x:c>
      <x:c r="B613" t="n">
        <x:v>21</x:v>
      </x:c>
      <x:c r="C613" s="30" t="n">
        <x:v>68625</x:v>
      </x:c>
      <x:c r="D613" t="n">
        <x:v>599</x:v>
      </x:c>
      <x:c r="E613" t="n">
        <x:v>9</x:v>
      </x:c>
      <x:c r="F613" t="str">
        <x:v>Classic</x:v>
      </x:c>
      <x:c r="G613" t="str">
        <x:v>Branch</x:v>
      </x:c>
      <x:c r="H613" s="60" t="n">
        <x:v>6539</x:v>
      </x:c>
      <x:c r="I613" s="60" t="n">
        <x:v>782.42</x:v>
      </x:c>
      <x:c r="J613" s="32" t="n">
        <x:v>0.6</x:v>
      </x:c>
      <x:c r="K613" s="32" t="n">
        <x:v>0.717</x:v>
      </x:c>
      <x:c r="L613" t="n">
        <x:v>0</x:v>
      </x:c>
      <x:c r="M613" t="n">
        <x:v>8</x:v>
      </x:c>
      <x:c r="N613" s="32" t="n">
        <x:v>0.082</x:v>
      </x:c>
    </x:row>
    <x:row r="614">
      <x:c r="A614" t="str">
        <x:v>C00613</x:v>
      </x:c>
      <x:c r="B614" t="n">
        <x:v>26</x:v>
      </x:c>
      <x:c r="C614" s="30" t="n">
        <x:v>85094</x:v>
      </x:c>
      <x:c r="D614" t="n">
        <x:v>694</x:v>
      </x:c>
      <x:c r="E614" t="n">
        <x:v>17</x:v>
      </x:c>
      <x:c r="F614" t="str">
        <x:v>Gold</x:v>
      </x:c>
      <x:c r="G614" t="str">
        <x:v>Digital</x:v>
      </x:c>
      <x:c r="H614" s="60" t="n">
        <x:v>12657</x:v>
      </x:c>
      <x:c r="I614" s="60" t="n">
        <x:v>1803.56</x:v>
      </x:c>
      <x:c r="J614" s="32" t="n">
        <x:v>0.491</x:v>
      </x:c>
      <x:c r="K614" s="32" t="n">
        <x:v>0.882</x:v>
      </x:c>
      <x:c r="L614" t="n">
        <x:v>0</x:v>
      </x:c>
      <x:c r="M614" t="n">
        <x:v>7</x:v>
      </x:c>
      <x:c r="N614" s="32" t="n">
        <x:v>0.146</x:v>
      </x:c>
    </x:row>
    <x:row r="615">
      <x:c r="A615" t="str">
        <x:v>C00614</x:v>
      </x:c>
      <x:c r="B615" t="n">
        <x:v>21</x:v>
      </x:c>
      <x:c r="C615" s="30" t="n">
        <x:v>128148</x:v>
      </x:c>
      <x:c r="D615" t="n">
        <x:v>599</x:v>
      </x:c>
      <x:c r="E615" t="n">
        <x:v>37</x:v>
      </x:c>
      <x:c r="F615" t="str">
        <x:v>Gold</x:v>
      </x:c>
      <x:c r="G615" t="str">
        <x:v>Branch</x:v>
      </x:c>
      <x:c r="H615" s="60" t="n">
        <x:v>14905</x:v>
      </x:c>
      <x:c r="I615" s="60" t="n">
        <x:v>1916.44</x:v>
      </x:c>
      <x:c r="J615" s="32" t="n">
        <x:v>0.371</x:v>
      </x:c>
      <x:c r="K615" s="32" t="n">
        <x:v>0.679</x:v>
      </x:c>
      <x:c r="L615" t="n">
        <x:v>0</x:v>
      </x:c>
      <x:c r="M615" t="n">
        <x:v>8</x:v>
      </x:c>
      <x:c r="N615" s="32" t="n">
        <x:v>0.031</x:v>
      </x:c>
    </x:row>
    <x:row r="616">
      <x:c r="A616" t="str">
        <x:v>C00615</x:v>
      </x:c>
      <x:c r="B616" t="n">
        <x:v>44</x:v>
      </x:c>
      <x:c r="C616" s="30" t="n">
        <x:v>39200</x:v>
      </x:c>
      <x:c r="D616" t="n">
        <x:v>683</x:v>
      </x:c>
      <x:c r="E616" t="n">
        <x:v>79</x:v>
      </x:c>
      <x:c r="F616" t="str">
        <x:v>Classic</x:v>
      </x:c>
      <x:c r="G616" t="str">
        <x:v>Partner</x:v>
      </x:c>
      <x:c r="H616" s="60" t="n">
        <x:v>7631</x:v>
      </x:c>
      <x:c r="I616" s="60" t="n">
        <x:v>909.88</x:v>
      </x:c>
      <x:c r="J616" s="32" t="n">
        <x:v>0.394</x:v>
      </x:c>
      <x:c r="K616" s="32" t="n">
        <x:v>0.703</x:v>
      </x:c>
      <x:c r="L616" t="n">
        <x:v>0</x:v>
      </x:c>
      <x:c r="M616" t="n">
        <x:v>7</x:v>
      </x:c>
      <x:c r="N616" s="32" t="n">
        <x:v>0.115</x:v>
      </x:c>
    </x:row>
    <x:row r="617">
      <x:c r="A617" t="str">
        <x:v>C00616</x:v>
      </x:c>
      <x:c r="B617" t="n">
        <x:v>37</x:v>
      </x:c>
      <x:c r="C617" s="30" t="n">
        <x:v>66380</x:v>
      </x:c>
      <x:c r="D617" t="n">
        <x:v>750</x:v>
      </x:c>
      <x:c r="E617" t="n">
        <x:v>32</x:v>
      </x:c>
      <x:c r="F617" t="str">
        <x:v>Classic</x:v>
      </x:c>
      <x:c r="G617" t="str">
        <x:v>Partner</x:v>
      </x:c>
      <x:c r="H617" s="60" t="n">
        <x:v>12394</x:v>
      </x:c>
      <x:c r="I617" s="60" t="n">
        <x:v>1464.1</x:v>
      </x:c>
      <x:c r="J617" s="32" t="n">
        <x:v>0.213</x:v>
      </x:c>
      <x:c r="K617" s="32" t="n">
        <x:v>0.954</x:v>
      </x:c>
      <x:c r="L617" t="n">
        <x:v>0</x:v>
      </x:c>
      <x:c r="M617" t="n">
        <x:v>7</x:v>
      </x:c>
      <x:c r="N617" s="32" t="n">
        <x:v>0.091</x:v>
      </x:c>
    </x:row>
    <x:row r="618">
      <x:c r="A618" t="str">
        <x:v>C00617</x:v>
      </x:c>
      <x:c r="B618" t="n">
        <x:v>24</x:v>
      </x:c>
      <x:c r="C618" s="30" t="n">
        <x:v>121124</x:v>
      </x:c>
      <x:c r="D618" t="n">
        <x:v>647</x:v>
      </x:c>
      <x:c r="E618" t="n">
        <x:v>25</x:v>
      </x:c>
      <x:c r="F618" t="str">
        <x:v>Platinum</x:v>
      </x:c>
      <x:c r="G618" t="str">
        <x:v>digital</x:v>
      </x:c>
      <x:c r="H618" s="60" t="n">
        <x:v>24800</x:v>
      </x:c>
      <x:c r="I618" s="60" t="n">
        <x:v>2304.27</x:v>
      </x:c>
      <x:c r="J618" s="32" t="n">
        <x:v>0.349</x:v>
      </x:c>
      <x:c r="K618" s="32" t="n">
        <x:v>0.656</x:v>
      </x:c>
      <x:c r="L618" t="n">
        <x:v>0</x:v>
      </x:c>
      <x:c r="M618" t="n">
        <x:v>5</x:v>
      </x:c>
      <x:c r="N618" s="32" t="n">
        <x:v>0.212</x:v>
      </x:c>
    </x:row>
    <x:row r="619">
      <x:c r="A619" t="str">
        <x:v>C00618</x:v>
      </x:c>
      <x:c r="B619" t="n">
        <x:v>32</x:v>
      </x:c>
      <x:c r="C619" s="30" t="n">
        <x:v>52327</x:v>
      </x:c>
      <x:c r="D619" t="n">
        <x:v>701</x:v>
      </x:c>
      <x:c r="E619" t="n">
        <x:v>60</x:v>
      </x:c>
      <x:c r="F619" t="str">
        <x:v>Gold</x:v>
      </x:c>
      <x:c r="G619" t="str">
        <x:v>Branch</x:v>
      </x:c>
      <x:c r="H619" s="60" t="n">
        <x:v>9416</x:v>
      </x:c>
      <x:c r="I619" s="60" t="n">
        <x:v>863.92</x:v>
      </x:c>
      <x:c r="J619" s="32" t="n">
        <x:v>0.216</x:v>
      </x:c>
      <x:c r="K619" s="32" t="n">
        <x:v>0.776</x:v>
      </x:c>
      <x:c r="L619" t="n">
        <x:v>0</x:v>
      </x:c>
      <x:c r="M619" t="n">
        <x:v>9</x:v>
      </x:c>
      <x:c r="N619" s="32" t="n">
        <x:v>0.069</x:v>
      </x:c>
    </x:row>
    <x:row r="620">
      <x:c r="A620" t="str">
        <x:v>C00619</x:v>
      </x:c>
      <x:c r="B620" t="n">
        <x:v>47</x:v>
      </x:c>
      <x:c r="C620" s="30" t="n">
        <x:v>55240</x:v>
      </x:c>
      <x:c r="D620" t="n">
        <x:v>679</x:v>
      </x:c>
      <x:c r="E620" t="n">
        <x:v>73</x:v>
      </x:c>
      <x:c r="F620" t="str">
        <x:v>Classic</x:v>
      </x:c>
      <x:c r="G620" t="str">
        <x:v>Digital</x:v>
      </x:c>
      <x:c r="H620" s="60" t="n">
        <x:v>3193</x:v>
      </x:c>
      <x:c r="I620" s="60" t="n">
        <x:v>171.79</x:v>
      </x:c>
      <x:c r="J620" s="32" t="n">
        <x:v>0.558</x:v>
      </x:c>
      <x:c r="K620" s="32" t="n">
        <x:v>0.824</x:v>
      </x:c>
      <x:c r="L620" t="n">
        <x:v>0</x:v>
      </x:c>
      <x:c r="M620" t="n">
        <x:v>10</x:v>
      </x:c>
      <x:c r="N620" s="32" t="n">
        <x:v>0.02</x:v>
      </x:c>
    </x:row>
    <x:row r="621">
      <x:c r="A621" t="str">
        <x:v>C00620</x:v>
      </x:c>
      <x:c r="B621" t="n">
        <x:v>27</x:v>
      </x:c>
      <x:c r="C621" s="30" t="n">
        <x:v>51366</x:v>
      </x:c>
      <x:c r="D621" t="n">
        <x:v>728</x:v>
      </x:c>
      <x:c r="E621" t="n">
        <x:v>101</x:v>
      </x:c>
      <x:c r="F621" t="str">
        <x:v>Gold</x:v>
      </x:c>
      <x:c r="G621" t="str">
        <x:v>Branch</x:v>
      </x:c>
      <x:c r="H621" s="60" t="n">
        <x:v>12043</x:v>
      </x:c>
      <x:c r="I621" s="60" t="n">
        <x:v>883.01</x:v>
      </x:c>
      <x:c r="J621" s="32" t="n">
        <x:v>0.266</x:v>
      </x:c>
      <x:c r="K621" s="32" t="n">
        <x:v>0.842</x:v>
      </x:c>
      <x:c r="L621" t="n">
        <x:v>0</x:v>
      </x:c>
      <x:c r="M621" t="n">
        <x:v>9</x:v>
      </x:c>
      <x:c r="N621" s="32" t="n">
        <x:v>0.088</x:v>
      </x:c>
    </x:row>
    <x:row r="622">
      <x:c r="A622" t="str">
        <x:v>C00621</x:v>
      </x:c>
      <x:c r="B622" t="n">
        <x:v>56</x:v>
      </x:c>
      <x:c r="C622" s="30" t="n">
        <x:v>117518</x:v>
      </x:c>
      <x:c r="D622" t="n">
        <x:v>608</x:v>
      </x:c>
      <x:c r="E622" t="n">
        <x:v>43</x:v>
      </x:c>
      <x:c r="F622" t="str">
        <x:v>Gold</x:v>
      </x:c>
      <x:c r="G622" t="str">
        <x:v>partner</x:v>
      </x:c>
      <x:c r="H622" s="60" t="n">
        <x:v>12722</x:v>
      </x:c>
      <x:c r="I622" s="60" t="n">
        <x:v>2029.69</x:v>
      </x:c>
      <x:c r="J622" s="32" t="n">
        <x:v>0.6</x:v>
      </x:c>
      <x:c r="K622" s="32" t="n">
        <x:v>0.598</x:v>
      </x:c>
      <x:c r="L622" t="n">
        <x:v>0</x:v>
      </x:c>
      <x:c r="M622" t="n">
        <x:v>9</x:v>
      </x:c>
      <x:c r="N622" s="32" t="n">
        <x:v>0.02</x:v>
      </x:c>
    </x:row>
    <x:row r="623">
      <x:c r="A623" t="str">
        <x:v>C00622</x:v>
      </x:c>
      <x:c r="B623" t="n">
        <x:v>40</x:v>
      </x:c>
      <x:c r="C623" s="30" t="n">
        <x:v>29831</x:v>
      </x:c>
      <x:c r="D623" t="n">
        <x:v>677</x:v>
      </x:c>
      <x:c r="E623" t="n">
        <x:v>50</x:v>
      </x:c>
      <x:c r="F623" t="str">
        <x:v>Classic</x:v>
      </x:c>
      <x:c r="G623" t="str">
        <x:v>Digital</x:v>
      </x:c>
      <x:c r="H623" s="60" t="n">
        <x:v>1000</x:v>
      </x:c>
      <x:c r="I623" s="60" t="n">
        <x:v>259.18</x:v>
      </x:c>
      <x:c r="J623" s="32" t="n">
        <x:v>0.318</x:v>
      </x:c>
      <x:c r="K623" s="32" t="n">
        <x:v>0.894</x:v>
      </x:c>
      <x:c r="L623" t="n">
        <x:v>0</x:v>
      </x:c>
      <x:c r="M623" t="n">
        <x:v>6</x:v>
      </x:c>
      <x:c r="N623" s="32" t="n">
        <x:v>0.174</x:v>
      </x:c>
    </x:row>
    <x:row r="624">
      <x:c r="A624" t="str">
        <x:v>C00623</x:v>
      </x:c>
      <x:c r="B624" t="n">
        <x:v>39</x:v>
      </x:c>
      <x:c r="C624" s="30" t="n">
        <x:v>88634</x:v>
      </x:c>
      <x:c r="D624" t="n">
        <x:v>626</x:v>
      </x:c>
      <x:c r="E624" t="n">
        <x:v>22</x:v>
      </x:c>
      <x:c r="F624" t="str">
        <x:v>Gold</x:v>
      </x:c>
      <x:c r="G624" t="str">
        <x:v>digital</x:v>
      </x:c>
      <x:c r="H624" s="60" t="n">
        <x:v>9937</x:v>
      </x:c>
      <x:c r="I624" s="60" t="n">
        <x:v>1066.81</x:v>
      </x:c>
      <x:c r="J624" s="32" t="n">
        <x:v>0.526</x:v>
      </x:c>
      <x:c r="K624" s="32" t="n">
        <x:v>0.672</x:v>
      </x:c>
      <x:c r="L624" t="n">
        <x:v>0</x:v>
      </x:c>
      <x:c r="M624" t="n">
        <x:v>8</x:v>
      </x:c>
      <x:c r="N624" s="32" t="n">
        <x:v>0.044</x:v>
      </x:c>
    </x:row>
    <x:row r="625">
      <x:c r="A625" t="str">
        <x:v>C00624</x:v>
      </x:c>
      <x:c r="B625" t="n">
        <x:v>48</x:v>
      </x:c>
      <x:c r="C625" s="30" t="n">
        <x:v>107156</x:v>
      </x:c>
      <x:c r="D625" t="n">
        <x:v>711</x:v>
      </x:c>
      <x:c r="E625" t="n">
        <x:v>38</x:v>
      </x:c>
      <x:c r="F625" t="str">
        <x:v>Platinum</x:v>
      </x:c>
      <x:c r="G625" t="str">
        <x:v>Partner</x:v>
      </x:c>
      <x:c r="H625" s="60" t="n">
        <x:v>22659</x:v>
      </x:c>
      <x:c r="I625" s="60" t="n">
        <x:v>2993.4</x:v>
      </x:c>
      <x:c r="J625" s="32" t="n">
        <x:v>0.31</x:v>
      </x:c>
      <x:c r="K625" s="32" t="n">
        <x:v>0.8</x:v>
      </x:c>
      <x:c r="L625" t="n">
        <x:v>0</x:v>
      </x:c>
      <x:c r="M625" t="n">
        <x:v>10</x:v>
      </x:c>
      <x:c r="N625" s="32" t="n">
        <x:v>0.02</x:v>
      </x:c>
    </x:row>
    <x:row r="626">
      <x:c r="A626" t="str">
        <x:v>C00625</x:v>
      </x:c>
      <x:c r="B626" t="n">
        <x:v>56</x:v>
      </x:c>
      <x:c r="C626" s="30" t="n">
        <x:v>47374</x:v>
      </x:c>
      <x:c r="D626" t="n">
        <x:v>641</x:v>
      </x:c>
      <x:c r="E626" t="n">
        <x:v>55</x:v>
      </x:c>
      <x:c r="F626" t="str">
        <x:v>Classic</x:v>
      </x:c>
      <x:c r="G626" t="str">
        <x:v>Digital</x:v>
      </x:c>
      <x:c r="H626" s="60" t="n">
        <x:v>2041</x:v>
      </x:c>
      <x:c r="I626" s="60" t="n">
        <x:v>805.05</x:v>
      </x:c>
      <x:c r="J626" s="32" t="n">
        <x:v>0.327</x:v>
      </x:c>
      <x:c r="K626" s="32" t="n">
        <x:v>0.717</x:v>
      </x:c>
      <x:c r="L626" t="n">
        <x:v>0</x:v>
      </x:c>
      <x:c r="M626" t="n">
        <x:v>7</x:v>
      </x:c>
      <x:c r="N626" s="32" t="n">
        <x:v>0.116</x:v>
      </x:c>
    </x:row>
    <x:row r="627">
      <x:c r="A627" t="str">
        <x:v>C00626</x:v>
      </x:c>
      <x:c r="B627" t="n">
        <x:v>37</x:v>
      </x:c>
      <x:c r="C627" s="30" t="n">
        <x:v>75842</x:v>
      </x:c>
      <x:c r="D627" t="n">
        <x:v>670</x:v>
      </x:c>
      <x:c r="E627" t="n">
        <x:v>52</x:v>
      </x:c>
      <x:c r="F627" t="str">
        <x:v>GOLD</x:v>
      </x:c>
      <x:c r="G627" t="str">
        <x:v>Partner</x:v>
      </x:c>
      <x:c r="H627" s="60" t="n">
        <x:v>5513</x:v>
      </x:c>
      <x:c r="I627" s="60" t="n">
        <x:v>1057.75</x:v>
      </x:c>
      <x:c r="J627" s="32" t="n">
        <x:v>0.412</x:v>
      </x:c>
      <x:c r="K627" s="32" t="n">
        <x:v>0.77</x:v>
      </x:c>
      <x:c r="L627" t="n">
        <x:v>0</x:v>
      </x:c>
      <x:c r="M627" t="n">
        <x:v>5</x:v>
      </x:c>
      <x:c r="N627" s="32" t="n">
        <x:v>0.228</x:v>
      </x:c>
    </x:row>
    <x:row r="628">
      <x:c r="A628" t="str">
        <x:v>C00627</x:v>
      </x:c>
      <x:c r="B628" t="n">
        <x:v>43</x:v>
      </x:c>
      <x:c r="C628" s="30" t="n">
        <x:v>60826</x:v>
      </x:c>
      <x:c r="D628" t="n">
        <x:v>574</x:v>
      </x:c>
      <x:c r="E628" t="n">
        <x:v>35</x:v>
      </x:c>
      <x:c r="F628" t="str">
        <x:v>Classic</x:v>
      </x:c>
      <x:c r="G628" t="str">
        <x:v>Branch</x:v>
      </x:c>
      <x:c r="H628" s="60" t="n">
        <x:v>3242</x:v>
      </x:c>
      <x:c r="I628" s="60" t="n">
        <x:v>458.87</x:v>
      </x:c>
      <x:c r="J628" s="32" t="n">
        <x:v>0.481</x:v>
      </x:c>
      <x:c r="K628" s="32" t="n">
        <x:v>0.542</x:v>
      </x:c>
      <x:c r="L628" t="n">
        <x:v>0</x:v>
      </x:c>
      <x:c r="M628" t="n">
        <x:v>7</x:v>
      </x:c>
      <x:c r="N628" s="32" t="n">
        <x:v>0.099</x:v>
      </x:c>
    </x:row>
    <x:row r="629">
      <x:c r="A629" t="str">
        <x:v>C00628</x:v>
      </x:c>
      <x:c r="B629" t="n">
        <x:v>23</x:v>
      </x:c>
      <x:c r="C629" s="30" t="n">
        <x:v>79465</x:v>
      </x:c>
      <x:c r="D629" t="n">
        <x:v>582</x:v>
      </x:c>
      <x:c r="E629" t="n">
        <x:v>54</x:v>
      </x:c>
      <x:c r="F629" t="str">
        <x:v>Classic</x:v>
      </x:c>
      <x:c r="G629" t="str">
        <x:v>Digital</x:v>
      </x:c>
      <x:c r="H629" s="60" t="n">
        <x:v>4960</x:v>
      </x:c>
      <x:c r="I629" s="60" t="n">
        <x:v>357.94</x:v>
      </x:c>
      <x:c r="J629" s="32" t="n">
        <x:v>0.431</x:v>
      </x:c>
      <x:c r="K629" s="32" t="n">
        <x:v>0.479</x:v>
      </x:c>
      <x:c r="L629" t="n">
        <x:v>0</x:v>
      </x:c>
      <x:c r="M629" t="n">
        <x:v>8</x:v>
      </x:c>
      <x:c r="N629" s="32" t="n">
        <x:v>0.038</x:v>
      </x:c>
    </x:row>
    <x:row r="630">
      <x:c r="A630" t="str">
        <x:v>C00629</x:v>
      </x:c>
      <x:c r="B630" t="n">
        <x:v>54</x:v>
      </x:c>
      <x:c r="C630" s="30" t="n">
        <x:v>93586</x:v>
      </x:c>
      <x:c r="D630" t="n">
        <x:v>723</x:v>
      </x:c>
      <x:c r="E630" t="n">
        <x:v>11</x:v>
      </x:c>
      <x:c r="F630" t="str">
        <x:v>platinum</x:v>
      </x:c>
      <x:c r="G630" t="str">
        <x:v>Direct Mail</x:v>
      </x:c>
      <x:c r="H630" s="60" t="n">
        <x:v>19595</x:v>
      </x:c>
      <x:c r="I630" s="60" t="n">
        <x:v>2117.36</x:v>
      </x:c>
      <x:c r="J630" s="32" t="n">
        <x:v>0.505</x:v>
      </x:c>
      <x:c r="K630" s="32" t="n">
        <x:v>0.795</x:v>
      </x:c>
      <x:c r="L630" t="n">
        <x:v>0</x:v>
      </x:c>
      <x:c r="M630" t="n">
        <x:v>8</x:v>
      </x:c>
      <x:c r="N630" s="32" t="n">
        <x:v>0.079</x:v>
      </x:c>
    </x:row>
    <x:row r="631">
      <x:c r="A631" t="str">
        <x:v>C00630</x:v>
      </x:c>
      <x:c r="B631" t="n">
        <x:v>29</x:v>
      </x:c>
      <x:c r="C631" s="30" t="n">
        <x:v>54536</x:v>
      </x:c>
      <x:c r="D631" t="n">
        <x:v>700</x:v>
      </x:c>
      <x:c r="E631" t="n">
        <x:v>39</x:v>
      </x:c>
      <x:c r="F631" t="str">
        <x:v>Gold</x:v>
      </x:c>
      <x:c r="G631" t="str">
        <x:v>Partner</x:v>
      </x:c>
      <x:c r="H631" s="60" t="n">
        <x:v>9691</x:v>
      </x:c>
      <x:c r="I631" s="60" t="n">
        <x:v>1192.53</x:v>
      </x:c>
      <x:c r="J631" s="32" t="n">
        <x:v>0.306</x:v>
      </x:c>
      <x:c r="K631" s="32" t="n">
        <x:v>0.907</x:v>
      </x:c>
      <x:c r="L631" t="n">
        <x:v>0</x:v>
      </x:c>
      <x:c r="M631" t="n">
        <x:v>7</x:v>
      </x:c>
      <x:c r="N631" s="32" t="n">
        <x:v>0.086</x:v>
      </x:c>
    </x:row>
    <x:row r="632">
      <x:c r="A632" t="str">
        <x:v>C00631</x:v>
      </x:c>
      <x:c r="B632" t="n">
        <x:v>61</x:v>
      </x:c>
      <x:c r="C632" s="30" t="n">
        <x:v>188448</x:v>
      </x:c>
      <x:c r="D632" t="n">
        <x:v>717</x:v>
      </x:c>
      <x:c r="E632" t="n">
        <x:v>67</x:v>
      </x:c>
      <x:c r="F632" t="str">
        <x:v>Platinum</x:v>
      </x:c>
      <x:c r="G632" t="str">
        <x:v>Branch</x:v>
      </x:c>
      <x:c r="H632" s="60" t="n">
        <x:v>40000</x:v>
      </x:c>
      <x:c r="I632" s="60" t="n">
        <x:v>3800.37</x:v>
      </x:c>
      <x:c r="J632" s="32" t="n">
        <x:v>0.378</x:v>
      </x:c>
      <x:c r="K632" s="32" t="n">
        <x:v>0.929</x:v>
      </x:c>
      <x:c r="L632" t="n">
        <x:v>0</x:v>
      </x:c>
      <x:c r="M632" t="str"/>
      <x:c r="N632" s="32" t="n">
        <x:v>0.02</x:v>
      </x:c>
    </x:row>
    <x:row r="633">
      <x:c r="A633" t="str">
        <x:v>C00632</x:v>
      </x:c>
      <x:c r="B633" t="n">
        <x:v>38</x:v>
      </x:c>
      <x:c r="C633" s="30" t="n">
        <x:v>47397</x:v>
      </x:c>
      <x:c r="D633" t="n">
        <x:v>656</x:v>
      </x:c>
      <x:c r="E633" t="n">
        <x:v>78</x:v>
      </x:c>
      <x:c r="F633" t="str">
        <x:v>Classic</x:v>
      </x:c>
      <x:c r="G633" t="str">
        <x:v>Partner</x:v>
      </x:c>
      <x:c r="H633" s="60" t="n">
        <x:v>4615</x:v>
      </x:c>
      <x:c r="I633" s="60" t="n">
        <x:v>486.94</x:v>
      </x:c>
      <x:c r="J633" s="32" t="n">
        <x:v>0.48</x:v>
      </x:c>
      <x:c r="K633" s="32" t="n">
        <x:v>0.756</x:v>
      </x:c>
      <x:c r="L633" t="n">
        <x:v>0</x:v>
      </x:c>
      <x:c r="M633" t="n">
        <x:v>8</x:v>
      </x:c>
      <x:c r="N633" s="32" t="n">
        <x:v>0.023</x:v>
      </x:c>
    </x:row>
    <x:row r="634">
      <x:c r="A634" t="str">
        <x:v>C00633</x:v>
      </x:c>
      <x:c r="B634" t="n">
        <x:v>28</x:v>
      </x:c>
      <x:c r="C634" s="30" t="n">
        <x:v>215284</x:v>
      </x:c>
      <x:c r="D634" t="n">
        <x:v>701</x:v>
      </x:c>
      <x:c r="E634" t="n">
        <x:v>35</x:v>
      </x:c>
      <x:c r="F634" t="str">
        <x:v>Platinum</x:v>
      </x:c>
      <x:c r="G634" t="str">
        <x:v>Partner</x:v>
      </x:c>
      <x:c r="H634" s="60" t="n">
        <x:v>40000</x:v>
      </x:c>
      <x:c r="I634" s="60" t="n">
        <x:v>4744.06</x:v>
      </x:c>
      <x:c r="J634" s="32" t="n">
        <x:v>0.372</x:v>
      </x:c>
      <x:c r="K634" s="32" t="n">
        <x:v>0.838</x:v>
      </x:c>
      <x:c r="L634" t="n">
        <x:v>0</x:v>
      </x:c>
      <x:c r="M634" t="n">
        <x:v>7</x:v>
      </x:c>
      <x:c r="N634" s="32" t="n">
        <x:v>0.128</x:v>
      </x:c>
    </x:row>
    <x:row r="635">
      <x:c r="A635" t="str">
        <x:v>C00634</x:v>
      </x:c>
      <x:c r="B635" t="n">
        <x:v>44</x:v>
      </x:c>
      <x:c r="C635" s="30" t="n">
        <x:v>75105</x:v>
      </x:c>
      <x:c r="D635" t="n">
        <x:v>625</x:v>
      </x:c>
      <x:c r="E635" t="n">
        <x:v>25</x:v>
      </x:c>
      <x:c r="F635" t="str">
        <x:v>Classic</x:v>
      </x:c>
      <x:c r="G635" t="str">
        <x:v>Digital</x:v>
      </x:c>
      <x:c r="H635" s="60" t="n">
        <x:v>5480</x:v>
      </x:c>
      <x:c r="I635" s="60" t="n">
        <x:v>584.86</x:v>
      </x:c>
      <x:c r="J635" s="32" t="n">
        <x:v>0.385</x:v>
      </x:c>
      <x:c r="K635" s="32" t="n">
        <x:v>0.835</x:v>
      </x:c>
      <x:c r="L635" t="n">
        <x:v>0</x:v>
      </x:c>
      <x:c r="M635" t="n">
        <x:v>8</x:v>
      </x:c>
      <x:c r="N635" s="32" t="n">
        <x:v>0.059</x:v>
      </x:c>
    </x:row>
    <x:row r="636">
      <x:c r="A636" t="str">
        <x:v>C00635</x:v>
      </x:c>
      <x:c r="B636" t="n">
        <x:v>41</x:v>
      </x:c>
      <x:c r="C636" s="30" t="n">
        <x:v>92390</x:v>
      </x:c>
      <x:c r="D636" t="n">
        <x:v>751</x:v>
      </x:c>
      <x:c r="E636" t="n">
        <x:v>75</x:v>
      </x:c>
      <x:c r="F636" t="str">
        <x:v>Platinum</x:v>
      </x:c>
      <x:c r="G636" t="str">
        <x:v>Digital</x:v>
      </x:c>
      <x:c r="H636" s="60" t="n">
        <x:v>18353</x:v>
      </x:c>
      <x:c r="I636" s="60" t="n">
        <x:v>1865.69</x:v>
      </x:c>
      <x:c r="J636" s="32" t="n">
        <x:v>0.228</x:v>
      </x:c>
      <x:c r="K636" s="32" t="n">
        <x:v>0.891</x:v>
      </x:c>
      <x:c r="L636" t="n">
        <x:v>0</x:v>
      </x:c>
      <x:c r="M636" t="n">
        <x:v>8</x:v>
      </x:c>
      <x:c r="N636" s="32" t="n">
        <x:v>0.046</x:v>
      </x:c>
    </x:row>
    <x:row r="637">
      <x:c r="A637" t="str">
        <x:v>C00636</x:v>
      </x:c>
      <x:c r="B637" t="n">
        <x:v>35</x:v>
      </x:c>
      <x:c r="C637" s="30" t="n">
        <x:v>75484</x:v>
      </x:c>
      <x:c r="D637" t="n">
        <x:v>657</x:v>
      </x:c>
      <x:c r="E637" t="n">
        <x:v>122</x:v>
      </x:c>
      <x:c r="F637" t="str">
        <x:v>Gold</x:v>
      </x:c>
      <x:c r="G637" t="str">
        <x:v>Partner</x:v>
      </x:c>
      <x:c r="H637" s="60" t="n">
        <x:v>8720</x:v>
      </x:c>
      <x:c r="I637" s="60" t="n">
        <x:v>1145.19</x:v>
      </x:c>
      <x:c r="J637" s="32" t="n">
        <x:v>0.347</x:v>
      </x:c>
      <x:c r="K637" s="32" t="n">
        <x:v>0.807</x:v>
      </x:c>
      <x:c r="L637" t="n">
        <x:v>0</x:v>
      </x:c>
      <x:c r="M637" t="n">
        <x:v>7</x:v>
      </x:c>
      <x:c r="N637" s="32" t="n">
        <x:v>0.097</x:v>
      </x:c>
    </x:row>
    <x:row r="638">
      <x:c r="A638" t="str">
        <x:v>C00637</x:v>
      </x:c>
      <x:c r="B638" t="n">
        <x:v>46</x:v>
      </x:c>
      <x:c r="C638" s="30" t="n">
        <x:v>160089</x:v>
      </x:c>
      <x:c r="D638" t="n">
        <x:v>669</x:v>
      </x:c>
      <x:c r="E638" t="n">
        <x:v>34</x:v>
      </x:c>
      <x:c r="F638" t="str">
        <x:v>PLATINUM</x:v>
      </x:c>
      <x:c r="G638" t="str">
        <x:v>Branch</x:v>
      </x:c>
      <x:c r="H638" s="60" t="n">
        <x:v>34613</x:v>
      </x:c>
      <x:c r="I638" s="60" t="n">
        <x:v>3058.14</x:v>
      </x:c>
      <x:c r="J638" s="32" t="n">
        <x:v>0.532</x:v>
      </x:c>
      <x:c r="K638" s="32" t="n">
        <x:v>0.65</x:v>
      </x:c>
      <x:c r="L638" t="n">
        <x:v>0</x:v>
      </x:c>
      <x:c r="M638" t="n">
        <x:v>7</x:v>
      </x:c>
      <x:c r="N638" s="32" t="n">
        <x:v>0.053</x:v>
      </x:c>
    </x:row>
    <x:row r="639">
      <x:c r="A639" t="str">
        <x:v>C00638</x:v>
      </x:c>
      <x:c r="B639" t="n">
        <x:v>36</x:v>
      </x:c>
      <x:c r="C639" s="30" t="n">
        <x:v>78526</x:v>
      </x:c>
      <x:c r="D639" t="n">
        <x:v>749</x:v>
      </x:c>
      <x:c r="E639" t="n">
        <x:v>32</x:v>
      </x:c>
      <x:c r="F639" t="str">
        <x:v>Gold</x:v>
      </x:c>
      <x:c r="G639" t="str">
        <x:v>Partner</x:v>
      </x:c>
      <x:c r="H639" s="60" t="n">
        <x:v>18278</x:v>
      </x:c>
      <x:c r="I639" s="60" t="n">
        <x:v>1943.35</x:v>
      </x:c>
      <x:c r="J639" s="32" t="n">
        <x:v>0.295</x:v>
      </x:c>
      <x:c r="K639" s="32" t="n">
        <x:v>1</x:v>
      </x:c>
      <x:c r="L639" t="n">
        <x:v>0</x:v>
      </x:c>
      <x:c r="M639" t="n">
        <x:v>8</x:v>
      </x:c>
      <x:c r="N639" s="32" t="n">
        <x:v>0.044</x:v>
      </x:c>
    </x:row>
    <x:row r="640">
      <x:c r="A640" t="str">
        <x:v>C00639</x:v>
      </x:c>
      <x:c r="B640" t="n">
        <x:v>40</x:v>
      </x:c>
      <x:c r="C640" s="30" t="n">
        <x:v>93979</x:v>
      </x:c>
      <x:c r="D640" t="n">
        <x:v>731</x:v>
      </x:c>
      <x:c r="E640" t="n">
        <x:v>24</x:v>
      </x:c>
      <x:c r="F640" t="str">
        <x:v>Platinum</x:v>
      </x:c>
      <x:c r="G640" t="str">
        <x:v>Branch</x:v>
      </x:c>
      <x:c r="H640" s="60" t="n">
        <x:v>19849</x:v>
      </x:c>
      <x:c r="I640" s="60" t="n">
        <x:v>1839.43</x:v>
      </x:c>
      <x:c r="J640" s="32" t="n">
        <x:v>0.428</x:v>
      </x:c>
      <x:c r="K640" s="32" t="n">
        <x:v>0.778</x:v>
      </x:c>
      <x:c r="L640" t="n">
        <x:v>0</x:v>
      </x:c>
      <x:c r="M640" t="n">
        <x:v>6</x:v>
      </x:c>
      <x:c r="N640" s="32" t="n">
        <x:v>0.168</x:v>
      </x:c>
    </x:row>
    <x:row r="641">
      <x:c r="A641" t="str">
        <x:v>C00640</x:v>
      </x:c>
      <x:c r="B641" t="n">
        <x:v>49</x:v>
      </x:c>
      <x:c r="C641" s="30" t="n">
        <x:v>165394</x:v>
      </x:c>
      <x:c r="D641" t="n">
        <x:v>603</x:v>
      </x:c>
      <x:c r="E641" t="n">
        <x:v>31</x:v>
      </x:c>
      <x:c r="F641" t="str">
        <x:v>Platinum</x:v>
      </x:c>
      <x:c r="G641" t="str">
        <x:v>Digital</x:v>
      </x:c>
      <x:c r="H641" s="60" t="n">
        <x:v>31340</x:v>
      </x:c>
      <x:c r="I641" s="60" t="n">
        <x:v>3513.88</x:v>
      </x:c>
      <x:c r="J641" s="32" t="n">
        <x:v>0.399</x:v>
      </x:c>
      <x:c r="K641" s="32" t="n">
        <x:v>0.704</x:v>
      </x:c>
      <x:c r="L641" t="n">
        <x:v>0</x:v>
      </x:c>
      <x:c r="M641" t="n">
        <x:v>8</x:v>
      </x:c>
      <x:c r="N641" s="32" t="n">
        <x:v>0.052</x:v>
      </x:c>
    </x:row>
    <x:row r="642">
      <x:c r="A642" t="str">
        <x:v>C00641</x:v>
      </x:c>
      <x:c r="B642" t="n">
        <x:v>52</x:v>
      </x:c>
      <x:c r="C642" s="30" t="n">
        <x:v>111072</x:v>
      </x:c>
      <x:c r="D642" t="n">
        <x:v>740</x:v>
      </x:c>
      <x:c r="E642" t="n">
        <x:v>35</x:v>
      </x:c>
      <x:c r="F642" t="str">
        <x:v> Platinum</x:v>
      </x:c>
      <x:c r="G642" t="str">
        <x:v>Digital</x:v>
      </x:c>
      <x:c r="H642" s="60" t="n">
        <x:v>24314</x:v>
      </x:c>
      <x:c r="I642" s="60" t="n">
        <x:v>2635.44</x:v>
      </x:c>
      <x:c r="J642" s="32" t="n">
        <x:v>0.238</x:v>
      </x:c>
      <x:c r="K642" s="32" t="n">
        <x:v>1</x:v>
      </x:c>
      <x:c r="L642" t="n">
        <x:v>0</x:v>
      </x:c>
      <x:c r="M642" t="n">
        <x:v>9</x:v>
      </x:c>
      <x:c r="N642" s="32" t="n">
        <x:v>0.02</x:v>
      </x:c>
    </x:row>
    <x:row r="643">
      <x:c r="A643" t="str">
        <x:v>C00642</x:v>
      </x:c>
      <x:c r="B643" t="n">
        <x:v>35</x:v>
      </x:c>
      <x:c r="C643" s="30" t="n">
        <x:v>159227</x:v>
      </x:c>
      <x:c r="D643" t="n">
        <x:v>671</x:v>
      </x:c>
      <x:c r="E643" t="n">
        <x:v>29</x:v>
      </x:c>
      <x:c r="F643" t="str">
        <x:v>Platinum</x:v>
      </x:c>
      <x:c r="G643" t="str">
        <x:v> Digital</x:v>
      </x:c>
      <x:c r="H643" s="60" t="n">
        <x:v>32187</x:v>
      </x:c>
      <x:c r="I643" s="60" t="n">
        <x:v>3662.07</x:v>
      </x:c>
      <x:c r="J643" s="32" t="n">
        <x:v>0.276</x:v>
      </x:c>
      <x:c r="K643" s="32" t="n">
        <x:v>0.785</x:v>
      </x:c>
      <x:c r="L643" t="n">
        <x:v>0</x:v>
      </x:c>
      <x:c r="M643" t="n">
        <x:v>7</x:v>
      </x:c>
      <x:c r="N643" s="32" t="n">
        <x:v>0.116</x:v>
      </x:c>
    </x:row>
    <x:row r="644">
      <x:c r="A644" t="str">
        <x:v>C00643</x:v>
      </x:c>
      <x:c r="B644" t="n">
        <x:v>21</x:v>
      </x:c>
      <x:c r="C644" s="30" t="n">
        <x:v>41235</x:v>
      </x:c>
      <x:c r="D644" t="n">
        <x:v>645</x:v>
      </x:c>
      <x:c r="E644" t="n">
        <x:v>7</x:v>
      </x:c>
      <x:c r="F644" t="str">
        <x:v>CLASSIC</x:v>
      </x:c>
      <x:c r="G644" t="str">
        <x:v>Direct Mail</x:v>
      </x:c>
      <x:c r="H644" s="60" t="n">
        <x:v>1000</x:v>
      </x:c>
      <x:c r="I644" s="60" t="n">
        <x:v>595.9</x:v>
      </x:c>
      <x:c r="J644" s="32" t="n">
        <x:v>0.669</x:v>
      </x:c>
      <x:c r="K644" s="32" t="n">
        <x:v>0.803</x:v>
      </x:c>
      <x:c r="L644" t="n">
        <x:v>0</x:v>
      </x:c>
      <x:c r="M644" t="n">
        <x:v>4</x:v>
      </x:c>
      <x:c r="N644" s="32" t="n">
        <x:v>0.355</x:v>
      </x:c>
    </x:row>
    <x:row r="645">
      <x:c r="A645" t="str">
        <x:v>C00644</x:v>
      </x:c>
      <x:c r="B645" t="n">
        <x:v>33</x:v>
      </x:c>
      <x:c r="C645" s="30" t="n">
        <x:v>113610</x:v>
      </x:c>
      <x:c r="D645" t="n">
        <x:v>691</x:v>
      </x:c>
      <x:c r="E645" t="n">
        <x:v>66</x:v>
      </x:c>
      <x:c r="F645" t="str">
        <x:v>Classic</x:v>
      </x:c>
      <x:c r="G645" t="str">
        <x:v>Branch</x:v>
      </x:c>
      <x:c r="H645" s="60" t="n">
        <x:v>8750</x:v>
      </x:c>
      <x:c r="I645" s="60" t="n">
        <x:v>1050.04</x:v>
      </x:c>
      <x:c r="J645" s="32" t="n">
        <x:v>0.471</x:v>
      </x:c>
      <x:c r="K645" s="32" t="n">
        <x:v>0.697</x:v>
      </x:c>
      <x:c r="L645" t="n">
        <x:v>0</x:v>
      </x:c>
      <x:c r="M645" t="n">
        <x:v>6</x:v>
      </x:c>
      <x:c r="N645" s="32" t="n">
        <x:v>0.142</x:v>
      </x:c>
    </x:row>
    <x:row r="646">
      <x:c r="A646" t="str">
        <x:v>C00645</x:v>
      </x:c>
      <x:c r="B646" t="n">
        <x:v>45</x:v>
      </x:c>
      <x:c r="C646" s="30" t="n">
        <x:v>34751</x:v>
      </x:c>
      <x:c r="D646" t="n">
        <x:v>739</x:v>
      </x:c>
      <x:c r="E646" t="n">
        <x:v>9</x:v>
      </x:c>
      <x:c r="F646" t="str">
        <x:v>Classic</x:v>
      </x:c>
      <x:c r="G646" t="str">
        <x:v>Branch</x:v>
      </x:c>
      <x:c r="H646" s="60" t="n">
        <x:v>3964</x:v>
      </x:c>
      <x:c r="I646" s="60" t="n">
        <x:v>543.11</x:v>
      </x:c>
      <x:c r="J646" s="32" t="n">
        <x:v>0.26</x:v>
      </x:c>
      <x:c r="K646" s="32" t="n">
        <x:v>0.832</x:v>
      </x:c>
      <x:c r="L646" t="n">
        <x:v>0</x:v>
      </x:c>
      <x:c r="M646" t="n">
        <x:v>7</x:v>
      </x:c>
      <x:c r="N646" s="32" t="n">
        <x:v>0.146</x:v>
      </x:c>
    </x:row>
    <x:row r="647">
      <x:c r="A647" t="str">
        <x:v>C00646</x:v>
      </x:c>
      <x:c r="B647" t="n">
        <x:v>44</x:v>
      </x:c>
      <x:c r="C647" s="30" t="n">
        <x:v>91082</x:v>
      </x:c>
      <x:c r="D647" t="n">
        <x:v>657</x:v>
      </x:c>
      <x:c r="E647" t="n">
        <x:v>10</x:v>
      </x:c>
      <x:c r="F647" t="str">
        <x:v>Gold</x:v>
      </x:c>
      <x:c r="G647" t="str">
        <x:v>Partner</x:v>
      </x:c>
      <x:c r="H647" s="60" t="n">
        <x:v>9780</x:v>
      </x:c>
      <x:c r="I647" s="60" t="n">
        <x:v>1007.86</x:v>
      </x:c>
      <x:c r="J647" s="32" t="n">
        <x:v>0.411</x:v>
      </x:c>
      <x:c r="K647" s="32" t="n">
        <x:v>0.65</x:v>
      </x:c>
      <x:c r="L647" t="n">
        <x:v>0</x:v>
      </x:c>
      <x:c r="M647" t="n">
        <x:v>6</x:v>
      </x:c>
      <x:c r="N647" s="32" t="n">
        <x:v>0.166</x:v>
      </x:c>
    </x:row>
    <x:row r="648">
      <x:c r="A648" t="str">
        <x:v>C00647</x:v>
      </x:c>
      <x:c r="B648" t="n">
        <x:v>28</x:v>
      </x:c>
      <x:c r="C648" s="30" t="n">
        <x:v>124958</x:v>
      </x:c>
      <x:c r="D648" t="n">
        <x:v>643</x:v>
      </x:c>
      <x:c r="E648" t="n">
        <x:v>48</x:v>
      </x:c>
      <x:c r="F648" t="str">
        <x:v>Platinum</x:v>
      </x:c>
      <x:c r="G648" t="str">
        <x:v>Direct Mail</x:v>
      </x:c>
      <x:c r="H648" s="60" t="n">
        <x:v>24764</x:v>
      </x:c>
      <x:c r="I648" s="60" t="n">
        <x:v>2796.38</x:v>
      </x:c>
      <x:c r="J648" s="32" t="n">
        <x:v>0.433</x:v>
      </x:c>
      <x:c r="K648" s="32" t="n">
        <x:v>0.782</x:v>
      </x:c>
      <x:c r="L648" t="n">
        <x:v>0</x:v>
      </x:c>
      <x:c r="M648" t="n">
        <x:v>8</x:v>
      </x:c>
      <x:c r="N648" s="32" t="n">
        <x:v>0.07</x:v>
      </x:c>
    </x:row>
    <x:row r="649">
      <x:c r="A649" t="str">
        <x:v>C00648</x:v>
      </x:c>
      <x:c r="B649" t="n">
        <x:v>60</x:v>
      </x:c>
      <x:c r="C649" s="30" t="n">
        <x:v>132225</x:v>
      </x:c>
      <x:c r="D649" t="n">
        <x:v>569</x:v>
      </x:c>
      <x:c r="E649" t="n">
        <x:v>37</x:v>
      </x:c>
      <x:c r="F649" t="str">
        <x:v>Classic</x:v>
      </x:c>
      <x:c r="G649" t="str">
        <x:v>Digital</x:v>
      </x:c>
      <x:c r="H649" s="60" t="n">
        <x:v>6186</x:v>
      </x:c>
      <x:c r="I649" s="60" t="n">
        <x:v>1090.52</x:v>
      </x:c>
      <x:c r="J649" s="32" t="n">
        <x:v>0.459</x:v>
      </x:c>
      <x:c r="K649" s="32" t="n">
        <x:v>0.689</x:v>
      </x:c>
      <x:c r="L649" t="n">
        <x:v>0</x:v>
      </x:c>
      <x:c r="M649" t="n">
        <x:v>6</x:v>
      </x:c>
      <x:c r="N649" s="32" t="n">
        <x:v>0.218</x:v>
      </x:c>
    </x:row>
    <x:row r="650">
      <x:c r="A650" t="str">
        <x:v>C00649</x:v>
      </x:c>
      <x:c r="B650" t="n">
        <x:v>33</x:v>
      </x:c>
      <x:c r="C650" s="30" t="n">
        <x:v>62524</x:v>
      </x:c>
      <x:c r="D650" t="n">
        <x:v>613</x:v>
      </x:c>
      <x:c r="E650" t="n">
        <x:v>133</x:v>
      </x:c>
      <x:c r="F650" t="str">
        <x:v>Classic</x:v>
      </x:c>
      <x:c r="G650" t="str">
        <x:v>Direct Mail</x:v>
      </x:c>
      <x:c r="H650" s="60" t="n">
        <x:v>5514</x:v>
      </x:c>
      <x:c r="I650" s="60" t="n">
        <x:v>209.55</x:v>
      </x:c>
      <x:c r="J650" s="32" t="n">
        <x:v>0.348</x:v>
      </x:c>
      <x:c r="K650" s="32" t="n">
        <x:v>0.517</x:v>
      </x:c>
      <x:c r="L650" t="n">
        <x:v>0</x:v>
      </x:c>
      <x:c r="M650" t="n">
        <x:v>7</x:v>
      </x:c>
      <x:c r="N650" s="32" t="n">
        <x:v>0.128</x:v>
      </x:c>
    </x:row>
    <x:row r="651">
      <x:c r="A651" t="str">
        <x:v>C00650</x:v>
      </x:c>
      <x:c r="B651" t="n">
        <x:v>54</x:v>
      </x:c>
      <x:c r="C651" s="30" t="n">
        <x:v>31250</x:v>
      </x:c>
      <x:c r="D651" t="n">
        <x:v>633</x:v>
      </x:c>
      <x:c r="E651" t="n">
        <x:v>37</x:v>
      </x:c>
      <x:c r="F651" t="str">
        <x:v>Classic</x:v>
      </x:c>
      <x:c r="G651" t="str">
        <x:v>Branch</x:v>
      </x:c>
      <x:c r="H651" s="60" t="n">
        <x:v>3086</x:v>
      </x:c>
      <x:c r="I651" s="60" t="n">
        <x:v>488.04</x:v>
      </x:c>
      <x:c r="J651" s="32" t="n">
        <x:v>0.428</x:v>
      </x:c>
      <x:c r="K651" s="32" t="n">
        <x:v>0.727</x:v>
      </x:c>
      <x:c r="L651" t="n">
        <x:v>0</x:v>
      </x:c>
      <x:c r="M651" t="n">
        <x:v>4</x:v>
      </x:c>
      <x:c r="N651" s="32" t="n">
        <x:v>0.242</x:v>
      </x:c>
    </x:row>
    <x:row r="652">
      <x:c r="A652" t="str">
        <x:v>C00651</x:v>
      </x:c>
      <x:c r="B652" t="n">
        <x:v>39</x:v>
      </x:c>
      <x:c r="C652" s="30" t="n">
        <x:v>28000</x:v>
      </x:c>
      <x:c r="D652" t="n">
        <x:v>741</x:v>
      </x:c>
      <x:c r="E652" t="n">
        <x:v>30</x:v>
      </x:c>
      <x:c r="F652" t="str">
        <x:v>Classic</x:v>
      </x:c>
      <x:c r="G652" t="str">
        <x:v>Branch</x:v>
      </x:c>
      <x:c r="H652" s="60" t="n">
        <x:v>9900</x:v>
      </x:c>
      <x:c r="I652" s="60" t="n">
        <x:v>419.11</x:v>
      </x:c>
      <x:c r="J652" s="32" t="n">
        <x:v>0.612</x:v>
      </x:c>
      <x:c r="K652" s="32" t="n">
        <x:v>0.887</x:v>
      </x:c>
      <x:c r="L652" t="n">
        <x:v>0</x:v>
      </x:c>
      <x:c r="M652" t="n">
        <x:v>9</x:v>
      </x:c>
      <x:c r="N652" s="32" t="n">
        <x:v>0.02</x:v>
      </x:c>
    </x:row>
    <x:row r="653">
      <x:c r="A653" t="str">
        <x:v>C00652</x:v>
      </x:c>
      <x:c r="B653" t="n">
        <x:v>43</x:v>
      </x:c>
      <x:c r="C653" s="30" t="n">
        <x:v>103695</x:v>
      </x:c>
      <x:c r="D653" t="n">
        <x:v>791</x:v>
      </x:c>
      <x:c r="E653" t="n">
        <x:v>48</x:v>
      </x:c>
      <x:c r="F653" t="str">
        <x:v>Platinum</x:v>
      </x:c>
      <x:c r="G653" t="str">
        <x:v>Digital</x:v>
      </x:c>
      <x:c r="H653" s="60" t="n">
        <x:v>25000</x:v>
      </x:c>
      <x:c r="I653" s="60" t="n">
        <x:v>2078.04</x:v>
      </x:c>
      <x:c r="J653" s="32" t="n">
        <x:v>0.369</x:v>
      </x:c>
      <x:c r="K653" s="32" t="n">
        <x:v>0.945</x:v>
      </x:c>
      <x:c r="L653" t="n">
        <x:v>0</x:v>
      </x:c>
      <x:c r="M653" t="n">
        <x:v>10</x:v>
      </x:c>
      <x:c r="N653" s="32" t="n">
        <x:v>0.02</x:v>
      </x:c>
    </x:row>
    <x:row r="654">
      <x:c r="A654" t="str">
        <x:v>C00653</x:v>
      </x:c>
      <x:c r="B654" t="n">
        <x:v>29</x:v>
      </x:c>
      <x:c r="C654" s="30" t="n">
        <x:v>64228</x:v>
      </x:c>
      <x:c r="D654" t="n">
        <x:v>736</x:v>
      </x:c>
      <x:c r="E654" t="n">
        <x:v>36</x:v>
      </x:c>
      <x:c r="F654" t="str">
        <x:v>Classic</x:v>
      </x:c>
      <x:c r="G654" t="str">
        <x:v>Direct Mail</x:v>
      </x:c>
      <x:c r="H654" s="60" t="n">
        <x:v>7689</x:v>
      </x:c>
      <x:c r="I654" s="60" t="n">
        <x:v>632.68</x:v>
      </x:c>
      <x:c r="J654" s="32" t="n">
        <x:v>0.269</x:v>
      </x:c>
      <x:c r="K654" s="32" t="n">
        <x:v>0.709</x:v>
      </x:c>
      <x:c r="L654" t="n">
        <x:v>0</x:v>
      </x:c>
      <x:c r="M654" t="n">
        <x:v>6</x:v>
      </x:c>
      <x:c r="N654" s="32" t="n">
        <x:v>0.157</x:v>
      </x:c>
    </x:row>
    <x:row r="655">
      <x:c r="A655" t="str">
        <x:v>C00654</x:v>
      </x:c>
      <x:c r="B655" t="n">
        <x:v>43</x:v>
      </x:c>
      <x:c r="C655" s="30" t="n">
        <x:v>95465</x:v>
      </x:c>
      <x:c r="D655" t="n">
        <x:v>630</x:v>
      </x:c>
      <x:c r="E655" t="n">
        <x:v>48</x:v>
      </x:c>
      <x:c r="F655" t="str">
        <x:v>GOLD</x:v>
      </x:c>
      <x:c r="G655" t="str">
        <x:v>Branch</x:v>
      </x:c>
      <x:c r="H655" s="60" t="n">
        <x:v>13029</x:v>
      </x:c>
      <x:c r="I655" s="60" t="n">
        <x:v>2035.99</x:v>
      </x:c>
      <x:c r="J655" s="32" t="n">
        <x:v>0.359</x:v>
      </x:c>
      <x:c r="K655" s="32" t="n">
        <x:v>0.577</x:v>
      </x:c>
      <x:c r="L655" t="n">
        <x:v>1</x:v>
      </x:c>
      <x:c r="M655" t="n">
        <x:v>7</x:v>
      </x:c>
      <x:c r="N655" s="32" t="n">
        <x:v>0.105</x:v>
      </x:c>
    </x:row>
    <x:row r="656">
      <x:c r="A656" t="str">
        <x:v>C00655</x:v>
      </x:c>
      <x:c r="B656" t="n">
        <x:v>47</x:v>
      </x:c>
      <x:c r="C656" s="30" t="n">
        <x:v>49464</x:v>
      </x:c>
      <x:c r="D656" t="n">
        <x:v>722</x:v>
      </x:c>
      <x:c r="E656" t="n">
        <x:v>98</x:v>
      </x:c>
      <x:c r="F656" t="str">
        <x:v>Gold</x:v>
      </x:c>
      <x:c r="G656" t="str">
        <x:v>Digital </x:v>
      </x:c>
      <x:c r="H656" s="60" t="n">
        <x:v>4227</x:v>
      </x:c>
      <x:c r="I656" s="60" t="n">
        <x:v>487.41</x:v>
      </x:c>
      <x:c r="J656" s="32" t="n">
        <x:v>0.341</x:v>
      </x:c>
      <x:c r="K656" s="32" t="n">
        <x:v>0.76</x:v>
      </x:c>
      <x:c r="L656" t="n">
        <x:v>0</x:v>
      </x:c>
      <x:c r="M656" t="n">
        <x:v>9</x:v>
      </x:c>
      <x:c r="N656" s="32" t="n">
        <x:v>0.075</x:v>
      </x:c>
    </x:row>
    <x:row r="657">
      <x:c r="A657" t="str">
        <x:v>C00656</x:v>
      </x:c>
      <x:c r="B657" t="n">
        <x:v>34</x:v>
      </x:c>
      <x:c r="C657" s="30" t="n">
        <x:v>66844</x:v>
      </x:c>
      <x:c r="D657" t="n">
        <x:v>736</x:v>
      </x:c>
      <x:c r="E657" t="n">
        <x:v>66</x:v>
      </x:c>
      <x:c r="F657" t="str">
        <x:v>Gold</x:v>
      </x:c>
      <x:c r="G657" t="str">
        <x:v>Digital</x:v>
      </x:c>
      <x:c r="H657" s="60" t="n">
        <x:v>12343</x:v>
      </x:c>
      <x:c r="I657" s="60" t="n">
        <x:v>1235.12</x:v>
      </x:c>
      <x:c r="J657" s="32" t="n">
        <x:v>0.513</x:v>
      </x:c>
      <x:c r="K657" s="32" t="n">
        <x:v>0.666</x:v>
      </x:c>
      <x:c r="L657" t="n">
        <x:v>0</x:v>
      </x:c>
      <x:c r="M657" t="n">
        <x:v>8</x:v>
      </x:c>
      <x:c r="N657" s="32" t="n">
        <x:v>0.022</x:v>
      </x:c>
    </x:row>
    <x:row r="658">
      <x:c r="A658" t="str">
        <x:v>C00657</x:v>
      </x:c>
      <x:c r="B658" t="n">
        <x:v>44</x:v>
      </x:c>
      <x:c r="C658" s="30" t="n">
        <x:v>43997</x:v>
      </x:c>
      <x:c r="D658" t="n">
        <x:v>653</x:v>
      </x:c>
      <x:c r="E658" t="n">
        <x:v>49</x:v>
      </x:c>
      <x:c r="F658" t="str">
        <x:v>CLASSIC</x:v>
      </x:c>
      <x:c r="G658" t="str">
        <x:v>Partner</x:v>
      </x:c>
      <x:c r="H658" s="60" t="n">
        <x:v>2594</x:v>
      </x:c>
      <x:c r="I658" s="60" t="n">
        <x:v>473.48</x:v>
      </x:c>
      <x:c r="J658" s="32" t="n">
        <x:v>0.345</x:v>
      </x:c>
      <x:c r="K658" s="32" t="n">
        <x:v>0.688</x:v>
      </x:c>
      <x:c r="L658" t="n">
        <x:v>0</x:v>
      </x:c>
      <x:c r="M658" t="n">
        <x:v>7</x:v>
      </x:c>
      <x:c r="N658" s="32" t="n">
        <x:v>0.098</x:v>
      </x:c>
    </x:row>
    <x:row r="659">
      <x:c r="A659" t="str">
        <x:v>C00658</x:v>
      </x:c>
      <x:c r="B659" t="n">
        <x:v>31</x:v>
      </x:c>
      <x:c r="C659" s="30" t="n">
        <x:v>103557</x:v>
      </x:c>
      <x:c r="D659" t="n">
        <x:v>665</x:v>
      </x:c>
      <x:c r="E659" t="n">
        <x:v>60</x:v>
      </x:c>
      <x:c r="F659" t="str">
        <x:v>Classic</x:v>
      </x:c>
      <x:c r="G659" t="str">
        <x:v>Branch</x:v>
      </x:c>
      <x:c r="H659" s="60" t="n">
        <x:v>6650</x:v>
      </x:c>
      <x:c r="I659" s="60" t="n">
        <x:v>763.01</x:v>
      </x:c>
      <x:c r="J659" s="32" t="n">
        <x:v>0.347</x:v>
      </x:c>
      <x:c r="K659" s="32" t="n">
        <x:v>0.82</x:v>
      </x:c>
      <x:c r="L659" t="n">
        <x:v>0</x:v>
      </x:c>
      <x:c r="M659" t="n">
        <x:v>8</x:v>
      </x:c>
      <x:c r="N659" s="32" t="n">
        <x:v>0.049</x:v>
      </x:c>
    </x:row>
    <x:row r="660">
      <x:c r="A660" t="str">
        <x:v>C00659</x:v>
      </x:c>
      <x:c r="B660" t="n">
        <x:v>37</x:v>
      </x:c>
      <x:c r="C660" s="30" t="n">
        <x:v>51889</x:v>
      </x:c>
      <x:c r="D660" t="n">
        <x:v>648</x:v>
      </x:c>
      <x:c r="E660" t="n">
        <x:v>65</x:v>
      </x:c>
      <x:c r="F660" t="str">
        <x:v>Classic</x:v>
      </x:c>
      <x:c r="G660" t="str">
        <x:v>Direct Mail</x:v>
      </x:c>
      <x:c r="H660" s="60" t="n">
        <x:v>2002</x:v>
      </x:c>
      <x:c r="I660" s="60" t="n">
        <x:v>344.57</x:v>
      </x:c>
      <x:c r="J660" s="32" t="n">
        <x:v>0.583</x:v>
      </x:c>
      <x:c r="K660" s="32" t="n">
        <x:v>0.821</x:v>
      </x:c>
      <x:c r="L660" t="n">
        <x:v>0</x:v>
      </x:c>
      <x:c r="M660" t="n">
        <x:v>6</x:v>
      </x:c>
      <x:c r="N660" s="32" t="n">
        <x:v>0.164</x:v>
      </x:c>
    </x:row>
    <x:row r="661">
      <x:c r="A661" t="str">
        <x:v>C00660</x:v>
      </x:c>
      <x:c r="B661" t="n">
        <x:v>34</x:v>
      </x:c>
      <x:c r="C661" s="30" t="n">
        <x:v>159225</x:v>
      </x:c>
      <x:c r="D661" t="n">
        <x:v>613</x:v>
      </x:c>
      <x:c r="E661" t="n">
        <x:v>25</x:v>
      </x:c>
      <x:c r="F661" t="str">
        <x:v>Platinum</x:v>
      </x:c>
      <x:c r="G661" t="str">
        <x:v>Partner</x:v>
      </x:c>
      <x:c r="H661" s="60" t="n">
        <x:v>29968</x:v>
      </x:c>
      <x:c r="I661" s="60" t="n">
        <x:v>2997.78</x:v>
      </x:c>
      <x:c r="J661" s="32" t="n">
        <x:v>0.75</x:v>
      </x:c>
      <x:c r="K661" s="32" t="n">
        <x:v>0.752</x:v>
      </x:c>
      <x:c r="L661" t="n">
        <x:v>0</x:v>
      </x:c>
      <x:c r="M661" t="n">
        <x:v>7</x:v>
      </x:c>
      <x:c r="N661" s="32" t="n">
        <x:v>0.091</x:v>
      </x:c>
    </x:row>
    <x:row r="662">
      <x:c r="A662" t="str">
        <x:v>C00661</x:v>
      </x:c>
      <x:c r="B662" t="n">
        <x:v>39</x:v>
      </x:c>
      <x:c r="C662" s="30" t="n">
        <x:v>48499</x:v>
      </x:c>
      <x:c r="D662" t="n">
        <x:v>635</x:v>
      </x:c>
      <x:c r="E662" t="n">
        <x:v>106</x:v>
      </x:c>
      <x:c r="F662" t="str">
        <x:v>Classic</x:v>
      </x:c>
      <x:c r="G662" t="str">
        <x:v>Branch</x:v>
      </x:c>
      <x:c r="H662" s="60" t="n">
        <x:v>4789</x:v>
      </x:c>
      <x:c r="I662" s="60" t="n">
        <x:v>719.96</x:v>
      </x:c>
      <x:c r="J662" s="32" t="n">
        <x:v>0.691</x:v>
      </x:c>
      <x:c r="K662" s="32" t="n">
        <x:v>0.736</x:v>
      </x:c>
      <x:c r="L662" t="n">
        <x:v>1</x:v>
      </x:c>
      <x:c r="M662" t="n">
        <x:v>7</x:v>
      </x:c>
      <x:c r="N662" s="32" t="n">
        <x:v>0.081</x:v>
      </x:c>
    </x:row>
    <x:row r="663">
      <x:c r="A663" t="str">
        <x:v>C00662</x:v>
      </x:c>
      <x:c r="B663" t="n">
        <x:v>37</x:v>
      </x:c>
      <x:c r="C663" s="30" t="n">
        <x:v>67820</x:v>
      </x:c>
      <x:c r="D663" t="n">
        <x:v>746</x:v>
      </x:c>
      <x:c r="E663" t="n">
        <x:v>72</x:v>
      </x:c>
      <x:c r="F663" t="str">
        <x:v>Gold</x:v>
      </x:c>
      <x:c r="G663" t="str">
        <x:v>Digital</x:v>
      </x:c>
      <x:c r="H663" s="60" t="n">
        <x:v>13345</x:v>
      </x:c>
      <x:c r="I663" s="60" t="n">
        <x:v>1471.98</x:v>
      </x:c>
      <x:c r="J663" s="32" t="n">
        <x:v>0.261</x:v>
      </x:c>
      <x:c r="K663" s="32" t="n">
        <x:v>0.771</x:v>
      </x:c>
      <x:c r="L663" t="n">
        <x:v>0</x:v>
      </x:c>
      <x:c r="M663" t="n">
        <x:v>8</x:v>
      </x:c>
      <x:c r="N663" s="32" t="n">
        <x:v>0.041</x:v>
      </x:c>
    </x:row>
    <x:row r="664">
      <x:c r="A664" t="str">
        <x:v>C00663</x:v>
      </x:c>
      <x:c r="B664" t="n">
        <x:v>58</x:v>
      </x:c>
      <x:c r="C664" s="30" t="n">
        <x:v>53606</x:v>
      </x:c>
      <x:c r="D664" t="n">
        <x:v>696</x:v>
      </x:c>
      <x:c r="E664" t="n">
        <x:v>37</x:v>
      </x:c>
      <x:c r="F664" t="str">
        <x:v>Gold</x:v>
      </x:c>
      <x:c r="G664" t="str">
        <x:v>Digital</x:v>
      </x:c>
      <x:c r="H664" s="60" t="n">
        <x:v>9929</x:v>
      </x:c>
      <x:c r="I664" s="60" t="n">
        <x:v>752.08</x:v>
      </x:c>
      <x:c r="J664" s="32" t="n">
        <x:v>0.239</x:v>
      </x:c>
      <x:c r="K664" s="32" t="n">
        <x:v>0.806</x:v>
      </x:c>
      <x:c r="L664" t="n">
        <x:v>0</x:v>
      </x:c>
      <x:c r="M664" t="n">
        <x:v>6</x:v>
      </x:c>
      <x:c r="N664" s="32" t="n">
        <x:v>0.237</x:v>
      </x:c>
    </x:row>
    <x:row r="665">
      <x:c r="A665" t="str">
        <x:v>C00664</x:v>
      </x:c>
      <x:c r="B665" t="n">
        <x:v>40</x:v>
      </x:c>
      <x:c r="C665" s="30" t="n">
        <x:v>99841</x:v>
      </x:c>
      <x:c r="D665" t="n">
        <x:v>655</x:v>
      </x:c>
      <x:c r="E665" t="n">
        <x:v>54</x:v>
      </x:c>
      <x:c r="F665" t="str">
        <x:v>Gold</x:v>
      </x:c>
      <x:c r="G665" t="str">
        <x:v>Partner</x:v>
      </x:c>
      <x:c r="H665" s="60" t="n">
        <x:v>14125</x:v>
      </x:c>
      <x:c r="I665" s="60" t="n">
        <x:v>1545.93</x:v>
      </x:c>
      <x:c r="J665" s="32" t="n">
        <x:v>0.36</x:v>
      </x:c>
      <x:c r="K665" s="32" t="n">
        <x:v>0.625</x:v>
      </x:c>
      <x:c r="L665" t="n">
        <x:v>0</x:v>
      </x:c>
      <x:c r="M665" t="n">
        <x:v>5</x:v>
      </x:c>
      <x:c r="N665" s="32" t="n">
        <x:v>0.249</x:v>
      </x:c>
    </x:row>
    <x:row r="666">
      <x:c r="A666" t="str">
        <x:v>C00665</x:v>
      </x:c>
      <x:c r="B666" t="n">
        <x:v>66</x:v>
      </x:c>
      <x:c r="C666" s="30" t="n">
        <x:v>62116</x:v>
      </x:c>
      <x:c r="D666" t="n">
        <x:v>619</x:v>
      </x:c>
      <x:c r="E666" t="n">
        <x:v>13</x:v>
      </x:c>
      <x:c r="F666" t="str">
        <x:v>Classic</x:v>
      </x:c>
      <x:c r="G666" t="str">
        <x:v>Digital</x:v>
      </x:c>
      <x:c r="H666" s="60" t="n">
        <x:v>1037</x:v>
      </x:c>
      <x:c r="I666" s="60" t="n">
        <x:v>150</x:v>
      </x:c>
      <x:c r="J666" s="32" t="n">
        <x:v>0.512</x:v>
      </x:c>
      <x:c r="K666" s="32" t="n">
        <x:v>0.881</x:v>
      </x:c>
      <x:c r="L666" t="n">
        <x:v>0</x:v>
      </x:c>
      <x:c r="M666" t="n">
        <x:v>9</x:v>
      </x:c>
      <x:c r="N666" s="32" t="n">
        <x:v>0.02</x:v>
      </x:c>
    </x:row>
    <x:row r="667">
      <x:c r="A667" t="str">
        <x:v>C00666</x:v>
      </x:c>
      <x:c r="B667" t="n">
        <x:v>35</x:v>
      </x:c>
      <x:c r="C667" s="30" t="n">
        <x:v>72568</x:v>
      </x:c>
      <x:c r="D667" t="n">
        <x:v>639</x:v>
      </x:c>
      <x:c r="E667" t="n">
        <x:v>27</x:v>
      </x:c>
      <x:c r="F667" t="str">
        <x:v>Classic</x:v>
      </x:c>
      <x:c r="G667" t="str">
        <x:v>Digital</x:v>
      </x:c>
      <x:c r="H667" s="60" t="n">
        <x:v>6505</x:v>
      </x:c>
      <x:c r="I667" s="60" t="n">
        <x:v>818.76</x:v>
      </x:c>
      <x:c r="J667" s="32" t="n">
        <x:v>0.435</x:v>
      </x:c>
      <x:c r="K667" s="32" t="n">
        <x:v>0.704</x:v>
      </x:c>
      <x:c r="L667" t="n">
        <x:v>0</x:v>
      </x:c>
      <x:c r="M667" t="n">
        <x:v>5</x:v>
      </x:c>
      <x:c r="N667" s="32" t="n">
        <x:v>0.182</x:v>
      </x:c>
    </x:row>
    <x:row r="668">
      <x:c r="A668" t="str">
        <x:v>C00667</x:v>
      </x:c>
      <x:c r="B668" t="n">
        <x:v>54</x:v>
      </x:c>
      <x:c r="C668" s="30" t="n">
        <x:v>78899</x:v>
      </x:c>
      <x:c r="D668" t="n">
        <x:v>575</x:v>
      </x:c>
      <x:c r="E668" t="n">
        <x:v>22</x:v>
      </x:c>
      <x:c r="F668" t="str">
        <x:v>Classic</x:v>
      </x:c>
      <x:c r="G668" t="str">
        <x:v>Digital</x:v>
      </x:c>
      <x:c r="H668" s="60" t="n">
        <x:v>3892</x:v>
      </x:c>
      <x:c r="I668" s="60" t="n">
        <x:v>712.8</x:v>
      </x:c>
      <x:c r="J668" s="32" t="n">
        <x:v>0.613</x:v>
      </x:c>
      <x:c r="K668" s="32" t="n">
        <x:v>0.58</x:v>
      </x:c>
      <x:c r="L668" t="n">
        <x:v>1</x:v>
      </x:c>
      <x:c r="M668" t="n">
        <x:v>7</x:v>
      </x:c>
      <x:c r="N668" s="32" t="n">
        <x:v>0.111</x:v>
      </x:c>
    </x:row>
    <x:row r="669">
      <x:c r="A669" t="str">
        <x:v>C00668</x:v>
      </x:c>
      <x:c r="B669" t="n">
        <x:v>48</x:v>
      </x:c>
      <x:c r="C669" s="30" t="n">
        <x:v>67836</x:v>
      </x:c>
      <x:c r="D669" t="n">
        <x:v>755</x:v>
      </x:c>
      <x:c r="E669" t="n">
        <x:v>114</x:v>
      </x:c>
      <x:c r="F669" t="str">
        <x:v>Gold</x:v>
      </x:c>
      <x:c r="G669" t="str">
        <x:v>Partner</x:v>
      </x:c>
      <x:c r="H669" s="60" t="n">
        <x:v>12746</x:v>
      </x:c>
      <x:c r="I669" s="60" t="n">
        <x:v>1157.74</x:v>
      </x:c>
      <x:c r="J669" s="32" t="n">
        <x:v>0.243</x:v>
      </x:c>
      <x:c r="K669" s="32" t="n">
        <x:v>0.597</x:v>
      </x:c>
      <x:c r="L669" t="n">
        <x:v>0</x:v>
      </x:c>
      <x:c r="M669" t="n">
        <x:v>5</x:v>
      </x:c>
      <x:c r="N669" s="32" t="n">
        <x:v>0.213</x:v>
      </x:c>
    </x:row>
    <x:row r="670">
      <x:c r="A670" t="str">
        <x:v>C00669</x:v>
      </x:c>
      <x:c r="B670" t="n">
        <x:v>52</x:v>
      </x:c>
      <x:c r="C670" s="30" t="n">
        <x:v>47253</x:v>
      </x:c>
      <x:c r="D670" t="n">
        <x:v>678</x:v>
      </x:c>
      <x:c r="E670" t="n">
        <x:v>51</x:v>
      </x:c>
      <x:c r="F670" t="str">
        <x:v>Classic</x:v>
      </x:c>
      <x:c r="G670" t="str">
        <x:v>Direct Mail</x:v>
      </x:c>
      <x:c r="H670" s="60" t="n">
        <x:v>6870</x:v>
      </x:c>
      <x:c r="I670" s="60" t="n">
        <x:v>705.86</x:v>
      </x:c>
      <x:c r="J670" s="32" t="n">
        <x:v>0.318</x:v>
      </x:c>
      <x:c r="K670" s="32" t="n">
        <x:v>0.72</x:v>
      </x:c>
      <x:c r="L670" t="n">
        <x:v>0</x:v>
      </x:c>
      <x:c r="M670" t="n">
        <x:v>6</x:v>
      </x:c>
      <x:c r="N670" s="32" t="n">
        <x:v>0.153</x:v>
      </x:c>
    </x:row>
    <x:row r="671">
      <x:c r="A671" t="str">
        <x:v>C00670</x:v>
      </x:c>
      <x:c r="B671" t="n">
        <x:v>64</x:v>
      </x:c>
      <x:c r="C671" s="30" t="n">
        <x:v>45337</x:v>
      </x:c>
      <x:c r="D671" t="n">
        <x:v>669</x:v>
      </x:c>
      <x:c r="E671" t="n">
        <x:v>34</x:v>
      </x:c>
      <x:c r="F671" t="str">
        <x:v>Classic</x:v>
      </x:c>
      <x:c r="G671" t="str">
        <x:v>direct mail</x:v>
      </x:c>
      <x:c r="H671" s="60" t="n">
        <x:v>2418</x:v>
      </x:c>
      <x:c r="I671" s="60" t="n">
        <x:v>447.64</x:v>
      </x:c>
      <x:c r="J671" s="32" t="n">
        <x:v>0.4</x:v>
      </x:c>
      <x:c r="K671" s="32" t="n">
        <x:v>0.772</x:v>
      </x:c>
      <x:c r="L671" t="n">
        <x:v>0</x:v>
      </x:c>
      <x:c r="M671" t="n">
        <x:v>8</x:v>
      </x:c>
      <x:c r="N671" s="32" t="n">
        <x:v>0.052</x:v>
      </x:c>
    </x:row>
    <x:row r="672">
      <x:c r="A672" t="str">
        <x:v>C00671</x:v>
      </x:c>
      <x:c r="B672" t="n">
        <x:v>45</x:v>
      </x:c>
      <x:c r="C672" s="30" t="n">
        <x:v>39832</x:v>
      </x:c>
      <x:c r="D672" t="n">
        <x:v>624</x:v>
      </x:c>
      <x:c r="E672" t="n">
        <x:v>25</x:v>
      </x:c>
      <x:c r="F672" t="str">
        <x:v>Classic</x:v>
      </x:c>
      <x:c r="G672" t="str">
        <x:v>Direct Mail</x:v>
      </x:c>
      <x:c r="H672" s="60" t="n">
        <x:v>4779</x:v>
      </x:c>
      <x:c r="I672" s="60" t="n">
        <x:v>303.57</x:v>
      </x:c>
      <x:c r="J672" s="32" t="n">
        <x:v>0.633</x:v>
      </x:c>
      <x:c r="K672" s="32" t="n">
        <x:v>0.582</x:v>
      </x:c>
      <x:c r="L672" t="n">
        <x:v>1</x:v>
      </x:c>
      <x:c r="M672" t="n">
        <x:v>6</x:v>
      </x:c>
      <x:c r="N672" s="32" t="n">
        <x:v>0.167</x:v>
      </x:c>
    </x:row>
    <x:row r="673">
      <x:c r="A673" t="str">
        <x:v>C00672</x:v>
      </x:c>
      <x:c r="B673" t="n">
        <x:v>46</x:v>
      </x:c>
      <x:c r="C673" s="30" t="n">
        <x:v>57881</x:v>
      </x:c>
      <x:c r="D673" t="n">
        <x:v>741</x:v>
      </x:c>
      <x:c r="E673" t="n">
        <x:v>45</x:v>
      </x:c>
      <x:c r="F673" t="str">
        <x:v>Classic</x:v>
      </x:c>
      <x:c r="G673" t="str">
        <x:v>Digital</x:v>
      </x:c>
      <x:c r="H673" s="60" t="n">
        <x:v>7751</x:v>
      </x:c>
      <x:c r="I673" s="60" t="n">
        <x:v>696.38</x:v>
      </x:c>
      <x:c r="J673" s="32" t="n">
        <x:v>0.344</x:v>
      </x:c>
      <x:c r="K673" s="32" t="n">
        <x:v>0.822</x:v>
      </x:c>
      <x:c r="L673" t="n">
        <x:v>1</x:v>
      </x:c>
      <x:c r="M673" t="n">
        <x:v>6</x:v>
      </x:c>
      <x:c r="N673" s="32" t="n">
        <x:v>0.185</x:v>
      </x:c>
    </x:row>
    <x:row r="674">
      <x:c r="A674" t="str">
        <x:v>C00673</x:v>
      </x:c>
      <x:c r="B674" t="n">
        <x:v>49</x:v>
      </x:c>
      <x:c r="C674" s="30" t="n">
        <x:v>79767</x:v>
      </x:c>
      <x:c r="D674" t="n">
        <x:v>815</x:v>
      </x:c>
      <x:c r="E674" t="n">
        <x:v>21</x:v>
      </x:c>
      <x:c r="F674" t="str">
        <x:v>Gold</x:v>
      </x:c>
      <x:c r="G674" t="str">
        <x:v>Partner</x:v>
      </x:c>
      <x:c r="H674" s="60" t="n">
        <x:v>16381</x:v>
      </x:c>
      <x:c r="I674" s="60" t="n">
        <x:v>1753.55</x:v>
      </x:c>
      <x:c r="J674" s="32" t="n">
        <x:v>0.206</x:v>
      </x:c>
      <x:c r="K674" s="32" t="n">
        <x:v>0.983</x:v>
      </x:c>
      <x:c r="L674" t="n">
        <x:v>0</x:v>
      </x:c>
      <x:c r="M674" t="n">
        <x:v>7</x:v>
      </x:c>
      <x:c r="N674" s="32" t="n">
        <x:v>0.108</x:v>
      </x:c>
    </x:row>
    <x:row r="675">
      <x:c r="A675" t="str">
        <x:v>C00674</x:v>
      </x:c>
      <x:c r="B675" t="n">
        <x:v>50</x:v>
      </x:c>
      <x:c r="C675" s="30" t="n">
        <x:v>68800</x:v>
      </x:c>
      <x:c r="D675" t="n">
        <x:v>731</x:v>
      </x:c>
      <x:c r="E675" t="n">
        <x:v>86</x:v>
      </x:c>
      <x:c r="F675" t="str">
        <x:v>Gold</x:v>
      </x:c>
      <x:c r="G675" t="str">
        <x:v>Digital</x:v>
      </x:c>
      <x:c r="H675" s="60" t="n">
        <x:v>12812</x:v>
      </x:c>
      <x:c r="I675" s="60" t="n">
        <x:v>1670.38</x:v>
      </x:c>
      <x:c r="J675" s="32" t="n">
        <x:v>0.42</x:v>
      </x:c>
      <x:c r="K675" s="32" t="n">
        <x:v>0.72</x:v>
      </x:c>
      <x:c r="L675" t="n">
        <x:v>0</x:v>
      </x:c>
      <x:c r="M675" t="n">
        <x:v>6</x:v>
      </x:c>
      <x:c r="N675" s="32" t="n">
        <x:v>0.193</x:v>
      </x:c>
    </x:row>
    <x:row r="676">
      <x:c r="A676" t="str">
        <x:v>C00675</x:v>
      </x:c>
      <x:c r="B676" t="n">
        <x:v>21</x:v>
      </x:c>
      <x:c r="C676" s="30" t="n">
        <x:v>83951</x:v>
      </x:c>
      <x:c r="D676" t="n">
        <x:v>716</x:v>
      </x:c>
      <x:c r="E676" t="n">
        <x:v>36</x:v>
      </x:c>
      <x:c r="F676" t="str">
        <x:v>Gold</x:v>
      </x:c>
      <x:c r="G676" t="str">
        <x:v>Digital</x:v>
      </x:c>
      <x:c r="H676" s="60" t="n">
        <x:v>14691</x:v>
      </x:c>
      <x:c r="I676" s="60" t="n">
        <x:v>1879.04</x:v>
      </x:c>
      <x:c r="J676" s="32" t="n">
        <x:v>0.264</x:v>
      </x:c>
      <x:c r="K676" s="32" t="n">
        <x:v>0.876</x:v>
      </x:c>
      <x:c r="L676" t="n">
        <x:v>0</x:v>
      </x:c>
      <x:c r="M676" t="n">
        <x:v>6</x:v>
      </x:c>
      <x:c r="N676" s="32" t="n">
        <x:v>0.224</x:v>
      </x:c>
    </x:row>
    <x:row r="677">
      <x:c r="A677" t="str">
        <x:v>C00676</x:v>
      </x:c>
      <x:c r="B677" t="n">
        <x:v>35</x:v>
      </x:c>
      <x:c r="C677" s="30" t="n">
        <x:v>82539</x:v>
      </x:c>
      <x:c r="D677" t="n">
        <x:v>614</x:v>
      </x:c>
      <x:c r="E677" t="n">
        <x:v>123</x:v>
      </x:c>
      <x:c r="F677" t="str">
        <x:v>Gold</x:v>
      </x:c>
      <x:c r="G677" t="str">
        <x:v>Partner</x:v>
      </x:c>
      <x:c r="H677" s="60" t="n">
        <x:v>7516</x:v>
      </x:c>
      <x:c r="I677" s="60" t="n">
        <x:v>984.52</x:v>
      </x:c>
      <x:c r="J677" s="32" t="n">
        <x:v>0.511</x:v>
      </x:c>
      <x:c r="K677" s="32" t="n">
        <x:v>0.613</x:v>
      </x:c>
      <x:c r="L677" t="n">
        <x:v>1</x:v>
      </x:c>
      <x:c r="M677" t="n">
        <x:v>6</x:v>
      </x:c>
      <x:c r="N677" s="32" t="n">
        <x:v>0.131</x:v>
      </x:c>
    </x:row>
    <x:row r="678">
      <x:c r="A678" t="str">
        <x:v>C00677</x:v>
      </x:c>
      <x:c r="B678" t="n">
        <x:v>45</x:v>
      </x:c>
      <x:c r="C678" s="30" t="n">
        <x:v>55819</x:v>
      </x:c>
      <x:c r="D678" t="n">
        <x:v>744</x:v>
      </x:c>
      <x:c r="E678" t="n">
        <x:v>44</x:v>
      </x:c>
      <x:c r="F678" t="str">
        <x:v>Gold</x:v>
      </x:c>
      <x:c r="G678" t="str">
        <x:v>Direct Mail</x:v>
      </x:c>
      <x:c r="H678" s="60" t="n">
        <x:v>11182</x:v>
      </x:c>
      <x:c r="I678" s="60" t="n">
        <x:v>1292.47</x:v>
      </x:c>
      <x:c r="J678" s="32" t="n">
        <x:v>0.27</x:v>
      </x:c>
      <x:c r="K678" s="32" t="n">
        <x:v>0.997</x:v>
      </x:c>
      <x:c r="L678" t="n">
        <x:v>0</x:v>
      </x:c>
      <x:c r="M678" t="n">
        <x:v>5</x:v>
      </x:c>
      <x:c r="N678" s="32" t="n">
        <x:v>0.187</x:v>
      </x:c>
    </x:row>
    <x:row r="679">
      <x:c r="A679" t="str">
        <x:v>C00678</x:v>
      </x:c>
      <x:c r="B679" t="n">
        <x:v>29</x:v>
      </x:c>
      <x:c r="C679" s="30" t="n">
        <x:v>118240</x:v>
      </x:c>
      <x:c r="D679" t="n">
        <x:v>701</x:v>
      </x:c>
      <x:c r="E679" t="n">
        <x:v>26</x:v>
      </x:c>
      <x:c r="F679" t="str">
        <x:v>Platinum</x:v>
      </x:c>
      <x:c r="G679" t="str">
        <x:v>Digital</x:v>
      </x:c>
      <x:c r="H679" s="60" t="n">
        <x:v>26460</x:v>
      </x:c>
      <x:c r="I679" s="60" t="n">
        <x:v>3079.72</x:v>
      </x:c>
      <x:c r="J679" s="32" t="n">
        <x:v>0.394</x:v>
      </x:c>
      <x:c r="K679" s="32" t="n">
        <x:v>0.744</x:v>
      </x:c>
      <x:c r="L679" t="n">
        <x:v>0</x:v>
      </x:c>
      <x:c r="M679" t="n">
        <x:v>8</x:v>
      </x:c>
      <x:c r="N679" s="32" t="n">
        <x:v>0.043</x:v>
      </x:c>
    </x:row>
    <x:row r="680">
      <x:c r="A680" t="str">
        <x:v>C00679</x:v>
      </x:c>
      <x:c r="B680" t="n">
        <x:v>58</x:v>
      </x:c>
      <x:c r="C680" s="30" t="n">
        <x:v>49276</x:v>
      </x:c>
      <x:c r="D680" t="n">
        <x:v>733</x:v>
      </x:c>
      <x:c r="E680" t="n">
        <x:v>113</x:v>
      </x:c>
      <x:c r="F680" t="str">
        <x:v>Gold</x:v>
      </x:c>
      <x:c r="G680" t="str">
        <x:v>Direct Mail</x:v>
      </x:c>
      <x:c r="H680" s="60" t="n">
        <x:v>9091</x:v>
      </x:c>
      <x:c r="I680" s="60" t="n">
        <x:v>733.97</x:v>
      </x:c>
      <x:c r="J680" s="32" t="n">
        <x:v>0.294</x:v>
      </x:c>
      <x:c r="K680" s="32" t="n">
        <x:v>0.94</x:v>
      </x:c>
      <x:c r="L680" t="n">
        <x:v>0</x:v>
      </x:c>
      <x:c r="M680" t="n">
        <x:v>7</x:v>
      </x:c>
      <x:c r="N680" s="32" t="n">
        <x:v>0.198</x:v>
      </x:c>
    </x:row>
    <x:row r="681">
      <x:c r="A681" t="str">
        <x:v>C00680</x:v>
      </x:c>
      <x:c r="B681" t="n">
        <x:v>60</x:v>
      </x:c>
      <x:c r="C681" s="30" t="n">
        <x:v>36790</x:v>
      </x:c>
      <x:c r="D681" t="n">
        <x:v>659</x:v>
      </x:c>
      <x:c r="E681" t="n">
        <x:v>102</x:v>
      </x:c>
      <x:c r="F681" t="str">
        <x:v>CLASSIC</x:v>
      </x:c>
      <x:c r="G681" t="str">
        <x:v>Partner</x:v>
      </x:c>
      <x:c r="H681" s="60" t="n">
        <x:v>3651</x:v>
      </x:c>
      <x:c r="I681" s="60" t="n">
        <x:v>150</x:v>
      </x:c>
      <x:c r="J681" s="32" t="n">
        <x:v>0.38</x:v>
      </x:c>
      <x:c r="K681" s="32" t="n">
        <x:v>0.643</x:v>
      </x:c>
      <x:c r="L681" t="n">
        <x:v>0</x:v>
      </x:c>
      <x:c r="M681" t="n">
        <x:v>7</x:v>
      </x:c>
      <x:c r="N681" s="32" t="n">
        <x:v>0.102</x:v>
      </x:c>
    </x:row>
    <x:row r="682">
      <x:c r="A682" t="str">
        <x:v>C00681</x:v>
      </x:c>
      <x:c r="B682" t="n">
        <x:v>21</x:v>
      </x:c>
      <x:c r="C682" s="30" t="n">
        <x:v>82202</x:v>
      </x:c>
      <x:c r="D682" t="n">
        <x:v>627</x:v>
      </x:c>
      <x:c r="E682" t="n">
        <x:v>160</x:v>
      </x:c>
      <x:c r="F682" t="str">
        <x:v>Gold</x:v>
      </x:c>
      <x:c r="G682" t="str">
        <x:v>Partner</x:v>
      </x:c>
      <x:c r="H682" s="60" t="n">
        <x:v>10883</x:v>
      </x:c>
      <x:c r="I682" s="60" t="n">
        <x:v>1554.1</x:v>
      </x:c>
      <x:c r="J682" s="32" t="n">
        <x:v>0.406</x:v>
      </x:c>
      <x:c r="K682" s="32" t="n">
        <x:v>0.716</x:v>
      </x:c>
      <x:c r="L682" t="n">
        <x:v>0</x:v>
      </x:c>
      <x:c r="M682" t="n">
        <x:v>6</x:v>
      </x:c>
      <x:c r="N682" s="32" t="n">
        <x:v>0.173</x:v>
      </x:c>
    </x:row>
    <x:row r="683">
      <x:c r="A683" t="str">
        <x:v>C00682</x:v>
      </x:c>
      <x:c r="B683" t="n">
        <x:v>41</x:v>
      </x:c>
      <x:c r="C683" s="30" t="n">
        <x:v>43961</x:v>
      </x:c>
      <x:c r="D683" t="n">
        <x:v>615</x:v>
      </x:c>
      <x:c r="E683" t="n">
        <x:v>16</x:v>
      </x:c>
      <x:c r="F683" t="str">
        <x:v>CLASSIC</x:v>
      </x:c>
      <x:c r="G683" t="str">
        <x:v>Direct Mail</x:v>
      </x:c>
      <x:c r="H683" s="60" t="n">
        <x:v>1000</x:v>
      </x:c>
      <x:c r="I683" s="60" t="n">
        <x:v>350.5</x:v>
      </x:c>
      <x:c r="J683" s="32" t="n">
        <x:v>0.347</x:v>
      </x:c>
      <x:c r="K683" s="32" t="n">
        <x:v>0.642</x:v>
      </x:c>
      <x:c r="L683" t="n">
        <x:v>0</x:v>
      </x:c>
      <x:c r="M683" t="n">
        <x:v>9</x:v>
      </x:c>
      <x:c r="N683" s="32" t="n">
        <x:v>0.02</x:v>
      </x:c>
    </x:row>
    <x:row r="684">
      <x:c r="A684" t="str">
        <x:v>C00683</x:v>
      </x:c>
      <x:c r="B684" t="n">
        <x:v>59</x:v>
      </x:c>
      <x:c r="C684" s="30" t="n">
        <x:v>109165</x:v>
      </x:c>
      <x:c r="D684" t="n">
        <x:v>644</x:v>
      </x:c>
      <x:c r="E684" t="n">
        <x:v>58</x:v>
      </x:c>
      <x:c r="F684" t="str">
        <x:v>Gold</x:v>
      </x:c>
      <x:c r="G684" t="str">
        <x:v>Digital</x:v>
      </x:c>
      <x:c r="H684" s="60" t="n">
        <x:v>12497</x:v>
      </x:c>
      <x:c r="I684" s="60" t="n">
        <x:v>1576.56</x:v>
      </x:c>
      <x:c r="J684" s="32" t="n">
        <x:v>0.476</x:v>
      </x:c>
      <x:c r="K684" s="32" t="n">
        <x:v>0.742</x:v>
      </x:c>
      <x:c r="L684" t="n">
        <x:v>0</x:v>
      </x:c>
      <x:c r="M684" t="n">
        <x:v>7</x:v>
      </x:c>
      <x:c r="N684" s="32" t="n">
        <x:v>0.109</x:v>
      </x:c>
    </x:row>
    <x:row r="685">
      <x:c r="A685" t="str">
        <x:v>C00684</x:v>
      </x:c>
      <x:c r="B685" t="n">
        <x:v>31</x:v>
      </x:c>
      <x:c r="C685" s="30" t="n">
        <x:v>104986</x:v>
      </x:c>
      <x:c r="D685" t="n">
        <x:v>717</x:v>
      </x:c>
      <x:c r="E685" t="n">
        <x:v>4</x:v>
      </x:c>
      <x:c r="F685" t="str">
        <x:v>classic</x:v>
      </x:c>
      <x:c r="G685" t="str">
        <x:v>Branch</x:v>
      </x:c>
      <x:c r="H685" s="60" t="n">
        <x:v>12005</x:v>
      </x:c>
      <x:c r="I685" s="60" t="n">
        <x:v>1093.97</x:v>
      </x:c>
      <x:c r="J685" s="32" t="n">
        <x:v>0.254</x:v>
      </x:c>
      <x:c r="K685" s="32" t="n">
        <x:v>0.792</x:v>
      </x:c>
      <x:c r="L685" t="n">
        <x:v>0</x:v>
      </x:c>
      <x:c r="M685" t="n">
        <x:v>7</x:v>
      </x:c>
      <x:c r="N685" s="32" t="n">
        <x:v>0.116</x:v>
      </x:c>
    </x:row>
    <x:row r="686">
      <x:c r="A686" t="str">
        <x:v>C00685</x:v>
      </x:c>
      <x:c r="B686" t="n">
        <x:v>33</x:v>
      </x:c>
      <x:c r="C686" s="30" t="n">
        <x:v>28133</x:v>
      </x:c>
      <x:c r="D686" t="n">
        <x:v>608</x:v>
      </x:c>
      <x:c r="E686" t="n">
        <x:v>45</x:v>
      </x:c>
      <x:c r="F686" t="str">
        <x:v>Classic</x:v>
      </x:c>
      <x:c r="G686" t="str">
        <x:v>Direct Mail</x:v>
      </x:c>
      <x:c r="H686" s="60" t="n">
        <x:v>1842</x:v>
      </x:c>
      <x:c r="I686" s="60" t="n">
        <x:v>411.17</x:v>
      </x:c>
      <x:c r="J686" s="32" t="n">
        <x:v>0.509</x:v>
      </x:c>
      <x:c r="K686" s="32" t="n">
        <x:v>0.704</x:v>
      </x:c>
      <x:c r="L686" t="n">
        <x:v>0</x:v>
      </x:c>
      <x:c r="M686" t="str"/>
      <x:c r="N686" s="32" t="n">
        <x:v>0.166</x:v>
      </x:c>
    </x:row>
    <x:row r="687">
      <x:c r="A687" t="str">
        <x:v>C00686</x:v>
      </x:c>
      <x:c r="B687" t="n">
        <x:v>46</x:v>
      </x:c>
      <x:c r="C687" s="30" t="n">
        <x:v>65553</x:v>
      </x:c>
      <x:c r="D687" t="n">
        <x:v>700</x:v>
      </x:c>
      <x:c r="E687" t="n">
        <x:v>45</x:v>
      </x:c>
      <x:c r="F687" t="str">
        <x:v>Gold</x:v>
      </x:c>
      <x:c r="G687" t="str">
        <x:v>Branch</x:v>
      </x:c>
      <x:c r="H687" s="60" t="n">
        <x:v>11381</x:v>
      </x:c>
      <x:c r="I687" s="60" t="n">
        <x:v>1231.6</x:v>
      </x:c>
      <x:c r="J687" s="32" t="n">
        <x:v>0.487</x:v>
      </x:c>
      <x:c r="K687" s="32" t="n">
        <x:v>0.848</x:v>
      </x:c>
      <x:c r="L687" t="n">
        <x:v>0</x:v>
      </x:c>
      <x:c r="M687" t="n">
        <x:v>7</x:v>
      </x:c>
      <x:c r="N687" s="32" t="n">
        <x:v>0.143</x:v>
      </x:c>
    </x:row>
    <x:row r="688">
      <x:c r="A688" t="str">
        <x:v>C00687</x:v>
      </x:c>
      <x:c r="B688" t="n">
        <x:v>56</x:v>
      </x:c>
      <x:c r="C688" s="30" t="n">
        <x:v>107174</x:v>
      </x:c>
      <x:c r="D688" t="n">
        <x:v>608</x:v>
      </x:c>
      <x:c r="E688" t="n">
        <x:v>24</x:v>
      </x:c>
      <x:c r="F688" t="str">
        <x:v>Gold</x:v>
      </x:c>
      <x:c r="G688" t="str">
        <x:v>Digital</x:v>
      </x:c>
      <x:c r="H688" s="60" t="n">
        <x:v>14227</x:v>
      </x:c>
      <x:c r="I688" s="60" t="n">
        <x:v>1632.95</x:v>
      </x:c>
      <x:c r="J688" s="32" t="n">
        <x:v>0.467</x:v>
      </x:c>
      <x:c r="K688" s="32" t="n">
        <x:v>0.738</x:v>
      </x:c>
      <x:c r="L688" t="n">
        <x:v>0</x:v>
      </x:c>
      <x:c r="M688" t="n">
        <x:v>8</x:v>
      </x:c>
      <x:c r="N688" s="32" t="n">
        <x:v>0.02</x:v>
      </x:c>
    </x:row>
    <x:row r="689">
      <x:c r="A689" t="str">
        <x:v>C00688</x:v>
      </x:c>
      <x:c r="B689" t="n">
        <x:v>47</x:v>
      </x:c>
      <x:c r="C689" s="30" t="n">
        <x:v>51485</x:v>
      </x:c>
      <x:c r="D689" t="n">
        <x:v>651</x:v>
      </x:c>
      <x:c r="E689" t="n">
        <x:v>39</x:v>
      </x:c>
      <x:c r="F689" t="str">
        <x:v>Classic</x:v>
      </x:c>
      <x:c r="G689" t="str">
        <x:v>Partner</x:v>
      </x:c>
      <x:c r="H689" s="60" t="n">
        <x:v>4263</x:v>
      </x:c>
      <x:c r="I689" s="60" t="n">
        <x:v>496.22</x:v>
      </x:c>
      <x:c r="J689" s="32" t="n">
        <x:v>0.436</x:v>
      </x:c>
      <x:c r="K689" s="32" t="n">
        <x:v>0.687</x:v>
      </x:c>
      <x:c r="L689" t="n">
        <x:v>0</x:v>
      </x:c>
      <x:c r="M689" t="n">
        <x:v>7</x:v>
      </x:c>
      <x:c r="N689" s="32" t="n">
        <x:v>0.097</x:v>
      </x:c>
    </x:row>
    <x:row r="690">
      <x:c r="A690" t="str">
        <x:v>C00689</x:v>
      </x:c>
      <x:c r="B690" t="n">
        <x:v>21</x:v>
      </x:c>
      <x:c r="C690" s="30" t="n">
        <x:v>91339</x:v>
      </x:c>
      <x:c r="D690" t="n">
        <x:v>672</x:v>
      </x:c>
      <x:c r="E690" t="n">
        <x:v>72</x:v>
      </x:c>
      <x:c r="F690" t="str">
        <x:v>Gold</x:v>
      </x:c>
      <x:c r="G690" t="str">
        <x:v>Digital</x:v>
      </x:c>
      <x:c r="H690" s="60" t="n">
        <x:v>12822</x:v>
      </x:c>
      <x:c r="I690" s="60" t="n">
        <x:v>1951.02</x:v>
      </x:c>
      <x:c r="J690" s="32" t="n">
        <x:v>0.418</x:v>
      </x:c>
      <x:c r="K690" s="32" t="n">
        <x:v>0.774</x:v>
      </x:c>
      <x:c r="L690" t="n">
        <x:v>0</x:v>
      </x:c>
      <x:c r="M690" t="n">
        <x:v>8</x:v>
      </x:c>
      <x:c r="N690" s="32" t="n">
        <x:v>0.033</x:v>
      </x:c>
    </x:row>
    <x:row r="691">
      <x:c r="A691" t="str">
        <x:v>C00690</x:v>
      </x:c>
      <x:c r="B691" t="n">
        <x:v>52</x:v>
      </x:c>
      <x:c r="C691" s="30" t="n">
        <x:v>30839</x:v>
      </x:c>
      <x:c r="D691" t="n">
        <x:v>743</x:v>
      </x:c>
      <x:c r="E691" t="n">
        <x:v>21</x:v>
      </x:c>
      <x:c r="F691" t="str">
        <x:v>Classic</x:v>
      </x:c>
      <x:c r="G691" t="str">
        <x:v>Digital</x:v>
      </x:c>
      <x:c r="H691" s="60" t="n">
        <x:v>6082</x:v>
      </x:c>
      <x:c r="I691" s="60" t="n">
        <x:v>585.06</x:v>
      </x:c>
      <x:c r="J691" s="32" t="n">
        <x:v>0.378</x:v>
      </x:c>
      <x:c r="K691" s="32" t="n">
        <x:v>0.859</x:v>
      </x:c>
      <x:c r="L691" t="n">
        <x:v>0</x:v>
      </x:c>
      <x:c r="M691" t="n">
        <x:v>6</x:v>
      </x:c>
      <x:c r="N691" s="32" t="n">
        <x:v>0.118</x:v>
      </x:c>
    </x:row>
    <x:row r="692">
      <x:c r="A692" t="str">
        <x:v>C00691</x:v>
      </x:c>
      <x:c r="B692" t="n">
        <x:v>52</x:v>
      </x:c>
      <x:c r="C692" s="30" t="n">
        <x:v>51386</x:v>
      </x:c>
      <x:c r="D692" t="n">
        <x:v>648</x:v>
      </x:c>
      <x:c r="E692" t="n">
        <x:v>36</x:v>
      </x:c>
      <x:c r="F692" t="str">
        <x:v>Classic</x:v>
      </x:c>
      <x:c r="G692" t="str">
        <x:v>Digital</x:v>
      </x:c>
      <x:c r="H692" s="60" t="n">
        <x:v>1000</x:v>
      </x:c>
      <x:c r="I692" s="60" t="n">
        <x:v>150</x:v>
      </x:c>
      <x:c r="J692" s="32" t="n">
        <x:v>0.706</x:v>
      </x:c>
      <x:c r="K692" s="32" t="n">
        <x:v>0.694</x:v>
      </x:c>
      <x:c r="L692" t="n">
        <x:v>0</x:v>
      </x:c>
      <x:c r="M692" t="n">
        <x:v>8</x:v>
      </x:c>
      <x:c r="N692" s="32" t="n">
        <x:v>0.036</x:v>
      </x:c>
    </x:row>
    <x:row r="693">
      <x:c r="A693" t="str">
        <x:v>C00692</x:v>
      </x:c>
      <x:c r="B693" t="n">
        <x:v>55</x:v>
      </x:c>
      <x:c r="C693" s="30" t="n">
        <x:v>88374</x:v>
      </x:c>
      <x:c r="D693" t="n">
        <x:v>712</x:v>
      </x:c>
      <x:c r="E693" t="n">
        <x:v>6</x:v>
      </x:c>
      <x:c r="F693" t="str">
        <x:v>Gold</x:v>
      </x:c>
      <x:c r="G693" t="str">
        <x:v>digital</x:v>
      </x:c>
      <x:c r="H693" s="60" t="n">
        <x:v>14625</x:v>
      </x:c>
      <x:c r="I693" s="60" t="n">
        <x:v>1595.41</x:v>
      </x:c>
      <x:c r="J693" s="32" t="n">
        <x:v>0.361</x:v>
      </x:c>
      <x:c r="K693" s="32" t="n">
        <x:v>0.808</x:v>
      </x:c>
      <x:c r="L693" t="n">
        <x:v>0</x:v>
      </x:c>
      <x:c r="M693" t="n">
        <x:v>8</x:v>
      </x:c>
      <x:c r="N693" s="32" t="n">
        <x:v>0.094</x:v>
      </x:c>
    </x:row>
    <x:row r="694">
      <x:c r="A694" t="str">
        <x:v>C00693</x:v>
      </x:c>
      <x:c r="B694" t="n">
        <x:v>34</x:v>
      </x:c>
      <x:c r="C694" s="30" t="n">
        <x:v>58608</x:v>
      </x:c>
      <x:c r="D694" t="n">
        <x:v>777</x:v>
      </x:c>
      <x:c r="E694" t="n">
        <x:v>61</x:v>
      </x:c>
      <x:c r="F694" t="str">
        <x:v>Gold</x:v>
      </x:c>
      <x:c r="G694" t="str">
        <x:v>Partner</x:v>
      </x:c>
      <x:c r="H694" s="60" t="n">
        <x:v>12752</x:v>
      </x:c>
      <x:c r="I694" s="60" t="n">
        <x:v>1302.15</x:v>
      </x:c>
      <x:c r="J694" s="32" t="n">
        <x:v>0.345</x:v>
      </x:c>
      <x:c r="K694" s="32" t="n">
        <x:v>0.829</x:v>
      </x:c>
      <x:c r="L694" t="n">
        <x:v>0</x:v>
      </x:c>
      <x:c r="M694" t="n">
        <x:v>9</x:v>
      </x:c>
      <x:c r="N694" s="32" t="n">
        <x:v>0.025</x:v>
      </x:c>
    </x:row>
    <x:row r="695">
      <x:c r="A695" t="str">
        <x:v>C00694</x:v>
      </x:c>
      <x:c r="B695" t="n">
        <x:v>45</x:v>
      </x:c>
      <x:c r="C695" s="30" t="n">
        <x:v>60871</x:v>
      </x:c>
      <x:c r="D695" t="n">
        <x:v>666</x:v>
      </x:c>
      <x:c r="E695" t="n">
        <x:v>64</x:v>
      </x:c>
      <x:c r="F695" t="str">
        <x:v>Classic</x:v>
      </x:c>
      <x:c r="G695" t="str">
        <x:v>Direct Mail</x:v>
      </x:c>
      <x:c r="H695" s="60" t="n">
        <x:v>1000</x:v>
      </x:c>
      <x:c r="I695" s="60" t="n">
        <x:v>300.19</x:v>
      </x:c>
      <x:c r="J695" s="32" t="n">
        <x:v>0.252</x:v>
      </x:c>
      <x:c r="K695" s="32" t="n">
        <x:v>0.733</x:v>
      </x:c>
      <x:c r="L695" t="n">
        <x:v>0</x:v>
      </x:c>
      <x:c r="M695" t="n">
        <x:v>5</x:v>
      </x:c>
      <x:c r="N695" s="32" t="n">
        <x:v>0.213</x:v>
      </x:c>
    </x:row>
    <x:row r="696">
      <x:c r="A696" t="str">
        <x:v>C00695</x:v>
      </x:c>
      <x:c r="B696" t="n">
        <x:v>48</x:v>
      </x:c>
      <x:c r="C696" s="30" t="n">
        <x:v>82098</x:v>
      </x:c>
      <x:c r="D696" t="n">
        <x:v>692</x:v>
      </x:c>
      <x:c r="E696" t="n">
        <x:v>91</x:v>
      </x:c>
      <x:c r="F696" t="str">
        <x:v>Gold</x:v>
      </x:c>
      <x:c r="G696" t="str">
        <x:v>Direct Mail</x:v>
      </x:c>
      <x:c r="H696" s="60" t="n">
        <x:v>16121</x:v>
      </x:c>
      <x:c r="I696" s="60" t="n">
        <x:v>1692.76</x:v>
      </x:c>
      <x:c r="J696" s="32" t="n">
        <x:v>0.45</x:v>
      </x:c>
      <x:c r="K696" s="32" t="n">
        <x:v>0.705</x:v>
      </x:c>
      <x:c r="L696" t="n">
        <x:v>0</x:v>
      </x:c>
      <x:c r="M696" t="n">
        <x:v>6</x:v>
      </x:c>
      <x:c r="N696" s="32" t="n">
        <x:v>0.17</x:v>
      </x:c>
    </x:row>
    <x:row r="697">
      <x:c r="A697" t="str">
        <x:v>C00696</x:v>
      </x:c>
      <x:c r="B697" t="n">
        <x:v>46</x:v>
      </x:c>
      <x:c r="C697" s="30" t="n">
        <x:v>77794</x:v>
      </x:c>
      <x:c r="D697" t="n">
        <x:v>804</x:v>
      </x:c>
      <x:c r="E697" t="n">
        <x:v>46</x:v>
      </x:c>
      <x:c r="F697" t="str">
        <x:v>Classic</x:v>
      </x:c>
      <x:c r="G697" t="str">
        <x:v>Direct Mail</x:v>
      </x:c>
      <x:c r="H697" s="60" t="n">
        <x:v>10702</x:v>
      </x:c>
      <x:c r="I697" s="60" t="n">
        <x:v>832.12</x:v>
      </x:c>
      <x:c r="J697" s="32" t="n">
        <x:v>0.535</x:v>
      </x:c>
      <x:c r="K697" s="32" t="n">
        <x:v>0.944</x:v>
      </x:c>
      <x:c r="L697" t="n">
        <x:v>0</x:v>
      </x:c>
      <x:c r="M697" t="n">
        <x:v>6</x:v>
      </x:c>
      <x:c r="N697" s="32" t="n">
        <x:v>0.186</x:v>
      </x:c>
    </x:row>
    <x:row r="698">
      <x:c r="A698" t="str">
        <x:v>C00697</x:v>
      </x:c>
      <x:c r="B698" t="n">
        <x:v>28</x:v>
      </x:c>
      <x:c r="C698" s="30" t="n">
        <x:v>99663</x:v>
      </x:c>
      <x:c r="D698" t="n">
        <x:v>682</x:v>
      </x:c>
      <x:c r="E698" t="n">
        <x:v>10</x:v>
      </x:c>
      <x:c r="F698" t="str">
        <x:v>Gold</x:v>
      </x:c>
      <x:c r="G698" t="str">
        <x:v>Branch</x:v>
      </x:c>
      <x:c r="H698" s="60" t="n">
        <x:v>15976</x:v>
      </x:c>
      <x:c r="I698" s="60" t="n">
        <x:v>1867.79</x:v>
      </x:c>
      <x:c r="J698" s="32" t="n">
        <x:v>0.36</x:v>
      </x:c>
      <x:c r="K698" s="32" t="n">
        <x:v>0.637</x:v>
      </x:c>
      <x:c r="L698" t="n">
        <x:v>0</x:v>
      </x:c>
      <x:c r="M698" t="n">
        <x:v>8</x:v>
      </x:c>
      <x:c r="N698" s="32" t="n">
        <x:v>0.096</x:v>
      </x:c>
    </x:row>
    <x:row r="699">
      <x:c r="A699" t="str">
        <x:v>C00698</x:v>
      </x:c>
      <x:c r="B699" t="n">
        <x:v>30</x:v>
      </x:c>
      <x:c r="C699" s="30" t="n">
        <x:v>38958</x:v>
      </x:c>
      <x:c r="D699" t="n">
        <x:v>726</x:v>
      </x:c>
      <x:c r="E699" t="n">
        <x:v>36</x:v>
      </x:c>
      <x:c r="F699" t="str">
        <x:v>Classic</x:v>
      </x:c>
      <x:c r="G699" t="str">
        <x:v>Direct Mail</x:v>
      </x:c>
      <x:c r="H699" s="60" t="n">
        <x:v>8125</x:v>
      </x:c>
      <x:c r="I699" s="60" t="n">
        <x:v>319.75</x:v>
      </x:c>
      <x:c r="J699" s="32" t="n">
        <x:v>0.191</x:v>
      </x:c>
      <x:c r="K699" s="32" t="n">
        <x:v>0.864</x:v>
      </x:c>
      <x:c r="L699" t="n">
        <x:v>0</x:v>
      </x:c>
      <x:c r="M699" t="n">
        <x:v>7</x:v>
      </x:c>
      <x:c r="N699" s="32" t="n">
        <x:v>0.113</x:v>
      </x:c>
    </x:row>
    <x:row r="700">
      <x:c r="A700" t="str">
        <x:v>C00699</x:v>
      </x:c>
      <x:c r="B700" t="n">
        <x:v>36</x:v>
      </x:c>
      <x:c r="C700" s="30" t="n">
        <x:v>100512</x:v>
      </x:c>
      <x:c r="D700" t="n">
        <x:v>798</x:v>
      </x:c>
      <x:c r="E700" t="n">
        <x:v>32</x:v>
      </x:c>
      <x:c r="F700" t="str">
        <x:v>Platinum</x:v>
      </x:c>
      <x:c r="G700" t="str">
        <x:v>Direct Mail</x:v>
      </x:c>
      <x:c r="H700" s="60" t="n">
        <x:v>22171</x:v>
      </x:c>
      <x:c r="I700" s="60" t="n">
        <x:v>2695.66</x:v>
      </x:c>
      <x:c r="J700" s="32" t="n">
        <x:v>0.424</x:v>
      </x:c>
      <x:c r="K700" s="32" t="n">
        <x:v>0.854</x:v>
      </x:c>
      <x:c r="L700" t="n">
        <x:v>0</x:v>
      </x:c>
      <x:c r="M700" t="n">
        <x:v>6</x:v>
      </x:c>
      <x:c r="N700" s="32" t="n">
        <x:v>0.155</x:v>
      </x:c>
    </x:row>
    <x:row r="701">
      <x:c r="A701" t="str">
        <x:v>C00700</x:v>
      </x:c>
      <x:c r="B701" t="n">
        <x:v>57</x:v>
      </x:c>
      <x:c r="C701" s="30" t="n">
        <x:v>78668</x:v>
      </x:c>
      <x:c r="D701" t="n">
        <x:v>635</x:v>
      </x:c>
      <x:c r="E701" t="n">
        <x:v>51</x:v>
      </x:c>
      <x:c r="F701" t="str">
        <x:v>Gold</x:v>
      </x:c>
      <x:c r="G701" t="str">
        <x:v>Direct Mail</x:v>
      </x:c>
      <x:c r="H701" s="60" t="n">
        <x:v>10154</x:v>
      </x:c>
      <x:c r="I701" s="60" t="n">
        <x:v>1168.26</x:v>
      </x:c>
      <x:c r="J701" s="32" t="n">
        <x:v>0.363</x:v>
      </x:c>
      <x:c r="K701" s="32" t="n">
        <x:v>0.659</x:v>
      </x:c>
      <x:c r="L701" t="n">
        <x:v>0</x:v>
      </x:c>
      <x:c r="M701" t="n">
        <x:v>5</x:v>
      </x:c>
      <x:c r="N701" s="32" t="n">
        <x:v>0.198</x:v>
      </x:c>
    </x:row>
    <x:row r="702">
      <x:c r="A702" t="str">
        <x:v>C00701</x:v>
      </x:c>
      <x:c r="B702" t="n">
        <x:v>24</x:v>
      </x:c>
      <x:c r="C702" s="30" t="n">
        <x:v>101197</x:v>
      </x:c>
      <x:c r="D702" t="n">
        <x:v>684</x:v>
      </x:c>
      <x:c r="E702" t="n">
        <x:v>27</x:v>
      </x:c>
      <x:c r="F702" t="str">
        <x:v>Classic</x:v>
      </x:c>
      <x:c r="G702" t="str">
        <x:v>Partner</x:v>
      </x:c>
      <x:c r="H702" s="60" t="n">
        <x:v>7067</x:v>
      </x:c>
      <x:c r="I702" s="60" t="n">
        <x:v>1118.01</x:v>
      </x:c>
      <x:c r="J702" s="32" t="n">
        <x:v>0.535</x:v>
      </x:c>
      <x:c r="K702" s="32" t="n">
        <x:v>0.804</x:v>
      </x:c>
      <x:c r="L702" t="n">
        <x:v>0</x:v>
      </x:c>
      <x:c r="M702" t="n">
        <x:v>6</x:v>
      </x:c>
      <x:c r="N702" s="32" t="n">
        <x:v>0.164</x:v>
      </x:c>
    </x:row>
    <x:row r="703">
      <x:c r="A703" t="str">
        <x:v>C00702</x:v>
      </x:c>
      <x:c r="B703" t="n">
        <x:v>22</x:v>
      </x:c>
      <x:c r="C703" s="30" t="n">
        <x:v>49005</x:v>
      </x:c>
      <x:c r="D703" t="n">
        <x:v>654</x:v>
      </x:c>
      <x:c r="E703" t="n">
        <x:v>32</x:v>
      </x:c>
      <x:c r="F703" t="str">
        <x:v>Classic</x:v>
      </x:c>
      <x:c r="G703" t="str">
        <x:v>Digital</x:v>
      </x:c>
      <x:c r="H703" s="60" t="n">
        <x:v>1000</x:v>
      </x:c>
      <x:c r="I703" s="60" t="n">
        <x:v>315.27</x:v>
      </x:c>
      <x:c r="J703" s="32" t="n">
        <x:v>0.5</x:v>
      </x:c>
      <x:c r="K703" s="32" t="n">
        <x:v>0.773</x:v>
      </x:c>
      <x:c r="L703" t="n">
        <x:v>0</x:v>
      </x:c>
      <x:c r="M703" t="n">
        <x:v>7</x:v>
      </x:c>
      <x:c r="N703" s="32" t="n">
        <x:v>0.128</x:v>
      </x:c>
    </x:row>
    <x:row r="704">
      <x:c r="A704" t="str">
        <x:v>C00703</x:v>
      </x:c>
      <x:c r="B704" t="n">
        <x:v>40</x:v>
      </x:c>
      <x:c r="C704" s="30" t="n">
        <x:v>51600</x:v>
      </x:c>
      <x:c r="D704" t="n">
        <x:v>689</x:v>
      </x:c>
      <x:c r="E704" t="n">
        <x:v>8</x:v>
      </x:c>
      <x:c r="F704" t="str">
        <x:v>Classic</x:v>
      </x:c>
      <x:c r="G704" t="str">
        <x:v>Branch</x:v>
      </x:c>
      <x:c r="H704" s="60" t="n">
        <x:v>5565</x:v>
      </x:c>
      <x:c r="I704" s="60" t="n">
        <x:v>1015.26</x:v>
      </x:c>
      <x:c r="J704" s="32" t="n">
        <x:v>0.294</x:v>
      </x:c>
      <x:c r="K704" s="32" t="n">
        <x:v>0.684</x:v>
      </x:c>
      <x:c r="L704" t="n">
        <x:v>0</x:v>
      </x:c>
      <x:c r="M704" t="n">
        <x:v>7</x:v>
      </x:c>
      <x:c r="N704" s="32" t="n">
        <x:v>0.154</x:v>
      </x:c>
    </x:row>
    <x:row r="705">
      <x:c r="A705" t="str">
        <x:v>C00704</x:v>
      </x:c>
      <x:c r="B705" t="n">
        <x:v>31</x:v>
      </x:c>
      <x:c r="C705" s="30" t="n">
        <x:v>49922</x:v>
      </x:c>
      <x:c r="D705" t="n">
        <x:v>773</x:v>
      </x:c>
      <x:c r="E705" t="n">
        <x:v>103</x:v>
      </x:c>
      <x:c r="F705" t="str">
        <x:v>Classic</x:v>
      </x:c>
      <x:c r="G705" t="str">
        <x:v>Digital</x:v>
      </x:c>
      <x:c r="H705" s="60" t="n">
        <x:v>8204</x:v>
      </x:c>
      <x:c r="I705" s="60" t="n">
        <x:v>764.23</x:v>
      </x:c>
      <x:c r="J705" s="32" t="n">
        <x:v>0.279</x:v>
      </x:c>
      <x:c r="K705" s="32" t="n">
        <x:v>0.975</x:v>
      </x:c>
      <x:c r="L705" t="n">
        <x:v>0</x:v>
      </x:c>
      <x:c r="M705" t="n">
        <x:v>4</x:v>
      </x:c>
      <x:c r="N705" s="32" t="n">
        <x:v>0.294</x:v>
      </x:c>
    </x:row>
    <x:row r="706">
      <x:c r="A706" t="str">
        <x:v>C00705</x:v>
      </x:c>
      <x:c r="B706" t="n">
        <x:v>50</x:v>
      </x:c>
      <x:c r="C706" s="30" t="n">
        <x:v>55043</x:v>
      </x:c>
      <x:c r="D706" t="n">
        <x:v>704</x:v>
      </x:c>
      <x:c r="E706" t="n">
        <x:v>63</x:v>
      </x:c>
      <x:c r="F706" t="str">
        <x:v>Gold</x:v>
      </x:c>
      <x:c r="G706" t="str">
        <x:v>Partner </x:v>
      </x:c>
      <x:c r="H706" s="60" t="n">
        <x:v>8777</x:v>
      </x:c>
      <x:c r="I706" s="60" t="n">
        <x:v>879.31</x:v>
      </x:c>
      <x:c r="J706" s="32" t="n">
        <x:v>0.486</x:v>
      </x:c>
      <x:c r="K706" s="32" t="n">
        <x:v>0.772</x:v>
      </x:c>
      <x:c r="L706" t="n">
        <x:v>0</x:v>
      </x:c>
      <x:c r="M706" t="n">
        <x:v>6</x:v>
      </x:c>
      <x:c r="N706" s="32" t="n">
        <x:v>0.252</x:v>
      </x:c>
    </x:row>
    <x:row r="707">
      <x:c r="A707" t="str">
        <x:v>C00706</x:v>
      </x:c>
      <x:c r="B707" t="n">
        <x:v>43</x:v>
      </x:c>
      <x:c r="C707" s="30" t="n">
        <x:v>56456</x:v>
      </x:c>
      <x:c r="D707" t="n">
        <x:v>670</x:v>
      </x:c>
      <x:c r="E707" t="n">
        <x:v>46</x:v>
      </x:c>
      <x:c r="F707" t="str">
        <x:v>Classic</x:v>
      </x:c>
      <x:c r="G707" t="str">
        <x:v>Branch</x:v>
      </x:c>
      <x:c r="H707" s="60" t="n">
        <x:v>4313</x:v>
      </x:c>
      <x:c r="I707" s="60" t="n">
        <x:v>688.87</x:v>
      </x:c>
      <x:c r="J707" s="32" t="n">
        <x:v>0.404</x:v>
      </x:c>
      <x:c r="K707" s="32" t="n">
        <x:v>0.735</x:v>
      </x:c>
      <x:c r="L707" t="n">
        <x:v>0</x:v>
      </x:c>
      <x:c r="M707" t="n">
        <x:v>7</x:v>
      </x:c>
      <x:c r="N707" s="32" t="n">
        <x:v>0.1</x:v>
      </x:c>
    </x:row>
    <x:row r="708">
      <x:c r="A708" t="str">
        <x:v>C00707</x:v>
      </x:c>
      <x:c r="B708" t="n">
        <x:v>55</x:v>
      </x:c>
      <x:c r="C708" s="30" t="n">
        <x:v>109468</x:v>
      </x:c>
      <x:c r="D708" t="n">
        <x:v>614</x:v>
      </x:c>
      <x:c r="E708" t="n">
        <x:v>39</x:v>
      </x:c>
      <x:c r="F708" t="str">
        <x:v>Gold</x:v>
      </x:c>
      <x:c r="G708" t="str">
        <x:v>Partner</x:v>
      </x:c>
      <x:c r="H708" s="60" t="n">
        <x:v>12947</x:v>
      </x:c>
      <x:c r="I708" s="60" t="n">
        <x:v>1307.8</x:v>
      </x:c>
      <x:c r="J708" s="32" t="n">
        <x:v>0.619</x:v>
      </x:c>
      <x:c r="K708" s="32" t="n">
        <x:v>0.682</x:v>
      </x:c>
      <x:c r="L708" t="n">
        <x:v>0</x:v>
      </x:c>
      <x:c r="M708" t="n">
        <x:v>10</x:v>
      </x:c>
      <x:c r="N708" s="32" t="n">
        <x:v>0.02</x:v>
      </x:c>
    </x:row>
    <x:row r="709">
      <x:c r="A709" t="str">
        <x:v>C00708</x:v>
      </x:c>
      <x:c r="B709" t="n">
        <x:v>32</x:v>
      </x:c>
      <x:c r="C709" s="30" t="n">
        <x:v>219567</x:v>
      </x:c>
      <x:c r="D709" t="n">
        <x:v>733</x:v>
      </x:c>
      <x:c r="E709" t="n">
        <x:v>90</x:v>
      </x:c>
      <x:c r="F709" t="str">
        <x:v>Gold</x:v>
      </x:c>
      <x:c r="G709" t="str">
        <x:v>Direct Mail</x:v>
      </x:c>
      <x:c r="H709" s="60" t="n">
        <x:v>31620</x:v>
      </x:c>
      <x:c r="I709" s="60" t="n">
        <x:v>3722.17</x:v>
      </x:c>
      <x:c r="J709" s="32" t="n">
        <x:v>0.234</x:v>
      </x:c>
      <x:c r="K709" s="32" t="n">
        <x:v>0.781</x:v>
      </x:c>
      <x:c r="L709" t="n">
        <x:v>0</x:v>
      </x:c>
      <x:c r="M709" t="n">
        <x:v>7</x:v>
      </x:c>
      <x:c r="N709" s="32" t="n">
        <x:v>0.116</x:v>
      </x:c>
    </x:row>
    <x:row r="710">
      <x:c r="A710" t="str">
        <x:v>C00709</x:v>
      </x:c>
      <x:c r="B710" t="n">
        <x:v>44</x:v>
      </x:c>
      <x:c r="C710" s="30" t="n">
        <x:v>107688</x:v>
      </x:c>
      <x:c r="D710" t="n">
        <x:v>717</x:v>
      </x:c>
      <x:c r="E710" t="n">
        <x:v>123</x:v>
      </x:c>
      <x:c r="F710" t="str">
        <x:v>Platinum</x:v>
      </x:c>
      <x:c r="G710" t="str">
        <x:v>Digital</x:v>
      </x:c>
      <x:c r="H710" s="60" t="n">
        <x:v>24097</x:v>
      </x:c>
      <x:c r="I710" s="60" t="n">
        <x:v>2073.08</x:v>
      </x:c>
      <x:c r="J710" s="32" t="n">
        <x:v>0.42</x:v>
      </x:c>
      <x:c r="K710" s="32" t="n">
        <x:v>0.706</x:v>
      </x:c>
      <x:c r="L710" t="n">
        <x:v>0</x:v>
      </x:c>
      <x:c r="M710" t="n">
        <x:v>10</x:v>
      </x:c>
      <x:c r="N710" s="32" t="n">
        <x:v>0.02</x:v>
      </x:c>
    </x:row>
    <x:row r="711">
      <x:c r="A711" t="str">
        <x:v>C00710</x:v>
      </x:c>
      <x:c r="B711" t="n">
        <x:v>40</x:v>
      </x:c>
      <x:c r="C711" s="30" t="n">
        <x:v>69138</x:v>
      </x:c>
      <x:c r="D711" t="n">
        <x:v>611</x:v>
      </x:c>
      <x:c r="E711" t="n">
        <x:v>55</x:v>
      </x:c>
      <x:c r="F711" t="str">
        <x:v>Classic</x:v>
      </x:c>
      <x:c r="G711" t="str">
        <x:v>Partner</x:v>
      </x:c>
      <x:c r="H711" s="60" t="n">
        <x:v>5889</x:v>
      </x:c>
      <x:c r="I711" s="60" t="n">
        <x:v>835.29</x:v>
      </x:c>
      <x:c r="J711" s="32" t="n">
        <x:v>0.311</x:v>
      </x:c>
      <x:c r="K711" s="32" t="n">
        <x:v>0.612</x:v>
      </x:c>
      <x:c r="L711" t="n">
        <x:v>1</x:v>
      </x:c>
      <x:c r="M711" t="n">
        <x:v>8</x:v>
      </x:c>
      <x:c r="N711" s="32" t="n">
        <x:v>0.043</x:v>
      </x:c>
    </x:row>
    <x:row r="712">
      <x:c r="A712" t="str">
        <x:v>C00711</x:v>
      </x:c>
      <x:c r="B712" t="n">
        <x:v>32</x:v>
      </x:c>
      <x:c r="C712" s="30" t="n">
        <x:v>105773</x:v>
      </x:c>
      <x:c r="D712" t="n">
        <x:v>678</x:v>
      </x:c>
      <x:c r="E712" t="n">
        <x:v>24</x:v>
      </x:c>
      <x:c r="F712" t="str">
        <x:v>Gold</x:v>
      </x:c>
      <x:c r="G712" t="str">
        <x:v>Digital</x:v>
      </x:c>
      <x:c r="H712" s="60" t="n">
        <x:v>14739</x:v>
      </x:c>
      <x:c r="I712" s="60" t="n">
        <x:v>1478.38</x:v>
      </x:c>
      <x:c r="J712" s="32" t="n">
        <x:v>0.407</x:v>
      </x:c>
      <x:c r="K712" s="32" t="n">
        <x:v>0.735</x:v>
      </x:c>
      <x:c r="L712" t="n">
        <x:v>0</x:v>
      </x:c>
      <x:c r="M712" t="n">
        <x:v>7</x:v>
      </x:c>
      <x:c r="N712" s="32" t="n">
        <x:v>0.13</x:v>
      </x:c>
    </x:row>
    <x:row r="713">
      <x:c r="A713" t="str">
        <x:v>C00712</x:v>
      </x:c>
      <x:c r="B713" t="n">
        <x:v>52</x:v>
      </x:c>
      <x:c r="C713" s="30" t="n">
        <x:v>46826</x:v>
      </x:c>
      <x:c r="D713" t="n">
        <x:v>692</x:v>
      </x:c>
      <x:c r="E713" t="n">
        <x:v>65</x:v>
      </x:c>
      <x:c r="F713" t="str">
        <x:v>Classic</x:v>
      </x:c>
      <x:c r="G713" t="str">
        <x:v>Digital</x:v>
      </x:c>
      <x:c r="H713" s="60" t="n">
        <x:v>5043</x:v>
      </x:c>
      <x:c r="I713" s="60" t="n">
        <x:v>484.48</x:v>
      </x:c>
      <x:c r="J713" s="32" t="n">
        <x:v>0.554</x:v>
      </x:c>
      <x:c r="K713" s="32" t="n">
        <x:v>0.808</x:v>
      </x:c>
      <x:c r="L713" t="n">
        <x:v>0</x:v>
      </x:c>
      <x:c r="M713" t="n">
        <x:v>9</x:v>
      </x:c>
      <x:c r="N713" s="32" t="n">
        <x:v>0.03</x:v>
      </x:c>
    </x:row>
    <x:row r="714">
      <x:c r="A714" t="str">
        <x:v>C00713</x:v>
      </x:c>
      <x:c r="B714" t="n">
        <x:v>38</x:v>
      </x:c>
      <x:c r="C714" s="30" t="n">
        <x:v>104326</x:v>
      </x:c>
      <x:c r="D714" t="n">
        <x:v>535</x:v>
      </x:c>
      <x:c r="E714" t="n">
        <x:v>40</x:v>
      </x:c>
      <x:c r="F714" t="str">
        <x:v>Classic</x:v>
      </x:c>
      <x:c r="G714" t="str">
        <x:v>Digital</x:v>
      </x:c>
      <x:c r="H714" s="60" t="n">
        <x:v>3625</x:v>
      </x:c>
      <x:c r="I714" s="60" t="n">
        <x:v>621.09</x:v>
      </x:c>
      <x:c r="J714" s="32" t="n">
        <x:v>0.848</x:v>
      </x:c>
      <x:c r="K714" s="32" t="n">
        <x:v>0.666</x:v>
      </x:c>
      <x:c r="L714" t="n">
        <x:v>0</x:v>
      </x:c>
      <x:c r="M714" t="n">
        <x:v>8</x:v>
      </x:c>
      <x:c r="N714" s="32" t="n">
        <x:v>0.078</x:v>
      </x:c>
    </x:row>
    <x:row r="715">
      <x:c r="A715" t="str">
        <x:v>C00714</x:v>
      </x:c>
      <x:c r="B715" t="n">
        <x:v>47</x:v>
      </x:c>
      <x:c r="C715" s="30" t="n">
        <x:v>142229</x:v>
      </x:c>
      <x:c r="D715" t="n">
        <x:v>660</x:v>
      </x:c>
      <x:c r="E715" t="n">
        <x:v>9</x:v>
      </x:c>
      <x:c r="F715" t="str">
        <x:v>Platinum</x:v>
      </x:c>
      <x:c r="G715" t="str">
        <x:v>branch</x:v>
      </x:c>
      <x:c r="H715" s="60" t="n">
        <x:v>29679</x:v>
      </x:c>
      <x:c r="I715" s="60" t="n">
        <x:v>3200.84</x:v>
      </x:c>
      <x:c r="J715" s="32" t="n">
        <x:v>0.542</x:v>
      </x:c>
      <x:c r="K715" s="32" t="n">
        <x:v>0.69</x:v>
      </x:c>
      <x:c r="L715" t="n">
        <x:v>0</x:v>
      </x:c>
      <x:c r="M715" t="n">
        <x:v>8</x:v>
      </x:c>
      <x:c r="N715" s="32" t="n">
        <x:v>0.122</x:v>
      </x:c>
    </x:row>
    <x:row r="716">
      <x:c r="A716" t="str">
        <x:v>C00715</x:v>
      </x:c>
      <x:c r="B716" t="n">
        <x:v>38</x:v>
      </x:c>
      <x:c r="C716" s="30" t="n">
        <x:v>70015</x:v>
      </x:c>
      <x:c r="D716" t="n">
        <x:v>626</x:v>
      </x:c>
      <x:c r="E716" t="n">
        <x:v>139</x:v>
      </x:c>
      <x:c r="F716" t="str">
        <x:v>Classic</x:v>
      </x:c>
      <x:c r="G716" t="str">
        <x:v> Branch</x:v>
      </x:c>
      <x:c r="H716" s="60" t="n">
        <x:v>4657</x:v>
      </x:c>
      <x:c r="I716" s="60" t="n">
        <x:v>957.85</x:v>
      </x:c>
      <x:c r="J716" s="32" t="n">
        <x:v>0.522</x:v>
      </x:c>
      <x:c r="K716" s="32" t="n">
        <x:v>0.864</x:v>
      </x:c>
      <x:c r="L716" t="n">
        <x:v>0</x:v>
      </x:c>
      <x:c r="M716" t="n">
        <x:v>8</x:v>
      </x:c>
      <x:c r="N716" s="32" t="n">
        <x:v>0.06</x:v>
      </x:c>
    </x:row>
    <x:row r="717">
      <x:c r="A717" t="str">
        <x:v>C00716</x:v>
      </x:c>
      <x:c r="B717" t="n">
        <x:v>59</x:v>
      </x:c>
      <x:c r="C717" s="30" t="n">
        <x:v>78518</x:v>
      </x:c>
      <x:c r="D717" t="n">
        <x:v>618</x:v>
      </x:c>
      <x:c r="E717" t="n">
        <x:v>63</x:v>
      </x:c>
      <x:c r="F717" t="str">
        <x:v>Classic</x:v>
      </x:c>
      <x:c r="G717" t="str">
        <x:v>Partner</x:v>
      </x:c>
      <x:c r="H717" s="60" t="n">
        <x:v>5735</x:v>
      </x:c>
      <x:c r="I717" s="60" t="n">
        <x:v>1192.87</x:v>
      </x:c>
      <x:c r="J717" s="32" t="n">
        <x:v>0.488</x:v>
      </x:c>
      <x:c r="K717" s="32" t="n">
        <x:v>0.768</x:v>
      </x:c>
      <x:c r="L717" t="n">
        <x:v>0</x:v>
      </x:c>
      <x:c r="M717" t="n">
        <x:v>10</x:v>
      </x:c>
      <x:c r="N717" s="32" t="n">
        <x:v>0.02</x:v>
      </x:c>
    </x:row>
    <x:row r="718">
      <x:c r="A718" t="str">
        <x:v>C00717</x:v>
      </x:c>
      <x:c r="B718" t="n">
        <x:v>31</x:v>
      </x:c>
      <x:c r="C718" s="30" t="n">
        <x:v>68812</x:v>
      </x:c>
      <x:c r="D718" t="n">
        <x:v>685</x:v>
      </x:c>
      <x:c r="E718" t="n">
        <x:v>35</x:v>
      </x:c>
      <x:c r="F718" t="str">
        <x:v>Gold</x:v>
      </x:c>
      <x:c r="G718" t="str">
        <x:v>Partner</x:v>
      </x:c>
      <x:c r="H718" s="60" t="n">
        <x:v>7734</x:v>
      </x:c>
      <x:c r="I718" s="60" t="n">
        <x:v>772.37</x:v>
      </x:c>
      <x:c r="J718" s="32" t="n">
        <x:v>0.424</x:v>
      </x:c>
      <x:c r="K718" s="32" t="n">
        <x:v>0.693</x:v>
      </x:c>
      <x:c r="L718" t="n">
        <x:v>0</x:v>
      </x:c>
      <x:c r="M718" t="n">
        <x:v>6</x:v>
      </x:c>
      <x:c r="N718" s="32" t="n">
        <x:v>0.252</x:v>
      </x:c>
    </x:row>
    <x:row r="719">
      <x:c r="A719" t="str">
        <x:v>C00718</x:v>
      </x:c>
      <x:c r="B719" t="n">
        <x:v>49</x:v>
      </x:c>
      <x:c r="C719" s="30" t="n">
        <x:v>71997</x:v>
      </x:c>
      <x:c r="D719" t="n">
        <x:v>734</x:v>
      </x:c>
      <x:c r="E719" t="n">
        <x:v>51</x:v>
      </x:c>
      <x:c r="F719" t="str">
        <x:v>Gold</x:v>
      </x:c>
      <x:c r="G719" t="str">
        <x:v>Digital</x:v>
      </x:c>
      <x:c r="H719" s="60" t="n">
        <x:v>8357</x:v>
      </x:c>
      <x:c r="I719" s="60" t="n">
        <x:v>1051.87</x:v>
      </x:c>
      <x:c r="J719" s="32" t="n">
        <x:v>0.25</x:v>
      </x:c>
      <x:c r="K719" s="32" t="n">
        <x:v>0.898</x:v>
      </x:c>
      <x:c r="L719" t="n">
        <x:v>0</x:v>
      </x:c>
      <x:c r="M719" t="n">
        <x:v>10</x:v>
      </x:c>
      <x:c r="N719" s="32" t="n">
        <x:v>0.02</x:v>
      </x:c>
    </x:row>
    <x:row r="720">
      <x:c r="A720" t="str">
        <x:v>C00719</x:v>
      </x:c>
      <x:c r="B720" t="n">
        <x:v>53</x:v>
      </x:c>
      <x:c r="C720" s="30" t="n">
        <x:v>98041</x:v>
      </x:c>
      <x:c r="D720" t="n">
        <x:v>649</x:v>
      </x:c>
      <x:c r="E720" t="n">
        <x:v>51</x:v>
      </x:c>
      <x:c r="F720" t="str">
        <x:v>Gold</x:v>
      </x:c>
      <x:c r="G720" t="str">
        <x:v>Digital</x:v>
      </x:c>
      <x:c r="H720" s="60" t="n">
        <x:v>13460</x:v>
      </x:c>
      <x:c r="I720" s="60" t="n">
        <x:v>1584.35</x:v>
      </x:c>
      <x:c r="J720" s="32" t="n">
        <x:v>0.34</x:v>
      </x:c>
      <x:c r="K720" s="32" t="n">
        <x:v>0.721</x:v>
      </x:c>
      <x:c r="L720" t="n">
        <x:v>0</x:v>
      </x:c>
      <x:c r="M720" t="n">
        <x:v>9</x:v>
      </x:c>
      <x:c r="N720" s="32" t="n">
        <x:v>0.03</x:v>
      </x:c>
    </x:row>
    <x:row r="721">
      <x:c r="A721" t="str">
        <x:v>C00720</x:v>
      </x:c>
      <x:c r="B721" t="n">
        <x:v>33</x:v>
      </x:c>
      <x:c r="C721" s="30" t="n">
        <x:v>36646</x:v>
      </x:c>
      <x:c r="D721" t="n">
        <x:v>593</x:v>
      </x:c>
      <x:c r="E721" t="n">
        <x:v>110</x:v>
      </x:c>
      <x:c r="F721" t="str">
        <x:v>Classic</x:v>
      </x:c>
      <x:c r="G721" t="str">
        <x:v>Digital</x:v>
      </x:c>
      <x:c r="H721" s="60" t="n">
        <x:v>2363</x:v>
      </x:c>
      <x:c r="I721" s="60" t="n">
        <x:v>369.52</x:v>
      </x:c>
      <x:c r="J721" s="32" t="n">
        <x:v>0.581</x:v>
      </x:c>
      <x:c r="K721" s="32" t="n">
        <x:v>0.691</x:v>
      </x:c>
      <x:c r="L721" t="n">
        <x:v>0</x:v>
      </x:c>
      <x:c r="M721" t="n">
        <x:v>10</x:v>
      </x:c>
      <x:c r="N721" s="32" t="n">
        <x:v>0.02</x:v>
      </x:c>
    </x:row>
    <x:row r="722">
      <x:c r="A722" t="str">
        <x:v>C00721</x:v>
      </x:c>
      <x:c r="B722" t="n">
        <x:v>53</x:v>
      </x:c>
      <x:c r="C722" s="30" t="n">
        <x:v>68344</x:v>
      </x:c>
      <x:c r="D722" t="n">
        <x:v>558</x:v>
      </x:c>
      <x:c r="E722" t="n">
        <x:v>6</x:v>
      </x:c>
      <x:c r="F722" t="str">
        <x:v>Classic</x:v>
      </x:c>
      <x:c r="G722" t="str">
        <x:v>Direct Mail</x:v>
      </x:c>
      <x:c r="H722" s="60" t="n">
        <x:v>1323</x:v>
      </x:c>
      <x:c r="I722" s="60" t="n">
        <x:v>831.59</x:v>
      </x:c>
      <x:c r="J722" s="32" t="n">
        <x:v>0.649</x:v>
      </x:c>
      <x:c r="K722" s="32" t="n">
        <x:v>0.516</x:v>
      </x:c>
      <x:c r="L722" t="n">
        <x:v>1</x:v>
      </x:c>
      <x:c r="M722" t="n">
        <x:v>3</x:v>
      </x:c>
      <x:c r="N722" s="32" t="n">
        <x:v>0.373</x:v>
      </x:c>
    </x:row>
    <x:row r="723">
      <x:c r="A723" t="str">
        <x:v>C00722</x:v>
      </x:c>
      <x:c r="B723" t="n">
        <x:v>51</x:v>
      </x:c>
      <x:c r="C723" s="30" t="n">
        <x:v>224051</x:v>
      </x:c>
      <x:c r="D723" t="n">
        <x:v>626</x:v>
      </x:c>
      <x:c r="E723" t="n">
        <x:v>42</x:v>
      </x:c>
      <x:c r="F723" t="str">
        <x:v>Platinum</x:v>
      </x:c>
      <x:c r="G723" t="str">
        <x:v>Partner</x:v>
      </x:c>
      <x:c r="H723" s="60" t="n">
        <x:v>40000</x:v>
      </x:c>
      <x:c r="I723" s="60" t="n">
        <x:v>4812.9</x:v>
      </x:c>
      <x:c r="J723" s="32" t="n">
        <x:v>0.562</x:v>
      </x:c>
      <x:c r="K723" s="32" t="n">
        <x:v>0.748</x:v>
      </x:c>
      <x:c r="L723" t="n">
        <x:v>0</x:v>
      </x:c>
      <x:c r="M723" t="n">
        <x:v>7</x:v>
      </x:c>
      <x:c r="N723" s="32" t="n">
        <x:v>0.097</x:v>
      </x:c>
    </x:row>
    <x:row r="724">
      <x:c r="A724" t="str">
        <x:v>C00723</x:v>
      </x:c>
      <x:c r="B724" t="n">
        <x:v>26</x:v>
      </x:c>
      <x:c r="C724" s="30" t="n">
        <x:v>75119</x:v>
      </x:c>
      <x:c r="D724" t="n">
        <x:v>663</x:v>
      </x:c>
      <x:c r="E724" t="n">
        <x:v>16</x:v>
      </x:c>
      <x:c r="F724" t="str">
        <x:v>Gold</x:v>
      </x:c>
      <x:c r="G724" t="str">
        <x:v>Partner</x:v>
      </x:c>
      <x:c r="H724" s="60" t="n">
        <x:v>10358</x:v>
      </x:c>
      <x:c r="I724" s="60" t="n">
        <x:v>711.54</x:v>
      </x:c>
      <x:c r="J724" s="32" t="n">
        <x:v>0.271</x:v>
      </x:c>
      <x:c r="K724" s="32" t="n">
        <x:v>0.708</x:v>
      </x:c>
      <x:c r="L724" t="n">
        <x:v>0</x:v>
      </x:c>
      <x:c r="M724" t="n">
        <x:v>6</x:v>
      </x:c>
      <x:c r="N724" s="32" t="n">
        <x:v>0.276</x:v>
      </x:c>
    </x:row>
    <x:row r="725">
      <x:c r="A725" t="str">
        <x:v>C00724</x:v>
      </x:c>
      <x:c r="B725" t="n">
        <x:v>43</x:v>
      </x:c>
      <x:c r="C725" s="30" t="n">
        <x:v>34882</x:v>
      </x:c>
      <x:c r="D725" t="n">
        <x:v>625</x:v>
      </x:c>
      <x:c r="E725" t="n">
        <x:v>5</x:v>
      </x:c>
      <x:c r="F725" t="str">
        <x:v>Classic</x:v>
      </x:c>
      <x:c r="G725" t="str">
        <x:v>Branch</x:v>
      </x:c>
      <x:c r="H725" s="60" t="n">
        <x:v>1000</x:v>
      </x:c>
      <x:c r="I725" s="60" t="n">
        <x:v>416.4</x:v>
      </x:c>
      <x:c r="J725" s="32" t="n">
        <x:v>0.571</x:v>
      </x:c>
      <x:c r="K725" s="32" t="n">
        <x:v>0.649</x:v>
      </x:c>
      <x:c r="L725" t="n">
        <x:v>0</x:v>
      </x:c>
      <x:c r="M725" t="n">
        <x:v>6</x:v>
      </x:c>
      <x:c r="N725" s="32" t="n">
        <x:v>0.218</x:v>
      </x:c>
    </x:row>
    <x:row r="726">
      <x:c r="A726" t="str">
        <x:v>C00725</x:v>
      </x:c>
      <x:c r="B726" t="n">
        <x:v>36</x:v>
      </x:c>
      <x:c r="C726" s="30" t="n">
        <x:v>91780</x:v>
      </x:c>
      <x:c r="D726" t="n">
        <x:v>755</x:v>
      </x:c>
      <x:c r="E726" t="n">
        <x:v>65</x:v>
      </x:c>
      <x:c r="F726" t="str">
        <x:v>Platinum</x:v>
      </x:c>
      <x:c r="G726" t="str">
        <x:v>Digital</x:v>
      </x:c>
      <x:c r="H726" s="60" t="n">
        <x:v>20159</x:v>
      </x:c>
      <x:c r="I726" s="60" t="n">
        <x:v>2544.74</x:v>
      </x:c>
      <x:c r="J726" s="32" t="n">
        <x:v>0.222</x:v>
      </x:c>
      <x:c r="K726" s="32" t="n">
        <x:v>0.802</x:v>
      </x:c>
      <x:c r="L726" t="n">
        <x:v>0</x:v>
      </x:c>
      <x:c r="M726" t="n">
        <x:v>5</x:v>
      </x:c>
      <x:c r="N726" s="32" t="n">
        <x:v>0.214</x:v>
      </x:c>
    </x:row>
    <x:row r="727">
      <x:c r="A727" t="str">
        <x:v>C00726</x:v>
      </x:c>
      <x:c r="B727" t="n">
        <x:v>60</x:v>
      </x:c>
      <x:c r="C727" s="30" t="n">
        <x:v>60887</x:v>
      </x:c>
      <x:c r="D727" t="n">
        <x:v>574</x:v>
      </x:c>
      <x:c r="E727" t="n">
        <x:v>31</x:v>
      </x:c>
      <x:c r="F727" t="str">
        <x:v>Classic</x:v>
      </x:c>
      <x:c r="G727" t="str">
        <x:v>Direct Mail</x:v>
      </x:c>
      <x:c r="H727" s="60" t="n">
        <x:v>2508</x:v>
      </x:c>
      <x:c r="I727" s="60" t="n">
        <x:v>408.37</x:v>
      </x:c>
      <x:c r="J727" s="32" t="n">
        <x:v>0.439</x:v>
      </x:c>
      <x:c r="K727" s="32" t="n">
        <x:v>0.608</x:v>
      </x:c>
      <x:c r="L727" t="n">
        <x:v>0</x:v>
      </x:c>
      <x:c r="M727" t="n">
        <x:v>9</x:v>
      </x:c>
      <x:c r="N727" s="32" t="n">
        <x:v>0.02</x:v>
      </x:c>
    </x:row>
    <x:row r="728">
      <x:c r="A728" t="str">
        <x:v>C00727</x:v>
      </x:c>
      <x:c r="B728" t="n">
        <x:v>54</x:v>
      </x:c>
      <x:c r="C728" s="30" t="n">
        <x:v>55627</x:v>
      </x:c>
      <x:c r="D728" t="n">
        <x:v>658</x:v>
      </x:c>
      <x:c r="E728" t="n">
        <x:v>106</x:v>
      </x:c>
      <x:c r="F728" t="str">
        <x:v>Classic</x:v>
      </x:c>
      <x:c r="G728" t="str">
        <x:v>Branch</x:v>
      </x:c>
      <x:c r="H728" s="60" t="n">
        <x:v>3237</x:v>
      </x:c>
      <x:c r="I728" s="60" t="n">
        <x:v>638.16</x:v>
      </x:c>
      <x:c r="J728" s="32" t="n">
        <x:v>0.515</x:v>
      </x:c>
      <x:c r="K728" s="32" t="n">
        <x:v>0.705</x:v>
      </x:c>
      <x:c r="L728" t="n">
        <x:v>0</x:v>
      </x:c>
      <x:c r="M728" t="n">
        <x:v>9</x:v>
      </x:c>
      <x:c r="N728" s="32" t="n">
        <x:v>0.02</x:v>
      </x:c>
    </x:row>
    <x:row r="729">
      <x:c r="A729" t="str">
        <x:v>C00728</x:v>
      </x:c>
      <x:c r="B729" t="n">
        <x:v>32</x:v>
      </x:c>
      <x:c r="C729" s="30" t="n">
        <x:v>103520</x:v>
      </x:c>
      <x:c r="D729" t="n">
        <x:v>666</x:v>
      </x:c>
      <x:c r="E729" t="n">
        <x:v>33</x:v>
      </x:c>
      <x:c r="F729" t="str">
        <x:v>Gold</x:v>
      </x:c>
      <x:c r="G729" t="str">
        <x:v>Direct Mail</x:v>
      </x:c>
      <x:c r="H729" s="60" t="n">
        <x:v>14090</x:v>
      </x:c>
      <x:c r="I729" s="60" t="n">
        <x:v>1924.88</x:v>
      </x:c>
      <x:c r="J729" s="32" t="n">
        <x:v>0.265</x:v>
      </x:c>
      <x:c r="K729" s="32" t="n">
        <x:v>0.857</x:v>
      </x:c>
      <x:c r="L729" t="n">
        <x:v>0</x:v>
      </x:c>
      <x:c r="M729" t="n">
        <x:v>8</x:v>
      </x:c>
      <x:c r="N729" s="32" t="n">
        <x:v>0.062</x:v>
      </x:c>
    </x:row>
    <x:row r="730">
      <x:c r="A730" t="str">
        <x:v>C00729</x:v>
      </x:c>
      <x:c r="B730" t="n">
        <x:v>50</x:v>
      </x:c>
      <x:c r="C730" s="30" t="n">
        <x:v>32313</x:v>
      </x:c>
      <x:c r="D730" t="n">
        <x:v>584</x:v>
      </x:c>
      <x:c r="E730" t="n">
        <x:v>12</x:v>
      </x:c>
      <x:c r="F730" t="str">
        <x:v>Classic</x:v>
      </x:c>
      <x:c r="G730" t="str">
        <x:v>Branch</x:v>
      </x:c>
      <x:c r="H730" s="60" t="n">
        <x:v>1610</x:v>
      </x:c>
      <x:c r="I730" s="60" t="n">
        <x:v>150</x:v>
      </x:c>
      <x:c r="J730" s="32" t="n">
        <x:v>0.725</x:v>
      </x:c>
      <x:c r="K730" s="32" t="n">
        <x:v>0.609</x:v>
      </x:c>
      <x:c r="L730" t="n">
        <x:v>0</x:v>
      </x:c>
      <x:c r="M730" t="n">
        <x:v>7</x:v>
      </x:c>
      <x:c r="N730" s="32" t="n">
        <x:v>0.095</x:v>
      </x:c>
    </x:row>
    <x:row r="731">
      <x:c r="A731" t="str">
        <x:v>C00730</x:v>
      </x:c>
      <x:c r="B731" t="n">
        <x:v>62</x:v>
      </x:c>
      <x:c r="C731" s="30" t="n">
        <x:v>85201</x:v>
      </x:c>
      <x:c r="D731" t="n">
        <x:v>720</x:v>
      </x:c>
      <x:c r="E731" t="n">
        <x:v>18</x:v>
      </x:c>
      <x:c r="F731" t="str">
        <x:v>Classic</x:v>
      </x:c>
      <x:c r="G731" t="str">
        <x:v> Partner</x:v>
      </x:c>
      <x:c r="H731" s="60" t="n">
        <x:v>7875</x:v>
      </x:c>
      <x:c r="I731" s="60" t="n">
        <x:v>1014.87</x:v>
      </x:c>
      <x:c r="J731" s="32" t="n">
        <x:v>0.342</x:v>
      </x:c>
      <x:c r="K731" s="32" t="n">
        <x:v>0.677</x:v>
      </x:c>
      <x:c r="L731" t="n">
        <x:v>0</x:v>
      </x:c>
      <x:c r="M731" t="n">
        <x:v>10</x:v>
      </x:c>
      <x:c r="N731" s="32" t="n">
        <x:v>0.02</x:v>
      </x:c>
    </x:row>
    <x:row r="732">
      <x:c r="A732" t="str">
        <x:v>C00731</x:v>
      </x:c>
      <x:c r="B732" t="n">
        <x:v>53</x:v>
      </x:c>
      <x:c r="C732" s="30" t="n">
        <x:v>89016</x:v>
      </x:c>
      <x:c r="D732" t="n">
        <x:v>761</x:v>
      </x:c>
      <x:c r="E732" t="n">
        <x:v>66</x:v>
      </x:c>
      <x:c r="F732" t="str">
        <x:v>Classic</x:v>
      </x:c>
      <x:c r="G732" t="str">
        <x:v>Branch</x:v>
      </x:c>
      <x:c r="H732" s="60" t="n">
        <x:v>13349</x:v>
      </x:c>
      <x:c r="I732" s="60" t="n">
        <x:v>1570.05</x:v>
      </x:c>
      <x:c r="J732" s="32" t="n">
        <x:v>0.236</x:v>
      </x:c>
      <x:c r="K732" s="32" t="n">
        <x:v>0.783</x:v>
      </x:c>
      <x:c r="L732" t="n">
        <x:v>0</x:v>
      </x:c>
      <x:c r="M732" t="n">
        <x:v>7</x:v>
      </x:c>
      <x:c r="N732" s="32" t="n">
        <x:v>0.154</x:v>
      </x:c>
    </x:row>
    <x:row r="733">
      <x:c r="A733" t="str">
        <x:v>C00732</x:v>
      </x:c>
      <x:c r="B733" t="n">
        <x:v>50</x:v>
      </x:c>
      <x:c r="C733" s="30" t="n">
        <x:v>65287</x:v>
      </x:c>
      <x:c r="D733" t="n">
        <x:v>696</x:v>
      </x:c>
      <x:c r="E733" t="n">
        <x:v>26</x:v>
      </x:c>
      <x:c r="F733" t="str">
        <x:v>Gold</x:v>
      </x:c>
      <x:c r="G733" t="str">
        <x:v>Branch</x:v>
      </x:c>
      <x:c r="H733" s="60" t="n">
        <x:v>12906</x:v>
      </x:c>
      <x:c r="I733" s="60" t="n">
        <x:v>1247.81</x:v>
      </x:c>
      <x:c r="J733" s="32" t="n">
        <x:v>0.289</x:v>
      </x:c>
      <x:c r="K733" s="32" t="n">
        <x:v>0.959</x:v>
      </x:c>
      <x:c r="L733" t="n">
        <x:v>0</x:v>
      </x:c>
      <x:c r="M733" t="n">
        <x:v>6</x:v>
      </x:c>
      <x:c r="N733" s="32" t="n">
        <x:v>0.216</x:v>
      </x:c>
    </x:row>
    <x:row r="734">
      <x:c r="A734" t="str">
        <x:v>C00733</x:v>
      </x:c>
      <x:c r="B734" t="n">
        <x:v>52</x:v>
      </x:c>
      <x:c r="C734" s="30" t="n">
        <x:v>93428</x:v>
      </x:c>
      <x:c r="D734" t="n">
        <x:v>568</x:v>
      </x:c>
      <x:c r="E734" t="n">
        <x:v>41</x:v>
      </x:c>
      <x:c r="F734" t="str">
        <x:v>Classic</x:v>
      </x:c>
      <x:c r="G734" t="str">
        <x:v>Direct Mail</x:v>
      </x:c>
      <x:c r="H734" s="60" t="n">
        <x:v>5854</x:v>
      </x:c>
      <x:c r="I734" s="60" t="n">
        <x:v>1586.28</x:v>
      </x:c>
      <x:c r="J734" s="32" t="n">
        <x:v>0.452</x:v>
      </x:c>
      <x:c r="K734" s="32" t="n">
        <x:v>0.69</x:v>
      </x:c>
      <x:c r="L734" t="n">
        <x:v>0</x:v>
      </x:c>
      <x:c r="M734" t="n">
        <x:v>8</x:v>
      </x:c>
      <x:c r="N734" s="32" t="n">
        <x:v>0.067</x:v>
      </x:c>
    </x:row>
    <x:row r="735">
      <x:c r="A735" t="str">
        <x:v>C00734</x:v>
      </x:c>
      <x:c r="B735" t="n">
        <x:v>46</x:v>
      </x:c>
      <x:c r="C735" s="30" t="n">
        <x:v>72685</x:v>
      </x:c>
      <x:c r="D735" t="n">
        <x:v>612</x:v>
      </x:c>
      <x:c r="E735" t="n">
        <x:v>18</x:v>
      </x:c>
      <x:c r="F735" t="str">
        <x:v>Classic</x:v>
      </x:c>
      <x:c r="G735" t="str">
        <x:v>Digital</x:v>
      </x:c>
      <x:c r="H735" s="60" t="n">
        <x:v>2858</x:v>
      </x:c>
      <x:c r="I735" s="60" t="n">
        <x:v>726.9</x:v>
      </x:c>
      <x:c r="J735" s="32" t="n">
        <x:v>0.536</x:v>
      </x:c>
      <x:c r="K735" s="32" t="n">
        <x:v>0.573</x:v>
      </x:c>
      <x:c r="L735" t="n">
        <x:v>0</x:v>
      </x:c>
      <x:c r="M735" t="n">
        <x:v>6</x:v>
      </x:c>
      <x:c r="N735" s="32" t="n">
        <x:v>0.214</x:v>
      </x:c>
    </x:row>
    <x:row r="736">
      <x:c r="A736" t="str">
        <x:v>C00735</x:v>
      </x:c>
      <x:c r="B736" t="n">
        <x:v>66</x:v>
      </x:c>
      <x:c r="C736" s="30" t="n">
        <x:v>84283</x:v>
      </x:c>
      <x:c r="D736" t="n">
        <x:v>681</x:v>
      </x:c>
      <x:c r="E736" t="n">
        <x:v>136</x:v>
      </x:c>
      <x:c r="F736" t="str">
        <x:v>Classic</x:v>
      </x:c>
      <x:c r="G736" t="str">
        <x:v>Digital</x:v>
      </x:c>
      <x:c r="H736" s="60" t="n">
        <x:v>8082</x:v>
      </x:c>
      <x:c r="I736" s="60" t="n">
        <x:v>692.31</x:v>
      </x:c>
      <x:c r="J736" s="32" t="n">
        <x:v>0.521</x:v>
      </x:c>
      <x:c r="K736" s="32" t="n">
        <x:v>0.762</x:v>
      </x:c>
      <x:c r="L736" t="n">
        <x:v>0</x:v>
      </x:c>
      <x:c r="M736" t="n">
        <x:v>10</x:v>
      </x:c>
      <x:c r="N736" s="32" t="n">
        <x:v>0.02</x:v>
      </x:c>
    </x:row>
    <x:row r="737">
      <x:c r="A737" t="str">
        <x:v>C00736</x:v>
      </x:c>
      <x:c r="B737" t="n">
        <x:v>30</x:v>
      </x:c>
      <x:c r="C737" s="30" t="n">
        <x:v>81311</x:v>
      </x:c>
      <x:c r="D737" t="n">
        <x:v>720</x:v>
      </x:c>
      <x:c r="E737" t="n">
        <x:v>40</x:v>
      </x:c>
      <x:c r="F737" t="str">
        <x:v>Gold</x:v>
      </x:c>
      <x:c r="G737" t="str">
        <x:v>Branch</x:v>
      </x:c>
      <x:c r="H737" s="60" t="n">
        <x:v>11979</x:v>
      </x:c>
      <x:c r="I737" s="60" t="n">
        <x:v>1418.25</x:v>
      </x:c>
      <x:c r="J737" s="32" t="n">
        <x:v>0.456</x:v>
      </x:c>
      <x:c r="K737" s="32" t="n">
        <x:v>0.891</x:v>
      </x:c>
      <x:c r="L737" t="n">
        <x:v>0</x:v>
      </x:c>
      <x:c r="M737" t="n">
        <x:v>6</x:v>
      </x:c>
      <x:c r="N737" s="32" t="n">
        <x:v>0.131</x:v>
      </x:c>
    </x:row>
    <x:row r="738">
      <x:c r="A738" t="str">
        <x:v>C00737</x:v>
      </x:c>
      <x:c r="B738" t="n">
        <x:v>74</x:v>
      </x:c>
      <x:c r="C738" s="30" t="n">
        <x:v>43326</x:v>
      </x:c>
      <x:c r="D738" t="n">
        <x:v>722</x:v>
      </x:c>
      <x:c r="E738" t="n">
        <x:v>24</x:v>
      </x:c>
      <x:c r="F738" t="str">
        <x:v>Gold</x:v>
      </x:c>
      <x:c r="G738" t="str">
        <x:v>Branch</x:v>
      </x:c>
      <x:c r="H738" s="60" t="n">
        <x:v>8874</x:v>
      </x:c>
      <x:c r="I738" s="60" t="n">
        <x:v>380.31</x:v>
      </x:c>
      <x:c r="J738" s="32" t="n">
        <x:v>0.477</x:v>
      </x:c>
      <x:c r="K738" s="32" t="n">
        <x:v>0.799</x:v>
      </x:c>
      <x:c r="L738" t="n">
        <x:v>0</x:v>
      </x:c>
      <x:c r="M738" t="n">
        <x:v>5</x:v>
      </x:c>
      <x:c r="N738" s="32" t="n">
        <x:v>0.295</x:v>
      </x:c>
    </x:row>
    <x:row r="739">
      <x:c r="A739" t="str">
        <x:v>C00738</x:v>
      </x:c>
      <x:c r="B739" t="n">
        <x:v>46</x:v>
      </x:c>
      <x:c r="C739" s="30" t="n">
        <x:v>38672</x:v>
      </x:c>
      <x:c r="D739" t="n">
        <x:v>730</x:v>
      </x:c>
      <x:c r="E739" t="n">
        <x:v>21</x:v>
      </x:c>
      <x:c r="F739" t="str">
        <x:v>Classic</x:v>
      </x:c>
      <x:c r="G739" t="str">
        <x:v>Partner</x:v>
      </x:c>
      <x:c r="H739" s="60" t="n">
        <x:v>4193</x:v>
      </x:c>
      <x:c r="I739" s="60" t="n">
        <x:v>629.23</x:v>
      </x:c>
      <x:c r="J739" s="32" t="n">
        <x:v>0.333</x:v>
      </x:c>
      <x:c r="K739" s="32" t="n">
        <x:v>0.757</x:v>
      </x:c>
      <x:c r="L739" t="n">
        <x:v>0</x:v>
      </x:c>
      <x:c r="M739" t="n">
        <x:v>8</x:v>
      </x:c>
      <x:c r="N739" s="32" t="n">
        <x:v>0.053</x:v>
      </x:c>
    </x:row>
    <x:row r="740">
      <x:c r="A740" t="str">
        <x:v>C00739</x:v>
      </x:c>
      <x:c r="B740" t="n">
        <x:v>37</x:v>
      </x:c>
      <x:c r="C740" s="30" t="n">
        <x:v>61615</x:v>
      </x:c>
      <x:c r="D740" t="n">
        <x:v>672</x:v>
      </x:c>
      <x:c r="E740" t="n">
        <x:v>27</x:v>
      </x:c>
      <x:c r="F740" t="str">
        <x:v>Classic </x:v>
      </x:c>
      <x:c r="G740" t="str">
        <x:v>Direct Mail</x:v>
      </x:c>
      <x:c r="H740" s="60" t="n">
        <x:v>2927</x:v>
      </x:c>
      <x:c r="I740" s="60" t="n">
        <x:v>352.07</x:v>
      </x:c>
      <x:c r="J740" s="32" t="n">
        <x:v>0.348</x:v>
      </x:c>
      <x:c r="K740" s="32" t="n">
        <x:v>0.751</x:v>
      </x:c>
      <x:c r="L740" t="n">
        <x:v>0</x:v>
      </x:c>
      <x:c r="M740" t="n">
        <x:v>10</x:v>
      </x:c>
      <x:c r="N740" s="32" t="n">
        <x:v>0.02</x:v>
      </x:c>
    </x:row>
    <x:row r="741">
      <x:c r="A741" t="str">
        <x:v>C00740</x:v>
      </x:c>
      <x:c r="B741" t="n">
        <x:v>39</x:v>
      </x:c>
      <x:c r="C741" s="30" t="n">
        <x:v>99035</x:v>
      </x:c>
      <x:c r="D741" t="n">
        <x:v>666</x:v>
      </x:c>
      <x:c r="E741" t="n">
        <x:v>59</x:v>
      </x:c>
      <x:c r="F741" t="str">
        <x:v>Gold</x:v>
      </x:c>
      <x:c r="G741" t="str">
        <x:v>Branch</x:v>
      </x:c>
      <x:c r="H741" s="60" t="n">
        <x:v>14547</x:v>
      </x:c>
      <x:c r="I741" s="60" t="n">
        <x:v>1718.49</x:v>
      </x:c>
      <x:c r="J741" s="32" t="n">
        <x:v>0.506</x:v>
      </x:c>
      <x:c r="K741" s="32" t="n">
        <x:v>0.754</x:v>
      </x:c>
      <x:c r="L741" t="n">
        <x:v>0</x:v>
      </x:c>
      <x:c r="M741" t="n">
        <x:v>10</x:v>
      </x:c>
      <x:c r="N741" s="32" t="n">
        <x:v>0.02</x:v>
      </x:c>
    </x:row>
    <x:row r="742">
      <x:c r="A742" t="str">
        <x:v>C00741</x:v>
      </x:c>
      <x:c r="B742" t="n">
        <x:v>44</x:v>
      </x:c>
      <x:c r="C742" s="30" t="n">
        <x:v>59727</x:v>
      </x:c>
      <x:c r="D742" t="n">
        <x:v>661</x:v>
      </x:c>
      <x:c r="E742" t="n">
        <x:v>81</x:v>
      </x:c>
      <x:c r="F742" t="str">
        <x:v>Classic</x:v>
      </x:c>
      <x:c r="G742" t="str">
        <x:v>Digital</x:v>
      </x:c>
      <x:c r="H742" s="60" t="n">
        <x:v>5208</x:v>
      </x:c>
      <x:c r="I742" s="60" t="n">
        <x:v>364.67</x:v>
      </x:c>
      <x:c r="J742" s="32" t="n">
        <x:v>0.5</x:v>
      </x:c>
      <x:c r="K742" s="32" t="n">
        <x:v>0.782</x:v>
      </x:c>
      <x:c r="L742" t="n">
        <x:v>0</x:v>
      </x:c>
      <x:c r="M742" t="n">
        <x:v>4</x:v>
      </x:c>
      <x:c r="N742" s="32" t="n">
        <x:v>0.297</x:v>
      </x:c>
    </x:row>
    <x:row r="743">
      <x:c r="A743" t="str">
        <x:v>C00742</x:v>
      </x:c>
      <x:c r="B743" t="n">
        <x:v>35</x:v>
      </x:c>
      <x:c r="C743" s="30" t="n">
        <x:v>141833</x:v>
      </x:c>
      <x:c r="D743" t="n">
        <x:v>760</x:v>
      </x:c>
      <x:c r="E743" t="n">
        <x:v>14</x:v>
      </x:c>
      <x:c r="F743" t="str">
        <x:v>Platinum</x:v>
      </x:c>
      <x:c r="G743" t="str">
        <x:v>DIGITAL</x:v>
      </x:c>
      <x:c r="H743" s="60" t="n">
        <x:v>29423</x:v>
      </x:c>
      <x:c r="I743" s="60" t="n">
        <x:v>3369.04</x:v>
      </x:c>
      <x:c r="J743" s="32" t="n">
        <x:v>0.313</x:v>
      </x:c>
      <x:c r="K743" s="32" t="n">
        <x:v>0.926</x:v>
      </x:c>
      <x:c r="L743" t="n">
        <x:v>0</x:v>
      </x:c>
      <x:c r="M743" t="str"/>
      <x:c r="N743" s="32" t="n">
        <x:v>0.02</x:v>
      </x:c>
    </x:row>
    <x:row r="744">
      <x:c r="A744" t="str">
        <x:v>C00743</x:v>
      </x:c>
      <x:c r="B744" t="n">
        <x:v>36</x:v>
      </x:c>
      <x:c r="C744" s="30" t="n">
        <x:v>62375</x:v>
      </x:c>
      <x:c r="D744" t="n">
        <x:v>686</x:v>
      </x:c>
      <x:c r="E744" t="n">
        <x:v>71</x:v>
      </x:c>
      <x:c r="F744" t="str">
        <x:v>Gold</x:v>
      </x:c>
      <x:c r="G744" t="str">
        <x:v>Digital</x:v>
      </x:c>
      <x:c r="H744" s="60" t="n">
        <x:v>10161</x:v>
      </x:c>
      <x:c r="I744" s="60" t="n">
        <x:v>1168.66</x:v>
      </x:c>
      <x:c r="J744" s="32" t="n">
        <x:v>0.612</x:v>
      </x:c>
      <x:c r="K744" s="32" t="n">
        <x:v>0.762</x:v>
      </x:c>
      <x:c r="L744" t="n">
        <x:v>0</x:v>
      </x:c>
      <x:c r="M744" t="n">
        <x:v>6</x:v>
      </x:c>
      <x:c r="N744" s="32" t="n">
        <x:v>0.196</x:v>
      </x:c>
    </x:row>
    <x:row r="745">
      <x:c r="A745" t="str">
        <x:v>C00744</x:v>
      </x:c>
      <x:c r="B745" t="n">
        <x:v>31</x:v>
      </x:c>
      <x:c r="C745" s="30" t="n">
        <x:v>110004</x:v>
      </x:c>
      <x:c r="D745" t="n">
        <x:v>699</x:v>
      </x:c>
      <x:c r="E745" t="n">
        <x:v>50</x:v>
      </x:c>
      <x:c r="F745" t="str">
        <x:v>Platinum</x:v>
      </x:c>
      <x:c r="G745" t="str">
        <x:v>Digital</x:v>
      </x:c>
      <x:c r="H745" s="60" t="n">
        <x:v>25399</x:v>
      </x:c>
      <x:c r="I745" s="60" t="n">
        <x:v>2826.53</x:v>
      </x:c>
      <x:c r="J745" s="32" t="n">
        <x:v>0.493</x:v>
      </x:c>
      <x:c r="K745" s="32" t="n">
        <x:v>0.875</x:v>
      </x:c>
      <x:c r="L745" t="n">
        <x:v>0</x:v>
      </x:c>
      <x:c r="M745" t="n">
        <x:v>10</x:v>
      </x:c>
      <x:c r="N745" s="32" t="n">
        <x:v>0.02</x:v>
      </x:c>
    </x:row>
    <x:row r="746">
      <x:c r="A746" t="str">
        <x:v>C00745</x:v>
      </x:c>
      <x:c r="B746" t="n">
        <x:v>47</x:v>
      </x:c>
      <x:c r="C746" s="30" t="n">
        <x:v>44348</x:v>
      </x:c>
      <x:c r="D746" t="n">
        <x:v>605</x:v>
      </x:c>
      <x:c r="E746" t="n">
        <x:v>35</x:v>
      </x:c>
      <x:c r="F746" t="str">
        <x:v>CLASSIC</x:v>
      </x:c>
      <x:c r="G746" t="str">
        <x:v>Digital</x:v>
      </x:c>
      <x:c r="H746" s="60" t="n">
        <x:v>4591</x:v>
      </x:c>
      <x:c r="I746" s="60" t="n">
        <x:v>373.53</x:v>
      </x:c>
      <x:c r="J746" s="32" t="n">
        <x:v>0.466</x:v>
      </x:c>
      <x:c r="K746" s="32" t="n">
        <x:v>0.57</x:v>
      </x:c>
      <x:c r="L746" t="n">
        <x:v>1</x:v>
      </x:c>
      <x:c r="M746" t="n">
        <x:v>7</x:v>
      </x:c>
      <x:c r="N746" s="32" t="n">
        <x:v>0.108</x:v>
      </x:c>
    </x:row>
    <x:row r="747">
      <x:c r="A747" t="str">
        <x:v>C00746</x:v>
      </x:c>
      <x:c r="B747" t="n">
        <x:v>34</x:v>
      </x:c>
      <x:c r="C747" s="30" t="n">
        <x:v>131125</x:v>
      </x:c>
      <x:c r="D747" t="n">
        <x:v>701</x:v>
      </x:c>
      <x:c r="E747" t="n">
        <x:v>19</x:v>
      </x:c>
      <x:c r="F747" t="str">
        <x:v>Platinum</x:v>
      </x:c>
      <x:c r="G747" t="str">
        <x:v>Digital</x:v>
      </x:c>
      <x:c r="H747" s="60" t="n">
        <x:v>30639</x:v>
      </x:c>
      <x:c r="I747" s="60" t="n">
        <x:v>3164.02</x:v>
      </x:c>
      <x:c r="J747" s="32" t="n">
        <x:v>0.415</x:v>
      </x:c>
      <x:c r="K747" s="32" t="n">
        <x:v>0.755</x:v>
      </x:c>
      <x:c r="L747" t="n">
        <x:v>0</x:v>
      </x:c>
      <x:c r="M747" t="str"/>
      <x:c r="N747" s="32" t="n">
        <x:v>0.02</x:v>
      </x:c>
    </x:row>
    <x:row r="748">
      <x:c r="A748" t="str">
        <x:v>C00747</x:v>
      </x:c>
      <x:c r="B748" t="n">
        <x:v>53</x:v>
      </x:c>
      <x:c r="C748" s="30" t="n">
        <x:v>56092</x:v>
      </x:c>
      <x:c r="D748" t="n">
        <x:v>732</x:v>
      </x:c>
      <x:c r="E748" t="n">
        <x:v>72</x:v>
      </x:c>
      <x:c r="F748" t="str">
        <x:v>Classic</x:v>
      </x:c>
      <x:c r="G748" t="str">
        <x:v>Branch</x:v>
      </x:c>
      <x:c r="H748" s="60" t="n">
        <x:v>8313</x:v>
      </x:c>
      <x:c r="I748" s="60" t="n">
        <x:v>646.11</x:v>
      </x:c>
      <x:c r="J748" s="32" t="n">
        <x:v>0.335</x:v>
      </x:c>
      <x:c r="K748" s="32" t="n">
        <x:v>0.795</x:v>
      </x:c>
      <x:c r="L748" t="n">
        <x:v>0</x:v>
      </x:c>
      <x:c r="M748" t="n">
        <x:v>5</x:v>
      </x:c>
      <x:c r="N748" s="32" t="n">
        <x:v>0.193</x:v>
      </x:c>
    </x:row>
    <x:row r="749">
      <x:c r="A749" t="str">
        <x:v>C00748</x:v>
      </x:c>
      <x:c r="B749" t="n">
        <x:v>59</x:v>
      </x:c>
      <x:c r="C749" s="30" t="n">
        <x:v>28000</x:v>
      </x:c>
      <x:c r="D749" t="n">
        <x:v>729</x:v>
      </x:c>
      <x:c r="E749" t="n">
        <x:v>18</x:v>
      </x:c>
      <x:c r="F749" t="str">
        <x:v>Classic</x:v>
      </x:c>
      <x:c r="G749" t="str">
        <x:v>Branch</x:v>
      </x:c>
      <x:c r="H749" s="60" t="n">
        <x:v>6272</x:v>
      </x:c>
      <x:c r="I749" s="60" t="n">
        <x:v>286.13</x:v>
      </x:c>
      <x:c r="J749" s="32" t="n">
        <x:v>0.296</x:v>
      </x:c>
      <x:c r="K749" s="32" t="n">
        <x:v>0.828</x:v>
      </x:c>
      <x:c r="L749" t="n">
        <x:v>0</x:v>
      </x:c>
      <x:c r="M749" t="n">
        <x:v>5</x:v>
      </x:c>
      <x:c r="N749" s="32" t="n">
        <x:v>0.186</x:v>
      </x:c>
    </x:row>
    <x:row r="750">
      <x:c r="A750" t="str">
        <x:v>C00749</x:v>
      </x:c>
      <x:c r="B750" t="n">
        <x:v>56</x:v>
      </x:c>
      <x:c r="C750" s="30" t="n">
        <x:v>28000</x:v>
      </x:c>
      <x:c r="D750" t="n">
        <x:v>738</x:v>
      </x:c>
      <x:c r="E750" t="n">
        <x:v>76</x:v>
      </x:c>
      <x:c r="F750" t="str">
        <x:v>Classic</x:v>
      </x:c>
      <x:c r="G750" t="str">
        <x:v>Digital</x:v>
      </x:c>
      <x:c r="H750" s="60" t="n">
        <x:v>6541</x:v>
      </x:c>
      <x:c r="I750" s="60" t="n">
        <x:v>261.02</x:v>
      </x:c>
      <x:c r="J750" s="32" t="n">
        <x:v>0.23</x:v>
      </x:c>
      <x:c r="K750" s="32" t="n">
        <x:v>0.934</x:v>
      </x:c>
      <x:c r="L750" t="n">
        <x:v>0</x:v>
      </x:c>
      <x:c r="M750" t="n">
        <x:v>10</x:v>
      </x:c>
      <x:c r="N750" s="32" t="n">
        <x:v>0.02</x:v>
      </x:c>
    </x:row>
    <x:row r="751">
      <x:c r="A751" t="str">
        <x:v>C00750</x:v>
      </x:c>
      <x:c r="B751" t="n">
        <x:v>21</x:v>
      </x:c>
      <x:c r="C751" s="30" t="n">
        <x:v>53281</x:v>
      </x:c>
      <x:c r="D751" t="n">
        <x:v>698</x:v>
      </x:c>
      <x:c r="E751" t="n">
        <x:v>46</x:v>
      </x:c>
      <x:c r="F751" t="str">
        <x:v>Gold</x:v>
      </x:c>
      <x:c r="G751" t="str">
        <x:v>Digital</x:v>
      </x:c>
      <x:c r="H751" s="60" t="n">
        <x:v>8284</x:v>
      </x:c>
      <x:c r="I751" s="60" t="n">
        <x:v>1009.18</x:v>
      </x:c>
      <x:c r="J751" s="32" t="n">
        <x:v>0.38</x:v>
      </x:c>
      <x:c r="K751" s="32" t="n">
        <x:v>0.709</x:v>
      </x:c>
      <x:c r="L751" t="n">
        <x:v>0</x:v>
      </x:c>
      <x:c r="M751" t="n">
        <x:v>7</x:v>
      </x:c>
      <x:c r="N751" s="32" t="n">
        <x:v>0.076</x:v>
      </x:c>
    </x:row>
    <x:row r="752">
      <x:c r="A752" t="str">
        <x:v>C00751</x:v>
      </x:c>
      <x:c r="B752" t="n">
        <x:v>58</x:v>
      </x:c>
      <x:c r="C752" s="30" t="n">
        <x:v>60508</x:v>
      </x:c>
      <x:c r="D752" t="n">
        <x:v>682</x:v>
      </x:c>
      <x:c r="E752" t="n">
        <x:v>17</x:v>
      </x:c>
      <x:c r="F752" t="str">
        <x:v>Gold</x:v>
      </x:c>
      <x:c r="G752" t="str">
        <x:v>Direct Mail</x:v>
      </x:c>
      <x:c r="H752" s="60" t="n">
        <x:v>10100</x:v>
      </x:c>
      <x:c r="I752" s="60" t="n">
        <x:v>883.1</x:v>
      </x:c>
      <x:c r="J752" s="32" t="n">
        <x:v>0.315</x:v>
      </x:c>
      <x:c r="K752" s="32" t="n">
        <x:v>0.811</x:v>
      </x:c>
      <x:c r="L752" t="n">
        <x:v>0</x:v>
      </x:c>
      <x:c r="M752" t="n">
        <x:v>9</x:v>
      </x:c>
      <x:c r="N752" s="32" t="n">
        <x:v>0.071</x:v>
      </x:c>
    </x:row>
    <x:row r="753">
      <x:c r="A753" t="str">
        <x:v>C00752</x:v>
      </x:c>
      <x:c r="B753" t="n">
        <x:v>32</x:v>
      </x:c>
      <x:c r="C753" s="30" t="n">
        <x:v>75802</x:v>
      </x:c>
      <x:c r="D753" t="n">
        <x:v>815</x:v>
      </x:c>
      <x:c r="E753" t="n">
        <x:v>57</x:v>
      </x:c>
      <x:c r="F753" t="str">
        <x:v>Classic</x:v>
      </x:c>
      <x:c r="G753" t="str">
        <x:v>Branch</x:v>
      </x:c>
      <x:c r="H753" s="60" t="n">
        <x:v>11460</x:v>
      </x:c>
      <x:c r="I753" s="60" t="n">
        <x:v>1316.49</x:v>
      </x:c>
      <x:c r="J753" s="32" t="n">
        <x:v>0.172</x:v>
      </x:c>
      <x:c r="K753" s="32" t="n">
        <x:v>0.951</x:v>
      </x:c>
      <x:c r="L753" t="n">
        <x:v>0</x:v>
      </x:c>
      <x:c r="M753" t="n">
        <x:v>7</x:v>
      </x:c>
      <x:c r="N753" s="32" t="n">
        <x:v>0.121</x:v>
      </x:c>
    </x:row>
    <x:row r="754">
      <x:c r="A754" t="str">
        <x:v>C00753</x:v>
      </x:c>
      <x:c r="B754" t="n">
        <x:v>49</x:v>
      </x:c>
      <x:c r="C754" s="30" t="n">
        <x:v>64495</x:v>
      </x:c>
      <x:c r="D754" t="n">
        <x:v>673</x:v>
      </x:c>
      <x:c r="E754" t="n">
        <x:v>48</x:v>
      </x:c>
      <x:c r="F754" t="str">
        <x:v>Gold</x:v>
      </x:c>
      <x:c r="G754" t="str">
        <x:v>Branch</x:v>
      </x:c>
      <x:c r="H754" s="60" t="n">
        <x:v>10494</x:v>
      </x:c>
      <x:c r="I754" s="60" t="n">
        <x:v>937.02</x:v>
      </x:c>
      <x:c r="J754" s="32" t="n">
        <x:v>0.294</x:v>
      </x:c>
      <x:c r="K754" s="32" t="n">
        <x:v>0.619</x:v>
      </x:c>
      <x:c r="L754" t="n">
        <x:v>0</x:v>
      </x:c>
      <x:c r="M754" t="n">
        <x:v>8</x:v>
      </x:c>
      <x:c r="N754" s="32" t="n">
        <x:v>0.048</x:v>
      </x:c>
    </x:row>
    <x:row r="755">
      <x:c r="A755" t="str">
        <x:v>C00754</x:v>
      </x:c>
      <x:c r="B755" t="n">
        <x:v>30</x:v>
      </x:c>
      <x:c r="C755" s="30" t="n">
        <x:v>77008</x:v>
      </x:c>
      <x:c r="D755" t="n">
        <x:v>651</x:v>
      </x:c>
      <x:c r="E755" t="n">
        <x:v>54</x:v>
      </x:c>
      <x:c r="F755" t="str">
        <x:v>Gold</x:v>
      </x:c>
      <x:c r="G755" t="str">
        <x:v>Digital</x:v>
      </x:c>
      <x:c r="H755" s="60" t="n">
        <x:v>11775</x:v>
      </x:c>
      <x:c r="I755" s="60" t="n">
        <x:v>1447.87</x:v>
      </x:c>
      <x:c r="J755" s="32" t="n">
        <x:v>0.519</x:v>
      </x:c>
      <x:c r="K755" s="32" t="n">
        <x:v>0.684</x:v>
      </x:c>
      <x:c r="L755" t="n">
        <x:v>0</x:v>
      </x:c>
      <x:c r="M755" t="n">
        <x:v>4</x:v>
      </x:c>
      <x:c r="N755" s="32" t="n">
        <x:v>0.281</x:v>
      </x:c>
    </x:row>
    <x:row r="756">
      <x:c r="A756" t="str">
        <x:v>C00755</x:v>
      </x:c>
      <x:c r="B756" t="n">
        <x:v>21</x:v>
      </x:c>
      <x:c r="C756" s="30" t="n">
        <x:v>47037</x:v>
      </x:c>
      <x:c r="D756" t="n">
        <x:v>673</x:v>
      </x:c>
      <x:c r="E756" t="n">
        <x:v>28</x:v>
      </x:c>
      <x:c r="F756" t="str">
        <x:v>Classic</x:v>
      </x:c>
      <x:c r="G756" t="str">
        <x:v>Digital</x:v>
      </x:c>
      <x:c r="H756" s="60" t="n">
        <x:v>1000</x:v>
      </x:c>
      <x:c r="I756" s="60" t="n">
        <x:v>480.47</x:v>
      </x:c>
      <x:c r="J756" s="32" t="n">
        <x:v>0.328</x:v>
      </x:c>
      <x:c r="K756" s="32" t="n">
        <x:v>0.714</x:v>
      </x:c>
      <x:c r="L756" t="n">
        <x:v>0</x:v>
      </x:c>
      <x:c r="M756" t="n">
        <x:v>8</x:v>
      </x:c>
      <x:c r="N756" s="32" t="n">
        <x:v>0.055</x:v>
      </x:c>
    </x:row>
    <x:row r="757">
      <x:c r="A757" t="str">
        <x:v>C00756</x:v>
      </x:c>
      <x:c r="B757" t="n">
        <x:v>25</x:v>
      </x:c>
      <x:c r="C757" s="30" t="n">
        <x:v>43230</x:v>
      </x:c>
      <x:c r="D757" t="n">
        <x:v>720</x:v>
      </x:c>
      <x:c r="E757" t="n">
        <x:v>25</x:v>
      </x:c>
      <x:c r="F757" t="str">
        <x:v>Classic</x:v>
      </x:c>
      <x:c r="G757" t="str">
        <x:v>Branch</x:v>
      </x:c>
      <x:c r="H757" s="60" t="n">
        <x:v>9116</x:v>
      </x:c>
      <x:c r="I757" s="60" t="n">
        <x:v>1685.46</x:v>
      </x:c>
      <x:c r="J757" s="32" t="n">
        <x:v>0.353</x:v>
      </x:c>
      <x:c r="K757" s="32" t="n">
        <x:v>0.758</x:v>
      </x:c>
      <x:c r="L757" t="n">
        <x:v>0</x:v>
      </x:c>
      <x:c r="M757" t="n">
        <x:v>6</x:v>
      </x:c>
      <x:c r="N757" s="32" t="n">
        <x:v>0.136</x:v>
      </x:c>
    </x:row>
    <x:row r="758">
      <x:c r="A758" t="str">
        <x:v>C00757</x:v>
      </x:c>
      <x:c r="B758" t="n">
        <x:v>45</x:v>
      </x:c>
      <x:c r="C758" s="30" t="n">
        <x:v>58670</x:v>
      </x:c>
      <x:c r="D758" t="n">
        <x:v>635</x:v>
      </x:c>
      <x:c r="E758" t="n">
        <x:v>51</x:v>
      </x:c>
      <x:c r="F758" t="str">
        <x:v>Classic</x:v>
      </x:c>
      <x:c r="G758" t="str">
        <x:v>Digital</x:v>
      </x:c>
      <x:c r="H758" s="60" t="n">
        <x:v>6807</x:v>
      </x:c>
      <x:c r="I758" s="60" t="n">
        <x:v>990.7</x:v>
      </x:c>
      <x:c r="J758" s="32" t="n">
        <x:v>0.279</x:v>
      </x:c>
      <x:c r="K758" s="32" t="n">
        <x:v>0.669</x:v>
      </x:c>
      <x:c r="L758" t="n">
        <x:v>0</x:v>
      </x:c>
      <x:c r="M758" t="n">
        <x:v>4</x:v>
      </x:c>
      <x:c r="N758" s="32" t="n">
        <x:v>0.28</x:v>
      </x:c>
    </x:row>
    <x:row r="759">
      <x:c r="A759" t="str">
        <x:v>C00758</x:v>
      </x:c>
      <x:c r="B759" t="n">
        <x:v>46</x:v>
      </x:c>
      <x:c r="C759" s="30" t="n">
        <x:v>114546</x:v>
      </x:c>
      <x:c r="D759" t="n">
        <x:v>716</x:v>
      </x:c>
      <x:c r="E759" t="n">
        <x:v>140</x:v>
      </x:c>
      <x:c r="F759" t="str">
        <x:v>Platinum</x:v>
      </x:c>
      <x:c r="G759" t="str">
        <x:v>Direct Mail</x:v>
      </x:c>
      <x:c r="H759" s="60" t="n">
        <x:v>26640</x:v>
      </x:c>
      <x:c r="I759" s="60" t="n">
        <x:v>2654.81</x:v>
      </x:c>
      <x:c r="J759" s="32" t="n">
        <x:v>0.593</x:v>
      </x:c>
      <x:c r="K759" s="32" t="n">
        <x:v>0.784</x:v>
      </x:c>
      <x:c r="L759" t="n">
        <x:v>0</x:v>
      </x:c>
      <x:c r="M759" t="n">
        <x:v>8</x:v>
      </x:c>
      <x:c r="N759" s="32" t="n">
        <x:v>0.047</x:v>
      </x:c>
    </x:row>
    <x:row r="760">
      <x:c r="A760" t="str">
        <x:v>C00759</x:v>
      </x:c>
      <x:c r="B760" t="n">
        <x:v>45</x:v>
      </x:c>
      <x:c r="C760" s="30" t="n">
        <x:v>66595</x:v>
      </x:c>
      <x:c r="D760" t="n">
        <x:v>644</x:v>
      </x:c>
      <x:c r="E760" t="n">
        <x:v>53</x:v>
      </x:c>
      <x:c r="F760" t="str">
        <x:v>Classic</x:v>
      </x:c>
      <x:c r="G760" t="str">
        <x:v>Branch</x:v>
      </x:c>
      <x:c r="H760" s="60" t="n">
        <x:v>4260</x:v>
      </x:c>
      <x:c r="I760" s="60" t="n">
        <x:v>685.53</x:v>
      </x:c>
      <x:c r="J760" s="32" t="n">
        <x:v>0.285</x:v>
      </x:c>
      <x:c r="K760" s="32" t="n">
        <x:v>0.719</x:v>
      </x:c>
      <x:c r="L760" t="n">
        <x:v>0</x:v>
      </x:c>
      <x:c r="M760" t="n">
        <x:v>7</x:v>
      </x:c>
      <x:c r="N760" s="32" t="n">
        <x:v>0.129</x:v>
      </x:c>
    </x:row>
    <x:row r="761">
      <x:c r="A761" t="str">
        <x:v>C00760</x:v>
      </x:c>
      <x:c r="B761" t="n">
        <x:v>36</x:v>
      </x:c>
      <x:c r="C761" s="30" t="n">
        <x:v>100624</x:v>
      </x:c>
      <x:c r="D761" t="n">
        <x:v>717</x:v>
      </x:c>
      <x:c r="E761" t="n">
        <x:v>31</x:v>
      </x:c>
      <x:c r="F761" t="str">
        <x:v>Classic</x:v>
      </x:c>
      <x:c r="G761" t="str">
        <x:v>Branch</x:v>
      </x:c>
      <x:c r="H761" s="60" t="n">
        <x:v>11510</x:v>
      </x:c>
      <x:c r="I761" s="60" t="n">
        <x:v>961.11</x:v>
      </x:c>
      <x:c r="J761" s="32" t="n">
        <x:v>0.24</x:v>
      </x:c>
      <x:c r="K761" s="32" t="n">
        <x:v>0.824</x:v>
      </x:c>
      <x:c r="L761" t="n">
        <x:v>0</x:v>
      </x:c>
      <x:c r="M761" t="n">
        <x:v>10</x:v>
      </x:c>
      <x:c r="N761" s="32" t="n">
        <x:v>0.02</x:v>
      </x:c>
    </x:row>
    <x:row r="762">
      <x:c r="A762" t="str">
        <x:v>C00761</x:v>
      </x:c>
      <x:c r="B762" t="n">
        <x:v>33</x:v>
      </x:c>
      <x:c r="C762" s="30" t="n">
        <x:v>29390</x:v>
      </x:c>
      <x:c r="D762" t="n">
        <x:v>637</x:v>
      </x:c>
      <x:c r="E762" t="n">
        <x:v>55</x:v>
      </x:c>
      <x:c r="F762" t="str">
        <x:v>Classic</x:v>
      </x:c>
      <x:c r="G762" t="str">
        <x:v>Direct Mail</x:v>
      </x:c>
      <x:c r="H762" s="60" t="n">
        <x:v>2247</x:v>
      </x:c>
      <x:c r="I762" s="60" t="n">
        <x:v>333.88</x:v>
      </x:c>
      <x:c r="J762" s="32" t="n">
        <x:v>0.577</x:v>
      </x:c>
      <x:c r="K762" s="32" t="n">
        <x:v>0.63</x:v>
      </x:c>
      <x:c r="L762" t="n">
        <x:v>0</x:v>
      </x:c>
      <x:c r="M762" t="n">
        <x:v>8</x:v>
      </x:c>
      <x:c r="N762" s="32" t="n">
        <x:v>0.07</x:v>
      </x:c>
    </x:row>
    <x:row r="763">
      <x:c r="A763" t="str">
        <x:v>C00762</x:v>
      </x:c>
      <x:c r="B763" t="n">
        <x:v>56</x:v>
      </x:c>
      <x:c r="C763" s="30" t="n">
        <x:v>43638</x:v>
      </x:c>
      <x:c r="D763" t="n">
        <x:v>673</x:v>
      </x:c>
      <x:c r="E763" t="n">
        <x:v>34</x:v>
      </x:c>
      <x:c r="F763" t="str">
        <x:v>Classic </x:v>
      </x:c>
      <x:c r="G763" t="str">
        <x:v>DIRECT MAIL</x:v>
      </x:c>
      <x:c r="H763" s="60" t="n">
        <x:v>4235</x:v>
      </x:c>
      <x:c r="I763" s="60" t="n">
        <x:v>628.45</x:v>
      </x:c>
      <x:c r="J763" s="32" t="n">
        <x:v>0.628</x:v>
      </x:c>
      <x:c r="K763" s="32" t="n">
        <x:v>0.668</x:v>
      </x:c>
      <x:c r="L763" t="n">
        <x:v>0</x:v>
      </x:c>
      <x:c r="M763" t="n">
        <x:v>7</x:v>
      </x:c>
      <x:c r="N763" s="32" t="n">
        <x:v>0.11</x:v>
      </x:c>
    </x:row>
    <x:row r="764">
      <x:c r="A764" t="str">
        <x:v>C00763</x:v>
      </x:c>
      <x:c r="B764" t="n">
        <x:v>21</x:v>
      </x:c>
      <x:c r="C764" s="30" t="n">
        <x:v>207308</x:v>
      </x:c>
      <x:c r="D764" t="n">
        <x:v>704</x:v>
      </x:c>
      <x:c r="E764" t="n">
        <x:v>17</x:v>
      </x:c>
      <x:c r="F764" t="str">
        <x:v>Platinum</x:v>
      </x:c>
      <x:c r="G764" t="str">
        <x:v>Direct Mail</x:v>
      </x:c>
      <x:c r="H764" s="60" t="n">
        <x:v>40000</x:v>
      </x:c>
      <x:c r="I764" s="60" t="n">
        <x:v>4536.93</x:v>
      </x:c>
      <x:c r="J764" s="32" t="n">
        <x:v>0.364</x:v>
      </x:c>
      <x:c r="K764" s="32" t="n">
        <x:v>0.706</x:v>
      </x:c>
      <x:c r="L764" t="n">
        <x:v>0</x:v>
      </x:c>
      <x:c r="M764" t="n">
        <x:v>5</x:v>
      </x:c>
      <x:c r="N764" s="32" t="n">
        <x:v>0.255</x:v>
      </x:c>
    </x:row>
    <x:row r="765">
      <x:c r="A765" t="str">
        <x:v>C00764</x:v>
      </x:c>
      <x:c r="B765" t="n">
        <x:v>32</x:v>
      </x:c>
      <x:c r="C765" s="30" t="n">
        <x:v>47540</x:v>
      </x:c>
      <x:c r="D765" t="n">
        <x:v>673</x:v>
      </x:c>
      <x:c r="E765" t="n">
        <x:v>18</x:v>
      </x:c>
      <x:c r="F765" t="str">
        <x:v>Classic</x:v>
      </x:c>
      <x:c r="G765" t="str">
        <x:v>Branch</x:v>
      </x:c>
      <x:c r="H765" s="60" t="n">
        <x:v>5613</x:v>
      </x:c>
      <x:c r="I765" s="60" t="n">
        <x:v>473.23</x:v>
      </x:c>
      <x:c r="J765" s="32" t="n">
        <x:v>0.33</x:v>
      </x:c>
      <x:c r="K765" s="32" t="n">
        <x:v>0.642</x:v>
      </x:c>
      <x:c r="L765" t="n">
        <x:v>0</x:v>
      </x:c>
      <x:c r="M765" t="n">
        <x:v>9</x:v>
      </x:c>
      <x:c r="N765" s="32" t="n">
        <x:v>0.035</x:v>
      </x:c>
    </x:row>
    <x:row r="766">
      <x:c r="A766" t="str">
        <x:v>C00765</x:v>
      </x:c>
      <x:c r="B766" t="n">
        <x:v>40</x:v>
      </x:c>
      <x:c r="C766" s="30" t="n">
        <x:v>58973</x:v>
      </x:c>
      <x:c r="D766" t="n">
        <x:v>627</x:v>
      </x:c>
      <x:c r="E766" t="n">
        <x:v>10</x:v>
      </x:c>
      <x:c r="F766" t="str">
        <x:v>Classic</x:v>
      </x:c>
      <x:c r="G766" t="str">
        <x:v>Digital</x:v>
      </x:c>
      <x:c r="H766" s="60" t="n">
        <x:v>3284</x:v>
      </x:c>
      <x:c r="I766" s="60" t="n">
        <x:v>553.75</x:v>
      </x:c>
      <x:c r="J766" s="32" t="n">
        <x:v>0.491</x:v>
      </x:c>
      <x:c r="K766" s="32" t="n">
        <x:v>0.53</x:v>
      </x:c>
      <x:c r="L766" t="n">
        <x:v>0</x:v>
      </x:c>
      <x:c r="M766" t="n">
        <x:v>6</x:v>
      </x:c>
      <x:c r="N766" s="32" t="n">
        <x:v>0.178</x:v>
      </x:c>
    </x:row>
    <x:row r="767">
      <x:c r="A767" t="str">
        <x:v>C00766</x:v>
      </x:c>
      <x:c r="B767" t="n">
        <x:v>40</x:v>
      </x:c>
      <x:c r="C767" s="30" t="n">
        <x:v>60649</x:v>
      </x:c>
      <x:c r="D767" t="n">
        <x:v>649</x:v>
      </x:c>
      <x:c r="E767" t="n">
        <x:v>63</x:v>
      </x:c>
      <x:c r="F767" t="str">
        <x:v>CLASSIC</x:v>
      </x:c>
      <x:c r="G767" t="str">
        <x:v>Digital</x:v>
      </x:c>
      <x:c r="H767" s="60" t="n">
        <x:v>4431</x:v>
      </x:c>
      <x:c r="I767" s="60" t="n">
        <x:v>773.46</x:v>
      </x:c>
      <x:c r="J767" s="32" t="n">
        <x:v>0.44</x:v>
      </x:c>
      <x:c r="K767" s="32" t="n">
        <x:v>0.693</x:v>
      </x:c>
      <x:c r="L767" t="n">
        <x:v>0</x:v>
      </x:c>
      <x:c r="M767" t="n">
        <x:v>7</x:v>
      </x:c>
      <x:c r="N767" s="32" t="n">
        <x:v>0.122</x:v>
      </x:c>
    </x:row>
    <x:row r="768">
      <x:c r="A768" t="str">
        <x:v>C00767</x:v>
      </x:c>
      <x:c r="B768" t="n">
        <x:v>32</x:v>
      </x:c>
      <x:c r="C768" s="30" t="n">
        <x:v>86487</x:v>
      </x:c>
      <x:c r="D768" t="n">
        <x:v>725</x:v>
      </x:c>
      <x:c r="E768" t="n">
        <x:v>51</x:v>
      </x:c>
      <x:c r="F768" t="str">
        <x:v>GOLD</x:v>
      </x:c>
      <x:c r="G768" t="str">
        <x:v>DIGITAL</x:v>
      </x:c>
      <x:c r="H768" s="60" t="n">
        <x:v>18033</x:v>
      </x:c>
      <x:c r="I768" s="60" t="n">
        <x:v>1577.83</x:v>
      </x:c>
      <x:c r="J768" s="32" t="n">
        <x:v>0.224</x:v>
      </x:c>
      <x:c r="K768" s="32" t="n">
        <x:v>0.847</x:v>
      </x:c>
      <x:c r="L768" t="n">
        <x:v>0</x:v>
      </x:c>
      <x:c r="M768" t="n">
        <x:v>7</x:v>
      </x:c>
      <x:c r="N768" s="32" t="n">
        <x:v>0.119</x:v>
      </x:c>
    </x:row>
    <x:row r="769">
      <x:c r="A769" t="str">
        <x:v>C00768</x:v>
      </x:c>
      <x:c r="B769" t="n">
        <x:v>54</x:v>
      </x:c>
      <x:c r="C769" s="30" t="n">
        <x:v>94536</x:v>
      </x:c>
      <x:c r="D769" t="n">
        <x:v>757</x:v>
      </x:c>
      <x:c r="E769" t="n">
        <x:v>14</x:v>
      </x:c>
      <x:c r="F769" t="str">
        <x:v>Classic</x:v>
      </x:c>
      <x:c r="G769" t="str">
        <x:v>Digital</x:v>
      </x:c>
      <x:c r="H769" s="60" t="n">
        <x:v>12959</x:v>
      </x:c>
      <x:c r="I769" s="60" t="n">
        <x:v>1520.43</x:v>
      </x:c>
      <x:c r="J769" s="32" t="n">
        <x:v>0.416</x:v>
      </x:c>
      <x:c r="K769" s="32" t="n">
        <x:v>0.787</x:v>
      </x:c>
      <x:c r="L769" t="n">
        <x:v>0</x:v>
      </x:c>
      <x:c r="M769" t="n">
        <x:v>8</x:v>
      </x:c>
      <x:c r="N769" s="32" t="n">
        <x:v>0.067</x:v>
      </x:c>
    </x:row>
    <x:row r="770">
      <x:c r="A770" t="str">
        <x:v>C00769</x:v>
      </x:c>
      <x:c r="B770" t="n">
        <x:v>24</x:v>
      </x:c>
      <x:c r="C770" s="30" t="n">
        <x:v>31813</x:v>
      </x:c>
      <x:c r="D770" t="n">
        <x:v>617</x:v>
      </x:c>
      <x:c r="E770" t="n">
        <x:v>43</x:v>
      </x:c>
      <x:c r="F770" t="str">
        <x:v>Classic</x:v>
      </x:c>
      <x:c r="G770" t="str">
        <x:v>Direct Mail</x:v>
      </x:c>
      <x:c r="H770" s="60" t="n">
        <x:v>5327</x:v>
      </x:c>
      <x:c r="I770" s="60" t="n">
        <x:v>878.1</x:v>
      </x:c>
      <x:c r="J770" s="32" t="n">
        <x:v>0.504</x:v>
      </x:c>
      <x:c r="K770" s="32" t="n">
        <x:v>0.598</x:v>
      </x:c>
      <x:c r="L770" t="n">
        <x:v>1</x:v>
      </x:c>
      <x:c r="M770" t="n">
        <x:v>9</x:v>
      </x:c>
      <x:c r="N770" s="32" t="n">
        <x:v>0.02</x:v>
      </x:c>
    </x:row>
    <x:row r="771">
      <x:c r="A771" t="str">
        <x:v>C00770</x:v>
      </x:c>
      <x:c r="B771" t="n">
        <x:v>48</x:v>
      </x:c>
      <x:c r="C771" s="30" t="n">
        <x:v>81928</x:v>
      </x:c>
      <x:c r="D771" t="n">
        <x:v>693</x:v>
      </x:c>
      <x:c r="E771" t="n">
        <x:v>17</x:v>
      </x:c>
      <x:c r="F771" t="str">
        <x:v>Gold</x:v>
      </x:c>
      <x:c r="G771" t="str">
        <x:v>Partner</x:v>
      </x:c>
      <x:c r="H771" s="60" t="n">
        <x:v>12544</x:v>
      </x:c>
      <x:c r="I771" s="60" t="n">
        <x:v>1439.65</x:v>
      </x:c>
      <x:c r="J771" s="32" t="n">
        <x:v>0.406</x:v>
      </x:c>
      <x:c r="K771" s="32" t="n">
        <x:v>0.656</x:v>
      </x:c>
      <x:c r="L771" t="n">
        <x:v>2</x:v>
      </x:c>
      <x:c r="M771" t="n">
        <x:v>6</x:v>
      </x:c>
      <x:c r="N771" s="32" t="n">
        <x:v>0.178</x:v>
      </x:c>
    </x:row>
    <x:row r="772">
      <x:c r="A772" t="str">
        <x:v>C00771</x:v>
      </x:c>
      <x:c r="B772" t="n">
        <x:v>30</x:v>
      </x:c>
      <x:c r="C772" s="30" t="n">
        <x:v>82600</x:v>
      </x:c>
      <x:c r="D772" t="n">
        <x:v>704</x:v>
      </x:c>
      <x:c r="E772" t="n">
        <x:v>156</x:v>
      </x:c>
      <x:c r="F772" t="str">
        <x:v>Gold</x:v>
      </x:c>
      <x:c r="G772" t="str">
        <x:v>Partner</x:v>
      </x:c>
      <x:c r="H772" s="60" t="n">
        <x:v>11375</x:v>
      </x:c>
      <x:c r="I772" s="60" t="n">
        <x:v>1266.08</x:v>
      </x:c>
      <x:c r="J772" s="32" t="n">
        <x:v>0.324</x:v>
      </x:c>
      <x:c r="K772" s="32" t="n">
        <x:v>0.846</x:v>
      </x:c>
      <x:c r="L772" t="n">
        <x:v>0</x:v>
      </x:c>
      <x:c r="M772" t="n">
        <x:v>3</x:v>
      </x:c>
      <x:c r="N772" s="32" t="n">
        <x:v>0.296</x:v>
      </x:c>
    </x:row>
    <x:row r="773">
      <x:c r="A773" t="str">
        <x:v>C00772</x:v>
      </x:c>
      <x:c r="B773" t="n">
        <x:v>34</x:v>
      </x:c>
      <x:c r="C773" s="30" t="n">
        <x:v>96976</x:v>
      </x:c>
      <x:c r="D773" t="n">
        <x:v>739</x:v>
      </x:c>
      <x:c r="E773" t="n">
        <x:v>24</x:v>
      </x:c>
      <x:c r="F773" t="str">
        <x:v>Platinum</x:v>
      </x:c>
      <x:c r="G773" t="str">
        <x:v>Digital</x:v>
      </x:c>
      <x:c r="H773" s="60" t="n">
        <x:v>24620</x:v>
      </x:c>
      <x:c r="I773" s="60" t="n">
        <x:v>2710.14</x:v>
      </x:c>
      <x:c r="J773" s="32" t="n">
        <x:v>0.464</x:v>
      </x:c>
      <x:c r="K773" s="32" t="n">
        <x:v>0.891</x:v>
      </x:c>
      <x:c r="L773" t="n">
        <x:v>0</x:v>
      </x:c>
      <x:c r="M773" t="n">
        <x:v>6</x:v>
      </x:c>
      <x:c r="N773" s="32" t="n">
        <x:v>0.233</x:v>
      </x:c>
    </x:row>
    <x:row r="774">
      <x:c r="A774" t="str">
        <x:v>C00773</x:v>
      </x:c>
      <x:c r="B774" t="n">
        <x:v>30</x:v>
      </x:c>
      <x:c r="C774" s="30" t="n">
        <x:v>78091</x:v>
      </x:c>
      <x:c r="D774" t="n">
        <x:v>632</x:v>
      </x:c>
      <x:c r="E774" t="n">
        <x:v>36</x:v>
      </x:c>
      <x:c r="F774" t="str">
        <x:v>Gold</x:v>
      </x:c>
      <x:c r="G774" t="str">
        <x:v>Digital</x:v>
      </x:c>
      <x:c r="H774" s="60" t="n">
        <x:v>9037</x:v>
      </x:c>
      <x:c r="I774" s="60" t="n">
        <x:v>1116.14</x:v>
      </x:c>
      <x:c r="J774" s="32" t="n">
        <x:v>0.323</x:v>
      </x:c>
      <x:c r="K774" s="32" t="n">
        <x:v>0.763</x:v>
      </x:c>
      <x:c r="L774" t="n">
        <x:v>0</x:v>
      </x:c>
      <x:c r="M774" t="n">
        <x:v>8</x:v>
      </x:c>
      <x:c r="N774" s="32" t="n">
        <x:v>0.08</x:v>
      </x:c>
    </x:row>
    <x:row r="775">
      <x:c r="A775" t="str">
        <x:v>C00774</x:v>
      </x:c>
      <x:c r="B775" t="n">
        <x:v>31</x:v>
      </x:c>
      <x:c r="C775" s="30" t="n">
        <x:v>93174</x:v>
      </x:c>
      <x:c r="D775" t="n">
        <x:v>654</x:v>
      </x:c>
      <x:c r="E775" t="n">
        <x:v>28</x:v>
      </x:c>
      <x:c r="F775" t="str">
        <x:v>Gold</x:v>
      </x:c>
      <x:c r="G775" t="str">
        <x:v>Direct Mail</x:v>
      </x:c>
      <x:c r="H775" s="60" t="n">
        <x:v>8834</x:v>
      </x:c>
      <x:c r="I775" s="60" t="n">
        <x:v>1262.84</x:v>
      </x:c>
      <x:c r="J775" s="32" t="n">
        <x:v>0.42</x:v>
      </x:c>
      <x:c r="K775" s="32" t="n">
        <x:v>0.741</x:v>
      </x:c>
      <x:c r="L775" t="n">
        <x:v>0</x:v>
      </x:c>
      <x:c r="M775" t="n">
        <x:v>6</x:v>
      </x:c>
      <x:c r="N775" s="32" t="n">
        <x:v>0.179</x:v>
      </x:c>
    </x:row>
    <x:row r="776">
      <x:c r="A776" t="str">
        <x:v>C00775</x:v>
      </x:c>
      <x:c r="B776" t="n">
        <x:v>34</x:v>
      </x:c>
      <x:c r="C776" s="30" t="n">
        <x:v>111491</x:v>
      </x:c>
      <x:c r="D776" t="n">
        <x:v>627</x:v>
      </x:c>
      <x:c r="E776" t="n">
        <x:v>26</x:v>
      </x:c>
      <x:c r="F776" t="str">
        <x:v>Gold</x:v>
      </x:c>
      <x:c r="G776" t="str">
        <x:v>Direct Mail</x:v>
      </x:c>
      <x:c r="H776" s="60" t="n">
        <x:v>12835</x:v>
      </x:c>
      <x:c r="I776" s="60" t="n">
        <x:v>1838.97</x:v>
      </x:c>
      <x:c r="J776" s="32" t="n">
        <x:v>0.546</x:v>
      </x:c>
      <x:c r="K776" s="32" t="n">
        <x:v>0.669</x:v>
      </x:c>
      <x:c r="L776" t="n">
        <x:v>0</x:v>
      </x:c>
      <x:c r="M776" t="n">
        <x:v>6</x:v>
      </x:c>
      <x:c r="N776" s="32" t="n">
        <x:v>0.175</x:v>
      </x:c>
    </x:row>
    <x:row r="777">
      <x:c r="A777" t="str">
        <x:v>C00776</x:v>
      </x:c>
      <x:c r="B777" t="n">
        <x:v>57</x:v>
      </x:c>
      <x:c r="C777" s="30" t="n">
        <x:v>115104</x:v>
      </x:c>
      <x:c r="D777" t="n">
        <x:v>716</x:v>
      </x:c>
      <x:c r="E777" t="n">
        <x:v>10</x:v>
      </x:c>
      <x:c r="F777" t="str">
        <x:v>Platinum</x:v>
      </x:c>
      <x:c r="G777" t="str">
        <x:v>Digital</x:v>
      </x:c>
      <x:c r="H777" s="60" t="n">
        <x:v>26287</x:v>
      </x:c>
      <x:c r="I777" s="60" t="n">
        <x:v>2844.63</x:v>
      </x:c>
      <x:c r="J777" s="32" t="n">
        <x:v>0.359</x:v>
      </x:c>
      <x:c r="K777" s="32" t="n">
        <x:v>0.84</x:v>
      </x:c>
      <x:c r="L777" t="n">
        <x:v>0</x:v>
      </x:c>
      <x:c r="M777" t="n">
        <x:v>5</x:v>
      </x:c>
      <x:c r="N777" s="32" t="n">
        <x:v>0.243</x:v>
      </x:c>
    </x:row>
    <x:row r="778">
      <x:c r="A778" t="str">
        <x:v>C00777</x:v>
      </x:c>
      <x:c r="B778" t="n">
        <x:v>47</x:v>
      </x:c>
      <x:c r="C778" s="30" t="n">
        <x:v>133309</x:v>
      </x:c>
      <x:c r="D778" t="n">
        <x:v>758</x:v>
      </x:c>
      <x:c r="E778" t="n">
        <x:v>39</x:v>
      </x:c>
      <x:c r="F778" t="str">
        <x:v>Classic</x:v>
      </x:c>
      <x:c r="G778" t="str">
        <x:v>Digital</x:v>
      </x:c>
      <x:c r="H778" s="60" t="n">
        <x:v>15760</x:v>
      </x:c>
      <x:c r="I778" s="60" t="n">
        <x:v>1867.2</x:v>
      </x:c>
      <x:c r="J778" s="32" t="n">
        <x:v>0.338</x:v>
      </x:c>
      <x:c r="K778" s="32" t="n">
        <x:v>0.853</x:v>
      </x:c>
      <x:c r="L778" t="n">
        <x:v>0</x:v>
      </x:c>
      <x:c r="M778" t="n">
        <x:v>8</x:v>
      </x:c>
      <x:c r="N778" s="32" t="n">
        <x:v>0.029</x:v>
      </x:c>
    </x:row>
    <x:row r="779">
      <x:c r="A779" t="str">
        <x:v>C00778</x:v>
      </x:c>
      <x:c r="B779" t="n">
        <x:v>38</x:v>
      </x:c>
      <x:c r="C779" s="30" t="n">
        <x:v>97318</x:v>
      </x:c>
      <x:c r="D779" t="n">
        <x:v>670</x:v>
      </x:c>
      <x:c r="E779" t="n">
        <x:v>41</x:v>
      </x:c>
      <x:c r="F779" t="str">
        <x:v>Gold</x:v>
      </x:c>
      <x:c r="G779" t="str">
        <x:v> Partner</x:v>
      </x:c>
      <x:c r="H779" s="60" t="n">
        <x:v>12497</x:v>
      </x:c>
      <x:c r="I779" s="60" t="n">
        <x:v>1472.32</x:v>
      </x:c>
      <x:c r="J779" s="32" t="n">
        <x:v>0.251</x:v>
      </x:c>
      <x:c r="K779" s="32" t="n">
        <x:v>0.626</x:v>
      </x:c>
      <x:c r="L779" t="n">
        <x:v>0</x:v>
      </x:c>
      <x:c r="M779" t="n">
        <x:v>5</x:v>
      </x:c>
      <x:c r="N779" s="32" t="n">
        <x:v>0.246</x:v>
      </x:c>
    </x:row>
    <x:row r="780">
      <x:c r="A780" t="str">
        <x:v>C00779</x:v>
      </x:c>
      <x:c r="B780" t="n">
        <x:v>53</x:v>
      </x:c>
      <x:c r="C780" s="30" t="n">
        <x:v>36239</x:v>
      </x:c>
      <x:c r="D780" t="n">
        <x:v>631</x:v>
      </x:c>
      <x:c r="E780" t="n">
        <x:v>63</x:v>
      </x:c>
      <x:c r="F780" t="str">
        <x:v>Classic</x:v>
      </x:c>
      <x:c r="G780" t="str">
        <x:v>Branch</x:v>
      </x:c>
      <x:c r="H780" s="60" t="n">
        <x:v>1749</x:v>
      </x:c>
      <x:c r="I780" s="60" t="n">
        <x:v>596.29</x:v>
      </x:c>
      <x:c r="J780" s="32" t="n">
        <x:v>0.551</x:v>
      </x:c>
      <x:c r="K780" s="32" t="n">
        <x:v>0.946</x:v>
      </x:c>
      <x:c r="L780" t="n">
        <x:v>0</x:v>
      </x:c>
      <x:c r="M780" t="n">
        <x:v>4</x:v>
      </x:c>
      <x:c r="N780" s="32" t="n">
        <x:v>0.296</x:v>
      </x:c>
    </x:row>
    <x:row r="781">
      <x:c r="A781" t="str">
        <x:v>C00780</x:v>
      </x:c>
      <x:c r="B781" t="n">
        <x:v>60</x:v>
      </x:c>
      <x:c r="C781" s="30" t="n">
        <x:v>28000</x:v>
      </x:c>
      <x:c r="D781" t="n">
        <x:v>661</x:v>
      </x:c>
      <x:c r="E781" t="n">
        <x:v>80</x:v>
      </x:c>
      <x:c r="F781" t="str">
        <x:v>Classic</x:v>
      </x:c>
      <x:c r="G781" t="str">
        <x:v>Direct Mail</x:v>
      </x:c>
      <x:c r="H781" s="60" t="n">
        <x:v>1000</x:v>
      </x:c>
      <x:c r="I781" s="60" t="n">
        <x:v>647.12</x:v>
      </x:c>
      <x:c r="J781" s="32" t="n">
        <x:v>0.582</x:v>
      </x:c>
      <x:c r="K781" s="32" t="n">
        <x:v>0.535</x:v>
      </x:c>
      <x:c r="L781" t="n">
        <x:v>0</x:v>
      </x:c>
      <x:c r="M781" t="n">
        <x:v>8</x:v>
      </x:c>
      <x:c r="N781" s="32" t="n">
        <x:v>0.04</x:v>
      </x:c>
    </x:row>
    <x:row r="782">
      <x:c r="A782" t="str">
        <x:v>C00781</x:v>
      </x:c>
      <x:c r="B782" t="n">
        <x:v>58</x:v>
      </x:c>
      <x:c r="C782" s="30" t="n">
        <x:v>90600</x:v>
      </x:c>
      <x:c r="D782" t="n">
        <x:v>718</x:v>
      </x:c>
      <x:c r="E782" t="n">
        <x:v>41</x:v>
      </x:c>
      <x:c r="F782" t="str">
        <x:v>Gold</x:v>
      </x:c>
      <x:c r="G782" t="str">
        <x:v>Direct Mail</x:v>
      </x:c>
      <x:c r="H782" s="60" t="n">
        <x:v>15447</x:v>
      </x:c>
      <x:c r="I782" s="60" t="n">
        <x:v>1605.47</x:v>
      </x:c>
      <x:c r="J782" s="32" t="n">
        <x:v>0.453</x:v>
      </x:c>
      <x:c r="K782" s="32" t="n">
        <x:v>0.888</x:v>
      </x:c>
      <x:c r="L782" t="n">
        <x:v>0</x:v>
      </x:c>
      <x:c r="M782" t="n">
        <x:v>9</x:v>
      </x:c>
      <x:c r="N782" s="32" t="n">
        <x:v>0.053</x:v>
      </x:c>
    </x:row>
    <x:row r="783">
      <x:c r="A783" t="str">
        <x:v>C00782</x:v>
      </x:c>
      <x:c r="B783" t="n">
        <x:v>51</x:v>
      </x:c>
      <x:c r="C783" s="30" t="n">
        <x:v>223211</x:v>
      </x:c>
      <x:c r="D783" t="n">
        <x:v>711</x:v>
      </x:c>
      <x:c r="E783" t="n">
        <x:v>27</x:v>
      </x:c>
      <x:c r="F783" t="str">
        <x:v>Gold</x:v>
      </x:c>
      <x:c r="G783" t="str">
        <x:v>Branch</x:v>
      </x:c>
      <x:c r="H783" s="60" t="n">
        <x:v>31536</x:v>
      </x:c>
      <x:c r="I783" s="60" t="n">
        <x:v>3580.02</x:v>
      </x:c>
      <x:c r="J783" s="32" t="n">
        <x:v>0.325</x:v>
      </x:c>
      <x:c r="K783" s="32" t="n">
        <x:v>0.82</x:v>
      </x:c>
      <x:c r="L783" t="n">
        <x:v>0</x:v>
      </x:c>
      <x:c r="M783" t="n">
        <x:v>8</x:v>
      </x:c>
      <x:c r="N783" s="32" t="n">
        <x:v>0.065</x:v>
      </x:c>
    </x:row>
    <x:row r="784">
      <x:c r="A784" t="str">
        <x:v>C00783</x:v>
      </x:c>
      <x:c r="B784" t="n">
        <x:v>62</x:v>
      </x:c>
      <x:c r="C784" s="30" t="n">
        <x:v>63279</x:v>
      </x:c>
      <x:c r="D784" t="n">
        <x:v>715</x:v>
      </x:c>
      <x:c r="E784" t="n">
        <x:v>15</x:v>
      </x:c>
      <x:c r="F784" t="str">
        <x:v>Gold</x:v>
      </x:c>
      <x:c r="G784" t="str">
        <x:v>Partner</x:v>
      </x:c>
      <x:c r="H784" s="60" t="n">
        <x:v>9897</x:v>
      </x:c>
      <x:c r="I784" s="60" t="n">
        <x:v>1312.8</x:v>
      </x:c>
      <x:c r="J784" s="32" t="n">
        <x:v>0.24</x:v>
      </x:c>
      <x:c r="K784" s="32" t="n">
        <x:v>0.869</x:v>
      </x:c>
      <x:c r="L784" t="n">
        <x:v>0</x:v>
      </x:c>
      <x:c r="M784" t="n">
        <x:v>8</x:v>
      </x:c>
      <x:c r="N784" s="32" t="n">
        <x:v>0.023</x:v>
      </x:c>
    </x:row>
    <x:row r="785">
      <x:c r="A785" t="str">
        <x:v>C00784</x:v>
      </x:c>
      <x:c r="B785" t="n">
        <x:v>37</x:v>
      </x:c>
      <x:c r="C785" s="30" t="n">
        <x:v>83708</x:v>
      </x:c>
      <x:c r="D785" t="n">
        <x:v>696</x:v>
      </x:c>
      <x:c r="E785" t="n">
        <x:v>19</x:v>
      </x:c>
      <x:c r="F785" t="str">
        <x:v>Gold</x:v>
      </x:c>
      <x:c r="G785" t="str">
        <x:v>Digital</x:v>
      </x:c>
      <x:c r="H785" s="60" t="n">
        <x:v>12020</x:v>
      </x:c>
      <x:c r="I785" s="60" t="n">
        <x:v>1661.83</x:v>
      </x:c>
      <x:c r="J785" s="32" t="n">
        <x:v>0.401</x:v>
      </x:c>
      <x:c r="K785" s="32" t="n">
        <x:v>0.783</x:v>
      </x:c>
      <x:c r="L785" t="n">
        <x:v>0</x:v>
      </x:c>
      <x:c r="M785" t="n">
        <x:v>9</x:v>
      </x:c>
      <x:c r="N785" s="32" t="n">
        <x:v>0.02</x:v>
      </x:c>
    </x:row>
    <x:row r="786">
      <x:c r="A786" t="str">
        <x:v>C00785</x:v>
      </x:c>
      <x:c r="B786" t="n">
        <x:v>48</x:v>
      </x:c>
      <x:c r="C786" s="30" t="n">
        <x:v>34171</x:v>
      </x:c>
      <x:c r="D786" t="n">
        <x:v>690</x:v>
      </x:c>
      <x:c r="E786" t="n">
        <x:v>68</x:v>
      </x:c>
      <x:c r="F786" t="str">
        <x:v>Classic</x:v>
      </x:c>
      <x:c r="G786" t="str">
        <x:v>Partner</x:v>
      </x:c>
      <x:c r="H786" s="60" t="n">
        <x:v>4107</x:v>
      </x:c>
      <x:c r="I786" s="60" t="n">
        <x:v>150</x:v>
      </x:c>
      <x:c r="J786" s="32" t="n">
        <x:v>0.72</x:v>
      </x:c>
      <x:c r="K786" s="32" t="n">
        <x:v>0.752</x:v>
      </x:c>
      <x:c r="L786" t="n">
        <x:v>0</x:v>
      </x:c>
      <x:c r="M786" t="n">
        <x:v>8</x:v>
      </x:c>
      <x:c r="N786" s="32" t="n">
        <x:v>0.07</x:v>
      </x:c>
    </x:row>
    <x:row r="787">
      <x:c r="A787" t="str">
        <x:v>C00786</x:v>
      </x:c>
      <x:c r="B787" t="n">
        <x:v>21</x:v>
      </x:c>
      <x:c r="C787" s="30" t="n">
        <x:v>81442</x:v>
      </x:c>
      <x:c r="D787" t="n">
        <x:v>636</x:v>
      </x:c>
      <x:c r="E787" t="n">
        <x:v>75</x:v>
      </x:c>
      <x:c r="F787" t="str">
        <x:v>Gold</x:v>
      </x:c>
      <x:c r="G787" t="str">
        <x:v>Branch</x:v>
      </x:c>
      <x:c r="H787" s="60" t="n">
        <x:v>12018</x:v>
      </x:c>
      <x:c r="I787" s="60" t="n">
        <x:v>1397.64</x:v>
      </x:c>
      <x:c r="J787" s="32" t="n">
        <x:v>0.406</x:v>
      </x:c>
      <x:c r="K787" s="32" t="n">
        <x:v>0.707</x:v>
      </x:c>
      <x:c r="L787" t="n">
        <x:v>0</x:v>
      </x:c>
      <x:c r="M787" t="n">
        <x:v>8</x:v>
      </x:c>
      <x:c r="N787" s="32" t="n">
        <x:v>0.062</x:v>
      </x:c>
    </x:row>
    <x:row r="788">
      <x:c r="A788" t="str">
        <x:v>C00787</x:v>
      </x:c>
      <x:c r="B788" t="n">
        <x:v>39</x:v>
      </x:c>
      <x:c r="C788" s="30" t="n">
        <x:v>54154</x:v>
      </x:c>
      <x:c r="D788" t="n">
        <x:v>790</x:v>
      </x:c>
      <x:c r="E788" t="n">
        <x:v>45</x:v>
      </x:c>
      <x:c r="F788" t="str">
        <x:v>Gold</x:v>
      </x:c>
      <x:c r="G788" t="str">
        <x:v>Digital</x:v>
      </x:c>
      <x:c r="H788" s="60" t="n">
        <x:v>11245</x:v>
      </x:c>
      <x:c r="I788" s="60" t="n">
        <x:v>894.08</x:v>
      </x:c>
      <x:c r="J788" s="32" t="n">
        <x:v>0.1</x:v>
      </x:c>
      <x:c r="K788" s="32" t="n">
        <x:v>0.976</x:v>
      </x:c>
      <x:c r="L788" t="n">
        <x:v>0</x:v>
      </x:c>
      <x:c r="M788" t="n">
        <x:v>7</x:v>
      </x:c>
      <x:c r="N788" s="32" t="n">
        <x:v>0.149</x:v>
      </x:c>
    </x:row>
    <x:row r="789">
      <x:c r="A789" t="str">
        <x:v>C00788</x:v>
      </x:c>
      <x:c r="B789" t="n">
        <x:v>25</x:v>
      </x:c>
      <x:c r="C789" s="30" t="n">
        <x:v>194568</x:v>
      </x:c>
      <x:c r="D789" t="n">
        <x:v>638</x:v>
      </x:c>
      <x:c r="E789" t="n">
        <x:v>23</x:v>
      </x:c>
      <x:c r="F789" t="str">
        <x:v>Platinum</x:v>
      </x:c>
      <x:c r="G789" t="str">
        <x:v>Digital</x:v>
      </x:c>
      <x:c r="H789" s="60" t="n">
        <x:v>40000</x:v>
      </x:c>
      <x:c r="I789" s="60" t="n">
        <x:v>4595.92</x:v>
      </x:c>
      <x:c r="J789" s="32" t="n">
        <x:v>0.405</x:v>
      </x:c>
      <x:c r="K789" s="32" t="n">
        <x:v>0.558</x:v>
      </x:c>
      <x:c r="L789" t="n">
        <x:v>0</x:v>
      </x:c>
      <x:c r="M789" t="n">
        <x:v>10</x:v>
      </x:c>
      <x:c r="N789" s="32" t="n">
        <x:v>0.02</x:v>
      </x:c>
    </x:row>
    <x:row r="790">
      <x:c r="A790" t="str">
        <x:v>C00789</x:v>
      </x:c>
      <x:c r="B790" t="n">
        <x:v>47</x:v>
      </x:c>
      <x:c r="C790" s="30" t="n">
        <x:v>60258</x:v>
      </x:c>
      <x:c r="D790" t="n">
        <x:v>664</x:v>
      </x:c>
      <x:c r="E790" t="n">
        <x:v>157</x:v>
      </x:c>
      <x:c r="F790" t="str">
        <x:v>Classic</x:v>
      </x:c>
      <x:c r="G790" t="str">
        <x:v>Branch</x:v>
      </x:c>
      <x:c r="H790" s="60" t="n">
        <x:v>6222</x:v>
      </x:c>
      <x:c r="I790" s="60" t="n">
        <x:v>684.79</x:v>
      </x:c>
      <x:c r="J790" s="32" t="n">
        <x:v>0.552</x:v>
      </x:c>
      <x:c r="K790" s="32" t="n">
        <x:v>0.797</x:v>
      </x:c>
      <x:c r="L790" t="n">
        <x:v>0</x:v>
      </x:c>
      <x:c r="M790" t="n">
        <x:v>7</x:v>
      </x:c>
      <x:c r="N790" s="32" t="n">
        <x:v>0.068</x:v>
      </x:c>
    </x:row>
    <x:row r="791">
      <x:c r="A791" t="str">
        <x:v>C00790</x:v>
      </x:c>
      <x:c r="B791" t="n">
        <x:v>53</x:v>
      </x:c>
      <x:c r="C791" s="30" t="n">
        <x:v>40856</x:v>
      </x:c>
      <x:c r="D791" t="n">
        <x:v>653</x:v>
      </x:c>
      <x:c r="E791" t="n">
        <x:v>46</x:v>
      </x:c>
      <x:c r="F791" t="str">
        <x:v>Classic</x:v>
      </x:c>
      <x:c r="G791" t="str">
        <x:v>Branch</x:v>
      </x:c>
      <x:c r="H791" s="60" t="n">
        <x:v>4572</x:v>
      </x:c>
      <x:c r="I791" s="60" t="n">
        <x:v>557.44</x:v>
      </x:c>
      <x:c r="J791" s="32" t="n">
        <x:v>0.335</x:v>
      </x:c>
      <x:c r="K791" s="32" t="n">
        <x:v>0.786</x:v>
      </x:c>
      <x:c r="L791" t="n">
        <x:v>0</x:v>
      </x:c>
      <x:c r="M791" t="n">
        <x:v>9</x:v>
      </x:c>
      <x:c r="N791" s="32" t="n">
        <x:v>0.02</x:v>
      </x:c>
    </x:row>
    <x:row r="792">
      <x:c r="A792" t="str">
        <x:v>C00791</x:v>
      </x:c>
      <x:c r="B792" t="n">
        <x:v>44</x:v>
      </x:c>
      <x:c r="C792" s="30" t="n">
        <x:v>62578</x:v>
      </x:c>
      <x:c r="D792" t="n">
        <x:v>658</x:v>
      </x:c>
      <x:c r="E792" t="n">
        <x:v>63</x:v>
      </x:c>
      <x:c r="F792" t="str">
        <x:v>Classic </x:v>
      </x:c>
      <x:c r="G792" t="str">
        <x:v>Digital</x:v>
      </x:c>
      <x:c r="H792" s="60" t="n">
        <x:v>6826</x:v>
      </x:c>
      <x:c r="I792" s="60" t="n">
        <x:v>686.91</x:v>
      </x:c>
      <x:c r="J792" s="32" t="n">
        <x:v>0.49</x:v>
      </x:c>
      <x:c r="K792" s="32" t="n">
        <x:v>0.658</x:v>
      </x:c>
      <x:c r="L792" t="n">
        <x:v>1</x:v>
      </x:c>
      <x:c r="M792" t="n">
        <x:v>9</x:v>
      </x:c>
      <x:c r="N792" s="32" t="n">
        <x:v>0.029</x:v>
      </x:c>
    </x:row>
    <x:row r="793">
      <x:c r="A793" t="str">
        <x:v>C00792</x:v>
      </x:c>
      <x:c r="B793" t="n">
        <x:v>58</x:v>
      </x:c>
      <x:c r="C793" s="30" t="n">
        <x:v>136389</x:v>
      </x:c>
      <x:c r="D793" t="n">
        <x:v>650</x:v>
      </x:c>
      <x:c r="E793" t="n">
        <x:v>100</x:v>
      </x:c>
      <x:c r="F793" t="str">
        <x:v>Gold</x:v>
      </x:c>
      <x:c r="G793" t="str">
        <x:v>Direct Mail</x:v>
      </x:c>
      <x:c r="H793" s="60" t="n">
        <x:v>16157</x:v>
      </x:c>
      <x:c r="I793" s="60" t="n">
        <x:v>1859.27</x:v>
      </x:c>
      <x:c r="J793" s="32" t="n">
        <x:v>0.4</x:v>
      </x:c>
      <x:c r="K793" s="32" t="n">
        <x:v>0.726</x:v>
      </x:c>
      <x:c r="L793" t="n">
        <x:v>0</x:v>
      </x:c>
      <x:c r="M793" t="n">
        <x:v>8</x:v>
      </x:c>
      <x:c r="N793" s="32" t="n">
        <x:v>0.068</x:v>
      </x:c>
    </x:row>
    <x:row r="794">
      <x:c r="A794" t="str">
        <x:v>C00793</x:v>
      </x:c>
      <x:c r="B794" t="n">
        <x:v>35</x:v>
      </x:c>
      <x:c r="C794" s="30" t="n">
        <x:v>48190</x:v>
      </x:c>
      <x:c r="D794" t="n">
        <x:v>688</x:v>
      </x:c>
      <x:c r="E794" t="n">
        <x:v>30</x:v>
      </x:c>
      <x:c r="F794" t="str">
        <x:v>Classic</x:v>
      </x:c>
      <x:c r="G794" t="str">
        <x:v>Digital</x:v>
      </x:c>
      <x:c r="H794" s="60" t="n">
        <x:v>2040</x:v>
      </x:c>
      <x:c r="I794" s="60" t="n">
        <x:v>687.6</x:v>
      </x:c>
      <x:c r="J794" s="32" t="n">
        <x:v>0.231</x:v>
      </x:c>
      <x:c r="K794" s="32" t="n">
        <x:v>0.746</x:v>
      </x:c>
      <x:c r="L794" t="n">
        <x:v>0</x:v>
      </x:c>
      <x:c r="M794" t="n">
        <x:v>5</x:v>
      </x:c>
      <x:c r="N794" s="32" t="n">
        <x:v>0.26</x:v>
      </x:c>
    </x:row>
    <x:row r="795">
      <x:c r="A795" t="str">
        <x:v>C00794</x:v>
      </x:c>
      <x:c r="B795" t="n">
        <x:v>54</x:v>
      </x:c>
      <x:c r="C795" s="30" t="n">
        <x:v>41341</x:v>
      </x:c>
      <x:c r="D795" t="n">
        <x:v>701</x:v>
      </x:c>
      <x:c r="E795" t="n">
        <x:v>68</x:v>
      </x:c>
      <x:c r="F795" t="str">
        <x:v>classic</x:v>
      </x:c>
      <x:c r="G795" t="str">
        <x:v>Branch</x:v>
      </x:c>
      <x:c r="H795" s="60" t="n">
        <x:v>5700</x:v>
      </x:c>
      <x:c r="I795" s="60" t="n">
        <x:v>277.28</x:v>
      </x:c>
      <x:c r="J795" s="32" t="n">
        <x:v>0.359</x:v>
      </x:c>
      <x:c r="K795" s="32" t="n">
        <x:v>0.792</x:v>
      </x:c>
      <x:c r="L795" t="n">
        <x:v>0</x:v>
      </x:c>
      <x:c r="M795" t="n">
        <x:v>5</x:v>
      </x:c>
      <x:c r="N795" s="32" t="n">
        <x:v>0.248</x:v>
      </x:c>
    </x:row>
    <x:row r="796">
      <x:c r="A796" t="str">
        <x:v>C00795</x:v>
      </x:c>
      <x:c r="B796" t="n">
        <x:v>42</x:v>
      </x:c>
      <x:c r="C796" s="30" t="n">
        <x:v>35573</x:v>
      </x:c>
      <x:c r="D796" t="n">
        <x:v>741</x:v>
      </x:c>
      <x:c r="E796" t="n">
        <x:v>20</x:v>
      </x:c>
      <x:c r="F796" t="str">
        <x:v>Classic</x:v>
      </x:c>
      <x:c r="G796" t="str">
        <x:v>Branch</x:v>
      </x:c>
      <x:c r="H796" s="60" t="n">
        <x:v>6575</x:v>
      </x:c>
      <x:c r="I796" s="60" t="n">
        <x:v>646.28</x:v>
      </x:c>
      <x:c r="J796" s="32" t="n">
        <x:v>0.197</x:v>
      </x:c>
      <x:c r="K796" s="32" t="n">
        <x:v>0.716</x:v>
      </x:c>
      <x:c r="L796" t="n">
        <x:v>0</x:v>
      </x:c>
      <x:c r="M796" t="n">
        <x:v>4</x:v>
      </x:c>
      <x:c r="N796" s="32" t="n">
        <x:v>0.282</x:v>
      </x:c>
    </x:row>
    <x:row r="797">
      <x:c r="A797" t="str">
        <x:v>C00796</x:v>
      </x:c>
      <x:c r="B797" t="n">
        <x:v>35</x:v>
      </x:c>
      <x:c r="C797" s="30" t="n">
        <x:v>72836</x:v>
      </x:c>
      <x:c r="D797" t="n">
        <x:v>627</x:v>
      </x:c>
      <x:c r="E797" t="n">
        <x:v>23</x:v>
      </x:c>
      <x:c r="F797" t="str">
        <x:v>Classic</x:v>
      </x:c>
      <x:c r="G797" t="str">
        <x:v>Partner</x:v>
      </x:c>
      <x:c r="H797" s="60" t="n">
        <x:v>1720</x:v>
      </x:c>
      <x:c r="I797" s="60" t="n">
        <x:v>237.94</x:v>
      </x:c>
      <x:c r="J797" s="32" t="n">
        <x:v>0.388</x:v>
      </x:c>
      <x:c r="K797" s="32" t="n">
        <x:v>0.801</x:v>
      </x:c>
      <x:c r="L797" t="n">
        <x:v>0</x:v>
      </x:c>
      <x:c r="M797" t="n">
        <x:v>8</x:v>
      </x:c>
      <x:c r="N797" s="32" t="n">
        <x:v>0.077</x:v>
      </x:c>
    </x:row>
    <x:row r="798">
      <x:c r="A798" t="str">
        <x:v>C00797</x:v>
      </x:c>
      <x:c r="B798" t="n">
        <x:v>66</x:v>
      </x:c>
      <x:c r="C798" s="30" t="n">
        <x:v>35321</x:v>
      </x:c>
      <x:c r="D798" t="n">
        <x:v>767</x:v>
      </x:c>
      <x:c r="E798" t="n">
        <x:v>24</x:v>
      </x:c>
      <x:c r="F798" t="str">
        <x:v>Gold </x:v>
      </x:c>
      <x:c r="G798" t="str">
        <x:v>Digital</x:v>
      </x:c>
      <x:c r="H798" s="60" t="n">
        <x:v>3907</x:v>
      </x:c>
      <x:c r="I798" s="60" t="n">
        <x:v>150</x:v>
      </x:c>
      <x:c r="J798" s="32" t="n">
        <x:v>0.232</x:v>
      </x:c>
      <x:c r="K798" s="32" t="n">
        <x:v>0.876</x:v>
      </x:c>
      <x:c r="L798" t="n">
        <x:v>0</x:v>
      </x:c>
      <x:c r="M798" t="n">
        <x:v>8</x:v>
      </x:c>
      <x:c r="N798" s="32" t="n">
        <x:v>0.138</x:v>
      </x:c>
    </x:row>
    <x:row r="799">
      <x:c r="A799" t="str">
        <x:v>C00798</x:v>
      </x:c>
      <x:c r="B799" t="n">
        <x:v>21</x:v>
      </x:c>
      <x:c r="C799" s="30" t="n">
        <x:v>193426</x:v>
      </x:c>
      <x:c r="D799" t="n">
        <x:v>739</x:v>
      </x:c>
      <x:c r="E799" t="n">
        <x:v>110</x:v>
      </x:c>
      <x:c r="F799" t="str">
        <x:v>Platinum</x:v>
      </x:c>
      <x:c r="G799" t="str">
        <x:v>Branch</x:v>
      </x:c>
      <x:c r="H799" s="60" t="n">
        <x:v>40000</x:v>
      </x:c>
      <x:c r="I799" s="60" t="n">
        <x:v>4599.71</x:v>
      </x:c>
      <x:c r="J799" s="32" t="n">
        <x:v>0.181</x:v>
      </x:c>
      <x:c r="K799" s="32" t="n">
        <x:v>0.783</x:v>
      </x:c>
      <x:c r="L799" t="n">
        <x:v>0</x:v>
      </x:c>
      <x:c r="M799" t="n">
        <x:v>6</x:v>
      </x:c>
      <x:c r="N799" s="32" t="n">
        <x:v>0.159</x:v>
      </x:c>
    </x:row>
    <x:row r="800">
      <x:c r="A800" t="str">
        <x:v>C00799</x:v>
      </x:c>
      <x:c r="B800" t="n">
        <x:v>41</x:v>
      </x:c>
      <x:c r="C800" s="30" t="n">
        <x:v>134175</x:v>
      </x:c>
      <x:c r="D800" t="n">
        <x:v>680</x:v>
      </x:c>
      <x:c r="E800" t="n">
        <x:v>69</x:v>
      </x:c>
      <x:c r="F800" t="str">
        <x:v>Platinum</x:v>
      </x:c>
      <x:c r="G800" t="str">
        <x:v>Partner</x:v>
      </x:c>
      <x:c r="H800" s="60" t="n">
        <x:v>24896</x:v>
      </x:c>
      <x:c r="I800" s="60" t="n">
        <x:v>2239.47</x:v>
      </x:c>
      <x:c r="J800" s="32" t="n">
        <x:v>0.464</x:v>
      </x:c>
      <x:c r="K800" s="32" t="n">
        <x:v>0.734</x:v>
      </x:c>
      <x:c r="L800" t="n">
        <x:v>0</x:v>
      </x:c>
      <x:c r="M800" t="n">
        <x:v>6</x:v>
      </x:c>
      <x:c r="N800" s="32" t="n">
        <x:v>0.153</x:v>
      </x:c>
    </x:row>
    <x:row r="801">
      <x:c r="A801" t="str">
        <x:v>C00800</x:v>
      </x:c>
      <x:c r="B801" t="n">
        <x:v>48</x:v>
      </x:c>
      <x:c r="C801" s="30" t="n">
        <x:v>156812</x:v>
      </x:c>
      <x:c r="D801" t="n">
        <x:v>749</x:v>
      </x:c>
      <x:c r="E801" t="n">
        <x:v>56</x:v>
      </x:c>
      <x:c r="F801" t="str">
        <x:v>Platinum</x:v>
      </x:c>
      <x:c r="G801" t="str">
        <x:v>Branch</x:v>
      </x:c>
      <x:c r="H801" s="60" t="n">
        <x:v>33278</x:v>
      </x:c>
      <x:c r="I801" s="60" t="n">
        <x:v>3602.55</x:v>
      </x:c>
      <x:c r="J801" s="32" t="n">
        <x:v>0.317</x:v>
      </x:c>
      <x:c r="K801" s="32" t="n">
        <x:v>0.848</x:v>
      </x:c>
      <x:c r="L801" t="n">
        <x:v>1</x:v>
      </x:c>
      <x:c r="M801" t="n">
        <x:v>8</x:v>
      </x:c>
      <x:c r="N801" s="32" t="n">
        <x:v>0.025</x:v>
      </x:c>
    </x:row>
    <x:row r="802">
      <x:c r="A802" t="str">
        <x:v>C00801</x:v>
      </x:c>
      <x:c r="B802" t="n">
        <x:v>32</x:v>
      </x:c>
      <x:c r="C802" s="30" t="n">
        <x:v>57205</x:v>
      </x:c>
      <x:c r="D802" t="n">
        <x:v>579</x:v>
      </x:c>
      <x:c r="E802" t="n">
        <x:v>56</x:v>
      </x:c>
      <x:c r="F802" t="str">
        <x:v> Classic</x:v>
      </x:c>
      <x:c r="G802" t="str">
        <x:v>Digital</x:v>
      </x:c>
      <x:c r="H802" s="60" t="n">
        <x:v>2252</x:v>
      </x:c>
      <x:c r="I802" s="60" t="n">
        <x:v>150</x:v>
      </x:c>
      <x:c r="J802" s="32" t="n">
        <x:v>0.607</x:v>
      </x:c>
      <x:c r="K802" s="32" t="n">
        <x:v>0.771</x:v>
      </x:c>
      <x:c r="L802" t="n">
        <x:v>0</x:v>
      </x:c>
      <x:c r="M802" t="n">
        <x:v>6</x:v>
      </x:c>
      <x:c r="N802" s="32" t="n">
        <x:v>0.154</x:v>
      </x:c>
    </x:row>
    <x:row r="803">
      <x:c r="A803" t="str">
        <x:v>C00802</x:v>
      </x:c>
      <x:c r="B803" t="n">
        <x:v>56</x:v>
      </x:c>
      <x:c r="C803" s="30" t="n">
        <x:v>35227</x:v>
      </x:c>
      <x:c r="D803" t="n">
        <x:v>713</x:v>
      </x:c>
      <x:c r="E803" t="n">
        <x:v>31</x:v>
      </x:c>
      <x:c r="F803" t="str">
        <x:v>Classic</x:v>
      </x:c>
      <x:c r="G803" t="str">
        <x:v>Direct Mail</x:v>
      </x:c>
      <x:c r="H803" s="60" t="n">
        <x:v>1573</x:v>
      </x:c>
      <x:c r="I803" s="60" t="n">
        <x:v>600.25</x:v>
      </x:c>
      <x:c r="J803" s="32" t="n">
        <x:v>0.28</x:v>
      </x:c>
      <x:c r="K803" s="32" t="n">
        <x:v>0.783</x:v>
      </x:c>
      <x:c r="L803" t="n">
        <x:v>0</x:v>
      </x:c>
      <x:c r="M803" t="n">
        <x:v>8</x:v>
      </x:c>
      <x:c r="N803" s="32" t="n">
        <x:v>0.039</x:v>
      </x:c>
    </x:row>
    <x:row r="804">
      <x:c r="A804" t="str">
        <x:v>C00803</x:v>
      </x:c>
      <x:c r="B804" t="n">
        <x:v>41</x:v>
      </x:c>
      <x:c r="C804" s="30" t="n">
        <x:v>142442</x:v>
      </x:c>
      <x:c r="D804" t="n">
        <x:v>690</x:v>
      </x:c>
      <x:c r="E804" t="n">
        <x:v>22</x:v>
      </x:c>
      <x:c r="F804" t="str">
        <x:v>Platinum</x:v>
      </x:c>
      <x:c r="G804" t="str">
        <x:v>Digital</x:v>
      </x:c>
      <x:c r="H804" s="60" t="n">
        <x:v>28766</x:v>
      </x:c>
      <x:c r="I804" s="60" t="n">
        <x:v>3322.99</x:v>
      </x:c>
      <x:c r="J804" s="32" t="n">
        <x:v>0.329</x:v>
      </x:c>
      <x:c r="K804" s="32" t="n">
        <x:v>0.691</x:v>
      </x:c>
      <x:c r="L804" t="n">
        <x:v>0</x:v>
      </x:c>
      <x:c r="M804" t="n">
        <x:v>8</x:v>
      </x:c>
      <x:c r="N804" s="32" t="n">
        <x:v>0.071</x:v>
      </x:c>
    </x:row>
    <x:row r="805">
      <x:c r="A805" t="str">
        <x:v>C00804</x:v>
      </x:c>
      <x:c r="B805" t="n">
        <x:v>40</x:v>
      </x:c>
      <x:c r="C805" s="30" t="n">
        <x:v>36041</x:v>
      </x:c>
      <x:c r="D805" t="n">
        <x:v>657</x:v>
      </x:c>
      <x:c r="E805" t="n">
        <x:v>37</x:v>
      </x:c>
      <x:c r="F805" t="str">
        <x:v>Classic</x:v>
      </x:c>
      <x:c r="G805" t="str">
        <x:v>Digital</x:v>
      </x:c>
      <x:c r="H805" s="60" t="n">
        <x:v>1000</x:v>
      </x:c>
      <x:c r="I805" s="60" t="n">
        <x:v>353.24</x:v>
      </x:c>
      <x:c r="J805" s="32" t="n">
        <x:v>0.336</x:v>
      </x:c>
      <x:c r="K805" s="32" t="n">
        <x:v>0.638</x:v>
      </x:c>
      <x:c r="L805" t="n">
        <x:v>0</x:v>
      </x:c>
      <x:c r="M805" t="n">
        <x:v>9</x:v>
      </x:c>
      <x:c r="N805" s="32" t="n">
        <x:v>0.02</x:v>
      </x:c>
    </x:row>
    <x:row r="806">
      <x:c r="A806" t="str">
        <x:v>C00805</x:v>
      </x:c>
      <x:c r="B806" t="n">
        <x:v>41</x:v>
      </x:c>
      <x:c r="C806" s="30" t="n">
        <x:v>41202</x:v>
      </x:c>
      <x:c r="D806" t="n">
        <x:v>664</x:v>
      </x:c>
      <x:c r="E806" t="n">
        <x:v>38</x:v>
      </x:c>
      <x:c r="F806" t="str">
        <x:v>Classic</x:v>
      </x:c>
      <x:c r="G806" t="str">
        <x:v>Branch</x:v>
      </x:c>
      <x:c r="H806" s="60" t="n">
        <x:v>3787</x:v>
      </x:c>
      <x:c r="I806" s="60" t="n">
        <x:v>392.52</x:v>
      </x:c>
      <x:c r="J806" s="32" t="n">
        <x:v>0.386</x:v>
      </x:c>
      <x:c r="K806" s="32" t="n">
        <x:v>0.655</x:v>
      </x:c>
      <x:c r="L806" t="n">
        <x:v>0</x:v>
      </x:c>
      <x:c r="M806" t="n">
        <x:v>7</x:v>
      </x:c>
      <x:c r="N806" s="32" t="n">
        <x:v>0.071</x:v>
      </x:c>
    </x:row>
    <x:row r="807">
      <x:c r="A807" t="str">
        <x:v>C00806</x:v>
      </x:c>
      <x:c r="B807" t="n">
        <x:v>43</x:v>
      </x:c>
      <x:c r="C807" s="30" t="n">
        <x:v>106653</x:v>
      </x:c>
      <x:c r="D807" t="n">
        <x:v>681</x:v>
      </x:c>
      <x:c r="E807" t="n">
        <x:v>18</x:v>
      </x:c>
      <x:c r="F807" t="str">
        <x:v>Platinum</x:v>
      </x:c>
      <x:c r="G807" t="str">
        <x:v>Direct Mail</x:v>
      </x:c>
      <x:c r="H807" s="60" t="n">
        <x:v>22895</x:v>
      </x:c>
      <x:c r="I807" s="60" t="n">
        <x:v>2517.69</x:v>
      </x:c>
      <x:c r="J807" s="32" t="n">
        <x:v>0.456</x:v>
      </x:c>
      <x:c r="K807" s="32" t="n">
        <x:v>0.72</x:v>
      </x:c>
      <x:c r="L807" t="n">
        <x:v>0</x:v>
      </x:c>
      <x:c r="M807" t="n">
        <x:v>8</x:v>
      </x:c>
      <x:c r="N807" s="32" t="n">
        <x:v>0.084</x:v>
      </x:c>
    </x:row>
    <x:row r="808">
      <x:c r="A808" t="str">
        <x:v>C00807</x:v>
      </x:c>
      <x:c r="B808" t="n">
        <x:v>34</x:v>
      </x:c>
      <x:c r="C808" s="30" t="n">
        <x:v>34871</x:v>
      </x:c>
      <x:c r="D808" t="n">
        <x:v>624</x:v>
      </x:c>
      <x:c r="E808" t="n">
        <x:v>43</x:v>
      </x:c>
      <x:c r="F808" t="str">
        <x:v>Classic</x:v>
      </x:c>
      <x:c r="G808" t="str">
        <x:v>Partner</x:v>
      </x:c>
      <x:c r="H808" s="60" t="n">
        <x:v>1000</x:v>
      </x:c>
      <x:c r="I808" s="60" t="n">
        <x:v>234.12</x:v>
      </x:c>
      <x:c r="J808" s="32" t="n">
        <x:v>0.637</x:v>
      </x:c>
      <x:c r="K808" s="32" t="n">
        <x:v>0.779</x:v>
      </x:c>
      <x:c r="L808" t="n">
        <x:v>0</x:v>
      </x:c>
      <x:c r="M808" t="n">
        <x:v>8</x:v>
      </x:c>
      <x:c r="N808" s="32" t="n">
        <x:v>0.084</x:v>
      </x:c>
    </x:row>
    <x:row r="809">
      <x:c r="A809" t="str">
        <x:v>C00808</x:v>
      </x:c>
      <x:c r="B809" t="n">
        <x:v>21</x:v>
      </x:c>
      <x:c r="C809" s="30" t="n">
        <x:v>97895</x:v>
      </x:c>
      <x:c r="D809" t="n">
        <x:v>612</x:v>
      </x:c>
      <x:c r="E809" t="n">
        <x:v>72</x:v>
      </x:c>
      <x:c r="F809" t="str">
        <x:v>Classic</x:v>
      </x:c>
      <x:c r="G809" t="str">
        <x:v>Partner</x:v>
      </x:c>
      <x:c r="H809" s="60" t="n">
        <x:v>2847</x:v>
      </x:c>
      <x:c r="I809" s="60" t="n">
        <x:v>577.42</x:v>
      </x:c>
      <x:c r="J809" s="32" t="n">
        <x:v>0.631</x:v>
      </x:c>
      <x:c r="K809" s="32" t="n">
        <x:v>0.568</x:v>
      </x:c>
      <x:c r="L809" t="n">
        <x:v>1</x:v>
      </x:c>
      <x:c r="M809" t="n">
        <x:v>7</x:v>
      </x:c>
      <x:c r="N809" s="32" t="n">
        <x:v>0.126</x:v>
      </x:c>
    </x:row>
    <x:row r="810">
      <x:c r="A810" t="str">
        <x:v>C00809</x:v>
      </x:c>
      <x:c r="B810" t="n">
        <x:v>32</x:v>
      </x:c>
      <x:c r="C810" s="30" t="n">
        <x:v>89186</x:v>
      </x:c>
      <x:c r="D810" t="n">
        <x:v>659</x:v>
      </x:c>
      <x:c r="E810" t="n">
        <x:v>71</x:v>
      </x:c>
      <x:c r="F810" t="str">
        <x:v>Gold</x:v>
      </x:c>
      <x:c r="G810" t="str">
        <x:v>Direct Mail</x:v>
      </x:c>
      <x:c r="H810" s="60" t="n">
        <x:v>11100</x:v>
      </x:c>
      <x:c r="I810" s="60" t="n">
        <x:v>1235</x:v>
      </x:c>
      <x:c r="J810" s="32" t="n">
        <x:v>0.427</x:v>
      </x:c>
      <x:c r="K810" s="32" t="n">
        <x:v>0.801</x:v>
      </x:c>
      <x:c r="L810" t="n">
        <x:v>0</x:v>
      </x:c>
      <x:c r="M810" t="n">
        <x:v>9</x:v>
      </x:c>
      <x:c r="N810" s="32" t="n">
        <x:v>0.02</x:v>
      </x:c>
    </x:row>
    <x:row r="811">
      <x:c r="A811" t="str">
        <x:v>C00810</x:v>
      </x:c>
      <x:c r="B811" t="n">
        <x:v>24</x:v>
      </x:c>
      <x:c r="C811" s="30" t="n">
        <x:v>78544</x:v>
      </x:c>
      <x:c r="D811" t="n">
        <x:v>678</x:v>
      </x:c>
      <x:c r="E811" t="n">
        <x:v>87</x:v>
      </x:c>
      <x:c r="F811" t="str">
        <x:v>Gold</x:v>
      </x:c>
      <x:c r="G811" t="str">
        <x:v>Digital</x:v>
      </x:c>
      <x:c r="H811" s="60" t="n">
        <x:v>10318</x:v>
      </x:c>
      <x:c r="I811" s="60" t="n">
        <x:v>1115.24</x:v>
      </x:c>
      <x:c r="J811" s="32" t="n">
        <x:v>0.616</x:v>
      </x:c>
      <x:c r="K811" s="32" t="n">
        <x:v>0.804</x:v>
      </x:c>
      <x:c r="L811" t="n">
        <x:v>0</x:v>
      </x:c>
      <x:c r="M811" t="n">
        <x:v>6</x:v>
      </x:c>
      <x:c r="N811" s="32" t="n">
        <x:v>0.165</x:v>
      </x:c>
    </x:row>
    <x:row r="812">
      <x:c r="A812" t="str">
        <x:v>C00811</x:v>
      </x:c>
      <x:c r="B812" t="n">
        <x:v>59</x:v>
      </x:c>
      <x:c r="C812" s="30" t="n">
        <x:v>87176</x:v>
      </x:c>
      <x:c r="D812" t="n">
        <x:v>731</x:v>
      </x:c>
      <x:c r="E812" t="n">
        <x:v>61</x:v>
      </x:c>
      <x:c r="F812" t="str">
        <x:v>CLASSIC</x:v>
      </x:c>
      <x:c r="G812" t="str">
        <x:v>Digital</x:v>
      </x:c>
      <x:c r="H812" s="60" t="n">
        <x:v>11794</x:v>
      </x:c>
      <x:c r="I812" s="60" t="n">
        <x:v>1692.74</x:v>
      </x:c>
      <x:c r="J812" s="32" t="n">
        <x:v>0.306</x:v>
      </x:c>
      <x:c r="K812" s="32" t="n">
        <x:v>0.857</x:v>
      </x:c>
      <x:c r="L812" t="n">
        <x:v>0</x:v>
      </x:c>
      <x:c r="M812" t="n">
        <x:v>8</x:v>
      </x:c>
      <x:c r="N812" s="32" t="n">
        <x:v>0.033</x:v>
      </x:c>
    </x:row>
    <x:row r="813">
      <x:c r="A813" t="str">
        <x:v>C00812</x:v>
      </x:c>
      <x:c r="B813" t="n">
        <x:v>45</x:v>
      </x:c>
      <x:c r="C813" s="30" t="n">
        <x:v>47337</x:v>
      </x:c>
      <x:c r="D813" t="n">
        <x:v>687</x:v>
      </x:c>
      <x:c r="E813" t="n">
        <x:v>24</x:v>
      </x:c>
      <x:c r="F813" t="str">
        <x:v>Classic</x:v>
      </x:c>
      <x:c r="G813" t="str">
        <x:v>Branch</x:v>
      </x:c>
      <x:c r="H813" s="60" t="n">
        <x:v>6641</x:v>
      </x:c>
      <x:c r="I813" s="60" t="n">
        <x:v>868.97</x:v>
      </x:c>
      <x:c r="J813" s="32" t="n">
        <x:v>0.443</x:v>
      </x:c>
      <x:c r="K813" s="32" t="n">
        <x:v>0.797</x:v>
      </x:c>
      <x:c r="L813" t="n">
        <x:v>0</x:v>
      </x:c>
      <x:c r="M813" t="n">
        <x:v>9</x:v>
      </x:c>
      <x:c r="N813" s="32" t="n">
        <x:v>0.02</x:v>
      </x:c>
    </x:row>
    <x:row r="814">
      <x:c r="A814" t="str">
        <x:v>C00813</x:v>
      </x:c>
      <x:c r="B814" t="n">
        <x:v>21</x:v>
      </x:c>
      <x:c r="C814" s="30" t="n">
        <x:v>95304</x:v>
      </x:c>
      <x:c r="D814" t="n">
        <x:v>760</x:v>
      </x:c>
      <x:c r="E814" t="n">
        <x:v>56</x:v>
      </x:c>
      <x:c r="F814" t="str">
        <x:v>PLATINUM</x:v>
      </x:c>
      <x:c r="G814" t="str">
        <x:v>Partner</x:v>
      </x:c>
      <x:c r="H814" s="60" t="n">
        <x:v>22616</x:v>
      </x:c>
      <x:c r="I814" s="60" t="n">
        <x:v>2658.68</x:v>
      </x:c>
      <x:c r="J814" s="32" t="n">
        <x:v>0.167</x:v>
      </x:c>
      <x:c r="K814" s="32" t="n">
        <x:v>1</x:v>
      </x:c>
      <x:c r="L814" t="n">
        <x:v>0</x:v>
      </x:c>
      <x:c r="M814" t="n">
        <x:v>8</x:v>
      </x:c>
      <x:c r="N814" s="32" t="n">
        <x:v>0.043</x:v>
      </x:c>
    </x:row>
    <x:row r="815">
      <x:c r="A815" t="str">
        <x:v>C00814</x:v>
      </x:c>
      <x:c r="B815" t="n">
        <x:v>48</x:v>
      </x:c>
      <x:c r="C815" s="30" t="n">
        <x:v>62832</x:v>
      </x:c>
      <x:c r="D815" t="n">
        <x:v>742</x:v>
      </x:c>
      <x:c r="E815" t="n">
        <x:v>63</x:v>
      </x:c>
      <x:c r="F815" t="str">
        <x:v>Gold</x:v>
      </x:c>
      <x:c r="G815" t="str">
        <x:v>Partner</x:v>
      </x:c>
      <x:c r="H815" s="60" t="n">
        <x:v>12618</x:v>
      </x:c>
      <x:c r="I815" s="60" t="n">
        <x:v>873.04</x:v>
      </x:c>
      <x:c r="J815" s="32" t="n">
        <x:v>0.311</x:v>
      </x:c>
      <x:c r="K815" s="32" t="n">
        <x:v>0.713</x:v>
      </x:c>
      <x:c r="L815" t="n">
        <x:v>0</x:v>
      </x:c>
      <x:c r="M815" t="n">
        <x:v>6</x:v>
      </x:c>
      <x:c r="N815" s="32" t="n">
        <x:v>0.224</x:v>
      </x:c>
    </x:row>
    <x:row r="816">
      <x:c r="A816" t="str">
        <x:v>C00815</x:v>
      </x:c>
      <x:c r="B816" t="n">
        <x:v>27</x:v>
      </x:c>
      <x:c r="C816" s="30" t="n">
        <x:v>70534</x:v>
      </x:c>
      <x:c r="D816" t="n">
        <x:v>748</x:v>
      </x:c>
      <x:c r="E816" t="n">
        <x:v>52</x:v>
      </x:c>
      <x:c r="F816" t="str">
        <x:v>Gold</x:v>
      </x:c>
      <x:c r="G816" t="str">
        <x:v>Digital</x:v>
      </x:c>
      <x:c r="H816" s="60" t="n">
        <x:v>14446</x:v>
      </x:c>
      <x:c r="I816" s="60" t="n">
        <x:v>1255.25</x:v>
      </x:c>
      <x:c r="J816" s="32" t="n">
        <x:v>0.21</x:v>
      </x:c>
      <x:c r="K816" s="32" t="n">
        <x:v>0.929</x:v>
      </x:c>
      <x:c r="L816" t="n">
        <x:v>0</x:v>
      </x:c>
      <x:c r="M816" t="n">
        <x:v>6</x:v>
      </x:c>
      <x:c r="N816" s="32" t="n">
        <x:v>0.156</x:v>
      </x:c>
    </x:row>
    <x:row r="817">
      <x:c r="A817" t="str">
        <x:v>C00816</x:v>
      </x:c>
      <x:c r="B817" t="n">
        <x:v>38</x:v>
      </x:c>
      <x:c r="C817" s="30" t="n">
        <x:v>130854</x:v>
      </x:c>
      <x:c r="D817" t="n">
        <x:v>739</x:v>
      </x:c>
      <x:c r="E817" t="n">
        <x:v>48</x:v>
      </x:c>
      <x:c r="F817" t="str">
        <x:v> Platinum</x:v>
      </x:c>
      <x:c r="G817" t="str">
        <x:v>Digital</x:v>
      </x:c>
      <x:c r="H817" s="60" t="n">
        <x:v>28094</x:v>
      </x:c>
      <x:c r="I817" s="60" t="n">
        <x:v>2979.86</x:v>
      </x:c>
      <x:c r="J817" s="32" t="n">
        <x:v>0.195</x:v>
      </x:c>
      <x:c r="K817" s="32" t="n">
        <x:v>1</x:v>
      </x:c>
      <x:c r="L817" t="n">
        <x:v>0</x:v>
      </x:c>
      <x:c r="M817" t="n">
        <x:v>8</x:v>
      </x:c>
      <x:c r="N817" s="32" t="n">
        <x:v>0.068</x:v>
      </x:c>
    </x:row>
    <x:row r="818">
      <x:c r="A818" t="str">
        <x:v>C00817</x:v>
      </x:c>
      <x:c r="B818" t="n">
        <x:v>45</x:v>
      </x:c>
      <x:c r="C818" s="30" t="n">
        <x:v>71004</x:v>
      </x:c>
      <x:c r="D818" t="n">
        <x:v>695</x:v>
      </x:c>
      <x:c r="E818" t="n">
        <x:v>28</x:v>
      </x:c>
      <x:c r="F818" t="str">
        <x:v>Gold</x:v>
      </x:c>
      <x:c r="G818" t="str">
        <x:v>Direct Mail</x:v>
      </x:c>
      <x:c r="H818" s="60" t="n">
        <x:v>13977</x:v>
      </x:c>
      <x:c r="I818" s="60" t="n">
        <x:v>1557.96</x:v>
      </x:c>
      <x:c r="J818" s="32" t="n">
        <x:v>0.366</x:v>
      </x:c>
      <x:c r="K818" s="32" t="n">
        <x:v>0.804</x:v>
      </x:c>
      <x:c r="L818" t="n">
        <x:v>0</x:v>
      </x:c>
      <x:c r="M818" t="n">
        <x:v>6</x:v>
      </x:c>
      <x:c r="N818" s="32" t="n">
        <x:v>0.141</x:v>
      </x:c>
    </x:row>
    <x:row r="819">
      <x:c r="A819" t="str">
        <x:v>C00818</x:v>
      </x:c>
      <x:c r="B819" t="n">
        <x:v>36</x:v>
      </x:c>
      <x:c r="C819" s="30" t="n">
        <x:v>78343</x:v>
      </x:c>
      <x:c r="D819" t="n">
        <x:v>687</x:v>
      </x:c>
      <x:c r="E819" t="n">
        <x:v>45</x:v>
      </x:c>
      <x:c r="F819" t="str">
        <x:v>Gold</x:v>
      </x:c>
      <x:c r="G819" t="str">
        <x:v>DIGITAL</x:v>
      </x:c>
      <x:c r="H819" s="60" t="n">
        <x:v>10724</x:v>
      </x:c>
      <x:c r="I819" s="60" t="n">
        <x:v>1195.82</x:v>
      </x:c>
      <x:c r="J819" s="32" t="n">
        <x:v>0.46</x:v>
      </x:c>
      <x:c r="K819" s="32" t="n">
        <x:v>0.765</x:v>
      </x:c>
      <x:c r="L819" t="n">
        <x:v>0</x:v>
      </x:c>
      <x:c r="M819" t="n">
        <x:v>8</x:v>
      </x:c>
      <x:c r="N819" s="32" t="n">
        <x:v>0.065</x:v>
      </x:c>
    </x:row>
    <x:row r="820">
      <x:c r="A820" t="str">
        <x:v>C00819</x:v>
      </x:c>
      <x:c r="B820" t="n">
        <x:v>51</x:v>
      </x:c>
      <x:c r="C820" s="30" t="n">
        <x:v>84910</x:v>
      </x:c>
      <x:c r="D820" t="n">
        <x:v>677</x:v>
      </x:c>
      <x:c r="E820" t="n">
        <x:v>17</x:v>
      </x:c>
      <x:c r="F820" t="str">
        <x:v>Gold</x:v>
      </x:c>
      <x:c r="G820" t="str">
        <x:v>Branch</x:v>
      </x:c>
      <x:c r="H820" s="60" t="n">
        <x:v>8679</x:v>
      </x:c>
      <x:c r="I820" s="60" t="n">
        <x:v>1100.73</x:v>
      </x:c>
      <x:c r="J820" s="32" t="n">
        <x:v>0.576</x:v>
      </x:c>
      <x:c r="K820" s="32" t="n">
        <x:v>0.729</x:v>
      </x:c>
      <x:c r="L820" t="n">
        <x:v>0</x:v>
      </x:c>
      <x:c r="M820" t="n">
        <x:v>6</x:v>
      </x:c>
      <x:c r="N820" s="32" t="n">
        <x:v>0.183</x:v>
      </x:c>
    </x:row>
    <x:row r="821">
      <x:c r="A821" t="str">
        <x:v>C00820</x:v>
      </x:c>
      <x:c r="B821" t="n">
        <x:v>46</x:v>
      </x:c>
      <x:c r="C821" s="30" t="n">
        <x:v>61595</x:v>
      </x:c>
      <x:c r="D821" t="n">
        <x:v>697</x:v>
      </x:c>
      <x:c r="E821" t="n">
        <x:v>67</x:v>
      </x:c>
      <x:c r="F821" t="str">
        <x:v>Gold</x:v>
      </x:c>
      <x:c r="G821" t="str">
        <x:v>Digital</x:v>
      </x:c>
      <x:c r="H821" s="60" t="n">
        <x:v>9280</x:v>
      </x:c>
      <x:c r="I821" s="60" t="n">
        <x:v>810.6</x:v>
      </x:c>
      <x:c r="J821" s="32" t="n">
        <x:v>0.292</x:v>
      </x:c>
      <x:c r="K821" s="32" t="n">
        <x:v>0.717</x:v>
      </x:c>
      <x:c r="L821" t="n">
        <x:v>0</x:v>
      </x:c>
      <x:c r="M821" t="n">
        <x:v>10</x:v>
      </x:c>
      <x:c r="N821" s="32" t="n">
        <x:v>0.02</x:v>
      </x:c>
    </x:row>
    <x:row r="822">
      <x:c r="A822" t="str">
        <x:v>C00821</x:v>
      </x:c>
      <x:c r="B822" t="n">
        <x:v>32</x:v>
      </x:c>
      <x:c r="C822" s="30" t="n">
        <x:v>166012</x:v>
      </x:c>
      <x:c r="D822" t="n">
        <x:v>708</x:v>
      </x:c>
      <x:c r="E822" t="n">
        <x:v>44</x:v>
      </x:c>
      <x:c r="F822" t="str">
        <x:v>Platinum</x:v>
      </x:c>
      <x:c r="G822" t="str">
        <x:v>Direct Mail</x:v>
      </x:c>
      <x:c r="H822" s="60" t="n">
        <x:v>36431</x:v>
      </x:c>
      <x:c r="I822" s="60" t="n">
        <x:v>3882.58</x:v>
      </x:c>
      <x:c r="J822" s="32" t="n">
        <x:v>0.52</x:v>
      </x:c>
      <x:c r="K822" s="32" t="n">
        <x:v>0.842</x:v>
      </x:c>
      <x:c r="L822" t="n">
        <x:v>0</x:v>
      </x:c>
      <x:c r="M822" t="n">
        <x:v>9</x:v>
      </x:c>
      <x:c r="N822" s="32" t="n">
        <x:v>0.02</x:v>
      </x:c>
    </x:row>
    <x:row r="823">
      <x:c r="A823" t="str">
        <x:v>C00822</x:v>
      </x:c>
      <x:c r="B823" t="n">
        <x:v>47</x:v>
      </x:c>
      <x:c r="C823" s="30" t="n">
        <x:v>113308</x:v>
      </x:c>
      <x:c r="D823" t="n">
        <x:v>634</x:v>
      </x:c>
      <x:c r="E823" t="n">
        <x:v>26</x:v>
      </x:c>
      <x:c r="F823" t="str">
        <x:v>Gold</x:v>
      </x:c>
      <x:c r="G823" t="str">
        <x:v>Digital</x:v>
      </x:c>
      <x:c r="H823" s="60" t="n">
        <x:v>13936</x:v>
      </x:c>
      <x:c r="I823" s="60" t="n">
        <x:v>1789.37</x:v>
      </x:c>
      <x:c r="J823" s="32" t="n">
        <x:v>0.332</x:v>
      </x:c>
      <x:c r="K823" s="32" t="n">
        <x:v>0.644</x:v>
      </x:c>
      <x:c r="L823" t="n">
        <x:v>0</x:v>
      </x:c>
      <x:c r="M823" t="n">
        <x:v>8</x:v>
      </x:c>
      <x:c r="N823" s="32" t="n">
        <x:v>0.051</x:v>
      </x:c>
    </x:row>
    <x:row r="824">
      <x:c r="A824" t="str">
        <x:v>C00823</x:v>
      </x:c>
      <x:c r="B824" t="n">
        <x:v>43</x:v>
      </x:c>
      <x:c r="C824" s="30" t="n">
        <x:v>44761</x:v>
      </x:c>
      <x:c r="D824" t="n">
        <x:v>674</x:v>
      </x:c>
      <x:c r="E824" t="n">
        <x:v>38</x:v>
      </x:c>
      <x:c r="F824" t="str">
        <x:v>Classic</x:v>
      </x:c>
      <x:c r="G824" t="str">
        <x:v>Branch</x:v>
      </x:c>
      <x:c r="H824" s="60" t="n">
        <x:v>2616</x:v>
      </x:c>
      <x:c r="I824" s="60" t="n">
        <x:v>681.26</x:v>
      </x:c>
      <x:c r="J824" s="32" t="n">
        <x:v>0.393</x:v>
      </x:c>
      <x:c r="K824" s="32" t="n">
        <x:v>0.665</x:v>
      </x:c>
      <x:c r="L824" t="n">
        <x:v>0</x:v>
      </x:c>
      <x:c r="M824" t="n">
        <x:v>7</x:v>
      </x:c>
      <x:c r="N824" s="32" t="n">
        <x:v>0.101</x:v>
      </x:c>
    </x:row>
    <x:row r="825">
      <x:c r="A825" t="str">
        <x:v>C00824</x:v>
      </x:c>
      <x:c r="B825" t="n">
        <x:v>39</x:v>
      </x:c>
      <x:c r="C825" s="30" t="n">
        <x:v>98917</x:v>
      </x:c>
      <x:c r="D825" t="n">
        <x:v>718</x:v>
      </x:c>
      <x:c r="E825" t="n">
        <x:v>46</x:v>
      </x:c>
      <x:c r="F825" t="str">
        <x:v>Platinum</x:v>
      </x:c>
      <x:c r="G825" t="str">
        <x:v>Digital</x:v>
      </x:c>
      <x:c r="H825" s="60" t="n">
        <x:v>22188</x:v>
      </x:c>
      <x:c r="I825" s="60" t="n">
        <x:v>2589.48</x:v>
      </x:c>
      <x:c r="J825" s="32" t="n">
        <x:v>0.398</x:v>
      </x:c>
      <x:c r="K825" s="32" t="n">
        <x:v>0.913</x:v>
      </x:c>
      <x:c r="L825" t="n">
        <x:v>0</x:v>
      </x:c>
      <x:c r="M825" t="n">
        <x:v>8</x:v>
      </x:c>
      <x:c r="N825" s="32" t="n">
        <x:v>0.022</x:v>
      </x:c>
    </x:row>
    <x:row r="826">
      <x:c r="A826" t="str">
        <x:v>C00825</x:v>
      </x:c>
      <x:c r="B826" t="n">
        <x:v>21</x:v>
      </x:c>
      <x:c r="C826" s="30" t="n">
        <x:v>59536</x:v>
      </x:c>
      <x:c r="D826" t="n">
        <x:v>711</x:v>
      </x:c>
      <x:c r="E826" t="n">
        <x:v>45</x:v>
      </x:c>
      <x:c r="F826" t="str">
        <x:v>Gold</x:v>
      </x:c>
      <x:c r="G826" t="str">
        <x:v>Digital</x:v>
      </x:c>
      <x:c r="H826" s="60" t="n">
        <x:v>8016</x:v>
      </x:c>
      <x:c r="I826" s="60" t="n">
        <x:v>952.05</x:v>
      </x:c>
      <x:c r="J826" s="32" t="n">
        <x:v>0.544</x:v>
      </x:c>
      <x:c r="K826" s="32" t="n">
        <x:v>0.781</x:v>
      </x:c>
      <x:c r="L826" t="n">
        <x:v>0</x:v>
      </x:c>
      <x:c r="M826" t="n">
        <x:v>6</x:v>
      </x:c>
      <x:c r="N826" s="32" t="n">
        <x:v>0.168</x:v>
      </x:c>
    </x:row>
    <x:row r="827">
      <x:c r="A827" t="str">
        <x:v>C00826</x:v>
      </x:c>
      <x:c r="B827" t="n">
        <x:v>36</x:v>
      </x:c>
      <x:c r="C827" s="30" t="n">
        <x:v>54545</x:v>
      </x:c>
      <x:c r="D827" t="n">
        <x:v>706</x:v>
      </x:c>
      <x:c r="E827" t="n">
        <x:v>27</x:v>
      </x:c>
      <x:c r="F827" t="str">
        <x:v>Gold</x:v>
      </x:c>
      <x:c r="G827" t="str">
        <x:v>Direct Mail</x:v>
      </x:c>
      <x:c r="H827" s="60" t="n">
        <x:v>10098</x:v>
      </x:c>
      <x:c r="I827" s="60" t="n">
        <x:v>955.29</x:v>
      </x:c>
      <x:c r="J827" s="32" t="n">
        <x:v>0.476</x:v>
      </x:c>
      <x:c r="K827" s="32" t="n">
        <x:v>0.801</x:v>
      </x:c>
      <x:c r="L827" t="n">
        <x:v>0</x:v>
      </x:c>
      <x:c r="M827" t="n">
        <x:v>7</x:v>
      </x:c>
      <x:c r="N827" s="32" t="n">
        <x:v>0.072</x:v>
      </x:c>
    </x:row>
    <x:row r="828">
      <x:c r="A828" t="str">
        <x:v>C00827</x:v>
      </x:c>
      <x:c r="B828" t="n">
        <x:v>47</x:v>
      </x:c>
      <x:c r="C828" s="30" t="n">
        <x:v>80983</x:v>
      </x:c>
      <x:c r="D828" t="n">
        <x:v>726</x:v>
      </x:c>
      <x:c r="E828" t="n">
        <x:v>43</x:v>
      </x:c>
      <x:c r="F828" t="str">
        <x:v>Gold</x:v>
      </x:c>
      <x:c r="G828" t="str">
        <x:v>Digital</x:v>
      </x:c>
      <x:c r="H828" s="60" t="n">
        <x:v>15034</x:v>
      </x:c>
      <x:c r="I828" s="60" t="n">
        <x:v>1533.46</x:v>
      </x:c>
      <x:c r="J828" s="32" t="n">
        <x:v>0.36</x:v>
      </x:c>
      <x:c r="K828" s="32" t="n">
        <x:v>0.934</x:v>
      </x:c>
      <x:c r="L828" t="n">
        <x:v>0</x:v>
      </x:c>
      <x:c r="M828" t="n">
        <x:v>3</x:v>
      </x:c>
      <x:c r="N828" s="32" t="n">
        <x:v>0.349</x:v>
      </x:c>
    </x:row>
    <x:row r="829">
      <x:c r="A829" t="str">
        <x:v>C00828</x:v>
      </x:c>
      <x:c r="B829" t="n">
        <x:v>29</x:v>
      </x:c>
      <x:c r="C829" s="30" t="n">
        <x:v>71684</x:v>
      </x:c>
      <x:c r="D829" t="n">
        <x:v>708</x:v>
      </x:c>
      <x:c r="E829" t="n">
        <x:v>27</x:v>
      </x:c>
      <x:c r="F829" t="str">
        <x:v>Gold</x:v>
      </x:c>
      <x:c r="G829" t="str">
        <x:v>Branch</x:v>
      </x:c>
      <x:c r="H829" s="60" t="n">
        <x:v>12520</x:v>
      </x:c>
      <x:c r="I829" s="60" t="n">
        <x:v>1483.26</x:v>
      </x:c>
      <x:c r="J829" s="32" t="n">
        <x:v>0.434</x:v>
      </x:c>
      <x:c r="K829" s="32" t="n">
        <x:v>0.692</x:v>
      </x:c>
      <x:c r="L829" t="n">
        <x:v>0</x:v>
      </x:c>
      <x:c r="M829" t="n">
        <x:v>7</x:v>
      </x:c>
      <x:c r="N829" s="32" t="n">
        <x:v>0.11</x:v>
      </x:c>
    </x:row>
    <x:row r="830">
      <x:c r="A830" t="str">
        <x:v>C00829</x:v>
      </x:c>
      <x:c r="B830" t="n">
        <x:v>47</x:v>
      </x:c>
      <x:c r="C830" s="30" t="n">
        <x:v>95505</x:v>
      </x:c>
      <x:c r="D830" t="n">
        <x:v>671</x:v>
      </x:c>
      <x:c r="E830" t="n">
        <x:v>18</x:v>
      </x:c>
      <x:c r="F830" t="str">
        <x:v>Gold</x:v>
      </x:c>
      <x:c r="G830" t="str">
        <x:v>Direct Mail</x:v>
      </x:c>
      <x:c r="H830" s="60" t="n">
        <x:v>12929</x:v>
      </x:c>
      <x:c r="I830" s="60" t="n">
        <x:v>1557.99</x:v>
      </x:c>
      <x:c r="J830" s="32" t="n">
        <x:v>0.474</x:v>
      </x:c>
      <x:c r="K830" s="32" t="n">
        <x:v>0.744</x:v>
      </x:c>
      <x:c r="L830" t="n">
        <x:v>0</x:v>
      </x:c>
      <x:c r="M830" t="n">
        <x:v>7</x:v>
      </x:c>
      <x:c r="N830" s="32" t="n">
        <x:v>0.074</x:v>
      </x:c>
    </x:row>
    <x:row r="831">
      <x:c r="A831" t="str">
        <x:v>C00830</x:v>
      </x:c>
      <x:c r="B831" t="n">
        <x:v>45</x:v>
      </x:c>
      <x:c r="C831" s="30" t="n">
        <x:v>68858</x:v>
      </x:c>
      <x:c r="D831" t="n">
        <x:v>732</x:v>
      </x:c>
      <x:c r="E831" t="n">
        <x:v>35</x:v>
      </x:c>
      <x:c r="F831" t="str">
        <x:v>Gold</x:v>
      </x:c>
      <x:c r="G831" t="str">
        <x:v>Direct Mail</x:v>
      </x:c>
      <x:c r="H831" s="60" t="n">
        <x:v>13243</x:v>
      </x:c>
      <x:c r="I831" s="60" t="n">
        <x:v>1162.31</x:v>
      </x:c>
      <x:c r="J831" s="32" t="n">
        <x:v>0.495</x:v>
      </x:c>
      <x:c r="K831" s="32" t="n">
        <x:v>0.868</x:v>
      </x:c>
      <x:c r="L831" t="n">
        <x:v>0</x:v>
      </x:c>
      <x:c r="M831" t="n">
        <x:v>8</x:v>
      </x:c>
      <x:c r="N831" s="32" t="n">
        <x:v>0.02</x:v>
      </x:c>
    </x:row>
    <x:row r="832">
      <x:c r="A832" t="str">
        <x:v>C00831</x:v>
      </x:c>
      <x:c r="B832" t="n">
        <x:v>52</x:v>
      </x:c>
      <x:c r="C832" s="30" t="n">
        <x:v>142339</x:v>
      </x:c>
      <x:c r="D832" t="n">
        <x:v>778</x:v>
      </x:c>
      <x:c r="E832" t="n">
        <x:v>26</x:v>
      </x:c>
      <x:c r="F832" t="str">
        <x:v>Classic</x:v>
      </x:c>
      <x:c r="G832" t="str">
        <x:v>Partner</x:v>
      </x:c>
      <x:c r="H832" s="60" t="n">
        <x:v>15957</x:v>
      </x:c>
      <x:c r="I832" s="60" t="n">
        <x:v>1997.17</x:v>
      </x:c>
      <x:c r="J832" s="32" t="n">
        <x:v>0.501</x:v>
      </x:c>
      <x:c r="K832" s="32" t="n">
        <x:v>0.836</x:v>
      </x:c>
      <x:c r="L832" t="n">
        <x:v>0</x:v>
      </x:c>
      <x:c r="M832" t="n">
        <x:v>8</x:v>
      </x:c>
      <x:c r="N832" s="32" t="n">
        <x:v>0.06</x:v>
      </x:c>
    </x:row>
    <x:row r="833">
      <x:c r="A833" t="str">
        <x:v>C00832</x:v>
      </x:c>
      <x:c r="B833" t="n">
        <x:v>57</x:v>
      </x:c>
      <x:c r="C833" s="30" t="n">
        <x:v>78984</x:v>
      </x:c>
      <x:c r="D833" t="n">
        <x:v>725</x:v>
      </x:c>
      <x:c r="E833" t="n">
        <x:v>43</x:v>
      </x:c>
      <x:c r="F833" t="str">
        <x:v>Gold</x:v>
      </x:c>
      <x:c r="G833" t="str">
        <x:v>BRANCH</x:v>
      </x:c>
      <x:c r="H833" s="60" t="n">
        <x:v>10009</x:v>
      </x:c>
      <x:c r="I833" s="60" t="n">
        <x:v>1063.1</x:v>
      </x:c>
      <x:c r="J833" s="32" t="n">
        <x:v>0.29</x:v>
      </x:c>
      <x:c r="K833" s="32" t="n">
        <x:v>0.907</x:v>
      </x:c>
      <x:c r="L833" t="n">
        <x:v>0</x:v>
      </x:c>
      <x:c r="M833" t="n">
        <x:v>5</x:v>
      </x:c>
      <x:c r="N833" s="32" t="n">
        <x:v>0.227</x:v>
      </x:c>
    </x:row>
    <x:row r="834">
      <x:c r="A834" t="str">
        <x:v>C00833</x:v>
      </x:c>
      <x:c r="B834" t="n">
        <x:v>31</x:v>
      </x:c>
      <x:c r="C834" s="30" t="n">
        <x:v>79595</x:v>
      </x:c>
      <x:c r="D834" t="n">
        <x:v>751</x:v>
      </x:c>
      <x:c r="E834" t="n">
        <x:v>35</x:v>
      </x:c>
      <x:c r="F834" t="str">
        <x:v>Gold</x:v>
      </x:c>
      <x:c r="G834" t="str">
        <x:v>Partner</x:v>
      </x:c>
      <x:c r="H834" s="60" t="n">
        <x:v>12122</x:v>
      </x:c>
      <x:c r="I834" s="60" t="n">
        <x:v>1735.29</x:v>
      </x:c>
      <x:c r="J834" s="32" t="n">
        <x:v>0.452</x:v>
      </x:c>
      <x:c r="K834" s="32" t="n">
        <x:v>1</x:v>
      </x:c>
      <x:c r="L834" t="n">
        <x:v>0</x:v>
      </x:c>
      <x:c r="M834" t="n">
        <x:v>7</x:v>
      </x:c>
      <x:c r="N834" s="32" t="n">
        <x:v>0.103</x:v>
      </x:c>
    </x:row>
    <x:row r="835">
      <x:c r="A835" t="str">
        <x:v>C00834</x:v>
      </x:c>
      <x:c r="B835" t="n">
        <x:v>21</x:v>
      </x:c>
      <x:c r="C835" s="30" t="n">
        <x:v>73327</x:v>
      </x:c>
      <x:c r="D835" t="n">
        <x:v>692</x:v>
      </x:c>
      <x:c r="E835" t="n">
        <x:v>47</x:v>
      </x:c>
      <x:c r="F835" t="str">
        <x:v>Gold</x:v>
      </x:c>
      <x:c r="G835" t="str">
        <x:v>Digital</x:v>
      </x:c>
      <x:c r="H835" s="60" t="n">
        <x:v>12715</x:v>
      </x:c>
      <x:c r="I835" s="60" t="n">
        <x:v>1219.85</x:v>
      </x:c>
      <x:c r="J835" s="32" t="n">
        <x:v>0.312</x:v>
      </x:c>
      <x:c r="K835" s="32" t="n">
        <x:v>0.684</x:v>
      </x:c>
      <x:c r="L835" t="n">
        <x:v>0</x:v>
      </x:c>
      <x:c r="M835" t="n">
        <x:v>6</x:v>
      </x:c>
      <x:c r="N835" s="32" t="n">
        <x:v>0.14</x:v>
      </x:c>
    </x:row>
    <x:row r="836">
      <x:c r="A836" t="str">
        <x:v>C00835</x:v>
      </x:c>
      <x:c r="B836" t="n">
        <x:v>24</x:v>
      </x:c>
      <x:c r="C836" s="30" t="n">
        <x:v>81790</x:v>
      </x:c>
      <x:c r="D836" t="n">
        <x:v>643</x:v>
      </x:c>
      <x:c r="E836" t="n">
        <x:v>131</x:v>
      </x:c>
      <x:c r="F836" t="str">
        <x:v>Gold</x:v>
      </x:c>
      <x:c r="G836" t="str">
        <x:v>Direct Mail</x:v>
      </x:c>
      <x:c r="H836" s="60" t="n">
        <x:v>7982</x:v>
      </x:c>
      <x:c r="I836" s="60" t="n">
        <x:v>487.95</x:v>
      </x:c>
      <x:c r="J836" s="32" t="n">
        <x:v>0.621</x:v>
      </x:c>
      <x:c r="K836" s="32" t="n">
        <x:v>0.603</x:v>
      </x:c>
      <x:c r="L836" t="n">
        <x:v>0</x:v>
      </x:c>
      <x:c r="M836" t="n">
        <x:v>9</x:v>
      </x:c>
      <x:c r="N836" s="32" t="n">
        <x:v>0.065</x:v>
      </x:c>
    </x:row>
    <x:row r="837">
      <x:c r="A837" t="str">
        <x:v>C00836</x:v>
      </x:c>
      <x:c r="B837" t="n">
        <x:v>41</x:v>
      </x:c>
      <x:c r="C837" s="30" t="n">
        <x:v>67678</x:v>
      </x:c>
      <x:c r="D837" t="n">
        <x:v>700</x:v>
      </x:c>
      <x:c r="E837" t="n">
        <x:v>73</x:v>
      </x:c>
      <x:c r="F837" t="str">
        <x:v>Gold</x:v>
      </x:c>
      <x:c r="G837" t="str">
        <x:v>Direct Mail</x:v>
      </x:c>
      <x:c r="H837" s="60" t="n">
        <x:v>9687</x:v>
      </x:c>
      <x:c r="I837" s="60" t="n">
        <x:v>1101.71</x:v>
      </x:c>
      <x:c r="J837" s="32" t="n">
        <x:v>0.278</x:v>
      </x:c>
      <x:c r="K837" s="32" t="n">
        <x:v>0.808</x:v>
      </x:c>
      <x:c r="L837" t="n">
        <x:v>0</x:v>
      </x:c>
      <x:c r="M837" t="n">
        <x:v>5</x:v>
      </x:c>
      <x:c r="N837" s="32" t="n">
        <x:v>0.249</x:v>
      </x:c>
    </x:row>
    <x:row r="838">
      <x:c r="A838" t="str">
        <x:v>C00837</x:v>
      </x:c>
      <x:c r="B838" t="n">
        <x:v>27</x:v>
      </x:c>
      <x:c r="C838" s="30" t="n">
        <x:v>116272</x:v>
      </x:c>
      <x:c r="D838" t="n">
        <x:v>645</x:v>
      </x:c>
      <x:c r="E838" t="n">
        <x:v>14</x:v>
      </x:c>
      <x:c r="F838" t="str">
        <x:v>Gold</x:v>
      </x:c>
      <x:c r="G838" t="str">
        <x:v>Branch</x:v>
      </x:c>
      <x:c r="H838" s="60" t="n">
        <x:v>11831</x:v>
      </x:c>
      <x:c r="I838" s="60" t="n">
        <x:v>1488.75</x:v>
      </x:c>
      <x:c r="J838" s="32" t="n">
        <x:v>0.299</x:v>
      </x:c>
      <x:c r="K838" s="32" t="n">
        <x:v>0.637</x:v>
      </x:c>
      <x:c r="L838" t="n">
        <x:v>0</x:v>
      </x:c>
      <x:c r="M838" t="n">
        <x:v>6</x:v>
      </x:c>
      <x:c r="N838" s="32" t="n">
        <x:v>0.117</x:v>
      </x:c>
    </x:row>
    <x:row r="839">
      <x:c r="A839" t="str">
        <x:v>C00838</x:v>
      </x:c>
      <x:c r="B839" t="n">
        <x:v>47</x:v>
      </x:c>
      <x:c r="C839" s="30" t="n">
        <x:v>64543</x:v>
      </x:c>
      <x:c r="D839" t="n">
        <x:v>686</x:v>
      </x:c>
      <x:c r="E839" t="n">
        <x:v>89</x:v>
      </x:c>
      <x:c r="F839" t="str">
        <x:v>Gold</x:v>
      </x:c>
      <x:c r="G839" t="str">
        <x:v>Direct Mail</x:v>
      </x:c>
      <x:c r="H839" s="60" t="n">
        <x:v>9717</x:v>
      </x:c>
      <x:c r="I839" s="60" t="n">
        <x:v>976.17</x:v>
      </x:c>
      <x:c r="J839" s="32" t="n">
        <x:v>0.263</x:v>
      </x:c>
      <x:c r="K839" s="32" t="n">
        <x:v>0.717</x:v>
      </x:c>
      <x:c r="L839" t="n">
        <x:v>0</x:v>
      </x:c>
      <x:c r="M839" t="n">
        <x:v>5</x:v>
      </x:c>
      <x:c r="N839" s="32" t="n">
        <x:v>0.239</x:v>
      </x:c>
    </x:row>
    <x:row r="840">
      <x:c r="A840" t="str">
        <x:v>C00839</x:v>
      </x:c>
      <x:c r="B840" t="n">
        <x:v>54</x:v>
      </x:c>
      <x:c r="C840" s="30" t="n">
        <x:v>90341</x:v>
      </x:c>
      <x:c r="D840" t="n">
        <x:v>654</x:v>
      </x:c>
      <x:c r="E840" t="n">
        <x:v>68</x:v>
      </x:c>
      <x:c r="F840" t="str">
        <x:v>Gold</x:v>
      </x:c>
      <x:c r="G840" t="str">
        <x:v>Digital</x:v>
      </x:c>
      <x:c r="H840" s="60" t="n">
        <x:v>12231</x:v>
      </x:c>
      <x:c r="I840" s="60" t="n">
        <x:v>1543.04</x:v>
      </x:c>
      <x:c r="J840" s="32" t="n">
        <x:v>0.253</x:v>
      </x:c>
      <x:c r="K840" s="32" t="n">
        <x:v>0.683</x:v>
      </x:c>
      <x:c r="L840" t="n">
        <x:v>1</x:v>
      </x:c>
      <x:c r="M840" t="n">
        <x:v>10</x:v>
      </x:c>
      <x:c r="N840" s="32" t="n">
        <x:v>0.02</x:v>
      </x:c>
    </x:row>
    <x:row r="841">
      <x:c r="A841" t="str">
        <x:v>C00840</x:v>
      </x:c>
      <x:c r="B841" t="n">
        <x:v>53</x:v>
      </x:c>
      <x:c r="C841" s="30" t="n">
        <x:v>79950</x:v>
      </x:c>
      <x:c r="D841" t="n">
        <x:v>715</x:v>
      </x:c>
      <x:c r="E841" t="n">
        <x:v>37</x:v>
      </x:c>
      <x:c r="F841" t="str">
        <x:v>Gold</x:v>
      </x:c>
      <x:c r="G841" t="str">
        <x:v>Branch</x:v>
      </x:c>
      <x:c r="H841" s="60" t="n">
        <x:v>11755</x:v>
      </x:c>
      <x:c r="I841" s="60" t="n">
        <x:v>1118.39</x:v>
      </x:c>
      <x:c r="J841" s="32" t="n">
        <x:v>0.495</x:v>
      </x:c>
      <x:c r="K841" s="32" t="n">
        <x:v>0.916</x:v>
      </x:c>
      <x:c r="L841" t="n">
        <x:v>0</x:v>
      </x:c>
      <x:c r="M841" t="n">
        <x:v>8</x:v>
      </x:c>
      <x:c r="N841" s="32" t="n">
        <x:v>0.066</x:v>
      </x:c>
    </x:row>
    <x:row r="842">
      <x:c r="A842" t="str">
        <x:v>C00841</x:v>
      </x:c>
      <x:c r="B842" t="n">
        <x:v>72</x:v>
      </x:c>
      <x:c r="C842" s="30" t="n">
        <x:v>65999</x:v>
      </x:c>
      <x:c r="D842" t="n">
        <x:v>680</x:v>
      </x:c>
      <x:c r="E842" t="n">
        <x:v>33</x:v>
      </x:c>
      <x:c r="F842" t="str">
        <x:v>Gold</x:v>
      </x:c>
      <x:c r="G842" t="str">
        <x:v>Partner</x:v>
      </x:c>
      <x:c r="H842" s="60" t="n">
        <x:v>11300</x:v>
      </x:c>
      <x:c r="I842" s="60" t="n">
        <x:v>1172.3</x:v>
      </x:c>
      <x:c r="J842" s="32" t="n">
        <x:v>0.62</x:v>
      </x:c>
      <x:c r="K842" s="32" t="n">
        <x:v>0.712</x:v>
      </x:c>
      <x:c r="L842" t="n">
        <x:v>0</x:v>
      </x:c>
      <x:c r="M842" t="n">
        <x:v>7</x:v>
      </x:c>
      <x:c r="N842" s="32" t="n">
        <x:v>0.137</x:v>
      </x:c>
    </x:row>
    <x:row r="843">
      <x:c r="A843" t="str">
        <x:v>C00842</x:v>
      </x:c>
      <x:c r="B843" t="n">
        <x:v>50</x:v>
      </x:c>
      <x:c r="C843" s="30" t="n">
        <x:v>85682</x:v>
      </x:c>
      <x:c r="D843" t="n">
        <x:v>725</x:v>
      </x:c>
      <x:c r="E843" t="n">
        <x:v>12</x:v>
      </x:c>
      <x:c r="F843" t="str">
        <x:v>Gold</x:v>
      </x:c>
      <x:c r="G843" t="str">
        <x:v>DIGITAL</x:v>
      </x:c>
      <x:c r="H843" s="60" t="n">
        <x:v>15014</x:v>
      </x:c>
      <x:c r="I843" s="60" t="n">
        <x:v>1527.24</x:v>
      </x:c>
      <x:c r="J843" s="32" t="n">
        <x:v>0.299</x:v>
      </x:c>
      <x:c r="K843" s="32" t="n">
        <x:v>0.848</x:v>
      </x:c>
      <x:c r="L843" t="n">
        <x:v>0</x:v>
      </x:c>
      <x:c r="M843" t="n">
        <x:v>8</x:v>
      </x:c>
      <x:c r="N843" s="32" t="n">
        <x:v>0.072</x:v>
      </x:c>
    </x:row>
    <x:row r="844">
      <x:c r="A844" t="str">
        <x:v>C00843</x:v>
      </x:c>
      <x:c r="B844" t="n">
        <x:v>28</x:v>
      </x:c>
      <x:c r="C844" s="30" t="n">
        <x:v>90625</x:v>
      </x:c>
      <x:c r="D844" t="n">
        <x:v>674</x:v>
      </x:c>
      <x:c r="E844" t="n">
        <x:v>75</x:v>
      </x:c>
      <x:c r="F844" t="str">
        <x:v>Gold</x:v>
      </x:c>
      <x:c r="G844" t="str">
        <x:v>Digital</x:v>
      </x:c>
      <x:c r="H844" s="60" t="n">
        <x:v>14476</x:v>
      </x:c>
      <x:c r="I844" s="60" t="n">
        <x:v>1581.33</x:v>
      </x:c>
      <x:c r="J844" s="32" t="n">
        <x:v>0.373</x:v>
      </x:c>
      <x:c r="K844" s="32" t="n">
        <x:v>0.837</x:v>
      </x:c>
      <x:c r="L844" t="n">
        <x:v>0</x:v>
      </x:c>
      <x:c r="M844" t="n">
        <x:v>6</x:v>
      </x:c>
      <x:c r="N844" s="32" t="n">
        <x:v>0.183</x:v>
      </x:c>
    </x:row>
    <x:row r="845">
      <x:c r="A845" t="str">
        <x:v>C00844</x:v>
      </x:c>
      <x:c r="B845" t="n">
        <x:v>21</x:v>
      </x:c>
      <x:c r="C845" s="30" t="n">
        <x:v>59981</x:v>
      </x:c>
      <x:c r="D845" t="n">
        <x:v>714</x:v>
      </x:c>
      <x:c r="E845" t="n">
        <x:v>29</x:v>
      </x:c>
      <x:c r="F845" t="str">
        <x:v>Gold</x:v>
      </x:c>
      <x:c r="G845" t="str">
        <x:v>Digital</x:v>
      </x:c>
      <x:c r="H845" s="60" t="n">
        <x:v>11563</x:v>
      </x:c>
      <x:c r="I845" s="60" t="n">
        <x:v>895.29</x:v>
      </x:c>
      <x:c r="J845" s="32" t="n">
        <x:v>0.352</x:v>
      </x:c>
      <x:c r="K845" s="32" t="n">
        <x:v>0.801</x:v>
      </x:c>
      <x:c r="L845" t="n">
        <x:v>0</x:v>
      </x:c>
      <x:c r="M845" t="n">
        <x:v>8</x:v>
      </x:c>
      <x:c r="N845" s="32" t="n">
        <x:v>0.164</x:v>
      </x:c>
    </x:row>
    <x:row r="846">
      <x:c r="A846" t="str">
        <x:v>C00845</x:v>
      </x:c>
      <x:c r="B846" t="n">
        <x:v>55</x:v>
      </x:c>
      <x:c r="C846" s="30" t="n">
        <x:v>158874</x:v>
      </x:c>
      <x:c r="D846" t="n">
        <x:v>808</x:v>
      </x:c>
      <x:c r="E846" t="n">
        <x:v>17</x:v>
      </x:c>
      <x:c r="F846" t="str">
        <x:v>Classic</x:v>
      </x:c>
      <x:c r="G846" t="str">
        <x:v>Digital</x:v>
      </x:c>
      <x:c r="H846" s="60" t="n">
        <x:v>20380</x:v>
      </x:c>
      <x:c r="I846" s="60" t="n">
        <x:v>2038.26</x:v>
      </x:c>
      <x:c r="J846" s="32" t="n">
        <x:v>0.445</x:v>
      </x:c>
      <x:c r="K846" s="32" t="n">
        <x:v>0.938</x:v>
      </x:c>
      <x:c r="L846" t="n">
        <x:v>0</x:v>
      </x:c>
      <x:c r="M846" t="n">
        <x:v>8</x:v>
      </x:c>
      <x:c r="N846" s="32" t="n">
        <x:v>0.102</x:v>
      </x:c>
    </x:row>
    <x:row r="847">
      <x:c r="A847" t="str">
        <x:v>C00846</x:v>
      </x:c>
      <x:c r="B847" t="n">
        <x:v>66</x:v>
      </x:c>
      <x:c r="C847" s="30" t="n">
        <x:v>52728</x:v>
      </x:c>
      <x:c r="D847" t="n">
        <x:v>667</x:v>
      </x:c>
      <x:c r="E847" t="n">
        <x:v>43</x:v>
      </x:c>
      <x:c r="F847" t="str">
        <x:v>Classic</x:v>
      </x:c>
      <x:c r="G847" t="str">
        <x:v>Digital</x:v>
      </x:c>
      <x:c r="H847" s="60" t="n">
        <x:v>7310</x:v>
      </x:c>
      <x:c r="I847" s="60" t="n">
        <x:v>942.12</x:v>
      </x:c>
      <x:c r="J847" s="32" t="n">
        <x:v>0.658</x:v>
      </x:c>
      <x:c r="K847" s="32" t="n">
        <x:v>0.818</x:v>
      </x:c>
      <x:c r="L847" t="n">
        <x:v>0</x:v>
      </x:c>
      <x:c r="M847" t="n">
        <x:v>6</x:v>
      </x:c>
      <x:c r="N847" s="32" t="n">
        <x:v>0.165</x:v>
      </x:c>
    </x:row>
    <x:row r="848">
      <x:c r="A848" t="str">
        <x:v>C00847</x:v>
      </x:c>
      <x:c r="B848" t="n">
        <x:v>45</x:v>
      </x:c>
      <x:c r="C848" s="30" t="n">
        <x:v>55724</x:v>
      </x:c>
      <x:c r="D848" t="n">
        <x:v>633</x:v>
      </x:c>
      <x:c r="E848" t="n">
        <x:v>76</x:v>
      </x:c>
      <x:c r="F848" t="str">
        <x:v>Classic</x:v>
      </x:c>
      <x:c r="G848" t="str">
        <x:v>Branch</x:v>
      </x:c>
      <x:c r="H848" s="60" t="n">
        <x:v>6583</x:v>
      </x:c>
      <x:c r="I848" s="60" t="n">
        <x:v>579.25</x:v>
      </x:c>
      <x:c r="J848" s="32" t="n">
        <x:v>0.402</x:v>
      </x:c>
      <x:c r="K848" s="32" t="n">
        <x:v>0.769</x:v>
      </x:c>
      <x:c r="L848" t="n">
        <x:v>0</x:v>
      </x:c>
      <x:c r="M848" t="n">
        <x:v>7</x:v>
      </x:c>
      <x:c r="N848" s="32" t="n">
        <x:v>0.144</x:v>
      </x:c>
    </x:row>
    <x:row r="849">
      <x:c r="A849" t="str">
        <x:v>C00848</x:v>
      </x:c>
      <x:c r="B849" t="n">
        <x:v>38</x:v>
      </x:c>
      <x:c r="C849" s="30" t="n">
        <x:v>90510</x:v>
      </x:c>
      <x:c r="D849" t="n">
        <x:v>667</x:v>
      </x:c>
      <x:c r="E849" t="n">
        <x:v>22</x:v>
      </x:c>
      <x:c r="F849" t="str">
        <x:v>Gold</x:v>
      </x:c>
      <x:c r="G849" t="str">
        <x:v>Digital</x:v>
      </x:c>
      <x:c r="H849" s="60" t="n">
        <x:v>10328</x:v>
      </x:c>
      <x:c r="I849" s="60" t="n">
        <x:v>893.04</x:v>
      </x:c>
      <x:c r="J849" s="32" t="n">
        <x:v>0.235</x:v>
      </x:c>
      <x:c r="K849" s="32" t="n">
        <x:v>0.682</x:v>
      </x:c>
      <x:c r="L849" t="n">
        <x:v>0</x:v>
      </x:c>
      <x:c r="M849" t="n">
        <x:v>9</x:v>
      </x:c>
      <x:c r="N849" s="32" t="n">
        <x:v>0.043</x:v>
      </x:c>
    </x:row>
    <x:row r="850">
      <x:c r="A850" t="str">
        <x:v>C00849</x:v>
      </x:c>
      <x:c r="B850" t="n">
        <x:v>46</x:v>
      </x:c>
      <x:c r="C850" s="30" t="n">
        <x:v>136533</x:v>
      </x:c>
      <x:c r="D850" t="n">
        <x:v>626</x:v>
      </x:c>
      <x:c r="E850" t="n">
        <x:v>106</x:v>
      </x:c>
      <x:c r="F850" t="str">
        <x:v>Classic</x:v>
      </x:c>
      <x:c r="G850" t="str">
        <x:v>Branch</x:v>
      </x:c>
      <x:c r="H850" s="60" t="n">
        <x:v>12042</x:v>
      </x:c>
      <x:c r="I850" s="60" t="n">
        <x:v>1550.66</x:v>
      </x:c>
      <x:c r="J850" s="32" t="n">
        <x:v>0.462</x:v>
      </x:c>
      <x:c r="K850" s="32" t="n">
        <x:v>0.825</x:v>
      </x:c>
      <x:c r="L850" t="n">
        <x:v>0</x:v>
      </x:c>
      <x:c r="M850" t="str"/>
      <x:c r="N850" s="32" t="n">
        <x:v>0.09</x:v>
      </x:c>
    </x:row>
    <x:row r="851">
      <x:c r="A851" t="str">
        <x:v>C00850</x:v>
      </x:c>
      <x:c r="B851" t="n">
        <x:v>47</x:v>
      </x:c>
      <x:c r="C851" s="30" t="n">
        <x:v>142690</x:v>
      </x:c>
      <x:c r="D851" t="n">
        <x:v>763</x:v>
      </x:c>
      <x:c r="E851" t="n">
        <x:v>12</x:v>
      </x:c>
      <x:c r="F851" t="str">
        <x:v>Platinum</x:v>
      </x:c>
      <x:c r="G851" t="str">
        <x:v>Digital</x:v>
      </x:c>
      <x:c r="H851" s="60" t="n">
        <x:v>34212</x:v>
      </x:c>
      <x:c r="I851" s="60" t="n">
        <x:v>3459.66</x:v>
      </x:c>
      <x:c r="J851" s="32" t="n">
        <x:v>0.58</x:v>
      </x:c>
      <x:c r="K851" s="32" t="n">
        <x:v>0.932</x:v>
      </x:c>
      <x:c r="L851" t="n">
        <x:v>0</x:v>
      </x:c>
      <x:c r="M851" t="n">
        <x:v>7</x:v>
      </x:c>
      <x:c r="N851" s="32" t="n">
        <x:v>0.109</x:v>
      </x:c>
    </x:row>
    <x:row r="852">
      <x:c r="A852" t="str">
        <x:v>C00851</x:v>
      </x:c>
      <x:c r="B852" t="n">
        <x:v>30</x:v>
      </x:c>
      <x:c r="C852" s="30" t="n">
        <x:v>88017</x:v>
      </x:c>
      <x:c r="D852" t="n">
        <x:v>650</x:v>
      </x:c>
      <x:c r="E852" t="n">
        <x:v>59</x:v>
      </x:c>
      <x:c r="F852" t="str">
        <x:v>Classic</x:v>
      </x:c>
      <x:c r="G852" t="str">
        <x:v>Partner</x:v>
      </x:c>
      <x:c r="H852" s="60" t="n">
        <x:v>9580</x:v>
      </x:c>
      <x:c r="I852" s="60" t="n">
        <x:v>785.21</x:v>
      </x:c>
      <x:c r="J852" s="32" t="n">
        <x:v>0.652</x:v>
      </x:c>
      <x:c r="K852" s="32" t="n">
        <x:v>0.675</x:v>
      </x:c>
      <x:c r="L852" t="n">
        <x:v>1</x:v>
      </x:c>
      <x:c r="M852" t="str"/>
      <x:c r="N852" s="32" t="n">
        <x:v>0.187</x:v>
      </x:c>
    </x:row>
    <x:row r="853">
      <x:c r="A853" t="str">
        <x:v>C00852</x:v>
      </x:c>
      <x:c r="B853" t="n">
        <x:v>24</x:v>
      </x:c>
      <x:c r="C853" s="30" t="n">
        <x:v>49781</x:v>
      </x:c>
      <x:c r="D853" t="n">
        <x:v>640</x:v>
      </x:c>
      <x:c r="E853" t="n">
        <x:v>48</x:v>
      </x:c>
      <x:c r="F853" t="str">
        <x:v>Classic</x:v>
      </x:c>
      <x:c r="G853" t="str">
        <x:v>Direct Mail</x:v>
      </x:c>
      <x:c r="H853" s="60" t="n">
        <x:v>4122</x:v>
      </x:c>
      <x:c r="I853" s="60" t="n">
        <x:v>519.66</x:v>
      </x:c>
      <x:c r="J853" s="32" t="n">
        <x:v>0.401</x:v>
      </x:c>
      <x:c r="K853" s="32" t="n">
        <x:v>0.749</x:v>
      </x:c>
      <x:c r="L853" t="n">
        <x:v>0</x:v>
      </x:c>
      <x:c r="M853" t="n">
        <x:v>8</x:v>
      </x:c>
      <x:c r="N853" s="32" t="n">
        <x:v>0.02</x:v>
      </x:c>
    </x:row>
    <x:row r="854">
      <x:c r="A854" t="str">
        <x:v>C00853</x:v>
      </x:c>
      <x:c r="B854" t="n">
        <x:v>59</x:v>
      </x:c>
      <x:c r="C854" s="30" t="n">
        <x:v>32971</x:v>
      </x:c>
      <x:c r="D854" t="n">
        <x:v>688</x:v>
      </x:c>
      <x:c r="E854" t="n">
        <x:v>131</x:v>
      </x:c>
      <x:c r="F854" t="str">
        <x:v> Classic</x:v>
      </x:c>
      <x:c r="G854" t="str">
        <x:v>Digital</x:v>
      </x:c>
      <x:c r="H854" s="60" t="n">
        <x:v>5333</x:v>
      </x:c>
      <x:c r="I854" s="60" t="n">
        <x:v>277.9</x:v>
      </x:c>
      <x:c r="J854" s="32" t="n">
        <x:v>0.479</x:v>
      </x:c>
      <x:c r="K854" s="32" t="n">
        <x:v>0.77</x:v>
      </x:c>
      <x:c r="L854" t="n">
        <x:v>0</x:v>
      </x:c>
      <x:c r="M854" t="n">
        <x:v>8</x:v>
      </x:c>
      <x:c r="N854" s="32" t="n">
        <x:v>0.088</x:v>
      </x:c>
    </x:row>
    <x:row r="855">
      <x:c r="A855" t="str">
        <x:v>C00854</x:v>
      </x:c>
      <x:c r="B855" t="n">
        <x:v>22</x:v>
      </x:c>
      <x:c r="C855" s="30" t="n">
        <x:v>93709</x:v>
      </x:c>
      <x:c r="D855" t="n">
        <x:v>617</x:v>
      </x:c>
      <x:c r="E855" t="n">
        <x:v>45</x:v>
      </x:c>
      <x:c r="F855" t="str">
        <x:v>Gold</x:v>
      </x:c>
      <x:c r="G855" t="str">
        <x:v>Partner</x:v>
      </x:c>
      <x:c r="H855" s="60" t="n">
        <x:v>13927</x:v>
      </x:c>
      <x:c r="I855" s="60" t="n">
        <x:v>1527.21</x:v>
      </x:c>
      <x:c r="J855" s="32" t="n">
        <x:v>0.512</x:v>
      </x:c>
      <x:c r="K855" s="32" t="n">
        <x:v>0.719</x:v>
      </x:c>
      <x:c r="L855" t="n">
        <x:v>0</x:v>
      </x:c>
      <x:c r="M855" t="n">
        <x:v>7</x:v>
      </x:c>
      <x:c r="N855" s="32" t="n">
        <x:v>0.112</x:v>
      </x:c>
    </x:row>
    <x:row r="856">
      <x:c r="A856" t="str">
        <x:v>C00855</x:v>
      </x:c>
      <x:c r="B856" t="n">
        <x:v>21</x:v>
      </x:c>
      <x:c r="C856" s="30" t="n">
        <x:v>41278</x:v>
      </x:c>
      <x:c r="D856" t="n">
        <x:v>641</x:v>
      </x:c>
      <x:c r="E856" t="n">
        <x:v>6</x:v>
      </x:c>
      <x:c r="F856" t="str">
        <x:v>Classic</x:v>
      </x:c>
      <x:c r="G856" t="str">
        <x:v>Digital</x:v>
      </x:c>
      <x:c r="H856" s="60" t="n">
        <x:v>1000</x:v>
      </x:c>
      <x:c r="I856" s="60" t="n">
        <x:v>150</x:v>
      </x:c>
      <x:c r="J856" s="32" t="n">
        <x:v>0.345</x:v>
      </x:c>
      <x:c r="K856" s="32" t="n">
        <x:v>0.754</x:v>
      </x:c>
      <x:c r="L856" t="n">
        <x:v>0</x:v>
      </x:c>
      <x:c r="M856" t="str"/>
      <x:c r="N856" s="32" t="n">
        <x:v>0.02</x:v>
      </x:c>
    </x:row>
    <x:row r="857">
      <x:c r="A857" t="str">
        <x:v>C00856</x:v>
      </x:c>
      <x:c r="B857" t="n">
        <x:v>21</x:v>
      </x:c>
      <x:c r="C857" s="30" t="n">
        <x:v>109805</x:v>
      </x:c>
      <x:c r="D857" t="n">
        <x:v>586</x:v>
      </x:c>
      <x:c r="E857" t="n">
        <x:v>82</x:v>
      </x:c>
      <x:c r="F857" t="str">
        <x:v>gold</x:v>
      </x:c>
      <x:c r="G857" t="str">
        <x:v>Direct Mail</x:v>
      </x:c>
      <x:c r="H857" s="60" t="n">
        <x:v>15814</x:v>
      </x:c>
      <x:c r="I857" s="60" t="n">
        <x:v>1696.29</x:v>
      </x:c>
      <x:c r="J857" s="32" t="n">
        <x:v>0.564</x:v>
      </x:c>
      <x:c r="K857" s="32" t="n">
        <x:v>0.57</x:v>
      </x:c>
      <x:c r="L857" t="n">
        <x:v>0</x:v>
      </x:c>
      <x:c r="M857" t="n">
        <x:v>6</x:v>
      </x:c>
      <x:c r="N857" s="32" t="n">
        <x:v>0.162</x:v>
      </x:c>
    </x:row>
    <x:row r="858">
      <x:c r="A858" t="str">
        <x:v>C00857</x:v>
      </x:c>
      <x:c r="B858" t="n">
        <x:v>49</x:v>
      </x:c>
      <x:c r="C858" s="30" t="n">
        <x:v>59914</x:v>
      </x:c>
      <x:c r="D858" t="n">
        <x:v>584</x:v>
      </x:c>
      <x:c r="E858" t="n">
        <x:v>19</x:v>
      </x:c>
      <x:c r="F858" t="str">
        <x:v>Classic</x:v>
      </x:c>
      <x:c r="G858" t="str">
        <x:v>Digital</x:v>
      </x:c>
      <x:c r="H858" s="60" t="n">
        <x:v>1000</x:v>
      </x:c>
      <x:c r="I858" s="60" t="n">
        <x:v>150</x:v>
      </x:c>
      <x:c r="J858" s="32" t="n">
        <x:v>0.587</x:v>
      </x:c>
      <x:c r="K858" s="32" t="n">
        <x:v>0.735</x:v>
      </x:c>
      <x:c r="L858" t="n">
        <x:v>0</x:v>
      </x:c>
      <x:c r="M858" t="n">
        <x:v>4</x:v>
      </x:c>
      <x:c r="N858" s="32" t="n">
        <x:v>0.284</x:v>
      </x:c>
    </x:row>
    <x:row r="859">
      <x:c r="A859" t="str">
        <x:v>C00858</x:v>
      </x:c>
      <x:c r="B859" t="n">
        <x:v>34</x:v>
      </x:c>
      <x:c r="C859" s="30" t="n">
        <x:v>51006</x:v>
      </x:c>
      <x:c r="D859" t="n">
        <x:v>666</x:v>
      </x:c>
      <x:c r="E859" t="n">
        <x:v>44</x:v>
      </x:c>
      <x:c r="F859" t="str">
        <x:v>Classic</x:v>
      </x:c>
      <x:c r="G859" t="str">
        <x:v>Digital</x:v>
      </x:c>
      <x:c r="H859" s="60" t="n">
        <x:v>10353</x:v>
      </x:c>
      <x:c r="I859" s="60" t="n">
        <x:v>1160.52</x:v>
      </x:c>
      <x:c r="J859" s="32" t="n">
        <x:v>0.318</x:v>
      </x:c>
      <x:c r="K859" s="32" t="n">
        <x:v>0.82</x:v>
      </x:c>
      <x:c r="L859" t="n">
        <x:v>0</x:v>
      </x:c>
      <x:c r="M859" t="n">
        <x:v>6</x:v>
      </x:c>
      <x:c r="N859" s="32" t="n">
        <x:v>0.172</x:v>
      </x:c>
    </x:row>
    <x:row r="860">
      <x:c r="A860" t="str">
        <x:v>C00859</x:v>
      </x:c>
      <x:c r="B860" t="n">
        <x:v>42</x:v>
      </x:c>
      <x:c r="C860" s="30" t="n">
        <x:v>44282</x:v>
      </x:c>
      <x:c r="D860" t="n">
        <x:v>611</x:v>
      </x:c>
      <x:c r="E860" t="n">
        <x:v>19</x:v>
      </x:c>
      <x:c r="F860" t="str">
        <x:v>Classic</x:v>
      </x:c>
      <x:c r="G860" t="str">
        <x:v>Partner</x:v>
      </x:c>
      <x:c r="H860" s="60" t="n">
        <x:v>2939</x:v>
      </x:c>
      <x:c r="I860" s="60" t="n">
        <x:v>351.74</x:v>
      </x:c>
      <x:c r="J860" s="32" t="n">
        <x:v>0.484</x:v>
      </x:c>
      <x:c r="K860" s="32" t="n">
        <x:v>0.582</x:v>
      </x:c>
      <x:c r="L860" t="n">
        <x:v>0</x:v>
      </x:c>
      <x:c r="M860" t="n">
        <x:v>3</x:v>
      </x:c>
      <x:c r="N860" s="32" t="n">
        <x:v>0.331</x:v>
      </x:c>
    </x:row>
    <x:row r="861">
      <x:c r="A861" t="str">
        <x:v>C00860</x:v>
      </x:c>
      <x:c r="B861" t="n">
        <x:v>29</x:v>
      </x:c>
      <x:c r="C861" s="30" t="n">
        <x:v>68735</x:v>
      </x:c>
      <x:c r="D861" t="n">
        <x:v>709</x:v>
      </x:c>
      <x:c r="E861" t="n">
        <x:v>42</x:v>
      </x:c>
      <x:c r="F861" t="str">
        <x:v>GOLD</x:v>
      </x:c>
      <x:c r="G861" t="str">
        <x:v>Partner</x:v>
      </x:c>
      <x:c r="H861" s="60" t="n">
        <x:v>14229</x:v>
      </x:c>
      <x:c r="I861" s="60" t="n">
        <x:v>1253.55</x:v>
      </x:c>
      <x:c r="J861" s="32" t="n">
        <x:v>0.326</x:v>
      </x:c>
      <x:c r="K861" s="32" t="n">
        <x:v>0.795</x:v>
      </x:c>
      <x:c r="L861" t="n">
        <x:v>0</x:v>
      </x:c>
      <x:c r="M861" t="n">
        <x:v>7</x:v>
      </x:c>
      <x:c r="N861" s="32" t="n">
        <x:v>0.124</x:v>
      </x:c>
    </x:row>
    <x:row r="862">
      <x:c r="A862" t="str">
        <x:v>C00861</x:v>
      </x:c>
      <x:c r="B862" t="n">
        <x:v>50</x:v>
      </x:c>
      <x:c r="C862" s="30" t="n">
        <x:v>178747</x:v>
      </x:c>
      <x:c r="D862" t="n">
        <x:v>718</x:v>
      </x:c>
      <x:c r="E862" t="n">
        <x:v>64</x:v>
      </x:c>
      <x:c r="F862" t="str">
        <x:v>Platinum</x:v>
      </x:c>
      <x:c r="G862" t="str">
        <x:v>Branch</x:v>
      </x:c>
      <x:c r="H862" s="60" t="n">
        <x:v>37949</x:v>
      </x:c>
      <x:c r="I862" s="60" t="n">
        <x:v>4500.62</x:v>
      </x:c>
      <x:c r="J862" s="32" t="n">
        <x:v>0.538</x:v>
      </x:c>
      <x:c r="K862" s="32" t="n">
        <x:v>0.95</x:v>
      </x:c>
      <x:c r="L862" t="n">
        <x:v>0</x:v>
      </x:c>
      <x:c r="M862" t="n">
        <x:v>3</x:v>
      </x:c>
      <x:c r="N862" s="32" t="n">
        <x:v>0.302</x:v>
      </x:c>
    </x:row>
    <x:row r="863">
      <x:c r="A863" t="str">
        <x:v>C00862</x:v>
      </x:c>
      <x:c r="B863" t="n">
        <x:v>45</x:v>
      </x:c>
      <x:c r="C863" s="30" t="n">
        <x:v>84931</x:v>
      </x:c>
      <x:c r="D863" t="n">
        <x:v>785</x:v>
      </x:c>
      <x:c r="E863" t="n">
        <x:v>70</x:v>
      </x:c>
      <x:c r="F863" t="str">
        <x:v>Platinum</x:v>
      </x:c>
      <x:c r="G863" t="str">
        <x:v>Digital</x:v>
      </x:c>
      <x:c r="H863" s="60" t="n">
        <x:v>20515</x:v>
      </x:c>
      <x:c r="I863" s="60" t="n">
        <x:v>2232.38</x:v>
      </x:c>
      <x:c r="J863" s="32" t="n">
        <x:v>0.476</x:v>
      </x:c>
      <x:c r="K863" s="32" t="n">
        <x:v>0.827</x:v>
      </x:c>
      <x:c r="L863" t="n">
        <x:v>0</x:v>
      </x:c>
      <x:c r="M863" t="n">
        <x:v>10</x:v>
      </x:c>
      <x:c r="N863" s="32" t="n">
        <x:v>0.02</x:v>
      </x:c>
    </x:row>
    <x:row r="864">
      <x:c r="A864" t="str">
        <x:v>C00863</x:v>
      </x:c>
      <x:c r="B864" t="n">
        <x:v>75</x:v>
      </x:c>
      <x:c r="C864" s="30" t="n">
        <x:v>78938</x:v>
      </x:c>
      <x:c r="D864" t="n">
        <x:v>613</x:v>
      </x:c>
      <x:c r="E864" t="n">
        <x:v>11</x:v>
      </x:c>
      <x:c r="F864" t="str">
        <x:v>Classic</x:v>
      </x:c>
      <x:c r="G864" t="str">
        <x:v>Digital</x:v>
      </x:c>
      <x:c r="H864" s="60" t="n">
        <x:v>8189</x:v>
      </x:c>
      <x:c r="I864" s="60" t="n">
        <x:v>843.97</x:v>
      </x:c>
      <x:c r="J864" s="32" t="n">
        <x:v>0.532</x:v>
      </x:c>
      <x:c r="K864" s="32" t="n">
        <x:v>0.672</x:v>
      </x:c>
      <x:c r="L864" t="n">
        <x:v>0</x:v>
      </x:c>
      <x:c r="M864" t="n">
        <x:v>8</x:v>
      </x:c>
      <x:c r="N864" s="32" t="n">
        <x:v>0.087</x:v>
      </x:c>
    </x:row>
    <x:row r="865">
      <x:c r="A865" t="str">
        <x:v>C00864</x:v>
      </x:c>
      <x:c r="B865" t="n">
        <x:v>32</x:v>
      </x:c>
      <x:c r="C865" s="30" t="n">
        <x:v>45880</x:v>
      </x:c>
      <x:c r="D865" t="n">
        <x:v>671</x:v>
      </x:c>
      <x:c r="E865" t="n">
        <x:v>11</x:v>
      </x:c>
      <x:c r="F865" t="str">
        <x:v>Classic</x:v>
      </x:c>
      <x:c r="G865" t="str">
        <x:v>Digital</x:v>
      </x:c>
      <x:c r="H865" s="60" t="n">
        <x:v>2557</x:v>
      </x:c>
      <x:c r="I865" s="60" t="n">
        <x:v>150</x:v>
      </x:c>
      <x:c r="J865" s="32" t="n">
        <x:v>0.595</x:v>
      </x:c>
      <x:c r="K865" s="32" t="n">
        <x:v>0.614</x:v>
      </x:c>
      <x:c r="L865" t="n">
        <x:v>0</x:v>
      </x:c>
      <x:c r="M865" t="n">
        <x:v>8</x:v>
      </x:c>
      <x:c r="N865" s="32" t="n">
        <x:v>0.04</x:v>
      </x:c>
    </x:row>
    <x:row r="866">
      <x:c r="A866" t="str">
        <x:v>C00865</x:v>
      </x:c>
      <x:c r="B866" t="n">
        <x:v>41</x:v>
      </x:c>
      <x:c r="C866" s="30" t="n">
        <x:v>89298</x:v>
      </x:c>
      <x:c r="D866" t="n">
        <x:v>654</x:v>
      </x:c>
      <x:c r="E866" t="n">
        <x:v>70</x:v>
      </x:c>
      <x:c r="F866" t="str">
        <x:v>Gold</x:v>
      </x:c>
      <x:c r="G866" t="str">
        <x:v>Digital</x:v>
      </x:c>
      <x:c r="H866" s="60" t="n">
        <x:v>12306</x:v>
      </x:c>
      <x:c r="I866" s="60" t="n">
        <x:v>1615.02</x:v>
      </x:c>
      <x:c r="J866" s="32" t="n">
        <x:v>0.541</x:v>
      </x:c>
      <x:c r="K866" s="32" t="n">
        <x:v>0.745</x:v>
      </x:c>
      <x:c r="L866" t="n">
        <x:v>0</x:v>
      </x:c>
      <x:c r="M866" t="n">
        <x:v>8</x:v>
      </x:c>
      <x:c r="N866" s="32" t="n">
        <x:v>0.029</x:v>
      </x:c>
    </x:row>
    <x:row r="867">
      <x:c r="A867" t="str">
        <x:v>C00866</x:v>
      </x:c>
      <x:c r="B867" t="n">
        <x:v>31</x:v>
      </x:c>
      <x:c r="C867" s="30" t="n">
        <x:v>77809</x:v>
      </x:c>
      <x:c r="D867" t="n">
        <x:v>589</x:v>
      </x:c>
      <x:c r="E867" t="n">
        <x:v>101</x:v>
      </x:c>
      <x:c r="F867" t="str">
        <x:v>Classic</x:v>
      </x:c>
      <x:c r="G867" t="str">
        <x:v>Digital</x:v>
      </x:c>
      <x:c r="H867" s="60" t="n">
        <x:v>7112</x:v>
      </x:c>
      <x:c r="I867" s="60" t="n">
        <x:v>857.33</x:v>
      </x:c>
      <x:c r="J867" s="32" t="n">
        <x:v>0.778</x:v>
      </x:c>
      <x:c r="K867" s="32" t="n">
        <x:v>0.601</x:v>
      </x:c>
      <x:c r="L867" t="n">
        <x:v>0</x:v>
      </x:c>
      <x:c r="M867" t="str"/>
      <x:c r="N867" s="32" t="n">
        <x:v>0.054</x:v>
      </x:c>
    </x:row>
    <x:row r="868">
      <x:c r="A868" t="str">
        <x:v>C00867</x:v>
      </x:c>
      <x:c r="B868" t="n">
        <x:v>50</x:v>
      </x:c>
      <x:c r="C868" s="30" t="n">
        <x:v>65427</x:v>
      </x:c>
      <x:c r="D868" t="n">
        <x:v>835</x:v>
      </x:c>
      <x:c r="E868" t="n">
        <x:v>8</x:v>
      </x:c>
      <x:c r="F868" t="str">
        <x:v>Platinum</x:v>
      </x:c>
      <x:c r="G868" t="str">
        <x:v>Digital</x:v>
      </x:c>
      <x:c r="H868" s="60" t="n">
        <x:v>18228</x:v>
      </x:c>
      <x:c r="I868" s="60" t="n">
        <x:v>1391.21</x:v>
      </x:c>
      <x:c r="J868" s="32" t="n">
        <x:v>0.118</x:v>
      </x:c>
      <x:c r="K868" s="32" t="n">
        <x:v>1</x:v>
      </x:c>
      <x:c r="L868" t="n">
        <x:v>0</x:v>
      </x:c>
      <x:c r="M868" t="n">
        <x:v>6</x:v>
      </x:c>
      <x:c r="N868" s="32" t="n">
        <x:v>0.174</x:v>
      </x:c>
    </x:row>
    <x:row r="869">
      <x:c r="A869" t="str">
        <x:v>C00868</x:v>
      </x:c>
      <x:c r="B869" t="n">
        <x:v>45</x:v>
      </x:c>
      <x:c r="C869" s="30" t="n">
        <x:v>39546</x:v>
      </x:c>
      <x:c r="D869" t="n">
        <x:v>713</x:v>
      </x:c>
      <x:c r="E869" t="n">
        <x:v>19</x:v>
      </x:c>
      <x:c r="F869" t="str">
        <x:v>Classic</x:v>
      </x:c>
      <x:c r="G869" t="str">
        <x:v>Partner</x:v>
      </x:c>
      <x:c r="H869" s="60" t="n">
        <x:v>4770</x:v>
      </x:c>
      <x:c r="I869" s="60" t="n">
        <x:v>790.06</x:v>
      </x:c>
      <x:c r="J869" s="32" t="n">
        <x:v>0.373</x:v>
      </x:c>
      <x:c r="K869" s="32" t="n">
        <x:v>0.824</x:v>
      </x:c>
      <x:c r="L869" t="n">
        <x:v>0</x:v>
      </x:c>
      <x:c r="M869" t="n">
        <x:v>7</x:v>
      </x:c>
      <x:c r="N869" s="32" t="n">
        <x:v>0.092</x:v>
      </x:c>
    </x:row>
    <x:row r="870">
      <x:c r="A870" t="str">
        <x:v>C00869</x:v>
      </x:c>
      <x:c r="B870" t="n">
        <x:v>45</x:v>
      </x:c>
      <x:c r="C870" s="30" t="n">
        <x:v>85129</x:v>
      </x:c>
      <x:c r="D870" t="n">
        <x:v>647</x:v>
      </x:c>
      <x:c r="E870" t="n">
        <x:v>83</x:v>
      </x:c>
      <x:c r="F870" t="str">
        <x:v>Gold</x:v>
      </x:c>
      <x:c r="G870" t="str">
        <x:v>Partner</x:v>
      </x:c>
      <x:c r="H870" s="60" t="n">
        <x:v>10573</x:v>
      </x:c>
      <x:c r="I870" s="60" t="n">
        <x:v>1167.51</x:v>
      </x:c>
      <x:c r="J870" s="32" t="n">
        <x:v>0.512</x:v>
      </x:c>
      <x:c r="K870" s="32" t="n">
        <x:v>0.63</x:v>
      </x:c>
      <x:c r="L870" t="n">
        <x:v>0</x:v>
      </x:c>
      <x:c r="M870" t="n">
        <x:v>8</x:v>
      </x:c>
      <x:c r="N870" s="32" t="n">
        <x:v>0.02</x:v>
      </x:c>
    </x:row>
    <x:row r="871">
      <x:c r="A871" t="str">
        <x:v>C00870</x:v>
      </x:c>
      <x:c r="B871" t="n">
        <x:v>42</x:v>
      </x:c>
      <x:c r="C871" s="30" t="n">
        <x:v>54774</x:v>
      </x:c>
      <x:c r="D871" t="n">
        <x:v>621</x:v>
      </x:c>
      <x:c r="E871" t="n">
        <x:v>34</x:v>
      </x:c>
      <x:c r="F871" t="str">
        <x:v>Classic</x:v>
      </x:c>
      <x:c r="G871" t="str">
        <x:v>Branch</x:v>
      </x:c>
      <x:c r="H871" s="60" t="n">
        <x:v>4395</x:v>
      </x:c>
      <x:c r="I871" s="60" t="n">
        <x:v>671.76</x:v>
      </x:c>
      <x:c r="J871" s="32" t="n">
        <x:v>0.665</x:v>
      </x:c>
      <x:c r="K871" s="32" t="n">
        <x:v>0.747</x:v>
      </x:c>
      <x:c r="L871" t="n">
        <x:v>0</x:v>
      </x:c>
      <x:c r="M871" t="n">
        <x:v>7</x:v>
      </x:c>
      <x:c r="N871" s="32" t="n">
        <x:v>0.151</x:v>
      </x:c>
    </x:row>
    <x:row r="872">
      <x:c r="A872" t="str">
        <x:v>C00871</x:v>
      </x:c>
      <x:c r="B872" t="n">
        <x:v>55</x:v>
      </x:c>
      <x:c r="C872" s="30" t="n">
        <x:v>53387</x:v>
      </x:c>
      <x:c r="D872" t="n">
        <x:v>639</x:v>
      </x:c>
      <x:c r="E872" t="n">
        <x:v>21</x:v>
      </x:c>
      <x:c r="F872" t="str">
        <x:v>Classic</x:v>
      </x:c>
      <x:c r="G872" t="str">
        <x:v>Branch</x:v>
      </x:c>
      <x:c r="H872" s="60" t="n">
        <x:v>4874</x:v>
      </x:c>
      <x:c r="I872" s="60" t="n">
        <x:v>492.21</x:v>
      </x:c>
      <x:c r="J872" s="32" t="n">
        <x:v>0.486</x:v>
      </x:c>
      <x:c r="K872" s="32" t="n">
        <x:v>0.768</x:v>
      </x:c>
      <x:c r="L872" t="n">
        <x:v>0</x:v>
      </x:c>
      <x:c r="M872" t="n">
        <x:v>10</x:v>
      </x:c>
      <x:c r="N872" s="32" t="n">
        <x:v>0.02</x:v>
      </x:c>
    </x:row>
    <x:row r="873">
      <x:c r="A873" t="str">
        <x:v>C00872</x:v>
      </x:c>
      <x:c r="B873" t="n">
        <x:v>38</x:v>
      </x:c>
      <x:c r="C873" s="30" t="n">
        <x:v>100455</x:v>
      </x:c>
      <x:c r="D873" t="n">
        <x:v>701</x:v>
      </x:c>
      <x:c r="E873" t="n">
        <x:v>79</x:v>
      </x:c>
      <x:c r="F873" t="str">
        <x:v>Classic</x:v>
      </x:c>
      <x:c r="G873" t="str">
        <x:v>Digital</x:v>
      </x:c>
      <x:c r="H873" s="60" t="n">
        <x:v>7359</x:v>
      </x:c>
      <x:c r="I873" s="60" t="n">
        <x:v>921.77</x:v>
      </x:c>
      <x:c r="J873" s="32" t="n">
        <x:v>0.302</x:v>
      </x:c>
      <x:c r="K873" s="32" t="n">
        <x:v>0.8</x:v>
      </x:c>
      <x:c r="L873" t="n">
        <x:v>0</x:v>
      </x:c>
      <x:c r="M873" t="n">
        <x:v>7</x:v>
      </x:c>
      <x:c r="N873" s="32" t="n">
        <x:v>0.02</x:v>
      </x:c>
    </x:row>
    <x:row r="874">
      <x:c r="A874" t="str">
        <x:v>C00873</x:v>
      </x:c>
      <x:c r="B874" t="n">
        <x:v>40</x:v>
      </x:c>
      <x:c r="C874" s="30" t="n">
        <x:v>38673</x:v>
      </x:c>
      <x:c r="D874" t="n">
        <x:v>718</x:v>
      </x:c>
      <x:c r="E874" t="n">
        <x:v>40</x:v>
      </x:c>
      <x:c r="F874" t="str">
        <x:v>Classic</x:v>
      </x:c>
      <x:c r="G874" t="str">
        <x:v>Digital</x:v>
      </x:c>
      <x:c r="H874" s="60" t="n">
        <x:v>7194</x:v>
      </x:c>
      <x:c r="I874" s="60" t="n">
        <x:v>509.17</x:v>
      </x:c>
      <x:c r="J874" s="32" t="n">
        <x:v>0.274</x:v>
      </x:c>
      <x:c r="K874" s="32" t="n">
        <x:v>0.74</x:v>
      </x:c>
      <x:c r="L874" t="n">
        <x:v>0</x:v>
      </x:c>
      <x:c r="M874" t="n">
        <x:v>7</x:v>
      </x:c>
      <x:c r="N874" s="32" t="n">
        <x:v>0.111</x:v>
      </x:c>
    </x:row>
    <x:row r="875">
      <x:c r="A875" t="str">
        <x:v>C00874</x:v>
      </x:c>
      <x:c r="B875" t="n">
        <x:v>42</x:v>
      </x:c>
      <x:c r="C875" s="30" t="n">
        <x:v>48534</x:v>
      </x:c>
      <x:c r="D875" t="n">
        <x:v>603</x:v>
      </x:c>
      <x:c r="E875" t="n">
        <x:v>89</x:v>
      </x:c>
      <x:c r="F875" t="str">
        <x:v>Classic</x:v>
      </x:c>
      <x:c r="G875" t="str">
        <x:v>Digital</x:v>
      </x:c>
      <x:c r="H875" s="60" t="n">
        <x:v>3041</x:v>
      </x:c>
      <x:c r="I875" s="60" t="n">
        <x:v>624.46</x:v>
      </x:c>
      <x:c r="J875" s="32" t="n">
        <x:v>0.602</x:v>
      </x:c>
      <x:c r="K875" s="32" t="n">
        <x:v>0.711</x:v>
      </x:c>
      <x:c r="L875" t="n">
        <x:v>0</x:v>
      </x:c>
      <x:c r="M875" t="n">
        <x:v>7</x:v>
      </x:c>
      <x:c r="N875" s="32" t="n">
        <x:v>0.11</x:v>
      </x:c>
    </x:row>
    <x:row r="876">
      <x:c r="A876" t="str">
        <x:v>C00875</x:v>
      </x:c>
      <x:c r="B876" t="n">
        <x:v>22</x:v>
      </x:c>
      <x:c r="C876" s="30" t="n">
        <x:v>80054</x:v>
      </x:c>
      <x:c r="D876" t="n">
        <x:v>760</x:v>
      </x:c>
      <x:c r="E876" t="n">
        <x:v>3</x:v>
      </x:c>
      <x:c r="F876" t="str">
        <x:v>Platinum</x:v>
      </x:c>
      <x:c r="G876" t="str">
        <x:v>Direct Mail</x:v>
      </x:c>
      <x:c r="H876" s="60" t="n">
        <x:v>21142</x:v>
      </x:c>
      <x:c r="I876" s="60" t="n">
        <x:v>2141.46</x:v>
      </x:c>
      <x:c r="J876" s="32" t="n">
        <x:v>0.271</x:v>
      </x:c>
      <x:c r="K876" s="32" t="n">
        <x:v>0.837</x:v>
      </x:c>
      <x:c r="L876" t="n">
        <x:v>0</x:v>
      </x:c>
      <x:c r="M876" t="n">
        <x:v>9</x:v>
      </x:c>
      <x:c r="N876" s="32" t="n">
        <x:v>0.072</x:v>
      </x:c>
    </x:row>
    <x:row r="877">
      <x:c r="A877" t="str">
        <x:v>C00876</x:v>
      </x:c>
      <x:c r="B877" t="n">
        <x:v>41</x:v>
      </x:c>
      <x:c r="C877" s="30" t="n">
        <x:v>83997</x:v>
      </x:c>
      <x:c r="D877" t="n">
        <x:v>673</x:v>
      </x:c>
      <x:c r="E877" t="n">
        <x:v>108</x:v>
      </x:c>
      <x:c r="F877" t="str">
        <x:v>Gold</x:v>
      </x:c>
      <x:c r="G877" t="str">
        <x:v>Digital</x:v>
      </x:c>
      <x:c r="H877" s="60" t="n">
        <x:v>11229</x:v>
      </x:c>
      <x:c r="I877" s="60" t="n">
        <x:v>1443.65</x:v>
      </x:c>
      <x:c r="J877" s="32" t="n">
        <x:v>0.441</x:v>
      </x:c>
      <x:c r="K877" s="32" t="n">
        <x:v>0.753</x:v>
      </x:c>
      <x:c r="L877" t="n">
        <x:v>0</x:v>
      </x:c>
      <x:c r="M877" t="n">
        <x:v>6</x:v>
      </x:c>
      <x:c r="N877" s="32" t="n">
        <x:v>0.162</x:v>
      </x:c>
    </x:row>
    <x:row r="878">
      <x:c r="A878" t="str">
        <x:v>C00877</x:v>
      </x:c>
      <x:c r="B878" t="n">
        <x:v>36</x:v>
      </x:c>
      <x:c r="C878" s="30" t="n">
        <x:v>49841</x:v>
      </x:c>
      <x:c r="D878" t="n">
        <x:v>611</x:v>
      </x:c>
      <x:c r="E878" t="n">
        <x:v>83</x:v>
      </x:c>
      <x:c r="F878" t="str">
        <x:v>Classic</x:v>
      </x:c>
      <x:c r="G878" t="str">
        <x:v> Digital</x:v>
      </x:c>
      <x:c r="H878" s="60" t="n">
        <x:v>1000</x:v>
      </x:c>
      <x:c r="I878" s="60" t="n">
        <x:v>439.85</x:v>
      </x:c>
      <x:c r="J878" s="32" t="n">
        <x:v>0.713</x:v>
      </x:c>
      <x:c r="K878" s="32" t="n">
        <x:v>0.735</x:v>
      </x:c>
      <x:c r="L878" t="n">
        <x:v>0</x:v>
      </x:c>
      <x:c r="M878" t="n">
        <x:v>9</x:v>
      </x:c>
      <x:c r="N878" s="32" t="n">
        <x:v>0.02</x:v>
      </x:c>
    </x:row>
    <x:row r="879">
      <x:c r="A879" t="str">
        <x:v>C00878</x:v>
      </x:c>
      <x:c r="B879" t="n">
        <x:v>38</x:v>
      </x:c>
      <x:c r="C879" s="30" t="n">
        <x:v>101574</x:v>
      </x:c>
      <x:c r="D879" t="n">
        <x:v>649</x:v>
      </x:c>
      <x:c r="E879" t="n">
        <x:v>76</x:v>
      </x:c>
      <x:c r="F879" t="str">
        <x:v>Gold</x:v>
      </x:c>
      <x:c r="G879" t="str">
        <x:v>Partner</x:v>
      </x:c>
      <x:c r="H879" s="60" t="n">
        <x:v>12968</x:v>
      </x:c>
      <x:c r="I879" s="60" t="n">
        <x:v>1346.35</x:v>
      </x:c>
      <x:c r="J879" s="32" t="n">
        <x:v>0.547</x:v>
      </x:c>
      <x:c r="K879" s="32" t="n">
        <x:v>0.714</x:v>
      </x:c>
      <x:c r="L879" t="n">
        <x:v>0</x:v>
      </x:c>
      <x:c r="M879" t="n">
        <x:v>6</x:v>
      </x:c>
      <x:c r="N879" s="32" t="n">
        <x:v>0.126</x:v>
      </x:c>
    </x:row>
    <x:row r="880">
      <x:c r="A880" t="str">
        <x:v>C00879</x:v>
      </x:c>
      <x:c r="B880" t="n">
        <x:v>34</x:v>
      </x:c>
      <x:c r="C880" s="30" t="n">
        <x:v>45600</x:v>
      </x:c>
      <x:c r="D880" t="n">
        <x:v>639</x:v>
      </x:c>
      <x:c r="E880" t="n">
        <x:v>36</x:v>
      </x:c>
      <x:c r="F880" t="str">
        <x:v>Classic</x:v>
      </x:c>
      <x:c r="G880" t="str">
        <x:v>Direct Mail</x:v>
      </x:c>
      <x:c r="H880" s="60" t="n">
        <x:v>4115</x:v>
      </x:c>
      <x:c r="I880" s="60" t="n">
        <x:v>653.56</x:v>
      </x:c>
      <x:c r="J880" s="32" t="n">
        <x:v>0.343</x:v>
      </x:c>
      <x:c r="K880" s="32" t="n">
        <x:v>0.706</x:v>
      </x:c>
      <x:c r="L880" t="n">
        <x:v>0</x:v>
      </x:c>
      <x:c r="M880" t="n">
        <x:v>7</x:v>
      </x:c>
      <x:c r="N880" s="32" t="n">
        <x:v>0.12</x:v>
      </x:c>
    </x:row>
    <x:row r="881">
      <x:c r="A881" t="str">
        <x:v>C00880</x:v>
      </x:c>
      <x:c r="B881" t="n">
        <x:v>52</x:v>
      </x:c>
      <x:c r="C881" s="30" t="n">
        <x:v>53092</x:v>
      </x:c>
      <x:c r="D881" t="n">
        <x:v>697</x:v>
      </x:c>
      <x:c r="E881" t="n">
        <x:v>52</x:v>
      </x:c>
      <x:c r="F881" t="str">
        <x:v>Gold</x:v>
      </x:c>
      <x:c r="G881" t="str">
        <x:v> Branch</x:v>
      </x:c>
      <x:c r="H881" s="60" t="n">
        <x:v>8185</x:v>
      </x:c>
      <x:c r="I881" s="60" t="n">
        <x:v>968.25</x:v>
      </x:c>
      <x:c r="J881" s="32" t="n">
        <x:v>0.558</x:v>
      </x:c>
      <x:c r="K881" s="32" t="n">
        <x:v>0.867</x:v>
      </x:c>
      <x:c r="L881" t="n">
        <x:v>2</x:v>
      </x:c>
      <x:c r="M881" t="n">
        <x:v>10</x:v>
      </x:c>
      <x:c r="N881" s="32" t="n">
        <x:v>0.02</x:v>
      </x:c>
    </x:row>
    <x:row r="882">
      <x:c r="A882" t="str">
        <x:v>C00881</x:v>
      </x:c>
      <x:c r="B882" t="n">
        <x:v>46</x:v>
      </x:c>
      <x:c r="C882" s="30" t="n">
        <x:v>60577</x:v>
      </x:c>
      <x:c r="D882" t="n">
        <x:v>735</x:v>
      </x:c>
      <x:c r="E882" t="n">
        <x:v>72</x:v>
      </x:c>
      <x:c r="F882" t="str">
        <x:v>Gold</x:v>
      </x:c>
      <x:c r="G882" t="str">
        <x:v>Partner</x:v>
      </x:c>
      <x:c r="H882" s="60" t="n">
        <x:v>9645</x:v>
      </x:c>
      <x:c r="I882" s="60" t="n">
        <x:v>1562.17</x:v>
      </x:c>
      <x:c r="J882" s="32" t="n">
        <x:v>0.54</x:v>
      </x:c>
      <x:c r="K882" s="32" t="n">
        <x:v>0.814</x:v>
      </x:c>
      <x:c r="L882" t="n">
        <x:v>0</x:v>
      </x:c>
      <x:c r="M882" t="str"/>
      <x:c r="N882" s="32" t="n">
        <x:v>0.02</x:v>
      </x:c>
    </x:row>
    <x:row r="883">
      <x:c r="A883" t="str">
        <x:v>C00882</x:v>
      </x:c>
      <x:c r="B883" t="n">
        <x:v>64</x:v>
      </x:c>
      <x:c r="C883" s="30" t="n">
        <x:v>75042</x:v>
      </x:c>
      <x:c r="D883" t="n">
        <x:v>654</x:v>
      </x:c>
      <x:c r="E883" t="n">
        <x:v>28</x:v>
      </x:c>
      <x:c r="F883" t="str">
        <x:v>Gold</x:v>
      </x:c>
      <x:c r="G883" t="str">
        <x:v>Digital</x:v>
      </x:c>
      <x:c r="H883" s="60" t="n">
        <x:v>8564</x:v>
      </x:c>
      <x:c r="I883" s="60" t="n">
        <x:v>1453.54</x:v>
      </x:c>
      <x:c r="J883" s="32" t="n">
        <x:v>0.601</x:v>
      </x:c>
      <x:c r="K883" s="32" t="n">
        <x:v>0.701</x:v>
      </x:c>
      <x:c r="L883" t="n">
        <x:v>0</x:v>
      </x:c>
      <x:c r="M883" t="n">
        <x:v>7</x:v>
      </x:c>
      <x:c r="N883" s="32" t="n">
        <x:v>0.111</x:v>
      </x:c>
    </x:row>
    <x:row r="884">
      <x:c r="A884" t="str">
        <x:v>C00883</x:v>
      </x:c>
      <x:c r="B884" t="n">
        <x:v>29</x:v>
      </x:c>
      <x:c r="C884" s="30" t="n">
        <x:v>67314</x:v>
      </x:c>
      <x:c r="D884" t="n">
        <x:v>707</x:v>
      </x:c>
      <x:c r="E884" t="n">
        <x:v>24</x:v>
      </x:c>
      <x:c r="F884" t="str">
        <x:v>Classic</x:v>
      </x:c>
      <x:c r="G884" t="str">
        <x:v>Direct Mail</x:v>
      </x:c>
      <x:c r="H884" s="60" t="n">
        <x:v>7582</x:v>
      </x:c>
      <x:c r="I884" s="60" t="n">
        <x:v>657.88</x:v>
      </x:c>
      <x:c r="J884" s="32" t="n">
        <x:v>0.493</x:v>
      </x:c>
      <x:c r="K884" s="32" t="n">
        <x:v>0.763</x:v>
      </x:c>
      <x:c r="L884" t="n">
        <x:v>0</x:v>
      </x:c>
      <x:c r="M884" t="n">
        <x:v>10</x:v>
      </x:c>
      <x:c r="N884" s="32" t="n">
        <x:v>0.02</x:v>
      </x:c>
    </x:row>
    <x:row r="885">
      <x:c r="A885" t="str">
        <x:v>C00884</x:v>
      </x:c>
      <x:c r="B885" t="n">
        <x:v>29</x:v>
      </x:c>
      <x:c r="C885" s="30" t="n">
        <x:v>102749</x:v>
      </x:c>
      <x:c r="D885" t="n">
        <x:v>606</x:v>
      </x:c>
      <x:c r="E885" t="n">
        <x:v>36</x:v>
      </x:c>
      <x:c r="F885" t="str">
        <x:v>Classic</x:v>
      </x:c>
      <x:c r="G885" t="str">
        <x:v>Direct Mail</x:v>
      </x:c>
      <x:c r="H885" s="60" t="n">
        <x:v>7272</x:v>
      </x:c>
      <x:c r="I885" s="60" t="n">
        <x:v>883.89</x:v>
      </x:c>
      <x:c r="J885" s="32" t="n">
        <x:v>0.545</x:v>
      </x:c>
      <x:c r="K885" s="32" t="n">
        <x:v>0.617</x:v>
      </x:c>
      <x:c r="L885" t="n">
        <x:v>0</x:v>
      </x:c>
      <x:c r="M885" t="n">
        <x:v>9</x:v>
      </x:c>
      <x:c r="N885" s="32" t="n">
        <x:v>0.02</x:v>
      </x:c>
    </x:row>
    <x:row r="886">
      <x:c r="A886" t="str">
        <x:v>C00885</x:v>
      </x:c>
      <x:c r="B886" t="n">
        <x:v>53</x:v>
      </x:c>
      <x:c r="C886" s="30" t="n">
        <x:v>145407</x:v>
      </x:c>
      <x:c r="D886" t="n">
        <x:v>733</x:v>
      </x:c>
      <x:c r="E886" t="n">
        <x:v>51</x:v>
      </x:c>
      <x:c r="F886" t="str">
        <x:v>Platinum</x:v>
      </x:c>
      <x:c r="G886" t="str">
        <x:v>Branch</x:v>
      </x:c>
      <x:c r="H886" s="60" t="n">
        <x:v>33114</x:v>
      </x:c>
      <x:c r="I886" s="60" t="n">
        <x:v>3438.18</x:v>
      </x:c>
      <x:c r="J886" s="32" t="n">
        <x:v>0.392</x:v>
      </x:c>
      <x:c r="K886" s="32" t="n">
        <x:v>0.928</x:v>
      </x:c>
      <x:c r="L886" t="n">
        <x:v>0</x:v>
      </x:c>
      <x:c r="M886" t="n">
        <x:v>9</x:v>
      </x:c>
      <x:c r="N886" s="32" t="n">
        <x:v>0.02</x:v>
      </x:c>
    </x:row>
    <x:row r="887">
      <x:c r="A887" t="str">
        <x:v>C00886</x:v>
      </x:c>
      <x:c r="B887" t="n">
        <x:v>48</x:v>
      </x:c>
      <x:c r="C887" s="30" t="n">
        <x:v>61715</x:v>
      </x:c>
      <x:c r="D887" t="n">
        <x:v>589</x:v>
      </x:c>
      <x:c r="E887" t="n">
        <x:v>35</x:v>
      </x:c>
      <x:c r="F887" t="str">
        <x:v>Classic</x:v>
      </x:c>
      <x:c r="G887" t="str">
        <x:v>Digital</x:v>
      </x:c>
      <x:c r="H887" s="60" t="n">
        <x:v>2133</x:v>
      </x:c>
      <x:c r="I887" s="60" t="n">
        <x:v>345.24</x:v>
      </x:c>
      <x:c r="J887" s="32" t="n">
        <x:v>0.515</x:v>
      </x:c>
      <x:c r="K887" s="32" t="n">
        <x:v>0.625</x:v>
      </x:c>
      <x:c r="L887" t="n">
        <x:v>2</x:v>
      </x:c>
      <x:c r="M887" t="n">
        <x:v>9</x:v>
      </x:c>
      <x:c r="N887" s="32" t="n">
        <x:v>0.02</x:v>
      </x:c>
    </x:row>
    <x:row r="888">
      <x:c r="A888" t="str">
        <x:v>C00887</x:v>
      </x:c>
      <x:c r="B888" t="n">
        <x:v>33</x:v>
      </x:c>
      <x:c r="C888" s="30" t="n">
        <x:v>59114</x:v>
      </x:c>
      <x:c r="D888" t="n">
        <x:v>761</x:v>
      </x:c>
      <x:c r="E888" t="n">
        <x:v>73</x:v>
      </x:c>
      <x:c r="F888" t="str">
        <x:v>Gold</x:v>
      </x:c>
      <x:c r="G888" t="str">
        <x:v>Digital</x:v>
      </x:c>
      <x:c r="H888" s="60" t="n">
        <x:v>11805</x:v>
      </x:c>
      <x:c r="I888" s="60" t="n">
        <x:v>835.67</x:v>
      </x:c>
      <x:c r="J888" s="32" t="n">
        <x:v>0.567</x:v>
      </x:c>
      <x:c r="K888" s="32" t="n">
        <x:v>0.861</x:v>
      </x:c>
      <x:c r="L888" t="n">
        <x:v>0</x:v>
      </x:c>
      <x:c r="M888" t="n">
        <x:v>8</x:v>
      </x:c>
      <x:c r="N888" s="32" t="n">
        <x:v>0.123</x:v>
      </x:c>
    </x:row>
    <x:row r="889">
      <x:c r="A889" t="str">
        <x:v>C00888</x:v>
      </x:c>
      <x:c r="B889" t="n">
        <x:v>44</x:v>
      </x:c>
      <x:c r="C889" s="30" t="n">
        <x:v>57016</x:v>
      </x:c>
      <x:c r="D889" t="n">
        <x:v>761</x:v>
      </x:c>
      <x:c r="E889" t="n">
        <x:v>13</x:v>
      </x:c>
      <x:c r="F889" t="str">
        <x:v>Gold</x:v>
      </x:c>
      <x:c r="G889" t="str">
        <x:v>Direct Mail</x:v>
      </x:c>
      <x:c r="H889" s="60" t="n">
        <x:v>12215</x:v>
      </x:c>
      <x:c r="I889" s="60" t="n">
        <x:v>1587.38</x:v>
      </x:c>
      <x:c r="J889" s="32" t="n">
        <x:v>0.204</x:v>
      </x:c>
      <x:c r="K889" s="32" t="n">
        <x:v>0.99</x:v>
      </x:c>
      <x:c r="L889" t="n">
        <x:v>0</x:v>
      </x:c>
      <x:c r="M889" t="n">
        <x:v>5</x:v>
      </x:c>
      <x:c r="N889" s="32" t="n">
        <x:v>0.25</x:v>
      </x:c>
    </x:row>
    <x:row r="890">
      <x:c r="A890" t="str">
        <x:v>C00889</x:v>
      </x:c>
      <x:c r="B890" t="n">
        <x:v>36</x:v>
      </x:c>
      <x:c r="C890" s="30" t="n">
        <x:v>78144</x:v>
      </x:c>
      <x:c r="D890" t="n">
        <x:v>762</x:v>
      </x:c>
      <x:c r="E890" t="n">
        <x:v>77</x:v>
      </x:c>
      <x:c r="F890" t="str">
        <x:v>Classic</x:v>
      </x:c>
      <x:c r="G890" t="str">
        <x:v>Branch</x:v>
      </x:c>
      <x:c r="H890" s="60" t="n">
        <x:v>7427</x:v>
      </x:c>
      <x:c r="I890" s="60" t="n">
        <x:v>417.94</x:v>
      </x:c>
      <x:c r="J890" s="32" t="n">
        <x:v>0.287</x:v>
      </x:c>
      <x:c r="K890" s="32" t="n">
        <x:v>0.899</x:v>
      </x:c>
      <x:c r="L890" t="n">
        <x:v>0</x:v>
      </x:c>
      <x:c r="M890" t="n">
        <x:v>8</x:v>
      </x:c>
      <x:c r="N890" s="32" t="n">
        <x:v>0.048</x:v>
      </x:c>
    </x:row>
    <x:row r="891">
      <x:c r="A891" t="str">
        <x:v>C00890</x:v>
      </x:c>
      <x:c r="B891" t="n">
        <x:v>40</x:v>
      </x:c>
      <x:c r="C891" s="30" t="n">
        <x:v>66237</x:v>
      </x:c>
      <x:c r="D891" t="n">
        <x:v>763</x:v>
      </x:c>
      <x:c r="E891" t="n">
        <x:v>40</x:v>
      </x:c>
      <x:c r="F891" t="str">
        <x:v>Gold</x:v>
      </x:c>
      <x:c r="G891" t="str">
        <x:v>Digital</x:v>
      </x:c>
      <x:c r="H891" s="60" t="n">
        <x:v>13206</x:v>
      </x:c>
      <x:c r="I891" s="60" t="n">
        <x:v>1081.21</x:v>
      </x:c>
      <x:c r="J891" s="32" t="n">
        <x:v>0.156</x:v>
      </x:c>
      <x:c r="K891" s="32" t="n">
        <x:v>0.919</x:v>
      </x:c>
      <x:c r="L891" t="n">
        <x:v>0</x:v>
      </x:c>
      <x:c r="M891" t="n">
        <x:v>9</x:v>
      </x:c>
      <x:c r="N891" s="32" t="n">
        <x:v>0.02</x:v>
      </x:c>
    </x:row>
    <x:row r="892">
      <x:c r="A892" t="str">
        <x:v>C00891</x:v>
      </x:c>
      <x:c r="B892" t="n">
        <x:v>51</x:v>
      </x:c>
      <x:c r="C892" s="30" t="n">
        <x:v>78009</x:v>
      </x:c>
      <x:c r="D892" t="n">
        <x:v>640</x:v>
      </x:c>
      <x:c r="E892" t="n">
        <x:v>46</x:v>
      </x:c>
      <x:c r="F892" t="str">
        <x:v>Gold</x:v>
      </x:c>
      <x:c r="G892" t="str">
        <x:v>Digital</x:v>
      </x:c>
      <x:c r="H892" s="60" t="n">
        <x:v>8181</x:v>
      </x:c>
      <x:c r="I892" s="60" t="n">
        <x:v>1166.96</x:v>
      </x:c>
      <x:c r="J892" s="32" t="n">
        <x:v>0.517</x:v>
      </x:c>
      <x:c r="K892" s="32" t="n">
        <x:v>0.705</x:v>
      </x:c>
      <x:c r="L892" t="n">
        <x:v>0</x:v>
      </x:c>
      <x:c r="M892" t="n">
        <x:v>10</x:v>
      </x:c>
      <x:c r="N892" s="32" t="n">
        <x:v>0.02</x:v>
      </x:c>
    </x:row>
    <x:row r="893">
      <x:c r="A893" t="str">
        <x:v>C00892</x:v>
      </x:c>
      <x:c r="B893" t="n">
        <x:v>54</x:v>
      </x:c>
      <x:c r="C893" s="30" t="n">
        <x:v>144990</x:v>
      </x:c>
      <x:c r="D893" t="n">
        <x:v>736</x:v>
      </x:c>
      <x:c r="E893" t="n">
        <x:v>52</x:v>
      </x:c>
      <x:c r="F893" t="str">
        <x:v>Platinum</x:v>
      </x:c>
      <x:c r="G893" t="str">
        <x:v>Digital</x:v>
      </x:c>
      <x:c r="H893" s="60" t="n">
        <x:v>29878</x:v>
      </x:c>
      <x:c r="I893" s="60" t="n">
        <x:v>3473.8</x:v>
      </x:c>
      <x:c r="J893" s="32" t="n">
        <x:v>0.294</x:v>
      </x:c>
      <x:c r="K893" s="32" t="n">
        <x:v>0.984</x:v>
      </x:c>
      <x:c r="L893" t="n">
        <x:v>0</x:v>
      </x:c>
      <x:c r="M893" t="n">
        <x:v>6</x:v>
      </x:c>
      <x:c r="N893" s="32" t="n">
        <x:v>0.171</x:v>
      </x:c>
    </x:row>
    <x:row r="894">
      <x:c r="A894" t="str">
        <x:v>C00893</x:v>
      </x:c>
      <x:c r="B894" t="n">
        <x:v>35</x:v>
      </x:c>
      <x:c r="C894" s="30" t="n">
        <x:v>125772</x:v>
      </x:c>
      <x:c r="D894" t="n">
        <x:v>708</x:v>
      </x:c>
      <x:c r="E894" t="n">
        <x:v>21</x:v>
      </x:c>
      <x:c r="F894" t="str">
        <x:v>Gold </x:v>
      </x:c>
      <x:c r="G894" t="str">
        <x:v>Branch</x:v>
      </x:c>
      <x:c r="H894" s="60" t="n">
        <x:v>21693</x:v>
      </x:c>
      <x:c r="I894" s="60" t="n">
        <x:v>2397.93</x:v>
      </x:c>
      <x:c r="J894" s="32" t="n">
        <x:v>0.445</x:v>
      </x:c>
      <x:c r="K894" s="32" t="n">
        <x:v>0.798</x:v>
      </x:c>
      <x:c r="L894" t="n">
        <x:v>0</x:v>
      </x:c>
      <x:c r="M894" t="n">
        <x:v>6</x:v>
      </x:c>
      <x:c r="N894" s="32" t="n">
        <x:v>0.109</x:v>
      </x:c>
    </x:row>
    <x:row r="895">
      <x:c r="A895" t="str">
        <x:v>C00894</x:v>
      </x:c>
      <x:c r="B895" t="n">
        <x:v>48</x:v>
      </x:c>
      <x:c r="C895" s="30" t="n">
        <x:v>52894</x:v>
      </x:c>
      <x:c r="D895" t="n">
        <x:v>673</x:v>
      </x:c>
      <x:c r="E895" t="n">
        <x:v>72</x:v>
      </x:c>
      <x:c r="F895" t="str">
        <x:v>Classic</x:v>
      </x:c>
      <x:c r="G895" t="str">
        <x:v>Partner </x:v>
      </x:c>
      <x:c r="H895" s="60" t="n">
        <x:v>5466</x:v>
      </x:c>
      <x:c r="I895" s="60" t="n">
        <x:v>595.68</x:v>
      </x:c>
      <x:c r="J895" s="32" t="n">
        <x:v>0.574</x:v>
      </x:c>
      <x:c r="K895" s="32" t="n">
        <x:v>0.74</x:v>
      </x:c>
      <x:c r="L895" t="n">
        <x:v>0</x:v>
      </x:c>
      <x:c r="M895" t="n">
        <x:v>8</x:v>
      </x:c>
      <x:c r="N895" s="32" t="n">
        <x:v>0.02</x:v>
      </x:c>
    </x:row>
    <x:row r="896">
      <x:c r="A896" t="str">
        <x:v>C00895</x:v>
      </x:c>
      <x:c r="B896" t="n">
        <x:v>51</x:v>
      </x:c>
      <x:c r="C896" s="30" t="n">
        <x:v>74698</x:v>
      </x:c>
      <x:c r="D896" t="n">
        <x:v>700</x:v>
      </x:c>
      <x:c r="E896" t="n">
        <x:v>34</x:v>
      </x:c>
      <x:c r="F896" t="str">
        <x:v>Gold</x:v>
      </x:c>
      <x:c r="G896" t="str">
        <x:v>Direct Mail</x:v>
      </x:c>
      <x:c r="H896" s="60" t="n">
        <x:v>11148</x:v>
      </x:c>
      <x:c r="I896" s="60" t="n">
        <x:v>1553.37</x:v>
      </x:c>
      <x:c r="J896" s="32" t="n">
        <x:v>0.365</x:v>
      </x:c>
      <x:c r="K896" s="32" t="n">
        <x:v>0.893</x:v>
      </x:c>
      <x:c r="L896" t="n">
        <x:v>0</x:v>
      </x:c>
      <x:c r="M896" t="n">
        <x:v>10</x:v>
      </x:c>
      <x:c r="N896" s="32" t="n">
        <x:v>0.02</x:v>
      </x:c>
    </x:row>
    <x:row r="897">
      <x:c r="A897" t="str">
        <x:v>C00896</x:v>
      </x:c>
      <x:c r="B897" t="n">
        <x:v>23</x:v>
      </x:c>
      <x:c r="C897" s="30" t="n">
        <x:v>73546</x:v>
      </x:c>
      <x:c r="D897" t="n">
        <x:v>640</x:v>
      </x:c>
      <x:c r="E897" t="n">
        <x:v>60</x:v>
      </x:c>
      <x:c r="F897" t="str">
        <x:v>Gold</x:v>
      </x:c>
      <x:c r="G897" t="str">
        <x:v>Digital</x:v>
      </x:c>
      <x:c r="H897" s="60" t="n">
        <x:v>10357</x:v>
      </x:c>
      <x:c r="I897" s="60" t="n">
        <x:v>1262.77</x:v>
      </x:c>
      <x:c r="J897" s="32" t="n">
        <x:v>0.45</x:v>
      </x:c>
      <x:c r="K897" s="32" t="n">
        <x:v>0.78</x:v>
      </x:c>
      <x:c r="L897" t="n">
        <x:v>0</x:v>
      </x:c>
      <x:c r="M897" t="n">
        <x:v>9</x:v>
      </x:c>
      <x:c r="N897" s="32" t="n">
        <x:v>0.02</x:v>
      </x:c>
    </x:row>
    <x:row r="898">
      <x:c r="A898" t="str">
        <x:v>C00897</x:v>
      </x:c>
      <x:c r="B898" t="n">
        <x:v>30</x:v>
      </x:c>
      <x:c r="C898" s="30" t="n">
        <x:v>47281</x:v>
      </x:c>
      <x:c r="D898" t="n">
        <x:v>672</x:v>
      </x:c>
      <x:c r="E898" t="n">
        <x:v>10</x:v>
      </x:c>
      <x:c r="F898" t="str">
        <x:v>Classic</x:v>
      </x:c>
      <x:c r="G898" t="str">
        <x:v>Direct Mail</x:v>
      </x:c>
      <x:c r="H898" s="60" t="n">
        <x:v>3261</x:v>
      </x:c>
      <x:c r="I898" s="60" t="n">
        <x:v>150</x:v>
      </x:c>
      <x:c r="J898" s="32" t="n">
        <x:v>0.598</x:v>
      </x:c>
      <x:c r="K898" s="32" t="n">
        <x:v>0.787</x:v>
      </x:c>
      <x:c r="L898" t="n">
        <x:v>1</x:v>
      </x:c>
      <x:c r="M898" t="n">
        <x:v>5</x:v>
      </x:c>
      <x:c r="N898" s="32" t="n">
        <x:v>0.249</x:v>
      </x:c>
    </x:row>
    <x:row r="899">
      <x:c r="A899" t="str">
        <x:v>C00898</x:v>
      </x:c>
      <x:c r="B899" t="n">
        <x:v>31</x:v>
      </x:c>
      <x:c r="C899" s="30" t="n">
        <x:v>66478</x:v>
      </x:c>
      <x:c r="D899" t="n">
        <x:v>710</x:v>
      </x:c>
      <x:c r="E899" t="n">
        <x:v>29</x:v>
      </x:c>
      <x:c r="F899" t="str">
        <x:v>gold</x:v>
      </x:c>
      <x:c r="G899" t="str">
        <x:v>Branch</x:v>
      </x:c>
      <x:c r="H899" s="60" t="n">
        <x:v>9643</x:v>
      </x:c>
      <x:c r="I899" s="60" t="n">
        <x:v>1420.49</x:v>
      </x:c>
      <x:c r="J899" s="32" t="n">
        <x:v>0.256</x:v>
      </x:c>
      <x:c r="K899" s="32" t="n">
        <x:v>0.852</x:v>
      </x:c>
      <x:c r="L899" t="n">
        <x:v>0</x:v>
      </x:c>
      <x:c r="M899" t="n">
        <x:v>9</x:v>
      </x:c>
      <x:c r="N899" s="32" t="n">
        <x:v>0.02</x:v>
      </x:c>
    </x:row>
    <x:row r="900">
      <x:c r="A900" t="str">
        <x:v>C00899</x:v>
      </x:c>
      <x:c r="B900" t="n">
        <x:v>37</x:v>
      </x:c>
      <x:c r="C900" s="30" t="n">
        <x:v>106314</x:v>
      </x:c>
      <x:c r="D900" t="n">
        <x:v>703</x:v>
      </x:c>
      <x:c r="E900" t="n">
        <x:v>18</x:v>
      </x:c>
      <x:c r="F900" t="str">
        <x:v>Platinum</x:v>
      </x:c>
      <x:c r="G900" t="str">
        <x:v>Direct Mail</x:v>
      </x:c>
      <x:c r="H900" s="60" t="n">
        <x:v>23174</x:v>
      </x:c>
      <x:c r="I900" s="60" t="n">
        <x:v>2623.36</x:v>
      </x:c>
      <x:c r="J900" s="32" t="n">
        <x:v>0.278</x:v>
      </x:c>
      <x:c r="K900" s="32" t="n">
        <x:v>0.836</x:v>
      </x:c>
      <x:c r="L900" t="n">
        <x:v>0</x:v>
      </x:c>
      <x:c r="M900" t="n">
        <x:v>7</x:v>
      </x:c>
      <x:c r="N900" s="32" t="n">
        <x:v>0.105</x:v>
      </x:c>
    </x:row>
    <x:row r="901">
      <x:c r="A901" t="str">
        <x:v>C00900</x:v>
      </x:c>
      <x:c r="B901" t="n">
        <x:v>52</x:v>
      </x:c>
      <x:c r="C901" s="30" t="n">
        <x:v>219557</x:v>
      </x:c>
      <x:c r="D901" t="n">
        <x:v>723</x:v>
      </x:c>
      <x:c r="E901" t="n">
        <x:v>5</x:v>
      </x:c>
      <x:c r="F901" t="str">
        <x:v>Gold</x:v>
      </x:c>
      <x:c r="G901" t="str">
        <x:v>Direct Mail</x:v>
      </x:c>
      <x:c r="H901" s="60" t="n">
        <x:v>30661</x:v>
      </x:c>
      <x:c r="I901" s="60" t="n">
        <x:v>3463.83</x:v>
      </x:c>
      <x:c r="J901" s="32" t="n">
        <x:v>0.245</x:v>
      </x:c>
      <x:c r="K901" s="32" t="n">
        <x:v>0.868</x:v>
      </x:c>
      <x:c r="L901" t="n">
        <x:v>0</x:v>
      </x:c>
      <x:c r="M901" t="n">
        <x:v>7</x:v>
      </x:c>
      <x:c r="N901" s="32" t="n">
        <x:v>0.159</x:v>
      </x:c>
    </x:row>
    <x:row r="902">
      <x:c r="A902" t="str">
        <x:v>C00901</x:v>
      </x:c>
      <x:c r="B902" t="n">
        <x:v>53</x:v>
      </x:c>
      <x:c r="C902" s="30" t="n">
        <x:v>88713</x:v>
      </x:c>
      <x:c r="D902" t="n">
        <x:v>570</x:v>
      </x:c>
      <x:c r="E902" t="n">
        <x:v>18</x:v>
      </x:c>
      <x:c r="F902" t="str">
        <x:v>Classic</x:v>
      </x:c>
      <x:c r="G902" t="str">
        <x:v>Digital</x:v>
      </x:c>
      <x:c r="H902" s="60" t="n">
        <x:v>6418</x:v>
      </x:c>
      <x:c r="I902" s="60" t="n">
        <x:v>865.36</x:v>
      </x:c>
      <x:c r="J902" s="32" t="n">
        <x:v>0.539</x:v>
      </x:c>
      <x:c r="K902" s="32" t="n">
        <x:v>0.466</x:v>
      </x:c>
      <x:c r="L902" t="n">
        <x:v>1</x:v>
      </x:c>
      <x:c r="M902" t="str"/>
      <x:c r="N902" s="32" t="n">
        <x:v>0.235</x:v>
      </x:c>
    </x:row>
    <x:row r="903">
      <x:c r="A903" t="str">
        <x:v>C00902</x:v>
      </x:c>
      <x:c r="B903" t="n">
        <x:v>22</x:v>
      </x:c>
      <x:c r="C903" s="30" t="n">
        <x:v>51729</x:v>
      </x:c>
      <x:c r="D903" t="n">
        <x:v>645</x:v>
      </x:c>
      <x:c r="E903" t="n">
        <x:v>17</x:v>
      </x:c>
      <x:c r="F903" t="str">
        <x:v>Classic</x:v>
      </x:c>
      <x:c r="G903" t="str">
        <x:v>Direct Mail</x:v>
      </x:c>
      <x:c r="H903" s="60" t="n">
        <x:v>1000</x:v>
      </x:c>
      <x:c r="I903" s="60" t="n">
        <x:v>496.44</x:v>
      </x:c>
      <x:c r="J903" s="32" t="n">
        <x:v>0.456</x:v>
      </x:c>
      <x:c r="K903" s="32" t="n">
        <x:v>0.772</x:v>
      </x:c>
      <x:c r="L903" t="n">
        <x:v>0</x:v>
      </x:c>
      <x:c r="M903" t="n">
        <x:v>8</x:v>
      </x:c>
      <x:c r="N903" s="32" t="n">
        <x:v>0.021</x:v>
      </x:c>
    </x:row>
    <x:row r="904">
      <x:c r="A904" t="str">
        <x:v>C00903</x:v>
      </x:c>
      <x:c r="B904" t="n">
        <x:v>51</x:v>
      </x:c>
      <x:c r="C904" s="30" t="n">
        <x:v>32415</x:v>
      </x:c>
      <x:c r="D904" t="n">
        <x:v>697</x:v>
      </x:c>
      <x:c r="E904" t="n">
        <x:v>64</x:v>
      </x:c>
      <x:c r="F904" t="str">
        <x:v>Classic</x:v>
      </x:c>
      <x:c r="G904" t="str">
        <x:v>Direct Mail</x:v>
      </x:c>
      <x:c r="H904" s="60" t="n">
        <x:v>5097</x:v>
      </x:c>
      <x:c r="I904" s="60" t="n">
        <x:v>150</x:v>
      </x:c>
      <x:c r="J904" s="32" t="n">
        <x:v>0.291</x:v>
      </x:c>
      <x:c r="K904" s="32" t="n">
        <x:v>0.877</x:v>
      </x:c>
      <x:c r="L904" t="n">
        <x:v>0</x:v>
      </x:c>
      <x:c r="M904" t="n">
        <x:v>10</x:v>
      </x:c>
      <x:c r="N904" s="32" t="n">
        <x:v>0.02</x:v>
      </x:c>
    </x:row>
    <x:row r="905">
      <x:c r="A905" t="str">
        <x:v>C00904</x:v>
      </x:c>
      <x:c r="B905" t="n">
        <x:v>36</x:v>
      </x:c>
      <x:c r="C905" s="30" t="n">
        <x:v>88615</x:v>
      </x:c>
      <x:c r="D905" t="n">
        <x:v>740</x:v>
      </x:c>
      <x:c r="E905" t="n">
        <x:v>96</x:v>
      </x:c>
      <x:c r="F905" t="str">
        <x:v>Platinum</x:v>
      </x:c>
      <x:c r="G905" t="str">
        <x:v>Partner</x:v>
      </x:c>
      <x:c r="H905" s="60" t="n">
        <x:v>19314</x:v>
      </x:c>
      <x:c r="I905" s="60" t="n">
        <x:v>2148.14</x:v>
      </x:c>
      <x:c r="J905" s="32" t="n">
        <x:v>0.477</x:v>
      </x:c>
      <x:c r="K905" s="32" t="n">
        <x:v>0.636</x:v>
      </x:c>
      <x:c r="L905" t="n">
        <x:v>0</x:v>
      </x:c>
      <x:c r="M905" t="n">
        <x:v>6</x:v>
      </x:c>
      <x:c r="N905" s="32" t="n">
        <x:v>0.169</x:v>
      </x:c>
    </x:row>
    <x:row r="906">
      <x:c r="A906" t="str">
        <x:v>C00905</x:v>
      </x:c>
      <x:c r="B906" t="n">
        <x:v>47</x:v>
      </x:c>
      <x:c r="C906" s="30" t="n">
        <x:v>57275</x:v>
      </x:c>
      <x:c r="D906" t="n">
        <x:v>680</x:v>
      </x:c>
      <x:c r="E906" t="n">
        <x:v>47</x:v>
      </x:c>
      <x:c r="F906" t="str">
        <x:v>Gold</x:v>
      </x:c>
      <x:c r="G906" t="str">
        <x:v>Digital</x:v>
      </x:c>
      <x:c r="H906" s="60" t="n">
        <x:v>8525</x:v>
      </x:c>
      <x:c r="I906" s="60" t="n">
        <x:v>1047.43</x:v>
      </x:c>
      <x:c r="J906" s="32" t="n">
        <x:v>0.545</x:v>
      </x:c>
      <x:c r="K906" s="32" t="n">
        <x:v>0.834</x:v>
      </x:c>
      <x:c r="L906" t="n">
        <x:v>1</x:v>
      </x:c>
      <x:c r="M906" t="n">
        <x:v>7</x:v>
      </x:c>
      <x:c r="N906" s="32" t="n">
        <x:v>0.097</x:v>
      </x:c>
    </x:row>
    <x:row r="907">
      <x:c r="A907" t="str">
        <x:v>C00906</x:v>
      </x:c>
      <x:c r="B907" t="n">
        <x:v>58</x:v>
      </x:c>
      <x:c r="C907" s="30" t="n">
        <x:v>186639</x:v>
      </x:c>
      <x:c r="D907" t="n">
        <x:v>828</x:v>
      </x:c>
      <x:c r="E907" t="n">
        <x:v>30</x:v>
      </x:c>
      <x:c r="F907" t="str">
        <x:v>Platinum</x:v>
      </x:c>
      <x:c r="G907" t="str">
        <x:v>Branch</x:v>
      </x:c>
      <x:c r="H907" s="60" t="n">
        <x:v>40000</x:v>
      </x:c>
      <x:c r="I907" s="60" t="n">
        <x:v>4309.1</x:v>
      </x:c>
      <x:c r="J907" s="32" t="n">
        <x:v>0.313</x:v>
      </x:c>
      <x:c r="K907" s="32" t="n">
        <x:v>1</x:v>
      </x:c>
      <x:c r="L907" t="n">
        <x:v>0</x:v>
      </x:c>
      <x:c r="M907" t="n">
        <x:v>6</x:v>
      </x:c>
      <x:c r="N907" s="32" t="n">
        <x:v>0.211</x:v>
      </x:c>
    </x:row>
    <x:row r="908">
      <x:c r="A908" t="str">
        <x:v>C00907</x:v>
      </x:c>
      <x:c r="B908" t="n">
        <x:v>31</x:v>
      </x:c>
      <x:c r="C908" s="30" t="n">
        <x:v>47981</x:v>
      </x:c>
      <x:c r="D908" t="n">
        <x:v>638</x:v>
      </x:c>
      <x:c r="E908" t="n">
        <x:v>29</x:v>
      </x:c>
      <x:c r="F908" t="str">
        <x:v>Classic</x:v>
      </x:c>
      <x:c r="G908" t="str">
        <x:v>Partner</x:v>
      </x:c>
      <x:c r="H908" s="60" t="n">
        <x:v>3339</x:v>
      </x:c>
      <x:c r="I908" s="60" t="n">
        <x:v>484.43</x:v>
      </x:c>
      <x:c r="J908" s="32" t="n">
        <x:v>0.6</x:v>
      </x:c>
      <x:c r="K908" s="32" t="n">
        <x:v>0.714</x:v>
      </x:c>
      <x:c r="L908" t="n">
        <x:v>0</x:v>
      </x:c>
      <x:c r="M908" t="n">
        <x:v>7</x:v>
      </x:c>
      <x:c r="N908" s="32" t="n">
        <x:v>0.18</x:v>
      </x:c>
    </x:row>
    <x:row r="909">
      <x:c r="A909" t="str">
        <x:v>C00908</x:v>
      </x:c>
      <x:c r="B909" t="n">
        <x:v>25</x:v>
      </x:c>
      <x:c r="C909" s="30" t="n">
        <x:v>156352</x:v>
      </x:c>
      <x:c r="D909" t="n">
        <x:v>673</x:v>
      </x:c>
      <x:c r="E909" t="n">
        <x:v>175</x:v>
      </x:c>
      <x:c r="F909" t="str">
        <x:v>Gold</x:v>
      </x:c>
      <x:c r="G909" t="str">
        <x:v>Digital</x:v>
      </x:c>
      <x:c r="H909" s="60" t="n">
        <x:v>20491</x:v>
      </x:c>
      <x:c r="I909" s="60" t="n">
        <x:v>2419.25</x:v>
      </x:c>
      <x:c r="J909" s="32" t="n">
        <x:v>0.496</x:v>
      </x:c>
      <x:c r="K909" s="32" t="n">
        <x:v>0.843</x:v>
      </x:c>
      <x:c r="L909" t="n">
        <x:v>0</x:v>
      </x:c>
      <x:c r="M909" t="n">
        <x:v>7</x:v>
      </x:c>
      <x:c r="N909" s="32" t="n">
        <x:v>0.106</x:v>
      </x:c>
    </x:row>
    <x:row r="910">
      <x:c r="A910" t="str">
        <x:v>C00909</x:v>
      </x:c>
      <x:c r="B910" t="n">
        <x:v>31</x:v>
      </x:c>
      <x:c r="C910" s="30" t="n">
        <x:v>67618</x:v>
      </x:c>
      <x:c r="D910" t="n">
        <x:v>700</x:v>
      </x:c>
      <x:c r="E910" t="n">
        <x:v>62</x:v>
      </x:c>
      <x:c r="F910" t="str">
        <x:v>Classic</x:v>
      </x:c>
      <x:c r="G910" t="str">
        <x:v>Digital</x:v>
      </x:c>
      <x:c r="H910" s="60" t="n">
        <x:v>8043</x:v>
      </x:c>
      <x:c r="I910" s="60" t="n">
        <x:v>1229.35</x:v>
      </x:c>
      <x:c r="J910" s="32" t="n">
        <x:v>0.568</x:v>
      </x:c>
      <x:c r="K910" s="32" t="n">
        <x:v>0.735</x:v>
      </x:c>
      <x:c r="L910" t="n">
        <x:v>0</x:v>
      </x:c>
      <x:c r="M910" t="n">
        <x:v>7</x:v>
      </x:c>
      <x:c r="N910" s="32" t="n">
        <x:v>0.073</x:v>
      </x:c>
    </x:row>
    <x:row r="911">
      <x:c r="A911" t="str">
        <x:v>C00910</x:v>
      </x:c>
      <x:c r="B911" t="n">
        <x:v>43</x:v>
      </x:c>
      <x:c r="C911" s="30" t="n">
        <x:v>71324</x:v>
      </x:c>
      <x:c r="D911" t="n">
        <x:v>711</x:v>
      </x:c>
      <x:c r="E911" t="n">
        <x:v>38</x:v>
      </x:c>
      <x:c r="F911" t="str">
        <x:v>Gold</x:v>
      </x:c>
      <x:c r="G911" t="str">
        <x:v>Branch</x:v>
      </x:c>
      <x:c r="H911" s="60" t="n">
        <x:v>13251</x:v>
      </x:c>
      <x:c r="I911" s="60" t="n">
        <x:v>1172.19</x:v>
      </x:c>
      <x:c r="J911" s="32" t="n">
        <x:v>0.2</x:v>
      </x:c>
      <x:c r="K911" s="32" t="n">
        <x:v>0.696</x:v>
      </x:c>
      <x:c r="L911" t="n">
        <x:v>0</x:v>
      </x:c>
      <x:c r="M911" t="n">
        <x:v>6</x:v>
      </x:c>
      <x:c r="N911" s="32" t="n">
        <x:v>0.161</x:v>
      </x:c>
    </x:row>
    <x:row r="912">
      <x:c r="A912" t="str">
        <x:v>C00911</x:v>
      </x:c>
      <x:c r="B912" t="n">
        <x:v>50</x:v>
      </x:c>
      <x:c r="C912" s="30" t="n">
        <x:v>28000</x:v>
      </x:c>
      <x:c r="D912" t="n">
        <x:v>573</x:v>
      </x:c>
      <x:c r="E912" t="n">
        <x:v>29</x:v>
      </x:c>
      <x:c r="F912" t="str">
        <x:v>classic</x:v>
      </x:c>
      <x:c r="G912" t="str">
        <x:v>Digital</x:v>
      </x:c>
      <x:c r="H912" s="60" t="n">
        <x:v>2502</x:v>
      </x:c>
      <x:c r="I912" s="60" t="n">
        <x:v>328.36</x:v>
      </x:c>
      <x:c r="J912" s="32" t="n">
        <x:v>0.486</x:v>
      </x:c>
      <x:c r="K912" s="32" t="n">
        <x:v>0.631</x:v>
      </x:c>
      <x:c r="L912" t="n">
        <x:v>1</x:v>
      </x:c>
      <x:c r="M912" t="n">
        <x:v>7</x:v>
      </x:c>
      <x:c r="N912" s="32" t="n">
        <x:v>0.121</x:v>
      </x:c>
    </x:row>
    <x:row r="913">
      <x:c r="A913" t="str">
        <x:v>C00912</x:v>
      </x:c>
      <x:c r="B913" t="n">
        <x:v>30</x:v>
      </x:c>
      <x:c r="C913" s="30" t="n">
        <x:v>75327</x:v>
      </x:c>
      <x:c r="D913" t="n">
        <x:v>674</x:v>
      </x:c>
      <x:c r="E913" t="n">
        <x:v>94</x:v>
      </x:c>
      <x:c r="F913" t="str">
        <x:v>Gold</x:v>
      </x:c>
      <x:c r="G913" t="str">
        <x:v>Branch</x:v>
      </x:c>
      <x:c r="H913" s="60" t="n">
        <x:v>12391</x:v>
      </x:c>
      <x:c r="I913" s="60" t="n">
        <x:v>1766.47</x:v>
      </x:c>
      <x:c r="J913" s="32" t="n">
        <x:v>0.336</x:v>
      </x:c>
      <x:c r="K913" s="32" t="n">
        <x:v>0.689</x:v>
      </x:c>
      <x:c r="L913" t="n">
        <x:v>0</x:v>
      </x:c>
      <x:c r="M913" t="n">
        <x:v>7</x:v>
      </x:c>
      <x:c r="N913" s="32" t="n">
        <x:v>0.073</x:v>
      </x:c>
    </x:row>
    <x:row r="914">
      <x:c r="A914" t="str">
        <x:v>C00913</x:v>
      </x:c>
      <x:c r="B914" t="n">
        <x:v>44</x:v>
      </x:c>
      <x:c r="C914" s="30" t="n">
        <x:v>71150</x:v>
      </x:c>
      <x:c r="D914" t="n">
        <x:v>672</x:v>
      </x:c>
      <x:c r="E914" t="n">
        <x:v>26</x:v>
      </x:c>
      <x:c r="F914" t="str">
        <x:v>Gold</x:v>
      </x:c>
      <x:c r="G914" t="str">
        <x:v>Digital</x:v>
      </x:c>
      <x:c r="H914" s="60" t="n">
        <x:v>10722</x:v>
      </x:c>
      <x:c r="I914" s="60" t="n">
        <x:v>1213.71</x:v>
      </x:c>
      <x:c r="J914" s="32" t="n">
        <x:v>0.449</x:v>
      </x:c>
      <x:c r="K914" s="32" t="n">
        <x:v>0.727</x:v>
      </x:c>
      <x:c r="L914" t="n">
        <x:v>0</x:v>
      </x:c>
      <x:c r="M914" t="n">
        <x:v>7</x:v>
      </x:c>
      <x:c r="N914" s="32" t="n">
        <x:v>0.114</x:v>
      </x:c>
    </x:row>
    <x:row r="915">
      <x:c r="A915" t="str">
        <x:v>C00914</x:v>
      </x:c>
      <x:c r="B915" t="n">
        <x:v>52</x:v>
      </x:c>
      <x:c r="C915" s="30" t="n">
        <x:v>34681</x:v>
      </x:c>
      <x:c r="D915" t="n">
        <x:v>733</x:v>
      </x:c>
      <x:c r="E915" t="n">
        <x:v>37</x:v>
      </x:c>
      <x:c r="F915" t="str">
        <x:v>Classic</x:v>
      </x:c>
      <x:c r="G915" t="str">
        <x:v>Partner</x:v>
      </x:c>
      <x:c r="H915" s="60" t="n">
        <x:v>4535</x:v>
      </x:c>
      <x:c r="I915" s="60" t="n">
        <x:v>784.45</x:v>
      </x:c>
      <x:c r="J915" s="32" t="n">
        <x:v>0.179</x:v>
      </x:c>
      <x:c r="K915" s="32" t="n">
        <x:v>0.791</x:v>
      </x:c>
      <x:c r="L915" t="n">
        <x:v>0</x:v>
      </x:c>
      <x:c r="M915" t="n">
        <x:v>9</x:v>
      </x:c>
      <x:c r="N915" s="32" t="n">
        <x:v>0.02</x:v>
      </x:c>
    </x:row>
    <x:row r="916">
      <x:c r="A916" t="str">
        <x:v>C00915</x:v>
      </x:c>
      <x:c r="B916" t="n">
        <x:v>44</x:v>
      </x:c>
      <x:c r="C916" s="30" t="n">
        <x:v>87628</x:v>
      </x:c>
      <x:c r="D916" t="n">
        <x:v>721</x:v>
      </x:c>
      <x:c r="E916" t="n">
        <x:v>11</x:v>
      </x:c>
      <x:c r="F916" t="str">
        <x:v>Classic</x:v>
      </x:c>
      <x:c r="G916" t="str">
        <x:v>digital</x:v>
      </x:c>
      <x:c r="H916" s="60" t="n">
        <x:v>10746</x:v>
      </x:c>
      <x:c r="I916" s="60" t="n">
        <x:v>1089.64</x:v>
      </x:c>
      <x:c r="J916" s="32" t="n">
        <x:v>0.316</x:v>
      </x:c>
      <x:c r="K916" s="32" t="n">
        <x:v>0.745</x:v>
      </x:c>
      <x:c r="L916" t="n">
        <x:v>0</x:v>
      </x:c>
      <x:c r="M916" t="n">
        <x:v>5</x:v>
      </x:c>
      <x:c r="N916" s="32" t="n">
        <x:v>0.159</x:v>
      </x:c>
    </x:row>
    <x:row r="917">
      <x:c r="A917" t="str">
        <x:v>C00916</x:v>
      </x:c>
      <x:c r="B917" t="n">
        <x:v>44</x:v>
      </x:c>
      <x:c r="C917" s="30" t="n">
        <x:v>87378</x:v>
      </x:c>
      <x:c r="D917" t="n">
        <x:v>668</x:v>
      </x:c>
      <x:c r="E917" t="n">
        <x:v>24</x:v>
      </x:c>
      <x:c r="F917" t="str">
        <x:v>Gold</x:v>
      </x:c>
      <x:c r="G917" t="str">
        <x:v>Direct Mail</x:v>
      </x:c>
      <x:c r="H917" s="60" t="n">
        <x:v>9263</x:v>
      </x:c>
      <x:c r="I917" s="60" t="n">
        <x:v>1088.64</x:v>
      </x:c>
      <x:c r="J917" s="32" t="n">
        <x:v>0.673</x:v>
      </x:c>
      <x:c r="K917" s="32" t="n">
        <x:v>0.649</x:v>
      </x:c>
      <x:c r="L917" t="n">
        <x:v>0</x:v>
      </x:c>
      <x:c r="M917" t="n">
        <x:v>8</x:v>
      </x:c>
      <x:c r="N917" s="32" t="n">
        <x:v>0.035</x:v>
      </x:c>
    </x:row>
    <x:row r="918">
      <x:c r="A918" t="str">
        <x:v>C00917</x:v>
      </x:c>
      <x:c r="B918" t="n">
        <x:v>75</x:v>
      </x:c>
      <x:c r="C918" s="30" t="n">
        <x:v>145510</x:v>
      </x:c>
      <x:c r="D918" t="n">
        <x:v>728</x:v>
      </x:c>
      <x:c r="E918" t="n">
        <x:v>24</x:v>
      </x:c>
      <x:c r="F918" t="str">
        <x:v>Platinum</x:v>
      </x:c>
      <x:c r="G918" t="str">
        <x:v>Digital</x:v>
      </x:c>
      <x:c r="H918" s="60" t="n">
        <x:v>33465</x:v>
      </x:c>
      <x:c r="I918" s="60" t="n">
        <x:v>3331.69</x:v>
      </x:c>
      <x:c r="J918" s="32" t="n">
        <x:v>0.265</x:v>
      </x:c>
      <x:c r="K918" s="32" t="n">
        <x:v>0.809</x:v>
      </x:c>
      <x:c r="L918" t="n">
        <x:v>0</x:v>
      </x:c>
      <x:c r="M918" t="n">
        <x:v>5</x:v>
      </x:c>
      <x:c r="N918" s="32" t="n">
        <x:v>0.241</x:v>
      </x:c>
    </x:row>
    <x:row r="919">
      <x:c r="A919" t="str">
        <x:v>C00918</x:v>
      </x:c>
      <x:c r="B919" t="n">
        <x:v>54</x:v>
      </x:c>
      <x:c r="C919" s="30" t="n">
        <x:v>65716</x:v>
      </x:c>
      <x:c r="D919" t="n">
        <x:v>642</x:v>
      </x:c>
      <x:c r="E919" t="n">
        <x:v>26</x:v>
      </x:c>
      <x:c r="F919" t="str">
        <x:v> Classic</x:v>
      </x:c>
      <x:c r="G919" t="str">
        <x:v> Digital</x:v>
      </x:c>
      <x:c r="H919" s="60" t="n">
        <x:v>3874</x:v>
      </x:c>
      <x:c r="I919" s="60" t="n">
        <x:v>585.48</x:v>
      </x:c>
      <x:c r="J919" s="32" t="n">
        <x:v>0.459</x:v>
      </x:c>
      <x:c r="K919" s="32" t="n">
        <x:v>0.704</x:v>
      </x:c>
      <x:c r="L919" t="n">
        <x:v>0</x:v>
      </x:c>
      <x:c r="M919" t="n">
        <x:v>10</x:v>
      </x:c>
      <x:c r="N919" s="32" t="n">
        <x:v>0.02</x:v>
      </x:c>
    </x:row>
    <x:row r="920">
      <x:c r="A920" t="str">
        <x:v>C00919</x:v>
      </x:c>
      <x:c r="B920" t="n">
        <x:v>29</x:v>
      </x:c>
      <x:c r="C920" s="30" t="n">
        <x:v>50318</x:v>
      </x:c>
      <x:c r="D920" t="n">
        <x:v>656</x:v>
      </x:c>
      <x:c r="E920" t="n">
        <x:v>37</x:v>
      </x:c>
      <x:c r="F920" t="str">
        <x:v>Classic</x:v>
      </x:c>
      <x:c r="G920" t="str">
        <x:v>Digital</x:v>
      </x:c>
      <x:c r="H920" s="60" t="n">
        <x:v>5981</x:v>
      </x:c>
      <x:c r="I920" s="60" t="n">
        <x:v>950.96</x:v>
      </x:c>
      <x:c r="J920" s="32" t="n">
        <x:v>0.591</x:v>
      </x:c>
      <x:c r="K920" s="32" t="n">
        <x:v>0.749</x:v>
      </x:c>
      <x:c r="L920" t="n">
        <x:v>0</x:v>
      </x:c>
      <x:c r="M920" t="n">
        <x:v>9</x:v>
      </x:c>
      <x:c r="N920" s="32" t="n">
        <x:v>0.02</x:v>
      </x:c>
    </x:row>
    <x:row r="921">
      <x:c r="A921" t="str">
        <x:v>C00920</x:v>
      </x:c>
      <x:c r="B921" t="n">
        <x:v>43</x:v>
      </x:c>
      <x:c r="C921" s="30" t="n">
        <x:v>84838</x:v>
      </x:c>
      <x:c r="D921" t="n">
        <x:v>701</x:v>
      </x:c>
      <x:c r="E921" t="n">
        <x:v>76</x:v>
      </x:c>
      <x:c r="F921" t="str">
        <x:v>Gold</x:v>
      </x:c>
      <x:c r="G921" t="str">
        <x:v>Branch</x:v>
      </x:c>
      <x:c r="H921" s="60" t="n">
        <x:v>12768</x:v>
      </x:c>
      <x:c r="I921" s="60" t="n">
        <x:v>1483.77</x:v>
      </x:c>
      <x:c r="J921" s="32" t="n">
        <x:v>0.386</x:v>
      </x:c>
      <x:c r="K921" s="32" t="n">
        <x:v>0.718</x:v>
      </x:c>
      <x:c r="L921" t="n">
        <x:v>0</x:v>
      </x:c>
      <x:c r="M921" t="n">
        <x:v>7</x:v>
      </x:c>
      <x:c r="N921" s="32" t="n">
        <x:v>0.097</x:v>
      </x:c>
    </x:row>
    <x:row r="922">
      <x:c r="A922" t="str">
        <x:v>C00921</x:v>
      </x:c>
      <x:c r="B922" t="n">
        <x:v>38</x:v>
      </x:c>
      <x:c r="C922" s="30" t="n">
        <x:v>96566</x:v>
      </x:c>
      <x:c r="D922" t="n">
        <x:v>695</x:v>
      </x:c>
      <x:c r="E922" t="n">
        <x:v>18</x:v>
      </x:c>
      <x:c r="F922" t="str">
        <x:v>Gold</x:v>
      </x:c>
      <x:c r="G922" t="str">
        <x:v>Partner</x:v>
      </x:c>
      <x:c r="H922" s="60" t="n">
        <x:v>12624</x:v>
      </x:c>
      <x:c r="I922" s="60" t="n">
        <x:v>1684.93</x:v>
      </x:c>
      <x:c r="J922" s="32" t="n">
        <x:v>0.436</x:v>
      </x:c>
      <x:c r="K922" s="32" t="n">
        <x:v>0.787</x:v>
      </x:c>
      <x:c r="L922" t="n">
        <x:v>0</x:v>
      </x:c>
      <x:c r="M922" t="str"/>
      <x:c r="N922" s="32" t="n">
        <x:v>0.103</x:v>
      </x:c>
    </x:row>
    <x:row r="923">
      <x:c r="A923" t="str">
        <x:v>C00922</x:v>
      </x:c>
      <x:c r="B923" t="n">
        <x:v>51</x:v>
      </x:c>
      <x:c r="C923" s="30" t="n">
        <x:v>85117</x:v>
      </x:c>
      <x:c r="D923" t="n">
        <x:v>640</x:v>
      </x:c>
      <x:c r="E923" t="n">
        <x:v>33</x:v>
      </x:c>
      <x:c r="F923" t="str">
        <x:v>Classic</x:v>
      </x:c>
      <x:c r="G923" t="str">
        <x:v>Direct Mail</x:v>
      </x:c>
      <x:c r="H923" s="60" t="n">
        <x:v>5521</x:v>
      </x:c>
      <x:c r="I923" s="60" t="n">
        <x:v>558.59</x:v>
      </x:c>
      <x:c r="J923" s="32" t="n">
        <x:v>0.58</x:v>
      </x:c>
      <x:c r="K923" s="32" t="n">
        <x:v>0.606</x:v>
      </x:c>
      <x:c r="L923" t="n">
        <x:v>1</x:v>
      </x:c>
      <x:c r="M923" t="str"/>
      <x:c r="N923" s="32" t="n">
        <x:v>0.164</x:v>
      </x:c>
    </x:row>
    <x:row r="924">
      <x:c r="A924" t="str">
        <x:v>C00923</x:v>
      </x:c>
      <x:c r="B924" t="n">
        <x:v>53</x:v>
      </x:c>
      <x:c r="C924" s="30" t="n">
        <x:v>55806</x:v>
      </x:c>
      <x:c r="D924" t="n">
        <x:v>666</x:v>
      </x:c>
      <x:c r="E924" t="n">
        <x:v>41</x:v>
      </x:c>
      <x:c r="F924" t="str">
        <x:v>Classic</x:v>
      </x:c>
      <x:c r="G924" t="str">
        <x:v>Branch</x:v>
      </x:c>
      <x:c r="H924" s="60" t="n">
        <x:v>1446</x:v>
      </x:c>
      <x:c r="I924" s="60" t="n">
        <x:v>364.36</x:v>
      </x:c>
      <x:c r="J924" s="32" t="n">
        <x:v>0.25</x:v>
      </x:c>
      <x:c r="K924" s="32" t="n">
        <x:v>0.828</x:v>
      </x:c>
      <x:c r="L924" t="n">
        <x:v>0</x:v>
      </x:c>
      <x:c r="M924" t="n">
        <x:v>8</x:v>
      </x:c>
      <x:c r="N924" s="32" t="n">
        <x:v>0.02</x:v>
      </x:c>
    </x:row>
    <x:row r="925">
      <x:c r="A925" t="str">
        <x:v>C00924</x:v>
      </x:c>
      <x:c r="B925" t="n">
        <x:v>48</x:v>
      </x:c>
      <x:c r="C925" s="30" t="n">
        <x:v>41807</x:v>
      </x:c>
      <x:c r="D925" t="n">
        <x:v>641</x:v>
      </x:c>
      <x:c r="E925" t="n">
        <x:v>12</x:v>
      </x:c>
      <x:c r="F925" t="str">
        <x:v>Classic</x:v>
      </x:c>
      <x:c r="G925" t="str">
        <x:v>Branch</x:v>
      </x:c>
      <x:c r="H925" s="60" t="n">
        <x:v>4619</x:v>
      </x:c>
      <x:c r="I925" s="60" t="n">
        <x:v>150</x:v>
      </x:c>
      <x:c r="J925" s="32" t="n">
        <x:v>0.391</x:v>
      </x:c>
      <x:c r="K925" s="32" t="n">
        <x:v>0.654</x:v>
      </x:c>
      <x:c r="L925" t="n">
        <x:v>0</x:v>
      </x:c>
      <x:c r="M925" t="n">
        <x:v>7</x:v>
      </x:c>
      <x:c r="N925" s="32" t="n">
        <x:v>0.116</x:v>
      </x:c>
    </x:row>
    <x:row r="926">
      <x:c r="A926" t="str">
        <x:v>C00925</x:v>
      </x:c>
      <x:c r="B926" t="n">
        <x:v>37</x:v>
      </x:c>
      <x:c r="C926" s="30" t="n">
        <x:v>87593</x:v>
      </x:c>
      <x:c r="D926" t="n">
        <x:v>686</x:v>
      </x:c>
      <x:c r="E926" t="n">
        <x:v>60</x:v>
      </x:c>
      <x:c r="F926" t="str">
        <x:v>Gold</x:v>
      </x:c>
      <x:c r="G926" t="str">
        <x:v>Digital</x:v>
      </x:c>
      <x:c r="H926" s="60" t="n">
        <x:v>16771</x:v>
      </x:c>
      <x:c r="I926" s="60" t="n">
        <x:v>1571.5</x:v>
      </x:c>
      <x:c r="J926" s="32" t="n">
        <x:v>0.264</x:v>
      </x:c>
      <x:c r="K926" s="32" t="n">
        <x:v>0.73</x:v>
      </x:c>
      <x:c r="L926" t="n">
        <x:v>0</x:v>
      </x:c>
      <x:c r="M926" t="str"/>
      <x:c r="N926" s="32" t="n">
        <x:v>0.02</x:v>
      </x:c>
    </x:row>
    <x:row r="927">
      <x:c r="A927" t="str">
        <x:v>C00926</x:v>
      </x:c>
      <x:c r="B927" t="n">
        <x:v>59</x:v>
      </x:c>
      <x:c r="C927" s="30" t="n">
        <x:v>83782</x:v>
      </x:c>
      <x:c r="D927" t="n">
        <x:v>698</x:v>
      </x:c>
      <x:c r="E927" t="n">
        <x:v>77</x:v>
      </x:c>
      <x:c r="F927" t="str">
        <x:v>Gold</x:v>
      </x:c>
      <x:c r="G927" t="str">
        <x:v>Partner</x:v>
      </x:c>
      <x:c r="H927" s="60" t="n">
        <x:v>13806</x:v>
      </x:c>
      <x:c r="I927" s="60" t="n">
        <x:v>1431.8</x:v>
      </x:c>
      <x:c r="J927" s="32" t="n">
        <x:v>0.68</x:v>
      </x:c>
      <x:c r="K927" s="32" t="n">
        <x:v>0.744</x:v>
      </x:c>
      <x:c r="L927" t="n">
        <x:v>0</x:v>
      </x:c>
      <x:c r="M927" t="n">
        <x:v>6</x:v>
      </x:c>
      <x:c r="N927" s="32" t="n">
        <x:v>0.17</x:v>
      </x:c>
    </x:row>
    <x:row r="928">
      <x:c r="A928" t="str">
        <x:v>C00927</x:v>
      </x:c>
      <x:c r="B928" t="n">
        <x:v>30</x:v>
      </x:c>
      <x:c r="C928" s="30" t="n">
        <x:v>92899</x:v>
      </x:c>
      <x:c r="D928" t="n">
        <x:v>645</x:v>
      </x:c>
      <x:c r="E928" t="n">
        <x:v>51</x:v>
      </x:c>
      <x:c r="F928" t="str">
        <x:v>Gold</x:v>
      </x:c>
      <x:c r="G928" t="str">
        <x:v>Branch</x:v>
      </x:c>
      <x:c r="H928" s="60" t="n">
        <x:v>14655</x:v>
      </x:c>
      <x:c r="I928" s="60" t="n">
        <x:v>1270.75</x:v>
      </x:c>
      <x:c r="J928" s="32" t="n">
        <x:v>0.346</x:v>
      </x:c>
      <x:c r="K928" s="32" t="n">
        <x:v>0.58</x:v>
      </x:c>
      <x:c r="L928" t="n">
        <x:v>0</x:v>
      </x:c>
      <x:c r="M928" t="n">
        <x:v>8</x:v>
      </x:c>
      <x:c r="N928" s="32" t="n">
        <x:v>0.039</x:v>
      </x:c>
    </x:row>
    <x:row r="929">
      <x:c r="A929" t="str">
        <x:v>C00928</x:v>
      </x:c>
      <x:c r="B929" t="n">
        <x:v>37</x:v>
      </x:c>
      <x:c r="C929" s="30" t="n">
        <x:v>81411</x:v>
      </x:c>
      <x:c r="D929" t="n">
        <x:v>684</x:v>
      </x:c>
      <x:c r="E929" t="n">
        <x:v>52</x:v>
      </x:c>
      <x:c r="F929" t="str">
        <x:v>Classic</x:v>
      </x:c>
      <x:c r="G929" t="str">
        <x:v>Branch</x:v>
      </x:c>
      <x:c r="H929" s="60" t="n">
        <x:v>8842</x:v>
      </x:c>
      <x:c r="I929" s="60" t="n">
        <x:v>1158.48</x:v>
      </x:c>
      <x:c r="J929" s="32" t="n">
        <x:v>0.38</x:v>
      </x:c>
      <x:c r="K929" s="32" t="n">
        <x:v>0.754</x:v>
      </x:c>
      <x:c r="L929" t="n">
        <x:v>0</x:v>
      </x:c>
      <x:c r="M929" t="str"/>
      <x:c r="N929" s="32" t="n">
        <x:v>0.134</x:v>
      </x:c>
    </x:row>
    <x:row r="930">
      <x:c r="A930" t="str">
        <x:v>C00929</x:v>
      </x:c>
      <x:c r="B930" t="n">
        <x:v>36</x:v>
      </x:c>
      <x:c r="C930" s="30" t="n">
        <x:v>61921</x:v>
      </x:c>
      <x:c r="D930" t="n">
        <x:v>635</x:v>
      </x:c>
      <x:c r="E930" t="n">
        <x:v>104</x:v>
      </x:c>
      <x:c r="F930" t="str">
        <x:v>Classic</x:v>
      </x:c>
      <x:c r="G930" t="str">
        <x:v>Digital</x:v>
      </x:c>
      <x:c r="H930" s="60" t="n">
        <x:v>6102</x:v>
      </x:c>
      <x:c r="I930" s="60" t="n">
        <x:v>726.4</x:v>
      </x:c>
      <x:c r="J930" s="32" t="n">
        <x:v>0.423</x:v>
      </x:c>
      <x:c r="K930" s="32" t="n">
        <x:v>0.654</x:v>
      </x:c>
      <x:c r="L930" t="n">
        <x:v>0</x:v>
      </x:c>
      <x:c r="M930" t="n">
        <x:v>7</x:v>
      </x:c>
      <x:c r="N930" s="32" t="n">
        <x:v>0.129</x:v>
      </x:c>
    </x:row>
    <x:row r="931">
      <x:c r="A931" t="str">
        <x:v>C00930</x:v>
      </x:c>
      <x:c r="B931" t="n">
        <x:v>23</x:v>
      </x:c>
      <x:c r="C931" s="30" t="n">
        <x:v>104444</x:v>
      </x:c>
      <x:c r="D931" t="n">
        <x:v>618</x:v>
      </x:c>
      <x:c r="E931" t="n">
        <x:v>42</x:v>
      </x:c>
      <x:c r="F931" t="str">
        <x:v>Classic</x:v>
      </x:c>
      <x:c r="G931" t="str">
        <x:v>Digital </x:v>
      </x:c>
      <x:c r="H931" s="60" t="n">
        <x:v>5017</x:v>
      </x:c>
      <x:c r="I931" s="60" t="n">
        <x:v>654.35</x:v>
      </x:c>
      <x:c r="J931" s="32" t="n">
        <x:v>0.746</x:v>
      </x:c>
      <x:c r="K931" s="32" t="n">
        <x:v>0.791</x:v>
      </x:c>
      <x:c r="L931" t="n">
        <x:v>1</x:v>
      </x:c>
      <x:c r="M931" t="n">
        <x:v>7</x:v>
      </x:c>
      <x:c r="N931" s="32" t="n">
        <x:v>0.106</x:v>
      </x:c>
    </x:row>
    <x:row r="932">
      <x:c r="A932" t="str">
        <x:v>C00931</x:v>
      </x:c>
      <x:c r="B932" t="n">
        <x:v>36</x:v>
      </x:c>
      <x:c r="C932" s="30" t="n">
        <x:v>115110</x:v>
      </x:c>
      <x:c r="D932" t="n">
        <x:v>728</x:v>
      </x:c>
      <x:c r="E932" t="n">
        <x:v>18</x:v>
      </x:c>
      <x:c r="F932" t="str">
        <x:v>Platinum</x:v>
      </x:c>
      <x:c r="G932" t="str">
        <x:v>Branch </x:v>
      </x:c>
      <x:c r="H932" s="60" t="n">
        <x:v>22968</x:v>
      </x:c>
      <x:c r="I932" s="60" t="n">
        <x:v>2417.81</x:v>
      </x:c>
      <x:c r="J932" s="32" t="n">
        <x:v>0.331</x:v>
      </x:c>
      <x:c r="K932" s="32" t="n">
        <x:v>0.853</x:v>
      </x:c>
      <x:c r="L932" t="n">
        <x:v>0</x:v>
      </x:c>
      <x:c r="M932" t="n">
        <x:v>8</x:v>
      </x:c>
      <x:c r="N932" s="32" t="n">
        <x:v>0.039</x:v>
      </x:c>
    </x:row>
    <x:row r="933">
      <x:c r="A933" t="str">
        <x:v>C00932</x:v>
      </x:c>
      <x:c r="B933" t="n">
        <x:v>43</x:v>
      </x:c>
      <x:c r="C933" s="30" t="n">
        <x:v>87687</x:v>
      </x:c>
      <x:c r="D933" t="n">
        <x:v>527</x:v>
      </x:c>
      <x:c r="E933" t="n">
        <x:v>59</x:v>
      </x:c>
      <x:c r="F933" t="str">
        <x:v>Classic</x:v>
      </x:c>
      <x:c r="G933" t="str">
        <x:v>Direct Mail</x:v>
      </x:c>
      <x:c r="H933" s="60" t="n">
        <x:v>2441</x:v>
      </x:c>
      <x:c r="I933" s="60" t="n">
        <x:v>642.81</x:v>
      </x:c>
      <x:c r="J933" s="32" t="n">
        <x:v>0.644</x:v>
      </x:c>
      <x:c r="K933" s="32" t="n">
        <x:v>0.478</x:v>
      </x:c>
      <x:c r="L933" t="n">
        <x:v>1</x:v>
      </x:c>
      <x:c r="M933" t="n">
        <x:v>7</x:v>
      </x:c>
      <x:c r="N933" s="32" t="n">
        <x:v>0.101</x:v>
      </x:c>
    </x:row>
    <x:row r="934">
      <x:c r="A934" t="str">
        <x:v>C00933</x:v>
      </x:c>
      <x:c r="B934" t="n">
        <x:v>29</x:v>
      </x:c>
      <x:c r="C934" s="30" t="n">
        <x:v>81601</x:v>
      </x:c>
      <x:c r="D934" t="n">
        <x:v>654</x:v>
      </x:c>
      <x:c r="E934" t="n">
        <x:v>28</x:v>
      </x:c>
      <x:c r="F934" t="str">
        <x:v>Gold</x:v>
      </x:c>
      <x:c r="G934" t="str">
        <x:v>Digital</x:v>
      </x:c>
      <x:c r="H934" s="60" t="n">
        <x:v>12580</x:v>
      </x:c>
      <x:c r="I934" s="60" t="n">
        <x:v>1312.67</x:v>
      </x:c>
      <x:c r="J934" s="32" t="n">
        <x:v>0.255</x:v>
      </x:c>
      <x:c r="K934" s="32" t="n">
        <x:v>0.677</x:v>
      </x:c>
      <x:c r="L934" t="n">
        <x:v>1</x:v>
      </x:c>
      <x:c r="M934" t="n">
        <x:v>10</x:v>
      </x:c>
      <x:c r="N934" s="32" t="n">
        <x:v>0.02</x:v>
      </x:c>
    </x:row>
    <x:row r="935">
      <x:c r="A935" t="str">
        <x:v>C00934</x:v>
      </x:c>
      <x:c r="B935" t="n">
        <x:v>35</x:v>
      </x:c>
      <x:c r="C935" s="30" t="n">
        <x:v>64779</x:v>
      </x:c>
      <x:c r="D935" t="n">
        <x:v>717</x:v>
      </x:c>
      <x:c r="E935" t="n">
        <x:v>69</x:v>
      </x:c>
      <x:c r="F935" t="str">
        <x:v>Gold</x:v>
      </x:c>
      <x:c r="G935" t="str">
        <x:v>Branch</x:v>
      </x:c>
      <x:c r="H935" s="60" t="n">
        <x:v>12658</x:v>
      </x:c>
      <x:c r="I935" s="60" t="n">
        <x:v>1293.43</x:v>
      </x:c>
      <x:c r="J935" s="32" t="n">
        <x:v>0.45</x:v>
      </x:c>
      <x:c r="K935" s="32" t="n">
        <x:v>0.847</x:v>
      </x:c>
      <x:c r="L935" t="n">
        <x:v>0</x:v>
      </x:c>
      <x:c r="M935" t="n">
        <x:v>5</x:v>
      </x:c>
      <x:c r="N935" s="32" t="n">
        <x:v>0.232</x:v>
      </x:c>
    </x:row>
    <x:row r="936">
      <x:c r="A936" t="str">
        <x:v>C00935</x:v>
      </x:c>
      <x:c r="B936" t="n">
        <x:v>54</x:v>
      </x:c>
      <x:c r="C936" s="30" t="n">
        <x:v>90207</x:v>
      </x:c>
      <x:c r="D936" t="n">
        <x:v>548</x:v>
      </x:c>
      <x:c r="E936" t="n">
        <x:v>45</x:v>
      </x:c>
      <x:c r="F936" t="str">
        <x:v>Classic</x:v>
      </x:c>
      <x:c r="G936" t="str">
        <x:v>Digital</x:v>
      </x:c>
      <x:c r="H936" s="60" t="n">
        <x:v>2102</x:v>
      </x:c>
      <x:c r="I936" s="60" t="n">
        <x:v>969.33</x:v>
      </x:c>
      <x:c r="J936" s="32" t="n">
        <x:v>0.8</x:v>
      </x:c>
      <x:c r="K936" s="32" t="n">
        <x:v>0.681</x:v>
      </x:c>
      <x:c r="L936" t="n">
        <x:v>0</x:v>
      </x:c>
      <x:c r="M936" t="n">
        <x:v>10</x:v>
      </x:c>
      <x:c r="N936" s="32" t="n">
        <x:v>0.02</x:v>
      </x:c>
    </x:row>
    <x:row r="937">
      <x:c r="A937" t="str">
        <x:v>C00936</x:v>
      </x:c>
      <x:c r="B937" t="n">
        <x:v>55</x:v>
      </x:c>
      <x:c r="C937" s="30" t="n">
        <x:v>91226</x:v>
      </x:c>
      <x:c r="D937" t="n">
        <x:v>744</x:v>
      </x:c>
      <x:c r="E937" t="n">
        <x:v>36</x:v>
      </x:c>
      <x:c r="F937" t="str">
        <x:v>Platinum</x:v>
      </x:c>
      <x:c r="G937" t="str">
        <x:v>Partner</x:v>
      </x:c>
      <x:c r="H937" s="60" t="n">
        <x:v>22434</x:v>
      </x:c>
      <x:c r="I937" s="60" t="n">
        <x:v>2249.23</x:v>
      </x:c>
      <x:c r="J937" s="32" t="n">
        <x:v>0.287</x:v>
      </x:c>
      <x:c r="K937" s="32" t="n">
        <x:v>0.962</x:v>
      </x:c>
      <x:c r="L937" t="n">
        <x:v>0</x:v>
      </x:c>
      <x:c r="M937" t="n">
        <x:v>9</x:v>
      </x:c>
      <x:c r="N937" s="32" t="n">
        <x:v>0.02</x:v>
      </x:c>
    </x:row>
    <x:row r="938">
      <x:c r="A938" t="str">
        <x:v>C00937</x:v>
      </x:c>
      <x:c r="B938" t="n">
        <x:v>32</x:v>
      </x:c>
      <x:c r="C938" s="30" t="n">
        <x:v>101793</x:v>
      </x:c>
      <x:c r="D938" t="n">
        <x:v>700</x:v>
      </x:c>
      <x:c r="E938" t="n">
        <x:v>23</x:v>
      </x:c>
      <x:c r="F938" t="str">
        <x:v>Platinum</x:v>
      </x:c>
      <x:c r="G938" t="str">
        <x:v>Digital</x:v>
      </x:c>
      <x:c r="H938" s="60" t="n">
        <x:v>21222</x:v>
      </x:c>
      <x:c r="I938" s="60" t="n">
        <x:v>1677.75</x:v>
      </x:c>
      <x:c r="J938" s="32" t="n">
        <x:v>0.272</x:v>
      </x:c>
      <x:c r="K938" s="32" t="n">
        <x:v>0.772</x:v>
      </x:c>
      <x:c r="L938" t="n">
        <x:v>0</x:v>
      </x:c>
      <x:c r="M938" t="n">
        <x:v>7</x:v>
      </x:c>
      <x:c r="N938" s="32" t="n">
        <x:v>0.09</x:v>
      </x:c>
    </x:row>
    <x:row r="939">
      <x:c r="A939" t="str">
        <x:v>C00938</x:v>
      </x:c>
      <x:c r="B939" t="n">
        <x:v>57</x:v>
      </x:c>
      <x:c r="C939" s="30" t="n">
        <x:v>44651</x:v>
      </x:c>
      <x:c r="D939" t="n">
        <x:v>674</x:v>
      </x:c>
      <x:c r="E939" t="n">
        <x:v>36</x:v>
      </x:c>
      <x:c r="F939" t="str">
        <x:v>Classic</x:v>
      </x:c>
      <x:c r="G939" t="str">
        <x:v>Partner</x:v>
      </x:c>
      <x:c r="H939" s="60" t="n">
        <x:v>4620</x:v>
      </x:c>
      <x:c r="I939" s="60" t="n">
        <x:v>634.39</x:v>
      </x:c>
      <x:c r="J939" s="32" t="n">
        <x:v>0.595</x:v>
      </x:c>
      <x:c r="K939" s="32" t="n">
        <x:v>0.825</x:v>
      </x:c>
      <x:c r="L939" t="n">
        <x:v>0</x:v>
      </x:c>
      <x:c r="M939" t="n">
        <x:v>8</x:v>
      </x:c>
      <x:c r="N939" s="32" t="n">
        <x:v>0.062</x:v>
      </x:c>
    </x:row>
    <x:row r="940">
      <x:c r="A940" t="str">
        <x:v>C00939</x:v>
      </x:c>
      <x:c r="B940" t="n">
        <x:v>25</x:v>
      </x:c>
      <x:c r="C940" s="30" t="n">
        <x:v>48837</x:v>
      </x:c>
      <x:c r="D940" t="n">
        <x:v>670</x:v>
      </x:c>
      <x:c r="E940" t="n">
        <x:v>48</x:v>
      </x:c>
      <x:c r="F940" t="str">
        <x:v>classic</x:v>
      </x:c>
      <x:c r="G940" t="str">
        <x:v>Digital</x:v>
      </x:c>
      <x:c r="H940" s="60" t="n">
        <x:v>3763</x:v>
      </x:c>
      <x:c r="I940" s="60" t="n">
        <x:v>620.46</x:v>
      </x:c>
      <x:c r="J940" s="32" t="n">
        <x:v>0.271</x:v>
      </x:c>
      <x:c r="K940" s="32" t="n">
        <x:v>0.831</x:v>
      </x:c>
      <x:c r="L940" t="n">
        <x:v>0</x:v>
      </x:c>
      <x:c r="M940" t="n">
        <x:v>7</x:v>
      </x:c>
      <x:c r="N940" s="32" t="n">
        <x:v>0.116</x:v>
      </x:c>
    </x:row>
    <x:row r="941">
      <x:c r="A941" t="str">
        <x:v>C00940</x:v>
      </x:c>
      <x:c r="B941" t="n">
        <x:v>58</x:v>
      </x:c>
      <x:c r="C941" s="30" t="n">
        <x:v>74015</x:v>
      </x:c>
      <x:c r="D941" t="n">
        <x:v>594</x:v>
      </x:c>
      <x:c r="E941" t="n">
        <x:v>77</x:v>
      </x:c>
      <x:c r="F941" t="str">
        <x:v>Classic</x:v>
      </x:c>
      <x:c r="G941" t="str">
        <x:v>Branch</x:v>
      </x:c>
      <x:c r="H941" s="60" t="n">
        <x:v>1654</x:v>
      </x:c>
      <x:c r="I941" s="60" t="n">
        <x:v>501.05</x:v>
      </x:c>
      <x:c r="J941" s="32" t="n">
        <x:v>0.527</x:v>
      </x:c>
      <x:c r="K941" s="32" t="n">
        <x:v>0.486</x:v>
      </x:c>
      <x:c r="L941" t="n">
        <x:v>0</x:v>
      </x:c>
      <x:c r="M941" t="n">
        <x:v>6</x:v>
      </x:c>
      <x:c r="N941" s="32" t="n">
        <x:v>0.149</x:v>
      </x:c>
    </x:row>
    <x:row r="942">
      <x:c r="A942" t="str">
        <x:v>C00941</x:v>
      </x:c>
      <x:c r="B942" t="n">
        <x:v>40</x:v>
      </x:c>
      <x:c r="C942" s="30" t="n">
        <x:v>64038</x:v>
      </x:c>
      <x:c r="D942" t="n">
        <x:v>716</x:v>
      </x:c>
      <x:c r="E942" t="n">
        <x:v>5</x:v>
      </x:c>
      <x:c r="F942" t="str">
        <x:v> Gold</x:v>
      </x:c>
      <x:c r="G942" t="str">
        <x:v>Branch</x:v>
      </x:c>
      <x:c r="H942" s="60" t="n">
        <x:v>10673</x:v>
      </x:c>
      <x:c r="I942" s="60" t="n">
        <x:v>790.42</x:v>
      </x:c>
      <x:c r="J942" s="32" t="n">
        <x:v>0.44</x:v>
      </x:c>
      <x:c r="K942" s="32" t="n">
        <x:v>0.736</x:v>
      </x:c>
      <x:c r="L942" t="n">
        <x:v>0</x:v>
      </x:c>
      <x:c r="M942" t="n">
        <x:v>7</x:v>
      </x:c>
      <x:c r="N942" s="32" t="n">
        <x:v>0.24</x:v>
      </x:c>
    </x:row>
    <x:row r="943">
      <x:c r="A943" t="str">
        <x:v>C00942</x:v>
      </x:c>
      <x:c r="B943" t="n">
        <x:v>50</x:v>
      </x:c>
      <x:c r="C943" s="30" t="n">
        <x:v>75205</x:v>
      </x:c>
      <x:c r="D943" t="n">
        <x:v>683</x:v>
      </x:c>
      <x:c r="E943" t="n">
        <x:v>72</x:v>
      </x:c>
      <x:c r="F943" t="str">
        <x:v>Gold</x:v>
      </x:c>
      <x:c r="G943" t="str">
        <x:v>Direct Mail</x:v>
      </x:c>
      <x:c r="H943" s="60" t="n">
        <x:v>10922</x:v>
      </x:c>
      <x:c r="I943" s="60" t="n">
        <x:v>1468.04</x:v>
      </x:c>
      <x:c r="J943" s="32" t="n">
        <x:v>0.558</x:v>
      </x:c>
      <x:c r="K943" s="32" t="n">
        <x:v>0.829</x:v>
      </x:c>
      <x:c r="L943" t="n">
        <x:v>0</x:v>
      </x:c>
      <x:c r="M943" t="n">
        <x:v>9</x:v>
      </x:c>
      <x:c r="N943" s="32" t="n">
        <x:v>0.02</x:v>
      </x:c>
    </x:row>
    <x:row r="944">
      <x:c r="A944" t="str">
        <x:v>C00943</x:v>
      </x:c>
      <x:c r="B944" t="n">
        <x:v>29</x:v>
      </x:c>
      <x:c r="C944" s="30" t="n">
        <x:v>68941</x:v>
      </x:c>
      <x:c r="D944" t="n">
        <x:v>656</x:v>
      </x:c>
      <x:c r="E944" t="n">
        <x:v>40</x:v>
      </x:c>
      <x:c r="F944" t="str">
        <x:v>Gold</x:v>
      </x:c>
      <x:c r="G944" t="str">
        <x:v>Direct Mail</x:v>
      </x:c>
      <x:c r="H944" s="60" t="n">
        <x:v>8800</x:v>
      </x:c>
      <x:c r="I944" s="60" t="n">
        <x:v>701.97</x:v>
      </x:c>
      <x:c r="J944" s="32" t="n">
        <x:v>0.521</x:v>
      </x:c>
      <x:c r="K944" s="32" t="n">
        <x:v>0.704</x:v>
      </x:c>
      <x:c r="L944" t="n">
        <x:v>0</x:v>
      </x:c>
      <x:c r="M944" t="n">
        <x:v>6</x:v>
      </x:c>
      <x:c r="N944" s="32" t="n">
        <x:v>0.218</x:v>
      </x:c>
    </x:row>
    <x:row r="945">
      <x:c r="A945" t="str">
        <x:v>C00944</x:v>
      </x:c>
      <x:c r="B945" t="n">
        <x:v>39</x:v>
      </x:c>
      <x:c r="C945" s="30" t="n">
        <x:v>66366</x:v>
      </x:c>
      <x:c r="D945" t="n">
        <x:v>682</x:v>
      </x:c>
      <x:c r="E945" t="n">
        <x:v>60</x:v>
      </x:c>
      <x:c r="F945" t="str">
        <x:v>Gold</x:v>
      </x:c>
      <x:c r="G945" t="str">
        <x:v>Digital</x:v>
      </x:c>
      <x:c r="H945" s="60" t="n">
        <x:v>8660</x:v>
      </x:c>
      <x:c r="I945" s="60" t="n">
        <x:v>1009.3</x:v>
      </x:c>
      <x:c r="J945" s="32" t="n">
        <x:v>0.291</x:v>
      </x:c>
      <x:c r="K945" s="32" t="n">
        <x:v>0.729</x:v>
      </x:c>
      <x:c r="L945" t="n">
        <x:v>0</x:v>
      </x:c>
      <x:c r="M945" t="n">
        <x:v>7</x:v>
      </x:c>
      <x:c r="N945" s="32" t="n">
        <x:v>0.109</x:v>
      </x:c>
    </x:row>
    <x:row r="946">
      <x:c r="A946" t="str">
        <x:v>C00945</x:v>
      </x:c>
      <x:c r="B946" t="n">
        <x:v>67</x:v>
      </x:c>
      <x:c r="C946" s="30" t="n">
        <x:v>92735</x:v>
      </x:c>
      <x:c r="D946" t="n">
        <x:v>658</x:v>
      </x:c>
      <x:c r="E946" t="n">
        <x:v>49</x:v>
      </x:c>
      <x:c r="F946" t="str">
        <x:v>Gold</x:v>
      </x:c>
      <x:c r="G946" t="str">
        <x:v>Direct Mail</x:v>
      </x:c>
      <x:c r="H946" s="60" t="n">
        <x:v>13821</x:v>
      </x:c>
      <x:c r="I946" s="60" t="n">
        <x:v>1711.8</x:v>
      </x:c>
      <x:c r="J946" s="32" t="n">
        <x:v>0.45</x:v>
      </x:c>
      <x:c r="K946" s="32" t="n">
        <x:v>0.598</x:v>
      </x:c>
      <x:c r="L946" t="n">
        <x:v>0</x:v>
      </x:c>
      <x:c r="M946" t="n">
        <x:v>7</x:v>
      </x:c>
      <x:c r="N946" s="32" t="n">
        <x:v>0.094</x:v>
      </x:c>
    </x:row>
    <x:row r="947">
      <x:c r="A947" t="str">
        <x:v>C00946</x:v>
      </x:c>
      <x:c r="B947" t="n">
        <x:v>43</x:v>
      </x:c>
      <x:c r="C947" s="30" t="n">
        <x:v>52041</x:v>
      </x:c>
      <x:c r="D947" t="n">
        <x:v>575</x:v>
      </x:c>
      <x:c r="E947" t="n">
        <x:v>11</x:v>
      </x:c>
      <x:c r="F947" t="str">
        <x:v>Classic</x:v>
      </x:c>
      <x:c r="G947" t="str">
        <x:v>Direct Mail</x:v>
      </x:c>
      <x:c r="H947" s="60" t="n">
        <x:v>2138</x:v>
      </x:c>
      <x:c r="I947" s="60" t="n">
        <x:v>323.77</x:v>
      </x:c>
      <x:c r="J947" s="32" t="n">
        <x:v>0.426</x:v>
      </x:c>
      <x:c r="K947" s="32" t="n">
        <x:v>0.595</x:v>
      </x:c>
      <x:c r="L947" t="n">
        <x:v>0</x:v>
      </x:c>
      <x:c r="M947" t="n">
        <x:v>7</x:v>
      </x:c>
      <x:c r="N947" s="32" t="n">
        <x:v>0.142</x:v>
      </x:c>
    </x:row>
    <x:row r="948">
      <x:c r="A948" t="str">
        <x:v>C00947</x:v>
      </x:c>
      <x:c r="B948" t="n">
        <x:v>32</x:v>
      </x:c>
      <x:c r="C948" s="30" t="n">
        <x:v>71708</x:v>
      </x:c>
      <x:c r="D948" t="n">
        <x:v>637</x:v>
      </x:c>
      <x:c r="E948" t="n">
        <x:v>54</x:v>
      </x:c>
      <x:c r="F948" t="str">
        <x:v>Classic</x:v>
      </x:c>
      <x:c r="G948" t="str">
        <x:v>Direct Mail</x:v>
      </x:c>
      <x:c r="H948" s="60" t="n">
        <x:v>2633</x:v>
      </x:c>
      <x:c r="I948" s="60" t="n">
        <x:v>367.59</x:v>
      </x:c>
      <x:c r="J948" s="32" t="n">
        <x:v>0.615</x:v>
      </x:c>
      <x:c r="K948" s="32" t="n">
        <x:v>0.671</x:v>
      </x:c>
      <x:c r="L948" t="n">
        <x:v>0</x:v>
      </x:c>
      <x:c r="M948" t="n">
        <x:v>9</x:v>
      </x:c>
      <x:c r="N948" s="32" t="n">
        <x:v>0.02</x:v>
      </x:c>
    </x:row>
    <x:row r="949">
      <x:c r="A949" t="str">
        <x:v>C00948</x:v>
      </x:c>
      <x:c r="B949" t="n">
        <x:v>37</x:v>
      </x:c>
      <x:c r="C949" s="30" t="n">
        <x:v>62473</x:v>
      </x:c>
      <x:c r="D949" t="n">
        <x:v>616</x:v>
      </x:c>
      <x:c r="E949" t="n">
        <x:v>50</x:v>
      </x:c>
      <x:c r="F949" t="str">
        <x:v>Classic</x:v>
      </x:c>
      <x:c r="G949" t="str">
        <x:v>Branch</x:v>
      </x:c>
      <x:c r="H949" s="60" t="n">
        <x:v>3148</x:v>
      </x:c>
      <x:c r="I949" s="60" t="n">
        <x:v>584.55</x:v>
      </x:c>
      <x:c r="J949" s="32" t="n">
        <x:v>0.542</x:v>
      </x:c>
      <x:c r="K949" s="32" t="n">
        <x:v>0.702</x:v>
      </x:c>
      <x:c r="L949" t="n">
        <x:v>0</x:v>
      </x:c>
      <x:c r="M949" t="n">
        <x:v>7</x:v>
      </x:c>
      <x:c r="N949" s="32" t="n">
        <x:v>0.102</x:v>
      </x:c>
    </x:row>
    <x:row r="950">
      <x:c r="A950" t="str">
        <x:v>C00949</x:v>
      </x:c>
      <x:c r="B950" t="n">
        <x:v>43</x:v>
      </x:c>
      <x:c r="C950" s="30" t="n">
        <x:v>78519</x:v>
      </x:c>
      <x:c r="D950" t="n">
        <x:v>657</x:v>
      </x:c>
      <x:c r="E950" t="n">
        <x:v>106</x:v>
      </x:c>
      <x:c r="F950" t="str">
        <x:v>Gold</x:v>
      </x:c>
      <x:c r="G950" t="str">
        <x:v>Partner</x:v>
      </x:c>
      <x:c r="H950" s="60" t="n">
        <x:v>10619</x:v>
      </x:c>
      <x:c r="I950" s="60" t="n">
        <x:v>1551.73</x:v>
      </x:c>
      <x:c r="J950" s="32" t="n">
        <x:v>0.342</x:v>
      </x:c>
      <x:c r="K950" s="32" t="n">
        <x:v>0.713</x:v>
      </x:c>
      <x:c r="L950" t="n">
        <x:v>0</x:v>
      </x:c>
      <x:c r="M950" t="n">
        <x:v>8</x:v>
      </x:c>
      <x:c r="N950" s="32" t="n">
        <x:v>0.061</x:v>
      </x:c>
    </x:row>
    <x:row r="951">
      <x:c r="A951" t="str">
        <x:v>C00950</x:v>
      </x:c>
      <x:c r="B951" t="n">
        <x:v>61</x:v>
      </x:c>
      <x:c r="C951" s="30" t="n">
        <x:v>106489</x:v>
      </x:c>
      <x:c r="D951" t="n">
        <x:v>740</x:v>
      </x:c>
      <x:c r="E951" t="n">
        <x:v>30</x:v>
      </x:c>
      <x:c r="F951" t="str">
        <x:v>Classic</x:v>
      </x:c>
      <x:c r="G951" t="str">
        <x:v>Digital</x:v>
      </x:c>
      <x:c r="H951" s="60" t="n">
        <x:v>10461</x:v>
      </x:c>
      <x:c r="I951" s="60" t="n">
        <x:v>1376.23</x:v>
      </x:c>
      <x:c r="J951" s="32" t="n">
        <x:v>0.326</x:v>
      </x:c>
      <x:c r="K951" s="32" t="n">
        <x:v>0.766</x:v>
      </x:c>
      <x:c r="L951" t="n">
        <x:v>0</x:v>
      </x:c>
      <x:c r="M951" t="str"/>
      <x:c r="N951" s="32" t="n">
        <x:v>0.119</x:v>
      </x:c>
    </x:row>
    <x:row r="952">
      <x:c r="A952" t="str">
        <x:v>C00951</x:v>
      </x:c>
      <x:c r="B952" t="n">
        <x:v>32</x:v>
      </x:c>
      <x:c r="C952" s="30" t="n">
        <x:v>49685</x:v>
      </x:c>
      <x:c r="D952" t="n">
        <x:v>679</x:v>
      </x:c>
      <x:c r="E952" t="n">
        <x:v>92</x:v>
      </x:c>
      <x:c r="F952" t="str">
        <x:v>Classic</x:v>
      </x:c>
      <x:c r="G952" t="str">
        <x:v>Digital</x:v>
      </x:c>
      <x:c r="H952" s="60" t="n">
        <x:v>4704</x:v>
      </x:c>
      <x:c r="I952" s="60" t="n">
        <x:v>591.21</x:v>
      </x:c>
      <x:c r="J952" s="32" t="n">
        <x:v>0.301</x:v>
      </x:c>
      <x:c r="K952" s="32" t="n">
        <x:v>0.781</x:v>
      </x:c>
      <x:c r="L952" t="n">
        <x:v>0</x:v>
      </x:c>
      <x:c r="M952" t="n">
        <x:v>9</x:v>
      </x:c>
      <x:c r="N952" s="32" t="n">
        <x:v>0.02</x:v>
      </x:c>
    </x:row>
    <x:row r="953">
      <x:c r="A953" t="str">
        <x:v>C00952</x:v>
      </x:c>
      <x:c r="B953" t="n">
        <x:v>33</x:v>
      </x:c>
      <x:c r="C953" s="30" t="n">
        <x:v>135026</x:v>
      </x:c>
      <x:c r="D953" t="n">
        <x:v>830</x:v>
      </x:c>
      <x:c r="E953" t="n">
        <x:v>88</x:v>
      </x:c>
      <x:c r="F953" t="str">
        <x:v>Platinum</x:v>
      </x:c>
      <x:c r="G953" t="str">
        <x:v>Digital</x:v>
      </x:c>
      <x:c r="H953" s="60" t="n">
        <x:v>31367</x:v>
      </x:c>
      <x:c r="I953" s="60" t="n">
        <x:v>2930.08</x:v>
      </x:c>
      <x:c r="J953" s="32" t="n">
        <x:v>0.183</x:v>
      </x:c>
      <x:c r="K953" s="32" t="n">
        <x:v>0.995</x:v>
      </x:c>
      <x:c r="L953" t="n">
        <x:v>0</x:v>
      </x:c>
      <x:c r="M953" t="n">
        <x:v>6</x:v>
      </x:c>
      <x:c r="N953" s="32" t="n">
        <x:v>0.149</x:v>
      </x:c>
    </x:row>
    <x:row r="954">
      <x:c r="A954" t="str">
        <x:v>C00953</x:v>
      </x:c>
      <x:c r="B954" t="n">
        <x:v>46</x:v>
      </x:c>
      <x:c r="C954" s="30" t="n">
        <x:v>83957</x:v>
      </x:c>
      <x:c r="D954" t="n">
        <x:v>660</x:v>
      </x:c>
      <x:c r="E954" t="n">
        <x:v>84</x:v>
      </x:c>
      <x:c r="F954" t="str">
        <x:v>Gold</x:v>
      </x:c>
      <x:c r="G954" t="str">
        <x:v>Digital</x:v>
      </x:c>
      <x:c r="H954" s="60" t="n">
        <x:v>9530</x:v>
      </x:c>
      <x:c r="I954" s="60" t="n">
        <x:v>1176.24</x:v>
      </x:c>
      <x:c r="J954" s="32" t="n">
        <x:v>0.467</x:v>
      </x:c>
      <x:c r="K954" s="32" t="n">
        <x:v>0.782</x:v>
      </x:c>
      <x:c r="L954" t="n">
        <x:v>0</x:v>
      </x:c>
      <x:c r="M954" t="n">
        <x:v>8</x:v>
      </x:c>
      <x:c r="N954" s="32" t="n">
        <x:v>0.02</x:v>
      </x:c>
    </x:row>
    <x:row r="955">
      <x:c r="A955" t="str">
        <x:v>C00954</x:v>
      </x:c>
      <x:c r="B955" t="n">
        <x:v>53</x:v>
      </x:c>
      <x:c r="C955" s="30" t="n">
        <x:v>72424</x:v>
      </x:c>
      <x:c r="D955" t="n">
        <x:v>733</x:v>
      </x:c>
      <x:c r="E955" t="n">
        <x:v>45</x:v>
      </x:c>
      <x:c r="F955" t="str">
        <x:v>Classic</x:v>
      </x:c>
      <x:c r="G955" t="str">
        <x:v>Digital</x:v>
      </x:c>
      <x:c r="H955" s="60" t="n">
        <x:v>10316</x:v>
      </x:c>
      <x:c r="I955" s="60" t="n">
        <x:v>1252.66</x:v>
      </x:c>
      <x:c r="J955" s="32" t="n">
        <x:v>0.442</x:v>
      </x:c>
      <x:c r="K955" s="32" t="n">
        <x:v>0.758</x:v>
      </x:c>
      <x:c r="L955" t="n">
        <x:v>0</x:v>
      </x:c>
      <x:c r="M955" t="n">
        <x:v>7</x:v>
      </x:c>
      <x:c r="N955" s="32" t="n">
        <x:v>0.094</x:v>
      </x:c>
    </x:row>
    <x:row r="956">
      <x:c r="A956" t="str">
        <x:v>C00955</x:v>
      </x:c>
      <x:c r="B956" t="n">
        <x:v>38</x:v>
      </x:c>
      <x:c r="C956" s="30" t="n">
        <x:v>53258</x:v>
      </x:c>
      <x:c r="D956" t="n">
        <x:v>632</x:v>
      </x:c>
      <x:c r="E956" t="n">
        <x:v>35</x:v>
      </x:c>
      <x:c r="F956" t="str">
        <x:v>Classic</x:v>
      </x:c>
      <x:c r="G956" t="str">
        <x:v>Digital</x:v>
      </x:c>
      <x:c r="H956" s="60" t="n">
        <x:v>2666</x:v>
      </x:c>
      <x:c r="I956" s="60" t="n">
        <x:v>293.53</x:v>
      </x:c>
      <x:c r="J956" s="32" t="n">
        <x:v>0.411</x:v>
      </x:c>
      <x:c r="K956" s="32" t="n">
        <x:v>0.65</x:v>
      </x:c>
      <x:c r="L956" t="n">
        <x:v>0</x:v>
      </x:c>
      <x:c r="M956" t="n">
        <x:v>10</x:v>
      </x:c>
      <x:c r="N956" s="32" t="n">
        <x:v>0.02</x:v>
      </x:c>
    </x:row>
    <x:row r="957">
      <x:c r="A957" t="str">
        <x:v>C00956</x:v>
      </x:c>
      <x:c r="B957" t="n">
        <x:v>26</x:v>
      </x:c>
      <x:c r="C957" s="30" t="n">
        <x:v>84378</x:v>
      </x:c>
      <x:c r="D957" t="n">
        <x:v>677</x:v>
      </x:c>
      <x:c r="E957" t="n">
        <x:v>58</x:v>
      </x:c>
      <x:c r="F957" t="str">
        <x:v>Classic</x:v>
      </x:c>
      <x:c r="G957" t="str">
        <x:v>Direct Mail</x:v>
      </x:c>
      <x:c r="H957" s="60" t="n">
        <x:v>8424</x:v>
      </x:c>
      <x:c r="I957" s="60" t="n">
        <x:v>966.92</x:v>
      </x:c>
      <x:c r="J957" s="32" t="n">
        <x:v>0.351</x:v>
      </x:c>
      <x:c r="K957" s="32" t="n">
        <x:v>0.723</x:v>
      </x:c>
      <x:c r="L957" t="n">
        <x:v>0</x:v>
      </x:c>
      <x:c r="M957" t="n">
        <x:v>10</x:v>
      </x:c>
      <x:c r="N957" s="32" t="n">
        <x:v>0.02</x:v>
      </x:c>
    </x:row>
    <x:row r="958">
      <x:c r="A958" t="str">
        <x:v>C00957</x:v>
      </x:c>
      <x:c r="B958" t="n">
        <x:v>43</x:v>
      </x:c>
      <x:c r="C958" s="30" t="n">
        <x:v>88912</x:v>
      </x:c>
      <x:c r="D958" t="n">
        <x:v>578</x:v>
      </x:c>
      <x:c r="E958" t="n">
        <x:v>128</x:v>
      </x:c>
      <x:c r="F958" t="str">
        <x:v>Classic</x:v>
      </x:c>
      <x:c r="G958" t="str">
        <x:v>Digital</x:v>
      </x:c>
      <x:c r="H958" s="60" t="n">
        <x:v>3460</x:v>
      </x:c>
      <x:c r="I958" s="60" t="n">
        <x:v>448.65</x:v>
      </x:c>
      <x:c r="J958" s="32" t="n">
        <x:v>0.556</x:v>
      </x:c>
      <x:c r="K958" s="32" t="n">
        <x:v>0.48</x:v>
      </x:c>
      <x:c r="L958" t="n">
        <x:v>0</x:v>
      </x:c>
      <x:c r="M958" t="n">
        <x:v>7</x:v>
      </x:c>
      <x:c r="N958" s="32" t="n">
        <x:v>0.095</x:v>
      </x:c>
    </x:row>
    <x:row r="959">
      <x:c r="A959" t="str">
        <x:v>C00958</x:v>
      </x:c>
      <x:c r="B959" t="n">
        <x:v>34</x:v>
      </x:c>
      <x:c r="C959" s="30" t="n">
        <x:v>48530</x:v>
      </x:c>
      <x:c r="D959" t="n">
        <x:v>602</x:v>
      </x:c>
      <x:c r="E959" t="n">
        <x:v>8</x:v>
      </x:c>
      <x:c r="F959" t="str">
        <x:v>CLASSIC</x:v>
      </x:c>
      <x:c r="G959" t="str">
        <x:v>Partner</x:v>
      </x:c>
      <x:c r="H959" s="60" t="n">
        <x:v>5619</x:v>
      </x:c>
      <x:c r="I959" s="60" t="n">
        <x:v>700.56</x:v>
      </x:c>
      <x:c r="J959" s="32" t="n">
        <x:v>0.464</x:v>
      </x:c>
      <x:c r="K959" s="32" t="n">
        <x:v>0.547</x:v>
      </x:c>
      <x:c r="L959" t="n">
        <x:v>0</x:v>
      </x:c>
      <x:c r="M959" t="n">
        <x:v>6</x:v>
      </x:c>
      <x:c r="N959" s="32" t="n">
        <x:v>0.204</x:v>
      </x:c>
    </x:row>
    <x:row r="960">
      <x:c r="A960" t="str">
        <x:v>C00959</x:v>
      </x:c>
      <x:c r="B960" t="n">
        <x:v>49</x:v>
      </x:c>
      <x:c r="C960" s="30" t="n">
        <x:v>29344</x:v>
      </x:c>
      <x:c r="D960" t="n">
        <x:v>650</x:v>
      </x:c>
      <x:c r="E960" t="n">
        <x:v>54</x:v>
      </x:c>
      <x:c r="F960" t="str">
        <x:v>Classic</x:v>
      </x:c>
      <x:c r="G960" t="str">
        <x:v>Branch</x:v>
      </x:c>
      <x:c r="H960" s="60" t="n">
        <x:v>1000</x:v>
      </x:c>
      <x:c r="I960" s="60" t="n">
        <x:v>431.46</x:v>
      </x:c>
      <x:c r="J960" s="32" t="n">
        <x:v>0.387</x:v>
      </x:c>
      <x:c r="K960" s="32" t="n">
        <x:v>0.752</x:v>
      </x:c>
      <x:c r="L960" t="n">
        <x:v>0</x:v>
      </x:c>
      <x:c r="M960" t="n">
        <x:v>6</x:v>
      </x:c>
      <x:c r="N960" s="32" t="n">
        <x:v>0.146</x:v>
      </x:c>
    </x:row>
    <x:row r="961">
      <x:c r="A961" t="str">
        <x:v>C00960</x:v>
      </x:c>
      <x:c r="B961" t="n">
        <x:v>56</x:v>
      </x:c>
      <x:c r="C961" s="30" t="n">
        <x:v>44325</x:v>
      </x:c>
      <x:c r="D961" t="n">
        <x:v>634</x:v>
      </x:c>
      <x:c r="E961" t="n">
        <x:v>93</x:v>
      </x:c>
      <x:c r="F961" t="str">
        <x:v>Classic</x:v>
      </x:c>
      <x:c r="G961" t="str">
        <x:v>Digital</x:v>
      </x:c>
      <x:c r="H961" s="60" t="n">
        <x:v>4025</x:v>
      </x:c>
      <x:c r="I961" s="60" t="n">
        <x:v>254.9</x:v>
      </x:c>
      <x:c r="J961" s="32" t="n">
        <x:v>0.532</x:v>
      </x:c>
      <x:c r="K961" s="32" t="n">
        <x:v>0.712</x:v>
      </x:c>
      <x:c r="L961" t="n">
        <x:v>0</x:v>
      </x:c>
      <x:c r="M961" t="n">
        <x:v>6</x:v>
      </x:c>
      <x:c r="N961" s="32" t="n">
        <x:v>0.186</x:v>
      </x:c>
    </x:row>
    <x:row r="962">
      <x:c r="A962" t="str">
        <x:v>C00961</x:v>
      </x:c>
      <x:c r="B962" t="n">
        <x:v>48</x:v>
      </x:c>
      <x:c r="C962" s="30" t="n">
        <x:v>32175</x:v>
      </x:c>
      <x:c r="D962" t="n">
        <x:v>749</x:v>
      </x:c>
      <x:c r="E962" t="n">
        <x:v>10</x:v>
      </x:c>
      <x:c r="F962" t="str">
        <x:v>Classic</x:v>
      </x:c>
      <x:c r="G962" t="str">
        <x:v>Partner</x:v>
      </x:c>
      <x:c r="H962" s="60" t="n">
        <x:v>6664</x:v>
      </x:c>
      <x:c r="I962" s="60" t="n">
        <x:v>1040.2</x:v>
      </x:c>
      <x:c r="J962" s="32" t="n">
        <x:v>0.251</x:v>
      </x:c>
      <x:c r="K962" s="32" t="n">
        <x:v>0.796</x:v>
      </x:c>
      <x:c r="L962" t="n">
        <x:v>0</x:v>
      </x:c>
      <x:c r="M962" t="n">
        <x:v>7</x:v>
      </x:c>
      <x:c r="N962" s="32" t="n">
        <x:v>0.139</x:v>
      </x:c>
    </x:row>
    <x:row r="963">
      <x:c r="A963" t="str">
        <x:v>C00962</x:v>
      </x:c>
      <x:c r="B963" t="n">
        <x:v>37</x:v>
      </x:c>
      <x:c r="C963" s="30" t="n">
        <x:v>108595</x:v>
      </x:c>
      <x:c r="D963" t="n">
        <x:v>748</x:v>
      </x:c>
      <x:c r="E963" t="n">
        <x:v>25</x:v>
      </x:c>
      <x:c r="F963" t="str">
        <x:v>Platinum</x:v>
      </x:c>
      <x:c r="G963" t="str">
        <x:v>Digital</x:v>
      </x:c>
      <x:c r="H963" s="60" t="n">
        <x:v>25159</x:v>
      </x:c>
      <x:c r="I963" s="60" t="n">
        <x:v>3074.45</x:v>
      </x:c>
      <x:c r="J963" s="32" t="n">
        <x:v>0.429</x:v>
      </x:c>
      <x:c r="K963" s="32" t="n">
        <x:v>0.82</x:v>
      </x:c>
      <x:c r="L963" t="n">
        <x:v>0</x:v>
      </x:c>
      <x:c r="M963" t="n">
        <x:v>8</x:v>
      </x:c>
      <x:c r="N963" s="32" t="n">
        <x:v>0.063</x:v>
      </x:c>
    </x:row>
    <x:row r="964">
      <x:c r="A964" t="str">
        <x:v>C00963</x:v>
      </x:c>
      <x:c r="B964" t="n">
        <x:v>32</x:v>
      </x:c>
      <x:c r="C964" s="30" t="n">
        <x:v>60049</x:v>
      </x:c>
      <x:c r="D964" t="n">
        <x:v>652</x:v>
      </x:c>
      <x:c r="E964" t="n">
        <x:v>45</x:v>
      </x:c>
      <x:c r="F964" t="str">
        <x:v>CLASSIC</x:v>
      </x:c>
      <x:c r="G964" t="str">
        <x:v>Branch</x:v>
      </x:c>
      <x:c r="H964" s="60" t="n">
        <x:v>3837</x:v>
      </x:c>
      <x:c r="I964" s="60" t="n">
        <x:v>689.6</x:v>
      </x:c>
      <x:c r="J964" s="32" t="n">
        <x:v>0.402</x:v>
      </x:c>
      <x:c r="K964" s="32" t="n">
        <x:v>0.586</x:v>
      </x:c>
      <x:c r="L964" t="n">
        <x:v>0</x:v>
      </x:c>
      <x:c r="M964" t="n">
        <x:v>8</x:v>
      </x:c>
      <x:c r="N964" s="32" t="n">
        <x:v>0.062</x:v>
      </x:c>
    </x:row>
    <x:row r="965">
      <x:c r="A965" t="str">
        <x:v>C00964</x:v>
      </x:c>
      <x:c r="B965" t="n">
        <x:v>44</x:v>
      </x:c>
      <x:c r="C965" s="30" t="n">
        <x:v>54222</x:v>
      </x:c>
      <x:c r="D965" t="n">
        <x:v>697</x:v>
      </x:c>
      <x:c r="E965" t="n">
        <x:v>50</x:v>
      </x:c>
      <x:c r="F965" t="str">
        <x:v>Gold</x:v>
      </x:c>
      <x:c r="G965" t="str">
        <x:v>Digital</x:v>
      </x:c>
      <x:c r="H965" s="60" t="n">
        <x:v>6719</x:v>
      </x:c>
      <x:c r="I965" s="60" t="n">
        <x:v>332.6</x:v>
      </x:c>
      <x:c r="J965" s="32" t="n">
        <x:v>0.383</x:v>
      </x:c>
      <x:c r="K965" s="32" t="n">
        <x:v>0.798</x:v>
      </x:c>
      <x:c r="L965" t="n">
        <x:v>0</x:v>
      </x:c>
      <x:c r="M965" t="n">
        <x:v>5</x:v>
      </x:c>
      <x:c r="N965" s="32" t="n">
        <x:v>0.283</x:v>
      </x:c>
    </x:row>
    <x:row r="966">
      <x:c r="A966" t="str">
        <x:v>C00965</x:v>
      </x:c>
      <x:c r="B966" t="n">
        <x:v>50</x:v>
      </x:c>
      <x:c r="C966" s="30" t="n">
        <x:v>94543</x:v>
      </x:c>
      <x:c r="D966" t="n">
        <x:v>802</x:v>
      </x:c>
      <x:c r="E966" t="n">
        <x:v>27</x:v>
      </x:c>
      <x:c r="F966" t="str">
        <x:v>Platinum</x:v>
      </x:c>
      <x:c r="G966" t="str">
        <x:v>Digital</x:v>
      </x:c>
      <x:c r="H966" s="60" t="n">
        <x:v>25350</x:v>
      </x:c>
      <x:c r="I966" s="60" t="n">
        <x:v>2326.46</x:v>
      </x:c>
      <x:c r="J966" s="32" t="n">
        <x:v>0.131</x:v>
      </x:c>
      <x:c r="K966" s="32" t="n">
        <x:v>0.954</x:v>
      </x:c>
      <x:c r="L966" t="n">
        <x:v>0</x:v>
      </x:c>
      <x:c r="M966" t="n">
        <x:v>9</x:v>
      </x:c>
      <x:c r="N966" s="32" t="n">
        <x:v>0.02</x:v>
      </x:c>
    </x:row>
    <x:row r="967">
      <x:c r="A967" t="str">
        <x:v>C00966</x:v>
      </x:c>
      <x:c r="B967" t="n">
        <x:v>21</x:v>
      </x:c>
      <x:c r="C967" s="30" t="n">
        <x:v>59413</x:v>
      </x:c>
      <x:c r="D967" t="n">
        <x:v>626</x:v>
      </x:c>
      <x:c r="E967" t="n">
        <x:v>15</x:v>
      </x:c>
      <x:c r="F967" t="str">
        <x:v>Classic</x:v>
      </x:c>
      <x:c r="G967" t="str">
        <x:v> Digital</x:v>
      </x:c>
      <x:c r="H967" s="60" t="n">
        <x:v>5084</x:v>
      </x:c>
      <x:c r="I967" s="60" t="n">
        <x:v>1114.14</x:v>
      </x:c>
      <x:c r="J967" s="32" t="n">
        <x:v>0.32</x:v>
      </x:c>
      <x:c r="K967" s="32" t="n">
        <x:v>0.686</x:v>
      </x:c>
      <x:c r="L967" t="n">
        <x:v>0</x:v>
      </x:c>
      <x:c r="M967" t="n">
        <x:v>9</x:v>
      </x:c>
      <x:c r="N967" s="32" t="n">
        <x:v>0.033</x:v>
      </x:c>
    </x:row>
    <x:row r="968">
      <x:c r="A968" t="str">
        <x:v>C00967</x:v>
      </x:c>
      <x:c r="B968" t="n">
        <x:v>47</x:v>
      </x:c>
      <x:c r="C968" s="30" t="n">
        <x:v>82287</x:v>
      </x:c>
      <x:c r="D968" t="n">
        <x:v>677</x:v>
      </x:c>
      <x:c r="E968" t="n">
        <x:v>35</x:v>
      </x:c>
      <x:c r="F968" t="str">
        <x:v>Gold</x:v>
      </x:c>
      <x:c r="G968" t="str">
        <x:v>Partner</x:v>
      </x:c>
      <x:c r="H968" s="60" t="n">
        <x:v>11223</x:v>
      </x:c>
      <x:c r="I968" s="60" t="n">
        <x:v>1444.66</x:v>
      </x:c>
      <x:c r="J968" s="32" t="n">
        <x:v>0.306</x:v>
      </x:c>
      <x:c r="K968" s="32" t="n">
        <x:v>0.742</x:v>
      </x:c>
      <x:c r="L968" t="n">
        <x:v>0</x:v>
      </x:c>
      <x:c r="M968" t="n">
        <x:v>8</x:v>
      </x:c>
      <x:c r="N968" s="32" t="n">
        <x:v>0.06</x:v>
      </x:c>
    </x:row>
    <x:row r="969">
      <x:c r="A969" t="str">
        <x:v>C00968</x:v>
      </x:c>
      <x:c r="B969" t="n">
        <x:v>48</x:v>
      </x:c>
      <x:c r="C969" s="30" t="n">
        <x:v>28000</x:v>
      </x:c>
      <x:c r="D969" t="n">
        <x:v>670</x:v>
      </x:c>
      <x:c r="E969" t="n">
        <x:v>38</x:v>
      </x:c>
      <x:c r="F969" t="str">
        <x:v>Classic</x:v>
      </x:c>
      <x:c r="G969" t="str">
        <x:v>Digital</x:v>
      </x:c>
      <x:c r="H969" s="60" t="n">
        <x:v>6340</x:v>
      </x:c>
      <x:c r="I969" s="60" t="n">
        <x:v>583.02</x:v>
      </x:c>
      <x:c r="J969" s="32" t="n">
        <x:v>0.362</x:v>
      </x:c>
      <x:c r="K969" s="32" t="n">
        <x:v>0.741</x:v>
      </x:c>
      <x:c r="L969" t="n">
        <x:v>0</x:v>
      </x:c>
      <x:c r="M969" t="n">
        <x:v>6</x:v>
      </x:c>
      <x:c r="N969" s="32" t="n">
        <x:v>0.161</x:v>
      </x:c>
    </x:row>
    <x:row r="970">
      <x:c r="A970" t="str">
        <x:v>C00969</x:v>
      </x:c>
      <x:c r="B970" t="n">
        <x:v>31</x:v>
      </x:c>
      <x:c r="C970" s="30" t="n">
        <x:v>65890</x:v>
      </x:c>
      <x:c r="D970" t="n">
        <x:v>653</x:v>
      </x:c>
      <x:c r="E970" t="n">
        <x:v>64</x:v>
      </x:c>
      <x:c r="F970" t="str">
        <x:v>Classic</x:v>
      </x:c>
      <x:c r="G970" t="str">
        <x:v>Digital</x:v>
      </x:c>
      <x:c r="H970" s="60" t="n">
        <x:v>4179</x:v>
      </x:c>
      <x:c r="I970" s="60" t="n">
        <x:v>628.98</x:v>
      </x:c>
      <x:c r="J970" s="32" t="n">
        <x:v>0.493</x:v>
      </x:c>
      <x:c r="K970" s="32" t="n">
        <x:v>0.638</x:v>
      </x:c>
      <x:c r="L970" t="n">
        <x:v>0</x:v>
      </x:c>
      <x:c r="M970" t="n">
        <x:v>6</x:v>
      </x:c>
      <x:c r="N970" s="32" t="n">
        <x:v>0.173</x:v>
      </x:c>
    </x:row>
    <x:row r="971">
      <x:c r="A971" t="str">
        <x:v>C00970</x:v>
      </x:c>
      <x:c r="B971" t="n">
        <x:v>52</x:v>
      </x:c>
      <x:c r="C971" s="30" t="n">
        <x:v>103797</x:v>
      </x:c>
      <x:c r="D971" t="n">
        <x:v>690</x:v>
      </x:c>
      <x:c r="E971" t="n">
        <x:v>19</x:v>
      </x:c>
      <x:c r="F971" t="str">
        <x:v>Classic</x:v>
      </x:c>
      <x:c r="G971" t="str">
        <x:v>Digital</x:v>
      </x:c>
      <x:c r="H971" s="60" t="n">
        <x:v>7920</x:v>
      </x:c>
      <x:c r="I971" s="60" t="n">
        <x:v>795.1</x:v>
      </x:c>
      <x:c r="J971" s="32" t="n">
        <x:v>0.491</x:v>
      </x:c>
      <x:c r="K971" s="32" t="n">
        <x:v>0.793</x:v>
      </x:c>
      <x:c r="L971" t="n">
        <x:v>0</x:v>
      </x:c>
      <x:c r="M971" t="n">
        <x:v>9</x:v>
      </x:c>
      <x:c r="N971" s="32" t="n">
        <x:v>0.02</x:v>
      </x:c>
    </x:row>
    <x:row r="972">
      <x:c r="A972" t="str">
        <x:v>C00971</x:v>
      </x:c>
      <x:c r="B972" t="n">
        <x:v>67</x:v>
      </x:c>
      <x:c r="C972" s="30" t="n">
        <x:v>53743</x:v>
      </x:c>
      <x:c r="D972" t="n">
        <x:v>637</x:v>
      </x:c>
      <x:c r="E972" t="n">
        <x:v>64</x:v>
      </x:c>
      <x:c r="F972" t="str">
        <x:v>Classic</x:v>
      </x:c>
      <x:c r="G972" t="str">
        <x:v>Partner</x:v>
      </x:c>
      <x:c r="H972" s="60" t="n">
        <x:v>3271</x:v>
      </x:c>
      <x:c r="I972" s="60" t="n">
        <x:v>570.62</x:v>
      </x:c>
      <x:c r="J972" s="32" t="n">
        <x:v>0.544</x:v>
      </x:c>
      <x:c r="K972" s="32" t="n">
        <x:v>0.624</x:v>
      </x:c>
      <x:c r="L972" t="n">
        <x:v>0</x:v>
      </x:c>
      <x:c r="M972" t="n">
        <x:v>8</x:v>
      </x:c>
      <x:c r="N972" s="32" t="n">
        <x:v>0.088</x:v>
      </x:c>
    </x:row>
    <x:row r="973">
      <x:c r="A973" t="str">
        <x:v>C00972</x:v>
      </x:c>
      <x:c r="B973" t="n">
        <x:v>30</x:v>
      </x:c>
      <x:c r="C973" s="30" t="n">
        <x:v>40184</x:v>
      </x:c>
      <x:c r="D973" t="n">
        <x:v>708</x:v>
      </x:c>
      <x:c r="E973" t="n">
        <x:v>61</x:v>
      </x:c>
      <x:c r="F973" t="str">
        <x:v>classic</x:v>
      </x:c>
      <x:c r="G973" t="str">
        <x:v>Partner</x:v>
      </x:c>
      <x:c r="H973" s="60" t="n">
        <x:v>6903</x:v>
      </x:c>
      <x:c r="I973" s="60" t="n">
        <x:v>974.36</x:v>
      </x:c>
      <x:c r="J973" s="32" t="n">
        <x:v>0.453</x:v>
      </x:c>
      <x:c r="K973" s="32" t="n">
        <x:v>0.78</x:v>
      </x:c>
      <x:c r="L973" t="n">
        <x:v>0</x:v>
      </x:c>
      <x:c r="M973" t="n">
        <x:v>5</x:v>
      </x:c>
      <x:c r="N973" s="32" t="n">
        <x:v>0.233</x:v>
      </x:c>
    </x:row>
    <x:row r="974">
      <x:c r="A974" t="str">
        <x:v>C00973</x:v>
      </x:c>
      <x:c r="B974" t="n">
        <x:v>37</x:v>
      </x:c>
      <x:c r="C974" s="30" t="n">
        <x:v>95190</x:v>
      </x:c>
      <x:c r="D974" t="n">
        <x:v>743</x:v>
      </x:c>
      <x:c r="E974" t="n">
        <x:v>78</x:v>
      </x:c>
      <x:c r="F974" t="str">
        <x:v>Gold</x:v>
      </x:c>
      <x:c r="G974" t="str">
        <x:v>Branch</x:v>
      </x:c>
      <x:c r="H974" s="60" t="n">
        <x:v>18569</x:v>
      </x:c>
      <x:c r="I974" s="60" t="n">
        <x:v>1986.19</x:v>
      </x:c>
      <x:c r="J974" s="32" t="n">
        <x:v>0.529</x:v>
      </x:c>
      <x:c r="K974" s="32" t="n">
        <x:v>0.943</x:v>
      </x:c>
      <x:c r="L974" t="n">
        <x:v>0</x:v>
      </x:c>
      <x:c r="M974" t="n">
        <x:v>9</x:v>
      </x:c>
      <x:c r="N974" s="32" t="n">
        <x:v>0.02</x:v>
      </x:c>
    </x:row>
    <x:row r="975">
      <x:c r="A975" t="str">
        <x:v>C00974</x:v>
      </x:c>
      <x:c r="B975" t="n">
        <x:v>41</x:v>
      </x:c>
      <x:c r="C975" s="30" t="n">
        <x:v>70127</x:v>
      </x:c>
      <x:c r="D975" t="n">
        <x:v>682</x:v>
      </x:c>
      <x:c r="E975" t="n">
        <x:v>15</x:v>
      </x:c>
      <x:c r="F975" t="str">
        <x:v>Gold</x:v>
      </x:c>
      <x:c r="G975" t="str">
        <x:v>Digital</x:v>
      </x:c>
      <x:c r="H975" s="60" t="n">
        <x:v>10094</x:v>
      </x:c>
      <x:c r="I975" s="60" t="n">
        <x:v>820.46</x:v>
      </x:c>
      <x:c r="J975" s="32" t="n">
        <x:v>0.419</x:v>
      </x:c>
      <x:c r="K975" s="32" t="n">
        <x:v>0.754</x:v>
      </x:c>
      <x:c r="L975" t="n">
        <x:v>0</x:v>
      </x:c>
      <x:c r="M975" t="n">
        <x:v>10</x:v>
      </x:c>
      <x:c r="N975" s="32" t="n">
        <x:v>0.02</x:v>
      </x:c>
    </x:row>
    <x:row r="976">
      <x:c r="A976" t="str">
        <x:v>C00975</x:v>
      </x:c>
      <x:c r="B976" t="n">
        <x:v>44</x:v>
      </x:c>
      <x:c r="C976" s="30" t="n">
        <x:v>36389</x:v>
      </x:c>
      <x:c r="D976" t="n">
        <x:v>616</x:v>
      </x:c>
      <x:c r="E976" t="n">
        <x:v>102</x:v>
      </x:c>
      <x:c r="F976" t="str">
        <x:v>Classic</x:v>
      </x:c>
      <x:c r="G976" t="str">
        <x:v>Digital</x:v>
      </x:c>
      <x:c r="H976" s="60" t="n">
        <x:v>1000</x:v>
      </x:c>
      <x:c r="I976" s="60" t="n">
        <x:v>450.11</x:v>
      </x:c>
      <x:c r="J976" s="32" t="n">
        <x:v>0.547</x:v>
      </x:c>
      <x:c r="K976" s="32" t="n">
        <x:v>0.752</x:v>
      </x:c>
      <x:c r="L976" t="n">
        <x:v>0</x:v>
      </x:c>
      <x:c r="M976" t="n">
        <x:v>6</x:v>
      </x:c>
      <x:c r="N976" s="32" t="n">
        <x:v>0.166</x:v>
      </x:c>
    </x:row>
    <x:row r="977">
      <x:c r="A977" t="str">
        <x:v>C00976</x:v>
      </x:c>
      <x:c r="B977" t="n">
        <x:v>40</x:v>
      </x:c>
      <x:c r="C977" s="30" t="n">
        <x:v>31039</x:v>
      </x:c>
      <x:c r="D977" t="n">
        <x:v>657</x:v>
      </x:c>
      <x:c r="E977" t="n">
        <x:v>29</x:v>
      </x:c>
      <x:c r="F977" t="str">
        <x:v>Classic </x:v>
      </x:c>
      <x:c r="G977" t="str">
        <x:v>Digital</x:v>
      </x:c>
      <x:c r="H977" s="60" t="n">
        <x:v>1036</x:v>
      </x:c>
      <x:c r="I977" s="60" t="n">
        <x:v>342.85</x:v>
      </x:c>
      <x:c r="J977" s="32" t="n">
        <x:v>0.541</x:v>
      </x:c>
      <x:c r="K977" s="32" t="n">
        <x:v>0.926</x:v>
      </x:c>
      <x:c r="L977" t="n">
        <x:v>0</x:v>
      </x:c>
      <x:c r="M977" t="n">
        <x:v>6</x:v>
      </x:c>
      <x:c r="N977" s="32" t="n">
        <x:v>0.197</x:v>
      </x:c>
    </x:row>
    <x:row r="978">
      <x:c r="A978" t="str">
        <x:v>C00977</x:v>
      </x:c>
      <x:c r="B978" t="n">
        <x:v>25</x:v>
      </x:c>
      <x:c r="C978" s="30" t="n">
        <x:v>52980</x:v>
      </x:c>
      <x:c r="D978" t="n">
        <x:v>624</x:v>
      </x:c>
      <x:c r="E978" t="n">
        <x:v>43</x:v>
      </x:c>
      <x:c r="F978" t="str">
        <x:v>Classic</x:v>
      </x:c>
      <x:c r="G978" t="str">
        <x:v>Digital</x:v>
      </x:c>
      <x:c r="H978" s="60" t="n">
        <x:v>3732</x:v>
      </x:c>
      <x:c r="I978" s="60" t="n">
        <x:v>744.64</x:v>
      </x:c>
      <x:c r="J978" s="32" t="n">
        <x:v>0.564</x:v>
      </x:c>
      <x:c r="K978" s="32" t="n">
        <x:v>0.62</x:v>
      </x:c>
      <x:c r="L978" t="n">
        <x:v>1</x:v>
      </x:c>
      <x:c r="M978" t="n">
        <x:v>8</x:v>
      </x:c>
      <x:c r="N978" s="32" t="n">
        <x:v>0.047</x:v>
      </x:c>
    </x:row>
    <x:row r="979">
      <x:c r="A979" t="str">
        <x:v>C00978</x:v>
      </x:c>
      <x:c r="B979" t="n">
        <x:v>39</x:v>
      </x:c>
      <x:c r="C979" s="30" t="n">
        <x:v>88720</x:v>
      </x:c>
      <x:c r="D979" t="n">
        <x:v>671</x:v>
      </x:c>
      <x:c r="E979" t="n">
        <x:v>7</x:v>
      </x:c>
      <x:c r="F979" t="str">
        <x:v>Gold</x:v>
      </x:c>
      <x:c r="G979" t="str">
        <x:v> Direct Mail</x:v>
      </x:c>
      <x:c r="H979" s="60" t="n">
        <x:v>11628</x:v>
      </x:c>
      <x:c r="I979" s="60" t="n">
        <x:v>1746.97</x:v>
      </x:c>
      <x:c r="J979" s="32" t="n">
        <x:v>0.453</x:v>
      </x:c>
      <x:c r="K979" s="32" t="n">
        <x:v>0.881</x:v>
      </x:c>
      <x:c r="L979" t="n">
        <x:v>0</x:v>
      </x:c>
      <x:c r="M979" t="n">
        <x:v>7</x:v>
      </x:c>
      <x:c r="N979" s="32" t="n">
        <x:v>0.133</x:v>
      </x:c>
    </x:row>
    <x:row r="980">
      <x:c r="A980" t="str">
        <x:v>C00979</x:v>
      </x:c>
      <x:c r="B980" t="n">
        <x:v>61</x:v>
      </x:c>
      <x:c r="C980" s="30" t="n">
        <x:v>116455</x:v>
      </x:c>
      <x:c r="D980" t="n">
        <x:v>661</x:v>
      </x:c>
      <x:c r="E980" t="n">
        <x:v>27</x:v>
      </x:c>
      <x:c r="F980" t="str">
        <x:v>Platinum</x:v>
      </x:c>
      <x:c r="G980" t="str">
        <x:v>Digital</x:v>
      </x:c>
      <x:c r="H980" s="60" t="n">
        <x:v>24247</x:v>
      </x:c>
      <x:c r="I980" s="60" t="n">
        <x:v>3075.33</x:v>
      </x:c>
      <x:c r="J980" s="32" t="n">
        <x:v>0.553</x:v>
      </x:c>
      <x:c r="K980" s="32" t="n">
        <x:v>0.749</x:v>
      </x:c>
      <x:c r="L980" t="n">
        <x:v>0</x:v>
      </x:c>
      <x:c r="M980" t="n">
        <x:v>9</x:v>
      </x:c>
      <x:c r="N980" s="32" t="n">
        <x:v>0.02</x:v>
      </x:c>
    </x:row>
    <x:row r="981">
      <x:c r="A981" t="str">
        <x:v>C00980</x:v>
      </x:c>
      <x:c r="B981" t="n">
        <x:v>44</x:v>
      </x:c>
      <x:c r="C981" s="30" t="n">
        <x:v>38235</x:v>
      </x:c>
      <x:c r="D981" t="n">
        <x:v>683</x:v>
      </x:c>
      <x:c r="E981" t="n">
        <x:v>70</x:v>
      </x:c>
      <x:c r="F981" t="str">
        <x:v>Classic</x:v>
      </x:c>
      <x:c r="G981" t="str">
        <x:v>Direct Mail</x:v>
      </x:c>
      <x:c r="H981" s="60" t="n">
        <x:v>5142</x:v>
      </x:c>
      <x:c r="I981" s="60" t="n">
        <x:v>593.03</x:v>
      </x:c>
      <x:c r="J981" s="32" t="n">
        <x:v>0.215</x:v>
      </x:c>
      <x:c r="K981" s="32" t="n">
        <x:v>0.797</x:v>
      </x:c>
      <x:c r="L981" t="n">
        <x:v>0</x:v>
      </x:c>
      <x:c r="M981" t="n">
        <x:v>5</x:v>
      </x:c>
      <x:c r="N981" s="32" t="n">
        <x:v>0.207</x:v>
      </x:c>
    </x:row>
    <x:row r="982">
      <x:c r="A982" t="str">
        <x:v>C00981</x:v>
      </x:c>
      <x:c r="B982" t="n">
        <x:v>34</x:v>
      </x:c>
      <x:c r="C982" s="30" t="n">
        <x:v>69375</x:v>
      </x:c>
      <x:c r="D982" t="n">
        <x:v>590</x:v>
      </x:c>
      <x:c r="E982" t="n">
        <x:v>44</x:v>
      </x:c>
      <x:c r="F982" t="str">
        <x:v>Classic</x:v>
      </x:c>
      <x:c r="G982" t="str">
        <x:v>Digital</x:v>
      </x:c>
      <x:c r="H982" s="60" t="n">
        <x:v>3672</x:v>
      </x:c>
      <x:c r="I982" s="60" t="n">
        <x:v>702.1</x:v>
      </x:c>
      <x:c r="J982" s="32" t="n">
        <x:v>0.377</x:v>
      </x:c>
      <x:c r="K982" s="32" t="n">
        <x:v>0.775</x:v>
      </x:c>
      <x:c r="L982" t="n">
        <x:v>1</x:v>
      </x:c>
      <x:c r="M982" t="n">
        <x:v>7</x:v>
      </x:c>
      <x:c r="N982" s="32" t="n">
        <x:v>0.089</x:v>
      </x:c>
    </x:row>
    <x:row r="983">
      <x:c r="A983" t="str">
        <x:v>C00982</x:v>
      </x:c>
      <x:c r="B983" t="n">
        <x:v>36</x:v>
      </x:c>
      <x:c r="C983" s="30" t="n">
        <x:v>82150</x:v>
      </x:c>
      <x:c r="D983" t="n">
        <x:v>653</x:v>
      </x:c>
      <x:c r="E983" t="n">
        <x:v>37</x:v>
      </x:c>
      <x:c r="F983" t="str">
        <x:v>Gold</x:v>
      </x:c>
      <x:c r="G983" t="str">
        <x:v>Branch</x:v>
      </x:c>
      <x:c r="H983" s="60" t="n">
        <x:v>9265</x:v>
      </x:c>
      <x:c r="I983" s="60" t="n">
        <x:v>1224.11</x:v>
      </x:c>
      <x:c r="J983" s="32" t="n">
        <x:v>0.393</x:v>
      </x:c>
      <x:c r="K983" s="32" t="n">
        <x:v>0.763</x:v>
      </x:c>
      <x:c r="L983" t="n">
        <x:v>0</x:v>
      </x:c>
      <x:c r="M983" t="n">
        <x:v>5</x:v>
      </x:c>
      <x:c r="N983" s="32" t="n">
        <x:v>0.221</x:v>
      </x:c>
    </x:row>
    <x:row r="984">
      <x:c r="A984" t="str">
        <x:v>C00983</x:v>
      </x:c>
      <x:c r="B984" t="n">
        <x:v>38</x:v>
      </x:c>
      <x:c r="C984" s="30" t="n">
        <x:v>89727</x:v>
      </x:c>
      <x:c r="D984" t="n">
        <x:v>640</x:v>
      </x:c>
      <x:c r="E984" t="n">
        <x:v>39</x:v>
      </x:c>
      <x:c r="F984" t="str">
        <x:v>Gold</x:v>
      </x:c>
      <x:c r="G984" t="str">
        <x:v>Direct Mail</x:v>
      </x:c>
      <x:c r="H984" s="60" t="n">
        <x:v>7170</x:v>
      </x:c>
      <x:c r="I984" s="60" t="n">
        <x:v>867.98</x:v>
      </x:c>
      <x:c r="J984" s="32" t="n">
        <x:v>0.321</x:v>
      </x:c>
      <x:c r="K984" s="32" t="n">
        <x:v>0.576</x:v>
      </x:c>
      <x:c r="L984" t="n">
        <x:v>0</x:v>
      </x:c>
      <x:c r="M984" t="n">
        <x:v>9</x:v>
      </x:c>
      <x:c r="N984" s="32" t="n">
        <x:v>0.114</x:v>
      </x:c>
    </x:row>
    <x:row r="985">
      <x:c r="A985" t="str">
        <x:v>C00984</x:v>
      </x:c>
      <x:c r="B985" t="n">
        <x:v>26</x:v>
      </x:c>
      <x:c r="C985" s="30" t="n">
        <x:v>46109</x:v>
      </x:c>
      <x:c r="D985" t="n">
        <x:v>679</x:v>
      </x:c>
      <x:c r="E985" t="n">
        <x:v>34</x:v>
      </x:c>
      <x:c r="F985" t="str">
        <x:v>Classic</x:v>
      </x:c>
      <x:c r="G985" t="str">
        <x:v>Digital</x:v>
      </x:c>
      <x:c r="H985" s="60" t="n">
        <x:v>3001</x:v>
      </x:c>
      <x:c r="I985" s="60" t="n">
        <x:v>893.44</x:v>
      </x:c>
      <x:c r="J985" s="32" t="n">
        <x:v>0.38</x:v>
      </x:c>
      <x:c r="K985" s="32" t="n">
        <x:v>0.738</x:v>
      </x:c>
      <x:c r="L985" t="n">
        <x:v>1</x:v>
      </x:c>
      <x:c r="M985" t="n">
        <x:v>8</x:v>
      </x:c>
      <x:c r="N985" s="32" t="n">
        <x:v>0.025</x:v>
      </x:c>
    </x:row>
    <x:row r="986">
      <x:c r="A986" t="str">
        <x:v>C00985</x:v>
      </x:c>
      <x:c r="B986" t="n">
        <x:v>59</x:v>
      </x:c>
      <x:c r="C986" s="30" t="n">
        <x:v>57732</x:v>
      </x:c>
      <x:c r="D986" t="n">
        <x:v>699</x:v>
      </x:c>
      <x:c r="E986" t="n">
        <x:v>60</x:v>
      </x:c>
      <x:c r="F986" t="str">
        <x:v>Gold</x:v>
      </x:c>
      <x:c r="G986" t="str">
        <x:v>Digital</x:v>
      </x:c>
      <x:c r="H986" s="60" t="n">
        <x:v>6703</x:v>
      </x:c>
      <x:c r="I986" s="60" t="n">
        <x:v>1007.97</x:v>
      </x:c>
      <x:c r="J986" s="32" t="n">
        <x:v>0.283</x:v>
      </x:c>
      <x:c r="K986" s="32" t="n">
        <x:v>0.579</x:v>
      </x:c>
      <x:c r="L986" t="n">
        <x:v>0</x:v>
      </x:c>
      <x:c r="M986" t="n">
        <x:v>8</x:v>
      </x:c>
      <x:c r="N986" s="32" t="n">
        <x:v>0.056</x:v>
      </x:c>
    </x:row>
    <x:row r="987">
      <x:c r="A987" t="str">
        <x:v>C00986</x:v>
      </x:c>
      <x:c r="B987" t="n">
        <x:v>34</x:v>
      </x:c>
      <x:c r="C987" s="30" t="n">
        <x:v>76486</x:v>
      </x:c>
      <x:c r="D987" t="n">
        <x:v>620</x:v>
      </x:c>
      <x:c r="E987" t="n">
        <x:v>34</x:v>
      </x:c>
      <x:c r="F987" t="str">
        <x:v>Classic</x:v>
      </x:c>
      <x:c r="G987" t="str">
        <x:v>Branch</x:v>
      </x:c>
      <x:c r="H987" s="60" t="n">
        <x:v>4612</x:v>
      </x:c>
      <x:c r="I987" s="60" t="n">
        <x:v>597.16</x:v>
      </x:c>
      <x:c r="J987" s="32" t="n">
        <x:v>0.375</x:v>
      </x:c>
      <x:c r="K987" s="32" t="n">
        <x:v>0.646</x:v>
      </x:c>
      <x:c r="L987" t="n">
        <x:v>0</x:v>
      </x:c>
      <x:c r="M987" t="str"/>
      <x:c r="N987" s="32" t="n">
        <x:v>0.02</x:v>
      </x:c>
    </x:row>
    <x:row r="988">
      <x:c r="A988" t="str">
        <x:v>C00987</x:v>
      </x:c>
      <x:c r="B988" t="n">
        <x:v>53</x:v>
      </x:c>
      <x:c r="C988" s="30" t="n">
        <x:v>34862</x:v>
      </x:c>
      <x:c r="D988" t="n">
        <x:v>598</x:v>
      </x:c>
      <x:c r="E988" t="n">
        <x:v>54</x:v>
      </x:c>
      <x:c r="F988" t="str">
        <x:v>Classic</x:v>
      </x:c>
      <x:c r="G988" t="str">
        <x:v>Direct Mail</x:v>
      </x:c>
      <x:c r="H988" s="60" t="n">
        <x:v>1000</x:v>
      </x:c>
      <x:c r="I988" s="60" t="n">
        <x:v>446.56</x:v>
      </x:c>
      <x:c r="J988" s="32" t="n">
        <x:v>0.484</x:v>
      </x:c>
      <x:c r="K988" s="32" t="n">
        <x:v>0.757</x:v>
      </x:c>
      <x:c r="L988" t="n">
        <x:v>0</x:v>
      </x:c>
      <x:c r="M988" t="n">
        <x:v>9</x:v>
      </x:c>
      <x:c r="N988" s="32" t="n">
        <x:v>0.02</x:v>
      </x:c>
    </x:row>
    <x:row r="989">
      <x:c r="A989" t="str">
        <x:v>C00988</x:v>
      </x:c>
      <x:c r="B989" t="n">
        <x:v>39</x:v>
      </x:c>
      <x:c r="C989" s="30" t="n">
        <x:v>91933</x:v>
      </x:c>
      <x:c r="D989" t="n">
        <x:v>659</x:v>
      </x:c>
      <x:c r="E989" t="n">
        <x:v>81</x:v>
      </x:c>
      <x:c r="F989" t="str">
        <x:v>Gold</x:v>
      </x:c>
      <x:c r="G989" t="str">
        <x:v>Partner</x:v>
      </x:c>
      <x:c r="H989" s="60" t="n">
        <x:v>14619</x:v>
      </x:c>
      <x:c r="I989" s="60" t="n">
        <x:v>1510.31</x:v>
      </x:c>
      <x:c r="J989" s="32" t="n">
        <x:v>0.326</x:v>
      </x:c>
      <x:c r="K989" s="32" t="n">
        <x:v>0.764</x:v>
      </x:c>
      <x:c r="L989" t="n">
        <x:v>1</x:v>
      </x:c>
      <x:c r="M989" t="str"/>
      <x:c r="N989" s="32" t="n">
        <x:v>0.02</x:v>
      </x:c>
    </x:row>
    <x:row r="990">
      <x:c r="A990" t="str">
        <x:v>C00989</x:v>
      </x:c>
      <x:c r="B990" t="n">
        <x:v>43</x:v>
      </x:c>
      <x:c r="C990" s="30" t="n">
        <x:v>77556</x:v>
      </x:c>
      <x:c r="D990" t="n">
        <x:v>731</x:v>
      </x:c>
      <x:c r="E990" t="n">
        <x:v>19</x:v>
      </x:c>
      <x:c r="F990" t="str">
        <x:v>Gold</x:v>
      </x:c>
      <x:c r="G990" t="str">
        <x:v>Partner</x:v>
      </x:c>
      <x:c r="H990" s="60" t="n">
        <x:v>12650</x:v>
      </x:c>
      <x:c r="I990" s="60" t="n">
        <x:v>1905.9</x:v>
      </x:c>
      <x:c r="J990" s="32" t="n">
        <x:v>0.657</x:v>
      </x:c>
      <x:c r="K990" s="32" t="n">
        <x:v>0.776</x:v>
      </x:c>
      <x:c r="L990" t="n">
        <x:v>0</x:v>
      </x:c>
      <x:c r="M990" t="n">
        <x:v>7</x:v>
      </x:c>
      <x:c r="N990" s="32" t="n">
        <x:v>0.115</x:v>
      </x:c>
    </x:row>
    <x:row r="991">
      <x:c r="A991" t="str">
        <x:v>C00990</x:v>
      </x:c>
      <x:c r="B991" t="n">
        <x:v>25</x:v>
      </x:c>
      <x:c r="C991" s="30" t="n">
        <x:v>48087</x:v>
      </x:c>
      <x:c r="D991" t="n">
        <x:v>667</x:v>
      </x:c>
      <x:c r="E991" t="n">
        <x:v>55</x:v>
      </x:c>
      <x:c r="F991" t="str">
        <x:v>Classic</x:v>
      </x:c>
      <x:c r="G991" t="str">
        <x:v>Partner</x:v>
      </x:c>
      <x:c r="H991" s="60" t="n">
        <x:v>1042</x:v>
      </x:c>
      <x:c r="I991" s="60" t="n">
        <x:v>301.95</x:v>
      </x:c>
      <x:c r="J991" s="32" t="n">
        <x:v>0.369</x:v>
      </x:c>
      <x:c r="K991" s="32" t="n">
        <x:v>0.774</x:v>
      </x:c>
      <x:c r="L991" t="n">
        <x:v>1</x:v>
      </x:c>
      <x:c r="M991" t="n">
        <x:v>7</x:v>
      </x:c>
      <x:c r="N991" s="32" t="n">
        <x:v>0.132</x:v>
      </x:c>
    </x:row>
    <x:row r="992">
      <x:c r="A992" t="str">
        <x:v>C00991</x:v>
      </x:c>
      <x:c r="B992" t="n">
        <x:v>45</x:v>
      </x:c>
      <x:c r="C992" s="30" t="n">
        <x:v>55945</x:v>
      </x:c>
      <x:c r="D992" t="n">
        <x:v>663</x:v>
      </x:c>
      <x:c r="E992" t="n">
        <x:v>14</x:v>
      </x:c>
      <x:c r="F992" t="str">
        <x:v>Classic</x:v>
      </x:c>
      <x:c r="G992" t="str">
        <x:v>Branch</x:v>
      </x:c>
      <x:c r="H992" s="60" t="n">
        <x:v>2987</x:v>
      </x:c>
      <x:c r="I992" s="60" t="n">
        <x:v>188.48</x:v>
      </x:c>
      <x:c r="J992" s="32" t="n">
        <x:v>0.493</x:v>
      </x:c>
      <x:c r="K992" s="32" t="n">
        <x:v>0.685</x:v>
      </x:c>
      <x:c r="L992" t="n">
        <x:v>0</x:v>
      </x:c>
      <x:c r="M992" t="n">
        <x:v>9</x:v>
      </x:c>
      <x:c r="N992" s="32" t="n">
        <x:v>0.02</x:v>
      </x:c>
    </x:row>
    <x:row r="993">
      <x:c r="A993" t="str">
        <x:v>C00992</x:v>
      </x:c>
      <x:c r="B993" t="n">
        <x:v>23</x:v>
      </x:c>
      <x:c r="C993" s="30" t="n">
        <x:v>71326</x:v>
      </x:c>
      <x:c r="D993" t="n">
        <x:v>630</x:v>
      </x:c>
      <x:c r="E993" t="n">
        <x:v>4</x:v>
      </x:c>
      <x:c r="F993" t="str">
        <x:v>Classic</x:v>
      </x:c>
      <x:c r="G993" t="str">
        <x:v>Partner</x:v>
      </x:c>
      <x:c r="H993" s="60" t="n">
        <x:v>8305</x:v>
      </x:c>
      <x:c r="I993" s="60" t="n">
        <x:v>818.88</x:v>
      </x:c>
      <x:c r="J993" s="32" t="n">
        <x:v>0.493</x:v>
      </x:c>
      <x:c r="K993" s="32" t="n">
        <x:v>0.767</x:v>
      </x:c>
      <x:c r="L993" t="n">
        <x:v>1</x:v>
      </x:c>
      <x:c r="M993" t="n">
        <x:v>6</x:v>
      </x:c>
      <x:c r="N993" s="32" t="n">
        <x:v>0.214</x:v>
      </x:c>
    </x:row>
    <x:row r="994">
      <x:c r="A994" t="str">
        <x:v>C00993</x:v>
      </x:c>
      <x:c r="B994" t="n">
        <x:v>24</x:v>
      </x:c>
      <x:c r="C994" s="30" t="n">
        <x:v>77873</x:v>
      </x:c>
      <x:c r="D994" t="n">
        <x:v>750</x:v>
      </x:c>
      <x:c r="E994" t="n">
        <x:v>20</x:v>
      </x:c>
      <x:c r="F994" t="str">
        <x:v>Gold</x:v>
      </x:c>
      <x:c r="G994" t="str">
        <x:v>Digital</x:v>
      </x:c>
      <x:c r="H994" s="60" t="n">
        <x:v>13726</x:v>
      </x:c>
      <x:c r="I994" s="60" t="n">
        <x:v>1465.54</x:v>
      </x:c>
      <x:c r="J994" s="32" t="n">
        <x:v>0.206</x:v>
      </x:c>
      <x:c r="K994" s="32" t="n">
        <x:v>0.806</x:v>
      </x:c>
      <x:c r="L994" t="n">
        <x:v>0</x:v>
      </x:c>
      <x:c r="M994" t="n">
        <x:v>8</x:v>
      </x:c>
      <x:c r="N994" s="32" t="n">
        <x:v>0.02</x:v>
      </x:c>
    </x:row>
    <x:row r="995">
      <x:c r="A995" t="str">
        <x:v>C00994</x:v>
      </x:c>
      <x:c r="B995" t="n">
        <x:v>21</x:v>
      </x:c>
      <x:c r="C995" s="30" t="n">
        <x:v>82284</x:v>
      </x:c>
      <x:c r="D995" t="n">
        <x:v>751</x:v>
      </x:c>
      <x:c r="E995" t="n">
        <x:v>55</x:v>
      </x:c>
      <x:c r="F995" t="str">
        <x:v>Platinum</x:v>
      </x:c>
      <x:c r="G995" t="str">
        <x:v>Digital</x:v>
      </x:c>
      <x:c r="H995" s="60" t="n">
        <x:v>18440</x:v>
      </x:c>
      <x:c r="I995" s="60" t="n">
        <x:v>2114.02</x:v>
      </x:c>
      <x:c r="J995" s="32" t="n">
        <x:v>0.304</x:v>
      </x:c>
      <x:c r="K995" s="32" t="n">
        <x:v>0.781</x:v>
      </x:c>
      <x:c r="L995" t="n">
        <x:v>0</x:v>
      </x:c>
      <x:c r="M995" t="n">
        <x:v>9</x:v>
      </x:c>
      <x:c r="N995" s="32" t="n">
        <x:v>0.02</x:v>
      </x:c>
    </x:row>
    <x:row r="996">
      <x:c r="A996" t="str">
        <x:v>C00995</x:v>
      </x:c>
      <x:c r="B996" t="n">
        <x:v>30</x:v>
      </x:c>
      <x:c r="C996" s="30" t="n">
        <x:v>56285</x:v>
      </x:c>
      <x:c r="D996" t="n">
        <x:v>639</x:v>
      </x:c>
      <x:c r="E996" t="n">
        <x:v>33</x:v>
      </x:c>
      <x:c r="F996" t="str">
        <x:v>Classic</x:v>
      </x:c>
      <x:c r="G996" t="str">
        <x:v>Partner</x:v>
      </x:c>
      <x:c r="H996" s="60" t="n">
        <x:v>2302</x:v>
      </x:c>
      <x:c r="I996" s="60" t="n">
        <x:v>731.56</x:v>
      </x:c>
      <x:c r="J996" s="32" t="n">
        <x:v>0.484</x:v>
      </x:c>
      <x:c r="K996" s="32" t="n">
        <x:v>0.656</x:v>
      </x:c>
      <x:c r="L996" t="n">
        <x:v>0</x:v>
      </x:c>
      <x:c r="M996" t="n">
        <x:v>8</x:v>
      </x:c>
      <x:c r="N996" s="32" t="n">
        <x:v>0.042</x:v>
      </x:c>
    </x:row>
    <x:row r="997">
      <x:c r="A997" t="str">
        <x:v>C00996</x:v>
      </x:c>
      <x:c r="B997" t="n">
        <x:v>35</x:v>
      </x:c>
      <x:c r="C997" s="30" t="n">
        <x:v>82671</x:v>
      </x:c>
      <x:c r="D997" t="n">
        <x:v>638</x:v>
      </x:c>
      <x:c r="E997" t="n">
        <x:v>15</x:v>
      </x:c>
      <x:c r="F997" t="str">
        <x:v>Gold</x:v>
      </x:c>
      <x:c r="G997" t="str">
        <x:v>Digital</x:v>
      </x:c>
      <x:c r="H997" s="60" t="n">
        <x:v>9518</x:v>
      </x:c>
      <x:c r="I997" s="60" t="n">
        <x:v>1669.52</x:v>
      </x:c>
      <x:c r="J997" s="32" t="n">
        <x:v>0.542</x:v>
      </x:c>
      <x:c r="K997" s="32" t="n">
        <x:v>0.559</x:v>
      </x:c>
      <x:c r="L997" t="n">
        <x:v>0</x:v>
      </x:c>
      <x:c r="M997" t="n">
        <x:v>7</x:v>
      </x:c>
      <x:c r="N997" s="32" t="n">
        <x:v>0.075</x:v>
      </x:c>
    </x:row>
    <x:row r="998">
      <x:c r="A998" t="str">
        <x:v>C00997</x:v>
      </x:c>
      <x:c r="B998" t="n">
        <x:v>36</x:v>
      </x:c>
      <x:c r="C998" s="30" t="n">
        <x:v>49918</x:v>
      </x:c>
      <x:c r="D998" t="n">
        <x:v>769</x:v>
      </x:c>
      <x:c r="E998" t="n">
        <x:v>42</x:v>
      </x:c>
      <x:c r="F998" t="str">
        <x:v>Gold</x:v>
      </x:c>
      <x:c r="G998" t="str">
        <x:v>Branch</x:v>
      </x:c>
      <x:c r="H998" s="60" t="n">
        <x:v>9924</x:v>
      </x:c>
      <x:c r="I998" s="60" t="n">
        <x:v>887.56</x:v>
      </x:c>
      <x:c r="J998" s="32" t="n">
        <x:v>0.414</x:v>
      </x:c>
      <x:c r="K998" s="32" t="n">
        <x:v>0.948</x:v>
      </x:c>
      <x:c r="L998" t="n">
        <x:v>0</x:v>
      </x:c>
      <x:c r="M998" t="n">
        <x:v>10</x:v>
      </x:c>
      <x:c r="N998" s="32" t="n">
        <x:v>0.034</x:v>
      </x:c>
    </x:row>
    <x:row r="999">
      <x:c r="A999" t="str">
        <x:v>C00998</x:v>
      </x:c>
      <x:c r="B999" t="n">
        <x:v>57</x:v>
      </x:c>
      <x:c r="C999" s="30" t="n">
        <x:v>136501</x:v>
      </x:c>
      <x:c r="D999" t="n">
        <x:v>640</x:v>
      </x:c>
      <x:c r="E999" t="n">
        <x:v>11</x:v>
      </x:c>
      <x:c r="F999" t="str">
        <x:v>platinum</x:v>
      </x:c>
      <x:c r="G999" t="str">
        <x:v>Direct Mail</x:v>
      </x:c>
      <x:c r="H999" s="60" t="n">
        <x:v>27859</x:v>
      </x:c>
      <x:c r="I999" s="60" t="n">
        <x:v>3231.54</x:v>
      </x:c>
      <x:c r="J999" s="32" t="n">
        <x:v>0.38</x:v>
      </x:c>
      <x:c r="K999" s="32" t="n">
        <x:v>0.812</x:v>
      </x:c>
      <x:c r="L999" t="n">
        <x:v>0</x:v>
      </x:c>
      <x:c r="M999" t="n">
        <x:v>6</x:v>
      </x:c>
      <x:c r="N999" s="32" t="n">
        <x:v>0.162</x:v>
      </x:c>
    </x:row>
    <x:row r="1000">
      <x:c r="A1000" t="str">
        <x:v>C00999</x:v>
      </x:c>
      <x:c r="B1000" t="n">
        <x:v>36</x:v>
      </x:c>
      <x:c r="C1000" s="30" t="n">
        <x:v>97568</x:v>
      </x:c>
      <x:c r="D1000" t="n">
        <x:v>635</x:v>
      </x:c>
      <x:c r="E1000" t="n">
        <x:v>40</x:v>
      </x:c>
      <x:c r="F1000" t="str">
        <x:v>Gold</x:v>
      </x:c>
      <x:c r="G1000" t="str">
        <x:v>Digital</x:v>
      </x:c>
      <x:c r="H1000" s="60" t="n">
        <x:v>12540</x:v>
      </x:c>
      <x:c r="I1000" s="60" t="n">
        <x:v>1653.41</x:v>
      </x:c>
      <x:c r="J1000" s="32" t="n">
        <x:v>0.433</x:v>
      </x:c>
      <x:c r="K1000" s="32" t="n">
        <x:v>0.756</x:v>
      </x:c>
      <x:c r="L1000" t="n">
        <x:v>0</x:v>
      </x:c>
      <x:c r="M1000" t="n">
        <x:v>6</x:v>
      </x:c>
      <x:c r="N1000" s="32" t="n">
        <x:v>0.136</x:v>
      </x:c>
    </x:row>
    <x:row r="1001">
      <x:c r="A1001" t="str">
        <x:v>C01000</x:v>
      </x:c>
      <x:c r="B1001" t="n">
        <x:v>27</x:v>
      </x:c>
      <x:c r="C1001" s="30" t="n">
        <x:v>71877</x:v>
      </x:c>
      <x:c r="D1001" t="n">
        <x:v>722</x:v>
      </x:c>
      <x:c r="E1001" t="n">
        <x:v>22</x:v>
      </x:c>
      <x:c r="F1001" t="str">
        <x:v>Classic</x:v>
      </x:c>
      <x:c r="G1001" t="str">
        <x:v>Digital</x:v>
      </x:c>
      <x:c r="H1001" s="60" t="n">
        <x:v>6244</x:v>
      </x:c>
      <x:c r="I1001" s="60" t="n">
        <x:v>614</x:v>
      </x:c>
      <x:c r="J1001" s="32" t="n">
        <x:v>0.566</x:v>
      </x:c>
      <x:c r="K1001" s="32" t="n">
        <x:v>0.709</x:v>
      </x:c>
      <x:c r="L1001" t="n">
        <x:v>0</x:v>
      </x:c>
      <x:c r="M1001" t="n">
        <x:v>7</x:v>
      </x:c>
      <x:c r="N1001" s="32" t="n">
        <x:v>0.098</x:v>
      </x:c>
    </x:row>
    <x:row r="1002">
      <x:c r="A1002" t="str">
        <x:v>C01001</x:v>
      </x:c>
      <x:c r="B1002" t="n">
        <x:v>25</x:v>
      </x:c>
      <x:c r="C1002" s="30" t="n">
        <x:v>64044</x:v>
      </x:c>
      <x:c r="D1002" t="n">
        <x:v>602</x:v>
      </x:c>
      <x:c r="E1002" t="n">
        <x:v>48</x:v>
      </x:c>
      <x:c r="F1002" t="str">
        <x:v>Classic</x:v>
      </x:c>
      <x:c r="G1002" t="str">
        <x:v>Digital</x:v>
      </x:c>
      <x:c r="H1002" s="60" t="n">
        <x:v>4113</x:v>
      </x:c>
      <x:c r="I1002" s="60" t="n">
        <x:v>824.64</x:v>
      </x:c>
      <x:c r="J1002" s="32" t="n">
        <x:v>0.57</x:v>
      </x:c>
      <x:c r="K1002" s="32" t="n">
        <x:v>0.563</x:v>
      </x:c>
      <x:c r="L1002" t="n">
        <x:v>0</x:v>
      </x:c>
      <x:c r="M1002" t="n">
        <x:v>8</x:v>
      </x:c>
      <x:c r="N1002" s="32" t="n">
        <x:v>0.029</x:v>
      </x:c>
    </x:row>
    <x:row r="1003">
      <x:c r="A1003" t="str">
        <x:v>C01002</x:v>
      </x:c>
      <x:c r="B1003" t="n">
        <x:v>56</x:v>
      </x:c>
      <x:c r="C1003" s="30" t="n">
        <x:v>96235</x:v>
      </x:c>
      <x:c r="D1003" t="n">
        <x:v>699</x:v>
      </x:c>
      <x:c r="E1003" t="n">
        <x:v>18</x:v>
      </x:c>
      <x:c r="F1003" t="str">
        <x:v>Gold</x:v>
      </x:c>
      <x:c r="G1003" t="str">
        <x:v>Direct Mail</x:v>
      </x:c>
      <x:c r="H1003" s="60" t="n">
        <x:v>13801</x:v>
      </x:c>
      <x:c r="I1003" s="60" t="n">
        <x:v>1754.24</x:v>
      </x:c>
      <x:c r="J1003" s="32" t="n">
        <x:v>0.355</x:v>
      </x:c>
      <x:c r="K1003" s="32" t="n">
        <x:v>0.737</x:v>
      </x:c>
      <x:c r="L1003" t="n">
        <x:v>0</x:v>
      </x:c>
      <x:c r="M1003" t="n">
        <x:v>6</x:v>
      </x:c>
      <x:c r="N1003" s="32" t="n">
        <x:v>0.181</x:v>
      </x:c>
    </x:row>
    <x:row r="1004">
      <x:c r="A1004" t="str">
        <x:v>C01003</x:v>
      </x:c>
      <x:c r="B1004" t="n">
        <x:v>35</x:v>
      </x:c>
      <x:c r="C1004" s="30" t="n">
        <x:v>30356</x:v>
      </x:c>
      <x:c r="D1004" t="n">
        <x:v>656</x:v>
      </x:c>
      <x:c r="E1004" t="n">
        <x:v>29</x:v>
      </x:c>
      <x:c r="F1004" t="str">
        <x:v>Classic</x:v>
      </x:c>
      <x:c r="G1004" t="str">
        <x:v>Digital</x:v>
      </x:c>
      <x:c r="H1004" s="60" t="n">
        <x:v>1534</x:v>
      </x:c>
      <x:c r="I1004" s="60" t="n">
        <x:v>248.74</x:v>
      </x:c>
      <x:c r="J1004" s="32" t="n">
        <x:v>0.376</x:v>
      </x:c>
      <x:c r="K1004" s="32" t="n">
        <x:v>0.679</x:v>
      </x:c>
      <x:c r="L1004" t="n">
        <x:v>0</x:v>
      </x:c>
      <x:c r="M1004" t="n">
        <x:v>4</x:v>
      </x:c>
      <x:c r="N1004" s="32" t="n">
        <x:v>0.269</x:v>
      </x:c>
    </x:row>
    <x:row r="1005">
      <x:c r="A1005" t="str">
        <x:v>C01004</x:v>
      </x:c>
      <x:c r="B1005" t="n">
        <x:v>34</x:v>
      </x:c>
      <x:c r="C1005" s="30" t="n">
        <x:v>88958</x:v>
      </x:c>
      <x:c r="D1005" t="n">
        <x:v>701</x:v>
      </x:c>
      <x:c r="E1005" t="n">
        <x:v>27</x:v>
      </x:c>
      <x:c r="F1005" t="str">
        <x:v>Gold</x:v>
      </x:c>
      <x:c r="G1005" t="str">
        <x:v>Branch</x:v>
      </x:c>
      <x:c r="H1005" s="60" t="n">
        <x:v>16020</x:v>
      </x:c>
      <x:c r="I1005" s="60" t="n">
        <x:v>1504.14</x:v>
      </x:c>
      <x:c r="J1005" s="32" t="n">
        <x:v>0.466</x:v>
      </x:c>
      <x:c r="K1005" s="32" t="n">
        <x:v>0.862</x:v>
      </x:c>
      <x:c r="L1005" t="n">
        <x:v>0</x:v>
      </x:c>
      <x:c r="M1005" t="n">
        <x:v>6</x:v>
      </x:c>
      <x:c r="N1005" s="32" t="n">
        <x:v>0.117</x:v>
      </x:c>
    </x:row>
    <x:row r="1006">
      <x:c r="A1006" t="str">
        <x:v>C01005</x:v>
      </x:c>
      <x:c r="B1006" t="n">
        <x:v>33</x:v>
      </x:c>
      <x:c r="C1006" s="30" t="n">
        <x:v>103764</x:v>
      </x:c>
      <x:c r="D1006" t="n">
        <x:v>738</x:v>
      </x:c>
      <x:c r="E1006" t="n">
        <x:v>18</x:v>
      </x:c>
      <x:c r="F1006" t="str">
        <x:v>Platinum</x:v>
      </x:c>
      <x:c r="G1006" t="str">
        <x:v>Partner</x:v>
      </x:c>
      <x:c r="H1006" s="60" t="n">
        <x:v>24210</x:v>
      </x:c>
      <x:c r="I1006" s="60" t="n">
        <x:v>2840.32</x:v>
      </x:c>
      <x:c r="J1006" s="32" t="n">
        <x:v>0.352</x:v>
      </x:c>
      <x:c r="K1006" s="32" t="n">
        <x:v>0.851</x:v>
      </x:c>
      <x:c r="L1006" t="n">
        <x:v>0</x:v>
      </x:c>
      <x:c r="M1006" t="n">
        <x:v>4</x:v>
      </x:c>
      <x:c r="N1006" s="32" t="n">
        <x:v>0.313</x:v>
      </x:c>
    </x:row>
    <x:row r="1007">
      <x:c r="A1007" t="str">
        <x:v>C01006</x:v>
      </x:c>
      <x:c r="B1007" t="n">
        <x:v>34</x:v>
      </x:c>
      <x:c r="C1007" s="30" t="n">
        <x:v>88830</x:v>
      </x:c>
      <x:c r="D1007" t="n">
        <x:v>797</x:v>
      </x:c>
      <x:c r="E1007" t="n">
        <x:v>44</x:v>
      </x:c>
      <x:c r="F1007" t="str">
        <x:v>Platinum</x:v>
      </x:c>
      <x:c r="G1007" t="str">
        <x:v>Digital</x:v>
      </x:c>
      <x:c r="H1007" s="60" t="n">
        <x:v>24505</x:v>
      </x:c>
      <x:c r="I1007" s="60" t="n">
        <x:v>2379.73</x:v>
      </x:c>
      <x:c r="J1007" s="32" t="n">
        <x:v>0.352</x:v>
      </x:c>
      <x:c r="K1007" s="32" t="n">
        <x:v>1</x:v>
      </x:c>
      <x:c r="L1007" t="n">
        <x:v>0</x:v>
      </x:c>
      <x:c r="M1007" t="str"/>
      <x:c r="N1007" s="32" t="n">
        <x:v>0.02</x:v>
      </x:c>
    </x:row>
    <x:row r="1008">
      <x:c r="A1008" t="str">
        <x:v>C01007</x:v>
      </x:c>
      <x:c r="B1008" t="n">
        <x:v>45</x:v>
      </x:c>
      <x:c r="C1008" s="30" t="n">
        <x:v>181472</x:v>
      </x:c>
      <x:c r="D1008" t="n">
        <x:v>693</x:v>
      </x:c>
      <x:c r="E1008" t="n">
        <x:v>29</x:v>
      </x:c>
      <x:c r="F1008" t="str">
        <x:v>Platinum</x:v>
      </x:c>
      <x:c r="G1008" t="str">
        <x:v>Partner</x:v>
      </x:c>
      <x:c r="H1008" s="60" t="n">
        <x:v>38328</x:v>
      </x:c>
      <x:c r="I1008" s="60" t="n">
        <x:v>3675.23</x:v>
      </x:c>
      <x:c r="J1008" s="32" t="n">
        <x:v>0.364</x:v>
      </x:c>
      <x:c r="K1008" s="32" t="n">
        <x:v>0.622</x:v>
      </x:c>
      <x:c r="L1008" t="n">
        <x:v>0</x:v>
      </x:c>
      <x:c r="M1008" t="n">
        <x:v>10</x:v>
      </x:c>
      <x:c r="N1008" s="32" t="n">
        <x:v>0.02</x:v>
      </x:c>
    </x:row>
    <x:row r="1009">
      <x:c r="A1009" t="str">
        <x:v>C01008</x:v>
      </x:c>
      <x:c r="B1009" t="n">
        <x:v>39</x:v>
      </x:c>
      <x:c r="C1009" s="30" t="n">
        <x:v>88180</x:v>
      </x:c>
      <x:c r="D1009" t="n">
        <x:v>684</x:v>
      </x:c>
      <x:c r="E1009" t="n">
        <x:v>32</x:v>
      </x:c>
      <x:c r="F1009" t="str">
        <x:v>Gold</x:v>
      </x:c>
      <x:c r="G1009" t="str">
        <x:v>Digital</x:v>
      </x:c>
      <x:c r="H1009" s="60" t="n">
        <x:v>12883</x:v>
      </x:c>
      <x:c r="I1009" s="60" t="n">
        <x:v>1642.42</x:v>
      </x:c>
      <x:c r="J1009" s="32" t="n">
        <x:v>0.491</x:v>
      </x:c>
      <x:c r="K1009" s="32" t="n">
        <x:v>0.711</x:v>
      </x:c>
      <x:c r="L1009" t="n">
        <x:v>0</x:v>
      </x:c>
      <x:c r="M1009" t="n">
        <x:v>8</x:v>
      </x:c>
      <x:c r="N1009" s="32" t="n">
        <x:v>0.042</x:v>
      </x:c>
    </x:row>
    <x:row r="1010">
      <x:c r="A1010" t="str">
        <x:v>C01009</x:v>
      </x:c>
      <x:c r="B1010" t="n">
        <x:v>59</x:v>
      </x:c>
      <x:c r="C1010" s="30" t="n">
        <x:v>122457</x:v>
      </x:c>
      <x:c r="D1010" t="n">
        <x:v>599</x:v>
      </x:c>
      <x:c r="E1010" t="n">
        <x:v>98</x:v>
      </x:c>
      <x:c r="F1010" t="str">
        <x:v>Classic</x:v>
      </x:c>
      <x:c r="G1010" t="str">
        <x:v>Branch</x:v>
      </x:c>
      <x:c r="H1010" s="60" t="n">
        <x:v>9215</x:v>
      </x:c>
      <x:c r="I1010" s="60" t="n">
        <x:v>1010.94</x:v>
      </x:c>
      <x:c r="J1010" s="32" t="n">
        <x:v>0.336</x:v>
      </x:c>
      <x:c r="K1010" s="32" t="n">
        <x:v>0.608</x:v>
      </x:c>
      <x:c r="L1010" t="n">
        <x:v>0</x:v>
      </x:c>
      <x:c r="M1010" t="n">
        <x:v>6</x:v>
      </x:c>
      <x:c r="N1010" s="32" t="n">
        <x:v>0.221</x:v>
      </x:c>
    </x:row>
    <x:row r="1011">
      <x:c r="A1011" t="str">
        <x:v>C01010</x:v>
      </x:c>
      <x:c r="B1011" t="n">
        <x:v>50</x:v>
      </x:c>
      <x:c r="C1011" s="30" t="n">
        <x:v>92852</x:v>
      </x:c>
      <x:c r="D1011" t="n">
        <x:v>671</x:v>
      </x:c>
      <x:c r="E1011" t="n">
        <x:v>12</x:v>
      </x:c>
      <x:c r="F1011" t="str">
        <x:v>Gold</x:v>
      </x:c>
      <x:c r="G1011" t="str">
        <x:v>Digital</x:v>
      </x:c>
      <x:c r="H1011" s="60" t="n">
        <x:v>12317</x:v>
      </x:c>
      <x:c r="I1011" s="60" t="n">
        <x:v>1391.29</x:v>
      </x:c>
      <x:c r="J1011" s="32" t="n">
        <x:v>0.499</x:v>
      </x:c>
      <x:c r="K1011" s="32" t="n">
        <x:v>0.635</x:v>
      </x:c>
      <x:c r="L1011" t="n">
        <x:v>0</x:v>
      </x:c>
      <x:c r="M1011" t="n">
        <x:v>6</x:v>
      </x:c>
      <x:c r="N1011" s="32" t="n">
        <x:v>0.14</x:v>
      </x:c>
    </x:row>
    <x:row r="1012">
      <x:c r="A1012" t="str">
        <x:v>C01011</x:v>
      </x:c>
      <x:c r="B1012" t="n">
        <x:v>58</x:v>
      </x:c>
      <x:c r="C1012" s="30" t="n">
        <x:v>43084</x:v>
      </x:c>
      <x:c r="D1012" t="n">
        <x:v>696</x:v>
      </x:c>
      <x:c r="E1012" t="n">
        <x:v>40</x:v>
      </x:c>
      <x:c r="F1012" t="str">
        <x:v>Classic</x:v>
      </x:c>
      <x:c r="G1012" t="str">
        <x:v>Digital</x:v>
      </x:c>
      <x:c r="H1012" s="60" t="n">
        <x:v>9543</x:v>
      </x:c>
      <x:c r="I1012" s="60" t="n">
        <x:v>1110.1</x:v>
      </x:c>
      <x:c r="J1012" s="32" t="n">
        <x:v>0.442</x:v>
      </x:c>
      <x:c r="K1012" s="32" t="n">
        <x:v>0.832</x:v>
      </x:c>
      <x:c r="L1012" t="n">
        <x:v>0</x:v>
      </x:c>
      <x:c r="M1012" t="n">
        <x:v>6</x:v>
      </x:c>
      <x:c r="N1012" s="32" t="n">
        <x:v>0.126</x:v>
      </x:c>
    </x:row>
    <x:row r="1013">
      <x:c r="A1013" t="str">
        <x:v>C01012</x:v>
      </x:c>
      <x:c r="B1013" t="n">
        <x:v>34</x:v>
      </x:c>
      <x:c r="C1013" s="30" t="n">
        <x:v>28000</x:v>
      </x:c>
      <x:c r="D1013" t="n">
        <x:v>585</x:v>
      </x:c>
      <x:c r="E1013" t="n">
        <x:v>52</x:v>
      </x:c>
      <x:c r="F1013" t="str">
        <x:v>Classic</x:v>
      </x:c>
      <x:c r="G1013" t="str">
        <x:v>Digital</x:v>
      </x:c>
      <x:c r="H1013" s="60" t="n">
        <x:v>1441</x:v>
      </x:c>
      <x:c r="I1013" s="60" t="n">
        <x:v>375.8</x:v>
      </x:c>
      <x:c r="J1013" s="32" t="n">
        <x:v>0.624</x:v>
      </x:c>
      <x:c r="K1013" s="32" t="n">
        <x:v>0.549</x:v>
      </x:c>
      <x:c r="L1013" t="n">
        <x:v>1</x:v>
      </x:c>
      <x:c r="M1013" t="n">
        <x:v>7</x:v>
      </x:c>
      <x:c r="N1013" s="32" t="n">
        <x:v>0.113</x:v>
      </x:c>
    </x:row>
    <x:row r="1014">
      <x:c r="A1014" t="str">
        <x:v>C01013</x:v>
      </x:c>
      <x:c r="B1014" t="n">
        <x:v>40</x:v>
      </x:c>
      <x:c r="C1014" s="30" t="n">
        <x:v>43125</x:v>
      </x:c>
      <x:c r="D1014" t="n">
        <x:v>754</x:v>
      </x:c>
      <x:c r="E1014" t="n">
        <x:v>31</x:v>
      </x:c>
      <x:c r="F1014" t="str">
        <x:v>Gold</x:v>
      </x:c>
      <x:c r="G1014" t="str">
        <x:v>Digital</x:v>
      </x:c>
      <x:c r="H1014" s="60" t="n">
        <x:v>14327</x:v>
      </x:c>
      <x:c r="I1014" s="60" t="n">
        <x:v>1160.38</x:v>
      </x:c>
      <x:c r="J1014" s="32" t="n">
        <x:v>0.301</x:v>
      </x:c>
      <x:c r="K1014" s="32" t="n">
        <x:v>0.798</x:v>
      </x:c>
      <x:c r="L1014" t="n">
        <x:v>0</x:v>
      </x:c>
      <x:c r="M1014" t="n">
        <x:v>8</x:v>
      </x:c>
      <x:c r="N1014" s="32" t="n">
        <x:v>0.02</x:v>
      </x:c>
    </x:row>
    <x:row r="1015">
      <x:c r="A1015" t="str">
        <x:v>C01014</x:v>
      </x:c>
      <x:c r="B1015" t="n">
        <x:v>45</x:v>
      </x:c>
      <x:c r="C1015" s="30" t="n">
        <x:v>35540</x:v>
      </x:c>
      <x:c r="D1015" t="n">
        <x:v>726</x:v>
      </x:c>
      <x:c r="E1015" t="n">
        <x:v>44</x:v>
      </x:c>
      <x:c r="F1015" t="str">
        <x:v>Classic</x:v>
      </x:c>
      <x:c r="G1015" t="str">
        <x:v>Direct Mail</x:v>
      </x:c>
      <x:c r="H1015" s="60" t="n">
        <x:v>4682</x:v>
      </x:c>
      <x:c r="I1015" s="60" t="n">
        <x:v>328.35</x:v>
      </x:c>
      <x:c r="J1015" s="32" t="n">
        <x:v>0.272</x:v>
      </x:c>
      <x:c r="K1015" s="32" t="n">
        <x:v>0.901</x:v>
      </x:c>
      <x:c r="L1015" t="n">
        <x:v>0</x:v>
      </x:c>
      <x:c r="M1015" t="n">
        <x:v>6</x:v>
      </x:c>
      <x:c r="N1015" s="32" t="n">
        <x:v>0.185</x:v>
      </x:c>
    </x:row>
    <x:row r="1016">
      <x:c r="A1016" t="str">
        <x:v>C01015</x:v>
      </x:c>
      <x:c r="B1016" t="n">
        <x:v>27</x:v>
      </x:c>
      <x:c r="C1016" s="30" t="n">
        <x:v>87429</x:v>
      </x:c>
      <x:c r="D1016" t="n">
        <x:v>606</x:v>
      </x:c>
      <x:c r="E1016" t="n">
        <x:v>17</x:v>
      </x:c>
      <x:c r="F1016" t="str">
        <x:v>Classic</x:v>
      </x:c>
      <x:c r="G1016" t="str">
        <x:v>Digital</x:v>
      </x:c>
      <x:c r="H1016" s="60" t="n">
        <x:v>5620</x:v>
      </x:c>
      <x:c r="I1016" s="60" t="n">
        <x:v>788.59</x:v>
      </x:c>
      <x:c r="J1016" s="32" t="n">
        <x:v>0.407</x:v>
      </x:c>
      <x:c r="K1016" s="32" t="n">
        <x:v>0.656</x:v>
      </x:c>
      <x:c r="L1016" t="n">
        <x:v>1</x:v>
      </x:c>
      <x:c r="M1016" t="n">
        <x:v>7</x:v>
      </x:c>
      <x:c r="N1016" s="32" t="n">
        <x:v>0.062</x:v>
      </x:c>
    </x:row>
    <x:row r="1017">
      <x:c r="A1017" t="str">
        <x:v>C01016</x:v>
      </x:c>
      <x:c r="B1017" t="n">
        <x:v>47</x:v>
      </x:c>
      <x:c r="C1017" s="30" t="n">
        <x:v>70302</x:v>
      </x:c>
      <x:c r="D1017" t="n">
        <x:v>592</x:v>
      </x:c>
      <x:c r="E1017" t="n">
        <x:v>80</x:v>
      </x:c>
      <x:c r="F1017" t="str">
        <x:v>Classic</x:v>
      </x:c>
      <x:c r="G1017" t="str">
        <x:v>Partner</x:v>
      </x:c>
      <x:c r="H1017" s="60" t="n">
        <x:v>4410</x:v>
      </x:c>
      <x:c r="I1017" s="60" t="n">
        <x:v>553.61</x:v>
      </x:c>
      <x:c r="J1017" s="32" t="n">
        <x:v>0.487</x:v>
      </x:c>
      <x:c r="K1017" s="32" t="n">
        <x:v>0.675</x:v>
      </x:c>
      <x:c r="L1017" t="n">
        <x:v>1</x:v>
      </x:c>
      <x:c r="M1017" t="n">
        <x:v>9</x:v>
      </x:c>
      <x:c r="N1017" s="32" t="n">
        <x:v>0.036</x:v>
      </x:c>
    </x:row>
    <x:row r="1018">
      <x:c r="A1018" t="str">
        <x:v>C01017</x:v>
      </x:c>
      <x:c r="B1018" t="n">
        <x:v>45</x:v>
      </x:c>
      <x:c r="C1018" s="30" t="n">
        <x:v>67016</x:v>
      </x:c>
      <x:c r="D1018" t="n">
        <x:v>760</x:v>
      </x:c>
      <x:c r="E1018" t="n">
        <x:v>63</x:v>
      </x:c>
      <x:c r="F1018" t="str">
        <x:v>Gold</x:v>
      </x:c>
      <x:c r="G1018" t="str">
        <x:v>Digital</x:v>
      </x:c>
      <x:c r="H1018" s="60" t="n">
        <x:v>15115</x:v>
      </x:c>
      <x:c r="I1018" s="60" t="n">
        <x:v>1250.43</x:v>
      </x:c>
      <x:c r="J1018" s="32" t="n">
        <x:v>0.29</x:v>
      </x:c>
      <x:c r="K1018" s="32" t="n">
        <x:v>0.822</x:v>
      </x:c>
      <x:c r="L1018" t="n">
        <x:v>0</x:v>
      </x:c>
      <x:c r="M1018" t="n">
        <x:v>9</x:v>
      </x:c>
      <x:c r="N1018" s="32" t="n">
        <x:v>0.02</x:v>
      </x:c>
    </x:row>
    <x:row r="1019">
      <x:c r="A1019" t="str">
        <x:v>C01018</x:v>
      </x:c>
      <x:c r="B1019" t="n">
        <x:v>51</x:v>
      </x:c>
      <x:c r="C1019" s="30" t="n">
        <x:v>93844</x:v>
      </x:c>
      <x:c r="D1019" t="n">
        <x:v>644</x:v>
      </x:c>
      <x:c r="E1019" t="n">
        <x:v>29</x:v>
      </x:c>
      <x:c r="F1019" t="str">
        <x:v>Gold</x:v>
      </x:c>
      <x:c r="G1019" t="str">
        <x:v>Partner</x:v>
      </x:c>
      <x:c r="H1019" s="60" t="n">
        <x:v>11791</x:v>
      </x:c>
      <x:c r="I1019" s="60" t="n">
        <x:v>1391.06</x:v>
      </x:c>
      <x:c r="J1019" s="32" t="n">
        <x:v>0.305</x:v>
      </x:c>
      <x:c r="K1019" s="32" t="n">
        <x:v>0.789</x:v>
      </x:c>
      <x:c r="L1019" t="n">
        <x:v>0</x:v>
      </x:c>
      <x:c r="M1019" t="n">
        <x:v>8</x:v>
      </x:c>
      <x:c r="N1019" s="32" t="n">
        <x:v>0.079</x:v>
      </x:c>
    </x:row>
    <x:row r="1020">
      <x:c r="A1020" t="str">
        <x:v>C01019</x:v>
      </x:c>
      <x:c r="B1020" t="n">
        <x:v>45</x:v>
      </x:c>
      <x:c r="C1020" s="30" t="n">
        <x:v>96231</x:v>
      </x:c>
      <x:c r="D1020" t="n">
        <x:v>695</x:v>
      </x:c>
      <x:c r="E1020" t="n">
        <x:v>34</x:v>
      </x:c>
      <x:c r="F1020" t="str">
        <x:v>Gold</x:v>
      </x:c>
      <x:c r="G1020" t="str">
        <x:v>digital</x:v>
      </x:c>
      <x:c r="H1020" s="60" t="n">
        <x:v>14210</x:v>
      </x:c>
      <x:c r="I1020" s="60" t="n">
        <x:v>1573.95</x:v>
      </x:c>
      <x:c r="J1020" s="32" t="n">
        <x:v>0.641</x:v>
      </x:c>
      <x:c r="K1020" s="32" t="n">
        <x:v>0.712</x:v>
      </x:c>
      <x:c r="L1020" t="n">
        <x:v>0</x:v>
      </x:c>
      <x:c r="M1020" t="n">
        <x:v>7</x:v>
      </x:c>
      <x:c r="N1020" s="32" t="n">
        <x:v>0.07</x:v>
      </x:c>
    </x:row>
    <x:row r="1021">
      <x:c r="A1021" t="str">
        <x:v>C01020</x:v>
      </x:c>
      <x:c r="B1021" t="n">
        <x:v>55</x:v>
      </x:c>
      <x:c r="C1021" s="30" t="n">
        <x:v>54805</x:v>
      </x:c>
      <x:c r="D1021" t="n">
        <x:v>688</x:v>
      </x:c>
      <x:c r="E1021" t="n">
        <x:v>42</x:v>
      </x:c>
      <x:c r="F1021" t="str">
        <x:v>Gold</x:v>
      </x:c>
      <x:c r="G1021" t="str">
        <x:v>Digital</x:v>
      </x:c>
      <x:c r="H1021" s="60" t="n">
        <x:v>9810</x:v>
      </x:c>
      <x:c r="I1021" s="60" t="n">
        <x:v>1114.77</x:v>
      </x:c>
      <x:c r="J1021" s="32" t="n">
        <x:v>0.405</x:v>
      </x:c>
      <x:c r="K1021" s="32" t="n">
        <x:v>0.818</x:v>
      </x:c>
      <x:c r="L1021" t="n">
        <x:v>0</x:v>
      </x:c>
      <x:c r="M1021" t="n">
        <x:v>6</x:v>
      </x:c>
      <x:c r="N1021" s="32" t="n">
        <x:v>0.181</x:v>
      </x:c>
    </x:row>
    <x:row r="1022">
      <x:c r="A1022" t="str">
        <x:v>C01021</x:v>
      </x:c>
      <x:c r="B1022" t="n">
        <x:v>34</x:v>
      </x:c>
      <x:c r="C1022" s="30" t="n">
        <x:v>132652</x:v>
      </x:c>
      <x:c r="D1022" t="n">
        <x:v>569</x:v>
      </x:c>
      <x:c r="E1022" t="n">
        <x:v>28</x:v>
      </x:c>
      <x:c r="F1022" t="str">
        <x:v>Gold</x:v>
      </x:c>
      <x:c r="G1022" t="str">
        <x:v>Branch</x:v>
      </x:c>
      <x:c r="H1022" s="60" t="n">
        <x:v>15540</x:v>
      </x:c>
      <x:c r="I1022" s="60" t="n">
        <x:v>1740.96</x:v>
      </x:c>
      <x:c r="J1022" s="32" t="n">
        <x:v>0.698</x:v>
      </x:c>
      <x:c r="K1022" s="32" t="n">
        <x:v>0.789</x:v>
      </x:c>
      <x:c r="L1022" t="n">
        <x:v>1</x:v>
      </x:c>
      <x:c r="M1022" t="n">
        <x:v>8</x:v>
      </x:c>
      <x:c r="N1022" s="32" t="n">
        <x:v>0.074</x:v>
      </x:c>
    </x:row>
    <x:row r="1023">
      <x:c r="A1023" t="str">
        <x:v>C01022</x:v>
      </x:c>
      <x:c r="B1023" t="n">
        <x:v>29</x:v>
      </x:c>
      <x:c r="C1023" s="30" t="n">
        <x:v>60823</x:v>
      </x:c>
      <x:c r="D1023" t="n">
        <x:v>789</x:v>
      </x:c>
      <x:c r="E1023" t="n">
        <x:v>65</x:v>
      </x:c>
      <x:c r="F1023" t="str">
        <x:v>Gold</x:v>
      </x:c>
      <x:c r="G1023" t="str">
        <x:v>Partner</x:v>
      </x:c>
      <x:c r="H1023" s="60" t="n">
        <x:v>13567</x:v>
      </x:c>
      <x:c r="I1023" s="60" t="n">
        <x:v>1358.24</x:v>
      </x:c>
      <x:c r="J1023" s="32" t="n">
        <x:v>0.172</x:v>
      </x:c>
      <x:c r="K1023" s="32" t="n">
        <x:v>0.934</x:v>
      </x:c>
      <x:c r="L1023" t="n">
        <x:v>0</x:v>
      </x:c>
      <x:c r="M1023" t="n">
        <x:v>7</x:v>
      </x:c>
      <x:c r="N1023" s="32" t="n">
        <x:v>0.153</x:v>
      </x:c>
    </x:row>
    <x:row r="1024">
      <x:c r="A1024" t="str">
        <x:v>C01023</x:v>
      </x:c>
      <x:c r="B1024" t="n">
        <x:v>42</x:v>
      </x:c>
      <x:c r="C1024" s="30" t="n">
        <x:v>108239</x:v>
      </x:c>
      <x:c r="D1024" t="n">
        <x:v>704</x:v>
      </x:c>
      <x:c r="E1024" t="n">
        <x:v>38</x:v>
      </x:c>
      <x:c r="F1024" t="str">
        <x:v>Platinum</x:v>
      </x:c>
      <x:c r="G1024" t="str">
        <x:v>Digital</x:v>
      </x:c>
      <x:c r="H1024" s="60" t="n">
        <x:v>23841</x:v>
      </x:c>
      <x:c r="I1024" s="60" t="n">
        <x:v>2556.02</x:v>
      </x:c>
      <x:c r="J1024" s="32" t="n">
        <x:v>0.232</x:v>
      </x:c>
      <x:c r="K1024" s="32" t="n">
        <x:v>0.627</x:v>
      </x:c>
      <x:c r="L1024" t="n">
        <x:v>0</x:v>
      </x:c>
      <x:c r="M1024" t="n">
        <x:v>9</x:v>
      </x:c>
      <x:c r="N1024" s="32" t="n">
        <x:v>0.02</x:v>
      </x:c>
    </x:row>
    <x:row r="1025">
      <x:c r="A1025" t="str">
        <x:v>C01024</x:v>
      </x:c>
      <x:c r="B1025" t="n">
        <x:v>38</x:v>
      </x:c>
      <x:c r="C1025" s="30" t="n">
        <x:v>34457</x:v>
      </x:c>
      <x:c r="D1025" t="n">
        <x:v>760</x:v>
      </x:c>
      <x:c r="E1025" t="n">
        <x:v>58</x:v>
      </x:c>
      <x:c r="F1025" t="str">
        <x:v>Gold</x:v>
      </x:c>
      <x:c r="G1025" t="str">
        <x:v>Branch</x:v>
      </x:c>
      <x:c r="H1025" s="60" t="n">
        <x:v>7275</x:v>
      </x:c>
      <x:c r="I1025" s="60" t="n">
        <x:v>984.22</x:v>
      </x:c>
      <x:c r="J1025" s="32" t="n">
        <x:v>0.264</x:v>
      </x:c>
      <x:c r="K1025" s="32" t="n">
        <x:v>0.881</x:v>
      </x:c>
      <x:c r="L1025" t="n">
        <x:v>0</x:v>
      </x:c>
      <x:c r="M1025" t="n">
        <x:v>8</x:v>
      </x:c>
      <x:c r="N1025" s="32" t="n">
        <x:v>0.05</x:v>
      </x:c>
    </x:row>
    <x:row r="1026">
      <x:c r="A1026" t="str">
        <x:v>C01025</x:v>
      </x:c>
      <x:c r="B1026" t="n">
        <x:v>35</x:v>
      </x:c>
      <x:c r="C1026" s="30" t="n">
        <x:v>139147</x:v>
      </x:c>
      <x:c r="D1026" t="n">
        <x:v>639</x:v>
      </x:c>
      <x:c r="E1026" t="n">
        <x:v>85</x:v>
      </x:c>
      <x:c r="F1026" t="str">
        <x:v>Classic</x:v>
      </x:c>
      <x:c r="G1026" t="str">
        <x:v>Partner</x:v>
      </x:c>
      <x:c r="H1026" s="60" t="n">
        <x:v>12831</x:v>
      </x:c>
      <x:c r="I1026" s="60" t="n">
        <x:v>1534.23</x:v>
      </x:c>
      <x:c r="J1026" s="32" t="n">
        <x:v>0.31</x:v>
      </x:c>
      <x:c r="K1026" s="32" t="n">
        <x:v>0.571</x:v>
      </x:c>
      <x:c r="L1026" t="n">
        <x:v>0</x:v>
      </x:c>
      <x:c r="M1026" t="n">
        <x:v>7</x:v>
      </x:c>
      <x:c r="N1026" s="32" t="n">
        <x:v>0.085</x:v>
      </x:c>
    </x:row>
    <x:row r="1027">
      <x:c r="A1027" t="str">
        <x:v>C01026</x:v>
      </x:c>
      <x:c r="B1027" t="n">
        <x:v>32</x:v>
      </x:c>
      <x:c r="C1027" s="30" t="n">
        <x:v>77573</x:v>
      </x:c>
      <x:c r="D1027" t="n">
        <x:v>651</x:v>
      </x:c>
      <x:c r="E1027" t="n">
        <x:v>56</x:v>
      </x:c>
      <x:c r="F1027" t="str">
        <x:v>Gold</x:v>
      </x:c>
      <x:c r="G1027" t="str">
        <x:v>Direct Mail</x:v>
      </x:c>
      <x:c r="H1027" s="60" t="n">
        <x:v>12611</x:v>
      </x:c>
      <x:c r="I1027" s="60" t="n">
        <x:v>1536.72</x:v>
      </x:c>
      <x:c r="J1027" s="32" t="n">
        <x:v>0.62</x:v>
      </x:c>
      <x:c r="K1027" s="32" t="n">
        <x:v>0.612</x:v>
      </x:c>
      <x:c r="L1027" t="n">
        <x:v>1</x:v>
      </x:c>
      <x:c r="M1027" t="n">
        <x:v>6</x:v>
      </x:c>
      <x:c r="N1027" s="32" t="n">
        <x:v>0.163</x:v>
      </x:c>
    </x:row>
    <x:row r="1028">
      <x:c r="A1028" t="str">
        <x:v>C01027</x:v>
      </x:c>
      <x:c r="B1028" t="n">
        <x:v>53</x:v>
      </x:c>
      <x:c r="C1028" s="30" t="n">
        <x:v>46030</x:v>
      </x:c>
      <x:c r="D1028" t="n">
        <x:v>661</x:v>
      </x:c>
      <x:c r="E1028" t="n">
        <x:v>7</x:v>
      </x:c>
      <x:c r="F1028" t="str">
        <x:v>Classic</x:v>
      </x:c>
      <x:c r="G1028" t="str">
        <x:v>Partner</x:v>
      </x:c>
      <x:c r="H1028" s="60" t="n">
        <x:v>2792</x:v>
      </x:c>
      <x:c r="I1028" s="60" t="n">
        <x:v>552.6</x:v>
      </x:c>
      <x:c r="J1028" s="32" t="n">
        <x:v>0.483</x:v>
      </x:c>
      <x:c r="K1028" s="32" t="n">
        <x:v>0.667</x:v>
      </x:c>
      <x:c r="L1028" t="n">
        <x:v>0</x:v>
      </x:c>
      <x:c r="M1028" t="n">
        <x:v>6</x:v>
      </x:c>
      <x:c r="N1028" s="32" t="n">
        <x:v>0.163</x:v>
      </x:c>
    </x:row>
    <x:row r="1029">
      <x:c r="A1029" t="str">
        <x:v>C01028</x:v>
      </x:c>
      <x:c r="B1029" t="n">
        <x:v>33</x:v>
      </x:c>
      <x:c r="C1029" s="30" t="n">
        <x:v>126014</x:v>
      </x:c>
      <x:c r="D1029" t="n">
        <x:v>736</x:v>
      </x:c>
      <x:c r="E1029" t="n">
        <x:v>55</x:v>
      </x:c>
      <x:c r="F1029" t="str">
        <x:v>Platinum</x:v>
      </x:c>
      <x:c r="G1029" t="str">
        <x:v>Digital</x:v>
      </x:c>
      <x:c r="H1029" s="60" t="n">
        <x:v>31918</x:v>
      </x:c>
      <x:c r="I1029" s="60" t="n">
        <x:v>3202.05</x:v>
      </x:c>
      <x:c r="J1029" s="32" t="n">
        <x:v>0.402</x:v>
      </x:c>
      <x:c r="K1029" s="32" t="n">
        <x:v>0.801</x:v>
      </x:c>
      <x:c r="L1029" t="n">
        <x:v>0</x:v>
      </x:c>
      <x:c r="M1029" t="n">
        <x:v>6</x:v>
      </x:c>
      <x:c r="N1029" s="32" t="n">
        <x:v>0.167</x:v>
      </x:c>
    </x:row>
    <x:row r="1030">
      <x:c r="A1030" t="str">
        <x:v>C01029</x:v>
      </x:c>
      <x:c r="B1030" t="n">
        <x:v>39</x:v>
      </x:c>
      <x:c r="C1030" s="30" t="n">
        <x:v>48699</x:v>
      </x:c>
      <x:c r="D1030" t="n">
        <x:v>684</x:v>
      </x:c>
      <x:c r="E1030" t="n">
        <x:v>13</x:v>
      </x:c>
      <x:c r="F1030" t="str">
        <x:v>Classic</x:v>
      </x:c>
      <x:c r="G1030" t="str">
        <x:v>Branch</x:v>
      </x:c>
      <x:c r="H1030" s="60" t="n">
        <x:v>1548</x:v>
      </x:c>
      <x:c r="I1030" s="60" t="n">
        <x:v>479.36</x:v>
      </x:c>
      <x:c r="J1030" s="32" t="n">
        <x:v>0.507</x:v>
      </x:c>
      <x:c r="K1030" s="32" t="n">
        <x:v>0.83</x:v>
      </x:c>
      <x:c r="L1030" t="n">
        <x:v>0</x:v>
      </x:c>
      <x:c r="M1030" t="n">
        <x:v>6</x:v>
      </x:c>
      <x:c r="N1030" s="32" t="n">
        <x:v>0.185</x:v>
      </x:c>
    </x:row>
    <x:row r="1031">
      <x:c r="A1031" t="str">
        <x:v>C01030</x:v>
      </x:c>
      <x:c r="B1031" t="n">
        <x:v>37</x:v>
      </x:c>
      <x:c r="C1031" s="30" t="n">
        <x:v>63310</x:v>
      </x:c>
      <x:c r="D1031" t="n">
        <x:v>704</x:v>
      </x:c>
      <x:c r="E1031" t="n">
        <x:v>39</x:v>
      </x:c>
      <x:c r="F1031" t="str">
        <x:v>Gold</x:v>
      </x:c>
      <x:c r="G1031" t="str">
        <x:v>Partner</x:v>
      </x:c>
      <x:c r="H1031" s="60" t="n">
        <x:v>8823</x:v>
      </x:c>
      <x:c r="I1031" s="60" t="n">
        <x:v>780.68</x:v>
      </x:c>
      <x:c r="J1031" s="32" t="n">
        <x:v>0.199</x:v>
      </x:c>
      <x:c r="K1031" s="32" t="n">
        <x:v>0.734</x:v>
      </x:c>
      <x:c r="L1031" t="n">
        <x:v>0</x:v>
      </x:c>
      <x:c r="M1031" t="n">
        <x:v>8</x:v>
      </x:c>
      <x:c r="N1031" s="32" t="n">
        <x:v>0.108</x:v>
      </x:c>
    </x:row>
    <x:row r="1032">
      <x:c r="A1032" t="str">
        <x:v>C01031</x:v>
      </x:c>
      <x:c r="B1032" t="n">
        <x:v>28</x:v>
      </x:c>
      <x:c r="C1032" s="30" t="n">
        <x:v>77257</x:v>
      </x:c>
      <x:c r="D1032" t="n">
        <x:v>607</x:v>
      </x:c>
      <x:c r="E1032" t="n">
        <x:v>15</x:v>
      </x:c>
      <x:c r="F1032" t="str">
        <x:v>Classic</x:v>
      </x:c>
      <x:c r="G1032" t="str">
        <x:v>Branch</x:v>
      </x:c>
      <x:c r="H1032" s="60" t="n">
        <x:v>3564</x:v>
      </x:c>
      <x:c r="I1032" s="60" t="n">
        <x:v>424.88</x:v>
      </x:c>
      <x:c r="J1032" s="32" t="n">
        <x:v>0.628</x:v>
      </x:c>
      <x:c r="K1032" s="32" t="n">
        <x:v>0.596</x:v>
      </x:c>
      <x:c r="L1032" t="n">
        <x:v>2</x:v>
      </x:c>
      <x:c r="M1032" t="n">
        <x:v>6</x:v>
      </x:c>
      <x:c r="N1032" s="32" t="n">
        <x:v>0.172</x:v>
      </x:c>
    </x:row>
    <x:row r="1033">
      <x:c r="A1033" t="str">
        <x:v>C01032</x:v>
      </x:c>
      <x:c r="B1033" t="n">
        <x:v>47</x:v>
      </x:c>
      <x:c r="C1033" s="30" t="n">
        <x:v>141652</x:v>
      </x:c>
      <x:c r="D1033" t="n">
        <x:v>725</x:v>
      </x:c>
      <x:c r="E1033" t="n">
        <x:v>9</x:v>
      </x:c>
      <x:c r="F1033" t="str">
        <x:v>Platinum</x:v>
      </x:c>
      <x:c r="G1033" t="str">
        <x:v>Branch</x:v>
      </x:c>
      <x:c r="H1033" s="60" t="n">
        <x:v>31062</x:v>
      </x:c>
      <x:c r="I1033" s="60" t="n">
        <x:v>3746.93</x:v>
      </x:c>
      <x:c r="J1033" s="32" t="n">
        <x:v>0.44</x:v>
      </x:c>
      <x:c r="K1033" s="32" t="n">
        <x:v>0.818</x:v>
      </x:c>
      <x:c r="L1033" t="n">
        <x:v>0</x:v>
      </x:c>
      <x:c r="M1033" t="str"/>
      <x:c r="N1033" s="32" t="n">
        <x:v>0.134</x:v>
      </x:c>
    </x:row>
    <x:row r="1034">
      <x:c r="A1034" t="str">
        <x:v>C01033</x:v>
      </x:c>
      <x:c r="B1034" t="n">
        <x:v>46</x:v>
      </x:c>
      <x:c r="C1034" s="30" t="n">
        <x:v>91500</x:v>
      </x:c>
      <x:c r="D1034" t="n">
        <x:v>623</x:v>
      </x:c>
      <x:c r="E1034" t="n">
        <x:v>60</x:v>
      </x:c>
      <x:c r="F1034" t="str">
        <x:v>Gold</x:v>
      </x:c>
      <x:c r="G1034" t="str">
        <x:v>Partner</x:v>
      </x:c>
      <x:c r="H1034" s="60" t="n">
        <x:v>7781</x:v>
      </x:c>
      <x:c r="I1034" s="60" t="n">
        <x:v>945.85</x:v>
      </x:c>
      <x:c r="J1034" s="32" t="n">
        <x:v>0.601</x:v>
      </x:c>
      <x:c r="K1034" s="32" t="n">
        <x:v>0.582</x:v>
      </x:c>
      <x:c r="L1034" t="n">
        <x:v>0</x:v>
      </x:c>
      <x:c r="M1034" t="n">
        <x:v>7</x:v>
      </x:c>
      <x:c r="N1034" s="32" t="n">
        <x:v>0.096</x:v>
      </x:c>
    </x:row>
    <x:row r="1035">
      <x:c r="A1035" t="str">
        <x:v>C01034</x:v>
      </x:c>
      <x:c r="B1035" t="n">
        <x:v>34</x:v>
      </x:c>
      <x:c r="C1035" s="30" t="n">
        <x:v>44056</x:v>
      </x:c>
      <x:c r="D1035" t="n">
        <x:v>794</x:v>
      </x:c>
      <x:c r="E1035" t="n">
        <x:v>63</x:v>
      </x:c>
      <x:c r="F1035" t="str">
        <x:v>Classic</x:v>
      </x:c>
      <x:c r="G1035" t="str">
        <x:v>Digital</x:v>
      </x:c>
      <x:c r="H1035" s="60" t="n">
        <x:v>5597</x:v>
      </x:c>
      <x:c r="I1035" s="60" t="n">
        <x:v>407.99</x:v>
      </x:c>
      <x:c r="J1035" s="32" t="n">
        <x:v>0.344</x:v>
      </x:c>
      <x:c r="K1035" s="32" t="n">
        <x:v>0.78</x:v>
      </x:c>
      <x:c r="L1035" t="n">
        <x:v>0</x:v>
      </x:c>
      <x:c r="M1035" t="n">
        <x:v>9</x:v>
      </x:c>
      <x:c r="N1035" s="32" t="n">
        <x:v>0.02</x:v>
      </x:c>
    </x:row>
    <x:row r="1036">
      <x:c r="A1036" t="str">
        <x:v>C01035</x:v>
      </x:c>
      <x:c r="B1036" t="n">
        <x:v>45</x:v>
      </x:c>
      <x:c r="C1036" s="30" t="n">
        <x:v>73298</x:v>
      </x:c>
      <x:c r="D1036" t="n">
        <x:v>647</x:v>
      </x:c>
      <x:c r="E1036" t="n">
        <x:v>8</x:v>
      </x:c>
      <x:c r="F1036" t="str">
        <x:v>Gold</x:v>
      </x:c>
      <x:c r="G1036" t="str">
        <x:v>Digital</x:v>
      </x:c>
      <x:c r="H1036" s="60" t="n">
        <x:v>5401</x:v>
      </x:c>
      <x:c r="I1036" s="60" t="n">
        <x:v>636.45</x:v>
      </x:c>
      <x:c r="J1036" s="32" t="n">
        <x:v>0.359</x:v>
      </x:c>
      <x:c r="K1036" s="32" t="n">
        <x:v>0.749</x:v>
      </x:c>
      <x:c r="L1036" t="n">
        <x:v>0</x:v>
      </x:c>
      <x:c r="M1036" t="n">
        <x:v>6</x:v>
      </x:c>
      <x:c r="N1036" s="32" t="n">
        <x:v>0.255</x:v>
      </x:c>
    </x:row>
    <x:row r="1037">
      <x:c r="A1037" t="str">
        <x:v>C01036</x:v>
      </x:c>
      <x:c r="B1037" t="n">
        <x:v>64</x:v>
      </x:c>
      <x:c r="C1037" s="30" t="n">
        <x:v>34034</x:v>
      </x:c>
      <x:c r="D1037" t="n">
        <x:v>617</x:v>
      </x:c>
      <x:c r="E1037" t="n">
        <x:v>55</x:v>
      </x:c>
      <x:c r="F1037" t="str">
        <x:v>Classic</x:v>
      </x:c>
      <x:c r="G1037" t="str">
        <x:v>Branch</x:v>
      </x:c>
      <x:c r="H1037" s="60" t="n">
        <x:v>3769</x:v>
      </x:c>
      <x:c r="I1037" s="60" t="n">
        <x:v>456.29</x:v>
      </x:c>
      <x:c r="J1037" s="32" t="n">
        <x:v>0.45</x:v>
      </x:c>
      <x:c r="K1037" s="32" t="n">
        <x:v>0.617</x:v>
      </x:c>
      <x:c r="L1037" t="n">
        <x:v>0</x:v>
      </x:c>
      <x:c r="M1037" t="n">
        <x:v>10</x:v>
      </x:c>
      <x:c r="N1037" s="32" t="n">
        <x:v>0.02</x:v>
      </x:c>
    </x:row>
    <x:row r="1038">
      <x:c r="A1038" t="str">
        <x:v>C01037</x:v>
      </x:c>
      <x:c r="B1038" t="n">
        <x:v>31</x:v>
      </x:c>
      <x:c r="C1038" s="30" t="n">
        <x:v>86976</x:v>
      </x:c>
      <x:c r="D1038" t="n">
        <x:v>746</x:v>
      </x:c>
      <x:c r="E1038" t="n">
        <x:v>18</x:v>
      </x:c>
      <x:c r="F1038" t="str">
        <x:v>Platinum</x:v>
      </x:c>
      <x:c r="G1038" t="str">
        <x:v>Digital</x:v>
      </x:c>
      <x:c r="H1038" s="60" t="n">
        <x:v>19530</x:v>
      </x:c>
      <x:c r="I1038" s="60" t="n">
        <x:v>2198</x:v>
      </x:c>
      <x:c r="J1038" s="32" t="n">
        <x:v>0.424</x:v>
      </x:c>
      <x:c r="K1038" s="32" t="n">
        <x:v>0.748</x:v>
      </x:c>
      <x:c r="L1038" t="n">
        <x:v>0</x:v>
      </x:c>
      <x:c r="M1038" t="n">
        <x:v>8</x:v>
      </x:c>
      <x:c r="N1038" s="32" t="n">
        <x:v>0.054</x:v>
      </x:c>
    </x:row>
    <x:row r="1039">
      <x:c r="A1039" t="str">
        <x:v>C01038</x:v>
      </x:c>
      <x:c r="B1039" t="n">
        <x:v>45</x:v>
      </x:c>
      <x:c r="C1039" s="30" t="n">
        <x:v>113690</x:v>
      </x:c>
      <x:c r="D1039" t="n">
        <x:v>728</x:v>
      </x:c>
      <x:c r="E1039" t="n">
        <x:v>58</x:v>
      </x:c>
      <x:c r="F1039" t="str">
        <x:v>Platinum</x:v>
      </x:c>
      <x:c r="G1039" t="str">
        <x:v>Branch</x:v>
      </x:c>
      <x:c r="H1039" s="60" t="n">
        <x:v>22789</x:v>
      </x:c>
      <x:c r="I1039" s="60" t="n">
        <x:v>2543.92</x:v>
      </x:c>
      <x:c r="J1039" s="32" t="n">
        <x:v>0.559</x:v>
      </x:c>
      <x:c r="K1039" s="32" t="n">
        <x:v>0.82</x:v>
      </x:c>
      <x:c r="L1039" t="n">
        <x:v>0</x:v>
      </x:c>
      <x:c r="M1039" t="n">
        <x:v>8</x:v>
      </x:c>
      <x:c r="N1039" s="32" t="n">
        <x:v>0.073</x:v>
      </x:c>
    </x:row>
    <x:row r="1040">
      <x:c r="A1040" t="str">
        <x:v>C01039</x:v>
      </x:c>
      <x:c r="B1040" t="n">
        <x:v>25</x:v>
      </x:c>
      <x:c r="C1040" s="30" t="n">
        <x:v>48698</x:v>
      </x:c>
      <x:c r="D1040" t="n">
        <x:v>709</x:v>
      </x:c>
      <x:c r="E1040" t="n">
        <x:v>47</x:v>
      </x:c>
      <x:c r="F1040" t="str">
        <x:v>Gold</x:v>
      </x:c>
      <x:c r="G1040" t="str">
        <x:v>Digital</x:v>
      </x:c>
      <x:c r="H1040" s="60" t="n">
        <x:v>7656</x:v>
      </x:c>
      <x:c r="I1040" s="60" t="n">
        <x:v>405.04</x:v>
      </x:c>
      <x:c r="J1040" s="32" t="n">
        <x:v>0.314</x:v>
      </x:c>
      <x:c r="K1040" s="32" t="n">
        <x:v>0.738</x:v>
      </x:c>
      <x:c r="L1040" t="n">
        <x:v>0</x:v>
      </x:c>
      <x:c r="M1040" t="n">
        <x:v>5</x:v>
      </x:c>
      <x:c r="N1040" s="32" t="n">
        <x:v>0.313</x:v>
      </x:c>
    </x:row>
    <x:row r="1041">
      <x:c r="A1041" t="str">
        <x:v>C01040</x:v>
      </x:c>
      <x:c r="B1041" t="n">
        <x:v>45</x:v>
      </x:c>
      <x:c r="C1041" s="30" t="n">
        <x:v>29809</x:v>
      </x:c>
      <x:c r="D1041" t="n">
        <x:v>641</x:v>
      </x:c>
      <x:c r="E1041" t="n">
        <x:v>67</x:v>
      </x:c>
      <x:c r="F1041" t="str">
        <x:v>Classic</x:v>
      </x:c>
      <x:c r="G1041" t="str">
        <x:v>Digital</x:v>
      </x:c>
      <x:c r="H1041" s="60" t="n">
        <x:v>4593</x:v>
      </x:c>
      <x:c r="I1041" s="60" t="n">
        <x:v>647.82</x:v>
      </x:c>
      <x:c r="J1041" s="32" t="n">
        <x:v>0.567</x:v>
      </x:c>
      <x:c r="K1041" s="32" t="n">
        <x:v>0.708</x:v>
      </x:c>
      <x:c r="L1041" t="n">
        <x:v>1</x:v>
      </x:c>
      <x:c r="M1041" t="n">
        <x:v>9</x:v>
      </x:c>
      <x:c r="N1041" s="32" t="n">
        <x:v>0.02</x:v>
      </x:c>
    </x:row>
    <x:row r="1042">
      <x:c r="A1042" t="str">
        <x:v>C01041</x:v>
      </x:c>
      <x:c r="B1042" t="n">
        <x:v>24</x:v>
      </x:c>
      <x:c r="C1042" s="30" t="n">
        <x:v>101392</x:v>
      </x:c>
      <x:c r="D1042" t="n">
        <x:v>726</x:v>
      </x:c>
      <x:c r="E1042" t="n">
        <x:v>39</x:v>
      </x:c>
      <x:c r="F1042" t="str">
        <x:v>Platinum</x:v>
      </x:c>
      <x:c r="G1042" t="str">
        <x:v>DIGITAL</x:v>
      </x:c>
      <x:c r="H1042" s="60" t="n">
        <x:v>20747</x:v>
      </x:c>
      <x:c r="I1042" s="60" t="n">
        <x:v>2494.54</x:v>
      </x:c>
      <x:c r="J1042" s="32" t="n">
        <x:v>0.38</x:v>
      </x:c>
      <x:c r="K1042" s="32" t="n">
        <x:v>0.82</x:v>
      </x:c>
      <x:c r="L1042" t="n">
        <x:v>0</x:v>
      </x:c>
      <x:c r="M1042" t="n">
        <x:v>7</x:v>
      </x:c>
      <x:c r="N1042" s="32" t="n">
        <x:v>0.111</x:v>
      </x:c>
    </x:row>
    <x:row r="1043">
      <x:c r="A1043" t="str">
        <x:v>C01042</x:v>
      </x:c>
      <x:c r="B1043" t="n">
        <x:v>57</x:v>
      </x:c>
      <x:c r="C1043" s="30" t="n">
        <x:v>280000</x:v>
      </x:c>
      <x:c r="D1043" t="n">
        <x:v>655</x:v>
      </x:c>
      <x:c r="E1043" t="n">
        <x:v>11</x:v>
      </x:c>
      <x:c r="F1043" t="str">
        <x:v>Platinum</x:v>
      </x:c>
      <x:c r="G1043" t="str">
        <x:v>Partner</x:v>
      </x:c>
      <x:c r="H1043" s="60" t="n">
        <x:v>40000</x:v>
      </x:c>
      <x:c r="I1043" s="60" t="n">
        <x:v>5153.4</x:v>
      </x:c>
      <x:c r="J1043" s="32" t="n">
        <x:v>0.531</x:v>
      </x:c>
      <x:c r="K1043" s="32" t="n">
        <x:v>0.615</x:v>
      </x:c>
      <x:c r="L1043" t="n">
        <x:v>1</x:v>
      </x:c>
      <x:c r="M1043" t="n">
        <x:v>9</x:v>
      </x:c>
      <x:c r="N1043" s="32" t="n">
        <x:v>0.042</x:v>
      </x:c>
    </x:row>
    <x:row r="1044">
      <x:c r="A1044" t="str">
        <x:v>C01043</x:v>
      </x:c>
      <x:c r="B1044" t="n">
        <x:v>54</x:v>
      </x:c>
      <x:c r="C1044" s="30" t="n">
        <x:v>35202</x:v>
      </x:c>
      <x:c r="D1044" t="n">
        <x:v>641</x:v>
      </x:c>
      <x:c r="E1044" t="n">
        <x:v>29</x:v>
      </x:c>
      <x:c r="F1044" t="str">
        <x:v>Classic</x:v>
      </x:c>
      <x:c r="G1044" t="str">
        <x:v>Digital</x:v>
      </x:c>
      <x:c r="H1044" s="60" t="n">
        <x:v>2574</x:v>
      </x:c>
      <x:c r="I1044" s="60" t="n">
        <x:v>344.61</x:v>
      </x:c>
      <x:c r="J1044" s="32" t="n">
        <x:v>0.298</x:v>
      </x:c>
      <x:c r="K1044" s="32" t="n">
        <x:v>0.774</x:v>
      </x:c>
      <x:c r="L1044" t="n">
        <x:v>0</x:v>
      </x:c>
      <x:c r="M1044" t="n">
        <x:v>8</x:v>
      </x:c>
      <x:c r="N1044" s="32" t="n">
        <x:v>0.037</x:v>
      </x:c>
    </x:row>
    <x:row r="1045">
      <x:c r="A1045" t="str">
        <x:v>C01044</x:v>
      </x:c>
      <x:c r="B1045" t="n">
        <x:v>50</x:v>
      </x:c>
      <x:c r="C1045" s="30" t="n">
        <x:v>45910</x:v>
      </x:c>
      <x:c r="D1045" t="n">
        <x:v>598</x:v>
      </x:c>
      <x:c r="E1045" t="n">
        <x:v>59</x:v>
      </x:c>
      <x:c r="F1045" t="str">
        <x:v>Classic</x:v>
      </x:c>
      <x:c r="G1045" t="str">
        <x:v>Direct Mail</x:v>
      </x:c>
      <x:c r="H1045" s="60" t="n">
        <x:v>1000</x:v>
      </x:c>
      <x:c r="I1045" s="60" t="n">
        <x:v>720.4</x:v>
      </x:c>
      <x:c r="J1045" s="32" t="n">
        <x:v>0.425</x:v>
      </x:c>
      <x:c r="K1045" s="32" t="n">
        <x:v>0.668</x:v>
      </x:c>
      <x:c r="L1045" t="n">
        <x:v>0</x:v>
      </x:c>
      <x:c r="M1045" t="n">
        <x:v>6</x:v>
      </x:c>
      <x:c r="N1045" s="32" t="n">
        <x:v>0.117</x:v>
      </x:c>
    </x:row>
    <x:row r="1046">
      <x:c r="A1046" t="str">
        <x:v>C01045</x:v>
      </x:c>
      <x:c r="B1046" t="n">
        <x:v>39</x:v>
      </x:c>
      <x:c r="C1046" s="30" t="n">
        <x:v>257122</x:v>
      </x:c>
      <x:c r="D1046" t="n">
        <x:v>687</x:v>
      </x:c>
      <x:c r="E1046" t="n">
        <x:v>36</x:v>
      </x:c>
      <x:c r="F1046" t="str">
        <x:v>Platinum</x:v>
      </x:c>
      <x:c r="G1046" t="str">
        <x:v>Branch</x:v>
      </x:c>
      <x:c r="H1046" s="60" t="n">
        <x:v>40000</x:v>
      </x:c>
      <x:c r="I1046" s="60" t="n">
        <x:v>4801.32</x:v>
      </x:c>
      <x:c r="J1046" s="32" t="n">
        <x:v>0.51</x:v>
      </x:c>
      <x:c r="K1046" s="32" t="n">
        <x:v>0.82</x:v>
      </x:c>
      <x:c r="L1046" t="n">
        <x:v>0</x:v>
      </x:c>
      <x:c r="M1046" t="n">
        <x:v>6</x:v>
      </x:c>
      <x:c r="N1046" s="32" t="n">
        <x:v>0.169</x:v>
      </x:c>
    </x:row>
    <x:row r="1047">
      <x:c r="A1047" t="str">
        <x:v>C01046</x:v>
      </x:c>
      <x:c r="B1047" t="n">
        <x:v>35</x:v>
      </x:c>
      <x:c r="C1047" s="30" t="n">
        <x:v>62713</x:v>
      </x:c>
      <x:c r="D1047" t="n">
        <x:v>620</x:v>
      </x:c>
      <x:c r="E1047" t="n">
        <x:v>83</x:v>
      </x:c>
      <x:c r="F1047" t="str">
        <x:v>Classic</x:v>
      </x:c>
      <x:c r="G1047" t="str">
        <x:v>PARTNER</x:v>
      </x:c>
      <x:c r="H1047" s="60" t="n">
        <x:v>4787</x:v>
      </x:c>
      <x:c r="I1047" s="60" t="n">
        <x:v>150</x:v>
      </x:c>
      <x:c r="J1047" s="32" t="n">
        <x:v>0.525</x:v>
      </x:c>
      <x:c r="K1047" s="32" t="n">
        <x:v>0.668</x:v>
      </x:c>
      <x:c r="L1047" t="n">
        <x:v>1</x:v>
      </x:c>
      <x:c r="M1047" t="str"/>
      <x:c r="N1047" s="32" t="n">
        <x:v>0.046</x:v>
      </x:c>
    </x:row>
    <x:row r="1048">
      <x:c r="A1048" t="str">
        <x:v>C01047</x:v>
      </x:c>
      <x:c r="B1048" t="n">
        <x:v>43</x:v>
      </x:c>
      <x:c r="C1048" s="30" t="n">
        <x:v>98503</x:v>
      </x:c>
      <x:c r="D1048" t="n">
        <x:v>631</x:v>
      </x:c>
      <x:c r="E1048" t="n">
        <x:v>44</x:v>
      </x:c>
      <x:c r="F1048" t="str">
        <x:v>Classic</x:v>
      </x:c>
      <x:c r="G1048" t="str">
        <x:v>Partner</x:v>
      </x:c>
      <x:c r="H1048" s="60" t="n">
        <x:v>6607</x:v>
      </x:c>
      <x:c r="I1048" s="60" t="n">
        <x:v>947.4</x:v>
      </x:c>
      <x:c r="J1048" s="32" t="n">
        <x:v>0.318</x:v>
      </x:c>
      <x:c r="K1048" s="32" t="n">
        <x:v>0.761</x:v>
      </x:c>
      <x:c r="L1048" t="n">
        <x:v>0</x:v>
      </x:c>
      <x:c r="M1048" t="n">
        <x:v>10</x:v>
      </x:c>
      <x:c r="N1048" s="32" t="n">
        <x:v>0.02</x:v>
      </x:c>
    </x:row>
    <x:row r="1049">
      <x:c r="A1049" t="str">
        <x:v>C01048</x:v>
      </x:c>
      <x:c r="B1049" t="n">
        <x:v>57</x:v>
      </x:c>
      <x:c r="C1049" s="30" t="n">
        <x:v>113710</x:v>
      </x:c>
      <x:c r="D1049" t="n">
        <x:v>681</x:v>
      </x:c>
      <x:c r="E1049" t="n">
        <x:v>71</x:v>
      </x:c>
      <x:c r="F1049" t="str">
        <x:v>Gold</x:v>
      </x:c>
      <x:c r="G1049" t="str">
        <x:v>Digital</x:v>
      </x:c>
      <x:c r="H1049" s="60" t="n">
        <x:v>16516</x:v>
      </x:c>
      <x:c r="I1049" s="60" t="n">
        <x:v>1980.38</x:v>
      </x:c>
      <x:c r="J1049" s="32" t="n">
        <x:v>0.317</x:v>
      </x:c>
      <x:c r="K1049" s="32" t="n">
        <x:v>0.797</x:v>
      </x:c>
      <x:c r="L1049" t="n">
        <x:v>0</x:v>
      </x:c>
      <x:c r="M1049" t="n">
        <x:v>7</x:v>
      </x:c>
      <x:c r="N1049" s="32" t="n">
        <x:v>0.096</x:v>
      </x:c>
    </x:row>
    <x:row r="1050">
      <x:c r="A1050" t="str">
        <x:v>C01049</x:v>
      </x:c>
      <x:c r="B1050" t="n">
        <x:v>38</x:v>
      </x:c>
      <x:c r="C1050" s="30" t="n">
        <x:v>36950</x:v>
      </x:c>
      <x:c r="D1050" t="n">
        <x:v>703</x:v>
      </x:c>
      <x:c r="E1050" t="n">
        <x:v>49</x:v>
      </x:c>
      <x:c r="F1050" t="str">
        <x:v>Classic</x:v>
      </x:c>
      <x:c r="G1050" t="str">
        <x:v>Branch</x:v>
      </x:c>
      <x:c r="H1050" s="60" t="n">
        <x:v>3677</x:v>
      </x:c>
      <x:c r="I1050" s="60" t="n">
        <x:v>311.35</x:v>
      </x:c>
      <x:c r="J1050" s="32" t="n">
        <x:v>0.433</x:v>
      </x:c>
      <x:c r="K1050" s="32" t="n">
        <x:v>0.779</x:v>
      </x:c>
      <x:c r="L1050" t="n">
        <x:v>0</x:v>
      </x:c>
      <x:c r="M1050" t="n">
        <x:v>7</x:v>
      </x:c>
      <x:c r="N1050" s="32" t="n">
        <x:v>0.117</x:v>
      </x:c>
    </x:row>
    <x:row r="1051">
      <x:c r="A1051" t="str">
        <x:v>C01050</x:v>
      </x:c>
      <x:c r="B1051" t="n">
        <x:v>34</x:v>
      </x:c>
      <x:c r="C1051" s="30" t="n">
        <x:v>137845</x:v>
      </x:c>
      <x:c r="D1051" t="n">
        <x:v>692</x:v>
      </x:c>
      <x:c r="E1051" t="n">
        <x:v>5</x:v>
      </x:c>
      <x:c r="F1051" t="str">
        <x:v>Platinum</x:v>
      </x:c>
      <x:c r="G1051" t="str">
        <x:v>Digital</x:v>
      </x:c>
      <x:c r="H1051" s="60" t="n">
        <x:v>30799</x:v>
      </x:c>
      <x:c r="I1051" s="60" t="n">
        <x:v>2820.97</x:v>
      </x:c>
      <x:c r="J1051" s="32" t="n">
        <x:v>0.502</x:v>
      </x:c>
      <x:c r="K1051" s="32" t="n">
        <x:v>0.752</x:v>
      </x:c>
      <x:c r="L1051" t="n">
        <x:v>0</x:v>
      </x:c>
      <x:c r="M1051" t="n">
        <x:v>9</x:v>
      </x:c>
      <x:c r="N1051" s="32" t="n">
        <x:v>0.032</x:v>
      </x:c>
    </x:row>
    <x:row r="1052">
      <x:c r="A1052" t="str">
        <x:v>C01051</x:v>
      </x:c>
      <x:c r="B1052" t="n">
        <x:v>47</x:v>
      </x:c>
      <x:c r="C1052" s="30" t="n">
        <x:v>162825</x:v>
      </x:c>
      <x:c r="D1052" t="n">
        <x:v>601</x:v>
      </x:c>
      <x:c r="E1052" t="n">
        <x:v>31</x:v>
      </x:c>
      <x:c r="F1052" t="str">
        <x:v>Platinum</x:v>
      </x:c>
      <x:c r="G1052" t="str">
        <x:v>Digital</x:v>
      </x:c>
      <x:c r="H1052" s="60" t="n">
        <x:v>31609</x:v>
      </x:c>
      <x:c r="I1052" s="60" t="n">
        <x:v>3487.43</x:v>
      </x:c>
      <x:c r="J1052" s="32" t="n">
        <x:v>0.582</x:v>
      </x:c>
      <x:c r="K1052" s="32" t="n">
        <x:v>0.669</x:v>
      </x:c>
      <x:c r="L1052" t="n">
        <x:v>0</x:v>
      </x:c>
      <x:c r="M1052" t="n">
        <x:v>9</x:v>
      </x:c>
      <x:c r="N1052" s="32" t="n">
        <x:v>0.02</x:v>
      </x:c>
    </x:row>
    <x:row r="1053">
      <x:c r="A1053" t="str">
        <x:v>C01052</x:v>
      </x:c>
      <x:c r="B1053" t="n">
        <x:v>37</x:v>
      </x:c>
      <x:c r="C1053" s="30" t="n">
        <x:v>82929</x:v>
      </x:c>
      <x:c r="D1053" t="n">
        <x:v>641</x:v>
      </x:c>
      <x:c r="E1053" t="n">
        <x:v>40</x:v>
      </x:c>
      <x:c r="F1053" t="str">
        <x:v>Gold</x:v>
      </x:c>
      <x:c r="G1053" t="str">
        <x:v>Partner</x:v>
      </x:c>
      <x:c r="H1053" s="60" t="n">
        <x:v>10478</x:v>
      </x:c>
      <x:c r="I1053" s="60" t="n">
        <x:v>1123.44</x:v>
      </x:c>
      <x:c r="J1053" s="32" t="n">
        <x:v>0.558</x:v>
      </x:c>
      <x:c r="K1053" s="32" t="n">
        <x:v>0.637</x:v>
      </x:c>
      <x:c r="L1053" t="n">
        <x:v>1</x:v>
      </x:c>
      <x:c r="M1053" t="n">
        <x:v>5</x:v>
      </x:c>
      <x:c r="N1053" s="32" t="n">
        <x:v>0.245</x:v>
      </x:c>
    </x:row>
    <x:row r="1054">
      <x:c r="A1054" t="str">
        <x:v>C01053</x:v>
      </x:c>
      <x:c r="B1054" t="n">
        <x:v>52</x:v>
      </x:c>
      <x:c r="C1054" s="30" t="n">
        <x:v>56046</x:v>
      </x:c>
      <x:c r="D1054" t="n">
        <x:v>685</x:v>
      </x:c>
      <x:c r="E1054" t="n">
        <x:v>49</x:v>
      </x:c>
      <x:c r="F1054" t="str">
        <x:v>Gold</x:v>
      </x:c>
      <x:c r="G1054" t="str">
        <x:v>Digital</x:v>
      </x:c>
      <x:c r="H1054" s="60" t="n">
        <x:v>9593</x:v>
      </x:c>
      <x:c r="I1054" s="60" t="n">
        <x:v>952.65</x:v>
      </x:c>
      <x:c r="J1054" s="32" t="n">
        <x:v>0.241</x:v>
      </x:c>
      <x:c r="K1054" s="32" t="n">
        <x:v>0.768</x:v>
      </x:c>
      <x:c r="L1054" t="n">
        <x:v>0</x:v>
      </x:c>
      <x:c r="M1054" t="n">
        <x:v>8</x:v>
      </x:c>
      <x:c r="N1054" s="32" t="n">
        <x:v>0.045</x:v>
      </x:c>
    </x:row>
    <x:row r="1055">
      <x:c r="A1055" t="str">
        <x:v>C01054</x:v>
      </x:c>
      <x:c r="B1055" t="n">
        <x:v>52</x:v>
      </x:c>
      <x:c r="C1055" s="30" t="n">
        <x:v>52852</x:v>
      </x:c>
      <x:c r="D1055" t="n">
        <x:v>668</x:v>
      </x:c>
      <x:c r="E1055" t="n">
        <x:v>41</x:v>
      </x:c>
      <x:c r="F1055" t="str">
        <x:v>Classic</x:v>
      </x:c>
      <x:c r="G1055" t="str">
        <x:v> Branch</x:v>
      </x:c>
      <x:c r="H1055" s="60" t="n">
        <x:v>4230</x:v>
      </x:c>
      <x:c r="I1055" s="60" t="n">
        <x:v>150</x:v>
      </x:c>
      <x:c r="J1055" s="32" t="n">
        <x:v>0.537</x:v>
      </x:c>
      <x:c r="K1055" s="32" t="n">
        <x:v>0.549</x:v>
      </x:c>
      <x:c r="L1055" t="n">
        <x:v>0</x:v>
      </x:c>
      <x:c r="M1055" t="n">
        <x:v>8</x:v>
      </x:c>
      <x:c r="N1055" s="32" t="n">
        <x:v>0.107</x:v>
      </x:c>
    </x:row>
    <x:row r="1056">
      <x:c r="A1056" t="str">
        <x:v>C01055</x:v>
      </x:c>
      <x:c r="B1056" t="n">
        <x:v>21</x:v>
      </x:c>
      <x:c r="C1056" s="30" t="n">
        <x:v>60294</x:v>
      </x:c>
      <x:c r="D1056" t="n">
        <x:v>783</x:v>
      </x:c>
      <x:c r="E1056" t="n">
        <x:v>43</x:v>
      </x:c>
      <x:c r="F1056" t="str">
        <x:v>Gold</x:v>
      </x:c>
      <x:c r="G1056" t="str">
        <x:v>Digital</x:v>
      </x:c>
      <x:c r="H1056" s="60" t="n">
        <x:v>12628</x:v>
      </x:c>
      <x:c r="I1056" s="60" t="n">
        <x:v>1210.3</x:v>
      </x:c>
      <x:c r="J1056" s="32" t="n">
        <x:v>0.206</x:v>
      </x:c>
      <x:c r="K1056" s="32" t="n">
        <x:v>0.909</x:v>
      </x:c>
      <x:c r="L1056" t="n">
        <x:v>0</x:v>
      </x:c>
      <x:c r="M1056" t="n">
        <x:v>5</x:v>
      </x:c>
      <x:c r="N1056" s="32" t="n">
        <x:v>0.238</x:v>
      </x:c>
    </x:row>
    <x:row r="1057">
      <x:c r="A1057" t="str">
        <x:v>C01056</x:v>
      </x:c>
      <x:c r="B1057" t="n">
        <x:v>46</x:v>
      </x:c>
      <x:c r="C1057" s="30" t="n">
        <x:v>89175</x:v>
      </x:c>
      <x:c r="D1057" t="n">
        <x:v>746</x:v>
      </x:c>
      <x:c r="E1057" t="n">
        <x:v>35</x:v>
      </x:c>
      <x:c r="F1057" t="str">
        <x:v>Platinum</x:v>
      </x:c>
      <x:c r="G1057" t="str">
        <x:v>Branch</x:v>
      </x:c>
      <x:c r="H1057" s="60" t="n">
        <x:v>24853</x:v>
      </x:c>
      <x:c r="I1057" s="60" t="n">
        <x:v>2709</x:v>
      </x:c>
      <x:c r="J1057" s="32" t="n">
        <x:v>0.379</x:v>
      </x:c>
      <x:c r="K1057" s="32" t="n">
        <x:v>0.903</x:v>
      </x:c>
      <x:c r="L1057" t="n">
        <x:v>0</x:v>
      </x:c>
      <x:c r="M1057" t="n">
        <x:v>8</x:v>
      </x:c>
      <x:c r="N1057" s="32" t="n">
        <x:v>0.064</x:v>
      </x:c>
    </x:row>
    <x:row r="1058">
      <x:c r="A1058" t="str">
        <x:v>C01057</x:v>
      </x:c>
      <x:c r="B1058" t="n">
        <x:v>45</x:v>
      </x:c>
      <x:c r="C1058" s="30" t="n">
        <x:v>155801</x:v>
      </x:c>
      <x:c r="D1058" t="n">
        <x:v>562</x:v>
      </x:c>
      <x:c r="E1058" t="n">
        <x:v>43</x:v>
      </x:c>
      <x:c r="F1058" t="str">
        <x:v>Platinum</x:v>
      </x:c>
      <x:c r="G1058" t="str">
        <x:v>Partner</x:v>
      </x:c>
      <x:c r="H1058" s="60" t="n">
        <x:v>29209</x:v>
      </x:c>
      <x:c r="I1058" s="60" t="n">
        <x:v>3102.09</x:v>
      </x:c>
      <x:c r="J1058" s="32" t="n">
        <x:v>0.407</x:v>
      </x:c>
      <x:c r="K1058" s="32" t="n">
        <x:v>0.511</x:v>
      </x:c>
      <x:c r="L1058" t="n">
        <x:v>0</x:v>
      </x:c>
      <x:c r="M1058" t="n">
        <x:v>7</x:v>
      </x:c>
      <x:c r="N1058" s="32" t="n">
        <x:v>0.12</x:v>
      </x:c>
    </x:row>
    <x:row r="1059">
      <x:c r="A1059" t="str">
        <x:v>C01058</x:v>
      </x:c>
      <x:c r="B1059" t="n">
        <x:v>38</x:v>
      </x:c>
      <x:c r="C1059" s="30" t="n">
        <x:v>64790</x:v>
      </x:c>
      <x:c r="D1059" t="n">
        <x:v>621</x:v>
      </x:c>
      <x:c r="E1059" t="n">
        <x:v>15</x:v>
      </x:c>
      <x:c r="F1059" t="str">
        <x:v>Classic</x:v>
      </x:c>
      <x:c r="G1059" t="str">
        <x:v>Direct Mail</x:v>
      </x:c>
      <x:c r="H1059" s="60" t="n">
        <x:v>5243</x:v>
      </x:c>
      <x:c r="I1059" s="60" t="n">
        <x:v>501.58</x:v>
      </x:c>
      <x:c r="J1059" s="32" t="n">
        <x:v>0.315</x:v>
      </x:c>
      <x:c r="K1059" s="32" t="n">
        <x:v>0.725</x:v>
      </x:c>
      <x:c r="L1059" t="n">
        <x:v>0</x:v>
      </x:c>
      <x:c r="M1059" t="n">
        <x:v>9</x:v>
      </x:c>
      <x:c r="N1059" s="32" t="n">
        <x:v>0.02</x:v>
      </x:c>
    </x:row>
    <x:row r="1060">
      <x:c r="A1060" t="str">
        <x:v>C01059</x:v>
      </x:c>
      <x:c r="B1060" t="n">
        <x:v>63</x:v>
      </x:c>
      <x:c r="C1060" s="30" t="n">
        <x:v>68608</x:v>
      </x:c>
      <x:c r="D1060" t="n">
        <x:v>650</x:v>
      </x:c>
      <x:c r="E1060" t="n">
        <x:v>38</x:v>
      </x:c>
      <x:c r="F1060" t="str">
        <x:v>Gold</x:v>
      </x:c>
      <x:c r="G1060" t="str">
        <x:v>DIGITAL</x:v>
      </x:c>
      <x:c r="H1060" s="60" t="n">
        <x:v>8277</x:v>
      </x:c>
      <x:c r="I1060" s="60" t="n">
        <x:v>718.31</x:v>
      </x:c>
      <x:c r="J1060" s="32" t="n">
        <x:v>0.467</x:v>
      </x:c>
      <x:c r="K1060" s="32" t="n">
        <x:v>0.709</x:v>
      </x:c>
      <x:c r="L1060" t="n">
        <x:v>0</x:v>
      </x:c>
      <x:c r="M1060" t="n">
        <x:v>6</x:v>
      </x:c>
      <x:c r="N1060" s="32" t="n">
        <x:v>0.189</x:v>
      </x:c>
    </x:row>
    <x:row r="1061">
      <x:c r="A1061" t="str">
        <x:v>C01060</x:v>
      </x:c>
      <x:c r="B1061" t="n">
        <x:v>62</x:v>
      </x:c>
      <x:c r="C1061" s="30" t="n">
        <x:v>128792</x:v>
      </x:c>
      <x:c r="D1061" t="n">
        <x:v>713</x:v>
      </x:c>
      <x:c r="E1061" t="n">
        <x:v>16</x:v>
      </x:c>
      <x:c r="F1061" t="str">
        <x:v>Classic</x:v>
      </x:c>
      <x:c r="G1061" t="str">
        <x:v>Branch</x:v>
      </x:c>
      <x:c r="H1061" s="60" t="n">
        <x:v>9844</x:v>
      </x:c>
      <x:c r="I1061" s="60" t="n">
        <x:v>1386.96</x:v>
      </x:c>
      <x:c r="J1061" s="32" t="n">
        <x:v>0.289</x:v>
      </x:c>
      <x:c r="K1061" s="32" t="n">
        <x:v>0.927</x:v>
      </x:c>
      <x:c r="L1061" t="n">
        <x:v>0</x:v>
      </x:c>
      <x:c r="M1061" t="n">
        <x:v>8</x:v>
      </x:c>
      <x:c r="N1061" s="32" t="n">
        <x:v>0.09</x:v>
      </x:c>
    </x:row>
    <x:row r="1062">
      <x:c r="A1062" t="str">
        <x:v>C01061</x:v>
      </x:c>
      <x:c r="B1062" t="n">
        <x:v>43</x:v>
      </x:c>
      <x:c r="C1062" s="30" t="n">
        <x:v>58301</x:v>
      </x:c>
      <x:c r="D1062" t="n">
        <x:v>613</x:v>
      </x:c>
      <x:c r="E1062" t="n">
        <x:v>66</x:v>
      </x:c>
      <x:c r="F1062" t="str">
        <x:v>Classic</x:v>
      </x:c>
      <x:c r="G1062" t="str">
        <x:v>Partner</x:v>
      </x:c>
      <x:c r="H1062" s="60" t="n">
        <x:v>5375</x:v>
      </x:c>
      <x:c r="I1062" s="60" t="n">
        <x:v>459.08</x:v>
      </x:c>
      <x:c r="J1062" s="32" t="n">
        <x:v>0.576</x:v>
      </x:c>
      <x:c r="K1062" s="32" t="n">
        <x:v>0.795</x:v>
      </x:c>
      <x:c r="L1062" t="n">
        <x:v>0</x:v>
      </x:c>
      <x:c r="M1062" t="n">
        <x:v>8</x:v>
      </x:c>
      <x:c r="N1062" s="32" t="n">
        <x:v>0.072</x:v>
      </x:c>
    </x:row>
    <x:row r="1063">
      <x:c r="A1063" t="str">
        <x:v>C01062</x:v>
      </x:c>
      <x:c r="B1063" t="n">
        <x:v>25</x:v>
      </x:c>
      <x:c r="C1063" s="30" t="n">
        <x:v>136029</x:v>
      </x:c>
      <x:c r="D1063" t="n">
        <x:v>776</x:v>
      </x:c>
      <x:c r="E1063" t="n">
        <x:v>100</x:v>
      </x:c>
      <x:c r="F1063" t="str">
        <x:v>Classic</x:v>
      </x:c>
      <x:c r="G1063" t="str">
        <x:v>Direct Mail</x:v>
      </x:c>
      <x:c r="H1063" s="60" t="n">
        <x:v>13351</x:v>
      </x:c>
      <x:c r="I1063" s="60" t="n">
        <x:v>1440.04</x:v>
      </x:c>
      <x:c r="J1063" s="32" t="n">
        <x:v>0.23</x:v>
      </x:c>
      <x:c r="K1063" s="32" t="n">
        <x:v>0.915</x:v>
      </x:c>
      <x:c r="L1063" t="n">
        <x:v>0</x:v>
      </x:c>
      <x:c r="M1063" t="n">
        <x:v>8</x:v>
      </x:c>
      <x:c r="N1063" s="32" t="n">
        <x:v>0.086</x:v>
      </x:c>
    </x:row>
    <x:row r="1064">
      <x:c r="A1064" t="str">
        <x:v>C01063</x:v>
      </x:c>
      <x:c r="B1064" t="n">
        <x:v>42</x:v>
      </x:c>
      <x:c r="C1064" s="30" t="n">
        <x:v>53360</x:v>
      </x:c>
      <x:c r="D1064" t="n">
        <x:v>635</x:v>
      </x:c>
      <x:c r="E1064" t="n">
        <x:v>24</x:v>
      </x:c>
      <x:c r="F1064" t="str">
        <x:v>Classic</x:v>
      </x:c>
      <x:c r="G1064" t="str">
        <x:v>Direct Mail</x:v>
      </x:c>
      <x:c r="H1064" s="60" t="n">
        <x:v>4508</x:v>
      </x:c>
      <x:c r="I1064" s="60" t="n">
        <x:v>228.47</x:v>
      </x:c>
      <x:c r="J1064" s="32" t="n">
        <x:v>0.414</x:v>
      </x:c>
      <x:c r="K1064" s="32" t="n">
        <x:v>0.596</x:v>
      </x:c>
      <x:c r="L1064" t="n">
        <x:v>0</x:v>
      </x:c>
      <x:c r="M1064" t="n">
        <x:v>8</x:v>
      </x:c>
      <x:c r="N1064" s="32" t="n">
        <x:v>0.024</x:v>
      </x:c>
    </x:row>
    <x:row r="1065">
      <x:c r="A1065" t="str">
        <x:v>C01064</x:v>
      </x:c>
      <x:c r="B1065" t="n">
        <x:v>57</x:v>
      </x:c>
      <x:c r="C1065" s="30" t="n">
        <x:v>107913</x:v>
      </x:c>
      <x:c r="D1065" t="n">
        <x:v>685</x:v>
      </x:c>
      <x:c r="E1065" t="n">
        <x:v>21</x:v>
      </x:c>
      <x:c r="F1065" t="str">
        <x:v>PLATINUM</x:v>
      </x:c>
      <x:c r="G1065" t="str">
        <x:v>Partner</x:v>
      </x:c>
      <x:c r="H1065" s="60" t="n">
        <x:v>20353</x:v>
      </x:c>
      <x:c r="I1065" s="60" t="n">
        <x:v>2157.59</x:v>
      </x:c>
      <x:c r="J1065" s="32" t="n">
        <x:v>0.329</x:v>
      </x:c>
      <x:c r="K1065" s="32" t="n">
        <x:v>0.81</x:v>
      </x:c>
      <x:c r="L1065" t="n">
        <x:v>0</x:v>
      </x:c>
      <x:c r="M1065" t="n">
        <x:v>8</x:v>
      </x:c>
      <x:c r="N1065" s="32" t="n">
        <x:v>0.077</x:v>
      </x:c>
    </x:row>
    <x:row r="1066">
      <x:c r="A1066" t="str">
        <x:v>C01065</x:v>
      </x:c>
      <x:c r="B1066" t="n">
        <x:v>32</x:v>
      </x:c>
      <x:c r="C1066" s="30" t="n">
        <x:v>87443</x:v>
      </x:c>
      <x:c r="D1066" t="n">
        <x:v>539</x:v>
      </x:c>
      <x:c r="E1066" t="n">
        <x:v>18</x:v>
      </x:c>
      <x:c r="F1066" t="str">
        <x:v>Classic</x:v>
      </x:c>
      <x:c r="G1066" t="str">
        <x:v>direct mail</x:v>
      </x:c>
      <x:c r="H1066" s="60" t="n">
        <x:v>2759</x:v>
      </x:c>
      <x:c r="I1066" s="60" t="n">
        <x:v>507.34</x:v>
      </x:c>
      <x:c r="J1066" s="32" t="n">
        <x:v>0.534</x:v>
      </x:c>
      <x:c r="K1066" s="32" t="n">
        <x:v>0.683</x:v>
      </x:c>
      <x:c r="L1066" t="n">
        <x:v>1</x:v>
      </x:c>
      <x:c r="M1066" t="n">
        <x:v>6</x:v>
      </x:c>
      <x:c r="N1066" s="32" t="n">
        <x:v>0.16</x:v>
      </x:c>
    </x:row>
    <x:row r="1067">
      <x:c r="A1067" t="str">
        <x:v>C01066</x:v>
      </x:c>
      <x:c r="B1067" t="n">
        <x:v>28</x:v>
      </x:c>
      <x:c r="C1067" s="30" t="n">
        <x:v>58919</x:v>
      </x:c>
      <x:c r="D1067" t="n">
        <x:v>635</x:v>
      </x:c>
      <x:c r="E1067" t="n">
        <x:v>64</x:v>
      </x:c>
      <x:c r="F1067" t="str">
        <x:v>Classic</x:v>
      </x:c>
      <x:c r="G1067" t="str">
        <x:v>Digital</x:v>
      </x:c>
      <x:c r="H1067" s="60" t="n">
        <x:v>8798</x:v>
      </x:c>
      <x:c r="I1067" s="60" t="n">
        <x:v>972.55</x:v>
      </x:c>
      <x:c r="J1067" s="32" t="n">
        <x:v>0.81</x:v>
      </x:c>
      <x:c r="K1067" s="32" t="n">
        <x:v>0.63</x:v>
      </x:c>
      <x:c r="L1067" t="n">
        <x:v>0</x:v>
      </x:c>
      <x:c r="M1067" t="n">
        <x:v>9</x:v>
      </x:c>
      <x:c r="N1067" s="32" t="n">
        <x:v>0.02</x:v>
      </x:c>
    </x:row>
    <x:row r="1068">
      <x:c r="A1068" t="str">
        <x:v>C01067</x:v>
      </x:c>
      <x:c r="B1068" t="n">
        <x:v>33</x:v>
      </x:c>
      <x:c r="C1068" s="30" t="n">
        <x:v>88395</x:v>
      </x:c>
      <x:c r="D1068" t="n">
        <x:v>705</x:v>
      </x:c>
      <x:c r="E1068" t="n">
        <x:v>15</x:v>
      </x:c>
      <x:c r="F1068" t="str">
        <x:v>gold</x:v>
      </x:c>
      <x:c r="G1068" t="str">
        <x:v>DIGITAL</x:v>
      </x:c>
      <x:c r="H1068" s="60" t="n">
        <x:v>12384</x:v>
      </x:c>
      <x:c r="I1068" s="60" t="n">
        <x:v>1206.77</x:v>
      </x:c>
      <x:c r="J1068" s="32" t="n">
        <x:v>0.306</x:v>
      </x:c>
      <x:c r="K1068" s="32" t="n">
        <x:v>0.634</x:v>
      </x:c>
      <x:c r="L1068" t="n">
        <x:v>0</x:v>
      </x:c>
      <x:c r="M1068" t="n">
        <x:v>6</x:v>
      </x:c>
      <x:c r="N1068" s="32" t="n">
        <x:v>0.174</x:v>
      </x:c>
    </x:row>
    <x:row r="1069">
      <x:c r="A1069" t="str">
        <x:v>C01068</x:v>
      </x:c>
      <x:c r="B1069" t="n">
        <x:v>30</x:v>
      </x:c>
      <x:c r="C1069" s="30" t="n">
        <x:v>59534</x:v>
      </x:c>
      <x:c r="D1069" t="n">
        <x:v>677</x:v>
      </x:c>
      <x:c r="E1069" t="n">
        <x:v>21</x:v>
      </x:c>
      <x:c r="F1069" t="str">
        <x:v>Gold</x:v>
      </x:c>
      <x:c r="G1069" t="str">
        <x:v>Digital</x:v>
      </x:c>
      <x:c r="H1069" s="60" t="n">
        <x:v>6268</x:v>
      </x:c>
      <x:c r="I1069" s="60" t="n">
        <x:v>557.01</x:v>
      </x:c>
      <x:c r="J1069" s="32" t="n">
        <x:v>0.456</x:v>
      </x:c>
      <x:c r="K1069" s="32" t="n">
        <x:v>0.647</x:v>
      </x:c>
      <x:c r="L1069" t="n">
        <x:v>0</x:v>
      </x:c>
      <x:c r="M1069" t="n">
        <x:v>8</x:v>
      </x:c>
      <x:c r="N1069" s="32" t="n">
        <x:v>0.163</x:v>
      </x:c>
    </x:row>
    <x:row r="1070">
      <x:c r="A1070" t="str">
        <x:v>C01069</x:v>
      </x:c>
      <x:c r="B1070" t="n">
        <x:v>30</x:v>
      </x:c>
      <x:c r="C1070" s="30" t="n">
        <x:v>118975</x:v>
      </x:c>
      <x:c r="D1070" t="n">
        <x:v>639</x:v>
      </x:c>
      <x:c r="E1070" t="n">
        <x:v>6</x:v>
      </x:c>
      <x:c r="F1070" t="str">
        <x:v>Gold</x:v>
      </x:c>
      <x:c r="G1070" t="str">
        <x:v>Partner</x:v>
      </x:c>
      <x:c r="H1070" s="60" t="n">
        <x:v>16914</x:v>
      </x:c>
      <x:c r="I1070" s="60" t="n">
        <x:v>1990.82</x:v>
      </x:c>
      <x:c r="J1070" s="32" t="n">
        <x:v>0.422</x:v>
      </x:c>
      <x:c r="K1070" s="32" t="n">
        <x:v>0.788</x:v>
      </x:c>
      <x:c r="L1070" t="n">
        <x:v>0</x:v>
      </x:c>
      <x:c r="M1070" t="n">
        <x:v>9</x:v>
      </x:c>
      <x:c r="N1070" s="32" t="n">
        <x:v>0.02</x:v>
      </x:c>
    </x:row>
    <x:row r="1071">
      <x:c r="A1071" t="str">
        <x:v>C01070</x:v>
      </x:c>
      <x:c r="B1071" t="n">
        <x:v>39</x:v>
      </x:c>
      <x:c r="C1071" s="30" t="n">
        <x:v>74692</x:v>
      </x:c>
      <x:c r="D1071" t="n">
        <x:v>612</x:v>
      </x:c>
      <x:c r="E1071" t="n">
        <x:v>46</x:v>
      </x:c>
      <x:c r="F1071" t="str">
        <x:v>Classic</x:v>
      </x:c>
      <x:c r="G1071" t="str">
        <x:v> Digital</x:v>
      </x:c>
      <x:c r="H1071" s="60" t="n">
        <x:v>2752</x:v>
      </x:c>
      <x:c r="I1071" s="60" t="n">
        <x:v>426.75</x:v>
      </x:c>
      <x:c r="J1071" s="32" t="n">
        <x:v>0.498</x:v>
      </x:c>
      <x:c r="K1071" s="32" t="n">
        <x:v>0.761</x:v>
      </x:c>
      <x:c r="L1071" t="n">
        <x:v>0</x:v>
      </x:c>
      <x:c r="M1071" t="n">
        <x:v>6</x:v>
      </x:c>
      <x:c r="N1071" s="32" t="n">
        <x:v>0.168</x:v>
      </x:c>
    </x:row>
    <x:row r="1072">
      <x:c r="A1072" t="str">
        <x:v>C01071</x:v>
      </x:c>
      <x:c r="B1072" t="n">
        <x:v>42</x:v>
      </x:c>
      <x:c r="C1072" s="30" t="n">
        <x:v>138331</x:v>
      </x:c>
      <x:c r="D1072" t="n">
        <x:v>621</x:v>
      </x:c>
      <x:c r="E1072" t="n">
        <x:v>58</x:v>
      </x:c>
      <x:c r="F1072" t="str">
        <x:v>Platinum</x:v>
      </x:c>
      <x:c r="G1072" t="str">
        <x:v>Direct Mail</x:v>
      </x:c>
      <x:c r="H1072" s="60" t="n">
        <x:v>24128</x:v>
      </x:c>
      <x:c r="I1072" s="60" t="n">
        <x:v>2748.39</x:v>
      </x:c>
      <x:c r="J1072" s="32" t="n">
        <x:v>0.282</x:v>
      </x:c>
      <x:c r="K1072" s="32" t="n">
        <x:v>0.693</x:v>
      </x:c>
      <x:c r="L1072" t="n">
        <x:v>0</x:v>
      </x:c>
      <x:c r="M1072" t="n">
        <x:v>8</x:v>
      </x:c>
      <x:c r="N1072" s="32" t="n">
        <x:v>0.02</x:v>
      </x:c>
    </x:row>
    <x:row r="1073">
      <x:c r="A1073" t="str">
        <x:v>C01072</x:v>
      </x:c>
      <x:c r="B1073" t="n">
        <x:v>27</x:v>
      </x:c>
      <x:c r="C1073" s="30" t="n">
        <x:v>37843</x:v>
      </x:c>
      <x:c r="D1073" t="n">
        <x:v>679</x:v>
      </x:c>
      <x:c r="E1073" t="n">
        <x:v>54</x:v>
      </x:c>
      <x:c r="F1073" t="str">
        <x:v>Classic</x:v>
      </x:c>
      <x:c r="G1073" t="str">
        <x:v>Digital</x:v>
      </x:c>
      <x:c r="H1073" s="60" t="n">
        <x:v>4517</x:v>
      </x:c>
      <x:c r="I1073" s="60" t="n">
        <x:v>228.4</x:v>
      </x:c>
      <x:c r="J1073" s="32" t="n">
        <x:v>0.313</x:v>
      </x:c>
      <x:c r="K1073" s="32" t="n">
        <x:v>0.713</x:v>
      </x:c>
      <x:c r="L1073" t="n">
        <x:v>0</x:v>
      </x:c>
      <x:c r="M1073" t="n">
        <x:v>6</x:v>
      </x:c>
      <x:c r="N1073" s="32" t="n">
        <x:v>0.172</x:v>
      </x:c>
    </x:row>
    <x:row r="1074">
      <x:c r="A1074" t="str">
        <x:v>C01073</x:v>
      </x:c>
      <x:c r="B1074" t="n">
        <x:v>56</x:v>
      </x:c>
      <x:c r="C1074" s="30" t="n">
        <x:v>77303</x:v>
      </x:c>
      <x:c r="D1074" t="n">
        <x:v>734</x:v>
      </x:c>
      <x:c r="E1074" t="n">
        <x:v>27</x:v>
      </x:c>
      <x:c r="F1074" t="str">
        <x:v> Gold</x:v>
      </x:c>
      <x:c r="G1074" t="str">
        <x:v>Branch </x:v>
      </x:c>
      <x:c r="H1074" s="60" t="n">
        <x:v>13165</x:v>
      </x:c>
      <x:c r="I1074" s="60" t="n">
        <x:v>1038.42</x:v>
      </x:c>
      <x:c r="J1074" s="32" t="n">
        <x:v>0.251</x:v>
      </x:c>
      <x:c r="K1074" s="32" t="n">
        <x:v>0.697</x:v>
      </x:c>
      <x:c r="L1074" t="n">
        <x:v>0</x:v>
      </x:c>
      <x:c r="M1074" t="n">
        <x:v>9</x:v>
      </x:c>
      <x:c r="N1074" s="32" t="n">
        <x:v>0.02</x:v>
      </x:c>
    </x:row>
    <x:row r="1075">
      <x:c r="A1075" t="str">
        <x:v>C01074</x:v>
      </x:c>
      <x:c r="B1075" t="n">
        <x:v>50</x:v>
      </x:c>
      <x:c r="C1075" s="30" t="n">
        <x:v>90938</x:v>
      </x:c>
      <x:c r="D1075" t="n">
        <x:v>661</x:v>
      </x:c>
      <x:c r="E1075" t="n">
        <x:v>126</x:v>
      </x:c>
      <x:c r="F1075" t="str">
        <x:v>Gold</x:v>
      </x:c>
      <x:c r="G1075" t="str">
        <x:v>Partner</x:v>
      </x:c>
      <x:c r="H1075" s="60" t="n">
        <x:v>11015</x:v>
      </x:c>
      <x:c r="I1075" s="60" t="n">
        <x:v>816.85</x:v>
      </x:c>
      <x:c r="J1075" s="32" t="n">
        <x:v>0.596</x:v>
      </x:c>
      <x:c r="K1075" s="32" t="n">
        <x:v>0.921</x:v>
      </x:c>
      <x:c r="L1075" t="n">
        <x:v>0</x:v>
      </x:c>
      <x:c r="M1075" t="n">
        <x:v>7</x:v>
      </x:c>
      <x:c r="N1075" s="32" t="n">
        <x:v>0.183</x:v>
      </x:c>
    </x:row>
    <x:row r="1076">
      <x:c r="A1076" t="str">
        <x:v>C01075</x:v>
      </x:c>
      <x:c r="B1076" t="n">
        <x:v>21</x:v>
      </x:c>
      <x:c r="C1076" s="30" t="n">
        <x:v>70758</x:v>
      </x:c>
      <x:c r="D1076" t="n">
        <x:v>618</x:v>
      </x:c>
      <x:c r="E1076" t="n">
        <x:v>18</x:v>
      </x:c>
      <x:c r="F1076" t="str">
        <x:v>Classic</x:v>
      </x:c>
      <x:c r="G1076" t="str">
        <x:v>Direct Mail</x:v>
      </x:c>
      <x:c r="H1076" s="60" t="n">
        <x:v>5081</x:v>
      </x:c>
      <x:c r="I1076" s="60" t="n">
        <x:v>1128.49</x:v>
      </x:c>
      <x:c r="J1076" s="32" t="n">
        <x:v>0.459</x:v>
      </x:c>
      <x:c r="K1076" s="32" t="n">
        <x:v>0.592</x:v>
      </x:c>
      <x:c r="L1076" t="n">
        <x:v>0</x:v>
      </x:c>
      <x:c r="M1076" t="n">
        <x:v>10</x:v>
      </x:c>
      <x:c r="N1076" s="32" t="n">
        <x:v>0.02</x:v>
      </x:c>
    </x:row>
    <x:row r="1077">
      <x:c r="A1077" t="str">
        <x:v>C01076</x:v>
      </x:c>
      <x:c r="B1077" t="n">
        <x:v>32</x:v>
      </x:c>
      <x:c r="C1077" s="30" t="n">
        <x:v>45342</x:v>
      </x:c>
      <x:c r="D1077" t="n">
        <x:v>585</x:v>
      </x:c>
      <x:c r="E1077" t="n">
        <x:v>79</x:v>
      </x:c>
      <x:c r="F1077" t="str">
        <x:v>Classic</x:v>
      </x:c>
      <x:c r="G1077" t="str">
        <x:v>Direct Mail</x:v>
      </x:c>
      <x:c r="H1077" s="60" t="n">
        <x:v>1529</x:v>
      </x:c>
      <x:c r="I1077" s="60" t="n">
        <x:v>496.87</x:v>
      </x:c>
      <x:c r="J1077" s="32" t="n">
        <x:v>0.357</x:v>
      </x:c>
      <x:c r="K1077" s="32" t="n">
        <x:v>0.613</x:v>
      </x:c>
      <x:c r="L1077" t="n">
        <x:v>0</x:v>
      </x:c>
      <x:c r="M1077" t="n">
        <x:v>9</x:v>
      </x:c>
      <x:c r="N1077" s="32" t="n">
        <x:v>0.02</x:v>
      </x:c>
    </x:row>
    <x:row r="1078">
      <x:c r="A1078" t="str">
        <x:v>C01077</x:v>
      </x:c>
      <x:c r="B1078" t="n">
        <x:v>45</x:v>
      </x:c>
      <x:c r="C1078" s="30" t="n">
        <x:v>98638</x:v>
      </x:c>
      <x:c r="D1078" t="n">
        <x:v>771</x:v>
      </x:c>
      <x:c r="E1078" t="n">
        <x:v>50</x:v>
      </x:c>
      <x:c r="F1078" t="str">
        <x:v>Platinum</x:v>
      </x:c>
      <x:c r="G1078" t="str">
        <x:v>Direct Mail</x:v>
      </x:c>
      <x:c r="H1078" s="60" t="n">
        <x:v>23016</x:v>
      </x:c>
      <x:c r="I1078" s="60" t="n">
        <x:v>2630.52</x:v>
      </x:c>
      <x:c r="J1078" s="32" t="n">
        <x:v>0.41</x:v>
      </x:c>
      <x:c r="K1078" s="32" t="n">
        <x:v>0.858</x:v>
      </x:c>
      <x:c r="L1078" t="n">
        <x:v>0</x:v>
      </x:c>
      <x:c r="M1078" t="n">
        <x:v>6</x:v>
      </x:c>
      <x:c r="N1078" s="32" t="n">
        <x:v>0.148</x:v>
      </x:c>
    </x:row>
    <x:row r="1079">
      <x:c r="A1079" t="str">
        <x:v>C01078</x:v>
      </x:c>
      <x:c r="B1079" t="n">
        <x:v>50</x:v>
      </x:c>
      <x:c r="C1079" s="30" t="n">
        <x:v>67184</x:v>
      </x:c>
      <x:c r="D1079" t="n">
        <x:v>699</x:v>
      </x:c>
      <x:c r="E1079" t="n">
        <x:v>26</x:v>
      </x:c>
      <x:c r="F1079" t="str">
        <x:v>Gold</x:v>
      </x:c>
      <x:c r="G1079" t="str">
        <x:v>Digital</x:v>
      </x:c>
      <x:c r="H1079" s="60" t="n">
        <x:v>12220</x:v>
      </x:c>
      <x:c r="I1079" s="60" t="n">
        <x:v>1392.96</x:v>
      </x:c>
      <x:c r="J1079" s="32" t="n">
        <x:v>0.389</x:v>
      </x:c>
      <x:c r="K1079" s="32" t="n">
        <x:v>0.791</x:v>
      </x:c>
      <x:c r="L1079" t="n">
        <x:v>0</x:v>
      </x:c>
      <x:c r="M1079" t="n">
        <x:v>8</x:v>
      </x:c>
      <x:c r="N1079" s="32" t="n">
        <x:v>0.049</x:v>
      </x:c>
    </x:row>
    <x:row r="1080">
      <x:c r="A1080" t="str">
        <x:v>C01079</x:v>
      </x:c>
      <x:c r="B1080" t="n">
        <x:v>37</x:v>
      </x:c>
      <x:c r="C1080" s="30" t="n">
        <x:v>28000</x:v>
      </x:c>
      <x:c r="D1080" t="n">
        <x:v>584</x:v>
      </x:c>
      <x:c r="E1080" t="n">
        <x:v>42</x:v>
      </x:c>
      <x:c r="F1080" t="str">
        <x:v>Classic</x:v>
      </x:c>
      <x:c r="G1080" t="str">
        <x:v>Digital</x:v>
      </x:c>
      <x:c r="H1080" s="60" t="n">
        <x:v>1000</x:v>
      </x:c>
      <x:c r="I1080" s="60" t="n">
        <x:v>150</x:v>
      </x:c>
      <x:c r="J1080" s="32" t="n">
        <x:v>0.454</x:v>
      </x:c>
      <x:c r="K1080" s="32" t="n">
        <x:v>0.671</x:v>
      </x:c>
      <x:c r="L1080" t="n">
        <x:v>0</x:v>
      </x:c>
      <x:c r="M1080" t="n">
        <x:v>6</x:v>
      </x:c>
      <x:c r="N1080" s="32" t="n">
        <x:v>0.133</x:v>
      </x:c>
    </x:row>
    <x:row r="1081">
      <x:c r="A1081" t="str">
        <x:v>C01080</x:v>
      </x:c>
      <x:c r="B1081" t="n">
        <x:v>42</x:v>
      </x:c>
      <x:c r="C1081" s="30" t="n">
        <x:v>94966</x:v>
      </x:c>
      <x:c r="D1081" t="n">
        <x:v>607</x:v>
      </x:c>
      <x:c r="E1081" t="n">
        <x:v>103</x:v>
      </x:c>
      <x:c r="F1081" t="str">
        <x:v>Gold</x:v>
      </x:c>
      <x:c r="G1081" t="str">
        <x:v>Digital</x:v>
      </x:c>
      <x:c r="H1081" s="60" t="n">
        <x:v>7375</x:v>
      </x:c>
      <x:c r="I1081" s="60" t="n">
        <x:v>640.99</x:v>
      </x:c>
      <x:c r="J1081" s="32" t="n">
        <x:v>0.363</x:v>
      </x:c>
      <x:c r="K1081" s="32" t="n">
        <x:v>0.798</x:v>
      </x:c>
      <x:c r="L1081" t="n">
        <x:v>0</x:v>
      </x:c>
      <x:c r="M1081" t="n">
        <x:v>6</x:v>
      </x:c>
      <x:c r="N1081" s="32" t="n">
        <x:v>0.247</x:v>
      </x:c>
    </x:row>
    <x:row r="1082">
      <x:c r="A1082" t="str">
        <x:v>C01081</x:v>
      </x:c>
      <x:c r="B1082" t="n">
        <x:v>59</x:v>
      </x:c>
      <x:c r="C1082" s="30" t="n">
        <x:v>69945</x:v>
      </x:c>
      <x:c r="D1082" t="n">
        <x:v>792</x:v>
      </x:c>
      <x:c r="E1082" t="n">
        <x:v>13</x:v>
      </x:c>
      <x:c r="F1082" t="str">
        <x:v>Platinum </x:v>
      </x:c>
      <x:c r="G1082" t="str">
        <x:v>Digital</x:v>
      </x:c>
      <x:c r="H1082" s="60" t="n">
        <x:v>21637</x:v>
      </x:c>
      <x:c r="I1082" s="60" t="n">
        <x:v>2457.73</x:v>
      </x:c>
      <x:c r="J1082" s="32" t="n">
        <x:v>0.467</x:v>
      </x:c>
      <x:c r="K1082" s="32" t="n">
        <x:v>0.984</x:v>
      </x:c>
      <x:c r="L1082" t="n">
        <x:v>0</x:v>
      </x:c>
      <x:c r="M1082" t="n">
        <x:v>8</x:v>
      </x:c>
      <x:c r="N1082" s="32" t="n">
        <x:v>0.034</x:v>
      </x:c>
    </x:row>
    <x:row r="1083">
      <x:c r="A1083" t="str">
        <x:v>C01082</x:v>
      </x:c>
      <x:c r="B1083" t="n">
        <x:v>37</x:v>
      </x:c>
      <x:c r="C1083" s="30" t="n">
        <x:v>72459</x:v>
      </x:c>
      <x:c r="D1083" t="n">
        <x:v>669</x:v>
      </x:c>
      <x:c r="E1083" t="n">
        <x:v>26</x:v>
      </x:c>
      <x:c r="F1083" t="str">
        <x:v>Gold</x:v>
      </x:c>
      <x:c r="G1083" t="str">
        <x:v>Partner</x:v>
      </x:c>
      <x:c r="H1083" s="60" t="n">
        <x:v>11446</x:v>
      </x:c>
      <x:c r="I1083" s="60" t="n">
        <x:v>1155.02</x:v>
      </x:c>
      <x:c r="J1083" s="32" t="n">
        <x:v>0.295</x:v>
      </x:c>
      <x:c r="K1083" s="32" t="n">
        <x:v>0.775</x:v>
      </x:c>
      <x:c r="L1083" t="n">
        <x:v>0</x:v>
      </x:c>
      <x:c r="M1083" t="str"/>
      <x:c r="N1083" s="32" t="n">
        <x:v>0.02</x:v>
      </x:c>
    </x:row>
    <x:row r="1084">
      <x:c r="A1084" t="str">
        <x:v>C01083</x:v>
      </x:c>
      <x:c r="B1084" t="n">
        <x:v>50</x:v>
      </x:c>
      <x:c r="C1084" s="30" t="n">
        <x:v>87646</x:v>
      </x:c>
      <x:c r="D1084" t="n">
        <x:v>671</x:v>
      </x:c>
      <x:c r="E1084" t="n">
        <x:v>75</x:v>
      </x:c>
      <x:c r="F1084" t="str">
        <x:v>Gold</x:v>
      </x:c>
      <x:c r="G1084" t="str">
        <x:v>Partner</x:v>
      </x:c>
      <x:c r="H1084" s="60" t="n">
        <x:v>10913</x:v>
      </x:c>
      <x:c r="I1084" s="60" t="n">
        <x:v>1710.05</x:v>
      </x:c>
      <x:c r="J1084" s="32" t="n">
        <x:v>0.278</x:v>
      </x:c>
      <x:c r="K1084" s="32" t="n">
        <x:v>0.814</x:v>
      </x:c>
      <x:c r="L1084" t="n">
        <x:v>0</x:v>
      </x:c>
      <x:c r="M1084" t="n">
        <x:v>3</x:v>
      </x:c>
      <x:c r="N1084" s="32" t="n">
        <x:v>0.337</x:v>
      </x:c>
    </x:row>
    <x:row r="1085">
      <x:c r="A1085" t="str">
        <x:v>C01084</x:v>
      </x:c>
      <x:c r="B1085" t="n">
        <x:v>44</x:v>
      </x:c>
      <x:c r="C1085" s="30" t="n">
        <x:v>40777</x:v>
      </x:c>
      <x:c r="D1085" t="n">
        <x:v>657</x:v>
      </x:c>
      <x:c r="E1085" t="n">
        <x:v>74</x:v>
      </x:c>
      <x:c r="F1085" t="str">
        <x:v>Classic</x:v>
      </x:c>
      <x:c r="G1085" t="str">
        <x:v>Branch</x:v>
      </x:c>
      <x:c r="H1085" s="60" t="n">
        <x:v>3922</x:v>
      </x:c>
      <x:c r="I1085" s="60" t="n">
        <x:v>734.47</x:v>
      </x:c>
      <x:c r="J1085" s="32" t="n">
        <x:v>0.487</x:v>
      </x:c>
      <x:c r="K1085" s="32" t="n">
        <x:v>0.713</x:v>
      </x:c>
      <x:c r="L1085" t="n">
        <x:v>0</x:v>
      </x:c>
      <x:c r="M1085" t="n">
        <x:v>6</x:v>
      </x:c>
      <x:c r="N1085" s="32" t="n">
        <x:v>0.184</x:v>
      </x:c>
    </x:row>
    <x:row r="1086">
      <x:c r="A1086" t="str">
        <x:v>C01085</x:v>
      </x:c>
      <x:c r="B1086" t="n">
        <x:v>40</x:v>
      </x:c>
      <x:c r="C1086" s="30" t="n">
        <x:v>64292</x:v>
      </x:c>
      <x:c r="D1086" t="n">
        <x:v>669</x:v>
      </x:c>
      <x:c r="E1086" t="n">
        <x:v>37</x:v>
      </x:c>
      <x:c r="F1086" t="str">
        <x:v>Gold</x:v>
      </x:c>
      <x:c r="G1086" t="str">
        <x:v>Branch</x:v>
      </x:c>
      <x:c r="H1086" s="60" t="n">
        <x:v>8599</x:v>
      </x:c>
      <x:c r="I1086" s="60" t="n">
        <x:v>1415.95</x:v>
      </x:c>
      <x:c r="J1086" s="32" t="n">
        <x:v>0.592</x:v>
      </x:c>
      <x:c r="K1086" s="32" t="n">
        <x:v>0.724</x:v>
      </x:c>
      <x:c r="L1086" t="n">
        <x:v>0</x:v>
      </x:c>
      <x:c r="M1086" t="n">
        <x:v>6</x:v>
      </x:c>
      <x:c r="N1086" s="32" t="n">
        <x:v>0.143</x:v>
      </x:c>
    </x:row>
    <x:row r="1087">
      <x:c r="A1087" t="str">
        <x:v>C01086</x:v>
      </x:c>
      <x:c r="B1087" t="n">
        <x:v>62</x:v>
      </x:c>
      <x:c r="C1087" s="30" t="n">
        <x:v>133789</x:v>
      </x:c>
      <x:c r="D1087" t="n">
        <x:v>657</x:v>
      </x:c>
      <x:c r="E1087" t="n">
        <x:v>30</x:v>
      </x:c>
      <x:c r="F1087" t="str">
        <x:v>Platinum</x:v>
      </x:c>
      <x:c r="G1087" t="str">
        <x:v>Digital</x:v>
      </x:c>
      <x:c r="H1087" s="60" t="n">
        <x:v>28088</x:v>
      </x:c>
      <x:c r="I1087" s="60" t="n">
        <x:v>3235.63</x:v>
      </x:c>
      <x:c r="J1087" s="32" t="n">
        <x:v>0.285</x:v>
      </x:c>
      <x:c r="K1087" s="32" t="n">
        <x:v>0.725</x:v>
      </x:c>
      <x:c r="L1087" t="n">
        <x:v>0</x:v>
      </x:c>
      <x:c r="M1087" t="str"/>
      <x:c r="N1087" s="32" t="n">
        <x:v>0.064</x:v>
      </x:c>
    </x:row>
    <x:row r="1088">
      <x:c r="A1088" t="str">
        <x:v>C01087</x:v>
      </x:c>
      <x:c r="B1088" t="n">
        <x:v>60</x:v>
      </x:c>
      <x:c r="C1088" s="30" t="n">
        <x:v>28516</x:v>
      </x:c>
      <x:c r="D1088" t="n">
        <x:v>605</x:v>
      </x:c>
      <x:c r="E1088" t="n">
        <x:v>86</x:v>
      </x:c>
      <x:c r="F1088" t="str">
        <x:v>Classic</x:v>
      </x:c>
      <x:c r="G1088" t="str">
        <x:v>DIGITAL</x:v>
      </x:c>
      <x:c r="H1088" s="60" t="n">
        <x:v>4189</x:v>
      </x:c>
      <x:c r="I1088" s="60" t="n">
        <x:v>211.78</x:v>
      </x:c>
      <x:c r="J1088" s="32" t="n">
        <x:v>0.583</x:v>
      </x:c>
      <x:c r="K1088" s="32" t="n">
        <x:v>0.743</x:v>
      </x:c>
      <x:c r="L1088" t="n">
        <x:v>0</x:v>
      </x:c>
      <x:c r="M1088" t="str"/>
      <x:c r="N1088" s="32" t="n">
        <x:v>0.126</x:v>
      </x:c>
    </x:row>
    <x:row r="1089">
      <x:c r="A1089" t="str">
        <x:v>C01088</x:v>
      </x:c>
      <x:c r="B1089" t="n">
        <x:v>71</x:v>
      </x:c>
      <x:c r="C1089" s="30" t="n">
        <x:v>60238</x:v>
      </x:c>
      <x:c r="D1089" t="n">
        <x:v>663</x:v>
      </x:c>
      <x:c r="E1089" t="n">
        <x:v>38</x:v>
      </x:c>
      <x:c r="F1089" t="str">
        <x:v>Classic</x:v>
      </x:c>
      <x:c r="G1089" t="str">
        <x:v>Digital</x:v>
      </x:c>
      <x:c r="H1089" s="60" t="n">
        <x:v>9578</x:v>
      </x:c>
      <x:c r="I1089" s="60" t="n">
        <x:v>877.18</x:v>
      </x:c>
      <x:c r="J1089" s="32" t="n">
        <x:v>0.629</x:v>
      </x:c>
      <x:c r="K1089" s="32" t="n">
        <x:v>0.671</x:v>
      </x:c>
      <x:c r="L1089" t="n">
        <x:v>0</x:v>
      </x:c>
      <x:c r="M1089" t="n">
        <x:v>8</x:v>
      </x:c>
      <x:c r="N1089" s="32" t="n">
        <x:v>0.044</x:v>
      </x:c>
    </x:row>
    <x:row r="1090">
      <x:c r="A1090" t="str">
        <x:v>C01089</x:v>
      </x:c>
      <x:c r="B1090" t="n">
        <x:v>42</x:v>
      </x:c>
      <x:c r="C1090" s="30" t="n">
        <x:v>125093</x:v>
      </x:c>
      <x:c r="D1090" t="n">
        <x:v>668</x:v>
      </x:c>
      <x:c r="E1090" t="n">
        <x:v>92</x:v>
      </x:c>
      <x:c r="F1090" t="str">
        <x:v>Classic</x:v>
      </x:c>
      <x:c r="G1090" t="str">
        <x:v>Branch</x:v>
      </x:c>
      <x:c r="H1090" s="60" t="n">
        <x:v>7697</x:v>
      </x:c>
      <x:c r="I1090" s="60" t="n">
        <x:v>1554</x:v>
      </x:c>
      <x:c r="J1090" s="32" t="n">
        <x:v>0.378</x:v>
      </x:c>
      <x:c r="K1090" s="32" t="n">
        <x:v>0.779</x:v>
      </x:c>
      <x:c r="L1090" t="n">
        <x:v>0</x:v>
      </x:c>
      <x:c r="M1090" t="n">
        <x:v>9</x:v>
      </x:c>
      <x:c r="N1090" s="32" t="n">
        <x:v>0.02</x:v>
      </x:c>
    </x:row>
    <x:row r="1091">
      <x:c r="A1091" t="str">
        <x:v>C01090</x:v>
      </x:c>
      <x:c r="B1091" t="n">
        <x:v>22</x:v>
      </x:c>
      <x:c r="C1091" s="30" t="n">
        <x:v>53146</x:v>
      </x:c>
      <x:c r="D1091" t="n">
        <x:v>672</x:v>
      </x:c>
      <x:c r="E1091" t="n">
        <x:v>56</x:v>
      </x:c>
      <x:c r="F1091" t="str">
        <x:v>Classic</x:v>
      </x:c>
      <x:c r="G1091" t="str">
        <x:v>Direct Mail</x:v>
      </x:c>
      <x:c r="H1091" s="60" t="n">
        <x:v>7824</x:v>
      </x:c>
      <x:c r="I1091" s="60" t="n">
        <x:v>1051.07</x:v>
      </x:c>
      <x:c r="J1091" s="32" t="n">
        <x:v>0.681</x:v>
      </x:c>
      <x:c r="K1091" s="32" t="n">
        <x:v>0.716</x:v>
      </x:c>
      <x:c r="L1091" t="n">
        <x:v>0</x:v>
      </x:c>
      <x:c r="M1091" t="n">
        <x:v>8</x:v>
      </x:c>
      <x:c r="N1091" s="32" t="n">
        <x:v>0.058</x:v>
      </x:c>
    </x:row>
    <x:row r="1092">
      <x:c r="A1092" t="str">
        <x:v>C01091</x:v>
      </x:c>
      <x:c r="B1092" t="n">
        <x:v>33</x:v>
      </x:c>
      <x:c r="C1092" s="30" t="n">
        <x:v>35641</x:v>
      </x:c>
      <x:c r="D1092" t="n">
        <x:v>742</x:v>
      </x:c>
      <x:c r="E1092" t="n">
        <x:v>40</x:v>
      </x:c>
      <x:c r="F1092" t="str">
        <x:v>Gold</x:v>
      </x:c>
      <x:c r="G1092" t="str">
        <x:v>Direct Mail</x:v>
      </x:c>
      <x:c r="H1092" s="60" t="n">
        <x:v>5053</x:v>
      </x:c>
      <x:c r="I1092" s="60" t="n">
        <x:v>178.03</x:v>
      </x:c>
      <x:c r="J1092" s="32" t="n">
        <x:v>0.36</x:v>
      </x:c>
      <x:c r="K1092" s="32" t="n">
        <x:v>0.739</x:v>
      </x:c>
      <x:c r="L1092" t="n">
        <x:v>0</x:v>
      </x:c>
      <x:c r="M1092" t="n">
        <x:v>9</x:v>
      </x:c>
      <x:c r="N1092" s="32" t="n">
        <x:v>0.04</x:v>
      </x:c>
    </x:row>
    <x:row r="1093">
      <x:c r="A1093" t="str">
        <x:v>C01092</x:v>
      </x:c>
      <x:c r="B1093" t="n">
        <x:v>49</x:v>
      </x:c>
      <x:c r="C1093" s="30" t="n">
        <x:v>167948</x:v>
      </x:c>
      <x:c r="D1093" t="n">
        <x:v>726</x:v>
      </x:c>
      <x:c r="E1093" t="n">
        <x:v>18</x:v>
      </x:c>
      <x:c r="F1093" t="str">
        <x:v>Classic</x:v>
      </x:c>
      <x:c r="G1093" t="str">
        <x:v>Digital</x:v>
      </x:c>
      <x:c r="H1093" s="60" t="n">
        <x:v>18297</x:v>
      </x:c>
      <x:c r="I1093" s="60" t="n">
        <x:v>1775.66</x:v>
      </x:c>
      <x:c r="J1093" s="32" t="n">
        <x:v>0.355</x:v>
      </x:c>
      <x:c r="K1093" s="32" t="n">
        <x:v>0.733</x:v>
      </x:c>
      <x:c r="L1093" t="n">
        <x:v>0</x:v>
      </x:c>
      <x:c r="M1093" t="n">
        <x:v>7</x:v>
      </x:c>
      <x:c r="N1093" s="32" t="n">
        <x:v>0.113</x:v>
      </x:c>
    </x:row>
    <x:row r="1094">
      <x:c r="A1094" t="str">
        <x:v>C01093</x:v>
      </x:c>
      <x:c r="B1094" t="n">
        <x:v>39</x:v>
      </x:c>
      <x:c r="C1094" s="30" t="n">
        <x:v>173977</x:v>
      </x:c>
      <x:c r="D1094" t="n">
        <x:v>674</x:v>
      </x:c>
      <x:c r="E1094" t="n">
        <x:v>47</x:v>
      </x:c>
      <x:c r="F1094" t="str">
        <x:v>Platinum</x:v>
      </x:c>
      <x:c r="G1094" t="str">
        <x:v>Branch</x:v>
      </x:c>
      <x:c r="H1094" s="60" t="n">
        <x:v>35520</x:v>
      </x:c>
      <x:c r="I1094" s="60" t="n">
        <x:v>3764.84</x:v>
      </x:c>
      <x:c r="J1094" s="32" t="n">
        <x:v>0.404</x:v>
      </x:c>
      <x:c r="K1094" s="32" t="n">
        <x:v>0.673</x:v>
      </x:c>
      <x:c r="L1094" t="n">
        <x:v>0</x:v>
      </x:c>
      <x:c r="M1094" t="n">
        <x:v>7</x:v>
      </x:c>
      <x:c r="N1094" s="32" t="n">
        <x:v>0.117</x:v>
      </x:c>
    </x:row>
    <x:row r="1095">
      <x:c r="A1095" t="str">
        <x:v>C01094</x:v>
      </x:c>
      <x:c r="B1095" t="n">
        <x:v>21</x:v>
      </x:c>
      <x:c r="C1095" s="30" t="n">
        <x:v>76521</x:v>
      </x:c>
      <x:c r="D1095" t="n">
        <x:v>582</x:v>
      </x:c>
      <x:c r="E1095" t="n">
        <x:v>70</x:v>
      </x:c>
      <x:c r="F1095" t="str">
        <x:v>Classic</x:v>
      </x:c>
      <x:c r="G1095" t="str">
        <x:v>Digital</x:v>
      </x:c>
      <x:c r="H1095" s="60" t="n">
        <x:v>3811</x:v>
      </x:c>
      <x:c r="I1095" s="60" t="n">
        <x:v>400.91</x:v>
      </x:c>
      <x:c r="J1095" s="32" t="n">
        <x:v>0.396</x:v>
      </x:c>
      <x:c r="K1095" s="32" t="n">
        <x:v>0.561</x:v>
      </x:c>
      <x:c r="L1095" t="n">
        <x:v>0</x:v>
      </x:c>
      <x:c r="M1095" t="n">
        <x:v>6</x:v>
      </x:c>
      <x:c r="N1095" s="32" t="n">
        <x:v>0.154</x:v>
      </x:c>
    </x:row>
    <x:row r="1096">
      <x:c r="A1096" t="str">
        <x:v>C01095</x:v>
      </x:c>
      <x:c r="B1096" t="n">
        <x:v>58</x:v>
      </x:c>
      <x:c r="C1096" s="30" t="n">
        <x:v>111240</x:v>
      </x:c>
      <x:c r="D1096" t="n">
        <x:v>666</x:v>
      </x:c>
      <x:c r="E1096" t="n">
        <x:v>32</x:v>
      </x:c>
      <x:c r="F1096" t="str">
        <x:v>Gold</x:v>
      </x:c>
      <x:c r="G1096" t="str">
        <x:v>Partner</x:v>
      </x:c>
      <x:c r="H1096" s="60" t="n">
        <x:v>11026</x:v>
      </x:c>
      <x:c r="I1096" s="60" t="n">
        <x:v>1828.14</x:v>
      </x:c>
      <x:c r="J1096" s="32" t="n">
        <x:v>0.349</x:v>
      </x:c>
      <x:c r="K1096" s="32" t="n">
        <x:v>0.677</x:v>
      </x:c>
      <x:c r="L1096" t="n">
        <x:v>0</x:v>
      </x:c>
      <x:c r="M1096" t="n">
        <x:v>8</x:v>
      </x:c>
      <x:c r="N1096" s="32" t="n">
        <x:v>0.02</x:v>
      </x:c>
    </x:row>
    <x:row r="1097">
      <x:c r="A1097" t="str">
        <x:v>C01096</x:v>
      </x:c>
      <x:c r="B1097" t="n">
        <x:v>39</x:v>
      </x:c>
      <x:c r="C1097" s="30" t="n">
        <x:v>88838</x:v>
      </x:c>
      <x:c r="D1097" t="n">
        <x:v>736</x:v>
      </x:c>
      <x:c r="E1097" t="n">
        <x:v>29</x:v>
      </x:c>
      <x:c r="F1097" t="str">
        <x:v>Gold</x:v>
      </x:c>
      <x:c r="G1097" t="str">
        <x:v>Partner</x:v>
      </x:c>
      <x:c r="H1097" s="60" t="n">
        <x:v>14734</x:v>
      </x:c>
      <x:c r="I1097" s="60" t="n">
        <x:v>1625.87</x:v>
      </x:c>
      <x:c r="J1097" s="32" t="n">
        <x:v>0.306</x:v>
      </x:c>
      <x:c r="K1097" s="32" t="n">
        <x:v>0.756</x:v>
      </x:c>
      <x:c r="L1097" t="n">
        <x:v>0</x:v>
      </x:c>
      <x:c r="M1097" t="str"/>
      <x:c r="N1097" s="32" t="n">
        <x:v>0.076</x:v>
      </x:c>
    </x:row>
    <x:row r="1098">
      <x:c r="A1098" t="str">
        <x:v>C01097</x:v>
      </x:c>
      <x:c r="B1098" t="n">
        <x:v>53</x:v>
      </x:c>
      <x:c r="C1098" s="30" t="n">
        <x:v>58054</x:v>
      </x:c>
      <x:c r="D1098" t="n">
        <x:v>621</x:v>
      </x:c>
      <x:c r="E1098" t="n">
        <x:v>67</x:v>
      </x:c>
      <x:c r="F1098" t="str">
        <x:v>Classic</x:v>
      </x:c>
      <x:c r="G1098" t="str">
        <x:v>Digital</x:v>
      </x:c>
      <x:c r="H1098" s="60" t="n">
        <x:v>2453</x:v>
      </x:c>
      <x:c r="I1098" s="60" t="n">
        <x:v>484.82</x:v>
      </x:c>
      <x:c r="J1098" s="32" t="n">
        <x:v>0.458</x:v>
      </x:c>
      <x:c r="K1098" s="32" t="n">
        <x:v>0.625</x:v>
      </x:c>
      <x:c r="L1098" t="n">
        <x:v>0</x:v>
      </x:c>
      <x:c r="M1098" t="n">
        <x:v>7</x:v>
      </x:c>
      <x:c r="N1098" s="32" t="n">
        <x:v>0.059</x:v>
      </x:c>
    </x:row>
    <x:row r="1099">
      <x:c r="A1099" t="str">
        <x:v>C01098</x:v>
      </x:c>
      <x:c r="B1099" t="n">
        <x:v>60</x:v>
      </x:c>
      <x:c r="C1099" s="30" t="n">
        <x:v>89467</x:v>
      </x:c>
      <x:c r="D1099" t="n">
        <x:v>591</x:v>
      </x:c>
      <x:c r="E1099" t="n">
        <x:v>43</x:v>
      </x:c>
      <x:c r="F1099" t="str">
        <x:v>Gold</x:v>
      </x:c>
      <x:c r="G1099" t="str">
        <x:v>Digital</x:v>
      </x:c>
      <x:c r="H1099" s="60" t="n">
        <x:v>12308</x:v>
      </x:c>
      <x:c r="I1099" s="60" t="n">
        <x:v>1444.1</x:v>
      </x:c>
      <x:c r="J1099" s="32" t="n">
        <x:v>0.66</x:v>
      </x:c>
      <x:c r="K1099" s="32" t="n">
        <x:v>0.707</x:v>
      </x:c>
      <x:c r="L1099" t="n">
        <x:v>0</x:v>
      </x:c>
      <x:c r="M1099" t="n">
        <x:v>7</x:v>
      </x:c>
      <x:c r="N1099" s="32" t="n">
        <x:v>0.059</x:v>
      </x:c>
    </x:row>
    <x:row r="1100">
      <x:c r="A1100" t="str">
        <x:v>C01099</x:v>
      </x:c>
      <x:c r="B1100" t="n">
        <x:v>39</x:v>
      </x:c>
      <x:c r="C1100" s="30" t="n">
        <x:v>161582</x:v>
      </x:c>
      <x:c r="D1100" t="n">
        <x:v>625</x:v>
      </x:c>
      <x:c r="E1100" t="n">
        <x:v>30</x:v>
      </x:c>
      <x:c r="F1100" t="str">
        <x:v>Gold</x:v>
      </x:c>
      <x:c r="G1100" t="str">
        <x:v>Digital</x:v>
      </x:c>
      <x:c r="H1100" s="60" t="n">
        <x:v>21185</x:v>
      </x:c>
      <x:c r="I1100" s="60" t="n">
        <x:v>2346.63</x:v>
      </x:c>
      <x:c r="J1100" s="32" t="n">
        <x:v>0.442</x:v>
      </x:c>
      <x:c r="K1100" s="32" t="n">
        <x:v>0.563</x:v>
      </x:c>
      <x:c r="L1100" t="n">
        <x:v>0</x:v>
      </x:c>
      <x:c r="M1100" t="n">
        <x:v>8</x:v>
      </x:c>
      <x:c r="N1100" s="32" t="n">
        <x:v>0.083</x:v>
      </x:c>
    </x:row>
    <x:row r="1101">
      <x:c r="A1101" t="str">
        <x:v>C01100</x:v>
      </x:c>
      <x:c r="B1101" t="n">
        <x:v>46</x:v>
      </x:c>
      <x:c r="C1101" s="30" t="n">
        <x:v>70122</x:v>
      </x:c>
      <x:c r="D1101" t="n">
        <x:v>677</x:v>
      </x:c>
      <x:c r="E1101" t="n">
        <x:v>47</x:v>
      </x:c>
      <x:c r="F1101" t="str">
        <x:v>Gold</x:v>
      </x:c>
      <x:c r="G1101" t="str">
        <x:v>Partner</x:v>
      </x:c>
      <x:c r="H1101" s="60" t="n">
        <x:v>12211</x:v>
      </x:c>
      <x:c r="I1101" s="60" t="n">
        <x:v>858.55</x:v>
      </x:c>
      <x:c r="J1101" s="32" t="n">
        <x:v>0.447</x:v>
      </x:c>
      <x:c r="K1101" s="32" t="n">
        <x:v>0.675</x:v>
      </x:c>
      <x:c r="L1101" t="n">
        <x:v>0</x:v>
      </x:c>
      <x:c r="M1101" t="n">
        <x:v>9</x:v>
      </x:c>
      <x:c r="N1101" s="32" t="n">
        <x:v>0.055</x:v>
      </x:c>
    </x:row>
    <x:row r="1102">
      <x:c r="A1102" t="str">
        <x:v>C01101</x:v>
      </x:c>
      <x:c r="B1102" t="n">
        <x:v>43</x:v>
      </x:c>
      <x:c r="C1102" s="30" t="n">
        <x:v>48361</x:v>
      </x:c>
      <x:c r="D1102" t="n">
        <x:v>716</x:v>
      </x:c>
      <x:c r="E1102" t="n">
        <x:v>46</x:v>
      </x:c>
      <x:c r="F1102" t="str">
        <x:v>Gold</x:v>
      </x:c>
      <x:c r="G1102" t="str">
        <x:v>Digital</x:v>
      </x:c>
      <x:c r="H1102" s="60" t="n">
        <x:v>10359</x:v>
      </x:c>
      <x:c r="I1102" s="60" t="n">
        <x:v>831.18</x:v>
      </x:c>
      <x:c r="J1102" s="32" t="n">
        <x:v>0.398</x:v>
      </x:c>
      <x:c r="K1102" s="32" t="n">
        <x:v>0.784</x:v>
      </x:c>
      <x:c r="L1102" t="n">
        <x:v>0</x:v>
      </x:c>
      <x:c r="M1102" t="n">
        <x:v>8</x:v>
      </x:c>
      <x:c r="N1102" s="32" t="n">
        <x:v>0.128</x:v>
      </x:c>
    </x:row>
    <x:row r="1103">
      <x:c r="A1103" t="str">
        <x:v>C01102</x:v>
      </x:c>
      <x:c r="B1103" t="n">
        <x:v>51</x:v>
      </x:c>
      <x:c r="C1103" s="30" t="n">
        <x:v>62737</x:v>
      </x:c>
      <x:c r="D1103" t="n">
        <x:v>723</x:v>
      </x:c>
      <x:c r="E1103" t="n">
        <x:v>33</x:v>
      </x:c>
      <x:c r="F1103" t="str">
        <x:v>Gold</x:v>
      </x:c>
      <x:c r="G1103" t="str">
        <x:v>Digital</x:v>
      </x:c>
      <x:c r="H1103" s="60" t="n">
        <x:v>10104</x:v>
      </x:c>
      <x:c r="I1103" s="60" t="n">
        <x:v>1080.59</x:v>
      </x:c>
      <x:c r="J1103" s="32" t="n">
        <x:v>0.373</x:v>
      </x:c>
      <x:c r="K1103" s="32" t="n">
        <x:v>0.853</x:v>
      </x:c>
      <x:c r="L1103" t="n">
        <x:v>0</x:v>
      </x:c>
      <x:c r="M1103" t="n">
        <x:v>9</x:v>
      </x:c>
      <x:c r="N1103" s="32" t="n">
        <x:v>0.02</x:v>
      </x:c>
    </x:row>
    <x:row r="1104">
      <x:c r="A1104" t="str">
        <x:v>C01103</x:v>
      </x:c>
      <x:c r="B1104" t="n">
        <x:v>38</x:v>
      </x:c>
      <x:c r="C1104" s="30" t="n">
        <x:v>89465</x:v>
      </x:c>
      <x:c r="D1104" t="n">
        <x:v>708</x:v>
      </x:c>
      <x:c r="E1104" t="n">
        <x:v>57</x:v>
      </x:c>
      <x:c r="F1104" t="str">
        <x:v>Gold</x:v>
      </x:c>
      <x:c r="G1104" t="str">
        <x:v>Digital</x:v>
      </x:c>
      <x:c r="H1104" s="60" t="n">
        <x:v>12381</x:v>
      </x:c>
      <x:c r="I1104" s="60" t="n">
        <x:v>1219.69</x:v>
      </x:c>
      <x:c r="J1104" s="32" t="n">
        <x:v>0.283</x:v>
      </x:c>
      <x:c r="K1104" s="32" t="n">
        <x:v>0.754</x:v>
      </x:c>
      <x:c r="L1104" t="n">
        <x:v>0</x:v>
      </x:c>
      <x:c r="M1104" t="n">
        <x:v>6</x:v>
      </x:c>
      <x:c r="N1104" s="32" t="n">
        <x:v>0.148</x:v>
      </x:c>
    </x:row>
    <x:row r="1105">
      <x:c r="A1105" t="str">
        <x:v>C01104</x:v>
      </x:c>
      <x:c r="B1105" t="n">
        <x:v>36</x:v>
      </x:c>
      <x:c r="C1105" s="30" t="n">
        <x:v>123760</x:v>
      </x:c>
      <x:c r="D1105" t="n">
        <x:v>653</x:v>
      </x:c>
      <x:c r="E1105" t="n">
        <x:v>101</x:v>
      </x:c>
      <x:c r="F1105" t="str">
        <x:v>Platinum</x:v>
      </x:c>
      <x:c r="G1105" t="str">
        <x:v>Branch</x:v>
      </x:c>
      <x:c r="H1105" s="60" t="n">
        <x:v>24825</x:v>
      </x:c>
      <x:c r="I1105" s="60" t="n">
        <x:v>2896.93</x:v>
      </x:c>
      <x:c r="J1105" s="32" t="n">
        <x:v>0.548</x:v>
      </x:c>
      <x:c r="K1105" s="32" t="n">
        <x:v>0.755</x:v>
      </x:c>
      <x:c r="L1105" t="n">
        <x:v>0</x:v>
      </x:c>
      <x:c r="M1105" t="n">
        <x:v>7</x:v>
      </x:c>
      <x:c r="N1105" s="32" t="n">
        <x:v>0.138</x:v>
      </x:c>
    </x:row>
    <x:row r="1106">
      <x:c r="A1106" t="str">
        <x:v>C01105</x:v>
      </x:c>
      <x:c r="B1106" t="n">
        <x:v>47</x:v>
      </x:c>
      <x:c r="C1106" s="30" t="n">
        <x:v>79189</x:v>
      </x:c>
      <x:c r="D1106" t="n">
        <x:v>728</x:v>
      </x:c>
      <x:c r="E1106" t="n">
        <x:v>47</x:v>
      </x:c>
      <x:c r="F1106" t="str">
        <x:v>Gold</x:v>
      </x:c>
      <x:c r="G1106" t="str">
        <x:v>Branch</x:v>
      </x:c>
      <x:c r="H1106" s="60" t="n">
        <x:v>15238</x:v>
      </x:c>
      <x:c r="I1106" s="60" t="n">
        <x:v>1389.15</x:v>
      </x:c>
      <x:c r="J1106" s="32" t="n">
        <x:v>0.507</x:v>
      </x:c>
      <x:c r="K1106" s="32" t="n">
        <x:v>0.888</x:v>
      </x:c>
      <x:c r="L1106" t="n">
        <x:v>0</x:v>
      </x:c>
      <x:c r="M1106" t="n">
        <x:v>8</x:v>
      </x:c>
      <x:c r="N1106" s="32" t="n">
        <x:v>0.061</x:v>
      </x:c>
    </x:row>
    <x:row r="1107">
      <x:c r="A1107" t="str">
        <x:v>C01106</x:v>
      </x:c>
      <x:c r="B1107" t="n">
        <x:v>27</x:v>
      </x:c>
      <x:c r="C1107" s="30" t="n">
        <x:v>61292</x:v>
      </x:c>
      <x:c r="D1107" t="n">
        <x:v>670</x:v>
      </x:c>
      <x:c r="E1107" t="n">
        <x:v>26</x:v>
      </x:c>
      <x:c r="F1107" t="str">
        <x:v>Gold</x:v>
      </x:c>
      <x:c r="G1107" t="str">
        <x:v>Digital</x:v>
      </x:c>
      <x:c r="H1107" s="60" t="n">
        <x:v>8828</x:v>
      </x:c>
      <x:c r="I1107" s="60" t="n">
        <x:v>1223.46</x:v>
      </x:c>
      <x:c r="J1107" s="32" t="n">
        <x:v>0.308</x:v>
      </x:c>
      <x:c r="K1107" s="32" t="n">
        <x:v>0.647</x:v>
      </x:c>
      <x:c r="L1107" t="n">
        <x:v>0</x:v>
      </x:c>
      <x:c r="M1107" t="n">
        <x:v>9</x:v>
      </x:c>
      <x:c r="N1107" s="32" t="n">
        <x:v>0.02</x:v>
      </x:c>
    </x:row>
    <x:row r="1108">
      <x:c r="A1108" t="str">
        <x:v>C01107</x:v>
      </x:c>
      <x:c r="B1108" t="n">
        <x:v>36</x:v>
      </x:c>
      <x:c r="C1108" s="30" t="n">
        <x:v>178570</x:v>
      </x:c>
      <x:c r="D1108" t="n">
        <x:v>766</x:v>
      </x:c>
      <x:c r="E1108" t="n">
        <x:v>33</x:v>
      </x:c>
      <x:c r="F1108" t="str">
        <x:v>Platinum</x:v>
      </x:c>
      <x:c r="G1108" t="str">
        <x:v>Partner</x:v>
      </x:c>
      <x:c r="H1108" s="60" t="n">
        <x:v>40000</x:v>
      </x:c>
      <x:c r="I1108" s="60" t="n">
        <x:v>4130.45</x:v>
      </x:c>
      <x:c r="J1108" s="32" t="n">
        <x:v>0.135</x:v>
      </x:c>
      <x:c r="K1108" s="32" t="n">
        <x:v>0.814</x:v>
      </x:c>
      <x:c r="L1108" t="n">
        <x:v>0</x:v>
      </x:c>
      <x:c r="M1108" t="n">
        <x:v>5</x:v>
      </x:c>
      <x:c r="N1108" s="32" t="n">
        <x:v>0.196</x:v>
      </x:c>
    </x:row>
    <x:row r="1109">
      <x:c r="A1109" t="str">
        <x:v>C01108</x:v>
      </x:c>
      <x:c r="B1109" t="n">
        <x:v>27</x:v>
      </x:c>
      <x:c r="C1109" s="30" t="n">
        <x:v>54220</x:v>
      </x:c>
      <x:c r="D1109" t="n">
        <x:v>654</x:v>
      </x:c>
      <x:c r="E1109" t="n">
        <x:v>20</x:v>
      </x:c>
      <x:c r="F1109" t="str">
        <x:v>Classic</x:v>
      </x:c>
      <x:c r="G1109" t="str">
        <x:v>Direct Mail</x:v>
      </x:c>
      <x:c r="H1109" s="60" t="n">
        <x:v>4241</x:v>
      </x:c>
      <x:c r="I1109" s="60" t="n">
        <x:v>711.29</x:v>
      </x:c>
      <x:c r="J1109" s="32" t="n">
        <x:v>0.403</x:v>
      </x:c>
      <x:c r="K1109" s="32" t="n">
        <x:v>0.657</x:v>
      </x:c>
      <x:c r="L1109" t="n">
        <x:v>0</x:v>
      </x:c>
      <x:c r="M1109" t="n">
        <x:v>9</x:v>
      </x:c>
      <x:c r="N1109" s="32" t="n">
        <x:v>0.02</x:v>
      </x:c>
    </x:row>
    <x:row r="1110">
      <x:c r="A1110" t="str">
        <x:v>C01109</x:v>
      </x:c>
      <x:c r="B1110" t="n">
        <x:v>27</x:v>
      </x:c>
      <x:c r="C1110" s="30" t="n">
        <x:v>38593</x:v>
      </x:c>
      <x:c r="D1110" t="n">
        <x:v>647</x:v>
      </x:c>
      <x:c r="E1110" t="n">
        <x:v>41</x:v>
      </x:c>
      <x:c r="F1110" t="str">
        <x:v>Classic</x:v>
      </x:c>
      <x:c r="G1110" t="str">
        <x:v>Digital</x:v>
      </x:c>
      <x:c r="H1110" s="60" t="n">
        <x:v>2406</x:v>
      </x:c>
      <x:c r="I1110" s="60" t="n">
        <x:v>647.52</x:v>
      </x:c>
      <x:c r="J1110" s="32" t="n">
        <x:v>0.657</x:v>
      </x:c>
      <x:c r="K1110" s="32" t="n">
        <x:v>0.653</x:v>
      </x:c>
      <x:c r="L1110" t="n">
        <x:v>1</x:v>
      </x:c>
      <x:c r="M1110" t="n">
        <x:v>6</x:v>
      </x:c>
      <x:c r="N1110" s="32" t="n">
        <x:v>0.181</x:v>
      </x:c>
    </x:row>
    <x:row r="1111">
      <x:c r="A1111" t="str">
        <x:v>C01110</x:v>
      </x:c>
      <x:c r="B1111" t="n">
        <x:v>59</x:v>
      </x:c>
      <x:c r="C1111" s="30" t="n">
        <x:v>91532</x:v>
      </x:c>
      <x:c r="D1111" t="n">
        <x:v>629</x:v>
      </x:c>
      <x:c r="E1111" t="n">
        <x:v>35</x:v>
      </x:c>
      <x:c r="F1111" t="str">
        <x:v>Classic</x:v>
      </x:c>
      <x:c r="G1111" t="str">
        <x:v>Digital</x:v>
      </x:c>
      <x:c r="H1111" s="60" t="n">
        <x:v>7295</x:v>
      </x:c>
      <x:c r="I1111" s="60" t="n">
        <x:v>585.61</x:v>
      </x:c>
      <x:c r="J1111" s="32" t="n">
        <x:v>0.411</x:v>
      </x:c>
      <x:c r="K1111" s="32" t="n">
        <x:v>0.66</x:v>
      </x:c>
      <x:c r="L1111" t="n">
        <x:v>0</x:v>
      </x:c>
      <x:c r="M1111" t="n">
        <x:v>9</x:v>
      </x:c>
      <x:c r="N1111" s="32" t="n">
        <x:v>0.02</x:v>
      </x:c>
    </x:row>
    <x:row r="1112">
      <x:c r="A1112" t="str">
        <x:v>C01111</x:v>
      </x:c>
      <x:c r="B1112" t="n">
        <x:v>28</x:v>
      </x:c>
      <x:c r="C1112" s="30" t="n">
        <x:v>101864</x:v>
      </x:c>
      <x:c r="D1112" t="n">
        <x:v>723</x:v>
      </x:c>
      <x:c r="E1112" t="n">
        <x:v>57</x:v>
      </x:c>
      <x:c r="F1112" t="str">
        <x:v>Platinum</x:v>
      </x:c>
      <x:c r="G1112" t="str">
        <x:v>Direct Mail</x:v>
      </x:c>
      <x:c r="H1112" s="60" t="n">
        <x:v>22404</x:v>
      </x:c>
      <x:c r="I1112" s="60" t="n">
        <x:v>2312.67</x:v>
      </x:c>
      <x:c r="J1112" s="32" t="n">
        <x:v>0.234</x:v>
      </x:c>
      <x:c r="K1112" s="32" t="n">
        <x:v>0.761</x:v>
      </x:c>
      <x:c r="L1112" t="n">
        <x:v>0</x:v>
      </x:c>
      <x:c r="M1112" t="n">
        <x:v>7</x:v>
      </x:c>
      <x:c r="N1112" s="32" t="n">
        <x:v>0.142</x:v>
      </x:c>
    </x:row>
    <x:row r="1113">
      <x:c r="A1113" t="str">
        <x:v>C01112</x:v>
      </x:c>
      <x:c r="B1113" t="n">
        <x:v>36</x:v>
      </x:c>
      <x:c r="C1113" s="30" t="n">
        <x:v>81177</x:v>
      </x:c>
      <x:c r="D1113" t="n">
        <x:v>629</x:v>
      </x:c>
      <x:c r="E1113" t="n">
        <x:v>63</x:v>
      </x:c>
      <x:c r="F1113" t="str">
        <x:v>Gold</x:v>
      </x:c>
      <x:c r="G1113" t="str">
        <x:v>Branch</x:v>
      </x:c>
      <x:c r="H1113" s="60" t="n">
        <x:v>6974</x:v>
      </x:c>
      <x:c r="I1113" s="60" t="n">
        <x:v>670.45</x:v>
      </x:c>
      <x:c r="J1113" s="32" t="n">
        <x:v>0.592</x:v>
      </x:c>
      <x:c r="K1113" s="32" t="n">
        <x:v>0.613</x:v>
      </x:c>
      <x:c r="L1113" t="n">
        <x:v>0</x:v>
      </x:c>
      <x:c r="M1113" t="n">
        <x:v>9</x:v>
      </x:c>
      <x:c r="N1113" s="32" t="n">
        <x:v>0.095</x:v>
      </x:c>
    </x:row>
    <x:row r="1114">
      <x:c r="A1114" t="str">
        <x:v>C01113</x:v>
      </x:c>
      <x:c r="B1114" t="n">
        <x:v>38</x:v>
      </x:c>
      <x:c r="C1114" s="30" t="n">
        <x:v>131278</x:v>
      </x:c>
      <x:c r="D1114" t="n">
        <x:v>663</x:v>
      </x:c>
      <x:c r="E1114" t="n">
        <x:v>6</x:v>
      </x:c>
      <x:c r="F1114" t="str">
        <x:v>Platinum</x:v>
      </x:c>
      <x:c r="G1114" t="str">
        <x:v>Partner</x:v>
      </x:c>
      <x:c r="H1114" s="60" t="n">
        <x:v>27786</x:v>
      </x:c>
      <x:c r="I1114" s="60" t="n">
        <x:v>2865.46</x:v>
      </x:c>
      <x:c r="J1114" s="32" t="n">
        <x:v>0.498</x:v>
      </x:c>
      <x:c r="K1114" s="32" t="n">
        <x:v>0.66</x:v>
      </x:c>
      <x:c r="L1114" t="n">
        <x:v>0</x:v>
      </x:c>
      <x:c r="M1114" t="n">
        <x:v>8</x:v>
      </x:c>
      <x:c r="N1114" s="32" t="n">
        <x:v>0.119</x:v>
      </x:c>
    </x:row>
    <x:row r="1115">
      <x:c r="A1115" t="str">
        <x:v>C01114</x:v>
      </x:c>
      <x:c r="B1115" t="n">
        <x:v>32</x:v>
      </x:c>
      <x:c r="C1115" s="30" t="n">
        <x:v>54180</x:v>
      </x:c>
      <x:c r="D1115" t="n">
        <x:v>697</x:v>
      </x:c>
      <x:c r="E1115" t="n">
        <x:v>87</x:v>
      </x:c>
      <x:c r="F1115" t="str">
        <x:v>Gold</x:v>
      </x:c>
      <x:c r="G1115" t="str">
        <x:v>Digital</x:v>
      </x:c>
      <x:c r="H1115" s="60" t="n">
        <x:v>11549</x:v>
      </x:c>
      <x:c r="I1115" s="60" t="n">
        <x:v>1282.45</x:v>
      </x:c>
      <x:c r="J1115" s="32" t="n">
        <x:v>0.323</x:v>
      </x:c>
      <x:c r="K1115" s="32" t="n">
        <x:v>0.668</x:v>
      </x:c>
      <x:c r="L1115" t="n">
        <x:v>0</x:v>
      </x:c>
      <x:c r="M1115" t="n">
        <x:v>10</x:v>
      </x:c>
      <x:c r="N1115" s="32" t="n">
        <x:v>0.02</x:v>
      </x:c>
    </x:row>
    <x:row r="1116">
      <x:c r="A1116" t="str">
        <x:v>C01115</x:v>
      </x:c>
      <x:c r="B1116" t="n">
        <x:v>41</x:v>
      </x:c>
      <x:c r="C1116" s="30" t="n">
        <x:v>83726</x:v>
      </x:c>
      <x:c r="D1116" t="n">
        <x:v>727</x:v>
      </x:c>
      <x:c r="E1116" t="n">
        <x:v>52</x:v>
      </x:c>
      <x:c r="F1116" t="str">
        <x:v>Gold</x:v>
      </x:c>
      <x:c r="G1116" t="str">
        <x:v>Branch</x:v>
      </x:c>
      <x:c r="H1116" s="60" t="n">
        <x:v>15191</x:v>
      </x:c>
      <x:c r="I1116" s="60" t="n">
        <x:v>1548.36</x:v>
      </x:c>
      <x:c r="J1116" s="32" t="n">
        <x:v>0.487</x:v>
      </x:c>
      <x:c r="K1116" s="32" t="n">
        <x:v>0.801</x:v>
      </x:c>
      <x:c r="L1116" t="n">
        <x:v>0</x:v>
      </x:c>
      <x:c r="M1116" t="n">
        <x:v>7</x:v>
      </x:c>
      <x:c r="N1116" s="32" t="n">
        <x:v>0.14</x:v>
      </x:c>
    </x:row>
    <x:row r="1117">
      <x:c r="A1117" t="str">
        <x:v>C01116</x:v>
      </x:c>
      <x:c r="B1117" t="n">
        <x:v>53</x:v>
      </x:c>
      <x:c r="C1117" s="30" t="n">
        <x:v>80445</x:v>
      </x:c>
      <x:c r="D1117" t="n">
        <x:v>711</x:v>
      </x:c>
      <x:c r="E1117" t="n">
        <x:v>30</x:v>
      </x:c>
      <x:c r="F1117" t="str">
        <x:v>Classic</x:v>
      </x:c>
      <x:c r="G1117" t="str">
        <x:v>Branch</x:v>
      </x:c>
      <x:c r="H1117" s="60" t="n">
        <x:v>10557</x:v>
      </x:c>
      <x:c r="I1117" s="60" t="n">
        <x:v>971.76</x:v>
      </x:c>
      <x:c r="J1117" s="32" t="n">
        <x:v>0.393</x:v>
      </x:c>
      <x:c r="K1117" s="32" t="n">
        <x:v>0.672</x:v>
      </x:c>
      <x:c r="L1117" t="n">
        <x:v>0</x:v>
      </x:c>
      <x:c r="M1117" t="n">
        <x:v>5</x:v>
      </x:c>
      <x:c r="N1117" s="32" t="n">
        <x:v>0.23</x:v>
      </x:c>
    </x:row>
    <x:row r="1118">
      <x:c r="A1118" t="str">
        <x:v>C01117</x:v>
      </x:c>
      <x:c r="B1118" t="n">
        <x:v>52</x:v>
      </x:c>
      <x:c r="C1118" s="30" t="n">
        <x:v>88679</x:v>
      </x:c>
      <x:c r="D1118" t="n">
        <x:v>683</x:v>
      </x:c>
      <x:c r="E1118" t="n">
        <x:v>48</x:v>
      </x:c>
      <x:c r="F1118" t="str">
        <x:v>Gold</x:v>
      </x:c>
      <x:c r="G1118" t="str">
        <x:v>Digital</x:v>
      </x:c>
      <x:c r="H1118" s="60" t="n">
        <x:v>14185</x:v>
      </x:c>
      <x:c r="I1118" s="60" t="n">
        <x:v>1554.29</x:v>
      </x:c>
      <x:c r="J1118" s="32" t="n">
        <x:v>0.401</x:v>
      </x:c>
      <x:c r="K1118" s="32" t="n">
        <x:v>0.841</x:v>
      </x:c>
      <x:c r="L1118" t="n">
        <x:v>0</x:v>
      </x:c>
      <x:c r="M1118" t="n">
        <x:v>5</x:v>
      </x:c>
      <x:c r="N1118" s="32" t="n">
        <x:v>0.232</x:v>
      </x:c>
    </x:row>
    <x:row r="1119">
      <x:c r="A1119" t="str">
        <x:v>C01118</x:v>
      </x:c>
      <x:c r="B1119" t="n">
        <x:v>45</x:v>
      </x:c>
      <x:c r="C1119" s="30" t="n">
        <x:v>71398</x:v>
      </x:c>
      <x:c r="D1119" t="n">
        <x:v>636</x:v>
      </x:c>
      <x:c r="E1119" t="n">
        <x:v>108</x:v>
      </x:c>
      <x:c r="F1119" t="str">
        <x:v>Classic</x:v>
      </x:c>
      <x:c r="G1119" t="str">
        <x:v>Partner</x:v>
      </x:c>
      <x:c r="H1119" s="60" t="n">
        <x:v>3959</x:v>
      </x:c>
      <x:c r="I1119" s="60" t="n">
        <x:v>544.16</x:v>
      </x:c>
      <x:c r="J1119" s="32" t="n">
        <x:v>0.48</x:v>
      </x:c>
      <x:c r="K1119" s="32" t="n">
        <x:v>0.76</x:v>
      </x:c>
      <x:c r="L1119" t="n">
        <x:v>0</x:v>
      </x:c>
      <x:c r="M1119" t="n">
        <x:v>8</x:v>
      </x:c>
      <x:c r="N1119" s="32" t="n">
        <x:v>0.093</x:v>
      </x:c>
    </x:row>
    <x:row r="1120">
      <x:c r="A1120" t="str">
        <x:v>C01119</x:v>
      </x:c>
      <x:c r="B1120" t="n">
        <x:v>56</x:v>
      </x:c>
      <x:c r="C1120" s="30" t="n">
        <x:v>51769</x:v>
      </x:c>
      <x:c r="D1120" t="n">
        <x:v>634</x:v>
      </x:c>
      <x:c r="E1120" t="n">
        <x:v>59</x:v>
      </x:c>
      <x:c r="F1120" t="str">
        <x:v>Classic</x:v>
      </x:c>
      <x:c r="G1120" t="str">
        <x:v>Branch</x:v>
      </x:c>
      <x:c r="H1120" s="60" t="n">
        <x:v>4554</x:v>
      </x:c>
      <x:c r="I1120" s="60" t="n">
        <x:v>598.66</x:v>
      </x:c>
      <x:c r="J1120" s="32" t="n">
        <x:v>0.341</x:v>
      </x:c>
      <x:c r="K1120" s="32" t="n">
        <x:v>0.611</x:v>
      </x:c>
      <x:c r="L1120" t="n">
        <x:v>0</x:v>
      </x:c>
      <x:c r="M1120" t="n">
        <x:v>7</x:v>
      </x:c>
      <x:c r="N1120" s="32" t="n">
        <x:v>0.065</x:v>
      </x:c>
    </x:row>
    <x:row r="1121">
      <x:c r="A1121" t="str">
        <x:v>C01120</x:v>
      </x:c>
      <x:c r="B1121" t="n">
        <x:v>40</x:v>
      </x:c>
      <x:c r="C1121" s="30" t="n">
        <x:v>149509</x:v>
      </x:c>
      <x:c r="D1121" t="n">
        <x:v>787</x:v>
      </x:c>
      <x:c r="E1121" t="n">
        <x:v>20</x:v>
      </x:c>
      <x:c r="F1121" t="str">
        <x:v>Platinum</x:v>
      </x:c>
      <x:c r="G1121" t="str">
        <x:v>Digital</x:v>
      </x:c>
      <x:c r="H1121" s="60" t="n">
        <x:v>33837</x:v>
      </x:c>
      <x:c r="I1121" s="60" t="n">
        <x:v>3420</x:v>
      </x:c>
      <x:c r="J1121" s="32" t="n">
        <x:v>0.155</x:v>
      </x:c>
      <x:c r="K1121" s="32" t="n">
        <x:v>0.931</x:v>
      </x:c>
      <x:c r="L1121" t="n">
        <x:v>0</x:v>
      </x:c>
      <x:c r="M1121" t="n">
        <x:v>6</x:v>
      </x:c>
      <x:c r="N1121" s="32" t="n">
        <x:v>0.148</x:v>
      </x:c>
    </x:row>
    <x:row r="1122">
      <x:c r="A1122" t="str">
        <x:v>C01121</x:v>
      </x:c>
      <x:c r="B1122" t="n">
        <x:v>40</x:v>
      </x:c>
      <x:c r="C1122" s="30" t="n">
        <x:v>61933</x:v>
      </x:c>
      <x:c r="D1122" t="n">
        <x:v>755</x:v>
      </x:c>
      <x:c r="E1122" t="n">
        <x:v>24</x:v>
      </x:c>
      <x:c r="F1122" t="str">
        <x:v>Gold</x:v>
      </x:c>
      <x:c r="G1122" t="str">
        <x:v>Digital</x:v>
      </x:c>
      <x:c r="H1122" s="60" t="n">
        <x:v>12497</x:v>
      </x:c>
      <x:c r="I1122" s="60" t="n">
        <x:v>1166.56</x:v>
      </x:c>
      <x:c r="J1122" s="32" t="n">
        <x:v>0.199</x:v>
      </x:c>
      <x:c r="K1122" s="32" t="n">
        <x:v>0.852</x:v>
      </x:c>
      <x:c r="L1122" t="n">
        <x:v>0</x:v>
      </x:c>
      <x:c r="M1122" t="n">
        <x:v>8</x:v>
      </x:c>
      <x:c r="N1122" s="32" t="n">
        <x:v>0.067</x:v>
      </x:c>
    </x:row>
    <x:row r="1123">
      <x:c r="A1123" t="str">
        <x:v>C01122</x:v>
      </x:c>
      <x:c r="B1123" t="n">
        <x:v>37</x:v>
      </x:c>
      <x:c r="C1123" s="30" t="n">
        <x:v>81431</x:v>
      </x:c>
      <x:c r="D1123" t="n">
        <x:v>632</x:v>
      </x:c>
      <x:c r="E1123" t="n">
        <x:v>30</x:v>
      </x:c>
      <x:c r="F1123" t="str">
        <x:v>Gold</x:v>
      </x:c>
      <x:c r="G1123" t="str">
        <x:v>digital</x:v>
      </x:c>
      <x:c r="H1123" s="60" t="n">
        <x:v>8878</x:v>
      </x:c>
      <x:c r="I1123" s="60" t="n">
        <x:v>1147.56</x:v>
      </x:c>
      <x:c r="J1123" s="32" t="n">
        <x:v>0.493</x:v>
      </x:c>
      <x:c r="K1123" s="32" t="n">
        <x:v>0.725</x:v>
      </x:c>
      <x:c r="L1123" t="n">
        <x:v>0</x:v>
      </x:c>
      <x:c r="M1123" t="n">
        <x:v>7</x:v>
      </x:c>
      <x:c r="N1123" s="32" t="n">
        <x:v>0.126</x:v>
      </x:c>
    </x:row>
    <x:row r="1124">
      <x:c r="A1124" t="str">
        <x:v>C01123</x:v>
      </x:c>
      <x:c r="B1124" t="n">
        <x:v>27</x:v>
      </x:c>
      <x:c r="C1124" s="30" t="n">
        <x:v>68714</x:v>
      </x:c>
      <x:c r="D1124" t="n">
        <x:v>703</x:v>
      </x:c>
      <x:c r="E1124" t="n">
        <x:v>38</x:v>
      </x:c>
      <x:c r="F1124" t="str">
        <x:v>Gold</x:v>
      </x:c>
      <x:c r="G1124" t="str">
        <x:v>Direct Mail</x:v>
      </x:c>
      <x:c r="H1124" s="60" t="n">
        <x:v>10949</x:v>
      </x:c>
      <x:c r="I1124" s="60" t="n">
        <x:v>1239.61</x:v>
      </x:c>
      <x:c r="J1124" s="32" t="n">
        <x:v>0.281</x:v>
      </x:c>
      <x:c r="K1124" s="32" t="n">
        <x:v>0.885</x:v>
      </x:c>
      <x:c r="L1124" t="n">
        <x:v>0</x:v>
      </x:c>
      <x:c r="M1124" t="n">
        <x:v>8</x:v>
      </x:c>
      <x:c r="N1124" s="32" t="n">
        <x:v>0.065</x:v>
      </x:c>
    </x:row>
    <x:row r="1125">
      <x:c r="A1125" t="str">
        <x:v>C01124</x:v>
      </x:c>
      <x:c r="B1125" t="n">
        <x:v>49</x:v>
      </x:c>
      <x:c r="C1125" s="30" t="n">
        <x:v>82399</x:v>
      </x:c>
      <x:c r="D1125" t="n">
        <x:v>626</x:v>
      </x:c>
      <x:c r="E1125" t="n">
        <x:v>10</x:v>
      </x:c>
      <x:c r="F1125" t="str">
        <x:v>Gold</x:v>
      </x:c>
      <x:c r="G1125" t="str">
        <x:v>Digital</x:v>
      </x:c>
      <x:c r="H1125" s="60" t="n">
        <x:v>11372</x:v>
      </x:c>
      <x:c r="I1125" s="60" t="n">
        <x:v>1335.58</x:v>
      </x:c>
      <x:c r="J1125" s="32" t="n">
        <x:v>0.432</x:v>
      </x:c>
      <x:c r="K1125" s="32" t="n">
        <x:v>0.648</x:v>
      </x:c>
      <x:c r="L1125" t="n">
        <x:v>0</x:v>
      </x:c>
      <x:c r="M1125" t="n">
        <x:v>6</x:v>
      </x:c>
      <x:c r="N1125" s="32" t="n">
        <x:v>0.189</x:v>
      </x:c>
    </x:row>
    <x:row r="1126">
      <x:c r="A1126" t="str">
        <x:v>C01125</x:v>
      </x:c>
      <x:c r="B1126" t="n">
        <x:v>62</x:v>
      </x:c>
      <x:c r="C1126" s="30" t="n">
        <x:v>28000</x:v>
      </x:c>
      <x:c r="D1126" t="n">
        <x:v>685</x:v>
      </x:c>
      <x:c r="E1126" t="n">
        <x:v>8</x:v>
      </x:c>
      <x:c r="F1126" t="str">
        <x:v>Classic</x:v>
      </x:c>
      <x:c r="G1126" t="str">
        <x:v>Digital</x:v>
      </x:c>
      <x:c r="H1126" s="60" t="n">
        <x:v>4973</x:v>
      </x:c>
      <x:c r="I1126" s="60" t="n">
        <x:v>775.93</x:v>
      </x:c>
      <x:c r="J1126" s="32" t="n">
        <x:v>0.464</x:v>
      </x:c>
      <x:c r="K1126" s="32" t="n">
        <x:v>0.777</x:v>
      </x:c>
      <x:c r="L1126" t="n">
        <x:v>0</x:v>
      </x:c>
      <x:c r="M1126" t="n">
        <x:v>8</x:v>
      </x:c>
      <x:c r="N1126" s="32" t="n">
        <x:v>0.079</x:v>
      </x:c>
    </x:row>
    <x:row r="1127">
      <x:c r="A1127" t="str">
        <x:v>C01126</x:v>
      </x:c>
      <x:c r="B1127" t="n">
        <x:v>29</x:v>
      </x:c>
      <x:c r="C1127" s="30" t="n">
        <x:v>45737</x:v>
      </x:c>
      <x:c r="D1127" t="n">
        <x:v>734</x:v>
      </x:c>
      <x:c r="E1127" t="n">
        <x:v>21</x:v>
      </x:c>
      <x:c r="F1127" t="str">
        <x:v>Classic</x:v>
      </x:c>
      <x:c r="G1127" t="str">
        <x:v>Branch</x:v>
      </x:c>
      <x:c r="H1127" s="60" t="n">
        <x:v>6033</x:v>
      </x:c>
      <x:c r="I1127" s="60" t="n">
        <x:v>761.09</x:v>
      </x:c>
      <x:c r="J1127" s="32" t="n">
        <x:v>0.246</x:v>
      </x:c>
      <x:c r="K1127" s="32" t="n">
        <x:v>0.813</x:v>
      </x:c>
      <x:c r="L1127" t="n">
        <x:v>0</x:v>
      </x:c>
      <x:c r="M1127" t="str"/>
      <x:c r="N1127" s="32" t="n">
        <x:v>0.062</x:v>
      </x:c>
    </x:row>
    <x:row r="1128">
      <x:c r="A1128" t="str">
        <x:v>C01127</x:v>
      </x:c>
      <x:c r="B1128" t="n">
        <x:v>38</x:v>
      </x:c>
      <x:c r="C1128" s="30" t="n">
        <x:v>114655</x:v>
      </x:c>
      <x:c r="D1128" t="n">
        <x:v>628</x:v>
      </x:c>
      <x:c r="E1128" t="n">
        <x:v>18</x:v>
      </x:c>
      <x:c r="F1128" t="str">
        <x:v>Gold</x:v>
      </x:c>
      <x:c r="G1128" t="str">
        <x:v>Branch</x:v>
      </x:c>
      <x:c r="H1128" s="60" t="n">
        <x:v>16393</x:v>
      </x:c>
      <x:c r="I1128" s="60" t="n">
        <x:v>2101.07</x:v>
      </x:c>
      <x:c r="J1128" s="32" t="n">
        <x:v>0.65</x:v>
      </x:c>
      <x:c r="K1128" s="32" t="n">
        <x:v>0.685</x:v>
      </x:c>
      <x:c r="L1128" t="n">
        <x:v>0</x:v>
      </x:c>
      <x:c r="M1128" t="n">
        <x:v>7</x:v>
      </x:c>
      <x:c r="N1128" s="32" t="n">
        <x:v>0.111</x:v>
      </x:c>
    </x:row>
    <x:row r="1129">
      <x:c r="A1129" t="str">
        <x:v>C01128</x:v>
      </x:c>
      <x:c r="B1129" t="n">
        <x:v>63</x:v>
      </x:c>
      <x:c r="C1129" s="30" t="n">
        <x:v>46083</x:v>
      </x:c>
      <x:c r="D1129" t="n">
        <x:v>687</x:v>
      </x:c>
      <x:c r="E1129" t="n">
        <x:v>17</x:v>
      </x:c>
      <x:c r="F1129" t="str">
        <x:v>Classic</x:v>
      </x:c>
      <x:c r="G1129" t="str">
        <x:v>Digital</x:v>
      </x:c>
      <x:c r="H1129" s="60" t="n">
        <x:v>2190</x:v>
      </x:c>
      <x:c r="I1129" s="60" t="n">
        <x:v>819.06</x:v>
      </x:c>
      <x:c r="J1129" s="32" t="n">
        <x:v>0.352</x:v>
      </x:c>
      <x:c r="K1129" s="32" t="n">
        <x:v>0.64</x:v>
      </x:c>
      <x:c r="L1129" t="n">
        <x:v>0</x:v>
      </x:c>
      <x:c r="M1129" t="n">
        <x:v>5</x:v>
      </x:c>
      <x:c r="N1129" s="32" t="n">
        <x:v>0.221</x:v>
      </x:c>
    </x:row>
    <x:row r="1130">
      <x:c r="A1130" t="str">
        <x:v>C01129</x:v>
      </x:c>
      <x:c r="B1130" t="n">
        <x:v>37</x:v>
      </x:c>
      <x:c r="C1130" s="30" t="n">
        <x:v>71200</x:v>
      </x:c>
      <x:c r="D1130" t="n">
        <x:v>664</x:v>
      </x:c>
      <x:c r="E1130" t="n">
        <x:v>8</x:v>
      </x:c>
      <x:c r="F1130" t="str">
        <x:v>Gold</x:v>
      </x:c>
      <x:c r="G1130" t="str">
        <x:v>Branch</x:v>
      </x:c>
      <x:c r="H1130" s="60" t="n">
        <x:v>9114</x:v>
      </x:c>
      <x:c r="I1130" s="60" t="n">
        <x:v>1073.35</x:v>
      </x:c>
      <x:c r="J1130" s="32" t="n">
        <x:v>0.379</x:v>
      </x:c>
      <x:c r="K1130" s="32" t="n">
        <x:v>0.726</x:v>
      </x:c>
      <x:c r="L1130" t="n">
        <x:v>0</x:v>
      </x:c>
      <x:c r="M1130" t="n">
        <x:v>10</x:v>
      </x:c>
      <x:c r="N1130" s="32" t="n">
        <x:v>0.02</x:v>
      </x:c>
    </x:row>
    <x:row r="1131">
      <x:c r="A1131" t="str">
        <x:v>C01130</x:v>
      </x:c>
      <x:c r="B1131" t="n">
        <x:v>24</x:v>
      </x:c>
      <x:c r="C1131" s="30" t="n">
        <x:v>75778</x:v>
      </x:c>
      <x:c r="D1131" t="n">
        <x:v>593</x:v>
      </x:c>
      <x:c r="E1131" t="n">
        <x:v>37</x:v>
      </x:c>
      <x:c r="F1131" t="str">
        <x:v>Classic</x:v>
      </x:c>
      <x:c r="G1131" t="str">
        <x:v>Direct Mail</x:v>
      </x:c>
      <x:c r="H1131" s="60" t="n">
        <x:v>2988</x:v>
      </x:c>
      <x:c r="I1131" s="60" t="n">
        <x:v>227.66</x:v>
      </x:c>
      <x:c r="J1131" s="32" t="n">
        <x:v>0.331</x:v>
      </x:c>
      <x:c r="K1131" s="32" t="n">
        <x:v>0.568</x:v>
      </x:c>
      <x:c r="L1131" t="n">
        <x:v>0</x:v>
      </x:c>
      <x:c r="M1131" t="n">
        <x:v>7</x:v>
      </x:c>
      <x:c r="N1131" s="32" t="n">
        <x:v>0.071</x:v>
      </x:c>
    </x:row>
    <x:row r="1132">
      <x:c r="A1132" t="str">
        <x:v>C01131</x:v>
      </x:c>
      <x:c r="B1132" t="n">
        <x:v>43</x:v>
      </x:c>
      <x:c r="C1132" s="30" t="n">
        <x:v>45721</x:v>
      </x:c>
      <x:c r="D1132" t="n">
        <x:v>583</x:v>
      </x:c>
      <x:c r="E1132" t="n">
        <x:v>27</x:v>
      </x:c>
      <x:c r="F1132" t="str">
        <x:v>Classic</x:v>
      </x:c>
      <x:c r="G1132" t="str">
        <x:v>Partner</x:v>
      </x:c>
      <x:c r="H1132" s="60" t="n">
        <x:v>1000</x:v>
      </x:c>
      <x:c r="I1132" s="60" t="n">
        <x:v>150</x:v>
      </x:c>
      <x:c r="J1132" s="32" t="n">
        <x:v>0.446</x:v>
      </x:c>
      <x:c r="K1132" s="32" t="n">
        <x:v>0.678</x:v>
      </x:c>
      <x:c r="L1132" t="n">
        <x:v>0</x:v>
      </x:c>
      <x:c r="M1132" t="n">
        <x:v>6</x:v>
      </x:c>
      <x:c r="N1132" s="32" t="n">
        <x:v>0.202</x:v>
      </x:c>
    </x:row>
    <x:row r="1133">
      <x:c r="A1133" t="str">
        <x:v>C01132</x:v>
      </x:c>
      <x:c r="B1133" t="n">
        <x:v>39</x:v>
      </x:c>
      <x:c r="C1133" s="30" t="n">
        <x:v>63699</x:v>
      </x:c>
      <x:c r="D1133" t="n">
        <x:v>654</x:v>
      </x:c>
      <x:c r="E1133" t="n">
        <x:v>44</x:v>
      </x:c>
      <x:c r="F1133" t="str">
        <x:v>Classic</x:v>
      </x:c>
      <x:c r="G1133" t="str">
        <x:v>Digital</x:v>
      </x:c>
      <x:c r="H1133" s="60" t="n">
        <x:v>6487</x:v>
      </x:c>
      <x:c r="I1133" s="60" t="n">
        <x:v>795.81</x:v>
      </x:c>
      <x:c r="J1133" s="32" t="n">
        <x:v>0.528</x:v>
      </x:c>
      <x:c r="K1133" s="32" t="n">
        <x:v>0.746</x:v>
      </x:c>
      <x:c r="L1133" t="n">
        <x:v>0</x:v>
      </x:c>
      <x:c r="M1133" t="n">
        <x:v>6</x:v>
      </x:c>
      <x:c r="N1133" s="32" t="n">
        <x:v>0.151</x:v>
      </x:c>
    </x:row>
    <x:row r="1134">
      <x:c r="A1134" t="str">
        <x:v>C01133</x:v>
      </x:c>
      <x:c r="B1134" t="n">
        <x:v>34</x:v>
      </x:c>
      <x:c r="C1134" s="30" t="n">
        <x:v>38662</x:v>
      </x:c>
      <x:c r="D1134" t="n">
        <x:v>715</x:v>
      </x:c>
      <x:c r="E1134" t="n">
        <x:v>41</x:v>
      </x:c>
      <x:c r="F1134" t="str">
        <x:v>Classic</x:v>
      </x:c>
      <x:c r="G1134" t="str">
        <x:v>Branch</x:v>
      </x:c>
      <x:c r="H1134" s="60" t="n">
        <x:v>3946</x:v>
      </x:c>
      <x:c r="I1134" s="60" t="n">
        <x:v>719.41</x:v>
      </x:c>
      <x:c r="J1134" s="32" t="n">
        <x:v>0.405</x:v>
      </x:c>
      <x:c r="K1134" s="32" t="n">
        <x:v>0.81</x:v>
      </x:c>
      <x:c r="L1134" t="n">
        <x:v>0</x:v>
      </x:c>
      <x:c r="M1134" t="n">
        <x:v>8</x:v>
      </x:c>
      <x:c r="N1134" s="32" t="n">
        <x:v>0.046</x:v>
      </x:c>
    </x:row>
    <x:row r="1135">
      <x:c r="A1135" t="str">
        <x:v>C01134</x:v>
      </x:c>
      <x:c r="B1135" t="n">
        <x:v>22</x:v>
      </x:c>
      <x:c r="C1135" s="30" t="n">
        <x:v>89594</x:v>
      </x:c>
      <x:c r="D1135" t="n">
        <x:v>695</x:v>
      </x:c>
      <x:c r="E1135" t="n">
        <x:v>58</x:v>
      </x:c>
      <x:c r="F1135" t="str">
        <x:v>Classic</x:v>
      </x:c>
      <x:c r="G1135" t="str">
        <x:v>Direct Mail</x:v>
      </x:c>
      <x:c r="H1135" s="60" t="n">
        <x:v>6735</x:v>
      </x:c>
      <x:c r="I1135" s="60" t="n">
        <x:v>658.5</x:v>
      </x:c>
      <x:c r="J1135" s="32" t="n">
        <x:v>0.554</x:v>
      </x:c>
      <x:c r="K1135" s="32" t="n">
        <x:v>0.631</x:v>
      </x:c>
      <x:c r="L1135" t="n">
        <x:v>0</x:v>
      </x:c>
      <x:c r="M1135" t="n">
        <x:v>6</x:v>
      </x:c>
      <x:c r="N1135" s="32" t="n">
        <x:v>0.183</x:v>
      </x:c>
    </x:row>
    <x:row r="1136">
      <x:c r="A1136" t="str">
        <x:v>C01135</x:v>
      </x:c>
      <x:c r="B1136" t="n">
        <x:v>45</x:v>
      </x:c>
      <x:c r="C1136" s="30" t="n">
        <x:v>67601</x:v>
      </x:c>
      <x:c r="D1136" t="n">
        <x:v>669</x:v>
      </x:c>
      <x:c r="E1136" t="n">
        <x:v>34</x:v>
      </x:c>
      <x:c r="F1136" t="str">
        <x:v>Gold</x:v>
      </x:c>
      <x:c r="G1136" t="str">
        <x:v>Branch</x:v>
      </x:c>
      <x:c r="H1136" s="60" t="n">
        <x:v>9206</x:v>
      </x:c>
      <x:c r="I1136" s="60" t="n">
        <x:v>1089.44</x:v>
      </x:c>
      <x:c r="J1136" s="32" t="n">
        <x:v>0.531</x:v>
      </x:c>
      <x:c r="K1136" s="32" t="n">
        <x:v>0.73</x:v>
      </x:c>
      <x:c r="L1136" t="n">
        <x:v>0</x:v>
      </x:c>
      <x:c r="M1136" t="str"/>
      <x:c r="N1136" s="32" t="n">
        <x:v>0.02</x:v>
      </x:c>
    </x:row>
    <x:row r="1137">
      <x:c r="A1137" t="str">
        <x:v>C01136</x:v>
      </x:c>
      <x:c r="B1137" t="n">
        <x:v>57</x:v>
      </x:c>
      <x:c r="C1137" s="30" t="n">
        <x:v>55420</x:v>
      </x:c>
      <x:c r="D1137" t="n">
        <x:v>782</x:v>
      </x:c>
      <x:c r="E1137" t="n">
        <x:v>57</x:v>
      </x:c>
      <x:c r="F1137" t="str">
        <x:v>Gold</x:v>
      </x:c>
      <x:c r="G1137" t="str">
        <x:v>Digital</x:v>
      </x:c>
      <x:c r="H1137" s="60" t="n">
        <x:v>12426</x:v>
      </x:c>
      <x:c r="I1137" s="60" t="n">
        <x:v>1268.55</x:v>
      </x:c>
      <x:c r="J1137" s="32" t="n">
        <x:v>0.258</x:v>
      </x:c>
      <x:c r="K1137" s="32" t="n">
        <x:v>0.758</x:v>
      </x:c>
      <x:c r="L1137" t="n">
        <x:v>0</x:v>
      </x:c>
      <x:c r="M1137" t="n">
        <x:v>5</x:v>
      </x:c>
      <x:c r="N1137" s="32" t="n">
        <x:v>0.257</x:v>
      </x:c>
    </x:row>
    <x:row r="1138">
      <x:c r="A1138" t="str">
        <x:v>C01137</x:v>
      </x:c>
      <x:c r="B1138" t="n">
        <x:v>38</x:v>
      </x:c>
      <x:c r="C1138" s="30" t="n">
        <x:v>113755</x:v>
      </x:c>
      <x:c r="D1138" t="n">
        <x:v>748</x:v>
      </x:c>
      <x:c r="E1138" t="n">
        <x:v>16</x:v>
      </x:c>
      <x:c r="F1138" t="str">
        <x:v>Gold</x:v>
      </x:c>
      <x:c r="G1138" t="str">
        <x:v>Partner</x:v>
      </x:c>
      <x:c r="H1138" s="60" t="n">
        <x:v>18505</x:v>
      </x:c>
      <x:c r="I1138" s="60" t="n">
        <x:v>2158.26</x:v>
      </x:c>
      <x:c r="J1138" s="32" t="n">
        <x:v>0.309</x:v>
      </x:c>
      <x:c r="K1138" s="32" t="n">
        <x:v>0.8</x:v>
      </x:c>
      <x:c r="L1138" t="n">
        <x:v>0</x:v>
      </x:c>
      <x:c r="M1138" t="n">
        <x:v>8</x:v>
      </x:c>
      <x:c r="N1138" s="32" t="n">
        <x:v>0.084</x:v>
      </x:c>
    </x:row>
    <x:row r="1139">
      <x:c r="A1139" t="str">
        <x:v>C01138</x:v>
      </x:c>
      <x:c r="B1139" t="n">
        <x:v>44</x:v>
      </x:c>
      <x:c r="C1139" s="30" t="n">
        <x:v>157122</x:v>
      </x:c>
      <x:c r="D1139" t="n">
        <x:v>728</x:v>
      </x:c>
      <x:c r="E1139" t="n">
        <x:v>25</x:v>
      </x:c>
      <x:c r="F1139" t="str">
        <x:v>Platinum</x:v>
      </x:c>
      <x:c r="G1139" t="str">
        <x:v>Branch</x:v>
      </x:c>
      <x:c r="H1139" s="60" t="n">
        <x:v>34349</x:v>
      </x:c>
      <x:c r="I1139" s="60" t="n">
        <x:v>3373.77</x:v>
      </x:c>
      <x:c r="J1139" s="32" t="n">
        <x:v>0.689</x:v>
      </x:c>
      <x:c r="K1139" s="32" t="n">
        <x:v>0.74</x:v>
      </x:c>
      <x:c r="L1139" t="n">
        <x:v>0</x:v>
      </x:c>
      <x:c r="M1139" t="n">
        <x:v>6</x:v>
      </x:c>
      <x:c r="N1139" s="32" t="n">
        <x:v>0.178</x:v>
      </x:c>
    </x:row>
    <x:row r="1140">
      <x:c r="A1140" t="str">
        <x:v>C01139</x:v>
      </x:c>
      <x:c r="B1140" t="n">
        <x:v>56</x:v>
      </x:c>
      <x:c r="C1140" s="30" t="n">
        <x:v>90413</x:v>
      </x:c>
      <x:c r="D1140" t="n">
        <x:v>757</x:v>
      </x:c>
      <x:c r="E1140" t="n">
        <x:v>20</x:v>
      </x:c>
      <x:c r="F1140" t="str">
        <x:v>Platinum</x:v>
      </x:c>
      <x:c r="G1140" t="str">
        <x:v>PARTNER</x:v>
      </x:c>
      <x:c r="H1140" s="60" t="n">
        <x:v>21401</x:v>
      </x:c>
      <x:c r="I1140" s="60" t="n">
        <x:v>2635.3</x:v>
      </x:c>
      <x:c r="J1140" s="32" t="n">
        <x:v>0.243</x:v>
      </x:c>
      <x:c r="K1140" s="32" t="n">
        <x:v>0.815</x:v>
      </x:c>
      <x:c r="L1140" t="n">
        <x:v>0</x:v>
      </x:c>
      <x:c r="M1140" t="n">
        <x:v>10</x:v>
      </x:c>
      <x:c r="N1140" s="32" t="n">
        <x:v>0.02</x:v>
      </x:c>
    </x:row>
    <x:row r="1141">
      <x:c r="A1141" t="str">
        <x:v>C01140</x:v>
      </x:c>
      <x:c r="B1141" t="n">
        <x:v>36</x:v>
      </x:c>
      <x:c r="C1141" s="30" t="n">
        <x:v>76878</x:v>
      </x:c>
      <x:c r="D1141" t="n">
        <x:v>670</x:v>
      </x:c>
      <x:c r="E1141" t="n">
        <x:v>48</x:v>
      </x:c>
      <x:c r="F1141" t="str">
        <x:v> Gold</x:v>
      </x:c>
      <x:c r="G1141" t="str">
        <x:v>Branch</x:v>
      </x:c>
      <x:c r="H1141" s="60" t="n">
        <x:v>10758</x:v>
      </x:c>
      <x:c r="I1141" s="60" t="n">
        <x:v>1242.68</x:v>
      </x:c>
      <x:c r="J1141" s="32" t="n">
        <x:v>0.24</x:v>
      </x:c>
      <x:c r="K1141" s="32" t="n">
        <x:v>0.877</x:v>
      </x:c>
      <x:c r="L1141" t="n">
        <x:v>0</x:v>
      </x:c>
      <x:c r="M1141" t="n">
        <x:v>6</x:v>
      </x:c>
      <x:c r="N1141" s="32" t="n">
        <x:v>0.22</x:v>
      </x:c>
    </x:row>
    <x:row r="1142">
      <x:c r="A1142" t="str">
        <x:v>C01141</x:v>
      </x:c>
      <x:c r="B1142" t="n">
        <x:v>31</x:v>
      </x:c>
      <x:c r="C1142" s="30" t="n">
        <x:v>66215</x:v>
      </x:c>
      <x:c r="D1142" t="n">
        <x:v>608</x:v>
      </x:c>
      <x:c r="E1142" t="n">
        <x:v>42</x:v>
      </x:c>
      <x:c r="F1142" t="str">
        <x:v>Classic</x:v>
      </x:c>
      <x:c r="G1142" t="str">
        <x:v>Branch</x:v>
      </x:c>
      <x:c r="H1142" s="60" t="n">
        <x:v>5121</x:v>
      </x:c>
      <x:c r="I1142" s="60" t="n">
        <x:v>432.09</x:v>
      </x:c>
      <x:c r="J1142" s="32" t="n">
        <x:v>0.607</x:v>
      </x:c>
      <x:c r="K1142" s="32" t="n">
        <x:v>0.766</x:v>
      </x:c>
      <x:c r="L1142" t="n">
        <x:v>0</x:v>
      </x:c>
      <x:c r="M1142" t="n">
        <x:v>8</x:v>
      </x:c>
      <x:c r="N1142" s="32" t="n">
        <x:v>0.072</x:v>
      </x:c>
    </x:row>
    <x:row r="1143">
      <x:c r="A1143" t="str">
        <x:v>C01142</x:v>
      </x:c>
      <x:c r="B1143" t="n">
        <x:v>35</x:v>
      </x:c>
      <x:c r="C1143" s="30" t="n">
        <x:v>41991</x:v>
      </x:c>
      <x:c r="D1143" t="n">
        <x:v>580</x:v>
      </x:c>
      <x:c r="E1143" t="n">
        <x:v>18</x:v>
      </x:c>
      <x:c r="F1143" t="str">
        <x:v>Classic</x:v>
      </x:c>
      <x:c r="G1143" t="str">
        <x:v>Digital</x:v>
      </x:c>
      <x:c r="H1143" s="60" t="n">
        <x:v>4099</x:v>
      </x:c>
      <x:c r="I1143" s="60" t="n">
        <x:v>536.93</x:v>
      </x:c>
      <x:c r="J1143" s="32" t="n">
        <x:v>0.44</x:v>
      </x:c>
      <x:c r="K1143" s="32" t="n">
        <x:v>0.594</x:v>
      </x:c>
      <x:c r="L1143" t="n">
        <x:v>0</x:v>
      </x:c>
      <x:c r="M1143" t="str"/>
      <x:c r="N1143" s="32" t="n">
        <x:v>0.157</x:v>
      </x:c>
    </x:row>
    <x:row r="1144">
      <x:c r="A1144" t="str">
        <x:v>C01143</x:v>
      </x:c>
      <x:c r="B1144" t="n">
        <x:v>28</x:v>
      </x:c>
      <x:c r="C1144" s="30" t="n">
        <x:v>79603</x:v>
      </x:c>
      <x:c r="D1144" t="n">
        <x:v>747</x:v>
      </x:c>
      <x:c r="E1144" t="n">
        <x:v>17</x:v>
      </x:c>
      <x:c r="F1144" t="str">
        <x:v>Gold</x:v>
      </x:c>
      <x:c r="G1144" t="str">
        <x:v>Branch</x:v>
      </x:c>
      <x:c r="H1144" s="60" t="n">
        <x:v>11641</x:v>
      </x:c>
      <x:c r="I1144" s="60" t="n">
        <x:v>1569.56</x:v>
      </x:c>
      <x:c r="J1144" s="32" t="n">
        <x:v>0.49</x:v>
      </x:c>
      <x:c r="K1144" s="32" t="n">
        <x:v>0.82</x:v>
      </x:c>
      <x:c r="L1144" t="n">
        <x:v>0</x:v>
      </x:c>
      <x:c r="M1144" t="n">
        <x:v>5</x:v>
      </x:c>
      <x:c r="N1144" s="32" t="n">
        <x:v>0.174</x:v>
      </x:c>
    </x:row>
    <x:row r="1145">
      <x:c r="A1145" t="str">
        <x:v>C01144</x:v>
      </x:c>
      <x:c r="B1145" t="n">
        <x:v>30</x:v>
      </x:c>
      <x:c r="C1145" s="30" t="n">
        <x:v>78026</x:v>
      </x:c>
      <x:c r="D1145" t="n">
        <x:v>554</x:v>
      </x:c>
      <x:c r="E1145" t="n">
        <x:v>142</x:v>
      </x:c>
      <x:c r="F1145" t="str">
        <x:v>Classic</x:v>
      </x:c>
      <x:c r="G1145" t="str">
        <x:v>Branch</x:v>
      </x:c>
      <x:c r="H1145" s="60" t="n">
        <x:v>1942</x:v>
      </x:c>
      <x:c r="I1145" s="60" t="n">
        <x:v>150</x:v>
      </x:c>
      <x:c r="J1145" s="32" t="n">
        <x:v>0.664</x:v>
      </x:c>
      <x:c r="K1145" s="32" t="n">
        <x:v>0.41</x:v>
      </x:c>
      <x:c r="L1145" t="n">
        <x:v>0</x:v>
      </x:c>
      <x:c r="M1145" t="n">
        <x:v>5</x:v>
      </x:c>
      <x:c r="N1145" s="32" t="n">
        <x:v>0.227</x:v>
      </x:c>
    </x:row>
    <x:row r="1146">
      <x:c r="A1146" t="str">
        <x:v>C01145</x:v>
      </x:c>
      <x:c r="B1146" t="n">
        <x:v>44</x:v>
      </x:c>
      <x:c r="C1146" s="30" t="n">
        <x:v>41254</x:v>
      </x:c>
      <x:c r="D1146" t="n">
        <x:v>629</x:v>
      </x:c>
      <x:c r="E1146" t="n">
        <x:v>42</x:v>
      </x:c>
      <x:c r="F1146" t="str">
        <x:v>Classic</x:v>
      </x:c>
      <x:c r="G1146" t="str">
        <x:v>Digital</x:v>
      </x:c>
      <x:c r="H1146" s="60" t="n">
        <x:v>2149</x:v>
      </x:c>
      <x:c r="I1146" s="60" t="n">
        <x:v>150</x:v>
      </x:c>
      <x:c r="J1146" s="32" t="n">
        <x:v>0.322</x:v>
      </x:c>
      <x:c r="K1146" s="32" t="n">
        <x:v>0.717</x:v>
      </x:c>
      <x:c r="L1146" t="n">
        <x:v>0</x:v>
      </x:c>
      <x:c r="M1146" t="n">
        <x:v>8</x:v>
      </x:c>
      <x:c r="N1146" s="32" t="n">
        <x:v>0.055</x:v>
      </x:c>
    </x:row>
    <x:row r="1147">
      <x:c r="A1147" t="str">
        <x:v>C01146</x:v>
      </x:c>
      <x:c r="B1147" t="n">
        <x:v>24</x:v>
      </x:c>
      <x:c r="C1147" s="30" t="n">
        <x:v>94904</x:v>
      </x:c>
      <x:c r="D1147" t="n">
        <x:v>660</x:v>
      </x:c>
      <x:c r="E1147" t="n">
        <x:v>124</x:v>
      </x:c>
      <x:c r="F1147" t="str">
        <x:v>GOLD</x:v>
      </x:c>
      <x:c r="G1147" t="str">
        <x:v>Digital</x:v>
      </x:c>
      <x:c r="H1147" s="60" t="n">
        <x:v>11789</x:v>
      </x:c>
      <x:c r="I1147" s="60" t="n">
        <x:v>930.27</x:v>
      </x:c>
      <x:c r="J1147" s="32" t="n">
        <x:v>0.551</x:v>
      </x:c>
      <x:c r="K1147" s="32" t="n">
        <x:v>0.737</x:v>
      </x:c>
      <x:c r="L1147" t="n">
        <x:v>0</x:v>
      </x:c>
      <x:c r="M1147" t="n">
        <x:v>5</x:v>
      </x:c>
      <x:c r="N1147" s="32" t="n">
        <x:v>0.213</x:v>
      </x:c>
    </x:row>
    <x:row r="1148">
      <x:c r="A1148" t="str">
        <x:v>C01147</x:v>
      </x:c>
      <x:c r="B1148" t="n">
        <x:v>42</x:v>
      </x:c>
      <x:c r="C1148" s="30" t="n">
        <x:v>81520</x:v>
      </x:c>
      <x:c r="D1148" t="n">
        <x:v>642</x:v>
      </x:c>
      <x:c r="E1148" t="n">
        <x:v>42</x:v>
      </x:c>
      <x:c r="F1148" t="str">
        <x:v>Classic</x:v>
      </x:c>
      <x:c r="G1148" t="str">
        <x:v>Digital</x:v>
      </x:c>
      <x:c r="H1148" s="60" t="n">
        <x:v>5819</x:v>
      </x:c>
      <x:c r="I1148" s="60" t="n">
        <x:v>461.82</x:v>
      </x:c>
      <x:c r="J1148" s="32" t="n">
        <x:v>0.533</x:v>
      </x:c>
      <x:c r="K1148" s="32" t="n">
        <x:v>0.607</x:v>
      </x:c>
      <x:c r="L1148" t="n">
        <x:v>0</x:v>
      </x:c>
      <x:c r="M1148" t="n">
        <x:v>9</x:v>
      </x:c>
      <x:c r="N1148" s="32" t="n">
        <x:v>0.044</x:v>
      </x:c>
    </x:row>
    <x:row r="1149">
      <x:c r="A1149" t="str">
        <x:v>C01148</x:v>
      </x:c>
      <x:c r="B1149" t="n">
        <x:v>37</x:v>
      </x:c>
      <x:c r="C1149" s="30" t="n">
        <x:v>38977</x:v>
      </x:c>
      <x:c r="D1149" t="n">
        <x:v>660</x:v>
      </x:c>
      <x:c r="E1149" t="n">
        <x:v>80</x:v>
      </x:c>
      <x:c r="F1149" t="str">
        <x:v>Classic</x:v>
      </x:c>
      <x:c r="G1149" t="str">
        <x:v>Partner</x:v>
      </x:c>
      <x:c r="H1149" s="60" t="n">
        <x:v>3120</x:v>
      </x:c>
      <x:c r="I1149" s="60" t="n">
        <x:v>578.84</x:v>
      </x:c>
      <x:c r="J1149" s="32" t="n">
        <x:v>0.565</x:v>
      </x:c>
      <x:c r="K1149" s="32" t="n">
        <x:v>0.801</x:v>
      </x:c>
      <x:c r="L1149" t="n">
        <x:v>0</x:v>
      </x:c>
      <x:c r="M1149" t="n">
        <x:v>5</x:v>
      </x:c>
      <x:c r="N1149" s="32" t="n">
        <x:v>0.251</x:v>
      </x:c>
    </x:row>
    <x:row r="1150">
      <x:c r="A1150" t="str">
        <x:v>C01149</x:v>
      </x:c>
      <x:c r="B1150" t="n">
        <x:v>22</x:v>
      </x:c>
      <x:c r="C1150" s="30" t="n">
        <x:v>160124</x:v>
      </x:c>
      <x:c r="D1150" t="n">
        <x:v>652</x:v>
      </x:c>
      <x:c r="E1150" t="n">
        <x:v>47</x:v>
      </x:c>
      <x:c r="F1150" t="str">
        <x:v>Platinum</x:v>
      </x:c>
      <x:c r="G1150" t="str">
        <x:v>Digital</x:v>
      </x:c>
      <x:c r="H1150" s="60" t="n">
        <x:v>34545</x:v>
      </x:c>
      <x:c r="I1150" s="60" t="n">
        <x:v>3570.7</x:v>
      </x:c>
      <x:c r="J1150" s="32" t="n">
        <x:v>0.393</x:v>
      </x:c>
      <x:c r="K1150" s="32" t="n">
        <x:v>0.708</x:v>
      </x:c>
      <x:c r="L1150" t="n">
        <x:v>0</x:v>
      </x:c>
      <x:c r="M1150" t="n">
        <x:v>9</x:v>
      </x:c>
      <x:c r="N1150" s="32" t="n">
        <x:v>0.02</x:v>
      </x:c>
    </x:row>
    <x:row r="1151">
      <x:c r="A1151" t="str">
        <x:v>C01150</x:v>
      </x:c>
      <x:c r="B1151" t="n">
        <x:v>50</x:v>
      </x:c>
      <x:c r="C1151" s="30" t="n">
        <x:v>31423</x:v>
      </x:c>
      <x:c r="D1151" t="n">
        <x:v>706</x:v>
      </x:c>
      <x:c r="E1151" t="n">
        <x:v>39</x:v>
      </x:c>
      <x:c r="F1151" t="str">
        <x:v>Classic</x:v>
      </x:c>
      <x:c r="G1151" t="str">
        <x:v>Digital</x:v>
      </x:c>
      <x:c r="H1151" s="60" t="n">
        <x:v>4610</x:v>
      </x:c>
      <x:c r="I1151" s="60" t="n">
        <x:v>718.63</x:v>
      </x:c>
      <x:c r="J1151" s="32" t="n">
        <x:v>0.712</x:v>
      </x:c>
      <x:c r="K1151" s="32" t="n">
        <x:v>0.864</x:v>
      </x:c>
      <x:c r="L1151" t="n">
        <x:v>0</x:v>
      </x:c>
      <x:c r="M1151" t="n">
        <x:v>7</x:v>
      </x:c>
      <x:c r="N1151" s="32" t="n">
        <x:v>0.073</x:v>
      </x:c>
    </x:row>
    <x:row r="1152">
      <x:c r="A1152" t="str">
        <x:v>C01151</x:v>
      </x:c>
      <x:c r="B1152" t="n">
        <x:v>52</x:v>
      </x:c>
      <x:c r="C1152" s="30" t="n">
        <x:v>54416</x:v>
      </x:c>
      <x:c r="D1152" t="n">
        <x:v>617</x:v>
      </x:c>
      <x:c r="E1152" t="n">
        <x:v>44</x:v>
      </x:c>
      <x:c r="F1152" t="str">
        <x:v>Classic</x:v>
      </x:c>
      <x:c r="G1152" t="str">
        <x:v>Digital</x:v>
      </x:c>
      <x:c r="H1152" s="60" t="n">
        <x:v>2877</x:v>
      </x:c>
      <x:c r="I1152" s="60" t="n">
        <x:v>697.64</x:v>
      </x:c>
      <x:c r="J1152" s="32" t="n">
        <x:v>0.411</x:v>
      </x:c>
      <x:c r="K1152" s="32" t="n">
        <x:v>0.651</x:v>
      </x:c>
      <x:c r="L1152" t="n">
        <x:v>0</x:v>
      </x:c>
      <x:c r="M1152" t="n">
        <x:v>8</x:v>
      </x:c>
      <x:c r="N1152" s="32" t="n">
        <x:v>0.096</x:v>
      </x:c>
    </x:row>
    <x:row r="1153">
      <x:c r="A1153" t="str">
        <x:v>C01152</x:v>
      </x:c>
      <x:c r="B1153" t="n">
        <x:v>34</x:v>
      </x:c>
      <x:c r="C1153" s="30" t="n">
        <x:v>59242</x:v>
      </x:c>
      <x:c r="D1153" t="n">
        <x:v>612</x:v>
      </x:c>
      <x:c r="E1153" t="n">
        <x:v>28</x:v>
      </x:c>
      <x:c r="F1153" t="str">
        <x:v>Classic</x:v>
      </x:c>
      <x:c r="G1153" t="str">
        <x:v>Partner</x:v>
      </x:c>
      <x:c r="H1153" s="60" t="n">
        <x:v>2327</x:v>
      </x:c>
      <x:c r="I1153" s="60" t="n">
        <x:v>509.32</x:v>
      </x:c>
      <x:c r="J1153" s="32" t="n">
        <x:v>0.605</x:v>
      </x:c>
      <x:c r="K1153" s="32" t="n">
        <x:v>0.545</x:v>
      </x:c>
      <x:c r="L1153" t="n">
        <x:v>0</x:v>
      </x:c>
      <x:c r="M1153" t="n">
        <x:v>8</x:v>
      </x:c>
      <x:c r="N1153" s="32" t="n">
        <x:v>0.097</x:v>
      </x:c>
    </x:row>
    <x:row r="1154">
      <x:c r="A1154" t="str">
        <x:v>C01153</x:v>
      </x:c>
      <x:c r="B1154" t="n">
        <x:v>55</x:v>
      </x:c>
      <x:c r="C1154" s="30" t="n">
        <x:v>57271</x:v>
      </x:c>
      <x:c r="D1154" t="n">
        <x:v>685</x:v>
      </x:c>
      <x:c r="E1154" t="n">
        <x:v>10</x:v>
      </x:c>
      <x:c r="F1154" t="str">
        <x:v>Gold</x:v>
      </x:c>
      <x:c r="G1154" t="str">
        <x:v>branch</x:v>
      </x:c>
      <x:c r="H1154" s="60" t="n">
        <x:v>9319</x:v>
      </x:c>
      <x:c r="I1154" s="60" t="n">
        <x:v>1071.66</x:v>
      </x:c>
      <x:c r="J1154" s="32" t="n">
        <x:v>0.376</x:v>
      </x:c>
      <x:c r="K1154" s="32" t="n">
        <x:v>0.83</x:v>
      </x:c>
      <x:c r="L1154" t="n">
        <x:v>0</x:v>
      </x:c>
      <x:c r="M1154" t="n">
        <x:v>7</x:v>
      </x:c>
      <x:c r="N1154" s="32" t="n">
        <x:v>0.123</x:v>
      </x:c>
    </x:row>
    <x:row r="1155">
      <x:c r="A1155" t="str">
        <x:v>C01154</x:v>
      </x:c>
      <x:c r="B1155" t="n">
        <x:v>52</x:v>
      </x:c>
      <x:c r="C1155" s="30" t="n">
        <x:v>104090</x:v>
      </x:c>
      <x:c r="D1155" t="n">
        <x:v>712</x:v>
      </x:c>
      <x:c r="E1155" t="n">
        <x:v>14</x:v>
      </x:c>
      <x:c r="F1155" t="str">
        <x:v>Platinum</x:v>
      </x:c>
      <x:c r="G1155" t="str">
        <x:v>DIRECT MAIL</x:v>
      </x:c>
      <x:c r="H1155" s="60" t="n">
        <x:v>21098</x:v>
      </x:c>
      <x:c r="I1155" s="60" t="n">
        <x:v>2596.08</x:v>
      </x:c>
      <x:c r="J1155" s="32" t="n">
        <x:v>0.213</x:v>
      </x:c>
      <x:c r="K1155" s="32" t="n">
        <x:v>0.875</x:v>
      </x:c>
      <x:c r="L1155" t="n">
        <x:v>0</x:v>
      </x:c>
      <x:c r="M1155" t="n">
        <x:v>7</x:v>
      </x:c>
      <x:c r="N1155" s="32" t="n">
        <x:v>0.129</x:v>
      </x:c>
    </x:row>
    <x:row r="1156">
      <x:c r="A1156" t="str">
        <x:v>C01155</x:v>
      </x:c>
      <x:c r="B1156" t="n">
        <x:v>37</x:v>
      </x:c>
      <x:c r="C1156" s="30" t="n">
        <x:v>54263</x:v>
      </x:c>
      <x:c r="D1156" t="n">
        <x:v>694</x:v>
      </x:c>
      <x:c r="E1156" t="n">
        <x:v>94</x:v>
      </x:c>
      <x:c r="F1156" t="str">
        <x:v>Gold</x:v>
      </x:c>
      <x:c r="G1156" t="str">
        <x:v>Branch</x:v>
      </x:c>
      <x:c r="H1156" s="60" t="n">
        <x:v>9740</x:v>
      </x:c>
      <x:c r="I1156" s="60" t="n">
        <x:v>874.46</x:v>
      </x:c>
      <x:c r="J1156" s="32" t="n">
        <x:v>0.316</x:v>
      </x:c>
      <x:c r="K1156" s="32" t="n">
        <x:v>0.816</x:v>
      </x:c>
      <x:c r="L1156" t="n">
        <x:v>0</x:v>
      </x:c>
      <x:c r="M1156" t="n">
        <x:v>7</x:v>
      </x:c>
      <x:c r="N1156" s="32" t="n">
        <x:v>0.188</x:v>
      </x:c>
    </x:row>
    <x:row r="1157">
      <x:c r="A1157" t="str">
        <x:v>C01156</x:v>
      </x:c>
      <x:c r="B1157" t="n">
        <x:v>36</x:v>
      </x:c>
      <x:c r="C1157" s="30" t="n">
        <x:v>71366</x:v>
      </x:c>
      <x:c r="D1157" t="n">
        <x:v>595</x:v>
      </x:c>
      <x:c r="E1157" t="n">
        <x:v>46</x:v>
      </x:c>
      <x:c r="F1157" t="str">
        <x:v>Classic</x:v>
      </x:c>
      <x:c r="G1157" t="str">
        <x:v>Digital</x:v>
      </x:c>
      <x:c r="H1157" s="60" t="n">
        <x:v>7208</x:v>
      </x:c>
      <x:c r="I1157" s="60" t="n">
        <x:v>750.46</x:v>
      </x:c>
      <x:c r="J1157" s="32" t="n">
        <x:v>0.362</x:v>
      </x:c>
      <x:c r="K1157" s="32" t="n">
        <x:v>0.659</x:v>
      </x:c>
      <x:c r="L1157" t="n">
        <x:v>0</x:v>
      </x:c>
      <x:c r="M1157" t="n">
        <x:v>6</x:v>
      </x:c>
      <x:c r="N1157" s="32" t="n">
        <x:v>0.157</x:v>
      </x:c>
    </x:row>
    <x:row r="1158">
      <x:c r="A1158" t="str">
        <x:v>C01157</x:v>
      </x:c>
      <x:c r="B1158" t="n">
        <x:v>62</x:v>
      </x:c>
      <x:c r="C1158" s="30" t="n">
        <x:v>42219</x:v>
      </x:c>
      <x:c r="D1158" t="n">
        <x:v>680</x:v>
      </x:c>
      <x:c r="E1158" t="n">
        <x:v>30</x:v>
      </x:c>
      <x:c r="F1158" t="str">
        <x:v>Classic</x:v>
      </x:c>
      <x:c r="G1158" t="str">
        <x:v>digital</x:v>
      </x:c>
      <x:c r="H1158" s="60" t="n">
        <x:v>3285</x:v>
      </x:c>
      <x:c r="I1158" s="60" t="n">
        <x:v>487.77</x:v>
      </x:c>
      <x:c r="J1158" s="32" t="n">
        <x:v>0.356</x:v>
      </x:c>
      <x:c r="K1158" s="32" t="n">
        <x:v>0.683</x:v>
      </x:c>
      <x:c r="L1158" t="n">
        <x:v>0</x:v>
      </x:c>
      <x:c r="M1158" t="n">
        <x:v>8</x:v>
      </x:c>
      <x:c r="N1158" s="32" t="n">
        <x:v>0.058</x:v>
      </x:c>
    </x:row>
    <x:row r="1159">
      <x:c r="A1159" t="str">
        <x:v>C01158</x:v>
      </x:c>
      <x:c r="B1159" t="n">
        <x:v>40</x:v>
      </x:c>
      <x:c r="C1159" s="30" t="n">
        <x:v>45696</x:v>
      </x:c>
      <x:c r="D1159" t="n">
        <x:v>678</x:v>
      </x:c>
      <x:c r="E1159" t="n">
        <x:v>107</x:v>
      </x:c>
      <x:c r="F1159" t="str">
        <x:v>Classic</x:v>
      </x:c>
      <x:c r="G1159" t="str">
        <x:v>Digital</x:v>
      </x:c>
      <x:c r="H1159" s="60" t="n">
        <x:v>1712</x:v>
      </x:c>
      <x:c r="I1159" s="60" t="n">
        <x:v>435.96</x:v>
      </x:c>
      <x:c r="J1159" s="32" t="n">
        <x:v>0.545</x:v>
      </x:c>
      <x:c r="K1159" s="32" t="n">
        <x:v>0.899</x:v>
      </x:c>
      <x:c r="L1159" t="n">
        <x:v>0</x:v>
      </x:c>
      <x:c r="M1159" t="n">
        <x:v>7</x:v>
      </x:c>
      <x:c r="N1159" s="32" t="n">
        <x:v>0.087</x:v>
      </x:c>
    </x:row>
    <x:row r="1160">
      <x:c r="A1160" t="str">
        <x:v>C01159</x:v>
      </x:c>
      <x:c r="B1160" t="n">
        <x:v>22</x:v>
      </x:c>
      <x:c r="C1160" s="30" t="n">
        <x:v>87772</x:v>
      </x:c>
      <x:c r="D1160" t="n">
        <x:v>678</x:v>
      </x:c>
      <x:c r="E1160" t="n">
        <x:v>95</x:v>
      </x:c>
      <x:c r="F1160" t="str">
        <x:v>Gold</x:v>
      </x:c>
      <x:c r="G1160" t="str">
        <x:v>digital</x:v>
      </x:c>
      <x:c r="H1160" s="60" t="n">
        <x:v>14918</x:v>
      </x:c>
      <x:c r="I1160" s="60" t="n">
        <x:v>1554.38</x:v>
      </x:c>
      <x:c r="J1160" s="32" t="n">
        <x:v>0.464</x:v>
      </x:c>
      <x:c r="K1160" s="32" t="n">
        <x:v>0.755</x:v>
      </x:c>
      <x:c r="L1160" t="n">
        <x:v>0</x:v>
      </x:c>
      <x:c r="M1160" t="n">
        <x:v>7</x:v>
      </x:c>
      <x:c r="N1160" s="32" t="n">
        <x:v>0.145</x:v>
      </x:c>
    </x:row>
    <x:row r="1161">
      <x:c r="A1161" t="str">
        <x:v>C01160</x:v>
      </x:c>
      <x:c r="B1161" t="n">
        <x:v>35</x:v>
      </x:c>
      <x:c r="C1161" s="30" t="n">
        <x:v>116664</x:v>
      </x:c>
      <x:c r="D1161" t="n">
        <x:v>708</x:v>
      </x:c>
      <x:c r="E1161" t="n">
        <x:v>23</x:v>
      </x:c>
      <x:c r="F1161" t="str">
        <x:v>Platinum</x:v>
      </x:c>
      <x:c r="G1161" t="str">
        <x:v>Digital</x:v>
      </x:c>
      <x:c r="H1161" s="60" t="n">
        <x:v>26335</x:v>
      </x:c>
      <x:c r="I1161" s="60" t="n">
        <x:v>2844.74</x:v>
      </x:c>
      <x:c r="J1161" s="32" t="n">
        <x:v>0.654</x:v>
      </x:c>
      <x:c r="K1161" s="32" t="n">
        <x:v>0.88</x:v>
      </x:c>
      <x:c r="L1161" t="n">
        <x:v>0</x:v>
      </x:c>
      <x:c r="M1161" t="n">
        <x:v>9</x:v>
      </x:c>
      <x:c r="N1161" s="32" t="n">
        <x:v>0.02</x:v>
      </x:c>
    </x:row>
    <x:row r="1162">
      <x:c r="A1162" t="str">
        <x:v>C01161</x:v>
      </x:c>
      <x:c r="B1162" t="n">
        <x:v>34</x:v>
      </x:c>
      <x:c r="C1162" s="30" t="n">
        <x:v>49766</x:v>
      </x:c>
      <x:c r="D1162" t="n">
        <x:v>637</x:v>
      </x:c>
      <x:c r="E1162" t="n">
        <x:v>38</x:v>
      </x:c>
      <x:c r="F1162" t="str">
        <x:v>Classic</x:v>
      </x:c>
      <x:c r="G1162" t="str">
        <x:v> Digital</x:v>
      </x:c>
      <x:c r="H1162" s="60" t="n">
        <x:v>1000</x:v>
      </x:c>
      <x:c r="I1162" s="60" t="n">
        <x:v>150</x:v>
      </x:c>
      <x:c r="J1162" s="32" t="n">
        <x:v>0.442</x:v>
      </x:c>
      <x:c r="K1162" s="32" t="n">
        <x:v>0.626</x:v>
      </x:c>
      <x:c r="L1162" t="n">
        <x:v>0</x:v>
      </x:c>
      <x:c r="M1162" t="n">
        <x:v>9</x:v>
      </x:c>
      <x:c r="N1162" s="32" t="n">
        <x:v>0.02</x:v>
      </x:c>
    </x:row>
    <x:row r="1163">
      <x:c r="A1163" t="str">
        <x:v>C01162</x:v>
      </x:c>
      <x:c r="B1163" t="n">
        <x:v>48</x:v>
      </x:c>
      <x:c r="C1163" s="30" t="n">
        <x:v>52043</x:v>
      </x:c>
      <x:c r="D1163" t="n">
        <x:v>698</x:v>
      </x:c>
      <x:c r="E1163" t="n">
        <x:v>10</x:v>
      </x:c>
      <x:c r="F1163" t="str">
        <x:v>Gold</x:v>
      </x:c>
      <x:c r="G1163" t="str">
        <x:v>Digital</x:v>
      </x:c>
      <x:c r="H1163" s="60" t="n">
        <x:v>8096</x:v>
      </x:c>
      <x:c r="I1163" s="60" t="n">
        <x:v>828.35</x:v>
      </x:c>
      <x:c r="J1163" s="32" t="n">
        <x:v>0.355</x:v>
      </x:c>
      <x:c r="K1163" s="32" t="n">
        <x:v>0.871</x:v>
      </x:c>
      <x:c r="L1163" t="n">
        <x:v>0</x:v>
      </x:c>
      <x:c r="M1163" t="n">
        <x:v>8</x:v>
      </x:c>
      <x:c r="N1163" s="32" t="n">
        <x:v>0.188</x:v>
      </x:c>
    </x:row>
    <x:row r="1164">
      <x:c r="A1164" t="str">
        <x:v>C01163</x:v>
      </x:c>
      <x:c r="B1164" t="n">
        <x:v>39</x:v>
      </x:c>
      <x:c r="C1164" s="30" t="n">
        <x:v>71391</x:v>
      </x:c>
      <x:c r="D1164" t="n">
        <x:v>657</x:v>
      </x:c>
      <x:c r="E1164" t="n">
        <x:v>16</x:v>
      </x:c>
      <x:c r="F1164" t="str">
        <x:v> Gold</x:v>
      </x:c>
      <x:c r="G1164" t="str">
        <x:v>Branch</x:v>
      </x:c>
      <x:c r="H1164" s="60" t="n">
        <x:v>9099</x:v>
      </x:c>
      <x:c r="I1164" s="60" t="n">
        <x:v>756.88</x:v>
      </x:c>
      <x:c r="J1164" s="32" t="n">
        <x:v>0.401</x:v>
      </x:c>
      <x:c r="K1164" s="32" t="n">
        <x:v>0.82</x:v>
      </x:c>
      <x:c r="L1164" t="n">
        <x:v>0</x:v>
      </x:c>
      <x:c r="M1164" t="n">
        <x:v>9</x:v>
      </x:c>
      <x:c r="N1164" s="32" t="n">
        <x:v>0.075</x:v>
      </x:c>
    </x:row>
    <x:row r="1165">
      <x:c r="A1165" t="str">
        <x:v>C01164</x:v>
      </x:c>
      <x:c r="B1165" t="n">
        <x:v>43</x:v>
      </x:c>
      <x:c r="C1165" s="30" t="n">
        <x:v>73600</x:v>
      </x:c>
      <x:c r="D1165" t="n">
        <x:v>749</x:v>
      </x:c>
      <x:c r="E1165" t="n">
        <x:v>151</x:v>
      </x:c>
      <x:c r="F1165" t="str">
        <x:v>Gold</x:v>
      </x:c>
      <x:c r="G1165" t="str">
        <x:v>Digital</x:v>
      </x:c>
      <x:c r="H1165" s="60" t="n">
        <x:v>13559</x:v>
      </x:c>
      <x:c r="I1165" s="60" t="n">
        <x:v>1582.6</x:v>
      </x:c>
      <x:c r="J1165" s="32" t="n">
        <x:v>0.38</x:v>
      </x:c>
      <x:c r="K1165" s="32" t="n">
        <x:v>0.804</x:v>
      </x:c>
      <x:c r="L1165" t="n">
        <x:v>1</x:v>
      </x:c>
      <x:c r="M1165" t="n">
        <x:v>8</x:v>
      </x:c>
      <x:c r="N1165" s="32" t="n">
        <x:v>0.02</x:v>
      </x:c>
    </x:row>
    <x:row r="1166">
      <x:c r="A1166" t="str">
        <x:v>C01165</x:v>
      </x:c>
      <x:c r="B1166" t="n">
        <x:v>57</x:v>
      </x:c>
      <x:c r="C1166" s="30" t="n">
        <x:v>56935</x:v>
      </x:c>
      <x:c r="D1166" t="n">
        <x:v>690</x:v>
      </x:c>
      <x:c r="E1166" t="n">
        <x:v>57</x:v>
      </x:c>
      <x:c r="F1166" t="str">
        <x:v>Gold</x:v>
      </x:c>
      <x:c r="G1166" t="str">
        <x:v>Branch</x:v>
      </x:c>
      <x:c r="H1166" s="60" t="n">
        <x:v>7780</x:v>
      </x:c>
      <x:c r="I1166" s="60" t="n">
        <x:v>844.09</x:v>
      </x:c>
      <x:c r="J1166" s="32" t="n">
        <x:v>0.271</x:v>
      </x:c>
      <x:c r="K1166" s="32" t="n">
        <x:v>0.659</x:v>
      </x:c>
      <x:c r="L1166" t="n">
        <x:v>0</x:v>
      </x:c>
      <x:c r="M1166" t="n">
        <x:v>10</x:v>
      </x:c>
      <x:c r="N1166" s="32" t="n">
        <x:v>0.042</x:v>
      </x:c>
    </x:row>
    <x:row r="1167">
      <x:c r="A1167" t="str">
        <x:v>C01166</x:v>
      </x:c>
      <x:c r="B1167" t="n">
        <x:v>55</x:v>
      </x:c>
      <x:c r="C1167" s="30" t="n">
        <x:v>94622</x:v>
      </x:c>
      <x:c r="D1167" t="n">
        <x:v>652</x:v>
      </x:c>
      <x:c r="E1167" t="n">
        <x:v>31</x:v>
      </x:c>
      <x:c r="F1167" t="str">
        <x:v>Gold</x:v>
      </x:c>
      <x:c r="G1167" t="str">
        <x:v>Branch</x:v>
      </x:c>
      <x:c r="H1167" s="60" t="n">
        <x:v>14059</x:v>
      </x:c>
      <x:c r="I1167" s="60" t="n">
        <x:v>1032.31</x:v>
      </x:c>
      <x:c r="J1167" s="32" t="n">
        <x:v>0.292</x:v>
      </x:c>
      <x:c r="K1167" s="32" t="n">
        <x:v>0.854</x:v>
      </x:c>
      <x:c r="L1167" t="n">
        <x:v>0</x:v>
      </x:c>
      <x:c r="M1167" t="n">
        <x:v>6</x:v>
      </x:c>
      <x:c r="N1167" s="32" t="n">
        <x:v>0.191</x:v>
      </x:c>
    </x:row>
    <x:row r="1168">
      <x:c r="A1168" t="str">
        <x:v>C01167</x:v>
      </x:c>
      <x:c r="B1168" t="n">
        <x:v>53</x:v>
      </x:c>
      <x:c r="C1168" s="30" t="n">
        <x:v>111491</x:v>
      </x:c>
      <x:c r="D1168" t="n">
        <x:v>726</x:v>
      </x:c>
      <x:c r="E1168" t="n">
        <x:v>46</x:v>
      </x:c>
      <x:c r="F1168" t="str">
        <x:v>Platinum</x:v>
      </x:c>
      <x:c r="G1168" t="str">
        <x:v>Digital</x:v>
      </x:c>
      <x:c r="H1168" s="60" t="n">
        <x:v>22386</x:v>
      </x:c>
      <x:c r="I1168" s="60" t="n">
        <x:v>2394.99</x:v>
      </x:c>
      <x:c r="J1168" s="32" t="n">
        <x:v>0.555</x:v>
      </x:c>
      <x:c r="K1168" s="32" t="n">
        <x:v>0.881</x:v>
      </x:c>
      <x:c r="L1168" t="n">
        <x:v>0</x:v>
      </x:c>
      <x:c r="M1168" t="n">
        <x:v>9</x:v>
      </x:c>
      <x:c r="N1168" s="32" t="n">
        <x:v>0.02</x:v>
      </x:c>
    </x:row>
    <x:row r="1169">
      <x:c r="A1169" t="str">
        <x:v>C01168</x:v>
      </x:c>
      <x:c r="B1169" t="n">
        <x:v>39</x:v>
      </x:c>
      <x:c r="C1169" s="30" t="n">
        <x:v>55814</x:v>
      </x:c>
      <x:c r="D1169" t="n">
        <x:v>598</x:v>
      </x:c>
      <x:c r="E1169" t="n">
        <x:v>93</x:v>
      </x:c>
      <x:c r="F1169" t="str">
        <x:v>Classic</x:v>
      </x:c>
      <x:c r="G1169" t="str">
        <x:v>Digital</x:v>
      </x:c>
      <x:c r="H1169" s="60" t="n">
        <x:v>1000</x:v>
      </x:c>
      <x:c r="I1169" s="60" t="n">
        <x:v>425.3</x:v>
      </x:c>
      <x:c r="J1169" s="32" t="n">
        <x:v>0.502</x:v>
      </x:c>
      <x:c r="K1169" s="32" t="n">
        <x:v>0.649</x:v>
      </x:c>
      <x:c r="L1169" t="n">
        <x:v>0</x:v>
      </x:c>
      <x:c r="M1169" t="n">
        <x:v>7</x:v>
      </x:c>
      <x:c r="N1169" s="32" t="n">
        <x:v>0.117</x:v>
      </x:c>
    </x:row>
    <x:row r="1170">
      <x:c r="A1170" t="str">
        <x:v>C01169</x:v>
      </x:c>
      <x:c r="B1170" t="n">
        <x:v>37</x:v>
      </x:c>
      <x:c r="C1170" s="30" t="n">
        <x:v>57597</x:v>
      </x:c>
      <x:c r="D1170" t="n">
        <x:v>627</x:v>
      </x:c>
      <x:c r="E1170" t="n">
        <x:v>17</x:v>
      </x:c>
      <x:c r="F1170" t="str">
        <x:v>Classic</x:v>
      </x:c>
      <x:c r="G1170" t="str">
        <x:v>Partner</x:v>
      </x:c>
      <x:c r="H1170" s="60" t="n">
        <x:v>2909</x:v>
      </x:c>
      <x:c r="I1170" s="60" t="n">
        <x:v>150</x:v>
      </x:c>
      <x:c r="J1170" s="32" t="n">
        <x:v>0.448</x:v>
      </x:c>
      <x:c r="K1170" s="32" t="n">
        <x:v>0.615</x:v>
      </x:c>
      <x:c r="L1170" t="n">
        <x:v>1</x:v>
      </x:c>
      <x:c r="M1170" t="n">
        <x:v>7</x:v>
      </x:c>
      <x:c r="N1170" s="32" t="n">
        <x:v>0.116</x:v>
      </x:c>
    </x:row>
    <x:row r="1171">
      <x:c r="A1171" t="str">
        <x:v>C01170</x:v>
      </x:c>
      <x:c r="B1171" t="n">
        <x:v>45</x:v>
      </x:c>
      <x:c r="C1171" s="30" t="n">
        <x:v>48464</x:v>
      </x:c>
      <x:c r="D1171" t="n">
        <x:v>606</x:v>
      </x:c>
      <x:c r="E1171" t="n">
        <x:v>64</x:v>
      </x:c>
      <x:c r="F1171" t="str">
        <x:v> Classic</x:v>
      </x:c>
      <x:c r="G1171" t="str">
        <x:v>Branch</x:v>
      </x:c>
      <x:c r="H1171" s="60" t="n">
        <x:v>2536</x:v>
      </x:c>
      <x:c r="I1171" s="60" t="n">
        <x:v>763.34</x:v>
      </x:c>
      <x:c r="J1171" s="32" t="n">
        <x:v>0.488</x:v>
      </x:c>
      <x:c r="K1171" s="32" t="n">
        <x:v>0.81</x:v>
      </x:c>
      <x:c r="L1171" t="n">
        <x:v>0</x:v>
      </x:c>
      <x:c r="M1171" t="n">
        <x:v>7</x:v>
      </x:c>
      <x:c r="N1171" s="32" t="n">
        <x:v>0.103</x:v>
      </x:c>
    </x:row>
    <x:row r="1172">
      <x:c r="A1172" t="str">
        <x:v>C01171</x:v>
      </x:c>
      <x:c r="B1172" t="n">
        <x:v>42</x:v>
      </x:c>
      <x:c r="C1172" s="30" t="n">
        <x:v>86932</x:v>
      </x:c>
      <x:c r="D1172" t="n">
        <x:v>730</x:v>
      </x:c>
      <x:c r="E1172" t="n">
        <x:v>41</x:v>
      </x:c>
      <x:c r="F1172" t="str">
        <x:v>Gold</x:v>
      </x:c>
      <x:c r="G1172" t="str">
        <x:v>Digital</x:v>
      </x:c>
      <x:c r="H1172" s="60" t="n">
        <x:v>14013</x:v>
      </x:c>
      <x:c r="I1172" s="60" t="n">
        <x:v>1586.95</x:v>
      </x:c>
      <x:c r="J1172" s="32" t="n">
        <x:v>0.23</x:v>
      </x:c>
      <x:c r="K1172" s="32" t="n">
        <x:v>0.859</x:v>
      </x:c>
      <x:c r="L1172" t="n">
        <x:v>0</x:v>
      </x:c>
      <x:c r="M1172" t="n">
        <x:v>9</x:v>
      </x:c>
      <x:c r="N1172" s="32" t="n">
        <x:v>0.02</x:v>
      </x:c>
    </x:row>
    <x:row r="1173">
      <x:c r="A1173" t="str">
        <x:v>C01172</x:v>
      </x:c>
      <x:c r="B1173" t="n">
        <x:v>22</x:v>
      </x:c>
      <x:c r="C1173" s="30" t="n">
        <x:v>104931</x:v>
      </x:c>
      <x:c r="D1173" t="n">
        <x:v>652</x:v>
      </x:c>
      <x:c r="E1173" t="n">
        <x:v>27</x:v>
      </x:c>
      <x:c r="F1173" t="str">
        <x:v>Gold</x:v>
      </x:c>
      <x:c r="G1173" t="str">
        <x:v>Branch</x:v>
      </x:c>
      <x:c r="H1173" s="60" t="n">
        <x:v>11982</x:v>
      </x:c>
      <x:c r="I1173" s="60" t="n">
        <x:v>1247.2</x:v>
      </x:c>
      <x:c r="J1173" s="32" t="n">
        <x:v>0.367</x:v>
      </x:c>
      <x:c r="K1173" s="32" t="n">
        <x:v>0.646</x:v>
      </x:c>
      <x:c r="L1173" t="n">
        <x:v>0</x:v>
      </x:c>
      <x:c r="M1173" t="n">
        <x:v>5</x:v>
      </x:c>
      <x:c r="N1173" s="32" t="n">
        <x:v>0.228</x:v>
      </x:c>
    </x:row>
    <x:row r="1174">
      <x:c r="A1174" t="str">
        <x:v>C01173</x:v>
      </x:c>
      <x:c r="B1174" t="n">
        <x:v>21</x:v>
      </x:c>
      <x:c r="C1174" s="30" t="n">
        <x:v>79360</x:v>
      </x:c>
      <x:c r="D1174" t="n">
        <x:v>771</x:v>
      </x:c>
      <x:c r="E1174" t="n">
        <x:v>95</x:v>
      </x:c>
      <x:c r="F1174" t="str">
        <x:v>Platinum</x:v>
      </x:c>
      <x:c r="G1174" t="str">
        <x:v>Branch</x:v>
      </x:c>
      <x:c r="H1174" s="60" t="n">
        <x:v>19143</x:v>
      </x:c>
      <x:c r="I1174" s="60" t="n">
        <x:v>1751.61</x:v>
      </x:c>
      <x:c r="J1174" s="32" t="n">
        <x:v>0.323</x:v>
      </x:c>
      <x:c r="K1174" s="32" t="n">
        <x:v>0.93</x:v>
      </x:c>
      <x:c r="L1174" t="n">
        <x:v>0</x:v>
      </x:c>
      <x:c r="M1174" t="n">
        <x:v>7</x:v>
      </x:c>
      <x:c r="N1174" s="32" t="n">
        <x:v>0.13</x:v>
      </x:c>
    </x:row>
    <x:row r="1175">
      <x:c r="A1175" t="str">
        <x:v>C01174</x:v>
      </x:c>
      <x:c r="B1175" t="n">
        <x:v>36</x:v>
      </x:c>
      <x:c r="C1175" s="30" t="n">
        <x:v>84303</x:v>
      </x:c>
      <x:c r="D1175" t="n">
        <x:v>689</x:v>
      </x:c>
      <x:c r="E1175" t="n">
        <x:v>24</x:v>
      </x:c>
      <x:c r="F1175" t="str">
        <x:v>Classic</x:v>
      </x:c>
      <x:c r="G1175" t="str">
        <x:v>Branch</x:v>
      </x:c>
      <x:c r="H1175" s="60" t="n">
        <x:v>7054</x:v>
      </x:c>
      <x:c r="I1175" s="60" t="n">
        <x:v>1185.25</x:v>
      </x:c>
      <x:c r="J1175" s="32" t="n">
        <x:v>0.336</x:v>
      </x:c>
      <x:c r="K1175" s="32" t="n">
        <x:v>0.744</x:v>
      </x:c>
      <x:c r="L1175" t="n">
        <x:v>0</x:v>
      </x:c>
      <x:c r="M1175" t="n">
        <x:v>6</x:v>
      </x:c>
      <x:c r="N1175" s="32" t="n">
        <x:v>0.128</x:v>
      </x:c>
    </x:row>
    <x:row r="1176">
      <x:c r="A1176" t="str">
        <x:v>C01175</x:v>
      </x:c>
      <x:c r="B1176" t="n">
        <x:v>21</x:v>
      </x:c>
      <x:c r="C1176" s="30" t="n">
        <x:v>28000</x:v>
      </x:c>
      <x:c r="D1176" t="n">
        <x:v>696</x:v>
      </x:c>
      <x:c r="E1176" t="n">
        <x:v>129</x:v>
      </x:c>
      <x:c r="F1176" t="str">
        <x:v>Classic</x:v>
      </x:c>
      <x:c r="G1176" t="str">
        <x:v>Branch</x:v>
      </x:c>
      <x:c r="H1176" s="60" t="n">
        <x:v>1000</x:v>
      </x:c>
      <x:c r="I1176" s="60" t="n">
        <x:v>364.8</x:v>
      </x:c>
      <x:c r="J1176" s="32" t="n">
        <x:v>0.597</x:v>
      </x:c>
      <x:c r="K1176" s="32" t="n">
        <x:v>0.803</x:v>
      </x:c>
      <x:c r="L1176" t="n">
        <x:v>0</x:v>
      </x:c>
      <x:c r="M1176" t="n">
        <x:v>5</x:v>
      </x:c>
      <x:c r="N1176" s="32" t="n">
        <x:v>0.242</x:v>
      </x:c>
    </x:row>
    <x:row r="1177">
      <x:c r="A1177" t="str">
        <x:v>C01176</x:v>
      </x:c>
      <x:c r="B1177" t="n">
        <x:v>36</x:v>
      </x:c>
      <x:c r="C1177" s="30" t="n">
        <x:v>67630</x:v>
      </x:c>
      <x:c r="D1177" t="n">
        <x:v>753</x:v>
      </x:c>
      <x:c r="E1177" t="n">
        <x:v>20</x:v>
      </x:c>
      <x:c r="F1177" t="str">
        <x:v>Gold</x:v>
      </x:c>
      <x:c r="G1177" t="str">
        <x:v>Branch</x:v>
      </x:c>
      <x:c r="H1177" s="60" t="n">
        <x:v>12963</x:v>
      </x:c>
      <x:c r="I1177" s="60" t="n">
        <x:v>983.51</x:v>
      </x:c>
      <x:c r="J1177" s="32" t="n">
        <x:v>0.242</x:v>
      </x:c>
      <x:c r="K1177" s="32" t="n">
        <x:v>0.8</x:v>
      </x:c>
      <x:c r="L1177" t="n">
        <x:v>0</x:v>
      </x:c>
      <x:c r="M1177" t="n">
        <x:v>9</x:v>
      </x:c>
      <x:c r="N1177" s="32" t="n">
        <x:v>0.02</x:v>
      </x:c>
    </x:row>
    <x:row r="1178">
      <x:c r="A1178" t="str">
        <x:v>C01177</x:v>
      </x:c>
      <x:c r="B1178" t="n">
        <x:v>41</x:v>
      </x:c>
      <x:c r="C1178" s="30" t="n">
        <x:v>53810</x:v>
      </x:c>
      <x:c r="D1178" t="n">
        <x:v>664</x:v>
      </x:c>
      <x:c r="E1178" t="n">
        <x:v>57</x:v>
      </x:c>
      <x:c r="F1178" t="str">
        <x:v>Classic</x:v>
      </x:c>
      <x:c r="G1178" t="str">
        <x:v>Digital</x:v>
      </x:c>
      <x:c r="H1178" s="60" t="n">
        <x:v>3422</x:v>
      </x:c>
      <x:c r="I1178" s="60" t="n">
        <x:v>150</x:v>
      </x:c>
      <x:c r="J1178" s="32" t="n">
        <x:v>0.478</x:v>
      </x:c>
      <x:c r="K1178" s="32" t="n">
        <x:v>0.782</x:v>
      </x:c>
      <x:c r="L1178" t="n">
        <x:v>0</x:v>
      </x:c>
      <x:c r="M1178" t="n">
        <x:v>8</x:v>
      </x:c>
      <x:c r="N1178" s="32" t="n">
        <x:v>0.081</x:v>
      </x:c>
    </x:row>
    <x:row r="1179">
      <x:c r="A1179" t="str">
        <x:v>C01178</x:v>
      </x:c>
      <x:c r="B1179" t="n">
        <x:v>26</x:v>
      </x:c>
      <x:c r="C1179" s="30" t="n">
        <x:v>87783</x:v>
      </x:c>
      <x:c r="D1179" t="n">
        <x:v>767</x:v>
      </x:c>
      <x:c r="E1179" t="n">
        <x:v>93</x:v>
      </x:c>
      <x:c r="F1179" t="str">
        <x:v>Gold</x:v>
      </x:c>
      <x:c r="G1179" t="str">
        <x:v>Digital</x:v>
      </x:c>
      <x:c r="H1179" s="60" t="n">
        <x:v>13937</x:v>
      </x:c>
      <x:c r="I1179" s="60" t="n">
        <x:v>1402.68</x:v>
      </x:c>
      <x:c r="J1179" s="32" t="n">
        <x:v>0.271</x:v>
      </x:c>
      <x:c r="K1179" s="32" t="n">
        <x:v>0.776</x:v>
      </x:c>
      <x:c r="L1179" t="n">
        <x:v>0</x:v>
      </x:c>
      <x:c r="M1179" t="n">
        <x:v>10</x:v>
      </x:c>
      <x:c r="N1179" s="32" t="n">
        <x:v>0.02</x:v>
      </x:c>
    </x:row>
    <x:row r="1180">
      <x:c r="A1180" t="str">
        <x:v>C01179</x:v>
      </x:c>
      <x:c r="B1180" t="n">
        <x:v>52</x:v>
      </x:c>
      <x:c r="C1180" s="30" t="n">
        <x:v>83676</x:v>
      </x:c>
      <x:c r="D1180" t="n">
        <x:v>643</x:v>
      </x:c>
      <x:c r="E1180" t="n">
        <x:v>34</x:v>
      </x:c>
      <x:c r="F1180" t="str">
        <x:v>Gold</x:v>
      </x:c>
      <x:c r="G1180" t="str">
        <x:v>Digital</x:v>
      </x:c>
      <x:c r="H1180" s="60" t="n">
        <x:v>9592</x:v>
      </x:c>
      <x:c r="I1180" s="60" t="n">
        <x:v>1314.63</x:v>
      </x:c>
      <x:c r="J1180" s="32" t="n">
        <x:v>0.349</x:v>
      </x:c>
      <x:c r="K1180" s="32" t="n">
        <x:v>0.809</x:v>
      </x:c>
      <x:c r="L1180" t="n">
        <x:v>0</x:v>
      </x:c>
      <x:c r="M1180" t="n">
        <x:v>6</x:v>
      </x:c>
      <x:c r="N1180" s="32" t="n">
        <x:v>0.182</x:v>
      </x:c>
    </x:row>
    <x:row r="1181">
      <x:c r="A1181" t="str">
        <x:v>C01180</x:v>
      </x:c>
      <x:c r="B1181" t="n">
        <x:v>64</x:v>
      </x:c>
      <x:c r="C1181" s="30" t="n">
        <x:v>122414</x:v>
      </x:c>
      <x:c r="D1181" t="n">
        <x:v>680</x:v>
      </x:c>
      <x:c r="E1181" t="n">
        <x:v>59</x:v>
      </x:c>
      <x:c r="F1181" t="str">
        <x:v>Platinum</x:v>
      </x:c>
      <x:c r="G1181" t="str">
        <x:v>Direct Mail</x:v>
      </x:c>
      <x:c r="H1181" s="60" t="n">
        <x:v>25351</x:v>
      </x:c>
      <x:c r="I1181" s="60" t="n">
        <x:v>2075.14</x:v>
      </x:c>
      <x:c r="J1181" s="32" t="n">
        <x:v>0.379</x:v>
      </x:c>
      <x:c r="K1181" s="32" t="n">
        <x:v>0.687</x:v>
      </x:c>
      <x:c r="L1181" t="n">
        <x:v>0</x:v>
      </x:c>
      <x:c r="M1181" t="n">
        <x:v>9</x:v>
      </x:c>
      <x:c r="N1181" s="32" t="n">
        <x:v>0.02</x:v>
      </x:c>
    </x:row>
    <x:row r="1182">
      <x:c r="A1182" t="str">
        <x:v>C01181</x:v>
      </x:c>
      <x:c r="B1182" t="n">
        <x:v>57</x:v>
      </x:c>
      <x:c r="C1182" s="30" t="n">
        <x:v>85415</x:v>
      </x:c>
      <x:c r="D1182" t="n">
        <x:v>756</x:v>
      </x:c>
      <x:c r="E1182" t="n">
        <x:v>58</x:v>
      </x:c>
      <x:c r="F1182" t="str">
        <x:v>Classic</x:v>
      </x:c>
      <x:c r="G1182" t="str">
        <x:v>Branch</x:v>
      </x:c>
      <x:c r="H1182" s="60" t="n">
        <x:v>8970</x:v>
      </x:c>
      <x:c r="I1182" s="60" t="n">
        <x:v>612.02</x:v>
      </x:c>
      <x:c r="J1182" s="32" t="n">
        <x:v>0.478</x:v>
      </x:c>
      <x:c r="K1182" s="32" t="n">
        <x:v>0.75</x:v>
      </x:c>
      <x:c r="L1182" t="n">
        <x:v>0</x:v>
      </x:c>
      <x:c r="M1182" t="n">
        <x:v>6</x:v>
      </x:c>
      <x:c r="N1182" s="32" t="n">
        <x:v>0.203</x:v>
      </x:c>
    </x:row>
    <x:row r="1183">
      <x:c r="A1183" t="str">
        <x:v>C01182</x:v>
      </x:c>
      <x:c r="B1183" t="n">
        <x:v>37</x:v>
      </x:c>
      <x:c r="C1183" s="30" t="n">
        <x:v>97200</x:v>
      </x:c>
      <x:c r="D1183" t="n">
        <x:v>744</x:v>
      </x:c>
      <x:c r="E1183" t="n">
        <x:v>48</x:v>
      </x:c>
      <x:c r="F1183" t="str">
        <x:v>Classic</x:v>
      </x:c>
      <x:c r="G1183" t="str">
        <x:v> Partner</x:v>
      </x:c>
      <x:c r="H1183" s="60" t="n">
        <x:v>13421</x:v>
      </x:c>
      <x:c r="I1183" s="60" t="n">
        <x:v>1074.96</x:v>
      </x:c>
      <x:c r="J1183" s="32" t="n">
        <x:v>0.344</x:v>
      </x:c>
      <x:c r="K1183" s="32" t="n">
        <x:v>0.828</x:v>
      </x:c>
      <x:c r="L1183" t="n">
        <x:v>0</x:v>
      </x:c>
      <x:c r="M1183" t="n">
        <x:v>9</x:v>
      </x:c>
      <x:c r="N1183" s="32" t="n">
        <x:v>0.024</x:v>
      </x:c>
    </x:row>
    <x:row r="1184">
      <x:c r="A1184" t="str">
        <x:v>C01183</x:v>
      </x:c>
      <x:c r="B1184" t="n">
        <x:v>21</x:v>
      </x:c>
      <x:c r="C1184" s="30" t="n">
        <x:v>73976</x:v>
      </x:c>
      <x:c r="D1184" t="n">
        <x:v>685</x:v>
      </x:c>
      <x:c r="E1184" t="n">
        <x:v>18</x:v>
      </x:c>
      <x:c r="F1184" t="str">
        <x:v>Gold</x:v>
      </x:c>
      <x:c r="G1184" t="str">
        <x:v>Digital</x:v>
      </x:c>
      <x:c r="H1184" s="60" t="n">
        <x:v>14169</x:v>
      </x:c>
      <x:c r="I1184" s="60" t="n">
        <x:v>1522.98</x:v>
      </x:c>
      <x:c r="J1184" s="32" t="n">
        <x:v>0.275</x:v>
      </x:c>
      <x:c r="K1184" s="32" t="n">
        <x:v>0.755</x:v>
      </x:c>
      <x:c r="L1184" t="n">
        <x:v>0</x:v>
      </x:c>
      <x:c r="M1184" t="n">
        <x:v>7</x:v>
      </x:c>
      <x:c r="N1184" s="32" t="n">
        <x:v>0.071</x:v>
      </x:c>
    </x:row>
    <x:row r="1185">
      <x:c r="A1185" t="str">
        <x:v>C01184</x:v>
      </x:c>
      <x:c r="B1185" t="n">
        <x:v>52</x:v>
      </x:c>
      <x:c r="C1185" s="30" t="n">
        <x:v>72550</x:v>
      </x:c>
      <x:c r="D1185" t="n">
        <x:v>628</x:v>
      </x:c>
      <x:c r="E1185" t="n">
        <x:v>38</x:v>
      </x:c>
      <x:c r="F1185" t="str">
        <x:v>Classic</x:v>
      </x:c>
      <x:c r="G1185" t="str">
        <x:v>Partner</x:v>
      </x:c>
      <x:c r="H1185" s="60" t="n">
        <x:v>3324</x:v>
      </x:c>
      <x:c r="I1185" s="60" t="n">
        <x:v>200.5</x:v>
      </x:c>
      <x:c r="J1185" s="32" t="n">
        <x:v>0.344</x:v>
      </x:c>
      <x:c r="K1185" s="32" t="n">
        <x:v>0.677</x:v>
      </x:c>
      <x:c r="L1185" t="n">
        <x:v>0</x:v>
      </x:c>
      <x:c r="M1185" t="n">
        <x:v>9</x:v>
      </x:c>
      <x:c r="N1185" s="32" t="n">
        <x:v>0.039</x:v>
      </x:c>
    </x:row>
    <x:row r="1186">
      <x:c r="A1186" t="str">
        <x:v>C01185</x:v>
      </x:c>
      <x:c r="B1186" t="n">
        <x:v>50</x:v>
      </x:c>
      <x:c r="C1186" s="30" t="n">
        <x:v>44517</x:v>
      </x:c>
      <x:c r="D1186" t="n">
        <x:v>561</x:v>
      </x:c>
      <x:c r="E1186" t="n">
        <x:v>56</x:v>
      </x:c>
      <x:c r="F1186" t="str">
        <x:v>Classic</x:v>
      </x:c>
      <x:c r="G1186" t="str">
        <x:v>Direct Mail</x:v>
      </x:c>
      <x:c r="H1186" s="60" t="n">
        <x:v>1882</x:v>
      </x:c>
      <x:c r="I1186" s="60" t="n">
        <x:v>646.51</x:v>
      </x:c>
      <x:c r="J1186" s="32" t="n">
        <x:v>0.472</x:v>
      </x:c>
      <x:c r="K1186" s="32" t="n">
        <x:v>0.566</x:v>
      </x:c>
      <x:c r="L1186" t="n">
        <x:v>1</x:v>
      </x:c>
      <x:c r="M1186" t="n">
        <x:v>6</x:v>
      </x:c>
      <x:c r="N1186" s="32" t="n">
        <x:v>0.167</x:v>
      </x:c>
    </x:row>
    <x:row r="1187">
      <x:c r="A1187" t="str">
        <x:v>C01186</x:v>
      </x:c>
      <x:c r="B1187" t="n">
        <x:v>22</x:v>
      </x:c>
      <x:c r="C1187" s="30" t="n">
        <x:v>46887</x:v>
      </x:c>
      <x:c r="D1187" t="n">
        <x:v>714</x:v>
      </x:c>
      <x:c r="E1187" t="n">
        <x:v>39</x:v>
      </x:c>
      <x:c r="F1187" t="str">
        <x:v>Gold</x:v>
      </x:c>
      <x:c r="G1187" t="str">
        <x:v>Branch</x:v>
      </x:c>
      <x:c r="H1187" s="60" t="n">
        <x:v>8105</x:v>
      </x:c>
      <x:c r="I1187" s="60" t="n">
        <x:v>1166.68</x:v>
      </x:c>
      <x:c r="J1187" s="32" t="n">
        <x:v>0.318</x:v>
      </x:c>
      <x:c r="K1187" s="32" t="n">
        <x:v>0.742</x:v>
      </x:c>
      <x:c r="L1187" t="n">
        <x:v>0</x:v>
      </x:c>
      <x:c r="M1187" t="n">
        <x:v>9</x:v>
      </x:c>
      <x:c r="N1187" s="32" t="n">
        <x:v>0.02</x:v>
      </x:c>
    </x:row>
    <x:row r="1188">
      <x:c r="A1188" t="str">
        <x:v>C01187</x:v>
      </x:c>
      <x:c r="B1188" t="n">
        <x:v>21</x:v>
      </x:c>
      <x:c r="C1188" s="30" t="n">
        <x:v>87144</x:v>
      </x:c>
      <x:c r="D1188" t="n">
        <x:v>658</x:v>
      </x:c>
      <x:c r="E1188" t="n">
        <x:v>6</x:v>
      </x:c>
      <x:c r="F1188" t="str">
        <x:v>Classic</x:v>
      </x:c>
      <x:c r="G1188" t="str">
        <x:v>Direct Mail</x:v>
      </x:c>
      <x:c r="H1188" s="60" t="n">
        <x:v>6374</x:v>
      </x:c>
      <x:c r="I1188" s="60" t="n">
        <x:v>954.86</x:v>
      </x:c>
      <x:c r="J1188" s="32" t="n">
        <x:v>0.356</x:v>
      </x:c>
      <x:c r="K1188" s="32" t="n">
        <x:v>0.739</x:v>
      </x:c>
      <x:c r="L1188" t="n">
        <x:v>0</x:v>
      </x:c>
      <x:c r="M1188" t="n">
        <x:v>9</x:v>
      </x:c>
      <x:c r="N1188" s="32" t="n">
        <x:v>0.08</x:v>
      </x:c>
    </x:row>
    <x:row r="1189">
      <x:c r="A1189" t="str">
        <x:v>C01188</x:v>
      </x:c>
      <x:c r="B1189" t="n">
        <x:v>50</x:v>
      </x:c>
      <x:c r="C1189" s="30" t="n">
        <x:v>280000</x:v>
      </x:c>
      <x:c r="D1189" t="n">
        <x:v>676</x:v>
      </x:c>
      <x:c r="E1189" t="n">
        <x:v>41</x:v>
      </x:c>
      <x:c r="F1189" t="str">
        <x:v>Platinum</x:v>
      </x:c>
      <x:c r="G1189" t="str">
        <x:v>Digital </x:v>
      </x:c>
      <x:c r="H1189" s="60" t="n">
        <x:v>40000</x:v>
      </x:c>
      <x:c r="I1189" s="60" t="n">
        <x:v>5279.23</x:v>
      </x:c>
      <x:c r="J1189" s="32" t="n">
        <x:v>0.364</x:v>
      </x:c>
      <x:c r="K1189" s="32" t="n">
        <x:v>0.943</x:v>
      </x:c>
      <x:c r="L1189" t="n">
        <x:v>0</x:v>
      </x:c>
      <x:c r="M1189" t="n">
        <x:v>7</x:v>
      </x:c>
      <x:c r="N1189" s="32" t="n">
        <x:v>0.135</x:v>
      </x:c>
    </x:row>
    <x:row r="1190">
      <x:c r="A1190" t="str">
        <x:v>C01189</x:v>
      </x:c>
      <x:c r="B1190" t="n">
        <x:v>72</x:v>
      </x:c>
      <x:c r="C1190" s="30" t="n">
        <x:v>68941</x:v>
      </x:c>
      <x:c r="D1190" t="n">
        <x:v>668</x:v>
      </x:c>
      <x:c r="E1190" t="n">
        <x:v>48</x:v>
      </x:c>
      <x:c r="F1190" t="str">
        <x:v>Gold</x:v>
      </x:c>
      <x:c r="G1190" t="str">
        <x:v>DIRECT MAIL</x:v>
      </x:c>
      <x:c r="H1190" s="60" t="n">
        <x:v>7731</x:v>
      </x:c>
      <x:c r="I1190" s="60" t="n">
        <x:v>1088.43</x:v>
      </x:c>
      <x:c r="J1190" s="32" t="n">
        <x:v>0.295</x:v>
      </x:c>
      <x:c r="K1190" s="32" t="n">
        <x:v>0.765</x:v>
      </x:c>
      <x:c r="L1190" t="n">
        <x:v>0</x:v>
      </x:c>
      <x:c r="M1190" t="n">
        <x:v>10</x:v>
      </x:c>
      <x:c r="N1190" s="32" t="n">
        <x:v>0.02</x:v>
      </x:c>
    </x:row>
    <x:row r="1191">
      <x:c r="A1191" t="str">
        <x:v>C01190</x:v>
      </x:c>
      <x:c r="B1191" t="n">
        <x:v>38</x:v>
      </x:c>
      <x:c r="C1191" s="30" t="n">
        <x:v>50995</x:v>
      </x:c>
      <x:c r="D1191" t="n">
        <x:v>657</x:v>
      </x:c>
      <x:c r="E1191" t="n">
        <x:v>42</x:v>
      </x:c>
      <x:c r="F1191" t="str">
        <x:v>Classic</x:v>
      </x:c>
      <x:c r="G1191" t="str">
        <x:v>Branch</x:v>
      </x:c>
      <x:c r="H1191" s="60" t="n">
        <x:v>3574</x:v>
      </x:c>
      <x:c r="I1191" s="60" t="n">
        <x:v>630.67</x:v>
      </x:c>
      <x:c r="J1191" s="32" t="n">
        <x:v>0.298</x:v>
      </x:c>
      <x:c r="K1191" s="32" t="n">
        <x:v>0.744</x:v>
      </x:c>
      <x:c r="L1191" t="n">
        <x:v>0</x:v>
      </x:c>
      <x:c r="M1191" t="n">
        <x:v>7</x:v>
      </x:c>
      <x:c r="N1191" s="32" t="n">
        <x:v>0.038</x:v>
      </x:c>
    </x:row>
    <x:row r="1192">
      <x:c r="A1192" t="str">
        <x:v>C01191</x:v>
      </x:c>
      <x:c r="B1192" t="n">
        <x:v>46</x:v>
      </x:c>
      <x:c r="C1192" s="30" t="n">
        <x:v>130189</x:v>
      </x:c>
      <x:c r="D1192" t="n">
        <x:v>746</x:v>
      </x:c>
      <x:c r="E1192" t="n">
        <x:v>18</x:v>
      </x:c>
      <x:c r="F1192" t="str">
        <x:v>Gold</x:v>
      </x:c>
      <x:c r="G1192" t="str">
        <x:v> Branch</x:v>
      </x:c>
      <x:c r="H1192" s="60" t="n">
        <x:v>19843</x:v>
      </x:c>
      <x:c r="I1192" s="60" t="n">
        <x:v>2426.27</x:v>
      </x:c>
      <x:c r="J1192" s="32" t="n">
        <x:v>0.28</x:v>
      </x:c>
      <x:c r="K1192" s="32" t="n">
        <x:v>0.814</x:v>
      </x:c>
      <x:c r="L1192" t="n">
        <x:v>0</x:v>
      </x:c>
      <x:c r="M1192" t="n">
        <x:v>9</x:v>
      </x:c>
      <x:c r="N1192" s="32" t="n">
        <x:v>0.02</x:v>
      </x:c>
    </x:row>
    <x:row r="1193">
      <x:c r="A1193" t="str">
        <x:v>C01192</x:v>
      </x:c>
      <x:c r="B1193" t="n">
        <x:v>51</x:v>
      </x:c>
      <x:c r="C1193" s="30" t="n">
        <x:v>51863</x:v>
      </x:c>
      <x:c r="D1193" t="n">
        <x:v>675</x:v>
      </x:c>
      <x:c r="E1193" t="n">
        <x:v>39</x:v>
      </x:c>
      <x:c r="F1193" t="str">
        <x:v>Classic</x:v>
      </x:c>
      <x:c r="G1193" t="str">
        <x:v>Branch</x:v>
      </x:c>
      <x:c r="H1193" s="60" t="n">
        <x:v>5969</x:v>
      </x:c>
      <x:c r="I1193" s="60" t="n">
        <x:v>754.12</x:v>
      </x:c>
      <x:c r="J1193" s="32" t="n">
        <x:v>0.495</x:v>
      </x:c>
      <x:c r="K1193" s="32" t="n">
        <x:v>0.884</x:v>
      </x:c>
      <x:c r="L1193" t="n">
        <x:v>0</x:v>
      </x:c>
      <x:c r="M1193" t="n">
        <x:v>10</x:v>
      </x:c>
      <x:c r="N1193" s="32" t="n">
        <x:v>0.02</x:v>
      </x:c>
    </x:row>
    <x:row r="1194">
      <x:c r="A1194" t="str">
        <x:v>C01193</x:v>
      </x:c>
      <x:c r="B1194" t="n">
        <x:v>36</x:v>
      </x:c>
      <x:c r="C1194" s="30" t="n">
        <x:v>60604</x:v>
      </x:c>
      <x:c r="D1194" t="n">
        <x:v>650</x:v>
      </x:c>
      <x:c r="E1194" t="n">
        <x:v>52</x:v>
      </x:c>
      <x:c r="F1194" t="str">
        <x:v>Classic</x:v>
      </x:c>
      <x:c r="G1194" t="str">
        <x:v>Branch</x:v>
      </x:c>
      <x:c r="H1194" s="60" t="n">
        <x:v>5277</x:v>
      </x:c>
      <x:c r="I1194" s="60" t="n">
        <x:v>860.22</x:v>
      </x:c>
      <x:c r="J1194" s="32" t="n">
        <x:v>0.437</x:v>
      </x:c>
      <x:c r="K1194" s="32" t="n">
        <x:v>0.715</x:v>
      </x:c>
      <x:c r="L1194" t="n">
        <x:v>0</x:v>
      </x:c>
      <x:c r="M1194" t="n">
        <x:v>6</x:v>
      </x:c>
      <x:c r="N1194" s="32" t="n">
        <x:v>0.138</x:v>
      </x:c>
    </x:row>
    <x:row r="1195">
      <x:c r="A1195" t="str">
        <x:v>C01194</x:v>
      </x:c>
      <x:c r="B1195" t="n">
        <x:v>51</x:v>
      </x:c>
      <x:c r="C1195" s="30" t="n">
        <x:v>104312</x:v>
      </x:c>
      <x:c r="D1195" t="n">
        <x:v>678</x:v>
      </x:c>
      <x:c r="E1195" t="n">
        <x:v>40</x:v>
      </x:c>
      <x:c r="F1195" t="str">
        <x:v>Gold</x:v>
      </x:c>
      <x:c r="G1195" t="str">
        <x:v>Branch</x:v>
      </x:c>
      <x:c r="H1195" s="60" t="n">
        <x:v>15892</x:v>
      </x:c>
      <x:c r="I1195" s="60" t="n">
        <x:v>2001.5</x:v>
      </x:c>
      <x:c r="J1195" s="32" t="n">
        <x:v>0.383</x:v>
      </x:c>
      <x:c r="K1195" s="32" t="n">
        <x:v>0.865</x:v>
      </x:c>
      <x:c r="L1195" t="n">
        <x:v>0</x:v>
      </x:c>
      <x:c r="M1195" t="n">
        <x:v>7</x:v>
      </x:c>
      <x:c r="N1195" s="32" t="n">
        <x:v>0.115</x:v>
      </x:c>
    </x:row>
    <x:row r="1196">
      <x:c r="A1196" t="str">
        <x:v>C01195</x:v>
      </x:c>
      <x:c r="B1196" t="n">
        <x:v>47</x:v>
      </x:c>
      <x:c r="C1196" s="30" t="n">
        <x:v>44266</x:v>
      </x:c>
      <x:c r="D1196" t="n">
        <x:v>676</x:v>
      </x:c>
      <x:c r="E1196" t="n">
        <x:v>56</x:v>
      </x:c>
      <x:c r="F1196" t="str">
        <x:v>Classic</x:v>
      </x:c>
      <x:c r="G1196" t="str">
        <x:v>Direct Mail</x:v>
      </x:c>
      <x:c r="H1196" s="60" t="n">
        <x:v>1934</x:v>
      </x:c>
      <x:c r="I1196" s="60" t="n">
        <x:v>635.61</x:v>
      </x:c>
      <x:c r="J1196" s="32" t="n">
        <x:v>0.589</x:v>
      </x:c>
      <x:c r="K1196" s="32" t="n">
        <x:v>0.823</x:v>
      </x:c>
      <x:c r="L1196" t="n">
        <x:v>0</x:v>
      </x:c>
      <x:c r="M1196" t="n">
        <x:v>9</x:v>
      </x:c>
      <x:c r="N1196" s="32" t="n">
        <x:v>0.02</x:v>
      </x:c>
    </x:row>
    <x:row r="1197">
      <x:c r="A1197" t="str">
        <x:v>C01196</x:v>
      </x:c>
      <x:c r="B1197" t="n">
        <x:v>40</x:v>
      </x:c>
      <x:c r="C1197" s="30" t="n">
        <x:v>98529</x:v>
      </x:c>
      <x:c r="D1197" t="n">
        <x:v>696</x:v>
      </x:c>
      <x:c r="E1197" t="n">
        <x:v>76</x:v>
      </x:c>
      <x:c r="F1197" t="str">
        <x:v>Classic</x:v>
      </x:c>
      <x:c r="G1197" t="str">
        <x:v>Digital</x:v>
      </x:c>
      <x:c r="H1197" s="60" t="n">
        <x:v>13532</x:v>
      </x:c>
      <x:c r="I1197" s="60" t="n">
        <x:v>1293.18</x:v>
      </x:c>
      <x:c r="J1197" s="32" t="n">
        <x:v>0.417</x:v>
      </x:c>
      <x:c r="K1197" s="32" t="n">
        <x:v>0.79</x:v>
      </x:c>
      <x:c r="L1197" t="n">
        <x:v>0</x:v>
      </x:c>
      <x:c r="M1197" t="n">
        <x:v>8</x:v>
      </x:c>
      <x:c r="N1197" s="32" t="n">
        <x:v>0.02</x:v>
      </x:c>
    </x:row>
    <x:row r="1198">
      <x:c r="A1198" t="str">
        <x:v>C01197</x:v>
      </x:c>
      <x:c r="B1198" t="n">
        <x:v>23</x:v>
      </x:c>
      <x:c r="C1198" s="30" t="n">
        <x:v>75611</x:v>
      </x:c>
      <x:c r="D1198" t="n">
        <x:v>700</x:v>
      </x:c>
      <x:c r="E1198" t="n">
        <x:v>40</x:v>
      </x:c>
      <x:c r="F1198" t="str">
        <x:v>Gold</x:v>
      </x:c>
      <x:c r="G1198" t="str">
        <x:v>Digital</x:v>
      </x:c>
      <x:c r="H1198" s="60" t="n">
        <x:v>11441</x:v>
      </x:c>
      <x:c r="I1198" s="60" t="n">
        <x:v>865.96</x:v>
      </x:c>
      <x:c r="J1198" s="32" t="n">
        <x:v>0.447</x:v>
      </x:c>
      <x:c r="K1198" s="32" t="n">
        <x:v>0.997</x:v>
      </x:c>
      <x:c r="L1198" t="n">
        <x:v>0</x:v>
      </x:c>
      <x:c r="M1198" t="n">
        <x:v>9</x:v>
      </x:c>
      <x:c r="N1198" s="32" t="n">
        <x:v>0.09</x:v>
      </x:c>
    </x:row>
    <x:row r="1199">
      <x:c r="A1199" t="str">
        <x:v>C01198</x:v>
      </x:c>
      <x:c r="B1199" t="n">
        <x:v>33</x:v>
      </x:c>
      <x:c r="C1199" s="30" t="n">
        <x:v>46831</x:v>
      </x:c>
      <x:c r="D1199" t="n">
        <x:v>651</x:v>
      </x:c>
      <x:c r="E1199" t="n">
        <x:v>55</x:v>
      </x:c>
      <x:c r="F1199" t="str">
        <x:v>Classic</x:v>
      </x:c>
      <x:c r="G1199" t="str">
        <x:v>Partner</x:v>
      </x:c>
      <x:c r="H1199" s="60" t="n">
        <x:v>6581</x:v>
      </x:c>
      <x:c r="I1199" s="60" t="n">
        <x:v>663.56</x:v>
      </x:c>
      <x:c r="J1199" s="32" t="n">
        <x:v>0.48</x:v>
      </x:c>
      <x:c r="K1199" s="32" t="n">
        <x:v>0.756</x:v>
      </x:c>
      <x:c r="L1199" t="n">
        <x:v>0</x:v>
      </x:c>
      <x:c r="M1199" t="n">
        <x:v>8</x:v>
      </x:c>
      <x:c r="N1199" s="32" t="n">
        <x:v>0.02</x:v>
      </x:c>
    </x:row>
    <x:row r="1200">
      <x:c r="A1200" t="str">
        <x:v>C01199</x:v>
      </x:c>
      <x:c r="B1200" t="n">
        <x:v>42</x:v>
      </x:c>
      <x:c r="C1200" s="30" t="n">
        <x:v>138275</x:v>
      </x:c>
      <x:c r="D1200" t="n">
        <x:v>629</x:v>
      </x:c>
      <x:c r="E1200" t="n">
        <x:v>26</x:v>
      </x:c>
      <x:c r="F1200" t="str">
        <x:v>Platinum</x:v>
      </x:c>
      <x:c r="G1200" t="str">
        <x:v>BRANCH</x:v>
      </x:c>
      <x:c r="H1200" s="60" t="n">
        <x:v>25177</x:v>
      </x:c>
      <x:c r="I1200" s="60" t="n">
        <x:v>2884.95</x:v>
      </x:c>
      <x:c r="J1200" s="32" t="n">
        <x:v>0.53</x:v>
      </x:c>
      <x:c r="K1200" s="32" t="n">
        <x:v>0.755</x:v>
      </x:c>
      <x:c r="L1200" t="n">
        <x:v>0</x:v>
      </x:c>
      <x:c r="M1200" t="n">
        <x:v>6</x:v>
      </x:c>
      <x:c r="N1200" s="32" t="n">
        <x:v>0.154</x:v>
      </x:c>
    </x:row>
    <x:row r="1201">
      <x:c r="A1201" t="str">
        <x:v>C01200</x:v>
      </x:c>
      <x:c r="B1201" t="n">
        <x:v>25</x:v>
      </x:c>
      <x:c r="C1201" s="30" t="n">
        <x:v>58556</x:v>
      </x:c>
      <x:c r="D1201" t="n">
        <x:v>722</x:v>
      </x:c>
      <x:c r="E1201" t="n">
        <x:v>53</x:v>
      </x:c>
      <x:c r="F1201" t="str">
        <x:v>Gold</x:v>
      </x:c>
      <x:c r="G1201" t="str">
        <x:v>Digital</x:v>
      </x:c>
      <x:c r="H1201" s="60" t="n">
        <x:v>11693</x:v>
      </x:c>
      <x:c r="I1201" s="60" t="n">
        <x:v>770.33</x:v>
      </x:c>
      <x:c r="J1201" s="32" t="n">
        <x:v>0.488</x:v>
      </x:c>
      <x:c r="K1201" s="32" t="n">
        <x:v>0.815</x:v>
      </x:c>
      <x:c r="L1201" t="n">
        <x:v>0</x:v>
      </x:c>
      <x:c r="M1201" t="n">
        <x:v>5</x:v>
      </x:c>
      <x:c r="N1201" s="32" t="n">
        <x:v>0.279</x:v>
      </x:c>
    </x:row>
    <x:row r="1202">
      <x:c r="A1202" t="str">
        <x:v>C01201</x:v>
      </x:c>
      <x:c r="B1202" t="n">
        <x:v>45</x:v>
      </x:c>
      <x:c r="C1202" s="30" t="n">
        <x:v>114863</x:v>
      </x:c>
      <x:c r="D1202" t="n">
        <x:v>705</x:v>
      </x:c>
      <x:c r="E1202" t="n">
        <x:v>36</x:v>
      </x:c>
      <x:c r="F1202" t="str">
        <x:v>Gold</x:v>
      </x:c>
      <x:c r="G1202" t="str">
        <x:v>Direct Mail</x:v>
      </x:c>
      <x:c r="H1202" s="60" t="n">
        <x:v>17509</x:v>
      </x:c>
      <x:c r="I1202" s="60" t="n">
        <x:v>1705.49</x:v>
      </x:c>
      <x:c r="J1202" s="32" t="n">
        <x:v>0.437</x:v>
      </x:c>
      <x:c r="K1202" s="32" t="n">
        <x:v>0.915</x:v>
      </x:c>
      <x:c r="L1202" t="n">
        <x:v>0</x:v>
      </x:c>
      <x:c r="M1202" t="n">
        <x:v>9</x:v>
      </x:c>
      <x:c r="N1202" s="32" t="n">
        <x:v>0.044</x:v>
      </x:c>
    </x:row>
    <x:row r="1203">
      <x:c r="A1203" t="str">
        <x:v>C01202</x:v>
      </x:c>
      <x:c r="B1203" t="n">
        <x:v>33</x:v>
      </x:c>
      <x:c r="C1203" s="30" t="n">
        <x:v>95654</x:v>
      </x:c>
      <x:c r="D1203" t="n">
        <x:v>691</x:v>
      </x:c>
      <x:c r="E1203" t="n">
        <x:v>36</x:v>
      </x:c>
      <x:c r="F1203" t="str">
        <x:v>Gold</x:v>
      </x:c>
      <x:c r="G1203" t="str">
        <x:v>Direct Mail</x:v>
      </x:c>
      <x:c r="H1203" s="60" t="n">
        <x:v>16215</x:v>
      </x:c>
      <x:c r="I1203" s="60" t="n">
        <x:v>1248.54</x:v>
      </x:c>
      <x:c r="J1203" s="32" t="n">
        <x:v>0.307</x:v>
      </x:c>
      <x:c r="K1203" s="32" t="n">
        <x:v>0.891</x:v>
      </x:c>
      <x:c r="L1203" t="n">
        <x:v>0</x:v>
      </x:c>
      <x:c r="M1203" t="n">
        <x:v>7</x:v>
      </x:c>
      <x:c r="N1203" s="32" t="n">
        <x:v>0.127</x:v>
      </x:c>
    </x:row>
    <x:row r="1204">
      <x:c r="A1204" t="str">
        <x:v>C01203</x:v>
      </x:c>
      <x:c r="B1204" t="n">
        <x:v>48</x:v>
      </x:c>
      <x:c r="C1204" s="30" t="n">
        <x:v>65886</x:v>
      </x:c>
      <x:c r="D1204" t="n">
        <x:v>644</x:v>
      </x:c>
      <x:c r="E1204" t="n">
        <x:v>99</x:v>
      </x:c>
      <x:c r="F1204" t="str">
        <x:v>Classic</x:v>
      </x:c>
      <x:c r="G1204" t="str">
        <x:v>Partner</x:v>
      </x:c>
      <x:c r="H1204" s="60" t="n">
        <x:v>6379</x:v>
      </x:c>
      <x:c r="I1204" s="60" t="n">
        <x:v>293.62</x:v>
      </x:c>
      <x:c r="J1204" s="32" t="n">
        <x:v>0.325</x:v>
      </x:c>
      <x:c r="K1204" s="32" t="n">
        <x:v>0.682</x:v>
      </x:c>
      <x:c r="L1204" t="n">
        <x:v>1</x:v>
      </x:c>
      <x:c r="M1204" t="n">
        <x:v>10</x:v>
      </x:c>
      <x:c r="N1204" s="32" t="n">
        <x:v>0.02</x:v>
      </x:c>
    </x:row>
    <x:row r="1205">
      <x:c r="A1205" t="str">
        <x:v>C01204</x:v>
      </x:c>
      <x:c r="B1205" t="n">
        <x:v>32</x:v>
      </x:c>
      <x:c r="C1205" s="30" t="n">
        <x:v>81834</x:v>
      </x:c>
      <x:c r="D1205" t="n">
        <x:v>621</x:v>
      </x:c>
      <x:c r="E1205" t="n">
        <x:v>52</x:v>
      </x:c>
      <x:c r="F1205" t="str">
        <x:v>Gold</x:v>
      </x:c>
      <x:c r="G1205" t="str">
        <x:v>Partner </x:v>
      </x:c>
      <x:c r="H1205" s="60" t="n">
        <x:v>7597</x:v>
      </x:c>
      <x:c r="I1205" s="60" t="n">
        <x:v>1035.02</x:v>
      </x:c>
      <x:c r="J1205" s="32" t="n">
        <x:v>0.503</x:v>
      </x:c>
      <x:c r="K1205" s="32" t="n">
        <x:v>0.622</x:v>
      </x:c>
      <x:c r="L1205" t="n">
        <x:v>0</x:v>
      </x:c>
      <x:c r="M1205" t="n">
        <x:v>6</x:v>
      </x:c>
      <x:c r="N1205" s="32" t="n">
        <x:v>0.195</x:v>
      </x:c>
    </x:row>
    <x:row r="1206">
      <x:c r="A1206" t="str">
        <x:v>C01205</x:v>
      </x:c>
      <x:c r="B1206" t="n">
        <x:v>49</x:v>
      </x:c>
      <x:c r="C1206" s="30" t="n">
        <x:v>61639</x:v>
      </x:c>
      <x:c r="D1206" t="n">
        <x:v>677</x:v>
      </x:c>
      <x:c r="E1206" t="n">
        <x:v>103</x:v>
      </x:c>
      <x:c r="F1206" t="str">
        <x:v>Gold</x:v>
      </x:c>
      <x:c r="G1206" t="str">
        <x:v>Digital</x:v>
      </x:c>
      <x:c r="H1206" s="60" t="n">
        <x:v>7385</x:v>
      </x:c>
      <x:c r="I1206" s="60" t="n">
        <x:v>1041.04</x:v>
      </x:c>
      <x:c r="J1206" s="32" t="n">
        <x:v>0.586</x:v>
      </x:c>
      <x:c r="K1206" s="32" t="n">
        <x:v>0.632</x:v>
      </x:c>
      <x:c r="L1206" t="n">
        <x:v>0</x:v>
      </x:c>
      <x:c r="M1206" t="n">
        <x:v>6</x:v>
      </x:c>
      <x:c r="N1206" s="32" t="n">
        <x:v>0.197</x:v>
      </x:c>
    </x:row>
    <x:row r="1207">
      <x:c r="A1207" t="str">
        <x:v>C01206</x:v>
      </x:c>
      <x:c r="B1207" t="n">
        <x:v>44</x:v>
      </x:c>
      <x:c r="C1207" s="30" t="n">
        <x:v>51893</x:v>
      </x:c>
      <x:c r="D1207" t="n">
        <x:v>663</x:v>
      </x:c>
      <x:c r="E1207" t="n">
        <x:v>28</x:v>
      </x:c>
      <x:c r="F1207" t="str">
        <x:v>Classic</x:v>
      </x:c>
      <x:c r="G1207" t="str">
        <x:v>Digital</x:v>
      </x:c>
      <x:c r="H1207" s="60" t="n">
        <x:v>2533</x:v>
      </x:c>
      <x:c r="I1207" s="60" t="n">
        <x:v>458.34</x:v>
      </x:c>
      <x:c r="J1207" s="32" t="n">
        <x:v>0.457</x:v>
      </x:c>
      <x:c r="K1207" s="32" t="n">
        <x:v>0.788</x:v>
      </x:c>
      <x:c r="L1207" t="n">
        <x:v>0</x:v>
      </x:c>
      <x:c r="M1207" t="n">
        <x:v>8</x:v>
      </x:c>
      <x:c r="N1207" s="32" t="n">
        <x:v>0.052</x:v>
      </x:c>
    </x:row>
    <x:row r="1208">
      <x:c r="A1208" t="str">
        <x:v>C01207</x:v>
      </x:c>
      <x:c r="B1208" t="n">
        <x:v>46</x:v>
      </x:c>
      <x:c r="C1208" s="30" t="n">
        <x:v>120991</x:v>
      </x:c>
      <x:c r="D1208" t="n">
        <x:v>722</x:v>
      </x:c>
      <x:c r="E1208" t="n">
        <x:v>41</x:v>
      </x:c>
      <x:c r="F1208" t="str">
        <x:v>Platinum</x:v>
      </x:c>
      <x:c r="G1208" t="str">
        <x:v>Branch</x:v>
      </x:c>
      <x:c r="H1208" s="60" t="n">
        <x:v>28043</x:v>
      </x:c>
      <x:c r="I1208" s="60" t="n">
        <x:v>2582.3</x:v>
      </x:c>
      <x:c r="J1208" s="32" t="n">
        <x:v>0.379</x:v>
      </x:c>
      <x:c r="K1208" s="32" t="n">
        <x:v>0.811</x:v>
      </x:c>
      <x:c r="L1208" t="n">
        <x:v>0</x:v>
      </x:c>
      <x:c r="M1208" t="n">
        <x:v>6</x:v>
      </x:c>
      <x:c r="N1208" s="32" t="n">
        <x:v>0.154</x:v>
      </x:c>
    </x:row>
    <x:row r="1209">
      <x:c r="A1209" t="str">
        <x:v>C01208</x:v>
      </x:c>
      <x:c r="B1209" t="n">
        <x:v>51</x:v>
      </x:c>
      <x:c r="C1209" s="30" t="n">
        <x:v>48332</x:v>
      </x:c>
      <x:c r="D1209" t="n">
        <x:v>727</x:v>
      </x:c>
      <x:c r="E1209" t="n">
        <x:v>27</x:v>
      </x:c>
      <x:c r="F1209" t="str">
        <x:v>Gold </x:v>
      </x:c>
      <x:c r="G1209" t="str">
        <x:v>Digital</x:v>
      </x:c>
      <x:c r="H1209" s="60" t="n">
        <x:v>13558</x:v>
      </x:c>
      <x:c r="I1209" s="60" t="n">
        <x:v>892.51</x:v>
      </x:c>
      <x:c r="J1209" s="32" t="n">
        <x:v>0.342</x:v>
      </x:c>
      <x:c r="K1209" s="32" t="n">
        <x:v>0.666</x:v>
      </x:c>
      <x:c r="L1209" t="n">
        <x:v>0</x:v>
      </x:c>
      <x:c r="M1209" t="n">
        <x:v>6</x:v>
      </x:c>
      <x:c r="N1209" s="32" t="n">
        <x:v>0.205</x:v>
      </x:c>
    </x:row>
    <x:row r="1210">
      <x:c r="A1210" t="str">
        <x:v>C01209</x:v>
      </x:c>
      <x:c r="B1210" t="n">
        <x:v>21</x:v>
      </x:c>
      <x:c r="C1210" s="30" t="n">
        <x:v>53309</x:v>
      </x:c>
      <x:c r="D1210" t="n">
        <x:v>744</x:v>
      </x:c>
      <x:c r="E1210" t="n">
        <x:v>62</x:v>
      </x:c>
      <x:c r="F1210" t="str">
        <x:v>Gold</x:v>
      </x:c>
      <x:c r="G1210" t="str">
        <x:v>Digital</x:v>
      </x:c>
      <x:c r="H1210" s="60" t="n">
        <x:v>7795</x:v>
      </x:c>
      <x:c r="I1210" s="60" t="n">
        <x:v>1058.59</x:v>
      </x:c>
      <x:c r="J1210" s="32" t="n">
        <x:v>0.223</x:v>
      </x:c>
      <x:c r="K1210" s="32" t="n">
        <x:v>0.914</x:v>
      </x:c>
      <x:c r="L1210" t="n">
        <x:v>0</x:v>
      </x:c>
      <x:c r="M1210" t="n">
        <x:v>8</x:v>
      </x:c>
      <x:c r="N1210" s="32" t="n">
        <x:v>0.045</x:v>
      </x:c>
    </x:row>
    <x:row r="1211">
      <x:c r="A1211" t="str">
        <x:v>C01210</x:v>
      </x:c>
      <x:c r="B1211" t="n">
        <x:v>29</x:v>
      </x:c>
      <x:c r="C1211" s="30" t="n">
        <x:v>101023</x:v>
      </x:c>
      <x:c r="D1211" t="n">
        <x:v>695</x:v>
      </x:c>
      <x:c r="E1211" t="n">
        <x:v>18</x:v>
      </x:c>
      <x:c r="F1211" t="str">
        <x:v>Classic</x:v>
      </x:c>
      <x:c r="G1211" t="str">
        <x:v>Digital</x:v>
      </x:c>
      <x:c r="H1211" s="60" t="n">
        <x:v>8397</x:v>
      </x:c>
      <x:c r="I1211" s="60" t="n">
        <x:v>825.41</x:v>
      </x:c>
      <x:c r="J1211" s="32" t="n">
        <x:v>0.428</x:v>
      </x:c>
      <x:c r="K1211" s="32" t="n">
        <x:v>0.821</x:v>
      </x:c>
      <x:c r="L1211" t="n">
        <x:v>0</x:v>
      </x:c>
      <x:c r="M1211" t="n">
        <x:v>6</x:v>
      </x:c>
      <x:c r="N1211" s="32" t="n">
        <x:v>0.123</x:v>
      </x:c>
    </x:row>
    <x:row r="1212">
      <x:c r="A1212" t="str">
        <x:v>C01211</x:v>
      </x:c>
      <x:c r="B1212" t="n">
        <x:v>34</x:v>
      </x:c>
      <x:c r="C1212" s="30" t="n">
        <x:v>85218</x:v>
      </x:c>
      <x:c r="D1212" t="n">
        <x:v>669</x:v>
      </x:c>
      <x:c r="E1212" t="n">
        <x:v>51</x:v>
      </x:c>
      <x:c r="F1212" t="str">
        <x:v>Gold</x:v>
      </x:c>
      <x:c r="G1212" t="str">
        <x:v>Branch </x:v>
      </x:c>
      <x:c r="H1212" s="60" t="n">
        <x:v>14203</x:v>
      </x:c>
      <x:c r="I1212" s="60" t="n">
        <x:v>1566.4</x:v>
      </x:c>
      <x:c r="J1212" s="32" t="n">
        <x:v>0.251</x:v>
      </x:c>
      <x:c r="K1212" s="32" t="n">
        <x:v>0.831</x:v>
      </x:c>
      <x:c r="L1212" t="n">
        <x:v>0</x:v>
      </x:c>
      <x:c r="M1212" t="n">
        <x:v>8</x:v>
      </x:c>
      <x:c r="N1212" s="32" t="n">
        <x:v>0.038</x:v>
      </x:c>
    </x:row>
    <x:row r="1213">
      <x:c r="A1213" t="str">
        <x:v>C01212</x:v>
      </x:c>
      <x:c r="B1213" t="n">
        <x:v>37</x:v>
      </x:c>
      <x:c r="C1213" s="30" t="n">
        <x:v>51559</x:v>
      </x:c>
      <x:c r="D1213" t="n">
        <x:v>642</x:v>
      </x:c>
      <x:c r="E1213" t="n">
        <x:v>25</x:v>
      </x:c>
      <x:c r="F1213" t="str">
        <x:v>Classic</x:v>
      </x:c>
      <x:c r="G1213" t="str">
        <x:v>Partner</x:v>
      </x:c>
      <x:c r="H1213" s="60" t="n">
        <x:v>3471</x:v>
      </x:c>
      <x:c r="I1213" s="60" t="n">
        <x:v>493.22</x:v>
      </x:c>
      <x:c r="J1213" s="32" t="n">
        <x:v>0.517</x:v>
      </x:c>
      <x:c r="K1213" s="32" t="n">
        <x:v>0.712</x:v>
      </x:c>
      <x:c r="L1213" t="n">
        <x:v>0</x:v>
      </x:c>
      <x:c r="M1213" t="n">
        <x:v>8</x:v>
      </x:c>
      <x:c r="N1213" s="32" t="n">
        <x:v>0.054</x:v>
      </x:c>
    </x:row>
    <x:row r="1214">
      <x:c r="A1214" t="str">
        <x:v>C01213</x:v>
      </x:c>
      <x:c r="B1214" t="n">
        <x:v>46</x:v>
      </x:c>
      <x:c r="C1214" s="30" t="n">
        <x:v>50380</x:v>
      </x:c>
      <x:c r="D1214" t="n">
        <x:v>659</x:v>
      </x:c>
      <x:c r="E1214" t="n">
        <x:v>42</x:v>
      </x:c>
      <x:c r="F1214" t="str">
        <x:v>Classic</x:v>
      </x:c>
      <x:c r="G1214" t="str">
        <x:v>Partner</x:v>
      </x:c>
      <x:c r="H1214" s="60" t="n">
        <x:v>3342</x:v>
      </x:c>
      <x:c r="I1214" s="60" t="n">
        <x:v>330.95</x:v>
      </x:c>
      <x:c r="J1214" s="32" t="n">
        <x:v>0.38</x:v>
      </x:c>
      <x:c r="K1214" s="32" t="n">
        <x:v>0.835</x:v>
      </x:c>
      <x:c r="L1214" t="n">
        <x:v>0</x:v>
      </x:c>
      <x:c r="M1214" t="n">
        <x:v>7</x:v>
      </x:c>
      <x:c r="N1214" s="32" t="n">
        <x:v>0.096</x:v>
      </x:c>
    </x:row>
    <x:row r="1215">
      <x:c r="A1215" t="str">
        <x:v>C01214</x:v>
      </x:c>
      <x:c r="B1215" t="n">
        <x:v>45</x:v>
      </x:c>
      <x:c r="C1215" s="30" t="n">
        <x:v>109378</x:v>
      </x:c>
      <x:c r="D1215" t="n">
        <x:v>671</x:v>
      </x:c>
      <x:c r="E1215" t="n">
        <x:v>53</x:v>
      </x:c>
      <x:c r="F1215" t="str">
        <x:v>Classic</x:v>
      </x:c>
      <x:c r="G1215" t="str">
        <x:v>Digital</x:v>
      </x:c>
      <x:c r="H1215" s="60" t="n">
        <x:v>7839</x:v>
      </x:c>
      <x:c r="I1215" s="60" t="n">
        <x:v>634.82</x:v>
      </x:c>
      <x:c r="J1215" s="32" t="n">
        <x:v>0.23</x:v>
      </x:c>
      <x:c r="K1215" s="32" t="n">
        <x:v>0.649</x:v>
      </x:c>
      <x:c r="L1215" t="n">
        <x:v>0</x:v>
      </x:c>
      <x:c r="M1215" t="n">
        <x:v>5</x:v>
      </x:c>
      <x:c r="N1215" s="32" t="n">
        <x:v>0.232</x:v>
      </x:c>
    </x:row>
    <x:row r="1216">
      <x:c r="A1216" t="str">
        <x:v>C01215</x:v>
      </x:c>
      <x:c r="B1216" t="n">
        <x:v>36</x:v>
      </x:c>
      <x:c r="C1216" s="30" t="n">
        <x:v>81732</x:v>
      </x:c>
      <x:c r="D1216" t="n">
        <x:v>711</x:v>
      </x:c>
      <x:c r="E1216" t="n">
        <x:v>42</x:v>
      </x:c>
      <x:c r="F1216" t="str">
        <x:v>Gold</x:v>
      </x:c>
      <x:c r="G1216" t="str">
        <x:v>Branch</x:v>
      </x:c>
      <x:c r="H1216" s="60" t="n">
        <x:v>15540</x:v>
      </x:c>
      <x:c r="I1216" s="60" t="n">
        <x:v>1704.84</x:v>
      </x:c>
      <x:c r="J1216" s="32" t="n">
        <x:v>0.421</x:v>
      </x:c>
      <x:c r="K1216" s="32" t="n">
        <x:v>0.81</x:v>
      </x:c>
      <x:c r="L1216" t="n">
        <x:v>0</x:v>
      </x:c>
      <x:c r="M1216" t="n">
        <x:v>7</x:v>
      </x:c>
      <x:c r="N1216" s="32" t="n">
        <x:v>0.132</x:v>
      </x:c>
    </x:row>
    <x:row r="1217">
      <x:c r="A1217" t="str">
        <x:v>C01216</x:v>
      </x:c>
      <x:c r="B1217" t="n">
        <x:v>33</x:v>
      </x:c>
      <x:c r="C1217" s="30" t="n">
        <x:v>56144</x:v>
      </x:c>
      <x:c r="D1217" t="n">
        <x:v>746</x:v>
      </x:c>
      <x:c r="E1217" t="n">
        <x:v>46</x:v>
      </x:c>
      <x:c r="F1217" t="str">
        <x:v>Classic</x:v>
      </x:c>
      <x:c r="G1217" t="str">
        <x:v>Partner</x:v>
      </x:c>
      <x:c r="H1217" s="60" t="n">
        <x:v>8765</x:v>
      </x:c>
      <x:c r="I1217" s="60" t="n">
        <x:v>909.25</x:v>
      </x:c>
      <x:c r="J1217" s="32" t="n">
        <x:v>0.211</x:v>
      </x:c>
      <x:c r="K1217" s="32" t="n">
        <x:v>0.929</x:v>
      </x:c>
      <x:c r="L1217" t="n">
        <x:v>0</x:v>
      </x:c>
      <x:c r="M1217" t="n">
        <x:v>9</x:v>
      </x:c>
      <x:c r="N1217" s="32" t="n">
        <x:v>0.02</x:v>
      </x:c>
    </x:row>
    <x:row r="1218">
      <x:c r="A1218" t="str">
        <x:v>C01217</x:v>
      </x:c>
      <x:c r="B1218" t="n">
        <x:v>29</x:v>
      </x:c>
      <x:c r="C1218" s="30" t="n">
        <x:v>92073</x:v>
      </x:c>
      <x:c r="D1218" t="n">
        <x:v>723</x:v>
      </x:c>
      <x:c r="E1218" t="n">
        <x:v>103</x:v>
      </x:c>
      <x:c r="F1218" t="str">
        <x:v>Platinum</x:v>
      </x:c>
      <x:c r="G1218" t="str">
        <x:v>Direct Mail</x:v>
      </x:c>
      <x:c r="H1218" s="60" t="n">
        <x:v>23288</x:v>
      </x:c>
      <x:c r="I1218" s="60" t="n">
        <x:v>2667.61</x:v>
      </x:c>
      <x:c r="J1218" s="32" t="n">
        <x:v>0.334</x:v>
      </x:c>
      <x:c r="K1218" s="32" t="n">
        <x:v>0.804</x:v>
      </x:c>
      <x:c r="L1218" t="n">
        <x:v>0</x:v>
      </x:c>
      <x:c r="M1218" t="n">
        <x:v>6</x:v>
      </x:c>
      <x:c r="N1218" s="32" t="n">
        <x:v>0.176</x:v>
      </x:c>
    </x:row>
    <x:row r="1219">
      <x:c r="A1219" t="str">
        <x:v>C01218</x:v>
      </x:c>
      <x:c r="B1219" t="n">
        <x:v>41</x:v>
      </x:c>
      <x:c r="C1219" s="30" t="n">
        <x:v>84184</x:v>
      </x:c>
      <x:c r="D1219" t="n">
        <x:v>673</x:v>
      </x:c>
      <x:c r="E1219" t="n">
        <x:v>53</x:v>
      </x:c>
      <x:c r="F1219" t="str">
        <x:v>Gold</x:v>
      </x:c>
      <x:c r="G1219" t="str">
        <x:v>Partner</x:v>
      </x:c>
      <x:c r="H1219" s="60" t="n">
        <x:v>11952</x:v>
      </x:c>
      <x:c r="I1219" s="60" t="n">
        <x:v>1431.66</x:v>
      </x:c>
      <x:c r="J1219" s="32" t="n">
        <x:v>0.74</x:v>
      </x:c>
      <x:c r="K1219" s="32" t="n">
        <x:v>0.632</x:v>
      </x:c>
      <x:c r="L1219" t="n">
        <x:v>0</x:v>
      </x:c>
      <x:c r="M1219" t="n">
        <x:v>7</x:v>
      </x:c>
      <x:c r="N1219" s="32" t="n">
        <x:v>0.081</x:v>
      </x:c>
    </x:row>
    <x:row r="1220">
      <x:c r="A1220" t="str">
        <x:v>C01219</x:v>
      </x:c>
      <x:c r="B1220" t="n">
        <x:v>36</x:v>
      </x:c>
      <x:c r="C1220" s="30" t="n">
        <x:v>138705</x:v>
      </x:c>
      <x:c r="D1220" t="n">
        <x:v>696</x:v>
      </x:c>
      <x:c r="E1220" t="n">
        <x:v>28</x:v>
      </x:c>
      <x:c r="F1220" t="str">
        <x:v>Platinum</x:v>
      </x:c>
      <x:c r="G1220" t="str">
        <x:v>Direct Mail</x:v>
      </x:c>
      <x:c r="H1220" s="60" t="n">
        <x:v>26782</x:v>
      </x:c>
      <x:c r="I1220" s="60" t="n">
        <x:v>2865.15</x:v>
      </x:c>
      <x:c r="J1220" s="32" t="n">
        <x:v>0.527</x:v>
      </x:c>
      <x:c r="K1220" s="32" t="n">
        <x:v>0.724</x:v>
      </x:c>
      <x:c r="L1220" t="n">
        <x:v>0</x:v>
      </x:c>
      <x:c r="M1220" t="n">
        <x:v>6</x:v>
      </x:c>
      <x:c r="N1220" s="32" t="n">
        <x:v>0.169</x:v>
      </x:c>
    </x:row>
    <x:row r="1221">
      <x:c r="A1221" t="str">
        <x:v>C01220</x:v>
      </x:c>
      <x:c r="B1221" t="n">
        <x:v>42</x:v>
      </x:c>
      <x:c r="C1221" s="30" t="n">
        <x:v>63247</x:v>
      </x:c>
      <x:c r="D1221" t="n">
        <x:v>589</x:v>
      </x:c>
      <x:c r="E1221" t="n">
        <x:v>8</x:v>
      </x:c>
      <x:c r="F1221" t="str">
        <x:v>Classic</x:v>
      </x:c>
      <x:c r="G1221" t="str">
        <x:v>Branch</x:v>
      </x:c>
      <x:c r="H1221" s="60" t="n">
        <x:v>2991</x:v>
      </x:c>
      <x:c r="I1221" s="60" t="n">
        <x:v>220.71</x:v>
      </x:c>
      <x:c r="J1221" s="32" t="n">
        <x:v>0.666</x:v>
      </x:c>
      <x:c r="K1221" s="32" t="n">
        <x:v>0.546</x:v>
      </x:c>
      <x:c r="L1221" t="n">
        <x:v>0</x:v>
      </x:c>
      <x:c r="M1221" t="n">
        <x:v>8</x:v>
      </x:c>
      <x:c r="N1221" s="32" t="n">
        <x:v>0.081</x:v>
      </x:c>
    </x:row>
    <x:row r="1222">
      <x:c r="A1222" t="str">
        <x:v>C01221</x:v>
      </x:c>
      <x:c r="B1222" t="n">
        <x:v>30</x:v>
      </x:c>
      <x:c r="C1222" s="30" t="n">
        <x:v>80277</x:v>
      </x:c>
      <x:c r="D1222" t="n">
        <x:v>739</x:v>
      </x:c>
      <x:c r="E1222" t="n">
        <x:v>42</x:v>
      </x:c>
      <x:c r="F1222" t="str">
        <x:v>Gold</x:v>
      </x:c>
      <x:c r="G1222" t="str">
        <x:v>Direct Mail</x:v>
      </x:c>
      <x:c r="H1222" s="60" t="n">
        <x:v>11241</x:v>
      </x:c>
      <x:c r="I1222" s="60" t="n">
        <x:v>1362.58</x:v>
      </x:c>
      <x:c r="J1222" s="32" t="n">
        <x:v>0.279</x:v>
      </x:c>
      <x:c r="K1222" s="32" t="n">
        <x:v>0.723</x:v>
      </x:c>
      <x:c r="L1222" t="n">
        <x:v>0</x:v>
      </x:c>
      <x:c r="M1222" t="n">
        <x:v>7</x:v>
      </x:c>
      <x:c r="N1222" s="32" t="n">
        <x:v>0.129</x:v>
      </x:c>
    </x:row>
    <x:row r="1223">
      <x:c r="A1223" t="str">
        <x:v>C01222</x:v>
      </x:c>
      <x:c r="B1223" t="n">
        <x:v>55</x:v>
      </x:c>
      <x:c r="C1223" s="30" t="n">
        <x:v>81294</x:v>
      </x:c>
      <x:c r="D1223" t="n">
        <x:v>720</x:v>
      </x:c>
      <x:c r="E1223" t="n">
        <x:v>33</x:v>
      </x:c>
      <x:c r="F1223" t="str">
        <x:v>Gold</x:v>
      </x:c>
      <x:c r="G1223" t="str">
        <x:v>Branch</x:v>
      </x:c>
      <x:c r="H1223" s="60" t="n">
        <x:v>13754</x:v>
      </x:c>
      <x:c r="I1223" s="60" t="n">
        <x:v>1465.5</x:v>
      </x:c>
      <x:c r="J1223" s="32" t="n">
        <x:v>0.516</x:v>
      </x:c>
      <x:c r="K1223" s="32" t="n">
        <x:v>0.879</x:v>
      </x:c>
      <x:c r="L1223" t="n">
        <x:v>0</x:v>
      </x:c>
      <x:c r="M1223" t="n">
        <x:v>10</x:v>
      </x:c>
      <x:c r="N1223" s="32" t="n">
        <x:v>0.02</x:v>
      </x:c>
    </x:row>
    <x:row r="1224">
      <x:c r="A1224" t="str">
        <x:v>C01223</x:v>
      </x:c>
      <x:c r="B1224" t="n">
        <x:v>29</x:v>
      </x:c>
      <x:c r="C1224" s="30" t="n">
        <x:v>125789</x:v>
      </x:c>
      <x:c r="D1224" t="n">
        <x:v>733</x:v>
      </x:c>
      <x:c r="E1224" t="n">
        <x:v>35</x:v>
      </x:c>
      <x:c r="F1224" t="str">
        <x:v>Platinum</x:v>
      </x:c>
      <x:c r="G1224" t="str">
        <x:v>Digital</x:v>
      </x:c>
      <x:c r="H1224" s="60" t="n">
        <x:v>31040</x:v>
      </x:c>
      <x:c r="I1224" s="60" t="n">
        <x:v>2921.93</x:v>
      </x:c>
      <x:c r="J1224" s="32" t="n">
        <x:v>0.42</x:v>
      </x:c>
      <x:c r="K1224" s="32" t="n">
        <x:v>0.763</x:v>
      </x:c>
      <x:c r="L1224" t="n">
        <x:v>0</x:v>
      </x:c>
      <x:c r="M1224" t="n">
        <x:v>5</x:v>
      </x:c>
      <x:c r="N1224" s="32" t="n">
        <x:v>0.183</x:v>
      </x:c>
    </x:row>
    <x:row r="1225">
      <x:c r="A1225" t="str">
        <x:v>C01224</x:v>
      </x:c>
      <x:c r="B1225" t="n">
        <x:v>39</x:v>
      </x:c>
      <x:c r="C1225" s="30" t="n">
        <x:v>77264</x:v>
      </x:c>
      <x:c r="D1225" t="n">
        <x:v>809</x:v>
      </x:c>
      <x:c r="E1225" t="n">
        <x:v>89</x:v>
      </x:c>
      <x:c r="F1225" t="str">
        <x:v>Platinum</x:v>
      </x:c>
      <x:c r="G1225" t="str">
        <x:v>Partner</x:v>
      </x:c>
      <x:c r="H1225" s="60" t="n">
        <x:v>22629</x:v>
      </x:c>
      <x:c r="I1225" s="60" t="n">
        <x:v>1981.19</x:v>
      </x:c>
      <x:c r="J1225" s="32" t="n">
        <x:v>0.39</x:v>
      </x:c>
      <x:c r="K1225" s="32" t="n">
        <x:v>0.871</x:v>
      </x:c>
      <x:c r="L1225" t="n">
        <x:v>0</x:v>
      </x:c>
      <x:c r="M1225" t="n">
        <x:v>7</x:v>
      </x:c>
      <x:c r="N1225" s="32" t="n">
        <x:v>0.15</x:v>
      </x:c>
    </x:row>
    <x:row r="1226">
      <x:c r="A1226" t="str">
        <x:v>C01225</x:v>
      </x:c>
      <x:c r="B1226" t="n">
        <x:v>61</x:v>
      </x:c>
      <x:c r="C1226" s="30" t="n">
        <x:v>139089</x:v>
      </x:c>
      <x:c r="D1226" t="n">
        <x:v>766</x:v>
      </x:c>
      <x:c r="E1226" t="n">
        <x:v>90</x:v>
      </x:c>
      <x:c r="F1226" t="str">
        <x:v>Classic</x:v>
      </x:c>
      <x:c r="G1226" t="str">
        <x:v>Digital </x:v>
      </x:c>
      <x:c r="H1226" s="60" t="n">
        <x:v>13496</x:v>
      </x:c>
      <x:c r="I1226" s="60" t="n">
        <x:v>1790.61</x:v>
      </x:c>
      <x:c r="J1226" s="32" t="n">
        <x:v>0.305</x:v>
      </x:c>
      <x:c r="K1226" s="32" t="n">
        <x:v>0.733</x:v>
      </x:c>
      <x:c r="L1226" t="n">
        <x:v>0</x:v>
      </x:c>
      <x:c r="M1226" t="n">
        <x:v>8</x:v>
      </x:c>
      <x:c r="N1226" s="32" t="n">
        <x:v>0.041</x:v>
      </x:c>
    </x:row>
    <x:row r="1227">
      <x:c r="A1227" t="str">
        <x:v>C01226</x:v>
      </x:c>
      <x:c r="B1227" t="n">
        <x:v>38</x:v>
      </x:c>
      <x:c r="C1227" s="30" t="n">
        <x:v>52231</x:v>
      </x:c>
      <x:c r="D1227" t="n">
        <x:v>739</x:v>
      </x:c>
      <x:c r="E1227" t="n">
        <x:v>19</x:v>
      </x:c>
      <x:c r="F1227" t="str">
        <x:v>Gold</x:v>
      </x:c>
      <x:c r="G1227" t="str">
        <x:v>Branch</x:v>
      </x:c>
      <x:c r="H1227" s="60" t="n">
        <x:v>9049</x:v>
      </x:c>
      <x:c r="I1227" s="60" t="n">
        <x:v>1153.17</x:v>
      </x:c>
      <x:c r="J1227" s="32" t="n">
        <x:v>0.353</x:v>
      </x:c>
      <x:c r="K1227" s="32" t="n">
        <x:v>0.811</x:v>
      </x:c>
      <x:c r="L1227" t="n">
        <x:v>0</x:v>
      </x:c>
      <x:c r="M1227" t="n">
        <x:v>8</x:v>
      </x:c>
      <x:c r="N1227" s="32" t="n">
        <x:v>0.081</x:v>
      </x:c>
    </x:row>
    <x:row r="1228">
      <x:c r="A1228" t="str">
        <x:v>C01227</x:v>
      </x:c>
      <x:c r="B1228" t="n">
        <x:v>36</x:v>
      </x:c>
      <x:c r="C1228" s="30" t="n">
        <x:v>67004</x:v>
      </x:c>
      <x:c r="D1228" t="n">
        <x:v>671</x:v>
      </x:c>
      <x:c r="E1228" t="n">
        <x:v>56</x:v>
      </x:c>
      <x:c r="F1228" t="str">
        <x:v>GOLD</x:v>
      </x:c>
      <x:c r="G1228" t="str">
        <x:v>Digital</x:v>
      </x:c>
      <x:c r="H1228" s="60" t="n">
        <x:v>8785</x:v>
      </x:c>
      <x:c r="I1228" s="60" t="n">
        <x:v>594.78</x:v>
      </x:c>
      <x:c r="J1228" s="32" t="n">
        <x:v>0.655</x:v>
      </x:c>
      <x:c r="K1228" s="32" t="n">
        <x:v>0.852</x:v>
      </x:c>
      <x:c r="L1228" t="n">
        <x:v>0</x:v>
      </x:c>
      <x:c r="M1228" t="n">
        <x:v>8</x:v>
      </x:c>
      <x:c r="N1228" s="32" t="n">
        <x:v>0.141</x:v>
      </x:c>
    </x:row>
    <x:row r="1229">
      <x:c r="A1229" t="str">
        <x:v>C01228</x:v>
      </x:c>
      <x:c r="B1229" t="n">
        <x:v>49</x:v>
      </x:c>
      <x:c r="C1229" s="30" t="n">
        <x:v>103543</x:v>
      </x:c>
      <x:c r="D1229" t="n">
        <x:v>749</x:v>
      </x:c>
      <x:c r="E1229" t="n">
        <x:v>21</x:v>
      </x:c>
      <x:c r="F1229" t="str">
        <x:v>Classic</x:v>
      </x:c>
      <x:c r="G1229" t="str">
        <x:v> Digital</x:v>
      </x:c>
      <x:c r="H1229" s="60" t="n">
        <x:v>14423</x:v>
      </x:c>
      <x:c r="I1229" s="60" t="n">
        <x:v>1522.39</x:v>
      </x:c>
      <x:c r="J1229" s="32" t="n">
        <x:v>0.369</x:v>
      </x:c>
      <x:c r="K1229" s="32" t="n">
        <x:v>0.796</x:v>
      </x:c>
      <x:c r="L1229" t="n">
        <x:v>0</x:v>
      </x:c>
      <x:c r="M1229" t="str"/>
      <x:c r="N1229" s="32" t="n">
        <x:v>0.135</x:v>
      </x:c>
    </x:row>
    <x:row r="1230">
      <x:c r="A1230" t="str">
        <x:v>C01229</x:v>
      </x:c>
      <x:c r="B1230" t="n">
        <x:v>65</x:v>
      </x:c>
      <x:c r="C1230" s="30" t="n">
        <x:v>39804</x:v>
      </x:c>
      <x:c r="D1230" t="n">
        <x:v>613</x:v>
      </x:c>
      <x:c r="E1230" t="n">
        <x:v>55</x:v>
      </x:c>
      <x:c r="F1230" t="str">
        <x:v>Classic</x:v>
      </x:c>
      <x:c r="G1230" t="str">
        <x:v>Partner</x:v>
      </x:c>
      <x:c r="H1230" s="60" t="n">
        <x:v>4453</x:v>
      </x:c>
      <x:c r="I1230" s="60" t="n">
        <x:v>752.01</x:v>
      </x:c>
      <x:c r="J1230" s="32" t="n">
        <x:v>0.445</x:v>
      </x:c>
      <x:c r="K1230" s="32" t="n">
        <x:v>0.716</x:v>
      </x:c>
      <x:c r="L1230" t="n">
        <x:v>1</x:v>
      </x:c>
      <x:c r="M1230" t="n">
        <x:v>5</x:v>
      </x:c>
      <x:c r="N1230" s="32" t="n">
        <x:v>0.174</x:v>
      </x:c>
    </x:row>
    <x:row r="1231">
      <x:c r="A1231" t="str">
        <x:v>C01230</x:v>
      </x:c>
      <x:c r="B1231" t="n">
        <x:v>37</x:v>
      </x:c>
      <x:c r="C1231" s="30" t="n">
        <x:v>89731</x:v>
      </x:c>
      <x:c r="D1231" t="n">
        <x:v>701</x:v>
      </x:c>
      <x:c r="E1231" t="n">
        <x:v>34</x:v>
      </x:c>
      <x:c r="F1231" t="str">
        <x:v>Gold</x:v>
      </x:c>
      <x:c r="G1231" t="str">
        <x:v>Partner</x:v>
      </x:c>
      <x:c r="H1231" s="60" t="n">
        <x:v>13124</x:v>
      </x:c>
      <x:c r="I1231" s="60" t="n">
        <x:v>1424.07</x:v>
      </x:c>
      <x:c r="J1231" s="32" t="n">
        <x:v>0.352</x:v>
      </x:c>
      <x:c r="K1231" s="32" t="n">
        <x:v>0.8</x:v>
      </x:c>
      <x:c r="L1231" t="n">
        <x:v>0</x:v>
      </x:c>
      <x:c r="M1231" t="n">
        <x:v>6</x:v>
      </x:c>
      <x:c r="N1231" s="32" t="n">
        <x:v>0.143</x:v>
      </x:c>
    </x:row>
    <x:row r="1232">
      <x:c r="A1232" t="str">
        <x:v>C01231</x:v>
      </x:c>
      <x:c r="B1232" t="n">
        <x:v>59</x:v>
      </x:c>
      <x:c r="C1232" s="30" t="n">
        <x:v>43169</x:v>
      </x:c>
      <x:c r="D1232" t="n">
        <x:v>694</x:v>
      </x:c>
      <x:c r="E1232" t="n">
        <x:v>25</x:v>
      </x:c>
      <x:c r="F1232" t="str">
        <x:v>Classic</x:v>
      </x:c>
      <x:c r="G1232" t="str">
        <x:v>direct mail</x:v>
      </x:c>
      <x:c r="H1232" s="60" t="n">
        <x:v>6666</x:v>
      </x:c>
      <x:c r="I1232" s="60" t="n">
        <x:v>775.04</x:v>
      </x:c>
      <x:c r="J1232" s="32" t="n">
        <x:v>0.453</x:v>
      </x:c>
      <x:c r="K1232" s="32" t="n">
        <x:v>0.932</x:v>
      </x:c>
      <x:c r="L1232" t="n">
        <x:v>0</x:v>
      </x:c>
      <x:c r="M1232" t="n">
        <x:v>8</x:v>
      </x:c>
      <x:c r="N1232" s="32" t="n">
        <x:v>0.069</x:v>
      </x:c>
    </x:row>
    <x:row r="1233">
      <x:c r="A1233" t="str">
        <x:v>C01232</x:v>
      </x:c>
      <x:c r="B1233" t="n">
        <x:v>33</x:v>
      </x:c>
      <x:c r="C1233" s="30" t="n">
        <x:v>35174</x:v>
      </x:c>
      <x:c r="D1233" t="n">
        <x:v>742</x:v>
      </x:c>
      <x:c r="E1233" t="n">
        <x:v>22</x:v>
      </x:c>
      <x:c r="F1233" t="str">
        <x:v>Classic</x:v>
      </x:c>
      <x:c r="G1233" t="str">
        <x:v>Partner</x:v>
      </x:c>
      <x:c r="H1233" s="60" t="n">
        <x:v>6236</x:v>
      </x:c>
      <x:c r="I1233" s="60" t="n">
        <x:v>818.63</x:v>
      </x:c>
      <x:c r="J1233" s="32" t="n">
        <x:v>0.321</x:v>
      </x:c>
      <x:c r="K1233" s="32" t="n">
        <x:v>0.812</x:v>
      </x:c>
      <x:c r="L1233" t="n">
        <x:v>0</x:v>
      </x:c>
      <x:c r="M1233" t="str"/>
      <x:c r="N1233" s="32" t="n">
        <x:v>0.234</x:v>
      </x:c>
    </x:row>
    <x:row r="1234">
      <x:c r="A1234" t="str">
        <x:v>C01233</x:v>
      </x:c>
      <x:c r="B1234" t="n">
        <x:v>30</x:v>
      </x:c>
      <x:c r="C1234" s="30" t="n">
        <x:v>73894</x:v>
      </x:c>
      <x:c r="D1234" t="n">
        <x:v>630</x:v>
      </x:c>
      <x:c r="E1234" t="n">
        <x:v>13</x:v>
      </x:c>
      <x:c r="F1234" t="str">
        <x:v>Classic</x:v>
      </x:c>
      <x:c r="G1234" t="str">
        <x:v>PARTNER</x:v>
      </x:c>
      <x:c r="H1234" s="60" t="n">
        <x:v>3461</x:v>
      </x:c>
      <x:c r="I1234" s="60" t="n">
        <x:v>1194.4</x:v>
      </x:c>
      <x:c r="J1234" s="32" t="n">
        <x:v>0.495</x:v>
      </x:c>
      <x:c r="K1234" s="32" t="n">
        <x:v>0.763</x:v>
      </x:c>
      <x:c r="L1234" t="n">
        <x:v>0</x:v>
      </x:c>
      <x:c r="M1234" t="n">
        <x:v>4</x:v>
      </x:c>
      <x:c r="N1234" s="32" t="n">
        <x:v>0.314</x:v>
      </x:c>
    </x:row>
    <x:row r="1235">
      <x:c r="A1235" t="str">
        <x:v>C01234</x:v>
      </x:c>
      <x:c r="B1235" t="n">
        <x:v>21</x:v>
      </x:c>
      <x:c r="C1235" s="30" t="n">
        <x:v>47470</x:v>
      </x:c>
      <x:c r="D1235" t="n">
        <x:v>630</x:v>
      </x:c>
      <x:c r="E1235" t="n">
        <x:v>49</x:v>
      </x:c>
      <x:c r="F1235" t="str">
        <x:v>Classic</x:v>
      </x:c>
      <x:c r="G1235" t="str">
        <x:v>Partner</x:v>
      </x:c>
      <x:c r="H1235" s="60" t="n">
        <x:v>1000</x:v>
      </x:c>
      <x:c r="I1235" s="60" t="n">
        <x:v>468.85</x:v>
      </x:c>
      <x:c r="J1235" s="32" t="n">
        <x:v>0.638</x:v>
      </x:c>
      <x:c r="K1235" s="32" t="n">
        <x:v>0.628</x:v>
      </x:c>
      <x:c r="L1235" t="n">
        <x:v>0</x:v>
      </x:c>
      <x:c r="M1235" t="n">
        <x:v>8</x:v>
      </x:c>
      <x:c r="N1235" s="32" t="n">
        <x:v>0.02</x:v>
      </x:c>
    </x:row>
    <x:row r="1236">
      <x:c r="A1236" t="str">
        <x:v>C01235</x:v>
      </x:c>
      <x:c r="B1236" t="n">
        <x:v>59</x:v>
      </x:c>
      <x:c r="C1236" s="30" t="n">
        <x:v>93707</x:v>
      </x:c>
      <x:c r="D1236" t="n">
        <x:v>654</x:v>
      </x:c>
      <x:c r="E1236" t="n">
        <x:v>18</x:v>
      </x:c>
      <x:c r="F1236" t="str">
        <x:v>Gold</x:v>
      </x:c>
      <x:c r="G1236" t="str">
        <x:v>Branch</x:v>
      </x:c>
      <x:c r="H1236" s="60" t="n">
        <x:v>12330</x:v>
      </x:c>
      <x:c r="I1236" s="60" t="n">
        <x:v>1140.41</x:v>
      </x:c>
      <x:c r="J1236" s="32" t="n">
        <x:v>0.477</x:v>
      </x:c>
      <x:c r="K1236" s="32" t="n">
        <x:v>0.735</x:v>
      </x:c>
      <x:c r="L1236" t="n">
        <x:v>0</x:v>
      </x:c>
      <x:c r="M1236" t="n">
        <x:v>9</x:v>
      </x:c>
      <x:c r="N1236" s="32" t="n">
        <x:v>0.02</x:v>
      </x:c>
    </x:row>
    <x:row r="1237">
      <x:c r="A1237" t="str">
        <x:v>C01236</x:v>
      </x:c>
      <x:c r="B1237" t="n">
        <x:v>49</x:v>
      </x:c>
      <x:c r="C1237" s="30" t="n">
        <x:v>97520</x:v>
      </x:c>
      <x:c r="D1237" t="n">
        <x:v>652</x:v>
      </x:c>
      <x:c r="E1237" t="n">
        <x:v>22</x:v>
      </x:c>
      <x:c r="F1237" t="str">
        <x:v>Classic</x:v>
      </x:c>
      <x:c r="G1237" t="str">
        <x:v>Direct Mail</x:v>
      </x:c>
      <x:c r="H1237" s="60" t="n">
        <x:v>9457</x:v>
      </x:c>
      <x:c r="I1237" s="60" t="n">
        <x:v>1368.73</x:v>
      </x:c>
      <x:c r="J1237" s="32" t="n">
        <x:v>0.468</x:v>
      </x:c>
      <x:c r="K1237" s="32" t="n">
        <x:v>0.657</x:v>
      </x:c>
      <x:c r="L1237" t="n">
        <x:v>0</x:v>
      </x:c>
      <x:c r="M1237" t="n">
        <x:v>10</x:v>
      </x:c>
      <x:c r="N1237" s="32" t="n">
        <x:v>0.02</x:v>
      </x:c>
    </x:row>
    <x:row r="1238">
      <x:c r="A1238" t="str">
        <x:v>C01237</x:v>
      </x:c>
      <x:c r="B1238" t="n">
        <x:v>46</x:v>
      </x:c>
      <x:c r="C1238" s="30" t="n">
        <x:v>130382</x:v>
      </x:c>
      <x:c r="D1238" t="n">
        <x:v>734</x:v>
      </x:c>
      <x:c r="E1238" t="n">
        <x:v>20</x:v>
      </x:c>
      <x:c r="F1238" t="str">
        <x:v>Gold</x:v>
      </x:c>
      <x:c r="G1238" t="str">
        <x:v>Direct Mail</x:v>
      </x:c>
      <x:c r="H1238" s="60" t="n">
        <x:v>19092</x:v>
      </x:c>
      <x:c r="I1238" s="60" t="n">
        <x:v>2389.99</x:v>
      </x:c>
      <x:c r="J1238" s="32" t="n">
        <x:v>0.509</x:v>
      </x:c>
      <x:c r="K1238" s="32" t="n">
        <x:v>0.903</x:v>
      </x:c>
      <x:c r="L1238" t="n">
        <x:v>0</x:v>
      </x:c>
      <x:c r="M1238" t="n">
        <x:v>7</x:v>
      </x:c>
      <x:c r="N1238" s="32" t="n">
        <x:v>0.119</x:v>
      </x:c>
    </x:row>
    <x:row r="1239">
      <x:c r="A1239" t="str">
        <x:v>C01238</x:v>
      </x:c>
      <x:c r="B1239" t="n">
        <x:v>42</x:v>
      </x:c>
      <x:c r="C1239" s="30" t="n">
        <x:v>124516</x:v>
      </x:c>
      <x:c r="D1239" t="n">
        <x:v>621</x:v>
      </x:c>
      <x:c r="E1239" t="n">
        <x:v>61</x:v>
      </x:c>
      <x:c r="F1239" t="str">
        <x:v>Gold</x:v>
      </x:c>
      <x:c r="G1239" t="str">
        <x:v>Partner</x:v>
      </x:c>
      <x:c r="H1239" s="60" t="n">
        <x:v>13883</x:v>
      </x:c>
      <x:c r="I1239" s="60" t="n">
        <x:v>1502.06</x:v>
      </x:c>
      <x:c r="J1239" s="32" t="n">
        <x:v>0.303</x:v>
      </x:c>
      <x:c r="K1239" s="32" t="n">
        <x:v>0.785</x:v>
      </x:c>
      <x:c r="L1239" t="n">
        <x:v>0</x:v>
      </x:c>
      <x:c r="M1239" t="n">
        <x:v>7</x:v>
      </x:c>
      <x:c r="N1239" s="32" t="n">
        <x:v>0.09</x:v>
      </x:c>
    </x:row>
    <x:row r="1240">
      <x:c r="A1240" t="str">
        <x:v>C01239</x:v>
      </x:c>
      <x:c r="B1240" t="n">
        <x:v>37</x:v>
      </x:c>
      <x:c r="C1240" s="30" t="n">
        <x:v>81334</x:v>
      </x:c>
      <x:c r="D1240" t="n">
        <x:v>640</x:v>
      </x:c>
      <x:c r="E1240" t="n">
        <x:v>42</x:v>
      </x:c>
      <x:c r="F1240" t="str">
        <x:v> Gold</x:v>
      </x:c>
      <x:c r="G1240" t="str">
        <x:v>Partner</x:v>
      </x:c>
      <x:c r="H1240" s="60" t="n">
        <x:v>9276</x:v>
      </x:c>
      <x:c r="I1240" s="60" t="n">
        <x:v>1130.89</x:v>
      </x:c>
      <x:c r="J1240" s="32" t="n">
        <x:v>0.566</x:v>
      </x:c>
      <x:c r="K1240" s="32" t="n">
        <x:v>0.728</x:v>
      </x:c>
      <x:c r="L1240" t="n">
        <x:v>0</x:v>
      </x:c>
      <x:c r="M1240" t="n">
        <x:v>8</x:v>
      </x:c>
      <x:c r="N1240" s="32" t="n">
        <x:v>0.048</x:v>
      </x:c>
    </x:row>
    <x:row r="1241">
      <x:c r="A1241" t="str">
        <x:v>C01240</x:v>
      </x:c>
      <x:c r="B1241" t="n">
        <x:v>55</x:v>
      </x:c>
      <x:c r="C1241" s="30" t="n">
        <x:v>103977</x:v>
      </x:c>
      <x:c r="D1241" t="n">
        <x:v>601</x:v>
      </x:c>
      <x:c r="E1241" t="n">
        <x:v>25</x:v>
      </x:c>
      <x:c r="F1241" t="str">
        <x:v>Gold</x:v>
      </x:c>
      <x:c r="G1241" t="str">
        <x:v>direct mail</x:v>
      </x:c>
      <x:c r="H1241" s="60" t="n">
        <x:v>11599</x:v>
      </x:c>
      <x:c r="I1241" s="60" t="n">
        <x:v>1306.83</x:v>
      </x:c>
      <x:c r="J1241" s="32" t="n">
        <x:v>0.521</x:v>
      </x:c>
      <x:c r="K1241" s="32" t="n">
        <x:v>0.6</x:v>
      </x:c>
      <x:c r="L1241" t="n">
        <x:v>0</x:v>
      </x:c>
      <x:c r="M1241" t="n">
        <x:v>7</x:v>
      </x:c>
      <x:c r="N1241" s="32" t="n">
        <x:v>0.098</x:v>
      </x:c>
    </x:row>
    <x:row r="1242">
      <x:c r="A1242" t="str">
        <x:v>C01241</x:v>
      </x:c>
      <x:c r="B1242" t="n">
        <x:v>44</x:v>
      </x:c>
      <x:c r="C1242" s="30" t="n">
        <x:v>99645</x:v>
      </x:c>
      <x:c r="D1242" t="n">
        <x:v>744</x:v>
      </x:c>
      <x:c r="E1242" t="n">
        <x:v>37</x:v>
      </x:c>
      <x:c r="F1242" t="str">
        <x:v>Platinum</x:v>
      </x:c>
      <x:c r="G1242" t="str">
        <x:v>Digital</x:v>
      </x:c>
      <x:c r="H1242" s="60" t="n">
        <x:v>24771</x:v>
      </x:c>
      <x:c r="I1242" s="60" t="n">
        <x:v>2261.82</x:v>
      </x:c>
      <x:c r="J1242" s="32" t="n">
        <x:v>0.213</x:v>
      </x:c>
      <x:c r="K1242" s="32" t="n">
        <x:v>0.972</x:v>
      </x:c>
      <x:c r="L1242" t="n">
        <x:v>0</x:v>
      </x:c>
      <x:c r="M1242" t="n">
        <x:v>9</x:v>
      </x:c>
      <x:c r="N1242" s="32" t="n">
        <x:v>0.02</x:v>
      </x:c>
    </x:row>
    <x:row r="1243">
      <x:c r="A1243" t="str">
        <x:v>C01242</x:v>
      </x:c>
      <x:c r="B1243" t="n">
        <x:v>28</x:v>
      </x:c>
      <x:c r="C1243" s="30" t="n">
        <x:v>82567</x:v>
      </x:c>
      <x:c r="D1243" t="n">
        <x:v>603</x:v>
      </x:c>
      <x:c r="E1243" t="n">
        <x:v>31</x:v>
      </x:c>
      <x:c r="F1243" t="str">
        <x:v>Classic</x:v>
      </x:c>
      <x:c r="G1243" t="str">
        <x:v>Digital</x:v>
      </x:c>
      <x:c r="H1243" s="60" t="n">
        <x:v>7758</x:v>
      </x:c>
      <x:c r="I1243" s="60" t="n">
        <x:v>1316.56</x:v>
      </x:c>
      <x:c r="J1243" s="32" t="n">
        <x:v>0.534</x:v>
      </x:c>
      <x:c r="K1243" s="32" t="n">
        <x:v>0.542</x:v>
      </x:c>
      <x:c r="L1243" t="n">
        <x:v>0</x:v>
      </x:c>
      <x:c r="M1243" t="n">
        <x:v>9</x:v>
      </x:c>
      <x:c r="N1243" s="32" t="n">
        <x:v>0.02</x:v>
      </x:c>
    </x:row>
    <x:row r="1244">
      <x:c r="A1244" t="str">
        <x:v>C01243</x:v>
      </x:c>
      <x:c r="B1244" t="n">
        <x:v>57</x:v>
      </x:c>
      <x:c r="C1244" s="30" t="n">
        <x:v>90124</x:v>
      </x:c>
      <x:c r="D1244" t="n">
        <x:v>762</x:v>
      </x:c>
      <x:c r="E1244" t="n">
        <x:v>61</x:v>
      </x:c>
      <x:c r="F1244" t="str">
        <x:v>Platinum</x:v>
      </x:c>
      <x:c r="G1244" t="str">
        <x:v>Digital</x:v>
      </x:c>
      <x:c r="H1244" s="60" t="n">
        <x:v>22548</x:v>
      </x:c>
      <x:c r="I1244" s="60" t="n">
        <x:v>2147.39</x:v>
      </x:c>
      <x:c r="J1244" s="32" t="n">
        <x:v>0.552</x:v>
      </x:c>
      <x:c r="K1244" s="32" t="n">
        <x:v>0.942</x:v>
      </x:c>
      <x:c r="L1244" t="n">
        <x:v>0</x:v>
      </x:c>
      <x:c r="M1244" t="n">
        <x:v>6</x:v>
      </x:c>
      <x:c r="N1244" s="32" t="n">
        <x:v>0.136</x:v>
      </x:c>
    </x:row>
    <x:row r="1245">
      <x:c r="A1245" t="str">
        <x:v>C01244</x:v>
      </x:c>
      <x:c r="B1245" t="n">
        <x:v>52</x:v>
      </x:c>
      <x:c r="C1245" s="30" t="n">
        <x:v>92167</x:v>
      </x:c>
      <x:c r="D1245" t="n">
        <x:v>717</x:v>
      </x:c>
      <x:c r="E1245" t="n">
        <x:v>74</x:v>
      </x:c>
      <x:c r="F1245" t="str">
        <x:v>Gold</x:v>
      </x:c>
      <x:c r="G1245" t="str">
        <x:v> Partner</x:v>
      </x:c>
      <x:c r="H1245" s="60" t="n">
        <x:v>13974</x:v>
      </x:c>
      <x:c r="I1245" s="60" t="n">
        <x:v>1702.12</x:v>
      </x:c>
      <x:c r="J1245" s="32" t="n">
        <x:v>0.267</x:v>
      </x:c>
      <x:c r="K1245" s="32" t="n">
        <x:v>0.841</x:v>
      </x:c>
      <x:c r="L1245" t="n">
        <x:v>0</x:v>
      </x:c>
      <x:c r="M1245" t="n">
        <x:v>8</x:v>
      </x:c>
      <x:c r="N1245" s="32" t="n">
        <x:v>0.088</x:v>
      </x:c>
    </x:row>
    <x:row r="1246">
      <x:c r="A1246" t="str">
        <x:v>C01245</x:v>
      </x:c>
      <x:c r="B1246" t="n">
        <x:v>43</x:v>
      </x:c>
      <x:c r="C1246" s="30" t="n">
        <x:v>75051</x:v>
      </x:c>
      <x:c r="D1246" t="n">
        <x:v>658</x:v>
      </x:c>
      <x:c r="E1246" t="n">
        <x:v>72</x:v>
      </x:c>
      <x:c r="F1246" t="str">
        <x:v>Gold</x:v>
      </x:c>
      <x:c r="G1246" t="str">
        <x:v>Digital</x:v>
      </x:c>
      <x:c r="H1246" s="60" t="n">
        <x:v>9482</x:v>
      </x:c>
      <x:c r="I1246" s="60" t="n">
        <x:v>1246.62</x:v>
      </x:c>
      <x:c r="J1246" s="32" t="n">
        <x:v>0.27</x:v>
      </x:c>
      <x:c r="K1246" s="32" t="n">
        <x:v>0.717</x:v>
      </x:c>
      <x:c r="L1246" t="n">
        <x:v>0</x:v>
      </x:c>
      <x:c r="M1246" t="n">
        <x:v>5</x:v>
      </x:c>
      <x:c r="N1246" s="32" t="n">
        <x:v>0.236</x:v>
      </x:c>
    </x:row>
    <x:row r="1247">
      <x:c r="A1247" t="str">
        <x:v>C01246</x:v>
      </x:c>
      <x:c r="B1247" t="n">
        <x:v>35</x:v>
      </x:c>
      <x:c r="C1247" s="30" t="n">
        <x:v>143369</x:v>
      </x:c>
      <x:c r="D1247" t="n">
        <x:v>702</x:v>
      </x:c>
      <x:c r="E1247" t="n">
        <x:v>70</x:v>
      </x:c>
      <x:c r="F1247" t="str">
        <x:v>Platinum</x:v>
      </x:c>
      <x:c r="G1247" t="str">
        <x:v>Digital</x:v>
      </x:c>
      <x:c r="H1247" s="60" t="n">
        <x:v>33710</x:v>
      </x:c>
      <x:c r="I1247" s="60" t="n">
        <x:v>3463.71</x:v>
      </x:c>
      <x:c r="J1247" s="32" t="n">
        <x:v>0.544</x:v>
      </x:c>
      <x:c r="K1247" s="32" t="n">
        <x:v>0.762</x:v>
      </x:c>
      <x:c r="L1247" t="n">
        <x:v>0</x:v>
      </x:c>
      <x:c r="M1247" t="n">
        <x:v>7</x:v>
      </x:c>
      <x:c r="N1247" s="32" t="n">
        <x:v>0.12</x:v>
      </x:c>
    </x:row>
    <x:row r="1248">
      <x:c r="A1248" t="str">
        <x:v>C01247</x:v>
      </x:c>
      <x:c r="B1248" t="n">
        <x:v>23</x:v>
      </x:c>
      <x:c r="C1248" s="30" t="n">
        <x:v>99388</x:v>
      </x:c>
      <x:c r="D1248" t="n">
        <x:v>607</x:v>
      </x:c>
      <x:c r="E1248" t="n">
        <x:v>29</x:v>
      </x:c>
      <x:c r="F1248" t="str">
        <x:v>Gold</x:v>
      </x:c>
      <x:c r="G1248" t="str">
        <x:v>Branch</x:v>
      </x:c>
      <x:c r="H1248" s="60" t="n">
        <x:v>9002</x:v>
      </x:c>
      <x:c r="I1248" s="60" t="n">
        <x:v>1175.42</x:v>
      </x:c>
      <x:c r="J1248" s="32" t="n">
        <x:v>0.47</x:v>
      </x:c>
      <x:c r="K1248" s="32" t="n">
        <x:v>0.641</x:v>
      </x:c>
      <x:c r="L1248" t="n">
        <x:v>0</x:v>
      </x:c>
      <x:c r="M1248" t="n">
        <x:v>9</x:v>
      </x:c>
      <x:c r="N1248" s="32" t="n">
        <x:v>0.02</x:v>
      </x:c>
    </x:row>
    <x:row r="1249">
      <x:c r="A1249" t="str">
        <x:v>C01248</x:v>
      </x:c>
      <x:c r="B1249" t="n">
        <x:v>62</x:v>
      </x:c>
      <x:c r="C1249" s="30" t="n">
        <x:v>72789</x:v>
      </x:c>
      <x:c r="D1249" t="n">
        <x:v>690</x:v>
      </x:c>
      <x:c r="E1249" t="n">
        <x:v>68</x:v>
      </x:c>
      <x:c r="F1249" t="str">
        <x:v>Classic</x:v>
      </x:c>
      <x:c r="G1249" t="str">
        <x:v>Digital</x:v>
      </x:c>
      <x:c r="H1249" s="60" t="n">
        <x:v>8772</x:v>
      </x:c>
      <x:c r="I1249" s="60" t="n">
        <x:v>1489.47</x:v>
      </x:c>
      <x:c r="J1249" s="32" t="n">
        <x:v>0.404</x:v>
      </x:c>
      <x:c r="K1249" s="32" t="n">
        <x:v>0.72</x:v>
      </x:c>
      <x:c r="L1249" t="n">
        <x:v>0</x:v>
      </x:c>
      <x:c r="M1249" t="n">
        <x:v>10</x:v>
      </x:c>
      <x:c r="N1249" s="32" t="n">
        <x:v>0.02</x:v>
      </x:c>
    </x:row>
    <x:row r="1250">
      <x:c r="A1250" t="str">
        <x:v>C01249</x:v>
      </x:c>
      <x:c r="B1250" t="n">
        <x:v>26</x:v>
      </x:c>
      <x:c r="C1250" s="30" t="n">
        <x:v>162648</x:v>
      </x:c>
      <x:c r="D1250" t="n">
        <x:v>674</x:v>
      </x:c>
      <x:c r="E1250" t="n">
        <x:v>88</x:v>
      </x:c>
      <x:c r="F1250" t="str">
        <x:v>Platinum </x:v>
      </x:c>
      <x:c r="G1250" t="str">
        <x:v>Partner</x:v>
      </x:c>
      <x:c r="H1250" s="60" t="n">
        <x:v>34676</x:v>
      </x:c>
      <x:c r="I1250" s="60" t="n">
        <x:v>3816.48</x:v>
      </x:c>
      <x:c r="J1250" s="32" t="n">
        <x:v>0.296</x:v>
      </x:c>
      <x:c r="K1250" s="32" t="n">
        <x:v>0.765</x:v>
      </x:c>
      <x:c r="L1250" t="n">
        <x:v>0</x:v>
      </x:c>
      <x:c r="M1250" t="n">
        <x:v>5</x:v>
      </x:c>
      <x:c r="N1250" s="32" t="n">
        <x:v>0.161</x:v>
      </x:c>
    </x:row>
    <x:row r="1251">
      <x:c r="A1251" t="str">
        <x:v>C01250</x:v>
      </x:c>
      <x:c r="B1251" t="n">
        <x:v>54</x:v>
      </x:c>
      <x:c r="C1251" s="30" t="n">
        <x:v>118690</x:v>
      </x:c>
      <x:c r="D1251" t="n">
        <x:v>639</x:v>
      </x:c>
      <x:c r="E1251" t="n">
        <x:v>34</x:v>
      </x:c>
      <x:c r="F1251" t="str">
        <x:v>Gold</x:v>
      </x:c>
      <x:c r="G1251" t="str">
        <x:v>Digital</x:v>
      </x:c>
      <x:c r="H1251" s="60" t="n">
        <x:v>17348</x:v>
      </x:c>
      <x:c r="I1251" s="60" t="n">
        <x:v>1639.46</x:v>
      </x:c>
      <x:c r="J1251" s="32" t="n">
        <x:v>0.667</x:v>
      </x:c>
      <x:c r="K1251" s="32" t="n">
        <x:v>0.764</x:v>
      </x:c>
      <x:c r="L1251" t="n">
        <x:v>0</x:v>
      </x:c>
      <x:c r="M1251" t="n">
        <x:v>7</x:v>
      </x:c>
      <x:c r="N1251" s="32" t="n">
        <x:v>0.107</x:v>
      </x:c>
    </x:row>
    <x:row r="1252">
      <x:c r="A1252" t="str">
        <x:v>C01251</x:v>
      </x:c>
      <x:c r="B1252" t="n">
        <x:v>42</x:v>
      </x:c>
      <x:c r="C1252" s="30" t="n">
        <x:v>78873</x:v>
      </x:c>
      <x:c r="D1252" t="n">
        <x:v>633</x:v>
      </x:c>
      <x:c r="E1252" t="n">
        <x:v>37</x:v>
      </x:c>
      <x:c r="F1252" t="str">
        <x:v>gold</x:v>
      </x:c>
      <x:c r="G1252" t="str">
        <x:v>Digital</x:v>
      </x:c>
      <x:c r="H1252" s="60" t="n">
        <x:v>8888</x:v>
      </x:c>
      <x:c r="I1252" s="60" t="n">
        <x:v>1392.96</x:v>
      </x:c>
      <x:c r="J1252" s="32" t="n">
        <x:v>0.648</x:v>
      </x:c>
      <x:c r="K1252" s="32" t="n">
        <x:v>0.87</x:v>
      </x:c>
      <x:c r="L1252" t="n">
        <x:v>0</x:v>
      </x:c>
      <x:c r="M1252" t="n">
        <x:v>9</x:v>
      </x:c>
      <x:c r="N1252" s="32" t="n">
        <x:v>0.02</x:v>
      </x:c>
    </x:row>
    <x:row r="1253">
      <x:c r="A1253" t="str">
        <x:v>C01252</x:v>
      </x:c>
      <x:c r="B1253" t="n">
        <x:v>54</x:v>
      </x:c>
      <x:c r="C1253" s="30" t="n">
        <x:v>114409</x:v>
      </x:c>
      <x:c r="D1253" t="n">
        <x:v>760</x:v>
      </x:c>
      <x:c r="E1253" t="n">
        <x:v>51</x:v>
      </x:c>
      <x:c r="F1253" t="str">
        <x:v>Platinum</x:v>
      </x:c>
      <x:c r="G1253" t="str">
        <x:v>Digital</x:v>
      </x:c>
      <x:c r="H1253" s="60" t="n">
        <x:v>27786</x:v>
      </x:c>
      <x:c r="I1253" s="60" t="n">
        <x:v>2645.8</x:v>
      </x:c>
      <x:c r="J1253" s="32" t="n">
        <x:v>0.492</x:v>
      </x:c>
      <x:c r="K1253" s="32" t="n">
        <x:v>0.889</x:v>
      </x:c>
      <x:c r="L1253" t="n">
        <x:v>0</x:v>
      </x:c>
      <x:c r="M1253" t="n">
        <x:v>6</x:v>
      </x:c>
      <x:c r="N1253" s="32" t="n">
        <x:v>0.155</x:v>
      </x:c>
    </x:row>
    <x:row r="1254">
      <x:c r="A1254" t="str">
        <x:v>C01253</x:v>
      </x:c>
      <x:c r="B1254" t="n">
        <x:v>25</x:v>
      </x:c>
      <x:c r="C1254" s="30" t="n">
        <x:v>43275</x:v>
      </x:c>
      <x:c r="D1254" t="n">
        <x:v>690</x:v>
      </x:c>
      <x:c r="E1254" t="n">
        <x:v>128</x:v>
      </x:c>
      <x:c r="F1254" t="str">
        <x:v>Classic</x:v>
      </x:c>
      <x:c r="G1254" t="str">
        <x:v>Branch</x:v>
      </x:c>
      <x:c r="H1254" s="60" t="n">
        <x:v>1813</x:v>
      </x:c>
      <x:c r="I1254" s="60" t="n">
        <x:v>276.9</x:v>
      </x:c>
      <x:c r="J1254" s="32" t="n">
        <x:v>0.465</x:v>
      </x:c>
      <x:c r="K1254" s="32" t="n">
        <x:v>0.915</x:v>
      </x:c>
      <x:c r="L1254" t="n">
        <x:v>0</x:v>
      </x:c>
      <x:c r="M1254" t="n">
        <x:v>8</x:v>
      </x:c>
      <x:c r="N1254" s="32" t="n">
        <x:v>0.057</x:v>
      </x:c>
    </x:row>
    <x:row r="1255">
      <x:c r="A1255" t="str">
        <x:v>C01254</x:v>
      </x:c>
      <x:c r="B1255" t="n">
        <x:v>51</x:v>
      </x:c>
      <x:c r="C1255" s="30" t="n">
        <x:v>71446</x:v>
      </x:c>
      <x:c r="D1255" t="n">
        <x:v>703</x:v>
      </x:c>
      <x:c r="E1255" t="n">
        <x:v>22</x:v>
      </x:c>
      <x:c r="F1255" t="str">
        <x:v>Gold</x:v>
      </x:c>
      <x:c r="G1255" t="str">
        <x:v>Branch</x:v>
      </x:c>
      <x:c r="H1255" s="60" t="n">
        <x:v>13870</x:v>
      </x:c>
      <x:c r="I1255" s="60" t="n">
        <x:v>1386.88</x:v>
      </x:c>
      <x:c r="J1255" s="32" t="n">
        <x:v>0.229</x:v>
      </x:c>
      <x:c r="K1255" s="32" t="n">
        <x:v>0.714</x:v>
      </x:c>
      <x:c r="L1255" t="n">
        <x:v>0</x:v>
      </x:c>
      <x:c r="M1255" t="n">
        <x:v>7</x:v>
      </x:c>
      <x:c r="N1255" s="32" t="n">
        <x:v>0.134</x:v>
      </x:c>
    </x:row>
    <x:row r="1256">
      <x:c r="A1256" t="str">
        <x:v>C01255</x:v>
      </x:c>
      <x:c r="B1256" t="n">
        <x:v>43</x:v>
      </x:c>
      <x:c r="C1256" s="30" t="n">
        <x:v>44732</x:v>
      </x:c>
      <x:c r="D1256" t="n">
        <x:v>768</x:v>
      </x:c>
      <x:c r="E1256" t="n">
        <x:v>15</x:v>
      </x:c>
      <x:c r="F1256" t="str">
        <x:v>Classic</x:v>
      </x:c>
      <x:c r="G1256" t="str">
        <x:v>Digital</x:v>
      </x:c>
      <x:c r="H1256" s="60" t="n">
        <x:v>7215</x:v>
      </x:c>
      <x:c r="I1256" s="60" t="n">
        <x:v>602.92</x:v>
      </x:c>
      <x:c r="J1256" s="32" t="n">
        <x:v>0.207</x:v>
      </x:c>
      <x:c r="K1256" s="32" t="n">
        <x:v>0.891</x:v>
      </x:c>
      <x:c r="L1256" t="n">
        <x:v>0</x:v>
      </x:c>
      <x:c r="M1256" t="n">
        <x:v>8</x:v>
      </x:c>
      <x:c r="N1256" s="32" t="n">
        <x:v>0.069</x:v>
      </x:c>
    </x:row>
    <x:row r="1257">
      <x:c r="A1257" t="str">
        <x:v>C01256</x:v>
      </x:c>
      <x:c r="B1257" t="n">
        <x:v>48</x:v>
      </x:c>
      <x:c r="C1257" s="30" t="n">
        <x:v>64680</x:v>
      </x:c>
      <x:c r="D1257" t="n">
        <x:v>722</x:v>
      </x:c>
      <x:c r="E1257" t="n">
        <x:v>8</x:v>
      </x:c>
      <x:c r="F1257" t="str">
        <x:v>Gold</x:v>
      </x:c>
      <x:c r="G1257" t="str">
        <x:v>Branch</x:v>
      </x:c>
      <x:c r="H1257" s="60" t="n">
        <x:v>11992</x:v>
      </x:c>
      <x:c r="I1257" s="60" t="n">
        <x:v>1573.22</x:v>
      </x:c>
      <x:c r="J1257" s="32" t="n">
        <x:v>0.348</x:v>
      </x:c>
      <x:c r="K1257" s="32" t="n">
        <x:v>0.754</x:v>
      </x:c>
      <x:c r="L1257" t="n">
        <x:v>0</x:v>
      </x:c>
      <x:c r="M1257" t="n">
        <x:v>10</x:v>
      </x:c>
      <x:c r="N1257" s="32" t="n">
        <x:v>0.02</x:v>
      </x:c>
    </x:row>
    <x:row r="1258">
      <x:c r="A1258" t="str">
        <x:v>C01257</x:v>
      </x:c>
      <x:c r="B1258" t="n">
        <x:v>26</x:v>
      </x:c>
      <x:c r="C1258" s="30" t="n">
        <x:v>71989</x:v>
      </x:c>
      <x:c r="D1258" t="n">
        <x:v>743</x:v>
      </x:c>
      <x:c r="E1258" t="n">
        <x:v>27</x:v>
      </x:c>
      <x:c r="F1258" t="str">
        <x:v>Gold</x:v>
      </x:c>
      <x:c r="G1258" t="str">
        <x:v>Partner</x:v>
      </x:c>
      <x:c r="H1258" s="60" t="n">
        <x:v>12224</x:v>
      </x:c>
      <x:c r="I1258" s="60" t="n">
        <x:v>1483.82</x:v>
      </x:c>
      <x:c r="J1258" s="32" t="n">
        <x:v>0.269</x:v>
      </x:c>
      <x:c r="K1258" s="32" t="n">
        <x:v>0.973</x:v>
      </x:c>
      <x:c r="L1258" t="n">
        <x:v>0</x:v>
      </x:c>
      <x:c r="M1258" t="n">
        <x:v>8</x:v>
      </x:c>
      <x:c r="N1258" s="32" t="n">
        <x:v>0.063</x:v>
      </x:c>
    </x:row>
    <x:row r="1259">
      <x:c r="A1259" t="str">
        <x:v>C01258</x:v>
      </x:c>
      <x:c r="B1259" t="n">
        <x:v>41</x:v>
      </x:c>
      <x:c r="C1259" s="30" t="n">
        <x:v>57146</x:v>
      </x:c>
      <x:c r="D1259" t="n">
        <x:v>747</x:v>
      </x:c>
      <x:c r="E1259" t="n">
        <x:v>67</x:v>
      </x:c>
      <x:c r="F1259" t="str">
        <x:v>Gold</x:v>
      </x:c>
      <x:c r="G1259" t="str">
        <x:v>Partner</x:v>
      </x:c>
      <x:c r="H1259" s="60" t="n">
        <x:v>9311</x:v>
      </x:c>
      <x:c r="I1259" s="60" t="n">
        <x:v>928.85</x:v>
      </x:c>
      <x:c r="J1259" s="32" t="n">
        <x:v>0.456</x:v>
      </x:c>
      <x:c r="K1259" s="32" t="n">
        <x:v>0.744</x:v>
      </x:c>
      <x:c r="L1259" t="n">
        <x:v>0</x:v>
      </x:c>
      <x:c r="M1259" t="n">
        <x:v>9</x:v>
      </x:c>
      <x:c r="N1259" s="32" t="n">
        <x:v>0.02</x:v>
      </x:c>
    </x:row>
    <x:row r="1260">
      <x:c r="A1260" t="str">
        <x:v>C01259</x:v>
      </x:c>
      <x:c r="B1260" t="n">
        <x:v>33</x:v>
      </x:c>
      <x:c r="C1260" s="30" t="n">
        <x:v>124590</x:v>
      </x:c>
      <x:c r="D1260" t="n">
        <x:v>667</x:v>
      </x:c>
      <x:c r="E1260" t="n">
        <x:v>14</x:v>
      </x:c>
      <x:c r="F1260" t="str">
        <x:v>Classic</x:v>
      </x:c>
      <x:c r="G1260" t="str">
        <x:v>Branch</x:v>
      </x:c>
      <x:c r="H1260" s="60" t="n">
        <x:v>11443</x:v>
      </x:c>
      <x:c r="I1260" s="60" t="n">
        <x:v>1399.36</x:v>
      </x:c>
      <x:c r="J1260" s="32" t="n">
        <x:v>0.45</x:v>
      </x:c>
      <x:c r="K1260" s="32" t="n">
        <x:v>0.778</x:v>
      </x:c>
      <x:c r="L1260" t="n">
        <x:v>0</x:v>
      </x:c>
      <x:c r="M1260" t="n">
        <x:v>10</x:v>
      </x:c>
      <x:c r="N1260" s="32" t="n">
        <x:v>0.02</x:v>
      </x:c>
    </x:row>
    <x:row r="1261">
      <x:c r="A1261" t="str">
        <x:v>C01260</x:v>
      </x:c>
      <x:c r="B1261" t="n">
        <x:v>30</x:v>
      </x:c>
      <x:c r="C1261" s="30" t="n">
        <x:v>69962</x:v>
      </x:c>
      <x:c r="D1261" t="n">
        <x:v>592</x:v>
      </x:c>
      <x:c r="E1261" t="n">
        <x:v>63</x:v>
      </x:c>
      <x:c r="F1261" t="str">
        <x:v>Classic</x:v>
      </x:c>
      <x:c r="G1261" t="str">
        <x:v>Digital</x:v>
      </x:c>
      <x:c r="H1261" s="60" t="n">
        <x:v>5149</x:v>
      </x:c>
      <x:c r="I1261" s="60" t="n">
        <x:v>894.27</x:v>
      </x:c>
      <x:c r="J1261" s="32" t="n">
        <x:v>0.456</x:v>
      </x:c>
      <x:c r="K1261" s="32" t="n">
        <x:v>0.558</x:v>
      </x:c>
      <x:c r="L1261" t="n">
        <x:v>1</x:v>
      </x:c>
      <x:c r="M1261" t="n">
        <x:v>10</x:v>
      </x:c>
      <x:c r="N1261" s="32" t="n">
        <x:v>0.02</x:v>
      </x:c>
    </x:row>
    <x:row r="1262">
      <x:c r="A1262" t="str">
        <x:v>C01261</x:v>
      </x:c>
      <x:c r="B1262" t="n">
        <x:v>64</x:v>
      </x:c>
      <x:c r="C1262" s="30" t="n">
        <x:v>46644</x:v>
      </x:c>
      <x:c r="D1262" t="n">
        <x:v>655</x:v>
      </x:c>
      <x:c r="E1262" t="n">
        <x:v>45</x:v>
      </x:c>
      <x:c r="F1262" t="str">
        <x:v>Classic</x:v>
      </x:c>
      <x:c r="G1262" t="str">
        <x:v>Direct Mail</x:v>
      </x:c>
      <x:c r="H1262" s="60" t="n">
        <x:v>3623</x:v>
      </x:c>
      <x:c r="I1262" s="60" t="n">
        <x:v>377.53</x:v>
      </x:c>
      <x:c r="J1262" s="32" t="n">
        <x:v>0.55</x:v>
      </x:c>
      <x:c r="K1262" s="32" t="n">
        <x:v>0.461</x:v>
      </x:c>
      <x:c r="L1262" t="n">
        <x:v>0</x:v>
      </x:c>
      <x:c r="M1262" t="n">
        <x:v>10</x:v>
      </x:c>
      <x:c r="N1262" s="32" t="n">
        <x:v>0.02</x:v>
      </x:c>
    </x:row>
    <x:row r="1263">
      <x:c r="A1263" t="str">
        <x:v>C01262</x:v>
      </x:c>
      <x:c r="B1263" t="n">
        <x:v>37</x:v>
      </x:c>
      <x:c r="C1263" s="30" t="n">
        <x:v>89894</x:v>
      </x:c>
      <x:c r="D1263" t="n">
        <x:v>576</x:v>
      </x:c>
      <x:c r="E1263" t="n">
        <x:v>46</x:v>
      </x:c>
      <x:c r="F1263" t="str">
        <x:v> Classic</x:v>
      </x:c>
      <x:c r="G1263" t="str">
        <x:v>Direct Mail</x:v>
      </x:c>
      <x:c r="H1263" s="60" t="n">
        <x:v>6446</x:v>
      </x:c>
      <x:c r="I1263" s="60" t="n">
        <x:v>691.77</x:v>
      </x:c>
      <x:c r="J1263" s="32" t="n">
        <x:v>0.479</x:v>
      </x:c>
      <x:c r="K1263" s="32" t="n">
        <x:v>0.567</x:v>
      </x:c>
      <x:c r="L1263" t="n">
        <x:v>0</x:v>
      </x:c>
      <x:c r="M1263" t="n">
        <x:v>10</x:v>
      </x:c>
      <x:c r="N1263" s="32" t="n">
        <x:v>0.02</x:v>
      </x:c>
    </x:row>
    <x:row r="1264">
      <x:c r="A1264" t="str">
        <x:v>C01263</x:v>
      </x:c>
      <x:c r="B1264" t="n">
        <x:v>50</x:v>
      </x:c>
      <x:c r="C1264" s="30" t="n">
        <x:v>41158</x:v>
      </x:c>
      <x:c r="D1264" t="n">
        <x:v>658</x:v>
      </x:c>
      <x:c r="E1264" t="n">
        <x:v>70</x:v>
      </x:c>
      <x:c r="F1264" t="str">
        <x:v>Classic</x:v>
      </x:c>
      <x:c r="G1264" t="str">
        <x:v>Digital</x:v>
      </x:c>
      <x:c r="H1264" s="60" t="n">
        <x:v>2869</x:v>
      </x:c>
      <x:c r="I1264" s="60" t="n">
        <x:v>157.29</x:v>
      </x:c>
      <x:c r="J1264" s="32" t="n">
        <x:v>0.624</x:v>
      </x:c>
      <x:c r="K1264" s="32" t="n">
        <x:v>0.597</x:v>
      </x:c>
      <x:c r="L1264" t="n">
        <x:v>0</x:v>
      </x:c>
      <x:c r="M1264" t="n">
        <x:v>8</x:v>
      </x:c>
      <x:c r="N1264" s="32" t="n">
        <x:v>0.028</x:v>
      </x:c>
    </x:row>
    <x:row r="1265">
      <x:c r="A1265" t="str">
        <x:v>C01264</x:v>
      </x:c>
      <x:c r="B1265" t="n">
        <x:v>49</x:v>
      </x:c>
      <x:c r="C1265" s="30" t="n">
        <x:v>124992</x:v>
      </x:c>
      <x:c r="D1265" t="n">
        <x:v>669</x:v>
      </x:c>
      <x:c r="E1265" t="n">
        <x:v>41</x:v>
      </x:c>
      <x:c r="F1265" t="str">
        <x:v>Platinum</x:v>
      </x:c>
      <x:c r="G1265" t="str">
        <x:v>Branch</x:v>
      </x:c>
      <x:c r="H1265" s="60" t="n">
        <x:v>26943</x:v>
      </x:c>
      <x:c r="I1265" s="60" t="n">
        <x:v>2445.92</x:v>
      </x:c>
      <x:c r="J1265" s="32" t="n">
        <x:v>0.386</x:v>
      </x:c>
      <x:c r="K1265" s="32" t="n">
        <x:v>0.829</x:v>
      </x:c>
      <x:c r="L1265" t="n">
        <x:v>0</x:v>
      </x:c>
      <x:c r="M1265" t="n">
        <x:v>10</x:v>
      </x:c>
      <x:c r="N1265" s="32" t="n">
        <x:v>0.02</x:v>
      </x:c>
    </x:row>
    <x:row r="1266">
      <x:c r="A1266" t="str">
        <x:v>C01265</x:v>
      </x:c>
      <x:c r="B1266" t="n">
        <x:v>41</x:v>
      </x:c>
      <x:c r="C1266" s="30" t="n">
        <x:v>87937</x:v>
      </x:c>
      <x:c r="D1266" t="n">
        <x:v>679</x:v>
      </x:c>
      <x:c r="E1266" t="n">
        <x:v>30</x:v>
      </x:c>
      <x:c r="F1266" t="str">
        <x:v>Gold</x:v>
      </x:c>
      <x:c r="G1266" t="str">
        <x:v>Partner</x:v>
      </x:c>
      <x:c r="H1266" s="60" t="n">
        <x:v>13178</x:v>
      </x:c>
      <x:c r="I1266" s="60" t="n">
        <x:v>1338.51</x:v>
      </x:c>
      <x:c r="J1266" s="32" t="n">
        <x:v>0.598</x:v>
      </x:c>
      <x:c r="K1266" s="32" t="n">
        <x:v>0.78</x:v>
      </x:c>
      <x:c r="L1266" t="n">
        <x:v>0</x:v>
      </x:c>
      <x:c r="M1266" t="n">
        <x:v>10</x:v>
      </x:c>
      <x:c r="N1266" s="32" t="n">
        <x:v>0.02</x:v>
      </x:c>
    </x:row>
    <x:row r="1267">
      <x:c r="A1267" t="str">
        <x:v>C01266</x:v>
      </x:c>
      <x:c r="B1267" t="n">
        <x:v>66</x:v>
      </x:c>
      <x:c r="C1267" s="30" t="n">
        <x:v>74011</x:v>
      </x:c>
      <x:c r="D1267" t="n">
        <x:v>651</x:v>
      </x:c>
      <x:c r="E1267" t="n">
        <x:v>70</x:v>
      </x:c>
      <x:c r="F1267" t="str">
        <x:v>Classic</x:v>
      </x:c>
      <x:c r="G1267" t="str">
        <x:v>Partner</x:v>
      </x:c>
      <x:c r="H1267" s="60" t="n">
        <x:v>4627</x:v>
      </x:c>
      <x:c r="I1267" s="60" t="n">
        <x:v>469.82</x:v>
      </x:c>
      <x:c r="J1267" s="32" t="n">
        <x:v>0.598</x:v>
      </x:c>
      <x:c r="K1267" s="32" t="n">
        <x:v>0.566</x:v>
      </x:c>
      <x:c r="L1267" t="n">
        <x:v>0</x:v>
      </x:c>
      <x:c r="M1267" t="n">
        <x:v>7</x:v>
      </x:c>
      <x:c r="N1267" s="32" t="n">
        <x:v>0.12</x:v>
      </x:c>
    </x:row>
    <x:row r="1268">
      <x:c r="A1268" t="str">
        <x:v>C01267</x:v>
      </x:c>
      <x:c r="B1268" t="n">
        <x:v>39</x:v>
      </x:c>
      <x:c r="C1268" s="30" t="n">
        <x:v>100294</x:v>
      </x:c>
      <x:c r="D1268" t="n">
        <x:v>615</x:v>
      </x:c>
      <x:c r="E1268" t="n">
        <x:v>52</x:v>
      </x:c>
      <x:c r="F1268" t="str">
        <x:v>Gold</x:v>
      </x:c>
      <x:c r="G1268" t="str">
        <x:v>Partner</x:v>
      </x:c>
      <x:c r="H1268" s="60" t="n">
        <x:v>11509</x:v>
      </x:c>
      <x:c r="I1268" s="60" t="n">
        <x:v>1604.08</x:v>
      </x:c>
      <x:c r="J1268" s="32" t="n">
        <x:v>0.455</x:v>
      </x:c>
      <x:c r="K1268" s="32" t="n">
        <x:v>0.678</x:v>
      </x:c>
      <x:c r="L1268" t="n">
        <x:v>0</x:v>
      </x:c>
      <x:c r="M1268" t="n">
        <x:v>5</x:v>
      </x:c>
      <x:c r="N1268" s="32" t="n">
        <x:v>0.212</x:v>
      </x:c>
    </x:row>
    <x:row r="1269">
      <x:c r="A1269" t="str">
        <x:v>C01268</x:v>
      </x:c>
      <x:c r="B1269" t="n">
        <x:v>44</x:v>
      </x:c>
      <x:c r="C1269" s="30" t="n">
        <x:v>192136</x:v>
      </x:c>
      <x:c r="D1269" t="n">
        <x:v>765</x:v>
      </x:c>
      <x:c r="E1269" t="n">
        <x:v>43</x:v>
      </x:c>
      <x:c r="F1269" t="str">
        <x:v>Platinum</x:v>
      </x:c>
      <x:c r="G1269" t="str">
        <x:v>Direct Mail</x:v>
      </x:c>
      <x:c r="H1269" s="60" t="n">
        <x:v>40000</x:v>
      </x:c>
      <x:c r="I1269" s="60" t="n">
        <x:v>4061.42</x:v>
      </x:c>
      <x:c r="J1269" s="32" t="n">
        <x:v>0.376</x:v>
      </x:c>
      <x:c r="K1269" s="32" t="n">
        <x:v>0.885</x:v>
      </x:c>
      <x:c r="L1269" t="n">
        <x:v>0</x:v>
      </x:c>
      <x:c r="M1269" t="n">
        <x:v>8</x:v>
      </x:c>
      <x:c r="N1269" s="32" t="n">
        <x:v>0.02</x:v>
      </x:c>
    </x:row>
    <x:row r="1270">
      <x:c r="A1270" t="str">
        <x:v>C01269</x:v>
      </x:c>
      <x:c r="B1270" t="n">
        <x:v>48</x:v>
      </x:c>
      <x:c r="C1270" s="30" t="n">
        <x:v>104333</x:v>
      </x:c>
      <x:c r="D1270" t="n">
        <x:v>592</x:v>
      </x:c>
      <x:c r="E1270" t="n">
        <x:v>28</x:v>
      </x:c>
      <x:c r="F1270" t="str">
        <x:v>Gold</x:v>
      </x:c>
      <x:c r="G1270" t="str">
        <x:v>Partner</x:v>
      </x:c>
      <x:c r="H1270" s="60" t="n">
        <x:v>8886</x:v>
      </x:c>
      <x:c r="I1270" s="60" t="n">
        <x:v>1161</x:v>
      </x:c>
      <x:c r="J1270" s="32" t="n">
        <x:v>0.546</x:v>
      </x:c>
      <x:c r="K1270" s="32" t="n">
        <x:v>0.688</x:v>
      </x:c>
      <x:c r="L1270" t="n">
        <x:v>0</x:v>
      </x:c>
      <x:c r="M1270" t="n">
        <x:v>10</x:v>
      </x:c>
      <x:c r="N1270" s="32" t="n">
        <x:v>0.02</x:v>
      </x:c>
    </x:row>
    <x:row r="1271">
      <x:c r="A1271" t="str">
        <x:v>C01270</x:v>
      </x:c>
      <x:c r="B1271" t="n">
        <x:v>30</x:v>
      </x:c>
      <x:c r="C1271" s="30" t="n">
        <x:v>83661</x:v>
      </x:c>
      <x:c r="D1271" t="n">
        <x:v>655</x:v>
      </x:c>
      <x:c r="E1271" t="n">
        <x:v>15</x:v>
      </x:c>
      <x:c r="F1271" t="str">
        <x:v>Gold</x:v>
      </x:c>
      <x:c r="G1271" t="str">
        <x:v>Digital</x:v>
      </x:c>
      <x:c r="H1271" s="60" t="n">
        <x:v>10436</x:v>
      </x:c>
      <x:c r="I1271" s="60" t="n">
        <x:v>1368.57</x:v>
      </x:c>
      <x:c r="J1271" s="32" t="n">
        <x:v>0.343</x:v>
      </x:c>
      <x:c r="K1271" s="32" t="n">
        <x:v>0.706</x:v>
      </x:c>
      <x:c r="L1271" t="n">
        <x:v>0</x:v>
      </x:c>
      <x:c r="M1271" t="n">
        <x:v>9</x:v>
      </x:c>
      <x:c r="N1271" s="32" t="n">
        <x:v>0.06</x:v>
      </x:c>
    </x:row>
    <x:row r="1272">
      <x:c r="A1272" t="str">
        <x:v>C01271</x:v>
      </x:c>
      <x:c r="B1272" t="n">
        <x:v>46</x:v>
      </x:c>
      <x:c r="C1272" s="30" t="n">
        <x:v>57336</x:v>
      </x:c>
      <x:c r="D1272" t="n">
        <x:v>781</x:v>
      </x:c>
      <x:c r="E1272" t="n">
        <x:v>160</x:v>
      </x:c>
      <x:c r="F1272" t="str">
        <x:v>Gold</x:v>
      </x:c>
      <x:c r="G1272" t="str">
        <x:v>Branch</x:v>
      </x:c>
      <x:c r="H1272" s="60" t="n">
        <x:v>14607</x:v>
      </x:c>
      <x:c r="I1272" s="60" t="n">
        <x:v>1638.19</x:v>
      </x:c>
      <x:c r="J1272" s="32" t="n">
        <x:v>0.343</x:v>
      </x:c>
      <x:c r="K1272" s="32" t="n">
        <x:v>0.835</x:v>
      </x:c>
      <x:c r="L1272" t="n">
        <x:v>0</x:v>
      </x:c>
      <x:c r="M1272" t="n">
        <x:v>8</x:v>
      </x:c>
      <x:c r="N1272" s="32" t="n">
        <x:v>0.061</x:v>
      </x:c>
    </x:row>
    <x:row r="1273">
      <x:c r="A1273" t="str">
        <x:v>C01272</x:v>
      </x:c>
      <x:c r="B1273" t="n">
        <x:v>46</x:v>
      </x:c>
      <x:c r="C1273" s="30" t="n">
        <x:v>28000</x:v>
      </x:c>
      <x:c r="D1273" t="n">
        <x:v>701</x:v>
      </x:c>
      <x:c r="E1273" t="n">
        <x:v>52</x:v>
      </x:c>
      <x:c r="F1273" t="str">
        <x:v>Classic</x:v>
      </x:c>
      <x:c r="G1273" t="str">
        <x:v>Partner</x:v>
      </x:c>
      <x:c r="H1273" s="60" t="n">
        <x:v>6918</x:v>
      </x:c>
      <x:c r="I1273" s="60" t="n">
        <x:v>927.62</x:v>
      </x:c>
      <x:c r="J1273" s="32" t="n">
        <x:v>0.557</x:v>
      </x:c>
      <x:c r="K1273" s="32" t="n">
        <x:v>0.638</x:v>
      </x:c>
      <x:c r="L1273" t="n">
        <x:v>0</x:v>
      </x:c>
      <x:c r="M1273" t="n">
        <x:v>6</x:v>
      </x:c>
      <x:c r="N1273" s="32" t="n">
        <x:v>0.163</x:v>
      </x:c>
    </x:row>
    <x:row r="1274">
      <x:c r="A1274" t="str">
        <x:v>C01273</x:v>
      </x:c>
      <x:c r="B1274" t="n">
        <x:v>34</x:v>
      </x:c>
      <x:c r="C1274" s="30" t="n">
        <x:v>180766</x:v>
      </x:c>
      <x:c r="D1274" t="n">
        <x:v>742</x:v>
      </x:c>
      <x:c r="E1274" t="n">
        <x:v>25</x:v>
      </x:c>
      <x:c r="F1274" t="str">
        <x:v> Gold</x:v>
      </x:c>
      <x:c r="G1274" t="str">
        <x:v>Direct Mail</x:v>
      </x:c>
      <x:c r="H1274" s="60" t="n">
        <x:v>27239</x:v>
      </x:c>
      <x:c r="I1274" s="60" t="n">
        <x:v>2941.82</x:v>
      </x:c>
      <x:c r="J1274" s="32" t="n">
        <x:v>0.303</x:v>
      </x:c>
      <x:c r="K1274" s="32" t="n">
        <x:v>0.969</x:v>
      </x:c>
      <x:c r="L1274" t="n">
        <x:v>0</x:v>
      </x:c>
      <x:c r="M1274" t="n">
        <x:v>5</x:v>
      </x:c>
      <x:c r="N1274" s="32" t="n">
        <x:v>0.213</x:v>
      </x:c>
    </x:row>
    <x:row r="1275">
      <x:c r="A1275" t="str">
        <x:v>C01274</x:v>
      </x:c>
      <x:c r="B1275" t="n">
        <x:v>22</x:v>
      </x:c>
      <x:c r="C1275" s="30" t="n">
        <x:v>53097</x:v>
      </x:c>
      <x:c r="D1275" t="n">
        <x:v>683</x:v>
      </x:c>
      <x:c r="E1275" t="n">
        <x:v>59</x:v>
      </x:c>
      <x:c r="F1275" t="str">
        <x:v>Classic</x:v>
      </x:c>
      <x:c r="G1275" t="str">
        <x:v>Branch</x:v>
      </x:c>
      <x:c r="H1275" s="60" t="n">
        <x:v>2682</x:v>
      </x:c>
      <x:c r="I1275" s="60" t="n">
        <x:v>265.34</x:v>
      </x:c>
      <x:c r="J1275" s="32" t="n">
        <x:v>0.371</x:v>
      </x:c>
      <x:c r="K1275" s="32" t="n">
        <x:v>0.594</x:v>
      </x:c>
      <x:c r="L1275" t="n">
        <x:v>0</x:v>
      </x:c>
      <x:c r="M1275" t="n">
        <x:v>8</x:v>
      </x:c>
      <x:c r="N1275" s="32" t="n">
        <x:v>0.064</x:v>
      </x:c>
    </x:row>
    <x:row r="1276">
      <x:c r="A1276" t="str">
        <x:v>C01275</x:v>
      </x:c>
      <x:c r="B1276" t="n">
        <x:v>41</x:v>
      </x:c>
      <x:c r="C1276" s="30" t="n">
        <x:v>78755</x:v>
      </x:c>
      <x:c r="D1276" t="n">
        <x:v>597</x:v>
      </x:c>
      <x:c r="E1276" t="n">
        <x:v>6</x:v>
      </x:c>
      <x:c r="F1276" t="str">
        <x:v>Classic</x:v>
      </x:c>
      <x:c r="G1276" t="str">
        <x:v>Digital</x:v>
      </x:c>
      <x:c r="H1276" s="60" t="n">
        <x:v>5388</x:v>
      </x:c>
      <x:c r="I1276" s="60" t="n">
        <x:v>566.17</x:v>
      </x:c>
      <x:c r="J1276" s="32" t="n">
        <x:v>0.534</x:v>
      </x:c>
      <x:c r="K1276" s="32" t="n">
        <x:v>0.582</x:v>
      </x:c>
      <x:c r="L1276" t="n">
        <x:v>0</x:v>
      </x:c>
      <x:c r="M1276" t="n">
        <x:v>7</x:v>
      </x:c>
      <x:c r="N1276" s="32" t="n">
        <x:v>0.139</x:v>
      </x:c>
    </x:row>
    <x:row r="1277">
      <x:c r="A1277" t="str">
        <x:v>C01276</x:v>
      </x:c>
      <x:c r="B1277" t="n">
        <x:v>36</x:v>
      </x:c>
      <x:c r="C1277" s="30" t="n">
        <x:v>86329</x:v>
      </x:c>
      <x:c r="D1277" t="n">
        <x:v>581</x:v>
      </x:c>
      <x:c r="E1277" t="n">
        <x:v>55</x:v>
      </x:c>
      <x:c r="F1277" t="str">
        <x:v>Classic</x:v>
      </x:c>
      <x:c r="G1277" t="str">
        <x:v>Branch</x:v>
      </x:c>
      <x:c r="H1277" s="60" t="n">
        <x:v>1000</x:v>
      </x:c>
      <x:c r="I1277" s="60" t="n">
        <x:v>150</x:v>
      </x:c>
      <x:c r="J1277" s="32" t="n">
        <x:v>0.583</x:v>
      </x:c>
      <x:c r="K1277" s="32" t="n">
        <x:v>0.483</x:v>
      </x:c>
      <x:c r="L1277" t="n">
        <x:v>0</x:v>
      </x:c>
      <x:c r="M1277" t="str"/>
      <x:c r="N1277" s="32" t="n">
        <x:v>0.161</x:v>
      </x:c>
    </x:row>
    <x:row r="1278">
      <x:c r="A1278" t="str">
        <x:v>C01277</x:v>
      </x:c>
      <x:c r="B1278" t="n">
        <x:v>49</x:v>
      </x:c>
      <x:c r="C1278" s="30" t="n">
        <x:v>57076</x:v>
      </x:c>
      <x:c r="D1278" t="n">
        <x:v>741</x:v>
      </x:c>
      <x:c r="E1278" t="n">
        <x:v>65</x:v>
      </x:c>
      <x:c r="F1278" t="str">
        <x:v>Gold</x:v>
      </x:c>
      <x:c r="G1278" t="str">
        <x:v>Partner</x:v>
      </x:c>
      <x:c r="H1278" s="60" t="n">
        <x:v>9384</x:v>
      </x:c>
      <x:c r="I1278" s="60" t="n">
        <x:v>1041.34</x:v>
      </x:c>
      <x:c r="J1278" s="32" t="n">
        <x:v>0.283</x:v>
      </x:c>
      <x:c r="K1278" s="32" t="n">
        <x:v>0.733</x:v>
      </x:c>
      <x:c r="L1278" t="n">
        <x:v>0</x:v>
      </x:c>
      <x:c r="M1278" t="n">
        <x:v>6</x:v>
      </x:c>
      <x:c r="N1278" s="32" t="n">
        <x:v>0.089</x:v>
      </x:c>
    </x:row>
    <x:row r="1279">
      <x:c r="A1279" t="str">
        <x:v>C01278</x:v>
      </x:c>
      <x:c r="B1279" t="n">
        <x:v>51</x:v>
      </x:c>
      <x:c r="C1279" s="30" t="n">
        <x:v>131211</x:v>
      </x:c>
      <x:c r="D1279" t="n">
        <x:v>649</x:v>
      </x:c>
      <x:c r="E1279" t="n">
        <x:v>51</x:v>
      </x:c>
      <x:c r="F1279" t="str">
        <x:v>Platinum</x:v>
      </x:c>
      <x:c r="G1279" t="str">
        <x:v>Direct Mail</x:v>
      </x:c>
      <x:c r="H1279" s="60" t="n">
        <x:v>25937</x:v>
      </x:c>
      <x:c r="I1279" s="60" t="n">
        <x:v>2883.12</x:v>
      </x:c>
      <x:c r="J1279" s="32" t="n">
        <x:v>0.249</x:v>
      </x:c>
      <x:c r="K1279" s="32" t="n">
        <x:v>0.671</x:v>
      </x:c>
      <x:c r="L1279" t="n">
        <x:v>1</x:v>
      </x:c>
      <x:c r="M1279" t="n">
        <x:v>6</x:v>
      </x:c>
      <x:c r="N1279" s="32" t="n">
        <x:v>0.196</x:v>
      </x:c>
    </x:row>
    <x:row r="1280">
      <x:c r="A1280" t="str">
        <x:v>C01279</x:v>
      </x:c>
      <x:c r="B1280" t="n">
        <x:v>21</x:v>
      </x:c>
      <x:c r="C1280" s="30" t="n">
        <x:v>42372</x:v>
      </x:c>
      <x:c r="D1280" t="n">
        <x:v>604</x:v>
      </x:c>
      <x:c r="E1280" t="n">
        <x:v>57</x:v>
      </x:c>
      <x:c r="F1280" t="str">
        <x:v>Classic</x:v>
      </x:c>
      <x:c r="G1280" t="str">
        <x:v>Branch</x:v>
      </x:c>
      <x:c r="H1280" s="60" t="n">
        <x:v>1000</x:v>
      </x:c>
      <x:c r="I1280" s="60" t="n">
        <x:v>341.48</x:v>
      </x:c>
      <x:c r="J1280" s="32" t="n">
        <x:v>0.604</x:v>
      </x:c>
      <x:c r="K1280" s="32" t="n">
        <x:v>0.627</x:v>
      </x:c>
      <x:c r="L1280" t="n">
        <x:v>0</x:v>
      </x:c>
      <x:c r="M1280" t="str"/>
      <x:c r="N1280" s="32" t="n">
        <x:v>0.046</x:v>
      </x:c>
    </x:row>
    <x:row r="1281">
      <x:c r="A1281" t="str">
        <x:v>C01280</x:v>
      </x:c>
      <x:c r="B1281" t="n">
        <x:v>41</x:v>
      </x:c>
      <x:c r="C1281" s="30" t="n">
        <x:v>69782</x:v>
      </x:c>
      <x:c r="D1281" t="n">
        <x:v>661</x:v>
      </x:c>
      <x:c r="E1281" t="n">
        <x:v>76</x:v>
      </x:c>
      <x:c r="F1281" t="str">
        <x:v>Gold</x:v>
      </x:c>
      <x:c r="G1281" t="str">
        <x:v>Partner</x:v>
      </x:c>
      <x:c r="H1281" s="60" t="n">
        <x:v>8334</x:v>
      </x:c>
      <x:c r="I1281" s="60" t="n">
        <x:v>1013.33</x:v>
      </x:c>
      <x:c r="J1281" s="32" t="n">
        <x:v>0.38</x:v>
      </x:c>
      <x:c r="K1281" s="32" t="n">
        <x:v>0.673</x:v>
      </x:c>
      <x:c r="L1281" t="n">
        <x:v>0</x:v>
      </x:c>
      <x:c r="M1281" t="n">
        <x:v>9</x:v>
      </x:c>
      <x:c r="N1281" s="32" t="n">
        <x:v>0.02</x:v>
      </x:c>
    </x:row>
    <x:row r="1282">
      <x:c r="A1282" t="str">
        <x:v>C01281</x:v>
      </x:c>
      <x:c r="B1282" t="n">
        <x:v>43</x:v>
      </x:c>
      <x:c r="C1282" s="30" t="n">
        <x:v>76917</x:v>
      </x:c>
      <x:c r="D1282" t="n">
        <x:v>682</x:v>
      </x:c>
      <x:c r="E1282" t="n">
        <x:v>72</x:v>
      </x:c>
      <x:c r="F1282" t="str">
        <x:v>Gold</x:v>
      </x:c>
      <x:c r="G1282" t="str">
        <x:v>Branch</x:v>
      </x:c>
      <x:c r="H1282" s="60" t="n">
        <x:v>11777</x:v>
      </x:c>
      <x:c r="I1282" s="60" t="n">
        <x:v>1189.98</x:v>
      </x:c>
      <x:c r="J1282" s="32" t="n">
        <x:v>0.365</x:v>
      </x:c>
      <x:c r="K1282" s="32" t="n">
        <x:v>0.73</x:v>
      </x:c>
      <x:c r="L1282" t="n">
        <x:v>0</x:v>
      </x:c>
      <x:c r="M1282" t="n">
        <x:v>7</x:v>
      </x:c>
      <x:c r="N1282" s="32" t="n">
        <x:v>0.084</x:v>
      </x:c>
    </x:row>
    <x:row r="1283">
      <x:c r="A1283" t="str">
        <x:v>C01282</x:v>
      </x:c>
      <x:c r="B1283" t="n">
        <x:v>43</x:v>
      </x:c>
      <x:c r="C1283" s="30" t="n">
        <x:v>128248</x:v>
      </x:c>
      <x:c r="D1283" t="n">
        <x:v>725</x:v>
      </x:c>
      <x:c r="E1283" t="n">
        <x:v>15</x:v>
      </x:c>
      <x:c r="F1283" t="str">
        <x:v>Classic</x:v>
      </x:c>
      <x:c r="G1283" t="str">
        <x:v>Partner</x:v>
      </x:c>
      <x:c r="H1283" s="60" t="n">
        <x:v>13058</x:v>
      </x:c>
      <x:c r="I1283" s="60" t="n">
        <x:v>1137.55</x:v>
      </x:c>
      <x:c r="J1283" s="32" t="n">
        <x:v>0.471</x:v>
      </x:c>
      <x:c r="K1283" s="32" t="n">
        <x:v>0.877</x:v>
      </x:c>
      <x:c r="L1283" t="n">
        <x:v>0</x:v>
      </x:c>
      <x:c r="M1283" t="n">
        <x:v>10</x:v>
      </x:c>
      <x:c r="N1283" s="32" t="n">
        <x:v>0.02</x:v>
      </x:c>
    </x:row>
    <x:row r="1284">
      <x:c r="A1284" t="str">
        <x:v>C01283</x:v>
      </x:c>
      <x:c r="B1284" t="n">
        <x:v>49</x:v>
      </x:c>
      <x:c r="C1284" s="30" t="n">
        <x:v>65024</x:v>
      </x:c>
      <x:c r="D1284" t="n">
        <x:v>669</x:v>
      </x:c>
      <x:c r="E1284" t="n">
        <x:v>11</x:v>
      </x:c>
      <x:c r="F1284" t="str">
        <x:v>Classic</x:v>
      </x:c>
      <x:c r="G1284" t="str">
        <x:v>Partner</x:v>
      </x:c>
      <x:c r="H1284" s="60" t="n">
        <x:v>8804</x:v>
      </x:c>
      <x:c r="I1284" s="60" t="n">
        <x:v>1026.84</x:v>
      </x:c>
      <x:c r="J1284" s="32" t="n">
        <x:v>0.263</x:v>
      </x:c>
      <x:c r="K1284" s="32" t="n">
        <x:v>0.888</x:v>
      </x:c>
      <x:c r="L1284" t="n">
        <x:v>0</x:v>
      </x:c>
      <x:c r="M1284" t="n">
        <x:v>9</x:v>
      </x:c>
      <x:c r="N1284" s="32" t="n">
        <x:v>0.037</x:v>
      </x:c>
    </x:row>
    <x:row r="1285">
      <x:c r="A1285" t="str">
        <x:v>C01284</x:v>
      </x:c>
      <x:c r="B1285" t="n">
        <x:v>29</x:v>
      </x:c>
      <x:c r="C1285" s="30" t="n">
        <x:v>74952</x:v>
      </x:c>
      <x:c r="D1285" t="n">
        <x:v>641</x:v>
      </x:c>
      <x:c r="E1285" t="n">
        <x:v>27</x:v>
      </x:c>
      <x:c r="F1285" t="str">
        <x:v>Gold</x:v>
      </x:c>
      <x:c r="G1285" t="str">
        <x:v>Digital</x:v>
      </x:c>
      <x:c r="H1285" s="60" t="n">
        <x:v>9885</x:v>
      </x:c>
      <x:c r="I1285" s="60" t="n">
        <x:v>1226.11</x:v>
      </x:c>
      <x:c r="J1285" s="32" t="n">
        <x:v>0.522</x:v>
      </x:c>
      <x:c r="K1285" s="32" t="n">
        <x:v>0.763</x:v>
      </x:c>
      <x:c r="L1285" t="n">
        <x:v>0</x:v>
      </x:c>
      <x:c r="M1285" t="n">
        <x:v>6</x:v>
      </x:c>
      <x:c r="N1285" s="32" t="n">
        <x:v>0.148</x:v>
      </x:c>
    </x:row>
    <x:row r="1286">
      <x:c r="A1286" t="str">
        <x:v>C01285</x:v>
      </x:c>
      <x:c r="B1286" t="n">
        <x:v>48</x:v>
      </x:c>
      <x:c r="C1286" s="30" t="n">
        <x:v>115586</x:v>
      </x:c>
      <x:c r="D1286" t="n">
        <x:v>677</x:v>
      </x:c>
      <x:c r="E1286" t="n">
        <x:v>48</x:v>
      </x:c>
      <x:c r="F1286" t="str">
        <x:v>Platinum</x:v>
      </x:c>
      <x:c r="G1286" t="str">
        <x:v> Branch</x:v>
      </x:c>
      <x:c r="H1286" s="60" t="n">
        <x:v>25232</x:v>
      </x:c>
      <x:c r="I1286" s="60" t="n">
        <x:v>2896.2</x:v>
      </x:c>
      <x:c r="J1286" s="32" t="n">
        <x:v>0.385</x:v>
      </x:c>
      <x:c r="K1286" s="32" t="n">
        <x:v>0.648</x:v>
      </x:c>
      <x:c r="L1286" t="n">
        <x:v>0</x:v>
      </x:c>
      <x:c r="M1286" t="n">
        <x:v>8</x:v>
      </x:c>
      <x:c r="N1286" s="32" t="n">
        <x:v>0.04</x:v>
      </x:c>
    </x:row>
    <x:row r="1287">
      <x:c r="A1287" t="str">
        <x:v>C01286</x:v>
      </x:c>
      <x:c r="B1287" t="n">
        <x:v>57</x:v>
      </x:c>
      <x:c r="C1287" s="30" t="n">
        <x:v>37532</x:v>
      </x:c>
      <x:c r="D1287" t="n">
        <x:v>671</x:v>
      </x:c>
      <x:c r="E1287" t="n">
        <x:v>39</x:v>
      </x:c>
      <x:c r="F1287" t="str">
        <x:v>Classic</x:v>
      </x:c>
      <x:c r="G1287" t="str">
        <x:v>Partner</x:v>
      </x:c>
      <x:c r="H1287" s="60" t="n">
        <x:v>5182</x:v>
      </x:c>
      <x:c r="I1287" s="60" t="n">
        <x:v>649.85</x:v>
      </x:c>
      <x:c r="J1287" s="32" t="n">
        <x:v>0.332</x:v>
      </x:c>
      <x:c r="K1287" s="32" t="n">
        <x:v>0.879</x:v>
      </x:c>
      <x:c r="L1287" t="n">
        <x:v>0</x:v>
      </x:c>
      <x:c r="M1287" t="n">
        <x:v>8</x:v>
      </x:c>
      <x:c r="N1287" s="32" t="n">
        <x:v>0.029</x:v>
      </x:c>
    </x:row>
    <x:row r="1288">
      <x:c r="A1288" t="str">
        <x:v>C01287</x:v>
      </x:c>
      <x:c r="B1288" t="n">
        <x:v>36</x:v>
      </x:c>
      <x:c r="C1288" s="30" t="n">
        <x:v>110809</x:v>
      </x:c>
      <x:c r="D1288" t="n">
        <x:v>602</x:v>
      </x:c>
      <x:c r="E1288" t="n">
        <x:v>87</x:v>
      </x:c>
      <x:c r="F1288" t="str">
        <x:v>Gold</x:v>
      </x:c>
      <x:c r="G1288" t="str">
        <x:v>Digital</x:v>
      </x:c>
      <x:c r="H1288" s="60" t="n">
        <x:v>13105</x:v>
      </x:c>
      <x:c r="I1288" s="60" t="n">
        <x:v>1607.79</x:v>
      </x:c>
      <x:c r="J1288" s="32" t="n">
        <x:v>0.702</x:v>
      </x:c>
      <x:c r="K1288" s="32" t="n">
        <x:v>0.727</x:v>
      </x:c>
      <x:c r="L1288" t="n">
        <x:v>0</x:v>
      </x:c>
      <x:c r="M1288" t="n">
        <x:v>5</x:v>
      </x:c>
      <x:c r="N1288" s="32" t="n">
        <x:v>0.25</x:v>
      </x:c>
    </x:row>
    <x:row r="1289">
      <x:c r="A1289" t="str">
        <x:v>C01288</x:v>
      </x:c>
      <x:c r="B1289" t="n">
        <x:v>44</x:v>
      </x:c>
      <x:c r="C1289" s="30" t="n">
        <x:v>103718</x:v>
      </x:c>
      <x:c r="D1289" t="n">
        <x:v>635</x:v>
      </x:c>
      <x:c r="E1289" t="n">
        <x:v>147</x:v>
      </x:c>
      <x:c r="F1289" t="str">
        <x:v>Gold</x:v>
      </x:c>
      <x:c r="G1289" t="str">
        <x:v>Digital</x:v>
      </x:c>
      <x:c r="H1289" s="60" t="n">
        <x:v>12316</x:v>
      </x:c>
      <x:c r="I1289" s="60" t="n">
        <x:v>1345.63</x:v>
      </x:c>
      <x:c r="J1289" s="32" t="n">
        <x:v>0.539</x:v>
      </x:c>
      <x:c r="K1289" s="32" t="n">
        <x:v>0.72</x:v>
      </x:c>
      <x:c r="L1289" t="n">
        <x:v>0</x:v>
      </x:c>
      <x:c r="M1289" t="n">
        <x:v>6</x:v>
      </x:c>
      <x:c r="N1289" s="32" t="n">
        <x:v>0.177</x:v>
      </x:c>
    </x:row>
    <x:row r="1290">
      <x:c r="A1290" t="str">
        <x:v>C01289</x:v>
      </x:c>
      <x:c r="B1290" t="n">
        <x:v>26</x:v>
      </x:c>
      <x:c r="C1290" s="30" t="n">
        <x:v>95392</x:v>
      </x:c>
      <x:c r="D1290" t="n">
        <x:v>691</x:v>
      </x:c>
      <x:c r="E1290" t="n">
        <x:v>19</x:v>
      </x:c>
      <x:c r="F1290" t="str">
        <x:v>Gold</x:v>
      </x:c>
      <x:c r="G1290" t="str">
        <x:v>Partner</x:v>
      </x:c>
      <x:c r="H1290" s="60" t="n">
        <x:v>17152</x:v>
      </x:c>
      <x:c r="I1290" s="60" t="n">
        <x:v>2135.84</x:v>
      </x:c>
      <x:c r="J1290" s="32" t="n">
        <x:v>0.501</x:v>
      </x:c>
      <x:c r="K1290" s="32" t="n">
        <x:v>0.728</x:v>
      </x:c>
      <x:c r="L1290" t="n">
        <x:v>1</x:v>
      </x:c>
      <x:c r="M1290" t="n">
        <x:v>6</x:v>
      </x:c>
      <x:c r="N1290" s="32" t="n">
        <x:v>0.154</x:v>
      </x:c>
    </x:row>
    <x:row r="1291">
      <x:c r="A1291" t="str">
        <x:v>C01290</x:v>
      </x:c>
      <x:c r="B1291" t="n">
        <x:v>38</x:v>
      </x:c>
      <x:c r="C1291" s="30" t="n">
        <x:v>47870</x:v>
      </x:c>
      <x:c r="D1291" t="n">
        <x:v>647</x:v>
      </x:c>
      <x:c r="E1291" t="n">
        <x:v>18</x:v>
      </x:c>
      <x:c r="F1291" t="str">
        <x:v>Classic</x:v>
      </x:c>
      <x:c r="G1291" t="str">
        <x:v>Partner</x:v>
      </x:c>
      <x:c r="H1291" s="60" t="n">
        <x:v>3227</x:v>
      </x:c>
      <x:c r="I1291" s="60" t="n">
        <x:v>497.03</x:v>
      </x:c>
      <x:c r="J1291" s="32" t="n">
        <x:v>0.3</x:v>
      </x:c>
      <x:c r="K1291" s="32" t="n">
        <x:v>0.597</x:v>
      </x:c>
      <x:c r="L1291" t="n">
        <x:v>0</x:v>
      </x:c>
      <x:c r="M1291" t="n">
        <x:v>6</x:v>
      </x:c>
      <x:c r="N1291" s="32" t="n">
        <x:v>0.167</x:v>
      </x:c>
    </x:row>
    <x:row r="1292">
      <x:c r="A1292" t="str">
        <x:v>C01291</x:v>
      </x:c>
      <x:c r="B1292" t="n">
        <x:v>41</x:v>
      </x:c>
      <x:c r="C1292" s="30" t="n">
        <x:v>66243</x:v>
      </x:c>
      <x:c r="D1292" t="n">
        <x:v>685</x:v>
      </x:c>
      <x:c r="E1292" t="n">
        <x:v>151</x:v>
      </x:c>
      <x:c r="F1292" t="str">
        <x:v>Gold</x:v>
      </x:c>
      <x:c r="G1292" t="str">
        <x:v>Digital</x:v>
      </x:c>
      <x:c r="H1292" s="60" t="n">
        <x:v>10781</x:v>
      </x:c>
      <x:c r="I1292" s="60" t="n">
        <x:v>1101.58</x:v>
      </x:c>
      <x:c r="J1292" s="32" t="n">
        <x:v>0.308</x:v>
      </x:c>
      <x:c r="K1292" s="32" t="n">
        <x:v>0.764</x:v>
      </x:c>
      <x:c r="L1292" t="n">
        <x:v>0</x:v>
      </x:c>
      <x:c r="M1292" t="n">
        <x:v>8</x:v>
      </x:c>
      <x:c r="N1292" s="32" t="n">
        <x:v>0.037</x:v>
      </x:c>
    </x:row>
    <x:row r="1293">
      <x:c r="A1293" t="str">
        <x:v>C01292</x:v>
      </x:c>
      <x:c r="B1293" t="n">
        <x:v>57</x:v>
      </x:c>
      <x:c r="C1293" s="30" t="n">
        <x:v>150636</x:v>
      </x:c>
      <x:c r="D1293" t="n">
        <x:v>747</x:v>
      </x:c>
      <x:c r="E1293" t="n">
        <x:v>56</x:v>
      </x:c>
      <x:c r="F1293" t="str">
        <x:v>Platinum</x:v>
      </x:c>
      <x:c r="G1293" t="str">
        <x:v>Digital</x:v>
      </x:c>
      <x:c r="H1293" s="60" t="n">
        <x:v>31762</x:v>
      </x:c>
      <x:c r="I1293" s="60" t="n">
        <x:v>3371.4</x:v>
      </x:c>
      <x:c r="J1293" s="32" t="n">
        <x:v>0.308</x:v>
      </x:c>
      <x:c r="K1293" s="32" t="n">
        <x:v>0.883</x:v>
      </x:c>
      <x:c r="L1293" t="n">
        <x:v>0</x:v>
      </x:c>
      <x:c r="M1293" t="n">
        <x:v>8</x:v>
      </x:c>
      <x:c r="N1293" s="32" t="n">
        <x:v>0.096</x:v>
      </x:c>
    </x:row>
    <x:row r="1294">
      <x:c r="A1294" t="str">
        <x:v>C01293</x:v>
      </x:c>
      <x:c r="B1294" t="n">
        <x:v>33</x:v>
      </x:c>
      <x:c r="C1294" s="30" t="n">
        <x:v>122187</x:v>
      </x:c>
      <x:c r="D1294" t="n">
        <x:v>634</x:v>
      </x:c>
      <x:c r="E1294" t="n">
        <x:v>53</x:v>
      </x:c>
      <x:c r="F1294" t="str">
        <x:v>Gold</x:v>
      </x:c>
      <x:c r="G1294" t="str">
        <x:v>Partner</x:v>
      </x:c>
      <x:c r="H1294" s="60" t="n">
        <x:v>15686</x:v>
      </x:c>
      <x:c r="I1294" s="60" t="n">
        <x:v>2105.26</x:v>
      </x:c>
      <x:c r="J1294" s="32" t="n">
        <x:v>0.479</x:v>
      </x:c>
      <x:c r="K1294" s="32" t="n">
        <x:v>0.678</x:v>
      </x:c>
      <x:c r="L1294" t="n">
        <x:v>0</x:v>
      </x:c>
      <x:c r="M1294" t="n">
        <x:v>5</x:v>
      </x:c>
      <x:c r="N1294" s="32" t="n">
        <x:v>0.23</x:v>
      </x:c>
    </x:row>
    <x:row r="1295">
      <x:c r="A1295" t="str">
        <x:v>C01294</x:v>
      </x:c>
      <x:c r="B1295" t="n">
        <x:v>41</x:v>
      </x:c>
      <x:c r="C1295" s="30" t="n">
        <x:v>33888</x:v>
      </x:c>
      <x:c r="D1295" t="n">
        <x:v>711</x:v>
      </x:c>
      <x:c r="E1295" t="n">
        <x:v>120</x:v>
      </x:c>
      <x:c r="F1295" t="str">
        <x:v>Classic</x:v>
      </x:c>
      <x:c r="G1295" t="str">
        <x:v>Digital</x:v>
      </x:c>
      <x:c r="H1295" s="60" t="n">
        <x:v>1621</x:v>
      </x:c>
      <x:c r="I1295" s="60" t="n">
        <x:v>590.64</x:v>
      </x:c>
      <x:c r="J1295" s="32" t="n">
        <x:v>0.541</x:v>
      </x:c>
      <x:c r="K1295" s="32" t="n">
        <x:v>0.798</x:v>
      </x:c>
      <x:c r="L1295" t="n">
        <x:v>0</x:v>
      </x:c>
      <x:c r="M1295" t="n">
        <x:v>7</x:v>
      </x:c>
      <x:c r="N1295" s="32" t="n">
        <x:v>0.104</x:v>
      </x:c>
    </x:row>
    <x:row r="1296">
      <x:c r="A1296" t="str">
        <x:v>C01295</x:v>
      </x:c>
      <x:c r="B1296" t="n">
        <x:v>53</x:v>
      </x:c>
      <x:c r="C1296" s="30" t="n">
        <x:v>66698</x:v>
      </x:c>
      <x:c r="D1296" t="n">
        <x:v>644</x:v>
      </x:c>
      <x:c r="E1296" t="n">
        <x:v>37</x:v>
      </x:c>
      <x:c r="F1296" t="str">
        <x:v>Classic</x:v>
      </x:c>
      <x:c r="G1296" t="str">
        <x:v>Digital</x:v>
      </x:c>
      <x:c r="H1296" s="60" t="n">
        <x:v>1863</x:v>
      </x:c>
      <x:c r="I1296" s="60" t="n">
        <x:v>310.73</x:v>
      </x:c>
      <x:c r="J1296" s="32" t="n">
        <x:v>0.537</x:v>
      </x:c>
      <x:c r="K1296" s="32" t="n">
        <x:v>0.668</x:v>
      </x:c>
      <x:c r="L1296" t="n">
        <x:v>0</x:v>
      </x:c>
      <x:c r="M1296" t="n">
        <x:v>9</x:v>
      </x:c>
      <x:c r="N1296" s="32" t="n">
        <x:v>0.02</x:v>
      </x:c>
    </x:row>
    <x:row r="1297">
      <x:c r="A1297" t="str">
        <x:v>C01296</x:v>
      </x:c>
      <x:c r="B1297" t="n">
        <x:v>33</x:v>
      </x:c>
      <x:c r="C1297" s="30" t="n">
        <x:v>66646</x:v>
      </x:c>
      <x:c r="D1297" t="n">
        <x:v>664</x:v>
      </x:c>
      <x:c r="E1297" t="n">
        <x:v>80</x:v>
      </x:c>
      <x:c r="F1297" t="str">
        <x:v>Gold</x:v>
      </x:c>
      <x:c r="G1297" t="str">
        <x:v>Partner</x:v>
      </x:c>
      <x:c r="H1297" s="60" t="n">
        <x:v>10224</x:v>
      </x:c>
      <x:c r="I1297" s="60" t="n">
        <x:v>1465.97</x:v>
      </x:c>
      <x:c r="J1297" s="32" t="n">
        <x:v>0.396</x:v>
      </x:c>
      <x:c r="K1297" s="32" t="n">
        <x:v>0.896</x:v>
      </x:c>
      <x:c r="L1297" t="n">
        <x:v>0</x:v>
      </x:c>
      <x:c r="M1297" t="n">
        <x:v>6</x:v>
      </x:c>
      <x:c r="N1297" s="32" t="n">
        <x:v>0.163</x:v>
      </x:c>
    </x:row>
    <x:row r="1298">
      <x:c r="A1298" t="str">
        <x:v>C01297</x:v>
      </x:c>
      <x:c r="B1298" t="n">
        <x:v>36</x:v>
      </x:c>
      <x:c r="C1298" s="30" t="n">
        <x:v>74540</x:v>
      </x:c>
      <x:c r="D1298" t="n">
        <x:v>633</x:v>
      </x:c>
      <x:c r="E1298" t="n">
        <x:v>5</x:v>
      </x:c>
      <x:c r="F1298" t="str">
        <x:v>Classic</x:v>
      </x:c>
      <x:c r="G1298" t="str">
        <x:v>Digital</x:v>
      </x:c>
      <x:c r="H1298" s="60" t="n">
        <x:v>3851</x:v>
      </x:c>
      <x:c r="I1298" s="60" t="n">
        <x:v>585.89</x:v>
      </x:c>
      <x:c r="J1298" s="32" t="n">
        <x:v>0.455</x:v>
      </x:c>
      <x:c r="K1298" s="32" t="n">
        <x:v>0.641</x:v>
      </x:c>
      <x:c r="L1298" t="n">
        <x:v>0</x:v>
      </x:c>
      <x:c r="M1298" t="n">
        <x:v>8</x:v>
      </x:c>
      <x:c r="N1298" s="32" t="n">
        <x:v>0.114</x:v>
      </x:c>
    </x:row>
    <x:row r="1299">
      <x:c r="A1299" t="str">
        <x:v>C01298</x:v>
      </x:c>
      <x:c r="B1299" t="n">
        <x:v>56</x:v>
      </x:c>
      <x:c r="C1299" s="30" t="n">
        <x:v>113230</x:v>
      </x:c>
      <x:c r="D1299" t="n">
        <x:v>769</x:v>
      </x:c>
      <x:c r="E1299" t="n">
        <x:v>44</x:v>
      </x:c>
      <x:c r="F1299" t="str">
        <x:v>Platinum</x:v>
      </x:c>
      <x:c r="G1299" t="str">
        <x:v>Digital</x:v>
      </x:c>
      <x:c r="H1299" s="60" t="n">
        <x:v>26775</x:v>
      </x:c>
      <x:c r="I1299" s="60" t="n">
        <x:v>3217.19</x:v>
      </x:c>
      <x:c r="J1299" s="32" t="n">
        <x:v>0.371</x:v>
      </x:c>
      <x:c r="K1299" s="32" t="n">
        <x:v>0.983</x:v>
      </x:c>
      <x:c r="L1299" t="n">
        <x:v>0</x:v>
      </x:c>
      <x:c r="M1299" t="n">
        <x:v>7</x:v>
      </x:c>
      <x:c r="N1299" s="32" t="n">
        <x:v>0.108</x:v>
      </x:c>
    </x:row>
    <x:row r="1300">
      <x:c r="A1300" t="str">
        <x:v>C01299</x:v>
      </x:c>
      <x:c r="B1300" t="n">
        <x:v>36</x:v>
      </x:c>
      <x:c r="C1300" s="30" t="n">
        <x:v>59698</x:v>
      </x:c>
      <x:c r="D1300" t="n">
        <x:v>816</x:v>
      </x:c>
      <x:c r="E1300" t="n">
        <x:v>76</x:v>
      </x:c>
      <x:c r="F1300" t="str">
        <x:v>Platinum</x:v>
      </x:c>
      <x:c r="G1300" t="str">
        <x:v>Digital</x:v>
      </x:c>
      <x:c r="H1300" s="60" t="n">
        <x:v>19532</x:v>
      </x:c>
      <x:c r="I1300" s="60" t="n">
        <x:v>1972.78</x:v>
      </x:c>
      <x:c r="J1300" s="32" t="n">
        <x:v>0.345</x:v>
      </x:c>
      <x:c r="K1300" s="32" t="n">
        <x:v>0.827</x:v>
      </x:c>
      <x:c r="L1300" t="n">
        <x:v>0</x:v>
      </x:c>
      <x:c r="M1300" t="n">
        <x:v>6</x:v>
      </x:c>
      <x:c r="N1300" s="32" t="n">
        <x:v>0.183</x:v>
      </x:c>
    </x:row>
    <x:row r="1301">
      <x:c r="A1301" t="str">
        <x:v>C01300</x:v>
      </x:c>
      <x:c r="B1301" t="n">
        <x:v>55</x:v>
      </x:c>
      <x:c r="C1301" s="30" t="n">
        <x:v>92865</x:v>
      </x:c>
      <x:c r="D1301" t="n">
        <x:v>715</x:v>
      </x:c>
      <x:c r="E1301" t="n">
        <x:v>57</x:v>
      </x:c>
      <x:c r="F1301" t="str">
        <x:v>Gold</x:v>
      </x:c>
      <x:c r="G1301" t="str">
        <x:v>Partner</x:v>
      </x:c>
      <x:c r="H1301" s="60" t="n">
        <x:v>15323</x:v>
      </x:c>
      <x:c r="I1301" s="60" t="n">
        <x:v>1336.69</x:v>
      </x:c>
      <x:c r="J1301" s="32" t="n">
        <x:v>0.267</x:v>
      </x:c>
      <x:c r="K1301" s="32" t="n">
        <x:v>0.682</x:v>
      </x:c>
      <x:c r="L1301" t="n">
        <x:v>0</x:v>
      </x:c>
      <x:c r="M1301" t="n">
        <x:v>4</x:v>
      </x:c>
      <x:c r="N1301" s="32" t="n">
        <x:v>0.246</x:v>
      </x:c>
    </x:row>
    <x:row r="1302">
      <x:c r="A1302" t="str">
        <x:v>C01301</x:v>
      </x:c>
      <x:c r="B1302" t="n">
        <x:v>51</x:v>
      </x:c>
      <x:c r="C1302" s="30" t="n">
        <x:v>80970</x:v>
      </x:c>
      <x:c r="D1302" t="n">
        <x:v>571</x:v>
      </x:c>
      <x:c r="E1302" t="n">
        <x:v>113</x:v>
      </x:c>
      <x:c r="F1302" t="str">
        <x:v>CLASSIC</x:v>
      </x:c>
      <x:c r="G1302" t="str">
        <x:v>Partner</x:v>
      </x:c>
      <x:c r="H1302" s="60" t="n">
        <x:v>2303</x:v>
      </x:c>
      <x:c r="I1302" s="60" t="n">
        <x:v>150</x:v>
      </x:c>
      <x:c r="J1302" s="32" t="n">
        <x:v>0.689</x:v>
      </x:c>
      <x:c r="K1302" s="32" t="n">
        <x:v>0.602</x:v>
      </x:c>
      <x:c r="L1302" t="n">
        <x:v>0</x:v>
      </x:c>
      <x:c r="M1302" t="n">
        <x:v>8</x:v>
      </x:c>
      <x:c r="N1302" s="32" t="n">
        <x:v>0.082</x:v>
      </x:c>
    </x:row>
    <x:row r="1303">
      <x:c r="A1303" t="str">
        <x:v>C01302</x:v>
      </x:c>
      <x:c r="B1303" t="n">
        <x:v>61</x:v>
      </x:c>
      <x:c r="C1303" s="30" t="n">
        <x:v>38770</x:v>
      </x:c>
      <x:c r="D1303" t="n">
        <x:v>777</x:v>
      </x:c>
      <x:c r="E1303" t="n">
        <x:v>45</x:v>
      </x:c>
      <x:c r="F1303" t="str">
        <x:v>Classic</x:v>
      </x:c>
      <x:c r="G1303" t="str">
        <x:v>Partner</x:v>
      </x:c>
      <x:c r="H1303" s="60" t="n">
        <x:v>6226</x:v>
      </x:c>
      <x:c r="I1303" s="60" t="n">
        <x:v>845.32</x:v>
      </x:c>
      <x:c r="J1303" s="32" t="n">
        <x:v>0.373</x:v>
      </x:c>
      <x:c r="K1303" s="32" t="n">
        <x:v>0.852</x:v>
      </x:c>
      <x:c r="L1303" t="n">
        <x:v>0</x:v>
      </x:c>
      <x:c r="M1303" t="n">
        <x:v>7</x:v>
      </x:c>
      <x:c r="N1303" s="32" t="n">
        <x:v>0.081</x:v>
      </x:c>
    </x:row>
    <x:row r="1304">
      <x:c r="A1304" t="str">
        <x:v>C01303</x:v>
      </x:c>
      <x:c r="B1304" t="n">
        <x:v>32</x:v>
      </x:c>
      <x:c r="C1304" s="30" t="n">
        <x:v>121707</x:v>
      </x:c>
      <x:c r="D1304" t="n">
        <x:v>702</x:v>
      </x:c>
      <x:c r="E1304" t="n">
        <x:v>17</x:v>
      </x:c>
      <x:c r="F1304" t="str">
        <x:v>Platinum</x:v>
      </x:c>
      <x:c r="G1304" t="str">
        <x:v>Digital</x:v>
      </x:c>
      <x:c r="H1304" s="60" t="n">
        <x:v>27115</x:v>
      </x:c>
      <x:c r="I1304" s="60" t="n">
        <x:v>2764.41</x:v>
      </x:c>
      <x:c r="J1304" s="32" t="n">
        <x:v>0.529</x:v>
      </x:c>
      <x:c r="K1304" s="32" t="n">
        <x:v>0.781</x:v>
      </x:c>
      <x:c r="L1304" t="n">
        <x:v>0</x:v>
      </x:c>
      <x:c r="M1304" t="n">
        <x:v>9</x:v>
      </x:c>
      <x:c r="N1304" s="32" t="n">
        <x:v>0.023</x:v>
      </x:c>
    </x:row>
    <x:row r="1305">
      <x:c r="A1305" t="str">
        <x:v>C01304</x:v>
      </x:c>
      <x:c r="B1305" t="n">
        <x:v>47</x:v>
      </x:c>
      <x:c r="C1305" s="30" t="n">
        <x:v>53800</x:v>
      </x:c>
      <x:c r="D1305" t="n">
        <x:v>688</x:v>
      </x:c>
      <x:c r="E1305" t="n">
        <x:v>22</x:v>
      </x:c>
      <x:c r="F1305" t="str">
        <x:v>Classic</x:v>
      </x:c>
      <x:c r="G1305" t="str">
        <x:v>Direct Mail</x:v>
      </x:c>
      <x:c r="H1305" s="60" t="n">
        <x:v>8550</x:v>
      </x:c>
      <x:c r="I1305" s="60" t="n">
        <x:v>881.08</x:v>
      </x:c>
      <x:c r="J1305" s="32" t="n">
        <x:v>0.413</x:v>
      </x:c>
      <x:c r="K1305" s="32" t="n">
        <x:v>0.815</x:v>
      </x:c>
      <x:c r="L1305" t="n">
        <x:v>0</x:v>
      </x:c>
      <x:c r="M1305" t="n">
        <x:v>6</x:v>
      </x:c>
      <x:c r="N1305" s="32" t="n">
        <x:v>0.163</x:v>
      </x:c>
    </x:row>
    <x:row r="1306">
      <x:c r="A1306" t="str">
        <x:v>C01305</x:v>
      </x:c>
      <x:c r="B1306" t="n">
        <x:v>39</x:v>
      </x:c>
      <x:c r="C1306" s="30" t="n">
        <x:v>70106</x:v>
      </x:c>
      <x:c r="D1306" t="n">
        <x:v>663</x:v>
      </x:c>
      <x:c r="E1306" t="n">
        <x:v>66</x:v>
      </x:c>
      <x:c r="F1306" t="str">
        <x:v>Gold</x:v>
      </x:c>
      <x:c r="G1306" t="str">
        <x:v>Digital</x:v>
      </x:c>
      <x:c r="H1306" s="60" t="n">
        <x:v>8825</x:v>
      </x:c>
      <x:c r="I1306" s="60" t="n">
        <x:v>1524.47</x:v>
      </x:c>
      <x:c r="J1306" s="32" t="n">
        <x:v>0.49</x:v>
      </x:c>
      <x:c r="K1306" s="32" t="n">
        <x:v>0.779</x:v>
      </x:c>
      <x:c r="L1306" t="n">
        <x:v>0</x:v>
      </x:c>
      <x:c r="M1306" t="n">
        <x:v>8</x:v>
      </x:c>
      <x:c r="N1306" s="32" t="n">
        <x:v>0.038</x:v>
      </x:c>
    </x:row>
    <x:row r="1307">
      <x:c r="A1307" t="str">
        <x:v>C01306</x:v>
      </x:c>
      <x:c r="B1307" t="n">
        <x:v>21</x:v>
      </x:c>
      <x:c r="C1307" s="30" t="n">
        <x:v>81112</x:v>
      </x:c>
      <x:c r="D1307" t="n">
        <x:v>689</x:v>
      </x:c>
      <x:c r="E1307" t="n">
        <x:v>54</x:v>
      </x:c>
      <x:c r="F1307" t="str">
        <x:v>Gold</x:v>
      </x:c>
      <x:c r="G1307" t="str">
        <x:v>Digital</x:v>
      </x:c>
      <x:c r="H1307" s="60" t="n">
        <x:v>11211</x:v>
      </x:c>
      <x:c r="I1307" s="60" t="n">
        <x:v>1352.23</x:v>
      </x:c>
      <x:c r="J1307" s="32" t="n">
        <x:v>0.457</x:v>
      </x:c>
      <x:c r="K1307" s="32" t="n">
        <x:v>0.631</x:v>
      </x:c>
      <x:c r="L1307" t="n">
        <x:v>0</x:v>
      </x:c>
      <x:c r="M1307" t="n">
        <x:v>7</x:v>
      </x:c>
      <x:c r="N1307" s="32" t="n">
        <x:v>0.121</x:v>
      </x:c>
    </x:row>
    <x:row r="1308">
      <x:c r="A1308" t="str">
        <x:v>C01307</x:v>
      </x:c>
      <x:c r="B1308" t="n">
        <x:v>25</x:v>
      </x:c>
      <x:c r="C1308" s="30" t="n">
        <x:v>118201</x:v>
      </x:c>
      <x:c r="D1308" t="n">
        <x:v>711</x:v>
      </x:c>
      <x:c r="E1308" t="n">
        <x:v>14</x:v>
      </x:c>
      <x:c r="F1308" t="str">
        <x:v>Platinum</x:v>
      </x:c>
      <x:c r="G1308" t="str">
        <x:v>Partner</x:v>
      </x:c>
      <x:c r="H1308" s="60" t="n">
        <x:v>25287</x:v>
      </x:c>
      <x:c r="I1308" s="60" t="n">
        <x:v>2461.07</x:v>
      </x:c>
      <x:c r="J1308" s="32" t="n">
        <x:v>0.36</x:v>
      </x:c>
      <x:c r="K1308" s="32" t="n">
        <x:v>0.87</x:v>
      </x:c>
      <x:c r="L1308" t="n">
        <x:v>0</x:v>
      </x:c>
      <x:c r="M1308" t="n">
        <x:v>7</x:v>
      </x:c>
      <x:c r="N1308" s="32" t="n">
        <x:v>0.135</x:v>
      </x:c>
    </x:row>
    <x:row r="1309">
      <x:c r="A1309" t="str">
        <x:v>C01308</x:v>
      </x:c>
      <x:c r="B1309" t="n">
        <x:v>47</x:v>
      </x:c>
      <x:c r="C1309" s="30" t="n">
        <x:v>28000</x:v>
      </x:c>
      <x:c r="D1309" t="n">
        <x:v>773</x:v>
      </x:c>
      <x:c r="E1309" t="n">
        <x:v>17</x:v>
      </x:c>
      <x:c r="F1309" t="str">
        <x:v>Gold</x:v>
      </x:c>
      <x:c r="G1309" t="str">
        <x:v>Digital</x:v>
      </x:c>
      <x:c r="H1309" s="60" t="n">
        <x:v>7862</x:v>
      </x:c>
      <x:c r="I1309" s="60" t="n">
        <x:v>687.38</x:v>
      </x:c>
      <x:c r="J1309" s="32" t="n">
        <x:v>0.327</x:v>
      </x:c>
      <x:c r="K1309" s="32" t="n">
        <x:v>0.875</x:v>
      </x:c>
      <x:c r="L1309" t="n">
        <x:v>0</x:v>
      </x:c>
      <x:c r="M1309" t="n">
        <x:v>8</x:v>
      </x:c>
      <x:c r="N1309" s="32" t="n">
        <x:v>0.147</x:v>
      </x:c>
    </x:row>
    <x:row r="1310">
      <x:c r="A1310" t="str">
        <x:v>C01309</x:v>
      </x:c>
      <x:c r="B1310" t="n">
        <x:v>21</x:v>
      </x:c>
      <x:c r="C1310" s="30" t="n">
        <x:v>67378</x:v>
      </x:c>
      <x:c r="D1310" t="n">
        <x:v>635</x:v>
      </x:c>
      <x:c r="E1310" t="n">
        <x:v>23</x:v>
      </x:c>
      <x:c r="F1310" t="str">
        <x:v>Classic</x:v>
      </x:c>
      <x:c r="G1310" t="str">
        <x:v>Direct Mail</x:v>
      </x:c>
      <x:c r="H1310" s="60" t="n">
        <x:v>4567</x:v>
      </x:c>
      <x:c r="I1310" s="60" t="n">
        <x:v>600.23</x:v>
      </x:c>
      <x:c r="J1310" s="32" t="n">
        <x:v>0.385</x:v>
      </x:c>
      <x:c r="K1310" s="32" t="n">
        <x:v>0.526</x:v>
      </x:c>
      <x:c r="L1310" t="n">
        <x:v>0</x:v>
      </x:c>
      <x:c r="M1310" t="n">
        <x:v>7</x:v>
      </x:c>
      <x:c r="N1310" s="32" t="n">
        <x:v>0.133</x:v>
      </x:c>
    </x:row>
    <x:row r="1311">
      <x:c r="A1311" t="str">
        <x:v>C01310</x:v>
      </x:c>
      <x:c r="B1311" t="n">
        <x:v>42</x:v>
      </x:c>
      <x:c r="C1311" s="30" t="n">
        <x:v>128496</x:v>
      </x:c>
      <x:c r="D1311" t="n">
        <x:v>683</x:v>
      </x:c>
      <x:c r="E1311" t="n">
        <x:v>17</x:v>
      </x:c>
      <x:c r="F1311" t="str">
        <x:v>Gold</x:v>
      </x:c>
      <x:c r="G1311" t="str">
        <x:v>Partner</x:v>
      </x:c>
      <x:c r="H1311" s="60" t="n">
        <x:v>16811</x:v>
      </x:c>
      <x:c r="I1311" s="60" t="n">
        <x:v>1969.04</x:v>
      </x:c>
      <x:c r="J1311" s="32" t="n">
        <x:v>0.241</x:v>
      </x:c>
      <x:c r="K1311" s="32" t="n">
        <x:v>0.607</x:v>
      </x:c>
      <x:c r="L1311" t="n">
        <x:v>0</x:v>
      </x:c>
      <x:c r="M1311" t="n">
        <x:v>5</x:v>
      </x:c>
      <x:c r="N1311" s="32" t="n">
        <x:v>0.223</x:v>
      </x:c>
    </x:row>
    <x:row r="1312">
      <x:c r="A1312" t="str">
        <x:v>C01311</x:v>
      </x:c>
      <x:c r="B1312" t="n">
        <x:v>45</x:v>
      </x:c>
      <x:c r="C1312" s="30" t="n">
        <x:v>35695</x:v>
      </x:c>
      <x:c r="D1312" t="n">
        <x:v>602</x:v>
      </x:c>
      <x:c r="E1312" t="n">
        <x:v>61</x:v>
      </x:c>
      <x:c r="F1312" t="str">
        <x:v>Classic</x:v>
      </x:c>
      <x:c r="G1312" t="str">
        <x:v>Branch</x:v>
      </x:c>
      <x:c r="H1312" s="60" t="n">
        <x:v>1430</x:v>
      </x:c>
      <x:c r="I1312" s="60" t="n">
        <x:v>281.95</x:v>
      </x:c>
      <x:c r="J1312" s="32" t="n">
        <x:v>0.657</x:v>
      </x:c>
      <x:c r="K1312" s="32" t="n">
        <x:v>0.48</x:v>
      </x:c>
      <x:c r="L1312" t="n">
        <x:v>0</x:v>
      </x:c>
      <x:c r="M1312" t="n">
        <x:v>8</x:v>
      </x:c>
      <x:c r="N1312" s="32" t="n">
        <x:v>0.052</x:v>
      </x:c>
    </x:row>
    <x:row r="1313">
      <x:c r="A1313" t="str">
        <x:v>C01312</x:v>
      </x:c>
      <x:c r="B1313" t="n">
        <x:v>68</x:v>
      </x:c>
      <x:c r="C1313" s="30" t="n">
        <x:v>76017</x:v>
      </x:c>
      <x:c r="D1313" t="n">
        <x:v>634</x:v>
      </x:c>
      <x:c r="E1313" t="n">
        <x:v>15</x:v>
      </x:c>
      <x:c r="F1313" t="str">
        <x:v>Gold</x:v>
      </x:c>
      <x:c r="G1313" t="str">
        <x:v>Branch</x:v>
      </x:c>
      <x:c r="H1313" s="60" t="n">
        <x:v>9119</x:v>
      </x:c>
      <x:c r="I1313" s="60" t="n">
        <x:v>1064.55</x:v>
      </x:c>
      <x:c r="J1313" s="32" t="n">
        <x:v>0.423</x:v>
      </x:c>
      <x:c r="K1313" s="32" t="n">
        <x:v>0.698</x:v>
      </x:c>
      <x:c r="L1313" t="n">
        <x:v>0</x:v>
      </x:c>
      <x:c r="M1313" t="n">
        <x:v>7</x:v>
      </x:c>
      <x:c r="N1313" s="32" t="n">
        <x:v>0.09</x:v>
      </x:c>
    </x:row>
    <x:row r="1314">
      <x:c r="A1314" t="str">
        <x:v>C01313</x:v>
      </x:c>
      <x:c r="B1314" t="n">
        <x:v>52</x:v>
      </x:c>
      <x:c r="C1314" s="30" t="n">
        <x:v>59408</x:v>
      </x:c>
      <x:c r="D1314" t="n">
        <x:v>706</x:v>
      </x:c>
      <x:c r="E1314" t="n">
        <x:v>34</x:v>
      </x:c>
      <x:c r="F1314" t="str">
        <x:v>Gold</x:v>
      </x:c>
      <x:c r="G1314" t="str">
        <x:v>Digital</x:v>
      </x:c>
      <x:c r="H1314" s="60" t="n">
        <x:v>6782</x:v>
      </x:c>
      <x:c r="I1314" s="60" t="n">
        <x:v>972.07</x:v>
      </x:c>
      <x:c r="J1314" s="32" t="n">
        <x:v>0.284</x:v>
      </x:c>
      <x:c r="K1314" s="32" t="n">
        <x:v>0.933</x:v>
      </x:c>
      <x:c r="L1314" t="n">
        <x:v>0</x:v>
      </x:c>
      <x:c r="M1314" t="n">
        <x:v>10</x:v>
      </x:c>
      <x:c r="N1314" s="32" t="n">
        <x:v>0.02</x:v>
      </x:c>
    </x:row>
    <x:row r="1315">
      <x:c r="A1315" t="str">
        <x:v>C01314</x:v>
      </x:c>
      <x:c r="B1315" t="n">
        <x:v>58</x:v>
      </x:c>
      <x:c r="C1315" s="30" t="n">
        <x:v>67649</x:v>
      </x:c>
      <x:c r="D1315" t="n">
        <x:v>627</x:v>
      </x:c>
      <x:c r="E1315" t="n">
        <x:v>23</x:v>
      </x:c>
      <x:c r="F1315" t="str">
        <x:v>Classic</x:v>
      </x:c>
      <x:c r="G1315" t="str">
        <x:v>Branch</x:v>
      </x:c>
      <x:c r="H1315" s="60" t="n">
        <x:v>4862</x:v>
      </x:c>
      <x:c r="I1315" s="60" t="n">
        <x:v>357.5</x:v>
      </x:c>
      <x:c r="J1315" s="32" t="n">
        <x:v>0.388</x:v>
      </x:c>
      <x:c r="K1315" s="32" t="n">
        <x:v>0.727</x:v>
      </x:c>
      <x:c r="L1315" t="n">
        <x:v>0</x:v>
      </x:c>
      <x:c r="M1315" t="n">
        <x:v>6</x:v>
      </x:c>
      <x:c r="N1315" s="32" t="n">
        <x:v>0.126</x:v>
      </x:c>
    </x:row>
    <x:row r="1316">
      <x:c r="A1316" t="str">
        <x:v>C01315</x:v>
      </x:c>
      <x:c r="B1316" t="n">
        <x:v>47</x:v>
      </x:c>
      <x:c r="C1316" s="30" t="n">
        <x:v>97665</x:v>
      </x:c>
      <x:c r="D1316" t="n">
        <x:v>754</x:v>
      </x:c>
      <x:c r="E1316" t="n">
        <x:v>13</x:v>
      </x:c>
      <x:c r="F1316" t="str">
        <x:v>Platinum</x:v>
      </x:c>
      <x:c r="G1316" t="str">
        <x:v>Digital</x:v>
      </x:c>
      <x:c r="H1316" s="60" t="n">
        <x:v>24683</x:v>
      </x:c>
      <x:c r="I1316" s="60" t="n">
        <x:v>2416.17</x:v>
      </x:c>
      <x:c r="J1316" s="32" t="n">
        <x:v>0.304</x:v>
      </x:c>
      <x:c r="K1316" s="32" t="n">
        <x:v>0.854</x:v>
      </x:c>
      <x:c r="L1316" t="n">
        <x:v>0</x:v>
      </x:c>
      <x:c r="M1316" t="n">
        <x:v>7</x:v>
      </x:c>
      <x:c r="N1316" s="32" t="n">
        <x:v>0.128</x:v>
      </x:c>
    </x:row>
    <x:row r="1317">
      <x:c r="A1317" t="str">
        <x:v>C01316</x:v>
      </x:c>
      <x:c r="B1317" t="n">
        <x:v>30</x:v>
      </x:c>
      <x:c r="C1317" s="30" t="n">
        <x:v>168299</x:v>
      </x:c>
      <x:c r="D1317" t="n">
        <x:v>800</x:v>
      </x:c>
      <x:c r="E1317" t="n">
        <x:v>52</x:v>
      </x:c>
      <x:c r="F1317" t="str">
        <x:v>Classic</x:v>
      </x:c>
      <x:c r="G1317" t="str">
        <x:v>Digital</x:v>
      </x:c>
      <x:c r="H1317" s="60" t="n">
        <x:v>19114</x:v>
      </x:c>
      <x:c r="I1317" s="60" t="n">
        <x:v>1987.25</x:v>
      </x:c>
      <x:c r="J1317" s="32" t="n">
        <x:v>0.318</x:v>
      </x:c>
      <x:c r="K1317" s="32" t="n">
        <x:v>0.854</x:v>
      </x:c>
      <x:c r="L1317" t="n">
        <x:v>0</x:v>
      </x:c>
      <x:c r="M1317" t="n">
        <x:v>3</x:v>
      </x:c>
      <x:c r="N1317" s="32" t="n">
        <x:v>0.348</x:v>
      </x:c>
    </x:row>
    <x:row r="1318">
      <x:c r="A1318" t="str">
        <x:v>C01317</x:v>
      </x:c>
      <x:c r="B1318" t="n">
        <x:v>44</x:v>
      </x:c>
      <x:c r="C1318" s="30" t="n">
        <x:v>50515</x:v>
      </x:c>
      <x:c r="D1318" t="n">
        <x:v>709</x:v>
      </x:c>
      <x:c r="E1318" t="n">
        <x:v>65</x:v>
      </x:c>
      <x:c r="F1318" t="str">
        <x:v>Gold</x:v>
      </x:c>
      <x:c r="G1318" t="str">
        <x:v>Digital</x:v>
      </x:c>
      <x:c r="H1318" s="60" t="n">
        <x:v>3995</x:v>
      </x:c>
      <x:c r="I1318" s="60" t="n">
        <x:v>599.73</x:v>
      </x:c>
      <x:c r="J1318" s="32" t="n">
        <x:v>0.54</x:v>
      </x:c>
      <x:c r="K1318" s="32" t="n">
        <x:v>0.714</x:v>
      </x:c>
      <x:c r="L1318" t="n">
        <x:v>0</x:v>
      </x:c>
      <x:c r="M1318" t="n">
        <x:v>6</x:v>
      </x:c>
      <x:c r="N1318" s="32" t="n">
        <x:v>0.266</x:v>
      </x:c>
    </x:row>
    <x:row r="1319">
      <x:c r="A1319" t="str">
        <x:v>C01318</x:v>
      </x:c>
      <x:c r="B1319" t="n">
        <x:v>34</x:v>
      </x:c>
      <x:c r="C1319" s="30" t="n">
        <x:v>48561</x:v>
      </x:c>
      <x:c r="D1319" t="n">
        <x:v>793</x:v>
      </x:c>
      <x:c r="E1319" t="n">
        <x:v>65</x:v>
      </x:c>
      <x:c r="F1319" t="str">
        <x:v>Gold</x:v>
      </x:c>
      <x:c r="G1319" t="str">
        <x:v>Partner</x:v>
      </x:c>
      <x:c r="H1319" s="60" t="n">
        <x:v>13959</x:v>
      </x:c>
      <x:c r="I1319" s="60" t="n">
        <x:v>1040.04</x:v>
      </x:c>
      <x:c r="J1319" s="32" t="n">
        <x:v>0.21</x:v>
      </x:c>
      <x:c r="K1319" s="32" t="n">
        <x:v>0.892</x:v>
      </x:c>
      <x:c r="L1319" t="n">
        <x:v>0</x:v>
      </x:c>
      <x:c r="M1319" t="n">
        <x:v>9</x:v>
      </x:c>
      <x:c r="N1319" s="32" t="n">
        <x:v>0.02</x:v>
      </x:c>
    </x:row>
    <x:row r="1320">
      <x:c r="A1320" t="str">
        <x:v>C01319</x:v>
      </x:c>
      <x:c r="B1320" t="n">
        <x:v>21</x:v>
      </x:c>
      <x:c r="C1320" s="30" t="n">
        <x:v>65408</x:v>
      </x:c>
      <x:c r="D1320" t="n">
        <x:v>678</x:v>
      </x:c>
      <x:c r="E1320" t="n">
        <x:v>99</x:v>
      </x:c>
      <x:c r="F1320" t="str">
        <x:v>Classic</x:v>
      </x:c>
      <x:c r="G1320" t="str">
        <x:v>Direct Mail</x:v>
      </x:c>
      <x:c r="H1320" s="60" t="n">
        <x:v>4999</x:v>
      </x:c>
      <x:c r="I1320" s="60" t="n">
        <x:v>365.2</x:v>
      </x:c>
      <x:c r="J1320" s="32" t="n">
        <x:v>0.491</x:v>
      </x:c>
      <x:c r="K1320" s="32" t="n">
        <x:v>0.794</x:v>
      </x:c>
      <x:c r="L1320" t="n">
        <x:v>0</x:v>
      </x:c>
      <x:c r="M1320" t="n">
        <x:v>5</x:v>
      </x:c>
      <x:c r="N1320" s="32" t="n">
        <x:v>0.22</x:v>
      </x:c>
    </x:row>
    <x:row r="1321">
      <x:c r="A1321" t="str">
        <x:v>C01320</x:v>
      </x:c>
      <x:c r="B1321" t="n">
        <x:v>30</x:v>
      </x:c>
      <x:c r="C1321" s="30" t="n">
        <x:v>57229</x:v>
      </x:c>
      <x:c r="D1321" t="n">
        <x:v>674</x:v>
      </x:c>
      <x:c r="E1321" t="n">
        <x:v>27</x:v>
      </x:c>
      <x:c r="F1321" t="str">
        <x:v>Classic</x:v>
      </x:c>
      <x:c r="G1321" t="str">
        <x:v>Digital</x:v>
      </x:c>
      <x:c r="H1321" s="60" t="n">
        <x:v>3646</x:v>
      </x:c>
      <x:c r="I1321" s="60" t="n">
        <x:v>784.77</x:v>
      </x:c>
      <x:c r="J1321" s="32" t="n">
        <x:v>0.272</x:v>
      </x:c>
      <x:c r="K1321" s="32" t="n">
        <x:v>0.741</x:v>
      </x:c>
      <x:c r="L1321" t="n">
        <x:v>0</x:v>
      </x:c>
      <x:c r="M1321" t="n">
        <x:v>7</x:v>
      </x:c>
      <x:c r="N1321" s="32" t="n">
        <x:v>0.114</x:v>
      </x:c>
    </x:row>
    <x:row r="1322">
      <x:c r="A1322" t="str">
        <x:v>C01321</x:v>
      </x:c>
      <x:c r="B1322" t="n">
        <x:v>42</x:v>
      </x:c>
      <x:c r="C1322" s="30" t="n">
        <x:v>123729</x:v>
      </x:c>
      <x:c r="D1322" t="n">
        <x:v>753</x:v>
      </x:c>
      <x:c r="E1322" t="n">
        <x:v>78</x:v>
      </x:c>
      <x:c r="F1322" t="str">
        <x:v>Platinum</x:v>
      </x:c>
      <x:c r="G1322" t="str">
        <x:v>Digital</x:v>
      </x:c>
      <x:c r="H1322" s="60" t="n">
        <x:v>27196</x:v>
      </x:c>
      <x:c r="I1322" s="60" t="n">
        <x:v>3525.04</x:v>
      </x:c>
      <x:c r="J1322" s="32" t="n">
        <x:v>0.147</x:v>
      </x:c>
      <x:c r="K1322" s="32" t="n">
        <x:v>0.817</x:v>
      </x:c>
      <x:c r="L1322" t="n">
        <x:v>0</x:v>
      </x:c>
      <x:c r="M1322" t="n">
        <x:v>8</x:v>
      </x:c>
      <x:c r="N1322" s="32" t="n">
        <x:v>0.029</x:v>
      </x:c>
    </x:row>
    <x:row r="1323">
      <x:c r="A1323" t="str">
        <x:v>C01322</x:v>
      </x:c>
      <x:c r="B1323" t="n">
        <x:v>39</x:v>
      </x:c>
      <x:c r="C1323" s="30" t="n">
        <x:v>157327</x:v>
      </x:c>
      <x:c r="D1323" t="n">
        <x:v>723</x:v>
      </x:c>
      <x:c r="E1323" t="n">
        <x:v>26</x:v>
      </x:c>
      <x:c r="F1323" t="str">
        <x:v>Platinum</x:v>
      </x:c>
      <x:c r="G1323" t="str">
        <x:v>Partner</x:v>
      </x:c>
      <x:c r="H1323" s="60" t="n">
        <x:v>36287</x:v>
      </x:c>
      <x:c r="I1323" s="60" t="n">
        <x:v>3682.4</x:v>
      </x:c>
      <x:c r="J1323" s="32" t="n">
        <x:v>0.235</x:v>
      </x:c>
      <x:c r="K1323" s="32" t="n">
        <x:v>0.984</x:v>
      </x:c>
      <x:c r="L1323" t="n">
        <x:v>0</x:v>
      </x:c>
      <x:c r="M1323" t="n">
        <x:v>10</x:v>
      </x:c>
      <x:c r="N1323" s="32" t="n">
        <x:v>0.02</x:v>
      </x:c>
    </x:row>
    <x:row r="1324">
      <x:c r="A1324" t="str">
        <x:v>C01323</x:v>
      </x:c>
      <x:c r="B1324" t="n">
        <x:v>46</x:v>
      </x:c>
      <x:c r="C1324" s="30" t="n">
        <x:v>46672</x:v>
      </x:c>
      <x:c r="D1324" t="n">
        <x:v>635</x:v>
      </x:c>
      <x:c r="E1324" t="n">
        <x:v>25</x:v>
      </x:c>
      <x:c r="F1324" t="str">
        <x:v>Classic</x:v>
      </x:c>
      <x:c r="G1324" t="str">
        <x:v>Digital</x:v>
      </x:c>
      <x:c r="H1324" s="60" t="n">
        <x:v>3651</x:v>
      </x:c>
      <x:c r="I1324" s="60" t="n">
        <x:v>709.32</x:v>
      </x:c>
      <x:c r="J1324" s="32" t="n">
        <x:v>0.448</x:v>
      </x:c>
      <x:c r="K1324" s="32" t="n">
        <x:v>0.762</x:v>
      </x:c>
      <x:c r="L1324" t="n">
        <x:v>0</x:v>
      </x:c>
      <x:c r="M1324" t="n">
        <x:v>7</x:v>
      </x:c>
      <x:c r="N1324" s="32" t="n">
        <x:v>0.101</x:v>
      </x:c>
    </x:row>
    <x:row r="1325">
      <x:c r="A1325" t="str">
        <x:v>C01324</x:v>
      </x:c>
      <x:c r="B1325" t="n">
        <x:v>42</x:v>
      </x:c>
      <x:c r="C1325" s="30" t="n">
        <x:v>67662</x:v>
      </x:c>
      <x:c r="D1325" t="n">
        <x:v>623</x:v>
      </x:c>
      <x:c r="E1325" t="n">
        <x:v>16</x:v>
      </x:c>
      <x:c r="F1325" t="str">
        <x:v>Classic</x:v>
      </x:c>
      <x:c r="G1325" t="str">
        <x:v>Partner</x:v>
      </x:c>
      <x:c r="H1325" s="60" t="n">
        <x:v>3594</x:v>
      </x:c>
      <x:c r="I1325" s="60" t="n">
        <x:v>566.82</x:v>
      </x:c>
      <x:c r="J1325" s="32" t="n">
        <x:v>0.704</x:v>
      </x:c>
      <x:c r="K1325" s="32" t="n">
        <x:v>0.657</x:v>
      </x:c>
      <x:c r="L1325" t="n">
        <x:v>0</x:v>
      </x:c>
      <x:c r="M1325" t="n">
        <x:v>10</x:v>
      </x:c>
      <x:c r="N1325" s="32" t="n">
        <x:v>0.02</x:v>
      </x:c>
    </x:row>
    <x:row r="1326">
      <x:c r="A1326" t="str">
        <x:v>C01325</x:v>
      </x:c>
      <x:c r="B1326" t="n">
        <x:v>39</x:v>
      </x:c>
      <x:c r="C1326" s="30" t="n">
        <x:v>68415</x:v>
      </x:c>
      <x:c r="D1326" t="n">
        <x:v>792</x:v>
      </x:c>
      <x:c r="E1326" t="n">
        <x:v>23</x:v>
      </x:c>
      <x:c r="F1326" t="str">
        <x:v>Platinum</x:v>
      </x:c>
      <x:c r="G1326" t="str">
        <x:v>Partner</x:v>
      </x:c>
      <x:c r="H1326" s="60" t="n">
        <x:v>17390</x:v>
      </x:c>
      <x:c r="I1326" s="60" t="n">
        <x:v>1429.83</x:v>
      </x:c>
      <x:c r="J1326" s="32" t="n">
        <x:v>0.151</x:v>
      </x:c>
      <x:c r="K1326" s="32" t="n">
        <x:v>0.951</x:v>
      </x:c>
      <x:c r="L1326" t="n">
        <x:v>0</x:v>
      </x:c>
      <x:c r="M1326" t="n">
        <x:v>8</x:v>
      </x:c>
      <x:c r="N1326" s="32" t="n">
        <x:v>0.056</x:v>
      </x:c>
    </x:row>
    <x:row r="1327">
      <x:c r="A1327" t="str">
        <x:v>C01326</x:v>
      </x:c>
      <x:c r="B1327" t="n">
        <x:v>39</x:v>
      </x:c>
      <x:c r="C1327" s="30" t="n">
        <x:v>82292</x:v>
      </x:c>
      <x:c r="D1327" t="n">
        <x:v>773</x:v>
      </x:c>
      <x:c r="E1327" t="n">
        <x:v>8</x:v>
      </x:c>
      <x:c r="F1327" t="str">
        <x:v>Platinum</x:v>
      </x:c>
      <x:c r="G1327" t="str">
        <x:v>Digital</x:v>
      </x:c>
      <x:c r="H1327" s="60" t="n">
        <x:v>21365</x:v>
      </x:c>
      <x:c r="I1327" s="60" t="n">
        <x:v>2247.89</x:v>
      </x:c>
      <x:c r="J1327" s="32" t="n">
        <x:v>0.158</x:v>
      </x:c>
      <x:c r="K1327" s="32" t="n">
        <x:v>0.93</x:v>
      </x:c>
      <x:c r="L1327" t="n">
        <x:v>0</x:v>
      </x:c>
      <x:c r="M1327" t="n">
        <x:v>9</x:v>
      </x:c>
      <x:c r="N1327" s="32" t="n">
        <x:v>0.02</x:v>
      </x:c>
    </x:row>
    <x:row r="1328">
      <x:c r="A1328" t="str">
        <x:v>C01327</x:v>
      </x:c>
      <x:c r="B1328" t="n">
        <x:v>46</x:v>
      </x:c>
      <x:c r="C1328" s="30" t="n">
        <x:v>53573</x:v>
      </x:c>
      <x:c r="D1328" t="n">
        <x:v>733</x:v>
      </x:c>
      <x:c r="E1328" t="n">
        <x:v>47</x:v>
      </x:c>
      <x:c r="F1328" t="str">
        <x:v>Gold </x:v>
      </x:c>
      <x:c r="G1328" t="str">
        <x:v>Partner</x:v>
      </x:c>
      <x:c r="H1328" s="60" t="n">
        <x:v>13723</x:v>
      </x:c>
      <x:c r="I1328" s="60" t="n">
        <x:v>599.97</x:v>
      </x:c>
      <x:c r="J1328" s="32" t="n">
        <x:v>0.281</x:v>
      </x:c>
      <x:c r="K1328" s="32" t="n">
        <x:v>0.801</x:v>
      </x:c>
      <x:c r="L1328" t="n">
        <x:v>0</x:v>
      </x:c>
      <x:c r="M1328" t="n">
        <x:v>7</x:v>
      </x:c>
      <x:c r="N1328" s="32" t="n">
        <x:v>0.178</x:v>
      </x:c>
    </x:row>
    <x:row r="1329">
      <x:c r="A1329" t="str">
        <x:v>C01328</x:v>
      </x:c>
      <x:c r="B1329" t="n">
        <x:v>41</x:v>
      </x:c>
      <x:c r="C1329" s="30" t="n">
        <x:v>50415</x:v>
      </x:c>
      <x:c r="D1329" t="n">
        <x:v>742</x:v>
      </x:c>
      <x:c r="E1329" t="n">
        <x:v>80</x:v>
      </x:c>
      <x:c r="F1329" t="str">
        <x:v>Gold</x:v>
      </x:c>
      <x:c r="G1329" t="str">
        <x:v>Digital</x:v>
      </x:c>
      <x:c r="H1329" s="60" t="n">
        <x:v>9301</x:v>
      </x:c>
      <x:c r="I1329" s="60" t="n">
        <x:v>919.1</x:v>
      </x:c>
      <x:c r="J1329" s="32" t="n">
        <x:v>0.229</x:v>
      </x:c>
      <x:c r="K1329" s="32" t="n">
        <x:v>0.715</x:v>
      </x:c>
      <x:c r="L1329" t="n">
        <x:v>0</x:v>
      </x:c>
      <x:c r="M1329" t="str"/>
      <x:c r="N1329" s="32" t="n">
        <x:v>0.238</x:v>
      </x:c>
    </x:row>
    <x:row r="1330">
      <x:c r="A1330" t="str">
        <x:v>C01329</x:v>
      </x:c>
      <x:c r="B1330" t="n">
        <x:v>39</x:v>
      </x:c>
      <x:c r="C1330" s="30" t="n">
        <x:v>50686</x:v>
      </x:c>
      <x:c r="D1330" t="n">
        <x:v>718</x:v>
      </x:c>
      <x:c r="E1330" t="n">
        <x:v>16</x:v>
      </x:c>
      <x:c r="F1330" t="str">
        <x:v>Classic</x:v>
      </x:c>
      <x:c r="G1330" t="str">
        <x:v>Digital</x:v>
      </x:c>
      <x:c r="H1330" s="60" t="n">
        <x:v>7256</x:v>
      </x:c>
      <x:c r="I1330" s="60" t="n">
        <x:v>726.5</x:v>
      </x:c>
      <x:c r="J1330" s="32" t="n">
        <x:v>0.321</x:v>
      </x:c>
      <x:c r="K1330" s="32" t="n">
        <x:v>0.682</x:v>
      </x:c>
      <x:c r="L1330" t="n">
        <x:v>0</x:v>
      </x:c>
      <x:c r="M1330" t="n">
        <x:v>9</x:v>
      </x:c>
      <x:c r="N1330" s="32" t="n">
        <x:v>0.029</x:v>
      </x:c>
    </x:row>
    <x:row r="1331">
      <x:c r="A1331" t="str">
        <x:v>C01330</x:v>
      </x:c>
      <x:c r="B1331" t="n">
        <x:v>45</x:v>
      </x:c>
      <x:c r="C1331" s="30" t="n">
        <x:v>54722</x:v>
      </x:c>
      <x:c r="D1331" t="n">
        <x:v>707</x:v>
      </x:c>
      <x:c r="E1331" t="n">
        <x:v>42</x:v>
      </x:c>
      <x:c r="F1331" t="str">
        <x:v>Gold</x:v>
      </x:c>
      <x:c r="G1331" t="str">
        <x:v>Direct Mail</x:v>
      </x:c>
      <x:c r="H1331" s="60" t="n">
        <x:v>11431</x:v>
      </x:c>
      <x:c r="I1331" s="60" t="n">
        <x:v>1673.21</x:v>
      </x:c>
      <x:c r="J1331" s="32" t="n">
        <x:v>0.536</x:v>
      </x:c>
      <x:c r="K1331" s="32" t="n">
        <x:v>0.849</x:v>
      </x:c>
      <x:c r="L1331" t="n">
        <x:v>0</x:v>
      </x:c>
      <x:c r="M1331" t="n">
        <x:v>10</x:v>
      </x:c>
      <x:c r="N1331" s="32" t="n">
        <x:v>0.02</x:v>
      </x:c>
    </x:row>
    <x:row r="1332">
      <x:c r="A1332" t="str">
        <x:v>C01331</x:v>
      </x:c>
      <x:c r="B1332" t="n">
        <x:v>57</x:v>
      </x:c>
      <x:c r="C1332" s="30" t="n">
        <x:v>86590</x:v>
      </x:c>
      <x:c r="D1332" t="n">
        <x:v>692</x:v>
      </x:c>
      <x:c r="E1332" t="n">
        <x:v>21</x:v>
      </x:c>
      <x:c r="F1332" t="str">
        <x:v>Classic</x:v>
      </x:c>
      <x:c r="G1332" t="str">
        <x:v>Branch</x:v>
      </x:c>
      <x:c r="H1332" s="60" t="n">
        <x:v>11365</x:v>
      </x:c>
      <x:c r="I1332" s="60" t="n">
        <x:v>1148.59</x:v>
      </x:c>
      <x:c r="J1332" s="32" t="n">
        <x:v>0.426</x:v>
      </x:c>
      <x:c r="K1332" s="32" t="n">
        <x:v>0.952</x:v>
      </x:c>
      <x:c r="L1332" t="n">
        <x:v>1</x:v>
      </x:c>
      <x:c r="M1332" t="n">
        <x:v>8</x:v>
      </x:c>
      <x:c r="N1332" s="32" t="n">
        <x:v>0.037</x:v>
      </x:c>
    </x:row>
    <x:row r="1333">
      <x:c r="A1333" t="str">
        <x:v>C01332</x:v>
      </x:c>
      <x:c r="B1333" t="n">
        <x:v>28</x:v>
      </x:c>
      <x:c r="C1333" s="30" t="n">
        <x:v>59859</x:v>
      </x:c>
      <x:c r="D1333" t="n">
        <x:v>684</x:v>
      </x:c>
      <x:c r="E1333" t="n">
        <x:v>48</x:v>
      </x:c>
      <x:c r="F1333" t="str">
        <x:v>Gold</x:v>
      </x:c>
      <x:c r="G1333" t="str">
        <x:v>Digital</x:v>
      </x:c>
      <x:c r="H1333" s="60" t="n">
        <x:v>8403</x:v>
      </x:c>
      <x:c r="I1333" s="60" t="n">
        <x:v>1017.55</x:v>
      </x:c>
      <x:c r="J1333" s="32" t="n">
        <x:v>0.306</x:v>
      </x:c>
      <x:c r="K1333" s="32" t="n">
        <x:v>0.717</x:v>
      </x:c>
      <x:c r="L1333" t="n">
        <x:v>0</x:v>
      </x:c>
      <x:c r="M1333" t="n">
        <x:v>8</x:v>
      </x:c>
      <x:c r="N1333" s="32" t="n">
        <x:v>0.047</x:v>
      </x:c>
    </x:row>
    <x:row r="1334">
      <x:c r="A1334" t="str">
        <x:v>C01333</x:v>
      </x:c>
      <x:c r="B1334" t="n">
        <x:v>43</x:v>
      </x:c>
      <x:c r="C1334" s="30" t="n">
        <x:v>64782</x:v>
      </x:c>
      <x:c r="D1334" t="n">
        <x:v>782</x:v>
      </x:c>
      <x:c r="E1334" t="n">
        <x:v>19</x:v>
      </x:c>
      <x:c r="F1334" t="str">
        <x:v>Gold</x:v>
      </x:c>
      <x:c r="G1334" t="str">
        <x:v>Partner</x:v>
      </x:c>
      <x:c r="H1334" s="60" t="n">
        <x:v>14364</x:v>
      </x:c>
      <x:c r="I1334" s="60" t="n">
        <x:v>1505.01</x:v>
      </x:c>
      <x:c r="J1334" s="32" t="n">
        <x:v>0.26</x:v>
      </x:c>
      <x:c r="K1334" s="32" t="n">
        <x:v>0.846</x:v>
      </x:c>
      <x:c r="L1334" t="n">
        <x:v>0</x:v>
      </x:c>
      <x:c r="M1334" t="n">
        <x:v>9</x:v>
      </x:c>
      <x:c r="N1334" s="32" t="n">
        <x:v>0.02</x:v>
      </x:c>
    </x:row>
    <x:row r="1335">
      <x:c r="A1335" t="str">
        <x:v>C01334</x:v>
      </x:c>
      <x:c r="B1335" t="n">
        <x:v>26</x:v>
      </x:c>
      <x:c r="C1335" s="30" t="n">
        <x:v>79068</x:v>
      </x:c>
      <x:c r="D1335" t="n">
        <x:v>707</x:v>
      </x:c>
      <x:c r="E1335" t="n">
        <x:v>39</x:v>
      </x:c>
      <x:c r="F1335" t="str">
        <x:v>Gold</x:v>
      </x:c>
      <x:c r="G1335" t="str">
        <x:v>Digital</x:v>
      </x:c>
      <x:c r="H1335" s="60" t="n">
        <x:v>11916</x:v>
      </x:c>
      <x:c r="I1335" s="60" t="n">
        <x:v>1287.04</x:v>
      </x:c>
      <x:c r="J1335" s="32" t="n">
        <x:v>0.334</x:v>
      </x:c>
      <x:c r="K1335" s="32" t="n">
        <x:v>0.806</x:v>
      </x:c>
      <x:c r="L1335" t="n">
        <x:v>0</x:v>
      </x:c>
      <x:c r="M1335" t="n">
        <x:v>7</x:v>
      </x:c>
      <x:c r="N1335" s="32" t="n">
        <x:v>0.138</x:v>
      </x:c>
    </x:row>
    <x:row r="1336">
      <x:c r="A1336" t="str">
        <x:v>C01335</x:v>
      </x:c>
      <x:c r="B1336" t="n">
        <x:v>40</x:v>
      </x:c>
      <x:c r="C1336" s="30" t="n">
        <x:v>84583</x:v>
      </x:c>
      <x:c r="D1336" t="n">
        <x:v>694</x:v>
      </x:c>
      <x:c r="E1336" t="n">
        <x:v>29</x:v>
      </x:c>
      <x:c r="F1336" t="str">
        <x:v>gold</x:v>
      </x:c>
      <x:c r="G1336" t="str">
        <x:v>Direct Mail</x:v>
      </x:c>
      <x:c r="H1336" s="60" t="n">
        <x:v>16659</x:v>
      </x:c>
      <x:c r="I1336" s="60" t="n">
        <x:v>1720.15</x:v>
      </x:c>
      <x:c r="J1336" s="32" t="n">
        <x:v>0.405</x:v>
      </x:c>
      <x:c r="K1336" s="32" t="n">
        <x:v>0.814</x:v>
      </x:c>
      <x:c r="L1336" t="n">
        <x:v>0</x:v>
      </x:c>
      <x:c r="M1336" t="n">
        <x:v>6</x:v>
      </x:c>
      <x:c r="N1336" s="32" t="n">
        <x:v>0.182</x:v>
      </x:c>
    </x:row>
    <x:row r="1337">
      <x:c r="A1337" t="str">
        <x:v>C01336</x:v>
      </x:c>
      <x:c r="B1337" t="n">
        <x:v>30</x:v>
      </x:c>
      <x:c r="C1337" s="30" t="n">
        <x:v>90515</x:v>
      </x:c>
      <x:c r="D1337" t="n">
        <x:v>690</x:v>
      </x:c>
      <x:c r="E1337" t="n">
        <x:v>82</x:v>
      </x:c>
      <x:c r="F1337" t="str">
        <x:v>Gold</x:v>
      </x:c>
      <x:c r="G1337" t="str">
        <x:v>Digital</x:v>
      </x:c>
      <x:c r="H1337" s="60" t="n">
        <x:v>11666</x:v>
      </x:c>
      <x:c r="I1337" s="60" t="n">
        <x:v>1499.95</x:v>
      </x:c>
      <x:c r="J1337" s="32" t="n">
        <x:v>0.391</x:v>
      </x:c>
      <x:c r="K1337" s="32" t="n">
        <x:v>0.819</x:v>
      </x:c>
      <x:c r="L1337" t="n">
        <x:v>0</x:v>
      </x:c>
      <x:c r="M1337" t="n">
        <x:v>9</x:v>
      </x:c>
      <x:c r="N1337" s="32" t="n">
        <x:v>0.02</x:v>
      </x:c>
    </x:row>
    <x:row r="1338">
      <x:c r="A1338" t="str">
        <x:v>C01337</x:v>
      </x:c>
      <x:c r="B1338" t="n">
        <x:v>39</x:v>
      </x:c>
      <x:c r="C1338" s="30" t="n">
        <x:v>44874</x:v>
      </x:c>
      <x:c r="D1338" t="n">
        <x:v>669</x:v>
      </x:c>
      <x:c r="E1338" t="n">
        <x:v>32</x:v>
      </x:c>
      <x:c r="F1338" t="str">
        <x:v>Classic</x:v>
      </x:c>
      <x:c r="G1338" t="str">
        <x:v>Digital</x:v>
      </x:c>
      <x:c r="H1338" s="60" t="n">
        <x:v>3234</x:v>
      </x:c>
      <x:c r="I1338" s="60" t="n">
        <x:v>283.65</x:v>
      </x:c>
      <x:c r="J1338" s="32" t="n">
        <x:v>0.309</x:v>
      </x:c>
      <x:c r="K1338" s="32" t="n">
        <x:v>0.861</x:v>
      </x:c>
      <x:c r="L1338" t="n">
        <x:v>0</x:v>
      </x:c>
      <x:c r="M1338" t="n">
        <x:v>8</x:v>
      </x:c>
      <x:c r="N1338" s="32" t="n">
        <x:v>0.02</x:v>
      </x:c>
    </x:row>
    <x:row r="1339">
      <x:c r="A1339" t="str">
        <x:v>C01338</x:v>
      </x:c>
      <x:c r="B1339" t="n">
        <x:v>33</x:v>
      </x:c>
      <x:c r="C1339" s="30" t="n">
        <x:v>62922</x:v>
      </x:c>
      <x:c r="D1339" t="n">
        <x:v>782</x:v>
      </x:c>
      <x:c r="E1339" t="n">
        <x:v>84</x:v>
      </x:c>
      <x:c r="F1339" t="str">
        <x:v> Gold</x:v>
      </x:c>
      <x:c r="G1339" t="str">
        <x:v>Partner</x:v>
      </x:c>
      <x:c r="H1339" s="60" t="n">
        <x:v>10393</x:v>
      </x:c>
      <x:c r="I1339" s="60" t="n">
        <x:v>1094.76</x:v>
      </x:c>
      <x:c r="J1339" s="32" t="n">
        <x:v>0.113</x:v>
      </x:c>
      <x:c r="K1339" s="32" t="n">
        <x:v>1</x:v>
      </x:c>
      <x:c r="L1339" t="n">
        <x:v>0</x:v>
      </x:c>
      <x:c r="M1339" t="n">
        <x:v>7</x:v>
      </x:c>
      <x:c r="N1339" s="32" t="n">
        <x:v>0.117</x:v>
      </x:c>
    </x:row>
    <x:row r="1340">
      <x:c r="A1340" t="str">
        <x:v>C01339</x:v>
      </x:c>
      <x:c r="B1340" t="n">
        <x:v>38</x:v>
      </x:c>
      <x:c r="C1340" s="30" t="n">
        <x:v>80471</x:v>
      </x:c>
      <x:c r="D1340" t="n">
        <x:v>647</x:v>
      </x:c>
      <x:c r="E1340" t="n">
        <x:v>32</x:v>
      </x:c>
      <x:c r="F1340" t="str">
        <x:v>Gold</x:v>
      </x:c>
      <x:c r="G1340" t="str">
        <x:v>Digital</x:v>
      </x:c>
      <x:c r="H1340" s="60" t="n">
        <x:v>9938</x:v>
      </x:c>
      <x:c r="I1340" s="60" t="n">
        <x:v>1553.8</x:v>
      </x:c>
      <x:c r="J1340" s="32" t="n">
        <x:v>0.484</x:v>
      </x:c>
      <x:c r="K1340" s="32" t="n">
        <x:v>0.788</x:v>
      </x:c>
      <x:c r="L1340" t="n">
        <x:v>0</x:v>
      </x:c>
      <x:c r="M1340" t="n">
        <x:v>7</x:v>
      </x:c>
      <x:c r="N1340" s="32" t="n">
        <x:v>0.12</x:v>
      </x:c>
    </x:row>
    <x:row r="1341">
      <x:c r="A1341" t="str">
        <x:v>C01340</x:v>
      </x:c>
      <x:c r="B1341" t="n">
        <x:v>61</x:v>
      </x:c>
      <x:c r="C1341" s="30" t="n">
        <x:v>102032</x:v>
      </x:c>
      <x:c r="D1341" t="n">
        <x:v>781</x:v>
      </x:c>
      <x:c r="E1341" t="n">
        <x:v>57</x:v>
      </x:c>
      <x:c r="F1341" t="str">
        <x:v>Platinum</x:v>
      </x:c>
      <x:c r="G1341" t="str">
        <x:v>Partner</x:v>
      </x:c>
      <x:c r="H1341" s="60" t="n">
        <x:v>26100</x:v>
      </x:c>
      <x:c r="I1341" s="60" t="n">
        <x:v>2732.67</x:v>
      </x:c>
      <x:c r="J1341" s="32" t="n">
        <x:v>0.348</x:v>
      </x:c>
      <x:c r="K1341" s="32" t="n">
        <x:v>0.898</x:v>
      </x:c>
      <x:c r="L1341" t="n">
        <x:v>0</x:v>
      </x:c>
      <x:c r="M1341" t="n">
        <x:v>9</x:v>
      </x:c>
      <x:c r="N1341" s="32" t="n">
        <x:v>0.02</x:v>
      </x:c>
    </x:row>
    <x:row r="1342">
      <x:c r="A1342" t="str">
        <x:v>C01341</x:v>
      </x:c>
      <x:c r="B1342" t="n">
        <x:v>38</x:v>
      </x:c>
      <x:c r="C1342" s="30" t="n">
        <x:v>51230</x:v>
      </x:c>
      <x:c r="D1342" t="n">
        <x:v>617</x:v>
      </x:c>
      <x:c r="E1342" t="n">
        <x:v>36</x:v>
      </x:c>
      <x:c r="F1342" t="str">
        <x:v>Classic</x:v>
      </x:c>
      <x:c r="G1342" t="str">
        <x:v>Partner</x:v>
      </x:c>
      <x:c r="H1342" s="60" t="n">
        <x:v>2975</x:v>
      </x:c>
      <x:c r="I1342" s="60" t="n">
        <x:v>150</x:v>
      </x:c>
      <x:c r="J1342" s="32" t="n">
        <x:v>0.506</x:v>
      </x:c>
      <x:c r="K1342" s="32" t="n">
        <x:v>0.703</x:v>
      </x:c>
      <x:c r="L1342" t="n">
        <x:v>0</x:v>
      </x:c>
      <x:c r="M1342" t="n">
        <x:v>4</x:v>
      </x:c>
      <x:c r="N1342" s="32" t="n">
        <x:v>0.296</x:v>
      </x:c>
    </x:row>
    <x:row r="1343">
      <x:c r="A1343" t="str">
        <x:v>C01342</x:v>
      </x:c>
      <x:c r="B1343" t="n">
        <x:v>43</x:v>
      </x:c>
      <x:c r="C1343" s="30" t="n">
        <x:v>53287</x:v>
      </x:c>
      <x:c r="D1343" t="n">
        <x:v>674</x:v>
      </x:c>
      <x:c r="E1343" t="n">
        <x:v>70</x:v>
      </x:c>
      <x:c r="F1343" t="str">
        <x:v>Classic</x:v>
      </x:c>
      <x:c r="G1343" t="str">
        <x:v>PARTNER</x:v>
      </x:c>
      <x:c r="H1343" s="60" t="n">
        <x:v>5557</x:v>
      </x:c>
      <x:c r="I1343" s="60" t="n">
        <x:v>432.9</x:v>
      </x:c>
      <x:c r="J1343" s="32" t="n">
        <x:v>0.324</x:v>
      </x:c>
      <x:c r="K1343" s="32" t="n">
        <x:v>0.831</x:v>
      </x:c>
      <x:c r="L1343" t="n">
        <x:v>0</x:v>
      </x:c>
      <x:c r="M1343" t="n">
        <x:v>4</x:v>
      </x:c>
      <x:c r="N1343" s="32" t="n">
        <x:v>0.265</x:v>
      </x:c>
    </x:row>
    <x:row r="1344">
      <x:c r="A1344" t="str">
        <x:v>C01343</x:v>
      </x:c>
      <x:c r="B1344" t="n">
        <x:v>35</x:v>
      </x:c>
      <x:c r="C1344" s="30" t="n">
        <x:v>76574</x:v>
      </x:c>
      <x:c r="D1344" t="n">
        <x:v>808</x:v>
      </x:c>
      <x:c r="E1344" t="n">
        <x:v>38</x:v>
      </x:c>
      <x:c r="F1344" t="str">
        <x:v>Platinum</x:v>
      </x:c>
      <x:c r="G1344" t="str">
        <x:v>Partner</x:v>
      </x:c>
      <x:c r="H1344" s="60" t="n">
        <x:v>20346</x:v>
      </x:c>
      <x:c r="I1344" s="60" t="n">
        <x:v>1858.74</x:v>
      </x:c>
      <x:c r="J1344" s="32" t="n">
        <x:v>0.297</x:v>
      </x:c>
      <x:c r="K1344" s="32" t="n">
        <x:v>1</x:v>
      </x:c>
      <x:c r="L1344" t="n">
        <x:v>0</x:v>
      </x:c>
      <x:c r="M1344" t="str"/>
      <x:c r="N1344" s="32" t="n">
        <x:v>0.045</x:v>
      </x:c>
    </x:row>
    <x:row r="1345">
      <x:c r="A1345" t="str">
        <x:v>C01344</x:v>
      </x:c>
      <x:c r="B1345" t="n">
        <x:v>60</x:v>
      </x:c>
      <x:c r="C1345" s="30" t="n">
        <x:v>67498</x:v>
      </x:c>
      <x:c r="D1345" t="n">
        <x:v>689</x:v>
      </x:c>
      <x:c r="E1345" t="n">
        <x:v>80</x:v>
      </x:c>
      <x:c r="F1345" t="str">
        <x:v>Gold</x:v>
      </x:c>
      <x:c r="G1345" t="str">
        <x:v>Digital</x:v>
      </x:c>
      <x:c r="H1345" s="60" t="n">
        <x:v>7092</x:v>
      </x:c>
      <x:c r="I1345" s="60" t="n">
        <x:v>835.19</x:v>
      </x:c>
      <x:c r="J1345" s="32" t="n">
        <x:v>0.432</x:v>
      </x:c>
      <x:c r="K1345" s="32" t="n">
        <x:v>0.693</x:v>
      </x:c>
      <x:c r="L1345" t="n">
        <x:v>0</x:v>
      </x:c>
      <x:c r="M1345" t="n">
        <x:v>7</x:v>
      </x:c>
      <x:c r="N1345" s="32" t="n">
        <x:v>0.219</x:v>
      </x:c>
    </x:row>
    <x:row r="1346">
      <x:c r="A1346" t="str">
        <x:v>C01345</x:v>
      </x:c>
      <x:c r="B1346" t="n">
        <x:v>31</x:v>
      </x:c>
      <x:c r="C1346" s="30" t="n">
        <x:v>57235</x:v>
      </x:c>
      <x:c r="D1346" t="n">
        <x:v>804</x:v>
      </x:c>
      <x:c r="E1346" t="n">
        <x:v>69</x:v>
      </x:c>
      <x:c r="F1346" t="str">
        <x:v>Gold</x:v>
      </x:c>
      <x:c r="G1346" t="str">
        <x:v>Digital</x:v>
      </x:c>
      <x:c r="H1346" s="60" t="n">
        <x:v>11396</x:v>
      </x:c>
      <x:c r="I1346" s="60" t="n">
        <x:v>1493.32</x:v>
      </x:c>
      <x:c r="J1346" s="32" t="n">
        <x:v>0.182</x:v>
      </x:c>
      <x:c r="K1346" s="32" t="n">
        <x:v>0.967</x:v>
      </x:c>
      <x:c r="L1346" t="n">
        <x:v>0</x:v>
      </x:c>
      <x:c r="M1346" t="n">
        <x:v>4</x:v>
      </x:c>
      <x:c r="N1346" s="32" t="n">
        <x:v>0.279</x:v>
      </x:c>
    </x:row>
    <x:row r="1347">
      <x:c r="A1347" t="str">
        <x:v>C01346</x:v>
      </x:c>
      <x:c r="B1347" t="n">
        <x:v>32</x:v>
      </x:c>
      <x:c r="C1347" s="30" t="n">
        <x:v>31838</x:v>
      </x:c>
      <x:c r="D1347" t="n">
        <x:v>585</x:v>
      </x:c>
      <x:c r="E1347" t="n">
        <x:v>61</x:v>
      </x:c>
      <x:c r="F1347" t="str">
        <x:v>Classic</x:v>
      </x:c>
      <x:c r="G1347" t="str">
        <x:v>Branch</x:v>
      </x:c>
      <x:c r="H1347" s="60" t="n">
        <x:v>1000</x:v>
      </x:c>
      <x:c r="I1347" s="60" t="n">
        <x:v>171.84</x:v>
      </x:c>
      <x:c r="J1347" s="32" t="n">
        <x:v>0.424</x:v>
      </x:c>
      <x:c r="K1347" s="32" t="n">
        <x:v>0.746</x:v>
      </x:c>
      <x:c r="L1347" t="n">
        <x:v>1</x:v>
      </x:c>
      <x:c r="M1347" t="n">
        <x:v>6</x:v>
      </x:c>
      <x:c r="N1347" s="32" t="n">
        <x:v>0.16</x:v>
      </x:c>
    </x:row>
    <x:row r="1348">
      <x:c r="A1348" t="str">
        <x:v>C01347</x:v>
      </x:c>
      <x:c r="B1348" t="n">
        <x:v>34</x:v>
      </x:c>
      <x:c r="C1348" s="30" t="n">
        <x:v>44935</x:v>
      </x:c>
      <x:c r="D1348" t="n">
        <x:v>733</x:v>
      </x:c>
      <x:c r="E1348" t="n">
        <x:v>32</x:v>
      </x:c>
      <x:c r="F1348" t="str">
        <x:v>Gold</x:v>
      </x:c>
      <x:c r="G1348" t="str">
        <x:v>Direct Mail</x:v>
      </x:c>
      <x:c r="H1348" s="60" t="n">
        <x:v>7324</x:v>
      </x:c>
      <x:c r="I1348" s="60" t="n">
        <x:v>886.81</x:v>
      </x:c>
      <x:c r="J1348" s="32" t="n">
        <x:v>0.375</x:v>
      </x:c>
      <x:c r="K1348" s="32" t="n">
        <x:v>0.962</x:v>
      </x:c>
      <x:c r="L1348" t="n">
        <x:v>0</x:v>
      </x:c>
      <x:c r="M1348" t="n">
        <x:v>6</x:v>
      </x:c>
      <x:c r="N1348" s="32" t="n">
        <x:v>0.241</x:v>
      </x:c>
    </x:row>
    <x:row r="1349">
      <x:c r="A1349" t="str">
        <x:v>C01348</x:v>
      </x:c>
      <x:c r="B1349" t="n">
        <x:v>41</x:v>
      </x:c>
      <x:c r="C1349" s="30" t="n">
        <x:v>44984</x:v>
      </x:c>
      <x:c r="D1349" t="n">
        <x:v>675</x:v>
      </x:c>
      <x:c r="E1349" t="n">
        <x:v>27</x:v>
      </x:c>
      <x:c r="F1349" t="str">
        <x:v>Classic</x:v>
      </x:c>
      <x:c r="G1349" t="str">
        <x:v>BRANCH</x:v>
      </x:c>
      <x:c r="H1349" s="60" t="n">
        <x:v>1859</x:v>
      </x:c>
      <x:c r="I1349" s="60" t="n">
        <x:v>735.86</x:v>
      </x:c>
      <x:c r="J1349" s="32" t="n">
        <x:v>0.402</x:v>
      </x:c>
      <x:c r="K1349" s="32" t="n">
        <x:v>0.916</x:v>
      </x:c>
      <x:c r="L1349" t="n">
        <x:v>0</x:v>
      </x:c>
      <x:c r="M1349" t="n">
        <x:v>9</x:v>
      </x:c>
      <x:c r="N1349" s="32" t="n">
        <x:v>0.02</x:v>
      </x:c>
    </x:row>
    <x:row r="1350">
      <x:c r="A1350" t="str">
        <x:v>C01349</x:v>
      </x:c>
      <x:c r="B1350" t="n">
        <x:v>36</x:v>
      </x:c>
      <x:c r="C1350" s="30" t="n">
        <x:v>36554</x:v>
      </x:c>
      <x:c r="D1350" t="n">
        <x:v>620</x:v>
      </x:c>
      <x:c r="E1350" t="n">
        <x:v>26</x:v>
      </x:c>
      <x:c r="F1350" t="str">
        <x:v>Classic</x:v>
      </x:c>
      <x:c r="G1350" t="str">
        <x:v>Digital</x:v>
      </x:c>
      <x:c r="H1350" s="60" t="n">
        <x:v>1000</x:v>
      </x:c>
      <x:c r="I1350" s="60" t="n">
        <x:v>150</x:v>
      </x:c>
      <x:c r="J1350" s="32" t="n">
        <x:v>0.556</x:v>
      </x:c>
      <x:c r="K1350" s="32" t="n">
        <x:v>0.657</x:v>
      </x:c>
      <x:c r="L1350" t="n">
        <x:v>0</x:v>
      </x:c>
      <x:c r="M1350" t="n">
        <x:v>10</x:v>
      </x:c>
      <x:c r="N1350" s="32" t="n">
        <x:v>0.02</x:v>
      </x:c>
    </x:row>
    <x:row r="1351">
      <x:c r="A1351" t="str">
        <x:v>C01350</x:v>
      </x:c>
      <x:c r="B1351" t="n">
        <x:v>55</x:v>
      </x:c>
      <x:c r="C1351" s="30" t="n">
        <x:v>174460</x:v>
      </x:c>
      <x:c r="D1351" t="n">
        <x:v>570</x:v>
      </x:c>
      <x:c r="E1351" t="n">
        <x:v>44</x:v>
      </x:c>
      <x:c r="F1351" t="str">
        <x:v>Platinum</x:v>
      </x:c>
      <x:c r="G1351" t="str">
        <x:v>PARTNER</x:v>
      </x:c>
      <x:c r="H1351" s="60" t="n">
        <x:v>32073</x:v>
      </x:c>
      <x:c r="I1351" s="60" t="n">
        <x:v>3427.65</x:v>
      </x:c>
      <x:c r="J1351" s="32" t="n">
        <x:v>0.505</x:v>
      </x:c>
      <x:c r="K1351" s="32" t="n">
        <x:v>0.721</x:v>
      </x:c>
      <x:c r="L1351" t="n">
        <x:v>0</x:v>
      </x:c>
      <x:c r="M1351" t="n">
        <x:v>10</x:v>
      </x:c>
      <x:c r="N1351" s="32" t="n">
        <x:v>0.02</x:v>
      </x:c>
    </x:row>
    <x:row r="1352">
      <x:c r="A1352" t="str">
        <x:v>C01351</x:v>
      </x:c>
      <x:c r="B1352" t="n">
        <x:v>49</x:v>
      </x:c>
      <x:c r="C1352" s="30" t="n">
        <x:v>59215</x:v>
      </x:c>
      <x:c r="D1352" t="n">
        <x:v>699</x:v>
      </x:c>
      <x:c r="E1352" t="n">
        <x:v>84</x:v>
      </x:c>
      <x:c r="F1352" t="str">
        <x:v>Gold</x:v>
      </x:c>
      <x:c r="G1352" t="str">
        <x:v>Partner</x:v>
      </x:c>
      <x:c r="H1352" s="60" t="n">
        <x:v>7841</x:v>
      </x:c>
      <x:c r="I1352" s="60" t="n">
        <x:v>974.64</x:v>
      </x:c>
      <x:c r="J1352" s="32" t="n">
        <x:v>0.325</x:v>
      </x:c>
      <x:c r="K1352" s="32" t="n">
        <x:v>0.872</x:v>
      </x:c>
      <x:c r="L1352" t="n">
        <x:v>0</x:v>
      </x:c>
      <x:c r="M1352" t="n">
        <x:v>6</x:v>
      </x:c>
      <x:c r="N1352" s="32" t="n">
        <x:v>0.187</x:v>
      </x:c>
    </x:row>
    <x:row r="1353">
      <x:c r="A1353" t="str">
        <x:v>C01352</x:v>
      </x:c>
      <x:c r="B1353" t="n">
        <x:v>33</x:v>
      </x:c>
      <x:c r="C1353" s="30" t="n">
        <x:v>86977</x:v>
      </x:c>
      <x:c r="D1353" t="n">
        <x:v>752</x:v>
      </x:c>
      <x:c r="E1353" t="n">
        <x:v>13</x:v>
      </x:c>
      <x:c r="F1353" t="str">
        <x:v>Platinum</x:v>
      </x:c>
      <x:c r="G1353" t="str">
        <x:v>Direct Mail</x:v>
      </x:c>
      <x:c r="H1353" s="60" t="n">
        <x:v>19232</x:v>
      </x:c>
      <x:c r="I1353" s="60" t="n">
        <x:v>1876.66</x:v>
      </x:c>
      <x:c r="J1353" s="32" t="n">
        <x:v>0.212</x:v>
      </x:c>
      <x:c r="K1353" s="32" t="n">
        <x:v>0.883</x:v>
      </x:c>
      <x:c r="L1353" t="n">
        <x:v>0</x:v>
      </x:c>
      <x:c r="M1353" t="n">
        <x:v>7</x:v>
      </x:c>
      <x:c r="N1353" s="32" t="n">
        <x:v>0.134</x:v>
      </x:c>
    </x:row>
    <x:row r="1354">
      <x:c r="A1354" t="str">
        <x:v>C01353</x:v>
      </x:c>
      <x:c r="B1354" t="n">
        <x:v>46</x:v>
      </x:c>
      <x:c r="C1354" s="30" t="n">
        <x:v>31057</x:v>
      </x:c>
      <x:c r="D1354" t="n">
        <x:v>687</x:v>
      </x:c>
      <x:c r="E1354" t="n">
        <x:v>21</x:v>
      </x:c>
      <x:c r="F1354" t="str">
        <x:v>Classic</x:v>
      </x:c>
      <x:c r="G1354" t="str">
        <x:v>Direct Mail</x:v>
      </x:c>
      <x:c r="H1354" s="60" t="n">
        <x:v>4323</x:v>
      </x:c>
      <x:c r="I1354" s="60" t="n">
        <x:v>612.7</x:v>
      </x:c>
      <x:c r="J1354" s="32" t="n">
        <x:v>0.288</x:v>
      </x:c>
      <x:c r="K1354" s="32" t="n">
        <x:v>0.821</x:v>
      </x:c>
      <x:c r="L1354" t="n">
        <x:v>0</x:v>
      </x:c>
      <x:c r="M1354" t="n">
        <x:v>9</x:v>
      </x:c>
      <x:c r="N1354" s="32" t="n">
        <x:v>0.02</x:v>
      </x:c>
    </x:row>
    <x:row r="1355">
      <x:c r="A1355" t="str">
        <x:v>C01354</x:v>
      </x:c>
      <x:c r="B1355" t="n">
        <x:v>47</x:v>
      </x:c>
      <x:c r="C1355" s="30" t="n">
        <x:v>42082</x:v>
      </x:c>
      <x:c r="D1355" t="n">
        <x:v>656</x:v>
      </x:c>
      <x:c r="E1355" t="n">
        <x:v>41</x:v>
      </x:c>
      <x:c r="F1355" t="str">
        <x:v>classic</x:v>
      </x:c>
      <x:c r="G1355" t="str">
        <x:v>Direct Mail</x:v>
      </x:c>
      <x:c r="H1355" s="60" t="n">
        <x:v>3680</x:v>
      </x:c>
      <x:c r="I1355" s="60" t="n">
        <x:v>562.55</x:v>
      </x:c>
      <x:c r="J1355" s="32" t="n">
        <x:v>0.336</x:v>
      </x:c>
      <x:c r="K1355" s="32" t="n">
        <x:v>0.643</x:v>
      </x:c>
      <x:c r="L1355" t="n">
        <x:v>0</x:v>
      </x:c>
      <x:c r="M1355" t="n">
        <x:v>9</x:v>
      </x:c>
      <x:c r="N1355" s="32" t="n">
        <x:v>0.02</x:v>
      </x:c>
    </x:row>
    <x:row r="1356">
      <x:c r="A1356" t="str">
        <x:v>C01355</x:v>
      </x:c>
      <x:c r="B1356" t="n">
        <x:v>21</x:v>
      </x:c>
      <x:c r="C1356" s="30" t="n">
        <x:v>64193</x:v>
      </x:c>
      <x:c r="D1356" t="n">
        <x:v>663</x:v>
      </x:c>
      <x:c r="E1356" t="n">
        <x:v>23</x:v>
      </x:c>
      <x:c r="F1356" t="str">
        <x:v>Gold</x:v>
      </x:c>
      <x:c r="G1356" t="str">
        <x:v>Partner</x:v>
      </x:c>
      <x:c r="H1356" s="60" t="n">
        <x:v>10040</x:v>
      </x:c>
      <x:c r="I1356" s="60" t="n">
        <x:v>1038.24</x:v>
      </x:c>
      <x:c r="J1356" s="32" t="n">
        <x:v>0.737</x:v>
      </x:c>
      <x:c r="K1356" s="32" t="n">
        <x:v>0.872</x:v>
      </x:c>
      <x:c r="L1356" t="n">
        <x:v>0</x:v>
      </x:c>
      <x:c r="M1356" t="n">
        <x:v>9</x:v>
      </x:c>
      <x:c r="N1356" s="32" t="n">
        <x:v>0.02</x:v>
      </x:c>
    </x:row>
    <x:row r="1357">
      <x:c r="A1357" t="str">
        <x:v>C01356</x:v>
      </x:c>
      <x:c r="B1357" t="n">
        <x:v>45</x:v>
      </x:c>
      <x:c r="C1357" s="30" t="n">
        <x:v>149631</x:v>
      </x:c>
      <x:c r="D1357" t="n">
        <x:v>734</x:v>
      </x:c>
      <x:c r="E1357" t="n">
        <x:v>70</x:v>
      </x:c>
      <x:c r="F1357" t="str">
        <x:v>Platinum</x:v>
      </x:c>
      <x:c r="G1357" t="str">
        <x:v>Branch</x:v>
      </x:c>
      <x:c r="H1357" s="60" t="n">
        <x:v>36175</x:v>
      </x:c>
      <x:c r="I1357" s="60" t="n">
        <x:v>3619.94</x:v>
      </x:c>
      <x:c r="J1357" s="32" t="n">
        <x:v>0.413</x:v>
      </x:c>
      <x:c r="K1357" s="32" t="n">
        <x:v>0.905</x:v>
      </x:c>
      <x:c r="L1357" t="n">
        <x:v>0</x:v>
      </x:c>
      <x:c r="M1357" t="n">
        <x:v>10</x:v>
      </x:c>
      <x:c r="N1357" s="32" t="n">
        <x:v>0.02</x:v>
      </x:c>
    </x:row>
    <x:row r="1358">
      <x:c r="A1358" t="str">
        <x:v>C01357</x:v>
      </x:c>
      <x:c r="B1358" t="n">
        <x:v>58</x:v>
      </x:c>
      <x:c r="C1358" s="30" t="n">
        <x:v>74595</x:v>
      </x:c>
      <x:c r="D1358" t="n">
        <x:v>715</x:v>
      </x:c>
      <x:c r="E1358" t="n">
        <x:v>31</x:v>
      </x:c>
      <x:c r="F1358" t="str">
        <x:v>Gold</x:v>
      </x:c>
      <x:c r="G1358" t="str">
        <x:v>Digital</x:v>
      </x:c>
      <x:c r="H1358" s="60" t="n">
        <x:v>12418</x:v>
      </x:c>
      <x:c r="I1358" s="60" t="n">
        <x:v>1470.41</x:v>
      </x:c>
      <x:c r="J1358" s="32" t="n">
        <x:v>0.296</x:v>
      </x:c>
      <x:c r="K1358" s="32" t="n">
        <x:v>0.686</x:v>
      </x:c>
      <x:c r="L1358" t="n">
        <x:v>0</x:v>
      </x:c>
      <x:c r="M1358" t="n">
        <x:v>10</x:v>
      </x:c>
      <x:c r="N1358" s="32" t="n">
        <x:v>0.02</x:v>
      </x:c>
    </x:row>
    <x:row r="1359">
      <x:c r="A1359" t="str">
        <x:v>C01358</x:v>
      </x:c>
      <x:c r="B1359" t="n">
        <x:v>46</x:v>
      </x:c>
      <x:c r="C1359" s="30" t="n">
        <x:v>81612</x:v>
      </x:c>
      <x:c r="D1359" t="n">
        <x:v>581</x:v>
      </x:c>
      <x:c r="E1359" t="n">
        <x:v>77</x:v>
      </x:c>
      <x:c r="F1359" t="str">
        <x:v>Classic</x:v>
      </x:c>
      <x:c r="G1359" t="str">
        <x:v>Branch</x:v>
      </x:c>
      <x:c r="H1359" s="60" t="n">
        <x:v>4904</x:v>
      </x:c>
      <x:c r="I1359" s="60" t="n">
        <x:v>563.91</x:v>
      </x:c>
      <x:c r="J1359" s="32" t="n">
        <x:v>0.688</x:v>
      </x:c>
      <x:c r="K1359" s="32" t="n">
        <x:v>0.65</x:v>
      </x:c>
      <x:c r="L1359" t="n">
        <x:v>1</x:v>
      </x:c>
      <x:c r="M1359" t="n">
        <x:v>10</x:v>
      </x:c>
      <x:c r="N1359" s="32" t="n">
        <x:v>0.02</x:v>
      </x:c>
    </x:row>
    <x:row r="1360">
      <x:c r="A1360" t="str">
        <x:v>C01359</x:v>
      </x:c>
      <x:c r="B1360" t="n">
        <x:v>48</x:v>
      </x:c>
      <x:c r="C1360" s="30" t="n">
        <x:v>75033</x:v>
      </x:c>
      <x:c r="D1360" t="n">
        <x:v>637</x:v>
      </x:c>
      <x:c r="E1360" t="n">
        <x:v>56</x:v>
      </x:c>
      <x:c r="F1360" t="str">
        <x:v>Gold</x:v>
      </x:c>
      <x:c r="G1360" t="str">
        <x:v>Branch</x:v>
      </x:c>
      <x:c r="H1360" s="60" t="n">
        <x:v>10562</x:v>
      </x:c>
      <x:c r="I1360" s="60" t="n">
        <x:v>1051.08</x:v>
      </x:c>
      <x:c r="J1360" s="32" t="n">
        <x:v>0.717</x:v>
      </x:c>
      <x:c r="K1360" s="32" t="n">
        <x:v>0.684</x:v>
      </x:c>
      <x:c r="L1360" t="n">
        <x:v>0</x:v>
      </x:c>
      <x:c r="M1360" t="n">
        <x:v>5</x:v>
      </x:c>
      <x:c r="N1360" s="32" t="n">
        <x:v>0.244</x:v>
      </x:c>
    </x:row>
    <x:row r="1361">
      <x:c r="A1361" t="str">
        <x:v>C01360</x:v>
      </x:c>
      <x:c r="B1361" t="n">
        <x:v>31</x:v>
      </x:c>
      <x:c r="C1361" s="30" t="n">
        <x:v>41209</x:v>
      </x:c>
      <x:c r="D1361" t="n">
        <x:v>637</x:v>
      </x:c>
      <x:c r="E1361" t="n">
        <x:v>45</x:v>
      </x:c>
      <x:c r="F1361" t="str">
        <x:v>Classic</x:v>
      </x:c>
      <x:c r="G1361" t="str">
        <x:v>Digital</x:v>
      </x:c>
      <x:c r="H1361" s="60" t="n">
        <x:v>2934</x:v>
      </x:c>
      <x:c r="I1361" s="60" t="n">
        <x:v>1146.61</x:v>
      </x:c>
      <x:c r="J1361" s="32" t="n">
        <x:v>0.37</x:v>
      </x:c>
      <x:c r="K1361" s="32" t="n">
        <x:v>0.63</x:v>
      </x:c>
      <x:c r="L1361" t="n">
        <x:v>0</x:v>
      </x:c>
      <x:c r="M1361" t="n">
        <x:v>9</x:v>
      </x:c>
      <x:c r="N1361" s="32" t="n">
        <x:v>0.031</x:v>
      </x:c>
    </x:row>
    <x:row r="1362">
      <x:c r="A1362" t="str">
        <x:v>C01361</x:v>
      </x:c>
      <x:c r="B1362" t="n">
        <x:v>55</x:v>
      </x:c>
      <x:c r="C1362" s="30" t="n">
        <x:v>124848</x:v>
      </x:c>
      <x:c r="D1362" t="n">
        <x:v>697</x:v>
      </x:c>
      <x:c r="E1362" t="n">
        <x:v>34</x:v>
      </x:c>
      <x:c r="F1362" t="str">
        <x:v>Platinum</x:v>
      </x:c>
      <x:c r="G1362" t="str">
        <x:v>Direct Mail</x:v>
      </x:c>
      <x:c r="H1362" s="60" t="n">
        <x:v>22972</x:v>
      </x:c>
      <x:c r="I1362" s="60" t="n">
        <x:v>2725.88</x:v>
      </x:c>
      <x:c r="J1362" s="32" t="n">
        <x:v>0.446</x:v>
      </x:c>
      <x:c r="K1362" s="32" t="n">
        <x:v>0.819</x:v>
      </x:c>
      <x:c r="L1362" t="n">
        <x:v>0</x:v>
      </x:c>
      <x:c r="M1362" t="n">
        <x:v>8</x:v>
      </x:c>
      <x:c r="N1362" s="32" t="n">
        <x:v>0.085</x:v>
      </x:c>
    </x:row>
    <x:row r="1363">
      <x:c r="A1363" t="str">
        <x:v>C01362</x:v>
      </x:c>
      <x:c r="B1363" t="n">
        <x:v>34</x:v>
      </x:c>
      <x:c r="C1363" s="30" t="n">
        <x:v>42870</x:v>
      </x:c>
      <x:c r="D1363" t="n">
        <x:v>682</x:v>
      </x:c>
      <x:c r="E1363" t="n">
        <x:v>16</x:v>
      </x:c>
      <x:c r="F1363" t="str">
        <x:v>Classic</x:v>
      </x:c>
      <x:c r="G1363" t="str">
        <x:v>Partner </x:v>
      </x:c>
      <x:c r="H1363" s="60" t="n">
        <x:v>4272</x:v>
      </x:c>
      <x:c r="I1363" s="60" t="n">
        <x:v>649.12</x:v>
      </x:c>
      <x:c r="J1363" s="32" t="n">
        <x:v>0.451</x:v>
      </x:c>
      <x:c r="K1363" s="32" t="n">
        <x:v>0.92</x:v>
      </x:c>
      <x:c r="L1363" t="n">
        <x:v>0</x:v>
      </x:c>
      <x:c r="M1363" t="n">
        <x:v>6</x:v>
      </x:c>
      <x:c r="N1363" s="32" t="n">
        <x:v>0.163</x:v>
      </x:c>
    </x:row>
    <x:row r="1364">
      <x:c r="A1364" t="str">
        <x:v>C01363</x:v>
      </x:c>
      <x:c r="B1364" t="n">
        <x:v>27</x:v>
      </x:c>
      <x:c r="C1364" s="30" t="n">
        <x:v>44503</x:v>
      </x:c>
      <x:c r="D1364" t="n">
        <x:v>679</x:v>
      </x:c>
      <x:c r="E1364" t="n">
        <x:v>54</x:v>
      </x:c>
      <x:c r="F1364" t="str">
        <x:v>Classic</x:v>
      </x:c>
      <x:c r="G1364" t="str">
        <x:v>Branch</x:v>
      </x:c>
      <x:c r="H1364" s="60" t="n">
        <x:v>5395</x:v>
      </x:c>
      <x:c r="I1364" s="60" t="n">
        <x:v>150</x:v>
      </x:c>
      <x:c r="J1364" s="32" t="n">
        <x:v>0.32</x:v>
      </x:c>
      <x:c r="K1364" s="32" t="n">
        <x:v>0.752</x:v>
      </x:c>
      <x:c r="L1364" t="n">
        <x:v>0</x:v>
      </x:c>
      <x:c r="M1364" t="n">
        <x:v>9</x:v>
      </x:c>
      <x:c r="N1364" s="32" t="n">
        <x:v>0.02</x:v>
      </x:c>
    </x:row>
    <x:row r="1365">
      <x:c r="A1365" t="str">
        <x:v>C01364</x:v>
      </x:c>
      <x:c r="B1365" t="n">
        <x:v>46</x:v>
      </x:c>
      <x:c r="C1365" s="30" t="n">
        <x:v>76049</x:v>
      </x:c>
      <x:c r="D1365" t="n">
        <x:v>653</x:v>
      </x:c>
      <x:c r="E1365" t="n">
        <x:v>9</x:v>
      </x:c>
      <x:c r="F1365" t="str">
        <x:v>Classic</x:v>
      </x:c>
      <x:c r="G1365" t="str">
        <x:v>Branch</x:v>
      </x:c>
      <x:c r="H1365" s="60" t="n">
        <x:v>5589</x:v>
      </x:c>
      <x:c r="I1365" s="60" t="n">
        <x:v>567.92</x:v>
      </x:c>
      <x:c r="J1365" s="32" t="n">
        <x:v>0.304</x:v>
      </x:c>
      <x:c r="K1365" s="32" t="n">
        <x:v>0.605</x:v>
      </x:c>
      <x:c r="L1365" t="n">
        <x:v>0</x:v>
      </x:c>
      <x:c r="M1365" t="n">
        <x:v>7</x:v>
      </x:c>
      <x:c r="N1365" s="32" t="n">
        <x:v>0.159</x:v>
      </x:c>
    </x:row>
    <x:row r="1366">
      <x:c r="A1366" t="str">
        <x:v>C01365</x:v>
      </x:c>
      <x:c r="B1366" t="n">
        <x:v>35</x:v>
      </x:c>
      <x:c r="C1366" s="30" t="n">
        <x:v>69543</x:v>
      </x:c>
      <x:c r="D1366" t="n">
        <x:v>680</x:v>
      </x:c>
      <x:c r="E1366" t="n">
        <x:v>93</x:v>
      </x:c>
      <x:c r="F1366" t="str">
        <x:v>Gold</x:v>
      </x:c>
      <x:c r="G1366" t="str">
        <x:v>Branch</x:v>
      </x:c>
      <x:c r="H1366" s="60" t="n">
        <x:v>7889</x:v>
      </x:c>
      <x:c r="I1366" s="60" t="n">
        <x:v>931.93</x:v>
      </x:c>
      <x:c r="J1366" s="32" t="n">
        <x:v>0.5</x:v>
      </x:c>
      <x:c r="K1366" s="32" t="n">
        <x:v>0.737</x:v>
      </x:c>
      <x:c r="L1366" t="n">
        <x:v>0</x:v>
      </x:c>
      <x:c r="M1366" t="n">
        <x:v>9</x:v>
      </x:c>
      <x:c r="N1366" s="32" t="n">
        <x:v>0.02</x:v>
      </x:c>
    </x:row>
    <x:row r="1367">
      <x:c r="A1367" t="str">
        <x:v>C01366</x:v>
      </x:c>
      <x:c r="B1367" t="n">
        <x:v>65</x:v>
      </x:c>
      <x:c r="C1367" s="30" t="n">
        <x:v>54070</x:v>
      </x:c>
      <x:c r="D1367" t="n">
        <x:v>685</x:v>
      </x:c>
      <x:c r="E1367" t="n">
        <x:v>36</x:v>
      </x:c>
      <x:c r="F1367" t="str">
        <x:v>Classic</x:v>
      </x:c>
      <x:c r="G1367" t="str">
        <x:v>Branch</x:v>
      </x:c>
      <x:c r="H1367" s="60" t="n">
        <x:v>6839</x:v>
      </x:c>
      <x:c r="I1367" s="60" t="n">
        <x:v>818.79</x:v>
      </x:c>
      <x:c r="J1367" s="32" t="n">
        <x:v>0.302</x:v>
      </x:c>
      <x:c r="K1367" s="32" t="n">
        <x:v>0.842</x:v>
      </x:c>
      <x:c r="L1367" t="n">
        <x:v>0</x:v>
      </x:c>
      <x:c r="M1367" t="n">
        <x:v>7</x:v>
      </x:c>
      <x:c r="N1367" s="32" t="n">
        <x:v>0.098</x:v>
      </x:c>
    </x:row>
    <x:row r="1368">
      <x:c r="A1368" t="str">
        <x:v>C01367</x:v>
      </x:c>
      <x:c r="B1368" t="n">
        <x:v>21</x:v>
      </x:c>
      <x:c r="C1368" s="30" t="n">
        <x:v>77495</x:v>
      </x:c>
      <x:c r="D1368" t="n">
        <x:v>622</x:v>
      </x:c>
      <x:c r="E1368" t="n">
        <x:v>25</x:v>
      </x:c>
      <x:c r="F1368" t="str">
        <x:v>Gold</x:v>
      </x:c>
      <x:c r="G1368" t="str">
        <x:v>Digital</x:v>
      </x:c>
      <x:c r="H1368" s="60" t="n">
        <x:v>6934</x:v>
      </x:c>
      <x:c r="I1368" s="60" t="n">
        <x:v>1019.42</x:v>
      </x:c>
      <x:c r="J1368" s="32" t="n">
        <x:v>0.317</x:v>
      </x:c>
      <x:c r="K1368" s="32" t="n">
        <x:v>0.645</x:v>
      </x:c>
      <x:c r="L1368" t="n">
        <x:v>0</x:v>
      </x:c>
      <x:c r="M1368" t="n">
        <x:v>6</x:v>
      </x:c>
      <x:c r="N1368" s="32" t="n">
        <x:v>0.167</x:v>
      </x:c>
    </x:row>
    <x:row r="1369">
      <x:c r="A1369" t="str">
        <x:v>C01368</x:v>
      </x:c>
      <x:c r="B1369" t="n">
        <x:v>64</x:v>
      </x:c>
      <x:c r="C1369" s="30" t="n">
        <x:v>79958</x:v>
      </x:c>
      <x:c r="D1369" t="n">
        <x:v>620</x:v>
      </x:c>
      <x:c r="E1369" t="n">
        <x:v>43</x:v>
      </x:c>
      <x:c r="F1369" t="str">
        <x:v>Gold</x:v>
      </x:c>
      <x:c r="G1369" t="str">
        <x:v>Branch</x:v>
      </x:c>
      <x:c r="H1369" s="60" t="n">
        <x:v>8712</x:v>
      </x:c>
      <x:c r="I1369" s="60" t="n">
        <x:v>1235.37</x:v>
      </x:c>
      <x:c r="J1369" s="32" t="n">
        <x:v>0.591</x:v>
      </x:c>
      <x:c r="K1369" s="32" t="n">
        <x:v>0.719</x:v>
      </x:c>
      <x:c r="L1369" t="n">
        <x:v>0</x:v>
      </x:c>
      <x:c r="M1369" t="n">
        <x:v>8</x:v>
      </x:c>
      <x:c r="N1369" s="32" t="n">
        <x:v>0.04</x:v>
      </x:c>
    </x:row>
    <x:row r="1370">
      <x:c r="A1370" t="str">
        <x:v>C01369</x:v>
      </x:c>
      <x:c r="B1370" t="n">
        <x:v>21</x:v>
      </x:c>
      <x:c r="C1370" s="30" t="n">
        <x:v>104330</x:v>
      </x:c>
      <x:c r="D1370" t="n">
        <x:v>735</x:v>
      </x:c>
      <x:c r="E1370" t="n">
        <x:v>93</x:v>
      </x:c>
      <x:c r="F1370" t="str">
        <x:v>Gold</x:v>
      </x:c>
      <x:c r="G1370" t="str">
        <x:v>Partner</x:v>
      </x:c>
      <x:c r="H1370" s="60" t="n">
        <x:v>18039</x:v>
      </x:c>
      <x:c r="I1370" s="60" t="n">
        <x:v>1751.65</x:v>
      </x:c>
      <x:c r="J1370" s="32" t="n">
        <x:v>0.304</x:v>
      </x:c>
      <x:c r="K1370" s="32" t="n">
        <x:v>0.866</x:v>
      </x:c>
      <x:c r="L1370" t="n">
        <x:v>0</x:v>
      </x:c>
      <x:c r="M1370" t="n">
        <x:v>8</x:v>
      </x:c>
      <x:c r="N1370" s="32" t="n">
        <x:v>0.084</x:v>
      </x:c>
    </x:row>
    <x:row r="1371">
      <x:c r="A1371" t="str">
        <x:v>C01370</x:v>
      </x:c>
      <x:c r="B1371" t="n">
        <x:v>32</x:v>
      </x:c>
      <x:c r="C1371" s="30" t="n">
        <x:v>71710</x:v>
      </x:c>
      <x:c r="D1371" t="n">
        <x:v>579</x:v>
      </x:c>
      <x:c r="E1371" t="n">
        <x:v>41</x:v>
      </x:c>
      <x:c r="F1371" t="str">
        <x:v>Classic</x:v>
      </x:c>
      <x:c r="G1371" t="str">
        <x:v>Branch</x:v>
      </x:c>
      <x:c r="H1371" s="60" t="n">
        <x:v>1231</x:v>
      </x:c>
      <x:c r="I1371" s="60" t="n">
        <x:v>150</x:v>
      </x:c>
      <x:c r="J1371" s="32" t="n">
        <x:v>0.59</x:v>
      </x:c>
      <x:c r="K1371" s="32" t="n">
        <x:v>0.465</x:v>
      </x:c>
      <x:c r="L1371" t="n">
        <x:v>1</x:v>
      </x:c>
      <x:c r="M1371" t="n">
        <x:v>7</x:v>
      </x:c>
      <x:c r="N1371" s="32" t="n">
        <x:v>0.097</x:v>
      </x:c>
    </x:row>
    <x:row r="1372">
      <x:c r="A1372" t="str">
        <x:v>C01371</x:v>
      </x:c>
      <x:c r="B1372" t="n">
        <x:v>47</x:v>
      </x:c>
      <x:c r="C1372" s="30" t="n">
        <x:v>77766</x:v>
      </x:c>
      <x:c r="D1372" t="n">
        <x:v>627</x:v>
      </x:c>
      <x:c r="E1372" t="n">
        <x:v>83</x:v>
      </x:c>
      <x:c r="F1372" t="str">
        <x:v>Classic</x:v>
      </x:c>
      <x:c r="G1372" t="str">
        <x:v>Digital</x:v>
      </x:c>
      <x:c r="H1372" s="60" t="n">
        <x:v>7899</x:v>
      </x:c>
      <x:c r="I1372" s="60" t="n">
        <x:v>898.62</x:v>
      </x:c>
      <x:c r="J1372" s="32" t="n">
        <x:v>0.299</x:v>
      </x:c>
      <x:c r="K1372" s="32" t="n">
        <x:v>0.774</x:v>
      </x:c>
      <x:c r="L1372" t="n">
        <x:v>0</x:v>
      </x:c>
      <x:c r="M1372" t="n">
        <x:v>8</x:v>
      </x:c>
      <x:c r="N1372" s="32" t="n">
        <x:v>0.047</x:v>
      </x:c>
    </x:row>
    <x:row r="1373">
      <x:c r="A1373" t="str">
        <x:v>C01372</x:v>
      </x:c>
      <x:c r="B1373" t="n">
        <x:v>57</x:v>
      </x:c>
      <x:c r="C1373" s="30" t="n">
        <x:v>73485</x:v>
      </x:c>
      <x:c r="D1373" t="n">
        <x:v>605</x:v>
      </x:c>
      <x:c r="E1373" t="n">
        <x:v>38</x:v>
      </x:c>
      <x:c r="F1373" t="str">
        <x:v>Classic</x:v>
      </x:c>
      <x:c r="G1373" t="str">
        <x:v>Branch</x:v>
      </x:c>
      <x:c r="H1373" s="60" t="n">
        <x:v>3574</x:v>
      </x:c>
      <x:c r="I1373" s="60" t="n">
        <x:v>863.64</x:v>
      </x:c>
      <x:c r="J1373" s="32" t="n">
        <x:v>0.685</x:v>
      </x:c>
      <x:c r="K1373" s="32" t="n">
        <x:v>0.613</x:v>
      </x:c>
      <x:c r="L1373" t="n">
        <x:v>0</x:v>
      </x:c>
      <x:c r="M1373" t="n">
        <x:v>8</x:v>
      </x:c>
      <x:c r="N1373" s="32" t="n">
        <x:v>0.046</x:v>
      </x:c>
    </x:row>
    <x:row r="1374">
      <x:c r="A1374" t="str">
        <x:v>C01373</x:v>
      </x:c>
      <x:c r="B1374" t="n">
        <x:v>46</x:v>
      </x:c>
      <x:c r="C1374" s="30" t="n">
        <x:v>57451</x:v>
      </x:c>
      <x:c r="D1374" t="n">
        <x:v>734</x:v>
      </x:c>
      <x:c r="E1374" t="n">
        <x:v>117</x:v>
      </x:c>
      <x:c r="F1374" t="str">
        <x:v>Gold</x:v>
      </x:c>
      <x:c r="G1374" t="str">
        <x:v>Direct Mail</x:v>
      </x:c>
      <x:c r="H1374" s="60" t="n">
        <x:v>9726</x:v>
      </x:c>
      <x:c r="I1374" s="60" t="n">
        <x:v>926.97</x:v>
      </x:c>
      <x:c r="J1374" s="32" t="n">
        <x:v>0.368</x:v>
      </x:c>
      <x:c r="K1374" s="32" t="n">
        <x:v>0.767</x:v>
      </x:c>
      <x:c r="L1374" t="n">
        <x:v>0</x:v>
      </x:c>
      <x:c r="M1374" t="n">
        <x:v>5</x:v>
      </x:c>
      <x:c r="N1374" s="32" t="n">
        <x:v>0.19</x:v>
      </x:c>
    </x:row>
    <x:row r="1375">
      <x:c r="A1375" t="str">
        <x:v>C01374</x:v>
      </x:c>
      <x:c r="B1375" t="n">
        <x:v>28</x:v>
      </x:c>
      <x:c r="C1375" s="30" t="n">
        <x:v>68206</x:v>
      </x:c>
      <x:c r="D1375" t="n">
        <x:v>679</x:v>
      </x:c>
      <x:c r="E1375" t="n">
        <x:v>29</x:v>
      </x:c>
      <x:c r="F1375" t="str">
        <x:v>Gold</x:v>
      </x:c>
      <x:c r="G1375" t="str">
        <x:v>Branch </x:v>
      </x:c>
      <x:c r="H1375" s="60" t="n">
        <x:v>8528</x:v>
      </x:c>
      <x:c r="I1375" s="60" t="n">
        <x:v>802.21</x:v>
      </x:c>
      <x:c r="J1375" s="32" t="n">
        <x:v>0.374</x:v>
      </x:c>
      <x:c r="K1375" s="32" t="n">
        <x:v>0.718</x:v>
      </x:c>
      <x:c r="L1375" t="n">
        <x:v>0</x:v>
      </x:c>
      <x:c r="M1375" t="n">
        <x:v>7</x:v>
      </x:c>
      <x:c r="N1375" s="32" t="n">
        <x:v>0.22</x:v>
      </x:c>
    </x:row>
    <x:row r="1376">
      <x:c r="A1376" t="str">
        <x:v>C01375</x:v>
      </x:c>
      <x:c r="B1376" t="n">
        <x:v>42</x:v>
      </x:c>
      <x:c r="C1376" s="30" t="n">
        <x:v>54619</x:v>
      </x:c>
      <x:c r="D1376" t="n">
        <x:v>651</x:v>
      </x:c>
      <x:c r="E1376" t="n">
        <x:v>27</x:v>
      </x:c>
      <x:c r="F1376" t="str">
        <x:v>Classic</x:v>
      </x:c>
      <x:c r="G1376" t="str">
        <x:v>Branch</x:v>
      </x:c>
      <x:c r="H1376" s="60" t="n">
        <x:v>5328</x:v>
      </x:c>
      <x:c r="I1376" s="60" t="n">
        <x:v>414.31</x:v>
      </x:c>
      <x:c r="J1376" s="32" t="n">
        <x:v>0.515</x:v>
      </x:c>
      <x:c r="K1376" s="32" t="n">
        <x:v>0.696</x:v>
      </x:c>
      <x:c r="L1376" t="n">
        <x:v>1</x:v>
      </x:c>
      <x:c r="M1376" t="n">
        <x:v>6</x:v>
      </x:c>
      <x:c r="N1376" s="32" t="n">
        <x:v>0.157</x:v>
      </x:c>
    </x:row>
    <x:row r="1377">
      <x:c r="A1377" t="str">
        <x:v>C01376</x:v>
      </x:c>
      <x:c r="B1377" t="n">
        <x:v>37</x:v>
      </x:c>
      <x:c r="C1377" s="30" t="n">
        <x:v>34689</x:v>
      </x:c>
      <x:c r="D1377" t="n">
        <x:v>626</x:v>
      </x:c>
      <x:c r="E1377" t="n">
        <x:v>32</x:v>
      </x:c>
      <x:c r="F1377" t="str">
        <x:v>Classic</x:v>
      </x:c>
      <x:c r="G1377" t="str">
        <x:v>Branch</x:v>
      </x:c>
      <x:c r="H1377" s="60" t="n">
        <x:v>2612</x:v>
      </x:c>
      <x:c r="I1377" s="60" t="n">
        <x:v>244.35</x:v>
      </x:c>
      <x:c r="J1377" s="32" t="n">
        <x:v>0.425</x:v>
      </x:c>
      <x:c r="K1377" s="32" t="n">
        <x:v>0.587</x:v>
      </x:c>
      <x:c r="L1377" t="n">
        <x:v>0</x:v>
      </x:c>
      <x:c r="M1377" t="n">
        <x:v>9</x:v>
      </x:c>
      <x:c r="N1377" s="32" t="n">
        <x:v>0.038</x:v>
      </x:c>
    </x:row>
    <x:row r="1378">
      <x:c r="A1378" t="str">
        <x:v>C01377</x:v>
      </x:c>
      <x:c r="B1378" t="n">
        <x:v>52</x:v>
      </x:c>
      <x:c r="C1378" s="30" t="n">
        <x:v>46934</x:v>
      </x:c>
      <x:c r="D1378" t="n">
        <x:v>616</x:v>
      </x:c>
      <x:c r="E1378" t="n">
        <x:v>52</x:v>
      </x:c>
      <x:c r="F1378" t="str">
        <x:v>Classic</x:v>
      </x:c>
      <x:c r="G1378" t="str">
        <x:v>Branch</x:v>
      </x:c>
      <x:c r="H1378" s="60" t="n">
        <x:v>2727</x:v>
      </x:c>
      <x:c r="I1378" s="60" t="n">
        <x:v>761.86</x:v>
      </x:c>
      <x:c r="J1378" s="32" t="n">
        <x:v>0.361</x:v>
      </x:c>
      <x:c r="K1378" s="32" t="n">
        <x:v>0.677</x:v>
      </x:c>
      <x:c r="L1378" t="n">
        <x:v>0</x:v>
      </x:c>
      <x:c r="M1378" t="n">
        <x:v>9</x:v>
      </x:c>
      <x:c r="N1378" s="32" t="n">
        <x:v>0.02</x:v>
      </x:c>
    </x:row>
    <x:row r="1379">
      <x:c r="A1379" t="str">
        <x:v>C01378</x:v>
      </x:c>
      <x:c r="B1379" t="n">
        <x:v>45</x:v>
      </x:c>
      <x:c r="C1379" s="30" t="n">
        <x:v>37242</x:v>
      </x:c>
      <x:c r="D1379" t="n">
        <x:v>698</x:v>
      </x:c>
      <x:c r="E1379" t="n">
        <x:v>57</x:v>
      </x:c>
      <x:c r="F1379" t="str">
        <x:v>Classic</x:v>
      </x:c>
      <x:c r="G1379" t="str">
        <x:v>Digital</x:v>
      </x:c>
      <x:c r="H1379" s="60" t="n">
        <x:v>4000</x:v>
      </x:c>
      <x:c r="I1379" s="60" t="n">
        <x:v>591.05</x:v>
      </x:c>
      <x:c r="J1379" s="32" t="n">
        <x:v>0.466</x:v>
      </x:c>
      <x:c r="K1379" s="32" t="n">
        <x:v>0.878</x:v>
      </x:c>
      <x:c r="L1379" t="n">
        <x:v>0</x:v>
      </x:c>
      <x:c r="M1379" t="n">
        <x:v>9</x:v>
      </x:c>
      <x:c r="N1379" s="32" t="n">
        <x:v>0.02</x:v>
      </x:c>
    </x:row>
    <x:row r="1380">
      <x:c r="A1380" t="str">
        <x:v>C01379</x:v>
      </x:c>
      <x:c r="B1380" t="n">
        <x:v>33</x:v>
      </x:c>
      <x:c r="C1380" s="30" t="n">
        <x:v>42519</x:v>
      </x:c>
      <x:c r="D1380" t="n">
        <x:v>741</x:v>
      </x:c>
      <x:c r="E1380" t="n">
        <x:v>53</x:v>
      </x:c>
      <x:c r="F1380" t="str">
        <x:v>Classic</x:v>
      </x:c>
      <x:c r="G1380" t="str">
        <x:v>Branch</x:v>
      </x:c>
      <x:c r="H1380" s="60" t="n">
        <x:v>7108</x:v>
      </x:c>
      <x:c r="I1380" s="60" t="n">
        <x:v>767.94</x:v>
      </x:c>
      <x:c r="J1380" s="32" t="n">
        <x:v>0.526</x:v>
      </x:c>
      <x:c r="K1380" s="32" t="n">
        <x:v>0.882</x:v>
      </x:c>
      <x:c r="L1380" t="n">
        <x:v>0</x:v>
      </x:c>
      <x:c r="M1380" t="n">
        <x:v>8</x:v>
      </x:c>
      <x:c r="N1380" s="32" t="n">
        <x:v>0.02</x:v>
      </x:c>
    </x:row>
    <x:row r="1381">
      <x:c r="A1381" t="str">
        <x:v>C01380</x:v>
      </x:c>
      <x:c r="B1381" t="n">
        <x:v>55</x:v>
      </x:c>
      <x:c r="C1381" s="30" t="n">
        <x:v>51940</x:v>
      </x:c>
      <x:c r="D1381" t="n">
        <x:v>675</x:v>
      </x:c>
      <x:c r="E1381" t="n">
        <x:v>17</x:v>
      </x:c>
      <x:c r="F1381" t="str">
        <x:v>Classic</x:v>
      </x:c>
      <x:c r="G1381" t="str">
        <x:v>Direct Mail</x:v>
      </x:c>
      <x:c r="H1381" s="60" t="n">
        <x:v>4752</x:v>
      </x:c>
      <x:c r="I1381" s="60" t="n">
        <x:v>1005.52</x:v>
      </x:c>
      <x:c r="J1381" s="32" t="n">
        <x:v>0.394</x:v>
      </x:c>
      <x:c r="K1381" s="32" t="n">
        <x:v>0.762</x:v>
      </x:c>
      <x:c r="L1381" t="n">
        <x:v>1</x:v>
      </x:c>
      <x:c r="M1381" t="n">
        <x:v>8</x:v>
      </x:c>
      <x:c r="N1381" s="32" t="n">
        <x:v>0.067</x:v>
      </x:c>
    </x:row>
    <x:row r="1382">
      <x:c r="A1382" t="str">
        <x:v>C01381</x:v>
      </x:c>
      <x:c r="B1382" t="n">
        <x:v>42</x:v>
      </x:c>
      <x:c r="C1382" s="30" t="n">
        <x:v>70530</x:v>
      </x:c>
      <x:c r="D1382" t="n">
        <x:v>737</x:v>
      </x:c>
      <x:c r="E1382" t="n">
        <x:v>83</x:v>
      </x:c>
      <x:c r="F1382" t="str">
        <x:v>Gold</x:v>
      </x:c>
      <x:c r="G1382" t="str">
        <x:v>Partner</x:v>
      </x:c>
      <x:c r="H1382" s="60" t="n">
        <x:v>10456</x:v>
      </x:c>
      <x:c r="I1382" s="60" t="n">
        <x:v>950.07</x:v>
      </x:c>
      <x:c r="J1382" s="32" t="n">
        <x:v>0.352</x:v>
      </x:c>
      <x:c r="K1382" s="32" t="n">
        <x:v>0.756</x:v>
      </x:c>
      <x:c r="L1382" t="n">
        <x:v>0</x:v>
      </x:c>
      <x:c r="M1382" t="n">
        <x:v>8</x:v>
      </x:c>
      <x:c r="N1382" s="32" t="n">
        <x:v>0.082</x:v>
      </x:c>
    </x:row>
    <x:row r="1383">
      <x:c r="A1383" t="str">
        <x:v>C01382</x:v>
      </x:c>
      <x:c r="B1383" t="n">
        <x:v>46</x:v>
      </x:c>
      <x:c r="C1383" s="30" t="n">
        <x:v>82921</x:v>
      </x:c>
      <x:c r="D1383" t="n">
        <x:v>660</x:v>
      </x:c>
      <x:c r="E1383" t="n">
        <x:v>7</x:v>
      </x:c>
      <x:c r="F1383" t="str">
        <x:v>Gold</x:v>
      </x:c>
      <x:c r="G1383" t="str">
        <x:v>Direct Mail</x:v>
      </x:c>
      <x:c r="H1383" s="60" t="n">
        <x:v>13781</x:v>
      </x:c>
      <x:c r="I1383" s="60" t="n">
        <x:v>1087.13</x:v>
      </x:c>
      <x:c r="J1383" s="32" t="n">
        <x:v>0.366</x:v>
      </x:c>
      <x:c r="K1383" s="32" t="n">
        <x:v>0.738</x:v>
      </x:c>
      <x:c r="L1383" t="n">
        <x:v>0</x:v>
      </x:c>
      <x:c r="M1383" t="n">
        <x:v>8</x:v>
      </x:c>
      <x:c r="N1383" s="32" t="n">
        <x:v>0.077</x:v>
      </x:c>
    </x:row>
    <x:row r="1384">
      <x:c r="A1384" t="str">
        <x:v>C01383</x:v>
      </x:c>
      <x:c r="B1384" t="n">
        <x:v>46</x:v>
      </x:c>
      <x:c r="C1384" s="30" t="n">
        <x:v>122113</x:v>
      </x:c>
      <x:c r="D1384" t="n">
        <x:v>734</x:v>
      </x:c>
      <x:c r="E1384" t="n">
        <x:v>93</x:v>
      </x:c>
      <x:c r="F1384" t="str">
        <x:v>Platinum</x:v>
      </x:c>
      <x:c r="G1384" t="str">
        <x:v>Branch</x:v>
      </x:c>
      <x:c r="H1384" s="60" t="n">
        <x:v>30150</x:v>
      </x:c>
      <x:c r="I1384" s="60" t="n">
        <x:v>3009.94</x:v>
      </x:c>
      <x:c r="J1384" s="32" t="n">
        <x:v>0.287</x:v>
      </x:c>
      <x:c r="K1384" s="32" t="n">
        <x:v>1</x:v>
      </x:c>
      <x:c r="L1384" t="n">
        <x:v>0</x:v>
      </x:c>
      <x:c r="M1384" t="n">
        <x:v>8</x:v>
      </x:c>
      <x:c r="N1384" s="32" t="n">
        <x:v>0.042</x:v>
      </x:c>
    </x:row>
    <x:row r="1385">
      <x:c r="A1385" t="str">
        <x:v>C01384</x:v>
      </x:c>
      <x:c r="B1385" t="n">
        <x:v>39</x:v>
      </x:c>
      <x:c r="C1385" s="30" t="n">
        <x:v>48947</x:v>
      </x:c>
      <x:c r="D1385" t="n">
        <x:v>705</x:v>
      </x:c>
      <x:c r="E1385" t="n">
        <x:v>20</x:v>
      </x:c>
      <x:c r="F1385" t="str">
        <x:v>Gold</x:v>
      </x:c>
      <x:c r="G1385" t="str">
        <x:v>Digital</x:v>
      </x:c>
      <x:c r="H1385" s="60" t="n">
        <x:v>10792</x:v>
      </x:c>
      <x:c r="I1385" s="60" t="n">
        <x:v>1504.76</x:v>
      </x:c>
      <x:c r="J1385" s="32" t="n">
        <x:v>0.236</x:v>
      </x:c>
      <x:c r="K1385" s="32" t="n">
        <x:v>0.692</x:v>
      </x:c>
      <x:c r="L1385" t="n">
        <x:v>0</x:v>
      </x:c>
      <x:c r="M1385" t="n">
        <x:v>8</x:v>
      </x:c>
      <x:c r="N1385" s="32" t="n">
        <x:v>0.083</x:v>
      </x:c>
    </x:row>
    <x:row r="1386">
      <x:c r="A1386" t="str">
        <x:v>C01385</x:v>
      </x:c>
      <x:c r="B1386" t="n">
        <x:v>52</x:v>
      </x:c>
      <x:c r="C1386" s="30" t="n">
        <x:v>77579</x:v>
      </x:c>
      <x:c r="D1386" t="n">
        <x:v>709</x:v>
      </x:c>
      <x:c r="E1386" t="n">
        <x:v>13</x:v>
      </x:c>
      <x:c r="F1386" t="str">
        <x:v>Gold</x:v>
      </x:c>
      <x:c r="G1386" t="str">
        <x:v>Partner</x:v>
      </x:c>
      <x:c r="H1386" s="60" t="n">
        <x:v>11838</x:v>
      </x:c>
      <x:c r="I1386" s="60" t="n">
        <x:v>1784.19</x:v>
      </x:c>
      <x:c r="J1386" s="32" t="n">
        <x:v>0.514</x:v>
      </x:c>
      <x:c r="K1386" s="32" t="n">
        <x:v>0.732</x:v>
      </x:c>
      <x:c r="L1386" t="n">
        <x:v>0</x:v>
      </x:c>
      <x:c r="M1386" t="n">
        <x:v>6</x:v>
      </x:c>
      <x:c r="N1386" s="32" t="n">
        <x:v>0.129</x:v>
      </x:c>
    </x:row>
    <x:row r="1387">
      <x:c r="A1387" t="str">
        <x:v>C01386</x:v>
      </x:c>
      <x:c r="B1387" t="n">
        <x:v>34</x:v>
      </x:c>
      <x:c r="C1387" s="30" t="n">
        <x:v>107472</x:v>
      </x:c>
      <x:c r="D1387" t="n">
        <x:v>600</x:v>
      </x:c>
      <x:c r="E1387" t="n">
        <x:v>38</x:v>
      </x:c>
      <x:c r="F1387" t="str">
        <x:v>Gold</x:v>
      </x:c>
      <x:c r="G1387" t="str">
        <x:v>Direct Mail</x:v>
      </x:c>
      <x:c r="H1387" s="60" t="n">
        <x:v>12140</x:v>
      </x:c>
      <x:c r="I1387" s="60" t="n">
        <x:v>1237.44</x:v>
      </x:c>
      <x:c r="J1387" s="32" t="n">
        <x:v>0.662</x:v>
      </x:c>
      <x:c r="K1387" s="32" t="n">
        <x:v>0.694</x:v>
      </x:c>
      <x:c r="L1387" t="n">
        <x:v>0</x:v>
      </x:c>
      <x:c r="M1387" t="n">
        <x:v>7</x:v>
      </x:c>
      <x:c r="N1387" s="32" t="n">
        <x:v>0.123</x:v>
      </x:c>
    </x:row>
    <x:row r="1388">
      <x:c r="A1388" t="str">
        <x:v>C01387</x:v>
      </x:c>
      <x:c r="B1388" t="n">
        <x:v>49</x:v>
      </x:c>
      <x:c r="C1388" s="30" t="n">
        <x:v>62415</x:v>
      </x:c>
      <x:c r="D1388" t="n">
        <x:v>779</x:v>
      </x:c>
      <x:c r="E1388" t="n">
        <x:v>29</x:v>
      </x:c>
      <x:c r="F1388" t="str">
        <x:v>Gold</x:v>
      </x:c>
      <x:c r="G1388" t="str">
        <x:v>Partner</x:v>
      </x:c>
      <x:c r="H1388" s="60" t="n">
        <x:v>14933</x:v>
      </x:c>
      <x:c r="I1388" s="60" t="n">
        <x:v>1527.67</x:v>
      </x:c>
      <x:c r="J1388" s="32" t="n">
        <x:v>0.373</x:v>
      </x:c>
      <x:c r="K1388" s="32" t="n">
        <x:v>0.989</x:v>
      </x:c>
      <x:c r="L1388" t="n">
        <x:v>0</x:v>
      </x:c>
      <x:c r="M1388" t="n">
        <x:v>6</x:v>
      </x:c>
      <x:c r="N1388" s="32" t="n">
        <x:v>0.143</x:v>
      </x:c>
    </x:row>
    <x:row r="1389">
      <x:c r="A1389" t="str">
        <x:v>C01388</x:v>
      </x:c>
      <x:c r="B1389" t="n">
        <x:v>48</x:v>
      </x:c>
      <x:c r="C1389" s="30" t="n">
        <x:v>52374</x:v>
      </x:c>
      <x:c r="D1389" t="n">
        <x:v>645</x:v>
      </x:c>
      <x:c r="E1389" t="n">
        <x:v>86</x:v>
      </x:c>
      <x:c r="F1389" t="str">
        <x:v>Classic</x:v>
      </x:c>
      <x:c r="G1389" t="str">
        <x:v>Branch</x:v>
      </x:c>
      <x:c r="H1389" s="60" t="n">
        <x:v>1000</x:v>
      </x:c>
      <x:c r="I1389" s="60" t="n">
        <x:v>388.77</x:v>
      </x:c>
      <x:c r="J1389" s="32" t="n">
        <x:v>0.498</x:v>
      </x:c>
      <x:c r="K1389" s="32" t="n">
        <x:v>0.734</x:v>
      </x:c>
      <x:c r="L1389" t="n">
        <x:v>1</x:v>
      </x:c>
      <x:c r="M1389" t="n">
        <x:v>8</x:v>
      </x:c>
      <x:c r="N1389" s="32" t="n">
        <x:v>0.023</x:v>
      </x:c>
    </x:row>
    <x:row r="1390">
      <x:c r="A1390" t="str">
        <x:v>C01389</x:v>
      </x:c>
      <x:c r="B1390" t="n">
        <x:v>27</x:v>
      </x:c>
      <x:c r="C1390" s="30" t="n">
        <x:v>121386</x:v>
      </x:c>
      <x:c r="D1390" t="n">
        <x:v>775</x:v>
      </x:c>
      <x:c r="E1390" t="n">
        <x:v>18</x:v>
      </x:c>
      <x:c r="F1390" t="str">
        <x:v>Platinum</x:v>
      </x:c>
      <x:c r="G1390" t="str">
        <x:v>Branch </x:v>
      </x:c>
      <x:c r="H1390" s="60" t="n">
        <x:v>28630</x:v>
      </x:c>
      <x:c r="I1390" s="60" t="n">
        <x:v>2800.29</x:v>
      </x:c>
      <x:c r="J1390" s="32" t="n">
        <x:v>0.287</x:v>
      </x:c>
      <x:c r="K1390" s="32" t="n">
        <x:v>0.704</x:v>
      </x:c>
      <x:c r="L1390" t="n">
        <x:v>0</x:v>
      </x:c>
      <x:c r="M1390" t="n">
        <x:v>10</x:v>
      </x:c>
      <x:c r="N1390" s="32" t="n">
        <x:v>0.02</x:v>
      </x:c>
    </x:row>
    <x:row r="1391">
      <x:c r="A1391" t="str">
        <x:v>C01390</x:v>
      </x:c>
      <x:c r="B1391" t="n">
        <x:v>75</x:v>
      </x:c>
      <x:c r="C1391" s="30" t="n">
        <x:v>28000</x:v>
      </x:c>
      <x:c r="D1391" t="n">
        <x:v>667</x:v>
      </x:c>
      <x:c r="E1391" t="n">
        <x:v>25</x:v>
      </x:c>
      <x:c r="F1391" t="str">
        <x:v> Classic</x:v>
      </x:c>
      <x:c r="G1391" t="str">
        <x:v>partner</x:v>
      </x:c>
      <x:c r="H1391" s="60" t="n">
        <x:v>1221</x:v>
      </x:c>
      <x:c r="I1391" s="60" t="n">
        <x:v>251.78</x:v>
      </x:c>
      <x:c r="J1391" s="32" t="n">
        <x:v>0.346</x:v>
      </x:c>
      <x:c r="K1391" s="32" t="n">
        <x:v>0.763</x:v>
      </x:c>
      <x:c r="L1391" t="n">
        <x:v>1</x:v>
      </x:c>
      <x:c r="M1391" t="n">
        <x:v>8</x:v>
      </x:c>
      <x:c r="N1391" s="32" t="n">
        <x:v>0.058</x:v>
      </x:c>
    </x:row>
    <x:row r="1392">
      <x:c r="A1392" t="str">
        <x:v>C01391</x:v>
      </x:c>
      <x:c r="B1392" t="n">
        <x:v>47</x:v>
      </x:c>
      <x:c r="C1392" s="30" t="n">
        <x:v>64903</x:v>
      </x:c>
      <x:c r="D1392" t="n">
        <x:v>711</x:v>
      </x:c>
      <x:c r="E1392" t="n">
        <x:v>50</x:v>
      </x:c>
      <x:c r="F1392" t="str">
        <x:v>Gold</x:v>
      </x:c>
      <x:c r="G1392" t="str">
        <x:v>Digital</x:v>
      </x:c>
      <x:c r="H1392" s="60" t="n">
        <x:v>10837</x:v>
      </x:c>
      <x:c r="I1392" s="60" t="n">
        <x:v>1199.53</x:v>
      </x:c>
      <x:c r="J1392" s="32" t="n">
        <x:v>0.317</x:v>
      </x:c>
      <x:c r="K1392" s="32" t="n">
        <x:v>0.834</x:v>
      </x:c>
      <x:c r="L1392" t="n">
        <x:v>0</x:v>
      </x:c>
      <x:c r="M1392" t="n">
        <x:v>8</x:v>
      </x:c>
      <x:c r="N1392" s="32" t="n">
        <x:v>0.061</x:v>
      </x:c>
    </x:row>
    <x:row r="1393">
      <x:c r="A1393" t="str">
        <x:v>C01392</x:v>
      </x:c>
      <x:c r="B1393" t="n">
        <x:v>51</x:v>
      </x:c>
      <x:c r="C1393" s="30" t="n">
        <x:v>60882</x:v>
      </x:c>
      <x:c r="D1393" t="n">
        <x:v>661</x:v>
      </x:c>
      <x:c r="E1393" t="n">
        <x:v>5</x:v>
      </x:c>
      <x:c r="F1393" t="str">
        <x:v>Classic</x:v>
      </x:c>
      <x:c r="G1393" t="str">
        <x:v>Digital</x:v>
      </x:c>
      <x:c r="H1393" s="60" t="n">
        <x:v>5608</x:v>
      </x:c>
      <x:c r="I1393" s="60" t="n">
        <x:v>754.43</x:v>
      </x:c>
      <x:c r="J1393" s="32" t="n">
        <x:v>0.405</x:v>
      </x:c>
      <x:c r="K1393" s="32" t="n">
        <x:v>0.822</x:v>
      </x:c>
      <x:c r="L1393" t="n">
        <x:v>0</x:v>
      </x:c>
      <x:c r="M1393" t="n">
        <x:v>9</x:v>
      </x:c>
      <x:c r="N1393" s="32" t="n">
        <x:v>0.077</x:v>
      </x:c>
    </x:row>
    <x:row r="1394">
      <x:c r="A1394" t="str">
        <x:v>C01393</x:v>
      </x:c>
      <x:c r="B1394" t="n">
        <x:v>42</x:v>
      </x:c>
      <x:c r="C1394" s="30" t="n">
        <x:v>66435</x:v>
      </x:c>
      <x:c r="D1394" t="n">
        <x:v>520</x:v>
      </x:c>
      <x:c r="E1394" t="n">
        <x:v>44</x:v>
      </x:c>
      <x:c r="F1394" t="str">
        <x:v>Classic</x:v>
      </x:c>
      <x:c r="G1394" t="str">
        <x:v>Digital</x:v>
      </x:c>
      <x:c r="H1394" s="60" t="n">
        <x:v>1104</x:v>
      </x:c>
      <x:c r="I1394" s="60" t="n">
        <x:v>150</x:v>
      </x:c>
      <x:c r="J1394" s="32" t="n">
        <x:v>0.613</x:v>
      </x:c>
      <x:c r="K1394" s="32" t="n">
        <x:v>0.366</x:v>
      </x:c>
      <x:c r="L1394" t="n">
        <x:v>0</x:v>
      </x:c>
      <x:c r="M1394" t="n">
        <x:v>8</x:v>
      </x:c>
      <x:c r="N1394" s="32" t="n">
        <x:v>0.047</x:v>
      </x:c>
    </x:row>
    <x:row r="1395">
      <x:c r="A1395" t="str">
        <x:v>C01394</x:v>
      </x:c>
      <x:c r="B1395" t="n">
        <x:v>21</x:v>
      </x:c>
      <x:c r="C1395" s="30" t="n">
        <x:v>82694</x:v>
      </x:c>
      <x:c r="D1395" t="n">
        <x:v>697</x:v>
      </x:c>
      <x:c r="E1395" t="n">
        <x:v>48</x:v>
      </x:c>
      <x:c r="F1395" t="str">
        <x:v>Gold</x:v>
      </x:c>
      <x:c r="G1395" t="str">
        <x:v>Partner</x:v>
      </x:c>
      <x:c r="H1395" s="60" t="n">
        <x:v>14569</x:v>
      </x:c>
      <x:c r="I1395" s="60" t="n">
        <x:v>1765.19</x:v>
      </x:c>
      <x:c r="J1395" s="32" t="n">
        <x:v>0.451</x:v>
      </x:c>
      <x:c r="K1395" s="32" t="n">
        <x:v>0.786</x:v>
      </x:c>
      <x:c r="L1395" t="n">
        <x:v>0</x:v>
      </x:c>
      <x:c r="M1395" t="n">
        <x:v>10</x:v>
      </x:c>
      <x:c r="N1395" s="32" t="n">
        <x:v>0.02</x:v>
      </x:c>
    </x:row>
    <x:row r="1396">
      <x:c r="A1396" t="str">
        <x:v>C01395</x:v>
      </x:c>
      <x:c r="B1396" t="n">
        <x:v>39</x:v>
      </x:c>
      <x:c r="C1396" s="30" t="n">
        <x:v>96624</x:v>
      </x:c>
      <x:c r="D1396" t="n">
        <x:v>640</x:v>
      </x:c>
      <x:c r="E1396" t="n">
        <x:v>8</x:v>
      </x:c>
      <x:c r="F1396" t="str">
        <x:v>Gold</x:v>
      </x:c>
      <x:c r="G1396" t="str">
        <x:v>Digital</x:v>
      </x:c>
      <x:c r="H1396" s="60" t="n">
        <x:v>11187</x:v>
      </x:c>
      <x:c r="I1396" s="60" t="n">
        <x:v>1039.99</x:v>
      </x:c>
      <x:c r="J1396" s="32" t="n">
        <x:v>0.482</x:v>
      </x:c>
      <x:c r="K1396" s="32" t="n">
        <x:v>0.817</x:v>
      </x:c>
      <x:c r="L1396" t="n">
        <x:v>0</x:v>
      </x:c>
      <x:c r="M1396" t="n">
        <x:v>7</x:v>
      </x:c>
      <x:c r="N1396" s="32" t="n">
        <x:v>0.145</x:v>
      </x:c>
    </x:row>
    <x:row r="1397">
      <x:c r="A1397" t="str">
        <x:v>C01396</x:v>
      </x:c>
      <x:c r="B1397" t="n">
        <x:v>38</x:v>
      </x:c>
      <x:c r="C1397" s="30" t="n">
        <x:v>65304</x:v>
      </x:c>
      <x:c r="D1397" t="n">
        <x:v>650</x:v>
      </x:c>
      <x:c r="E1397" t="n">
        <x:v>30</x:v>
      </x:c>
      <x:c r="F1397" t="str">
        <x:v>Classic </x:v>
      </x:c>
      <x:c r="G1397" t="str">
        <x:v>Branch</x:v>
      </x:c>
      <x:c r="H1397" s="60" t="n">
        <x:v>6335</x:v>
      </x:c>
      <x:c r="I1397" s="60" t="n">
        <x:v>957.72</x:v>
      </x:c>
      <x:c r="J1397" s="32" t="n">
        <x:v>0.341</x:v>
      </x:c>
      <x:c r="K1397" s="32" t="n">
        <x:v>0.73</x:v>
      </x:c>
      <x:c r="L1397" t="n">
        <x:v>0</x:v>
      </x:c>
      <x:c r="M1397" t="n">
        <x:v>7</x:v>
      </x:c>
      <x:c r="N1397" s="32" t="n">
        <x:v>0.111</x:v>
      </x:c>
    </x:row>
    <x:row r="1398">
      <x:c r="A1398" t="str">
        <x:v>C01397</x:v>
      </x:c>
      <x:c r="B1398" t="n">
        <x:v>33</x:v>
      </x:c>
      <x:c r="C1398" s="30" t="n">
        <x:v>83537</x:v>
      </x:c>
      <x:c r="D1398" t="n">
        <x:v>730</x:v>
      </x:c>
      <x:c r="E1398" t="n">
        <x:v>67</x:v>
      </x:c>
      <x:c r="F1398" t="str">
        <x:v>Gold</x:v>
      </x:c>
      <x:c r="G1398" t="str">
        <x:v>Digital</x:v>
      </x:c>
      <x:c r="H1398" s="60" t="n">
        <x:v>13004</x:v>
      </x:c>
      <x:c r="I1398" s="60" t="n">
        <x:v>1311.07</x:v>
      </x:c>
      <x:c r="J1398" s="32" t="n">
        <x:v>0.262</x:v>
      </x:c>
      <x:c r="K1398" s="32" t="n">
        <x:v>0.882</x:v>
      </x:c>
      <x:c r="L1398" t="n">
        <x:v>0</x:v>
      </x:c>
      <x:c r="M1398" t="n">
        <x:v>6</x:v>
      </x:c>
      <x:c r="N1398" s="32" t="n">
        <x:v>0.153</x:v>
      </x:c>
    </x:row>
    <x:row r="1399">
      <x:c r="A1399" t="str">
        <x:v>C01398</x:v>
      </x:c>
      <x:c r="B1399" t="n">
        <x:v>28</x:v>
      </x:c>
      <x:c r="C1399" s="30" t="n">
        <x:v>163104</x:v>
      </x:c>
      <x:c r="D1399" t="n">
        <x:v>719</x:v>
      </x:c>
      <x:c r="E1399" t="n">
        <x:v>41</x:v>
      </x:c>
      <x:c r="F1399" t="str">
        <x:v>Platinum</x:v>
      </x:c>
      <x:c r="G1399" t="str">
        <x:v>Direct Mail</x:v>
      </x:c>
      <x:c r="H1399" s="60" t="n">
        <x:v>34452</x:v>
      </x:c>
      <x:c r="I1399" s="60" t="n">
        <x:v>3756.41</x:v>
      </x:c>
      <x:c r="J1399" s="32" t="n">
        <x:v>0.208</x:v>
      </x:c>
      <x:c r="K1399" s="32" t="n">
        <x:v>0.856</x:v>
      </x:c>
      <x:c r="L1399" t="n">
        <x:v>0</x:v>
      </x:c>
      <x:c r="M1399" t="n">
        <x:v>6</x:v>
      </x:c>
      <x:c r="N1399" s="32" t="n">
        <x:v>0.184</x:v>
      </x:c>
    </x:row>
    <x:row r="1400">
      <x:c r="A1400" t="str">
        <x:v>C01399</x:v>
      </x:c>
      <x:c r="B1400" t="n">
        <x:v>49</x:v>
      </x:c>
      <x:c r="C1400" s="30" t="n">
        <x:v>89476</x:v>
      </x:c>
      <x:c r="D1400" t="n">
        <x:v>655</x:v>
      </x:c>
      <x:c r="E1400" t="n">
        <x:v>39</x:v>
      </x:c>
      <x:c r="F1400" t="str">
        <x:v>gold</x:v>
      </x:c>
      <x:c r="G1400" t="str">
        <x:v>Digital</x:v>
      </x:c>
      <x:c r="H1400" s="60" t="n">
        <x:v>11137</x:v>
      </x:c>
      <x:c r="I1400" s="60" t="n">
        <x:v>1321.47</x:v>
      </x:c>
      <x:c r="J1400" s="32" t="n">
        <x:v>0.289</x:v>
      </x:c>
      <x:c r="K1400" s="32" t="n">
        <x:v>0.928</x:v>
      </x:c>
      <x:c r="L1400" t="n">
        <x:v>1</x:v>
      </x:c>
      <x:c r="M1400" t="n">
        <x:v>9</x:v>
      </x:c>
      <x:c r="N1400" s="32" t="n">
        <x:v>0.02</x:v>
      </x:c>
    </x:row>
    <x:row r="1401">
      <x:c r="A1401" t="str">
        <x:v>C01400</x:v>
      </x:c>
      <x:c r="B1401" t="n">
        <x:v>42</x:v>
      </x:c>
      <x:c r="C1401" s="30" t="n">
        <x:v>39509</x:v>
      </x:c>
      <x:c r="D1401" t="n">
        <x:v>646</x:v>
      </x:c>
      <x:c r="E1401" t="n">
        <x:v>24</x:v>
      </x:c>
      <x:c r="F1401" t="str">
        <x:v>CLASSIC</x:v>
      </x:c>
      <x:c r="G1401" t="str">
        <x:v>Branch</x:v>
      </x:c>
      <x:c r="H1401" s="60" t="n">
        <x:v>1000</x:v>
      </x:c>
      <x:c r="I1401" s="60" t="n">
        <x:v>150</x:v>
      </x:c>
      <x:c r="J1401" s="32" t="n">
        <x:v>0.525</x:v>
      </x:c>
      <x:c r="K1401" s="32" t="n">
        <x:v>0.645</x:v>
      </x:c>
      <x:c r="L1401" t="n">
        <x:v>0</x:v>
      </x:c>
      <x:c r="M1401" t="n">
        <x:v>5</x:v>
      </x:c>
      <x:c r="N1401" s="32" t="n">
        <x:v>0.191</x:v>
      </x:c>
    </x:row>
    <x:row r="1402">
      <x:c r="A1402" t="str">
        <x:v>C01401</x:v>
      </x:c>
      <x:c r="B1402" t="n">
        <x:v>44</x:v>
      </x:c>
      <x:c r="C1402" s="30" t="n">
        <x:v>64505</x:v>
      </x:c>
      <x:c r="D1402" t="n">
        <x:v>641</x:v>
      </x:c>
      <x:c r="E1402" t="n">
        <x:v>76</x:v>
      </x:c>
      <x:c r="F1402" t="str">
        <x:v>Classic</x:v>
      </x:c>
      <x:c r="G1402" t="str">
        <x:v>Digital</x:v>
      </x:c>
      <x:c r="H1402" s="60" t="n">
        <x:v>5424</x:v>
      </x:c>
      <x:c r="I1402" s="60" t="n">
        <x:v>714.98</x:v>
      </x:c>
      <x:c r="J1402" s="32" t="n">
        <x:v>0.443</x:v>
      </x:c>
      <x:c r="K1402" s="32" t="n">
        <x:v>0.667</x:v>
      </x:c>
      <x:c r="L1402" t="n">
        <x:v>0</x:v>
      </x:c>
      <x:c r="M1402" t="n">
        <x:v>8</x:v>
      </x:c>
      <x:c r="N1402" s="32" t="n">
        <x:v>0.02</x:v>
      </x:c>
    </x:row>
    <x:row r="1403">
      <x:c r="A1403" t="str">
        <x:v>C01402</x:v>
      </x:c>
      <x:c r="B1403" t="n">
        <x:v>56</x:v>
      </x:c>
      <x:c r="C1403" s="30" t="n">
        <x:v>94295</x:v>
      </x:c>
      <x:c r="D1403" t="n">
        <x:v>691</x:v>
      </x:c>
      <x:c r="E1403" t="n">
        <x:v>34</x:v>
      </x:c>
      <x:c r="F1403" t="str">
        <x:v> Gold</x:v>
      </x:c>
      <x:c r="G1403" t="str">
        <x:v>Branch</x:v>
      </x:c>
      <x:c r="H1403" s="60" t="n">
        <x:v>12638</x:v>
      </x:c>
      <x:c r="I1403" s="60" t="n">
        <x:v>1330.41</x:v>
      </x:c>
      <x:c r="J1403" s="32" t="n">
        <x:v>0.288</x:v>
      </x:c>
      <x:c r="K1403" s="32" t="n">
        <x:v>0.772</x:v>
      </x:c>
      <x:c r="L1403" t="n">
        <x:v>0</x:v>
      </x:c>
      <x:c r="M1403" t="n">
        <x:v>8</x:v>
      </x:c>
      <x:c r="N1403" s="32" t="n">
        <x:v>0.026</x:v>
      </x:c>
    </x:row>
    <x:row r="1404">
      <x:c r="A1404" t="str">
        <x:v>C01403</x:v>
      </x:c>
      <x:c r="B1404" t="n">
        <x:v>56</x:v>
      </x:c>
      <x:c r="C1404" s="30" t="n">
        <x:v>53126</x:v>
      </x:c>
      <x:c r="D1404" t="n">
        <x:v>720</x:v>
      </x:c>
      <x:c r="E1404" t="n">
        <x:v>60</x:v>
      </x:c>
      <x:c r="F1404" t="str">
        <x:v>Gold</x:v>
      </x:c>
      <x:c r="G1404" t="str">
        <x:v>Direct Mail</x:v>
      </x:c>
      <x:c r="H1404" s="60" t="n">
        <x:v>9084</x:v>
      </x:c>
      <x:c r="I1404" s="60" t="n">
        <x:v>1036.31</x:v>
      </x:c>
      <x:c r="J1404" s="32" t="n">
        <x:v>0.535</x:v>
      </x:c>
      <x:c r="K1404" s="32" t="n">
        <x:v>0.805</x:v>
      </x:c>
      <x:c r="L1404" t="n">
        <x:v>0</x:v>
      </x:c>
      <x:c r="M1404" t="n">
        <x:v>8</x:v>
      </x:c>
      <x:c r="N1404" s="32" t="n">
        <x:v>0.044</x:v>
      </x:c>
    </x:row>
    <x:row r="1405">
      <x:c r="A1405" t="str">
        <x:v>C01404</x:v>
      </x:c>
      <x:c r="B1405" t="n">
        <x:v>33</x:v>
      </x:c>
      <x:c r="C1405" s="30" t="n">
        <x:v>97391</x:v>
      </x:c>
      <x:c r="D1405" t="n">
        <x:v>697</x:v>
      </x:c>
      <x:c r="E1405" t="n">
        <x:v>18</x:v>
      </x:c>
      <x:c r="F1405" t="str">
        <x:v>Gold</x:v>
      </x:c>
      <x:c r="G1405" t="str">
        <x:v>Partner</x:v>
      </x:c>
      <x:c r="H1405" s="60" t="n">
        <x:v>15651</x:v>
      </x:c>
      <x:c r="I1405" s="60" t="n">
        <x:v>1493.51</x:v>
      </x:c>
      <x:c r="J1405" s="32" t="n">
        <x:v>0.254</x:v>
      </x:c>
      <x:c r="K1405" s="32" t="n">
        <x:v>0.772</x:v>
      </x:c>
      <x:c r="L1405" t="n">
        <x:v>0</x:v>
      </x:c>
      <x:c r="M1405" t="n">
        <x:v>5</x:v>
      </x:c>
      <x:c r="N1405" s="32" t="n">
        <x:v>0.238</x:v>
      </x:c>
    </x:row>
    <x:row r="1406">
      <x:c r="A1406" t="str">
        <x:v>C01405</x:v>
      </x:c>
      <x:c r="B1406" t="n">
        <x:v>46</x:v>
      </x:c>
      <x:c r="C1406" s="30" t="n">
        <x:v>132219</x:v>
      </x:c>
      <x:c r="D1406" t="n">
        <x:v>780</x:v>
      </x:c>
      <x:c r="E1406" t="n">
        <x:v>17</x:v>
      </x:c>
      <x:c r="F1406" t="str">
        <x:v>Platinum</x:v>
      </x:c>
      <x:c r="G1406" t="str">
        <x:v>Digital</x:v>
      </x:c>
      <x:c r="H1406" s="60" t="n">
        <x:v>30687</x:v>
      </x:c>
      <x:c r="I1406" s="60" t="n">
        <x:v>2805.46</x:v>
      </x:c>
      <x:c r="J1406" s="32" t="n">
        <x:v>0.512</x:v>
      </x:c>
      <x:c r="K1406" s="32" t="n">
        <x:v>1</x:v>
      </x:c>
      <x:c r="L1406" t="n">
        <x:v>0</x:v>
      </x:c>
      <x:c r="M1406" t="n">
        <x:v>6</x:v>
      </x:c>
      <x:c r="N1406" s="32" t="n">
        <x:v>0.124</x:v>
      </x:c>
    </x:row>
    <x:row r="1407">
      <x:c r="A1407" t="str">
        <x:v>C01406</x:v>
      </x:c>
      <x:c r="B1407" t="n">
        <x:v>40</x:v>
      </x:c>
      <x:c r="C1407" s="30" t="n">
        <x:v>102194</x:v>
      </x:c>
      <x:c r="D1407" t="n">
        <x:v>635</x:v>
      </x:c>
      <x:c r="E1407" t="n">
        <x:v>10</x:v>
      </x:c>
      <x:c r="F1407" t="str">
        <x:v>Gold</x:v>
      </x:c>
      <x:c r="G1407" t="str">
        <x:v>Branch</x:v>
      </x:c>
      <x:c r="H1407" s="60" t="n">
        <x:v>12577</x:v>
      </x:c>
      <x:c r="I1407" s="60" t="n">
        <x:v>1857.31</x:v>
      </x:c>
      <x:c r="J1407" s="32" t="n">
        <x:v>0.449</x:v>
      </x:c>
      <x:c r="K1407" s="32" t="n">
        <x:v>0.608</x:v>
      </x:c>
      <x:c r="L1407" t="n">
        <x:v>0</x:v>
      </x:c>
      <x:c r="M1407" t="n">
        <x:v>9</x:v>
      </x:c>
      <x:c r="N1407" s="32" t="n">
        <x:v>0.02</x:v>
      </x:c>
    </x:row>
    <x:row r="1408">
      <x:c r="A1408" t="str">
        <x:v>C01407</x:v>
      </x:c>
      <x:c r="B1408" t="n">
        <x:v>31</x:v>
      </x:c>
      <x:c r="C1408" s="30" t="n">
        <x:v>149106</x:v>
      </x:c>
      <x:c r="D1408" t="n">
        <x:v>698</x:v>
      </x:c>
      <x:c r="E1408" t="n">
        <x:v>27</x:v>
      </x:c>
      <x:c r="F1408" t="str">
        <x:v>Platinum</x:v>
      </x:c>
      <x:c r="G1408" t="str">
        <x:v>Digital</x:v>
      </x:c>
      <x:c r="H1408" s="60" t="n">
        <x:v>31699</x:v>
      </x:c>
      <x:c r="I1408" s="60" t="n">
        <x:v>3275.12</x:v>
      </x:c>
      <x:c r="J1408" s="32" t="n">
        <x:v>0.194</x:v>
      </x:c>
      <x:c r="K1408" s="32" t="n">
        <x:v>0.765</x:v>
      </x:c>
      <x:c r="L1408" t="n">
        <x:v>0</x:v>
      </x:c>
      <x:c r="M1408" t="n">
        <x:v>7</x:v>
      </x:c>
      <x:c r="N1408" s="32" t="n">
        <x:v>0.106</x:v>
      </x:c>
    </x:row>
    <x:row r="1409">
      <x:c r="A1409" t="str">
        <x:v>C01408</x:v>
      </x:c>
      <x:c r="B1409" t="n">
        <x:v>28</x:v>
      </x:c>
      <x:c r="C1409" s="30" t="n">
        <x:v>100819</x:v>
      </x:c>
      <x:c r="D1409" t="n">
        <x:v>713</x:v>
      </x:c>
      <x:c r="E1409" t="n">
        <x:v>137</x:v>
      </x:c>
      <x:c r="F1409" t="str">
        <x:v>Platinum</x:v>
      </x:c>
      <x:c r="G1409" t="str">
        <x:v>Digital</x:v>
      </x:c>
      <x:c r="H1409" s="60" t="n">
        <x:v>20248</x:v>
      </x:c>
      <x:c r="I1409" s="60" t="n">
        <x:v>2237.8</x:v>
      </x:c>
      <x:c r="J1409" s="32" t="n">
        <x:v>0.615</x:v>
      </x:c>
      <x:c r="K1409" s="32" t="n">
        <x:v>0.856</x:v>
      </x:c>
      <x:c r="L1409" t="n">
        <x:v>0</x:v>
      </x:c>
      <x:c r="M1409" t="n">
        <x:v>8</x:v>
      </x:c>
      <x:c r="N1409" s="32" t="n">
        <x:v>0.031</x:v>
      </x:c>
    </x:row>
    <x:row r="1410">
      <x:c r="A1410" t="str">
        <x:v>C01409</x:v>
      </x:c>
      <x:c r="B1410" t="n">
        <x:v>27</x:v>
      </x:c>
      <x:c r="C1410" s="30" t="n">
        <x:v>95507</x:v>
      </x:c>
      <x:c r="D1410" t="n">
        <x:v>713</x:v>
      </x:c>
      <x:c r="E1410" t="n">
        <x:v>59</x:v>
      </x:c>
      <x:c r="F1410" t="str">
        <x:v>Platinum</x:v>
      </x:c>
      <x:c r="G1410" t="str">
        <x:v>Digital</x:v>
      </x:c>
      <x:c r="H1410" s="60" t="n">
        <x:v>20529</x:v>
      </x:c>
      <x:c r="I1410" s="60" t="n">
        <x:v>2023.52</x:v>
      </x:c>
      <x:c r="J1410" s="32" t="n">
        <x:v>0.559</x:v>
      </x:c>
      <x:c r="K1410" s="32" t="n">
        <x:v>0.836</x:v>
      </x:c>
      <x:c r="L1410" t="n">
        <x:v>0</x:v>
      </x:c>
      <x:c r="M1410" t="n">
        <x:v>5</x:v>
      </x:c>
      <x:c r="N1410" s="32" t="n">
        <x:v>0.222</x:v>
      </x:c>
    </x:row>
    <x:row r="1411">
      <x:c r="A1411" t="str">
        <x:v>C01410</x:v>
      </x:c>
      <x:c r="B1411" t="n">
        <x:v>52</x:v>
      </x:c>
      <x:c r="C1411" s="30" t="n">
        <x:v>102965</x:v>
      </x:c>
      <x:c r="D1411" t="n">
        <x:v>687</x:v>
      </x:c>
      <x:c r="E1411" t="n">
        <x:v>46</x:v>
      </x:c>
      <x:c r="F1411" t="str">
        <x:v>Classic</x:v>
      </x:c>
      <x:c r="G1411" t="str">
        <x:v>Direct Mail</x:v>
      </x:c>
      <x:c r="H1411" s="60" t="n">
        <x:v>12085</x:v>
      </x:c>
      <x:c r="I1411" s="60" t="n">
        <x:v>1511.41</x:v>
      </x:c>
      <x:c r="J1411" s="32" t="n">
        <x:v>0.486</x:v>
      </x:c>
      <x:c r="K1411" s="32" t="n">
        <x:v>0.647</x:v>
      </x:c>
      <x:c r="L1411" t="n">
        <x:v>0</x:v>
      </x:c>
      <x:c r="M1411" t="n">
        <x:v>9</x:v>
      </x:c>
      <x:c r="N1411" s="32" t="n">
        <x:v>0.02</x:v>
      </x:c>
    </x:row>
    <x:row r="1412">
      <x:c r="A1412" t="str">
        <x:v>C01411</x:v>
      </x:c>
      <x:c r="B1412" t="n">
        <x:v>25</x:v>
      </x:c>
      <x:c r="C1412" s="30" t="n">
        <x:v>53424</x:v>
      </x:c>
      <x:c r="D1412" t="n">
        <x:v>621</x:v>
      </x:c>
      <x:c r="E1412" t="n">
        <x:v>104</x:v>
      </x:c>
      <x:c r="F1412" t="str">
        <x:v>Classic</x:v>
      </x:c>
      <x:c r="G1412" t="str">
        <x:v>Branch</x:v>
      </x:c>
      <x:c r="H1412" s="60" t="n">
        <x:v>2808</x:v>
      </x:c>
      <x:c r="I1412" s="60" t="n">
        <x:v>331.28</x:v>
      </x:c>
      <x:c r="J1412" s="32" t="n">
        <x:v>0.443</x:v>
      </x:c>
      <x:c r="K1412" s="32" t="n">
        <x:v>0.551</x:v>
      </x:c>
      <x:c r="L1412" t="n">
        <x:v>0</x:v>
      </x:c>
      <x:c r="M1412" t="str"/>
      <x:c r="N1412" s="32" t="n">
        <x:v>0.059</x:v>
      </x:c>
    </x:row>
    <x:row r="1413">
      <x:c r="A1413" t="str">
        <x:v>C01412</x:v>
      </x:c>
      <x:c r="B1413" t="n">
        <x:v>64</x:v>
      </x:c>
      <x:c r="C1413" s="30" t="n">
        <x:v>56386</x:v>
      </x:c>
      <x:c r="D1413" t="n">
        <x:v>715</x:v>
      </x:c>
      <x:c r="E1413" t="n">
        <x:v>42</x:v>
      </x:c>
      <x:c r="F1413" t="str">
        <x:v>gold</x:v>
      </x:c>
      <x:c r="G1413" t="str">
        <x:v>Branch</x:v>
      </x:c>
      <x:c r="H1413" s="60" t="n">
        <x:v>10899</x:v>
      </x:c>
      <x:c r="I1413" s="60" t="n">
        <x:v>1319.94</x:v>
      </x:c>
      <x:c r="J1413" s="32" t="n">
        <x:v>0.488</x:v>
      </x:c>
      <x:c r="K1413" s="32" t="n">
        <x:v>0.773</x:v>
      </x:c>
      <x:c r="L1413" t="n">
        <x:v>0</x:v>
      </x:c>
      <x:c r="M1413" t="n">
        <x:v>6</x:v>
      </x:c>
      <x:c r="N1413" s="32" t="n">
        <x:v>0.157</x:v>
      </x:c>
    </x:row>
    <x:row r="1414">
      <x:c r="A1414" t="str">
        <x:v>C01413</x:v>
      </x:c>
      <x:c r="B1414" t="n">
        <x:v>58</x:v>
      </x:c>
      <x:c r="C1414" s="30" t="n">
        <x:v>118997</x:v>
      </x:c>
      <x:c r="D1414" t="n">
        <x:v>655</x:v>
      </x:c>
      <x:c r="E1414" t="n">
        <x:v>55</x:v>
      </x:c>
      <x:c r="F1414" t="str">
        <x:v>Gold</x:v>
      </x:c>
      <x:c r="G1414" t="str">
        <x:v>Digital</x:v>
      </x:c>
      <x:c r="H1414" s="60" t="n">
        <x:v>14076</x:v>
      </x:c>
      <x:c r="I1414" s="60" t="n">
        <x:v>1829.04</x:v>
      </x:c>
      <x:c r="J1414" s="32" t="n">
        <x:v>0.338</x:v>
      </x:c>
      <x:c r="K1414" s="32" t="n">
        <x:v>0.647</x:v>
      </x:c>
      <x:c r="L1414" t="n">
        <x:v>0</x:v>
      </x:c>
      <x:c r="M1414" t="n">
        <x:v>4</x:v>
      </x:c>
      <x:c r="N1414" s="32" t="n">
        <x:v>0.228</x:v>
      </x:c>
    </x:row>
    <x:row r="1415">
      <x:c r="A1415" t="str">
        <x:v>C01414</x:v>
      </x:c>
      <x:c r="B1415" t="n">
        <x:v>42</x:v>
      </x:c>
      <x:c r="C1415" s="30" t="n">
        <x:v>40368</x:v>
      </x:c>
      <x:c r="D1415" t="n">
        <x:v>701</x:v>
      </x:c>
      <x:c r="E1415" t="n">
        <x:v>87</x:v>
      </x:c>
      <x:c r="F1415" t="str">
        <x:v>Classic</x:v>
      </x:c>
      <x:c r="G1415" t="str">
        <x:v>Branch</x:v>
      </x:c>
      <x:c r="H1415" s="60" t="n">
        <x:v>4207</x:v>
      </x:c>
      <x:c r="I1415" s="60" t="n">
        <x:v>539.46</x:v>
      </x:c>
      <x:c r="J1415" s="32" t="n">
        <x:v>0.444</x:v>
      </x:c>
      <x:c r="K1415" s="32" t="n">
        <x:v>0.78</x:v>
      </x:c>
      <x:c r="L1415" t="n">
        <x:v>0</x:v>
      </x:c>
      <x:c r="M1415" t="n">
        <x:v>9</x:v>
      </x:c>
      <x:c r="N1415" s="32" t="n">
        <x:v>0.02</x:v>
      </x:c>
    </x:row>
    <x:row r="1416">
      <x:c r="A1416" t="str">
        <x:v>C01415</x:v>
      </x:c>
      <x:c r="B1416" t="n">
        <x:v>21</x:v>
      </x:c>
      <x:c r="C1416" s="30" t="n">
        <x:v>92202</x:v>
      </x:c>
      <x:c r="D1416" t="n">
        <x:v>586</x:v>
      </x:c>
      <x:c r="E1416" t="n">
        <x:v>120</x:v>
      </x:c>
      <x:c r="F1416" t="str">
        <x:v>Gold</x:v>
      </x:c>
      <x:c r="G1416" t="str">
        <x:v>Partner</x:v>
      </x:c>
      <x:c r="H1416" s="60" t="n">
        <x:v>10361</x:v>
      </x:c>
      <x:c r="I1416" s="60" t="n">
        <x:v>1287.18</x:v>
      </x:c>
      <x:c r="J1416" s="32" t="n">
        <x:v>0.55</x:v>
      </x:c>
      <x:c r="K1416" s="32" t="n">
        <x:v>0.58</x:v>
      </x:c>
      <x:c r="L1416" t="n">
        <x:v>0</x:v>
      </x:c>
      <x:c r="M1416" t="n">
        <x:v>8</x:v>
      </x:c>
      <x:c r="N1416" s="32" t="n">
        <x:v>0.038</x:v>
      </x:c>
    </x:row>
    <x:row r="1417">
      <x:c r="A1417" t="str">
        <x:v>C01416</x:v>
      </x:c>
      <x:c r="B1417" t="n">
        <x:v>38</x:v>
      </x:c>
      <x:c r="C1417" s="30" t="n">
        <x:v>78200</x:v>
      </x:c>
      <x:c r="D1417" t="n">
        <x:v>644</x:v>
      </x:c>
      <x:c r="E1417" t="n">
        <x:v>25</x:v>
      </x:c>
      <x:c r="F1417" t="str">
        <x:v>Gold</x:v>
      </x:c>
      <x:c r="G1417" t="str">
        <x:v>Digital</x:v>
      </x:c>
      <x:c r="H1417" s="60" t="n">
        <x:v>10139</x:v>
      </x:c>
      <x:c r="I1417" s="60" t="n">
        <x:v>934.17</x:v>
      </x:c>
      <x:c r="J1417" s="32" t="n">
        <x:v>0.422</x:v>
      </x:c>
      <x:c r="K1417" s="32" t="n">
        <x:v>0.819</x:v>
      </x:c>
      <x:c r="L1417" t="n">
        <x:v>0</x:v>
      </x:c>
      <x:c r="M1417" t="n">
        <x:v>4</x:v>
      </x:c>
      <x:c r="N1417" s="32" t="n">
        <x:v>0.288</x:v>
      </x:c>
    </x:row>
    <x:row r="1418">
      <x:c r="A1418" t="str">
        <x:v>C01417</x:v>
      </x:c>
      <x:c r="B1418" t="n">
        <x:v>48</x:v>
      </x:c>
      <x:c r="C1418" s="30" t="n">
        <x:v>74541</x:v>
      </x:c>
      <x:c r="D1418" t="n">
        <x:v>686</x:v>
      </x:c>
      <x:c r="E1418" t="n">
        <x:v>56</x:v>
      </x:c>
      <x:c r="F1418" t="str">
        <x:v>Gold</x:v>
      </x:c>
      <x:c r="G1418" t="str">
        <x:v>Digital</x:v>
      </x:c>
      <x:c r="H1418" s="60" t="n">
        <x:v>10423</x:v>
      </x:c>
      <x:c r="I1418" s="60" t="n">
        <x:v>1087.96</x:v>
      </x:c>
      <x:c r="J1418" s="32" t="n">
        <x:v>0.299</x:v>
      </x:c>
      <x:c r="K1418" s="32" t="n">
        <x:v>0.747</x:v>
      </x:c>
      <x:c r="L1418" t="n">
        <x:v>0</x:v>
      </x:c>
      <x:c r="M1418" t="n">
        <x:v>8</x:v>
      </x:c>
      <x:c r="N1418" s="32" t="n">
        <x:v>0.091</x:v>
      </x:c>
    </x:row>
    <x:row r="1419">
      <x:c r="A1419" t="str">
        <x:v>C01418</x:v>
      </x:c>
      <x:c r="B1419" t="n">
        <x:v>41</x:v>
      </x:c>
      <x:c r="C1419" s="30" t="n">
        <x:v>134922</x:v>
      </x:c>
      <x:c r="D1419" t="n">
        <x:v>640</x:v>
      </x:c>
      <x:c r="E1419" t="n">
        <x:v>42</x:v>
      </x:c>
      <x:c r="F1419" t="str">
        <x:v>Platinum</x:v>
      </x:c>
      <x:c r="G1419" t="str">
        <x:v>Branch</x:v>
      </x:c>
      <x:c r="H1419" s="60" t="n">
        <x:v>27003</x:v>
      </x:c>
      <x:c r="I1419" s="60" t="n">
        <x:v>2478.48</x:v>
      </x:c>
      <x:c r="J1419" s="32" t="n">
        <x:v>0.36</x:v>
      </x:c>
      <x:c r="K1419" s="32" t="n">
        <x:v>0.75</x:v>
      </x:c>
      <x:c r="L1419" t="n">
        <x:v>0</x:v>
      </x:c>
      <x:c r="M1419" t="n">
        <x:v>7</x:v>
      </x:c>
      <x:c r="N1419" s="32" t="n">
        <x:v>0.117</x:v>
      </x:c>
    </x:row>
    <x:row r="1420">
      <x:c r="A1420" t="str">
        <x:v>C01419</x:v>
      </x:c>
      <x:c r="B1420" t="n">
        <x:v>36</x:v>
      </x:c>
      <x:c r="C1420" s="30" t="n">
        <x:v>73639</x:v>
      </x:c>
      <x:c r="D1420" t="n">
        <x:v>811</x:v>
      </x:c>
      <x:c r="E1420" t="n">
        <x:v>44</x:v>
      </x:c>
      <x:c r="F1420" t="str">
        <x:v>Platinum</x:v>
      </x:c>
      <x:c r="G1420" t="str">
        <x:v>Digital</x:v>
      </x:c>
      <x:c r="H1420" s="60" t="n">
        <x:v>19150</x:v>
      </x:c>
      <x:c r="I1420" s="60" t="n">
        <x:v>2054.14</x:v>
      </x:c>
      <x:c r="J1420" s="32" t="n">
        <x:v>0.26</x:v>
      </x:c>
      <x:c r="K1420" s="32" t="n">
        <x:v>1</x:v>
      </x:c>
      <x:c r="L1420" t="n">
        <x:v>0</x:v>
      </x:c>
      <x:c r="M1420" t="n">
        <x:v>7</x:v>
      </x:c>
      <x:c r="N1420" s="32" t="n">
        <x:v>0.108</x:v>
      </x:c>
    </x:row>
    <x:row r="1421">
      <x:c r="A1421" t="str">
        <x:v>C01420</x:v>
      </x:c>
      <x:c r="B1421" t="n">
        <x:v>53</x:v>
      </x:c>
      <x:c r="C1421" s="30" t="n">
        <x:v>74158</x:v>
      </x:c>
      <x:c r="D1421" t="n">
        <x:v>776</x:v>
      </x:c>
      <x:c r="E1421" t="n">
        <x:v>29</x:v>
      </x:c>
      <x:c r="F1421" t="str">
        <x:v>Platinum</x:v>
      </x:c>
      <x:c r="G1421" t="str">
        <x:v>Partner</x:v>
      </x:c>
      <x:c r="H1421" s="60" t="n">
        <x:v>21657</x:v>
      </x:c>
      <x:c r="I1421" s="60" t="n">
        <x:v>1598.4</x:v>
      </x:c>
      <x:c r="J1421" s="32" t="n">
        <x:v>0.167</x:v>
      </x:c>
      <x:c r="K1421" s="32" t="n">
        <x:v>0.835</x:v>
      </x:c>
      <x:c r="L1421" t="n">
        <x:v>0</x:v>
      </x:c>
      <x:c r="M1421" t="n">
        <x:v>6</x:v>
      </x:c>
      <x:c r="N1421" s="32" t="n">
        <x:v>0.165</x:v>
      </x:c>
    </x:row>
    <x:row r="1422">
      <x:c r="A1422" t="str">
        <x:v>C01421</x:v>
      </x:c>
      <x:c r="B1422" t="n">
        <x:v>46</x:v>
      </x:c>
      <x:c r="C1422" s="30" t="n">
        <x:v>54038</x:v>
      </x:c>
      <x:c r="D1422" t="n">
        <x:v>745</x:v>
      </x:c>
      <x:c r="E1422" t="n">
        <x:v>121</x:v>
      </x:c>
      <x:c r="F1422" t="str">
        <x:v>Gold</x:v>
      </x:c>
      <x:c r="G1422" t="str">
        <x:v>Digital</x:v>
      </x:c>
      <x:c r="H1422" s="60" t="n">
        <x:v>10331</x:v>
      </x:c>
      <x:c r="I1422" s="60" t="n">
        <x:v>1016.26</x:v>
      </x:c>
      <x:c r="J1422" s="32" t="n">
        <x:v>0.325</x:v>
      </x:c>
      <x:c r="K1422" s="32" t="n">
        <x:v>0.877</x:v>
      </x:c>
      <x:c r="L1422" t="n">
        <x:v>0</x:v>
      </x:c>
      <x:c r="M1422" t="n">
        <x:v>4</x:v>
      </x:c>
      <x:c r="N1422" s="32" t="n">
        <x:v>0.257</x:v>
      </x:c>
    </x:row>
    <x:row r="1423">
      <x:c r="A1423" t="str">
        <x:v>C01422</x:v>
      </x:c>
      <x:c r="B1423" t="n">
        <x:v>21</x:v>
      </x:c>
      <x:c r="C1423" s="30" t="n">
        <x:v>134173</x:v>
      </x:c>
      <x:c r="D1423" t="n">
        <x:v>724</x:v>
      </x:c>
      <x:c r="E1423" t="n">
        <x:v>58</x:v>
      </x:c>
      <x:c r="F1423" t="str">
        <x:v>Platinum</x:v>
      </x:c>
      <x:c r="G1423" t="str">
        <x:v>Digital</x:v>
      </x:c>
      <x:c r="H1423" s="60" t="n">
        <x:v>30974</x:v>
      </x:c>
      <x:c r="I1423" s="60" t="n">
        <x:v>3400.5</x:v>
      </x:c>
      <x:c r="J1423" s="32" t="n">
        <x:v>0.461</x:v>
      </x:c>
      <x:c r="K1423" s="32" t="n">
        <x:v>0.816</x:v>
      </x:c>
      <x:c r="L1423" t="n">
        <x:v>0</x:v>
      </x:c>
      <x:c r="M1423" t="n">
        <x:v>6</x:v>
      </x:c>
      <x:c r="N1423" s="32" t="n">
        <x:v>0.171</x:v>
      </x:c>
    </x:row>
    <x:row r="1424">
      <x:c r="A1424" t="str">
        <x:v>C01423</x:v>
      </x:c>
      <x:c r="B1424" t="n">
        <x:v>49</x:v>
      </x:c>
      <x:c r="C1424" s="30" t="n">
        <x:v>75637</x:v>
      </x:c>
      <x:c r="D1424" t="n">
        <x:v>661</x:v>
      </x:c>
      <x:c r="E1424" t="n">
        <x:v>59</x:v>
      </x:c>
      <x:c r="F1424" t="str">
        <x:v>Gold</x:v>
      </x:c>
      <x:c r="G1424" t="str">
        <x:v>Partner</x:v>
      </x:c>
      <x:c r="H1424" s="60" t="n">
        <x:v>11131</x:v>
      </x:c>
      <x:c r="I1424" s="60" t="n">
        <x:v>1339.11</x:v>
      </x:c>
      <x:c r="J1424" s="32" t="n">
        <x:v>0.399</x:v>
      </x:c>
      <x:c r="K1424" s="32" t="n">
        <x:v>0.67</x:v>
      </x:c>
      <x:c r="L1424" t="n">
        <x:v>0</x:v>
      </x:c>
      <x:c r="M1424" t="n">
        <x:v>4</x:v>
      </x:c>
      <x:c r="N1424" s="32" t="n">
        <x:v>0.285</x:v>
      </x:c>
    </x:row>
    <x:row r="1425">
      <x:c r="A1425" t="str">
        <x:v>C01424</x:v>
      </x:c>
      <x:c r="B1425" t="n">
        <x:v>72</x:v>
      </x:c>
      <x:c r="C1425" s="30" t="n">
        <x:v>56539</x:v>
      </x:c>
      <x:c r="D1425" t="n">
        <x:v>712</x:v>
      </x:c>
      <x:c r="E1425" t="n">
        <x:v>44</x:v>
      </x:c>
      <x:c r="F1425" t="str">
        <x:v>Gold</x:v>
      </x:c>
      <x:c r="G1425" t="str">
        <x:v>Direct Mail</x:v>
      </x:c>
      <x:c r="H1425" s="60" t="n">
        <x:v>10904</x:v>
      </x:c>
      <x:c r="I1425" s="60" t="n">
        <x:v>940.56</x:v>
      </x:c>
      <x:c r="J1425" s="32" t="n">
        <x:v>0.188</x:v>
      </x:c>
      <x:c r="K1425" s="32" t="n">
        <x:v>0.857</x:v>
      </x:c>
      <x:c r="L1425" t="n">
        <x:v>0</x:v>
      </x:c>
      <x:c r="M1425" t="n">
        <x:v>7</x:v>
      </x:c>
      <x:c r="N1425" s="32" t="n">
        <x:v>0.118</x:v>
      </x:c>
    </x:row>
    <x:row r="1426">
      <x:c r="A1426" t="str">
        <x:v>C01425</x:v>
      </x:c>
      <x:c r="B1426" t="n">
        <x:v>57</x:v>
      </x:c>
      <x:c r="C1426" s="30" t="n">
        <x:v>111235</x:v>
      </x:c>
      <x:c r="D1426" t="n">
        <x:v>695</x:v>
      </x:c>
      <x:c r="E1426" t="n">
        <x:v>44</x:v>
      </x:c>
      <x:c r="F1426" t="str">
        <x:v>Platinum</x:v>
      </x:c>
      <x:c r="G1426" t="str">
        <x:v>Digital</x:v>
      </x:c>
      <x:c r="H1426" s="60" t="n">
        <x:v>23428</x:v>
      </x:c>
      <x:c r="I1426" s="60" t="n">
        <x:v>2372.32</x:v>
      </x:c>
      <x:c r="J1426" s="32" t="n">
        <x:v>0.421</x:v>
      </x:c>
      <x:c r="K1426" s="32" t="n">
        <x:v>0.733</x:v>
      </x:c>
      <x:c r="L1426" t="n">
        <x:v>0</x:v>
      </x:c>
      <x:c r="M1426" t="n">
        <x:v>6</x:v>
      </x:c>
      <x:c r="N1426" s="32" t="n">
        <x:v>0.175</x:v>
      </x:c>
    </x:row>
    <x:row r="1427">
      <x:c r="A1427" t="str">
        <x:v>C01426</x:v>
      </x:c>
      <x:c r="B1427" t="n">
        <x:v>56</x:v>
      </x:c>
      <x:c r="C1427" s="30" t="n">
        <x:v>95344</x:v>
      </x:c>
      <x:c r="D1427" t="n">
        <x:v>743</x:v>
      </x:c>
      <x:c r="E1427" t="n">
        <x:v>72</x:v>
      </x:c>
      <x:c r="F1427" t="str">
        <x:v>Classic</x:v>
      </x:c>
      <x:c r="G1427" t="str">
        <x:v>Partner</x:v>
      </x:c>
      <x:c r="H1427" s="60" t="n">
        <x:v>10857</x:v>
      </x:c>
      <x:c r="I1427" s="60" t="n">
        <x:v>1525.72</x:v>
      </x:c>
      <x:c r="J1427" s="32" t="n">
        <x:v>0.647</x:v>
      </x:c>
      <x:c r="K1427" s="32" t="n">
        <x:v>0.745</x:v>
      </x:c>
      <x:c r="L1427" t="n">
        <x:v>0</x:v>
      </x:c>
      <x:c r="M1427" t="n">
        <x:v>7</x:v>
      </x:c>
      <x:c r="N1427" s="32" t="n">
        <x:v>0.135</x:v>
      </x:c>
    </x:row>
    <x:row r="1428">
      <x:c r="A1428" t="str">
        <x:v>C01427</x:v>
      </x:c>
      <x:c r="B1428" t="n">
        <x:v>62</x:v>
      </x:c>
      <x:c r="C1428" s="30" t="n">
        <x:v>71057</x:v>
      </x:c>
      <x:c r="D1428" t="n">
        <x:v>733</x:v>
      </x:c>
      <x:c r="E1428" t="n">
        <x:v>51</x:v>
      </x:c>
      <x:c r="F1428" t="str">
        <x:v>Gold</x:v>
      </x:c>
      <x:c r="G1428" t="str">
        <x:v>Partner</x:v>
      </x:c>
      <x:c r="H1428" s="60" t="n">
        <x:v>13232</x:v>
      </x:c>
      <x:c r="I1428" s="60" t="n">
        <x:v>1361.55</x:v>
      </x:c>
      <x:c r="J1428" s="32" t="n">
        <x:v>0.282</x:v>
      </x:c>
      <x:c r="K1428" s="32" t="n">
        <x:v>0.805</x:v>
      </x:c>
      <x:c r="L1428" t="n">
        <x:v>0</x:v>
      </x:c>
      <x:c r="M1428" t="n">
        <x:v>8</x:v>
      </x:c>
      <x:c r="N1428" s="32" t="n">
        <x:v>0.022</x:v>
      </x:c>
    </x:row>
    <x:row r="1429">
      <x:c r="A1429" t="str">
        <x:v>C01428</x:v>
      </x:c>
      <x:c r="B1429" t="n">
        <x:v>70</x:v>
      </x:c>
      <x:c r="C1429" s="30" t="n">
        <x:v>92471</x:v>
      </x:c>
      <x:c r="D1429" t="n">
        <x:v>674</x:v>
      </x:c>
      <x:c r="E1429" t="n">
        <x:v>34</x:v>
      </x:c>
      <x:c r="F1429" t="str">
        <x:v>Gold</x:v>
      </x:c>
      <x:c r="G1429" t="str">
        <x:v>Branch</x:v>
      </x:c>
      <x:c r="H1429" s="60" t="n">
        <x:v>14923</x:v>
      </x:c>
      <x:c r="I1429" s="60" t="n">
        <x:v>1254.69</x:v>
      </x:c>
      <x:c r="J1429" s="32" t="n">
        <x:v>0.514</x:v>
      </x:c>
      <x:c r="K1429" s="32" t="n">
        <x:v>0.723</x:v>
      </x:c>
      <x:c r="L1429" t="n">
        <x:v>0</x:v>
      </x:c>
      <x:c r="M1429" t="n">
        <x:v>7</x:v>
      </x:c>
      <x:c r="N1429" s="32" t="n">
        <x:v>0.097</x:v>
      </x:c>
    </x:row>
    <x:row r="1430">
      <x:c r="A1430" t="str">
        <x:v>C01429</x:v>
      </x:c>
      <x:c r="B1430" t="n">
        <x:v>49</x:v>
      </x:c>
      <x:c r="C1430" s="30" t="n">
        <x:v>96341</x:v>
      </x:c>
      <x:c r="D1430" t="n">
        <x:v>573</x:v>
      </x:c>
      <x:c r="E1430" t="n">
        <x:v>30</x:v>
      </x:c>
      <x:c r="F1430" t="str">
        <x:v> Gold</x:v>
      </x:c>
      <x:c r="G1430" t="str">
        <x:v>Partner</x:v>
      </x:c>
      <x:c r="H1430" s="60" t="n">
        <x:v>12391</x:v>
      </x:c>
      <x:c r="I1430" s="60" t="n">
        <x:v>1675.32</x:v>
      </x:c>
      <x:c r="J1430" s="32" t="n">
        <x:v>0.451</x:v>
      </x:c>
      <x:c r="K1430" s="32" t="n">
        <x:v>0.721</x:v>
      </x:c>
      <x:c r="L1430" t="n">
        <x:v>0</x:v>
      </x:c>
      <x:c r="M1430" t="n">
        <x:v>7</x:v>
      </x:c>
      <x:c r="N1430" s="32" t="n">
        <x:v>0.065</x:v>
      </x:c>
    </x:row>
    <x:row r="1431">
      <x:c r="A1431" t="str">
        <x:v>C01430</x:v>
      </x:c>
      <x:c r="B1431" t="n">
        <x:v>47</x:v>
      </x:c>
      <x:c r="C1431" s="30" t="n">
        <x:v>86771</x:v>
      </x:c>
      <x:c r="D1431" t="n">
        <x:v>730</x:v>
      </x:c>
      <x:c r="E1431" t="n">
        <x:v>50</x:v>
      </x:c>
      <x:c r="F1431" t="str">
        <x:v>Gold</x:v>
      </x:c>
      <x:c r="G1431" t="str">
        <x:v>Direct Mail</x:v>
      </x:c>
      <x:c r="H1431" s="60" t="n">
        <x:v>14149</x:v>
      </x:c>
      <x:c r="I1431" s="60" t="n">
        <x:v>1861.61</x:v>
      </x:c>
      <x:c r="J1431" s="32" t="n">
        <x:v>0.37</x:v>
      </x:c>
      <x:c r="K1431" s="32" t="n">
        <x:v>0.688</x:v>
      </x:c>
      <x:c r="L1431" t="n">
        <x:v>0</x:v>
      </x:c>
      <x:c r="M1431" t="n">
        <x:v>10</x:v>
      </x:c>
      <x:c r="N1431" s="32" t="n">
        <x:v>0.02</x:v>
      </x:c>
    </x:row>
    <x:row r="1432">
      <x:c r="A1432" t="str">
        <x:v>C01431</x:v>
      </x:c>
      <x:c r="B1432" t="n">
        <x:v>30</x:v>
      </x:c>
      <x:c r="C1432" s="30" t="n">
        <x:v>41937</x:v>
      </x:c>
      <x:c r="D1432" t="n">
        <x:v>698</x:v>
      </x:c>
      <x:c r="E1432" t="n">
        <x:v>4</x:v>
      </x:c>
      <x:c r="F1432" t="str">
        <x:v>Classic</x:v>
      </x:c>
      <x:c r="G1432" t="str">
        <x:v>Direct Mail</x:v>
      </x:c>
      <x:c r="H1432" s="60" t="n">
        <x:v>6265</x:v>
      </x:c>
      <x:c r="I1432" s="60" t="n">
        <x:v>352.66</x:v>
      </x:c>
      <x:c r="J1432" s="32" t="n">
        <x:v>0.416</x:v>
      </x:c>
      <x:c r="K1432" s="32" t="n">
        <x:v>0.854</x:v>
      </x:c>
      <x:c r="L1432" t="n">
        <x:v>0</x:v>
      </x:c>
      <x:c r="M1432" t="n">
        <x:v>7</x:v>
      </x:c>
      <x:c r="N1432" s="32" t="n">
        <x:v>0.15</x:v>
      </x:c>
    </x:row>
    <x:row r="1433">
      <x:c r="A1433" t="str">
        <x:v>C01432</x:v>
      </x:c>
      <x:c r="B1433" t="n">
        <x:v>41</x:v>
      </x:c>
      <x:c r="C1433" s="30" t="n">
        <x:v>47565</x:v>
      </x:c>
      <x:c r="D1433" t="n">
        <x:v>679</x:v>
      </x:c>
      <x:c r="E1433" t="n">
        <x:v>13</x:v>
      </x:c>
      <x:c r="F1433" t="str">
        <x:v>Classic</x:v>
      </x:c>
      <x:c r="G1433" t="str">
        <x:v>Branch</x:v>
      </x:c>
      <x:c r="H1433" s="60" t="n">
        <x:v>4959</x:v>
      </x:c>
      <x:c r="I1433" s="60" t="n">
        <x:v>723.17</x:v>
      </x:c>
      <x:c r="J1433" s="32" t="n">
        <x:v>0.507</x:v>
      </x:c>
      <x:c r="K1433" s="32" t="n">
        <x:v>0.651</x:v>
      </x:c>
      <x:c r="L1433" t="n">
        <x:v>1</x:v>
      </x:c>
      <x:c r="M1433" t="n">
        <x:v>6</x:v>
      </x:c>
      <x:c r="N1433" s="32" t="n">
        <x:v>0.182</x:v>
      </x:c>
    </x:row>
    <x:row r="1434">
      <x:c r="A1434" t="str">
        <x:v>C01433</x:v>
      </x:c>
      <x:c r="B1434" t="n">
        <x:v>33</x:v>
      </x:c>
      <x:c r="C1434" s="30" t="n">
        <x:v>92815</x:v>
      </x:c>
      <x:c r="D1434" t="n">
        <x:v>662</x:v>
      </x:c>
      <x:c r="E1434" t="n">
        <x:v>26</x:v>
      </x:c>
      <x:c r="F1434" t="str">
        <x:v>Gold</x:v>
      </x:c>
      <x:c r="G1434" t="str">
        <x:v>Branch</x:v>
      </x:c>
      <x:c r="H1434" s="60" t="n">
        <x:v>8974</x:v>
      </x:c>
      <x:c r="I1434" s="60" t="n">
        <x:v>1053.95</x:v>
      </x:c>
      <x:c r="J1434" s="32" t="n">
        <x:v>0.27</x:v>
      </x:c>
      <x:c r="K1434" s="32" t="n">
        <x:v>0.668</x:v>
      </x:c>
      <x:c r="L1434" t="n">
        <x:v>0</x:v>
      </x:c>
      <x:c r="M1434" t="n">
        <x:v>8</x:v>
      </x:c>
      <x:c r="N1434" s="32" t="n">
        <x:v>0.03</x:v>
      </x:c>
    </x:row>
    <x:row r="1435">
      <x:c r="A1435" t="str">
        <x:v>C01434</x:v>
      </x:c>
      <x:c r="B1435" t="n">
        <x:v>39</x:v>
      </x:c>
      <x:c r="C1435" s="30" t="n">
        <x:v>55561</x:v>
      </x:c>
      <x:c r="D1435" t="n">
        <x:v>694</x:v>
      </x:c>
      <x:c r="E1435" t="n">
        <x:v>22</x:v>
      </x:c>
      <x:c r="F1435" t="str">
        <x:v>Classic</x:v>
      </x:c>
      <x:c r="G1435" t="str">
        <x:v>Digital</x:v>
      </x:c>
      <x:c r="H1435" s="60" t="n">
        <x:v>6417</x:v>
      </x:c>
      <x:c r="I1435" s="60" t="n">
        <x:v>568.54</x:v>
      </x:c>
      <x:c r="J1435" s="32" t="n">
        <x:v>0.517</x:v>
      </x:c>
      <x:c r="K1435" s="32" t="n">
        <x:v>0.942</x:v>
      </x:c>
      <x:c r="L1435" t="n">
        <x:v>0</x:v>
      </x:c>
      <x:c r="M1435" t="n">
        <x:v>5</x:v>
      </x:c>
      <x:c r="N1435" s="32" t="n">
        <x:v>0.217</x:v>
      </x:c>
    </x:row>
    <x:row r="1436">
      <x:c r="A1436" t="str">
        <x:v>C01435</x:v>
      </x:c>
      <x:c r="B1436" t="n">
        <x:v>31</x:v>
      </x:c>
      <x:c r="C1436" s="30" t="n">
        <x:v>121063</x:v>
      </x:c>
      <x:c r="D1436" t="n">
        <x:v>723</x:v>
      </x:c>
      <x:c r="E1436" t="n">
        <x:v>92</x:v>
      </x:c>
      <x:c r="F1436" t="str">
        <x:v>Classic</x:v>
      </x:c>
      <x:c r="G1436" t="str">
        <x:v>Digital</x:v>
      </x:c>
      <x:c r="H1436" s="60" t="n">
        <x:v>11892</x:v>
      </x:c>
      <x:c r="I1436" s="60" t="n">
        <x:v>1267.69</x:v>
      </x:c>
      <x:c r="J1436" s="32" t="n">
        <x:v>0.46</x:v>
      </x:c>
      <x:c r="K1436" s="32" t="n">
        <x:v>0.798</x:v>
      </x:c>
      <x:c r="L1436" t="n">
        <x:v>0</x:v>
      </x:c>
      <x:c r="M1436" t="n">
        <x:v>6</x:v>
      </x:c>
      <x:c r="N1436" s="32" t="n">
        <x:v>0.162</x:v>
      </x:c>
    </x:row>
    <x:row r="1437">
      <x:c r="A1437" t="str">
        <x:v>C01436</x:v>
      </x:c>
      <x:c r="B1437" t="n">
        <x:v>21</x:v>
      </x:c>
      <x:c r="C1437" s="30" t="n">
        <x:v>52441</x:v>
      </x:c>
      <x:c r="D1437" t="n">
        <x:v>614</x:v>
      </x:c>
      <x:c r="E1437" t="n">
        <x:v>38</x:v>
      </x:c>
      <x:c r="F1437" t="str">
        <x:v>Classic</x:v>
      </x:c>
      <x:c r="G1437" t="str">
        <x:v>Digital</x:v>
      </x:c>
      <x:c r="H1437" s="60" t="n">
        <x:v>1400</x:v>
      </x:c>
      <x:c r="I1437" s="60" t="n">
        <x:v>150</x:v>
      </x:c>
      <x:c r="J1437" s="32" t="n">
        <x:v>0.713</x:v>
      </x:c>
      <x:c r="K1437" s="32" t="n">
        <x:v>0.766</x:v>
      </x:c>
      <x:c r="L1437" t="n">
        <x:v>0</x:v>
      </x:c>
      <x:c r="M1437" t="n">
        <x:v>7</x:v>
      </x:c>
      <x:c r="N1437" s="32" t="n">
        <x:v>0.099</x:v>
      </x:c>
    </x:row>
    <x:row r="1438">
      <x:c r="A1438" t="str">
        <x:v>C01437</x:v>
      </x:c>
      <x:c r="B1438" t="n">
        <x:v>46</x:v>
      </x:c>
      <x:c r="C1438" s="30" t="n">
        <x:v>100712</x:v>
      </x:c>
      <x:c r="D1438" t="n">
        <x:v>683</x:v>
      </x:c>
      <x:c r="E1438" t="n">
        <x:v>45</x:v>
      </x:c>
      <x:c r="F1438" t="str">
        <x:v>gold</x:v>
      </x:c>
      <x:c r="G1438" t="str">
        <x:v>Partner</x:v>
      </x:c>
      <x:c r="H1438" s="60" t="n">
        <x:v>15806</x:v>
      </x:c>
      <x:c r="I1438" s="60" t="n">
        <x:v>1846.74</x:v>
      </x:c>
      <x:c r="J1438" s="32" t="n">
        <x:v>0.482</x:v>
      </x:c>
      <x:c r="K1438" s="32" t="n">
        <x:v>0.766</x:v>
      </x:c>
      <x:c r="L1438" t="n">
        <x:v>0</x:v>
      </x:c>
      <x:c r="M1438" t="n">
        <x:v>7</x:v>
      </x:c>
      <x:c r="N1438" s="32" t="n">
        <x:v>0.123</x:v>
      </x:c>
    </x:row>
    <x:row r="1439">
      <x:c r="A1439" t="str">
        <x:v>C01438</x:v>
      </x:c>
      <x:c r="B1439" t="n">
        <x:v>32</x:v>
      </x:c>
      <x:c r="C1439" s="30" t="n">
        <x:v>96116</x:v>
      </x:c>
      <x:c r="D1439" t="n">
        <x:v>730</x:v>
      </x:c>
      <x:c r="E1439" t="n">
        <x:v>73</x:v>
      </x:c>
      <x:c r="F1439" t="str">
        <x:v>Platinum</x:v>
      </x:c>
      <x:c r="G1439" t="str">
        <x:v>Branch</x:v>
      </x:c>
      <x:c r="H1439" s="60" t="n">
        <x:v>19086</x:v>
      </x:c>
      <x:c r="I1439" s="60" t="n">
        <x:v>1663.67</x:v>
      </x:c>
      <x:c r="J1439" s="32" t="n">
        <x:v>0.392</x:v>
      </x:c>
      <x:c r="K1439" s="32" t="n">
        <x:v>0.647</x:v>
      </x:c>
      <x:c r="L1439" t="n">
        <x:v>0</x:v>
      </x:c>
      <x:c r="M1439" t="n">
        <x:v>6</x:v>
      </x:c>
      <x:c r="N1439" s="32" t="n">
        <x:v>0.16</x:v>
      </x:c>
    </x:row>
    <x:row r="1440">
      <x:c r="A1440" t="str">
        <x:v>C01439</x:v>
      </x:c>
      <x:c r="B1440" t="n">
        <x:v>39</x:v>
      </x:c>
      <x:c r="C1440" s="30" t="n">
        <x:v>57462</x:v>
      </x:c>
      <x:c r="D1440" t="n">
        <x:v>656</x:v>
      </x:c>
      <x:c r="E1440" t="n">
        <x:v>60</x:v>
      </x:c>
      <x:c r="F1440" t="str">
        <x:v>CLASSIC</x:v>
      </x:c>
      <x:c r="G1440" t="str">
        <x:v>Digital</x:v>
      </x:c>
      <x:c r="H1440" s="60" t="n">
        <x:v>3357</x:v>
      </x:c>
      <x:c r="I1440" s="60" t="n">
        <x:v>723.52</x:v>
      </x:c>
      <x:c r="J1440" s="32" t="n">
        <x:v>0.654</x:v>
      </x:c>
      <x:c r="K1440" s="32" t="n">
        <x:v>0.718</x:v>
      </x:c>
      <x:c r="L1440" t="n">
        <x:v>0</x:v>
      </x:c>
      <x:c r="M1440" t="n">
        <x:v>10</x:v>
      </x:c>
      <x:c r="N1440" s="32" t="n">
        <x:v>0.02</x:v>
      </x:c>
    </x:row>
    <x:row r="1441">
      <x:c r="A1441" t="str">
        <x:v>C01440</x:v>
      </x:c>
      <x:c r="B1441" t="n">
        <x:v>44</x:v>
      </x:c>
      <x:c r="C1441" s="30" t="n">
        <x:v>213893</x:v>
      </x:c>
      <x:c r="D1441" t="n">
        <x:v>614</x:v>
      </x:c>
      <x:c r="E1441" t="n">
        <x:v>7</x:v>
      </x:c>
      <x:c r="F1441" t="str">
        <x:v>Platinum</x:v>
      </x:c>
      <x:c r="G1441" t="str">
        <x:v>Direct Mail</x:v>
      </x:c>
      <x:c r="H1441" s="60" t="n">
        <x:v>40000</x:v>
      </x:c>
      <x:c r="I1441" s="60" t="n">
        <x:v>4715.54</x:v>
      </x:c>
      <x:c r="J1441" s="32" t="n">
        <x:v>0.655</x:v>
      </x:c>
      <x:c r="K1441" s="32" t="n">
        <x:v>0.675</x:v>
      </x:c>
      <x:c r="L1441" t="n">
        <x:v>0</x:v>
      </x:c>
      <x:c r="M1441" t="n">
        <x:v>8</x:v>
      </x:c>
      <x:c r="N1441" s="32" t="n">
        <x:v>0.083</x:v>
      </x:c>
    </x:row>
    <x:row r="1442">
      <x:c r="A1442" t="str">
        <x:v>C01441</x:v>
      </x:c>
      <x:c r="B1442" t="n">
        <x:v>30</x:v>
      </x:c>
      <x:c r="C1442" s="30" t="n">
        <x:v>52744</x:v>
      </x:c>
      <x:c r="D1442" t="n">
        <x:v>680</x:v>
      </x:c>
      <x:c r="E1442" t="n">
        <x:v>40</x:v>
      </x:c>
      <x:c r="F1442" t="str">
        <x:v>Classic</x:v>
      </x:c>
      <x:c r="G1442" t="str">
        <x:v>Digital</x:v>
      </x:c>
      <x:c r="H1442" s="60" t="n">
        <x:v>4284</x:v>
      </x:c>
      <x:c r="I1442" s="60" t="n">
        <x:v>956.27</x:v>
      </x:c>
      <x:c r="J1442" s="32" t="n">
        <x:v>0.367</x:v>
      </x:c>
      <x:c r="K1442" s="32" t="n">
        <x:v>0.855</x:v>
      </x:c>
      <x:c r="L1442" t="n">
        <x:v>0</x:v>
      </x:c>
      <x:c r="M1442" t="n">
        <x:v>9</x:v>
      </x:c>
      <x:c r="N1442" s="32" t="n">
        <x:v>0.02</x:v>
      </x:c>
    </x:row>
    <x:row r="1443">
      <x:c r="A1443" t="str">
        <x:v>C01442</x:v>
      </x:c>
      <x:c r="B1443" t="n">
        <x:v>49</x:v>
      </x:c>
      <x:c r="C1443" s="30" t="n">
        <x:v>51461</x:v>
      </x:c>
      <x:c r="D1443" t="n">
        <x:v>705</x:v>
      </x:c>
      <x:c r="E1443" t="n">
        <x:v>60</x:v>
      </x:c>
      <x:c r="F1443" t="str">
        <x:v>Gold</x:v>
      </x:c>
      <x:c r="G1443" t="str">
        <x:v>Direct Mail</x:v>
      </x:c>
      <x:c r="H1443" s="60" t="n">
        <x:v>8924</x:v>
      </x:c>
      <x:c r="I1443" s="60" t="n">
        <x:v>699.89</x:v>
      </x:c>
      <x:c r="J1443" s="32" t="n">
        <x:v>0.448</x:v>
      </x:c>
      <x:c r="K1443" s="32" t="n">
        <x:v>0.859</x:v>
      </x:c>
      <x:c r="L1443" t="n">
        <x:v>0</x:v>
      </x:c>
      <x:c r="M1443" t="n">
        <x:v>9</x:v>
      </x:c>
      <x:c r="N1443" s="32" t="n">
        <x:v>0.058</x:v>
      </x:c>
    </x:row>
    <x:row r="1444">
      <x:c r="A1444" t="str">
        <x:v>C01443</x:v>
      </x:c>
      <x:c r="B1444" t="n">
        <x:v>46</x:v>
      </x:c>
      <x:c r="C1444" s="30" t="n">
        <x:v>96937</x:v>
      </x:c>
      <x:c r="D1444" t="n">
        <x:v>796</x:v>
      </x:c>
      <x:c r="E1444" t="n">
        <x:v>55</x:v>
      </x:c>
      <x:c r="F1444" t="str">
        <x:v>Platinum</x:v>
      </x:c>
      <x:c r="G1444" t="str">
        <x:v>Digital</x:v>
      </x:c>
      <x:c r="H1444" s="60" t="n">
        <x:v>26357</x:v>
      </x:c>
      <x:c r="I1444" s="60" t="n">
        <x:v>2464.85</x:v>
      </x:c>
      <x:c r="J1444" s="32" t="n">
        <x:v>0.165</x:v>
      </x:c>
      <x:c r="K1444" s="32" t="n">
        <x:v>0.999</x:v>
      </x:c>
      <x:c r="L1444" t="n">
        <x:v>0</x:v>
      </x:c>
      <x:c r="M1444" t="n">
        <x:v>9</x:v>
      </x:c>
      <x:c r="N1444" s="32" t="n">
        <x:v>0.02</x:v>
      </x:c>
    </x:row>
    <x:row r="1445">
      <x:c r="A1445" t="str">
        <x:v>C01444</x:v>
      </x:c>
      <x:c r="B1445" t="n">
        <x:v>46</x:v>
      </x:c>
      <x:c r="C1445" s="30" t="n">
        <x:v>218106</x:v>
      </x:c>
      <x:c r="D1445" t="n">
        <x:v>696</x:v>
      </x:c>
      <x:c r="E1445" t="n">
        <x:v>28</x:v>
      </x:c>
      <x:c r="F1445" t="str">
        <x:v>Platinum</x:v>
      </x:c>
      <x:c r="G1445" t="str">
        <x:v>Direct Mail</x:v>
      </x:c>
      <x:c r="H1445" s="60" t="n">
        <x:v>40000</x:v>
      </x:c>
      <x:c r="I1445" s="60" t="n">
        <x:v>4079.31</x:v>
      </x:c>
      <x:c r="J1445" s="32" t="n">
        <x:v>0.432</x:v>
      </x:c>
      <x:c r="K1445" s="32" t="n">
        <x:v>0.811</x:v>
      </x:c>
      <x:c r="L1445" t="n">
        <x:v>0</x:v>
      </x:c>
      <x:c r="M1445" t="n">
        <x:v>8</x:v>
      </x:c>
      <x:c r="N1445" s="32" t="n">
        <x:v>0.06</x:v>
      </x:c>
    </x:row>
    <x:row r="1446">
      <x:c r="A1446" t="str">
        <x:v>C01445</x:v>
      </x:c>
      <x:c r="B1446" t="n">
        <x:v>32</x:v>
      </x:c>
      <x:c r="C1446" s="30" t="n">
        <x:v>129477</x:v>
      </x:c>
      <x:c r="D1446" t="n">
        <x:v>644</x:v>
      </x:c>
      <x:c r="E1446" t="n">
        <x:v>45</x:v>
      </x:c>
      <x:c r="F1446" t="str">
        <x:v>platinum</x:v>
      </x:c>
      <x:c r="G1446" t="str">
        <x:v>Branch</x:v>
      </x:c>
      <x:c r="H1446" s="60" t="n">
        <x:v>22977</x:v>
      </x:c>
      <x:c r="I1446" s="60" t="n">
        <x:v>2772.95</x:v>
      </x:c>
      <x:c r="J1446" s="32" t="n">
        <x:v>0.701</x:v>
      </x:c>
      <x:c r="K1446" s="32" t="n">
        <x:v>0.588</x:v>
      </x:c>
      <x:c r="L1446" t="n">
        <x:v>1</x:v>
      </x:c>
      <x:c r="M1446" t="n">
        <x:v>7</x:v>
      </x:c>
      <x:c r="N1446" s="32" t="n">
        <x:v>0.108</x:v>
      </x:c>
    </x:row>
    <x:row r="1447">
      <x:c r="A1447" t="str">
        <x:v>C01446</x:v>
      </x:c>
      <x:c r="B1447" t="n">
        <x:v>33</x:v>
      </x:c>
      <x:c r="C1447" s="30" t="n">
        <x:v>45774</x:v>
      </x:c>
      <x:c r="D1447" t="n">
        <x:v>553</x:v>
      </x:c>
      <x:c r="E1447" t="n">
        <x:v>166</x:v>
      </x:c>
      <x:c r="F1447" t="str">
        <x:v>Classic</x:v>
      </x:c>
      <x:c r="G1447" t="str">
        <x:v>Digital</x:v>
      </x:c>
      <x:c r="H1447" s="60" t="n">
        <x:v>2341</x:v>
      </x:c>
      <x:c r="I1447" s="60" t="n">
        <x:v>387.52</x:v>
      </x:c>
      <x:c r="J1447" s="32" t="n">
        <x:v>0.521</x:v>
      </x:c>
      <x:c r="K1447" s="32" t="n">
        <x:v>0.563</x:v>
      </x:c>
      <x:c r="L1447" t="n">
        <x:v>1</x:v>
      </x:c>
      <x:c r="M1447" t="n">
        <x:v>8</x:v>
      </x:c>
      <x:c r="N1447" s="32" t="n">
        <x:v>0.02</x:v>
      </x:c>
    </x:row>
    <x:row r="1448">
      <x:c r="A1448" t="str">
        <x:v>C01447</x:v>
      </x:c>
      <x:c r="B1448" t="n">
        <x:v>28</x:v>
      </x:c>
      <x:c r="C1448" s="30" t="n">
        <x:v>101454</x:v>
      </x:c>
      <x:c r="D1448" t="n">
        <x:v>762</x:v>
      </x:c>
      <x:c r="E1448" t="n">
        <x:v>29</x:v>
      </x:c>
      <x:c r="F1448" t="str">
        <x:v>Platinum</x:v>
      </x:c>
      <x:c r="G1448" t="str">
        <x:v>Branch</x:v>
      </x:c>
      <x:c r="H1448" s="60" t="n">
        <x:v>23744</x:v>
      </x:c>
      <x:c r="I1448" s="60" t="n">
        <x:v>2167.97</x:v>
      </x:c>
      <x:c r="J1448" s="32" t="n">
        <x:v>0.566</x:v>
      </x:c>
      <x:c r="K1448" s="32" t="n">
        <x:v>0.93</x:v>
      </x:c>
      <x:c r="L1448" t="n">
        <x:v>0</x:v>
      </x:c>
      <x:c r="M1448" t="n">
        <x:v>9</x:v>
      </x:c>
      <x:c r="N1448" s="32" t="n">
        <x:v>0.02</x:v>
      </x:c>
    </x:row>
    <x:row r="1449">
      <x:c r="A1449" t="str">
        <x:v>C01448</x:v>
      </x:c>
      <x:c r="B1449" t="n">
        <x:v>58</x:v>
      </x:c>
      <x:c r="C1449" s="30" t="n">
        <x:v>67063</x:v>
      </x:c>
      <x:c r="D1449" t="n">
        <x:v>791</x:v>
      </x:c>
      <x:c r="E1449" t="n">
        <x:v>24</x:v>
      </x:c>
      <x:c r="F1449" t="str">
        <x:v>Gold</x:v>
      </x:c>
      <x:c r="G1449" t="str">
        <x:v>Digital</x:v>
      </x:c>
      <x:c r="H1449" s="60" t="n">
        <x:v>11891</x:v>
      </x:c>
      <x:c r="I1449" s="60" t="n">
        <x:v>1259.58</x:v>
      </x:c>
      <x:c r="J1449" s="32" t="n">
        <x:v>0.314</x:v>
      </x:c>
      <x:c r="K1449" s="32" t="n">
        <x:v>0.969</x:v>
      </x:c>
      <x:c r="L1449" t="n">
        <x:v>0</x:v>
      </x:c>
      <x:c r="M1449" t="n">
        <x:v>8</x:v>
      </x:c>
      <x:c r="N1449" s="32" t="n">
        <x:v>0.06</x:v>
      </x:c>
    </x:row>
    <x:row r="1450">
      <x:c r="A1450" t="str">
        <x:v>C01449</x:v>
      </x:c>
      <x:c r="B1450" t="n">
        <x:v>26</x:v>
      </x:c>
      <x:c r="C1450" s="30" t="n">
        <x:v>37594</x:v>
      </x:c>
      <x:c r="D1450" t="n">
        <x:v>596</x:v>
      </x:c>
      <x:c r="E1450" t="n">
        <x:v>25</x:v>
      </x:c>
      <x:c r="F1450" t="str">
        <x:v>Classic</x:v>
      </x:c>
      <x:c r="G1450" t="str">
        <x:v>Branch</x:v>
      </x:c>
      <x:c r="H1450" s="60" t="n">
        <x:v>2296</x:v>
      </x:c>
      <x:c r="I1450" s="60" t="n">
        <x:v>216.03</x:v>
      </x:c>
      <x:c r="J1450" s="32" t="n">
        <x:v>0.534</x:v>
      </x:c>
      <x:c r="K1450" s="32" t="n">
        <x:v>0.709</x:v>
      </x:c>
      <x:c r="L1450" t="n">
        <x:v>1</x:v>
      </x:c>
      <x:c r="M1450" t="n">
        <x:v>7</x:v>
      </x:c>
      <x:c r="N1450" s="32" t="n">
        <x:v>0.151</x:v>
      </x:c>
    </x:row>
    <x:row r="1451">
      <x:c r="A1451" t="str">
        <x:v>C01450</x:v>
      </x:c>
      <x:c r="B1451" t="n">
        <x:v>43</x:v>
      </x:c>
      <x:c r="C1451" s="30" t="n">
        <x:v>36382</x:v>
      </x:c>
      <x:c r="D1451" t="n">
        <x:v>658</x:v>
      </x:c>
      <x:c r="E1451" t="n">
        <x:v>7</x:v>
      </x:c>
      <x:c r="F1451" t="str">
        <x:v>Classic </x:v>
      </x:c>
      <x:c r="G1451" t="str">
        <x:v>Partner</x:v>
      </x:c>
      <x:c r="H1451" s="60" t="n">
        <x:v>3752</x:v>
      </x:c>
      <x:c r="I1451" s="60" t="n">
        <x:v>427.71</x:v>
      </x:c>
      <x:c r="J1451" s="32" t="n">
        <x:v>0.285</x:v>
      </x:c>
      <x:c r="K1451" s="32" t="n">
        <x:v>0.798</x:v>
      </x:c>
      <x:c r="L1451" t="n">
        <x:v>0</x:v>
      </x:c>
      <x:c r="M1451" t="n">
        <x:v>5</x:v>
      </x:c>
      <x:c r="N1451" s="32" t="n">
        <x:v>0.262</x:v>
      </x:c>
    </x:row>
    <x:row r="1452">
      <x:c r="A1452" t="str">
        <x:v>C01451</x:v>
      </x:c>
      <x:c r="B1452" t="n">
        <x:v>21</x:v>
      </x:c>
      <x:c r="C1452" s="30" t="n">
        <x:v>62780</x:v>
      </x:c>
      <x:c r="D1452" t="n">
        <x:v>770</x:v>
      </x:c>
      <x:c r="E1452" t="n">
        <x:v>51</x:v>
      </x:c>
      <x:c r="F1452" t="str">
        <x:v>Gold</x:v>
      </x:c>
      <x:c r="G1452" t="str">
        <x:v>Branch</x:v>
      </x:c>
      <x:c r="H1452" s="60" t="n">
        <x:v>14860</x:v>
      </x:c>
      <x:c r="I1452" s="60" t="n">
        <x:v>1391.77</x:v>
      </x:c>
      <x:c r="J1452" s="32" t="n">
        <x:v>0.298</x:v>
      </x:c>
      <x:c r="K1452" s="32" t="n">
        <x:v>0.869</x:v>
      </x:c>
      <x:c r="L1452" t="n">
        <x:v>0</x:v>
      </x:c>
      <x:c r="M1452" t="n">
        <x:v>6</x:v>
      </x:c>
      <x:c r="N1452" s="32" t="n">
        <x:v>0.154</x:v>
      </x:c>
    </x:row>
    <x:row r="1453">
      <x:c r="A1453" t="str">
        <x:v>C01452</x:v>
      </x:c>
      <x:c r="B1453" t="n">
        <x:v>48</x:v>
      </x:c>
      <x:c r="C1453" s="30" t="n">
        <x:v>103486</x:v>
      </x:c>
      <x:c r="D1453" t="n">
        <x:v>587</x:v>
      </x:c>
      <x:c r="E1453" t="n">
        <x:v>23</x:v>
      </x:c>
      <x:c r="F1453" t="str">
        <x:v>Gold</x:v>
      </x:c>
      <x:c r="G1453" t="str">
        <x:v> Digital</x:v>
      </x:c>
      <x:c r="H1453" s="60" t="n">
        <x:v>9843</x:v>
      </x:c>
      <x:c r="I1453" s="60" t="n">
        <x:v>1108.1</x:v>
      </x:c>
      <x:c r="J1453" s="32" t="n">
        <x:v>0.614</x:v>
      </x:c>
      <x:c r="K1453" s="32" t="n">
        <x:v>0.669</x:v>
      </x:c>
      <x:c r="L1453" t="n">
        <x:v>0</x:v>
      </x:c>
      <x:c r="M1453" t="n">
        <x:v>7</x:v>
      </x:c>
      <x:c r="N1453" s="32" t="n">
        <x:v>0.069</x:v>
      </x:c>
    </x:row>
    <x:row r="1454">
      <x:c r="A1454" t="str">
        <x:v>C01453</x:v>
      </x:c>
      <x:c r="B1454" t="n">
        <x:v>47</x:v>
      </x:c>
      <x:c r="C1454" s="30" t="n">
        <x:v>41438</x:v>
      </x:c>
      <x:c r="D1454" t="n">
        <x:v>752</x:v>
      </x:c>
      <x:c r="E1454" t="n">
        <x:v>119</x:v>
      </x:c>
      <x:c r="F1454" t="str">
        <x:v>Gold</x:v>
      </x:c>
      <x:c r="G1454" t="str">
        <x:v>Branch</x:v>
      </x:c>
      <x:c r="H1454" s="60" t="n">
        <x:v>6393</x:v>
      </x:c>
      <x:c r="I1454" s="60" t="n">
        <x:v>878.41</x:v>
      </x:c>
      <x:c r="J1454" s="32" t="n">
        <x:v>0.295</x:v>
      </x:c>
      <x:c r="K1454" s="32" t="n">
        <x:v>1</x:v>
      </x:c>
      <x:c r="L1454" t="n">
        <x:v>0</x:v>
      </x:c>
      <x:c r="M1454" t="n">
        <x:v>6</x:v>
      </x:c>
      <x:c r="N1454" s="32" t="n">
        <x:v>0.211</x:v>
      </x:c>
    </x:row>
    <x:row r="1455">
      <x:c r="A1455" t="str">
        <x:v>C01454</x:v>
      </x:c>
      <x:c r="B1455" t="n">
        <x:v>41</x:v>
      </x:c>
      <x:c r="C1455" s="30" t="n">
        <x:v>80202</x:v>
      </x:c>
      <x:c r="D1455" t="n">
        <x:v>755</x:v>
      </x:c>
      <x:c r="E1455" t="n">
        <x:v>79</x:v>
      </x:c>
      <x:c r="F1455" t="str">
        <x:v>Gold</x:v>
      </x:c>
      <x:c r="G1455" t="str">
        <x:v>Partner</x:v>
      </x:c>
      <x:c r="H1455" s="60" t="n">
        <x:v>13670</x:v>
      </x:c>
      <x:c r="I1455" s="60" t="n">
        <x:v>1650.3</x:v>
      </x:c>
      <x:c r="J1455" s="32" t="n">
        <x:v>0.296</x:v>
      </x:c>
      <x:c r="K1455" s="32" t="n">
        <x:v>0.972</x:v>
      </x:c>
      <x:c r="L1455" t="n">
        <x:v>0</x:v>
      </x:c>
      <x:c r="M1455" t="n">
        <x:v>10</x:v>
      </x:c>
      <x:c r="N1455" s="32" t="n">
        <x:v>0.02</x:v>
      </x:c>
    </x:row>
    <x:row r="1456">
      <x:c r="A1456" t="str">
        <x:v>C01455</x:v>
      </x:c>
      <x:c r="B1456" t="n">
        <x:v>27</x:v>
      </x:c>
      <x:c r="C1456" s="30" t="n">
        <x:v>35936</x:v>
      </x:c>
      <x:c r="D1456" t="n">
        <x:v>655</x:v>
      </x:c>
      <x:c r="E1456" t="n">
        <x:v>22</x:v>
      </x:c>
      <x:c r="F1456" t="str">
        <x:v>Classic</x:v>
      </x:c>
      <x:c r="G1456" t="str">
        <x:v>Partner</x:v>
      </x:c>
      <x:c r="H1456" s="60" t="n">
        <x:v>1107</x:v>
      </x:c>
      <x:c r="I1456" s="60" t="n">
        <x:v>150</x:v>
      </x:c>
      <x:c r="J1456" s="32" t="n">
        <x:v>0.339</x:v>
      </x:c>
      <x:c r="K1456" s="32" t="n">
        <x:v>0.615</x:v>
      </x:c>
      <x:c r="L1456" t="n">
        <x:v>0</x:v>
      </x:c>
      <x:c r="M1456" t="str"/>
      <x:c r="N1456" s="32" t="n">
        <x:v>0.194</x:v>
      </x:c>
    </x:row>
    <x:row r="1457">
      <x:c r="A1457" t="str">
        <x:v>C01456</x:v>
      </x:c>
      <x:c r="B1457" t="n">
        <x:v>51</x:v>
      </x:c>
      <x:c r="C1457" s="30" t="n">
        <x:v>65297</x:v>
      </x:c>
      <x:c r="D1457" t="n">
        <x:v>682</x:v>
      </x:c>
      <x:c r="E1457" t="n">
        <x:v>53</x:v>
      </x:c>
      <x:c r="F1457" t="str">
        <x:v>Gold</x:v>
      </x:c>
      <x:c r="G1457" t="str">
        <x:v>Direct Mail</x:v>
      </x:c>
      <x:c r="H1457" s="60" t="n">
        <x:v>8477</x:v>
      </x:c>
      <x:c r="I1457" s="60" t="n">
        <x:v>814.48</x:v>
      </x:c>
      <x:c r="J1457" s="32" t="n">
        <x:v>0.315</x:v>
      </x:c>
      <x:c r="K1457" s="32" t="n">
        <x:v>0.737</x:v>
      </x:c>
      <x:c r="L1457" t="n">
        <x:v>1</x:v>
      </x:c>
      <x:c r="M1457" t="n">
        <x:v>7</x:v>
      </x:c>
      <x:c r="N1457" s="32" t="n">
        <x:v>0.184</x:v>
      </x:c>
    </x:row>
    <x:row r="1458">
      <x:c r="A1458" t="str">
        <x:v>C01457</x:v>
      </x:c>
      <x:c r="B1458" t="n">
        <x:v>31</x:v>
      </x:c>
      <x:c r="C1458" s="30" t="n">
        <x:v>49473</x:v>
      </x:c>
      <x:c r="D1458" t="n">
        <x:v>644</x:v>
      </x:c>
      <x:c r="E1458" t="n">
        <x:v>6</x:v>
      </x:c>
      <x:c r="F1458" t="str">
        <x:v>Classic</x:v>
      </x:c>
      <x:c r="G1458" t="str">
        <x:v>Partner</x:v>
      </x:c>
      <x:c r="H1458" s="60" t="n">
        <x:v>1285</x:v>
      </x:c>
      <x:c r="I1458" s="60" t="n">
        <x:v>548.27</x:v>
      </x:c>
      <x:c r="J1458" s="32" t="n">
        <x:v>0.41</x:v>
      </x:c>
      <x:c r="K1458" s="32" t="n">
        <x:v>0.742</x:v>
      </x:c>
      <x:c r="L1458" t="n">
        <x:v>0</x:v>
      </x:c>
      <x:c r="M1458" t="n">
        <x:v>7</x:v>
      </x:c>
      <x:c r="N1458" s="32" t="n">
        <x:v>0.115</x:v>
      </x:c>
    </x:row>
    <x:row r="1459">
      <x:c r="A1459" t="str">
        <x:v>C01458</x:v>
      </x:c>
      <x:c r="B1459" t="n">
        <x:v>66</x:v>
      </x:c>
      <x:c r="C1459" s="30" t="n">
        <x:v>127862</x:v>
      </x:c>
      <x:c r="D1459" t="n">
        <x:v>687</x:v>
      </x:c>
      <x:c r="E1459" t="n">
        <x:v>113</x:v>
      </x:c>
      <x:c r="F1459" t="str">
        <x:v>Platinum</x:v>
      </x:c>
      <x:c r="G1459" t="str">
        <x:v>Digital</x:v>
      </x:c>
      <x:c r="H1459" s="60" t="n">
        <x:v>28130</x:v>
      </x:c>
      <x:c r="I1459" s="60" t="n">
        <x:v>3166.66</x:v>
      </x:c>
      <x:c r="J1459" s="32" t="n">
        <x:v>0.266</x:v>
      </x:c>
      <x:c r="K1459" s="32" t="n">
        <x:v>0.84</x:v>
      </x:c>
      <x:c r="L1459" t="n">
        <x:v>0</x:v>
      </x:c>
      <x:c r="M1459" t="n">
        <x:v>9</x:v>
      </x:c>
      <x:c r="N1459" s="32" t="n">
        <x:v>0.02</x:v>
      </x:c>
    </x:row>
    <x:row r="1460">
      <x:c r="A1460" t="str">
        <x:v>C01459</x:v>
      </x:c>
      <x:c r="B1460" t="n">
        <x:v>67</x:v>
      </x:c>
      <x:c r="C1460" s="30" t="n">
        <x:v>95000</x:v>
      </x:c>
      <x:c r="D1460" t="n">
        <x:v>659</x:v>
      </x:c>
      <x:c r="E1460" t="n">
        <x:v>75</x:v>
      </x:c>
      <x:c r="F1460" t="str">
        <x:v>Classic</x:v>
      </x:c>
      <x:c r="G1460" t="str">
        <x:v>Digital</x:v>
      </x:c>
      <x:c r="H1460" s="60" t="n">
        <x:v>7704</x:v>
      </x:c>
      <x:c r="I1460" s="60" t="n">
        <x:v>954.65</x:v>
      </x:c>
      <x:c r="J1460" s="32" t="n">
        <x:v>0.602</x:v>
      </x:c>
      <x:c r="K1460" s="32" t="n">
        <x:v>0.668</x:v>
      </x:c>
      <x:c r="L1460" t="n">
        <x:v>0</x:v>
      </x:c>
      <x:c r="M1460" t="n">
        <x:v>7</x:v>
      </x:c>
      <x:c r="N1460" s="32" t="n">
        <x:v>0.084</x:v>
      </x:c>
    </x:row>
    <x:row r="1461">
      <x:c r="A1461" t="str">
        <x:v>C01460</x:v>
      </x:c>
      <x:c r="B1461" t="n">
        <x:v>53</x:v>
      </x:c>
      <x:c r="C1461" s="30" t="n">
        <x:v>75056</x:v>
      </x:c>
      <x:c r="D1461" t="n">
        <x:v>676</x:v>
      </x:c>
      <x:c r="E1461" t="n">
        <x:v>71</x:v>
      </x:c>
      <x:c r="F1461" t="str">
        <x:v>Gold</x:v>
      </x:c>
      <x:c r="G1461" t="str">
        <x:v>Partner</x:v>
      </x:c>
      <x:c r="H1461" s="60" t="n">
        <x:v>9002</x:v>
      </x:c>
      <x:c r="I1461" s="60" t="n">
        <x:v>1146.24</x:v>
      </x:c>
      <x:c r="J1461" s="32" t="n">
        <x:v>0.287</x:v>
      </x:c>
      <x:c r="K1461" s="32" t="n">
        <x:v>0.685</x:v>
      </x:c>
      <x:c r="L1461" t="n">
        <x:v>0</x:v>
      </x:c>
      <x:c r="M1461" t="n">
        <x:v>4</x:v>
      </x:c>
      <x:c r="N1461" s="32" t="n">
        <x:v>0.263</x:v>
      </x:c>
    </x:row>
    <x:row r="1462">
      <x:c r="A1462" t="str">
        <x:v>C01461</x:v>
      </x:c>
      <x:c r="B1462" t="n">
        <x:v>61</x:v>
      </x:c>
      <x:c r="C1462" s="30" t="n">
        <x:v>40296</x:v>
      </x:c>
      <x:c r="D1462" t="n">
        <x:v>690</x:v>
      </x:c>
      <x:c r="E1462" t="n">
        <x:v>16</x:v>
      </x:c>
      <x:c r="F1462" t="str">
        <x:v>Classic</x:v>
      </x:c>
      <x:c r="G1462" t="str">
        <x:v>Digital</x:v>
      </x:c>
      <x:c r="H1462" s="60" t="n">
        <x:v>5691</x:v>
      </x:c>
      <x:c r="I1462" s="60" t="n">
        <x:v>589.77</x:v>
      </x:c>
      <x:c r="J1462" s="32" t="n">
        <x:v>0.53</x:v>
      </x:c>
      <x:c r="K1462" s="32" t="n">
        <x:v>0.69</x:v>
      </x:c>
      <x:c r="L1462" t="n">
        <x:v>0</x:v>
      </x:c>
      <x:c r="M1462" t="n">
        <x:v>6</x:v>
      </x:c>
      <x:c r="N1462" s="32" t="n">
        <x:v>0.163</x:v>
      </x:c>
    </x:row>
    <x:row r="1463">
      <x:c r="A1463" t="str">
        <x:v>C01462</x:v>
      </x:c>
      <x:c r="B1463" t="n">
        <x:v>43</x:v>
      </x:c>
      <x:c r="C1463" s="30" t="n">
        <x:v>67356</x:v>
      </x:c>
      <x:c r="D1463" t="n">
        <x:v>714</x:v>
      </x:c>
      <x:c r="E1463" t="n">
        <x:v>65</x:v>
      </x:c>
      <x:c r="F1463" t="str">
        <x:v>Gold</x:v>
      </x:c>
      <x:c r="G1463" t="str">
        <x:v>Digital</x:v>
      </x:c>
      <x:c r="H1463" s="60" t="n">
        <x:v>10563</x:v>
      </x:c>
      <x:c r="I1463" s="60" t="n">
        <x:v>1109.43</x:v>
      </x:c>
      <x:c r="J1463" s="32" t="n">
        <x:v>0.344</x:v>
      </x:c>
      <x:c r="K1463" s="32" t="n">
        <x:v>0.718</x:v>
      </x:c>
      <x:c r="L1463" t="n">
        <x:v>0</x:v>
      </x:c>
      <x:c r="M1463" t="n">
        <x:v>7</x:v>
      </x:c>
      <x:c r="N1463" s="32" t="n">
        <x:v>0.163</x:v>
      </x:c>
    </x:row>
    <x:row r="1464">
      <x:c r="A1464" t="str">
        <x:v>C01463</x:v>
      </x:c>
      <x:c r="B1464" t="n">
        <x:v>41</x:v>
      </x:c>
      <x:c r="C1464" s="30" t="n">
        <x:v>70376</x:v>
      </x:c>
      <x:c r="D1464" t="n">
        <x:v>740</x:v>
      </x:c>
      <x:c r="E1464" t="n">
        <x:v>51</x:v>
      </x:c>
      <x:c r="F1464" t="str">
        <x:v>Classic</x:v>
      </x:c>
      <x:c r="G1464" t="str">
        <x:v>Partner</x:v>
      </x:c>
      <x:c r="H1464" s="60" t="n">
        <x:v>6714</x:v>
      </x:c>
      <x:c r="I1464" s="60" t="n">
        <x:v>345.41</x:v>
      </x:c>
      <x:c r="J1464" s="32" t="n">
        <x:v>0.353</x:v>
      </x:c>
      <x:c r="K1464" s="32" t="n">
        <x:v>0.922</x:v>
      </x:c>
      <x:c r="L1464" t="n">
        <x:v>0</x:v>
      </x:c>
      <x:c r="M1464" t="n">
        <x:v>4</x:v>
      </x:c>
      <x:c r="N1464" s="32" t="n">
        <x:v>0.274</x:v>
      </x:c>
    </x:row>
    <x:row r="1465">
      <x:c r="A1465" t="str">
        <x:v>C01464</x:v>
      </x:c>
      <x:c r="B1465" t="n">
        <x:v>60</x:v>
      </x:c>
      <x:c r="C1465" s="30" t="n">
        <x:v>46071</x:v>
      </x:c>
      <x:c r="D1465" t="n">
        <x:v>703</x:v>
      </x:c>
      <x:c r="E1465" t="n">
        <x:v>39</x:v>
      </x:c>
      <x:c r="F1465" t="str">
        <x:v>Classic</x:v>
      </x:c>
      <x:c r="G1465" t="str">
        <x:v>Branch</x:v>
      </x:c>
      <x:c r="H1465" s="60" t="n">
        <x:v>6105</x:v>
      </x:c>
      <x:c r="I1465" s="60" t="n">
        <x:v>752.08</x:v>
      </x:c>
      <x:c r="J1465" s="32" t="n">
        <x:v>0.517</x:v>
      </x:c>
      <x:c r="K1465" s="32" t="n">
        <x:v>0.878</x:v>
      </x:c>
      <x:c r="L1465" t="n">
        <x:v>0</x:v>
      </x:c>
      <x:c r="M1465" t="n">
        <x:v>7</x:v>
      </x:c>
      <x:c r="N1465" s="32" t="n">
        <x:v>0.168</x:v>
      </x:c>
    </x:row>
    <x:row r="1466">
      <x:c r="A1466" t="str">
        <x:v>C01465</x:v>
      </x:c>
      <x:c r="B1466" t="n">
        <x:v>36</x:v>
      </x:c>
      <x:c r="C1466" s="30" t="n">
        <x:v>39153</x:v>
      </x:c>
      <x:c r="D1466" t="n">
        <x:v>636</x:v>
      </x:c>
      <x:c r="E1466" t="n">
        <x:v>40</x:v>
      </x:c>
      <x:c r="F1466" t="str">
        <x:v>Classic</x:v>
      </x:c>
      <x:c r="G1466" t="str">
        <x:v>Digital</x:v>
      </x:c>
      <x:c r="H1466" s="60" t="n">
        <x:v>3530</x:v>
      </x:c>
      <x:c r="I1466" s="60" t="n">
        <x:v>396.34</x:v>
      </x:c>
      <x:c r="J1466" s="32" t="n">
        <x:v>0.324</x:v>
      </x:c>
      <x:c r="K1466" s="32" t="n">
        <x:v>0.81</x:v>
      </x:c>
      <x:c r="L1466" t="n">
        <x:v>0</x:v>
      </x:c>
      <x:c r="M1466" t="n">
        <x:v>7</x:v>
      </x:c>
      <x:c r="N1466" s="32" t="n">
        <x:v>0.087</x:v>
      </x:c>
    </x:row>
    <x:row r="1467">
      <x:c r="A1467" t="str">
        <x:v>C01466</x:v>
      </x:c>
      <x:c r="B1467" t="n">
        <x:v>30</x:v>
      </x:c>
      <x:c r="C1467" s="30" t="n">
        <x:v>74846</x:v>
      </x:c>
      <x:c r="D1467" t="n">
        <x:v>702</x:v>
      </x:c>
      <x:c r="E1467" t="n">
        <x:v>79</x:v>
      </x:c>
      <x:c r="F1467" t="str">
        <x:v>Gold </x:v>
      </x:c>
      <x:c r="G1467" t="str">
        <x:v>DIGITAL</x:v>
      </x:c>
      <x:c r="H1467" s="60" t="n">
        <x:v>11124</x:v>
      </x:c>
      <x:c r="I1467" s="60" t="n">
        <x:v>1055.31</x:v>
      </x:c>
      <x:c r="J1467" s="32" t="n">
        <x:v>0.382</x:v>
      </x:c>
      <x:c r="K1467" s="32" t="n">
        <x:v>0.881</x:v>
      </x:c>
      <x:c r="L1467" t="n">
        <x:v>0</x:v>
      </x:c>
      <x:c r="M1467" t="n">
        <x:v>7</x:v>
      </x:c>
      <x:c r="N1467" s="32" t="n">
        <x:v>0.133</x:v>
      </x:c>
    </x:row>
    <x:row r="1468">
      <x:c r="A1468" t="str">
        <x:v>C01467</x:v>
      </x:c>
      <x:c r="B1468" t="n">
        <x:v>31</x:v>
      </x:c>
      <x:c r="C1468" s="30" t="n">
        <x:v>123010</x:v>
      </x:c>
      <x:c r="D1468" t="n">
        <x:v>703</x:v>
      </x:c>
      <x:c r="E1468" t="n">
        <x:v>19</x:v>
      </x:c>
      <x:c r="F1468" t="str">
        <x:v>Platinum</x:v>
      </x:c>
      <x:c r="G1468" t="str">
        <x:v>Partner</x:v>
      </x:c>
      <x:c r="H1468" s="60" t="n">
        <x:v>25692</x:v>
      </x:c>
      <x:c r="I1468" s="60" t="n">
        <x:v>2824.84</x:v>
      </x:c>
      <x:c r="J1468" s="32" t="n">
        <x:v>0.387</x:v>
      </x:c>
      <x:c r="K1468" s="32" t="n">
        <x:v>0.843</x:v>
      </x:c>
      <x:c r="L1468" t="n">
        <x:v>0</x:v>
      </x:c>
      <x:c r="M1468" t="n">
        <x:v>8</x:v>
      </x:c>
      <x:c r="N1468" s="32" t="n">
        <x:v>0.035</x:v>
      </x:c>
    </x:row>
    <x:row r="1469">
      <x:c r="A1469" t="str">
        <x:v>C01468</x:v>
      </x:c>
      <x:c r="B1469" t="n">
        <x:v>33</x:v>
      </x:c>
      <x:c r="C1469" s="30" t="n">
        <x:v>75082</x:v>
      </x:c>
      <x:c r="D1469" t="n">
        <x:v>691</x:v>
      </x:c>
      <x:c r="E1469" t="n">
        <x:v>45</x:v>
      </x:c>
      <x:c r="F1469" t="str">
        <x:v>GOLD</x:v>
      </x:c>
      <x:c r="G1469" t="str">
        <x:v>Branch</x:v>
      </x:c>
      <x:c r="H1469" s="60" t="n">
        <x:v>9531</x:v>
      </x:c>
      <x:c r="I1469" s="60" t="n">
        <x:v>634.46</x:v>
      </x:c>
      <x:c r="J1469" s="32" t="n">
        <x:v>0.512</x:v>
      </x:c>
      <x:c r="K1469" s="32" t="n">
        <x:v>0.727</x:v>
      </x:c>
      <x:c r="L1469" t="n">
        <x:v>0</x:v>
      </x:c>
      <x:c r="M1469" t="n">
        <x:v>9</x:v>
      </x:c>
      <x:c r="N1469" s="32" t="n">
        <x:v>0.124</x:v>
      </x:c>
    </x:row>
    <x:row r="1470">
      <x:c r="A1470" t="str">
        <x:v>C01469</x:v>
      </x:c>
      <x:c r="B1470" t="n">
        <x:v>24</x:v>
      </x:c>
      <x:c r="C1470" s="30" t="n">
        <x:v>100625</x:v>
      </x:c>
      <x:c r="D1470" t="n">
        <x:v>725</x:v>
      </x:c>
      <x:c r="E1470" t="n">
        <x:v>36</x:v>
      </x:c>
      <x:c r="F1470" t="str">
        <x:v>Platinum</x:v>
      </x:c>
      <x:c r="G1470" t="str">
        <x:v>Partner</x:v>
      </x:c>
      <x:c r="H1470" s="60" t="n">
        <x:v>22772</x:v>
      </x:c>
      <x:c r="I1470" s="60" t="n">
        <x:v>2137.3</x:v>
      </x:c>
      <x:c r="J1470" s="32" t="n">
        <x:v>0.261</x:v>
      </x:c>
      <x:c r="K1470" s="32" t="n">
        <x:v>0.929</x:v>
      </x:c>
      <x:c r="L1470" t="n">
        <x:v>0</x:v>
      </x:c>
      <x:c r="M1470" t="n">
        <x:v>6</x:v>
      </x:c>
      <x:c r="N1470" s="32" t="n">
        <x:v>0.128</x:v>
      </x:c>
    </x:row>
    <x:row r="1471">
      <x:c r="A1471" t="str">
        <x:v>C01470</x:v>
      </x:c>
      <x:c r="B1471" t="n">
        <x:v>35</x:v>
      </x:c>
      <x:c r="C1471" s="30" t="n">
        <x:v>66619</x:v>
      </x:c>
      <x:c r="D1471" t="n">
        <x:v>684</x:v>
      </x:c>
      <x:c r="E1471" t="n">
        <x:v>67</x:v>
      </x:c>
      <x:c r="F1471" t="str">
        <x:v>Gold</x:v>
      </x:c>
      <x:c r="G1471" t="str">
        <x:v>Partner</x:v>
      </x:c>
      <x:c r="H1471" s="60" t="n">
        <x:v>8969</x:v>
      </x:c>
      <x:c r="I1471" s="60" t="n">
        <x:v>1172.25</x:v>
      </x:c>
      <x:c r="J1471" s="32" t="n">
        <x:v>0.364</x:v>
      </x:c>
      <x:c r="K1471" s="32" t="n">
        <x:v>0.699</x:v>
      </x:c>
      <x:c r="L1471" t="n">
        <x:v>0</x:v>
      </x:c>
      <x:c r="M1471" t="n">
        <x:v>6</x:v>
      </x:c>
      <x:c r="N1471" s="32" t="n">
        <x:v>0.158</x:v>
      </x:c>
    </x:row>
    <x:row r="1472">
      <x:c r="A1472" t="str">
        <x:v>C01471</x:v>
      </x:c>
      <x:c r="B1472" t="n">
        <x:v>39</x:v>
      </x:c>
      <x:c r="C1472" s="30" t="n">
        <x:v>49583</x:v>
      </x:c>
      <x:c r="D1472" t="n">
        <x:v>718</x:v>
      </x:c>
      <x:c r="E1472" t="n">
        <x:v>76</x:v>
      </x:c>
      <x:c r="F1472" t="str">
        <x:v>Classic</x:v>
      </x:c>
      <x:c r="G1472" t="str">
        <x:v>Branch</x:v>
      </x:c>
      <x:c r="H1472" s="60" t="n">
        <x:v>9243</x:v>
      </x:c>
      <x:c r="I1472" s="60" t="n">
        <x:v>1098.72</x:v>
      </x:c>
      <x:c r="J1472" s="32" t="n">
        <x:v>0.254</x:v>
      </x:c>
      <x:c r="K1472" s="32" t="n">
        <x:v>0.682</x:v>
      </x:c>
      <x:c r="L1472" t="n">
        <x:v>0</x:v>
      </x:c>
      <x:c r="M1472" t="n">
        <x:v>7</x:v>
      </x:c>
      <x:c r="N1472" s="32" t="n">
        <x:v>0.098</x:v>
      </x:c>
    </x:row>
    <x:row r="1473">
      <x:c r="A1473" t="str">
        <x:v>C01472</x:v>
      </x:c>
      <x:c r="B1473" t="n">
        <x:v>35</x:v>
      </x:c>
      <x:c r="C1473" s="30" t="n">
        <x:v>28000</x:v>
      </x:c>
      <x:c r="D1473" t="n">
        <x:v>679</x:v>
      </x:c>
      <x:c r="E1473" t="n">
        <x:v>46</x:v>
      </x:c>
      <x:c r="F1473" t="str">
        <x:v>Classic</x:v>
      </x:c>
      <x:c r="G1473" t="str">
        <x:v>Digital</x:v>
      </x:c>
      <x:c r="H1473" s="60" t="n">
        <x:v>1510</x:v>
      </x:c>
      <x:c r="I1473" s="60" t="n">
        <x:v>150</x:v>
      </x:c>
      <x:c r="J1473" s="32" t="n">
        <x:v>0.328</x:v>
      </x:c>
      <x:c r="K1473" s="32" t="n">
        <x:v>0.629</x:v>
      </x:c>
      <x:c r="L1473" t="n">
        <x:v>0</x:v>
      </x:c>
      <x:c r="M1473" t="n">
        <x:v>7</x:v>
      </x:c>
      <x:c r="N1473" s="32" t="n">
        <x:v>0.14</x:v>
      </x:c>
    </x:row>
    <x:row r="1474">
      <x:c r="A1474" t="str">
        <x:v>C01473</x:v>
      </x:c>
      <x:c r="B1474" t="n">
        <x:v>33</x:v>
      </x:c>
      <x:c r="C1474" s="30" t="n">
        <x:v>156296</x:v>
      </x:c>
      <x:c r="D1474" t="n">
        <x:v>707</x:v>
      </x:c>
      <x:c r="E1474" t="n">
        <x:v>35</x:v>
      </x:c>
      <x:c r="F1474" t="str">
        <x:v>Gold</x:v>
      </x:c>
      <x:c r="G1474" t="str">
        <x:v>Digital</x:v>
      </x:c>
      <x:c r="H1474" s="60" t="n">
        <x:v>22702</x:v>
      </x:c>
      <x:c r="I1474" s="60" t="n">
        <x:v>2081.43</x:v>
      </x:c>
      <x:c r="J1474" s="32" t="n">
        <x:v>0.354</x:v>
      </x:c>
      <x:c r="K1474" s="32" t="n">
        <x:v>0.779</x:v>
      </x:c>
      <x:c r="L1474" t="n">
        <x:v>0</x:v>
      </x:c>
      <x:c r="M1474" t="n">
        <x:v>7</x:v>
      </x:c>
      <x:c r="N1474" s="32" t="n">
        <x:v>0.075</x:v>
      </x:c>
    </x:row>
    <x:row r="1475">
      <x:c r="A1475" t="str">
        <x:v>C01474</x:v>
      </x:c>
      <x:c r="B1475" t="n">
        <x:v>43</x:v>
      </x:c>
      <x:c r="C1475" s="30" t="n">
        <x:v>76467</x:v>
      </x:c>
      <x:c r="D1475" t="n">
        <x:v>669</x:v>
      </x:c>
      <x:c r="E1475" t="n">
        <x:v>7</x:v>
      </x:c>
      <x:c r="F1475" t="str">
        <x:v>Gold</x:v>
      </x:c>
      <x:c r="G1475" t="str">
        <x:v>Digital</x:v>
      </x:c>
      <x:c r="H1475" s="60" t="n">
        <x:v>4356</x:v>
      </x:c>
      <x:c r="I1475" s="60" t="n">
        <x:v>155.04</x:v>
      </x:c>
      <x:c r="J1475" s="32" t="n">
        <x:v>0.328</x:v>
      </x:c>
      <x:c r="K1475" s="32" t="n">
        <x:v>0.653</x:v>
      </x:c>
      <x:c r="L1475" t="n">
        <x:v>0</x:v>
      </x:c>
      <x:c r="M1475" t="n">
        <x:v>7</x:v>
      </x:c>
      <x:c r="N1475" s="32" t="n">
        <x:v>0.261</x:v>
      </x:c>
    </x:row>
    <x:row r="1476">
      <x:c r="A1476" t="str">
        <x:v>C01475</x:v>
      </x:c>
      <x:c r="B1476" t="n">
        <x:v>40</x:v>
      </x:c>
      <x:c r="C1476" s="30" t="n">
        <x:v>56718</x:v>
      </x:c>
      <x:c r="D1476" t="n">
        <x:v>671</x:v>
      </x:c>
      <x:c r="E1476" t="n">
        <x:v>36</x:v>
      </x:c>
      <x:c r="F1476" t="str">
        <x:v>Classic</x:v>
      </x:c>
      <x:c r="G1476" t="str">
        <x:v>Direct Mail</x:v>
      </x:c>
      <x:c r="H1476" s="60" t="n">
        <x:v>4334</x:v>
      </x:c>
      <x:c r="I1476" s="60" t="n">
        <x:v>649.17</x:v>
      </x:c>
      <x:c r="J1476" s="32" t="n">
        <x:v>0.526</x:v>
      </x:c>
      <x:c r="K1476" s="32" t="n">
        <x:v>0.707</x:v>
      </x:c>
      <x:c r="L1476" t="n">
        <x:v>0</x:v>
      </x:c>
      <x:c r="M1476" t="str"/>
      <x:c r="N1476" s="32" t="n">
        <x:v>0.1</x:v>
      </x:c>
    </x:row>
    <x:row r="1477">
      <x:c r="A1477" t="str">
        <x:v>C01476</x:v>
      </x:c>
      <x:c r="B1477" t="n">
        <x:v>43</x:v>
      </x:c>
      <x:c r="C1477" s="30" t="n">
        <x:v>66870</x:v>
      </x:c>
      <x:c r="D1477" t="n">
        <x:v>705</x:v>
      </x:c>
      <x:c r="E1477" t="n">
        <x:v>73</x:v>
      </x:c>
      <x:c r="F1477" t="str">
        <x:v>Gold</x:v>
      </x:c>
      <x:c r="G1477" t="str">
        <x:v>Branch</x:v>
      </x:c>
      <x:c r="H1477" s="60" t="n">
        <x:v>10666</x:v>
      </x:c>
      <x:c r="I1477" s="60" t="n">
        <x:v>1051.81</x:v>
      </x:c>
      <x:c r="J1477" s="32" t="n">
        <x:v>0.305</x:v>
      </x:c>
      <x:c r="K1477" s="32" t="n">
        <x:v>0.662</x:v>
      </x:c>
      <x:c r="L1477" t="n">
        <x:v>0</x:v>
      </x:c>
      <x:c r="M1477" t="n">
        <x:v>6</x:v>
      </x:c>
      <x:c r="N1477" s="32" t="n">
        <x:v>0.161</x:v>
      </x:c>
    </x:row>
    <x:row r="1478">
      <x:c r="A1478" t="str">
        <x:v>C01477</x:v>
      </x:c>
      <x:c r="B1478" t="n">
        <x:v>37</x:v>
      </x:c>
      <x:c r="C1478" s="30" t="n">
        <x:v>118596</x:v>
      </x:c>
      <x:c r="D1478" t="n">
        <x:v>702</x:v>
      </x:c>
      <x:c r="E1478" t="n">
        <x:v>29</x:v>
      </x:c>
      <x:c r="F1478" t="str">
        <x:v>Classic</x:v>
      </x:c>
      <x:c r="G1478" t="str">
        <x:v>Digital</x:v>
      </x:c>
      <x:c r="H1478" s="60" t="n">
        <x:v>11509</x:v>
      </x:c>
      <x:c r="I1478" s="60" t="n">
        <x:v>1677.16</x:v>
      </x:c>
      <x:c r="J1478" s="32" t="n">
        <x:v>0.528</x:v>
      </x:c>
      <x:c r="K1478" s="32" t="n">
        <x:v>0.684</x:v>
      </x:c>
      <x:c r="L1478" t="n">
        <x:v>0</x:v>
      </x:c>
      <x:c r="M1478" t="str"/>
      <x:c r="N1478" s="32" t="n">
        <x:v>0.158</x:v>
      </x:c>
    </x:row>
    <x:row r="1479">
      <x:c r="A1479" t="str">
        <x:v>C01478</x:v>
      </x:c>
      <x:c r="B1479" t="n">
        <x:v>50</x:v>
      </x:c>
      <x:c r="C1479" s="30" t="n">
        <x:v>63925</x:v>
      </x:c>
      <x:c r="D1479" t="n">
        <x:v>720</x:v>
      </x:c>
      <x:c r="E1479" t="n">
        <x:v>48</x:v>
      </x:c>
      <x:c r="F1479" t="str">
        <x:v>Gold</x:v>
      </x:c>
      <x:c r="G1479" t="str">
        <x:v>Digital</x:v>
      </x:c>
      <x:c r="H1479" s="60" t="n">
        <x:v>13223</x:v>
      </x:c>
      <x:c r="I1479" s="60" t="n">
        <x:v>1998</x:v>
      </x:c>
      <x:c r="J1479" s="32" t="n">
        <x:v>0.314</x:v>
      </x:c>
      <x:c r="K1479" s="32" t="n">
        <x:v>0.788</x:v>
      </x:c>
      <x:c r="L1479" t="n">
        <x:v>0</x:v>
      </x:c>
      <x:c r="M1479" t="n">
        <x:v>7</x:v>
      </x:c>
      <x:c r="N1479" s="32" t="n">
        <x:v>0.091</x:v>
      </x:c>
    </x:row>
    <x:row r="1480">
      <x:c r="A1480" t="str">
        <x:v>C01479</x:v>
      </x:c>
      <x:c r="B1480" t="n">
        <x:v>25</x:v>
      </x:c>
      <x:c r="C1480" s="30" t="n">
        <x:v>42351</x:v>
      </x:c>
      <x:c r="D1480" t="n">
        <x:v>673</x:v>
      </x:c>
      <x:c r="E1480" t="n">
        <x:v>43</x:v>
      </x:c>
      <x:c r="F1480" t="str">
        <x:v>Classic</x:v>
      </x:c>
      <x:c r="G1480" t="str">
        <x:v>Partner</x:v>
      </x:c>
      <x:c r="H1480" s="60" t="n">
        <x:v>4908</x:v>
      </x:c>
      <x:c r="I1480" s="60" t="n">
        <x:v>246.07</x:v>
      </x:c>
      <x:c r="J1480" s="32" t="n">
        <x:v>0.446</x:v>
      </x:c>
      <x:c r="K1480" s="32" t="n">
        <x:v>0.708</x:v>
      </x:c>
      <x:c r="L1480" t="n">
        <x:v>0</x:v>
      </x:c>
      <x:c r="M1480" t="n">
        <x:v>6</x:v>
      </x:c>
      <x:c r="N1480" s="32" t="n">
        <x:v>0.159</x:v>
      </x:c>
    </x:row>
    <x:row r="1481">
      <x:c r="A1481" t="str">
        <x:v>C01480</x:v>
      </x:c>
      <x:c r="B1481" t="n">
        <x:v>26</x:v>
      </x:c>
      <x:c r="C1481" s="30" t="n">
        <x:v>68313</x:v>
      </x:c>
      <x:c r="D1481" t="n">
        <x:v>714</x:v>
      </x:c>
      <x:c r="E1481" t="n">
        <x:v>50</x:v>
      </x:c>
      <x:c r="F1481" t="str">
        <x:v>Gold</x:v>
      </x:c>
      <x:c r="G1481" t="str">
        <x:v>Digital</x:v>
      </x:c>
      <x:c r="H1481" s="60" t="n">
        <x:v>12374</x:v>
      </x:c>
      <x:c r="I1481" s="60" t="n">
        <x:v>805.09</x:v>
      </x:c>
      <x:c r="J1481" s="32" t="n">
        <x:v>0.474</x:v>
      </x:c>
      <x:c r="K1481" s="32" t="n">
        <x:v>0.734</x:v>
      </x:c>
      <x:c r="L1481" t="n">
        <x:v>0</x:v>
      </x:c>
      <x:c r="M1481" t="n">
        <x:v>9</x:v>
      </x:c>
      <x:c r="N1481" s="32" t="n">
        <x:v>0.065</x:v>
      </x:c>
    </x:row>
    <x:row r="1482">
      <x:c r="A1482" t="str">
        <x:v>C01481</x:v>
      </x:c>
      <x:c r="B1482" t="n">
        <x:v>35</x:v>
      </x:c>
      <x:c r="C1482" s="30" t="n">
        <x:v>53369</x:v>
      </x:c>
      <x:c r="D1482" t="n">
        <x:v>677</x:v>
      </x:c>
      <x:c r="E1482" t="n">
        <x:v>30</x:v>
      </x:c>
      <x:c r="F1482" t="str">
        <x:v>Classic</x:v>
      </x:c>
      <x:c r="G1482" t="str">
        <x:v>Digital</x:v>
      </x:c>
      <x:c r="H1482" s="60" t="n">
        <x:v>5894</x:v>
      </x:c>
      <x:c r="I1482" s="60" t="n">
        <x:v>509.68</x:v>
      </x:c>
      <x:c r="J1482" s="32" t="n">
        <x:v>0.487</x:v>
      </x:c>
      <x:c r="K1482" s="32" t="n">
        <x:v>0.729</x:v>
      </x:c>
      <x:c r="L1482" t="n">
        <x:v>0</x:v>
      </x:c>
      <x:c r="M1482" t="n">
        <x:v>6</x:v>
      </x:c>
      <x:c r="N1482" s="32" t="n">
        <x:v>0.147</x:v>
      </x:c>
    </x:row>
    <x:row r="1483">
      <x:c r="A1483" t="str">
        <x:v>C01482</x:v>
      </x:c>
      <x:c r="B1483" t="n">
        <x:v>49</x:v>
      </x:c>
      <x:c r="C1483" s="30" t="n">
        <x:v>62977</x:v>
      </x:c>
      <x:c r="D1483" t="n">
        <x:v>665</x:v>
      </x:c>
      <x:c r="E1483" t="n">
        <x:v>40</x:v>
      </x:c>
      <x:c r="F1483" t="str">
        <x:v>Classic</x:v>
      </x:c>
      <x:c r="G1483" t="str">
        <x:v>Direct Mail</x:v>
      </x:c>
      <x:c r="H1483" s="60" t="n">
        <x:v>5292</x:v>
      </x:c>
      <x:c r="I1483" s="60" t="n">
        <x:v>256.38</x:v>
      </x:c>
      <x:c r="J1483" s="32" t="n">
        <x:v>0.436</x:v>
      </x:c>
      <x:c r="K1483" s="32" t="n">
        <x:v>0.741</x:v>
      </x:c>
      <x:c r="L1483" t="n">
        <x:v>0</x:v>
      </x:c>
      <x:c r="M1483" t="n">
        <x:v>7</x:v>
      </x:c>
      <x:c r="N1483" s="32" t="n">
        <x:v>0.085</x:v>
      </x:c>
    </x:row>
    <x:row r="1484">
      <x:c r="A1484" t="str">
        <x:v>C01483</x:v>
      </x:c>
      <x:c r="B1484" t="n">
        <x:v>40</x:v>
      </x:c>
      <x:c r="C1484" s="30" t="n">
        <x:v>53280</x:v>
      </x:c>
      <x:c r="D1484" t="n">
        <x:v>573</x:v>
      </x:c>
      <x:c r="E1484" t="n">
        <x:v>63</x:v>
      </x:c>
      <x:c r="F1484" t="str">
        <x:v>Classic</x:v>
      </x:c>
      <x:c r="G1484" t="str">
        <x:v>Direct Mail</x:v>
      </x:c>
      <x:c r="H1484" s="60" t="n">
        <x:v>3001</x:v>
      </x:c>
      <x:c r="I1484" s="60" t="n">
        <x:v>150</x:v>
      </x:c>
      <x:c r="J1484" s="32" t="n">
        <x:v>0.635</x:v>
      </x:c>
      <x:c r="K1484" s="32" t="n">
        <x:v>0.524</x:v>
      </x:c>
      <x:c r="L1484" t="n">
        <x:v>0</x:v>
      </x:c>
      <x:c r="M1484" t="n">
        <x:v>9</x:v>
      </x:c>
      <x:c r="N1484" s="32" t="n">
        <x:v>0.02</x:v>
      </x:c>
    </x:row>
    <x:row r="1485">
      <x:c r="A1485" t="str">
        <x:v>C01484</x:v>
      </x:c>
      <x:c r="B1485" t="n">
        <x:v>57</x:v>
      </x:c>
      <x:c r="C1485" s="30" t="n">
        <x:v>173055</x:v>
      </x:c>
      <x:c r="D1485" t="n">
        <x:v>760</x:v>
      </x:c>
      <x:c r="E1485" t="n">
        <x:v>63</x:v>
      </x:c>
      <x:c r="F1485" t="str">
        <x:v>Platinum</x:v>
      </x:c>
      <x:c r="G1485" t="str">
        <x:v>Branch</x:v>
      </x:c>
      <x:c r="H1485" s="60" t="n">
        <x:v>40000</x:v>
      </x:c>
      <x:c r="I1485" s="60" t="n">
        <x:v>4096.57</x:v>
      </x:c>
      <x:c r="J1485" s="32" t="n">
        <x:v>0.381</x:v>
      </x:c>
      <x:c r="K1485" s="32" t="n">
        <x:v>0.938</x:v>
      </x:c>
      <x:c r="L1485" t="n">
        <x:v>0</x:v>
      </x:c>
      <x:c r="M1485" t="n">
        <x:v>7</x:v>
      </x:c>
      <x:c r="N1485" s="32" t="n">
        <x:v>0.079</x:v>
      </x:c>
    </x:row>
    <x:row r="1486">
      <x:c r="A1486" t="str">
        <x:v>C01485</x:v>
      </x:c>
      <x:c r="B1486" t="n">
        <x:v>75</x:v>
      </x:c>
      <x:c r="C1486" s="30" t="n">
        <x:v>101794</x:v>
      </x:c>
      <x:c r="D1486" t="n">
        <x:v>758</x:v>
      </x:c>
      <x:c r="E1486" t="n">
        <x:v>43</x:v>
      </x:c>
      <x:c r="F1486" t="str">
        <x:v>Platinum</x:v>
      </x:c>
      <x:c r="G1486" t="str">
        <x:v>Digital</x:v>
      </x:c>
      <x:c r="H1486" s="60" t="n">
        <x:v>22787</x:v>
      </x:c>
      <x:c r="I1486" s="60" t="n">
        <x:v>2547.65</x:v>
      </x:c>
      <x:c r="J1486" s="32" t="n">
        <x:v>0.443</x:v>
      </x:c>
      <x:c r="K1486" s="32" t="n">
        <x:v>0.909</x:v>
      </x:c>
      <x:c r="L1486" t="n">
        <x:v>0</x:v>
      </x:c>
      <x:c r="M1486" t="n">
        <x:v>10</x:v>
      </x:c>
      <x:c r="N1486" s="32" t="n">
        <x:v>0.02</x:v>
      </x:c>
    </x:row>
    <x:row r="1487">
      <x:c r="A1487" t="str">
        <x:v>C01486</x:v>
      </x:c>
      <x:c r="B1487" t="n">
        <x:v>48</x:v>
      </x:c>
      <x:c r="C1487" s="30" t="n">
        <x:v>75467</x:v>
      </x:c>
      <x:c r="D1487" t="n">
        <x:v>832</x:v>
      </x:c>
      <x:c r="E1487" t="n">
        <x:v>24</x:v>
      </x:c>
      <x:c r="F1487" t="str">
        <x:v> Platinum</x:v>
      </x:c>
      <x:c r="G1487" t="str">
        <x:v>Partner</x:v>
      </x:c>
      <x:c r="H1487" s="60" t="n">
        <x:v>17956</x:v>
      </x:c>
      <x:c r="I1487" s="60" t="n">
        <x:v>1910.37</x:v>
      </x:c>
      <x:c r="J1487" s="32" t="n">
        <x:v>0.212</x:v>
      </x:c>
      <x:c r="K1487" s="32" t="n">
        <x:v>1</x:v>
      </x:c>
      <x:c r="L1487" t="n">
        <x:v>0</x:v>
      </x:c>
      <x:c r="M1487" t="n">
        <x:v>7</x:v>
      </x:c>
      <x:c r="N1487" s="32" t="n">
        <x:v>0.07</x:v>
      </x:c>
    </x:row>
    <x:row r="1488">
      <x:c r="A1488" t="str">
        <x:v>C01487</x:v>
      </x:c>
      <x:c r="B1488" t="n">
        <x:v>36</x:v>
      </x:c>
      <x:c r="C1488" s="30" t="n">
        <x:v>172421</x:v>
      </x:c>
      <x:c r="D1488" t="n">
        <x:v>663</x:v>
      </x:c>
      <x:c r="E1488" t="n">
        <x:v>11</x:v>
      </x:c>
      <x:c r="F1488" t="str">
        <x:v>Platinum</x:v>
      </x:c>
      <x:c r="G1488" t="str">
        <x:v>Digital</x:v>
      </x:c>
      <x:c r="H1488" s="60" t="n">
        <x:v>35339</x:v>
      </x:c>
      <x:c r="I1488" s="60" t="n">
        <x:v>3157.07</x:v>
      </x:c>
      <x:c r="J1488" s="32" t="n">
        <x:v>0.664</x:v>
      </x:c>
      <x:c r="K1488" s="32" t="n">
        <x:v>0.792</x:v>
      </x:c>
      <x:c r="L1488" t="n">
        <x:v>0</x:v>
      </x:c>
      <x:c r="M1488" t="n">
        <x:v>8</x:v>
      </x:c>
      <x:c r="N1488" s="32" t="n">
        <x:v>0.086</x:v>
      </x:c>
    </x:row>
    <x:row r="1489">
      <x:c r="A1489" t="str">
        <x:v>C01488</x:v>
      </x:c>
      <x:c r="B1489" t="n">
        <x:v>35</x:v>
      </x:c>
      <x:c r="C1489" s="30" t="n">
        <x:v>54628</x:v>
      </x:c>
      <x:c r="D1489" t="n">
        <x:v>631</x:v>
      </x:c>
      <x:c r="E1489" t="n">
        <x:v>33</x:v>
      </x:c>
      <x:c r="F1489" t="str">
        <x:v>Classic</x:v>
      </x:c>
      <x:c r="G1489" t="str">
        <x:v>Branch</x:v>
      </x:c>
      <x:c r="H1489" s="60" t="n">
        <x:v>4128</x:v>
      </x:c>
      <x:c r="I1489" s="60" t="n">
        <x:v>150</x:v>
      </x:c>
      <x:c r="J1489" s="32" t="n">
        <x:v>0.464</x:v>
      </x:c>
      <x:c r="K1489" s="32" t="n">
        <x:v>0.71</x:v>
      </x:c>
      <x:c r="L1489" t="n">
        <x:v>1</x:v>
      </x:c>
      <x:c r="M1489" t="n">
        <x:v>9</x:v>
      </x:c>
      <x:c r="N1489" s="32" t="n">
        <x:v>0.02</x:v>
      </x:c>
    </x:row>
    <x:row r="1490">
      <x:c r="A1490" t="str">
        <x:v>C01489</x:v>
      </x:c>
      <x:c r="B1490" t="n">
        <x:v>48</x:v>
      </x:c>
      <x:c r="C1490" s="30" t="n">
        <x:v>88536</x:v>
      </x:c>
      <x:c r="D1490" t="n">
        <x:v>621</x:v>
      </x:c>
      <x:c r="E1490" t="n">
        <x:v>67</x:v>
      </x:c>
      <x:c r="F1490" t="str">
        <x:v>Classic</x:v>
      </x:c>
      <x:c r="G1490" t="str">
        <x:v>Branch</x:v>
      </x:c>
      <x:c r="H1490" s="60" t="n">
        <x:v>4096</x:v>
      </x:c>
      <x:c r="I1490" s="60" t="n">
        <x:v>556.93</x:v>
      </x:c>
      <x:c r="J1490" s="32" t="n">
        <x:v>0.336</x:v>
      </x:c>
      <x:c r="K1490" s="32" t="n">
        <x:v>0.778</x:v>
      </x:c>
      <x:c r="L1490" t="n">
        <x:v>0</x:v>
      </x:c>
      <x:c r="M1490" t="n">
        <x:v>8</x:v>
      </x:c>
      <x:c r="N1490" s="32" t="n">
        <x:v>0.052</x:v>
      </x:c>
    </x:row>
    <x:row r="1491">
      <x:c r="A1491" t="str">
        <x:v>C01490</x:v>
      </x:c>
      <x:c r="B1491" t="n">
        <x:v>54</x:v>
      </x:c>
      <x:c r="C1491" s="30" t="n">
        <x:v>59615</x:v>
      </x:c>
      <x:c r="D1491" t="n">
        <x:v>659</x:v>
      </x:c>
      <x:c r="E1491" t="n">
        <x:v>46</x:v>
      </x:c>
      <x:c r="F1491" t="str">
        <x:v>Classic</x:v>
      </x:c>
      <x:c r="G1491" t="str">
        <x:v>Direct Mail</x:v>
      </x:c>
      <x:c r="H1491" s="60" t="n">
        <x:v>4402</x:v>
      </x:c>
      <x:c r="I1491" s="60" t="n">
        <x:v>408.14</x:v>
      </x:c>
      <x:c r="J1491" s="32" t="n">
        <x:v>0.469</x:v>
      </x:c>
      <x:c r="K1491" s="32" t="n">
        <x:v>0.801</x:v>
      </x:c>
      <x:c r="L1491" t="n">
        <x:v>1</x:v>
      </x:c>
      <x:c r="M1491" t="n">
        <x:v>7</x:v>
      </x:c>
      <x:c r="N1491" s="32" t="n">
        <x:v>0.103</x:v>
      </x:c>
    </x:row>
    <x:row r="1492">
      <x:c r="A1492" t="str">
        <x:v>C01491</x:v>
      </x:c>
      <x:c r="B1492" t="n">
        <x:v>31</x:v>
      </x:c>
      <x:c r="C1492" s="30" t="n">
        <x:v>28000</x:v>
      </x:c>
      <x:c r="D1492" t="n">
        <x:v>740</x:v>
      </x:c>
      <x:c r="E1492" t="n">
        <x:v>84</x:v>
      </x:c>
      <x:c r="F1492" t="str">
        <x:v>Classic</x:v>
      </x:c>
      <x:c r="G1492" t="str">
        <x:v>Digital</x:v>
      </x:c>
      <x:c r="H1492" s="60" t="n">
        <x:v>5513</x:v>
      </x:c>
      <x:c r="I1492" s="60" t="n">
        <x:v>835.06</x:v>
      </x:c>
      <x:c r="J1492" s="32" t="n">
        <x:v>0.357</x:v>
      </x:c>
      <x:c r="K1492" s="32" t="n">
        <x:v>0.802</x:v>
      </x:c>
      <x:c r="L1492" t="n">
        <x:v>0</x:v>
      </x:c>
      <x:c r="M1492" t="n">
        <x:v>9</x:v>
      </x:c>
      <x:c r="N1492" s="32" t="n">
        <x:v>0.02</x:v>
      </x:c>
    </x:row>
    <x:row r="1493">
      <x:c r="A1493" t="str">
        <x:v>C01492</x:v>
      </x:c>
      <x:c r="B1493" t="n">
        <x:v>27</x:v>
      </x:c>
      <x:c r="C1493" s="30" t="n">
        <x:v>52956</x:v>
      </x:c>
      <x:c r="D1493" t="n">
        <x:v>676</x:v>
      </x:c>
      <x:c r="E1493" t="n">
        <x:v>28</x:v>
      </x:c>
      <x:c r="F1493" t="str">
        <x:v>Classic</x:v>
      </x:c>
      <x:c r="G1493" t="str">
        <x:v>Direct Mail</x:v>
      </x:c>
      <x:c r="H1493" s="60" t="n">
        <x:v>2351</x:v>
      </x:c>
      <x:c r="I1493" s="60" t="n">
        <x:v>337.44</x:v>
      </x:c>
      <x:c r="J1493" s="32" t="n">
        <x:v>0.418</x:v>
      </x:c>
      <x:c r="K1493" s="32" t="n">
        <x:v>0.92</x:v>
      </x:c>
      <x:c r="L1493" t="n">
        <x:v>0</x:v>
      </x:c>
      <x:c r="M1493" t="str"/>
      <x:c r="N1493" s="32" t="n">
        <x:v>0.184</x:v>
      </x:c>
    </x:row>
    <x:row r="1494">
      <x:c r="A1494" t="str">
        <x:v>C01493</x:v>
      </x:c>
      <x:c r="B1494" t="n">
        <x:v>55</x:v>
      </x:c>
      <x:c r="C1494" s="30" t="n">
        <x:v>119268</x:v>
      </x:c>
      <x:c r="D1494" t="n">
        <x:v>719</x:v>
      </x:c>
      <x:c r="E1494" t="n">
        <x:v>33</x:v>
      </x:c>
      <x:c r="F1494" t="str">
        <x:v>Classic</x:v>
      </x:c>
      <x:c r="G1494" t="str">
        <x:v>Digital</x:v>
      </x:c>
      <x:c r="H1494" s="60" t="n">
        <x:v>11444</x:v>
      </x:c>
      <x:c r="I1494" s="60" t="n">
        <x:v>1323.41</x:v>
      </x:c>
      <x:c r="J1494" s="32" t="n">
        <x:v>0.253</x:v>
      </x:c>
      <x:c r="K1494" s="32" t="n">
        <x:v>0.826</x:v>
      </x:c>
      <x:c r="L1494" t="n">
        <x:v>0</x:v>
      </x:c>
      <x:c r="M1494" t="n">
        <x:v>4</x:v>
      </x:c>
      <x:c r="N1494" s="32" t="n">
        <x:v>0.27</x:v>
      </x:c>
    </x:row>
    <x:row r="1495">
      <x:c r="A1495" t="str">
        <x:v>C01494</x:v>
      </x:c>
      <x:c r="B1495" t="n">
        <x:v>37</x:v>
      </x:c>
      <x:c r="C1495" s="30" t="n">
        <x:v>82622</x:v>
      </x:c>
      <x:c r="D1495" t="n">
        <x:v>664</x:v>
      </x:c>
      <x:c r="E1495" t="n">
        <x:v>65</x:v>
      </x:c>
      <x:c r="F1495" t="str">
        <x:v>Gold</x:v>
      </x:c>
      <x:c r="G1495" t="str">
        <x:v>Partner</x:v>
      </x:c>
      <x:c r="H1495" s="60" t="n">
        <x:v>9430</x:v>
      </x:c>
      <x:c r="I1495" s="60" t="n">
        <x:v>929.93</x:v>
      </x:c>
      <x:c r="J1495" s="32" t="n">
        <x:v>0.244</x:v>
      </x:c>
      <x:c r="K1495" s="32" t="n">
        <x:v>0.738</x:v>
      </x:c>
      <x:c r="L1495" t="n">
        <x:v>0</x:v>
      </x:c>
      <x:c r="M1495" t="n">
        <x:v>5</x:v>
      </x:c>
      <x:c r="N1495" s="32" t="n">
        <x:v>0.223</x:v>
      </x:c>
    </x:row>
    <x:row r="1496">
      <x:c r="A1496" t="str">
        <x:v>C01495</x:v>
      </x:c>
      <x:c r="B1496" t="n">
        <x:v>21</x:v>
      </x:c>
      <x:c r="C1496" s="30" t="n">
        <x:v>163194</x:v>
      </x:c>
      <x:c r="D1496" t="n">
        <x:v>693</x:v>
      </x:c>
      <x:c r="E1496" t="n">
        <x:v>44</x:v>
      </x:c>
      <x:c r="F1496" t="str">
        <x:v>Platinum</x:v>
      </x:c>
      <x:c r="G1496" t="str">
        <x:v>Branch</x:v>
      </x:c>
      <x:c r="H1496" s="60" t="n">
        <x:v>33782</x:v>
      </x:c>
      <x:c r="I1496" s="60" t="n">
        <x:v>3228.09</x:v>
      </x:c>
      <x:c r="J1496" s="32" t="n">
        <x:v>0.325</x:v>
      </x:c>
      <x:c r="K1496" s="32" t="n">
        <x:v>0.802</x:v>
      </x:c>
      <x:c r="L1496" t="n">
        <x:v>0</x:v>
      </x:c>
      <x:c r="M1496" t="n">
        <x:v>9</x:v>
      </x:c>
      <x:c r="N1496" s="32" t="n">
        <x:v>0.02</x:v>
      </x:c>
    </x:row>
    <x:row r="1497">
      <x:c r="A1497" t="str">
        <x:v>C01496</x:v>
      </x:c>
      <x:c r="B1497" t="n">
        <x:v>59</x:v>
      </x:c>
      <x:c r="C1497" s="30" t="n">
        <x:v>56544</x:v>
      </x:c>
      <x:c r="D1497" t="n">
        <x:v>634</x:v>
      </x:c>
      <x:c r="E1497" t="n">
        <x:v>5</x:v>
      </x:c>
      <x:c r="F1497" t="str">
        <x:v>CLASSIC</x:v>
      </x:c>
      <x:c r="G1497" t="str">
        <x:v>Branch</x:v>
      </x:c>
      <x:c r="H1497" s="60" t="n">
        <x:v>5154</x:v>
      </x:c>
      <x:c r="I1497" s="60" t="n">
        <x:v>1241.29</x:v>
      </x:c>
      <x:c r="J1497" s="32" t="n">
        <x:v>0.578</x:v>
      </x:c>
      <x:c r="K1497" s="32" t="n">
        <x:v>0.581</x:v>
      </x:c>
      <x:c r="L1497" t="n">
        <x:v>1</x:v>
      </x:c>
      <x:c r="M1497" t="n">
        <x:v>7</x:v>
      </x:c>
      <x:c r="N1497" s="32" t="n">
        <x:v>0.181</x:v>
      </x:c>
    </x:row>
    <x:row r="1498">
      <x:c r="A1498" t="str">
        <x:v>C01497</x:v>
      </x:c>
      <x:c r="B1498" t="n">
        <x:v>47</x:v>
      </x:c>
      <x:c r="C1498" s="30" t="n">
        <x:v>63504</x:v>
      </x:c>
      <x:c r="D1498" t="n">
        <x:v>690</x:v>
      </x:c>
      <x:c r="E1498" t="n">
        <x:v>105</x:v>
      </x:c>
      <x:c r="F1498" t="str">
        <x:v>Gold</x:v>
      </x:c>
      <x:c r="G1498" t="str">
        <x:v>Partner</x:v>
      </x:c>
      <x:c r="H1498" s="60" t="n">
        <x:v>11356</x:v>
      </x:c>
      <x:c r="I1498" s="60" t="n">
        <x:v>1601.14</x:v>
      </x:c>
      <x:c r="J1498" s="32" t="n">
        <x:v>0.407</x:v>
      </x:c>
      <x:c r="K1498" s="32" t="n">
        <x:v>0.704</x:v>
      </x:c>
      <x:c r="L1498" t="n">
        <x:v>0</x:v>
      </x:c>
      <x:c r="M1498" t="n">
        <x:v>7</x:v>
      </x:c>
      <x:c r="N1498" s="32" t="n">
        <x:v>0.13</x:v>
      </x:c>
    </x:row>
    <x:row r="1499">
      <x:c r="A1499" t="str">
        <x:v>C01498</x:v>
      </x:c>
      <x:c r="B1499" t="n">
        <x:v>47</x:v>
      </x:c>
      <x:c r="C1499" s="30" t="n">
        <x:v>36193</x:v>
      </x:c>
      <x:c r="D1499" t="n">
        <x:v>708</x:v>
      </x:c>
      <x:c r="E1499" t="n">
        <x:v>33</x:v>
      </x:c>
      <x:c r="F1499" t="str">
        <x:v>Classic</x:v>
      </x:c>
      <x:c r="G1499" t="str">
        <x:v>Digital</x:v>
      </x:c>
      <x:c r="H1499" s="60" t="n">
        <x:v>4848</x:v>
      </x:c>
      <x:c r="I1499" s="60" t="n">
        <x:v>299.59</x:v>
      </x:c>
      <x:c r="J1499" s="32" t="n">
        <x:v>0.387</x:v>
      </x:c>
      <x:c r="K1499" s="32" t="n">
        <x:v>0.694</x:v>
      </x:c>
      <x:c r="L1499" t="n">
        <x:v>1</x:v>
      </x:c>
      <x:c r="M1499" t="n">
        <x:v>6</x:v>
      </x:c>
      <x:c r="N1499" s="32" t="n">
        <x:v>0.164</x:v>
      </x:c>
    </x:row>
    <x:row r="1500">
      <x:c r="A1500" t="str">
        <x:v>C01499</x:v>
      </x:c>
      <x:c r="B1500" t="n">
        <x:v>28</x:v>
      </x:c>
      <x:c r="C1500" s="30" t="n">
        <x:v>66404</x:v>
      </x:c>
      <x:c r="D1500" t="n">
        <x:v>678</x:v>
      </x:c>
      <x:c r="E1500" t="n">
        <x:v>6</x:v>
      </x:c>
      <x:c r="F1500" t="str">
        <x:v>Gold</x:v>
      </x:c>
      <x:c r="G1500" t="str">
        <x:v>Digital</x:v>
      </x:c>
      <x:c r="H1500" s="60" t="n">
        <x:v>8177</x:v>
      </x:c>
      <x:c r="I1500" s="60" t="n">
        <x:v>840.09</x:v>
      </x:c>
      <x:c r="J1500" s="32" t="n">
        <x:v>0.32</x:v>
      </x:c>
      <x:c r="K1500" s="32" t="n">
        <x:v>0.814</x:v>
      </x:c>
      <x:c r="L1500" t="n">
        <x:v>0</x:v>
      </x:c>
      <x:c r="M1500" t="n">
        <x:v>6</x:v>
      </x:c>
      <x:c r="N1500" s="32" t="n">
        <x:v>0.261</x:v>
      </x:c>
    </x:row>
    <x:row r="1501">
      <x:c r="A1501" t="str">
        <x:v>C01500</x:v>
      </x:c>
      <x:c r="B1501" t="n">
        <x:v>44</x:v>
      </x:c>
      <x:c r="C1501" s="30" t="n">
        <x:v>61516</x:v>
      </x:c>
      <x:c r="D1501" t="n">
        <x:v>713</x:v>
      </x:c>
      <x:c r="E1501" t="n">
        <x:v>102</x:v>
      </x:c>
      <x:c r="F1501" t="str">
        <x:v>Gold</x:v>
      </x:c>
      <x:c r="G1501" t="str">
        <x:v>Partner</x:v>
      </x:c>
      <x:c r="H1501" s="60" t="n">
        <x:v>6672</x:v>
      </x:c>
      <x:c r="I1501" s="60" t="n">
        <x:v>793.05</x:v>
      </x:c>
      <x:c r="J1501" s="32" t="n">
        <x:v>0.319</x:v>
      </x:c>
      <x:c r="K1501" s="32" t="n">
        <x:v>0.686</x:v>
      </x:c>
      <x:c r="L1501" t="n">
        <x:v>0</x:v>
      </x:c>
      <x:c r="M1501" t="n">
        <x:v>7</x:v>
      </x:c>
      <x:c r="N1501" s="32" t="n">
        <x:v>0.164</x:v>
      </x:c>
    </x:row>
    <x:row r="1502">
      <x:c r="A1502" t="str">
        <x:v>C01501</x:v>
      </x:c>
      <x:c r="B1502" t="n">
        <x:v>42</x:v>
      </x:c>
      <x:c r="C1502" s="30" t="n">
        <x:v>66741</x:v>
      </x:c>
      <x:c r="D1502" t="n">
        <x:v>729</x:v>
      </x:c>
      <x:c r="E1502" t="n">
        <x:v>46</x:v>
      </x:c>
      <x:c r="F1502" t="str">
        <x:v>Gold</x:v>
      </x:c>
      <x:c r="G1502" t="str">
        <x:v>Digital</x:v>
      </x:c>
      <x:c r="H1502" s="60" t="n">
        <x:v>11586</x:v>
      </x:c>
      <x:c r="I1502" s="60" t="n">
        <x:v>1098.45</x:v>
      </x:c>
      <x:c r="J1502" s="32" t="n">
        <x:v>0.463</x:v>
      </x:c>
      <x:c r="K1502" s="32" t="n">
        <x:v>0.832</x:v>
      </x:c>
      <x:c r="L1502" t="n">
        <x:v>0</x:v>
      </x:c>
      <x:c r="M1502" t="n">
        <x:v>6</x:v>
      </x:c>
      <x:c r="N1502" s="32" t="n">
        <x:v>0.168</x:v>
      </x:c>
    </x:row>
    <x:row r="1503">
      <x:c r="A1503" t="str">
        <x:v>C01502</x:v>
      </x:c>
      <x:c r="B1503" t="n">
        <x:v>44</x:v>
      </x:c>
      <x:c r="C1503" s="30" t="n">
        <x:v>195293</x:v>
      </x:c>
      <x:c r="D1503" t="n">
        <x:v>806</x:v>
      </x:c>
      <x:c r="E1503" t="n">
        <x:v>45</x:v>
      </x:c>
      <x:c r="F1503" t="str">
        <x:v>Platinum</x:v>
      </x:c>
      <x:c r="G1503" t="str">
        <x:v>Digital</x:v>
      </x:c>
      <x:c r="H1503" s="60" t="n">
        <x:v>40000</x:v>
      </x:c>
      <x:c r="I1503" s="60" t="n">
        <x:v>4265.92</x:v>
      </x:c>
      <x:c r="J1503" s="32" t="n">
        <x:v>0.304</x:v>
      </x:c>
      <x:c r="K1503" s="32" t="n">
        <x:v>1</x:v>
      </x:c>
      <x:c r="L1503" t="n">
        <x:v>0</x:v>
      </x:c>
      <x:c r="M1503" t="n">
        <x:v>8</x:v>
      </x:c>
      <x:c r="N1503" s="32" t="n">
        <x:v>0.061</x:v>
      </x:c>
    </x:row>
    <x:row r="1504">
      <x:c r="A1504" t="str">
        <x:v>C01503</x:v>
      </x:c>
      <x:c r="B1504" t="n">
        <x:v>41</x:v>
      </x:c>
      <x:c r="C1504" s="30" t="n">
        <x:v>34696</x:v>
      </x:c>
      <x:c r="D1504" t="n">
        <x:v>681</x:v>
      </x:c>
      <x:c r="E1504" t="n">
        <x:v>56</x:v>
      </x:c>
      <x:c r="F1504" t="str">
        <x:v>Classic</x:v>
      </x:c>
      <x:c r="G1504" t="str">
        <x:v>Digital</x:v>
      </x:c>
      <x:c r="H1504" s="60" t="n">
        <x:v>4310</x:v>
      </x:c>
      <x:c r="I1504" s="60" t="n">
        <x:v>591.28</x:v>
      </x:c>
      <x:c r="J1504" s="32" t="n">
        <x:v>0.356</x:v>
      </x:c>
      <x:c r="K1504" s="32" t="n">
        <x:v>0.763</x:v>
      </x:c>
      <x:c r="L1504" t="n">
        <x:v>0</x:v>
      </x:c>
      <x:c r="M1504" t="n">
        <x:v>8</x:v>
      </x:c>
      <x:c r="N1504" s="32" t="n">
        <x:v>0.042</x:v>
      </x:c>
    </x:row>
    <x:row r="1505">
      <x:c r="A1505" t="str">
        <x:v>C01504</x:v>
      </x:c>
      <x:c r="B1505" t="n">
        <x:v>22</x:v>
      </x:c>
      <x:c r="C1505" s="30" t="n">
        <x:v>56677</x:v>
      </x:c>
      <x:c r="D1505" t="n">
        <x:v>741</x:v>
      </x:c>
      <x:c r="E1505" t="n">
        <x:v>10</x:v>
      </x:c>
      <x:c r="F1505" t="str">
        <x:v>Gold</x:v>
      </x:c>
      <x:c r="G1505" t="str">
        <x:v>Digital</x:v>
      </x:c>
      <x:c r="H1505" s="60" t="n">
        <x:v>12023</x:v>
      </x:c>
      <x:c r="I1505" s="60" t="n">
        <x:v>1354.73</x:v>
      </x:c>
      <x:c r="J1505" s="32" t="n">
        <x:v>0.299</x:v>
      </x:c>
      <x:c r="K1505" s="32" t="n">
        <x:v>0.963</x:v>
      </x:c>
      <x:c r="L1505" t="n">
        <x:v>0</x:v>
      </x:c>
      <x:c r="M1505" t="n">
        <x:v>7</x:v>
      </x:c>
      <x:c r="N1505" s="32" t="n">
        <x:v>0.139</x:v>
      </x:c>
    </x:row>
    <x:row r="1506">
      <x:c r="A1506" t="str">
        <x:v>C01505</x:v>
      </x:c>
      <x:c r="B1506" t="n">
        <x:v>51</x:v>
      </x:c>
      <x:c r="C1506" s="30" t="n">
        <x:v>128184</x:v>
      </x:c>
      <x:c r="D1506" t="n">
        <x:v>712</x:v>
      </x:c>
      <x:c r="E1506" t="n">
        <x:v>45</x:v>
      </x:c>
      <x:c r="F1506" t="str">
        <x:v>Classic</x:v>
      </x:c>
      <x:c r="G1506" t="str">
        <x:v>Direct Mail</x:v>
      </x:c>
      <x:c r="H1506" s="60" t="n">
        <x:v>13012</x:v>
      </x:c>
      <x:c r="I1506" s="60" t="n">
        <x:v>1508.23</x:v>
      </x:c>
      <x:c r="J1506" s="32" t="n">
        <x:v>0.266</x:v>
      </x:c>
      <x:c r="K1506" s="32" t="n">
        <x:v>0.791</x:v>
      </x:c>
      <x:c r="L1506" t="n">
        <x:v>0</x:v>
      </x:c>
      <x:c r="M1506" t="n">
        <x:v>10</x:v>
      </x:c>
      <x:c r="N1506" s="32" t="n">
        <x:v>0.02</x:v>
      </x:c>
    </x:row>
    <x:row r="1507">
      <x:c r="A1507" t="str">
        <x:v>C01506</x:v>
      </x:c>
      <x:c r="B1507" t="n">
        <x:v>47</x:v>
      </x:c>
      <x:c r="C1507" s="30" t="n">
        <x:v>160885</x:v>
      </x:c>
      <x:c r="D1507" t="n">
        <x:v>615</x:v>
      </x:c>
      <x:c r="E1507" t="n">
        <x:v>62</x:v>
      </x:c>
      <x:c r="F1507" t="str">
        <x:v>Platinum</x:v>
      </x:c>
      <x:c r="G1507" t="str">
        <x:v>Digital</x:v>
      </x:c>
      <x:c r="H1507" s="60" t="n">
        <x:v>33201</x:v>
      </x:c>
      <x:c r="I1507" s="60" t="n">
        <x:v>3438.21</x:v>
      </x:c>
      <x:c r="J1507" s="32" t="n">
        <x:v>0.599</x:v>
      </x:c>
      <x:c r="K1507" s="32" t="n">
        <x:v>0.679</x:v>
      </x:c>
      <x:c r="L1507" t="n">
        <x:v>0</x:v>
      </x:c>
      <x:c r="M1507" t="n">
        <x:v>8</x:v>
      </x:c>
      <x:c r="N1507" s="32" t="n">
        <x:v>0.02</x:v>
      </x:c>
    </x:row>
    <x:row r="1508">
      <x:c r="A1508" t="str">
        <x:v>C01507</x:v>
      </x:c>
      <x:c r="B1508" t="n">
        <x:v>31</x:v>
      </x:c>
      <x:c r="C1508" s="30" t="n">
        <x:v>90135</x:v>
      </x:c>
      <x:c r="D1508" t="n">
        <x:v>713</x:v>
      </x:c>
      <x:c r="E1508" t="n">
        <x:v>49</x:v>
      </x:c>
      <x:c r="F1508" t="str">
        <x:v>Gold</x:v>
      </x:c>
      <x:c r="G1508" t="str">
        <x:v>Digital</x:v>
      </x:c>
      <x:c r="H1508" s="60" t="n">
        <x:v>14682</x:v>
      </x:c>
      <x:c r="I1508" s="60" t="n">
        <x:v>1439.99</x:v>
      </x:c>
      <x:c r="J1508" s="32" t="n">
        <x:v>0.435</x:v>
      </x:c>
      <x:c r="K1508" s="32" t="n">
        <x:v>0.612</x:v>
      </x:c>
      <x:c r="L1508" t="n">
        <x:v>0</x:v>
      </x:c>
      <x:c r="M1508" t="n">
        <x:v>8</x:v>
      </x:c>
      <x:c r="N1508" s="32" t="n">
        <x:v>0.083</x:v>
      </x:c>
    </x:row>
    <x:row r="1509">
      <x:c r="A1509" t="str">
        <x:v>C01508</x:v>
      </x:c>
      <x:c r="B1509" t="n">
        <x:v>36</x:v>
      </x:c>
      <x:c r="C1509" s="30" t="n">
        <x:v>99292</x:v>
      </x:c>
      <x:c r="D1509" t="n">
        <x:v>712</x:v>
      </x:c>
      <x:c r="E1509" t="n">
        <x:v>60</x:v>
      </x:c>
      <x:c r="F1509" t="str">
        <x:v>Platinum</x:v>
      </x:c>
      <x:c r="G1509" t="str">
        <x:v>Digital</x:v>
      </x:c>
      <x:c r="H1509" s="60" t="n">
        <x:v>22114</x:v>
      </x:c>
      <x:c r="I1509" s="60" t="n">
        <x:v>2156.13</x:v>
      </x:c>
      <x:c r="J1509" s="32" t="n">
        <x:v>0.504</x:v>
      </x:c>
      <x:c r="K1509" s="32" t="n">
        <x:v>0.553</x:v>
      </x:c>
      <x:c r="L1509" t="n">
        <x:v>0</x:v>
      </x:c>
      <x:c r="M1509" t="n">
        <x:v>8</x:v>
      </x:c>
      <x:c r="N1509" s="32" t="n">
        <x:v>0.053</x:v>
      </x:c>
    </x:row>
    <x:row r="1510">
      <x:c r="A1510" t="str">
        <x:v>C01509</x:v>
      </x:c>
      <x:c r="B1510" t="n">
        <x:v>37</x:v>
      </x:c>
      <x:c r="C1510" s="30" t="n">
        <x:v>140896</x:v>
      </x:c>
      <x:c r="D1510" t="n">
        <x:v>624</x:v>
      </x:c>
      <x:c r="E1510" t="n">
        <x:v>19</x:v>
      </x:c>
      <x:c r="F1510" t="str">
        <x:v>Platinum</x:v>
      </x:c>
      <x:c r="G1510" t="str">
        <x:v>digital</x:v>
      </x:c>
      <x:c r="H1510" s="60" t="n">
        <x:v>28411</x:v>
      </x:c>
      <x:c r="I1510" s="60" t="n">
        <x:v>3149.26</x:v>
      </x:c>
      <x:c r="J1510" s="32" t="n">
        <x:v>0.593</x:v>
      </x:c>
      <x:c r="K1510" s="32" t="n">
        <x:v>0.615</x:v>
      </x:c>
      <x:c r="L1510" t="n">
        <x:v>0</x:v>
      </x:c>
      <x:c r="M1510" t="n">
        <x:v>6</x:v>
      </x:c>
      <x:c r="N1510" s="32" t="n">
        <x:v>0.187</x:v>
      </x:c>
    </x:row>
    <x:row r="1511">
      <x:c r="A1511" t="str">
        <x:v>C01510</x:v>
      </x:c>
      <x:c r="B1511" t="n">
        <x:v>40</x:v>
      </x:c>
      <x:c r="C1511" s="30" t="n">
        <x:v>90846</x:v>
      </x:c>
      <x:c r="D1511" t="n">
        <x:v>657</x:v>
      </x:c>
      <x:c r="E1511" t="n">
        <x:v>92</x:v>
      </x:c>
      <x:c r="F1511" t="str">
        <x:v>Gold</x:v>
      </x:c>
      <x:c r="G1511" t="str">
        <x:v>Digital</x:v>
      </x:c>
      <x:c r="H1511" s="60" t="n">
        <x:v>10708</x:v>
      </x:c>
      <x:c r="I1511" s="60" t="n">
        <x:v>1495.62</x:v>
      </x:c>
      <x:c r="J1511" s="32" t="n">
        <x:v>0.493</x:v>
      </x:c>
      <x:c r="K1511" s="32" t="n">
        <x:v>0.748</x:v>
      </x:c>
      <x:c r="L1511" t="n">
        <x:v>0</x:v>
      </x:c>
      <x:c r="M1511" t="n">
        <x:v>7</x:v>
      </x:c>
      <x:c r="N1511" s="32" t="n">
        <x:v>0.105</x:v>
      </x:c>
    </x:row>
    <x:row r="1512">
      <x:c r="A1512" t="str">
        <x:v>C01511</x:v>
      </x:c>
      <x:c r="B1512" t="n">
        <x:v>27</x:v>
      </x:c>
      <x:c r="C1512" s="30" t="n">
        <x:v>79526</x:v>
      </x:c>
      <x:c r="D1512" t="n">
        <x:v>712</x:v>
      </x:c>
      <x:c r="E1512" t="n">
        <x:v>25</x:v>
      </x:c>
      <x:c r="F1512" t="str">
        <x:v>Gold</x:v>
      </x:c>
      <x:c r="G1512" t="str">
        <x:v>Digital</x:v>
      </x:c>
      <x:c r="H1512" s="60" t="n">
        <x:v>10284</x:v>
      </x:c>
      <x:c r="I1512" s="60" t="n">
        <x:v>1299.12</x:v>
      </x:c>
      <x:c r="J1512" s="32" t="n">
        <x:v>0.262</x:v>
      </x:c>
      <x:c r="K1512" s="32" t="n">
        <x:v>0.807</x:v>
      </x:c>
      <x:c r="L1512" t="n">
        <x:v>0</x:v>
      </x:c>
      <x:c r="M1512" t="n">
        <x:v>6</x:v>
      </x:c>
      <x:c r="N1512" s="32" t="n">
        <x:v>0.172</x:v>
      </x:c>
    </x:row>
    <x:row r="1513">
      <x:c r="A1513" t="str">
        <x:v>C01512</x:v>
      </x:c>
      <x:c r="B1513" t="n">
        <x:v>37</x:v>
      </x:c>
      <x:c r="C1513" s="30" t="n">
        <x:v>62580</x:v>
      </x:c>
      <x:c r="D1513" t="n">
        <x:v>702</x:v>
      </x:c>
      <x:c r="E1513" t="n">
        <x:v>29</x:v>
      </x:c>
      <x:c r="F1513" t="str">
        <x:v>Gold</x:v>
      </x:c>
      <x:c r="G1513" t="str">
        <x:v>Partner</x:v>
      </x:c>
      <x:c r="H1513" s="60" t="n">
        <x:v>10024</x:v>
      </x:c>
      <x:c r="I1513" s="60" t="n">
        <x:v>968.89</x:v>
      </x:c>
      <x:c r="J1513" s="32" t="n">
        <x:v>0.21</x:v>
      </x:c>
      <x:c r="K1513" s="32" t="n">
        <x:v>0.872</x:v>
      </x:c>
      <x:c r="L1513" t="n">
        <x:v>0</x:v>
      </x:c>
      <x:c r="M1513" t="n">
        <x:v>8</x:v>
      </x:c>
      <x:c r="N1513" s="32" t="n">
        <x:v>0.045</x:v>
      </x:c>
    </x:row>
    <x:row r="1514">
      <x:c r="A1514" t="str">
        <x:v>C01513</x:v>
      </x:c>
      <x:c r="B1514" t="n">
        <x:v>36</x:v>
      </x:c>
      <x:c r="C1514" s="30" t="n">
        <x:v>51741</x:v>
      </x:c>
      <x:c r="D1514" t="n">
        <x:v>736</x:v>
      </x:c>
      <x:c r="E1514" t="n">
        <x:v>52</x:v>
      </x:c>
      <x:c r="F1514" t="str">
        <x:v>Gold</x:v>
      </x:c>
      <x:c r="G1514" t="str">
        <x:v>Branch</x:v>
      </x:c>
      <x:c r="H1514" s="60" t="n">
        <x:v>9065</x:v>
      </x:c>
      <x:c r="I1514" s="60" t="n">
        <x:v>1182.41</x:v>
      </x:c>
      <x:c r="J1514" s="32" t="n">
        <x:v>0.323</x:v>
      </x:c>
      <x:c r="K1514" s="32" t="n">
        <x:v>0.82</x:v>
      </x:c>
      <x:c r="L1514" t="n">
        <x:v>0</x:v>
      </x:c>
      <x:c r="M1514" t="n">
        <x:v>7</x:v>
      </x:c>
      <x:c r="N1514" s="32" t="n">
        <x:v>0.133</x:v>
      </x:c>
    </x:row>
    <x:row r="1515">
      <x:c r="A1515" t="str">
        <x:v>C01514</x:v>
      </x:c>
      <x:c r="B1515" t="n">
        <x:v>54</x:v>
      </x:c>
      <x:c r="C1515" s="30" t="n">
        <x:v>64036</x:v>
      </x:c>
      <x:c r="D1515" t="n">
        <x:v>780</x:v>
      </x:c>
      <x:c r="E1515" t="n">
        <x:v>62</x:v>
      </x:c>
      <x:c r="F1515" t="str">
        <x:v>Gold</x:v>
      </x:c>
      <x:c r="G1515" t="str">
        <x:v>Digital</x:v>
      </x:c>
      <x:c r="H1515" s="60" t="n">
        <x:v>14887</x:v>
      </x:c>
      <x:c r="I1515" s="60" t="n">
        <x:v>1503.36</x:v>
      </x:c>
      <x:c r="J1515" s="32" t="n">
        <x:v>0.487</x:v>
      </x:c>
      <x:c r="K1515" s="32" t="n">
        <x:v>0.952</x:v>
      </x:c>
      <x:c r="L1515" t="n">
        <x:v>0</x:v>
      </x:c>
      <x:c r="M1515" t="n">
        <x:v>6</x:v>
      </x:c>
      <x:c r="N1515" s="32" t="n">
        <x:v>0.134</x:v>
      </x:c>
    </x:row>
    <x:row r="1516">
      <x:c r="A1516" t="str">
        <x:v>C01515</x:v>
      </x:c>
      <x:c r="B1516" t="n">
        <x:v>42</x:v>
      </x:c>
      <x:c r="C1516" s="30" t="n">
        <x:v>76378</x:v>
      </x:c>
      <x:c r="D1516" t="n">
        <x:v>640</x:v>
      </x:c>
      <x:c r="E1516" t="n">
        <x:v>38</x:v>
      </x:c>
      <x:c r="F1516" t="str">
        <x:v>Classic</x:v>
      </x:c>
      <x:c r="G1516" t="str">
        <x:v>Branch</x:v>
      </x:c>
      <x:c r="H1516" s="60" t="n">
        <x:v>3478</x:v>
      </x:c>
      <x:c r="I1516" s="60" t="n">
        <x:v>936.58</x:v>
      </x:c>
      <x:c r="J1516" s="32" t="n">
        <x:v>0.452</x:v>
      </x:c>
      <x:c r="K1516" s="32" t="n">
        <x:v>0.594</x:v>
      </x:c>
      <x:c r="L1516" t="n">
        <x:v>0</x:v>
      </x:c>
      <x:c r="M1516" t="n">
        <x:v>6</x:v>
      </x:c>
      <x:c r="N1516" s="32" t="n">
        <x:v>0.165</x:v>
      </x:c>
    </x:row>
    <x:row r="1517">
      <x:c r="A1517" t="str">
        <x:v>C01516</x:v>
      </x:c>
      <x:c r="B1517" t="n">
        <x:v>39</x:v>
      </x:c>
      <x:c r="C1517" s="30" t="n">
        <x:v>78229</x:v>
      </x:c>
      <x:c r="D1517" t="n">
        <x:v>662</x:v>
      </x:c>
      <x:c r="E1517" t="n">
        <x:v>15</x:v>
      </x:c>
      <x:c r="F1517" t="str">
        <x:v>Gold</x:v>
      </x:c>
      <x:c r="G1517" t="str">
        <x:v>Partner</x:v>
      </x:c>
      <x:c r="H1517" s="60" t="n">
        <x:v>13195</x:v>
      </x:c>
      <x:c r="I1517" s="60" t="n">
        <x:v>1423.13</x:v>
      </x:c>
      <x:c r="J1517" s="32" t="n">
        <x:v>0.432</x:v>
      </x:c>
      <x:c r="K1517" s="32" t="n">
        <x:v>0.727</x:v>
      </x:c>
      <x:c r="L1517" t="n">
        <x:v>0</x:v>
      </x:c>
      <x:c r="M1517" t="n">
        <x:v>6</x:v>
      </x:c>
      <x:c r="N1517" s="32" t="n">
        <x:v>0.183</x:v>
      </x:c>
    </x:row>
    <x:row r="1518">
      <x:c r="A1518" t="str">
        <x:v>C01517</x:v>
      </x:c>
      <x:c r="B1518" t="n">
        <x:v>39</x:v>
      </x:c>
      <x:c r="C1518" s="30" t="n">
        <x:v>60558</x:v>
      </x:c>
      <x:c r="D1518" t="n">
        <x:v>699</x:v>
      </x:c>
      <x:c r="E1518" t="n">
        <x:v>94</x:v>
      </x:c>
      <x:c r="F1518" t="str">
        <x:v>Gold</x:v>
      </x:c>
      <x:c r="G1518" t="str">
        <x:v>Digital</x:v>
      </x:c>
      <x:c r="H1518" s="60" t="n">
        <x:v>6303</x:v>
      </x:c>
      <x:c r="I1518" s="60" t="n">
        <x:v>862.02</x:v>
      </x:c>
      <x:c r="J1518" s="32" t="n">
        <x:v>0.326</x:v>
      </x:c>
      <x:c r="K1518" s="32" t="n">
        <x:v>0.838</x:v>
      </x:c>
      <x:c r="L1518" t="n">
        <x:v>0</x:v>
      </x:c>
      <x:c r="M1518" t="n">
        <x:v>4</x:v>
      </x:c>
      <x:c r="N1518" s="32" t="n">
        <x:v>0.366</x:v>
      </x:c>
    </x:row>
    <x:row r="1519">
      <x:c r="A1519" t="str">
        <x:v>C01518</x:v>
      </x:c>
      <x:c r="B1519" t="n">
        <x:v>44</x:v>
      </x:c>
      <x:c r="C1519" s="30" t="n">
        <x:v>68513</x:v>
      </x:c>
      <x:c r="D1519" t="n">
        <x:v>587</x:v>
      </x:c>
      <x:c r="E1519" t="n">
        <x:v>21</x:v>
      </x:c>
      <x:c r="F1519" t="str">
        <x:v>Classic</x:v>
      </x:c>
      <x:c r="G1519" t="str">
        <x:v>Digital</x:v>
      </x:c>
      <x:c r="H1519" s="60" t="n">
        <x:v>3210</x:v>
      </x:c>
      <x:c r="I1519" s="60" t="n">
        <x:v>384.48</x:v>
      </x:c>
      <x:c r="J1519" s="32" t="n">
        <x:v>0.485</x:v>
      </x:c>
      <x:c r="K1519" s="32" t="n">
        <x:v>0.591</x:v>
      </x:c>
      <x:c r="L1519" t="n">
        <x:v>0</x:v>
      </x:c>
      <x:c r="M1519" t="n">
        <x:v>7</x:v>
      </x:c>
      <x:c r="N1519" s="32" t="n">
        <x:v>0.094</x:v>
      </x:c>
    </x:row>
    <x:row r="1520">
      <x:c r="A1520" t="str">
        <x:v>C01519</x:v>
      </x:c>
      <x:c r="B1520" t="n">
        <x:v>46</x:v>
      </x:c>
      <x:c r="C1520" s="30" t="n">
        <x:v>79604</x:v>
      </x:c>
      <x:c r="D1520" t="n">
        <x:v>733</x:v>
      </x:c>
      <x:c r="E1520" t="n">
        <x:v>15</x:v>
      </x:c>
      <x:c r="F1520" t="str">
        <x:v>Gold</x:v>
      </x:c>
      <x:c r="G1520" t="str">
        <x:v>Digital</x:v>
      </x:c>
      <x:c r="H1520" s="60" t="n">
        <x:v>13417</x:v>
      </x:c>
      <x:c r="I1520" s="60" t="n">
        <x:v>736.79</x:v>
      </x:c>
      <x:c r="J1520" s="32" t="n">
        <x:v>0.484</x:v>
      </x:c>
      <x:c r="K1520" s="32" t="n">
        <x:v>0.764</x:v>
      </x:c>
      <x:c r="L1520" t="n">
        <x:v>0</x:v>
      </x:c>
      <x:c r="M1520" t="n">
        <x:v>7</x:v>
      </x:c>
      <x:c r="N1520" s="32" t="n">
        <x:v>0.17</x:v>
      </x:c>
    </x:row>
    <x:row r="1521">
      <x:c r="A1521" t="str">
        <x:v>C01520</x:v>
      </x:c>
      <x:c r="B1521" t="n">
        <x:v>58</x:v>
      </x:c>
      <x:c r="C1521" s="30" t="n">
        <x:v>97956</x:v>
      </x:c>
      <x:c r="D1521" t="n">
        <x:v>686</x:v>
      </x:c>
      <x:c r="E1521" t="n">
        <x:v>16</x:v>
      </x:c>
      <x:c r="F1521" t="str">
        <x:v>Gold</x:v>
      </x:c>
      <x:c r="G1521" t="str">
        <x:v>Digital</x:v>
      </x:c>
      <x:c r="H1521" s="60" t="n">
        <x:v>13157</x:v>
      </x:c>
      <x:c r="I1521" s="60" t="n">
        <x:v>1787.38</x:v>
      </x:c>
      <x:c r="J1521" s="32" t="n">
        <x:v>0.445</x:v>
      </x:c>
      <x:c r="K1521" s="32" t="n">
        <x:v>0.752</x:v>
      </x:c>
      <x:c r="L1521" t="n">
        <x:v>0</x:v>
      </x:c>
      <x:c r="M1521" t="n">
        <x:v>7</x:v>
      </x:c>
      <x:c r="N1521" s="32" t="n">
        <x:v>0.1</x:v>
      </x:c>
    </x:row>
    <x:row r="1522">
      <x:c r="A1522" t="str">
        <x:v>C01521</x:v>
      </x:c>
      <x:c r="B1522" t="n">
        <x:v>57</x:v>
      </x:c>
      <x:c r="C1522" s="30" t="n">
        <x:v>30222</x:v>
      </x:c>
      <x:c r="D1522" t="n">
        <x:v>677</x:v>
      </x:c>
      <x:c r="E1522" t="n">
        <x:v>24</x:v>
      </x:c>
      <x:c r="F1522" t="str">
        <x:v>Classic</x:v>
      </x:c>
      <x:c r="G1522" t="str">
        <x:v>Branch</x:v>
      </x:c>
      <x:c r="H1522" s="60" t="n">
        <x:v>1225</x:v>
      </x:c>
      <x:c r="I1522" s="60" t="n">
        <x:v>150</x:v>
      </x:c>
      <x:c r="J1522" s="32" t="n">
        <x:v>0.374</x:v>
      </x:c>
      <x:c r="K1522" s="32" t="n">
        <x:v>0.768</x:v>
      </x:c>
      <x:c r="L1522" t="n">
        <x:v>0</x:v>
      </x:c>
      <x:c r="M1522" t="n">
        <x:v>9</x:v>
      </x:c>
      <x:c r="N1522" s="32" t="n">
        <x:v>0.024</x:v>
      </x:c>
    </x:row>
    <x:row r="1523">
      <x:c r="A1523" t="str">
        <x:v>C01522</x:v>
      </x:c>
      <x:c r="B1523" t="n">
        <x:v>24</x:v>
      </x:c>
      <x:c r="C1523" s="30" t="n">
        <x:v>101726</x:v>
      </x:c>
      <x:c r="D1523" t="n">
        <x:v>692</x:v>
      </x:c>
      <x:c r="E1523" t="n">
        <x:v>32</x:v>
      </x:c>
      <x:c r="F1523" t="str">
        <x:v>Classic</x:v>
      </x:c>
      <x:c r="G1523" t="str">
        <x:v>Digital</x:v>
      </x:c>
      <x:c r="H1523" s="60" t="n">
        <x:v>7648</x:v>
      </x:c>
      <x:c r="I1523" s="60" t="n">
        <x:v>851.21</x:v>
      </x:c>
      <x:c r="J1523" s="32" t="n">
        <x:v>0.47</x:v>
      </x:c>
      <x:c r="K1523" s="32" t="n">
        <x:v>0.804</x:v>
      </x:c>
      <x:c r="L1523" t="n">
        <x:v>0</x:v>
      </x:c>
      <x:c r="M1523" t="n">
        <x:v>7</x:v>
      </x:c>
      <x:c r="N1523" s="32" t="n">
        <x:v>0.145</x:v>
      </x:c>
    </x:row>
    <x:row r="1524">
      <x:c r="A1524" t="str">
        <x:v>C01523</x:v>
      </x:c>
      <x:c r="B1524" t="n">
        <x:v>52</x:v>
      </x:c>
      <x:c r="C1524" s="30" t="n">
        <x:v>129074</x:v>
      </x:c>
      <x:c r="D1524" t="n">
        <x:v>732</x:v>
      </x:c>
      <x:c r="E1524" t="n">
        <x:v>71</x:v>
      </x:c>
      <x:c r="F1524" t="str">
        <x:v>Classic</x:v>
      </x:c>
      <x:c r="G1524" t="str">
        <x:v>Digital</x:v>
      </x:c>
      <x:c r="H1524" s="60" t="n">
        <x:v>17370</x:v>
      </x:c>
      <x:c r="I1524" s="60" t="n">
        <x:v>1769.97</x:v>
      </x:c>
      <x:c r="J1524" s="32" t="n">
        <x:v>0.236</x:v>
      </x:c>
      <x:c r="K1524" s="32" t="n">
        <x:v>0.758</x:v>
      </x:c>
      <x:c r="L1524" t="n">
        <x:v>0</x:v>
      </x:c>
      <x:c r="M1524" t="n">
        <x:v>7</x:v>
      </x:c>
      <x:c r="N1524" s="32" t="n">
        <x:v>0.098</x:v>
      </x:c>
    </x:row>
    <x:row r="1525">
      <x:c r="A1525" t="str">
        <x:v>C01524</x:v>
      </x:c>
      <x:c r="B1525" t="n">
        <x:v>31</x:v>
      </x:c>
      <x:c r="C1525" s="30" t="n">
        <x:v>136304</x:v>
      </x:c>
      <x:c r="D1525" t="n">
        <x:v>669</x:v>
      </x:c>
      <x:c r="E1525" t="n">
        <x:v>17</x:v>
      </x:c>
      <x:c r="F1525" t="str">
        <x:v>Platinum</x:v>
      </x:c>
      <x:c r="G1525" t="str">
        <x:v>Digital</x:v>
      </x:c>
      <x:c r="H1525" s="60" t="n">
        <x:v>28345</x:v>
      </x:c>
      <x:c r="I1525" s="60" t="n">
        <x:v>3021.8</x:v>
      </x:c>
      <x:c r="J1525" s="32" t="n">
        <x:v>0.328</x:v>
      </x:c>
      <x:c r="K1525" s="32" t="n">
        <x:v>0.802</x:v>
      </x:c>
      <x:c r="L1525" t="n">
        <x:v>0</x:v>
      </x:c>
      <x:c r="M1525" t="n">
        <x:v>6</x:v>
      </x:c>
      <x:c r="N1525" s="32" t="n">
        <x:v>0.115</x:v>
      </x:c>
    </x:row>
    <x:row r="1526">
      <x:c r="A1526" t="str">
        <x:v>C01525</x:v>
      </x:c>
      <x:c r="B1526" t="n">
        <x:v>42</x:v>
      </x:c>
      <x:c r="C1526" s="30" t="n">
        <x:v>72138</x:v>
      </x:c>
      <x:c r="D1526" t="n">
        <x:v>752</x:v>
      </x:c>
      <x:c r="E1526" t="n">
        <x:v>34</x:v>
      </x:c>
      <x:c r="F1526" t="str">
        <x:v>Gold</x:v>
      </x:c>
      <x:c r="G1526" t="str">
        <x:v>Branch</x:v>
      </x:c>
      <x:c r="H1526" s="60" t="n">
        <x:v>10801</x:v>
      </x:c>
      <x:c r="I1526" s="60" t="n">
        <x:v>1230.2</x:v>
      </x:c>
      <x:c r="J1526" s="32" t="n">
        <x:v>0.263</x:v>
      </x:c>
      <x:c r="K1526" s="32" t="n">
        <x:v>0.842</x:v>
      </x:c>
      <x:c r="L1526" t="n">
        <x:v>0</x:v>
      </x:c>
      <x:c r="M1526" t="n">
        <x:v>7</x:v>
      </x:c>
      <x:c r="N1526" s="32" t="n">
        <x:v>0.14</x:v>
      </x:c>
    </x:row>
    <x:row r="1527">
      <x:c r="A1527" t="str">
        <x:v>C01526</x:v>
      </x:c>
      <x:c r="B1527" t="n">
        <x:v>39</x:v>
      </x:c>
      <x:c r="C1527" s="30" t="n">
        <x:v>72731</x:v>
      </x:c>
      <x:c r="D1527" t="n">
        <x:v>666</x:v>
      </x:c>
      <x:c r="E1527" t="n">
        <x:v>19</x:v>
      </x:c>
      <x:c r="F1527" t="str">
        <x:v>Gold</x:v>
      </x:c>
      <x:c r="G1527" t="str">
        <x:v>Digital</x:v>
      </x:c>
      <x:c r="H1527" s="60" t="n">
        <x:v>9361</x:v>
      </x:c>
      <x:c r="I1527" s="60" t="n">
        <x:v>1345.83</x:v>
      </x:c>
      <x:c r="J1527" s="32" t="n">
        <x:v>0.362</x:v>
      </x:c>
      <x:c r="K1527" s="32" t="n">
        <x:v>0.719</x:v>
      </x:c>
      <x:c r="L1527" t="n">
        <x:v>0</x:v>
      </x:c>
      <x:c r="M1527" t="n">
        <x:v>4</x:v>
      </x:c>
      <x:c r="N1527" s="32" t="n">
        <x:v>0.265</x:v>
      </x:c>
    </x:row>
    <x:row r="1528">
      <x:c r="A1528" t="str">
        <x:v>C01527</x:v>
      </x:c>
      <x:c r="B1528" t="n">
        <x:v>50</x:v>
      </x:c>
      <x:c r="C1528" s="30" t="n">
        <x:v>38729</x:v>
      </x:c>
      <x:c r="D1528" t="n">
        <x:v>619</x:v>
      </x:c>
      <x:c r="E1528" t="n">
        <x:v>61</x:v>
      </x:c>
      <x:c r="F1528" t="str">
        <x:v>Classic</x:v>
      </x:c>
      <x:c r="G1528" t="str">
        <x:v>Direct Mail</x:v>
      </x:c>
      <x:c r="H1528" s="60" t="n">
        <x:v>2294</x:v>
      </x:c>
      <x:c r="I1528" s="60" t="n">
        <x:v>478.78</x:v>
      </x:c>
      <x:c r="J1528" s="32" t="n">
        <x:v>0.622</x:v>
      </x:c>
      <x:c r="K1528" s="32" t="n">
        <x:v>0.729</x:v>
      </x:c>
      <x:c r="L1528" t="n">
        <x:v>0</x:v>
      </x:c>
      <x:c r="M1528" t="n">
        <x:v>7</x:v>
      </x:c>
      <x:c r="N1528" s="32" t="n">
        <x:v>0.11</x:v>
      </x:c>
    </x:row>
    <x:row r="1529">
      <x:c r="A1529" t="str">
        <x:v>C01528</x:v>
      </x:c>
      <x:c r="B1529" t="n">
        <x:v>32</x:v>
      </x:c>
      <x:c r="C1529" s="30" t="n">
        <x:v>71949</x:v>
      </x:c>
      <x:c r="D1529" t="n">
        <x:v>640</x:v>
      </x:c>
      <x:c r="E1529" t="n">
        <x:v>62</x:v>
      </x:c>
      <x:c r="F1529" t="str">
        <x:v>Classic</x:v>
      </x:c>
      <x:c r="G1529" t="str">
        <x:v>Branch</x:v>
      </x:c>
      <x:c r="H1529" s="60" t="n">
        <x:v>3994</x:v>
      </x:c>
      <x:c r="I1529" s="60" t="n">
        <x:v>554.31</x:v>
      </x:c>
      <x:c r="J1529" s="32" t="n">
        <x:v>0.447</x:v>
      </x:c>
      <x:c r="K1529" s="32" t="n">
        <x:v>0.802</x:v>
      </x:c>
      <x:c r="L1529" t="n">
        <x:v>0</x:v>
      </x:c>
      <x:c r="M1529" t="n">
        <x:v>7</x:v>
      </x:c>
      <x:c r="N1529" s="32" t="n">
        <x:v>0.116</x:v>
      </x:c>
    </x:row>
    <x:row r="1530">
      <x:c r="A1530" t="str">
        <x:v>C01529</x:v>
      </x:c>
      <x:c r="B1530" t="n">
        <x:v>21</x:v>
      </x:c>
      <x:c r="C1530" s="30" t="n">
        <x:v>115274</x:v>
      </x:c>
      <x:c r="D1530" t="n">
        <x:v>604</x:v>
      </x:c>
      <x:c r="E1530" t="n">
        <x:v>39</x:v>
      </x:c>
      <x:c r="F1530" t="str">
        <x:v>Gold</x:v>
      </x:c>
      <x:c r="G1530" t="str">
        <x:v>Partner</x:v>
      </x:c>
      <x:c r="H1530" s="60" t="n">
        <x:v>13328</x:v>
      </x:c>
      <x:c r="I1530" s="60" t="n">
        <x:v>1800.79</x:v>
      </x:c>
      <x:c r="J1530" s="32" t="n">
        <x:v>0.59</x:v>
      </x:c>
      <x:c r="K1530" s="32" t="n">
        <x:v>0.523</x:v>
      </x:c>
      <x:c r="L1530" t="n">
        <x:v>0</x:v>
      </x:c>
      <x:c r="M1530" t="n">
        <x:v>10</x:v>
      </x:c>
      <x:c r="N1530" s="32" t="n">
        <x:v>0.02</x:v>
      </x:c>
    </x:row>
    <x:row r="1531">
      <x:c r="A1531" t="str">
        <x:v>C01530</x:v>
      </x:c>
      <x:c r="B1531" t="n">
        <x:v>23</x:v>
      </x:c>
      <x:c r="C1531" s="30" t="n">
        <x:v>61583</x:v>
      </x:c>
      <x:c r="D1531" t="n">
        <x:v>732</x:v>
      </x:c>
      <x:c r="E1531" t="n">
        <x:v>44</x:v>
      </x:c>
      <x:c r="F1531" t="str">
        <x:v>Gold</x:v>
      </x:c>
      <x:c r="G1531" t="str">
        <x:v>Digital</x:v>
      </x:c>
      <x:c r="H1531" s="60" t="n">
        <x:v>11143</x:v>
      </x:c>
      <x:c r="I1531" s="60" t="n">
        <x:v>1059</x:v>
      </x:c>
      <x:c r="J1531" s="32" t="n">
        <x:v>0.268</x:v>
      </x:c>
      <x:c r="K1531" s="32" t="n">
        <x:v>0.891</x:v>
      </x:c>
      <x:c r="L1531" t="n">
        <x:v>0</x:v>
      </x:c>
      <x:c r="M1531" t="n">
        <x:v>8</x:v>
      </x:c>
      <x:c r="N1531" s="32" t="n">
        <x:v>0.02</x:v>
      </x:c>
    </x:row>
    <x:row r="1532">
      <x:c r="A1532" t="str">
        <x:v>C01531</x:v>
      </x:c>
      <x:c r="B1532" t="n">
        <x:v>46</x:v>
      </x:c>
      <x:c r="C1532" s="30" t="n">
        <x:v>130092</x:v>
      </x:c>
      <x:c r="D1532" t="n">
        <x:v>691</x:v>
      </x:c>
      <x:c r="E1532" t="n">
        <x:v>57</x:v>
      </x:c>
      <x:c r="F1532" t="str">
        <x:v>Platinum</x:v>
      </x:c>
      <x:c r="G1532" t="str">
        <x:v>Partner</x:v>
      </x:c>
      <x:c r="H1532" s="60" t="n">
        <x:v>29091</x:v>
      </x:c>
      <x:c r="I1532" s="60" t="n">
        <x:v>2827.76</x:v>
      </x:c>
      <x:c r="J1532" s="32" t="n">
        <x:v>0.436</x:v>
      </x:c>
      <x:c r="K1532" s="32" t="n">
        <x:v>0.79</x:v>
      </x:c>
      <x:c r="L1532" t="n">
        <x:v>0</x:v>
      </x:c>
      <x:c r="M1532" t="n">
        <x:v>5</x:v>
      </x:c>
      <x:c r="N1532" s="32" t="n">
        <x:v>0.207</x:v>
      </x:c>
    </x:row>
    <x:row r="1533">
      <x:c r="A1533" t="str">
        <x:v>C01532</x:v>
      </x:c>
      <x:c r="B1533" t="n">
        <x:v>41</x:v>
      </x:c>
      <x:c r="C1533" s="30" t="n">
        <x:v>87474</x:v>
      </x:c>
      <x:c r="D1533" t="n">
        <x:v>591</x:v>
      </x:c>
      <x:c r="E1533" t="n">
        <x:v>50</x:v>
      </x:c>
      <x:c r="F1533" t="str">
        <x:v>Classic</x:v>
      </x:c>
      <x:c r="G1533" t="str">
        <x:v>Digital</x:v>
      </x:c>
      <x:c r="H1533" s="60" t="n">
        <x:v>3690</x:v>
      </x:c>
      <x:c r="I1533" s="60" t="n">
        <x:v>602.55</x:v>
      </x:c>
      <x:c r="J1533" s="32" t="n">
        <x:v>0.464</x:v>
      </x:c>
      <x:c r="K1533" s="32" t="n">
        <x:v>0.661</x:v>
      </x:c>
      <x:c r="L1533" t="n">
        <x:v>0</x:v>
      </x:c>
      <x:c r="M1533" t="n">
        <x:v>8</x:v>
      </x:c>
      <x:c r="N1533" s="32" t="n">
        <x:v>0.08</x:v>
      </x:c>
    </x:row>
    <x:row r="1534">
      <x:c r="A1534" t="str">
        <x:v>C01533</x:v>
      </x:c>
      <x:c r="B1534" t="n">
        <x:v>55</x:v>
      </x:c>
      <x:c r="C1534" s="30" t="n">
        <x:v>75067</x:v>
      </x:c>
      <x:c r="D1534" t="n">
        <x:v>588</x:v>
      </x:c>
      <x:c r="E1534" t="n">
        <x:v>95</x:v>
      </x:c>
      <x:c r="F1534" t="str">
        <x:v>Classic</x:v>
      </x:c>
      <x:c r="G1534" t="str">
        <x:v>Digital</x:v>
      </x:c>
      <x:c r="H1534" s="60" t="n">
        <x:v>5374</x:v>
      </x:c>
      <x:c r="I1534" s="60" t="n">
        <x:v>571.43</x:v>
      </x:c>
      <x:c r="J1534" s="32" t="n">
        <x:v>0.348</x:v>
      </x:c>
      <x:c r="K1534" s="32" t="n">
        <x:v>0.652</x:v>
      </x:c>
      <x:c r="L1534" t="n">
        <x:v>1</x:v>
      </x:c>
      <x:c r="M1534" t="n">
        <x:v>7</x:v>
      </x:c>
      <x:c r="N1534" s="32" t="n">
        <x:v>0.109</x:v>
      </x:c>
    </x:row>
    <x:row r="1535">
      <x:c r="A1535" t="str">
        <x:v>C01534</x:v>
      </x:c>
      <x:c r="B1535" t="n">
        <x:v>72</x:v>
      </x:c>
      <x:c r="C1535" s="30" t="n">
        <x:v>51165</x:v>
      </x:c>
      <x:c r="D1535" t="n">
        <x:v>651</x:v>
      </x:c>
      <x:c r="E1535" t="n">
        <x:v>46</x:v>
      </x:c>
      <x:c r="F1535" t="str">
        <x:v>Classic</x:v>
      </x:c>
      <x:c r="G1535" t="str">
        <x:v>Direct Mail</x:v>
      </x:c>
      <x:c r="H1535" s="60" t="n">
        <x:v>4749</x:v>
      </x:c>
      <x:c r="I1535" s="60" t="n">
        <x:v>686.93</x:v>
      </x:c>
      <x:c r="J1535" s="32" t="n">
        <x:v>0.605</x:v>
      </x:c>
      <x:c r="K1535" s="32" t="n">
        <x:v>0.673</x:v>
      </x:c>
      <x:c r="L1535" t="n">
        <x:v>0</x:v>
      </x:c>
      <x:c r="M1535" t="n">
        <x:v>7</x:v>
      </x:c>
      <x:c r="N1535" s="32" t="n">
        <x:v>0.1</x:v>
      </x:c>
    </x:row>
    <x:row r="1536">
      <x:c r="A1536" t="str">
        <x:v>C01535</x:v>
      </x:c>
      <x:c r="B1536" t="n">
        <x:v>50</x:v>
      </x:c>
      <x:c r="C1536" s="30" t="n">
        <x:v>38703</x:v>
      </x:c>
      <x:c r="D1536" t="n">
        <x:v>679</x:v>
      </x:c>
      <x:c r="E1536" t="n">
        <x:v>26</x:v>
      </x:c>
      <x:c r="F1536" t="str">
        <x:v>Classic</x:v>
      </x:c>
      <x:c r="G1536" t="str">
        <x:v> Partner</x:v>
      </x:c>
      <x:c r="H1536" s="60" t="n">
        <x:v>5263</x:v>
      </x:c>
      <x:c r="I1536" s="60" t="n">
        <x:v>493.54</x:v>
      </x:c>
      <x:c r="J1536" s="32" t="n">
        <x:v>0.381</x:v>
      </x:c>
      <x:c r="K1536" s="32" t="n">
        <x:v>0.668</x:v>
      </x:c>
      <x:c r="L1536" t="n">
        <x:v>0</x:v>
      </x:c>
      <x:c r="M1536" t="n">
        <x:v>10</x:v>
      </x:c>
      <x:c r="N1536" s="32" t="n">
        <x:v>0.02</x:v>
      </x:c>
    </x:row>
    <x:row r="1537">
      <x:c r="A1537" t="str">
        <x:v>C01536</x:v>
      </x:c>
      <x:c r="B1537" t="n">
        <x:v>27</x:v>
      </x:c>
      <x:c r="C1537" s="30" t="n">
        <x:v>49889</x:v>
      </x:c>
      <x:c r="D1537" t="n">
        <x:v>650</x:v>
      </x:c>
      <x:c r="E1537" t="n">
        <x:v>57</x:v>
      </x:c>
      <x:c r="F1537" t="str">
        <x:v>Classic</x:v>
      </x:c>
      <x:c r="G1537" t="str">
        <x:v>Digital</x:v>
      </x:c>
      <x:c r="H1537" s="60" t="n">
        <x:v>4053</x:v>
      </x:c>
      <x:c r="I1537" s="60" t="n">
        <x:v>530.96</x:v>
      </x:c>
      <x:c r="J1537" s="32" t="n">
        <x:v>0.471</x:v>
      </x:c>
      <x:c r="K1537" s="32" t="n">
        <x:v>0.659</x:v>
      </x:c>
      <x:c r="L1537" t="n">
        <x:v>0</x:v>
      </x:c>
      <x:c r="M1537" t="n">
        <x:v>10</x:v>
      </x:c>
      <x:c r="N1537" s="32" t="n">
        <x:v>0.02</x:v>
      </x:c>
    </x:row>
    <x:row r="1538">
      <x:c r="A1538" t="str">
        <x:v>C01537</x:v>
      </x:c>
      <x:c r="B1538" t="n">
        <x:v>31</x:v>
      </x:c>
      <x:c r="C1538" s="30" t="n">
        <x:v>74526</x:v>
      </x:c>
      <x:c r="D1538" t="n">
        <x:v>567</x:v>
      </x:c>
      <x:c r="E1538" t="n">
        <x:v>43</x:v>
      </x:c>
      <x:c r="F1538" t="str">
        <x:v>Classic </x:v>
      </x:c>
      <x:c r="G1538" t="str">
        <x:v>Digital</x:v>
      </x:c>
      <x:c r="H1538" s="60" t="n">
        <x:v>4890</x:v>
      </x:c>
      <x:c r="I1538" s="60" t="n">
        <x:v>569.07</x:v>
      </x:c>
      <x:c r="J1538" s="32" t="n">
        <x:v>0.586</x:v>
      </x:c>
      <x:c r="K1538" s="32" t="n">
        <x:v>0.572</x:v>
      </x:c>
      <x:c r="L1538" t="n">
        <x:v>0</x:v>
      </x:c>
      <x:c r="M1538" t="n">
        <x:v>8</x:v>
      </x:c>
      <x:c r="N1538" s="32" t="n">
        <x:v>0.064</x:v>
      </x:c>
    </x:row>
    <x:row r="1539">
      <x:c r="A1539" t="str">
        <x:v>C01538</x:v>
      </x:c>
      <x:c r="B1539" t="n">
        <x:v>41</x:v>
      </x:c>
      <x:c r="C1539" s="30" t="n">
        <x:v>85086</x:v>
      </x:c>
      <x:c r="D1539" t="n">
        <x:v>743</x:v>
      </x:c>
      <x:c r="E1539" t="n">
        <x:v>65</x:v>
      </x:c>
      <x:c r="F1539" t="str">
        <x:v>Platinum</x:v>
      </x:c>
      <x:c r="G1539" t="str">
        <x:v>Digital</x:v>
      </x:c>
      <x:c r="H1539" s="60" t="n">
        <x:v>17789</x:v>
      </x:c>
      <x:c r="I1539" s="60" t="n">
        <x:v>2514.39</x:v>
      </x:c>
      <x:c r="J1539" s="32" t="n">
        <x:v>0.395</x:v>
      </x:c>
      <x:c r="K1539" s="32" t="n">
        <x:v>0.75</x:v>
      </x:c>
      <x:c r="L1539" t="n">
        <x:v>0</x:v>
      </x:c>
      <x:c r="M1539" t="n">
        <x:v>7</x:v>
      </x:c>
      <x:c r="N1539" s="32" t="n">
        <x:v>0.083</x:v>
      </x:c>
    </x:row>
    <x:row r="1540">
      <x:c r="A1540" t="str">
        <x:v>C01539</x:v>
      </x:c>
      <x:c r="B1540" t="n">
        <x:v>45</x:v>
      </x:c>
      <x:c r="C1540" s="30" t="n">
        <x:v>65571</x:v>
      </x:c>
      <x:c r="D1540" t="n">
        <x:v>767</x:v>
      </x:c>
      <x:c r="E1540" t="n">
        <x:v>47</x:v>
      </x:c>
      <x:c r="F1540" t="str">
        <x:v>Gold</x:v>
      </x:c>
      <x:c r="G1540" t="str">
        <x:v>Partner</x:v>
      </x:c>
      <x:c r="H1540" s="60" t="n">
        <x:v>11334</x:v>
      </x:c>
      <x:c r="I1540" s="60" t="n">
        <x:v>785.27</x:v>
      </x:c>
      <x:c r="J1540" s="32" t="n">
        <x:v>0.284</x:v>
      </x:c>
      <x:c r="K1540" s="32" t="n">
        <x:v>0.867</x:v>
      </x:c>
      <x:c r="L1540" t="n">
        <x:v>0</x:v>
      </x:c>
      <x:c r="M1540" t="n">
        <x:v>7</x:v>
      </x:c>
      <x:c r="N1540" s="32" t="n">
        <x:v>0.191</x:v>
      </x:c>
    </x:row>
    <x:row r="1541">
      <x:c r="A1541" t="str">
        <x:v>C01540</x:v>
      </x:c>
      <x:c r="B1541" t="n">
        <x:v>49</x:v>
      </x:c>
      <x:c r="C1541" s="30" t="n">
        <x:v>48429</x:v>
      </x:c>
      <x:c r="D1541" t="n">
        <x:v>717</x:v>
      </x:c>
      <x:c r="E1541" t="n">
        <x:v>47</x:v>
      </x:c>
      <x:c r="F1541" t="str">
        <x:v>Gold</x:v>
      </x:c>
      <x:c r="G1541" t="str">
        <x:v>Branch</x:v>
      </x:c>
      <x:c r="H1541" s="60" t="n">
        <x:v>7421</x:v>
      </x:c>
      <x:c r="I1541" s="60" t="n">
        <x:v>850.1</x:v>
      </x:c>
      <x:c r="J1541" s="32" t="n">
        <x:v>0.556</x:v>
      </x:c>
      <x:c r="K1541" s="32" t="n">
        <x:v>0.688</x:v>
      </x:c>
      <x:c r="L1541" t="n">
        <x:v>0</x:v>
      </x:c>
      <x:c r="M1541" t="n">
        <x:v>6</x:v>
      </x:c>
      <x:c r="N1541" s="32" t="n">
        <x:v>0.278</x:v>
      </x:c>
    </x:row>
    <x:row r="1542">
      <x:c r="A1542" t="str">
        <x:v>C01541</x:v>
      </x:c>
      <x:c r="B1542" t="n">
        <x:v>32</x:v>
      </x:c>
      <x:c r="C1542" s="30" t="n">
        <x:v>86012</x:v>
      </x:c>
      <x:c r="D1542" t="n">
        <x:v>692</x:v>
      </x:c>
      <x:c r="E1542" t="n">
        <x:v>52</x:v>
      </x:c>
      <x:c r="F1542" t="str">
        <x:v>Gold</x:v>
      </x:c>
      <x:c r="G1542" t="str">
        <x:v>Digital</x:v>
      </x:c>
      <x:c r="H1542" s="60" t="n">
        <x:v>10548</x:v>
      </x:c>
      <x:c r="I1542" s="60" t="n">
        <x:v>1052.79</x:v>
      </x:c>
      <x:c r="J1542" s="32" t="n">
        <x:v>0.374</x:v>
      </x:c>
      <x:c r="K1542" s="32" t="n">
        <x:v>0.887</x:v>
      </x:c>
      <x:c r="L1542" t="n">
        <x:v>0</x:v>
      </x:c>
      <x:c r="M1542" t="n">
        <x:v>5</x:v>
      </x:c>
      <x:c r="N1542" s="32" t="n">
        <x:v>0.217</x:v>
      </x:c>
    </x:row>
    <x:row r="1543">
      <x:c r="A1543" t="str">
        <x:v>C01542</x:v>
      </x:c>
      <x:c r="B1543" t="n">
        <x:v>52</x:v>
      </x:c>
      <x:c r="C1543" s="30" t="n">
        <x:v>136845</x:v>
      </x:c>
      <x:c r="D1543" t="n">
        <x:v>749</x:v>
      </x:c>
      <x:c r="E1543" t="n">
        <x:v>77</x:v>
      </x:c>
      <x:c r="F1543" t="str">
        <x:v>Platinum</x:v>
      </x:c>
      <x:c r="G1543" t="str">
        <x:v>Partner</x:v>
      </x:c>
      <x:c r="H1543" s="60" t="n">
        <x:v>29815</x:v>
      </x:c>
      <x:c r="I1543" s="60" t="n">
        <x:v>3025.9</x:v>
      </x:c>
      <x:c r="J1543" s="32" t="n">
        <x:v>0.454</x:v>
      </x:c>
      <x:c r="K1543" s="32" t="n">
        <x:v>0.851</x:v>
      </x:c>
      <x:c r="L1543" t="n">
        <x:v>0</x:v>
      </x:c>
      <x:c r="M1543" t="n">
        <x:v>7</x:v>
      </x:c>
      <x:c r="N1543" s="32" t="n">
        <x:v>0.074</x:v>
      </x:c>
    </x:row>
    <x:row r="1544">
      <x:c r="A1544" t="str">
        <x:v>C01543</x:v>
      </x:c>
      <x:c r="B1544" t="n">
        <x:v>35</x:v>
      </x:c>
      <x:c r="C1544" s="30" t="n">
        <x:v>159175</x:v>
      </x:c>
      <x:c r="D1544" t="n">
        <x:v>642</x:v>
      </x:c>
      <x:c r="E1544" t="n">
        <x:v>36</x:v>
      </x:c>
      <x:c r="F1544" t="str">
        <x:v>Platinum</x:v>
      </x:c>
      <x:c r="G1544" t="str">
        <x:v>Digital</x:v>
      </x:c>
      <x:c r="H1544" s="60" t="n">
        <x:v>31309</x:v>
      </x:c>
      <x:c r="I1544" s="60" t="n">
        <x:v>2943.07</x:v>
      </x:c>
      <x:c r="J1544" s="32" t="n">
        <x:v>0.303</x:v>
      </x:c>
      <x:c r="K1544" s="32" t="n">
        <x:v>0.737</x:v>
      </x:c>
      <x:c r="L1544" t="n">
        <x:v>0</x:v>
      </x:c>
      <x:c r="M1544" t="n">
        <x:v>9</x:v>
      </x:c>
      <x:c r="N1544" s="32" t="n">
        <x:v>0.02</x:v>
      </x:c>
    </x:row>
    <x:row r="1545">
      <x:c r="A1545" t="str">
        <x:v>C01544</x:v>
      </x:c>
      <x:c r="B1545" t="n">
        <x:v>45</x:v>
      </x:c>
      <x:c r="C1545" s="30" t="n">
        <x:v>127764</x:v>
      </x:c>
      <x:c r="D1545" t="n">
        <x:v>748</x:v>
      </x:c>
      <x:c r="E1545" t="n">
        <x:v>44</x:v>
      </x:c>
      <x:c r="F1545" t="str">
        <x:v>Platinum</x:v>
      </x:c>
      <x:c r="G1545" t="str">
        <x:v>Digital</x:v>
      </x:c>
      <x:c r="H1545" s="60" t="n">
        <x:v>31404</x:v>
      </x:c>
      <x:c r="I1545" s="60" t="n">
        <x:v>3036.37</x:v>
      </x:c>
      <x:c r="J1545" s="32" t="n">
        <x:v>0.351</x:v>
      </x:c>
      <x:c r="K1545" s="32" t="n">
        <x:v>0.763</x:v>
      </x:c>
      <x:c r="L1545" t="n">
        <x:v>0</x:v>
      </x:c>
      <x:c r="M1545" t="n">
        <x:v>7</x:v>
      </x:c>
      <x:c r="N1545" s="32" t="n">
        <x:v>0.092</x:v>
      </x:c>
    </x:row>
    <x:row r="1546">
      <x:c r="A1546" t="str">
        <x:v>C01545</x:v>
      </x:c>
      <x:c r="B1546" t="n">
        <x:v>45</x:v>
      </x:c>
      <x:c r="C1546" s="30" t="n">
        <x:v>31529</x:v>
      </x:c>
      <x:c r="D1546" t="n">
        <x:v>563</x:v>
      </x:c>
      <x:c r="E1546" t="n">
        <x:v>12</x:v>
      </x:c>
      <x:c r="F1546" t="str">
        <x:v>Classic</x:v>
      </x:c>
      <x:c r="G1546" t="str">
        <x:v>Direct Mail</x:v>
      </x:c>
      <x:c r="H1546" s="60" t="n">
        <x:v>1000</x:v>
      </x:c>
      <x:c r="I1546" s="60" t="n">
        <x:v>218.61</x:v>
      </x:c>
      <x:c r="J1546" s="32" t="n">
        <x:v>0.507</x:v>
      </x:c>
      <x:c r="K1546" s="32" t="n">
        <x:v>0.69</x:v>
      </x:c>
      <x:c r="L1546" t="n">
        <x:v>1</x:v>
      </x:c>
      <x:c r="M1546" t="n">
        <x:v>5</x:v>
      </x:c>
      <x:c r="N1546" s="32" t="n">
        <x:v>0.216</x:v>
      </x:c>
    </x:row>
    <x:row r="1547">
      <x:c r="A1547" t="str">
        <x:v>C01546</x:v>
      </x:c>
      <x:c r="B1547" t="n">
        <x:v>60</x:v>
      </x:c>
      <x:c r="C1547" s="30" t="n">
        <x:v>31801</x:v>
      </x:c>
      <x:c r="D1547" t="n">
        <x:v>662</x:v>
      </x:c>
      <x:c r="E1547" t="n">
        <x:v>25</x:v>
      </x:c>
      <x:c r="F1547" t="str">
        <x:v>Classic</x:v>
      </x:c>
      <x:c r="G1547" t="str">
        <x:v>Partner</x:v>
      </x:c>
      <x:c r="H1547" s="60" t="n">
        <x:v>3363</x:v>
      </x:c>
      <x:c r="I1547" s="60" t="n">
        <x:v>409.71</x:v>
      </x:c>
      <x:c r="J1547" s="32" t="n">
        <x:v>0.389</x:v>
      </x:c>
      <x:c r="K1547" s="32" t="n">
        <x:v>0.632</x:v>
      </x:c>
      <x:c r="L1547" t="n">
        <x:v>0</x:v>
      </x:c>
      <x:c r="M1547" t="n">
        <x:v>9</x:v>
      </x:c>
      <x:c r="N1547" s="32" t="n">
        <x:v>0.032</x:v>
      </x:c>
    </x:row>
    <x:row r="1548">
      <x:c r="A1548" t="str">
        <x:v>C01547</x:v>
      </x:c>
      <x:c r="B1548" t="n">
        <x:v>36</x:v>
      </x:c>
      <x:c r="C1548" s="30" t="n">
        <x:v>52826</x:v>
      </x:c>
      <x:c r="D1548" t="n">
        <x:v>733</x:v>
      </x:c>
      <x:c r="E1548" t="n">
        <x:v>52</x:v>
      </x:c>
      <x:c r="F1548" t="str">
        <x:v>Gold</x:v>
      </x:c>
      <x:c r="G1548" t="str">
        <x:v>Direct Mail</x:v>
      </x:c>
      <x:c r="H1548" s="60" t="n">
        <x:v>12416</x:v>
      </x:c>
      <x:c r="I1548" s="60" t="n">
        <x:v>641.45</x:v>
      </x:c>
      <x:c r="J1548" s="32" t="n">
        <x:v>0.246</x:v>
      </x:c>
      <x:c r="K1548" s="32" t="n">
        <x:v>0.942</x:v>
      </x:c>
      <x:c r="L1548" t="n">
        <x:v>0</x:v>
      </x:c>
      <x:c r="M1548" t="n">
        <x:v>9</x:v>
      </x:c>
      <x:c r="N1548" s="32" t="n">
        <x:v>0.03</x:v>
      </x:c>
    </x:row>
    <x:row r="1549">
      <x:c r="A1549" t="str">
        <x:v>C01548</x:v>
      </x:c>
      <x:c r="B1549" t="n">
        <x:v>40</x:v>
      </x:c>
      <x:c r="C1549" s="30" t="n">
        <x:v>89765</x:v>
      </x:c>
      <x:c r="D1549" t="n">
        <x:v>639</x:v>
      </x:c>
      <x:c r="E1549" t="n">
        <x:v>89</x:v>
      </x:c>
      <x:c r="F1549" t="str">
        <x:v>Gold</x:v>
      </x:c>
      <x:c r="G1549" t="str">
        <x:v>branch</x:v>
      </x:c>
      <x:c r="H1549" s="60" t="n">
        <x:v>9361</x:v>
      </x:c>
      <x:c r="I1549" s="60" t="n">
        <x:v>1032.72</x:v>
      </x:c>
      <x:c r="J1549" s="32" t="n">
        <x:v>0.413</x:v>
      </x:c>
      <x:c r="K1549" s="32" t="n">
        <x:v>0.685</x:v>
      </x:c>
      <x:c r="L1549" t="n">
        <x:v>0</x:v>
      </x:c>
      <x:c r="M1549" t="n">
        <x:v>8</x:v>
      </x:c>
      <x:c r="N1549" s="32" t="n">
        <x:v>0.073</x:v>
      </x:c>
    </x:row>
    <x:row r="1550">
      <x:c r="A1550" t="str">
        <x:v>C01549</x:v>
      </x:c>
      <x:c r="B1550" t="n">
        <x:v>56</x:v>
      </x:c>
      <x:c r="C1550" s="30" t="n">
        <x:v>118727</x:v>
      </x:c>
      <x:c r="D1550" t="n">
        <x:v>736</x:v>
      </x:c>
      <x:c r="E1550" t="n">
        <x:v>19</x:v>
      </x:c>
      <x:c r="F1550" t="str">
        <x:v>Platinum</x:v>
      </x:c>
      <x:c r="G1550" t="str">
        <x:v>Branch</x:v>
      </x:c>
      <x:c r="H1550" s="60" t="n">
        <x:v>27850</x:v>
      </x:c>
      <x:c r="I1550" s="60" t="n">
        <x:v>3185.42</x:v>
      </x:c>
      <x:c r="J1550" s="32" t="n">
        <x:v>0.413</x:v>
      </x:c>
      <x:c r="K1550" s="32" t="n">
        <x:v>0.915</x:v>
      </x:c>
      <x:c r="L1550" t="n">
        <x:v>1</x:v>
      </x:c>
      <x:c r="M1550" t="n">
        <x:v>6</x:v>
      </x:c>
      <x:c r="N1550" s="32" t="n">
        <x:v>0.179</x:v>
      </x:c>
    </x:row>
    <x:row r="1551">
      <x:c r="A1551" t="str">
        <x:v>C01550</x:v>
      </x:c>
      <x:c r="B1551" t="n">
        <x:v>58</x:v>
      </x:c>
      <x:c r="C1551" s="30" t="n">
        <x:v>86495</x:v>
      </x:c>
      <x:c r="D1551" t="n">
        <x:v>658</x:v>
      </x:c>
      <x:c r="E1551" t="n">
        <x:v>37</x:v>
      </x:c>
      <x:c r="F1551" t="str">
        <x:v>Gold</x:v>
      </x:c>
      <x:c r="G1551" t="str">
        <x:v>Direct Mail</x:v>
      </x:c>
      <x:c r="H1551" s="60" t="n">
        <x:v>11279</x:v>
      </x:c>
      <x:c r="I1551" s="60" t="n">
        <x:v>1766.3</x:v>
      </x:c>
      <x:c r="J1551" s="32" t="n">
        <x:v>0.289</x:v>
      </x:c>
      <x:c r="K1551" s="32" t="n">
        <x:v>0.548</x:v>
      </x:c>
      <x:c r="L1551" t="n">
        <x:v>0</x:v>
      </x:c>
      <x:c r="M1551" t="n">
        <x:v>9</x:v>
      </x:c>
      <x:c r="N1551" s="32" t="n">
        <x:v>0.02</x:v>
      </x:c>
    </x:row>
    <x:row r="1552">
      <x:c r="A1552" t="str">
        <x:v>C01551</x:v>
      </x:c>
      <x:c r="B1552" t="n">
        <x:v>39</x:v>
      </x:c>
      <x:c r="C1552" s="30" t="n">
        <x:v>30210</x:v>
      </x:c>
      <x:c r="D1552" t="n">
        <x:v>689</x:v>
      </x:c>
      <x:c r="E1552" t="n">
        <x:v>23</x:v>
      </x:c>
      <x:c r="F1552" t="str">
        <x:v>Classic</x:v>
      </x:c>
      <x:c r="G1552" t="str">
        <x:v>Direct Mail</x:v>
      </x:c>
      <x:c r="H1552" s="60" t="n">
        <x:v>2411</x:v>
      </x:c>
      <x:c r="I1552" s="60" t="n">
        <x:v>650.83</x:v>
      </x:c>
      <x:c r="J1552" s="32" t="n">
        <x:v>0.434</x:v>
      </x:c>
      <x:c r="K1552" s="32" t="n">
        <x:v>0.905</x:v>
      </x:c>
      <x:c r="L1552" t="n">
        <x:v>0</x:v>
      </x:c>
      <x:c r="M1552" t="n">
        <x:v>8</x:v>
      </x:c>
      <x:c r="N1552" s="32" t="n">
        <x:v>0.07</x:v>
      </x:c>
    </x:row>
    <x:row r="1553">
      <x:c r="A1553" t="str">
        <x:v>C01552</x:v>
      </x:c>
      <x:c r="B1553" t="n">
        <x:v>40</x:v>
      </x:c>
      <x:c r="C1553" s="30" t="n">
        <x:v>65564</x:v>
      </x:c>
      <x:c r="D1553" t="n">
        <x:v>638</x:v>
      </x:c>
      <x:c r="E1553" t="n">
        <x:v>62</x:v>
      </x:c>
      <x:c r="F1553" t="str">
        <x:v>Classic</x:v>
      </x:c>
      <x:c r="G1553" t="str">
        <x:v>Branch</x:v>
      </x:c>
      <x:c r="H1553" s="60" t="n">
        <x:v>5710</x:v>
      </x:c>
      <x:c r="I1553" s="60" t="n">
        <x:v>672.22</x:v>
      </x:c>
      <x:c r="J1553" s="32" t="n">
        <x:v>0.436</x:v>
      </x:c>
      <x:c r="K1553" s="32" t="n">
        <x:v>0.767</x:v>
      </x:c>
      <x:c r="L1553" t="n">
        <x:v>0</x:v>
      </x:c>
      <x:c r="M1553" t="n">
        <x:v>6</x:v>
      </x:c>
      <x:c r="N1553" s="32" t="n">
        <x:v>0.105</x:v>
      </x:c>
    </x:row>
    <x:row r="1554">
      <x:c r="A1554" t="str">
        <x:v>C01553</x:v>
      </x:c>
      <x:c r="B1554" t="n">
        <x:v>39</x:v>
      </x:c>
      <x:c r="C1554" s="30" t="n">
        <x:v>75294</x:v>
      </x:c>
      <x:c r="D1554" t="n">
        <x:v>678</x:v>
      </x:c>
      <x:c r="E1554" t="n">
        <x:v>22</x:v>
      </x:c>
      <x:c r="F1554" t="str">
        <x:v>Gold</x:v>
      </x:c>
      <x:c r="G1554" t="str">
        <x:v>Digital</x:v>
      </x:c>
      <x:c r="H1554" s="60" t="n">
        <x:v>6831</x:v>
      </x:c>
      <x:c r="I1554" s="60" t="n">
        <x:v>1045.68</x:v>
      </x:c>
      <x:c r="J1554" s="32" t="n">
        <x:v>0.503</x:v>
      </x:c>
      <x:c r="K1554" s="32" t="n">
        <x:v>0.693</x:v>
      </x:c>
      <x:c r="L1554" t="n">
        <x:v>0</x:v>
      </x:c>
      <x:c r="M1554" t="n">
        <x:v>8</x:v>
      </x:c>
      <x:c r="N1554" s="32" t="n">
        <x:v>0.02</x:v>
      </x:c>
    </x:row>
    <x:row r="1555">
      <x:c r="A1555" t="str">
        <x:v>C01554</x:v>
      </x:c>
      <x:c r="B1555" t="n">
        <x:v>55</x:v>
      </x:c>
      <x:c r="C1555" s="30" t="n">
        <x:v>83771</x:v>
      </x:c>
      <x:c r="D1555" t="n">
        <x:v>619</x:v>
      </x:c>
      <x:c r="E1555" t="n">
        <x:v>14</x:v>
      </x:c>
      <x:c r="F1555" t="str">
        <x:v>Gold</x:v>
      </x:c>
      <x:c r="G1555" t="str">
        <x:v>Partner</x:v>
      </x:c>
      <x:c r="H1555" s="60" t="n">
        <x:v>8961</x:v>
      </x:c>
      <x:c r="I1555" s="60" t="n">
        <x:v>668.73</x:v>
      </x:c>
      <x:c r="J1555" s="32" t="n">
        <x:v>0.467</x:v>
      </x:c>
      <x:c r="K1555" s="32" t="n">
        <x:v>0.572</x:v>
      </x:c>
      <x:c r="L1555" t="n">
        <x:v>0</x:v>
      </x:c>
      <x:c r="M1555" t="str"/>
      <x:c r="N1555" s="32" t="n">
        <x:v>0.196</x:v>
      </x:c>
    </x:row>
    <x:row r="1556">
      <x:c r="A1556" t="str">
        <x:v>C01555</x:v>
      </x:c>
      <x:c r="B1556" t="n">
        <x:v>35</x:v>
      </x:c>
      <x:c r="C1556" s="30" t="n">
        <x:v>82518</x:v>
      </x:c>
      <x:c r="D1556" t="n">
        <x:v>705</x:v>
      </x:c>
      <x:c r="E1556" t="n">
        <x:v>14</x:v>
      </x:c>
      <x:c r="F1556" t="str">
        <x:v>Classic</x:v>
      </x:c>
      <x:c r="G1556" t="str">
        <x:v>Direct Mail</x:v>
      </x:c>
      <x:c r="H1556" s="60" t="n">
        <x:v>4334</x:v>
      </x:c>
      <x:c r="I1556" s="60" t="n">
        <x:v>776.74</x:v>
      </x:c>
      <x:c r="J1556" s="32" t="n">
        <x:v>0.249</x:v>
      </x:c>
      <x:c r="K1556" s="32" t="n">
        <x:v>0.863</x:v>
      </x:c>
      <x:c r="L1556" t="n">
        <x:v>0</x:v>
      </x:c>
      <x:c r="M1556" t="n">
        <x:v>10</x:v>
      </x:c>
      <x:c r="N1556" s="32" t="n">
        <x:v>0.02</x:v>
      </x:c>
    </x:row>
    <x:row r="1557">
      <x:c r="A1557" t="str">
        <x:v>C01556</x:v>
      </x:c>
      <x:c r="B1557" t="n">
        <x:v>60</x:v>
      </x:c>
      <x:c r="C1557" s="30" t="n">
        <x:v>50138</x:v>
      </x:c>
      <x:c r="D1557" t="n">
        <x:v>639</x:v>
      </x:c>
      <x:c r="E1557" t="n">
        <x:v>44</x:v>
      </x:c>
      <x:c r="F1557" t="str">
        <x:v>Classic</x:v>
      </x:c>
      <x:c r="G1557" t="str">
        <x:v>Direct Mail</x:v>
      </x:c>
      <x:c r="H1557" s="60" t="n">
        <x:v>1425</x:v>
      </x:c>
      <x:c r="I1557" s="60" t="n">
        <x:v>864.03</x:v>
      </x:c>
      <x:c r="J1557" s="32" t="n">
        <x:v>0.484</x:v>
      </x:c>
      <x:c r="K1557" s="32" t="n">
        <x:v>0.624</x:v>
      </x:c>
      <x:c r="L1557" t="n">
        <x:v>0</x:v>
      </x:c>
      <x:c r="M1557" t="n">
        <x:v>6</x:v>
      </x:c>
      <x:c r="N1557" s="32" t="n">
        <x:v>0.172</x:v>
      </x:c>
    </x:row>
    <x:row r="1558">
      <x:c r="A1558" t="str">
        <x:v>C01557</x:v>
      </x:c>
      <x:c r="B1558" t="n">
        <x:v>48</x:v>
      </x:c>
      <x:c r="C1558" s="30" t="n">
        <x:v>83696</x:v>
      </x:c>
      <x:c r="D1558" t="n">
        <x:v>567</x:v>
      </x:c>
      <x:c r="E1558" t="n">
        <x:v>48</x:v>
      </x:c>
      <x:c r="F1558" t="str">
        <x:v>Classic</x:v>
      </x:c>
      <x:c r="G1558" t="str">
        <x:v>Digital</x:v>
      </x:c>
      <x:c r="H1558" s="60" t="n">
        <x:v>2123</x:v>
      </x:c>
      <x:c r="I1558" s="60" t="n">
        <x:v>150</x:v>
      </x:c>
      <x:c r="J1558" s="32" t="n">
        <x:v>0.375</x:v>
      </x:c>
      <x:c r="K1558" s="32" t="n">
        <x:v>0.536</x:v>
      </x:c>
      <x:c r="L1558" t="n">
        <x:v>1</x:v>
      </x:c>
      <x:c r="M1558" t="n">
        <x:v>8</x:v>
      </x:c>
      <x:c r="N1558" s="32" t="n">
        <x:v>0.041</x:v>
      </x:c>
    </x:row>
    <x:row r="1559">
      <x:c r="A1559" t="str">
        <x:v>C01558</x:v>
      </x:c>
      <x:c r="B1559" t="n">
        <x:v>58</x:v>
      </x:c>
      <x:c r="C1559" s="30" t="n">
        <x:v>134910</x:v>
      </x:c>
      <x:c r="D1559" t="n">
        <x:v>565</x:v>
      </x:c>
      <x:c r="E1559" t="n">
        <x:v>26</x:v>
      </x:c>
      <x:c r="F1559" t="str">
        <x:v>Gold</x:v>
      </x:c>
      <x:c r="G1559" t="str">
        <x:v>Branch</x:v>
      </x:c>
      <x:c r="H1559" s="60" t="n">
        <x:v>14884</x:v>
      </x:c>
      <x:c r="I1559" s="60" t="n">
        <x:v>1447.81</x:v>
      </x:c>
      <x:c r="J1559" s="32" t="n">
        <x:v>0.526</x:v>
      </x:c>
      <x:c r="K1559" s="32" t="n">
        <x:v>0.704</x:v>
      </x:c>
      <x:c r="L1559" t="n">
        <x:v>0</x:v>
      </x:c>
      <x:c r="M1559" t="n">
        <x:v>6</x:v>
      </x:c>
      <x:c r="N1559" s="32" t="n">
        <x:v>0.157</x:v>
      </x:c>
    </x:row>
    <x:row r="1560">
      <x:c r="A1560" t="str">
        <x:v>C01559</x:v>
      </x:c>
      <x:c r="B1560" t="n">
        <x:v>39</x:v>
      </x:c>
      <x:c r="C1560" s="30" t="n">
        <x:v>96674</x:v>
      </x:c>
      <x:c r="D1560" t="n">
        <x:v>696</x:v>
      </x:c>
      <x:c r="E1560" t="n">
        <x:v>35</x:v>
      </x:c>
      <x:c r="F1560" t="str">
        <x:v>Gold</x:v>
      </x:c>
      <x:c r="G1560" t="str">
        <x:v>Direct Mail</x:v>
      </x:c>
      <x:c r="H1560" s="60" t="n">
        <x:v>10846</x:v>
      </x:c>
      <x:c r="I1560" s="60" t="n">
        <x:v>1537.33</x:v>
      </x:c>
      <x:c r="J1560" s="32" t="n">
        <x:v>0.36</x:v>
      </x:c>
      <x:c r="K1560" s="32" t="n">
        <x:v>0.769</x:v>
      </x:c>
      <x:c r="L1560" t="n">
        <x:v>0</x:v>
      </x:c>
      <x:c r="M1560" t="n">
        <x:v>2</x:v>
      </x:c>
      <x:c r="N1560" s="32" t="n">
        <x:v>0.414</x:v>
      </x:c>
    </x:row>
    <x:row r="1561">
      <x:c r="A1561" t="str">
        <x:v>C01560</x:v>
      </x:c>
      <x:c r="B1561" t="n">
        <x:v>52</x:v>
      </x:c>
      <x:c r="C1561" s="30" t="n">
        <x:v>52792</x:v>
      </x:c>
      <x:c r="D1561" t="n">
        <x:v>652</x:v>
      </x:c>
      <x:c r="E1561" t="n">
        <x:v>33</x:v>
      </x:c>
      <x:c r="F1561" t="str">
        <x:v>CLASSIC</x:v>
      </x:c>
      <x:c r="G1561" t="str">
        <x:v>Partner</x:v>
      </x:c>
      <x:c r="H1561" s="60" t="n">
        <x:v>1516</x:v>
      </x:c>
      <x:c r="I1561" s="60" t="n">
        <x:v>172.14</x:v>
      </x:c>
      <x:c r="J1561" s="32" t="n">
        <x:v>0.315</x:v>
      </x:c>
      <x:c r="K1561" s="32" t="n">
        <x:v>0.581</x:v>
      </x:c>
      <x:c r="L1561" t="n">
        <x:v>0</x:v>
      </x:c>
      <x:c r="M1561" t="n">
        <x:v>7</x:v>
      </x:c>
      <x:c r="N1561" s="32" t="n">
        <x:v>0.087</x:v>
      </x:c>
    </x:row>
    <x:row r="1562">
      <x:c r="A1562" t="str">
        <x:v>C01561</x:v>
      </x:c>
      <x:c r="B1562" t="n">
        <x:v>46</x:v>
      </x:c>
      <x:c r="C1562" s="30" t="n">
        <x:v>97195</x:v>
      </x:c>
      <x:c r="D1562" t="n">
        <x:v>717</x:v>
      </x:c>
      <x:c r="E1562" t="n">
        <x:v>71</x:v>
      </x:c>
      <x:c r="F1562" t="str">
        <x:v>Gold</x:v>
      </x:c>
      <x:c r="G1562" t="str">
        <x:v>Digital</x:v>
      </x:c>
      <x:c r="H1562" s="60" t="n">
        <x:v>11412</x:v>
      </x:c>
      <x:c r="I1562" s="60" t="n">
        <x:v>1530.53</x:v>
      </x:c>
      <x:c r="J1562" s="32" t="n">
        <x:v>0.587</x:v>
      </x:c>
      <x:c r="K1562" s="32" t="n">
        <x:v>0.825</x:v>
      </x:c>
      <x:c r="L1562" t="n">
        <x:v>0</x:v>
      </x:c>
      <x:c r="M1562" t="n">
        <x:v>6</x:v>
      </x:c>
      <x:c r="N1562" s="32" t="n">
        <x:v>0.192</x:v>
      </x:c>
    </x:row>
    <x:row r="1563">
      <x:c r="A1563" t="str">
        <x:v>C01562</x:v>
      </x:c>
      <x:c r="B1563" t="n">
        <x:v>34</x:v>
      </x:c>
      <x:c r="C1563" s="30" t="n">
        <x:v>35397</x:v>
      </x:c>
      <x:c r="D1563" t="n">
        <x:v>655</x:v>
      </x:c>
      <x:c r="E1563" t="n">
        <x:v>31</x:v>
      </x:c>
      <x:c r="F1563" t="str">
        <x:v>Classic</x:v>
      </x:c>
      <x:c r="G1563" t="str">
        <x:v>Branch</x:v>
      </x:c>
      <x:c r="H1563" s="60" t="n">
        <x:v>1000</x:v>
      </x:c>
      <x:c r="I1563" s="60" t="n">
        <x:v>150</x:v>
      </x:c>
      <x:c r="J1563" s="32" t="n">
        <x:v>0.437</x:v>
      </x:c>
      <x:c r="K1563" s="32" t="n">
        <x:v>0.695</x:v>
      </x:c>
      <x:c r="L1563" t="n">
        <x:v>0</x:v>
      </x:c>
      <x:c r="M1563" t="n">
        <x:v>7</x:v>
      </x:c>
      <x:c r="N1563" s="32" t="n">
        <x:v>0.115</x:v>
      </x:c>
    </x:row>
    <x:row r="1564">
      <x:c r="A1564" t="str">
        <x:v>C01563</x:v>
      </x:c>
      <x:c r="B1564" t="n">
        <x:v>49</x:v>
      </x:c>
      <x:c r="C1564" s="30" t="n">
        <x:v>71187</x:v>
      </x:c>
      <x:c r="D1564" t="n">
        <x:v>641</x:v>
      </x:c>
      <x:c r="E1564" t="n">
        <x:v>37</x:v>
      </x:c>
      <x:c r="F1564" t="str">
        <x:v>Gold</x:v>
      </x:c>
      <x:c r="G1564" t="str">
        <x:v>Digital</x:v>
      </x:c>
      <x:c r="H1564" s="60" t="n">
        <x:v>6580</x:v>
      </x:c>
      <x:c r="I1564" s="60" t="n">
        <x:v>1332.95</x:v>
      </x:c>
      <x:c r="J1564" s="32" t="n">
        <x:v>0.4</x:v>
      </x:c>
      <x:c r="K1564" s="32" t="n">
        <x:v>0.705</x:v>
      </x:c>
      <x:c r="L1564" t="n">
        <x:v>0</x:v>
      </x:c>
      <x:c r="M1564" t="n">
        <x:v>6</x:v>
      </x:c>
      <x:c r="N1564" s="32" t="n">
        <x:v>0.15</x:v>
      </x:c>
    </x:row>
    <x:row r="1565">
      <x:c r="A1565" t="str">
        <x:v>C01564</x:v>
      </x:c>
      <x:c r="B1565" t="n">
        <x:v>29</x:v>
      </x:c>
      <x:c r="C1565" s="30" t="n">
        <x:v>50755</x:v>
      </x:c>
      <x:c r="D1565" t="n">
        <x:v>627</x:v>
      </x:c>
      <x:c r="E1565" t="n">
        <x:v>35</x:v>
      </x:c>
      <x:c r="F1565" t="str">
        <x:v>Classic</x:v>
      </x:c>
      <x:c r="G1565" t="str">
        <x:v>Direct Mail</x:v>
      </x:c>
      <x:c r="H1565" s="60" t="n">
        <x:v>3974</x:v>
      </x:c>
      <x:c r="I1565" s="60" t="n">
        <x:v>708.87</x:v>
      </x:c>
      <x:c r="J1565" s="32" t="n">
        <x:v>0.457</x:v>
      </x:c>
      <x:c r="K1565" s="32" t="n">
        <x:v>0.74</x:v>
      </x:c>
      <x:c r="L1565" t="n">
        <x:v>0</x:v>
      </x:c>
      <x:c r="M1565" t="n">
        <x:v>8</x:v>
      </x:c>
      <x:c r="N1565" s="32" t="n">
        <x:v>0.026</x:v>
      </x:c>
    </x:row>
    <x:row r="1566">
      <x:c r="A1566" t="str">
        <x:v>C01565</x:v>
      </x:c>
      <x:c r="B1566" t="n">
        <x:v>29</x:v>
      </x:c>
      <x:c r="C1566" s="30" t="n">
        <x:v>96940</x:v>
      </x:c>
      <x:c r="D1566" t="n">
        <x:v>635</x:v>
      </x:c>
      <x:c r="E1566" t="n">
        <x:v>32</x:v>
      </x:c>
      <x:c r="F1566" t="str">
        <x:v>GOLD</x:v>
      </x:c>
      <x:c r="G1566" t="str">
        <x:v>Partner</x:v>
      </x:c>
      <x:c r="H1566" s="60" t="n">
        <x:v>12161</x:v>
      </x:c>
      <x:c r="I1566" s="60" t="n">
        <x:v>1950.61</x:v>
      </x:c>
      <x:c r="J1566" s="32" t="n">
        <x:v>0.572</x:v>
      </x:c>
      <x:c r="K1566" s="32" t="n">
        <x:v>0.678</x:v>
      </x:c>
      <x:c r="L1566" t="n">
        <x:v>0</x:v>
      </x:c>
      <x:c r="M1566" t="n">
        <x:v>8</x:v>
      </x:c>
      <x:c r="N1566" s="32" t="n">
        <x:v>0.02</x:v>
      </x:c>
    </x:row>
    <x:row r="1567">
      <x:c r="A1567" t="str">
        <x:v>C01566</x:v>
      </x:c>
      <x:c r="B1567" t="n">
        <x:v>41</x:v>
      </x:c>
      <x:c r="C1567" s="30" t="n">
        <x:v>50110</x:v>
      </x:c>
      <x:c r="D1567" t="n">
        <x:v>663</x:v>
      </x:c>
      <x:c r="E1567" t="n">
        <x:v>84</x:v>
      </x:c>
      <x:c r="F1567" t="str">
        <x:v>Classic</x:v>
      </x:c>
      <x:c r="G1567" t="str">
        <x:v>Direct Mail</x:v>
      </x:c>
      <x:c r="H1567" s="60" t="n">
        <x:v>6395</x:v>
      </x:c>
      <x:c r="I1567" s="60" t="n">
        <x:v>1064.34</x:v>
      </x:c>
      <x:c r="J1567" s="32" t="n">
        <x:v>0.322</x:v>
      </x:c>
      <x:c r="K1567" s="32" t="n">
        <x:v>0.748</x:v>
      </x:c>
      <x:c r="L1567" t="n">
        <x:v>0</x:v>
      </x:c>
      <x:c r="M1567" t="n">
        <x:v>5</x:v>
      </x:c>
      <x:c r="N1567" s="32" t="n">
        <x:v>0.233</x:v>
      </x:c>
    </x:row>
    <x:row r="1568">
      <x:c r="A1568" t="str">
        <x:v>C01567</x:v>
      </x:c>
      <x:c r="B1568" t="n">
        <x:v>53</x:v>
      </x:c>
      <x:c r="C1568" s="30" t="n">
        <x:v>50122</x:v>
      </x:c>
      <x:c r="D1568" t="n">
        <x:v>694</x:v>
      </x:c>
      <x:c r="E1568" t="n">
        <x:v>59</x:v>
      </x:c>
      <x:c r="F1568" t="str">
        <x:v>Classic</x:v>
      </x:c>
      <x:c r="G1568" t="str">
        <x:v>Branch</x:v>
      </x:c>
      <x:c r="H1568" s="60" t="n">
        <x:v>5212</x:v>
      </x:c>
      <x:c r="I1568" s="60" t="n">
        <x:v>427.55</x:v>
      </x:c>
      <x:c r="J1568" s="32" t="n">
        <x:v>0.318</x:v>
      </x:c>
      <x:c r="K1568" s="32" t="n">
        <x:v>0.759</x:v>
      </x:c>
      <x:c r="L1568" t="n">
        <x:v>0</x:v>
      </x:c>
      <x:c r="M1568" t="n">
        <x:v>6</x:v>
      </x:c>
      <x:c r="N1568" s="32" t="n">
        <x:v>0.171</x:v>
      </x:c>
    </x:row>
    <x:row r="1569">
      <x:c r="A1569" t="str">
        <x:v>C01568</x:v>
      </x:c>
      <x:c r="B1569" t="n">
        <x:v>65</x:v>
      </x:c>
      <x:c r="C1569" s="30" t="n">
        <x:v>54009</x:v>
      </x:c>
      <x:c r="D1569" t="n">
        <x:v>655</x:v>
      </x:c>
      <x:c r="E1569" t="n">
        <x:v>17</x:v>
      </x:c>
      <x:c r="F1569" t="str">
        <x:v>Classic</x:v>
      </x:c>
      <x:c r="G1569" t="str">
        <x:v>Digital</x:v>
      </x:c>
      <x:c r="H1569" s="60" t="n">
        <x:v>3852</x:v>
      </x:c>
      <x:c r="I1569" s="60" t="n">
        <x:v>759.01</x:v>
      </x:c>
      <x:c r="J1569" s="32" t="n">
        <x:v>0.366</x:v>
      </x:c>
      <x:c r="K1569" s="32" t="n">
        <x:v>0.976</x:v>
      </x:c>
      <x:c r="L1569" t="n">
        <x:v>0</x:v>
      </x:c>
      <x:c r="M1569" t="n">
        <x:v>4</x:v>
      </x:c>
      <x:c r="N1569" s="32" t="n">
        <x:v>0.266</x:v>
      </x:c>
    </x:row>
    <x:row r="1570">
      <x:c r="A1570" t="str">
        <x:v>C01569</x:v>
      </x:c>
      <x:c r="B1570" t="n">
        <x:v>28</x:v>
      </x:c>
      <x:c r="C1570" s="30" t="n">
        <x:v>52738</x:v>
      </x:c>
      <x:c r="D1570" t="n">
        <x:v>667</x:v>
      </x:c>
      <x:c r="E1570" t="n">
        <x:v>98</x:v>
      </x:c>
      <x:c r="F1570" t="str">
        <x:v>Classic</x:v>
      </x:c>
      <x:c r="G1570" t="str">
        <x:v>Digital</x:v>
      </x:c>
      <x:c r="H1570" s="60" t="n">
        <x:v>3301</x:v>
      </x:c>
      <x:c r="I1570" s="60" t="n">
        <x:v>794.13</x:v>
      </x:c>
      <x:c r="J1570" s="32" t="n">
        <x:v>0.53</x:v>
      </x:c>
      <x:c r="K1570" s="32" t="n">
        <x:v>0.742</x:v>
      </x:c>
      <x:c r="L1570" t="n">
        <x:v>0</x:v>
      </x:c>
      <x:c r="M1570" t="n">
        <x:v>6</x:v>
      </x:c>
      <x:c r="N1570" s="32" t="n">
        <x:v>0.163</x:v>
      </x:c>
    </x:row>
    <x:row r="1571">
      <x:c r="A1571" t="str">
        <x:v>C01570</x:v>
      </x:c>
      <x:c r="B1571" t="n">
        <x:v>59</x:v>
      </x:c>
      <x:c r="C1571" s="30" t="n">
        <x:v>41298</x:v>
      </x:c>
      <x:c r="D1571" t="n">
        <x:v>648</x:v>
      </x:c>
      <x:c r="E1571" t="n">
        <x:v>26</x:v>
      </x:c>
      <x:c r="F1571" t="str">
        <x:v>Classic</x:v>
      </x:c>
      <x:c r="G1571" t="str">
        <x:v>Digital</x:v>
      </x:c>
      <x:c r="H1571" s="60" t="n">
        <x:v>1000</x:v>
      </x:c>
      <x:c r="I1571" s="60" t="n">
        <x:v>438.08</x:v>
      </x:c>
      <x:c r="J1571" s="32" t="n">
        <x:v>0.545</x:v>
      </x:c>
      <x:c r="K1571" s="32" t="n">
        <x:v>0.614</x:v>
      </x:c>
      <x:c r="L1571" t="n">
        <x:v>0</x:v>
      </x:c>
      <x:c r="M1571" t="n">
        <x:v>6</x:v>
      </x:c>
      <x:c r="N1571" s="32" t="n">
        <x:v>0.151</x:v>
      </x:c>
    </x:row>
    <x:row r="1572">
      <x:c r="A1572" t="str">
        <x:v>C01571</x:v>
      </x:c>
      <x:c r="B1572" t="n">
        <x:v>39</x:v>
      </x:c>
      <x:c r="C1572" s="30" t="n">
        <x:v>95525</x:v>
      </x:c>
      <x:c r="D1572" t="n">
        <x:v>666</x:v>
      </x:c>
      <x:c r="E1572" t="n">
        <x:v>38</x:v>
      </x:c>
      <x:c r="F1572" t="str">
        <x:v>Classic</x:v>
      </x:c>
      <x:c r="G1572" t="str">
        <x:v>Direct Mail</x:v>
      </x:c>
      <x:c r="H1572" s="60" t="n">
        <x:v>6891</x:v>
      </x:c>
      <x:c r="I1572" s="60" t="n">
        <x:v>1135.06</x:v>
      </x:c>
      <x:c r="J1572" s="32" t="n">
        <x:v>0.524</x:v>
      </x:c>
      <x:c r="K1572" s="32" t="n">
        <x:v>0.856</x:v>
      </x:c>
      <x:c r="L1572" t="n">
        <x:v>0</x:v>
      </x:c>
      <x:c r="M1572" t="n">
        <x:v>7</x:v>
      </x:c>
      <x:c r="N1572" s="32" t="n">
        <x:v>0.1</x:v>
      </x:c>
    </x:row>
    <x:row r="1573">
      <x:c r="A1573" t="str">
        <x:v>C01572</x:v>
      </x:c>
      <x:c r="B1573" t="n">
        <x:v>37</x:v>
      </x:c>
      <x:c r="C1573" s="30" t="n">
        <x:v>65157</x:v>
      </x:c>
      <x:c r="D1573" t="n">
        <x:v>719</x:v>
      </x:c>
      <x:c r="E1573" t="n">
        <x:v>53</x:v>
      </x:c>
      <x:c r="F1573" t="str">
        <x:v>Gold</x:v>
      </x:c>
      <x:c r="G1573" t="str">
        <x:v>partner</x:v>
      </x:c>
      <x:c r="H1573" s="60" t="n">
        <x:v>14662</x:v>
      </x:c>
      <x:c r="I1573" s="60" t="n">
        <x:v>1580.21</x:v>
      </x:c>
      <x:c r="J1573" s="32" t="n">
        <x:v>0.394</x:v>
      </x:c>
      <x:c r="K1573" s="32" t="n">
        <x:v>0.897</x:v>
      </x:c>
      <x:c r="L1573" t="n">
        <x:v>0</x:v>
      </x:c>
      <x:c r="M1573" t="str"/>
      <x:c r="N1573" s="32" t="n">
        <x:v>0.039</x:v>
      </x:c>
    </x:row>
    <x:row r="1574">
      <x:c r="A1574" t="str">
        <x:v>C01573</x:v>
      </x:c>
      <x:c r="B1574" t="n">
        <x:v>60</x:v>
      </x:c>
      <x:c r="C1574" s="30" t="n">
        <x:v>99229</x:v>
      </x:c>
      <x:c r="D1574" t="n">
        <x:v>701</x:v>
      </x:c>
      <x:c r="E1574" t="n">
        <x:v>36</x:v>
      </x:c>
      <x:c r="F1574" t="str">
        <x:v>Gold</x:v>
      </x:c>
      <x:c r="G1574" t="str">
        <x:v> Digital</x:v>
      </x:c>
      <x:c r="H1574" s="60" t="n">
        <x:v>13946</x:v>
      </x:c>
      <x:c r="I1574" s="60" t="n">
        <x:v>1301.55</x:v>
      </x:c>
      <x:c r="J1574" s="32" t="n">
        <x:v>0.593</x:v>
      </x:c>
      <x:c r="K1574" s="32" t="n">
        <x:v>0.844</x:v>
      </x:c>
      <x:c r="L1574" t="n">
        <x:v>0</x:v>
      </x:c>
      <x:c r="M1574" t="n">
        <x:v>5</x:v>
      </x:c>
      <x:c r="N1574" s="32" t="n">
        <x:v>0.222</x:v>
      </x:c>
    </x:row>
    <x:row r="1575">
      <x:c r="A1575" t="str">
        <x:v>C01574</x:v>
      </x:c>
      <x:c r="B1575" t="n">
        <x:v>41</x:v>
      </x:c>
      <x:c r="C1575" s="30" t="n">
        <x:v>49656</x:v>
      </x:c>
      <x:c r="D1575" t="n">
        <x:v>712</x:v>
      </x:c>
      <x:c r="E1575" t="n">
        <x:v>63</x:v>
      </x:c>
      <x:c r="F1575" t="str">
        <x:v> Gold</x:v>
      </x:c>
      <x:c r="G1575" t="str">
        <x:v>Partner</x:v>
      </x:c>
      <x:c r="H1575" s="60" t="n">
        <x:v>7782</x:v>
      </x:c>
      <x:c r="I1575" s="60" t="n">
        <x:v>1152.45</x:v>
      </x:c>
      <x:c r="J1575" s="32" t="n">
        <x:v>0.527</x:v>
      </x:c>
      <x:c r="K1575" s="32" t="n">
        <x:v>0.74</x:v>
      </x:c>
      <x:c r="L1575" t="n">
        <x:v>0</x:v>
      </x:c>
      <x:c r="M1575" t="n">
        <x:v>8</x:v>
      </x:c>
      <x:c r="N1575" s="32" t="n">
        <x:v>0.037</x:v>
      </x:c>
    </x:row>
    <x:row r="1576">
      <x:c r="A1576" t="str">
        <x:v>C01575</x:v>
      </x:c>
      <x:c r="B1576" t="n">
        <x:v>22</x:v>
      </x:c>
      <x:c r="C1576" s="30" t="n">
        <x:v>105113</x:v>
      </x:c>
      <x:c r="D1576" t="n">
        <x:v>705</x:v>
      </x:c>
      <x:c r="E1576" t="n">
        <x:v>80</x:v>
      </x:c>
      <x:c r="F1576" t="str">
        <x:v>Platinum</x:v>
      </x:c>
      <x:c r="G1576" t="str">
        <x:v>Digital</x:v>
      </x:c>
      <x:c r="H1576" s="60" t="n">
        <x:v>21577</x:v>
      </x:c>
      <x:c r="I1576" s="60" t="n">
        <x:v>1981.92</x:v>
      </x:c>
      <x:c r="J1576" s="32" t="n">
        <x:v>0.441</x:v>
      </x:c>
      <x:c r="K1576" s="32" t="n">
        <x:v>0.861</x:v>
      </x:c>
      <x:c r="L1576" t="n">
        <x:v>0</x:v>
      </x:c>
      <x:c r="M1576" t="n">
        <x:v>9</x:v>
      </x:c>
      <x:c r="N1576" s="32" t="n">
        <x:v>0.02</x:v>
      </x:c>
    </x:row>
    <x:row r="1577">
      <x:c r="A1577" t="str">
        <x:v>C01576</x:v>
      </x:c>
      <x:c r="B1577" t="n">
        <x:v>61</x:v>
      </x:c>
      <x:c r="C1577" s="30" t="n">
        <x:v>46443</x:v>
      </x:c>
      <x:c r="D1577" t="n">
        <x:v>653</x:v>
      </x:c>
      <x:c r="E1577" t="n">
        <x:v>1</x:v>
      </x:c>
      <x:c r="F1577" t="str">
        <x:v>Classic</x:v>
      </x:c>
      <x:c r="G1577" t="str">
        <x:v>Direct Mail</x:v>
      </x:c>
      <x:c r="H1577" s="60" t="n">
        <x:v>4122</x:v>
      </x:c>
      <x:c r="I1577" s="60" t="n">
        <x:v>689.1</x:v>
      </x:c>
      <x:c r="J1577" s="32" t="n">
        <x:v>0.681</x:v>
      </x:c>
      <x:c r="K1577" s="32" t="n">
        <x:v>0.825</x:v>
      </x:c>
      <x:c r="L1577" t="n">
        <x:v>0</x:v>
      </x:c>
      <x:c r="M1577" t="n">
        <x:v>10</x:v>
      </x:c>
      <x:c r="N1577" s="32" t="n">
        <x:v>0.03</x:v>
      </x:c>
    </x:row>
    <x:row r="1578">
      <x:c r="A1578" t="str">
        <x:v>C01577</x:v>
      </x:c>
      <x:c r="B1578" t="n">
        <x:v>24</x:v>
      </x:c>
      <x:c r="C1578" s="30" t="n">
        <x:v>102487</x:v>
      </x:c>
      <x:c r="D1578" t="n">
        <x:v>734</x:v>
      </x:c>
      <x:c r="E1578" t="n">
        <x:v>19</x:v>
      </x:c>
      <x:c r="F1578" t="str">
        <x:v>Classic</x:v>
      </x:c>
      <x:c r="G1578" t="str">
        <x:v>Branch</x:v>
      </x:c>
      <x:c r="H1578" s="60" t="n">
        <x:v>14218</x:v>
      </x:c>
      <x:c r="I1578" s="60" t="n">
        <x:v>1547.99</x:v>
      </x:c>
      <x:c r="J1578" s="32" t="n">
        <x:v>0.312</x:v>
      </x:c>
      <x:c r="K1578" s="32" t="n">
        <x:v>0.968</x:v>
      </x:c>
      <x:c r="L1578" t="n">
        <x:v>0</x:v>
      </x:c>
      <x:c r="M1578" t="n">
        <x:v>5</x:v>
      </x:c>
      <x:c r="N1578" s="32" t="n">
        <x:v>0.222</x:v>
      </x:c>
    </x:row>
    <x:row r="1579">
      <x:c r="A1579" t="str">
        <x:v>C01578</x:v>
      </x:c>
      <x:c r="B1579" t="n">
        <x:v>52</x:v>
      </x:c>
      <x:c r="C1579" s="30" t="n">
        <x:v>87707</x:v>
      </x:c>
      <x:c r="D1579" t="n">
        <x:v>719</x:v>
      </x:c>
      <x:c r="E1579" t="n">
        <x:v>40</x:v>
      </x:c>
      <x:c r="F1579" t="str">
        <x:v>Gold</x:v>
      </x:c>
      <x:c r="G1579" t="str">
        <x:v>Branch</x:v>
      </x:c>
      <x:c r="H1579" s="60" t="n">
        <x:v>12749</x:v>
      </x:c>
      <x:c r="I1579" s="60" t="n">
        <x:v>1540.87</x:v>
      </x:c>
      <x:c r="J1579" s="32" t="n">
        <x:v>0.441</x:v>
      </x:c>
      <x:c r="K1579" s="32" t="n">
        <x:v>0.907</x:v>
      </x:c>
      <x:c r="L1579" t="n">
        <x:v>0</x:v>
      </x:c>
      <x:c r="M1579" t="n">
        <x:v>8</x:v>
      </x:c>
      <x:c r="N1579" s="32" t="n">
        <x:v>0.086</x:v>
      </x:c>
    </x:row>
    <x:row r="1580">
      <x:c r="A1580" t="str">
        <x:v>C01579</x:v>
      </x:c>
      <x:c r="B1580" t="n">
        <x:v>38</x:v>
      </x:c>
      <x:c r="C1580" s="30" t="n">
        <x:v>83842</x:v>
      </x:c>
      <x:c r="D1580" t="n">
        <x:v>591</x:v>
      </x:c>
      <x:c r="E1580" t="n">
        <x:v>56</x:v>
      </x:c>
      <x:c r="F1580" t="str">
        <x:v>Classic</x:v>
      </x:c>
      <x:c r="G1580" t="str">
        <x:v> Partner</x:v>
      </x:c>
      <x:c r="H1580" s="60" t="n">
        <x:v>4006</x:v>
      </x:c>
      <x:c r="I1580" s="60" t="n">
        <x:v>603.08</x:v>
      </x:c>
      <x:c r="J1580" s="32" t="n">
        <x:v>0.517</x:v>
      </x:c>
      <x:c r="K1580" s="32" t="n">
        <x:v>0.584</x:v>
      </x:c>
      <x:c r="L1580" t="n">
        <x:v>0</x:v>
      </x:c>
      <x:c r="M1580" t="n">
        <x:v>6</x:v>
      </x:c>
      <x:c r="N1580" s="32" t="n">
        <x:v>0.125</x:v>
      </x:c>
    </x:row>
    <x:row r="1581">
      <x:c r="A1581" t="str">
        <x:v>C01580</x:v>
      </x:c>
      <x:c r="B1581" t="n">
        <x:v>31</x:v>
      </x:c>
      <x:c r="C1581" s="30" t="n">
        <x:v>54955</x:v>
      </x:c>
      <x:c r="D1581" t="n">
        <x:v>764</x:v>
      </x:c>
      <x:c r="E1581" t="n">
        <x:v>11</x:v>
      </x:c>
      <x:c r="F1581" t="str">
        <x:v>Gold</x:v>
      </x:c>
      <x:c r="G1581" t="str">
        <x:v>Branch</x:v>
      </x:c>
      <x:c r="H1581" s="60" t="n">
        <x:v>9695</x:v>
      </x:c>
      <x:c r="I1581" s="60" t="n">
        <x:v>1128.34</x:v>
      </x:c>
      <x:c r="J1581" s="32" t="n">
        <x:v>0.371</x:v>
      </x:c>
      <x:c r="K1581" s="32" t="n">
        <x:v>0.925</x:v>
      </x:c>
      <x:c r="L1581" t="n">
        <x:v>0</x:v>
      </x:c>
      <x:c r="M1581" t="n">
        <x:v>8</x:v>
      </x:c>
      <x:c r="N1581" s="32" t="n">
        <x:v>0.02</x:v>
      </x:c>
    </x:row>
    <x:row r="1582">
      <x:c r="A1582" t="str">
        <x:v>C01581</x:v>
      </x:c>
      <x:c r="B1582" t="n">
        <x:v>41</x:v>
      </x:c>
      <x:c r="C1582" s="30" t="n">
        <x:v>92969</x:v>
      </x:c>
      <x:c r="D1582" t="n">
        <x:v>520</x:v>
      </x:c>
      <x:c r="E1582" t="n">
        <x:v>34</x:v>
      </x:c>
      <x:c r="F1582" t="str">
        <x:v>Classic</x:v>
      </x:c>
      <x:c r="G1582" t="str">
        <x:v>Direct Mail</x:v>
      </x:c>
      <x:c r="H1582" s="60" t="n">
        <x:v>3121</x:v>
      </x:c>
      <x:c r="I1582" s="60" t="n">
        <x:v>451.58</x:v>
      </x:c>
      <x:c r="J1582" s="32" t="n">
        <x:v>0.632</x:v>
      </x:c>
      <x:c r="K1582" s="32" t="n">
        <x:v>0.427</x:v>
      </x:c>
      <x:c r="L1582" t="n">
        <x:v>2</x:v>
      </x:c>
      <x:c r="M1582" t="n">
        <x:v>9</x:v>
      </x:c>
      <x:c r="N1582" s="32" t="n">
        <x:v>0.02</x:v>
      </x:c>
    </x:row>
    <x:row r="1583">
      <x:c r="A1583" t="str">
        <x:v>C01582</x:v>
      </x:c>
      <x:c r="B1583" t="n">
        <x:v>31</x:v>
      </x:c>
      <x:c r="C1583" s="30" t="n">
        <x:v>121886</x:v>
      </x:c>
      <x:c r="D1583" t="n">
        <x:v>701</x:v>
      </x:c>
      <x:c r="E1583" t="n">
        <x:v>31</x:v>
      </x:c>
      <x:c r="F1583" t="str">
        <x:v>Platinum</x:v>
      </x:c>
      <x:c r="G1583" t="str">
        <x:v>Partner</x:v>
      </x:c>
      <x:c r="H1583" s="60" t="n">
        <x:v>22025</x:v>
      </x:c>
      <x:c r="I1583" s="60" t="n">
        <x:v>2045.81</x:v>
      </x:c>
      <x:c r="J1583" s="32" t="n">
        <x:v>0.491</x:v>
      </x:c>
      <x:c r="K1583" s="32" t="n">
        <x:v>0.817</x:v>
      </x:c>
      <x:c r="L1583" t="n">
        <x:v>0</x:v>
      </x:c>
      <x:c r="M1583" t="n">
        <x:v>9</x:v>
      </x:c>
      <x:c r="N1583" s="32" t="n">
        <x:v>0.02</x:v>
      </x:c>
    </x:row>
    <x:row r="1584">
      <x:c r="A1584" t="str">
        <x:v>C01583</x:v>
      </x:c>
      <x:c r="B1584" t="n">
        <x:v>46</x:v>
      </x:c>
      <x:c r="C1584" s="30" t="n">
        <x:v>55701</x:v>
      </x:c>
      <x:c r="D1584" t="n">
        <x:v>712</x:v>
      </x:c>
      <x:c r="E1584" t="n">
        <x:v>43</x:v>
      </x:c>
      <x:c r="F1584" t="str">
        <x:v>Gold</x:v>
      </x:c>
      <x:c r="G1584" t="str">
        <x:v>Direct Mail</x:v>
      </x:c>
      <x:c r="H1584" s="60" t="n">
        <x:v>8317</x:v>
      </x:c>
      <x:c r="I1584" s="60" t="n">
        <x:v>1160.55</x:v>
      </x:c>
      <x:c r="J1584" s="32" t="n">
        <x:v>0.372</x:v>
      </x:c>
      <x:c r="K1584" s="32" t="n">
        <x:v>0.8</x:v>
      </x:c>
      <x:c r="L1584" t="n">
        <x:v>0</x:v>
      </x:c>
      <x:c r="M1584" t="n">
        <x:v>8</x:v>
      </x:c>
      <x:c r="N1584" s="32" t="n">
        <x:v>0.076</x:v>
      </x:c>
    </x:row>
    <x:row r="1585">
      <x:c r="A1585" t="str">
        <x:v>C01584</x:v>
      </x:c>
      <x:c r="B1585" t="n">
        <x:v>40</x:v>
      </x:c>
      <x:c r="C1585" s="30" t="n">
        <x:v>30275</x:v>
      </x:c>
      <x:c r="D1585" t="n">
        <x:v>655</x:v>
      </x:c>
      <x:c r="E1585" t="n">
        <x:v>44</x:v>
      </x:c>
      <x:c r="F1585" t="str">
        <x:v>Classic</x:v>
      </x:c>
      <x:c r="G1585" t="str">
        <x:v>Digital</x:v>
      </x:c>
      <x:c r="H1585" s="60" t="n">
        <x:v>1115</x:v>
      </x:c>
      <x:c r="I1585" s="60" t="n">
        <x:v>150</x:v>
      </x:c>
      <x:c r="J1585" s="32" t="n">
        <x:v>0.242</x:v>
      </x:c>
      <x:c r="K1585" s="32" t="n">
        <x:v>0.761</x:v>
      </x:c>
      <x:c r="L1585" t="n">
        <x:v>0</x:v>
      </x:c>
      <x:c r="M1585" t="n">
        <x:v>8</x:v>
      </x:c>
      <x:c r="N1585" s="32" t="n">
        <x:v>0.03</x:v>
      </x:c>
    </x:row>
    <x:row r="1586">
      <x:c r="A1586" t="str">
        <x:v>C01585</x:v>
      </x:c>
      <x:c r="B1586" t="n">
        <x:v>29</x:v>
      </x:c>
      <x:c r="C1586" s="30" t="n">
        <x:v>114993</x:v>
      </x:c>
      <x:c r="D1586" t="n">
        <x:v>688</x:v>
      </x:c>
      <x:c r="E1586" t="n">
        <x:v>29</x:v>
      </x:c>
      <x:c r="F1586" t="str">
        <x:v>Platinum</x:v>
      </x:c>
      <x:c r="G1586" t="str">
        <x:v>Partner</x:v>
      </x:c>
      <x:c r="H1586" s="60" t="n">
        <x:v>25577</x:v>
      </x:c>
      <x:c r="I1586" s="60" t="n">
        <x:v>2585.27</x:v>
      </x:c>
      <x:c r="J1586" s="32" t="n">
        <x:v>0.417</x:v>
      </x:c>
      <x:c r="K1586" s="32" t="n">
        <x:v>0.698</x:v>
      </x:c>
      <x:c r="L1586" t="n">
        <x:v>0</x:v>
      </x:c>
      <x:c r="M1586" t="n">
        <x:v>7</x:v>
      </x:c>
      <x:c r="N1586" s="32" t="n">
        <x:v>0.172</x:v>
      </x:c>
    </x:row>
    <x:row r="1587">
      <x:c r="A1587" t="str">
        <x:v>C01586</x:v>
      </x:c>
      <x:c r="B1587" t="n">
        <x:v>43</x:v>
      </x:c>
      <x:c r="C1587" s="30" t="n">
        <x:v>33438</x:v>
      </x:c>
      <x:c r="D1587" t="n">
        <x:v>731</x:v>
      </x:c>
      <x:c r="E1587" t="n">
        <x:v>37</x:v>
      </x:c>
      <x:c r="F1587" t="str">
        <x:v>Classic</x:v>
      </x:c>
      <x:c r="G1587" t="str">
        <x:v>Digital</x:v>
      </x:c>
      <x:c r="H1587" s="60" t="n">
        <x:v>4687</x:v>
      </x:c>
      <x:c r="I1587" s="60" t="n">
        <x:v>514.27</x:v>
      </x:c>
      <x:c r="J1587" s="32" t="n">
        <x:v>0.185</x:v>
      </x:c>
      <x:c r="K1587" s="32" t="n">
        <x:v>0.831</x:v>
      </x:c>
      <x:c r="L1587" t="n">
        <x:v>2</x:v>
      </x:c>
      <x:c r="M1587" t="n">
        <x:v>9</x:v>
      </x:c>
      <x:c r="N1587" s="32" t="n">
        <x:v>0.02</x:v>
      </x:c>
    </x:row>
    <x:row r="1588">
      <x:c r="A1588" t="str">
        <x:v>C01587</x:v>
      </x:c>
      <x:c r="B1588" t="n">
        <x:v>44</x:v>
      </x:c>
      <x:c r="C1588" s="30" t="n">
        <x:v>71972</x:v>
      </x:c>
      <x:c r="D1588" t="n">
        <x:v>640</x:v>
      </x:c>
      <x:c r="E1588" t="n">
        <x:v>23</x:v>
      </x:c>
      <x:c r="F1588" t="str">
        <x:v>Gold</x:v>
      </x:c>
      <x:c r="G1588" t="str">
        <x:v>Digital</x:v>
      </x:c>
      <x:c r="H1588" s="60" t="n">
        <x:v>7947</x:v>
      </x:c>
      <x:c r="I1588" s="60" t="n">
        <x:v>1052.46</x:v>
      </x:c>
      <x:c r="J1588" s="32" t="n">
        <x:v>0.447</x:v>
      </x:c>
      <x:c r="K1588" s="32" t="n">
        <x:v>0.729</x:v>
      </x:c>
      <x:c r="L1588" t="n">
        <x:v>0</x:v>
      </x:c>
      <x:c r="M1588" t="n">
        <x:v>10</x:v>
      </x:c>
      <x:c r="N1588" s="32" t="n">
        <x:v>0.02</x:v>
      </x:c>
    </x:row>
    <x:row r="1589">
      <x:c r="A1589" t="str">
        <x:v>C01588</x:v>
      </x:c>
      <x:c r="B1589" t="n">
        <x:v>48</x:v>
      </x:c>
      <x:c r="C1589" s="30" t="n">
        <x:v>110389</x:v>
      </x:c>
      <x:c r="D1589" t="n">
        <x:v>747</x:v>
      </x:c>
      <x:c r="E1589" t="n">
        <x:v>68</x:v>
      </x:c>
      <x:c r="F1589" t="str">
        <x:v>Platinum</x:v>
      </x:c>
      <x:c r="G1589" t="str">
        <x:v>branch</x:v>
      </x:c>
      <x:c r="H1589" s="60" t="n">
        <x:v>28469</x:v>
      </x:c>
      <x:c r="I1589" s="60" t="n">
        <x:v>2868.38</x:v>
      </x:c>
      <x:c r="J1589" s="32" t="n">
        <x:v>0.295</x:v>
      </x:c>
      <x:c r="K1589" s="32" t="n">
        <x:v>0.793</x:v>
      </x:c>
      <x:c r="L1589" t="n">
        <x:v>0</x:v>
      </x:c>
      <x:c r="M1589" t="n">
        <x:v>7</x:v>
      </x:c>
      <x:c r="N1589" s="32" t="n">
        <x:v>0.121</x:v>
      </x:c>
    </x:row>
    <x:row r="1590">
      <x:c r="A1590" t="str">
        <x:v>C01589</x:v>
      </x:c>
      <x:c r="B1590" t="n">
        <x:v>49</x:v>
      </x:c>
      <x:c r="C1590" s="30" t="n">
        <x:v>146037</x:v>
      </x:c>
      <x:c r="D1590" t="n">
        <x:v>734</x:v>
      </x:c>
      <x:c r="E1590" t="n">
        <x:v>60</x:v>
      </x:c>
      <x:c r="F1590" t="str">
        <x:v>Platinum</x:v>
      </x:c>
      <x:c r="G1590" t="str">
        <x:v>Digital</x:v>
      </x:c>
      <x:c r="H1590" s="60" t="n">
        <x:v>34122</x:v>
      </x:c>
      <x:c r="I1590" s="60" t="n">
        <x:v>3847.79</x:v>
      </x:c>
      <x:c r="J1590" s="32" t="n">
        <x:v>0.296</x:v>
      </x:c>
      <x:c r="K1590" s="32" t="n">
        <x:v>0.811</x:v>
      </x:c>
      <x:c r="L1590" t="n">
        <x:v>0</x:v>
      </x:c>
      <x:c r="M1590" t="n">
        <x:v>7</x:v>
      </x:c>
      <x:c r="N1590" s="32" t="n">
        <x:v>0.099</x:v>
      </x:c>
    </x:row>
    <x:row r="1591">
      <x:c r="A1591" t="str">
        <x:v>C01590</x:v>
      </x:c>
      <x:c r="B1591" t="n">
        <x:v>38</x:v>
      </x:c>
      <x:c r="C1591" s="30" t="n">
        <x:v>62902</x:v>
      </x:c>
      <x:c r="D1591" t="n">
        <x:v>619</x:v>
      </x:c>
      <x:c r="E1591" t="n">
        <x:v>48</x:v>
      </x:c>
      <x:c r="F1591" t="str">
        <x:v>Classic</x:v>
      </x:c>
      <x:c r="G1591" t="str">
        <x:v>Digital</x:v>
      </x:c>
      <x:c r="H1591" s="60" t="n">
        <x:v>2245</x:v>
      </x:c>
      <x:c r="I1591" s="60" t="n">
        <x:v>500.32</x:v>
      </x:c>
      <x:c r="J1591" s="32" t="n">
        <x:v>0.41</x:v>
      </x:c>
      <x:c r="K1591" s="32" t="n">
        <x:v>0.618</x:v>
      </x:c>
      <x:c r="L1591" t="n">
        <x:v>0</x:v>
      </x:c>
      <x:c r="M1591" t="n">
        <x:v>7</x:v>
      </x:c>
      <x:c r="N1591" s="32" t="n">
        <x:v>0.095</x:v>
      </x:c>
    </x:row>
    <x:row r="1592">
      <x:c r="A1592" t="str">
        <x:v>C01591</x:v>
      </x:c>
      <x:c r="B1592" t="n">
        <x:v>45</x:v>
      </x:c>
      <x:c r="C1592" s="30" t="n">
        <x:v>52204</x:v>
      </x:c>
      <x:c r="D1592" t="n">
        <x:v>668</x:v>
      </x:c>
      <x:c r="E1592" t="n">
        <x:v>31</x:v>
      </x:c>
      <x:c r="F1592" t="str">
        <x:v>Classic</x:v>
      </x:c>
      <x:c r="G1592" t="str">
        <x:v>Digital</x:v>
      </x:c>
      <x:c r="H1592" s="60" t="n">
        <x:v>4471</x:v>
      </x:c>
      <x:c r="I1592" s="60" t="n">
        <x:v>210.74</x:v>
      </x:c>
      <x:c r="J1592" s="32" t="n">
        <x:v>0.322</x:v>
      </x:c>
      <x:c r="K1592" s="32" t="n">
        <x:v>0.83</x:v>
      </x:c>
      <x:c r="L1592" t="n">
        <x:v>0</x:v>
      </x:c>
      <x:c r="M1592" t="n">
        <x:v>9</x:v>
      </x:c>
      <x:c r="N1592" s="32" t="n">
        <x:v>0.02</x:v>
      </x:c>
    </x:row>
    <x:row r="1593">
      <x:c r="A1593" t="str">
        <x:v>C01592</x:v>
      </x:c>
      <x:c r="B1593" t="n">
        <x:v>21</x:v>
      </x:c>
      <x:c r="C1593" s="30" t="n">
        <x:v>73611</x:v>
      </x:c>
      <x:c r="D1593" t="n">
        <x:v>569</x:v>
      </x:c>
      <x:c r="E1593" t="n">
        <x:v>49</x:v>
      </x:c>
      <x:c r="F1593" t="str">
        <x:v>classic</x:v>
      </x:c>
      <x:c r="G1593" t="str">
        <x:v>Branch</x:v>
      </x:c>
      <x:c r="H1593" s="60" t="n">
        <x:v>3219</x:v>
      </x:c>
      <x:c r="I1593" s="60" t="n">
        <x:v>661.6</x:v>
      </x:c>
      <x:c r="J1593" s="32" t="n">
        <x:v>0.551</x:v>
      </x:c>
      <x:c r="K1593" s="32" t="n">
        <x:v>0.581</x:v>
      </x:c>
      <x:c r="L1593" t="n">
        <x:v>1</x:v>
      </x:c>
      <x:c r="M1593" t="n">
        <x:v>7</x:v>
      </x:c>
      <x:c r="N1593" s="32" t="n">
        <x:v>0.129</x:v>
      </x:c>
    </x:row>
    <x:row r="1594">
      <x:c r="A1594" t="str">
        <x:v>C01593</x:v>
      </x:c>
      <x:c r="B1594" t="n">
        <x:v>50</x:v>
      </x:c>
      <x:c r="C1594" s="30" t="n">
        <x:v>30952</x:v>
      </x:c>
      <x:c r="D1594" t="n">
        <x:v>652</x:v>
      </x:c>
      <x:c r="E1594" t="n">
        <x:v>18</x:v>
      </x:c>
      <x:c r="F1594" t="str">
        <x:v>Classic</x:v>
      </x:c>
      <x:c r="G1594" t="str">
        <x:v>Direct Mail</x:v>
      </x:c>
      <x:c r="H1594" s="60" t="n">
        <x:v>7250</x:v>
      </x:c>
      <x:c r="I1594" s="60" t="n">
        <x:v>241.68</x:v>
      </x:c>
      <x:c r="J1594" s="32" t="n">
        <x:v>0.444</x:v>
      </x:c>
      <x:c r="K1594" s="32" t="n">
        <x:v>0.799</x:v>
      </x:c>
      <x:c r="L1594" t="n">
        <x:v>0</x:v>
      </x:c>
      <x:c r="M1594" t="n">
        <x:v>10</x:v>
      </x:c>
      <x:c r="N1594" s="32" t="n">
        <x:v>0.02</x:v>
      </x:c>
    </x:row>
    <x:row r="1595">
      <x:c r="A1595" t="str">
        <x:v>C01594</x:v>
      </x:c>
      <x:c r="B1595" t="n">
        <x:v>65</x:v>
      </x:c>
      <x:c r="C1595" s="30" t="n">
        <x:v>31743</x:v>
      </x:c>
      <x:c r="D1595" t="n">
        <x:v>572</x:v>
      </x:c>
      <x:c r="E1595" t="n">
        <x:v>47</x:v>
      </x:c>
      <x:c r="F1595" t="str">
        <x:v>Classic</x:v>
      </x:c>
      <x:c r="G1595" t="str">
        <x:v>Digital</x:v>
      </x:c>
      <x:c r="H1595" s="60" t="n">
        <x:v>1000</x:v>
      </x:c>
      <x:c r="I1595" s="60" t="n">
        <x:v>150</x:v>
      </x:c>
      <x:c r="J1595" s="32" t="n">
        <x:v>0.516</x:v>
      </x:c>
      <x:c r="K1595" s="32" t="n">
        <x:v>0.661</x:v>
      </x:c>
      <x:c r="L1595" t="n">
        <x:v>0</x:v>
      </x:c>
      <x:c r="M1595" t="n">
        <x:v>8</x:v>
      </x:c>
      <x:c r="N1595" s="32" t="n">
        <x:v>0.045</x:v>
      </x:c>
    </x:row>
    <x:row r="1596">
      <x:c r="A1596" t="str">
        <x:v>C01595</x:v>
      </x:c>
      <x:c r="B1596" t="n">
        <x:v>32</x:v>
      </x:c>
      <x:c r="C1596" s="30" t="n">
        <x:v>50901</x:v>
      </x:c>
      <x:c r="D1596" t="n">
        <x:v>625</x:v>
      </x:c>
      <x:c r="E1596" t="n">
        <x:v>36</x:v>
      </x:c>
      <x:c r="F1596" t="str">
        <x:v>Classic</x:v>
      </x:c>
      <x:c r="G1596" t="str">
        <x:v>Digital</x:v>
      </x:c>
      <x:c r="H1596" s="60" t="n">
        <x:v>1000</x:v>
      </x:c>
      <x:c r="I1596" s="60" t="n">
        <x:v>150</x:v>
      </x:c>
      <x:c r="J1596" s="32" t="n">
        <x:v>0.623</x:v>
      </x:c>
      <x:c r="K1596" s="32" t="n">
        <x:v>0.686</x:v>
      </x:c>
      <x:c r="L1596" t="n">
        <x:v>0</x:v>
      </x:c>
      <x:c r="M1596" t="n">
        <x:v>10</x:v>
      </x:c>
      <x:c r="N1596" s="32" t="n">
        <x:v>0.02</x:v>
      </x:c>
    </x:row>
    <x:row r="1597">
      <x:c r="A1597" t="str">
        <x:v>C01596</x:v>
      </x:c>
      <x:c r="B1597" t="n">
        <x:v>30</x:v>
      </x:c>
      <x:c r="C1597" s="30" t="n">
        <x:v>67887</x:v>
      </x:c>
      <x:c r="D1597" t="n">
        <x:v>735</x:v>
      </x:c>
      <x:c r="E1597" t="n">
        <x:v>37</x:v>
      </x:c>
      <x:c r="F1597" t="str">
        <x:v>Gold</x:v>
      </x:c>
      <x:c r="G1597" t="str">
        <x:v>Digital</x:v>
      </x:c>
      <x:c r="H1597" s="60" t="n">
        <x:v>15804</x:v>
      </x:c>
      <x:c r="I1597" s="60" t="n">
        <x:v>1268.19</x:v>
      </x:c>
      <x:c r="J1597" s="32" t="n">
        <x:v>0.298</x:v>
      </x:c>
      <x:c r="K1597" s="32" t="n">
        <x:v>0.835</x:v>
      </x:c>
      <x:c r="L1597" t="n">
        <x:v>0</x:v>
      </x:c>
      <x:c r="M1597" t="n">
        <x:v>6</x:v>
      </x:c>
      <x:c r="N1597" s="32" t="n">
        <x:v>0.168</x:v>
      </x:c>
    </x:row>
    <x:row r="1598">
      <x:c r="A1598" t="str">
        <x:v>C01597</x:v>
      </x:c>
      <x:c r="B1598" t="n">
        <x:v>53</x:v>
      </x:c>
      <x:c r="C1598" s="30" t="n">
        <x:v>44871</x:v>
      </x:c>
      <x:c r="D1598" t="n">
        <x:v>655</x:v>
      </x:c>
      <x:c r="E1598" t="n">
        <x:v>50</x:v>
      </x:c>
      <x:c r="F1598" t="str">
        <x:v>Classic</x:v>
      </x:c>
      <x:c r="G1598" t="str">
        <x:v>Direct Mail</x:v>
      </x:c>
      <x:c r="H1598" s="60" t="n">
        <x:v>1229</x:v>
      </x:c>
      <x:c r="I1598" s="60" t="n">
        <x:v>374.32</x:v>
      </x:c>
      <x:c r="J1598" s="32" t="n">
        <x:v>0.35</x:v>
      </x:c>
      <x:c r="K1598" s="32" t="n">
        <x:v>0.688</x:v>
      </x:c>
      <x:c r="L1598" t="n">
        <x:v>0</x:v>
      </x:c>
      <x:c r="M1598" t="n">
        <x:v>6</x:v>
      </x:c>
      <x:c r="N1598" s="32" t="n">
        <x:v>0.161</x:v>
      </x:c>
    </x:row>
    <x:row r="1599">
      <x:c r="A1599" t="str">
        <x:v>C01598</x:v>
      </x:c>
      <x:c r="B1599" t="n">
        <x:v>30</x:v>
      </x:c>
      <x:c r="C1599" s="30" t="n">
        <x:v>37240</x:v>
      </x:c>
      <x:c r="D1599" t="n">
        <x:v>670</x:v>
      </x:c>
      <x:c r="E1599" t="n">
        <x:v>13</x:v>
      </x:c>
      <x:c r="F1599" t="str">
        <x:v>Classic</x:v>
      </x:c>
      <x:c r="G1599" t="str">
        <x:v>Digital</x:v>
      </x:c>
      <x:c r="H1599" s="60" t="n">
        <x:v>3302</x:v>
      </x:c>
      <x:c r="I1599" s="60" t="n">
        <x:v>522.22</x:v>
      </x:c>
      <x:c r="J1599" s="32" t="n">
        <x:v>0.514</x:v>
      </x:c>
      <x:c r="K1599" s="32" t="n">
        <x:v>0.703</x:v>
      </x:c>
      <x:c r="L1599" t="n">
        <x:v>0</x:v>
      </x:c>
      <x:c r="M1599" t="n">
        <x:v>10</x:v>
      </x:c>
      <x:c r="N1599" s="32" t="n">
        <x:v>0.02</x:v>
      </x:c>
    </x:row>
    <x:row r="1600">
      <x:c r="A1600" t="str">
        <x:v>C01599</x:v>
      </x:c>
      <x:c r="B1600" t="n">
        <x:v>43</x:v>
      </x:c>
      <x:c r="C1600" s="30" t="n">
        <x:v>207580</x:v>
      </x:c>
      <x:c r="D1600" t="n">
        <x:v>773</x:v>
      </x:c>
      <x:c r="E1600" t="n">
        <x:v>16</x:v>
      </x:c>
      <x:c r="F1600" t="str">
        <x:v>Platinum</x:v>
      </x:c>
      <x:c r="G1600" t="str">
        <x:v>Branch</x:v>
      </x:c>
      <x:c r="H1600" s="60" t="n">
        <x:v>40000</x:v>
      </x:c>
      <x:c r="I1600" s="60" t="n">
        <x:v>4589.27</x:v>
      </x:c>
      <x:c r="J1600" s="32" t="n">
        <x:v>0.219</x:v>
      </x:c>
      <x:c r="K1600" s="32" t="n">
        <x:v>0.942</x:v>
      </x:c>
      <x:c r="L1600" t="n">
        <x:v>0</x:v>
      </x:c>
      <x:c r="M1600" t="n">
        <x:v>6</x:v>
      </x:c>
      <x:c r="N1600" s="32" t="n">
        <x:v>0.156</x:v>
      </x:c>
    </x:row>
    <x:row r="1601">
      <x:c r="A1601" t="str">
        <x:v>C01600</x:v>
      </x:c>
      <x:c r="B1601" t="n">
        <x:v>40</x:v>
      </x:c>
      <x:c r="C1601" s="30" t="n">
        <x:v>136753</x:v>
      </x:c>
      <x:c r="D1601" t="n">
        <x:v>751</x:v>
      </x:c>
      <x:c r="E1601" t="n">
        <x:v>17</x:v>
      </x:c>
      <x:c r="F1601" t="str">
        <x:v>Platinum</x:v>
      </x:c>
      <x:c r="G1601" t="str">
        <x:v>Digital</x:v>
      </x:c>
      <x:c r="H1601" s="60" t="n">
        <x:v>30004</x:v>
      </x:c>
      <x:c r="I1601" s="60" t="n">
        <x:v>3075.91</x:v>
      </x:c>
      <x:c r="J1601" s="32" t="n">
        <x:v>0.311</x:v>
      </x:c>
      <x:c r="K1601" s="32" t="n">
        <x:v>0.784</x:v>
      </x:c>
      <x:c r="L1601" t="n">
        <x:v>0</x:v>
      </x:c>
      <x:c r="M1601" t="n">
        <x:v>10</x:v>
      </x:c>
      <x:c r="N1601" s="32" t="n">
        <x:v>0.02</x:v>
      </x:c>
    </x:row>
    <x:row r="1602">
      <x:c r="A1602" t="str">
        <x:v>C01601</x:v>
      </x:c>
      <x:c r="B1602" t="n">
        <x:v>40</x:v>
      </x:c>
      <x:c r="C1602" s="30" t="n">
        <x:v>128346</x:v>
      </x:c>
      <x:c r="D1602" t="n">
        <x:v>611</x:v>
      </x:c>
      <x:c r="E1602" t="n">
        <x:v>63</x:v>
      </x:c>
      <x:c r="F1602" t="str">
        <x:v>Gold</x:v>
      </x:c>
      <x:c r="G1602" t="str">
        <x:v>Branch</x:v>
      </x:c>
      <x:c r="H1602" s="60" t="n">
        <x:v>13733</x:v>
      </x:c>
      <x:c r="I1602" s="60" t="n">
        <x:v>1550.94</x:v>
      </x:c>
      <x:c r="J1602" s="32" t="n">
        <x:v>0.526</x:v>
      </x:c>
      <x:c r="K1602" s="32" t="n">
        <x:v>0.796</x:v>
      </x:c>
      <x:c r="L1602" t="n">
        <x:v>1</x:v>
      </x:c>
      <x:c r="M1602" t="n">
        <x:v>7</x:v>
      </x:c>
      <x:c r="N1602" s="32" t="n">
        <x:v>0.095</x:v>
      </x:c>
    </x:row>
    <x:row r="1603">
      <x:c r="A1603" t="str">
        <x:v>C01602</x:v>
      </x:c>
      <x:c r="B1603" t="n">
        <x:v>53</x:v>
      </x:c>
      <x:c r="C1603" s="30" t="n">
        <x:v>58640</x:v>
      </x:c>
      <x:c r="D1603" t="n">
        <x:v>717</x:v>
      </x:c>
      <x:c r="E1603" t="n">
        <x:v>19</x:v>
      </x:c>
      <x:c r="F1603" t="str">
        <x:v>Gold</x:v>
      </x:c>
      <x:c r="G1603" t="str">
        <x:v>Digital</x:v>
      </x:c>
      <x:c r="H1603" s="60" t="n">
        <x:v>11740</x:v>
      </x:c>
      <x:c r="I1603" s="60" t="n">
        <x:v>1365.31</x:v>
      </x:c>
      <x:c r="J1603" s="32" t="n">
        <x:v>0.293</x:v>
      </x:c>
      <x:c r="K1603" s="32" t="n">
        <x:v>0.796</x:v>
      </x:c>
      <x:c r="L1603" t="n">
        <x:v>0</x:v>
      </x:c>
      <x:c r="M1603" t="n">
        <x:v>10</x:v>
      </x:c>
      <x:c r="N1603" s="32" t="n">
        <x:v>0.02</x:v>
      </x:c>
    </x:row>
    <x:row r="1604">
      <x:c r="A1604" t="str">
        <x:v>C01603</x:v>
      </x:c>
      <x:c r="B1604" t="n">
        <x:v>35</x:v>
      </x:c>
      <x:c r="C1604" s="30" t="n">
        <x:v>61282</x:v>
      </x:c>
      <x:c r="D1604" t="n">
        <x:v>722</x:v>
      </x:c>
      <x:c r="E1604" t="n">
        <x:v>25</x:v>
      </x:c>
      <x:c r="F1604" t="str">
        <x:v>Gold</x:v>
      </x:c>
      <x:c r="G1604" t="str">
        <x:v>Digital</x:v>
      </x:c>
      <x:c r="H1604" s="60" t="n">
        <x:v>10177</x:v>
      </x:c>
      <x:c r="I1604" s="60" t="n">
        <x:v>966.96</x:v>
      </x:c>
      <x:c r="J1604" s="32" t="n">
        <x:v>0.222</x:v>
      </x:c>
      <x:c r="K1604" s="32" t="n">
        <x:v>0.803</x:v>
      </x:c>
      <x:c r="L1604" t="n">
        <x:v>0</x:v>
      </x:c>
      <x:c r="M1604" t="n">
        <x:v>7</x:v>
      </x:c>
      <x:c r="N1604" s="32" t="n">
        <x:v>0.104</x:v>
      </x:c>
    </x:row>
    <x:row r="1605">
      <x:c r="A1605" t="str">
        <x:v>C01604</x:v>
      </x:c>
      <x:c r="B1605" t="n">
        <x:v>39</x:v>
      </x:c>
      <x:c r="C1605" s="30" t="n">
        <x:v>122974</x:v>
      </x:c>
      <x:c r="D1605" t="n">
        <x:v>651</x:v>
      </x:c>
      <x:c r="E1605" t="n">
        <x:v>25</x:v>
      </x:c>
      <x:c r="F1605" t="str">
        <x:v>Platinum</x:v>
      </x:c>
      <x:c r="G1605" t="str">
        <x:v>Partner</x:v>
      </x:c>
      <x:c r="H1605" s="60" t="n">
        <x:v>23668</x:v>
      </x:c>
      <x:c r="I1605" s="60" t="n">
        <x:v>2990.84</x:v>
      </x:c>
      <x:c r="J1605" s="32" t="n">
        <x:v>0.471</x:v>
      </x:c>
      <x:c r="K1605" s="32" t="n">
        <x:v>0.74</x:v>
      </x:c>
      <x:c r="L1605" t="n">
        <x:v>0</x:v>
      </x:c>
      <x:c r="M1605" t="n">
        <x:v>8</x:v>
      </x:c>
      <x:c r="N1605" s="32" t="n">
        <x:v>0.073</x:v>
      </x:c>
    </x:row>
    <x:row r="1606">
      <x:c r="A1606" t="str">
        <x:v>C01605</x:v>
      </x:c>
      <x:c r="B1606" t="n">
        <x:v>45</x:v>
      </x:c>
      <x:c r="C1606" s="30" t="n">
        <x:v>90788</x:v>
      </x:c>
      <x:c r="D1606" t="n">
        <x:v>562</x:v>
      </x:c>
      <x:c r="E1606" t="n">
        <x:v>12</x:v>
      </x:c>
      <x:c r="F1606" t="str">
        <x:v>Classic</x:v>
      </x:c>
      <x:c r="G1606" t="str">
        <x:v>Partner</x:v>
      </x:c>
      <x:c r="H1606" s="60" t="n">
        <x:v>4761</x:v>
      </x:c>
      <x:c r="I1606" s="60" t="n">
        <x:v>754.14</x:v>
      </x:c>
      <x:c r="J1606" s="32" t="n">
        <x:v>0.563</x:v>
      </x:c>
      <x:c r="K1606" s="32" t="n">
        <x:v>0.653</x:v>
      </x:c>
      <x:c r="L1606" t="n">
        <x:v>0</x:v>
      </x:c>
      <x:c r="M1606" t="n">
        <x:v>9</x:v>
      </x:c>
      <x:c r="N1606" s="32" t="n">
        <x:v>0.02</x:v>
      </x:c>
    </x:row>
    <x:row r="1607">
      <x:c r="A1607" t="str">
        <x:v>C01606</x:v>
      </x:c>
      <x:c r="B1607" t="n">
        <x:v>22</x:v>
      </x:c>
      <x:c r="C1607" s="30" t="n">
        <x:v>244987</x:v>
      </x:c>
      <x:c r="D1607" t="n">
        <x:v>691</x:v>
      </x:c>
      <x:c r="E1607" t="n">
        <x:v>49</x:v>
      </x:c>
      <x:c r="F1607" t="str">
        <x:v>Platinum</x:v>
      </x:c>
      <x:c r="G1607" t="str">
        <x:v>branch</x:v>
      </x:c>
      <x:c r="H1607" s="60" t="n">
        <x:v>40000</x:v>
      </x:c>
      <x:c r="I1607" s="60" t="n">
        <x:v>4658.85</x:v>
      </x:c>
      <x:c r="J1607" s="32" t="n">
        <x:v>0.317</x:v>
      </x:c>
      <x:c r="K1607" s="32" t="n">
        <x:v>0.777</x:v>
      </x:c>
      <x:c r="L1607" t="n">
        <x:v>0</x:v>
      </x:c>
      <x:c r="M1607" t="n">
        <x:v>8</x:v>
      </x:c>
      <x:c r="N1607" s="32" t="n">
        <x:v>0.047</x:v>
      </x:c>
    </x:row>
    <x:row r="1608">
      <x:c r="A1608" t="str">
        <x:v>C01607</x:v>
      </x:c>
      <x:c r="B1608" t="n">
        <x:v>71</x:v>
      </x:c>
      <x:c r="C1608" s="30" t="n">
        <x:v>106794</x:v>
      </x:c>
      <x:c r="D1608" t="n">
        <x:v>659</x:v>
      </x:c>
      <x:c r="E1608" t="n">
        <x:v>58</x:v>
      </x:c>
      <x:c r="F1608" t="str">
        <x:v>Gold</x:v>
      </x:c>
      <x:c r="G1608" t="str">
        <x:v>Partner</x:v>
      </x:c>
      <x:c r="H1608" s="60" t="n">
        <x:v>12565</x:v>
      </x:c>
      <x:c r="I1608" s="60" t="n">
        <x:v>1423.03</x:v>
      </x:c>
      <x:c r="J1608" s="32" t="n">
        <x:v>0.341</x:v>
      </x:c>
      <x:c r="K1608" s="32" t="n">
        <x:v>0.71</x:v>
      </x:c>
      <x:c r="L1608" t="n">
        <x:v>0</x:v>
      </x:c>
      <x:c r="M1608" t="n">
        <x:v>8</x:v>
      </x:c>
      <x:c r="N1608" s="32" t="n">
        <x:v>0.066</x:v>
      </x:c>
    </x:row>
    <x:row r="1609">
      <x:c r="A1609" t="str">
        <x:v>C01608</x:v>
      </x:c>
      <x:c r="B1609" t="n">
        <x:v>50</x:v>
      </x:c>
      <x:c r="C1609" s="30" t="n">
        <x:v>72053</x:v>
      </x:c>
      <x:c r="D1609" t="n">
        <x:v>684</x:v>
      </x:c>
      <x:c r="E1609" t="n">
        <x:v>79</x:v>
      </x:c>
      <x:c r="F1609" t="str">
        <x:v>Gold</x:v>
      </x:c>
      <x:c r="G1609" t="str">
        <x:v>Digital</x:v>
      </x:c>
      <x:c r="H1609" s="60" t="n">
        <x:v>9496</x:v>
      </x:c>
      <x:c r="I1609" s="60" t="n">
        <x:v>1135.37</x:v>
      </x:c>
      <x:c r="J1609" s="32" t="n">
        <x:v>0.547</x:v>
      </x:c>
      <x:c r="K1609" s="32" t="n">
        <x:v>0.796</x:v>
      </x:c>
      <x:c r="L1609" t="n">
        <x:v>0</x:v>
      </x:c>
      <x:c r="M1609" t="n">
        <x:v>5</x:v>
      </x:c>
      <x:c r="N1609" s="32" t="n">
        <x:v>0.216</x:v>
      </x:c>
    </x:row>
    <x:row r="1610">
      <x:c r="A1610" t="str">
        <x:v>C01609</x:v>
      </x:c>
      <x:c r="B1610" t="n">
        <x:v>50</x:v>
      </x:c>
      <x:c r="C1610" s="30" t="n">
        <x:v>68793</x:v>
      </x:c>
      <x:c r="D1610" t="n">
        <x:v>706</x:v>
      </x:c>
      <x:c r="E1610" t="n">
        <x:v>9</x:v>
      </x:c>
      <x:c r="F1610" t="str">
        <x:v>Gold</x:v>
      </x:c>
      <x:c r="G1610" t="str">
        <x:v>Direct Mail</x:v>
      </x:c>
      <x:c r="H1610" s="60" t="n">
        <x:v>13867</x:v>
      </x:c>
      <x:c r="I1610" s="60" t="n">
        <x:v>1771.81</x:v>
      </x:c>
      <x:c r="J1610" s="32" t="n">
        <x:v>0.607</x:v>
      </x:c>
      <x:c r="K1610" s="32" t="n">
        <x:v>0.875</x:v>
      </x:c>
      <x:c r="L1610" t="n">
        <x:v>0</x:v>
      </x:c>
      <x:c r="M1610" t="n">
        <x:v>7</x:v>
      </x:c>
      <x:c r="N1610" s="32" t="n">
        <x:v>0.093</x:v>
      </x:c>
    </x:row>
    <x:row r="1611">
      <x:c r="A1611" t="str">
        <x:v>C01610</x:v>
      </x:c>
      <x:c r="B1611" t="n">
        <x:v>41</x:v>
      </x:c>
      <x:c r="C1611" s="30" t="n">
        <x:v>41472</x:v>
      </x:c>
      <x:c r="D1611" t="n">
        <x:v>727</x:v>
      </x:c>
      <x:c r="E1611" t="n">
        <x:v>16</x:v>
      </x:c>
      <x:c r="F1611" t="str">
        <x:v>Gold</x:v>
      </x:c>
      <x:c r="G1611" t="str">
        <x:v>Digital</x:v>
      </x:c>
      <x:c r="H1611" s="60" t="n">
        <x:v>5359</x:v>
      </x:c>
      <x:c r="I1611" s="60" t="n">
        <x:v>655.56</x:v>
      </x:c>
      <x:c r="J1611" s="32" t="n">
        <x:v>0.206</x:v>
      </x:c>
      <x:c r="K1611" s="32" t="n">
        <x:v>0.881</x:v>
      </x:c>
      <x:c r="L1611" t="n">
        <x:v>0</x:v>
      </x:c>
      <x:c r="M1611" t="n">
        <x:v>8</x:v>
      </x:c>
      <x:c r="N1611" s="32" t="n">
        <x:v>0.15</x:v>
      </x:c>
    </x:row>
    <x:row r="1612">
      <x:c r="A1612" t="str">
        <x:v>C01611</x:v>
      </x:c>
      <x:c r="B1612" t="n">
        <x:v>59</x:v>
      </x:c>
      <x:c r="C1612" s="30" t="n">
        <x:v>99552</x:v>
      </x:c>
      <x:c r="D1612" t="n">
        <x:v>624</x:v>
      </x:c>
      <x:c r="E1612" t="n">
        <x:v>65</x:v>
      </x:c>
      <x:c r="F1612" t="str">
        <x:v>Gold</x:v>
      </x:c>
      <x:c r="G1612" t="str">
        <x:v>Partner</x:v>
      </x:c>
      <x:c r="H1612" s="60" t="n">
        <x:v>11623</x:v>
      </x:c>
      <x:c r="I1612" s="60" t="n">
        <x:v>1378.06</x:v>
      </x:c>
      <x:c r="J1612" s="32" t="n">
        <x:v>0.489</x:v>
      </x:c>
      <x:c r="K1612" s="32" t="n">
        <x:v>0.825</x:v>
      </x:c>
      <x:c r="L1612" t="n">
        <x:v>0</x:v>
      </x:c>
      <x:c r="M1612" t="n">
        <x:v>8</x:v>
      </x:c>
      <x:c r="N1612" s="32" t="n">
        <x:v>0.067</x:v>
      </x:c>
    </x:row>
    <x:row r="1613">
      <x:c r="A1613" t="str">
        <x:v>C01612</x:v>
      </x:c>
      <x:c r="B1613" t="n">
        <x:v>62</x:v>
      </x:c>
      <x:c r="C1613" s="30" t="n">
        <x:v>109714</x:v>
      </x:c>
      <x:c r="D1613" t="n">
        <x:v>720</x:v>
      </x:c>
      <x:c r="E1613" t="n">
        <x:v>64</x:v>
      </x:c>
      <x:c r="F1613" t="str">
        <x:v>Platinum</x:v>
      </x:c>
      <x:c r="G1613" t="str">
        <x:v>Direct Mail</x:v>
      </x:c>
      <x:c r="H1613" s="60" t="n">
        <x:v>23103</x:v>
      </x:c>
      <x:c r="I1613" s="60" t="n">
        <x:v>2666.08</x:v>
      </x:c>
      <x:c r="J1613" s="32" t="n">
        <x:v>0.333</x:v>
      </x:c>
      <x:c r="K1613" s="32" t="n">
        <x:v>0.738</x:v>
      </x:c>
      <x:c r="L1613" t="n">
        <x:v>0</x:v>
      </x:c>
      <x:c r="M1613" t="n">
        <x:v>6</x:v>
      </x:c>
      <x:c r="N1613" s="32" t="n">
        <x:v>0.161</x:v>
      </x:c>
    </x:row>
    <x:row r="1614">
      <x:c r="A1614" t="str">
        <x:v>C01613</x:v>
      </x:c>
      <x:c r="B1614" t="n">
        <x:v>28</x:v>
      </x:c>
      <x:c r="C1614" s="30" t="n">
        <x:v>51680</x:v>
      </x:c>
      <x:c r="D1614" t="n">
        <x:v>700</x:v>
      </x:c>
      <x:c r="E1614" t="n">
        <x:v>30</x:v>
      </x:c>
      <x:c r="F1614" t="str">
        <x:v>Gold</x:v>
      </x:c>
      <x:c r="G1614" t="str">
        <x:v>Digital</x:v>
      </x:c>
      <x:c r="H1614" s="60" t="n">
        <x:v>4254</x:v>
      </x:c>
      <x:c r="I1614" s="60" t="n">
        <x:v>765.46</x:v>
      </x:c>
      <x:c r="J1614" s="32" t="n">
        <x:v>0.5</x:v>
      </x:c>
      <x:c r="K1614" s="32" t="n">
        <x:v>0.805</x:v>
      </x:c>
      <x:c r="L1614" t="n">
        <x:v>0</x:v>
      </x:c>
      <x:c r="M1614" t="n">
        <x:v>9</x:v>
      </x:c>
      <x:c r="N1614" s="32" t="n">
        <x:v>0.025</x:v>
      </x:c>
    </x:row>
    <x:row r="1615">
      <x:c r="A1615" t="str">
        <x:v>C01614</x:v>
      </x:c>
      <x:c r="B1615" t="n">
        <x:v>49</x:v>
      </x:c>
      <x:c r="C1615" s="30" t="n">
        <x:v>55682</x:v>
      </x:c>
      <x:c r="D1615" t="n">
        <x:v>649</x:v>
      </x:c>
      <x:c r="E1615" t="n">
        <x:v>59</x:v>
      </x:c>
      <x:c r="F1615" t="str">
        <x:v>Classic</x:v>
      </x:c>
      <x:c r="G1615" t="str">
        <x:v>Direct Mail</x:v>
      </x:c>
      <x:c r="H1615" s="60" t="n">
        <x:v>4369</x:v>
      </x:c>
      <x:c r="I1615" s="60" t="n">
        <x:v>529.51</x:v>
      </x:c>
      <x:c r="J1615" s="32" t="n">
        <x:v>0.546</x:v>
      </x:c>
      <x:c r="K1615" s="32" t="n">
        <x:v>0.784</x:v>
      </x:c>
      <x:c r="L1615" t="n">
        <x:v>0</x:v>
      </x:c>
      <x:c r="M1615" t="n">
        <x:v>8</x:v>
      </x:c>
      <x:c r="N1615" s="32" t="n">
        <x:v>0.062</x:v>
      </x:c>
    </x:row>
    <x:row r="1616">
      <x:c r="A1616" t="str">
        <x:v>C01615</x:v>
      </x:c>
      <x:c r="B1616" t="n">
        <x:v>54</x:v>
      </x:c>
      <x:c r="C1616" s="30" t="n">
        <x:v>65464</x:v>
      </x:c>
      <x:c r="D1616" t="n">
        <x:v>771</x:v>
      </x:c>
      <x:c r="E1616" t="n">
        <x:v>94</x:v>
      </x:c>
      <x:c r="F1616" t="str">
        <x:v>GOLD</x:v>
      </x:c>
      <x:c r="G1616" t="str">
        <x:v>Partner</x:v>
      </x:c>
      <x:c r="H1616" s="60" t="n">
        <x:v>13073</x:v>
      </x:c>
      <x:c r="I1616" s="60" t="n">
        <x:v>1283.27</x:v>
      </x:c>
      <x:c r="J1616" s="32" t="n">
        <x:v>0.285</x:v>
      </x:c>
      <x:c r="K1616" s="32" t="n">
        <x:v>1</x:v>
      </x:c>
      <x:c r="L1616" t="n">
        <x:v>0</x:v>
      </x:c>
      <x:c r="M1616" t="n">
        <x:v>6</x:v>
      </x:c>
      <x:c r="N1616" s="32" t="n">
        <x:v>0.184</x:v>
      </x:c>
    </x:row>
    <x:row r="1617">
      <x:c r="A1617" t="str">
        <x:v>C01616</x:v>
      </x:c>
      <x:c r="B1617" t="n">
        <x:v>49</x:v>
      </x:c>
      <x:c r="C1617" s="30" t="n">
        <x:v>78813</x:v>
      </x:c>
      <x:c r="D1617" t="n">
        <x:v>690</x:v>
      </x:c>
      <x:c r="E1617" t="n">
        <x:v>31</x:v>
      </x:c>
      <x:c r="F1617" t="str">
        <x:v>Classic</x:v>
      </x:c>
      <x:c r="G1617" t="str">
        <x:v>Partner</x:v>
      </x:c>
      <x:c r="H1617" s="60" t="n">
        <x:v>8479</x:v>
      </x:c>
      <x:c r="I1617" s="60" t="n">
        <x:v>968.23</x:v>
      </x:c>
      <x:c r="J1617" s="32" t="n">
        <x:v>0.429</x:v>
      </x:c>
      <x:c r="K1617" s="32" t="n">
        <x:v>0.838</x:v>
      </x:c>
      <x:c r="L1617" t="n">
        <x:v>0</x:v>
      </x:c>
      <x:c r="M1617" t="n">
        <x:v>8</x:v>
      </x:c>
      <x:c r="N1617" s="32" t="n">
        <x:v>0.057</x:v>
      </x:c>
    </x:row>
    <x:row r="1618">
      <x:c r="A1618" t="str">
        <x:v>C01617</x:v>
      </x:c>
      <x:c r="B1618" t="n">
        <x:v>40</x:v>
      </x:c>
      <x:c r="C1618" s="30" t="n">
        <x:v>43183</x:v>
      </x:c>
      <x:c r="D1618" t="n">
        <x:v>599</x:v>
      </x:c>
      <x:c r="E1618" t="n">
        <x:v>83</x:v>
      </x:c>
      <x:c r="F1618" t="str">
        <x:v>Classic</x:v>
      </x:c>
      <x:c r="G1618" t="str">
        <x:v>Digital</x:v>
      </x:c>
      <x:c r="H1618" s="60" t="n">
        <x:v>3098</x:v>
      </x:c>
      <x:c r="I1618" s="60" t="n">
        <x:v>215.76</x:v>
      </x:c>
      <x:c r="J1618" s="32" t="n">
        <x:v>0.372</x:v>
      </x:c>
      <x:c r="K1618" s="32" t="n">
        <x:v>0.606</x:v>
      </x:c>
      <x:c r="L1618" t="n">
        <x:v>1</x:v>
      </x:c>
      <x:c r="M1618" t="n">
        <x:v>5</x:v>
      </x:c>
      <x:c r="N1618" s="32" t="n">
        <x:v>0.244</x:v>
      </x:c>
    </x:row>
    <x:row r="1619">
      <x:c r="A1619" t="str">
        <x:v>C01618</x:v>
      </x:c>
      <x:c r="B1619" t="n">
        <x:v>42</x:v>
      </x:c>
      <x:c r="C1619" s="30" t="n">
        <x:v>60820</x:v>
      </x:c>
      <x:c r="D1619" t="n">
        <x:v>755</x:v>
      </x:c>
      <x:c r="E1619" t="n">
        <x:v>62</x:v>
      </x:c>
      <x:c r="F1619" t="str">
        <x:v>Gold</x:v>
      </x:c>
      <x:c r="G1619" t="str">
        <x:v>Direct Mail</x:v>
      </x:c>
      <x:c r="H1619" s="60" t="n">
        <x:v>14663</x:v>
      </x:c>
      <x:c r="I1619" s="60" t="n">
        <x:v>1711.25</x:v>
      </x:c>
      <x:c r="J1619" s="32" t="n">
        <x:v>0.448</x:v>
      </x:c>
      <x:c r="K1619" s="32" t="n">
        <x:v>0.811</x:v>
      </x:c>
      <x:c r="L1619" t="n">
        <x:v>0</x:v>
      </x:c>
      <x:c r="M1619" t="n">
        <x:v>6</x:v>
      </x:c>
      <x:c r="N1619" s="32" t="n">
        <x:v>0.115</x:v>
      </x:c>
    </x:row>
    <x:row r="1620">
      <x:c r="A1620" t="str">
        <x:v>C01619</x:v>
      </x:c>
      <x:c r="B1620" t="n">
        <x:v>43</x:v>
      </x:c>
      <x:c r="C1620" s="30" t="n">
        <x:v>39366</x:v>
      </x:c>
      <x:c r="D1620" t="n">
        <x:v>635</x:v>
      </x:c>
      <x:c r="E1620" t="n">
        <x:v>12</x:v>
      </x:c>
      <x:c r="F1620" t="str">
        <x:v>Classic</x:v>
      </x:c>
      <x:c r="G1620" t="str">
        <x:v>Digital</x:v>
      </x:c>
      <x:c r="H1620" s="60" t="n">
        <x:v>1000</x:v>
      </x:c>
      <x:c r="I1620" s="60" t="n">
        <x:v>535.32</x:v>
      </x:c>
      <x:c r="J1620" s="32" t="n">
        <x:v>0.468</x:v>
      </x:c>
      <x:c r="K1620" s="32" t="n">
        <x:v>0.712</x:v>
      </x:c>
      <x:c r="L1620" t="n">
        <x:v>1</x:v>
      </x:c>
      <x:c r="M1620" t="n">
        <x:v>7</x:v>
      </x:c>
      <x:c r="N1620" s="32" t="n">
        <x:v>0.077</x:v>
      </x:c>
    </x:row>
    <x:row r="1621">
      <x:c r="A1621" t="str">
        <x:v>C01620</x:v>
      </x:c>
      <x:c r="B1621" t="n">
        <x:v>60</x:v>
      </x:c>
      <x:c r="C1621" s="30" t="n">
        <x:v>34175</x:v>
      </x:c>
      <x:c r="D1621" t="n">
        <x:v>652</x:v>
      </x:c>
      <x:c r="E1621" t="n">
        <x:v>36</x:v>
      </x:c>
      <x:c r="F1621" t="str">
        <x:v>Classic</x:v>
      </x:c>
      <x:c r="G1621" t="str">
        <x:v>Branch</x:v>
      </x:c>
      <x:c r="H1621" s="60" t="n">
        <x:v>3192</x:v>
      </x:c>
      <x:c r="I1621" s="60" t="n">
        <x:v>506.52</x:v>
      </x:c>
      <x:c r="J1621" s="32" t="n">
        <x:v>0.44</x:v>
      </x:c>
      <x:c r="K1621" s="32" t="n">
        <x:v>0.838</x:v>
      </x:c>
      <x:c r="L1621" t="n">
        <x:v>0</x:v>
      </x:c>
      <x:c r="M1621" t="str"/>
      <x:c r="N1621" s="32" t="n">
        <x:v>0.02</x:v>
      </x:c>
    </x:row>
    <x:row r="1622">
      <x:c r="A1622" t="str">
        <x:v>C01621</x:v>
      </x:c>
      <x:c r="B1622" t="n">
        <x:v>46</x:v>
      </x:c>
      <x:c r="C1622" s="30" t="n">
        <x:v>116882</x:v>
      </x:c>
      <x:c r="D1622" t="n">
        <x:v>668</x:v>
      </x:c>
      <x:c r="E1622" t="n">
        <x:v>87</x:v>
      </x:c>
      <x:c r="F1622" t="str">
        <x:v>Platinum</x:v>
      </x:c>
      <x:c r="G1622" t="str">
        <x:v>Partner</x:v>
      </x:c>
      <x:c r="H1622" s="60" t="n">
        <x:v>21475</x:v>
      </x:c>
      <x:c r="I1622" s="60" t="n">
        <x:v>2327.34</x:v>
      </x:c>
      <x:c r="J1622" s="32" t="n">
        <x:v>0.465</x:v>
      </x:c>
      <x:c r="K1622" s="32" t="n">
        <x:v>0.758</x:v>
      </x:c>
      <x:c r="L1622" t="n">
        <x:v>0</x:v>
      </x:c>
      <x:c r="M1622" t="n">
        <x:v>5</x:v>
      </x:c>
      <x:c r="N1622" s="32" t="n">
        <x:v>0.211</x:v>
      </x:c>
    </x:row>
    <x:row r="1623">
      <x:c r="A1623" t="str">
        <x:v>C01622</x:v>
      </x:c>
      <x:c r="B1623" t="n">
        <x:v>38</x:v>
      </x:c>
      <x:c r="C1623" s="30" t="n">
        <x:v>61431</x:v>
      </x:c>
      <x:c r="D1623" t="n">
        <x:v>593</x:v>
      </x:c>
      <x:c r="E1623" t="n">
        <x:v>21</x:v>
      </x:c>
      <x:c r="F1623" t="str">
        <x:v>Classic</x:v>
      </x:c>
      <x:c r="G1623" t="str">
        <x:v>Branch</x:v>
      </x:c>
      <x:c r="H1623" s="60" t="n">
        <x:v>1008</x:v>
      </x:c>
      <x:c r="I1623" s="60" t="n">
        <x:v>201.6</x:v>
      </x:c>
      <x:c r="J1623" s="32" t="n">
        <x:v>0.729</x:v>
      </x:c>
      <x:c r="K1623" s="32" t="n">
        <x:v>0.675</x:v>
      </x:c>
      <x:c r="L1623" t="n">
        <x:v>0</x:v>
      </x:c>
      <x:c r="M1623" t="n">
        <x:v>8</x:v>
      </x:c>
      <x:c r="N1623" s="32" t="n">
        <x:v>0.035</x:v>
      </x:c>
    </x:row>
    <x:row r="1624">
      <x:c r="A1624" t="str">
        <x:v>C01623</x:v>
      </x:c>
      <x:c r="B1624" t="n">
        <x:v>54</x:v>
      </x:c>
      <x:c r="C1624" s="30" t="n">
        <x:v>101890</x:v>
      </x:c>
      <x:c r="D1624" t="n">
        <x:v>720</x:v>
      </x:c>
      <x:c r="E1624" t="n">
        <x:v>27</x:v>
      </x:c>
      <x:c r="F1624" t="str">
        <x:v>Platinum</x:v>
      </x:c>
      <x:c r="G1624" t="str">
        <x:v>Partner</x:v>
      </x:c>
      <x:c r="H1624" s="60" t="n">
        <x:v>23975</x:v>
      </x:c>
      <x:c r="I1624" s="60" t="n">
        <x:v>2580.5</x:v>
      </x:c>
      <x:c r="J1624" s="32" t="n">
        <x:v>0.474</x:v>
      </x:c>
      <x:c r="K1624" s="32" t="n">
        <x:v>0.729</x:v>
      </x:c>
      <x:c r="L1624" t="n">
        <x:v>0</x:v>
      </x:c>
      <x:c r="M1624" t="str"/>
      <x:c r="N1624" s="32" t="n">
        <x:v>0.175</x:v>
      </x:c>
    </x:row>
    <x:row r="1625">
      <x:c r="A1625" t="str">
        <x:v>C01624</x:v>
      </x:c>
      <x:c r="B1625" t="n">
        <x:v>32</x:v>
      </x:c>
      <x:c r="C1625" s="30" t="n">
        <x:v>105876</x:v>
      </x:c>
      <x:c r="D1625" t="n">
        <x:v>688</x:v>
      </x:c>
      <x:c r="E1625" t="n">
        <x:v>9</x:v>
      </x:c>
      <x:c r="F1625" t="str">
        <x:v>Platinum</x:v>
      </x:c>
      <x:c r="G1625" t="str">
        <x:v>Digital</x:v>
      </x:c>
      <x:c r="H1625" s="60" t="n">
        <x:v>24601</x:v>
      </x:c>
      <x:c r="I1625" s="60" t="n">
        <x:v>2451.99</x:v>
      </x:c>
      <x:c r="J1625" s="32" t="n">
        <x:v>0.226</x:v>
      </x:c>
      <x:c r="K1625" s="32" t="n">
        <x:v>0.783</x:v>
      </x:c>
      <x:c r="L1625" t="n">
        <x:v>0</x:v>
      </x:c>
      <x:c r="M1625" t="str"/>
      <x:c r="N1625" s="32" t="n">
        <x:v>0.032</x:v>
      </x:c>
    </x:row>
    <x:row r="1626">
      <x:c r="A1626" t="str">
        <x:v>C01625</x:v>
      </x:c>
      <x:c r="B1626" t="n">
        <x:v>44</x:v>
      </x:c>
      <x:c r="C1626" s="30" t="n">
        <x:v>105079</x:v>
      </x:c>
      <x:c r="D1626" t="n">
        <x:v>723</x:v>
      </x:c>
      <x:c r="E1626" t="n">
        <x:v>38</x:v>
      </x:c>
      <x:c r="F1626" t="str">
        <x:v>Platinum</x:v>
      </x:c>
      <x:c r="G1626" t="str">
        <x:v>Branch</x:v>
      </x:c>
      <x:c r="H1626" s="60" t="n">
        <x:v>23398</x:v>
      </x:c>
      <x:c r="I1626" s="60" t="n">
        <x:v>2316.65</x:v>
      </x:c>
      <x:c r="J1626" s="32" t="n">
        <x:v>0.392</x:v>
      </x:c>
      <x:c r="K1626" s="32" t="n">
        <x:v>0.843</x:v>
      </x:c>
      <x:c r="L1626" t="n">
        <x:v>0</x:v>
      </x:c>
      <x:c r="M1626" t="n">
        <x:v>8</x:v>
      </x:c>
      <x:c r="N1626" s="32" t="n">
        <x:v>0.054</x:v>
      </x:c>
    </x:row>
    <x:row r="1627">
      <x:c r="A1627" t="str">
        <x:v>C01626</x:v>
      </x:c>
      <x:c r="B1627" t="n">
        <x:v>29</x:v>
      </x:c>
      <x:c r="C1627" s="30" t="n">
        <x:v>85158</x:v>
      </x:c>
      <x:c r="D1627" t="n">
        <x:v>695</x:v>
      </x:c>
      <x:c r="E1627" t="n">
        <x:v>42</x:v>
      </x:c>
      <x:c r="F1627" t="str">
        <x:v>Gold</x:v>
      </x:c>
      <x:c r="G1627" t="str">
        <x:v>Partner</x:v>
      </x:c>
      <x:c r="H1627" s="60" t="n">
        <x:v>11197</x:v>
      </x:c>
      <x:c r="I1627" s="60" t="n">
        <x:v>1088.88</x:v>
      </x:c>
      <x:c r="J1627" s="32" t="n">
        <x:v>0.464</x:v>
      </x:c>
      <x:c r="K1627" s="32" t="n">
        <x:v>0.682</x:v>
      </x:c>
      <x:c r="L1627" t="n">
        <x:v>1</x:v>
      </x:c>
      <x:c r="M1627" t="n">
        <x:v>9</x:v>
      </x:c>
      <x:c r="N1627" s="32" t="n">
        <x:v>0.02</x:v>
      </x:c>
    </x:row>
    <x:row r="1628">
      <x:c r="A1628" t="str">
        <x:v>C01627</x:v>
      </x:c>
      <x:c r="B1628" t="n">
        <x:v>36</x:v>
      </x:c>
      <x:c r="C1628" s="30" t="n">
        <x:v>66293</x:v>
      </x:c>
      <x:c r="D1628" t="n">
        <x:v>654</x:v>
      </x:c>
      <x:c r="E1628" t="n">
        <x:v>55</x:v>
      </x:c>
      <x:c r="F1628" t="str">
        <x:v>Gold</x:v>
      </x:c>
      <x:c r="G1628" t="str">
        <x:v>Digital</x:v>
      </x:c>
      <x:c r="H1628" s="60" t="n">
        <x:v>9116</x:v>
      </x:c>
      <x:c r="I1628" s="60" t="n">
        <x:v>699.03</x:v>
      </x:c>
      <x:c r="J1628" s="32" t="n">
        <x:v>0.545</x:v>
      </x:c>
      <x:c r="K1628" s="32" t="n">
        <x:v>0.761</x:v>
      </x:c>
      <x:c r="L1628" t="n">
        <x:v>1</x:v>
      </x:c>
      <x:c r="M1628" t="n">
        <x:v>9</x:v>
      </x:c>
      <x:c r="N1628" s="32" t="n">
        <x:v>0.098</x:v>
      </x:c>
    </x:row>
    <x:row r="1629">
      <x:c r="A1629" t="str">
        <x:v>C01628</x:v>
      </x:c>
      <x:c r="B1629" t="n">
        <x:v>42</x:v>
      </x:c>
      <x:c r="C1629" s="30" t="n">
        <x:v>67489</x:v>
      </x:c>
      <x:c r="D1629" t="n">
        <x:v>642</x:v>
      </x:c>
      <x:c r="E1629" t="n">
        <x:v>34</x:v>
      </x:c>
      <x:c r="F1629" t="str">
        <x:v>Classic</x:v>
      </x:c>
      <x:c r="G1629" t="str">
        <x:v>Branch</x:v>
      </x:c>
      <x:c r="H1629" s="60" t="n">
        <x:v>3083</x:v>
      </x:c>
      <x:c r="I1629" s="60" t="n">
        <x:v>195.09</x:v>
      </x:c>
      <x:c r="J1629" s="32" t="n">
        <x:v>0.505</x:v>
      </x:c>
      <x:c r="K1629" s="32" t="n">
        <x:v>0.772</x:v>
      </x:c>
      <x:c r="L1629" t="n">
        <x:v>0</x:v>
      </x:c>
      <x:c r="M1629" t="n">
        <x:v>7</x:v>
      </x:c>
      <x:c r="N1629" s="32" t="n">
        <x:v>0.128</x:v>
      </x:c>
    </x:row>
    <x:row r="1630">
      <x:c r="A1630" t="str">
        <x:v>C01629</x:v>
      </x:c>
      <x:c r="B1630" t="n">
        <x:v>22</x:v>
      </x:c>
      <x:c r="C1630" s="30" t="n">
        <x:v>125792</x:v>
      </x:c>
      <x:c r="D1630" t="n">
        <x:v>677</x:v>
      </x:c>
      <x:c r="E1630" t="n">
        <x:v>95</x:v>
      </x:c>
      <x:c r="F1630" t="str">
        <x:v>Platinum</x:v>
      </x:c>
      <x:c r="G1630" t="str">
        <x:v>Digital</x:v>
      </x:c>
      <x:c r="H1630" s="60" t="n">
        <x:v>28941</x:v>
      </x:c>
      <x:c r="I1630" s="60" t="n">
        <x:v>2933.7</x:v>
      </x:c>
      <x:c r="J1630" s="32" t="n">
        <x:v>0.35</x:v>
      </x:c>
      <x:c r="K1630" s="32" t="n">
        <x:v>0.858</x:v>
      </x:c>
      <x:c r="L1630" t="n">
        <x:v>0</x:v>
      </x:c>
      <x:c r="M1630" t="n">
        <x:v>6</x:v>
      </x:c>
      <x:c r="N1630" s="32" t="n">
        <x:v>0.215</x:v>
      </x:c>
    </x:row>
    <x:row r="1631">
      <x:c r="A1631" t="str">
        <x:v>C01630</x:v>
      </x:c>
      <x:c r="B1631" t="n">
        <x:v>40</x:v>
      </x:c>
      <x:c r="C1631" s="30" t="n">
        <x:v>85133</x:v>
      </x:c>
      <x:c r="D1631" t="n">
        <x:v>763</x:v>
      </x:c>
      <x:c r="E1631" t="n">
        <x:v>132</x:v>
      </x:c>
      <x:c r="F1631" t="str">
        <x:v>Platinum</x:v>
      </x:c>
      <x:c r="G1631" t="str">
        <x:v>Digital</x:v>
      </x:c>
      <x:c r="H1631" s="60" t="n">
        <x:v>22314</x:v>
      </x:c>
      <x:c r="I1631" s="60" t="n">
        <x:v>2211.18</x:v>
      </x:c>
      <x:c r="J1631" s="32" t="n">
        <x:v>0.449</x:v>
      </x:c>
      <x:c r="K1631" s="32" t="n">
        <x:v>0.881</x:v>
      </x:c>
      <x:c r="L1631" t="n">
        <x:v>0</x:v>
      </x:c>
      <x:c r="M1631" t="n">
        <x:v>9</x:v>
      </x:c>
      <x:c r="N1631" s="32" t="n">
        <x:v>0.02</x:v>
      </x:c>
    </x:row>
    <x:row r="1632">
      <x:c r="A1632" t="str">
        <x:v>C01631</x:v>
      </x:c>
      <x:c r="B1632" t="n">
        <x:v>52</x:v>
      </x:c>
      <x:c r="C1632" s="30" t="n">
        <x:v>64502</x:v>
      </x:c>
      <x:c r="D1632" t="n">
        <x:v>645</x:v>
      </x:c>
      <x:c r="E1632" t="n">
        <x:v>64</x:v>
      </x:c>
      <x:c r="F1632" t="str">
        <x:v>Classic</x:v>
      </x:c>
      <x:c r="G1632" t="str">
        <x:v>Direct Mail</x:v>
      </x:c>
      <x:c r="H1632" s="60" t="n">
        <x:v>3867</x:v>
      </x:c>
      <x:c r="I1632" s="60" t="n">
        <x:v>656.73</x:v>
      </x:c>
      <x:c r="J1632" s="32" t="n">
        <x:v>0.366</x:v>
      </x:c>
      <x:c r="K1632" s="32" t="n">
        <x:v>0.629</x:v>
      </x:c>
      <x:c r="L1632" t="n">
        <x:v>0</x:v>
      </x:c>
      <x:c r="M1632" t="n">
        <x:v>7</x:v>
      </x:c>
      <x:c r="N1632" s="32" t="n">
        <x:v>0.147</x:v>
      </x:c>
    </x:row>
    <x:row r="1633">
      <x:c r="A1633" t="str">
        <x:v>C01632</x:v>
      </x:c>
      <x:c r="B1633" t="n">
        <x:v>49</x:v>
      </x:c>
      <x:c r="C1633" s="30" t="n">
        <x:v>130185</x:v>
      </x:c>
      <x:c r="D1633" t="n">
        <x:v>738</x:v>
      </x:c>
      <x:c r="E1633" t="n">
        <x:v>13</x:v>
      </x:c>
      <x:c r="F1633" t="str">
        <x:v>Platinum</x:v>
      </x:c>
      <x:c r="G1633" t="str">
        <x:v>Digital</x:v>
      </x:c>
      <x:c r="H1633" s="60" t="n">
        <x:v>27483</x:v>
      </x:c>
      <x:c r="I1633" s="60" t="n">
        <x:v>3008.56</x:v>
      </x:c>
      <x:c r="J1633" s="32" t="n">
        <x:v>0.38</x:v>
      </x:c>
      <x:c r="K1633" s="32" t="n">
        <x:v>0.883</x:v>
      </x:c>
      <x:c r="L1633" t="n">
        <x:v>0</x:v>
      </x:c>
      <x:c r="M1633" t="n">
        <x:v>4</x:v>
      </x:c>
      <x:c r="N1633" s="32" t="n">
        <x:v>0.281</x:v>
      </x:c>
    </x:row>
    <x:row r="1634">
      <x:c r="A1634" t="str">
        <x:v>C01633</x:v>
      </x:c>
      <x:c r="B1634" t="n">
        <x:v>53</x:v>
      </x:c>
      <x:c r="C1634" s="30" t="n">
        <x:v>39995</x:v>
      </x:c>
      <x:c r="D1634" t="n">
        <x:v>638</x:v>
      </x:c>
      <x:c r="E1634" t="n">
        <x:v>76</x:v>
      </x:c>
      <x:c r="F1634" t="str">
        <x:v>Classic</x:v>
      </x:c>
      <x:c r="G1634" t="str">
        <x:v>Digital</x:v>
      </x:c>
      <x:c r="H1634" s="60" t="n">
        <x:v>1740</x:v>
      </x:c>
      <x:c r="I1634" s="60" t="n">
        <x:v>534.19</x:v>
      </x:c>
      <x:c r="J1634" s="32" t="n">
        <x:v>0.535</x:v>
      </x:c>
      <x:c r="K1634" s="32" t="n">
        <x:v>0.736</x:v>
      </x:c>
      <x:c r="L1634" t="n">
        <x:v>0</x:v>
      </x:c>
      <x:c r="M1634" t="n">
        <x:v>7</x:v>
      </x:c>
      <x:c r="N1634" s="32" t="n">
        <x:v>0.104</x:v>
      </x:c>
    </x:row>
    <x:row r="1635">
      <x:c r="A1635" t="str">
        <x:v>C01634</x:v>
      </x:c>
      <x:c r="B1635" t="n">
        <x:v>45</x:v>
      </x:c>
      <x:c r="C1635" s="30" t="n">
        <x:v>41676</x:v>
      </x:c>
      <x:c r="D1635" t="n">
        <x:v>723</x:v>
      </x:c>
      <x:c r="E1635" t="n">
        <x:v>30</x:v>
      </x:c>
      <x:c r="F1635" t="str">
        <x:v>Classic</x:v>
      </x:c>
      <x:c r="G1635" t="str">
        <x:v>Partner</x:v>
      </x:c>
      <x:c r="H1635" s="60" t="n">
        <x:v>4121</x:v>
      </x:c>
      <x:c r="I1635" s="60" t="n">
        <x:v>478.14</x:v>
      </x:c>
      <x:c r="J1635" s="32" t="n">
        <x:v>0.238</x:v>
      </x:c>
      <x:c r="K1635" s="32" t="n">
        <x:v>0.941</x:v>
      </x:c>
      <x:c r="L1635" t="n">
        <x:v>0</x:v>
      </x:c>
      <x:c r="M1635" t="n">
        <x:v>7</x:v>
      </x:c>
      <x:c r="N1635" s="32" t="n">
        <x:v>0.091</x:v>
      </x:c>
    </x:row>
    <x:row r="1636">
      <x:c r="A1636" t="str">
        <x:v>C01635</x:v>
      </x:c>
      <x:c r="B1636" t="n">
        <x:v>55</x:v>
      </x:c>
      <x:c r="C1636" s="30" t="n">
        <x:v>153149</x:v>
      </x:c>
      <x:c r="D1636" t="n">
        <x:v>745</x:v>
      </x:c>
      <x:c r="E1636" t="n">
        <x:v>44</x:v>
      </x:c>
      <x:c r="F1636" t="str">
        <x:v>Gold</x:v>
      </x:c>
      <x:c r="G1636" t="str">
        <x:v>Partner</x:v>
      </x:c>
      <x:c r="H1636" s="60" t="n">
        <x:v>21563</x:v>
      </x:c>
      <x:c r="I1636" s="60" t="n">
        <x:v>2392.49</x:v>
      </x:c>
      <x:c r="J1636" s="32" t="n">
        <x:v>0.216</x:v>
      </x:c>
      <x:c r="K1636" s="32" t="n">
        <x:v>0.878</x:v>
      </x:c>
      <x:c r="L1636" t="n">
        <x:v>0</x:v>
      </x:c>
      <x:c r="M1636" t="n">
        <x:v>6</x:v>
      </x:c>
      <x:c r="N1636" s="32" t="n">
        <x:v>0.175</x:v>
      </x:c>
    </x:row>
    <x:row r="1637">
      <x:c r="A1637" t="str">
        <x:v>C01636</x:v>
      </x:c>
      <x:c r="B1637" t="n">
        <x:v>33</x:v>
      </x:c>
      <x:c r="C1637" s="30" t="n">
        <x:v>36522</x:v>
      </x:c>
      <x:c r="D1637" t="n">
        <x:v>619</x:v>
      </x:c>
      <x:c r="E1637" t="n">
        <x:v>62</x:v>
      </x:c>
      <x:c r="F1637" t="str">
        <x:v>Classic</x:v>
      </x:c>
      <x:c r="G1637" t="str">
        <x:v>Partner</x:v>
      </x:c>
      <x:c r="H1637" s="60" t="n">
        <x:v>3736</x:v>
      </x:c>
      <x:c r="I1637" s="60" t="n">
        <x:v>939.69</x:v>
      </x:c>
      <x:c r="J1637" s="32" t="n">
        <x:v>0.492</x:v>
      </x:c>
      <x:c r="K1637" s="32" t="n">
        <x:v>0.785</x:v>
      </x:c>
      <x:c r="L1637" t="n">
        <x:v>0</x:v>
      </x:c>
      <x:c r="M1637" t="n">
        <x:v>10</x:v>
      </x:c>
      <x:c r="N1637" s="32" t="n">
        <x:v>0.02</x:v>
      </x:c>
    </x:row>
    <x:row r="1638">
      <x:c r="A1638" t="str">
        <x:v>C01637</x:v>
      </x:c>
      <x:c r="B1638" t="n">
        <x:v>41</x:v>
      </x:c>
      <x:c r="C1638" s="30" t="n">
        <x:v>79030</x:v>
      </x:c>
      <x:c r="D1638" t="n">
        <x:v>686</x:v>
      </x:c>
      <x:c r="E1638" t="n">
        <x:v>14</x:v>
      </x:c>
      <x:c r="F1638" t="str">
        <x:v>Gold</x:v>
      </x:c>
      <x:c r="G1638" t="str">
        <x:v>Digital</x:v>
      </x:c>
      <x:c r="H1638" s="60" t="n">
        <x:v>8930</x:v>
      </x:c>
      <x:c r="I1638" s="60" t="n">
        <x:v>913.07</x:v>
      </x:c>
      <x:c r="J1638" s="32" t="n">
        <x:v>0.658</x:v>
      </x:c>
      <x:c r="K1638" s="32" t="n">
        <x:v>0.728</x:v>
      </x:c>
      <x:c r="L1638" t="n">
        <x:v>0</x:v>
      </x:c>
      <x:c r="M1638" t="n">
        <x:v>9</x:v>
      </x:c>
      <x:c r="N1638" s="32" t="n">
        <x:v>0.02</x:v>
      </x:c>
    </x:row>
    <x:row r="1639">
      <x:c r="A1639" t="str">
        <x:v>C01638</x:v>
      </x:c>
      <x:c r="B1639" t="n">
        <x:v>43</x:v>
      </x:c>
      <x:c r="C1639" s="30" t="n">
        <x:v>46151</x:v>
      </x:c>
      <x:c r="D1639" t="n">
        <x:v>802</x:v>
      </x:c>
      <x:c r="E1639" t="n">
        <x:v>76</x:v>
      </x:c>
      <x:c r="F1639" t="str">
        <x:v>Gold</x:v>
      </x:c>
      <x:c r="G1639" t="str">
        <x:v>Branch</x:v>
      </x:c>
      <x:c r="H1639" s="60" t="n">
        <x:v>12655</x:v>
      </x:c>
      <x:c r="I1639" s="60" t="n">
        <x:v>1123.2</x:v>
      </x:c>
      <x:c r="J1639" s="32" t="n">
        <x:v>0.21</x:v>
      </x:c>
      <x:c r="K1639" s="32" t="n">
        <x:v>0.951</x:v>
      </x:c>
      <x:c r="L1639" t="n">
        <x:v>0</x:v>
      </x:c>
      <x:c r="M1639" t="n">
        <x:v>7</x:v>
      </x:c>
      <x:c r="N1639" s="32" t="n">
        <x:v>0.055</x:v>
      </x:c>
    </x:row>
    <x:row r="1640">
      <x:c r="A1640" t="str">
        <x:v>C01639</x:v>
      </x:c>
      <x:c r="B1640" t="n">
        <x:v>24</x:v>
      </x:c>
      <x:c r="C1640" s="30" t="n">
        <x:v>87942</x:v>
      </x:c>
      <x:c r="D1640" t="n">
        <x:v>688</x:v>
      </x:c>
      <x:c r="E1640" t="n">
        <x:v>45</x:v>
      </x:c>
      <x:c r="F1640" t="str">
        <x:v>Gold</x:v>
      </x:c>
      <x:c r="G1640" t="str">
        <x:v>Branch</x:v>
      </x:c>
      <x:c r="H1640" s="60" t="n">
        <x:v>12317</x:v>
      </x:c>
      <x:c r="I1640" s="60" t="n">
        <x:v>1565.72</x:v>
      </x:c>
      <x:c r="J1640" s="32" t="n">
        <x:v>0.261</x:v>
      </x:c>
      <x:c r="K1640" s="32" t="n">
        <x:v>0.739</x:v>
      </x:c>
      <x:c r="L1640" t="n">
        <x:v>0</x:v>
      </x:c>
      <x:c r="M1640" t="n">
        <x:v>7</x:v>
      </x:c>
      <x:c r="N1640" s="32" t="n">
        <x:v>0.085</x:v>
      </x:c>
    </x:row>
    <x:row r="1641">
      <x:c r="A1641" t="str">
        <x:v>C01640</x:v>
      </x:c>
      <x:c r="B1641" t="n">
        <x:v>50</x:v>
      </x:c>
      <x:c r="C1641" s="30" t="n">
        <x:v>50613</x:v>
      </x:c>
      <x:c r="D1641" t="n">
        <x:v>650</x:v>
      </x:c>
      <x:c r="E1641" t="n">
        <x:v>28</x:v>
      </x:c>
      <x:c r="F1641" t="str">
        <x:v>Classic</x:v>
      </x:c>
      <x:c r="G1641" t="str">
        <x:v>Digital</x:v>
      </x:c>
      <x:c r="H1641" s="60" t="n">
        <x:v>4268</x:v>
      </x:c>
      <x:c r="I1641" s="60" t="n">
        <x:v>411.28</x:v>
      </x:c>
      <x:c r="J1641" s="32" t="n">
        <x:v>0.338</x:v>
      </x:c>
      <x:c r="K1641" s="32" t="n">
        <x:v>0.753</x:v>
      </x:c>
      <x:c r="L1641" t="n">
        <x:v>0</x:v>
      </x:c>
      <x:c r="M1641" t="n">
        <x:v>7</x:v>
      </x:c>
      <x:c r="N1641" s="32" t="n">
        <x:v>0.088</x:v>
      </x:c>
    </x:row>
    <x:row r="1642">
      <x:c r="A1642" t="str">
        <x:v>C01641</x:v>
      </x:c>
      <x:c r="B1642" t="n">
        <x:v>33</x:v>
      </x:c>
      <x:c r="C1642" s="30" t="n">
        <x:v>70829</x:v>
      </x:c>
      <x:c r="D1642" t="n">
        <x:v>695</x:v>
      </x:c>
      <x:c r="E1642" t="n">
        <x:v>61</x:v>
      </x:c>
      <x:c r="F1642" t="str">
        <x:v>Gold</x:v>
      </x:c>
      <x:c r="G1642" t="str">
        <x:v>Digital</x:v>
      </x:c>
      <x:c r="H1642" s="60" t="n">
        <x:v>11141</x:v>
      </x:c>
      <x:c r="I1642" s="60" t="n">
        <x:v>1595.54</x:v>
      </x:c>
      <x:c r="J1642" s="32" t="n">
        <x:v>0.339</x:v>
      </x:c>
      <x:c r="K1642" s="32" t="n">
        <x:v>0.804</x:v>
      </x:c>
      <x:c r="L1642" t="n">
        <x:v>0</x:v>
      </x:c>
      <x:c r="M1642" t="n">
        <x:v>6</x:v>
      </x:c>
      <x:c r="N1642" s="32" t="n">
        <x:v>0.205</x:v>
      </x:c>
    </x:row>
    <x:row r="1643">
      <x:c r="A1643" t="str">
        <x:v>C01642</x:v>
      </x:c>
      <x:c r="B1643" t="n">
        <x:v>41</x:v>
      </x:c>
      <x:c r="C1643" s="30" t="n">
        <x:v>77403</x:v>
      </x:c>
      <x:c r="D1643" t="n">
        <x:v>708</x:v>
      </x:c>
      <x:c r="E1643" t="n">
        <x:v>24</x:v>
      </x:c>
      <x:c r="F1643" t="str">
        <x:v>Gold</x:v>
      </x:c>
      <x:c r="G1643" t="str">
        <x:v>Digital</x:v>
      </x:c>
      <x:c r="H1643" s="60" t="n">
        <x:v>9417</x:v>
      </x:c>
      <x:c r="I1643" s="60" t="n">
        <x:v>955.65</x:v>
      </x:c>
      <x:c r="J1643" s="32" t="n">
        <x:v>0.466</x:v>
      </x:c>
      <x:c r="K1643" s="32" t="n">
        <x:v>0.744</x:v>
      </x:c>
      <x:c r="L1643" t="n">
        <x:v>0</x:v>
      </x:c>
      <x:c r="M1643" t="n">
        <x:v>8</x:v>
      </x:c>
      <x:c r="N1643" s="32" t="n">
        <x:v>0.045</x:v>
      </x:c>
    </x:row>
    <x:row r="1644">
      <x:c r="A1644" t="str">
        <x:v>C01643</x:v>
      </x:c>
      <x:c r="B1644" t="n">
        <x:v>32</x:v>
      </x:c>
      <x:c r="C1644" s="30" t="n">
        <x:v>55857</x:v>
      </x:c>
      <x:c r="D1644" t="n">
        <x:v>611</x:v>
      </x:c>
      <x:c r="E1644" t="n">
        <x:v>16</x:v>
      </x:c>
      <x:c r="F1644" t="str">
        <x:v>Classic</x:v>
      </x:c>
      <x:c r="G1644" t="str">
        <x:v>Direct Mail</x:v>
      </x:c>
      <x:c r="H1644" s="60" t="n">
        <x:v>2600</x:v>
      </x:c>
      <x:c r="I1644" s="60" t="n">
        <x:v>341.25</x:v>
      </x:c>
      <x:c r="J1644" s="32" t="n">
        <x:v>0.461</x:v>
      </x:c>
      <x:c r="K1644" s="32" t="n">
        <x:v>0.619</x:v>
      </x:c>
      <x:c r="L1644" t="n">
        <x:v>0</x:v>
      </x:c>
      <x:c r="M1644" t="n">
        <x:v>10</x:v>
      </x:c>
      <x:c r="N1644" s="32" t="n">
        <x:v>0.02</x:v>
      </x:c>
    </x:row>
    <x:row r="1645">
      <x:c r="A1645" t="str">
        <x:v>C01644</x:v>
      </x:c>
      <x:c r="B1645" t="n">
        <x:v>46</x:v>
      </x:c>
      <x:c r="C1645" s="30" t="n">
        <x:v>70832</x:v>
      </x:c>
      <x:c r="D1645" t="n">
        <x:v>682</x:v>
      </x:c>
      <x:c r="E1645" t="n">
        <x:v>72</x:v>
      </x:c>
      <x:c r="F1645" t="str">
        <x:v>Gold</x:v>
      </x:c>
      <x:c r="G1645" t="str">
        <x:v>Partner</x:v>
      </x:c>
      <x:c r="H1645" s="60" t="n">
        <x:v>6573</x:v>
      </x:c>
      <x:c r="I1645" s="60" t="n">
        <x:v>1235.92</x:v>
      </x:c>
      <x:c r="J1645" s="32" t="n">
        <x:v>0.333</x:v>
      </x:c>
      <x:c r="K1645" s="32" t="n">
        <x:v>0.797</x:v>
      </x:c>
      <x:c r="L1645" t="n">
        <x:v>0</x:v>
      </x:c>
      <x:c r="M1645" t="n">
        <x:v>8</x:v>
      </x:c>
      <x:c r="N1645" s="32" t="n">
        <x:v>0.049</x:v>
      </x:c>
    </x:row>
    <x:row r="1646">
      <x:c r="A1646" t="str">
        <x:v>C01645</x:v>
      </x:c>
      <x:c r="B1646" t="n">
        <x:v>38</x:v>
      </x:c>
      <x:c r="C1646" s="30" t="n">
        <x:v>82319</x:v>
      </x:c>
      <x:c r="D1646" t="n">
        <x:v>694</x:v>
      </x:c>
      <x:c r="E1646" t="n">
        <x:v>35</x:v>
      </x:c>
      <x:c r="F1646" t="str">
        <x:v>Gold</x:v>
      </x:c>
      <x:c r="G1646" t="str">
        <x:v>Digital</x:v>
      </x:c>
      <x:c r="H1646" s="60" t="n">
        <x:v>10866</x:v>
      </x:c>
      <x:c r="I1646" s="60" t="n">
        <x:v>1085.46</x:v>
      </x:c>
      <x:c r="J1646" s="32" t="n">
        <x:v>0.37</x:v>
      </x:c>
      <x:c r="K1646" s="32" t="n">
        <x:v>0.766</x:v>
      </x:c>
      <x:c r="L1646" t="n">
        <x:v>1</x:v>
      </x:c>
      <x:c r="M1646" t="n">
        <x:v>8</x:v>
      </x:c>
      <x:c r="N1646" s="32" t="n">
        <x:v>0.022</x:v>
      </x:c>
    </x:row>
    <x:row r="1647">
      <x:c r="A1647" t="str">
        <x:v>C01646</x:v>
      </x:c>
      <x:c r="B1647" t="n">
        <x:v>21</x:v>
      </x:c>
      <x:c r="C1647" s="30" t="n">
        <x:v>108252</x:v>
      </x:c>
      <x:c r="D1647" t="n">
        <x:v>652</x:v>
      </x:c>
      <x:c r="E1647" t="n">
        <x:v>36</x:v>
      </x:c>
      <x:c r="F1647" t="str">
        <x:v>Gold</x:v>
      </x:c>
      <x:c r="G1647" t="str">
        <x:v>Digital</x:v>
      </x:c>
      <x:c r="H1647" s="60" t="n">
        <x:v>12071</x:v>
      </x:c>
      <x:c r="I1647" s="60" t="n">
        <x:v>2060.44</x:v>
      </x:c>
      <x:c r="J1647" s="32" t="n">
        <x:v>0.335</x:v>
      </x:c>
      <x:c r="K1647" s="32" t="n">
        <x:v>0.639</x:v>
      </x:c>
      <x:c r="L1647" t="n">
        <x:v>0</x:v>
      </x:c>
      <x:c r="M1647" t="n">
        <x:v>9</x:v>
      </x:c>
      <x:c r="N1647" s="32" t="n">
        <x:v>0.02</x:v>
      </x:c>
    </x:row>
    <x:row r="1648">
      <x:c r="A1648" t="str">
        <x:v>C01647</x:v>
      </x:c>
      <x:c r="B1648" t="n">
        <x:v>23</x:v>
      </x:c>
      <x:c r="C1648" s="30" t="n">
        <x:v>125007</x:v>
      </x:c>
      <x:c r="D1648" t="n">
        <x:v>683</x:v>
      </x:c>
      <x:c r="E1648" t="n">
        <x:v>77</x:v>
      </x:c>
      <x:c r="F1648" t="str">
        <x:v>Platinum</x:v>
      </x:c>
      <x:c r="G1648" t="str">
        <x:v>Partner</x:v>
      </x:c>
      <x:c r="H1648" s="60" t="n">
        <x:v>28748</x:v>
      </x:c>
      <x:c r="I1648" s="60" t="n">
        <x:v>2706.38</x:v>
      </x:c>
      <x:c r="J1648" s="32" t="n">
        <x:v>0.309</x:v>
      </x:c>
      <x:c r="K1648" s="32" t="n">
        <x:v>0.9</x:v>
      </x:c>
      <x:c r="L1648" t="n">
        <x:v>0</x:v>
      </x:c>
      <x:c r="M1648" t="n">
        <x:v>9</x:v>
      </x:c>
      <x:c r="N1648" s="32" t="n">
        <x:v>0.039</x:v>
      </x:c>
    </x:row>
    <x:row r="1649">
      <x:c r="A1649" t="str">
        <x:v>C01648</x:v>
      </x:c>
      <x:c r="B1649" t="n">
        <x:v>56</x:v>
      </x:c>
      <x:c r="C1649" s="30" t="n">
        <x:v>69026</x:v>
      </x:c>
      <x:c r="D1649" t="n">
        <x:v>609</x:v>
      </x:c>
      <x:c r="E1649" t="n">
        <x:v>44</x:v>
      </x:c>
      <x:c r="F1649" t="str">
        <x:v>Classic</x:v>
      </x:c>
      <x:c r="G1649" t="str">
        <x:v>Digital</x:v>
      </x:c>
      <x:c r="H1649" s="60" t="n">
        <x:v>5531</x:v>
      </x:c>
      <x:c r="I1649" s="60" t="n">
        <x:v>815.16</x:v>
      </x:c>
      <x:c r="J1649" s="32" t="n">
        <x:v>0.716</x:v>
      </x:c>
      <x:c r="K1649" s="32" t="n">
        <x:v>0.738</x:v>
      </x:c>
      <x:c r="L1649" t="n">
        <x:v>1</x:v>
      </x:c>
      <x:c r="M1649" t="str"/>
      <x:c r="N1649" s="32" t="n">
        <x:v>0.02</x:v>
      </x:c>
    </x:row>
    <x:row r="1650">
      <x:c r="A1650" t="str">
        <x:v>C01649</x:v>
      </x:c>
      <x:c r="B1650" t="n">
        <x:v>41</x:v>
      </x:c>
      <x:c r="C1650" s="30" t="n">
        <x:v>49835</x:v>
      </x:c>
      <x:c r="D1650" t="n">
        <x:v>713</x:v>
      </x:c>
      <x:c r="E1650" t="n">
        <x:v>66</x:v>
      </x:c>
      <x:c r="F1650" t="str">
        <x:v>Gold</x:v>
      </x:c>
      <x:c r="G1650" t="str">
        <x:v>Branch</x:v>
      </x:c>
      <x:c r="H1650" s="60" t="n">
        <x:v>5647</x:v>
      </x:c>
      <x:c r="I1650" s="60" t="n">
        <x:v>574.92</x:v>
      </x:c>
      <x:c r="J1650" s="32" t="n">
        <x:v>0.271</x:v>
      </x:c>
      <x:c r="K1650" s="32" t="n">
        <x:v>0.839</x:v>
      </x:c>
      <x:c r="L1650" t="n">
        <x:v>0</x:v>
      </x:c>
      <x:c r="M1650" t="n">
        <x:v>7</x:v>
      </x:c>
      <x:c r="N1650" s="32" t="n">
        <x:v>0.192</x:v>
      </x:c>
    </x:row>
    <x:row r="1651">
      <x:c r="A1651" t="str">
        <x:v>C01650</x:v>
      </x:c>
      <x:c r="B1651" t="n">
        <x:v>42</x:v>
      </x:c>
      <x:c r="C1651" s="30" t="n">
        <x:v>65641</x:v>
      </x:c>
      <x:c r="D1651" t="n">
        <x:v>599</x:v>
      </x:c>
      <x:c r="E1651" t="n">
        <x:v>41</x:v>
      </x:c>
      <x:c r="F1651" t="str">
        <x:v>Classic</x:v>
      </x:c>
      <x:c r="G1651" t="str">
        <x:v>DIGITAL</x:v>
      </x:c>
      <x:c r="H1651" s="60" t="n">
        <x:v>5600</x:v>
      </x:c>
      <x:c r="I1651" s="60" t="n">
        <x:v>650.74</x:v>
      </x:c>
      <x:c r="J1651" s="32" t="n">
        <x:v>0.517</x:v>
      </x:c>
      <x:c r="K1651" s="32" t="n">
        <x:v>0.672</x:v>
      </x:c>
      <x:c r="L1651" t="n">
        <x:v>0</x:v>
      </x:c>
      <x:c r="M1651" t="n">
        <x:v>7</x:v>
      </x:c>
      <x:c r="N1651" s="32" t="n">
        <x:v>0.119</x:v>
      </x:c>
    </x:row>
    <x:row r="1652">
      <x:c r="A1652" t="str">
        <x:v>C01651</x:v>
      </x:c>
      <x:c r="B1652" t="n">
        <x:v>52</x:v>
      </x:c>
      <x:c r="C1652" s="30" t="n">
        <x:v>81208</x:v>
      </x:c>
      <x:c r="D1652" t="n">
        <x:v>651</x:v>
      </x:c>
      <x:c r="E1652" t="n">
        <x:v>94</x:v>
      </x:c>
      <x:c r="F1652" t="str">
        <x:v>Classic</x:v>
      </x:c>
      <x:c r="G1652" t="str">
        <x:v>Partner</x:v>
      </x:c>
      <x:c r="H1652" s="60" t="n">
        <x:v>8151</x:v>
      </x:c>
      <x:c r="I1652" s="60" t="n">
        <x:v>1160.04</x:v>
      </x:c>
      <x:c r="J1652" s="32" t="n">
        <x:v>0.441</x:v>
      </x:c>
      <x:c r="K1652" s="32" t="n">
        <x:v>0.737</x:v>
      </x:c>
      <x:c r="L1652" t="n">
        <x:v>0</x:v>
      </x:c>
      <x:c r="M1652" t="n">
        <x:v>7</x:v>
      </x:c>
      <x:c r="N1652" s="32" t="n">
        <x:v>0.135</x:v>
      </x:c>
    </x:row>
    <x:row r="1653">
      <x:c r="A1653" t="str">
        <x:v>C01652</x:v>
      </x:c>
      <x:c r="B1653" t="n">
        <x:v>34</x:v>
      </x:c>
      <x:c r="C1653" s="30" t="n">
        <x:v>129446</x:v>
      </x:c>
      <x:c r="D1653" t="n">
        <x:v>730</x:v>
      </x:c>
      <x:c r="E1653" t="n">
        <x:v>27</x:v>
      </x:c>
      <x:c r="F1653" t="str">
        <x:v>Platinum</x:v>
      </x:c>
      <x:c r="G1653" t="str">
        <x:v>Partner</x:v>
      </x:c>
      <x:c r="H1653" s="60" t="n">
        <x:v>24702</x:v>
      </x:c>
      <x:c r="I1653" s="60" t="n">
        <x:v>2907.85</x:v>
      </x:c>
      <x:c r="J1653" s="32" t="n">
        <x:v>0.355</x:v>
      </x:c>
      <x:c r="K1653" s="32" t="n">
        <x:v>0.82</x:v>
      </x:c>
      <x:c r="L1653" t="n">
        <x:v>0</x:v>
      </x:c>
      <x:c r="M1653" t="n">
        <x:v>7</x:v>
      </x:c>
      <x:c r="N1653" s="32" t="n">
        <x:v>0.165</x:v>
      </x:c>
    </x:row>
    <x:row r="1654">
      <x:c r="A1654" t="str">
        <x:v>C01653</x:v>
      </x:c>
      <x:c r="B1654" t="n">
        <x:v>65</x:v>
      </x:c>
      <x:c r="C1654" s="30" t="n">
        <x:v>89794</x:v>
      </x:c>
      <x:c r="D1654" t="n">
        <x:v>624</x:v>
      </x:c>
      <x:c r="E1654" t="n">
        <x:v>89</x:v>
      </x:c>
      <x:c r="F1654" t="str">
        <x:v>gold</x:v>
      </x:c>
      <x:c r="G1654" t="str">
        <x:v>Branch</x:v>
      </x:c>
      <x:c r="H1654" s="60" t="n">
        <x:v>12098</x:v>
      </x:c>
      <x:c r="I1654" s="60" t="n">
        <x:v>1503.72</x:v>
      </x:c>
      <x:c r="J1654" s="32" t="n">
        <x:v>0.429</x:v>
      </x:c>
      <x:c r="K1654" s="32" t="n">
        <x:v>0.737</x:v>
      </x:c>
      <x:c r="L1654" t="n">
        <x:v>1</x:v>
      </x:c>
      <x:c r="M1654" t="n">
        <x:v>7</x:v>
      </x:c>
      <x:c r="N1654" s="32" t="n">
        <x:v>0.145</x:v>
      </x:c>
    </x:row>
    <x:row r="1655">
      <x:c r="A1655" t="str">
        <x:v>C01654</x:v>
      </x:c>
      <x:c r="B1655" t="n">
        <x:v>25</x:v>
      </x:c>
      <x:c r="C1655" s="30" t="n">
        <x:v>29832</x:v>
      </x:c>
      <x:c r="D1655" t="n">
        <x:v>723</x:v>
      </x:c>
      <x:c r="E1655" t="n">
        <x:v>47</x:v>
      </x:c>
      <x:c r="F1655" t="str">
        <x:v>Classic</x:v>
      </x:c>
      <x:c r="G1655" t="str">
        <x:v>Branch</x:v>
      </x:c>
      <x:c r="H1655" s="60" t="n">
        <x:v>4451</x:v>
      </x:c>
      <x:c r="I1655" s="60" t="n">
        <x:v>741.16</x:v>
      </x:c>
      <x:c r="J1655" s="32" t="n">
        <x:v>0.477</x:v>
      </x:c>
      <x:c r="K1655" s="32" t="n">
        <x:v>0.718</x:v>
      </x:c>
      <x:c r="L1655" t="n">
        <x:v>0</x:v>
      </x:c>
      <x:c r="M1655" t="str"/>
      <x:c r="N1655" s="32" t="n">
        <x:v>0.02</x:v>
      </x:c>
    </x:row>
    <x:row r="1656">
      <x:c r="A1656" t="str">
        <x:v>C01655</x:v>
      </x:c>
      <x:c r="B1656" t="n">
        <x:v>56</x:v>
      </x:c>
      <x:c r="C1656" s="30" t="n">
        <x:v>128302</x:v>
      </x:c>
      <x:c r="D1656" t="n">
        <x:v>686</x:v>
      </x:c>
      <x:c r="E1656" t="n">
        <x:v>36</x:v>
      </x:c>
      <x:c r="F1656" t="str">
        <x:v>Platinum</x:v>
      </x:c>
      <x:c r="G1656" t="str">
        <x:v>Branch</x:v>
      </x:c>
      <x:c r="H1656" s="60" t="n">
        <x:v>29083</x:v>
      </x:c>
      <x:c r="I1656" s="60" t="n">
        <x:v>3304.02</x:v>
      </x:c>
      <x:c r="J1656" s="32" t="n">
        <x:v>0.421</x:v>
      </x:c>
      <x:c r="K1656" s="32" t="n">
        <x:v>0.751</x:v>
      </x:c>
      <x:c r="L1656" t="n">
        <x:v>0</x:v>
      </x:c>
      <x:c r="M1656" t="n">
        <x:v>10</x:v>
      </x:c>
      <x:c r="N1656" s="32" t="n">
        <x:v>0.02</x:v>
      </x:c>
    </x:row>
    <x:row r="1657">
      <x:c r="A1657" t="str">
        <x:v>C01656</x:v>
      </x:c>
      <x:c r="B1657" t="n">
        <x:v>30</x:v>
      </x:c>
      <x:c r="C1657" s="30" t="n">
        <x:v>89167</x:v>
      </x:c>
      <x:c r="D1657" t="n">
        <x:v>677</x:v>
      </x:c>
      <x:c r="E1657" t="n">
        <x:v>25</x:v>
      </x:c>
      <x:c r="F1657" t="str">
        <x:v>Gold</x:v>
      </x:c>
      <x:c r="G1657" t="str">
        <x:v>Direct Mail</x:v>
      </x:c>
      <x:c r="H1657" s="60" t="n">
        <x:v>12873</x:v>
      </x:c>
      <x:c r="I1657" s="60" t="n">
        <x:v>1368.49</x:v>
      </x:c>
      <x:c r="J1657" s="32" t="n">
        <x:v>0.432</x:v>
      </x:c>
      <x:c r="K1657" s="32" t="n">
        <x:v>0.846</x:v>
      </x:c>
      <x:c r="L1657" t="n">
        <x:v>0</x:v>
      </x:c>
      <x:c r="M1657" t="n">
        <x:v>7</x:v>
      </x:c>
      <x:c r="N1657" s="32" t="n">
        <x:v>0.083</x:v>
      </x:c>
    </x:row>
    <x:row r="1658">
      <x:c r="A1658" t="str">
        <x:v>C01657</x:v>
      </x:c>
      <x:c r="B1658" t="n">
        <x:v>28</x:v>
      </x:c>
      <x:c r="C1658" s="30" t="n">
        <x:v>50606</x:v>
      </x:c>
      <x:c r="D1658" t="n">
        <x:v>616</x:v>
      </x:c>
      <x:c r="E1658" t="n">
        <x:v>53</x:v>
      </x:c>
      <x:c r="F1658" t="str">
        <x:v>Classic</x:v>
      </x:c>
      <x:c r="G1658" t="str">
        <x:v>Digital</x:v>
      </x:c>
      <x:c r="H1658" s="60" t="n">
        <x:v>3661</x:v>
      </x:c>
      <x:c r="I1658" s="60" t="n">
        <x:v>513.2</x:v>
      </x:c>
      <x:c r="J1658" s="32" t="n">
        <x:v>0.541</x:v>
      </x:c>
      <x:c r="K1658" s="32" t="n">
        <x:v>0.663</x:v>
      </x:c>
      <x:c r="L1658" t="n">
        <x:v>0</x:v>
      </x:c>
      <x:c r="M1658" t="n">
        <x:v>5</x:v>
      </x:c>
      <x:c r="N1658" s="32" t="n">
        <x:v>0.184</x:v>
      </x:c>
    </x:row>
    <x:row r="1659">
      <x:c r="A1659" t="str">
        <x:v>C01658</x:v>
      </x:c>
      <x:c r="B1659" t="n">
        <x:v>28</x:v>
      </x:c>
      <x:c r="C1659" s="30" t="n">
        <x:v>74940</x:v>
      </x:c>
      <x:c r="D1659" t="n">
        <x:v>697</x:v>
      </x:c>
      <x:c r="E1659" t="n">
        <x:v>14</x:v>
      </x:c>
      <x:c r="F1659" t="str">
        <x:v>Gold</x:v>
      </x:c>
      <x:c r="G1659" t="str">
        <x:v>Digital</x:v>
      </x:c>
      <x:c r="H1659" s="60" t="n">
        <x:v>10974</x:v>
      </x:c>
      <x:c r="I1659" s="60" t="n">
        <x:v>1253.63</x:v>
      </x:c>
      <x:c r="J1659" s="32" t="n">
        <x:v>0.259</x:v>
      </x:c>
      <x:c r="K1659" s="32" t="n">
        <x:v>0.661</x:v>
      </x:c>
      <x:c r="L1659" t="n">
        <x:v>0</x:v>
      </x:c>
      <x:c r="M1659" t="n">
        <x:v>8</x:v>
      </x:c>
      <x:c r="N1659" s="32" t="n">
        <x:v>0.08</x:v>
      </x:c>
    </x:row>
    <x:row r="1660">
      <x:c r="A1660" t="str">
        <x:v>C01659</x:v>
      </x:c>
      <x:c r="B1660" t="n">
        <x:v>39</x:v>
      </x:c>
      <x:c r="C1660" s="30" t="n">
        <x:v>151551</x:v>
      </x:c>
      <x:c r="D1660" t="n">
        <x:v>651</x:v>
      </x:c>
      <x:c r="E1660" t="n">
        <x:v>30</x:v>
      </x:c>
      <x:c r="F1660" t="str">
        <x:v>Platinum</x:v>
      </x:c>
      <x:c r="G1660" t="str">
        <x:v>Digital </x:v>
      </x:c>
      <x:c r="H1660" s="60" t="n">
        <x:v>28717</x:v>
      </x:c>
      <x:c r="I1660" s="60" t="n">
        <x:v>3082.71</x:v>
      </x:c>
      <x:c r="J1660" s="32" t="n">
        <x:v>0.527</x:v>
      </x:c>
      <x:c r="K1660" s="32" t="n">
        <x:v>0.836</x:v>
      </x:c>
      <x:c r="L1660" t="n">
        <x:v>0</x:v>
      </x:c>
      <x:c r="M1660" t="n">
        <x:v>6</x:v>
      </x:c>
      <x:c r="N1660" s="32" t="n">
        <x:v>0.16</x:v>
      </x:c>
    </x:row>
    <x:row r="1661">
      <x:c r="A1661" t="str">
        <x:v>C01660</x:v>
      </x:c>
      <x:c r="B1661" t="n">
        <x:v>21</x:v>
      </x:c>
      <x:c r="C1661" s="30" t="n">
        <x:v>68495</x:v>
      </x:c>
      <x:c r="D1661" t="n">
        <x:v>650</x:v>
      </x:c>
      <x:c r="E1661" t="n">
        <x:v>91</x:v>
      </x:c>
      <x:c r="F1661" t="str">
        <x:v>Gold</x:v>
      </x:c>
      <x:c r="G1661" t="str">
        <x:v>Branch</x:v>
      </x:c>
      <x:c r="H1661" s="60" t="n">
        <x:v>7085</x:v>
      </x:c>
      <x:c r="I1661" s="60" t="n">
        <x:v>997.88</x:v>
      </x:c>
      <x:c r="J1661" s="32" t="n">
        <x:v>0.512</x:v>
      </x:c>
      <x:c r="K1661" s="32" t="n">
        <x:v>0.748</x:v>
      </x:c>
      <x:c r="L1661" t="n">
        <x:v>0</x:v>
      </x:c>
      <x:c r="M1661" t="n">
        <x:v>8</x:v>
      </x:c>
      <x:c r="N1661" s="32" t="n">
        <x:v>0.062</x:v>
      </x:c>
    </x:row>
    <x:row r="1662">
      <x:c r="A1662" t="str">
        <x:v>C01661</x:v>
      </x:c>
      <x:c r="B1662" t="n">
        <x:v>45</x:v>
      </x:c>
      <x:c r="C1662" s="30" t="n">
        <x:v>92448</x:v>
      </x:c>
      <x:c r="D1662" t="n">
        <x:v>628</x:v>
      </x:c>
      <x:c r="E1662" t="n">
        <x:v>11</x:v>
      </x:c>
      <x:c r="F1662" t="str">
        <x:v>Gold</x:v>
      </x:c>
      <x:c r="G1662" t="str">
        <x:v>Digital</x:v>
      </x:c>
      <x:c r="H1662" s="60" t="n">
        <x:v>12095</x:v>
      </x:c>
      <x:c r="I1662" s="60" t="n">
        <x:v>850.6</x:v>
      </x:c>
      <x:c r="J1662" s="32" t="n">
        <x:v>0.572</x:v>
      </x:c>
      <x:c r="K1662" s="32" t="n">
        <x:v>0.659</x:v>
      </x:c>
      <x:c r="L1662" t="n">
        <x:v>0</x:v>
      </x:c>
      <x:c r="M1662" t="n">
        <x:v>7</x:v>
      </x:c>
      <x:c r="N1662" s="32" t="n">
        <x:v>0.239</x:v>
      </x:c>
    </x:row>
    <x:row r="1663">
      <x:c r="A1663" t="str">
        <x:v>C01662</x:v>
      </x:c>
      <x:c r="B1663" t="n">
        <x:v>43</x:v>
      </x:c>
      <x:c r="C1663" s="30" t="n">
        <x:v>32480</x:v>
      </x:c>
      <x:c r="D1663" t="n">
        <x:v>707</x:v>
      </x:c>
      <x:c r="E1663" t="n">
        <x:v>86</x:v>
      </x:c>
      <x:c r="F1663" t="str">
        <x:v>Classic</x:v>
      </x:c>
      <x:c r="G1663" t="str">
        <x:v>Partner</x:v>
      </x:c>
      <x:c r="H1663" s="60" t="n">
        <x:v>3004</x:v>
      </x:c>
      <x:c r="I1663" s="60" t="n">
        <x:v>626.54</x:v>
      </x:c>
      <x:c r="J1663" s="32" t="n">
        <x:v>0.671</x:v>
      </x:c>
      <x:c r="K1663" s="32" t="n">
        <x:v>0.787</x:v>
      </x:c>
      <x:c r="L1663" t="n">
        <x:v>0</x:v>
      </x:c>
      <x:c r="M1663" t="n">
        <x:v>10</x:v>
      </x:c>
      <x:c r="N1663" s="32" t="n">
        <x:v>0.02</x:v>
      </x:c>
    </x:row>
    <x:row r="1664">
      <x:c r="A1664" t="str">
        <x:v>C01663</x:v>
      </x:c>
      <x:c r="B1664" t="n">
        <x:v>58</x:v>
      </x:c>
      <x:c r="C1664" s="30" t="n">
        <x:v>91335</x:v>
      </x:c>
      <x:c r="D1664" t="n">
        <x:v>575</x:v>
      </x:c>
      <x:c r="E1664" t="n">
        <x:v>28</x:v>
      </x:c>
      <x:c r="F1664" t="str">
        <x:v>Classic</x:v>
      </x:c>
      <x:c r="G1664" t="str">
        <x:v>Partner</x:v>
      </x:c>
      <x:c r="H1664" s="60" t="n">
        <x:v>5822</x:v>
      </x:c>
      <x:c r="I1664" s="60" t="n">
        <x:v>821.58</x:v>
      </x:c>
      <x:c r="J1664" s="32" t="n">
        <x:v>0.501</x:v>
      </x:c>
      <x:c r="K1664" s="32" t="n">
        <x:v>0.564</x:v>
      </x:c>
      <x:c r="L1664" t="n">
        <x:v>1</x:v>
      </x:c>
      <x:c r="M1664" t="n">
        <x:v>6</x:v>
      </x:c>
      <x:c r="N1664" s="32" t="n">
        <x:v>0.151</x:v>
      </x:c>
    </x:row>
    <x:row r="1665">
      <x:c r="A1665" t="str">
        <x:v>C01664</x:v>
      </x:c>
      <x:c r="B1665" t="n">
        <x:v>50</x:v>
      </x:c>
      <x:c r="C1665" s="30" t="n">
        <x:v>143385</x:v>
      </x:c>
      <x:c r="D1665" t="n">
        <x:v>759</x:v>
      </x:c>
      <x:c r="E1665" t="n">
        <x:v>42</x:v>
      </x:c>
      <x:c r="F1665" t="str">
        <x:v>Platinum</x:v>
      </x:c>
      <x:c r="G1665" t="str">
        <x:v>Partner</x:v>
      </x:c>
      <x:c r="H1665" s="60" t="n">
        <x:v>35990</x:v>
      </x:c>
      <x:c r="I1665" s="60" t="n">
        <x:v>3662.12</x:v>
      </x:c>
      <x:c r="J1665" s="32" t="n">
        <x:v>0.286</x:v>
      </x:c>
      <x:c r="K1665" s="32" t="n">
        <x:v>0.682</x:v>
      </x:c>
      <x:c r="L1665" t="n">
        <x:v>0</x:v>
      </x:c>
      <x:c r="M1665" t="n">
        <x:v>10</x:v>
      </x:c>
      <x:c r="N1665" s="32" t="n">
        <x:v>0.02</x:v>
      </x:c>
    </x:row>
    <x:row r="1666">
      <x:c r="A1666" t="str">
        <x:v>C01665</x:v>
      </x:c>
      <x:c r="B1666" t="n">
        <x:v>30</x:v>
      </x:c>
      <x:c r="C1666" s="30" t="n">
        <x:v>121373</x:v>
      </x:c>
      <x:c r="D1666" t="n">
        <x:v>713</x:v>
      </x:c>
      <x:c r="E1666" t="n">
        <x:v>42</x:v>
      </x:c>
      <x:c r="F1666" t="str">
        <x:v>Platinum</x:v>
      </x:c>
      <x:c r="G1666" t="str">
        <x:v>Digital</x:v>
      </x:c>
      <x:c r="H1666" s="60" t="n">
        <x:v>24533</x:v>
      </x:c>
      <x:c r="I1666" s="60" t="n">
        <x:v>2584.89</x:v>
      </x:c>
      <x:c r="J1666" s="32" t="n">
        <x:v>0.467</x:v>
      </x:c>
      <x:c r="K1666" s="32" t="n">
        <x:v>0.703</x:v>
      </x:c>
      <x:c r="L1666" t="n">
        <x:v>0</x:v>
      </x:c>
      <x:c r="M1666" t="n">
        <x:v>8</x:v>
      </x:c>
      <x:c r="N1666" s="32" t="n">
        <x:v>0.035</x:v>
      </x:c>
    </x:row>
    <x:row r="1667">
      <x:c r="A1667" t="str">
        <x:v>C01666</x:v>
      </x:c>
      <x:c r="B1667" t="n">
        <x:v>52</x:v>
      </x:c>
      <x:c r="C1667" s="30" t="n">
        <x:v>41680</x:v>
      </x:c>
      <x:c r="D1667" t="n">
        <x:v>635</x:v>
      </x:c>
      <x:c r="E1667" t="n">
        <x:v>36</x:v>
      </x:c>
      <x:c r="F1667" t="str">
        <x:v>Classic</x:v>
      </x:c>
      <x:c r="G1667" t="str">
        <x:v>DIGITAL</x:v>
      </x:c>
      <x:c r="H1667" s="60" t="n">
        <x:v>3523</x:v>
      </x:c>
      <x:c r="I1667" s="60" t="n">
        <x:v>498.21</x:v>
      </x:c>
      <x:c r="J1667" s="32" t="n">
        <x:v>0.537</x:v>
      </x:c>
      <x:c r="K1667" s="32" t="n">
        <x:v>0.708</x:v>
      </x:c>
      <x:c r="L1667" t="n">
        <x:v>0</x:v>
      </x:c>
      <x:c r="M1667" t="n">
        <x:v>9</x:v>
      </x:c>
      <x:c r="N1667" s="32" t="n">
        <x:v>0.02</x:v>
      </x:c>
    </x:row>
    <x:row r="1668">
      <x:c r="A1668" t="str">
        <x:v>C01667</x:v>
      </x:c>
      <x:c r="B1668" t="n">
        <x:v>37</x:v>
      </x:c>
      <x:c r="C1668" s="30" t="n">
        <x:v>73671</x:v>
      </x:c>
      <x:c r="D1668" t="n">
        <x:v>682</x:v>
      </x:c>
      <x:c r="E1668" t="n">
        <x:v>79</x:v>
      </x:c>
      <x:c r="F1668" t="str">
        <x:v>Gold </x:v>
      </x:c>
      <x:c r="G1668" t="str">
        <x:v>Digital</x:v>
      </x:c>
      <x:c r="H1668" s="60" t="n">
        <x:v>13447</x:v>
      </x:c>
      <x:c r="I1668" s="60" t="n">
        <x:v>1597.81</x:v>
      </x:c>
      <x:c r="J1668" s="32" t="n">
        <x:v>0.337</x:v>
      </x:c>
      <x:c r="K1668" s="32" t="n">
        <x:v>0.916</x:v>
      </x:c>
      <x:c r="L1668" t="n">
        <x:v>0</x:v>
      </x:c>
      <x:c r="M1668" t="n">
        <x:v>10</x:v>
      </x:c>
      <x:c r="N1668" s="32" t="n">
        <x:v>0.02</x:v>
      </x:c>
    </x:row>
    <x:row r="1669">
      <x:c r="A1669" t="str">
        <x:v>C01668</x:v>
      </x:c>
      <x:c r="B1669" t="n">
        <x:v>37</x:v>
      </x:c>
      <x:c r="C1669" s="30" t="n">
        <x:v>162416</x:v>
      </x:c>
      <x:c r="D1669" t="n">
        <x:v>757</x:v>
      </x:c>
      <x:c r="E1669" t="n">
        <x:v>52</x:v>
      </x:c>
      <x:c r="F1669" t="str">
        <x:v>Classic</x:v>
      </x:c>
      <x:c r="G1669" t="str">
        <x:v>Branch</x:v>
      </x:c>
      <x:c r="H1669" s="60" t="n">
        <x:v>18609</x:v>
      </x:c>
      <x:c r="I1669" s="60" t="n">
        <x:v>1981.84</x:v>
      </x:c>
      <x:c r="J1669" s="32" t="n">
        <x:v>0.232</x:v>
      </x:c>
      <x:c r="K1669" s="32" t="n">
        <x:v>0.844</x:v>
      </x:c>
      <x:c r="L1669" t="n">
        <x:v>0</x:v>
      </x:c>
      <x:c r="M1669" t="str"/>
      <x:c r="N1669" s="32" t="n">
        <x:v>0.126</x:v>
      </x:c>
    </x:row>
    <x:row r="1670">
      <x:c r="A1670" t="str">
        <x:v>C01669</x:v>
      </x:c>
      <x:c r="B1670" t="n">
        <x:v>44</x:v>
      </x:c>
      <x:c r="C1670" s="30" t="n">
        <x:v>189147</x:v>
      </x:c>
      <x:c r="D1670" t="n">
        <x:v>736</x:v>
      </x:c>
      <x:c r="E1670" t="n">
        <x:v>11</x:v>
      </x:c>
      <x:c r="F1670" t="str">
        <x:v>Classic</x:v>
      </x:c>
      <x:c r="G1670" t="str">
        <x:v>Direct Mail</x:v>
      </x:c>
      <x:c r="H1670" s="60" t="n">
        <x:v>17036</x:v>
      </x:c>
      <x:c r="I1670" s="60" t="n">
        <x:v>1749.09</x:v>
      </x:c>
      <x:c r="J1670" s="32" t="n">
        <x:v>0.344</x:v>
      </x:c>
      <x:c r="K1670" s="32" t="n">
        <x:v>0.739</x:v>
      </x:c>
      <x:c r="L1670" t="n">
        <x:v>0</x:v>
      </x:c>
      <x:c r="M1670" t="n">
        <x:v>10</x:v>
      </x:c>
      <x:c r="N1670" s="32" t="n">
        <x:v>0.02</x:v>
      </x:c>
    </x:row>
    <x:row r="1671">
      <x:c r="A1671" t="str">
        <x:v>C01670</x:v>
      </x:c>
      <x:c r="B1671" t="n">
        <x:v>21</x:v>
      </x:c>
      <x:c r="C1671" s="30" t="n">
        <x:v>35428</x:v>
      </x:c>
      <x:c r="D1671" t="n">
        <x:v>678</x:v>
      </x:c>
      <x:c r="E1671" t="n">
        <x:v>59</x:v>
      </x:c>
      <x:c r="F1671" t="str">
        <x:v>Classic</x:v>
      </x:c>
      <x:c r="G1671" t="str">
        <x:v>Branch</x:v>
      </x:c>
      <x:c r="H1671" s="60" t="n">
        <x:v>6341</x:v>
      </x:c>
      <x:c r="I1671" s="60" t="n">
        <x:v>654.48</x:v>
      </x:c>
      <x:c r="J1671" s="32" t="n">
        <x:v>0.367</x:v>
      </x:c>
      <x:c r="K1671" s="32" t="n">
        <x:v>0.708</x:v>
      </x:c>
      <x:c r="L1671" t="n">
        <x:v>0</x:v>
      </x:c>
      <x:c r="M1671" t="n">
        <x:v>8</x:v>
      </x:c>
      <x:c r="N1671" s="32" t="n">
        <x:v>0.059</x:v>
      </x:c>
    </x:row>
    <x:row r="1672">
      <x:c r="A1672" t="str">
        <x:v>C01671</x:v>
      </x:c>
      <x:c r="B1672" t="n">
        <x:v>26</x:v>
      </x:c>
      <x:c r="C1672" s="30" t="n">
        <x:v>28000</x:v>
      </x:c>
      <x:c r="D1672" t="n">
        <x:v>699</x:v>
      </x:c>
      <x:c r="E1672" t="n">
        <x:v>59</x:v>
      </x:c>
      <x:c r="F1672" t="str">
        <x:v>Classic</x:v>
      </x:c>
      <x:c r="G1672" t="str">
        <x:v>Digital</x:v>
      </x:c>
      <x:c r="H1672" s="60" t="n">
        <x:v>2193</x:v>
      </x:c>
      <x:c r="I1672" s="60" t="n">
        <x:v>150</x:v>
      </x:c>
      <x:c r="J1672" s="32" t="n">
        <x:v>0.369</x:v>
      </x:c>
      <x:c r="K1672" s="32" t="n">
        <x:v>0.807</x:v>
      </x:c>
      <x:c r="L1672" t="n">
        <x:v>0</x:v>
      </x:c>
      <x:c r="M1672" t="n">
        <x:v>7</x:v>
      </x:c>
      <x:c r="N1672" s="32" t="n">
        <x:v>0.09</x:v>
      </x:c>
    </x:row>
    <x:row r="1673">
      <x:c r="A1673" t="str">
        <x:v>C01672</x:v>
      </x:c>
      <x:c r="B1673" t="n">
        <x:v>37</x:v>
      </x:c>
      <x:c r="C1673" s="30" t="n">
        <x:v>137550</x:v>
      </x:c>
      <x:c r="D1673" t="n">
        <x:v>628</x:v>
      </x:c>
      <x:c r="E1673" t="n">
        <x:v>45</x:v>
      </x:c>
      <x:c r="F1673" t="str">
        <x:v>Classic</x:v>
      </x:c>
      <x:c r="G1673" t="str">
        <x:v>Branch</x:v>
      </x:c>
      <x:c r="H1673" s="60" t="n">
        <x:v>10150</x:v>
      </x:c>
      <x:c r="I1673" s="60" t="n">
        <x:v>1550.64</x:v>
      </x:c>
      <x:c r="J1673" s="32" t="n">
        <x:v>0.379</x:v>
      </x:c>
      <x:c r="K1673" s="32" t="n">
        <x:v>0.728</x:v>
      </x:c>
      <x:c r="L1673" t="n">
        <x:v>0</x:v>
      </x:c>
      <x:c r="M1673" t="n">
        <x:v>8</x:v>
      </x:c>
      <x:c r="N1673" s="32" t="n">
        <x:v>0.032</x:v>
      </x:c>
    </x:row>
    <x:row r="1674">
      <x:c r="A1674" t="str">
        <x:v>C01673</x:v>
      </x:c>
      <x:c r="B1674" t="n">
        <x:v>36</x:v>
      </x:c>
      <x:c r="C1674" s="30" t="n">
        <x:v>72897</x:v>
      </x:c>
      <x:c r="D1674" t="n">
        <x:v>682</x:v>
      </x:c>
      <x:c r="E1674" t="n">
        <x:v>28</x:v>
      </x:c>
      <x:c r="F1674" t="str">
        <x:v>Gold</x:v>
      </x:c>
      <x:c r="G1674" t="str">
        <x:v>Branch</x:v>
      </x:c>
      <x:c r="H1674" s="60" t="n">
        <x:v>11394</x:v>
      </x:c>
      <x:c r="I1674" s="60" t="n">
        <x:v>1788.3</x:v>
      </x:c>
      <x:c r="J1674" s="32" t="n">
        <x:v>0.33</x:v>
      </x:c>
      <x:c r="K1674" s="32" t="n">
        <x:v>0.669</x:v>
      </x:c>
      <x:c r="L1674" t="n">
        <x:v>0</x:v>
      </x:c>
      <x:c r="M1674" t="n">
        <x:v>9</x:v>
      </x:c>
      <x:c r="N1674" s="32" t="n">
        <x:v>0.02</x:v>
      </x:c>
    </x:row>
    <x:row r="1675">
      <x:c r="A1675" t="str">
        <x:v>C01674</x:v>
      </x:c>
      <x:c r="B1675" t="n">
        <x:v>47</x:v>
      </x:c>
      <x:c r="C1675" s="30" t="n">
        <x:v>101148</x:v>
      </x:c>
      <x:c r="D1675" t="n">
        <x:v>718</x:v>
      </x:c>
      <x:c r="E1675" t="n">
        <x:v>23</x:v>
      </x:c>
      <x:c r="F1675" t="str">
        <x:v>Platinum</x:v>
      </x:c>
      <x:c r="G1675" t="str">
        <x:v>Direct Mail</x:v>
      </x:c>
      <x:c r="H1675" s="60" t="n">
        <x:v>23197</x:v>
      </x:c>
      <x:c r="I1675" s="60" t="n">
        <x:v>2928.5</x:v>
      </x:c>
      <x:c r="J1675" s="32" t="n">
        <x:v>0.482</x:v>
      </x:c>
      <x:c r="K1675" s="32" t="n">
        <x:v>0.842</x:v>
      </x:c>
      <x:c r="L1675" t="n">
        <x:v>0</x:v>
      </x:c>
      <x:c r="M1675" t="n">
        <x:v>5</x:v>
      </x:c>
      <x:c r="N1675" s="32" t="n">
        <x:v>0.223</x:v>
      </x:c>
    </x:row>
    <x:row r="1676">
      <x:c r="A1676" t="str">
        <x:v>C01675</x:v>
      </x:c>
      <x:c r="B1676" t="n">
        <x:v>38</x:v>
      </x:c>
      <x:c r="C1676" s="30" t="n">
        <x:v>67493</x:v>
      </x:c>
      <x:c r="D1676" t="n">
        <x:v>638</x:v>
      </x:c>
      <x:c r="E1676" t="n">
        <x:v>8</x:v>
      </x:c>
      <x:c r="F1676" t="str">
        <x:v>Classic</x:v>
      </x:c>
      <x:c r="G1676" t="str">
        <x:v>Branch</x:v>
      </x:c>
      <x:c r="H1676" s="60" t="n">
        <x:v>8310</x:v>
      </x:c>
      <x:c r="I1676" s="60" t="n">
        <x:v>834.56</x:v>
      </x:c>
      <x:c r="J1676" s="32" t="n">
        <x:v>0.507</x:v>
      </x:c>
      <x:c r="K1676" s="32" t="n">
        <x:v>0.816</x:v>
      </x:c>
      <x:c r="L1676" t="n">
        <x:v>0</x:v>
      </x:c>
      <x:c r="M1676" t="n">
        <x:v>7</x:v>
      </x:c>
      <x:c r="N1676" s="32" t="n">
        <x:v>0.138</x:v>
      </x:c>
    </x:row>
    <x:row r="1677">
      <x:c r="A1677" t="str">
        <x:v>C01676</x:v>
      </x:c>
      <x:c r="B1677" t="n">
        <x:v>40</x:v>
      </x:c>
      <x:c r="C1677" s="30" t="n">
        <x:v>66989</x:v>
      </x:c>
      <x:c r="D1677" t="n">
        <x:v>700</x:v>
      </x:c>
      <x:c r="E1677" t="n">
        <x:v>108</x:v>
      </x:c>
      <x:c r="F1677" t="str">
        <x:v>Gold</x:v>
      </x:c>
      <x:c r="G1677" t="str">
        <x:v>Partner</x:v>
      </x:c>
      <x:c r="H1677" s="60" t="n">
        <x:v>8285</x:v>
      </x:c>
      <x:c r="I1677" s="60" t="n">
        <x:v>961.89</x:v>
      </x:c>
      <x:c r="J1677" s="32" t="n">
        <x:v>0.323</x:v>
      </x:c>
      <x:c r="K1677" s="32" t="n">
        <x:v>0.815</x:v>
      </x:c>
      <x:c r="L1677" t="n">
        <x:v>0</x:v>
      </x:c>
      <x:c r="M1677" t="n">
        <x:v>7</x:v>
      </x:c>
      <x:c r="N1677" s="32" t="n">
        <x:v>0.117</x:v>
      </x:c>
    </x:row>
    <x:row r="1678">
      <x:c r="A1678" t="str">
        <x:v>C01677</x:v>
      </x:c>
      <x:c r="B1678" t="n">
        <x:v>50</x:v>
      </x:c>
      <x:c r="C1678" s="30" t="n">
        <x:v>70295</x:v>
      </x:c>
      <x:c r="D1678" t="n">
        <x:v>691</x:v>
      </x:c>
      <x:c r="E1678" t="n">
        <x:v>50</x:v>
      </x:c>
      <x:c r="F1678" t="str">
        <x:v>Classic</x:v>
      </x:c>
      <x:c r="G1678" t="str">
        <x:v>BRANCH</x:v>
      </x:c>
      <x:c r="H1678" s="60" t="n">
        <x:v>6865</x:v>
      </x:c>
      <x:c r="I1678" s="60" t="n">
        <x:v>495.44</x:v>
      </x:c>
      <x:c r="J1678" s="32" t="n">
        <x:v>0.445</x:v>
      </x:c>
      <x:c r="K1678" s="32" t="n">
        <x:v>0.803</x:v>
      </x:c>
      <x:c r="L1678" t="n">
        <x:v>0</x:v>
      </x:c>
      <x:c r="M1678" t="n">
        <x:v>10</x:v>
      </x:c>
      <x:c r="N1678" s="32" t="n">
        <x:v>0.02</x:v>
      </x:c>
    </x:row>
    <x:row r="1679">
      <x:c r="A1679" t="str">
        <x:v>C01678</x:v>
      </x:c>
      <x:c r="B1679" t="n">
        <x:v>24</x:v>
      </x:c>
      <x:c r="C1679" s="30" t="n">
        <x:v>79236</x:v>
      </x:c>
      <x:c r="D1679" t="n">
        <x:v>765</x:v>
      </x:c>
      <x:c r="E1679" t="n">
        <x:v>89</x:v>
      </x:c>
      <x:c r="F1679" t="str">
        <x:v>Platinum</x:v>
      </x:c>
      <x:c r="G1679" t="str">
        <x:v>Digital</x:v>
      </x:c>
      <x:c r="H1679" s="60" t="n">
        <x:v>17564</x:v>
      </x:c>
      <x:c r="I1679" s="60" t="n">
        <x:v>1669.1</x:v>
      </x:c>
      <x:c r="J1679" s="32" t="n">
        <x:v>0.338</x:v>
      </x:c>
      <x:c r="K1679" s="32" t="n">
        <x:v>0.924</x:v>
      </x:c>
      <x:c r="L1679" t="n">
        <x:v>0</x:v>
      </x:c>
      <x:c r="M1679" t="n">
        <x:v>7</x:v>
      </x:c>
      <x:c r="N1679" s="32" t="n">
        <x:v>0.108</x:v>
      </x:c>
    </x:row>
    <x:row r="1680">
      <x:c r="A1680" t="str">
        <x:v>C01679</x:v>
      </x:c>
      <x:c r="B1680" t="n">
        <x:v>41</x:v>
      </x:c>
      <x:c r="C1680" s="30" t="n">
        <x:v>79177</x:v>
      </x:c>
      <x:c r="D1680" t="n">
        <x:v>700</x:v>
      </x:c>
      <x:c r="E1680" t="n">
        <x:v>77</x:v>
      </x:c>
      <x:c r="F1680" t="str">
        <x:v>Gold</x:v>
      </x:c>
      <x:c r="G1680" t="str">
        <x:v>Partner</x:v>
      </x:c>
      <x:c r="H1680" s="60" t="n">
        <x:v>12146</x:v>
      </x:c>
      <x:c r="I1680" s="60" t="n">
        <x:v>1401.87</x:v>
      </x:c>
      <x:c r="J1680" s="32" t="n">
        <x:v>0.318</x:v>
      </x:c>
      <x:c r="K1680" s="32" t="n">
        <x:v>0.719</x:v>
      </x:c>
      <x:c r="L1680" t="n">
        <x:v>0</x:v>
      </x:c>
      <x:c r="M1680" t="n">
        <x:v>6</x:v>
      </x:c>
      <x:c r="N1680" s="32" t="n">
        <x:v>0.121</x:v>
      </x:c>
    </x:row>
    <x:row r="1681">
      <x:c r="A1681" t="str">
        <x:v>C01680</x:v>
      </x:c>
      <x:c r="B1681" t="n">
        <x:v>33</x:v>
      </x:c>
      <x:c r="C1681" s="30" t="n">
        <x:v>159975</x:v>
      </x:c>
      <x:c r="D1681" t="n">
        <x:v>642</x:v>
      </x:c>
      <x:c r="E1681" t="n">
        <x:v>33</x:v>
      </x:c>
      <x:c r="F1681" t="str">
        <x:v>Platinum</x:v>
      </x:c>
      <x:c r="G1681" t="str">
        <x:v>Digital</x:v>
      </x:c>
      <x:c r="H1681" s="60" t="n">
        <x:v>28558</x:v>
      </x:c>
      <x:c r="I1681" s="60" t="n">
        <x:v>3380.01</x:v>
      </x:c>
      <x:c r="J1681" s="32" t="n">
        <x:v>0.604</x:v>
      </x:c>
      <x:c r="K1681" s="32" t="n">
        <x:v>0.765</x:v>
      </x:c>
      <x:c r="L1681" t="n">
        <x:v>0</x:v>
      </x:c>
      <x:c r="M1681" t="n">
        <x:v>7</x:v>
      </x:c>
      <x:c r="N1681" s="32" t="n">
        <x:v>0.073</x:v>
      </x:c>
    </x:row>
    <x:row r="1682">
      <x:c r="A1682" t="str">
        <x:v>C01681</x:v>
      </x:c>
      <x:c r="B1682" t="n">
        <x:v>24</x:v>
      </x:c>
      <x:c r="C1682" s="30" t="n">
        <x:v>73799</x:v>
      </x:c>
      <x:c r="D1682" t="n">
        <x:v>683</x:v>
      </x:c>
      <x:c r="E1682" t="n">
        <x:v>33</x:v>
      </x:c>
      <x:c r="F1682" t="str">
        <x:v>Gold</x:v>
      </x:c>
      <x:c r="G1682" t="str">
        <x:v>Branch</x:v>
      </x:c>
      <x:c r="H1682" s="60" t="n">
        <x:v>8753</x:v>
      </x:c>
      <x:c r="I1682" s="60" t="n">
        <x:v>1330.25</x:v>
      </x:c>
      <x:c r="J1682" s="32" t="n">
        <x:v>0.466</x:v>
      </x:c>
      <x:c r="K1682" s="32" t="n">
        <x:v>0.803</x:v>
      </x:c>
      <x:c r="L1682" t="n">
        <x:v>0</x:v>
      </x:c>
      <x:c r="M1682" t="n">
        <x:v>7</x:v>
      </x:c>
      <x:c r="N1682" s="32" t="n">
        <x:v>0.102</x:v>
      </x:c>
    </x:row>
    <x:row r="1683">
      <x:c r="A1683" t="str">
        <x:v>C01682</x:v>
      </x:c>
      <x:c r="B1683" t="n">
        <x:v>50</x:v>
      </x:c>
      <x:c r="C1683" s="30" t="n">
        <x:v>28000</x:v>
      </x:c>
      <x:c r="D1683" t="n">
        <x:v>726</x:v>
      </x:c>
      <x:c r="E1683" t="n">
        <x:v>35</x:v>
      </x:c>
      <x:c r="F1683" t="str">
        <x:v>Classic</x:v>
      </x:c>
      <x:c r="G1683" t="str">
        <x:v>Branch</x:v>
      </x:c>
      <x:c r="H1683" s="60" t="n">
        <x:v>4033</x:v>
      </x:c>
      <x:c r="I1683" s="60" t="n">
        <x:v>343.53</x:v>
      </x:c>
      <x:c r="J1683" s="32" t="n">
        <x:v>0.395</x:v>
      </x:c>
      <x:c r="K1683" s="32" t="n">
        <x:v>0.788</x:v>
      </x:c>
      <x:c r="L1683" t="n">
        <x:v>0</x:v>
      </x:c>
      <x:c r="M1683" t="n">
        <x:v>6</x:v>
      </x:c>
      <x:c r="N1683" s="32" t="n">
        <x:v>0.142</x:v>
      </x:c>
    </x:row>
    <x:row r="1684">
      <x:c r="A1684" t="str">
        <x:v>C01683</x:v>
      </x:c>
      <x:c r="B1684" t="n">
        <x:v>50</x:v>
      </x:c>
      <x:c r="C1684" s="30" t="n">
        <x:v>62518</x:v>
      </x:c>
      <x:c r="D1684" t="n">
        <x:v>691</x:v>
      </x:c>
      <x:c r="E1684" t="n">
        <x:v>44</x:v>
      </x:c>
      <x:c r="F1684" t="str">
        <x:v>Gold</x:v>
      </x:c>
      <x:c r="G1684" t="str">
        <x:v>Direct Mail</x:v>
      </x:c>
      <x:c r="H1684" s="60" t="n">
        <x:v>6911</x:v>
      </x:c>
      <x:c r="I1684" s="60" t="n">
        <x:v>726.3</x:v>
      </x:c>
      <x:c r="J1684" s="32" t="n">
        <x:v>0.729</x:v>
      </x:c>
      <x:c r="K1684" s="32" t="n">
        <x:v>0.945</x:v>
      </x:c>
      <x:c r="L1684" t="n">
        <x:v>0</x:v>
      </x:c>
      <x:c r="M1684" t="n">
        <x:v>7</x:v>
      </x:c>
      <x:c r="N1684" s="32" t="n">
        <x:v>0.182</x:v>
      </x:c>
    </x:row>
    <x:row r="1685">
      <x:c r="A1685" t="str">
        <x:v>C01684</x:v>
      </x:c>
      <x:c r="B1685" t="n">
        <x:v>52</x:v>
      </x:c>
      <x:c r="C1685" s="30" t="n">
        <x:v>134871</x:v>
      </x:c>
      <x:c r="D1685" t="n">
        <x:v>746</x:v>
      </x:c>
      <x:c r="E1685" t="n">
        <x:v>17</x:v>
      </x:c>
      <x:c r="F1685" t="str">
        <x:v>Platinum</x:v>
      </x:c>
      <x:c r="G1685" t="str">
        <x:v>Partner</x:v>
      </x:c>
      <x:c r="H1685" s="60" t="n">
        <x:v>30873</x:v>
      </x:c>
      <x:c r="I1685" s="60" t="n">
        <x:v>3265.4</x:v>
      </x:c>
      <x:c r="J1685" s="32" t="n">
        <x:v>0.274</x:v>
      </x:c>
      <x:c r="K1685" s="32" t="n">
        <x:v>0.856</x:v>
      </x:c>
      <x:c r="L1685" t="n">
        <x:v>0</x:v>
      </x:c>
      <x:c r="M1685" t="n">
        <x:v>8</x:v>
      </x:c>
      <x:c r="N1685" s="32" t="n">
        <x:v>0.041</x:v>
      </x:c>
    </x:row>
    <x:row r="1686">
      <x:c r="A1686" t="str">
        <x:v>C01685</x:v>
      </x:c>
      <x:c r="B1686" t="n">
        <x:v>30</x:v>
      </x:c>
      <x:c r="C1686" s="30" t="n">
        <x:v>28000</x:v>
      </x:c>
      <x:c r="D1686" t="n">
        <x:v>625</x:v>
      </x:c>
      <x:c r="E1686" t="n">
        <x:v>47</x:v>
      </x:c>
      <x:c r="F1686" t="str">
        <x:v>Classic</x:v>
      </x:c>
      <x:c r="G1686" t="str">
        <x:v>Partner</x:v>
      </x:c>
      <x:c r="H1686" s="60" t="n">
        <x:v>1000</x:v>
      </x:c>
      <x:c r="I1686" s="60" t="n">
        <x:v>168.35</x:v>
      </x:c>
      <x:c r="J1686" s="32" t="n">
        <x:v>0.412</x:v>
      </x:c>
      <x:c r="K1686" s="32" t="n">
        <x:v>0.772</x:v>
      </x:c>
      <x:c r="L1686" t="n">
        <x:v>0</x:v>
      </x:c>
      <x:c r="M1686" t="n">
        <x:v>6</x:v>
      </x:c>
      <x:c r="N1686" s="32" t="n">
        <x:v>0.166</x:v>
      </x:c>
    </x:row>
    <x:row r="1687">
      <x:c r="A1687" t="str">
        <x:v>C01686</x:v>
      </x:c>
      <x:c r="B1687" t="n">
        <x:v>39</x:v>
      </x:c>
      <x:c r="C1687" s="30" t="n">
        <x:v>66185</x:v>
      </x:c>
      <x:c r="D1687" t="n">
        <x:v>623</x:v>
      </x:c>
      <x:c r="E1687" t="n">
        <x:v>77</x:v>
      </x:c>
      <x:c r="F1687" t="str">
        <x:v>Classic</x:v>
      </x:c>
      <x:c r="G1687" t="str">
        <x:v>Branch</x:v>
      </x:c>
      <x:c r="H1687" s="60" t="n">
        <x:v>3976</x:v>
      </x:c>
      <x:c r="I1687" s="60" t="n">
        <x:v>474.31</x:v>
      </x:c>
      <x:c r="J1687" s="32" t="n">
        <x:v>0.415</x:v>
      </x:c>
      <x:c r="K1687" s="32" t="n">
        <x:v>0.716</x:v>
      </x:c>
      <x:c r="L1687" t="n">
        <x:v>1</x:v>
      </x:c>
      <x:c r="M1687" t="n">
        <x:v>6</x:v>
      </x:c>
      <x:c r="N1687" s="32" t="n">
        <x:v>0.13</x:v>
      </x:c>
    </x:row>
    <x:row r="1688">
      <x:c r="A1688" t="str">
        <x:v>C01687</x:v>
      </x:c>
      <x:c r="B1688" t="n">
        <x:v>35</x:v>
      </x:c>
      <x:c r="C1688" s="30" t="n">
        <x:v>42907</x:v>
      </x:c>
      <x:c r="D1688" t="n">
        <x:v>719</x:v>
      </x:c>
      <x:c r="E1688" t="n">
        <x:v>35</x:v>
      </x:c>
      <x:c r="F1688" t="str">
        <x:v>Classic</x:v>
      </x:c>
      <x:c r="G1688" t="str">
        <x:v>Branch</x:v>
      </x:c>
      <x:c r="H1688" s="60" t="n">
        <x:v>2545</x:v>
      </x:c>
      <x:c r="I1688" s="60" t="n">
        <x:v>410.43</x:v>
      </x:c>
      <x:c r="J1688" s="32" t="n">
        <x:v>0.414</x:v>
      </x:c>
      <x:c r="K1688" s="32" t="n">
        <x:v>0.747</x:v>
      </x:c>
      <x:c r="L1688" t="n">
        <x:v>0</x:v>
      </x:c>
      <x:c r="M1688" t="n">
        <x:v>6</x:v>
      </x:c>
      <x:c r="N1688" s="32" t="n">
        <x:v>0.182</x:v>
      </x:c>
    </x:row>
    <x:row r="1689">
      <x:c r="A1689" t="str">
        <x:v>C01688</x:v>
      </x:c>
      <x:c r="B1689" t="n">
        <x:v>30</x:v>
      </x:c>
      <x:c r="C1689" s="30" t="n">
        <x:v>48113</x:v>
      </x:c>
      <x:c r="D1689" t="n">
        <x:v>673</x:v>
      </x:c>
      <x:c r="E1689" t="n">
        <x:v>50</x:v>
      </x:c>
      <x:c r="F1689" t="str">
        <x:v>Classic</x:v>
      </x:c>
      <x:c r="G1689" t="str">
        <x:v>Digital</x:v>
      </x:c>
      <x:c r="H1689" s="60" t="n">
        <x:v>5199</x:v>
      </x:c>
      <x:c r="I1689" s="60" t="n">
        <x:v>1189.56</x:v>
      </x:c>
      <x:c r="J1689" s="32" t="n">
        <x:v>0.232</x:v>
      </x:c>
      <x:c r="K1689" s="32" t="n">
        <x:v>0.81</x:v>
      </x:c>
      <x:c r="L1689" t="n">
        <x:v>0</x:v>
      </x:c>
      <x:c r="M1689" t="n">
        <x:v>4</x:v>
      </x:c>
      <x:c r="N1689" s="32" t="n">
        <x:v>0.253</x:v>
      </x:c>
    </x:row>
    <x:row r="1690">
      <x:c r="A1690" t="str">
        <x:v>C01689</x:v>
      </x:c>
      <x:c r="B1690" t="n">
        <x:v>60</x:v>
      </x:c>
      <x:c r="C1690" s="30" t="n">
        <x:v>87204</x:v>
      </x:c>
      <x:c r="D1690" t="n">
        <x:v>608</x:v>
      </x:c>
      <x:c r="E1690" t="n">
        <x:v>31</x:v>
      </x:c>
      <x:c r="F1690" t="str">
        <x:v>Gold</x:v>
      </x:c>
      <x:c r="G1690" t="str">
        <x:v>Direct Mail </x:v>
      </x:c>
      <x:c r="H1690" s="60" t="n">
        <x:v>13284</x:v>
      </x:c>
      <x:c r="I1690" s="60" t="n">
        <x:v>1313.05</x:v>
      </x:c>
      <x:c r="J1690" s="32" t="n">
        <x:v>0.659</x:v>
      </x:c>
      <x:c r="K1690" s="32" t="n">
        <x:v>0.623</x:v>
      </x:c>
      <x:c r="L1690" t="n">
        <x:v>2</x:v>
      </x:c>
      <x:c r="M1690" t="n">
        <x:v>8</x:v>
      </x:c>
      <x:c r="N1690" s="32" t="n">
        <x:v>0.071</x:v>
      </x:c>
    </x:row>
    <x:row r="1691">
      <x:c r="A1691" t="str">
        <x:v>C01690</x:v>
      </x:c>
      <x:c r="B1691" t="n">
        <x:v>21</x:v>
      </x:c>
      <x:c r="C1691" s="30" t="n">
        <x:v>58578</x:v>
      </x:c>
      <x:c r="D1691" t="n">
        <x:v>702</x:v>
      </x:c>
      <x:c r="E1691" t="n">
        <x:v>35</x:v>
      </x:c>
      <x:c r="F1691" t="str">
        <x:v>Gold</x:v>
      </x:c>
      <x:c r="G1691" t="str">
        <x:v>Digital </x:v>
      </x:c>
      <x:c r="H1691" s="60" t="n">
        <x:v>8339</x:v>
      </x:c>
      <x:c r="I1691" s="60" t="n">
        <x:v>887.32</x:v>
      </x:c>
      <x:c r="J1691" s="32" t="n">
        <x:v>0.348</x:v>
      </x:c>
      <x:c r="K1691" s="32" t="n">
        <x:v>0.738</x:v>
      </x:c>
      <x:c r="L1691" t="n">
        <x:v>0</x:v>
      </x:c>
      <x:c r="M1691" t="n">
        <x:v>9</x:v>
      </x:c>
      <x:c r="N1691" s="32" t="n">
        <x:v>0.08</x:v>
      </x:c>
    </x:row>
    <x:row r="1692">
      <x:c r="A1692" t="str">
        <x:v>C01691</x:v>
      </x:c>
      <x:c r="B1692" t="n">
        <x:v>21</x:v>
      </x:c>
      <x:c r="C1692" s="30" t="n">
        <x:v>32937</x:v>
      </x:c>
      <x:c r="D1692" t="n">
        <x:v>815</x:v>
      </x:c>
      <x:c r="E1692" t="n">
        <x:v>44</x:v>
      </x:c>
      <x:c r="F1692" t="str">
        <x:v>GOLD</x:v>
      </x:c>
      <x:c r="G1692" t="str">
        <x:v>Digital</x:v>
      </x:c>
      <x:c r="H1692" s="60" t="n">
        <x:v>10405</x:v>
      </x:c>
      <x:c r="I1692" s="60" t="n">
        <x:v>991.77</x:v>
      </x:c>
      <x:c r="J1692" s="32" t="n">
        <x:v>0.184</x:v>
      </x:c>
      <x:c r="K1692" s="32" t="n">
        <x:v>0.857</x:v>
      </x:c>
      <x:c r="L1692" t="n">
        <x:v>0</x:v>
      </x:c>
      <x:c r="M1692" t="n">
        <x:v>6</x:v>
      </x:c>
      <x:c r="N1692" s="32" t="n">
        <x:v>0.153</x:v>
      </x:c>
    </x:row>
    <x:row r="1693">
      <x:c r="A1693" t="str">
        <x:v>C01692</x:v>
      </x:c>
      <x:c r="B1693" t="n">
        <x:v>48</x:v>
      </x:c>
      <x:c r="C1693" s="30" t="n">
        <x:v>57724</x:v>
      </x:c>
      <x:c r="D1693" t="n">
        <x:v>711</x:v>
      </x:c>
      <x:c r="E1693" t="n">
        <x:v>19</x:v>
      </x:c>
      <x:c r="F1693" t="str">
        <x:v>Gold</x:v>
      </x:c>
      <x:c r="G1693" t="str">
        <x:v>digital</x:v>
      </x:c>
      <x:c r="H1693" s="60" t="n">
        <x:v>10040</x:v>
      </x:c>
      <x:c r="I1693" s="60" t="n">
        <x:v>1027.22</x:v>
      </x:c>
      <x:c r="J1693" s="32" t="n">
        <x:v>0.339</x:v>
      </x:c>
      <x:c r="K1693" s="32" t="n">
        <x:v>0.918</x:v>
      </x:c>
      <x:c r="L1693" t="n">
        <x:v>0</x:v>
      </x:c>
      <x:c r="M1693" t="n">
        <x:v>9</x:v>
      </x:c>
      <x:c r="N1693" s="32" t="n">
        <x:v>0.02</x:v>
      </x:c>
    </x:row>
    <x:row r="1694">
      <x:c r="A1694" t="str">
        <x:v>C01693</x:v>
      </x:c>
      <x:c r="B1694" t="n">
        <x:v>43</x:v>
      </x:c>
      <x:c r="C1694" s="30" t="n">
        <x:v>184215</x:v>
      </x:c>
      <x:c r="D1694" t="n">
        <x:v>705</x:v>
      </x:c>
      <x:c r="E1694" t="n">
        <x:v>44</x:v>
      </x:c>
      <x:c r="F1694" t="str">
        <x:v>Platinum</x:v>
      </x:c>
      <x:c r="G1694" t="str">
        <x:v>Digital</x:v>
      </x:c>
      <x:c r="H1694" s="60" t="n">
        <x:v>39435</x:v>
      </x:c>
      <x:c r="I1694" s="60" t="n">
        <x:v>4482.35</x:v>
      </x:c>
      <x:c r="J1694" s="32" t="n">
        <x:v>0.313</x:v>
      </x:c>
      <x:c r="K1694" s="32" t="n">
        <x:v>0.794</x:v>
      </x:c>
      <x:c r="L1694" t="n">
        <x:v>0</x:v>
      </x:c>
      <x:c r="M1694" t="n">
        <x:v>9</x:v>
      </x:c>
      <x:c r="N1694" s="32" t="n">
        <x:v>0.02</x:v>
      </x:c>
    </x:row>
    <x:row r="1695">
      <x:c r="A1695" t="str">
        <x:v>C01694</x:v>
      </x:c>
      <x:c r="B1695" t="n">
        <x:v>31</x:v>
      </x:c>
      <x:c r="C1695" s="30" t="n">
        <x:v>99830</x:v>
      </x:c>
      <x:c r="D1695" t="n">
        <x:v>656</x:v>
      </x:c>
      <x:c r="E1695" t="n">
        <x:v>34</x:v>
      </x:c>
      <x:c r="F1695" t="str">
        <x:v>Gold</x:v>
      </x:c>
      <x:c r="G1695" t="str">
        <x:v>Digital</x:v>
      </x:c>
      <x:c r="H1695" s="60" t="n">
        <x:v>12765</x:v>
      </x:c>
      <x:c r="I1695" s="60" t="n">
        <x:v>1620.66</x:v>
      </x:c>
      <x:c r="J1695" s="32" t="n">
        <x:v>0.295</x:v>
      </x:c>
      <x:c r="K1695" s="32" t="n">
        <x:v>0.788</x:v>
      </x:c>
      <x:c r="L1695" t="n">
        <x:v>0</x:v>
      </x:c>
      <x:c r="M1695" t="n">
        <x:v>9</x:v>
      </x:c>
      <x:c r="N1695" s="32" t="n">
        <x:v>0.02</x:v>
      </x:c>
    </x:row>
    <x:row r="1696">
      <x:c r="A1696" t="str">
        <x:v>C01695</x:v>
      </x:c>
      <x:c r="B1696" t="n">
        <x:v>32</x:v>
      </x:c>
      <x:c r="C1696" s="30" t="n">
        <x:v>126129</x:v>
      </x:c>
      <x:c r="D1696" t="n">
        <x:v>635</x:v>
      </x:c>
      <x:c r="E1696" t="n">
        <x:v>29</x:v>
      </x:c>
      <x:c r="F1696" t="str">
        <x:v>Platinum</x:v>
      </x:c>
      <x:c r="G1696" t="str">
        <x:v> Direct Mail</x:v>
      </x:c>
      <x:c r="H1696" s="60" t="n">
        <x:v>23074</x:v>
      </x:c>
      <x:c r="I1696" s="60" t="n">
        <x:v>2813.81</x:v>
      </x:c>
      <x:c r="J1696" s="32" t="n">
        <x:v>0.307</x:v>
      </x:c>
      <x:c r="K1696" s="32" t="n">
        <x:v>0.798</x:v>
      </x:c>
      <x:c r="L1696" t="n">
        <x:v>0</x:v>
      </x:c>
      <x:c r="M1696" t="n">
        <x:v>7</x:v>
      </x:c>
      <x:c r="N1696" s="32" t="n">
        <x:v>0.138</x:v>
      </x:c>
    </x:row>
    <x:row r="1697">
      <x:c r="A1697" t="str">
        <x:v>C01696</x:v>
      </x:c>
      <x:c r="B1697" t="n">
        <x:v>37</x:v>
      </x:c>
      <x:c r="C1697" s="30" t="n">
        <x:v>121032</x:v>
      </x:c>
      <x:c r="D1697" t="n">
        <x:v>697</x:v>
      </x:c>
      <x:c r="E1697" t="n">
        <x:v>57</x:v>
      </x:c>
      <x:c r="F1697" t="str">
        <x:v>Classic</x:v>
      </x:c>
      <x:c r="G1697" t="str">
        <x:v>Partner</x:v>
      </x:c>
      <x:c r="H1697" s="60" t="n">
        <x:v>13931</x:v>
      </x:c>
      <x:c r="I1697" s="60" t="n">
        <x:v>1977.12</x:v>
      </x:c>
      <x:c r="J1697" s="32" t="n">
        <x:v>0.464</x:v>
      </x:c>
      <x:c r="K1697" s="32" t="n">
        <x:v>0.759</x:v>
      </x:c>
      <x:c r="L1697" t="n">
        <x:v>0</x:v>
      </x:c>
      <x:c r="M1697" t="n">
        <x:v>8</x:v>
      </x:c>
      <x:c r="N1697" s="32" t="n">
        <x:v>0.02</x:v>
      </x:c>
    </x:row>
    <x:row r="1698">
      <x:c r="A1698" t="str">
        <x:v>C01697</x:v>
      </x:c>
      <x:c r="B1698" t="n">
        <x:v>40</x:v>
      </x:c>
      <x:c r="C1698" s="30" t="n">
        <x:v>120167</x:v>
      </x:c>
      <x:c r="D1698" t="n">
        <x:v>686</x:v>
      </x:c>
      <x:c r="E1698" t="n">
        <x:v>45</x:v>
      </x:c>
      <x:c r="F1698" t="str">
        <x:v>Platinum</x:v>
      </x:c>
      <x:c r="G1698" t="str">
        <x:v>Digital</x:v>
      </x:c>
      <x:c r="H1698" s="60" t="n">
        <x:v>25644</x:v>
      </x:c>
      <x:c r="I1698" s="60" t="n">
        <x:v>2603.55</x:v>
      </x:c>
      <x:c r="J1698" s="32" t="n">
        <x:v>0.386</x:v>
      </x:c>
      <x:c r="K1698" s="32" t="n">
        <x:v>0.672</x:v>
      </x:c>
      <x:c r="L1698" t="n">
        <x:v>0</x:v>
      </x:c>
      <x:c r="M1698" t="n">
        <x:v>6</x:v>
      </x:c>
      <x:c r="N1698" s="32" t="n">
        <x:v>0.16</x:v>
      </x:c>
    </x:row>
    <x:row r="1699">
      <x:c r="A1699" t="str">
        <x:v>C01698</x:v>
      </x:c>
      <x:c r="B1699" t="n">
        <x:v>28</x:v>
      </x:c>
      <x:c r="C1699" s="30" t="n">
        <x:v>65372</x:v>
      </x:c>
      <x:c r="D1699" t="n">
        <x:v>715</x:v>
      </x:c>
      <x:c r="E1699" t="n">
        <x:v>11</x:v>
      </x:c>
      <x:c r="F1699" t="str">
        <x:v>Gold </x:v>
      </x:c>
      <x:c r="G1699" t="str">
        <x:v>Direct Mail</x:v>
      </x:c>
      <x:c r="H1699" s="60" t="n">
        <x:v>10993</x:v>
      </x:c>
      <x:c r="I1699" s="60" t="n">
        <x:v>1425.28</x:v>
      </x:c>
      <x:c r="J1699" s="32" t="n">
        <x:v>0.429</x:v>
      </x:c>
      <x:c r="K1699" s="32" t="n">
        <x:v>0.932</x:v>
      </x:c>
      <x:c r="L1699" t="n">
        <x:v>0</x:v>
      </x:c>
      <x:c r="M1699" t="n">
        <x:v>8</x:v>
      </x:c>
      <x:c r="N1699" s="32" t="n">
        <x:v>0.084</x:v>
      </x:c>
    </x:row>
    <x:row r="1700">
      <x:c r="A1700" t="str">
        <x:v>C01699</x:v>
      </x:c>
      <x:c r="B1700" t="n">
        <x:v>47</x:v>
      </x:c>
      <x:c r="C1700" s="30" t="n">
        <x:v>115713</x:v>
      </x:c>
      <x:c r="D1700" t="n">
        <x:v>673</x:v>
      </x:c>
      <x:c r="E1700" t="n">
        <x:v>99</x:v>
      </x:c>
      <x:c r="F1700" t="str">
        <x:v>Platinum</x:v>
      </x:c>
      <x:c r="G1700" t="str">
        <x:v>Digital</x:v>
      </x:c>
      <x:c r="H1700" s="60" t="n">
        <x:v>26457</x:v>
      </x:c>
      <x:c r="I1700" s="60" t="n">
        <x:v>3011.23</x:v>
      </x:c>
      <x:c r="J1700" s="32" t="n">
        <x:v>0.338</x:v>
      </x:c>
      <x:c r="K1700" s="32" t="n">
        <x:v>0.704</x:v>
      </x:c>
      <x:c r="L1700" t="n">
        <x:v>0</x:v>
      </x:c>
      <x:c r="M1700" t="n">
        <x:v>8</x:v>
      </x:c>
      <x:c r="N1700" s="32" t="n">
        <x:v>0.071</x:v>
      </x:c>
    </x:row>
    <x:row r="1701">
      <x:c r="A1701" t="str">
        <x:v>C01700</x:v>
      </x:c>
      <x:c r="B1701" t="n">
        <x:v>33</x:v>
      </x:c>
      <x:c r="C1701" s="30" t="n">
        <x:v>101633</x:v>
      </x:c>
      <x:c r="D1701" t="n">
        <x:v>644</x:v>
      </x:c>
      <x:c r="E1701" t="n">
        <x:v>49</x:v>
      </x:c>
      <x:c r="F1701" t="str">
        <x:v>Gold</x:v>
      </x:c>
      <x:c r="G1701" t="str">
        <x:v>direct mail</x:v>
      </x:c>
      <x:c r="H1701" s="60" t="n">
        <x:v>12185</x:v>
      </x:c>
      <x:c r="I1701" s="60" t="n">
        <x:v>1658.98</x:v>
      </x:c>
      <x:c r="J1701" s="32" t="n">
        <x:v>0.399</x:v>
      </x:c>
      <x:c r="K1701" s="32" t="n">
        <x:v>0.748</x:v>
      </x:c>
      <x:c r="L1701" t="n">
        <x:v>0</x:v>
      </x:c>
      <x:c r="M1701" t="n">
        <x:v>6</x:v>
      </x:c>
      <x:c r="N1701" s="32" t="n">
        <x:v>0.145</x:v>
      </x:c>
    </x:row>
    <x:row r="1702">
      <x:c r="A1702" t="str">
        <x:v>C01701</x:v>
      </x:c>
      <x:c r="B1702" t="n">
        <x:v>49</x:v>
      </x:c>
      <x:c r="C1702" s="30" t="n">
        <x:v>75356</x:v>
      </x:c>
      <x:c r="D1702" t="n">
        <x:v>695</x:v>
      </x:c>
      <x:c r="E1702" t="n">
        <x:v>49</x:v>
      </x:c>
      <x:c r="F1702" t="str">
        <x:v>Classic</x:v>
      </x:c>
      <x:c r="G1702" t="str">
        <x:v>Digital</x:v>
      </x:c>
      <x:c r="H1702" s="60" t="n">
        <x:v>12017</x:v>
      </x:c>
      <x:c r="I1702" s="60" t="n">
        <x:v>1026.85</x:v>
      </x:c>
      <x:c r="J1702" s="32" t="n">
        <x:v>0.343</x:v>
      </x:c>
      <x:c r="K1702" s="32" t="n">
        <x:v>0.657</x:v>
      </x:c>
      <x:c r="L1702" t="n">
        <x:v>0</x:v>
      </x:c>
      <x:c r="M1702" t="n">
        <x:v>7</x:v>
      </x:c>
      <x:c r="N1702" s="32" t="n">
        <x:v>0.069</x:v>
      </x:c>
    </x:row>
    <x:row r="1703">
      <x:c r="A1703" t="str">
        <x:v>C01702</x:v>
      </x:c>
      <x:c r="B1703" t="n">
        <x:v>52</x:v>
      </x:c>
      <x:c r="C1703" s="30" t="n">
        <x:v>88909</x:v>
      </x:c>
      <x:c r="D1703" t="n">
        <x:v>706</x:v>
      </x:c>
      <x:c r="E1703" t="n">
        <x:v>12</x:v>
      </x:c>
      <x:c r="F1703" t="str">
        <x:v>Gold </x:v>
      </x:c>
      <x:c r="G1703" t="str">
        <x:v>Digital</x:v>
      </x:c>
      <x:c r="H1703" s="60" t="n">
        <x:v>13821</x:v>
      </x:c>
      <x:c r="I1703" s="60" t="n">
        <x:v>1123.27</x:v>
      </x:c>
      <x:c r="J1703" s="32" t="n">
        <x:v>0.406</x:v>
      </x:c>
      <x:c r="K1703" s="32" t="n">
        <x:v>0.694</x:v>
      </x:c>
      <x:c r="L1703" t="n">
        <x:v>0</x:v>
      </x:c>
      <x:c r="M1703" t="str"/>
      <x:c r="N1703" s="32" t="n">
        <x:v>0.091</x:v>
      </x:c>
    </x:row>
    <x:row r="1704">
      <x:c r="A1704" t="str">
        <x:v>C01703</x:v>
      </x:c>
      <x:c r="B1704" t="n">
        <x:v>37</x:v>
      </x:c>
      <x:c r="C1704" s="30" t="n">
        <x:v>148610</x:v>
      </x:c>
      <x:c r="D1704" t="n">
        <x:v>636</x:v>
      </x:c>
      <x:c r="E1704" t="n">
        <x:v>103</x:v>
      </x:c>
      <x:c r="F1704" t="str">
        <x:v>Platinum</x:v>
      </x:c>
      <x:c r="G1704" t="str">
        <x:v>PARTNER</x:v>
      </x:c>
      <x:c r="H1704" s="60" t="n">
        <x:v>30785</x:v>
      </x:c>
      <x:c r="I1704" s="60" t="n">
        <x:v>2987.19</x:v>
      </x:c>
      <x:c r="J1704" s="32" t="n">
        <x:v>0.337</x:v>
      </x:c>
      <x:c r="K1704" s="32" t="n">
        <x:v>0.631</x:v>
      </x:c>
      <x:c r="L1704" t="n">
        <x:v>0</x:v>
      </x:c>
      <x:c r="M1704" t="n">
        <x:v>7</x:v>
      </x:c>
      <x:c r="N1704" s="32" t="n">
        <x:v>0.111</x:v>
      </x:c>
    </x:row>
    <x:row r="1705">
      <x:c r="A1705" t="str">
        <x:v>C01704</x:v>
      </x:c>
      <x:c r="B1705" t="n">
        <x:v>60</x:v>
      </x:c>
      <x:c r="C1705" s="30" t="n">
        <x:v>41010</x:v>
      </x:c>
      <x:c r="D1705" t="n">
        <x:v>593</x:v>
      </x:c>
      <x:c r="E1705" t="n">
        <x:v>27</x:v>
      </x:c>
      <x:c r="F1705" t="str">
        <x:v>Classic</x:v>
      </x:c>
      <x:c r="G1705" t="str">
        <x:v>Partner</x:v>
      </x:c>
      <x:c r="H1705" s="60" t="n">
        <x:v>5629</x:v>
      </x:c>
      <x:c r="I1705" s="60" t="n">
        <x:v>706.67</x:v>
      </x:c>
      <x:c r="J1705" s="32" t="n">
        <x:v>0.436</x:v>
      </x:c>
      <x:c r="K1705" s="32" t="n">
        <x:v>0.517</x:v>
      </x:c>
      <x:c r="L1705" t="n">
        <x:v>1</x:v>
      </x:c>
      <x:c r="M1705" t="n">
        <x:v>6</x:v>
      </x:c>
      <x:c r="N1705" s="32" t="n">
        <x:v>0.135</x:v>
      </x:c>
    </x:row>
    <x:row r="1706">
      <x:c r="A1706" t="str">
        <x:v>C01705</x:v>
      </x:c>
      <x:c r="B1706" t="n">
        <x:v>53</x:v>
      </x:c>
      <x:c r="C1706" s="30" t="n">
        <x:v>67586</x:v>
      </x:c>
      <x:c r="D1706" t="n">
        <x:v>568</x:v>
      </x:c>
      <x:c r="E1706" t="n">
        <x:v>40</x:v>
      </x:c>
      <x:c r="F1706" t="str">
        <x:v>Classic</x:v>
      </x:c>
      <x:c r="G1706" t="str">
        <x:v>Branch</x:v>
      </x:c>
      <x:c r="H1706" s="60" t="n">
        <x:v>1000</x:v>
      </x:c>
      <x:c r="I1706" s="60" t="n">
        <x:v>150</x:v>
      </x:c>
      <x:c r="J1706" s="32" t="n">
        <x:v>0.559</x:v>
      </x:c>
      <x:c r="K1706" s="32" t="n">
        <x:v>0.53</x:v>
      </x:c>
      <x:c r="L1706" t="n">
        <x:v>1</x:v>
      </x:c>
      <x:c r="M1706" t="n">
        <x:v>10</x:v>
      </x:c>
      <x:c r="N1706" s="32" t="n">
        <x:v>0.02</x:v>
      </x:c>
    </x:row>
    <x:row r="1707">
      <x:c r="A1707" t="str">
        <x:v>C01706</x:v>
      </x:c>
      <x:c r="B1707" t="n">
        <x:v>50</x:v>
      </x:c>
      <x:c r="C1707" s="30" t="n">
        <x:v>38293</x:v>
      </x:c>
      <x:c r="D1707" t="n">
        <x:v>707</x:v>
      </x:c>
      <x:c r="E1707" t="n">
        <x:v>57</x:v>
      </x:c>
      <x:c r="F1707" t="str">
        <x:v>Classic</x:v>
      </x:c>
      <x:c r="G1707" t="str">
        <x:v>Branch</x:v>
      </x:c>
      <x:c r="H1707" s="60" t="n">
        <x:v>5017</x:v>
      </x:c>
      <x:c r="I1707" s="60" t="n">
        <x:v>395.83</x:v>
      </x:c>
      <x:c r="J1707" s="32" t="n">
        <x:v>0.272</x:v>
      </x:c>
      <x:c r="K1707" s="32" t="n">
        <x:v>0.69</x:v>
      </x:c>
      <x:c r="L1707" t="n">
        <x:v>0</x:v>
      </x:c>
      <x:c r="M1707" t="n">
        <x:v>9</x:v>
      </x:c>
      <x:c r="N1707" s="32" t="n">
        <x:v>0.02</x:v>
      </x:c>
    </x:row>
    <x:row r="1708">
      <x:c r="A1708" t="str">
        <x:v>C01707</x:v>
      </x:c>
      <x:c r="B1708" t="n">
        <x:v>32</x:v>
      </x:c>
      <x:c r="C1708" s="30" t="n">
        <x:v>33875</x:v>
      </x:c>
      <x:c r="D1708" t="n">
        <x:v>640</x:v>
      </x:c>
      <x:c r="E1708" t="n">
        <x:v>26</x:v>
      </x:c>
      <x:c r="F1708" t="str">
        <x:v> Classic</x:v>
      </x:c>
      <x:c r="G1708" t="str">
        <x:v>Branch</x:v>
      </x:c>
      <x:c r="H1708" s="60" t="n">
        <x:v>1000</x:v>
      </x:c>
      <x:c r="I1708" s="60" t="n">
        <x:v>749.86</x:v>
      </x:c>
      <x:c r="J1708" s="32" t="n">
        <x:v>0.335</x:v>
      </x:c>
      <x:c r="K1708" s="32" t="n">
        <x:v>0.75</x:v>
      </x:c>
      <x:c r="L1708" t="n">
        <x:v>0</x:v>
      </x:c>
      <x:c r="M1708" t="n">
        <x:v>8</x:v>
      </x:c>
      <x:c r="N1708" s="32" t="n">
        <x:v>0.064</x:v>
      </x:c>
    </x:row>
    <x:row r="1709">
      <x:c r="A1709" t="str">
        <x:v>C01708</x:v>
      </x:c>
      <x:c r="B1709" t="n">
        <x:v>58</x:v>
      </x:c>
      <x:c r="C1709" s="30" t="n">
        <x:v>63017</x:v>
      </x:c>
      <x:c r="D1709" t="n">
        <x:v>675</x:v>
      </x:c>
      <x:c r="E1709" t="n">
        <x:v>37</x:v>
      </x:c>
      <x:c r="F1709" t="str">
        <x:v>Gold</x:v>
      </x:c>
      <x:c r="G1709" t="str">
        <x:v>partner</x:v>
      </x:c>
      <x:c r="H1709" s="60" t="n">
        <x:v>8950</x:v>
      </x:c>
      <x:c r="I1709" s="60" t="n">
        <x:v>883.91</x:v>
      </x:c>
      <x:c r="J1709" s="32" t="n">
        <x:v>0.416</x:v>
      </x:c>
      <x:c r="K1709" s="32" t="n">
        <x:v>0.682</x:v>
      </x:c>
      <x:c r="L1709" t="n">
        <x:v>0</x:v>
      </x:c>
      <x:c r="M1709" t="n">
        <x:v>8</x:v>
      </x:c>
      <x:c r="N1709" s="32" t="n">
        <x:v>0.101</x:v>
      </x:c>
    </x:row>
    <x:row r="1710">
      <x:c r="A1710" t="str">
        <x:v>C01709</x:v>
      </x:c>
      <x:c r="B1710" t="n">
        <x:v>30</x:v>
      </x:c>
      <x:c r="C1710" s="30" t="n">
        <x:v>109216</x:v>
      </x:c>
      <x:c r="D1710" t="n">
        <x:v>750</x:v>
      </x:c>
      <x:c r="E1710" t="n">
        <x:v>180</x:v>
      </x:c>
      <x:c r="F1710" t="str">
        <x:v>Platinum</x:v>
      </x:c>
      <x:c r="G1710" t="str">
        <x:v>Branch</x:v>
      </x:c>
      <x:c r="H1710" s="60" t="n">
        <x:v>23193</x:v>
      </x:c>
      <x:c r="I1710" s="60" t="n">
        <x:v>2723.14</x:v>
      </x:c>
      <x:c r="J1710" s="32" t="n">
        <x:v>0.245</x:v>
      </x:c>
      <x:c r="K1710" s="32" t="n">
        <x:v>0.878</x:v>
      </x:c>
      <x:c r="L1710" t="n">
        <x:v>0</x:v>
      </x:c>
      <x:c r="M1710" t="n">
        <x:v>6</x:v>
      </x:c>
      <x:c r="N1710" s="32" t="n">
        <x:v>0.188</x:v>
      </x:c>
    </x:row>
    <x:row r="1711">
      <x:c r="A1711" t="str">
        <x:v>C01710</x:v>
      </x:c>
      <x:c r="B1711" t="n">
        <x:v>60</x:v>
      </x:c>
      <x:c r="C1711" s="30" t="n">
        <x:v>30713</x:v>
      </x:c>
      <x:c r="D1711" t="n">
        <x:v>611</x:v>
      </x:c>
      <x:c r="E1711" t="n">
        <x:v>130</x:v>
      </x:c>
      <x:c r="F1711" t="str">
        <x:v>Classic</x:v>
      </x:c>
      <x:c r="G1711" t="str">
        <x:v>Branch</x:v>
      </x:c>
      <x:c r="H1711" s="60" t="n">
        <x:v>1000</x:v>
      </x:c>
      <x:c r="I1711" s="60" t="n">
        <x:v>517.76</x:v>
      </x:c>
      <x:c r="J1711" s="32" t="n">
        <x:v>0.382</x:v>
      </x:c>
      <x:c r="K1711" s="32" t="n">
        <x:v>0.529</x:v>
      </x:c>
      <x:c r="L1711" t="n">
        <x:v>1</x:v>
      </x:c>
      <x:c r="M1711" t="n">
        <x:v>5</x:v>
      </x:c>
      <x:c r="N1711" s="32" t="n">
        <x:v>0.229</x:v>
      </x:c>
    </x:row>
    <x:row r="1712">
      <x:c r="A1712" t="str">
        <x:v>C01711</x:v>
      </x:c>
      <x:c r="B1712" t="n">
        <x:v>56</x:v>
      </x:c>
      <x:c r="C1712" s="30" t="n">
        <x:v>42419</x:v>
      </x:c>
      <x:c r="D1712" t="n">
        <x:v>599</x:v>
      </x:c>
      <x:c r="E1712" t="n">
        <x:v>34</x:v>
      </x:c>
      <x:c r="F1712" t="str">
        <x:v>Classic</x:v>
      </x:c>
      <x:c r="G1712" t="str">
        <x:v>Branch</x:v>
      </x:c>
      <x:c r="H1712" s="60" t="n">
        <x:v>7310</x:v>
      </x:c>
      <x:c r="I1712" s="60" t="n">
        <x:v>1031.26</x:v>
      </x:c>
      <x:c r="J1712" s="32" t="n">
        <x:v>0.485</x:v>
      </x:c>
      <x:c r="K1712" s="32" t="n">
        <x:v>0.613</x:v>
      </x:c>
      <x:c r="L1712" t="n">
        <x:v>0</x:v>
      </x:c>
      <x:c r="M1712" t="n">
        <x:v>6</x:v>
      </x:c>
      <x:c r="N1712" s="32" t="n">
        <x:v>0.17</x:v>
      </x:c>
    </x:row>
    <x:row r="1713">
      <x:c r="A1713" t="str">
        <x:v>C01712</x:v>
      </x:c>
      <x:c r="B1713" t="n">
        <x:v>39</x:v>
      </x:c>
      <x:c r="C1713" s="30" t="n">
        <x:v>68514</x:v>
      </x:c>
      <x:c r="D1713" t="n">
        <x:v>835</x:v>
      </x:c>
      <x:c r="E1713" t="n">
        <x:v>6</x:v>
      </x:c>
      <x:c r="F1713" t="str">
        <x:v>Platinum</x:v>
      </x:c>
      <x:c r="G1713" t="str">
        <x:v>Direct Mail</x:v>
      </x:c>
      <x:c r="H1713" s="60" t="n">
        <x:v>23041</x:v>
      </x:c>
      <x:c r="I1713" s="60" t="n">
        <x:v>1841.1</x:v>
      </x:c>
      <x:c r="J1713" s="32" t="n">
        <x:v>0.12</x:v>
      </x:c>
      <x:c r="K1713" s="32" t="n">
        <x:v>0.845</x:v>
      </x:c>
      <x:c r="L1713" t="n">
        <x:v>0</x:v>
      </x:c>
      <x:c r="M1713" t="n">
        <x:v>6</x:v>
      </x:c>
      <x:c r="N1713" s="32" t="n">
        <x:v>0.257</x:v>
      </x:c>
    </x:row>
    <x:row r="1714">
      <x:c r="A1714" t="str">
        <x:v>C01713</x:v>
      </x:c>
      <x:c r="B1714" t="n">
        <x:v>35</x:v>
      </x:c>
      <x:c r="C1714" s="30" t="n">
        <x:v>227601</x:v>
      </x:c>
      <x:c r="D1714" t="n">
        <x:v>746</x:v>
      </x:c>
      <x:c r="E1714" t="n">
        <x:v>20</x:v>
      </x:c>
      <x:c r="F1714" t="str">
        <x:v>Gold</x:v>
      </x:c>
      <x:c r="G1714" t="str">
        <x:v>Branch</x:v>
      </x:c>
      <x:c r="H1714" s="60" t="n">
        <x:v>34225</x:v>
      </x:c>
      <x:c r="I1714" s="60" t="n">
        <x:v>4086.06</x:v>
      </x:c>
      <x:c r="J1714" s="32" t="n">
        <x:v>0.307</x:v>
      </x:c>
      <x:c r="K1714" s="32" t="n">
        <x:v>0.828</x:v>
      </x:c>
      <x:c r="L1714" t="n">
        <x:v>0</x:v>
      </x:c>
      <x:c r="M1714" t="n">
        <x:v>7</x:v>
      </x:c>
      <x:c r="N1714" s="32" t="n">
        <x:v>0.101</x:v>
      </x:c>
    </x:row>
    <x:row r="1715">
      <x:c r="A1715" t="str">
        <x:v>C01714</x:v>
      </x:c>
      <x:c r="B1715" t="n">
        <x:v>58</x:v>
      </x:c>
      <x:c r="C1715" s="30" t="n">
        <x:v>28719</x:v>
      </x:c>
      <x:c r="D1715" t="n">
        <x:v>638</x:v>
      </x:c>
      <x:c r="E1715" t="n">
        <x:v>39</x:v>
      </x:c>
      <x:c r="F1715" t="str">
        <x:v>Classic</x:v>
      </x:c>
      <x:c r="G1715" t="str">
        <x:v>Partner</x:v>
      </x:c>
      <x:c r="H1715" s="60" t="n">
        <x:v>3521</x:v>
      </x:c>
      <x:c r="I1715" s="60" t="n">
        <x:v>425.5</x:v>
      </x:c>
      <x:c r="J1715" s="32" t="n">
        <x:v>0.435</x:v>
      </x:c>
      <x:c r="K1715" s="32" t="n">
        <x:v>0.616</x:v>
      </x:c>
      <x:c r="L1715" t="n">
        <x:v>0</x:v>
      </x:c>
      <x:c r="M1715" t="n">
        <x:v>6</x:v>
      </x:c>
      <x:c r="N1715" s="32" t="n">
        <x:v>0.144</x:v>
      </x:c>
    </x:row>
    <x:row r="1716">
      <x:c r="A1716" t="str">
        <x:v>C01715</x:v>
      </x:c>
      <x:c r="B1716" t="n">
        <x:v>54</x:v>
      </x:c>
      <x:c r="C1716" s="30" t="n">
        <x:v>73649</x:v>
      </x:c>
      <x:c r="D1716" t="n">
        <x:v>614</x:v>
      </x:c>
      <x:c r="E1716" t="n">
        <x:v>29</x:v>
      </x:c>
      <x:c r="F1716" t="str">
        <x:v>Classic</x:v>
      </x:c>
      <x:c r="G1716" t="str">
        <x:v>Digital</x:v>
      </x:c>
      <x:c r="H1716" s="60" t="n">
        <x:v>6747</x:v>
      </x:c>
      <x:c r="I1716" s="60" t="n">
        <x:v>643.98</x:v>
      </x:c>
      <x:c r="J1716" s="32" t="n">
        <x:v>0.561</x:v>
      </x:c>
      <x:c r="K1716" s="32" t="n">
        <x:v>0.598</x:v>
      </x:c>
      <x:c r="L1716" t="n">
        <x:v>0</x:v>
      </x:c>
      <x:c r="M1716" t="n">
        <x:v>7</x:v>
      </x:c>
      <x:c r="N1716" s="32" t="n">
        <x:v>0.093</x:v>
      </x:c>
    </x:row>
    <x:row r="1717">
      <x:c r="A1717" t="str">
        <x:v>C01716</x:v>
      </x:c>
      <x:c r="B1717" t="n">
        <x:v>47</x:v>
      </x:c>
      <x:c r="C1717" s="30" t="n">
        <x:v>80810</x:v>
      </x:c>
      <x:c r="D1717" t="n">
        <x:v>588</x:v>
      </x:c>
      <x:c r="E1717" t="n">
        <x:v>21</x:v>
      </x:c>
      <x:c r="F1717" t="str">
        <x:v>Classic</x:v>
      </x:c>
      <x:c r="G1717" t="str">
        <x:v>Digital</x:v>
      </x:c>
      <x:c r="H1717" s="60" t="n">
        <x:v>4880</x:v>
      </x:c>
      <x:c r="I1717" s="60" t="n">
        <x:v>462.31</x:v>
      </x:c>
      <x:c r="J1717" s="32" t="n">
        <x:v>0.465</x:v>
      </x:c>
      <x:c r="K1717" s="32" t="n">
        <x:v>0.688</x:v>
      </x:c>
      <x:c r="L1717" t="n">
        <x:v>0</x:v>
      </x:c>
      <x:c r="M1717" t="n">
        <x:v>7</x:v>
      </x:c>
      <x:c r="N1717" s="32" t="n">
        <x:v>0.182</x:v>
      </x:c>
    </x:row>
    <x:row r="1718">
      <x:c r="A1718" t="str">
        <x:v>C01717</x:v>
      </x:c>
      <x:c r="B1718" t="n">
        <x:v>53</x:v>
      </x:c>
      <x:c r="C1718" s="30" t="n">
        <x:v>39022</x:v>
      </x:c>
      <x:c r="D1718" t="n">
        <x:v>750</x:v>
      </x:c>
      <x:c r="E1718" t="n">
        <x:v>42</x:v>
      </x:c>
      <x:c r="F1718" t="str">
        <x:v>Gold</x:v>
      </x:c>
      <x:c r="G1718" t="str">
        <x:v>Digital </x:v>
      </x:c>
      <x:c r="H1718" s="60" t="n">
        <x:v>8174</x:v>
      </x:c>
      <x:c r="I1718" s="60" t="n">
        <x:v>420.6</x:v>
      </x:c>
      <x:c r="J1718" s="32" t="n">
        <x:v>0.397</x:v>
      </x:c>
      <x:c r="K1718" s="32" t="n">
        <x:v>0.838</x:v>
      </x:c>
      <x:c r="L1718" t="n">
        <x:v>0</x:v>
      </x:c>
      <x:c r="M1718" t="n">
        <x:v>8</x:v>
      </x:c>
      <x:c r="N1718" s="32" t="n">
        <x:v>0.121</x:v>
      </x:c>
    </x:row>
    <x:row r="1719">
      <x:c r="A1719" t="str">
        <x:v>C01718</x:v>
      </x:c>
      <x:c r="B1719" t="n">
        <x:v>33</x:v>
      </x:c>
      <x:c r="C1719" s="30" t="n">
        <x:v>173838</x:v>
      </x:c>
      <x:c r="D1719" t="n">
        <x:v>715</x:v>
      </x:c>
      <x:c r="E1719" t="n">
        <x:v>60</x:v>
      </x:c>
      <x:c r="F1719" t="str">
        <x:v>Platinum</x:v>
      </x:c>
      <x:c r="G1719" t="str">
        <x:v>Digital</x:v>
      </x:c>
      <x:c r="H1719" s="60" t="n">
        <x:v>37936</x:v>
      </x:c>
      <x:c r="I1719" s="60" t="n">
        <x:v>4323.39</x:v>
      </x:c>
      <x:c r="J1719" s="32" t="n">
        <x:v>0.267</x:v>
      </x:c>
      <x:c r="K1719" s="32" t="n">
        <x:v>0.805</x:v>
      </x:c>
      <x:c r="L1719" t="n">
        <x:v>0</x:v>
      </x:c>
      <x:c r="M1719" t="n">
        <x:v>5</x:v>
      </x:c>
      <x:c r="N1719" s="32" t="n">
        <x:v>0.196</x:v>
      </x:c>
    </x:row>
    <x:row r="1720">
      <x:c r="A1720" t="str">
        <x:v>C01719</x:v>
      </x:c>
      <x:c r="B1720" t="n">
        <x:v>39</x:v>
      </x:c>
      <x:c r="C1720" s="30" t="n">
        <x:v>40198</x:v>
      </x:c>
      <x:c r="D1720" t="n">
        <x:v>684</x:v>
      </x:c>
      <x:c r="E1720" t="n">
        <x:v>37</x:v>
      </x:c>
      <x:c r="F1720" t="str">
        <x:v>CLASSIC</x:v>
      </x:c>
      <x:c r="G1720" t="str">
        <x:v>Branch</x:v>
      </x:c>
      <x:c r="H1720" s="60" t="n">
        <x:v>1000</x:v>
      </x:c>
      <x:c r="I1720" s="60" t="n">
        <x:v>294.89</x:v>
      </x:c>
      <x:c r="J1720" s="32" t="n">
        <x:v>0.504</x:v>
      </x:c>
      <x:c r="K1720" s="32" t="n">
        <x:v>0.873</x:v>
      </x:c>
      <x:c r="L1720" t="n">
        <x:v>1</x:v>
      </x:c>
      <x:c r="M1720" t="n">
        <x:v>5</x:v>
      </x:c>
      <x:c r="N1720" s="32" t="n">
        <x:v>0.256</x:v>
      </x:c>
    </x:row>
    <x:row r="1721">
      <x:c r="A1721" t="str">
        <x:v>C01720</x:v>
      </x:c>
      <x:c r="B1721" t="n">
        <x:v>47</x:v>
      </x:c>
      <x:c r="C1721" s="30" t="n">
        <x:v>71795</x:v>
      </x:c>
      <x:c r="D1721" t="n">
        <x:v>756</x:v>
      </x:c>
      <x:c r="E1721" t="n">
        <x:v>22</x:v>
      </x:c>
      <x:c r="F1721" t="str">
        <x:v>Gold</x:v>
      </x:c>
      <x:c r="G1721" t="str">
        <x:v>Partner</x:v>
      </x:c>
      <x:c r="H1721" s="60" t="n">
        <x:v>17127</x:v>
      </x:c>
      <x:c r="I1721" s="60" t="n">
        <x:v>1765.19</x:v>
      </x:c>
      <x:c r="J1721" s="32" t="n">
        <x:v>0.239</x:v>
      </x:c>
      <x:c r="K1721" s="32" t="n">
        <x:v>0.865</x:v>
      </x:c>
      <x:c r="L1721" t="n">
        <x:v>0</x:v>
      </x:c>
      <x:c r="M1721" t="n">
        <x:v>5</x:v>
      </x:c>
      <x:c r="N1721" s="32" t="n">
        <x:v>0.198</x:v>
      </x:c>
    </x:row>
    <x:row r="1722">
      <x:c r="A1722" t="str">
        <x:v>C01721</x:v>
      </x:c>
      <x:c r="B1722" t="n">
        <x:v>38</x:v>
      </x:c>
      <x:c r="C1722" s="30" t="n">
        <x:v>74573</x:v>
      </x:c>
      <x:c r="D1722" t="n">
        <x:v>610</x:v>
      </x:c>
      <x:c r="E1722" t="n">
        <x:v>19</x:v>
      </x:c>
      <x:c r="F1722" t="str">
        <x:v>Classic</x:v>
      </x:c>
      <x:c r="G1722" t="str">
        <x:v>Partner</x:v>
      </x:c>
      <x:c r="H1722" s="60" t="n">
        <x:v>3629</x:v>
      </x:c>
      <x:c r="I1722" s="60" t="n">
        <x:v>200.08</x:v>
      </x:c>
      <x:c r="J1722" s="32" t="n">
        <x:v>0.578</x:v>
      </x:c>
      <x:c r="K1722" s="32" t="n">
        <x:v>0.719</x:v>
      </x:c>
      <x:c r="L1722" t="n">
        <x:v>0</x:v>
      </x:c>
      <x:c r="M1722" t="n">
        <x:v>7</x:v>
      </x:c>
      <x:c r="N1722" s="32" t="n">
        <x:v>0.096</x:v>
      </x:c>
    </x:row>
    <x:row r="1723">
      <x:c r="A1723" t="str">
        <x:v>C01722</x:v>
      </x:c>
      <x:c r="B1723" t="n">
        <x:v>41</x:v>
      </x:c>
      <x:c r="C1723" s="30" t="n">
        <x:v>35599</x:v>
      </x:c>
      <x:c r="D1723" t="n">
        <x:v>687</x:v>
      </x:c>
      <x:c r="E1723" t="n">
        <x:v>23</x:v>
      </x:c>
      <x:c r="F1723" t="str">
        <x:v>Classic</x:v>
      </x:c>
      <x:c r="G1723" t="str">
        <x:v>Direct Mail</x:v>
      </x:c>
      <x:c r="H1723" s="60" t="n">
        <x:v>7306</x:v>
      </x:c>
      <x:c r="I1723" s="60" t="n">
        <x:v>712.76</x:v>
      </x:c>
      <x:c r="J1723" s="32" t="n">
        <x:v>0.391</x:v>
      </x:c>
      <x:c r="K1723" s="32" t="n">
        <x:v>0.81</x:v>
      </x:c>
      <x:c r="L1723" t="n">
        <x:v>0</x:v>
      </x:c>
      <x:c r="M1723" t="n">
        <x:v>8</x:v>
      </x:c>
      <x:c r="N1723" s="32" t="n">
        <x:v>0.053</x:v>
      </x:c>
    </x:row>
    <x:row r="1724">
      <x:c r="A1724" t="str">
        <x:v>C01723</x:v>
      </x:c>
      <x:c r="B1724" t="n">
        <x:v>42</x:v>
      </x:c>
      <x:c r="C1724" s="30" t="n">
        <x:v>119997</x:v>
      </x:c>
      <x:c r="D1724" t="n">
        <x:v>637</x:v>
      </x:c>
      <x:c r="E1724" t="n">
        <x:v>148</x:v>
      </x:c>
      <x:c r="F1724" t="str">
        <x:v>Gold</x:v>
      </x:c>
      <x:c r="G1724" t="str">
        <x:v>Partner</x:v>
      </x:c>
      <x:c r="H1724" s="60" t="n">
        <x:v>13625</x:v>
      </x:c>
      <x:c r="I1724" s="60" t="n">
        <x:v>1766.19</x:v>
      </x:c>
      <x:c r="J1724" s="32" t="n">
        <x:v>0.641</x:v>
      </x:c>
      <x:c r="K1724" s="32" t="n">
        <x:v>0.793</x:v>
      </x:c>
      <x:c r="L1724" t="n">
        <x:v>0</x:v>
      </x:c>
      <x:c r="M1724" t="n">
        <x:v>9</x:v>
      </x:c>
      <x:c r="N1724" s="32" t="n">
        <x:v>0.056</x:v>
      </x:c>
    </x:row>
    <x:row r="1725">
      <x:c r="A1725" t="str">
        <x:v>C01724</x:v>
      </x:c>
      <x:c r="B1725" t="n">
        <x:v>21</x:v>
      </x:c>
      <x:c r="C1725" s="30" t="n">
        <x:v>101072</x:v>
      </x:c>
      <x:c r="D1725" t="n">
        <x:v>740</x:v>
      </x:c>
      <x:c r="E1725" t="n">
        <x:v>22</x:v>
      </x:c>
      <x:c r="F1725" t="str">
        <x:v> Platinum</x:v>
      </x:c>
      <x:c r="G1725" t="str">
        <x:v>Digital</x:v>
      </x:c>
      <x:c r="H1725" s="60" t="n">
        <x:v>26531</x:v>
      </x:c>
      <x:c r="I1725" s="60" t="n">
        <x:v>2289.54</x:v>
      </x:c>
      <x:c r="J1725" s="32" t="n">
        <x:v>0.253</x:v>
      </x:c>
      <x:c r="K1725" s="32" t="n">
        <x:v>0.782</x:v>
      </x:c>
      <x:c r="L1725" t="n">
        <x:v>0</x:v>
      </x:c>
      <x:c r="M1725" t="n">
        <x:v>4</x:v>
      </x:c>
      <x:c r="N1725" s="32" t="n">
        <x:v>0.275</x:v>
      </x:c>
    </x:row>
    <x:row r="1726">
      <x:c r="A1726" t="str">
        <x:v>C01725</x:v>
      </x:c>
      <x:c r="B1726" t="n">
        <x:v>61</x:v>
      </x:c>
      <x:c r="C1726" s="30" t="n">
        <x:v>46052</x:v>
      </x:c>
      <x:c r="D1726" t="n">
        <x:v>738</x:v>
      </x:c>
      <x:c r="E1726" t="n">
        <x:v>27</x:v>
      </x:c>
      <x:c r="F1726" t="str">
        <x:v>Gold</x:v>
      </x:c>
      <x:c r="G1726" t="str">
        <x:v>Partner</x:v>
      </x:c>
      <x:c r="H1726" s="60" t="n">
        <x:v>8052</x:v>
      </x:c>
      <x:c r="I1726" s="60" t="n">
        <x:v>334.2</x:v>
      </x:c>
      <x:c r="J1726" s="32" t="n">
        <x:v>0.286</x:v>
      </x:c>
      <x:c r="K1726" s="32" t="n">
        <x:v>0.89</x:v>
      </x:c>
      <x:c r="L1726" t="n">
        <x:v>1</x:v>
      </x:c>
      <x:c r="M1726" t="n">
        <x:v>6</x:v>
      </x:c>
      <x:c r="N1726" s="32" t="n">
        <x:v>0.263</x:v>
      </x:c>
    </x:row>
    <x:row r="1727">
      <x:c r="A1727" t="str">
        <x:v>C01726</x:v>
      </x:c>
      <x:c r="B1727" t="n">
        <x:v>23</x:v>
      </x:c>
      <x:c r="C1727" s="30" t="n">
        <x:v>43689</x:v>
      </x:c>
      <x:c r="D1727" t="n">
        <x:v>646</x:v>
      </x:c>
      <x:c r="E1727" t="n">
        <x:v>32</x:v>
      </x:c>
      <x:c r="F1727" t="str">
        <x:v>Classic</x:v>
      </x:c>
      <x:c r="G1727" t="str">
        <x:v>Partner</x:v>
      </x:c>
      <x:c r="H1727" s="60" t="n">
        <x:v>1748</x:v>
      </x:c>
      <x:c r="I1727" s="60" t="n">
        <x:v>486.93</x:v>
      </x:c>
      <x:c r="J1727" s="32" t="n">
        <x:v>0.292</x:v>
      </x:c>
      <x:c r="K1727" s="32" t="n">
        <x:v>0.798</x:v>
      </x:c>
      <x:c r="L1727" t="n">
        <x:v>0</x:v>
      </x:c>
      <x:c r="M1727" t="n">
        <x:v>9</x:v>
      </x:c>
      <x:c r="N1727" s="32" t="n">
        <x:v>0.02</x:v>
      </x:c>
    </x:row>
    <x:row r="1728">
      <x:c r="A1728" t="str">
        <x:v>C01727</x:v>
      </x:c>
      <x:c r="B1728" t="n">
        <x:v>32</x:v>
      </x:c>
      <x:c r="C1728" s="30" t="n">
        <x:v>165941</x:v>
      </x:c>
      <x:c r="D1728" t="n">
        <x:v>737</x:v>
      </x:c>
      <x:c r="E1728" t="n">
        <x:v>92</x:v>
      </x:c>
      <x:c r="F1728" t="str">
        <x:v>Platinum</x:v>
      </x:c>
      <x:c r="G1728" t="str">
        <x:v>Partner</x:v>
      </x:c>
      <x:c r="H1728" s="60" t="n">
        <x:v>39049</x:v>
      </x:c>
      <x:c r="I1728" s="60" t="n">
        <x:v>3856.42</x:v>
      </x:c>
      <x:c r="J1728" s="32" t="n">
        <x:v>0.267</x:v>
      </x:c>
      <x:c r="K1728" s="32" t="n">
        <x:v>0.819</x:v>
      </x:c>
      <x:c r="L1728" t="n">
        <x:v>0</x:v>
      </x:c>
      <x:c r="M1728" t="n">
        <x:v>9</x:v>
      </x:c>
      <x:c r="N1728" s="32" t="n">
        <x:v>0.02</x:v>
      </x:c>
    </x:row>
    <x:row r="1729">
      <x:c r="A1729" t="str">
        <x:v>C01728</x:v>
      </x:c>
      <x:c r="B1729" t="n">
        <x:v>28</x:v>
      </x:c>
      <x:c r="C1729" s="30" t="n">
        <x:v>120941</x:v>
      </x:c>
      <x:c r="D1729" t="n">
        <x:v>653</x:v>
      </x:c>
      <x:c r="E1729" t="n">
        <x:v>18</x:v>
      </x:c>
      <x:c r="F1729" t="str">
        <x:v>Platinum</x:v>
      </x:c>
      <x:c r="G1729" t="str">
        <x:v>Digital</x:v>
      </x:c>
      <x:c r="H1729" s="60" t="n">
        <x:v>24600</x:v>
      </x:c>
      <x:c r="I1729" s="60" t="n">
        <x:v>2734.43</x:v>
      </x:c>
      <x:c r="J1729" s="32" t="n">
        <x:v>0.56</x:v>
      </x:c>
      <x:c r="K1729" s="32" t="n">
        <x:v>0.857</x:v>
      </x:c>
      <x:c r="L1729" t="n">
        <x:v>0</x:v>
      </x:c>
      <x:c r="M1729" t="n">
        <x:v>7</x:v>
      </x:c>
      <x:c r="N1729" s="32" t="n">
        <x:v>0.116</x:v>
      </x:c>
    </x:row>
    <x:row r="1730">
      <x:c r="A1730" t="str">
        <x:v>C01729</x:v>
      </x:c>
      <x:c r="B1730" t="n">
        <x:v>39</x:v>
      </x:c>
      <x:c r="C1730" s="30" t="n">
        <x:v>110796</x:v>
      </x:c>
      <x:c r="D1730" t="n">
        <x:v>660</x:v>
      </x:c>
      <x:c r="E1730" t="n">
        <x:v>113</x:v>
      </x:c>
      <x:c r="F1730" t="str">
        <x:v>Gold</x:v>
      </x:c>
      <x:c r="G1730" t="str">
        <x:v>Direct Mail</x:v>
      </x:c>
      <x:c r="H1730" s="60" t="n">
        <x:v>12980</x:v>
      </x:c>
      <x:c r="I1730" s="60" t="n">
        <x:v>1295.17</x:v>
      </x:c>
      <x:c r="J1730" s="32" t="n">
        <x:v>0.381</x:v>
      </x:c>
      <x:c r="K1730" s="32" t="n">
        <x:v>0.869</x:v>
      </x:c>
      <x:c r="L1730" t="n">
        <x:v>2</x:v>
      </x:c>
      <x:c r="M1730" t="n">
        <x:v>8</x:v>
      </x:c>
      <x:c r="N1730" s="32" t="n">
        <x:v>0.021</x:v>
      </x:c>
    </x:row>
    <x:row r="1731">
      <x:c r="A1731" t="str">
        <x:v>C01730</x:v>
      </x:c>
      <x:c r="B1731" t="n">
        <x:v>24</x:v>
      </x:c>
      <x:c r="C1731" s="30" t="n">
        <x:v>104871</x:v>
      </x:c>
      <x:c r="D1731" t="n">
        <x:v>674</x:v>
      </x:c>
      <x:c r="E1731" t="n">
        <x:v>16</x:v>
      </x:c>
      <x:c r="F1731" t="str">
        <x:v>Gold</x:v>
      </x:c>
      <x:c r="G1731" t="str">
        <x:v>Branch</x:v>
      </x:c>
      <x:c r="H1731" s="60" t="n">
        <x:v>14964</x:v>
      </x:c>
      <x:c r="I1731" s="60" t="n">
        <x:v>1778.62</x:v>
      </x:c>
      <x:c r="J1731" s="32" t="n">
        <x:v>0.372</x:v>
      </x:c>
      <x:c r="K1731" s="32" t="n">
        <x:v>0.741</x:v>
      </x:c>
      <x:c r="L1731" t="n">
        <x:v>0</x:v>
      </x:c>
      <x:c r="M1731" t="n">
        <x:v>5</x:v>
      </x:c>
      <x:c r="N1731" s="32" t="n">
        <x:v>0.229</x:v>
      </x:c>
    </x:row>
    <x:row r="1732">
      <x:c r="A1732" t="str">
        <x:v>C01731</x:v>
      </x:c>
      <x:c r="B1732" t="n">
        <x:v>34</x:v>
      </x:c>
      <x:c r="C1732" s="30" t="n">
        <x:v>67140</x:v>
      </x:c>
      <x:c r="D1732" t="n">
        <x:v>695</x:v>
      </x:c>
      <x:c r="E1732" t="n">
        <x:v>10</x:v>
      </x:c>
      <x:c r="F1732" t="str">
        <x:v>Gold</x:v>
      </x:c>
      <x:c r="G1732" t="str">
        <x:v>Partner</x:v>
      </x:c>
      <x:c r="H1732" s="60" t="n">
        <x:v>10971</x:v>
      </x:c>
      <x:c r="I1732" s="60" t="n">
        <x:v>880.17</x:v>
      </x:c>
      <x:c r="J1732" s="32" t="n">
        <x:v>0.221</x:v>
      </x:c>
      <x:c r="K1732" s="32" t="n">
        <x:v>0.75</x:v>
      </x:c>
      <x:c r="L1732" t="n">
        <x:v>0</x:v>
      </x:c>
      <x:c r="M1732" t="n">
        <x:v>8</x:v>
      </x:c>
      <x:c r="N1732" s="32" t="n">
        <x:v>0.117</x:v>
      </x:c>
    </x:row>
    <x:row r="1733">
      <x:c r="A1733" t="str">
        <x:v>C01732</x:v>
      </x:c>
      <x:c r="B1733" t="n">
        <x:v>40</x:v>
      </x:c>
      <x:c r="C1733" s="30" t="n">
        <x:v>61401</x:v>
      </x:c>
      <x:c r="D1733" t="n">
        <x:v>613</x:v>
      </x:c>
      <x:c r="E1733" t="n">
        <x:v>26</x:v>
      </x:c>
      <x:c r="F1733" t="str">
        <x:v>Classic</x:v>
      </x:c>
      <x:c r="G1733" t="str">
        <x:v>Digital</x:v>
      </x:c>
      <x:c r="H1733" s="60" t="n">
        <x:v>5342</x:v>
      </x:c>
      <x:c r="I1733" s="60" t="n">
        <x:v>541.4</x:v>
      </x:c>
      <x:c r="J1733" s="32" t="n">
        <x:v>0.639</x:v>
      </x:c>
      <x:c r="K1733" s="32" t="n">
        <x:v>0.717</x:v>
      </x:c>
      <x:c r="L1733" t="n">
        <x:v>0</x:v>
      </x:c>
      <x:c r="M1733" t="n">
        <x:v>6</x:v>
      </x:c>
      <x:c r="N1733" s="32" t="n">
        <x:v>0.15</x:v>
      </x:c>
    </x:row>
    <x:row r="1734">
      <x:c r="A1734" t="str">
        <x:v>C01733</x:v>
      </x:c>
      <x:c r="B1734" t="n">
        <x:v>44</x:v>
      </x:c>
      <x:c r="C1734" s="30" t="n">
        <x:v>68944</x:v>
      </x:c>
      <x:c r="D1734" t="n">
        <x:v>643</x:v>
      </x:c>
      <x:c r="E1734" t="n">
        <x:v>62</x:v>
      </x:c>
      <x:c r="F1734" t="str">
        <x:v>Classic</x:v>
      </x:c>
      <x:c r="G1734" t="str">
        <x:v>Digital</x:v>
      </x:c>
      <x:c r="H1734" s="60" t="n">
        <x:v>4736</x:v>
      </x:c>
      <x:c r="I1734" s="60" t="n">
        <x:v>283.33</x:v>
      </x:c>
      <x:c r="J1734" s="32" t="n">
        <x:v>0.428</x:v>
      </x:c>
      <x:c r="K1734" s="32" t="n">
        <x:v>0.502</x:v>
      </x:c>
      <x:c r="L1734" t="n">
        <x:v>0</x:v>
      </x:c>
      <x:c r="M1734" t="n">
        <x:v>6</x:v>
      </x:c>
      <x:c r="N1734" s="32" t="n">
        <x:v>0.175</x:v>
      </x:c>
    </x:row>
    <x:row r="1735">
      <x:c r="A1735" t="str">
        <x:v>C01734</x:v>
      </x:c>
      <x:c r="B1735" t="n">
        <x:v>21</x:v>
      </x:c>
      <x:c r="C1735" s="30" t="n">
        <x:v>52767</x:v>
      </x:c>
      <x:c r="D1735" t="n">
        <x:v>661</x:v>
      </x:c>
      <x:c r="E1735" t="n">
        <x:v>15</x:v>
      </x:c>
      <x:c r="F1735" t="str">
        <x:v>Classic</x:v>
      </x:c>
      <x:c r="G1735" t="str">
        <x:v>Digital </x:v>
      </x:c>
      <x:c r="H1735" s="60" t="n">
        <x:v>3650</x:v>
      </x:c>
      <x:c r="I1735" s="60" t="n">
        <x:v>260.42</x:v>
      </x:c>
      <x:c r="J1735" s="32" t="n">
        <x:v>0.448</x:v>
      </x:c>
      <x:c r="K1735" s="32" t="n">
        <x:v>0.716</x:v>
      </x:c>
      <x:c r="L1735" t="n">
        <x:v>0</x:v>
      </x:c>
      <x:c r="M1735" t="n">
        <x:v>9</x:v>
      </x:c>
      <x:c r="N1735" s="32" t="n">
        <x:v>0.02</x:v>
      </x:c>
    </x:row>
    <x:row r="1736">
      <x:c r="A1736" t="str">
        <x:v>C01735</x:v>
      </x:c>
      <x:c r="B1736" t="n">
        <x:v>39</x:v>
      </x:c>
      <x:c r="C1736" s="30" t="n">
        <x:v>138771</x:v>
      </x:c>
      <x:c r="D1736" t="n">
        <x:v>733</x:v>
      </x:c>
      <x:c r="E1736" t="n">
        <x:v>49</x:v>
      </x:c>
      <x:c r="F1736" t="str">
        <x:v>Platinum</x:v>
      </x:c>
      <x:c r="G1736" t="str">
        <x:v>Digital </x:v>
      </x:c>
      <x:c r="H1736" s="60" t="n">
        <x:v>30626</x:v>
      </x:c>
      <x:c r="I1736" s="60" t="n">
        <x:v>3199.99</x:v>
      </x:c>
      <x:c r="J1736" s="32" t="n">
        <x:v>0.336</x:v>
      </x:c>
      <x:c r="K1736" s="32" t="n">
        <x:v>0.885</x:v>
      </x:c>
      <x:c r="L1736" t="n">
        <x:v>0</x:v>
      </x:c>
      <x:c r="M1736" t="n">
        <x:v>7</x:v>
      </x:c>
      <x:c r="N1736" s="32" t="n">
        <x:v>0.028</x:v>
      </x:c>
    </x:row>
    <x:row r="1737">
      <x:c r="A1737" t="str">
        <x:v>C01736</x:v>
      </x:c>
      <x:c r="B1737" t="n">
        <x:v>41</x:v>
      </x:c>
      <x:c r="C1737" s="30" t="n">
        <x:v>84714</x:v>
      </x:c>
      <x:c r="D1737" t="n">
        <x:v>705</x:v>
      </x:c>
      <x:c r="E1737" t="n">
        <x:v>13</x:v>
      </x:c>
      <x:c r="F1737" t="str">
        <x:v>Gold</x:v>
      </x:c>
      <x:c r="G1737" t="str">
        <x:v> Partner</x:v>
      </x:c>
      <x:c r="H1737" s="60" t="n">
        <x:v>11595</x:v>
      </x:c>
      <x:c r="I1737" s="60" t="n">
        <x:v>1246.48</x:v>
      </x:c>
      <x:c r="J1737" s="32" t="n">
        <x:v>0.26</x:v>
      </x:c>
      <x:c r="K1737" s="32" t="n">
        <x:v>0.762</x:v>
      </x:c>
      <x:c r="L1737" t="n">
        <x:v>2</x:v>
      </x:c>
      <x:c r="M1737" t="n">
        <x:v>9</x:v>
      </x:c>
      <x:c r="N1737" s="32" t="n">
        <x:v>0.02</x:v>
      </x:c>
    </x:row>
    <x:row r="1738">
      <x:c r="A1738" t="str">
        <x:v>C01737</x:v>
      </x:c>
      <x:c r="B1738" t="n">
        <x:v>38</x:v>
      </x:c>
      <x:c r="C1738" s="30" t="n">
        <x:v>42095</x:v>
      </x:c>
      <x:c r="D1738" t="n">
        <x:v>756</x:v>
      </x:c>
      <x:c r="E1738" t="n">
        <x:v>44</x:v>
      </x:c>
      <x:c r="F1738" t="str">
        <x:v>Classic</x:v>
      </x:c>
      <x:c r="G1738" t="str">
        <x:v>Digital</x:v>
      </x:c>
      <x:c r="H1738" s="60" t="n">
        <x:v>5610</x:v>
      </x:c>
      <x:c r="I1738" s="60" t="n">
        <x:v>270.14</x:v>
      </x:c>
      <x:c r="J1738" s="32" t="n">
        <x:v>0.205</x:v>
      </x:c>
      <x:c r="K1738" s="32" t="n">
        <x:v>0.878</x:v>
      </x:c>
      <x:c r="L1738" t="n">
        <x:v>0</x:v>
      </x:c>
      <x:c r="M1738" t="n">
        <x:v>8</x:v>
      </x:c>
      <x:c r="N1738" s="32" t="n">
        <x:v>0.04</x:v>
      </x:c>
    </x:row>
    <x:row r="1739">
      <x:c r="A1739" t="str">
        <x:v>C01738</x:v>
      </x:c>
      <x:c r="B1739" t="n">
        <x:v>36</x:v>
      </x:c>
      <x:c r="C1739" s="30" t="n">
        <x:v>127514</x:v>
      </x:c>
      <x:c r="D1739" t="n">
        <x:v>674</x:v>
      </x:c>
      <x:c r="E1739" t="n">
        <x:v>27</x:v>
      </x:c>
      <x:c r="F1739" t="str">
        <x:v>Platinum</x:v>
      </x:c>
      <x:c r="G1739" t="str">
        <x:v>Digital</x:v>
      </x:c>
      <x:c r="H1739" s="60" t="n">
        <x:v>25687</x:v>
      </x:c>
      <x:c r="I1739" s="60" t="n">
        <x:v>2874.81</x:v>
      </x:c>
      <x:c r="J1739" s="32" t="n">
        <x:v>0.448</x:v>
      </x:c>
      <x:c r="K1739" s="32" t="n">
        <x:v>0.792</x:v>
      </x:c>
      <x:c r="L1739" t="n">
        <x:v>0</x:v>
      </x:c>
      <x:c r="M1739" t="n">
        <x:v>7</x:v>
      </x:c>
      <x:c r="N1739" s="32" t="n">
        <x:v>0.117</x:v>
      </x:c>
    </x:row>
    <x:row r="1740">
      <x:c r="A1740" t="str">
        <x:v>C01739</x:v>
      </x:c>
      <x:c r="B1740" t="n">
        <x:v>22</x:v>
      </x:c>
      <x:c r="C1740" s="30" t="n">
        <x:v>96161</x:v>
      </x:c>
      <x:c r="D1740" t="n">
        <x:v>716</x:v>
      </x:c>
      <x:c r="E1740" t="n">
        <x:v>48</x:v>
      </x:c>
      <x:c r="F1740" t="str">
        <x:v>Classic</x:v>
      </x:c>
      <x:c r="G1740" t="str">
        <x:v>Branch</x:v>
      </x:c>
      <x:c r="H1740" s="60" t="n">
        <x:v>8687</x:v>
      </x:c>
      <x:c r="I1740" s="60" t="n">
        <x:v>894.98</x:v>
      </x:c>
      <x:c r="J1740" s="32" t="n">
        <x:v>0.459</x:v>
      </x:c>
      <x:c r="K1740" s="32" t="n">
        <x:v>0.812</x:v>
      </x:c>
      <x:c r="L1740" t="n">
        <x:v>0</x:v>
      </x:c>
      <x:c r="M1740" t="n">
        <x:v>7</x:v>
      </x:c>
      <x:c r="N1740" s="32" t="n">
        <x:v>0.109</x:v>
      </x:c>
    </x:row>
    <x:row r="1741">
      <x:c r="A1741" t="str">
        <x:v>C01740</x:v>
      </x:c>
      <x:c r="B1741" t="n">
        <x:v>58</x:v>
      </x:c>
      <x:c r="C1741" s="30" t="n">
        <x:v>68896</x:v>
      </x:c>
      <x:c r="D1741" t="n">
        <x:v>694</x:v>
      </x:c>
      <x:c r="E1741" t="n">
        <x:v>35</x:v>
      </x:c>
      <x:c r="F1741" t="str">
        <x:v>Gold</x:v>
      </x:c>
      <x:c r="G1741" t="str">
        <x:v>Digital</x:v>
      </x:c>
      <x:c r="H1741" s="60" t="n">
        <x:v>7851</x:v>
      </x:c>
      <x:c r="I1741" s="60" t="n">
        <x:v>885.63</x:v>
      </x:c>
      <x:c r="J1741" s="32" t="n">
        <x:v>0.5</x:v>
      </x:c>
      <x:c r="K1741" s="32" t="n">
        <x:v>0.828</x:v>
      </x:c>
      <x:c r="L1741" t="n">
        <x:v>0</x:v>
      </x:c>
      <x:c r="M1741" t="n">
        <x:v>6</x:v>
      </x:c>
      <x:c r="N1741" s="32" t="n">
        <x:v>0.242</x:v>
      </x:c>
    </x:row>
    <x:row r="1742">
      <x:c r="A1742" t="str">
        <x:v>C01741</x:v>
      </x:c>
      <x:c r="B1742" t="n">
        <x:v>46</x:v>
      </x:c>
      <x:c r="C1742" s="30" t="n">
        <x:v>118181</x:v>
      </x:c>
      <x:c r="D1742" t="n">
        <x:v>729</x:v>
      </x:c>
      <x:c r="E1742" t="n">
        <x:v>19</x:v>
      </x:c>
      <x:c r="F1742" t="str">
        <x:v>Platinum</x:v>
      </x:c>
      <x:c r="G1742" t="str">
        <x:v>Branch</x:v>
      </x:c>
      <x:c r="H1742" s="60" t="n">
        <x:v>26871</x:v>
      </x:c>
      <x:c r="I1742" s="60" t="n">
        <x:v>2999.49</x:v>
      </x:c>
      <x:c r="J1742" s="32" t="n">
        <x:v>0.464</x:v>
      </x:c>
      <x:c r="K1742" s="32" t="n">
        <x:v>0.904</x:v>
      </x:c>
      <x:c r="L1742" t="n">
        <x:v>0</x:v>
      </x:c>
      <x:c r="M1742" t="n">
        <x:v>6</x:v>
      </x:c>
      <x:c r="N1742" s="32" t="n">
        <x:v>0.202</x:v>
      </x:c>
    </x:row>
    <x:row r="1743">
      <x:c r="A1743" t="str">
        <x:v>C01742</x:v>
      </x:c>
      <x:c r="B1743" t="n">
        <x:v>42</x:v>
      </x:c>
      <x:c r="C1743" s="30" t="n">
        <x:v>52652</x:v>
      </x:c>
      <x:c r="D1743" t="n">
        <x:v>642</x:v>
      </x:c>
      <x:c r="E1743" t="n">
        <x:v>43</x:v>
      </x:c>
      <x:c r="F1743" t="str">
        <x:v>Classic</x:v>
      </x:c>
      <x:c r="G1743" t="str">
        <x:v>Digital</x:v>
      </x:c>
      <x:c r="H1743" s="60" t="n">
        <x:v>2955</x:v>
      </x:c>
      <x:c r="I1743" s="60" t="n">
        <x:v>824.99</x:v>
      </x:c>
      <x:c r="J1743" s="32" t="n">
        <x:v>0.428</x:v>
      </x:c>
      <x:c r="K1743" s="32" t="n">
        <x:v>0.757</x:v>
      </x:c>
      <x:c r="L1743" t="n">
        <x:v>0</x:v>
      </x:c>
      <x:c r="M1743" t="n">
        <x:v>8</x:v>
      </x:c>
      <x:c r="N1743" s="32" t="n">
        <x:v>0.02</x:v>
      </x:c>
    </x:row>
    <x:row r="1744">
      <x:c r="A1744" t="str">
        <x:v>C01743</x:v>
      </x:c>
      <x:c r="B1744" t="n">
        <x:v>59</x:v>
      </x:c>
      <x:c r="C1744" s="30" t="n">
        <x:v>59327</x:v>
      </x:c>
      <x:c r="D1744" t="n">
        <x:v>651</x:v>
      </x:c>
      <x:c r="E1744" t="n">
        <x:v>34</x:v>
      </x:c>
      <x:c r="F1744" t="str">
        <x:v>Classic</x:v>
      </x:c>
      <x:c r="G1744" t="str">
        <x:v>Branch</x:v>
      </x:c>
      <x:c r="H1744" s="60" t="n">
        <x:v>5532</x:v>
      </x:c>
      <x:c r="I1744" s="60" t="n">
        <x:v>606.33</x:v>
      </x:c>
      <x:c r="J1744" s="32" t="n">
        <x:v>0.446</x:v>
      </x:c>
      <x:c r="K1744" s="32" t="n">
        <x:v>0.764</x:v>
      </x:c>
      <x:c r="L1744" t="n">
        <x:v>0</x:v>
      </x:c>
      <x:c r="M1744" t="n">
        <x:v>8</x:v>
      </x:c>
      <x:c r="N1744" s="32" t="n">
        <x:v>0.06</x:v>
      </x:c>
    </x:row>
    <x:row r="1745">
      <x:c r="A1745" t="str">
        <x:v>C01744</x:v>
      </x:c>
      <x:c r="B1745" t="n">
        <x:v>21</x:v>
      </x:c>
      <x:c r="C1745" s="30" t="n">
        <x:v>132096</x:v>
      </x:c>
      <x:c r="D1745" t="n">
        <x:v>772</x:v>
      </x:c>
      <x:c r="E1745" t="n">
        <x:v>108</x:v>
      </x:c>
      <x:c r="F1745" t="str">
        <x:v>Platinum</x:v>
      </x:c>
      <x:c r="G1745" t="str">
        <x:v>Digital</x:v>
      </x:c>
      <x:c r="H1745" s="60" t="n">
        <x:v>29312</x:v>
      </x:c>
      <x:c r="I1745" s="60" t="n">
        <x:v>2645.11</x:v>
      </x:c>
      <x:c r="J1745" s="32" t="n">
        <x:v>0.337</x:v>
      </x:c>
      <x:c r="K1745" s="32" t="n">
        <x:v>0.837</x:v>
      </x:c>
      <x:c r="L1745" t="n">
        <x:v>0</x:v>
      </x:c>
      <x:c r="M1745" t="n">
        <x:v>9</x:v>
      </x:c>
      <x:c r="N1745" s="32" t="n">
        <x:v>0.051</x:v>
      </x:c>
    </x:row>
    <x:row r="1746">
      <x:c r="A1746" t="str">
        <x:v>C01745</x:v>
      </x:c>
      <x:c r="B1746" t="n">
        <x:v>36</x:v>
      </x:c>
      <x:c r="C1746" s="30" t="n">
        <x:v>114866</x:v>
      </x:c>
      <x:c r="D1746" t="n">
        <x:v>610</x:v>
      </x:c>
      <x:c r="E1746" t="n">
        <x:v>99</x:v>
      </x:c>
      <x:c r="F1746" t="str">
        <x:v>Gold</x:v>
      </x:c>
      <x:c r="G1746" t="str">
        <x:v>Direct Mail</x:v>
      </x:c>
      <x:c r="H1746" s="60" t="n">
        <x:v>13656</x:v>
      </x:c>
      <x:c r="I1746" s="60" t="n">
        <x:v>1803.69</x:v>
      </x:c>
      <x:c r="J1746" s="32" t="n">
        <x:v>0.642</x:v>
      </x:c>
      <x:c r="K1746" s="32" t="n">
        <x:v>0.571</x:v>
      </x:c>
      <x:c r="L1746" t="n">
        <x:v>0</x:v>
      </x:c>
      <x:c r="M1746" t="n">
        <x:v>7</x:v>
      </x:c>
      <x:c r="N1746" s="32" t="n">
        <x:v>0.109</x:v>
      </x:c>
    </x:row>
    <x:row r="1747">
      <x:c r="A1747" t="str">
        <x:v>C01746</x:v>
      </x:c>
      <x:c r="B1747" t="n">
        <x:v>43</x:v>
      </x:c>
      <x:c r="C1747" s="30" t="n">
        <x:v>142351</x:v>
      </x:c>
      <x:c r="D1747" t="n">
        <x:v>740</x:v>
      </x:c>
      <x:c r="E1747" t="n">
        <x:v>47</x:v>
      </x:c>
      <x:c r="F1747" t="str">
        <x:v>Platinum</x:v>
      </x:c>
      <x:c r="G1747" t="str">
        <x:v>Direct Mail</x:v>
      </x:c>
      <x:c r="H1747" s="60" t="n">
        <x:v>33330</x:v>
      </x:c>
      <x:c r="I1747" s="60" t="n">
        <x:v>3181.56</x:v>
      </x:c>
      <x:c r="J1747" s="32" t="n">
        <x:v>0.324</x:v>
      </x:c>
      <x:c r="K1747" s="32" t="n">
        <x:v>0.786</x:v>
      </x:c>
      <x:c r="L1747" t="n">
        <x:v>0</x:v>
      </x:c>
      <x:c r="M1747" t="n">
        <x:v>10</x:v>
      </x:c>
      <x:c r="N1747" s="32" t="n">
        <x:v>0.02</x:v>
      </x:c>
    </x:row>
    <x:row r="1748">
      <x:c r="A1748" t="str">
        <x:v>C01747</x:v>
      </x:c>
      <x:c r="B1748" t="n">
        <x:v>45</x:v>
      </x:c>
      <x:c r="C1748" s="30" t="n">
        <x:v>75442</x:v>
      </x:c>
      <x:c r="D1748" t="n">
        <x:v>705</x:v>
      </x:c>
      <x:c r="E1748" t="n">
        <x:v>5</x:v>
      </x:c>
      <x:c r="F1748" t="str">
        <x:v>Gold</x:v>
      </x:c>
      <x:c r="G1748" t="str">
        <x:v>Digital</x:v>
      </x:c>
      <x:c r="H1748" s="60" t="n">
        <x:v>8510</x:v>
      </x:c>
      <x:c r="I1748" s="60" t="n">
        <x:v>771.61</x:v>
      </x:c>
      <x:c r="J1748" s="32" t="n">
        <x:v>0.445</x:v>
      </x:c>
      <x:c r="K1748" s="32" t="n">
        <x:v>0.803</x:v>
      </x:c>
      <x:c r="L1748" t="n">
        <x:v>0</x:v>
      </x:c>
      <x:c r="M1748" t="n">
        <x:v>6</x:v>
      </x:c>
      <x:c r="N1748" s="32" t="n">
        <x:v>0.276</x:v>
      </x:c>
    </x:row>
    <x:row r="1749">
      <x:c r="A1749" t="str">
        <x:v>C01748</x:v>
      </x:c>
      <x:c r="B1749" t="n">
        <x:v>31</x:v>
      </x:c>
      <x:c r="C1749" s="30" t="n">
        <x:v>63305</x:v>
      </x:c>
      <x:c r="D1749" t="n">
        <x:v>709</x:v>
      </x:c>
      <x:c r="E1749" t="n">
        <x:v>49</x:v>
      </x:c>
      <x:c r="F1749" t="str">
        <x:v>Gold</x:v>
      </x:c>
      <x:c r="G1749" t="str">
        <x:v>Partner</x:v>
      </x:c>
      <x:c r="H1749" s="60" t="n">
        <x:v>11511</x:v>
      </x:c>
      <x:c r="I1749" s="60" t="n">
        <x:v>617.35</x:v>
      </x:c>
      <x:c r="J1749" s="32" t="n">
        <x:v>0.179</x:v>
      </x:c>
      <x:c r="K1749" s="32" t="n">
        <x:v>0.82</x:v>
      </x:c>
      <x:c r="L1749" t="n">
        <x:v>0</x:v>
      </x:c>
      <x:c r="M1749" t="n">
        <x:v>7</x:v>
      </x:c>
      <x:c r="N1749" s="32" t="n">
        <x:v>0.186</x:v>
      </x:c>
    </x:row>
    <x:row r="1750">
      <x:c r="A1750" t="str">
        <x:v>C01749</x:v>
      </x:c>
      <x:c r="B1750" t="n">
        <x:v>40</x:v>
      </x:c>
      <x:c r="C1750" s="30" t="n">
        <x:v>49209</x:v>
      </x:c>
      <x:c r="D1750" t="n">
        <x:v>554</x:v>
      </x:c>
      <x:c r="E1750" t="n">
        <x:v>26</x:v>
      </x:c>
      <x:c r="F1750" t="str">
        <x:v>Classic</x:v>
      </x:c>
      <x:c r="G1750" t="str">
        <x:v>Digital</x:v>
      </x:c>
      <x:c r="H1750" s="60" t="n">
        <x:v>1000</x:v>
      </x:c>
      <x:c r="I1750" s="60" t="n">
        <x:v>376.86</x:v>
      </x:c>
      <x:c r="J1750" s="32" t="n">
        <x:v>0.501</x:v>
      </x:c>
      <x:c r="K1750" s="32" t="n">
        <x:v>0.671</x:v>
      </x:c>
      <x:c r="L1750" t="n">
        <x:v>0</x:v>
      </x:c>
      <x:c r="M1750" t="n">
        <x:v>8</x:v>
      </x:c>
      <x:c r="N1750" s="32" t="n">
        <x:v>0.061</x:v>
      </x:c>
    </x:row>
    <x:row r="1751">
      <x:c r="A1751" t="str">
        <x:v>C01750</x:v>
      </x:c>
      <x:c r="B1751" t="n">
        <x:v>53</x:v>
      </x:c>
      <x:c r="C1751" s="30" t="n">
        <x:v>101833</x:v>
      </x:c>
      <x:c r="D1751" t="n">
        <x:v>558</x:v>
      </x:c>
      <x:c r="E1751" t="n">
        <x:v>54</x:v>
      </x:c>
      <x:c r="F1751" t="str">
        <x:v>Gold</x:v>
      </x:c>
      <x:c r="G1751" t="str">
        <x:v>Partner</x:v>
      </x:c>
      <x:c r="H1751" s="60" t="n">
        <x:v>8405</x:v>
      </x:c>
      <x:c r="I1751" s="60" t="n">
        <x:v>1180.95</x:v>
      </x:c>
      <x:c r="J1751" s="32" t="n">
        <x:v>0.457</x:v>
      </x:c>
      <x:c r="K1751" s="32" t="n">
        <x:v>0.659</x:v>
      </x:c>
      <x:c r="L1751" t="n">
        <x:v>0</x:v>
      </x:c>
      <x:c r="M1751" t="n">
        <x:v>5</x:v>
      </x:c>
      <x:c r="N1751" s="32" t="n">
        <x:v>0.214</x:v>
      </x:c>
    </x:row>
    <x:row r="1752">
      <x:c r="A1752" t="str">
        <x:v>C01751</x:v>
      </x:c>
      <x:c r="B1752" t="n">
        <x:v>45</x:v>
      </x:c>
      <x:c r="C1752" s="30" t="n">
        <x:v>77848</x:v>
      </x:c>
      <x:c r="D1752" t="n">
        <x:v>676</x:v>
      </x:c>
      <x:c r="E1752" t="n">
        <x:v>28</x:v>
      </x:c>
      <x:c r="F1752" t="str">
        <x:v>Gold</x:v>
      </x:c>
      <x:c r="G1752" t="str">
        <x:v>Direct Mail</x:v>
      </x:c>
      <x:c r="H1752" s="60" t="n">
        <x:v>11685</x:v>
      </x:c>
      <x:c r="I1752" s="60" t="n">
        <x:v>1331.62</x:v>
      </x:c>
      <x:c r="J1752" s="32" t="n">
        <x:v>0.3</x:v>
      </x:c>
      <x:c r="K1752" s="32" t="n">
        <x:v>0.733</x:v>
      </x:c>
      <x:c r="L1752" t="n">
        <x:v>0</x:v>
      </x:c>
      <x:c r="M1752" t="n">
        <x:v>8</x:v>
      </x:c>
      <x:c r="N1752" s="32" t="n">
        <x:v>0.056</x:v>
      </x:c>
    </x:row>
    <x:row r="1753">
      <x:c r="A1753" t="str">
        <x:v>C01752</x:v>
      </x:c>
      <x:c r="B1753" t="n">
        <x:v>47</x:v>
      </x:c>
      <x:c r="C1753" s="30" t="n">
        <x:v>57234</x:v>
      </x:c>
      <x:c r="D1753" t="n">
        <x:v>719</x:v>
      </x:c>
      <x:c r="E1753" t="n">
        <x:v>50</x:v>
      </x:c>
      <x:c r="F1753" t="str">
        <x:v>Gold</x:v>
      </x:c>
      <x:c r="G1753" t="str">
        <x:v>Digital</x:v>
      </x:c>
      <x:c r="H1753" s="60" t="n">
        <x:v>8126</x:v>
      </x:c>
      <x:c r="I1753" s="60" t="n">
        <x:v>1016.32</x:v>
      </x:c>
      <x:c r="J1753" s="32" t="n">
        <x:v>0.438</x:v>
      </x:c>
      <x:c r="K1753" s="32" t="n">
        <x:v>0.788</x:v>
      </x:c>
      <x:c r="L1753" t="n">
        <x:v>0</x:v>
      </x:c>
      <x:c r="M1753" t="n">
        <x:v>8</x:v>
      </x:c>
      <x:c r="N1753" s="32" t="n">
        <x:v>0.045</x:v>
      </x:c>
    </x:row>
    <x:row r="1754">
      <x:c r="A1754" t="str">
        <x:v>C01753</x:v>
      </x:c>
      <x:c r="B1754" t="n">
        <x:v>45</x:v>
      </x:c>
      <x:c r="C1754" s="30" t="n">
        <x:v>31236</x:v>
      </x:c>
      <x:c r="D1754" t="n">
        <x:v>800</x:v>
      </x:c>
      <x:c r="E1754" t="n">
        <x:v>103</x:v>
      </x:c>
      <x:c r="F1754" t="str">
        <x:v>Gold</x:v>
      </x:c>
      <x:c r="G1754" t="str">
        <x:v>Digital</x:v>
      </x:c>
      <x:c r="H1754" s="60" t="n">
        <x:v>8628</x:v>
      </x:c>
      <x:c r="I1754" s="60" t="n">
        <x:v>1116.38</x:v>
      </x:c>
      <x:c r="J1754" s="32" t="n">
        <x:v>0.367</x:v>
      </x:c>
      <x:c r="K1754" s="32" t="n">
        <x:v>0.899</x:v>
      </x:c>
      <x:c r="L1754" t="n">
        <x:v>0</x:v>
      </x:c>
      <x:c r="M1754" t="str"/>
      <x:c r="N1754" s="32" t="n">
        <x:v>0.092</x:v>
      </x:c>
    </x:row>
    <x:row r="1755">
      <x:c r="A1755" t="str">
        <x:v>C01754</x:v>
      </x:c>
      <x:c r="B1755" t="n">
        <x:v>25</x:v>
      </x:c>
      <x:c r="C1755" s="30" t="n">
        <x:v>62533</x:v>
      </x:c>
      <x:c r="D1755" t="n">
        <x:v>705</x:v>
      </x:c>
      <x:c r="E1755" t="n">
        <x:v>37</x:v>
      </x:c>
      <x:c r="F1755" t="str">
        <x:v>Gold</x:v>
      </x:c>
      <x:c r="G1755" t="str">
        <x:v>Direct Mail</x:v>
      </x:c>
      <x:c r="H1755" s="60" t="n">
        <x:v>9064</x:v>
      </x:c>
      <x:c r="I1755" s="60" t="n">
        <x:v>417.43</x:v>
      </x:c>
      <x:c r="J1755" s="32" t="n">
        <x:v>0.314</x:v>
      </x:c>
      <x:c r="K1755" s="32" t="n">
        <x:v>0.753</x:v>
      </x:c>
      <x:c r="L1755" t="n">
        <x:v>1</x:v>
      </x:c>
      <x:c r="M1755" t="n">
        <x:v>7</x:v>
      </x:c>
      <x:c r="N1755" s="32" t="n">
        <x:v>0.135</x:v>
      </x:c>
    </x:row>
    <x:row r="1756">
      <x:c r="A1756" t="str">
        <x:v>C01755</x:v>
      </x:c>
      <x:c r="B1756" t="n">
        <x:v>41</x:v>
      </x:c>
      <x:c r="C1756" s="30" t="n">
        <x:v>95307</x:v>
      </x:c>
      <x:c r="D1756" t="n">
        <x:v>721</x:v>
      </x:c>
      <x:c r="E1756" t="n">
        <x:v>31</x:v>
      </x:c>
      <x:c r="F1756" t="str">
        <x:v>Platinum</x:v>
      </x:c>
      <x:c r="G1756" t="str">
        <x:v>Partner</x:v>
      </x:c>
      <x:c r="H1756" s="60" t="n">
        <x:v>20958</x:v>
      </x:c>
      <x:c r="I1756" s="60" t="n">
        <x:v>2330.46</x:v>
      </x:c>
      <x:c r="J1756" s="32" t="n">
        <x:v>0.275</x:v>
      </x:c>
      <x:c r="K1756" s="32" t="n">
        <x:v>1</x:v>
      </x:c>
      <x:c r="L1756" t="n">
        <x:v>0</x:v>
      </x:c>
      <x:c r="M1756" t="n">
        <x:v>7</x:v>
      </x:c>
      <x:c r="N1756" s="32" t="n">
        <x:v>0.11</x:v>
      </x:c>
    </x:row>
    <x:row r="1757">
      <x:c r="A1757" t="str">
        <x:v>C01756</x:v>
      </x:c>
      <x:c r="B1757" t="n">
        <x:v>47</x:v>
      </x:c>
      <x:c r="C1757" s="30" t="n">
        <x:v>142268</x:v>
      </x:c>
      <x:c r="D1757" t="n">
        <x:v>782</x:v>
      </x:c>
      <x:c r="E1757" t="n">
        <x:v>30</x:v>
      </x:c>
      <x:c r="F1757" t="str">
        <x:v>Platinum</x:v>
      </x:c>
      <x:c r="G1757" t="str">
        <x:v>Digital</x:v>
      </x:c>
      <x:c r="H1757" s="60" t="n">
        <x:v>31839</x:v>
      </x:c>
      <x:c r="I1757" s="60" t="n">
        <x:v>3597.35</x:v>
      </x:c>
      <x:c r="J1757" s="32" t="n">
        <x:v>0.431</x:v>
      </x:c>
      <x:c r="K1757" s="32" t="n">
        <x:v>0.922</x:v>
      </x:c>
      <x:c r="L1757" t="n">
        <x:v>0</x:v>
      </x:c>
      <x:c r="M1757" t="n">
        <x:v>4</x:v>
      </x:c>
      <x:c r="N1757" s="32" t="n">
        <x:v>0.266</x:v>
      </x:c>
    </x:row>
    <x:row r="1758">
      <x:c r="A1758" t="str">
        <x:v>C01757</x:v>
      </x:c>
      <x:c r="B1758" t="n">
        <x:v>21</x:v>
      </x:c>
      <x:c r="C1758" s="30" t="n">
        <x:v>99656</x:v>
      </x:c>
      <x:c r="D1758" t="n">
        <x:v>626</x:v>
      </x:c>
      <x:c r="E1758" t="n">
        <x:v>36</x:v>
      </x:c>
      <x:c r="F1758" t="str">
        <x:v>Gold</x:v>
      </x:c>
      <x:c r="G1758" t="str">
        <x:v>Branch</x:v>
      </x:c>
      <x:c r="H1758" s="60" t="n">
        <x:v>11679</x:v>
      </x:c>
      <x:c r="I1758" s="60" t="n">
        <x:v>1766.52</x:v>
      </x:c>
      <x:c r="J1758" s="32" t="n">
        <x:v>0.415</x:v>
      </x:c>
      <x:c r="K1758" s="32" t="n">
        <x:v>0.603</x:v>
      </x:c>
      <x:c r="L1758" t="n">
        <x:v>0</x:v>
      </x:c>
      <x:c r="M1758" t="n">
        <x:v>8</x:v>
      </x:c>
      <x:c r="N1758" s="32" t="n">
        <x:v>0.059</x:v>
      </x:c>
    </x:row>
    <x:row r="1759">
      <x:c r="A1759" t="str">
        <x:v>C01758</x:v>
      </x:c>
      <x:c r="B1759" t="n">
        <x:v>21</x:v>
      </x:c>
      <x:c r="C1759" s="30" t="n">
        <x:v>116525</x:v>
      </x:c>
      <x:c r="D1759" t="n">
        <x:v>660</x:v>
      </x:c>
      <x:c r="E1759" t="n">
        <x:v>29</x:v>
      </x:c>
      <x:c r="F1759" t="str">
        <x:v>platinum</x:v>
      </x:c>
      <x:c r="G1759" t="str">
        <x:v>Branch</x:v>
      </x:c>
      <x:c r="H1759" s="60" t="n">
        <x:v>27111</x:v>
      </x:c>
      <x:c r="I1759" s="60" t="n">
        <x:v>3207.16</x:v>
      </x:c>
      <x:c r="J1759" s="32" t="n">
        <x:v>0.59</x:v>
      </x:c>
      <x:c r="K1759" s="32" t="n">
        <x:v>0.917</x:v>
      </x:c>
      <x:c r="L1759" t="n">
        <x:v>0</x:v>
      </x:c>
      <x:c r="M1759" t="n">
        <x:v>4</x:v>
      </x:c>
      <x:c r="N1759" s="32" t="n">
        <x:v>0.264</x:v>
      </x:c>
    </x:row>
    <x:row r="1760">
      <x:c r="A1760" t="str">
        <x:v>C01759</x:v>
      </x:c>
      <x:c r="B1760" t="n">
        <x:v>30</x:v>
      </x:c>
      <x:c r="C1760" s="30" t="n">
        <x:v>68404</x:v>
      </x:c>
      <x:c r="D1760" t="n">
        <x:v>684</x:v>
      </x:c>
      <x:c r="E1760" t="n">
        <x:v>33</x:v>
      </x:c>
      <x:c r="F1760" t="str">
        <x:v>Gold</x:v>
      </x:c>
      <x:c r="G1760" t="str">
        <x:v>Direct Mail</x:v>
      </x:c>
      <x:c r="H1760" s="60" t="n">
        <x:v>8490</x:v>
      </x:c>
      <x:c r="I1760" s="60" t="n">
        <x:v>811.03</x:v>
      </x:c>
      <x:c r="J1760" s="32" t="n">
        <x:v>0.442</x:v>
      </x:c>
      <x:c r="K1760" s="32" t="n">
        <x:v>0.674</x:v>
      </x:c>
      <x:c r="L1760" t="n">
        <x:v>0</x:v>
      </x:c>
      <x:c r="M1760" t="n">
        <x:v>6</x:v>
      </x:c>
      <x:c r="N1760" s="32" t="n">
        <x:v>0.197</x:v>
      </x:c>
    </x:row>
    <x:row r="1761">
      <x:c r="A1761" t="str">
        <x:v>C01760</x:v>
      </x:c>
      <x:c r="B1761" t="n">
        <x:v>52</x:v>
      </x:c>
      <x:c r="C1761" s="30" t="n">
        <x:v>70771</x:v>
      </x:c>
      <x:c r="D1761" t="n">
        <x:v>795</x:v>
      </x:c>
      <x:c r="E1761" t="n">
        <x:v>26</x:v>
      </x:c>
      <x:c r="F1761" t="str">
        <x:v>Platinum</x:v>
      </x:c>
      <x:c r="G1761" t="str">
        <x:v>Digital</x:v>
      </x:c>
      <x:c r="H1761" s="60" t="n">
        <x:v>19469</x:v>
      </x:c>
      <x:c r="I1761" s="60" t="n">
        <x:v>2209.44</x:v>
      </x:c>
      <x:c r="J1761" s="32" t="n">
        <x:v>0.492</x:v>
      </x:c>
      <x:c r="K1761" s="32" t="n">
        <x:v>0.94</x:v>
      </x:c>
      <x:c r="L1761" t="n">
        <x:v>0</x:v>
      </x:c>
      <x:c r="M1761" t="n">
        <x:v>8</x:v>
      </x:c>
      <x:c r="N1761" s="32" t="n">
        <x:v>0.063</x:v>
      </x:c>
    </x:row>
    <x:row r="1762">
      <x:c r="A1762" t="str">
        <x:v>C01761</x:v>
      </x:c>
      <x:c r="B1762" t="n">
        <x:v>23</x:v>
      </x:c>
      <x:c r="C1762" s="30" t="n">
        <x:v>80586</x:v>
      </x:c>
      <x:c r="D1762" t="n">
        <x:v>697</x:v>
      </x:c>
      <x:c r="E1762" t="n">
        <x:v>29</x:v>
      </x:c>
      <x:c r="F1762" t="str">
        <x:v>Classic</x:v>
      </x:c>
      <x:c r="G1762" t="str">
        <x:v>Digital</x:v>
      </x:c>
      <x:c r="H1762" s="60" t="n">
        <x:v>7877</x:v>
      </x:c>
      <x:c r="I1762" s="60" t="n">
        <x:v>624.8</x:v>
      </x:c>
      <x:c r="J1762" s="32" t="n">
        <x:v>0.515</x:v>
      </x:c>
      <x:c r="K1762" s="32" t="n">
        <x:v>0.798</x:v>
      </x:c>
      <x:c r="L1762" t="n">
        <x:v>1</x:v>
      </x:c>
      <x:c r="M1762" t="n">
        <x:v>8</x:v>
      </x:c>
      <x:c r="N1762" s="32" t="n">
        <x:v>0.047</x:v>
      </x:c>
    </x:row>
    <x:row r="1763">
      <x:c r="A1763" t="str">
        <x:v>C01762</x:v>
      </x:c>
      <x:c r="B1763" t="n">
        <x:v>48</x:v>
      </x:c>
      <x:c r="C1763" s="30" t="n">
        <x:v>155572</x:v>
      </x:c>
      <x:c r="D1763" t="n">
        <x:v>663</x:v>
      </x:c>
      <x:c r="E1763" t="n">
        <x:v>59</x:v>
      </x:c>
      <x:c r="F1763" t="str">
        <x:v>Gold</x:v>
      </x:c>
      <x:c r="G1763" t="str">
        <x:v> Branch</x:v>
      </x:c>
      <x:c r="H1763" s="60" t="n">
        <x:v>20007</x:v>
      </x:c>
      <x:c r="I1763" s="60" t="n">
        <x:v>2635.5</x:v>
      </x:c>
      <x:c r="J1763" s="32" t="n">
        <x:v>0.48</x:v>
      </x:c>
      <x:c r="K1763" s="32" t="n">
        <x:v>0.832</x:v>
      </x:c>
      <x:c r="L1763" t="n">
        <x:v>0</x:v>
      </x:c>
      <x:c r="M1763" t="n">
        <x:v>7</x:v>
      </x:c>
      <x:c r="N1763" s="32" t="n">
        <x:v>0.113</x:v>
      </x:c>
    </x:row>
    <x:row r="1764">
      <x:c r="A1764" t="str">
        <x:v>C01763</x:v>
      </x:c>
      <x:c r="B1764" t="n">
        <x:v>53</x:v>
      </x:c>
      <x:c r="C1764" s="30" t="n">
        <x:v>48114</x:v>
      </x:c>
      <x:c r="D1764" t="n">
        <x:v>697</x:v>
      </x:c>
      <x:c r="E1764" t="n">
        <x:v>32</x:v>
      </x:c>
      <x:c r="F1764" t="str">
        <x:v>Classic</x:v>
      </x:c>
      <x:c r="G1764" t="str">
        <x:v>Partner</x:v>
      </x:c>
      <x:c r="H1764" s="60" t="n">
        <x:v>6617</x:v>
      </x:c>
      <x:c r="I1764" s="60" t="n">
        <x:v>654.91</x:v>
      </x:c>
      <x:c r="J1764" s="32" t="n">
        <x:v>0.459</x:v>
      </x:c>
      <x:c r="K1764" s="32" t="n">
        <x:v>0.909</x:v>
      </x:c>
      <x:c r="L1764" t="n">
        <x:v>0</x:v>
      </x:c>
      <x:c r="M1764" t="n">
        <x:v>8</x:v>
      </x:c>
      <x:c r="N1764" s="32" t="n">
        <x:v>0.027</x:v>
      </x:c>
    </x:row>
    <x:row r="1765">
      <x:c r="A1765" t="str">
        <x:v>C01764</x:v>
      </x:c>
      <x:c r="B1765" t="n">
        <x:v>54</x:v>
      </x:c>
      <x:c r="C1765" s="30" t="n">
        <x:v>82462</x:v>
      </x:c>
      <x:c r="D1765" t="n">
        <x:v>615</x:v>
      </x:c>
      <x:c r="E1765" t="n">
        <x:v>50</x:v>
      </x:c>
      <x:c r="F1765" t="str">
        <x:v>Gold</x:v>
      </x:c>
      <x:c r="G1765" t="str">
        <x:v>Branch</x:v>
      </x:c>
      <x:c r="H1765" s="60" t="n">
        <x:v>8796</x:v>
      </x:c>
      <x:c r="I1765" s="60" t="n">
        <x:v>1222.9</x:v>
      </x:c>
      <x:c r="J1765" s="32" t="n">
        <x:v>0.607</x:v>
      </x:c>
      <x:c r="K1765" s="32" t="n">
        <x:v>0.846</x:v>
      </x:c>
      <x:c r="L1765" t="n">
        <x:v>0</x:v>
      </x:c>
      <x:c r="M1765" t="n">
        <x:v>8</x:v>
      </x:c>
      <x:c r="N1765" s="32" t="n">
        <x:v>0.048</x:v>
      </x:c>
    </x:row>
    <x:row r="1766">
      <x:c r="A1766" t="str">
        <x:v>C01765</x:v>
      </x:c>
      <x:c r="B1766" t="n">
        <x:v>36</x:v>
      </x:c>
      <x:c r="C1766" s="30" t="n">
        <x:v>216883</x:v>
      </x:c>
      <x:c r="D1766" t="n">
        <x:v>715</x:v>
      </x:c>
      <x:c r="E1766" t="n">
        <x:v>28</x:v>
      </x:c>
      <x:c r="F1766" t="str">
        <x:v>Classic</x:v>
      </x:c>
      <x:c r="G1766" t="str">
        <x:v>Digital</x:v>
      </x:c>
      <x:c r="H1766" s="60" t="n">
        <x:v>19485</x:v>
      </x:c>
      <x:c r="I1766" s="60" t="n">
        <x:v>2710.88</x:v>
      </x:c>
      <x:c r="J1766" s="32" t="n">
        <x:v>0.255</x:v>
      </x:c>
      <x:c r="K1766" s="32" t="n">
        <x:v>0.914</x:v>
      </x:c>
      <x:c r="L1766" t="n">
        <x:v>0</x:v>
      </x:c>
      <x:c r="M1766" t="n">
        <x:v>8</x:v>
      </x:c>
      <x:c r="N1766" s="32" t="n">
        <x:v>0.02</x:v>
      </x:c>
    </x:row>
    <x:row r="1767">
      <x:c r="A1767" t="str">
        <x:v>C01766</x:v>
      </x:c>
      <x:c r="B1767" t="n">
        <x:v>21</x:v>
      </x:c>
      <x:c r="C1767" s="30" t="n">
        <x:v>43637</x:v>
      </x:c>
      <x:c r="D1767" t="n">
        <x:v>747</x:v>
      </x:c>
      <x:c r="E1767" t="n">
        <x:v>17</x:v>
      </x:c>
      <x:c r="F1767" t="str">
        <x:v>Gold</x:v>
      </x:c>
      <x:c r="G1767" t="str">
        <x:v>Digital</x:v>
      </x:c>
      <x:c r="H1767" s="60" t="n">
        <x:v>9300</x:v>
      </x:c>
      <x:c r="I1767" s="60" t="n">
        <x:v>935</x:v>
      </x:c>
      <x:c r="J1767" s="32" t="n">
        <x:v>0.39</x:v>
      </x:c>
      <x:c r="K1767" s="32" t="n">
        <x:v>0.91</x:v>
      </x:c>
      <x:c r="L1767" t="n">
        <x:v>0</x:v>
      </x:c>
      <x:c r="M1767" t="n">
        <x:v>9</x:v>
      </x:c>
      <x:c r="N1767" s="32" t="n">
        <x:v>0.02</x:v>
      </x:c>
    </x:row>
    <x:row r="1768">
      <x:c r="A1768" t="str">
        <x:v>C01767</x:v>
      </x:c>
      <x:c r="B1768" t="n">
        <x:v>41</x:v>
      </x:c>
      <x:c r="C1768" s="30" t="n">
        <x:v>79701</x:v>
      </x:c>
      <x:c r="D1768" t="n">
        <x:v>653</x:v>
      </x:c>
      <x:c r="E1768" t="n">
        <x:v>21</x:v>
      </x:c>
      <x:c r="F1768" t="str">
        <x:v>Gold</x:v>
      </x:c>
      <x:c r="G1768" t="str">
        <x:v>Partner</x:v>
      </x:c>
      <x:c r="H1768" s="60" t="n">
        <x:v>13049</x:v>
      </x:c>
      <x:c r="I1768" s="60" t="n">
        <x:v>1715.1</x:v>
      </x:c>
      <x:c r="J1768" s="32" t="n">
        <x:v>0.655</x:v>
      </x:c>
      <x:c r="K1768" s="32" t="n">
        <x:v>0.619</x:v>
      </x:c>
      <x:c r="L1768" t="n">
        <x:v>0</x:v>
      </x:c>
      <x:c r="M1768" t="n">
        <x:v>8</x:v>
      </x:c>
      <x:c r="N1768" s="32" t="n">
        <x:v>0.048</x:v>
      </x:c>
    </x:row>
    <x:row r="1769">
      <x:c r="A1769" t="str">
        <x:v>C01768</x:v>
      </x:c>
      <x:c r="B1769" t="n">
        <x:v>41</x:v>
      </x:c>
      <x:c r="C1769" s="30" t="n">
        <x:v>65912</x:v>
      </x:c>
      <x:c r="D1769" t="n">
        <x:v>671</x:v>
      </x:c>
      <x:c r="E1769" t="n">
        <x:v>44</x:v>
      </x:c>
      <x:c r="F1769" t="str">
        <x:v>Gold</x:v>
      </x:c>
      <x:c r="G1769" t="str">
        <x:v>Digital</x:v>
      </x:c>
      <x:c r="H1769" s="60" t="n">
        <x:v>8691</x:v>
      </x:c>
      <x:c r="I1769" s="60" t="n">
        <x:v>751.25</x:v>
      </x:c>
      <x:c r="J1769" s="32" t="n">
        <x:v>0.618</x:v>
      </x:c>
      <x:c r="K1769" s="32" t="n">
        <x:v>0.777</x:v>
      </x:c>
      <x:c r="L1769" t="n">
        <x:v>0</x:v>
      </x:c>
      <x:c r="M1769" t="n">
        <x:v>7</x:v>
      </x:c>
      <x:c r="N1769" s="32" t="n">
        <x:v>0.199</x:v>
      </x:c>
    </x:row>
    <x:row r="1770">
      <x:c r="A1770" t="str">
        <x:v>C01769</x:v>
      </x:c>
      <x:c r="B1770" t="n">
        <x:v>31</x:v>
      </x:c>
      <x:c r="C1770" s="30" t="n">
        <x:v>88709</x:v>
      </x:c>
      <x:c r="D1770" t="n">
        <x:v>729</x:v>
      </x:c>
      <x:c r="E1770" t="n">
        <x:v>42</x:v>
      </x:c>
      <x:c r="F1770" t="str">
        <x:v>Gold</x:v>
      </x:c>
      <x:c r="G1770" t="str">
        <x:v>Partner</x:v>
      </x:c>
      <x:c r="H1770" s="60" t="n">
        <x:v>14715</x:v>
      </x:c>
      <x:c r="I1770" s="60" t="n">
        <x:v>1910.55</x:v>
      </x:c>
      <x:c r="J1770" s="32" t="n">
        <x:v>0.423</x:v>
      </x:c>
      <x:c r="K1770" s="32" t="n">
        <x:v>0.958</x:v>
      </x:c>
      <x:c r="L1770" t="n">
        <x:v>0</x:v>
      </x:c>
      <x:c r="M1770" t="n">
        <x:v>8</x:v>
      </x:c>
      <x:c r="N1770" s="32" t="n">
        <x:v>0.077</x:v>
      </x:c>
    </x:row>
    <x:row r="1771">
      <x:c r="A1771" t="str">
        <x:v>C01770</x:v>
      </x:c>
      <x:c r="B1771" t="n">
        <x:v>44</x:v>
      </x:c>
      <x:c r="C1771" s="30" t="n">
        <x:v>112421</x:v>
      </x:c>
      <x:c r="D1771" t="n">
        <x:v>668</x:v>
      </x:c>
      <x:c r="E1771" t="n">
        <x:v>7</x:v>
      </x:c>
      <x:c r="F1771" t="str">
        <x:v>Platinum</x:v>
      </x:c>
      <x:c r="G1771" t="str">
        <x:v>Direct Mail</x:v>
      </x:c>
      <x:c r="H1771" s="60" t="n">
        <x:v>21695</x:v>
      </x:c>
      <x:c r="I1771" s="60" t="n">
        <x:v>2308.95</x:v>
      </x:c>
      <x:c r="J1771" s="32" t="n">
        <x:v>0.319</x:v>
      </x:c>
      <x:c r="K1771" s="32" t="n">
        <x:v>0.734</x:v>
      </x:c>
      <x:c r="L1771" t="n">
        <x:v>0</x:v>
      </x:c>
      <x:c r="M1771" t="n">
        <x:v>4</x:v>
      </x:c>
      <x:c r="N1771" s="32" t="n">
        <x:v>0.332</x:v>
      </x:c>
    </x:row>
    <x:row r="1772">
      <x:c r="A1772" t="str">
        <x:v>C01771</x:v>
      </x:c>
      <x:c r="B1772" t="n">
        <x:v>40</x:v>
      </x:c>
      <x:c r="C1772" s="30" t="n">
        <x:v>85461</x:v>
      </x:c>
      <x:c r="D1772" t="n">
        <x:v>683</x:v>
      </x:c>
      <x:c r="E1772" t="n">
        <x:v>25</x:v>
      </x:c>
      <x:c r="F1772" t="str">
        <x:v>Gold</x:v>
      </x:c>
      <x:c r="G1772" t="str">
        <x:v>Partner</x:v>
      </x:c>
      <x:c r="H1772" s="60" t="n">
        <x:v>12562</x:v>
      </x:c>
      <x:c r="I1772" s="60" t="n">
        <x:v>1618.14</x:v>
      </x:c>
      <x:c r="J1772" s="32" t="n">
        <x:v>0.319</x:v>
      </x:c>
      <x:c r="K1772" s="32" t="n">
        <x:v>0.826</x:v>
      </x:c>
      <x:c r="L1772" t="n">
        <x:v>0</x:v>
      </x:c>
      <x:c r="M1772" t="n">
        <x:v>8</x:v>
      </x:c>
      <x:c r="N1772" s="32" t="n">
        <x:v>0.034</x:v>
      </x:c>
    </x:row>
    <x:row r="1773">
      <x:c r="A1773" t="str">
        <x:v>C01772</x:v>
      </x:c>
      <x:c r="B1773" t="n">
        <x:v>24</x:v>
      </x:c>
      <x:c r="C1773" s="30" t="n">
        <x:v>68026</x:v>
      </x:c>
      <x:c r="D1773" t="n">
        <x:v>568</x:v>
      </x:c>
      <x:c r="E1773" t="n">
        <x:v>78</x:v>
      </x:c>
      <x:c r="F1773" t="str">
        <x:v>Classic</x:v>
      </x:c>
      <x:c r="G1773" t="str">
        <x:v>Digital</x:v>
      </x:c>
      <x:c r="H1773" s="60" t="n">
        <x:v>1669</x:v>
      </x:c>
      <x:c r="I1773" s="60" t="n">
        <x:v>422.79</x:v>
      </x:c>
      <x:c r="J1773" s="32" t="n">
        <x:v>0.701</x:v>
      </x:c>
      <x:c r="K1773" s="32" t="n">
        <x:v>0.632</x:v>
      </x:c>
      <x:c r="L1773" t="n">
        <x:v>1</x:v>
      </x:c>
      <x:c r="M1773" t="n">
        <x:v>6</x:v>
      </x:c>
      <x:c r="N1773" s="32" t="n">
        <x:v>0.181</x:v>
      </x:c>
    </x:row>
    <x:row r="1774">
      <x:c r="A1774" t="str">
        <x:v>C01773</x:v>
      </x:c>
      <x:c r="B1774" t="n">
        <x:v>39</x:v>
      </x:c>
      <x:c r="C1774" s="30" t="n">
        <x:v>79524</x:v>
      </x:c>
      <x:c r="D1774" t="n">
        <x:v>673</x:v>
      </x:c>
      <x:c r="E1774" t="n">
        <x:v>50</x:v>
      </x:c>
      <x:c r="F1774" t="str">
        <x:v>Gold</x:v>
      </x:c>
      <x:c r="G1774" t="str">
        <x:v>Partner</x:v>
      </x:c>
      <x:c r="H1774" s="60" t="n">
        <x:v>8245</x:v>
      </x:c>
      <x:c r="I1774" s="60" t="n">
        <x:v>726.48</x:v>
      </x:c>
      <x:c r="J1774" s="32" t="n">
        <x:v>0.396</x:v>
      </x:c>
      <x:c r="K1774" s="32" t="n">
        <x:v>0.774</x:v>
      </x:c>
      <x:c r="L1774" t="n">
        <x:v>0</x:v>
      </x:c>
      <x:c r="M1774" t="n">
        <x:v>7</x:v>
      </x:c>
      <x:c r="N1774" s="32" t="n">
        <x:v>0.188</x:v>
      </x:c>
    </x:row>
    <x:row r="1775">
      <x:c r="A1775" t="str">
        <x:v>C01774</x:v>
      </x:c>
      <x:c r="B1775" t="n">
        <x:v>23</x:v>
      </x:c>
      <x:c r="C1775" s="30" t="n">
        <x:v>43035</x:v>
      </x:c>
      <x:c r="D1775" t="n">
        <x:v>685</x:v>
      </x:c>
      <x:c r="E1775" t="n">
        <x:v>23</x:v>
      </x:c>
      <x:c r="F1775" t="str">
        <x:v>Classic</x:v>
      </x:c>
      <x:c r="G1775" t="str">
        <x:v>Direct Mail</x:v>
      </x:c>
      <x:c r="H1775" s="60" t="n">
        <x:v>5249</x:v>
      </x:c>
      <x:c r="I1775" s="60" t="n">
        <x:v>716.64</x:v>
      </x:c>
      <x:c r="J1775" s="32" t="n">
        <x:v>0.356</x:v>
      </x:c>
      <x:c r="K1775" s="32" t="n">
        <x:v>0.861</x:v>
      </x:c>
      <x:c r="L1775" t="n">
        <x:v>0</x:v>
      </x:c>
      <x:c r="M1775" t="n">
        <x:v>6</x:v>
      </x:c>
      <x:c r="N1775" s="32" t="n">
        <x:v>0.161</x:v>
      </x:c>
    </x:row>
    <x:row r="1776">
      <x:c r="A1776" t="str">
        <x:v>C01775</x:v>
      </x:c>
      <x:c r="B1776" t="n">
        <x:v>47</x:v>
      </x:c>
      <x:c r="C1776" s="30" t="n">
        <x:v>40466</x:v>
      </x:c>
      <x:c r="D1776" t="n">
        <x:v>761</x:v>
      </x:c>
      <x:c r="E1776" t="n">
        <x:v>76</x:v>
      </x:c>
      <x:c r="F1776" t="str">
        <x:v>Gold</x:v>
      </x:c>
      <x:c r="G1776" t="str">
        <x:v>Branch</x:v>
      </x:c>
      <x:c r="H1776" s="60" t="n">
        <x:v>8726</x:v>
      </x:c>
      <x:c r="I1776" s="60" t="n">
        <x:v>925.7</x:v>
      </x:c>
      <x:c r="J1776" s="32" t="n">
        <x:v>0.43</x:v>
      </x:c>
      <x:c r="K1776" s="32" t="n">
        <x:v>0.959</x:v>
      </x:c>
      <x:c r="L1776" t="n">
        <x:v>0</x:v>
      </x:c>
      <x:c r="M1776" t="n">
        <x:v>6</x:v>
      </x:c>
      <x:c r="N1776" s="32" t="n">
        <x:v>0.167</x:v>
      </x:c>
    </x:row>
    <x:row r="1777">
      <x:c r="A1777" t="str">
        <x:v>C01776</x:v>
      </x:c>
      <x:c r="B1777" t="n">
        <x:v>60</x:v>
      </x:c>
      <x:c r="C1777" s="30" t="n">
        <x:v>69732</x:v>
      </x:c>
      <x:c r="D1777" t="n">
        <x:v>614</x:v>
      </x:c>
      <x:c r="E1777" t="n">
        <x:v>34</x:v>
      </x:c>
      <x:c r="F1777" t="str">
        <x:v>Classic</x:v>
      </x:c>
      <x:c r="G1777" t="str">
        <x:v>Branch</x:v>
      </x:c>
      <x:c r="H1777" s="60" t="n">
        <x:v>3493</x:v>
      </x:c>
      <x:c r="I1777" s="60" t="n">
        <x:v>838.76</x:v>
      </x:c>
      <x:c r="J1777" s="32" t="n">
        <x:v>0.737</x:v>
      </x:c>
      <x:c r="K1777" s="32" t="n">
        <x:v>0.697</x:v>
      </x:c>
      <x:c r="L1777" t="n">
        <x:v>0</x:v>
      </x:c>
      <x:c r="M1777" t="n">
        <x:v>7</x:v>
      </x:c>
      <x:c r="N1777" s="32" t="n">
        <x:v>0.092</x:v>
      </x:c>
    </x:row>
    <x:row r="1778">
      <x:c r="A1778" t="str">
        <x:v>C01777</x:v>
      </x:c>
      <x:c r="B1778" t="n">
        <x:v>29</x:v>
      </x:c>
      <x:c r="C1778" s="30" t="n">
        <x:v>42543</x:v>
      </x:c>
      <x:c r="D1778" t="n">
        <x:v>668</x:v>
      </x:c>
      <x:c r="E1778" t="n">
        <x:v>55</x:v>
      </x:c>
      <x:c r="F1778" t="str">
        <x:v>Classic</x:v>
      </x:c>
      <x:c r="G1778" t="str">
        <x:v>Direct Mail</x:v>
      </x:c>
      <x:c r="H1778" s="60" t="n">
        <x:v>3163</x:v>
      </x:c>
      <x:c r="I1778" s="60" t="n">
        <x:v>266.16</x:v>
      </x:c>
      <x:c r="J1778" s="32" t="n">
        <x:v>0.405</x:v>
      </x:c>
      <x:c r="K1778" s="32" t="n">
        <x:v>0.655</x:v>
      </x:c>
      <x:c r="L1778" t="n">
        <x:v>0</x:v>
      </x:c>
      <x:c r="M1778" t="n">
        <x:v>7</x:v>
      </x:c>
      <x:c r="N1778" s="32" t="n">
        <x:v>0.089</x:v>
      </x:c>
    </x:row>
    <x:row r="1779">
      <x:c r="A1779" t="str">
        <x:v>C01778</x:v>
      </x:c>
      <x:c r="B1779" t="n">
        <x:v>40</x:v>
      </x:c>
      <x:c r="C1779" s="30" t="n">
        <x:v>50181</x:v>
      </x:c>
      <x:c r="D1779" t="n">
        <x:v>692</x:v>
      </x:c>
      <x:c r="E1779" t="n">
        <x:v>11</x:v>
      </x:c>
      <x:c r="F1779" t="str">
        <x:v>Classic</x:v>
      </x:c>
      <x:c r="G1779" t="str">
        <x:v>Direct Mail</x:v>
      </x:c>
      <x:c r="H1779" s="60" t="n">
        <x:v>8468</x:v>
      </x:c>
      <x:c r="I1779" s="60" t="n">
        <x:v>718.79</x:v>
      </x:c>
      <x:c r="J1779" s="32" t="n">
        <x:v>0.316</x:v>
      </x:c>
      <x:c r="K1779" s="32" t="n">
        <x:v>0.73</x:v>
      </x:c>
      <x:c r="L1779" t="n">
        <x:v>0</x:v>
      </x:c>
      <x:c r="M1779" t="n">
        <x:v>5</x:v>
      </x:c>
      <x:c r="N1779" s="32" t="n">
        <x:v>0.203</x:v>
      </x:c>
    </x:row>
    <x:row r="1780">
      <x:c r="A1780" t="str">
        <x:v>C01779</x:v>
      </x:c>
      <x:c r="B1780" t="n">
        <x:v>25</x:v>
      </x:c>
      <x:c r="C1780" s="30" t="n">
        <x:v>108944</x:v>
      </x:c>
      <x:c r="D1780" t="n">
        <x:v>715</x:v>
      </x:c>
      <x:c r="E1780" t="n">
        <x:v>39</x:v>
      </x:c>
      <x:c r="F1780" t="str">
        <x:v>GOLD</x:v>
      </x:c>
      <x:c r="G1780" t="str">
        <x:v>Partner</x:v>
      </x:c>
      <x:c r="H1780" s="60" t="n">
        <x:v>19515</x:v>
      </x:c>
      <x:c r="I1780" s="60" t="n">
        <x:v>1994.96</x:v>
      </x:c>
      <x:c r="J1780" s="32" t="n">
        <x:v>0.492</x:v>
      </x:c>
      <x:c r="K1780" s="32" t="n">
        <x:v>1</x:v>
      </x:c>
      <x:c r="L1780" t="n">
        <x:v>0</x:v>
      </x:c>
      <x:c r="M1780" t="n">
        <x:v>8</x:v>
      </x:c>
      <x:c r="N1780" s="32" t="n">
        <x:v>0.086</x:v>
      </x:c>
    </x:row>
    <x:row r="1781">
      <x:c r="A1781" t="str">
        <x:v>C01780</x:v>
      </x:c>
      <x:c r="B1781" t="n">
        <x:v>50</x:v>
      </x:c>
      <x:c r="C1781" s="30" t="n">
        <x:v>51462</x:v>
      </x:c>
      <x:c r="D1781" t="n">
        <x:v>791</x:v>
      </x:c>
      <x:c r="E1781" t="n">
        <x:v>20</x:v>
      </x:c>
      <x:c r="F1781" t="str">
        <x:v>Gold</x:v>
      </x:c>
      <x:c r="G1781" t="str">
        <x:v>Digital</x:v>
      </x:c>
      <x:c r="H1781" s="60" t="n">
        <x:v>11433</x:v>
      </x:c>
      <x:c r="I1781" s="60" t="n">
        <x:v>1387.84</x:v>
      </x:c>
      <x:c r="J1781" s="32" t="n">
        <x:v>0.227</x:v>
      </x:c>
      <x:c r="K1781" s="32" t="n">
        <x:v>0.941</x:v>
      </x:c>
      <x:c r="L1781" t="n">
        <x:v>0</x:v>
      </x:c>
      <x:c r="M1781" t="n">
        <x:v>5</x:v>
      </x:c>
      <x:c r="N1781" s="32" t="n">
        <x:v>0.204</x:v>
      </x:c>
    </x:row>
    <x:row r="1782">
      <x:c r="A1782" t="str">
        <x:v>C01781</x:v>
      </x:c>
      <x:c r="B1782" t="n">
        <x:v>45</x:v>
      </x:c>
      <x:c r="C1782" s="30" t="n">
        <x:v>56549</x:v>
      </x:c>
      <x:c r="D1782" t="n">
        <x:v>619</x:v>
      </x:c>
      <x:c r="E1782" t="n">
        <x:v>120</x:v>
      </x:c>
      <x:c r="F1782" t="str">
        <x:v>Classic</x:v>
      </x:c>
      <x:c r="G1782" t="str">
        <x:v>Partner</x:v>
      </x:c>
      <x:c r="H1782" s="60" t="n">
        <x:v>1485</x:v>
      </x:c>
      <x:c r="I1782" s="60" t="n">
        <x:v>205.03</x:v>
      </x:c>
      <x:c r="J1782" s="32" t="n">
        <x:v>0.449</x:v>
      </x:c>
      <x:c r="K1782" s="32" t="n">
        <x:v>0.733</x:v>
      </x:c>
      <x:c r="L1782" t="n">
        <x:v>0</x:v>
      </x:c>
      <x:c r="M1782" t="n">
        <x:v>7</x:v>
      </x:c>
      <x:c r="N1782" s="32" t="n">
        <x:v>0.118</x:v>
      </x:c>
    </x:row>
    <x:row r="1783">
      <x:c r="A1783" t="str">
        <x:v>C01782</x:v>
      </x:c>
      <x:c r="B1783" t="n">
        <x:v>66</x:v>
      </x:c>
      <x:c r="C1783" s="30" t="n">
        <x:v>64271</x:v>
      </x:c>
      <x:c r="D1783" t="n">
        <x:v>612</x:v>
      </x:c>
      <x:c r="E1783" t="n">
        <x:v>33</x:v>
      </x:c>
      <x:c r="F1783" t="str">
        <x:v>Classic</x:v>
      </x:c>
      <x:c r="G1783" t="str">
        <x:v>Partner</x:v>
      </x:c>
      <x:c r="H1783" s="60" t="n">
        <x:v>6077</x:v>
      </x:c>
      <x:c r="I1783" s="60" t="n">
        <x:v>309.79</x:v>
      </x:c>
      <x:c r="J1783" s="32" t="n">
        <x:v>0.388</x:v>
      </x:c>
      <x:c r="K1783" s="32" t="n">
        <x:v>0.605</x:v>
      </x:c>
      <x:c r="L1783" t="n">
        <x:v>0</x:v>
      </x:c>
      <x:c r="M1783" t="n">
        <x:v>8</x:v>
      </x:c>
      <x:c r="N1783" s="32" t="n">
        <x:v>0.072</x:v>
      </x:c>
    </x:row>
    <x:row r="1784">
      <x:c r="A1784" t="str">
        <x:v>C01783</x:v>
      </x:c>
      <x:c r="B1784" t="n">
        <x:v>42</x:v>
      </x:c>
      <x:c r="C1784" s="30" t="n">
        <x:v>63102</x:v>
      </x:c>
      <x:c r="D1784" t="n">
        <x:v>564</x:v>
      </x:c>
      <x:c r="E1784" t="n">
        <x:v>27</x:v>
      </x:c>
      <x:c r="F1784" t="str">
        <x:v>Classic</x:v>
      </x:c>
      <x:c r="G1784" t="str">
        <x:v>Partner</x:v>
      </x:c>
      <x:c r="H1784" s="60" t="n">
        <x:v>1000</x:v>
      </x:c>
      <x:c r="I1784" s="60" t="n">
        <x:v>820</x:v>
      </x:c>
      <x:c r="J1784" s="32" t="n">
        <x:v>0.461</x:v>
      </x:c>
      <x:c r="K1784" s="32" t="n">
        <x:v>0.67</x:v>
      </x:c>
      <x:c r="L1784" t="n">
        <x:v>0</x:v>
      </x:c>
      <x:c r="M1784" t="n">
        <x:v>6</x:v>
      </x:c>
      <x:c r="N1784" s="32" t="n">
        <x:v>0.165</x:v>
      </x:c>
    </x:row>
    <x:row r="1785">
      <x:c r="A1785" t="str">
        <x:v>C01784</x:v>
      </x:c>
      <x:c r="B1785" t="n">
        <x:v>22</x:v>
      </x:c>
      <x:c r="C1785" s="30" t="n">
        <x:v>118246</x:v>
      </x:c>
      <x:c r="D1785" t="n">
        <x:v>792</x:v>
      </x:c>
      <x:c r="E1785" t="n">
        <x:v>46</x:v>
      </x:c>
      <x:c r="F1785" t="str">
        <x:v>Classic</x:v>
      </x:c>
      <x:c r="G1785" t="str">
        <x:v>Digital</x:v>
      </x:c>
      <x:c r="H1785" s="60" t="n">
        <x:v>14484</x:v>
      </x:c>
      <x:c r="I1785" s="60" t="n">
        <x:v>1025.85</x:v>
      </x:c>
      <x:c r="J1785" s="32" t="n">
        <x:v>0.38</x:v>
      </x:c>
      <x:c r="K1785" s="32" t="n">
        <x:v>1</x:v>
      </x:c>
      <x:c r="L1785" t="n">
        <x:v>0</x:v>
      </x:c>
      <x:c r="M1785" t="n">
        <x:v>6</x:v>
      </x:c>
      <x:c r="N1785" s="32" t="n">
        <x:v>0.178</x:v>
      </x:c>
    </x:row>
    <x:row r="1786">
      <x:c r="A1786" t="str">
        <x:v>C01785</x:v>
      </x:c>
      <x:c r="B1786" t="n">
        <x:v>59</x:v>
      </x:c>
      <x:c r="C1786" s="30" t="n">
        <x:v>28000</x:v>
      </x:c>
      <x:c r="D1786" t="n">
        <x:v>734</x:v>
      </x:c>
      <x:c r="E1786" t="n">
        <x:v>115</x:v>
      </x:c>
      <x:c r="F1786" t="str">
        <x:v>Classic</x:v>
      </x:c>
      <x:c r="G1786" t="str">
        <x:v>Branch</x:v>
      </x:c>
      <x:c r="H1786" s="60" t="n">
        <x:v>5865</x:v>
      </x:c>
      <x:c r="I1786" s="60" t="n">
        <x:v>404.22</x:v>
      </x:c>
      <x:c r="J1786" s="32" t="n">
        <x:v>0.442</x:v>
      </x:c>
      <x:c r="K1786" s="32" t="n">
        <x:v>0.723</x:v>
      </x:c>
      <x:c r="L1786" t="n">
        <x:v>0</x:v>
      </x:c>
      <x:c r="M1786" t="n">
        <x:v>7</x:v>
      </x:c>
      <x:c r="N1786" s="32" t="n">
        <x:v>0.115</x:v>
      </x:c>
    </x:row>
    <x:row r="1787">
      <x:c r="A1787" t="str">
        <x:v>C01786</x:v>
      </x:c>
      <x:c r="B1787" t="n">
        <x:v>38</x:v>
      </x:c>
      <x:c r="C1787" s="30" t="n">
        <x:v>58972</x:v>
      </x:c>
      <x:c r="D1787" t="n">
        <x:v>621</x:v>
      </x:c>
      <x:c r="E1787" t="n">
        <x:v>50</x:v>
      </x:c>
      <x:c r="F1787" t="str">
        <x:v>Classic</x:v>
      </x:c>
      <x:c r="G1787" t="str">
        <x:v>Partner</x:v>
      </x:c>
      <x:c r="H1787" s="60" t="n">
        <x:v>5474</x:v>
      </x:c>
      <x:c r="I1787" s="60" t="n">
        <x:v>489.55</x:v>
      </x:c>
      <x:c r="J1787" s="32" t="n">
        <x:v>0.471</x:v>
      </x:c>
      <x:c r="K1787" s="32" t="n">
        <x:v>0.729</x:v>
      </x:c>
      <x:c r="L1787" t="n">
        <x:v>0</x:v>
      </x:c>
      <x:c r="M1787" t="n">
        <x:v>8</x:v>
      </x:c>
      <x:c r="N1787" s="32" t="n">
        <x:v>0.091</x:v>
      </x:c>
    </x:row>
    <x:row r="1788">
      <x:c r="A1788" t="str">
        <x:v>C01787</x:v>
      </x:c>
      <x:c r="B1788" t="n">
        <x:v>40</x:v>
      </x:c>
      <x:c r="C1788" s="30" t="n">
        <x:v>37960</x:v>
      </x:c>
      <x:c r="D1788" t="n">
        <x:v>671</x:v>
      </x:c>
      <x:c r="E1788" t="n">
        <x:v>35</x:v>
      </x:c>
      <x:c r="F1788" t="str">
        <x:v>Classic</x:v>
      </x:c>
      <x:c r="G1788" t="str">
        <x:v>Partner</x:v>
      </x:c>
      <x:c r="H1788" s="60" t="n">
        <x:v>5476</x:v>
      </x:c>
      <x:c r="I1788" s="60" t="n">
        <x:v>454.01</x:v>
      </x:c>
      <x:c r="J1788" s="32" t="n">
        <x:v>0.35</x:v>
      </x:c>
      <x:c r="K1788" s="32" t="n">
        <x:v>0.66</x:v>
      </x:c>
      <x:c r="L1788" t="n">
        <x:v>0</x:v>
      </x:c>
      <x:c r="M1788" t="n">
        <x:v>10</x:v>
      </x:c>
      <x:c r="N1788" s="32" t="n">
        <x:v>0.02</x:v>
      </x:c>
    </x:row>
    <x:row r="1789">
      <x:c r="A1789" t="str">
        <x:v>C01788</x:v>
      </x:c>
      <x:c r="B1789" t="n">
        <x:v>50</x:v>
      </x:c>
      <x:c r="C1789" s="30" t="n">
        <x:v>36730</x:v>
      </x:c>
      <x:c r="D1789" t="n">
        <x:v>713</x:v>
      </x:c>
      <x:c r="E1789" t="n">
        <x:v>57</x:v>
      </x:c>
      <x:c r="F1789" t="str">
        <x:v>Classic</x:v>
      </x:c>
      <x:c r="G1789" t="str">
        <x:v>Direct Mail</x:v>
      </x:c>
      <x:c r="H1789" s="60" t="n">
        <x:v>3914</x:v>
      </x:c>
      <x:c r="I1789" s="60" t="n">
        <x:v>1413.24</x:v>
      </x:c>
      <x:c r="J1789" s="32" t="n">
        <x:v>0.557</x:v>
      </x:c>
      <x:c r="K1789" s="32" t="n">
        <x:v>0.774</x:v>
      </x:c>
      <x:c r="L1789" t="n">
        <x:v>0</x:v>
      </x:c>
      <x:c r="M1789" t="n">
        <x:v>7</x:v>
      </x:c>
      <x:c r="N1789" s="32" t="n">
        <x:v>0.121</x:v>
      </x:c>
    </x:row>
    <x:row r="1790">
      <x:c r="A1790" t="str">
        <x:v>C01789</x:v>
      </x:c>
      <x:c r="B1790" t="n">
        <x:v>29</x:v>
      </x:c>
      <x:c r="C1790" s="30" t="n">
        <x:v>66241</x:v>
      </x:c>
      <x:c r="D1790" t="n">
        <x:v>633</x:v>
      </x:c>
      <x:c r="E1790" t="n">
        <x:v>73</x:v>
      </x:c>
      <x:c r="F1790" t="str">
        <x:v>Classic</x:v>
      </x:c>
      <x:c r="G1790" t="str">
        <x:v>Direct Mail</x:v>
      </x:c>
      <x:c r="H1790" s="60" t="n">
        <x:v>5047</x:v>
      </x:c>
      <x:c r="I1790" s="60" t="n">
        <x:v>915.46</x:v>
      </x:c>
      <x:c r="J1790" s="32" t="n">
        <x:v>0.447</x:v>
      </x:c>
      <x:c r="K1790" s="32" t="n">
        <x:v>0.659</x:v>
      </x:c>
      <x:c r="L1790" t="n">
        <x:v>0</x:v>
      </x:c>
      <x:c r="M1790" t="n">
        <x:v>8</x:v>
      </x:c>
      <x:c r="N1790" s="32" t="n">
        <x:v>0.056</x:v>
      </x:c>
    </x:row>
    <x:row r="1791">
      <x:c r="A1791" t="str">
        <x:v>C01790</x:v>
      </x:c>
      <x:c r="B1791" t="n">
        <x:v>51</x:v>
      </x:c>
      <x:c r="C1791" s="30" t="n">
        <x:v>89137</x:v>
      </x:c>
      <x:c r="D1791" t="n">
        <x:v>645</x:v>
      </x:c>
      <x:c r="E1791" t="n">
        <x:v>41</x:v>
      </x:c>
      <x:c r="F1791" t="str">
        <x:v>Gold</x:v>
      </x:c>
      <x:c r="G1791" t="str">
        <x:v>Partner</x:v>
      </x:c>
      <x:c r="H1791" s="60" t="n">
        <x:v>10891</x:v>
      </x:c>
      <x:c r="I1791" s="60" t="n">
        <x:v>1178.2</x:v>
      </x:c>
      <x:c r="J1791" s="32" t="n">
        <x:v>0.292</x:v>
      </x:c>
      <x:c r="K1791" s="32" t="n">
        <x:v>0.826</x:v>
      </x:c>
      <x:c r="L1791" t="n">
        <x:v>1</x:v>
      </x:c>
      <x:c r="M1791" t="n">
        <x:v>9</x:v>
      </x:c>
      <x:c r="N1791" s="32" t="n">
        <x:v>0.073</x:v>
      </x:c>
    </x:row>
    <x:row r="1792">
      <x:c r="A1792" t="str">
        <x:v>C01791</x:v>
      </x:c>
      <x:c r="B1792" t="n">
        <x:v>39</x:v>
      </x:c>
      <x:c r="C1792" s="30" t="n">
        <x:v>50750</x:v>
      </x:c>
      <x:c r="D1792" t="n">
        <x:v>668</x:v>
      </x:c>
      <x:c r="E1792" t="n">
        <x:v>108</x:v>
      </x:c>
      <x:c r="F1792" t="str">
        <x:v>Classic</x:v>
      </x:c>
      <x:c r="G1792" t="str">
        <x:v>Digital</x:v>
      </x:c>
      <x:c r="H1792" s="60" t="n">
        <x:v>3781</x:v>
      </x:c>
      <x:c r="I1792" s="60" t="n">
        <x:v>352.73</x:v>
      </x:c>
      <x:c r="J1792" s="32" t="n">
        <x:v>0.399</x:v>
      </x:c>
      <x:c r="K1792" s="32" t="n">
        <x:v>0.783</x:v>
      </x:c>
      <x:c r="L1792" t="n">
        <x:v>0</x:v>
      </x:c>
      <x:c r="M1792" t="n">
        <x:v>6</x:v>
      </x:c>
      <x:c r="N1792" s="32" t="n">
        <x:v>0.171</x:v>
      </x:c>
    </x:row>
    <x:row r="1793">
      <x:c r="A1793" t="str">
        <x:v>C01792</x:v>
      </x:c>
      <x:c r="B1793" t="n">
        <x:v>40</x:v>
      </x:c>
      <x:c r="C1793" s="30" t="n">
        <x:v>109523</x:v>
      </x:c>
      <x:c r="D1793" t="n">
        <x:v>642</x:v>
      </x:c>
      <x:c r="E1793" t="n">
        <x:v>77</x:v>
      </x:c>
      <x:c r="F1793" t="str">
        <x:v>Gold</x:v>
      </x:c>
      <x:c r="G1793" t="str">
        <x:v>Direct Mail</x:v>
      </x:c>
      <x:c r="H1793" s="60" t="n">
        <x:v>11806</x:v>
      </x:c>
      <x:c r="I1793" s="60" t="n">
        <x:v>1911.38</x:v>
      </x:c>
      <x:c r="J1793" s="32" t="n">
        <x:v>0.552</x:v>
      </x:c>
      <x:c r="K1793" s="32" t="n">
        <x:v>0.654</x:v>
      </x:c>
      <x:c r="L1793" t="n">
        <x:v>0</x:v>
      </x:c>
      <x:c r="M1793" t="n">
        <x:v>8</x:v>
      </x:c>
      <x:c r="N1793" s="32" t="n">
        <x:v>0.062</x:v>
      </x:c>
    </x:row>
    <x:row r="1794">
      <x:c r="A1794" t="str">
        <x:v>C01793</x:v>
      </x:c>
      <x:c r="B1794" t="n">
        <x:v>48</x:v>
      </x:c>
      <x:c r="C1794" s="30" t="n">
        <x:v>56390</x:v>
      </x:c>
      <x:c r="D1794" t="n">
        <x:v>682</x:v>
      </x:c>
      <x:c r="E1794" t="n">
        <x:v>51</x:v>
      </x:c>
      <x:c r="F1794" t="str">
        <x:v>Gold</x:v>
      </x:c>
      <x:c r="G1794" t="str">
        <x:v>Direct Mail</x:v>
      </x:c>
      <x:c r="H1794" s="60" t="n">
        <x:v>6236</x:v>
      </x:c>
      <x:c r="I1794" s="60" t="n">
        <x:v>526.8</x:v>
      </x:c>
      <x:c r="J1794" s="32" t="n">
        <x:v>0.33</x:v>
      </x:c>
      <x:c r="K1794" s="32" t="n">
        <x:v>0.8</x:v>
      </x:c>
      <x:c r="L1794" t="n">
        <x:v>0</x:v>
      </x:c>
      <x:c r="M1794" t="n">
        <x:v>6</x:v>
      </x:c>
      <x:c r="N1794" s="32" t="n">
        <x:v>0.24</x:v>
      </x:c>
    </x:row>
    <x:row r="1795">
      <x:c r="A1795" t="str">
        <x:v>C01794</x:v>
      </x:c>
      <x:c r="B1795" t="n">
        <x:v>40</x:v>
      </x:c>
      <x:c r="C1795" s="30" t="n">
        <x:v>51243</x:v>
      </x:c>
      <x:c r="D1795" t="n">
        <x:v>681</x:v>
      </x:c>
      <x:c r="E1795" t="n">
        <x:v>77</x:v>
      </x:c>
      <x:c r="F1795" t="str">
        <x:v>Classic</x:v>
      </x:c>
      <x:c r="G1795" t="str">
        <x:v> Branch</x:v>
      </x:c>
      <x:c r="H1795" s="60" t="n">
        <x:v>7563</x:v>
      </x:c>
      <x:c r="I1795" s="60" t="n">
        <x:v>809</x:v>
      </x:c>
      <x:c r="J1795" s="32" t="n">
        <x:v>0.354</x:v>
      </x:c>
      <x:c r="K1795" s="32" t="n">
        <x:v>0.805</x:v>
      </x:c>
      <x:c r="L1795" t="n">
        <x:v>0</x:v>
      </x:c>
      <x:c r="M1795" t="n">
        <x:v>7</x:v>
      </x:c>
      <x:c r="N1795" s="32" t="n">
        <x:v>0.119</x:v>
      </x:c>
    </x:row>
    <x:row r="1796">
      <x:c r="A1796" t="str">
        <x:v>C01795</x:v>
      </x:c>
      <x:c r="B1796" t="n">
        <x:v>44</x:v>
      </x:c>
      <x:c r="C1796" s="30" t="n">
        <x:v>58905</x:v>
      </x:c>
      <x:c r="D1796" t="n">
        <x:v>649</x:v>
      </x:c>
      <x:c r="E1796" t="n">
        <x:v>41</x:v>
      </x:c>
      <x:c r="F1796" t="str">
        <x:v>Classic</x:v>
      </x:c>
      <x:c r="G1796" t="str">
        <x:v>Digital</x:v>
      </x:c>
      <x:c r="H1796" s="60" t="n">
        <x:v>5655</x:v>
      </x:c>
      <x:c r="I1796" s="60" t="n">
        <x:v>526</x:v>
      </x:c>
      <x:c r="J1796" s="32" t="n">
        <x:v>0.507</x:v>
      </x:c>
      <x:c r="K1796" s="32" t="n">
        <x:v>0.761</x:v>
      </x:c>
      <x:c r="L1796" t="n">
        <x:v>0</x:v>
      </x:c>
      <x:c r="M1796" t="n">
        <x:v>5</x:v>
      </x:c>
      <x:c r="N1796" s="32" t="n">
        <x:v>0.254</x:v>
      </x:c>
    </x:row>
    <x:row r="1797">
      <x:c r="A1797" t="str">
        <x:v>C01796</x:v>
      </x:c>
      <x:c r="B1797" t="n">
        <x:v>43</x:v>
      </x:c>
      <x:c r="C1797" s="30" t="n">
        <x:v>127146</x:v>
      </x:c>
      <x:c r="D1797" t="n">
        <x:v>724</x:v>
      </x:c>
      <x:c r="E1797" t="n">
        <x:v>62</x:v>
      </x:c>
      <x:c r="F1797" t="str">
        <x:v>Gold</x:v>
      </x:c>
      <x:c r="G1797" t="str">
        <x:v>Digital</x:v>
      </x:c>
      <x:c r="H1797" s="60" t="n">
        <x:v>19334</x:v>
      </x:c>
      <x:c r="I1797" s="60" t="n">
        <x:v>2129.76</x:v>
      </x:c>
      <x:c r="J1797" s="32" t="n">
        <x:v>0.252</x:v>
      </x:c>
      <x:c r="K1797" s="32" t="n">
        <x:v>0.948</x:v>
      </x:c>
      <x:c r="L1797" t="n">
        <x:v>0</x:v>
      </x:c>
      <x:c r="M1797" t="n">
        <x:v>7</x:v>
      </x:c>
      <x:c r="N1797" s="32" t="n">
        <x:v>0.085</x:v>
      </x:c>
    </x:row>
    <x:row r="1798">
      <x:c r="A1798" t="str">
        <x:v>C01797</x:v>
      </x:c>
      <x:c r="B1798" t="n">
        <x:v>27</x:v>
      </x:c>
      <x:c r="C1798" s="30" t="n">
        <x:v>47569</x:v>
      </x:c>
      <x:c r="D1798" t="n">
        <x:v>683</x:v>
      </x:c>
      <x:c r="E1798" t="n">
        <x:v>40</x:v>
      </x:c>
      <x:c r="F1798" t="str">
        <x:v>Classic</x:v>
      </x:c>
      <x:c r="G1798" t="str">
        <x:v>Branch</x:v>
      </x:c>
      <x:c r="H1798" s="60" t="n">
        <x:v>7579</x:v>
      </x:c>
      <x:c r="I1798" s="60" t="n">
        <x:v>875.48</x:v>
      </x:c>
      <x:c r="J1798" s="32" t="n">
        <x:v>0.452</x:v>
      </x:c>
      <x:c r="K1798" s="32" t="n">
        <x:v>0.685</x:v>
      </x:c>
      <x:c r="L1798" t="n">
        <x:v>0</x:v>
      </x:c>
      <x:c r="M1798" t="n">
        <x:v>6</x:v>
      </x:c>
      <x:c r="N1798" s="32" t="n">
        <x:v>0.151</x:v>
      </x:c>
    </x:row>
    <x:row r="1799">
      <x:c r="A1799" t="str">
        <x:v>C01798</x:v>
      </x:c>
      <x:c r="B1799" t="n">
        <x:v>57</x:v>
      </x:c>
      <x:c r="C1799" s="30" t="n">
        <x:v>79136</x:v>
      </x:c>
      <x:c r="D1799" t="n">
        <x:v>688</x:v>
      </x:c>
      <x:c r="E1799" t="n">
        <x:v>29</x:v>
      </x:c>
      <x:c r="F1799" t="str">
        <x:v>Gold</x:v>
      </x:c>
      <x:c r="G1799" t="str">
        <x:v>Partner</x:v>
      </x:c>
      <x:c r="H1799" s="60" t="n">
        <x:v>10351</x:v>
      </x:c>
      <x:c r="I1799" s="60" t="n">
        <x:v>1312.57</x:v>
      </x:c>
      <x:c r="J1799" s="32" t="n">
        <x:v>0.319</x:v>
      </x:c>
      <x:c r="K1799" s="32" t="n">
        <x:v>0.87</x:v>
      </x:c>
      <x:c r="L1799" t="n">
        <x:v>0</x:v>
      </x:c>
      <x:c r="M1799" t="n">
        <x:v>8</x:v>
      </x:c>
      <x:c r="N1799" s="32" t="n">
        <x:v>0.06</x:v>
      </x:c>
    </x:row>
    <x:row r="1800">
      <x:c r="A1800" t="str">
        <x:v>C01799</x:v>
      </x:c>
      <x:c r="B1800" t="n">
        <x:v>26</x:v>
      </x:c>
      <x:c r="C1800" s="30" t="n">
        <x:v>106208</x:v>
      </x:c>
      <x:c r="D1800" t="n">
        <x:v>682</x:v>
      </x:c>
      <x:c r="E1800" t="n">
        <x:v>33</x:v>
      </x:c>
      <x:c r="F1800" t="str">
        <x:v>Gold</x:v>
      </x:c>
      <x:c r="G1800" t="str">
        <x:v>Digital</x:v>
      </x:c>
      <x:c r="H1800" s="60" t="n">
        <x:v>13582</x:v>
      </x:c>
      <x:c r="I1800" s="60" t="n">
        <x:v>1725.55</x:v>
      </x:c>
      <x:c r="J1800" s="32" t="n">
        <x:v>0.543</x:v>
      </x:c>
      <x:c r="K1800" s="32" t="n">
        <x:v>0.843</x:v>
      </x:c>
      <x:c r="L1800" t="n">
        <x:v>0</x:v>
      </x:c>
      <x:c r="M1800" t="n">
        <x:v>7</x:v>
      </x:c>
      <x:c r="N1800" s="32" t="n">
        <x:v>0.088</x:v>
      </x:c>
    </x:row>
    <x:row r="1801">
      <x:c r="A1801" t="str">
        <x:v>C01800</x:v>
      </x:c>
      <x:c r="B1801" t="n">
        <x:v>69</x:v>
      </x:c>
      <x:c r="C1801" s="30" t="n">
        <x:v>67157</x:v>
      </x:c>
      <x:c r="D1801" t="n">
        <x:v>669</x:v>
      </x:c>
      <x:c r="E1801" t="n">
        <x:v>42</x:v>
      </x:c>
      <x:c r="F1801" t="str">
        <x:v>Classic</x:v>
      </x:c>
      <x:c r="G1801" t="str">
        <x:v>Branch</x:v>
      </x:c>
      <x:c r="H1801" s="60" t="n">
        <x:v>9256</x:v>
      </x:c>
      <x:c r="I1801" s="60" t="n">
        <x:v>610.58</x:v>
      </x:c>
      <x:c r="J1801" s="32" t="n">
        <x:v>0.468</x:v>
      </x:c>
      <x:c r="K1801" s="32" t="n">
        <x:v>0.819</x:v>
      </x:c>
      <x:c r="L1801" t="n">
        <x:v>0</x:v>
      </x:c>
      <x:c r="M1801" t="n">
        <x:v>7</x:v>
      </x:c>
      <x:c r="N1801" s="32" t="n">
        <x:v>0.126</x:v>
      </x:c>
    </x:row>
    <x:row r="1802">
      <x:c r="A1802" t="str">
        <x:v>C01801</x:v>
      </x:c>
      <x:c r="B1802" t="n">
        <x:v>43</x:v>
      </x:c>
      <x:c r="C1802" s="30" t="n">
        <x:v>75947</x:v>
      </x:c>
      <x:c r="D1802" t="n">
        <x:v>674</x:v>
      </x:c>
      <x:c r="E1802" t="n">
        <x:v>31</x:v>
      </x:c>
      <x:c r="F1802" t="str">
        <x:v>Gold</x:v>
      </x:c>
      <x:c r="G1802" t="str">
        <x:v>Digital</x:v>
      </x:c>
      <x:c r="H1802" s="60" t="n">
        <x:v>11946</x:v>
      </x:c>
      <x:c r="I1802" s="60" t="n">
        <x:v>1287.14</x:v>
      </x:c>
      <x:c r="J1802" s="32" t="n">
        <x:v>0.279</x:v>
      </x:c>
      <x:c r="K1802" s="32" t="n">
        <x:v>0.649</x:v>
      </x:c>
      <x:c r="L1802" t="n">
        <x:v>0</x:v>
      </x:c>
      <x:c r="M1802" t="n">
        <x:v>6</x:v>
      </x:c>
      <x:c r="N1802" s="32" t="n">
        <x:v>0.173</x:v>
      </x:c>
    </x:row>
    <x:row r="1803">
      <x:c r="A1803" t="str">
        <x:v>C01802</x:v>
      </x:c>
      <x:c r="B1803" t="n">
        <x:v>41</x:v>
      </x:c>
      <x:c r="C1803" s="30" t="n">
        <x:v>103146</x:v>
      </x:c>
      <x:c r="D1803" t="n">
        <x:v>664</x:v>
      </x:c>
      <x:c r="E1803" t="n">
        <x:v>26</x:v>
      </x:c>
      <x:c r="F1803" t="str">
        <x:v>Gold</x:v>
      </x:c>
      <x:c r="G1803" t="str">
        <x:v>Direct Mail</x:v>
      </x:c>
      <x:c r="H1803" s="60" t="n">
        <x:v>14627</x:v>
      </x:c>
      <x:c r="I1803" s="60" t="n">
        <x:v>1500.85</x:v>
      </x:c>
      <x:c r="J1803" s="32" t="n">
        <x:v>0.533</x:v>
      </x:c>
      <x:c r="K1803" s="32" t="n">
        <x:v>0.758</x:v>
      </x:c>
      <x:c r="L1803" t="n">
        <x:v>0</x:v>
      </x:c>
      <x:c r="M1803" t="n">
        <x:v>7</x:v>
      </x:c>
      <x:c r="N1803" s="32" t="n">
        <x:v>0.176</x:v>
      </x:c>
    </x:row>
    <x:row r="1804">
      <x:c r="A1804" t="str">
        <x:v>C01803</x:v>
      </x:c>
      <x:c r="B1804" t="n">
        <x:v>39</x:v>
      </x:c>
      <x:c r="C1804" s="30" t="n">
        <x:v>112084</x:v>
      </x:c>
      <x:c r="D1804" t="n">
        <x:v>667</x:v>
      </x:c>
      <x:c r="E1804" t="n">
        <x:v>46</x:v>
      </x:c>
      <x:c r="F1804" t="str">
        <x:v>Classic</x:v>
      </x:c>
      <x:c r="G1804" t="str">
        <x:v>Direct Mail</x:v>
      </x:c>
      <x:c r="H1804" s="60" t="n">
        <x:v>10705</x:v>
      </x:c>
      <x:c r="I1804" s="60" t="n">
        <x:v>1367.78</x:v>
      </x:c>
      <x:c r="J1804" s="32" t="n">
        <x:v>0.395</x:v>
      </x:c>
      <x:c r="K1804" s="32" t="n">
        <x:v>0.789</x:v>
      </x:c>
      <x:c r="L1804" t="n">
        <x:v>0</x:v>
      </x:c>
      <x:c r="M1804" t="n">
        <x:v>6</x:v>
      </x:c>
      <x:c r="N1804" s="32" t="n">
        <x:v>0.152</x:v>
      </x:c>
    </x:row>
    <x:row r="1805">
      <x:c r="A1805" t="str">
        <x:v>C01804</x:v>
      </x:c>
      <x:c r="B1805" t="n">
        <x:v>21</x:v>
      </x:c>
      <x:c r="C1805" s="30" t="n">
        <x:v>56845</x:v>
      </x:c>
      <x:c r="D1805" t="n">
        <x:v>762</x:v>
      </x:c>
      <x:c r="E1805" t="n">
        <x:v>46</x:v>
      </x:c>
      <x:c r="F1805" t="str">
        <x:v>Gold</x:v>
      </x:c>
      <x:c r="G1805" t="str">
        <x:v>Direct Mail</x:v>
      </x:c>
      <x:c r="H1805" s="60" t="n">
        <x:v>11350</x:v>
      </x:c>
      <x:c r="I1805" s="60" t="n">
        <x:v>1331.16</x:v>
      </x:c>
      <x:c r="J1805" s="32" t="n">
        <x:v>0.336</x:v>
      </x:c>
      <x:c r="K1805" s="32" t="n">
        <x:v>0.998</x:v>
      </x:c>
      <x:c r="L1805" t="n">
        <x:v>0</x:v>
      </x:c>
      <x:c r="M1805" t="n">
        <x:v>10</x:v>
      </x:c>
      <x:c r="N1805" s="32" t="n">
        <x:v>0.02</x:v>
      </x:c>
    </x:row>
    <x:row r="1806">
      <x:c r="A1806" t="str">
        <x:v>C01805</x:v>
      </x:c>
      <x:c r="B1806" t="n">
        <x:v>59</x:v>
      </x:c>
      <x:c r="C1806" s="30" t="n">
        <x:v>173745</x:v>
      </x:c>
      <x:c r="D1806" t="n">
        <x:v>707</x:v>
      </x:c>
      <x:c r="E1806" t="n">
        <x:v>33</x:v>
      </x:c>
      <x:c r="F1806" t="str">
        <x:v>Gold</x:v>
      </x:c>
      <x:c r="G1806" t="str">
        <x:v>Digital</x:v>
      </x:c>
      <x:c r="H1806" s="60" t="n">
        <x:v>24014</x:v>
      </x:c>
      <x:c r="I1806" s="60" t="n">
        <x:v>3144.77</x:v>
      </x:c>
      <x:c r="J1806" s="32" t="n">
        <x:v>0.333</x:v>
      </x:c>
      <x:c r="K1806" s="32" t="n">
        <x:v>0.836</x:v>
      </x:c>
      <x:c r="L1806" t="n">
        <x:v>0</x:v>
      </x:c>
      <x:c r="M1806" t="n">
        <x:v>7</x:v>
      </x:c>
      <x:c r="N1806" s="32" t="n">
        <x:v>0.111</x:v>
      </x:c>
    </x:row>
    <x:row r="1807">
      <x:c r="A1807" t="str">
        <x:v>C01806</x:v>
      </x:c>
      <x:c r="B1807" t="n">
        <x:v>28</x:v>
      </x:c>
      <x:c r="C1807" s="30" t="n">
        <x:v>75213</x:v>
      </x:c>
      <x:c r="D1807" t="n">
        <x:v>693</x:v>
      </x:c>
      <x:c r="E1807" t="n">
        <x:v>85</x:v>
      </x:c>
      <x:c r="F1807" t="str">
        <x:v>Gold</x:v>
      </x:c>
      <x:c r="G1807" t="str">
        <x:v>Branch </x:v>
      </x:c>
      <x:c r="H1807" s="60" t="n">
        <x:v>14311</x:v>
      </x:c>
      <x:c r="I1807" s="60" t="n">
        <x:v>1444.07</x:v>
      </x:c>
      <x:c r="J1807" s="32" t="n">
        <x:v>0.213</x:v>
      </x:c>
      <x:c r="K1807" s="32" t="n">
        <x:v>0.92</x:v>
      </x:c>
      <x:c r="L1807" t="n">
        <x:v>0</x:v>
      </x:c>
      <x:c r="M1807" t="n">
        <x:v>8</x:v>
      </x:c>
      <x:c r="N1807" s="32" t="n">
        <x:v>0.084</x:v>
      </x:c>
    </x:row>
    <x:row r="1808">
      <x:c r="A1808" t="str">
        <x:v>C01807</x:v>
      </x:c>
      <x:c r="B1808" t="n">
        <x:v>42</x:v>
      </x:c>
      <x:c r="C1808" s="30" t="n">
        <x:v>61962</x:v>
      </x:c>
      <x:c r="D1808" t="n">
        <x:v>791</x:v>
      </x:c>
      <x:c r="E1808" t="n">
        <x:v>80</x:v>
      </x:c>
      <x:c r="F1808" t="str">
        <x:v>Gold</x:v>
      </x:c>
      <x:c r="G1808" t="str">
        <x:v>Branch</x:v>
      </x:c>
      <x:c r="H1808" s="60" t="n">
        <x:v>13971</x:v>
      </x:c>
      <x:c r="I1808" s="60" t="n">
        <x:v>1584.91</x:v>
      </x:c>
      <x:c r="J1808" s="32" t="n">
        <x:v>0.43</x:v>
      </x:c>
      <x:c r="K1808" s="32" t="n">
        <x:v>1</x:v>
      </x:c>
      <x:c r="L1808" t="n">
        <x:v>0</x:v>
      </x:c>
      <x:c r="M1808" t="n">
        <x:v>5</x:v>
      </x:c>
      <x:c r="N1808" s="32" t="n">
        <x:v>0.208</x:v>
      </x:c>
    </x:row>
    <x:row r="1809">
      <x:c r="A1809" t="str">
        <x:v>C01808</x:v>
      </x:c>
      <x:c r="B1809" t="n">
        <x:v>54</x:v>
      </x:c>
      <x:c r="C1809" s="30" t="n">
        <x:v>75379</x:v>
      </x:c>
      <x:c r="D1809" t="n">
        <x:v>720</x:v>
      </x:c>
      <x:c r="E1809" t="n">
        <x:v>25</x:v>
      </x:c>
      <x:c r="F1809" t="str">
        <x:v>Gold</x:v>
      </x:c>
      <x:c r="G1809" t="str">
        <x:v>Branch</x:v>
      </x:c>
      <x:c r="H1809" s="60" t="n">
        <x:v>12120</x:v>
      </x:c>
      <x:c r="I1809" s="60" t="n">
        <x:v>1527.3</x:v>
      </x:c>
      <x:c r="J1809" s="32" t="n">
        <x:v>0.43</x:v>
      </x:c>
      <x:c r="K1809" s="32" t="n">
        <x:v>0.652</x:v>
      </x:c>
      <x:c r="L1809" t="n">
        <x:v>0</x:v>
      </x:c>
      <x:c r="M1809" t="n">
        <x:v>5</x:v>
      </x:c>
      <x:c r="N1809" s="32" t="n">
        <x:v>0.208</x:v>
      </x:c>
    </x:row>
    <x:row r="1810">
      <x:c r="A1810" t="str">
        <x:v>C01809</x:v>
      </x:c>
      <x:c r="B1810" t="n">
        <x:v>38</x:v>
      </x:c>
      <x:c r="C1810" s="30" t="n">
        <x:v>50284</x:v>
      </x:c>
      <x:c r="D1810" t="n">
        <x:v>574</x:v>
      </x:c>
      <x:c r="E1810" t="n">
        <x:v>22</x:v>
      </x:c>
      <x:c r="F1810" t="str">
        <x:v>Classic</x:v>
      </x:c>
      <x:c r="G1810" t="str">
        <x:v>Digital</x:v>
      </x:c>
      <x:c r="H1810" s="60" t="n">
        <x:v>1000</x:v>
      </x:c>
      <x:c r="I1810" s="60" t="n">
        <x:v>150</x:v>
      </x:c>
      <x:c r="J1810" s="32" t="n">
        <x:v>0.541</x:v>
      </x:c>
      <x:c r="K1810" s="32" t="n">
        <x:v>0.643</x:v>
      </x:c>
      <x:c r="L1810" t="n">
        <x:v>0</x:v>
      </x:c>
      <x:c r="M1810" t="n">
        <x:v>6</x:v>
      </x:c>
      <x:c r="N1810" s="32" t="n">
        <x:v>0.183</x:v>
      </x:c>
    </x:row>
    <x:row r="1811">
      <x:c r="A1811" t="str">
        <x:v>C01810</x:v>
      </x:c>
      <x:c r="B1811" t="n">
        <x:v>24</x:v>
      </x:c>
      <x:c r="C1811" s="30" t="n">
        <x:v>89876</x:v>
      </x:c>
      <x:c r="D1811" t="n">
        <x:v>568</x:v>
      </x:c>
      <x:c r="E1811" t="n">
        <x:v>46</x:v>
      </x:c>
      <x:c r="F1811" t="str">
        <x:v>Classic </x:v>
      </x:c>
      <x:c r="G1811" t="str">
        <x:v>Digital</x:v>
      </x:c>
      <x:c r="H1811" s="60" t="n">
        <x:v>5090</x:v>
      </x:c>
      <x:c r="I1811" s="60" t="n">
        <x:v>656.98</x:v>
      </x:c>
      <x:c r="J1811" s="32" t="n">
        <x:v>0.658</x:v>
      </x:c>
      <x:c r="K1811" s="32" t="n">
        <x:v>0.581</x:v>
      </x:c>
      <x:c r="L1811" t="n">
        <x:v>1</x:v>
      </x:c>
      <x:c r="M1811" t="n">
        <x:v>8</x:v>
      </x:c>
      <x:c r="N1811" s="32" t="n">
        <x:v>0.021</x:v>
      </x:c>
    </x:row>
    <x:row r="1812">
      <x:c r="A1812" t="str">
        <x:v>C01811</x:v>
      </x:c>
      <x:c r="B1812" t="n">
        <x:v>53</x:v>
      </x:c>
      <x:c r="C1812" s="30" t="n">
        <x:v>48398</x:v>
      </x:c>
      <x:c r="D1812" t="n">
        <x:v>683</x:v>
      </x:c>
      <x:c r="E1812" t="n">
        <x:v>43</x:v>
      </x:c>
      <x:c r="F1812" t="str">
        <x:v>Classic</x:v>
      </x:c>
      <x:c r="G1812" t="str">
        <x:v>Branch</x:v>
      </x:c>
      <x:c r="H1812" s="60" t="n">
        <x:v>4078</x:v>
      </x:c>
      <x:c r="I1812" s="60" t="n">
        <x:v>415.66</x:v>
      </x:c>
      <x:c r="J1812" s="32" t="n">
        <x:v>0.745</x:v>
      </x:c>
      <x:c r="K1812" s="32" t="n">
        <x:v>0.903</x:v>
      </x:c>
      <x:c r="L1812" t="n">
        <x:v>0</x:v>
      </x:c>
      <x:c r="M1812" t="n">
        <x:v>7</x:v>
      </x:c>
      <x:c r="N1812" s="32" t="n">
        <x:v>0.074</x:v>
      </x:c>
    </x:row>
    <x:row r="1813">
      <x:c r="A1813" t="str">
        <x:v>C01812</x:v>
      </x:c>
      <x:c r="B1813" t="n">
        <x:v>37</x:v>
      </x:c>
      <x:c r="C1813" s="30" t="n">
        <x:v>163222</x:v>
      </x:c>
      <x:c r="D1813" t="n">
        <x:v>661</x:v>
      </x:c>
      <x:c r="E1813" t="n">
        <x:v>66</x:v>
      </x:c>
      <x:c r="F1813" t="str">
        <x:v>Platinum</x:v>
      </x:c>
      <x:c r="G1813" t="str">
        <x:v>Digital</x:v>
      </x:c>
      <x:c r="H1813" s="60" t="n">
        <x:v>33112</x:v>
      </x:c>
      <x:c r="I1813" s="60" t="n">
        <x:v>3742.75</x:v>
      </x:c>
      <x:c r="J1813" s="32" t="n">
        <x:v>0.45</x:v>
      </x:c>
      <x:c r="K1813" s="32" t="n">
        <x:v>0.664</x:v>
      </x:c>
      <x:c r="L1813" t="n">
        <x:v>0</x:v>
      </x:c>
      <x:c r="M1813" t="n">
        <x:v>9</x:v>
      </x:c>
      <x:c r="N1813" s="32" t="n">
        <x:v>0.02</x:v>
      </x:c>
    </x:row>
    <x:row r="1814">
      <x:c r="A1814" t="str">
        <x:v>C01813</x:v>
      </x:c>
      <x:c r="B1814" t="n">
        <x:v>35</x:v>
      </x:c>
      <x:c r="C1814" s="30" t="n">
        <x:v>36461</x:v>
      </x:c>
      <x:c r="D1814" t="n">
        <x:v>688</x:v>
      </x:c>
      <x:c r="E1814" t="n">
        <x:v>13</x:v>
      </x:c>
      <x:c r="F1814" t="str">
        <x:v>Classic</x:v>
      </x:c>
      <x:c r="G1814" t="str">
        <x:v>Digital</x:v>
      </x:c>
      <x:c r="H1814" s="60" t="n">
        <x:v>4947</x:v>
      </x:c>
      <x:c r="I1814" s="60" t="n">
        <x:v>236.37</x:v>
      </x:c>
      <x:c r="J1814" s="32" t="n">
        <x:v>0.277</x:v>
      </x:c>
      <x:c r="K1814" s="32" t="n">
        <x:v>0.839</x:v>
      </x:c>
      <x:c r="L1814" t="n">
        <x:v>0</x:v>
      </x:c>
      <x:c r="M1814" t="n">
        <x:v>9</x:v>
      </x:c>
      <x:c r="N1814" s="32" t="n">
        <x:v>0.02</x:v>
      </x:c>
    </x:row>
    <x:row r="1815">
      <x:c r="A1815" t="str">
        <x:v>C01814</x:v>
      </x:c>
      <x:c r="B1815" t="n">
        <x:v>44</x:v>
      </x:c>
      <x:c r="C1815" s="30" t="n">
        <x:v>103267</x:v>
      </x:c>
      <x:c r="D1815" t="n">
        <x:v>661</x:v>
      </x:c>
      <x:c r="E1815" t="n">
        <x:v>17</x:v>
      </x:c>
      <x:c r="F1815" t="str">
        <x:v>Gold</x:v>
      </x:c>
      <x:c r="G1815" t="str">
        <x:v>Partner</x:v>
      </x:c>
      <x:c r="H1815" s="60" t="n">
        <x:v>14402</x:v>
      </x:c>
      <x:c r="I1815" s="60" t="n">
        <x:v>1721.4</x:v>
      </x:c>
      <x:c r="J1815" s="32" t="n">
        <x:v>0.458</x:v>
      </x:c>
      <x:c r="K1815" s="32" t="n">
        <x:v>0.822</x:v>
      </x:c>
      <x:c r="L1815" t="n">
        <x:v>0</x:v>
      </x:c>
      <x:c r="M1815" t="n">
        <x:v>10</x:v>
      </x:c>
      <x:c r="N1815" s="32" t="n">
        <x:v>0.02</x:v>
      </x:c>
    </x:row>
    <x:row r="1816">
      <x:c r="A1816" t="str">
        <x:v>C01815</x:v>
      </x:c>
      <x:c r="B1816" t="n">
        <x:v>37</x:v>
      </x:c>
      <x:c r="C1816" s="30" t="n">
        <x:v>89756</x:v>
      </x:c>
      <x:c r="D1816" t="n">
        <x:v>596</x:v>
      </x:c>
      <x:c r="E1816" t="n">
        <x:v>75</x:v>
      </x:c>
      <x:c r="F1816" t="str">
        <x:v>Gold</x:v>
      </x:c>
      <x:c r="G1816" t="str">
        <x:v>Digital</x:v>
      </x:c>
      <x:c r="H1816" s="60" t="n">
        <x:v>8486</x:v>
      </x:c>
      <x:c r="I1816" s="60" t="n">
        <x:v>1217.73</x:v>
      </x:c>
      <x:c r="J1816" s="32" t="n">
        <x:v>0.466</x:v>
      </x:c>
      <x:c r="K1816" s="32" t="n">
        <x:v>0.525</x:v>
      </x:c>
      <x:c r="L1816" t="n">
        <x:v>2</x:v>
      </x:c>
      <x:c r="M1816" t="n">
        <x:v>10</x:v>
      </x:c>
      <x:c r="N1816" s="32" t="n">
        <x:v>0.02</x:v>
      </x:c>
    </x:row>
    <x:row r="1817">
      <x:c r="A1817" t="str">
        <x:v>C01816</x:v>
      </x:c>
      <x:c r="B1817" t="n">
        <x:v>49</x:v>
      </x:c>
      <x:c r="C1817" s="30" t="n">
        <x:v>85167</x:v>
      </x:c>
      <x:c r="D1817" t="n">
        <x:v>605</x:v>
      </x:c>
      <x:c r="E1817" t="n">
        <x:v>24</x:v>
      </x:c>
      <x:c r="F1817" t="str">
        <x:v>GOLD</x:v>
      </x:c>
      <x:c r="G1817" t="str">
        <x:v>Digital </x:v>
      </x:c>
      <x:c r="H1817" s="60" t="n">
        <x:v>7162</x:v>
      </x:c>
      <x:c r="I1817" s="60" t="n">
        <x:v>984.74</x:v>
      </x:c>
      <x:c r="J1817" s="32" t="n">
        <x:v>0.67</x:v>
      </x:c>
      <x:c r="K1817" s="32" t="n">
        <x:v>0.592</x:v>
      </x:c>
      <x:c r="L1817" t="n">
        <x:v>0</x:v>
      </x:c>
      <x:c r="M1817" t="n">
        <x:v>8</x:v>
      </x:c>
      <x:c r="N1817" s="32" t="n">
        <x:v>0.1</x:v>
      </x:c>
    </x:row>
    <x:row r="1818">
      <x:c r="A1818" t="str">
        <x:v>C01817</x:v>
      </x:c>
      <x:c r="B1818" t="n">
        <x:v>48</x:v>
      </x:c>
      <x:c r="C1818" s="30" t="n">
        <x:v>139033</x:v>
      </x:c>
      <x:c r="D1818" t="n">
        <x:v>691</x:v>
      </x:c>
      <x:c r="E1818" t="n">
        <x:v>32</x:v>
      </x:c>
      <x:c r="F1818" t="str">
        <x:v>Platinum</x:v>
      </x:c>
      <x:c r="G1818" t="str">
        <x:v>Partner</x:v>
      </x:c>
      <x:c r="H1818" s="60" t="n">
        <x:v>26814</x:v>
      </x:c>
      <x:c r="I1818" s="60" t="n">
        <x:v>3440.31</x:v>
      </x:c>
      <x:c r="J1818" s="32" t="n">
        <x:v>0.413</x:v>
      </x:c>
      <x:c r="K1818" s="32" t="n">
        <x:v>0.682</x:v>
      </x:c>
      <x:c r="L1818" t="n">
        <x:v>0</x:v>
      </x:c>
      <x:c r="M1818" t="n">
        <x:v>10</x:v>
      </x:c>
      <x:c r="N1818" s="32" t="n">
        <x:v>0.02</x:v>
      </x:c>
    </x:row>
    <x:row r="1819">
      <x:c r="A1819" t="str">
        <x:v>C01818</x:v>
      </x:c>
      <x:c r="B1819" t="n">
        <x:v>48</x:v>
      </x:c>
      <x:c r="C1819" s="30" t="n">
        <x:v>95477</x:v>
      </x:c>
      <x:c r="D1819" t="n">
        <x:v>654</x:v>
      </x:c>
      <x:c r="E1819" t="n">
        <x:v>26</x:v>
      </x:c>
      <x:c r="F1819" t="str">
        <x:v>Gold</x:v>
      </x:c>
      <x:c r="G1819" t="str">
        <x:v>Branch</x:v>
      </x:c>
      <x:c r="H1819" s="60" t="n">
        <x:v>13382</x:v>
      </x:c>
      <x:c r="I1819" s="60" t="n">
        <x:v>1576.28</x:v>
      </x:c>
      <x:c r="J1819" s="32" t="n">
        <x:v>0.391</x:v>
      </x:c>
      <x:c r="K1819" s="32" t="n">
        <x:v>0.893</x:v>
      </x:c>
      <x:c r="L1819" t="n">
        <x:v>0</x:v>
      </x:c>
      <x:c r="M1819" t="n">
        <x:v>5</x:v>
      </x:c>
      <x:c r="N1819" s="32" t="n">
        <x:v>0.234</x:v>
      </x:c>
    </x:row>
    <x:row r="1820">
      <x:c r="A1820" t="str">
        <x:v>C01819</x:v>
      </x:c>
      <x:c r="B1820" t="n">
        <x:v>35</x:v>
      </x:c>
      <x:c r="C1820" s="30" t="n">
        <x:v>51043</x:v>
      </x:c>
      <x:c r="D1820" t="n">
        <x:v>757</x:v>
      </x:c>
      <x:c r="E1820" t="n">
        <x:v>31</x:v>
      </x:c>
      <x:c r="F1820" t="str">
        <x:v>Gold</x:v>
      </x:c>
      <x:c r="G1820" t="str">
        <x:v>Digital</x:v>
      </x:c>
      <x:c r="H1820" s="60" t="n">
        <x:v>11185</x:v>
      </x:c>
      <x:c r="I1820" s="60" t="n">
        <x:v>1577.78</x:v>
      </x:c>
      <x:c r="J1820" s="32" t="n">
        <x:v>0.278</x:v>
      </x:c>
      <x:c r="K1820" s="32" t="n">
        <x:v>0.896</x:v>
      </x:c>
      <x:c r="L1820" t="n">
        <x:v>0</x:v>
      </x:c>
      <x:c r="M1820" t="n">
        <x:v>7</x:v>
      </x:c>
      <x:c r="N1820" s="32" t="n">
        <x:v>0.173</x:v>
      </x:c>
    </x:row>
    <x:row r="1821">
      <x:c r="A1821" t="str">
        <x:v>C01820</x:v>
      </x:c>
      <x:c r="B1821" t="n">
        <x:v>21</x:v>
      </x:c>
      <x:c r="C1821" s="30" t="n">
        <x:v>46823</x:v>
      </x:c>
      <x:c r="D1821" t="n">
        <x:v>733</x:v>
      </x:c>
      <x:c r="E1821" t="n">
        <x:v>99</x:v>
      </x:c>
      <x:c r="F1821" t="str">
        <x:v>Gold</x:v>
      </x:c>
      <x:c r="G1821" t="str">
        <x:v>Digital</x:v>
      </x:c>
      <x:c r="H1821" s="60" t="n">
        <x:v>8135</x:v>
      </x:c>
      <x:c r="I1821" s="60" t="n">
        <x:v>1631.07</x:v>
      </x:c>
      <x:c r="J1821" s="32" t="n">
        <x:v>0.166</x:v>
      </x:c>
      <x:c r="K1821" s="32" t="n">
        <x:v>0.801</x:v>
      </x:c>
      <x:c r="L1821" t="n">
        <x:v>0</x:v>
      </x:c>
      <x:c r="M1821" t="n">
        <x:v>9</x:v>
      </x:c>
      <x:c r="N1821" s="32" t="n">
        <x:v>0.02</x:v>
      </x:c>
    </x:row>
    <x:row r="1822">
      <x:c r="A1822" t="str">
        <x:v>C01821</x:v>
      </x:c>
      <x:c r="B1822" t="n">
        <x:v>27</x:v>
      </x:c>
      <x:c r="C1822" s="30" t="n">
        <x:v>46065</x:v>
      </x:c>
      <x:c r="D1822" t="n">
        <x:v>707</x:v>
      </x:c>
      <x:c r="E1822" t="n">
        <x:v>31</x:v>
      </x:c>
      <x:c r="F1822" t="str">
        <x:v>Classic</x:v>
      </x:c>
      <x:c r="G1822" t="str">
        <x:v>Digital</x:v>
      </x:c>
      <x:c r="H1822" s="60" t="n">
        <x:v>3168</x:v>
      </x:c>
      <x:c r="I1822" s="60" t="n">
        <x:v>150</x:v>
      </x:c>
      <x:c r="J1822" s="32" t="n">
        <x:v>0.535</x:v>
      </x:c>
      <x:c r="K1822" s="32" t="n">
        <x:v>0.749</x:v>
      </x:c>
      <x:c r="L1822" t="n">
        <x:v>0</x:v>
      </x:c>
      <x:c r="M1822" t="n">
        <x:v>9</x:v>
      </x:c>
      <x:c r="N1822" s="32" t="n">
        <x:v>0.037</x:v>
      </x:c>
    </x:row>
    <x:row r="1823">
      <x:c r="A1823" t="str">
        <x:v>C01822</x:v>
      </x:c>
      <x:c r="B1823" t="n">
        <x:v>45</x:v>
      </x:c>
      <x:c r="C1823" s="30" t="n">
        <x:v>37273</x:v>
      </x:c>
      <x:c r="D1823" t="n">
        <x:v>712</x:v>
      </x:c>
      <x:c r="E1823" t="n">
        <x:v>61</x:v>
      </x:c>
      <x:c r="F1823" t="str">
        <x:v>Classic</x:v>
      </x:c>
      <x:c r="G1823" t="str">
        <x:v>Partner</x:v>
      </x:c>
      <x:c r="H1823" s="60" t="n">
        <x:v>4016</x:v>
      </x:c>
      <x:c r="I1823" s="60" t="n">
        <x:v>317.57</x:v>
      </x:c>
      <x:c r="J1823" s="32" t="n">
        <x:v>0.217</x:v>
      </x:c>
      <x:c r="K1823" s="32" t="n">
        <x:v>0.93</x:v>
      </x:c>
      <x:c r="L1823" t="n">
        <x:v>0</x:v>
      </x:c>
      <x:c r="M1823" t="n">
        <x:v>8</x:v>
      </x:c>
      <x:c r="N1823" s="32" t="n">
        <x:v>0.07</x:v>
      </x:c>
    </x:row>
    <x:row r="1824">
      <x:c r="A1824" t="str">
        <x:v>C01823</x:v>
      </x:c>
      <x:c r="B1824" t="n">
        <x:v>33</x:v>
      </x:c>
      <x:c r="C1824" s="30" t="n">
        <x:v>97123</x:v>
      </x:c>
      <x:c r="D1824" t="n">
        <x:v>747</x:v>
      </x:c>
      <x:c r="E1824" t="n">
        <x:v>66</x:v>
      </x:c>
      <x:c r="F1824" t="str">
        <x:v>Platinum</x:v>
      </x:c>
      <x:c r="G1824" t="str">
        <x:v>Partner</x:v>
      </x:c>
      <x:c r="H1824" s="60" t="n">
        <x:v>22936</x:v>
      </x:c>
      <x:c r="I1824" s="60" t="n">
        <x:v>2412.47</x:v>
      </x:c>
      <x:c r="J1824" s="32" t="n">
        <x:v>0.203</x:v>
      </x:c>
      <x:c r="K1824" s="32" t="n">
        <x:v>0.824</x:v>
      </x:c>
      <x:c r="L1824" t="n">
        <x:v>0</x:v>
      </x:c>
      <x:c r="M1824" t="n">
        <x:v>7</x:v>
      </x:c>
      <x:c r="N1824" s="32" t="n">
        <x:v>0.124</x:v>
      </x:c>
    </x:row>
    <x:row r="1825">
      <x:c r="A1825" t="str">
        <x:v>C01824</x:v>
      </x:c>
      <x:c r="B1825" t="n">
        <x:v>59</x:v>
      </x:c>
      <x:c r="C1825" s="30" t="n">
        <x:v>66828</x:v>
      </x:c>
      <x:c r="D1825" t="n">
        <x:v>736</x:v>
      </x:c>
      <x:c r="E1825" t="n">
        <x:v>7</x:v>
      </x:c>
      <x:c r="F1825" t="str">
        <x:v>Gold</x:v>
      </x:c>
      <x:c r="G1825" t="str">
        <x:v>Digital</x:v>
      </x:c>
      <x:c r="H1825" s="60" t="n">
        <x:v>8227</x:v>
      </x:c>
      <x:c r="I1825" s="60" t="n">
        <x:v>838.51</x:v>
      </x:c>
      <x:c r="J1825" s="32" t="n">
        <x:v>0.245</x:v>
      </x:c>
      <x:c r="K1825" s="32" t="n">
        <x:v>0.865</x:v>
      </x:c>
      <x:c r="L1825" t="n">
        <x:v>0</x:v>
      </x:c>
      <x:c r="M1825" t="n">
        <x:v>7</x:v>
      </x:c>
      <x:c r="N1825" s="32" t="n">
        <x:v>0.226</x:v>
      </x:c>
    </x:row>
    <x:row r="1826">
      <x:c r="A1826" t="str">
        <x:v>C01825</x:v>
      </x:c>
      <x:c r="B1826" t="n">
        <x:v>27</x:v>
      </x:c>
      <x:c r="C1826" s="30" t="n">
        <x:v>113402</x:v>
      </x:c>
      <x:c r="D1826" t="n">
        <x:v>620</x:v>
      </x:c>
      <x:c r="E1826" t="n">
        <x:v>19</x:v>
      </x:c>
      <x:c r="F1826" t="str">
        <x:v>Gold</x:v>
      </x:c>
      <x:c r="G1826" t="str">
        <x:v>Partner</x:v>
      </x:c>
      <x:c r="H1826" s="60" t="n">
        <x:v>12713</x:v>
      </x:c>
      <x:c r="I1826" s="60" t="n">
        <x:v>1466.47</x:v>
      </x:c>
      <x:c r="J1826" s="32" t="n">
        <x:v>0.651</x:v>
      </x:c>
      <x:c r="K1826" s="32" t="n">
        <x:v>0.687</x:v>
      </x:c>
      <x:c r="L1826" t="n">
        <x:v>0</x:v>
      </x:c>
      <x:c r="M1826" t="n">
        <x:v>7</x:v>
      </x:c>
      <x:c r="N1826" s="32" t="n">
        <x:v>0.099</x:v>
      </x:c>
    </x:row>
    <x:row r="1827">
      <x:c r="A1827" t="str">
        <x:v>C01826</x:v>
      </x:c>
      <x:c r="B1827" t="n">
        <x:v>36</x:v>
      </x:c>
      <x:c r="C1827" s="30" t="n">
        <x:v>93065</x:v>
      </x:c>
      <x:c r="D1827" t="n">
        <x:v>654</x:v>
      </x:c>
      <x:c r="E1827" t="n">
        <x:v>20</x:v>
      </x:c>
      <x:c r="F1827" t="str">
        <x:v>Gold</x:v>
      </x:c>
      <x:c r="G1827" t="str">
        <x:v>Digital</x:v>
      </x:c>
      <x:c r="H1827" s="60" t="n">
        <x:v>13853</x:v>
      </x:c>
      <x:c r="I1827" s="60" t="n">
        <x:v>1452.2</x:v>
      </x:c>
      <x:c r="J1827" s="32" t="n">
        <x:v>0.394</x:v>
      </x:c>
      <x:c r="K1827" s="32" t="n">
        <x:v>0.773</x:v>
      </x:c>
      <x:c r="L1827" t="n">
        <x:v>0</x:v>
      </x:c>
      <x:c r="M1827" t="n">
        <x:v>8</x:v>
      </x:c>
      <x:c r="N1827" s="32" t="n">
        <x:v>0.081</x:v>
      </x:c>
    </x:row>
    <x:row r="1828">
      <x:c r="A1828" t="str">
        <x:v>C01827</x:v>
      </x:c>
      <x:c r="B1828" t="n">
        <x:v>51</x:v>
      </x:c>
      <x:c r="C1828" s="30" t="n">
        <x:v>64978</x:v>
      </x:c>
      <x:c r="D1828" t="n">
        <x:v>650</x:v>
      </x:c>
      <x:c r="E1828" t="n">
        <x:v>26</x:v>
      </x:c>
      <x:c r="F1828" t="str">
        <x:v>Classic</x:v>
      </x:c>
      <x:c r="G1828" t="str">
        <x:v>Direct Mail</x:v>
      </x:c>
      <x:c r="H1828" s="60" t="n">
        <x:v>5139</x:v>
      </x:c>
      <x:c r="I1828" s="60" t="n">
        <x:v>799.58</x:v>
      </x:c>
      <x:c r="J1828" s="32" t="n">
        <x:v>0.519</x:v>
      </x:c>
      <x:c r="K1828" s="32" t="n">
        <x:v>0.9</x:v>
      </x:c>
      <x:c r="L1828" t="n">
        <x:v>0</x:v>
      </x:c>
      <x:c r="M1828" t="n">
        <x:v>6</x:v>
      </x:c>
      <x:c r="N1828" s="32" t="n">
        <x:v>0.18</x:v>
      </x:c>
    </x:row>
    <x:row r="1829">
      <x:c r="A1829" t="str">
        <x:v>C01828</x:v>
      </x:c>
      <x:c r="B1829" t="n">
        <x:v>21</x:v>
      </x:c>
      <x:c r="C1829" s="30" t="n">
        <x:v>59820</x:v>
      </x:c>
      <x:c r="D1829" t="n">
        <x:v>679</x:v>
      </x:c>
      <x:c r="E1829" t="n">
        <x:v>18</x:v>
      </x:c>
      <x:c r="F1829" t="str">
        <x:v>Gold </x:v>
      </x:c>
      <x:c r="G1829" t="str">
        <x:v>Partner</x:v>
      </x:c>
      <x:c r="H1829" s="60" t="n">
        <x:v>11537</x:v>
      </x:c>
      <x:c r="I1829" s="60" t="n">
        <x:v>1593.09</x:v>
      </x:c>
      <x:c r="J1829" s="32" t="n">
        <x:v>0.259</x:v>
      </x:c>
      <x:c r="K1829" s="32" t="n">
        <x:v>0.66</x:v>
      </x:c>
      <x:c r="L1829" t="n">
        <x:v>0</x:v>
      </x:c>
      <x:c r="M1829" t="n">
        <x:v>6</x:v>
      </x:c>
      <x:c r="N1829" s="32" t="n">
        <x:v>0.189</x:v>
      </x:c>
    </x:row>
    <x:row r="1830">
      <x:c r="A1830" t="str">
        <x:v>C01829</x:v>
      </x:c>
      <x:c r="B1830" t="n">
        <x:v>35</x:v>
      </x:c>
      <x:c r="C1830" s="30" t="n">
        <x:v>75460</x:v>
      </x:c>
      <x:c r="D1830" t="n">
        <x:v>677</x:v>
      </x:c>
      <x:c r="E1830" t="n">
        <x:v>21</x:v>
      </x:c>
      <x:c r="F1830" t="str">
        <x:v>Gold</x:v>
      </x:c>
      <x:c r="G1830" t="str">
        <x:v>Partner</x:v>
      </x:c>
      <x:c r="H1830" s="60" t="n">
        <x:v>11565</x:v>
      </x:c>
      <x:c r="I1830" s="60" t="n">
        <x:v>1384.05</x:v>
      </x:c>
      <x:c r="J1830" s="32" t="n">
        <x:v>0.49</x:v>
      </x:c>
      <x:c r="K1830" s="32" t="n">
        <x:v>0.862</x:v>
      </x:c>
      <x:c r="L1830" t="n">
        <x:v>0</x:v>
      </x:c>
      <x:c r="M1830" t="n">
        <x:v>6</x:v>
      </x:c>
      <x:c r="N1830" s="32" t="n">
        <x:v>0.2</x:v>
      </x:c>
    </x:row>
    <x:row r="1831">
      <x:c r="A1831" t="str">
        <x:v>C01830</x:v>
      </x:c>
      <x:c r="B1831" t="n">
        <x:v>58</x:v>
      </x:c>
      <x:c r="C1831" s="30" t="n">
        <x:v>54025</x:v>
      </x:c>
      <x:c r="D1831" t="n">
        <x:v>661</x:v>
      </x:c>
      <x:c r="E1831" t="n">
        <x:v>37</x:v>
      </x:c>
      <x:c r="F1831" t="str">
        <x:v>Classic</x:v>
      </x:c>
      <x:c r="G1831" t="str">
        <x:v>Partner</x:v>
      </x:c>
      <x:c r="H1831" s="60" t="n">
        <x:v>3109</x:v>
      </x:c>
      <x:c r="I1831" s="60" t="n">
        <x:v>150</x:v>
      </x:c>
      <x:c r="J1831" s="32" t="n">
        <x:v>0.429</x:v>
      </x:c>
      <x:c r="K1831" s="32" t="n">
        <x:v>0.762</x:v>
      </x:c>
      <x:c r="L1831" t="n">
        <x:v>0</x:v>
      </x:c>
      <x:c r="M1831" t="n">
        <x:v>6</x:v>
      </x:c>
      <x:c r="N1831" s="32" t="n">
        <x:v>0.118</x:v>
      </x:c>
    </x:row>
    <x:row r="1832">
      <x:c r="A1832" t="str">
        <x:v>C01831</x:v>
      </x:c>
      <x:c r="B1832" t="n">
        <x:v>25</x:v>
      </x:c>
      <x:c r="C1832" s="30" t="n">
        <x:v>59410</x:v>
      </x:c>
      <x:c r="D1832" t="n">
        <x:v>571</x:v>
      </x:c>
      <x:c r="E1832" t="n">
        <x:v>51</x:v>
      </x:c>
      <x:c r="F1832" t="str">
        <x:v>Classic</x:v>
      </x:c>
      <x:c r="G1832" t="str">
        <x:v>Branch</x:v>
      </x:c>
      <x:c r="H1832" s="60" t="n">
        <x:v>1308</x:v>
      </x:c>
      <x:c r="I1832" s="60" t="n">
        <x:v>150</x:v>
      </x:c>
      <x:c r="J1832" s="32" t="n">
        <x:v>0.665</x:v>
      </x:c>
      <x:c r="K1832" s="32" t="n">
        <x:v>0.615</x:v>
      </x:c>
      <x:c r="L1832" t="n">
        <x:v>0</x:v>
      </x:c>
      <x:c r="M1832" t="n">
        <x:v>7</x:v>
      </x:c>
      <x:c r="N1832" s="32" t="n">
        <x:v>0.123</x:v>
      </x:c>
    </x:row>
    <x:row r="1833">
      <x:c r="A1833" t="str">
        <x:v>C01832</x:v>
      </x:c>
      <x:c r="B1833" t="n">
        <x:v>27</x:v>
      </x:c>
      <x:c r="C1833" s="30" t="n">
        <x:v>47767</x:v>
      </x:c>
      <x:c r="D1833" t="n">
        <x:v>684</x:v>
      </x:c>
      <x:c r="E1833" t="n">
        <x:v>47</x:v>
      </x:c>
      <x:c r="F1833" t="str">
        <x:v>Classic</x:v>
      </x:c>
      <x:c r="G1833" t="str">
        <x:v>Partner</x:v>
      </x:c>
      <x:c r="H1833" s="60" t="n">
        <x:v>4906</x:v>
      </x:c>
      <x:c r="I1833" s="60" t="n">
        <x:v>674.93</x:v>
      </x:c>
      <x:c r="J1833" s="32" t="n">
        <x:v>0.465</x:v>
      </x:c>
      <x:c r="K1833" s="32" t="n">
        <x:v>0.766</x:v>
      </x:c>
      <x:c r="L1833" t="n">
        <x:v>0</x:v>
      </x:c>
      <x:c r="M1833" t="n">
        <x:v>6</x:v>
      </x:c>
      <x:c r="N1833" s="32" t="n">
        <x:v>0.183</x:v>
      </x:c>
    </x:row>
    <x:row r="1834">
      <x:c r="A1834" t="str">
        <x:v>C01833</x:v>
      </x:c>
      <x:c r="B1834" t="n">
        <x:v>32</x:v>
      </x:c>
      <x:c r="C1834" s="30" t="n">
        <x:v>43960</x:v>
      </x:c>
      <x:c r="D1834" t="n">
        <x:v>684</x:v>
      </x:c>
      <x:c r="E1834" t="n">
        <x:v>31</x:v>
      </x:c>
      <x:c r="F1834" t="str">
        <x:v>Classic</x:v>
      </x:c>
      <x:c r="G1834" t="str">
        <x:v>BRANCH</x:v>
      </x:c>
      <x:c r="H1834" s="60" t="n">
        <x:v>5820</x:v>
      </x:c>
      <x:c r="I1834" s="60" t="n">
        <x:v>887.63</x:v>
      </x:c>
      <x:c r="J1834" s="32" t="n">
        <x:v>0.362</x:v>
      </x:c>
      <x:c r="K1834" s="32" t="n">
        <x:v>0.857</x:v>
      </x:c>
      <x:c r="L1834" t="n">
        <x:v>0</x:v>
      </x:c>
      <x:c r="M1834" t="n">
        <x:v>5</x:v>
      </x:c>
      <x:c r="N1834" s="32" t="n">
        <x:v>0.215</x:v>
      </x:c>
    </x:row>
    <x:row r="1835">
      <x:c r="A1835" t="str">
        <x:v>C01834</x:v>
      </x:c>
      <x:c r="B1835" t="n">
        <x:v>41</x:v>
      </x:c>
      <x:c r="C1835" s="30" t="n">
        <x:v>114920</x:v>
      </x:c>
      <x:c r="D1835" t="n">
        <x:v>644</x:v>
      </x:c>
      <x:c r="E1835" t="n">
        <x:v>10</x:v>
      </x:c>
      <x:c r="F1835" t="str">
        <x:v>Gold</x:v>
      </x:c>
      <x:c r="G1835" t="str">
        <x:v>Digital</x:v>
      </x:c>
      <x:c r="H1835" s="60" t="n">
        <x:v>12632</x:v>
      </x:c>
      <x:c r="I1835" s="60" t="n">
        <x:v>1536.54</x:v>
      </x:c>
      <x:c r="J1835" s="32" t="n">
        <x:v>0.388</x:v>
      </x:c>
      <x:c r="K1835" s="32" t="n">
        <x:v>0.667</x:v>
      </x:c>
      <x:c r="L1835" t="n">
        <x:v>0</x:v>
      </x:c>
      <x:c r="M1835" t="n">
        <x:v>9</x:v>
      </x:c>
      <x:c r="N1835" s="32" t="n">
        <x:v>0.02</x:v>
      </x:c>
    </x:row>
    <x:row r="1836">
      <x:c r="A1836" t="str">
        <x:v>C01835</x:v>
      </x:c>
      <x:c r="B1836" t="n">
        <x:v>38</x:v>
      </x:c>
      <x:c r="C1836" s="30" t="n">
        <x:v>176087</x:v>
      </x:c>
      <x:c r="D1836" t="n">
        <x:v>713</x:v>
      </x:c>
      <x:c r="E1836" t="n">
        <x:v>84</x:v>
      </x:c>
      <x:c r="F1836" t="str">
        <x:v>Platinum</x:v>
      </x:c>
      <x:c r="G1836" t="str">
        <x:v>Branch</x:v>
      </x:c>
      <x:c r="H1836" s="60" t="n">
        <x:v>35658</x:v>
      </x:c>
      <x:c r="I1836" s="60" t="n">
        <x:v>4017.9</x:v>
      </x:c>
      <x:c r="J1836" s="32" t="n">
        <x:v>0.434</x:v>
      </x:c>
      <x:c r="K1836" s="32" t="n">
        <x:v>0.681</x:v>
      </x:c>
      <x:c r="L1836" t="n">
        <x:v>0</x:v>
      </x:c>
      <x:c r="M1836" t="n">
        <x:v>6</x:v>
      </x:c>
      <x:c r="N1836" s="32" t="n">
        <x:v>0.188</x:v>
      </x:c>
    </x:row>
    <x:row r="1837">
      <x:c r="A1837" t="str">
        <x:v>C01836</x:v>
      </x:c>
      <x:c r="B1837" t="n">
        <x:v>63</x:v>
      </x:c>
      <x:c r="C1837" s="30" t="n">
        <x:v>116580</x:v>
      </x:c>
      <x:c r="D1837" t="n">
        <x:v>645</x:v>
      </x:c>
      <x:c r="E1837" t="n">
        <x:v>33</x:v>
      </x:c>
      <x:c r="F1837" t="str">
        <x:v>Gold</x:v>
      </x:c>
      <x:c r="G1837" t="str">
        <x:v>Partner</x:v>
      </x:c>
      <x:c r="H1837" s="60" t="n">
        <x:v>12921</x:v>
      </x:c>
      <x:c r="I1837" s="60" t="n">
        <x:v>1625.9</x:v>
      </x:c>
      <x:c r="J1837" s="32" t="n">
        <x:v>0.578</x:v>
      </x:c>
      <x:c r="K1837" s="32" t="n">
        <x:v>0.625</x:v>
      </x:c>
      <x:c r="L1837" t="n">
        <x:v>0</x:v>
      </x:c>
      <x:c r="M1837" t="n">
        <x:v>9</x:v>
      </x:c>
      <x:c r="N1837" s="32" t="n">
        <x:v>0.02</x:v>
      </x:c>
    </x:row>
    <x:row r="1838">
      <x:c r="A1838" t="str">
        <x:v>C01837</x:v>
      </x:c>
      <x:c r="B1838" t="n">
        <x:v>43</x:v>
      </x:c>
      <x:c r="C1838" s="30" t="n">
        <x:v>62003</x:v>
      </x:c>
      <x:c r="D1838" t="n">
        <x:v>655</x:v>
      </x:c>
      <x:c r="E1838" t="n">
        <x:v>7</x:v>
      </x:c>
      <x:c r="F1838" t="str">
        <x:v>Classic</x:v>
      </x:c>
      <x:c r="G1838" t="str">
        <x:v>Digital </x:v>
      </x:c>
      <x:c r="H1838" s="60" t="n">
        <x:v>5862</x:v>
      </x:c>
      <x:c r="I1838" s="60" t="n">
        <x:v>1107.76</x:v>
      </x:c>
      <x:c r="J1838" s="32" t="n">
        <x:v>0.368</x:v>
      </x:c>
      <x:c r="K1838" s="32" t="n">
        <x:v>0.847</x:v>
      </x:c>
      <x:c r="L1838" t="n">
        <x:v>0</x:v>
      </x:c>
      <x:c r="M1838" t="n">
        <x:v>8</x:v>
      </x:c>
      <x:c r="N1838" s="32" t="n">
        <x:v>0.067</x:v>
      </x:c>
    </x:row>
    <x:row r="1839">
      <x:c r="A1839" t="str">
        <x:v>C01838</x:v>
      </x:c>
      <x:c r="B1839" t="n">
        <x:v>21</x:v>
      </x:c>
      <x:c r="C1839" s="30" t="n">
        <x:v>80894</x:v>
      </x:c>
      <x:c r="D1839" t="n">
        <x:v>741</x:v>
      </x:c>
      <x:c r="E1839" t="n">
        <x:v>85</x:v>
      </x:c>
      <x:c r="F1839" t="str">
        <x:v>Gold</x:v>
      </x:c>
      <x:c r="G1839" t="str">
        <x:v>Partner</x:v>
      </x:c>
      <x:c r="H1839" s="60" t="n">
        <x:v>14227</x:v>
      </x:c>
      <x:c r="I1839" s="60" t="n">
        <x:v>1428.33</x:v>
      </x:c>
      <x:c r="J1839" s="32" t="n">
        <x:v>0.406</x:v>
      </x:c>
      <x:c r="K1839" s="32" t="n">
        <x:v>0.938</x:v>
      </x:c>
      <x:c r="L1839" t="n">
        <x:v>0</x:v>
      </x:c>
      <x:c r="M1839" t="n">
        <x:v>7</x:v>
      </x:c>
      <x:c r="N1839" s="32" t="n">
        <x:v>0.15</x:v>
      </x:c>
    </x:row>
    <x:row r="1840">
      <x:c r="A1840" t="str">
        <x:v>C01839</x:v>
      </x:c>
      <x:c r="B1840" t="n">
        <x:v>40</x:v>
      </x:c>
      <x:c r="C1840" s="30" t="n">
        <x:v>77325</x:v>
      </x:c>
      <x:c r="D1840" t="n">
        <x:v>786</x:v>
      </x:c>
      <x:c r="E1840" t="n">
        <x:v>21</x:v>
      </x:c>
      <x:c r="F1840" t="str">
        <x:v>Platinum</x:v>
      </x:c>
      <x:c r="G1840" t="str">
        <x:v>Digital</x:v>
      </x:c>
      <x:c r="H1840" s="60" t="n">
        <x:v>19900</x:v>
      </x:c>
      <x:c r="I1840" s="60" t="n">
        <x:v>1739.57</x:v>
      </x:c>
      <x:c r="J1840" s="32" t="n">
        <x:v>0.27</x:v>
      </x:c>
      <x:c r="K1840" s="32" t="n">
        <x:v>0.762</x:v>
      </x:c>
      <x:c r="L1840" t="n">
        <x:v>0</x:v>
      </x:c>
      <x:c r="M1840" t="n">
        <x:v>7</x:v>
      </x:c>
      <x:c r="N1840" s="32" t="n">
        <x:v>0.15</x:v>
      </x:c>
    </x:row>
    <x:row r="1841">
      <x:c r="A1841" t="str">
        <x:v>C01840</x:v>
      </x:c>
      <x:c r="B1841" t="n">
        <x:v>21</x:v>
      </x:c>
      <x:c r="C1841" s="30" t="n">
        <x:v>109415</x:v>
      </x:c>
      <x:c r="D1841" t="n">
        <x:v>650</x:v>
      </x:c>
      <x:c r="E1841" t="n">
        <x:v>80</x:v>
      </x:c>
      <x:c r="F1841" t="str">
        <x:v>Gold</x:v>
      </x:c>
      <x:c r="G1841" t="str">
        <x:v>Branch</x:v>
      </x:c>
      <x:c r="H1841" s="60" t="n">
        <x:v>13143</x:v>
      </x:c>
      <x:c r="I1841" s="60" t="n">
        <x:v>1605.91</x:v>
      </x:c>
      <x:c r="J1841" s="32" t="n">
        <x:v>0.434</x:v>
      </x:c>
      <x:c r="K1841" s="32" t="n">
        <x:v>0.793</x:v>
      </x:c>
      <x:c r="L1841" t="n">
        <x:v>0</x:v>
      </x:c>
      <x:c r="M1841" t="n">
        <x:v>9</x:v>
      </x:c>
      <x:c r="N1841" s="32" t="n">
        <x:v>0.026</x:v>
      </x:c>
    </x:row>
    <x:row r="1842">
      <x:c r="A1842" t="str">
        <x:v>C01841</x:v>
      </x:c>
      <x:c r="B1842" t="n">
        <x:v>36</x:v>
      </x:c>
      <x:c r="C1842" s="30" t="n">
        <x:v>139064</x:v>
      </x:c>
      <x:c r="D1842" t="n">
        <x:v>767</x:v>
      </x:c>
      <x:c r="E1842" t="n">
        <x:v>52</x:v>
      </x:c>
      <x:c r="F1842" t="str">
        <x:v>Classic</x:v>
      </x:c>
      <x:c r="G1842" t="str">
        <x:v>Digital</x:v>
      </x:c>
      <x:c r="H1842" s="60" t="n">
        <x:v>17000</x:v>
      </x:c>
      <x:c r="I1842" s="60" t="n">
        <x:v>1767.67</x:v>
      </x:c>
      <x:c r="J1842" s="32" t="n">
        <x:v>0.4</x:v>
      </x:c>
      <x:c r="K1842" s="32" t="n">
        <x:v>0.982</x:v>
      </x:c>
      <x:c r="L1842" t="n">
        <x:v>0</x:v>
      </x:c>
      <x:c r="M1842" t="n">
        <x:v>9</x:v>
      </x:c>
      <x:c r="N1842" s="32" t="n">
        <x:v>0.057</x:v>
      </x:c>
    </x:row>
    <x:row r="1843">
      <x:c r="A1843" t="str">
        <x:v>C01842</x:v>
      </x:c>
      <x:c r="B1843" t="n">
        <x:v>32</x:v>
      </x:c>
      <x:c r="C1843" s="30" t="n">
        <x:v>39003</x:v>
      </x:c>
      <x:c r="D1843" t="n">
        <x:v>749</x:v>
      </x:c>
      <x:c r="E1843" t="n">
        <x:v>111</x:v>
      </x:c>
      <x:c r="F1843" t="str">
        <x:v>Gold</x:v>
      </x:c>
      <x:c r="G1843" t="str">
        <x:v>Partner</x:v>
      </x:c>
      <x:c r="H1843" s="60" t="n">
        <x:v>8997</x:v>
      </x:c>
      <x:c r="I1843" s="60" t="n">
        <x:v>609.57</x:v>
      </x:c>
      <x:c r="J1843" s="32" t="n">
        <x:v>0.322</x:v>
      </x:c>
      <x:c r="K1843" s="32" t="n">
        <x:v>0.818</x:v>
      </x:c>
      <x:c r="L1843" t="n">
        <x:v>0</x:v>
      </x:c>
      <x:c r="M1843" t="str"/>
      <x:c r="N1843" s="32" t="n">
        <x:v>0.124</x:v>
      </x:c>
    </x:row>
    <x:row r="1844">
      <x:c r="A1844" t="str">
        <x:v>C01843</x:v>
      </x:c>
      <x:c r="B1844" t="n">
        <x:v>44</x:v>
      </x:c>
      <x:c r="C1844" s="30" t="n">
        <x:v>122780</x:v>
      </x:c>
      <x:c r="D1844" t="n">
        <x:v>619</x:v>
      </x:c>
      <x:c r="E1844" t="n">
        <x:v>24</x:v>
      </x:c>
      <x:c r="F1844" t="str">
        <x:v>Gold</x:v>
      </x:c>
      <x:c r="G1844" t="str">
        <x:v>Digital</x:v>
      </x:c>
      <x:c r="H1844" s="60" t="n">
        <x:v>14209</x:v>
      </x:c>
      <x:c r="I1844" s="60" t="n">
        <x:v>1633.43</x:v>
      </x:c>
      <x:c r="J1844" s="32" t="n">
        <x:v>0.518</x:v>
      </x:c>
      <x:c r="K1844" s="32" t="n">
        <x:v>0.634</x:v>
      </x:c>
      <x:c r="L1844" t="n">
        <x:v>0</x:v>
      </x:c>
      <x:c r="M1844" t="str"/>
      <x:c r="N1844" s="32" t="n">
        <x:v>0.02</x:v>
      </x:c>
    </x:row>
    <x:row r="1845">
      <x:c r="A1845" t="str">
        <x:v>C01844</x:v>
      </x:c>
      <x:c r="B1845" t="n">
        <x:v>46</x:v>
      </x:c>
      <x:c r="C1845" s="30" t="n">
        <x:v>70477</x:v>
      </x:c>
      <x:c r="D1845" t="n">
        <x:v>589</x:v>
      </x:c>
      <x:c r="E1845" t="n">
        <x:v>46</x:v>
      </x:c>
      <x:c r="F1845" t="str">
        <x:v>Classic</x:v>
      </x:c>
      <x:c r="G1845" t="str">
        <x:v>Branch</x:v>
      </x:c>
      <x:c r="H1845" s="60" t="n">
        <x:v>5643</x:v>
      </x:c>
      <x:c r="I1845" s="60" t="n">
        <x:v>923.11</x:v>
      </x:c>
      <x:c r="J1845" s="32" t="n">
        <x:v>0.446</x:v>
      </x:c>
      <x:c r="K1845" s="32" t="n">
        <x:v>0.633</x:v>
      </x:c>
      <x:c r="L1845" t="n">
        <x:v>0</x:v>
      </x:c>
      <x:c r="M1845" t="n">
        <x:v>6</x:v>
      </x:c>
      <x:c r="N1845" s="32" t="n">
        <x:v>0.189</x:v>
      </x:c>
    </x:row>
    <x:row r="1846">
      <x:c r="A1846" t="str">
        <x:v>C01845</x:v>
      </x:c>
      <x:c r="B1846" t="n">
        <x:v>32</x:v>
      </x:c>
      <x:c r="C1846" s="30" t="n">
        <x:v>28000</x:v>
      </x:c>
      <x:c r="D1846" t="n">
        <x:v>685</x:v>
      </x:c>
      <x:c r="E1846" t="n">
        <x:v>35</x:v>
      </x:c>
      <x:c r="F1846" t="str">
        <x:v>Classic</x:v>
      </x:c>
      <x:c r="G1846" t="str">
        <x:v>Branch</x:v>
      </x:c>
      <x:c r="H1846" s="60" t="n">
        <x:v>3637</x:v>
      </x:c>
      <x:c r="I1846" s="60" t="n">
        <x:v>283.3</x:v>
      </x:c>
      <x:c r="J1846" s="32" t="n">
        <x:v>0.565</x:v>
      </x:c>
      <x:c r="K1846" s="32" t="n">
        <x:v>0.792</x:v>
      </x:c>
      <x:c r="L1846" t="n">
        <x:v>0</x:v>
      </x:c>
      <x:c r="M1846" t="n">
        <x:v>8</x:v>
      </x:c>
      <x:c r="N1846" s="32" t="n">
        <x:v>0.026</x:v>
      </x:c>
    </x:row>
    <x:row r="1847">
      <x:c r="A1847" t="str">
        <x:v>C01846</x:v>
      </x:c>
      <x:c r="B1847" t="n">
        <x:v>38</x:v>
      </x:c>
      <x:c r="C1847" s="30" t="n">
        <x:v>76370</x:v>
      </x:c>
      <x:c r="D1847" t="n">
        <x:v>565</x:v>
      </x:c>
      <x:c r="E1847" t="n">
        <x:v>63</x:v>
      </x:c>
      <x:c r="F1847" t="str">
        <x:v>Classic</x:v>
      </x:c>
      <x:c r="G1847" t="str">
        <x:v>Branch</x:v>
      </x:c>
      <x:c r="H1847" s="60" t="n">
        <x:v>1203</x:v>
      </x:c>
      <x:c r="I1847" s="60" t="n">
        <x:v>459.47</x:v>
      </x:c>
      <x:c r="J1847" s="32" t="n">
        <x:v>0.407</x:v>
      </x:c>
      <x:c r="K1847" s="32" t="n">
        <x:v>0.565</x:v>
      </x:c>
      <x:c r="L1847" t="n">
        <x:v>0</x:v>
      </x:c>
      <x:c r="M1847" t="n">
        <x:v>9</x:v>
      </x:c>
      <x:c r="N1847" s="32" t="n">
        <x:v>0.02</x:v>
      </x:c>
    </x:row>
    <x:row r="1848">
      <x:c r="A1848" t="str">
        <x:v>C01847</x:v>
      </x:c>
      <x:c r="B1848" t="n">
        <x:v>48</x:v>
      </x:c>
      <x:c r="C1848" s="30" t="n">
        <x:v>44985</x:v>
      </x:c>
      <x:c r="D1848" t="n">
        <x:v>662</x:v>
      </x:c>
      <x:c r="E1848" t="n">
        <x:v>54</x:v>
      </x:c>
      <x:c r="F1848" t="str">
        <x:v>Classic</x:v>
      </x:c>
      <x:c r="G1848" t="str">
        <x:v>Branch</x:v>
      </x:c>
      <x:c r="H1848" s="60" t="n">
        <x:v>3876</x:v>
      </x:c>
      <x:c r="I1848" s="60" t="n">
        <x:v>379.37</x:v>
      </x:c>
      <x:c r="J1848" s="32" t="n">
        <x:v>0.519</x:v>
      </x:c>
      <x:c r="K1848" s="32" t="n">
        <x:v>0.858</x:v>
      </x:c>
      <x:c r="L1848" t="n">
        <x:v>0</x:v>
      </x:c>
      <x:c r="M1848" t="n">
        <x:v>9</x:v>
      </x:c>
      <x:c r="N1848" s="32" t="n">
        <x:v>0.02</x:v>
      </x:c>
    </x:row>
    <x:row r="1849">
      <x:c r="A1849" t="str">
        <x:v>C01848</x:v>
      </x:c>
      <x:c r="B1849" t="n">
        <x:v>27</x:v>
      </x:c>
      <x:c r="C1849" s="30" t="n">
        <x:v>52259</x:v>
      </x:c>
      <x:c r="D1849" t="n">
        <x:v>656</x:v>
      </x:c>
      <x:c r="E1849" t="n">
        <x:v>43</x:v>
      </x:c>
      <x:c r="F1849" t="str">
        <x:v>Classic</x:v>
      </x:c>
      <x:c r="G1849" t="str">
        <x:v>Partner</x:v>
      </x:c>
      <x:c r="H1849" s="60" t="n">
        <x:v>2294</x:v>
      </x:c>
      <x:c r="I1849" s="60" t="n">
        <x:v>160.06</x:v>
      </x:c>
      <x:c r="J1849" s="32" t="n">
        <x:v>0.497</x:v>
      </x:c>
      <x:c r="K1849" s="32" t="n">
        <x:v>0.645</x:v>
      </x:c>
      <x:c r="L1849" t="n">
        <x:v>0</x:v>
      </x:c>
      <x:c r="M1849" t="n">
        <x:v>10</x:v>
      </x:c>
      <x:c r="N1849" s="32" t="n">
        <x:v>0.02</x:v>
      </x:c>
    </x:row>
    <x:row r="1850">
      <x:c r="A1850" t="str">
        <x:v>C01849</x:v>
      </x:c>
      <x:c r="B1850" t="n">
        <x:v>51</x:v>
      </x:c>
      <x:c r="C1850" s="30" t="n">
        <x:v>83281</x:v>
      </x:c>
      <x:c r="D1850" t="n">
        <x:v>690</x:v>
      </x:c>
      <x:c r="E1850" t="n">
        <x:v>38</x:v>
      </x:c>
      <x:c r="F1850" t="str">
        <x:v>Gold</x:v>
      </x:c>
      <x:c r="G1850" t="str">
        <x:v>Digital</x:v>
      </x:c>
      <x:c r="H1850" s="60" t="n">
        <x:v>15852</x:v>
      </x:c>
      <x:c r="I1850" s="60" t="n">
        <x:v>1325.45</x:v>
      </x:c>
      <x:c r="J1850" s="32" t="n">
        <x:v>0.597</x:v>
      </x:c>
      <x:c r="K1850" s="32" t="n">
        <x:v>0.843</x:v>
      </x:c>
      <x:c r="L1850" t="n">
        <x:v>0</x:v>
      </x:c>
      <x:c r="M1850" t="n">
        <x:v>8</x:v>
      </x:c>
      <x:c r="N1850" s="32" t="n">
        <x:v>0.02</x:v>
      </x:c>
    </x:row>
    <x:row r="1851">
      <x:c r="A1851" t="str">
        <x:v>C01850</x:v>
      </x:c>
      <x:c r="B1851" t="n">
        <x:v>58</x:v>
      </x:c>
      <x:c r="C1851" s="30" t="n">
        <x:v>47405</x:v>
      </x:c>
      <x:c r="D1851" t="n">
        <x:v>681</x:v>
      </x:c>
      <x:c r="E1851" t="n">
        <x:v>16</x:v>
      </x:c>
      <x:c r="F1851" t="str">
        <x:v>Classic</x:v>
      </x:c>
      <x:c r="G1851" t="str">
        <x:v>Digital</x:v>
      </x:c>
      <x:c r="H1851" s="60" t="n">
        <x:v>8486</x:v>
      </x:c>
      <x:c r="I1851" s="60" t="n">
        <x:v>454.86</x:v>
      </x:c>
      <x:c r="J1851" s="32" t="n">
        <x:v>0.449</x:v>
      </x:c>
      <x:c r="K1851" s="32" t="n">
        <x:v>0.81</x:v>
      </x:c>
      <x:c r="L1851" t="n">
        <x:v>0</x:v>
      </x:c>
      <x:c r="M1851" t="n">
        <x:v>7</x:v>
      </x:c>
      <x:c r="N1851" s="32" t="n">
        <x:v>0.087</x:v>
      </x:c>
    </x:row>
    <x:row r="1852">
      <x:c r="A1852" t="str">
        <x:v>C01851</x:v>
      </x:c>
      <x:c r="B1852" t="n">
        <x:v>45</x:v>
      </x:c>
      <x:c r="C1852" s="30" t="n">
        <x:v>112794</x:v>
      </x:c>
      <x:c r="D1852" t="n">
        <x:v>520</x:v>
      </x:c>
      <x:c r="E1852" t="n">
        <x:v>83</x:v>
      </x:c>
      <x:c r="F1852" t="str">
        <x:v>Classic </x:v>
      </x:c>
      <x:c r="G1852" t="str">
        <x:v>Digital </x:v>
      </x:c>
      <x:c r="H1852" s="60" t="n">
        <x:v>6828</x:v>
      </x:c>
      <x:c r="I1852" s="60" t="n">
        <x:v>577.36</x:v>
      </x:c>
      <x:c r="J1852" s="32" t="n">
        <x:v>0.632</x:v>
      </x:c>
      <x:c r="K1852" s="32" t="n">
        <x:v>0.64</x:v>
      </x:c>
      <x:c r="L1852" t="n">
        <x:v>0</x:v>
      </x:c>
      <x:c r="M1852" t="n">
        <x:v>5</x:v>
      </x:c>
      <x:c r="N1852" s="32" t="n">
        <x:v>0.246</x:v>
      </x:c>
    </x:row>
    <x:row r="1853">
      <x:c r="A1853" t="str">
        <x:v>C01852</x:v>
      </x:c>
      <x:c r="B1853" t="n">
        <x:v>55</x:v>
      </x:c>
      <x:c r="C1853" s="30" t="n">
        <x:v>102300</x:v>
      </x:c>
      <x:c r="D1853" t="n">
        <x:v>707</x:v>
      </x:c>
      <x:c r="E1853" t="n">
        <x:v>2</x:v>
      </x:c>
      <x:c r="F1853" t="str">
        <x:v>Classic</x:v>
      </x:c>
      <x:c r="G1853" t="str">
        <x:v>Partner</x:v>
      </x:c>
      <x:c r="H1853" s="60" t="n">
        <x:v>12799</x:v>
      </x:c>
      <x:c r="I1853" s="60" t="n">
        <x:v>1772.69</x:v>
      </x:c>
      <x:c r="J1853" s="32" t="n">
        <x:v>0.607</x:v>
      </x:c>
      <x:c r="K1853" s="32" t="n">
        <x:v>0.864</x:v>
      </x:c>
      <x:c r="L1853" t="n">
        <x:v>0</x:v>
      </x:c>
      <x:c r="M1853" t="n">
        <x:v>5</x:v>
      </x:c>
      <x:c r="N1853" s="32" t="n">
        <x:v>0.289</x:v>
      </x:c>
    </x:row>
    <x:row r="1854">
      <x:c r="A1854" t="str">
        <x:v>C01853</x:v>
      </x:c>
      <x:c r="B1854" t="n">
        <x:v>48</x:v>
      </x:c>
      <x:c r="C1854" s="30" t="n">
        <x:v>107001</x:v>
      </x:c>
      <x:c r="D1854" t="n">
        <x:v>655</x:v>
      </x:c>
      <x:c r="E1854" t="n">
        <x:v>15</x:v>
      </x:c>
      <x:c r="F1854" t="str">
        <x:v>Gold</x:v>
      </x:c>
      <x:c r="G1854" t="str">
        <x:v>Digital</x:v>
      </x:c>
      <x:c r="H1854" s="60" t="n">
        <x:v>13548</x:v>
      </x:c>
      <x:c r="I1854" s="60" t="n">
        <x:v>1338.43</x:v>
      </x:c>
      <x:c r="J1854" s="32" t="n">
        <x:v>0.572</x:v>
      </x:c>
      <x:c r="K1854" s="32" t="n">
        <x:v>0.726</x:v>
      </x:c>
      <x:c r="L1854" t="n">
        <x:v>0</x:v>
      </x:c>
      <x:c r="M1854" t="n">
        <x:v>6</x:v>
      </x:c>
      <x:c r="N1854" s="32" t="n">
        <x:v>0.196</x:v>
      </x:c>
    </x:row>
    <x:row r="1855">
      <x:c r="A1855" t="str">
        <x:v>C01854</x:v>
      </x:c>
      <x:c r="B1855" t="n">
        <x:v>21</x:v>
      </x:c>
      <x:c r="C1855" s="30" t="n">
        <x:v>43443</x:v>
      </x:c>
      <x:c r="D1855" t="n">
        <x:v>611</x:v>
      </x:c>
      <x:c r="E1855" t="n">
        <x:v>25</x:v>
      </x:c>
      <x:c r="F1855" t="str">
        <x:v> Classic</x:v>
      </x:c>
      <x:c r="G1855" t="str">
        <x:v>Direct Mail</x:v>
      </x:c>
      <x:c r="H1855" s="60" t="n">
        <x:v>4648</x:v>
      </x:c>
      <x:c r="I1855" s="60" t="n">
        <x:v>605.26</x:v>
      </x:c>
      <x:c r="J1855" s="32" t="n">
        <x:v>0.294</x:v>
      </x:c>
      <x:c r="K1855" s="32" t="n">
        <x:v>0.512</x:v>
      </x:c>
      <x:c r="L1855" t="n">
        <x:v>1</x:v>
      </x:c>
      <x:c r="M1855" t="n">
        <x:v>7</x:v>
      </x:c>
      <x:c r="N1855" s="32" t="n">
        <x:v>0.137</x:v>
      </x:c>
    </x:row>
    <x:row r="1856">
      <x:c r="A1856" t="str">
        <x:v>C01855</x:v>
      </x:c>
      <x:c r="B1856" t="n">
        <x:v>59</x:v>
      </x:c>
      <x:c r="C1856" s="30" t="n">
        <x:v>51133</x:v>
      </x:c>
      <x:c r="D1856" t="n">
        <x:v>666</x:v>
      </x:c>
      <x:c r="E1856" t="n">
        <x:v>34</x:v>
      </x:c>
      <x:c r="F1856" t="str">
        <x:v>Classic</x:v>
      </x:c>
      <x:c r="G1856" t="str">
        <x:v>Digital</x:v>
      </x:c>
      <x:c r="H1856" s="60" t="n">
        <x:v>3623</x:v>
      </x:c>
      <x:c r="I1856" s="60" t="n">
        <x:v>241.53</x:v>
      </x:c>
      <x:c r="J1856" s="32" t="n">
        <x:v>0.349</x:v>
      </x:c>
      <x:c r="K1856" s="32" t="n">
        <x:v>0.735</x:v>
      </x:c>
      <x:c r="L1856" t="n">
        <x:v>0</x:v>
      </x:c>
      <x:c r="M1856" t="n">
        <x:v>9</x:v>
      </x:c>
      <x:c r="N1856" s="32" t="n">
        <x:v>0.02</x:v>
      </x:c>
    </x:row>
    <x:row r="1857">
      <x:c r="A1857" t="str">
        <x:v>C01856</x:v>
      </x:c>
      <x:c r="B1857" t="n">
        <x:v>44</x:v>
      </x:c>
      <x:c r="C1857" s="30" t="n">
        <x:v>102362</x:v>
      </x:c>
      <x:c r="D1857" t="n">
        <x:v>624</x:v>
      </x:c>
      <x:c r="E1857" t="n">
        <x:v>37</x:v>
      </x:c>
      <x:c r="F1857" t="str">
        <x:v>Gold</x:v>
      </x:c>
      <x:c r="G1857" t="str">
        <x:v>Digital</x:v>
      </x:c>
      <x:c r="H1857" s="60" t="n">
        <x:v>12088</x:v>
      </x:c>
      <x:c r="I1857" s="60" t="n">
        <x:v>1812.71</x:v>
      </x:c>
      <x:c r="J1857" s="32" t="n">
        <x:v>0.427</x:v>
      </x:c>
      <x:c r="K1857" s="32" t="n">
        <x:v>0.623</x:v>
      </x:c>
      <x:c r="L1857" t="n">
        <x:v>0</x:v>
      </x:c>
      <x:c r="M1857" t="n">
        <x:v>8</x:v>
      </x:c>
      <x:c r="N1857" s="32" t="n">
        <x:v>0.023</x:v>
      </x:c>
    </x:row>
    <x:row r="1858">
      <x:c r="A1858" t="str">
        <x:v>C01857</x:v>
      </x:c>
      <x:c r="B1858" t="n">
        <x:v>35</x:v>
      </x:c>
      <x:c r="C1858" s="30" t="n">
        <x:v>71171</x:v>
      </x:c>
      <x:c r="D1858" t="n">
        <x:v>641</x:v>
      </x:c>
      <x:c r="E1858" t="n">
        <x:v>71</x:v>
      </x:c>
      <x:c r="F1858" t="str">
        <x:v>Gold</x:v>
      </x:c>
      <x:c r="G1858" t="str">
        <x:v>Digital</x:v>
      </x:c>
      <x:c r="H1858" s="60" t="n">
        <x:v>10225</x:v>
      </x:c>
      <x:c r="I1858" s="60" t="n">
        <x:v>869.58</x:v>
      </x:c>
      <x:c r="J1858" s="32" t="n">
        <x:v>0.391</x:v>
      </x:c>
      <x:c r="K1858" s="32" t="n">
        <x:v>0.723</x:v>
      </x:c>
      <x:c r="L1858" t="n">
        <x:v>1</x:v>
      </x:c>
      <x:c r="M1858" t="n">
        <x:v>8</x:v>
      </x:c>
      <x:c r="N1858" s="32" t="n">
        <x:v>0.139</x:v>
      </x:c>
    </x:row>
    <x:row r="1859">
      <x:c r="A1859" t="str">
        <x:v>C01858</x:v>
      </x:c>
      <x:c r="B1859" t="n">
        <x:v>36</x:v>
      </x:c>
      <x:c r="C1859" s="30" t="n">
        <x:v>96925</x:v>
      </x:c>
      <x:c r="D1859" t="n">
        <x:v>691</x:v>
      </x:c>
      <x:c r="E1859" t="n">
        <x:v>30</x:v>
      </x:c>
      <x:c r="F1859" t="str">
        <x:v>GOLD</x:v>
      </x:c>
      <x:c r="G1859" t="str">
        <x:v>Direct Mail</x:v>
      </x:c>
      <x:c r="H1859" s="60" t="n">
        <x:v>13283</x:v>
      </x:c>
      <x:c r="I1859" s="60" t="n">
        <x:v>1750.83</x:v>
      </x:c>
      <x:c r="J1859" s="32" t="n">
        <x:v>0.368</x:v>
      </x:c>
      <x:c r="K1859" s="32" t="n">
        <x:v>0.824</x:v>
      </x:c>
      <x:c r="L1859" t="n">
        <x:v>0</x:v>
      </x:c>
      <x:c r="M1859" t="n">
        <x:v>8</x:v>
      </x:c>
      <x:c r="N1859" s="32" t="n">
        <x:v>0.05</x:v>
      </x:c>
    </x:row>
    <x:row r="1860">
      <x:c r="A1860" t="str">
        <x:v>C01859</x:v>
      </x:c>
      <x:c r="B1860" t="n">
        <x:v>39</x:v>
      </x:c>
      <x:c r="C1860" s="30" t="n">
        <x:v>89535</x:v>
      </x:c>
      <x:c r="D1860" t="n">
        <x:v>712</x:v>
      </x:c>
      <x:c r="E1860" t="n">
        <x:v>25</x:v>
      </x:c>
      <x:c r="F1860" t="str">
        <x:v>Gold</x:v>
      </x:c>
      <x:c r="G1860" t="str">
        <x:v>Branch</x:v>
      </x:c>
      <x:c r="H1860" s="60" t="n">
        <x:v>14588</x:v>
      </x:c>
      <x:c r="I1860" s="60" t="n">
        <x:v>1588.68</x:v>
      </x:c>
      <x:c r="J1860" s="32" t="n">
        <x:v>0.379</x:v>
      </x:c>
      <x:c r="K1860" s="32" t="n">
        <x:v>0.833</x:v>
      </x:c>
      <x:c r="L1860" t="n">
        <x:v>0</x:v>
      </x:c>
      <x:c r="M1860" t="n">
        <x:v>8</x:v>
      </x:c>
      <x:c r="N1860" s="32" t="n">
        <x:v>0.028</x:v>
      </x:c>
    </x:row>
    <x:row r="1861">
      <x:c r="A1861" t="str">
        <x:v>C01860</x:v>
      </x:c>
      <x:c r="B1861" t="n">
        <x:v>34</x:v>
      </x:c>
      <x:c r="C1861" s="30" t="n">
        <x:v>119301</x:v>
      </x:c>
      <x:c r="D1861" t="n">
        <x:v>715</x:v>
      </x:c>
      <x:c r="E1861" t="n">
        <x:v>180</x:v>
      </x:c>
      <x:c r="F1861" t="str">
        <x:v>Platinum</x:v>
      </x:c>
      <x:c r="G1861" t="str">
        <x:v>Digital</x:v>
      </x:c>
      <x:c r="H1861" s="60" t="n">
        <x:v>25984</x:v>
      </x:c>
      <x:c r="I1861" s="60" t="n">
        <x:v>2823.04</x:v>
      </x:c>
      <x:c r="J1861" s="32" t="n">
        <x:v>0.484</x:v>
      </x:c>
      <x:c r="K1861" s="32" t="n">
        <x:v>0.794</x:v>
      </x:c>
      <x:c r="L1861" t="n">
        <x:v>0</x:v>
      </x:c>
      <x:c r="M1861" t="n">
        <x:v>7</x:v>
      </x:c>
      <x:c r="N1861" s="32" t="n">
        <x:v>0.054</x:v>
      </x:c>
    </x:row>
    <x:row r="1862">
      <x:c r="A1862" t="str">
        <x:v>C01861</x:v>
      </x:c>
      <x:c r="B1862" t="n">
        <x:v>33</x:v>
      </x:c>
      <x:c r="C1862" s="30" t="n">
        <x:v>36841</x:v>
      </x:c>
      <x:c r="D1862" t="n">
        <x:v>715</x:v>
      </x:c>
      <x:c r="E1862" t="n">
        <x:v>26</x:v>
      </x:c>
      <x:c r="F1862" t="str">
        <x:v>Classic</x:v>
      </x:c>
      <x:c r="G1862" t="str">
        <x:v>Branch</x:v>
      </x:c>
      <x:c r="H1862" s="60" t="n">
        <x:v>8965</x:v>
      </x:c>
      <x:c r="I1862" s="60" t="n">
        <x:v>217.07</x:v>
      </x:c>
      <x:c r="J1862" s="32" t="n">
        <x:v>0.463</x:v>
      </x:c>
      <x:c r="K1862" s="32" t="n">
        <x:v>0.757</x:v>
      </x:c>
      <x:c r="L1862" t="n">
        <x:v>0</x:v>
      </x:c>
      <x:c r="M1862" t="n">
        <x:v>8</x:v>
      </x:c>
      <x:c r="N1862" s="32" t="n">
        <x:v>0.058</x:v>
      </x:c>
    </x:row>
    <x:row r="1863">
      <x:c r="A1863" t="str">
        <x:v>C01862</x:v>
      </x:c>
      <x:c r="B1863" t="n">
        <x:v>29</x:v>
      </x:c>
      <x:c r="C1863" s="30" t="n">
        <x:v>97587</x:v>
      </x:c>
      <x:c r="D1863" t="n">
        <x:v>655</x:v>
      </x:c>
      <x:c r="E1863" t="n">
        <x:v>22</x:v>
      </x:c>
      <x:c r="F1863" t="str">
        <x:v>Gold</x:v>
      </x:c>
      <x:c r="G1863" t="str">
        <x:v>Digital</x:v>
      </x:c>
      <x:c r="H1863" s="60" t="n">
        <x:v>9385</x:v>
      </x:c>
      <x:c r="I1863" s="60" t="n">
        <x:v>1526.92</x:v>
      </x:c>
      <x:c r="J1863" s="32" t="n">
        <x:v>0.454</x:v>
      </x:c>
      <x:c r="K1863" s="32" t="n">
        <x:v>0.78</x:v>
      </x:c>
      <x:c r="L1863" t="n">
        <x:v>0</x:v>
      </x:c>
      <x:c r="M1863" t="n">
        <x:v>5</x:v>
      </x:c>
      <x:c r="N1863" s="32" t="n">
        <x:v>0.211</x:v>
      </x:c>
    </x:row>
    <x:row r="1864">
      <x:c r="A1864" t="str">
        <x:v>C01863</x:v>
      </x:c>
      <x:c r="B1864" t="n">
        <x:v>40</x:v>
      </x:c>
      <x:c r="C1864" s="30" t="n">
        <x:v>78037</x:v>
      </x:c>
      <x:c r="D1864" t="n">
        <x:v>643</x:v>
      </x:c>
      <x:c r="E1864" t="n">
        <x:v>18</x:v>
      </x:c>
      <x:c r="F1864" t="str">
        <x:v>Gold</x:v>
      </x:c>
      <x:c r="G1864" t="str">
        <x:v>Direct Mail</x:v>
      </x:c>
      <x:c r="H1864" s="60" t="n">
        <x:v>8542</x:v>
      </x:c>
      <x:c r="I1864" s="60" t="n">
        <x:v>1192.92</x:v>
      </x:c>
      <x:c r="J1864" s="32" t="n">
        <x:v>0.561</x:v>
      </x:c>
      <x:c r="K1864" s="32" t="n">
        <x:v>0.937</x:v>
      </x:c>
      <x:c r="L1864" t="n">
        <x:v>0</x:v>
      </x:c>
      <x:c r="M1864" t="n">
        <x:v>9</x:v>
      </x:c>
      <x:c r="N1864" s="32" t="n">
        <x:v>0.02</x:v>
      </x:c>
    </x:row>
    <x:row r="1865">
      <x:c r="A1865" t="str">
        <x:v>C01864</x:v>
      </x:c>
      <x:c r="B1865" t="n">
        <x:v>55</x:v>
      </x:c>
      <x:c r="C1865" s="30" t="n">
        <x:v>95593</x:v>
      </x:c>
      <x:c r="D1865" t="n">
        <x:v>716</x:v>
      </x:c>
      <x:c r="E1865" t="n">
        <x:v>52</x:v>
      </x:c>
      <x:c r="F1865" t="str">
        <x:v>Classic</x:v>
      </x:c>
      <x:c r="G1865" t="str">
        <x:v>Partner</x:v>
      </x:c>
      <x:c r="H1865" s="60" t="n">
        <x:v>7875</x:v>
      </x:c>
      <x:c r="I1865" s="60" t="n">
        <x:v>834.98</x:v>
      </x:c>
      <x:c r="J1865" s="32" t="n">
        <x:v>0.245</x:v>
      </x:c>
      <x:c r="K1865" s="32" t="n">
        <x:v>0.795</x:v>
      </x:c>
      <x:c r="L1865" t="n">
        <x:v>0</x:v>
      </x:c>
      <x:c r="M1865" t="n">
        <x:v>7</x:v>
      </x:c>
      <x:c r="N1865" s="32" t="n">
        <x:v>0.13</x:v>
      </x:c>
    </x:row>
    <x:row r="1866">
      <x:c r="A1866" t="str">
        <x:v>C01865</x:v>
      </x:c>
      <x:c r="B1866" t="n">
        <x:v>37</x:v>
      </x:c>
      <x:c r="C1866" s="30" t="n">
        <x:v>34995</x:v>
      </x:c>
      <x:c r="D1866" t="n">
        <x:v>548</x:v>
      </x:c>
      <x:c r="E1866" t="n">
        <x:v>40</x:v>
      </x:c>
      <x:c r="F1866" t="str">
        <x:v>Classic</x:v>
      </x:c>
      <x:c r="G1866" t="str">
        <x:v>Partner</x:v>
      </x:c>
      <x:c r="H1866" s="60" t="n">
        <x:v>2660</x:v>
      </x:c>
      <x:c r="I1866" s="60" t="n">
        <x:v>150</x:v>
      </x:c>
      <x:c r="J1866" s="32" t="n">
        <x:v>0.595</x:v>
      </x:c>
      <x:c r="K1866" s="32" t="n">
        <x:v>0.658</x:v>
      </x:c>
      <x:c r="L1866" t="n">
        <x:v>0</x:v>
      </x:c>
      <x:c r="M1866" t="n">
        <x:v>7</x:v>
      </x:c>
      <x:c r="N1866" s="32" t="n">
        <x:v>0.077</x:v>
      </x:c>
    </x:row>
    <x:row r="1867">
      <x:c r="A1867" t="str">
        <x:v>C01866</x:v>
      </x:c>
      <x:c r="B1867" t="n">
        <x:v>63</x:v>
      </x:c>
      <x:c r="C1867" s="30" t="n">
        <x:v>37172</x:v>
      </x:c>
      <x:c r="D1867" t="n">
        <x:v>728</x:v>
      </x:c>
      <x:c r="E1867" t="n">
        <x:v>55</x:v>
      </x:c>
      <x:c r="F1867" t="str">
        <x:v>Classic</x:v>
      </x:c>
      <x:c r="G1867" t="str">
        <x:v>Digital</x:v>
      </x:c>
      <x:c r="H1867" s="60" t="n">
        <x:v>4221</x:v>
      </x:c>
      <x:c r="I1867" s="60" t="n">
        <x:v>352.42</x:v>
      </x:c>
      <x:c r="J1867" s="32" t="n">
        <x:v>0.324</x:v>
      </x:c>
      <x:c r="K1867" s="32" t="n">
        <x:v>0.83</x:v>
      </x:c>
      <x:c r="L1867" t="n">
        <x:v>0</x:v>
      </x:c>
      <x:c r="M1867" t="n">
        <x:v>7</x:v>
      </x:c>
      <x:c r="N1867" s="32" t="n">
        <x:v>0.046</x:v>
      </x:c>
    </x:row>
    <x:row r="1868">
      <x:c r="A1868" t="str">
        <x:v>C01867</x:v>
      </x:c>
      <x:c r="B1868" t="n">
        <x:v>43</x:v>
      </x:c>
      <x:c r="C1868" s="30" t="n">
        <x:v>83453</x:v>
      </x:c>
      <x:c r="D1868" t="n">
        <x:v>611</x:v>
      </x:c>
      <x:c r="E1868" t="n">
        <x:v>105</x:v>
      </x:c>
      <x:c r="F1868" t="str">
        <x:v>Gold</x:v>
      </x:c>
      <x:c r="G1868" t="str">
        <x:v>Partner</x:v>
      </x:c>
      <x:c r="H1868" s="60" t="n">
        <x:v>9010</x:v>
      </x:c>
      <x:c r="I1868" s="60" t="n">
        <x:v>1248.69</x:v>
      </x:c>
      <x:c r="J1868" s="32" t="n">
        <x:v>0.525</x:v>
      </x:c>
      <x:c r="K1868" s="32" t="n">
        <x:v>0.701</x:v>
      </x:c>
      <x:c r="L1868" t="n">
        <x:v>0</x:v>
      </x:c>
      <x:c r="M1868" t="n">
        <x:v>8</x:v>
      </x:c>
      <x:c r="N1868" s="32" t="n">
        <x:v>0.026</x:v>
      </x:c>
    </x:row>
    <x:row r="1869">
      <x:c r="A1869" t="str">
        <x:v>C01868</x:v>
      </x:c>
      <x:c r="B1869" t="n">
        <x:v>21</x:v>
      </x:c>
      <x:c r="C1869" s="30" t="n">
        <x:v>32020</x:v>
      </x:c>
      <x:c r="D1869" t="n">
        <x:v>563</x:v>
      </x:c>
      <x:c r="E1869" t="n">
        <x:v>46</x:v>
      </x:c>
      <x:c r="F1869" t="str">
        <x:v>Classic</x:v>
      </x:c>
      <x:c r="G1869" t="str">
        <x:v>Partner</x:v>
      </x:c>
      <x:c r="H1869" s="60" t="n">
        <x:v>1000</x:v>
      </x:c>
      <x:c r="I1869" s="60" t="n">
        <x:v>150</x:v>
      </x:c>
      <x:c r="J1869" s="32" t="n">
        <x:v>0.752</x:v>
      </x:c>
      <x:c r="K1869" s="32" t="n">
        <x:v>0.617</x:v>
      </x:c>
      <x:c r="L1869" t="n">
        <x:v>1</x:v>
      </x:c>
      <x:c r="M1869" t="n">
        <x:v>8</x:v>
      </x:c>
      <x:c r="N1869" s="32" t="n">
        <x:v>0.02</x:v>
      </x:c>
    </x:row>
    <x:row r="1870">
      <x:c r="A1870" t="str">
        <x:v>C01869</x:v>
      </x:c>
      <x:c r="B1870" t="n">
        <x:v>38</x:v>
      </x:c>
      <x:c r="C1870" s="30" t="n">
        <x:v>83370</x:v>
      </x:c>
      <x:c r="D1870" t="n">
        <x:v>770</x:v>
      </x:c>
      <x:c r="E1870" t="n">
        <x:v>24</x:v>
      </x:c>
      <x:c r="F1870" t="str">
        <x:v>Platinum</x:v>
      </x:c>
      <x:c r="G1870" t="str">
        <x:v>Direct Mail</x:v>
      </x:c>
      <x:c r="H1870" s="60" t="n">
        <x:v>24041</x:v>
      </x:c>
      <x:c r="I1870" s="60" t="n">
        <x:v>2363.51</x:v>
      </x:c>
      <x:c r="J1870" s="32" t="n">
        <x:v>0.3</x:v>
      </x:c>
      <x:c r="K1870" s="32" t="n">
        <x:v>0.673</x:v>
      </x:c>
      <x:c r="L1870" t="n">
        <x:v>0</x:v>
      </x:c>
      <x:c r="M1870" t="n">
        <x:v>7</x:v>
      </x:c>
      <x:c r="N1870" s="32" t="n">
        <x:v>0.142</x:v>
      </x:c>
    </x:row>
    <x:row r="1871">
      <x:c r="A1871" t="str">
        <x:v>C01870</x:v>
      </x:c>
      <x:c r="B1871" t="n">
        <x:v>48</x:v>
      </x:c>
      <x:c r="C1871" s="30" t="n">
        <x:v>91634</x:v>
      </x:c>
      <x:c r="D1871" t="n">
        <x:v>705</x:v>
      </x:c>
      <x:c r="E1871" t="n">
        <x:v>34</x:v>
      </x:c>
      <x:c r="F1871" t="str">
        <x:v>Gold</x:v>
      </x:c>
      <x:c r="G1871" t="str">
        <x:v>Digital</x:v>
      </x:c>
      <x:c r="H1871" s="60" t="n">
        <x:v>13692</x:v>
      </x:c>
      <x:c r="I1871" s="60" t="n">
        <x:v>1230.09</x:v>
      </x:c>
      <x:c r="J1871" s="32" t="n">
        <x:v>0.378</x:v>
      </x:c>
      <x:c r="K1871" s="32" t="n">
        <x:v>0.729</x:v>
      </x:c>
      <x:c r="L1871" t="n">
        <x:v>0</x:v>
      </x:c>
      <x:c r="M1871" t="n">
        <x:v>8</x:v>
      </x:c>
      <x:c r="N1871" s="32" t="n">
        <x:v>0.075</x:v>
      </x:c>
    </x:row>
    <x:row r="1872">
      <x:c r="A1872" t="str">
        <x:v>C01871</x:v>
      </x:c>
      <x:c r="B1872" t="n">
        <x:v>39</x:v>
      </x:c>
      <x:c r="C1872" s="30" t="n">
        <x:v>77249</x:v>
      </x:c>
      <x:c r="D1872" t="n">
        <x:v>669</x:v>
      </x:c>
      <x:c r="E1872" t="n">
        <x:v>74</x:v>
      </x:c>
      <x:c r="F1872" t="str">
        <x:v> Gold</x:v>
      </x:c>
      <x:c r="G1872" t="str">
        <x:v>Digital</x:v>
      </x:c>
      <x:c r="H1872" s="60" t="n">
        <x:v>11500</x:v>
      </x:c>
      <x:c r="I1872" s="60" t="n">
        <x:v>1514.67</x:v>
      </x:c>
      <x:c r="J1872" s="32" t="n">
        <x:v>0.506</x:v>
      </x:c>
      <x:c r="K1872" s="32" t="n">
        <x:v>0.691</x:v>
      </x:c>
      <x:c r="L1872" t="n">
        <x:v>0</x:v>
      </x:c>
      <x:c r="M1872" t="n">
        <x:v>9</x:v>
      </x:c>
      <x:c r="N1872" s="32" t="n">
        <x:v>0.02</x:v>
      </x:c>
    </x:row>
    <x:row r="1873">
      <x:c r="A1873" t="str">
        <x:v>C01872</x:v>
      </x:c>
      <x:c r="B1873" t="n">
        <x:v>56</x:v>
      </x:c>
      <x:c r="C1873" s="30" t="n">
        <x:v>97889</x:v>
      </x:c>
      <x:c r="D1873" t="n">
        <x:v>658</x:v>
      </x:c>
      <x:c r="E1873" t="n">
        <x:v>74</x:v>
      </x:c>
      <x:c r="F1873" t="str">
        <x:v> Classic</x:v>
      </x:c>
      <x:c r="G1873" t="str">
        <x:v>Branch</x:v>
      </x:c>
      <x:c r="H1873" s="60" t="n">
        <x:v>5506</x:v>
      </x:c>
      <x:c r="I1873" s="60" t="n">
        <x:v>877.87</x:v>
      </x:c>
      <x:c r="J1873" s="32" t="n">
        <x:v>0.297</x:v>
      </x:c>
      <x:c r="K1873" s="32" t="n">
        <x:v>0.708</x:v>
      </x:c>
      <x:c r="L1873" t="n">
        <x:v>0</x:v>
      </x:c>
      <x:c r="M1873" t="n">
        <x:v>8</x:v>
      </x:c>
      <x:c r="N1873" s="32" t="n">
        <x:v>0.059</x:v>
      </x:c>
    </x:row>
    <x:row r="1874">
      <x:c r="A1874" t="str">
        <x:v>C01873</x:v>
      </x:c>
      <x:c r="B1874" t="n">
        <x:v>52</x:v>
      </x:c>
      <x:c r="C1874" s="30" t="n">
        <x:v>95440</x:v>
      </x:c>
      <x:c r="D1874" t="n">
        <x:v>693</x:v>
      </x:c>
      <x:c r="E1874" t="n">
        <x:v>34</x:v>
      </x:c>
      <x:c r="F1874" t="str">
        <x:v>Gold</x:v>
      </x:c>
      <x:c r="G1874" t="str">
        <x:v>Digital</x:v>
      </x:c>
      <x:c r="H1874" s="60" t="n">
        <x:v>13671</x:v>
      </x:c>
      <x:c r="I1874" s="60" t="n">
        <x:v>1325.53</x:v>
      </x:c>
      <x:c r="J1874" s="32" t="n">
        <x:v>0.409</x:v>
      </x:c>
      <x:c r="K1874" s="32" t="n">
        <x:v>0.791</x:v>
      </x:c>
      <x:c r="L1874" t="n">
        <x:v>0</x:v>
      </x:c>
      <x:c r="M1874" t="n">
        <x:v>7</x:v>
      </x:c>
      <x:c r="N1874" s="32" t="n">
        <x:v>0.13</x:v>
      </x:c>
    </x:row>
    <x:row r="1875">
      <x:c r="A1875" t="str">
        <x:v>C01874</x:v>
      </x:c>
      <x:c r="B1875" t="n">
        <x:v>46</x:v>
      </x:c>
      <x:c r="C1875" s="30" t="n">
        <x:v>135621</x:v>
      </x:c>
      <x:c r="D1875" t="n">
        <x:v>682</x:v>
      </x:c>
      <x:c r="E1875" t="n">
        <x:v>84</x:v>
      </x:c>
      <x:c r="F1875" t="str">
        <x:v>Platinum</x:v>
      </x:c>
      <x:c r="G1875" t="str">
        <x:v>direct mail</x:v>
      </x:c>
      <x:c r="H1875" s="60" t="n">
        <x:v>27637</x:v>
      </x:c>
      <x:c r="I1875" s="60" t="n">
        <x:v>2530.62</x:v>
      </x:c>
      <x:c r="J1875" s="32" t="n">
        <x:v>0.271</x:v>
      </x:c>
      <x:c r="K1875" s="32" t="n">
        <x:v>0.741</x:v>
      </x:c>
      <x:c r="L1875" t="n">
        <x:v>0</x:v>
      </x:c>
      <x:c r="M1875" t="n">
        <x:v>7</x:v>
      </x:c>
      <x:c r="N1875" s="32" t="n">
        <x:v>0.073</x:v>
      </x:c>
    </x:row>
    <x:row r="1876">
      <x:c r="A1876" t="str">
        <x:v>C01875</x:v>
      </x:c>
      <x:c r="B1876" t="n">
        <x:v>32</x:v>
      </x:c>
      <x:c r="C1876" s="30" t="n">
        <x:v>102617</x:v>
      </x:c>
      <x:c r="D1876" t="n">
        <x:v>708</x:v>
      </x:c>
      <x:c r="E1876" t="n">
        <x:v>31</x:v>
      </x:c>
      <x:c r="F1876" t="str">
        <x:v>Gold</x:v>
      </x:c>
      <x:c r="G1876" t="str">
        <x:v>Branch</x:v>
      </x:c>
      <x:c r="H1876" s="60" t="n">
        <x:v>16553</x:v>
      </x:c>
      <x:c r="I1876" s="60" t="n">
        <x:v>1775.29</x:v>
      </x:c>
      <x:c r="J1876" s="32" t="n">
        <x:v>0.268</x:v>
      </x:c>
      <x:c r="K1876" s="32" t="n">
        <x:v>0.965</x:v>
      </x:c>
      <x:c r="L1876" t="n">
        <x:v>0</x:v>
      </x:c>
      <x:c r="M1876" t="n">
        <x:v>6</x:v>
      </x:c>
      <x:c r="N1876" s="32" t="n">
        <x:v>0.191</x:v>
      </x:c>
    </x:row>
    <x:row r="1877">
      <x:c r="A1877" t="str">
        <x:v>C01876</x:v>
      </x:c>
      <x:c r="B1877" t="n">
        <x:v>34</x:v>
      </x:c>
      <x:c r="C1877" s="30" t="n">
        <x:v>62870</x:v>
      </x:c>
      <x:c r="D1877" t="n">
        <x:v>624</x:v>
      </x:c>
      <x:c r="E1877" t="n">
        <x:v>94</x:v>
      </x:c>
      <x:c r="F1877" t="str">
        <x:v>Classic</x:v>
      </x:c>
      <x:c r="G1877" t="str">
        <x:v>Branch</x:v>
      </x:c>
      <x:c r="H1877" s="60" t="n">
        <x:v>8072</x:v>
      </x:c>
      <x:c r="I1877" s="60" t="n">
        <x:v>789.6</x:v>
      </x:c>
      <x:c r="J1877" s="32" t="n">
        <x:v>0.658</x:v>
      </x:c>
      <x:c r="K1877" s="32" t="n">
        <x:v>0.874</x:v>
      </x:c>
      <x:c r="L1877" t="n">
        <x:v>0</x:v>
      </x:c>
      <x:c r="M1877" t="n">
        <x:v>7</x:v>
      </x:c>
      <x:c r="N1877" s="32" t="n">
        <x:v>0.116</x:v>
      </x:c>
    </x:row>
    <x:row r="1878">
      <x:c r="A1878" t="str">
        <x:v>C01877</x:v>
      </x:c>
      <x:c r="B1878" t="n">
        <x:v>51</x:v>
      </x:c>
      <x:c r="C1878" s="30" t="n">
        <x:v>28127</x:v>
      </x:c>
      <x:c r="D1878" t="n">
        <x:v>748</x:v>
      </x:c>
      <x:c r="E1878" t="n">
        <x:v>47</x:v>
      </x:c>
      <x:c r="F1878" t="str">
        <x:v>Classic</x:v>
      </x:c>
      <x:c r="G1878" t="str">
        <x:v>Branch</x:v>
      </x:c>
      <x:c r="H1878" s="60" t="n">
        <x:v>4786</x:v>
      </x:c>
      <x:c r="I1878" s="60" t="n">
        <x:v>427.51</x:v>
      </x:c>
      <x:c r="J1878" s="32" t="n">
        <x:v>0.291</x:v>
      </x:c>
      <x:c r="K1878" s="32" t="n">
        <x:v>0.705</x:v>
      </x:c>
      <x:c r="L1878" t="n">
        <x:v>0</x:v>
      </x:c>
      <x:c r="M1878" t="n">
        <x:v>8</x:v>
      </x:c>
      <x:c r="N1878" s="32" t="n">
        <x:v>0.036</x:v>
      </x:c>
    </x:row>
    <x:row r="1879">
      <x:c r="A1879" t="str">
        <x:v>C01878</x:v>
      </x:c>
      <x:c r="B1879" t="n">
        <x:v>46</x:v>
      </x:c>
      <x:c r="C1879" s="30" t="n">
        <x:v>63423</x:v>
      </x:c>
      <x:c r="D1879" t="n">
        <x:v>632</x:v>
      </x:c>
      <x:c r="E1879" t="n">
        <x:v>28</x:v>
      </x:c>
      <x:c r="F1879" t="str">
        <x:v>Classic</x:v>
      </x:c>
      <x:c r="G1879" t="str">
        <x:v>Digital </x:v>
      </x:c>
      <x:c r="H1879" s="60" t="n">
        <x:v>5639</x:v>
      </x:c>
      <x:c r="I1879" s="60" t="n">
        <x:v>811.77</x:v>
      </x:c>
      <x:c r="J1879" s="32" t="n">
        <x:v>0.572</x:v>
      </x:c>
      <x:c r="K1879" s="32" t="n">
        <x:v>0.614</x:v>
      </x:c>
      <x:c r="L1879" t="n">
        <x:v>0</x:v>
      </x:c>
      <x:c r="M1879" t="str"/>
      <x:c r="N1879" s="32" t="n">
        <x:v>0.077</x:v>
      </x:c>
    </x:row>
    <x:row r="1880">
      <x:c r="A1880" t="str">
        <x:v>C01879</x:v>
      </x:c>
      <x:c r="B1880" t="n">
        <x:v>39</x:v>
      </x:c>
      <x:c r="C1880" s="30" t="n">
        <x:v>147323</x:v>
      </x:c>
      <x:c r="D1880" t="n">
        <x:v>665</x:v>
      </x:c>
      <x:c r="E1880" t="n">
        <x:v>88</x:v>
      </x:c>
      <x:c r="F1880" t="str">
        <x:v>Platinum</x:v>
      </x:c>
      <x:c r="G1880" t="str">
        <x:v>Partner</x:v>
      </x:c>
      <x:c r="H1880" s="60" t="n">
        <x:v>30875</x:v>
      </x:c>
      <x:c r="I1880" s="60" t="n">
        <x:v>3118.79</x:v>
      </x:c>
      <x:c r="J1880" s="32" t="n">
        <x:v>0.541</x:v>
      </x:c>
      <x:c r="K1880" s="32" t="n">
        <x:v>0.707</x:v>
      </x:c>
      <x:c r="L1880" t="n">
        <x:v>0</x:v>
      </x:c>
      <x:c r="M1880" t="n">
        <x:v>5</x:v>
      </x:c>
      <x:c r="N1880" s="32" t="n">
        <x:v>0.182</x:v>
      </x:c>
    </x:row>
    <x:row r="1881">
      <x:c r="A1881" t="str">
        <x:v>C01880</x:v>
      </x:c>
      <x:c r="B1881" t="n">
        <x:v>56</x:v>
      </x:c>
      <x:c r="C1881" s="30" t="n">
        <x:v>126290</x:v>
      </x:c>
      <x:c r="D1881" t="n">
        <x:v>611</x:v>
      </x:c>
      <x:c r="E1881" t="n">
        <x:v>37</x:v>
      </x:c>
      <x:c r="F1881" t="str">
        <x:v>Gold</x:v>
      </x:c>
      <x:c r="G1881" t="str">
        <x:v>Direct Mail </x:v>
      </x:c>
      <x:c r="H1881" s="60" t="n">
        <x:v>17400</x:v>
      </x:c>
      <x:c r="I1881" s="60" t="n">
        <x:v>1694.47</x:v>
      </x:c>
      <x:c r="J1881" s="32" t="n">
        <x:v>0.512</x:v>
      </x:c>
      <x:c r="K1881" s="32" t="n">
        <x:v>0.599</x:v>
      </x:c>
      <x:c r="L1881" t="n">
        <x:v>0</x:v>
      </x:c>
      <x:c r="M1881" t="n">
        <x:v>6</x:v>
      </x:c>
      <x:c r="N1881" s="32" t="n">
        <x:v>0.181</x:v>
      </x:c>
    </x:row>
    <x:row r="1882">
      <x:c r="A1882" t="str">
        <x:v>C01881</x:v>
      </x:c>
      <x:c r="B1882" t="n">
        <x:v>44</x:v>
      </x:c>
      <x:c r="C1882" s="30" t="n">
        <x:v>86423</x:v>
      </x:c>
      <x:c r="D1882" t="n">
        <x:v>646</x:v>
      </x:c>
      <x:c r="E1882" t="n">
        <x:v>33</x:v>
      </x:c>
      <x:c r="F1882" t="str">
        <x:v>GOLD</x:v>
      </x:c>
      <x:c r="G1882" t="str">
        <x:v>Partner</x:v>
      </x:c>
      <x:c r="H1882" s="60" t="n">
        <x:v>10858</x:v>
      </x:c>
      <x:c r="I1882" s="60" t="n">
        <x:v>1338.89</x:v>
      </x:c>
      <x:c r="J1882" s="32" t="n">
        <x:v>0.524</x:v>
      </x:c>
      <x:c r="K1882" s="32" t="n">
        <x:v>0.715</x:v>
      </x:c>
      <x:c r="L1882" t="n">
        <x:v>1</x:v>
      </x:c>
      <x:c r="M1882" t="n">
        <x:v>7</x:v>
      </x:c>
      <x:c r="N1882" s="32" t="n">
        <x:v>0.083</x:v>
      </x:c>
    </x:row>
    <x:row r="1883">
      <x:c r="A1883" t="str">
        <x:v>C01882</x:v>
      </x:c>
      <x:c r="B1883" t="n">
        <x:v>31</x:v>
      </x:c>
      <x:c r="C1883" s="30" t="n">
        <x:v>82919</x:v>
      </x:c>
      <x:c r="D1883" t="n">
        <x:v>835</x:v>
      </x:c>
      <x:c r="E1883" t="n">
        <x:v>13</x:v>
      </x:c>
      <x:c r="F1883" t="str">
        <x:v>Platinum</x:v>
      </x:c>
      <x:c r="G1883" t="str">
        <x:v>Branch</x:v>
      </x:c>
      <x:c r="H1883" s="60" t="n">
        <x:v>24204</x:v>
      </x:c>
      <x:c r="I1883" s="60" t="n">
        <x:v>2303.86</x:v>
      </x:c>
      <x:c r="J1883" s="32" t="n">
        <x:v>0.11</x:v>
      </x:c>
      <x:c r="K1883" s="32" t="n">
        <x:v>0.966</x:v>
      </x:c>
      <x:c r="L1883" t="n">
        <x:v>0</x:v>
      </x:c>
      <x:c r="M1883" t="n">
        <x:v>5</x:v>
      </x:c>
      <x:c r="N1883" s="32" t="n">
        <x:v>0.197</x:v>
      </x:c>
    </x:row>
    <x:row r="1884">
      <x:c r="A1884" t="str">
        <x:v>C01883</x:v>
      </x:c>
      <x:c r="B1884" t="n">
        <x:v>30</x:v>
      </x:c>
      <x:c r="C1884" s="30" t="n">
        <x:v>62570</x:v>
      </x:c>
      <x:c r="D1884" t="n">
        <x:v>634</x:v>
      </x:c>
      <x:c r="E1884" t="n">
        <x:v>56</x:v>
      </x:c>
      <x:c r="F1884" t="str">
        <x:v>Classic</x:v>
      </x:c>
      <x:c r="G1884" t="str">
        <x:v>Branch</x:v>
      </x:c>
      <x:c r="H1884" s="60" t="n">
        <x:v>2277</x:v>
      </x:c>
      <x:c r="I1884" s="60" t="n">
        <x:v>887.9</x:v>
      </x:c>
      <x:c r="J1884" s="32" t="n">
        <x:v>0.352</x:v>
      </x:c>
      <x:c r="K1884" s="32" t="n">
        <x:v>0.734</x:v>
      </x:c>
      <x:c r="L1884" t="n">
        <x:v>0</x:v>
      </x:c>
      <x:c r="M1884" t="n">
        <x:v>7</x:v>
      </x:c>
      <x:c r="N1884" s="32" t="n">
        <x:v>0.099</x:v>
      </x:c>
    </x:row>
    <x:row r="1885">
      <x:c r="A1885" t="str">
        <x:v>C01884</x:v>
      </x:c>
      <x:c r="B1885" t="n">
        <x:v>63</x:v>
      </x:c>
      <x:c r="C1885" s="30" t="n">
        <x:v>79446</x:v>
      </x:c>
      <x:c r="D1885" t="n">
        <x:v>582</x:v>
      </x:c>
      <x:c r="E1885" t="n">
        <x:v>36</x:v>
      </x:c>
      <x:c r="F1885" t="str">
        <x:v>Classic</x:v>
      </x:c>
      <x:c r="G1885" t="str">
        <x:v>Branch</x:v>
      </x:c>
      <x:c r="H1885" s="60" t="n">
        <x:v>3175</x:v>
      </x:c>
      <x:c r="I1885" s="60" t="n">
        <x:v>396.21</x:v>
      </x:c>
      <x:c r="J1885" s="32" t="n">
        <x:v>0.515</x:v>
      </x:c>
      <x:c r="K1885" s="32" t="n">
        <x:v>0.69</x:v>
      </x:c>
      <x:c r="L1885" t="n">
        <x:v>0</x:v>
      </x:c>
      <x:c r="M1885" t="n">
        <x:v>8</x:v>
      </x:c>
      <x:c r="N1885" s="32" t="n">
        <x:v>0.095</x:v>
      </x:c>
    </x:row>
    <x:row r="1886">
      <x:c r="A1886" t="str">
        <x:v>C01885</x:v>
      </x:c>
      <x:c r="B1886" t="n">
        <x:v>23</x:v>
      </x:c>
      <x:c r="C1886" s="30" t="n">
        <x:v>71569</x:v>
      </x:c>
      <x:c r="D1886" t="n">
        <x:v>548</x:v>
      </x:c>
      <x:c r="E1886" t="n">
        <x:v>47</x:v>
      </x:c>
      <x:c r="F1886" t="str">
        <x:v>Classic</x:v>
      </x:c>
      <x:c r="G1886" t="str">
        <x:v>Branch</x:v>
      </x:c>
      <x:c r="H1886" s="60" t="n">
        <x:v>2345</x:v>
      </x:c>
      <x:c r="I1886" s="60" t="n">
        <x:v>598.76</x:v>
      </x:c>
      <x:c r="J1886" s="32" t="n">
        <x:v>0.533</x:v>
      </x:c>
      <x:c r="K1886" s="32" t="n">
        <x:v>0.558</x:v>
      </x:c>
      <x:c r="L1886" t="n">
        <x:v>2</x:v>
      </x:c>
      <x:c r="M1886" t="n">
        <x:v>8</x:v>
      </x:c>
      <x:c r="N1886" s="32" t="n">
        <x:v>0.091</x:v>
      </x:c>
    </x:row>
    <x:row r="1887">
      <x:c r="A1887" t="str">
        <x:v>C01886</x:v>
      </x:c>
      <x:c r="B1887" t="n">
        <x:v>29</x:v>
      </x:c>
      <x:c r="C1887" s="30" t="n">
        <x:v>78848</x:v>
      </x:c>
      <x:c r="D1887" t="n">
        <x:v>662</x:v>
      </x:c>
      <x:c r="E1887" t="n">
        <x:v>37</x:v>
      </x:c>
      <x:c r="F1887" t="str">
        <x:v>GOLD</x:v>
      </x:c>
      <x:c r="G1887" t="str">
        <x:v>Direct Mail</x:v>
      </x:c>
      <x:c r="H1887" s="60" t="n">
        <x:v>8534</x:v>
      </x:c>
      <x:c r="I1887" s="60" t="n">
        <x:v>888.44</x:v>
      </x:c>
      <x:c r="J1887" s="32" t="n">
        <x:v>0.348</x:v>
      </x:c>
      <x:c r="K1887" s="32" t="n">
        <x:v>0.751</x:v>
      </x:c>
      <x:c r="L1887" t="n">
        <x:v>0</x:v>
      </x:c>
      <x:c r="M1887" t="n">
        <x:v>9</x:v>
      </x:c>
      <x:c r="N1887" s="32" t="n">
        <x:v>0.062</x:v>
      </x:c>
    </x:row>
    <x:row r="1888">
      <x:c r="A1888" t="str">
        <x:v>C01887</x:v>
      </x:c>
      <x:c r="B1888" t="n">
        <x:v>21</x:v>
      </x:c>
      <x:c r="C1888" s="30" t="n">
        <x:v>66719</x:v>
      </x:c>
      <x:c r="D1888" t="n">
        <x:v>701</x:v>
      </x:c>
      <x:c r="E1888" t="n">
        <x:v>6</x:v>
      </x:c>
      <x:c r="F1888" t="str">
        <x:v>Gold</x:v>
      </x:c>
      <x:c r="G1888" t="str">
        <x:v>Direct Mail</x:v>
      </x:c>
      <x:c r="H1888" s="60" t="n">
        <x:v>13267</x:v>
      </x:c>
      <x:c r="I1888" s="60" t="n">
        <x:v>1207.49</x:v>
      </x:c>
      <x:c r="J1888" s="32" t="n">
        <x:v>0.214</x:v>
      </x:c>
      <x:c r="K1888" s="32" t="n">
        <x:v>0.823</x:v>
      </x:c>
      <x:c r="L1888" t="n">
        <x:v>0</x:v>
      </x:c>
      <x:c r="M1888" t="n">
        <x:v>8</x:v>
      </x:c>
      <x:c r="N1888" s="32" t="n">
        <x:v>0.101</x:v>
      </x:c>
    </x:row>
    <x:row r="1889">
      <x:c r="A1889" t="str">
        <x:v>C01888</x:v>
      </x:c>
      <x:c r="B1889" t="n">
        <x:v>45</x:v>
      </x:c>
      <x:c r="C1889" s="30" t="n">
        <x:v>155270</x:v>
      </x:c>
      <x:c r="D1889" t="n">
        <x:v>779</x:v>
      </x:c>
      <x:c r="E1889" t="n">
        <x:v>64</x:v>
      </x:c>
      <x:c r="F1889" t="str">
        <x:v>Platinum</x:v>
      </x:c>
      <x:c r="G1889" t="str">
        <x:v>Branch</x:v>
      </x:c>
      <x:c r="H1889" s="60" t="n">
        <x:v>33467</x:v>
      </x:c>
      <x:c r="I1889" s="60" t="n">
        <x:v>3831.24</x:v>
      </x:c>
      <x:c r="J1889" s="32" t="n">
        <x:v>0.515</x:v>
      </x:c>
      <x:c r="K1889" s="32" t="n">
        <x:v>0.881</x:v>
      </x:c>
      <x:c r="L1889" t="n">
        <x:v>0</x:v>
      </x:c>
      <x:c r="M1889" t="n">
        <x:v>7</x:v>
      </x:c>
      <x:c r="N1889" s="32" t="n">
        <x:v>0.091</x:v>
      </x:c>
    </x:row>
    <x:row r="1890">
      <x:c r="A1890" t="str">
        <x:v>C01889</x:v>
      </x:c>
      <x:c r="B1890" t="n">
        <x:v>35</x:v>
      </x:c>
      <x:c r="C1890" s="30" t="n">
        <x:v>29141</x:v>
      </x:c>
      <x:c r="D1890" t="n">
        <x:v>620</x:v>
      </x:c>
      <x:c r="E1890" t="n">
        <x:v>61</x:v>
      </x:c>
      <x:c r="F1890" t="str">
        <x:v> Classic</x:v>
      </x:c>
      <x:c r="G1890" t="str">
        <x:v>Digital</x:v>
      </x:c>
      <x:c r="H1890" s="60" t="n">
        <x:v>1000</x:v>
      </x:c>
      <x:c r="I1890" s="60" t="n">
        <x:v>150</x:v>
      </x:c>
      <x:c r="J1890" s="32" t="n">
        <x:v>0.582</x:v>
      </x:c>
      <x:c r="K1890" s="32" t="n">
        <x:v>0.699</x:v>
      </x:c>
      <x:c r="L1890" t="n">
        <x:v>1</x:v>
      </x:c>
      <x:c r="M1890" t="n">
        <x:v>5</x:v>
      </x:c>
      <x:c r="N1890" s="32" t="n">
        <x:v>0.231</x:v>
      </x:c>
    </x:row>
    <x:row r="1891">
      <x:c r="A1891" t="str">
        <x:v>C01890</x:v>
      </x:c>
      <x:c r="B1891" t="n">
        <x:v>55</x:v>
      </x:c>
      <x:c r="C1891" s="30" t="n">
        <x:v>61574</x:v>
      </x:c>
      <x:c r="D1891" t="n">
        <x:v>620</x:v>
      </x:c>
      <x:c r="E1891" t="n">
        <x:v>29</x:v>
      </x:c>
      <x:c r="F1891" t="str">
        <x:v>classic</x:v>
      </x:c>
      <x:c r="G1891" t="str">
        <x:v>Digital</x:v>
      </x:c>
      <x:c r="H1891" s="60" t="n">
        <x:v>6798</x:v>
      </x:c>
      <x:c r="I1891" s="60" t="n">
        <x:v>871.26</x:v>
      </x:c>
      <x:c r="J1891" s="32" t="n">
        <x:v>0.687</x:v>
      </x:c>
      <x:c r="K1891" s="32" t="n">
        <x:v>0.604</x:v>
      </x:c>
      <x:c r="L1891" t="n">
        <x:v>2</x:v>
      </x:c>
      <x:c r="M1891" t="n">
        <x:v>5</x:v>
      </x:c>
      <x:c r="N1891" s="32" t="n">
        <x:v>0.213</x:v>
      </x:c>
    </x:row>
    <x:row r="1892">
      <x:c r="A1892" t="str">
        <x:v>C01891</x:v>
      </x:c>
      <x:c r="B1892" t="n">
        <x:v>51</x:v>
      </x:c>
      <x:c r="C1892" s="30" t="n">
        <x:v>86947</x:v>
      </x:c>
      <x:c r="D1892" t="n">
        <x:v>636</x:v>
      </x:c>
      <x:c r="E1892" t="n">
        <x:v>20</x:v>
      </x:c>
      <x:c r="F1892" t="str">
        <x:v>Gold</x:v>
      </x:c>
      <x:c r="G1892" t="str">
        <x:v>Direct Mail</x:v>
      </x:c>
      <x:c r="H1892" s="60" t="n">
        <x:v>10203</x:v>
      </x:c>
      <x:c r="I1892" s="60" t="n">
        <x:v>1110.96</x:v>
      </x:c>
      <x:c r="J1892" s="32" t="n">
        <x:v>0.528</x:v>
      </x:c>
      <x:c r="K1892" s="32" t="n">
        <x:v>0.733</x:v>
      </x:c>
      <x:c r="L1892" t="n">
        <x:v>0</x:v>
      </x:c>
      <x:c r="M1892" t="n">
        <x:v>6</x:v>
      </x:c>
      <x:c r="N1892" s="32" t="n">
        <x:v>0.156</x:v>
      </x:c>
    </x:row>
    <x:row r="1893">
      <x:c r="A1893" t="str">
        <x:v>C01892</x:v>
      </x:c>
      <x:c r="B1893" t="n">
        <x:v>51</x:v>
      </x:c>
      <x:c r="C1893" s="30" t="n">
        <x:v>52707</x:v>
      </x:c>
      <x:c r="D1893" t="n">
        <x:v>835</x:v>
      </x:c>
      <x:c r="E1893" t="n">
        <x:v>55</x:v>
      </x:c>
      <x:c r="F1893" t="str">
        <x:v>Gold</x:v>
      </x:c>
      <x:c r="G1893" t="str">
        <x:v>DIGITAL</x:v>
      </x:c>
      <x:c r="H1893" s="60" t="n">
        <x:v>12644</x:v>
      </x:c>
      <x:c r="I1893" s="60" t="n">
        <x:v>1341.1</x:v>
      </x:c>
      <x:c r="J1893" s="32" t="n">
        <x:v>0.452</x:v>
      </x:c>
      <x:c r="K1893" s="32" t="n">
        <x:v>0.925</x:v>
      </x:c>
      <x:c r="L1893" t="n">
        <x:v>0</x:v>
      </x:c>
      <x:c r="M1893" t="str"/>
      <x:c r="N1893" s="32" t="n">
        <x:v>0.126</x:v>
      </x:c>
    </x:row>
    <x:row r="1894">
      <x:c r="A1894" t="str">
        <x:v>C01893</x:v>
      </x:c>
      <x:c r="B1894" t="n">
        <x:v>66</x:v>
      </x:c>
      <x:c r="C1894" s="30" t="n">
        <x:v>93079</x:v>
      </x:c>
      <x:c r="D1894" t="n">
        <x:v>695</x:v>
      </x:c>
      <x:c r="E1894" t="n">
        <x:v>9</x:v>
      </x:c>
      <x:c r="F1894" t="str">
        <x:v>Gold</x:v>
      </x:c>
      <x:c r="G1894" t="str">
        <x:v>Digital</x:v>
      </x:c>
      <x:c r="H1894" s="60" t="n">
        <x:v>13330</x:v>
      </x:c>
      <x:c r="I1894" s="60" t="n">
        <x:v>1573.87</x:v>
      </x:c>
      <x:c r="J1894" s="32" t="n">
        <x:v>0.309</x:v>
      </x:c>
      <x:c r="K1894" s="32" t="n">
        <x:v>0.792</x:v>
      </x:c>
      <x:c r="L1894" t="n">
        <x:v>0</x:v>
      </x:c>
      <x:c r="M1894" t="n">
        <x:v>10</x:v>
      </x:c>
      <x:c r="N1894" s="32" t="n">
        <x:v>0.02</x:v>
      </x:c>
    </x:row>
    <x:row r="1895">
      <x:c r="A1895" t="str">
        <x:v>C01894</x:v>
      </x:c>
      <x:c r="B1895" t="n">
        <x:v>37</x:v>
      </x:c>
      <x:c r="C1895" s="30" t="n">
        <x:v>96062</x:v>
      </x:c>
      <x:c r="D1895" t="n">
        <x:v>685</x:v>
      </x:c>
      <x:c r="E1895" t="n">
        <x:v>22</x:v>
      </x:c>
      <x:c r="F1895" t="str">
        <x:v>Gold</x:v>
      </x:c>
      <x:c r="G1895" t="str">
        <x:v>Digital</x:v>
      </x:c>
      <x:c r="H1895" s="60" t="n">
        <x:v>11569</x:v>
      </x:c>
      <x:c r="I1895" s="60" t="n">
        <x:v>1476.87</x:v>
      </x:c>
      <x:c r="J1895" s="32" t="n">
        <x:v>0.45</x:v>
      </x:c>
      <x:c r="K1895" s="32" t="n">
        <x:v>0.913</x:v>
      </x:c>
      <x:c r="L1895" t="n">
        <x:v>0</x:v>
      </x:c>
      <x:c r="M1895" t="n">
        <x:v>7</x:v>
      </x:c>
      <x:c r="N1895" s="32" t="n">
        <x:v>0.105</x:v>
      </x:c>
    </x:row>
    <x:row r="1896">
      <x:c r="A1896" t="str">
        <x:v>C01895</x:v>
      </x:c>
      <x:c r="B1896" t="n">
        <x:v>59</x:v>
      </x:c>
      <x:c r="C1896" s="30" t="n">
        <x:v>35826</x:v>
      </x:c>
      <x:c r="D1896" t="n">
        <x:v>705</x:v>
      </x:c>
      <x:c r="E1896" t="n">
        <x:v>40</x:v>
      </x:c>
      <x:c r="F1896" t="str">
        <x:v>Classic</x:v>
      </x:c>
      <x:c r="G1896" t="str">
        <x:v>Branch</x:v>
      </x:c>
      <x:c r="H1896" s="60" t="n">
        <x:v>2720</x:v>
      </x:c>
      <x:c r="I1896" s="60" t="n">
        <x:v>270.83</x:v>
      </x:c>
      <x:c r="J1896" s="32" t="n">
        <x:v>0.271</x:v>
      </x:c>
      <x:c r="K1896" s="32" t="n">
        <x:v>0.991</x:v>
      </x:c>
      <x:c r="L1896" t="n">
        <x:v>0</x:v>
      </x:c>
      <x:c r="M1896" t="n">
        <x:v>5</x:v>
      </x:c>
      <x:c r="N1896" s="32" t="n">
        <x:v>0.196</x:v>
      </x:c>
    </x:row>
    <x:row r="1897">
      <x:c r="A1897" t="str">
        <x:v>C01896</x:v>
      </x:c>
      <x:c r="B1897" t="n">
        <x:v>49</x:v>
      </x:c>
      <x:c r="C1897" s="30" t="n">
        <x:v>143539</x:v>
      </x:c>
      <x:c r="D1897" t="n">
        <x:v>736</x:v>
      </x:c>
      <x:c r="E1897" t="n">
        <x:v>99</x:v>
      </x:c>
      <x:c r="F1897" t="str">
        <x:v>Platinum</x:v>
      </x:c>
      <x:c r="G1897" t="str">
        <x:v>Branch</x:v>
      </x:c>
      <x:c r="H1897" s="60" t="n">
        <x:v>32573</x:v>
      </x:c>
      <x:c r="I1897" s="60" t="n">
        <x:v>3113.92</x:v>
      </x:c>
      <x:c r="J1897" s="32" t="n">
        <x:v>0.434</x:v>
      </x:c>
      <x:c r="K1897" s="32" t="n">
        <x:v>0.947</x:v>
      </x:c>
      <x:c r="L1897" t="n">
        <x:v>0</x:v>
      </x:c>
      <x:c r="M1897" t="n">
        <x:v>9</x:v>
      </x:c>
      <x:c r="N1897" s="32" t="n">
        <x:v>0.02</x:v>
      </x:c>
    </x:row>
    <x:row r="1898">
      <x:c r="A1898" t="str">
        <x:v>C01897</x:v>
      </x:c>
      <x:c r="B1898" t="n">
        <x:v>34</x:v>
      </x:c>
      <x:c r="C1898" s="30" t="n">
        <x:v>67742</x:v>
      </x:c>
      <x:c r="D1898" t="n">
        <x:v>690</x:v>
      </x:c>
      <x:c r="E1898" t="n">
        <x:v>45</x:v>
      </x:c>
      <x:c r="F1898" t="str">
        <x:v>Gold</x:v>
      </x:c>
      <x:c r="G1898" t="str">
        <x:v>Branch</x:v>
      </x:c>
      <x:c r="H1898" s="60" t="n">
        <x:v>11436</x:v>
      </x:c>
      <x:c r="I1898" s="60" t="n">
        <x:v>1294.57</x:v>
      </x:c>
      <x:c r="J1898" s="32" t="n">
        <x:v>0.242</x:v>
      </x:c>
      <x:c r="K1898" s="32" t="n">
        <x:v>0.719</x:v>
      </x:c>
      <x:c r="L1898" t="n">
        <x:v>0</x:v>
      </x:c>
      <x:c r="M1898" t="n">
        <x:v>7</x:v>
      </x:c>
      <x:c r="N1898" s="32" t="n">
        <x:v>0.123</x:v>
      </x:c>
    </x:row>
    <x:row r="1899">
      <x:c r="A1899" t="str">
        <x:v>C01898</x:v>
      </x:c>
      <x:c r="B1899" t="n">
        <x:v>27</x:v>
      </x:c>
      <x:c r="C1899" s="30" t="n">
        <x:v>67479</x:v>
      </x:c>
      <x:c r="D1899" t="n">
        <x:v>603</x:v>
      </x:c>
      <x:c r="E1899" t="n">
        <x:v>43</x:v>
      </x:c>
      <x:c r="F1899" t="str">
        <x:v>Classic</x:v>
      </x:c>
      <x:c r="G1899" t="str">
        <x:v>Digital</x:v>
      </x:c>
      <x:c r="H1899" s="60" t="n">
        <x:v>3432</x:v>
      </x:c>
      <x:c r="I1899" s="60" t="n">
        <x:v>944.61</x:v>
      </x:c>
      <x:c r="J1899" s="32" t="n">
        <x:v>0.449</x:v>
      </x:c>
      <x:c r="K1899" s="32" t="n">
        <x:v>0.729</x:v>
      </x:c>
      <x:c r="L1899" t="n">
        <x:v>0</x:v>
      </x:c>
      <x:c r="M1899" t="n">
        <x:v>6</x:v>
      </x:c>
      <x:c r="N1899" s="32" t="n">
        <x:v>0.142</x:v>
      </x:c>
    </x:row>
    <x:row r="1900">
      <x:c r="A1900" t="str">
        <x:v>C01899</x:v>
      </x:c>
      <x:c r="B1900" t="n">
        <x:v>33</x:v>
      </x:c>
      <x:c r="C1900" s="30" t="n">
        <x:v>48575</x:v>
      </x:c>
      <x:c r="D1900" t="n">
        <x:v>712</x:v>
      </x:c>
      <x:c r="E1900" t="n">
        <x:v>26</x:v>
      </x:c>
      <x:c r="F1900" t="str">
        <x:v>Gold</x:v>
      </x:c>
      <x:c r="G1900" t="str">
        <x:v>Digital</x:v>
      </x:c>
      <x:c r="H1900" s="60" t="n">
        <x:v>7621</x:v>
      </x:c>
      <x:c r="I1900" s="60" t="n">
        <x:v>721.65</x:v>
      </x:c>
      <x:c r="J1900" s="32" t="n">
        <x:v>0.369</x:v>
      </x:c>
      <x:c r="K1900" s="32" t="n">
        <x:v>0.915</x:v>
      </x:c>
      <x:c r="L1900" t="n">
        <x:v>0</x:v>
      </x:c>
      <x:c r="M1900" t="n">
        <x:v>8</x:v>
      </x:c>
      <x:c r="N1900" s="32" t="n">
        <x:v>0.113</x:v>
      </x:c>
    </x:row>
    <x:row r="1901">
      <x:c r="A1901" t="str">
        <x:v>C01900</x:v>
      </x:c>
      <x:c r="B1901" t="n">
        <x:v>27</x:v>
      </x:c>
      <x:c r="C1901" s="30" t="n">
        <x:v>55880</x:v>
      </x:c>
      <x:c r="D1901" t="n">
        <x:v>712</x:v>
      </x:c>
      <x:c r="E1901" t="n">
        <x:v>120</x:v>
      </x:c>
      <x:c r="F1901" t="str">
        <x:v>GOLD</x:v>
      </x:c>
      <x:c r="G1901" t="str">
        <x:v>Direct Mail</x:v>
      </x:c>
      <x:c r="H1901" s="60" t="n">
        <x:v>8167</x:v>
      </x:c>
      <x:c r="I1901" s="60" t="n">
        <x:v>716.98</x:v>
      </x:c>
      <x:c r="J1901" s="32" t="n">
        <x:v>0.6</x:v>
      </x:c>
      <x:c r="K1901" s="32" t="n">
        <x:v>0.764</x:v>
      </x:c>
      <x:c r="L1901" t="n">
        <x:v>0</x:v>
      </x:c>
      <x:c r="M1901" t="n">
        <x:v>5</x:v>
      </x:c>
      <x:c r="N1901" s="32" t="n">
        <x:v>0.268</x:v>
      </x:c>
    </x:row>
    <x:row r="1902">
      <x:c r="A1902" t="str">
        <x:v>C01901</x:v>
      </x:c>
      <x:c r="B1902" t="n">
        <x:v>37</x:v>
      </x:c>
      <x:c r="C1902" s="30" t="n">
        <x:v>73163</x:v>
      </x:c>
      <x:c r="D1902" t="n">
        <x:v>571</x:v>
      </x:c>
      <x:c r="E1902" t="n">
        <x:v>120</x:v>
      </x:c>
      <x:c r="F1902" t="str">
        <x:v>Classic</x:v>
      </x:c>
      <x:c r="G1902" t="str">
        <x:v>Digital</x:v>
      </x:c>
      <x:c r="H1902" s="60" t="n">
        <x:v>6165</x:v>
      </x:c>
      <x:c r="I1902" s="60" t="n">
        <x:v>701.55</x:v>
      </x:c>
      <x:c r="J1902" s="32" t="n">
        <x:v>0.441</x:v>
      </x:c>
      <x:c r="K1902" s="32" t="n">
        <x:v>0.583</x:v>
      </x:c>
      <x:c r="L1902" t="n">
        <x:v>0</x:v>
      </x:c>
      <x:c r="M1902" t="n">
        <x:v>6</x:v>
      </x:c>
      <x:c r="N1902" s="32" t="n">
        <x:v>0.144</x:v>
      </x:c>
    </x:row>
    <x:row r="1903">
      <x:c r="A1903" t="str">
        <x:v>C01902</x:v>
      </x:c>
      <x:c r="B1903" t="n">
        <x:v>64</x:v>
      </x:c>
      <x:c r="C1903" s="30" t="n">
        <x:v>122590</x:v>
      </x:c>
      <x:c r="D1903" t="n">
        <x:v>773</x:v>
      </x:c>
      <x:c r="E1903" t="n">
        <x:v>46</x:v>
      </x:c>
      <x:c r="F1903" t="str">
        <x:v>Platinum</x:v>
      </x:c>
      <x:c r="G1903" t="str">
        <x:v>Digital</x:v>
      </x:c>
      <x:c r="H1903" s="60" t="n">
        <x:v>28952</x:v>
      </x:c>
      <x:c r="I1903" s="60" t="n">
        <x:v>3047.29</x:v>
      </x:c>
      <x:c r="J1903" s="32" t="n">
        <x:v>0.359</x:v>
      </x:c>
      <x:c r="K1903" s="32" t="n">
        <x:v>0.845</x:v>
      </x:c>
      <x:c r="L1903" t="n">
        <x:v>0</x:v>
      </x:c>
      <x:c r="M1903" t="n">
        <x:v>7</x:v>
      </x:c>
      <x:c r="N1903" s="32" t="n">
        <x:v>0.144</x:v>
      </x:c>
    </x:row>
    <x:row r="1904">
      <x:c r="A1904" t="str">
        <x:v>C01903</x:v>
      </x:c>
      <x:c r="B1904" t="n">
        <x:v>50</x:v>
      </x:c>
      <x:c r="C1904" s="30" t="n">
        <x:v>75520</x:v>
      </x:c>
      <x:c r="D1904" t="n">
        <x:v>711</x:v>
      </x:c>
      <x:c r="E1904" t="n">
        <x:v>85</x:v>
      </x:c>
      <x:c r="F1904" t="str">
        <x:v>Gold</x:v>
      </x:c>
      <x:c r="G1904" t="str">
        <x:v>Digital</x:v>
      </x:c>
      <x:c r="H1904" s="60" t="n">
        <x:v>12922</x:v>
      </x:c>
      <x:c r="I1904" s="60" t="n">
        <x:v>1356.56</x:v>
      </x:c>
      <x:c r="J1904" s="32" t="n">
        <x:v>0.246</x:v>
      </x:c>
      <x:c r="K1904" s="32" t="n">
        <x:v>0.738</x:v>
      </x:c>
      <x:c r="L1904" t="n">
        <x:v>0</x:v>
      </x:c>
      <x:c r="M1904" t="n">
        <x:v>5</x:v>
      </x:c>
      <x:c r="N1904" s="32" t="n">
        <x:v>0.224</x:v>
      </x:c>
    </x:row>
    <x:row r="1905">
      <x:c r="A1905" t="str">
        <x:v>C01904</x:v>
      </x:c>
      <x:c r="B1905" t="n">
        <x:v>50</x:v>
      </x:c>
      <x:c r="C1905" s="30" t="n">
        <x:v>101271</x:v>
      </x:c>
      <x:c r="D1905" t="n">
        <x:v>639</x:v>
      </x:c>
      <x:c r="E1905" t="n">
        <x:v>20</x:v>
      </x:c>
      <x:c r="F1905" t="str">
        <x:v>Gold</x:v>
      </x:c>
      <x:c r="G1905" t="str">
        <x:v>Digital</x:v>
      </x:c>
      <x:c r="H1905" s="60" t="n">
        <x:v>13897</x:v>
      </x:c>
      <x:c r="I1905" s="60" t="n">
        <x:v>1434.52</x:v>
      </x:c>
      <x:c r="J1905" s="32" t="n">
        <x:v>0.446</x:v>
      </x:c>
      <x:c r="K1905" s="32" t="n">
        <x:v>0.763</x:v>
      </x:c>
      <x:c r="L1905" t="n">
        <x:v>0</x:v>
      </x:c>
      <x:c r="M1905" t="n">
        <x:v>8</x:v>
      </x:c>
      <x:c r="N1905" s="32" t="n">
        <x:v>0.059</x:v>
      </x:c>
    </x:row>
    <x:row r="1906">
      <x:c r="A1906" t="str">
        <x:v>C01905</x:v>
      </x:c>
      <x:c r="B1906" t="n">
        <x:v>45</x:v>
      </x:c>
      <x:c r="C1906" s="30" t="n">
        <x:v>127795</x:v>
      </x:c>
      <x:c r="D1906" t="n">
        <x:v>728</x:v>
      </x:c>
      <x:c r="E1906" t="n">
        <x:v>9</x:v>
      </x:c>
      <x:c r="F1906" t="str">
        <x:v>Platinum</x:v>
      </x:c>
      <x:c r="G1906" t="str">
        <x:v>Direct Mail</x:v>
      </x:c>
      <x:c r="H1906" s="60" t="n">
        <x:v>29478</x:v>
      </x:c>
      <x:c r="I1906" s="60" t="n">
        <x:v>3016.8</x:v>
      </x:c>
      <x:c r="J1906" s="32" t="n">
        <x:v>0.394</x:v>
      </x:c>
      <x:c r="K1906" s="32" t="n">
        <x:v>0.866</x:v>
      </x:c>
      <x:c r="L1906" t="n">
        <x:v>0</x:v>
      </x:c>
      <x:c r="M1906" t="str"/>
      <x:c r="N1906" s="32" t="n">
        <x:v>0.178</x:v>
      </x:c>
    </x:row>
    <x:row r="1907">
      <x:c r="A1907" t="str">
        <x:v>C01906</x:v>
      </x:c>
      <x:c r="B1907" t="n">
        <x:v>47</x:v>
      </x:c>
      <x:c r="C1907" s="30" t="n">
        <x:v>82090</x:v>
      </x:c>
      <x:c r="D1907" t="n">
        <x:v>768</x:v>
      </x:c>
      <x:c r="E1907" t="n">
        <x:v>25</x:v>
      </x:c>
      <x:c r="F1907" t="str">
        <x:v>Platinum</x:v>
      </x:c>
      <x:c r="G1907" t="str">
        <x:v>Digital</x:v>
      </x:c>
      <x:c r="H1907" s="60" t="n">
        <x:v>21879</x:v>
      </x:c>
      <x:c r="I1907" s="60" t="n">
        <x:v>1968.95</x:v>
      </x:c>
      <x:c r="J1907" s="32" t="n">
        <x:v>0.573</x:v>
      </x:c>
      <x:c r="K1907" s="32" t="n">
        <x:v>0.957</x:v>
      </x:c>
      <x:c r="L1907" t="n">
        <x:v>0</x:v>
      </x:c>
      <x:c r="M1907" t="n">
        <x:v>8</x:v>
      </x:c>
      <x:c r="N1907" s="32" t="n">
        <x:v>0.061</x:v>
      </x:c>
    </x:row>
    <x:row r="1908">
      <x:c r="A1908" t="str">
        <x:v>C01907</x:v>
      </x:c>
      <x:c r="B1908" t="n">
        <x:v>55</x:v>
      </x:c>
      <x:c r="C1908" s="30" t="n">
        <x:v>65450</x:v>
      </x:c>
      <x:c r="D1908" t="n">
        <x:v>720</x:v>
      </x:c>
      <x:c r="E1908" t="n">
        <x:v>39</x:v>
      </x:c>
      <x:c r="F1908" t="str">
        <x:v>Gold</x:v>
      </x:c>
      <x:c r="G1908" t="str">
        <x:v>Direct Mail</x:v>
      </x:c>
      <x:c r="H1908" s="60" t="n">
        <x:v>11762</x:v>
      </x:c>
      <x:c r="I1908" s="60" t="n">
        <x:v>1346.5</x:v>
      </x:c>
      <x:c r="J1908" s="32" t="n">
        <x:v>0.377</x:v>
      </x:c>
      <x:c r="K1908" s="32" t="n">
        <x:v>0.957</x:v>
      </x:c>
      <x:c r="L1908" t="n">
        <x:v>0</x:v>
      </x:c>
      <x:c r="M1908" t="n">
        <x:v>7</x:v>
      </x:c>
      <x:c r="N1908" s="32" t="n">
        <x:v>0.106</x:v>
      </x:c>
    </x:row>
    <x:row r="1909">
      <x:c r="A1909" t="str">
        <x:v>C01908</x:v>
      </x:c>
      <x:c r="B1909" t="n">
        <x:v>42</x:v>
      </x:c>
      <x:c r="C1909" s="30" t="n">
        <x:v>60174</x:v>
      </x:c>
      <x:c r="D1909" t="n">
        <x:v>638</x:v>
      </x:c>
      <x:c r="E1909" t="n">
        <x:v>53</x:v>
      </x:c>
      <x:c r="F1909" t="str">
        <x:v>Classic</x:v>
      </x:c>
      <x:c r="G1909" t="str">
        <x:v>Digital</x:v>
      </x:c>
      <x:c r="H1909" s="60" t="n">
        <x:v>5307</x:v>
      </x:c>
      <x:c r="I1909" s="60" t="n">
        <x:v>733.09</x:v>
      </x:c>
      <x:c r="J1909" s="32" t="n">
        <x:v>0.544</x:v>
      </x:c>
      <x:c r="K1909" s="32" t="n">
        <x:v>0.714</x:v>
      </x:c>
      <x:c r="L1909" t="n">
        <x:v>0</x:v>
      </x:c>
      <x:c r="M1909" t="n">
        <x:v>9</x:v>
      </x:c>
      <x:c r="N1909" s="32" t="n">
        <x:v>0.02</x:v>
      </x:c>
    </x:row>
    <x:row r="1910">
      <x:c r="A1910" t="str">
        <x:v>C01909</x:v>
      </x:c>
      <x:c r="B1910" t="n">
        <x:v>46</x:v>
      </x:c>
      <x:c r="C1910" s="30" t="n">
        <x:v>86631</x:v>
      </x:c>
      <x:c r="D1910" t="n">
        <x:v>573</x:v>
      </x:c>
      <x:c r="E1910" t="n">
        <x:v>91</x:v>
      </x:c>
      <x:c r="F1910" t="str">
        <x:v>Classic</x:v>
      </x:c>
      <x:c r="G1910" t="str">
        <x:v>Digital</x:v>
      </x:c>
      <x:c r="H1910" s="60" t="n">
        <x:v>1160</x:v>
      </x:c>
      <x:c r="I1910" s="60" t="n">
        <x:v>751.16</x:v>
      </x:c>
      <x:c r="J1910" s="32" t="n">
        <x:v>0.439</x:v>
      </x:c>
      <x:c r="K1910" s="32" t="n">
        <x:v>0.686</x:v>
      </x:c>
      <x:c r="L1910" t="n">
        <x:v>0</x:v>
      </x:c>
      <x:c r="M1910" t="n">
        <x:v>9</x:v>
      </x:c>
      <x:c r="N1910" s="32" t="n">
        <x:v>0.02</x:v>
      </x:c>
    </x:row>
    <x:row r="1911">
      <x:c r="A1911" t="str">
        <x:v>C01910</x:v>
      </x:c>
      <x:c r="B1911" t="n">
        <x:v>38</x:v>
      </x:c>
      <x:c r="C1911" s="30" t="n">
        <x:v>54658</x:v>
      </x:c>
      <x:c r="D1911" t="n">
        <x:v>777</x:v>
      </x:c>
      <x:c r="E1911" t="n">
        <x:v>86</x:v>
      </x:c>
      <x:c r="F1911" t="str">
        <x:v>Classic</x:v>
      </x:c>
      <x:c r="G1911" t="str">
        <x:v>Digital</x:v>
      </x:c>
      <x:c r="H1911" s="60" t="n">
        <x:v>9383</x:v>
      </x:c>
      <x:c r="I1911" s="60" t="n">
        <x:v>805.38</x:v>
      </x:c>
      <x:c r="J1911" s="32" t="n">
        <x:v>0.266</x:v>
      </x:c>
      <x:c r="K1911" s="32" t="n">
        <x:v>0.864</x:v>
      </x:c>
      <x:c r="L1911" t="n">
        <x:v>0</x:v>
      </x:c>
      <x:c r="M1911" t="n">
        <x:v>9</x:v>
      </x:c>
      <x:c r="N1911" s="32" t="n">
        <x:v>0.02</x:v>
      </x:c>
    </x:row>
    <x:row r="1912">
      <x:c r="A1912" t="str">
        <x:v>C01911</x:v>
      </x:c>
      <x:c r="B1912" t="n">
        <x:v>33</x:v>
      </x:c>
      <x:c r="C1912" s="30" t="n">
        <x:v>39452</x:v>
      </x:c>
      <x:c r="D1912" t="n">
        <x:v>616</x:v>
      </x:c>
      <x:c r="E1912" t="n">
        <x:v>75</x:v>
      </x:c>
      <x:c r="F1912" t="str">
        <x:v>Classic</x:v>
      </x:c>
      <x:c r="G1912" t="str">
        <x:v>Branch</x:v>
      </x:c>
      <x:c r="H1912" s="60" t="n">
        <x:v>2190</x:v>
      </x:c>
      <x:c r="I1912" s="60" t="n">
        <x:v>841.27</x:v>
      </x:c>
      <x:c r="J1912" s="32" t="n">
        <x:v>0.467</x:v>
      </x:c>
      <x:c r="K1912" s="32" t="n">
        <x:v>0.683</x:v>
      </x:c>
      <x:c r="L1912" t="n">
        <x:v>0</x:v>
      </x:c>
      <x:c r="M1912" t="n">
        <x:v>7</x:v>
      </x:c>
      <x:c r="N1912" s="32" t="n">
        <x:v>0.118</x:v>
      </x:c>
    </x:row>
    <x:row r="1913">
      <x:c r="A1913" t="str">
        <x:v>C01912</x:v>
      </x:c>
      <x:c r="B1913" t="n">
        <x:v>38</x:v>
      </x:c>
      <x:c r="C1913" s="30" t="n">
        <x:v>89425</x:v>
      </x:c>
      <x:c r="D1913" t="n">
        <x:v>656</x:v>
      </x:c>
      <x:c r="E1913" t="n">
        <x:v>51</x:v>
      </x:c>
      <x:c r="F1913" t="str">
        <x:v>Gold</x:v>
      </x:c>
      <x:c r="G1913" t="str">
        <x:v>Direct Mail</x:v>
      </x:c>
      <x:c r="H1913" s="60" t="n">
        <x:v>13063</x:v>
      </x:c>
      <x:c r="I1913" s="60" t="n">
        <x:v>1451.4</x:v>
      </x:c>
      <x:c r="J1913" s="32" t="n">
        <x:v>0.626</x:v>
      </x:c>
      <x:c r="K1913" s="32" t="n">
        <x:v>0.734</x:v>
      </x:c>
      <x:c r="L1913" t="n">
        <x:v>0</x:v>
      </x:c>
      <x:c r="M1913" t="n">
        <x:v>6</x:v>
      </x:c>
      <x:c r="N1913" s="32" t="n">
        <x:v>0.127</x:v>
      </x:c>
    </x:row>
    <x:row r="1914">
      <x:c r="A1914" t="str">
        <x:v>C01913</x:v>
      </x:c>
      <x:c r="B1914" t="n">
        <x:v>39</x:v>
      </x:c>
      <x:c r="C1914" s="30" t="n">
        <x:v>53690</x:v>
      </x:c>
      <x:c r="D1914" t="n">
        <x:v>642</x:v>
      </x:c>
      <x:c r="E1914" t="n">
        <x:v>27</x:v>
      </x:c>
      <x:c r="F1914" t="str">
        <x:v>Classic</x:v>
      </x:c>
      <x:c r="G1914" t="str">
        <x:v>Branch</x:v>
      </x:c>
      <x:c r="H1914" s="60" t="n">
        <x:v>5410</x:v>
      </x:c>
      <x:c r="I1914" s="60" t="n">
        <x:v>954.72</x:v>
      </x:c>
      <x:c r="J1914" s="32" t="n">
        <x:v>0.429</x:v>
      </x:c>
      <x:c r="K1914" s="32" t="n">
        <x:v>0.669</x:v>
      </x:c>
      <x:c r="L1914" t="n">
        <x:v>0</x:v>
      </x:c>
      <x:c r="M1914" t="n">
        <x:v>9</x:v>
      </x:c>
      <x:c r="N1914" s="32" t="n">
        <x:v>0.02</x:v>
      </x:c>
    </x:row>
    <x:row r="1915">
      <x:c r="A1915" t="str">
        <x:v>C01914</x:v>
      </x:c>
      <x:c r="B1915" t="n">
        <x:v>23</x:v>
      </x:c>
      <x:c r="C1915" s="30" t="n">
        <x:v>94727</x:v>
      </x:c>
      <x:c r="D1915" t="n">
        <x:v>667</x:v>
      </x:c>
      <x:c r="E1915" t="n">
        <x:v>35</x:v>
      </x:c>
      <x:c r="F1915" t="str">
        <x:v>Gold</x:v>
      </x:c>
      <x:c r="G1915" t="str">
        <x:v>digital</x:v>
      </x:c>
      <x:c r="H1915" s="60" t="n">
        <x:v>12509</x:v>
      </x:c>
      <x:c r="I1915" s="60" t="n">
        <x:v>1438.78</x:v>
      </x:c>
      <x:c r="J1915" s="32" t="n">
        <x:v>0.383</x:v>
      </x:c>
      <x:c r="K1915" s="32" t="n">
        <x:v>0.812</x:v>
      </x:c>
      <x:c r="L1915" t="n">
        <x:v>0</x:v>
      </x:c>
      <x:c r="M1915" t="n">
        <x:v>7</x:v>
      </x:c>
      <x:c r="N1915" s="32" t="n">
        <x:v>0.102</x:v>
      </x:c>
    </x:row>
    <x:row r="1916">
      <x:c r="A1916" t="str">
        <x:v>C01915</x:v>
      </x:c>
      <x:c r="B1916" t="n">
        <x:v>35</x:v>
      </x:c>
      <x:c r="C1916" s="30" t="n">
        <x:v>99103</x:v>
      </x:c>
      <x:c r="D1916" t="n">
        <x:v>681</x:v>
      </x:c>
      <x:c r="E1916" t="n">
        <x:v>36</x:v>
      </x:c>
      <x:c r="F1916" t="str">
        <x:v>Gold</x:v>
      </x:c>
      <x:c r="G1916" t="str">
        <x:v>Digital</x:v>
      </x:c>
      <x:c r="H1916" s="60" t="n">
        <x:v>16580</x:v>
      </x:c>
      <x:c r="I1916" s="60" t="n">
        <x:v>1318.43</x:v>
      </x:c>
      <x:c r="J1916" s="32" t="n">
        <x:v>0.556</x:v>
      </x:c>
      <x:c r="K1916" s="32" t="n">
        <x:v>0.752</x:v>
      </x:c>
      <x:c r="L1916" t="n">
        <x:v>0</x:v>
      </x:c>
      <x:c r="M1916" t="n">
        <x:v>4</x:v>
      </x:c>
      <x:c r="N1916" s="32" t="n">
        <x:v>0.29</x:v>
      </x:c>
    </x:row>
    <x:row r="1917">
      <x:c r="A1917" t="str">
        <x:v>C01916</x:v>
      </x:c>
      <x:c r="B1917" t="n">
        <x:v>43</x:v>
      </x:c>
      <x:c r="C1917" s="30" t="n">
        <x:v>49973</x:v>
      </x:c>
      <x:c r="D1917" t="n">
        <x:v>747</x:v>
      </x:c>
      <x:c r="E1917" t="n">
        <x:v>76</x:v>
      </x:c>
      <x:c r="F1917" t="str">
        <x:v>Classic</x:v>
      </x:c>
      <x:c r="G1917" t="str">
        <x:v>Partner</x:v>
      </x:c>
      <x:c r="H1917" s="60" t="n">
        <x:v>7228</x:v>
      </x:c>
      <x:c r="I1917" s="60" t="n">
        <x:v>804.08</x:v>
      </x:c>
      <x:c r="J1917" s="32" t="n">
        <x:v>0.399</x:v>
      </x:c>
      <x:c r="K1917" s="32" t="n">
        <x:v>0.938</x:v>
      </x:c>
      <x:c r="L1917" t="n">
        <x:v>0</x:v>
      </x:c>
      <x:c r="M1917" t="n">
        <x:v>7</x:v>
      </x:c>
      <x:c r="N1917" s="32" t="n">
        <x:v>0.086</x:v>
      </x:c>
    </x:row>
    <x:row r="1918">
      <x:c r="A1918" t="str">
        <x:v>C01917</x:v>
      </x:c>
      <x:c r="B1918" t="n">
        <x:v>40</x:v>
      </x:c>
      <x:c r="C1918" s="30" t="n">
        <x:v>28000</x:v>
      </x:c>
      <x:c r="D1918" t="n">
        <x:v>640</x:v>
      </x:c>
      <x:c r="E1918" t="n">
        <x:v>41</x:v>
      </x:c>
      <x:c r="F1918" t="str">
        <x:v>Classic</x:v>
      </x:c>
      <x:c r="G1918" t="str">
        <x:v>Digital</x:v>
      </x:c>
      <x:c r="H1918" s="60" t="n">
        <x:v>4141</x:v>
      </x:c>
      <x:c r="I1918" s="60" t="n">
        <x:v>150</x:v>
      </x:c>
      <x:c r="J1918" s="32" t="n">
        <x:v>0.368</x:v>
      </x:c>
      <x:c r="K1918" s="32" t="n">
        <x:v>0.761</x:v>
      </x:c>
      <x:c r="L1918" t="n">
        <x:v>1</x:v>
      </x:c>
      <x:c r="M1918" t="n">
        <x:v>9</x:v>
      </x:c>
      <x:c r="N1918" s="32" t="n">
        <x:v>0.02</x:v>
      </x:c>
    </x:row>
    <x:row r="1919">
      <x:c r="A1919" t="str">
        <x:v>C01918</x:v>
      </x:c>
      <x:c r="B1919" t="n">
        <x:v>41</x:v>
      </x:c>
      <x:c r="C1919" s="30" t="n">
        <x:v>36846</x:v>
      </x:c>
      <x:c r="D1919" t="n">
        <x:v>715</x:v>
      </x:c>
      <x:c r="E1919" t="n">
        <x:v>68</x:v>
      </x:c>
      <x:c r="F1919" t="str">
        <x:v>Classic</x:v>
      </x:c>
      <x:c r="G1919" t="str">
        <x:v>Digital</x:v>
      </x:c>
      <x:c r="H1919" s="60" t="n">
        <x:v>2873</x:v>
      </x:c>
      <x:c r="I1919" s="60" t="n">
        <x:v>351.98</x:v>
      </x:c>
      <x:c r="J1919" s="32" t="n">
        <x:v>0.2</x:v>
      </x:c>
      <x:c r="K1919" s="32" t="n">
        <x:v>0.884</x:v>
      </x:c>
      <x:c r="L1919" t="n">
        <x:v>0</x:v>
      </x:c>
      <x:c r="M1919" t="n">
        <x:v>5</x:v>
      </x:c>
      <x:c r="N1919" s="32" t="n">
        <x:v>0.209</x:v>
      </x:c>
    </x:row>
    <x:row r="1920">
      <x:c r="A1920" t="str">
        <x:v>C01919</x:v>
      </x:c>
      <x:c r="B1920" t="n">
        <x:v>47</x:v>
      </x:c>
      <x:c r="C1920" s="30" t="n">
        <x:v>68729</x:v>
      </x:c>
      <x:c r="D1920" t="n">
        <x:v>617</x:v>
      </x:c>
      <x:c r="E1920" t="n">
        <x:v>37</x:v>
      </x:c>
      <x:c r="F1920" t="str">
        <x:v>classic</x:v>
      </x:c>
      <x:c r="G1920" t="str">
        <x:v>Digital</x:v>
      </x:c>
      <x:c r="H1920" s="60" t="n">
        <x:v>3633</x:v>
      </x:c>
      <x:c r="I1920" s="60" t="n">
        <x:v>529.93</x:v>
      </x:c>
      <x:c r="J1920" s="32" t="n">
        <x:v>0.63</x:v>
      </x:c>
      <x:c r="K1920" s="32" t="n">
        <x:v>0.59</x:v>
      </x:c>
      <x:c r="L1920" t="n">
        <x:v>0</x:v>
      </x:c>
      <x:c r="M1920" t="n">
        <x:v>6</x:v>
      </x:c>
      <x:c r="N1920" s="32" t="n">
        <x:v>0.13</x:v>
      </x:c>
    </x:row>
    <x:row r="1921">
      <x:c r="A1921" t="str">
        <x:v>C01920</x:v>
      </x:c>
      <x:c r="B1921" t="n">
        <x:v>21</x:v>
      </x:c>
      <x:c r="C1921" s="30" t="n">
        <x:v>60527</x:v>
      </x:c>
      <x:c r="D1921" t="n">
        <x:v>693</x:v>
      </x:c>
      <x:c r="E1921" t="n">
        <x:v>28</x:v>
      </x:c>
      <x:c r="F1921" t="str">
        <x:v>Gold</x:v>
      </x:c>
      <x:c r="G1921" t="str">
        <x:v>Partner</x:v>
      </x:c>
      <x:c r="H1921" s="60" t="n">
        <x:v>9477</x:v>
      </x:c>
      <x:c r="I1921" s="60" t="n">
        <x:v>785.58</x:v>
      </x:c>
      <x:c r="J1921" s="32" t="n">
        <x:v>0.423</x:v>
      </x:c>
      <x:c r="K1921" s="32" t="n">
        <x:v>0.733</x:v>
      </x:c>
      <x:c r="L1921" t="n">
        <x:v>0</x:v>
      </x:c>
      <x:c r="M1921" t="n">
        <x:v>9</x:v>
      </x:c>
      <x:c r="N1921" s="32" t="n">
        <x:v>0.054</x:v>
      </x:c>
    </x:row>
    <x:row r="1922">
      <x:c r="A1922" t="str">
        <x:v>C01921</x:v>
      </x:c>
      <x:c r="B1922" t="n">
        <x:v>41</x:v>
      </x:c>
      <x:c r="C1922" s="30" t="n">
        <x:v>66948</x:v>
      </x:c>
      <x:c r="D1922" t="n">
        <x:v>751</x:v>
      </x:c>
      <x:c r="E1922" t="n">
        <x:v>15</x:v>
      </x:c>
      <x:c r="F1922" t="str">
        <x:v>Classic</x:v>
      </x:c>
      <x:c r="G1922" t="str">
        <x:v>Partner</x:v>
      </x:c>
      <x:c r="H1922" s="60" t="n">
        <x:v>9806</x:v>
      </x:c>
      <x:c r="I1922" s="60" t="n">
        <x:v>891.94</x:v>
      </x:c>
      <x:c r="J1922" s="32" t="n">
        <x:v>0.43</x:v>
      </x:c>
      <x:c r="K1922" s="32" t="n">
        <x:v>0.648</x:v>
      </x:c>
      <x:c r="L1922" t="n">
        <x:v>0</x:v>
      </x:c>
      <x:c r="M1922" t="n">
        <x:v>7</x:v>
      </x:c>
      <x:c r="N1922" s="32" t="n">
        <x:v>0.112</x:v>
      </x:c>
    </x:row>
    <x:row r="1923">
      <x:c r="A1923" t="str">
        <x:v>C01922</x:v>
      </x:c>
      <x:c r="B1923" t="n">
        <x:v>36</x:v>
      </x:c>
      <x:c r="C1923" s="30" t="n">
        <x:v>54755</x:v>
      </x:c>
      <x:c r="D1923" t="n">
        <x:v>656</x:v>
      </x:c>
      <x:c r="E1923" t="n">
        <x:v>78</x:v>
      </x:c>
      <x:c r="F1923" t="str">
        <x:v>Classic</x:v>
      </x:c>
      <x:c r="G1923" t="str">
        <x:v>Partner </x:v>
      </x:c>
      <x:c r="H1923" s="60" t="n">
        <x:v>2260</x:v>
      </x:c>
      <x:c r="I1923" s="60" t="n">
        <x:v>336.3</x:v>
      </x:c>
      <x:c r="J1923" s="32" t="n">
        <x:v>0.406</x:v>
      </x:c>
      <x:c r="K1923" s="32" t="n">
        <x:v>0.744</x:v>
      </x:c>
      <x:c r="L1923" t="n">
        <x:v>0</x:v>
      </x:c>
      <x:c r="M1923" t="n">
        <x:v>8</x:v>
      </x:c>
      <x:c r="N1923" s="32" t="n">
        <x:v>0.067</x:v>
      </x:c>
    </x:row>
    <x:row r="1924">
      <x:c r="A1924" t="str">
        <x:v>C01923</x:v>
      </x:c>
      <x:c r="B1924" t="n">
        <x:v>46</x:v>
      </x:c>
      <x:c r="C1924" s="30" t="n">
        <x:v>246864</x:v>
      </x:c>
      <x:c r="D1924" t="n">
        <x:v>665</x:v>
      </x:c>
      <x:c r="E1924" t="n">
        <x:v>22</x:v>
      </x:c>
      <x:c r="F1924" t="str">
        <x:v>PLATINUM</x:v>
      </x:c>
      <x:c r="G1924" t="str">
        <x:v>Direct Mail</x:v>
      </x:c>
      <x:c r="H1924" s="60" t="n">
        <x:v>40000</x:v>
      </x:c>
      <x:c r="I1924" s="60" t="n">
        <x:v>4338.31</x:v>
      </x:c>
      <x:c r="J1924" s="32" t="n">
        <x:v>0.33</x:v>
      </x:c>
      <x:c r="K1924" s="32" t="n">
        <x:v>0.83</x:v>
      </x:c>
      <x:c r="L1924" t="n">
        <x:v>0</x:v>
      </x:c>
      <x:c r="M1924" t="n">
        <x:v>7</x:v>
      </x:c>
      <x:c r="N1924" s="32" t="n">
        <x:v>0.105</x:v>
      </x:c>
    </x:row>
    <x:row r="1925">
      <x:c r="A1925" t="str">
        <x:v>C01924</x:v>
      </x:c>
      <x:c r="B1925" t="n">
        <x:v>57</x:v>
      </x:c>
      <x:c r="C1925" s="30" t="n">
        <x:v>160831</x:v>
      </x:c>
      <x:c r="D1925" t="n">
        <x:v>783</x:v>
      </x:c>
      <x:c r="E1925" t="n">
        <x:v>34</x:v>
      </x:c>
      <x:c r="F1925" t="str">
        <x:v>Classic</x:v>
      </x:c>
      <x:c r="G1925" t="str">
        <x:v>Partner</x:v>
      </x:c>
      <x:c r="H1925" s="60" t="n">
        <x:v>17770</x:v>
      </x:c>
      <x:c r="I1925" s="60" t="n">
        <x:v>2116</x:v>
      </x:c>
      <x:c r="J1925" s="32" t="n">
        <x:v>0.359</x:v>
      </x:c>
      <x:c r="K1925" s="32" t="n">
        <x:v>0.853</x:v>
      </x:c>
      <x:c r="L1925" t="n">
        <x:v>0</x:v>
      </x:c>
      <x:c r="M1925" t="n">
        <x:v>8</x:v>
      </x:c>
      <x:c r="N1925" s="32" t="n">
        <x:v>0.058</x:v>
      </x:c>
    </x:row>
    <x:row r="1926">
      <x:c r="A1926" t="str">
        <x:v>C01925</x:v>
      </x:c>
      <x:c r="B1926" t="n">
        <x:v>67</x:v>
      </x:c>
      <x:c r="C1926" s="30" t="n">
        <x:v>108425</x:v>
      </x:c>
      <x:c r="D1926" t="n">
        <x:v>624</x:v>
      </x:c>
      <x:c r="E1926" t="n">
        <x:v>13</x:v>
      </x:c>
      <x:c r="F1926" t="str">
        <x:v>Gold</x:v>
      </x:c>
      <x:c r="G1926" t="str">
        <x:v>Digital</x:v>
      </x:c>
      <x:c r="H1926" s="60" t="n">
        <x:v>14647</x:v>
      </x:c>
      <x:c r="I1926" s="60" t="n">
        <x:v>1371.02</x:v>
      </x:c>
      <x:c r="J1926" s="32" t="n">
        <x:v>0.647</x:v>
      </x:c>
      <x:c r="K1926" s="32" t="n">
        <x:v>0.613</x:v>
      </x:c>
      <x:c r="L1926" t="n">
        <x:v>0</x:v>
      </x:c>
      <x:c r="M1926" t="n">
        <x:v>6</x:v>
      </x:c>
      <x:c r="N1926" s="32" t="n">
        <x:v>0.166</x:v>
      </x:c>
    </x:row>
    <x:row r="1927">
      <x:c r="A1927" t="str">
        <x:v>C01926</x:v>
      </x:c>
      <x:c r="B1927" t="n">
        <x:v>34</x:v>
      </x:c>
      <x:c r="C1927" s="30" t="n">
        <x:v>41878</x:v>
      </x:c>
      <x:c r="D1927" t="n">
        <x:v>707</x:v>
      </x:c>
      <x:c r="E1927" t="n">
        <x:v>27</x:v>
      </x:c>
      <x:c r="F1927" t="str">
        <x:v>Classic</x:v>
      </x:c>
      <x:c r="G1927" t="str">
        <x:v>Partner</x:v>
      </x:c>
      <x:c r="H1927" s="60" t="n">
        <x:v>6453</x:v>
      </x:c>
      <x:c r="I1927" s="60" t="n">
        <x:v>402.45</x:v>
      </x:c>
      <x:c r="J1927" s="32" t="n">
        <x:v>0.499</x:v>
      </x:c>
      <x:c r="K1927" s="32" t="n">
        <x:v>0.716</x:v>
      </x:c>
      <x:c r="L1927" t="n">
        <x:v>0</x:v>
      </x:c>
      <x:c r="M1927" t="n">
        <x:v>8</x:v>
      </x:c>
      <x:c r="N1927" s="32" t="n">
        <x:v>0.072</x:v>
      </x:c>
    </x:row>
    <x:row r="1928">
      <x:c r="A1928" t="str">
        <x:v>C01927</x:v>
      </x:c>
      <x:c r="B1928" t="n">
        <x:v>47</x:v>
      </x:c>
      <x:c r="C1928" s="30" t="n">
        <x:v>56120</x:v>
      </x:c>
      <x:c r="D1928" t="n">
        <x:v>715</x:v>
      </x:c>
      <x:c r="E1928" t="n">
        <x:v>79</x:v>
      </x:c>
      <x:c r="F1928" t="str">
        <x:v>Gold</x:v>
      </x:c>
      <x:c r="G1928" t="str">
        <x:v>Digital</x:v>
      </x:c>
      <x:c r="H1928" s="60" t="n">
        <x:v>13042</x:v>
      </x:c>
      <x:c r="I1928" s="60" t="n">
        <x:v>1385.63</x:v>
      </x:c>
      <x:c r="J1928" s="32" t="n">
        <x:v>0.33</x:v>
      </x:c>
      <x:c r="K1928" s="32" t="n">
        <x:v>0.772</x:v>
      </x:c>
      <x:c r="L1928" t="n">
        <x:v>0</x:v>
      </x:c>
      <x:c r="M1928" t="n">
        <x:v>7</x:v>
      </x:c>
      <x:c r="N1928" s="32" t="n">
        <x:v>0.132</x:v>
      </x:c>
    </x:row>
    <x:row r="1929">
      <x:c r="A1929" t="str">
        <x:v>C01928</x:v>
      </x:c>
      <x:c r="B1929" t="n">
        <x:v>46</x:v>
      </x:c>
      <x:c r="C1929" s="30" t="n">
        <x:v>68364</x:v>
      </x:c>
      <x:c r="D1929" t="n">
        <x:v>643</x:v>
      </x:c>
      <x:c r="E1929" t="n">
        <x:v>63</x:v>
      </x:c>
      <x:c r="F1929" t="str">
        <x:v>Classic</x:v>
      </x:c>
      <x:c r="G1929" t="str">
        <x:v>Direct Mail</x:v>
      </x:c>
      <x:c r="H1929" s="60" t="n">
        <x:v>2791</x:v>
      </x:c>
      <x:c r="I1929" s="60" t="n">
        <x:v>853.79</x:v>
      </x:c>
      <x:c r="J1929" s="32" t="n">
        <x:v>0.455</x:v>
      </x:c>
      <x:c r="K1929" s="32" t="n">
        <x:v>0.559</x:v>
      </x:c>
      <x:c r="L1929" t="n">
        <x:v>0</x:v>
      </x:c>
      <x:c r="M1929" t="n">
        <x:v>4</x:v>
      </x:c>
      <x:c r="N1929" s="32" t="n">
        <x:v>0.24</x:v>
      </x:c>
    </x:row>
    <x:row r="1930">
      <x:c r="A1930" t="str">
        <x:v>C01929</x:v>
      </x:c>
      <x:c r="B1930" t="n">
        <x:v>35</x:v>
      </x:c>
      <x:c r="C1930" s="30" t="n">
        <x:v>91002</x:v>
      </x:c>
      <x:c r="D1930" t="n">
        <x:v>631</x:v>
      </x:c>
      <x:c r="E1930" t="n">
        <x:v>41</x:v>
      </x:c>
      <x:c r="F1930" t="str">
        <x:v>Gold</x:v>
      </x:c>
      <x:c r="G1930" t="str">
        <x:v>Digital</x:v>
      </x:c>
      <x:c r="H1930" s="60" t="n">
        <x:v>8497</x:v>
      </x:c>
      <x:c r="I1930" s="60" t="n">
        <x:v>648.99</x:v>
      </x:c>
      <x:c r="J1930" s="32" t="n">
        <x:v>0.528</x:v>
      </x:c>
      <x:c r="K1930" s="32" t="n">
        <x:v>0.73</x:v>
      </x:c>
      <x:c r="L1930" t="n">
        <x:v>0</x:v>
      </x:c>
      <x:c r="M1930" t="n">
        <x:v>9</x:v>
      </x:c>
      <x:c r="N1930" s="32" t="n">
        <x:v>0.062</x:v>
      </x:c>
    </x:row>
    <x:row r="1931">
      <x:c r="A1931" t="str">
        <x:v>C01930</x:v>
      </x:c>
      <x:c r="B1931" t="n">
        <x:v>34</x:v>
      </x:c>
      <x:c r="C1931" s="30" t="n">
        <x:v>81141</x:v>
      </x:c>
      <x:c r="D1931" t="n">
        <x:v>707</x:v>
      </x:c>
      <x:c r="E1931" t="n">
        <x:v>104</x:v>
      </x:c>
      <x:c r="F1931" t="str">
        <x:v>Gold</x:v>
      </x:c>
      <x:c r="G1931" t="str">
        <x:v>Direct Mail</x:v>
      </x:c>
      <x:c r="H1931" s="60" t="n">
        <x:v>13108</x:v>
      </x:c>
      <x:c r="I1931" s="60" t="n">
        <x:v>983.2</x:v>
      </x:c>
      <x:c r="J1931" s="32" t="n">
        <x:v>0.454</x:v>
      </x:c>
      <x:c r="K1931" s="32" t="n">
        <x:v>0.697</x:v>
      </x:c>
      <x:c r="L1931" t="n">
        <x:v>0</x:v>
      </x:c>
      <x:c r="M1931" t="n">
        <x:v>5</x:v>
      </x:c>
      <x:c r="N1931" s="32" t="n">
        <x:v>0.203</x:v>
      </x:c>
    </x:row>
    <x:row r="1932">
      <x:c r="A1932" t="str">
        <x:v>C01931</x:v>
      </x:c>
      <x:c r="B1932" t="n">
        <x:v>53</x:v>
      </x:c>
      <x:c r="C1932" s="30" t="n">
        <x:v>42489</x:v>
      </x:c>
      <x:c r="D1932" t="n">
        <x:v>657</x:v>
      </x:c>
      <x:c r="E1932" t="n">
        <x:v>65</x:v>
      </x:c>
      <x:c r="F1932" t="str">
        <x:v>Classic</x:v>
      </x:c>
      <x:c r="G1932" t="str">
        <x:v>Digital</x:v>
      </x:c>
      <x:c r="H1932" s="60" t="n">
        <x:v>2769</x:v>
      </x:c>
      <x:c r="I1932" s="60" t="n">
        <x:v>150</x:v>
      </x:c>
      <x:c r="J1932" s="32" t="n">
        <x:v>0.468</x:v>
      </x:c>
      <x:c r="K1932" s="32" t="n">
        <x:v>0.733</x:v>
      </x:c>
      <x:c r="L1932" t="n">
        <x:v>0</x:v>
      </x:c>
      <x:c r="M1932" t="n">
        <x:v>6</x:v>
      </x:c>
      <x:c r="N1932" s="32" t="n">
        <x:v>0.14</x:v>
      </x:c>
    </x:row>
    <x:row r="1933">
      <x:c r="A1933" t="str">
        <x:v>C01932</x:v>
      </x:c>
      <x:c r="B1933" t="n">
        <x:v>41</x:v>
      </x:c>
      <x:c r="C1933" s="30" t="n">
        <x:v>50652</x:v>
      </x:c>
      <x:c r="D1933" t="n">
        <x:v>704</x:v>
      </x:c>
      <x:c r="E1933" t="n">
        <x:v>73</x:v>
      </x:c>
      <x:c r="F1933" t="str">
        <x:v>Gold</x:v>
      </x:c>
      <x:c r="G1933" t="str">
        <x:v>Digital</x:v>
      </x:c>
      <x:c r="H1933" s="60" t="n">
        <x:v>11998</x:v>
      </x:c>
      <x:c r="I1933" s="60" t="n">
        <x:v>1231.91</x:v>
      </x:c>
      <x:c r="J1933" s="32" t="n">
        <x:v>0.489</x:v>
      </x:c>
      <x:c r="K1933" s="32" t="n">
        <x:v>0.699</x:v>
      </x:c>
      <x:c r="L1933" t="n">
        <x:v>0</x:v>
      </x:c>
      <x:c r="M1933" t="n">
        <x:v>10</x:v>
      </x:c>
      <x:c r="N1933" s="32" t="n">
        <x:v>0.02</x:v>
      </x:c>
    </x:row>
    <x:row r="1934">
      <x:c r="A1934" t="str">
        <x:v>C01933</x:v>
      </x:c>
      <x:c r="B1934" t="n">
        <x:v>71</x:v>
      </x:c>
      <x:c r="C1934" s="30" t="n">
        <x:v>126683</x:v>
      </x:c>
      <x:c r="D1934" t="n">
        <x:v>750</x:v>
      </x:c>
      <x:c r="E1934" t="n">
        <x:v>59</x:v>
      </x:c>
      <x:c r="F1934" t="str">
        <x:v>Platinum</x:v>
      </x:c>
      <x:c r="G1934" t="str">
        <x:v>Partner</x:v>
      </x:c>
      <x:c r="H1934" s="60" t="n">
        <x:v>30250</x:v>
      </x:c>
      <x:c r="I1934" s="60" t="n">
        <x:v>3189.89</x:v>
      </x:c>
      <x:c r="J1934" s="32" t="n">
        <x:v>0.417</x:v>
      </x:c>
      <x:c r="K1934" s="32" t="n">
        <x:v>0.74</x:v>
      </x:c>
      <x:c r="L1934" t="n">
        <x:v>0</x:v>
      </x:c>
      <x:c r="M1934" t="n">
        <x:v>9</x:v>
      </x:c>
      <x:c r="N1934" s="32" t="n">
        <x:v>0.02</x:v>
      </x:c>
    </x:row>
    <x:row r="1935">
      <x:c r="A1935" t="str">
        <x:v>C01934</x:v>
      </x:c>
      <x:c r="B1935" t="n">
        <x:v>38</x:v>
      </x:c>
      <x:c r="C1935" s="30" t="n">
        <x:v>69429</x:v>
      </x:c>
      <x:c r="D1935" t="n">
        <x:v>624</x:v>
      </x:c>
      <x:c r="E1935" t="n">
        <x:v>47</x:v>
      </x:c>
      <x:c r="F1935" t="str">
        <x:v>Classic</x:v>
      </x:c>
      <x:c r="G1935" t="str">
        <x:v>Partner</x:v>
      </x:c>
      <x:c r="H1935" s="60" t="n">
        <x:v>4367</x:v>
      </x:c>
      <x:c r="I1935" s="60" t="n">
        <x:v>552.97</x:v>
      </x:c>
      <x:c r="J1935" s="32" t="n">
        <x:v>0.457</x:v>
      </x:c>
      <x:c r="K1935" s="32" t="n">
        <x:v>0.812</x:v>
      </x:c>
      <x:c r="L1935" t="n">
        <x:v>0</x:v>
      </x:c>
      <x:c r="M1935" t="n">
        <x:v>10</x:v>
      </x:c>
      <x:c r="N1935" s="32" t="n">
        <x:v>0.02</x:v>
      </x:c>
    </x:row>
    <x:row r="1936">
      <x:c r="A1936" t="str">
        <x:v>C01935</x:v>
      </x:c>
      <x:c r="B1936" t="n">
        <x:v>53</x:v>
      </x:c>
      <x:c r="C1936" s="30" t="n">
        <x:v>117243</x:v>
      </x:c>
      <x:c r="D1936" t="n">
        <x:v>727</x:v>
      </x:c>
      <x:c r="E1936" t="n">
        <x:v>31</x:v>
      </x:c>
      <x:c r="F1936" t="str">
        <x:v>Classic </x:v>
      </x:c>
      <x:c r="G1936" t="str">
        <x:v>Branch</x:v>
      </x:c>
      <x:c r="H1936" s="60" t="n">
        <x:v>12442</x:v>
      </x:c>
      <x:c r="I1936" s="60" t="n">
        <x:v>1368.09</x:v>
      </x:c>
      <x:c r="J1936" s="32" t="n">
        <x:v>0.44</x:v>
      </x:c>
      <x:c r="K1936" s="32" t="n">
        <x:v>0.9</x:v>
      </x:c>
      <x:c r="L1936" t="n">
        <x:v>0</x:v>
      </x:c>
      <x:c r="M1936" t="n">
        <x:v>7</x:v>
      </x:c>
      <x:c r="N1936" s="32" t="n">
        <x:v>0.065</x:v>
      </x:c>
    </x:row>
    <x:row r="1937">
      <x:c r="A1937" t="str">
        <x:v>C01936</x:v>
      </x:c>
      <x:c r="B1937" t="n">
        <x:v>46</x:v>
      </x:c>
      <x:c r="C1937" s="30" t="n">
        <x:v>84599</x:v>
      </x:c>
      <x:c r="D1937" t="n">
        <x:v>695</x:v>
      </x:c>
      <x:c r="E1937" t="n">
        <x:v>6</x:v>
      </x:c>
      <x:c r="F1937" t="str">
        <x:v>Gold</x:v>
      </x:c>
      <x:c r="G1937" t="str">
        <x:v>Direct Mail</x:v>
      </x:c>
      <x:c r="H1937" s="60" t="n">
        <x:v>12490</x:v>
      </x:c>
      <x:c r="I1937" s="60" t="n">
        <x:v>1235.39</x:v>
      </x:c>
      <x:c r="J1937" s="32" t="n">
        <x:v>0.343</x:v>
      </x:c>
      <x:c r="K1937" s="32" t="n">
        <x:v>0.732</x:v>
      </x:c>
      <x:c r="L1937" t="n">
        <x:v>0</x:v>
      </x:c>
      <x:c r="M1937" t="n">
        <x:v>8</x:v>
      </x:c>
      <x:c r="N1937" s="32" t="n">
        <x:v>0.1</x:v>
      </x:c>
    </x:row>
    <x:row r="1938">
      <x:c r="A1938" t="str">
        <x:v>C01937</x:v>
      </x:c>
      <x:c r="B1938" t="n">
        <x:v>53</x:v>
      </x:c>
      <x:c r="C1938" s="30" t="n">
        <x:v>40514</x:v>
      </x:c>
      <x:c r="D1938" t="n">
        <x:v>766</x:v>
      </x:c>
      <x:c r="E1938" t="n">
        <x:v>59</x:v>
      </x:c>
      <x:c r="F1938" t="str">
        <x:v>Gold </x:v>
      </x:c>
      <x:c r="G1938" t="str">
        <x:v>Direct Mail</x:v>
      </x:c>
      <x:c r="H1938" s="60" t="n">
        <x:v>6060</x:v>
      </x:c>
      <x:c r="I1938" s="60" t="n">
        <x:v>772.84</x:v>
      </x:c>
      <x:c r="J1938" s="32" t="n">
        <x:v>0.49</x:v>
      </x:c>
      <x:c r="K1938" s="32" t="n">
        <x:v>0.986</x:v>
      </x:c>
      <x:c r="L1938" t="n">
        <x:v>0</x:v>
      </x:c>
      <x:c r="M1938" t="n">
        <x:v>8</x:v>
      </x:c>
      <x:c r="N1938" s="32" t="n">
        <x:v>0.136</x:v>
      </x:c>
    </x:row>
    <x:row r="1939">
      <x:c r="A1939" t="str">
        <x:v>C01938</x:v>
      </x:c>
      <x:c r="B1939" t="n">
        <x:v>45</x:v>
      </x:c>
      <x:c r="C1939" s="30" t="n">
        <x:v>46801</x:v>
      </x:c>
      <x:c r="D1939" t="n">
        <x:v>783</x:v>
      </x:c>
      <x:c r="E1939" t="n">
        <x:v>16</x:v>
      </x:c>
      <x:c r="F1939" t="str">
        <x:v>Gold</x:v>
      </x:c>
      <x:c r="G1939" t="str">
        <x:v>Branch</x:v>
      </x:c>
      <x:c r="H1939" s="60" t="n">
        <x:v>9689</x:v>
      </x:c>
      <x:c r="I1939" s="60" t="n">
        <x:v>1033.21</x:v>
      </x:c>
      <x:c r="J1939" s="32" t="n">
        <x:v>0.286</x:v>
      </x:c>
      <x:c r="K1939" s="32" t="n">
        <x:v>0.966</x:v>
      </x:c>
      <x:c r="L1939" t="n">
        <x:v>0</x:v>
      </x:c>
      <x:c r="M1939" t="n">
        <x:v>9</x:v>
      </x:c>
      <x:c r="N1939" s="32" t="n">
        <x:v>0.02</x:v>
      </x:c>
    </x:row>
    <x:row r="1940">
      <x:c r="A1940" t="str">
        <x:v>C01939</x:v>
      </x:c>
      <x:c r="B1940" t="n">
        <x:v>42</x:v>
      </x:c>
      <x:c r="C1940" s="30" t="n">
        <x:v>98239</x:v>
      </x:c>
      <x:c r="D1940" t="n">
        <x:v>666</x:v>
      </x:c>
      <x:c r="E1940" t="n">
        <x:v>33</x:v>
      </x:c>
      <x:c r="F1940" t="str">
        <x:v>GOLD</x:v>
      </x:c>
      <x:c r="G1940" t="str">
        <x:v>Direct Mail </x:v>
      </x:c>
      <x:c r="H1940" s="60" t="n">
        <x:v>15505</x:v>
      </x:c>
      <x:c r="I1940" s="60" t="n">
        <x:v>1780.05</x:v>
      </x:c>
      <x:c r="J1940" s="32" t="n">
        <x:v>0.47</x:v>
      </x:c>
      <x:c r="K1940" s="32" t="n">
        <x:v>0.826</x:v>
      </x:c>
      <x:c r="L1940" t="n">
        <x:v>0</x:v>
      </x:c>
      <x:c r="M1940" t="n">
        <x:v>7</x:v>
      </x:c>
      <x:c r="N1940" s="32" t="n">
        <x:v>0.112</x:v>
      </x:c>
    </x:row>
    <x:row r="1941">
      <x:c r="A1941" t="str">
        <x:v>C01940</x:v>
      </x:c>
      <x:c r="B1941" t="n">
        <x:v>39</x:v>
      </x:c>
      <x:c r="C1941" s="30" t="n">
        <x:v>94424</x:v>
      </x:c>
      <x:c r="D1941" t="n">
        <x:v>737</x:v>
      </x:c>
      <x:c r="E1941" t="n">
        <x:v>26</x:v>
      </x:c>
      <x:c r="F1941" t="str">
        <x:v>Gold</x:v>
      </x:c>
      <x:c r="G1941" t="str">
        <x:v>Branch</x:v>
      </x:c>
      <x:c r="H1941" s="60" t="n">
        <x:v>14720</x:v>
      </x:c>
      <x:c r="I1941" s="60" t="n">
        <x:v>1593.24</x:v>
      </x:c>
      <x:c r="J1941" s="32" t="n">
        <x:v>0.223</x:v>
      </x:c>
      <x:c r="K1941" s="32" t="n">
        <x:v>0.828</x:v>
      </x:c>
      <x:c r="L1941" t="n">
        <x:v>0</x:v>
      </x:c>
      <x:c r="M1941" t="n">
        <x:v>7</x:v>
      </x:c>
      <x:c r="N1941" s="32" t="n">
        <x:v>0.116</x:v>
      </x:c>
    </x:row>
    <x:row r="1942">
      <x:c r="A1942" t="str">
        <x:v>C01941</x:v>
      </x:c>
      <x:c r="B1942" t="n">
        <x:v>42</x:v>
      </x:c>
      <x:c r="C1942" s="30" t="n">
        <x:v>28000</x:v>
      </x:c>
      <x:c r="D1942" t="n">
        <x:v>685</x:v>
      </x:c>
      <x:c r="E1942" t="n">
        <x:v>10</x:v>
      </x:c>
      <x:c r="F1942" t="str">
        <x:v>Classic</x:v>
      </x:c>
      <x:c r="G1942" t="str">
        <x:v>Branch</x:v>
      </x:c>
      <x:c r="H1942" s="60" t="n">
        <x:v>1022</x:v>
      </x:c>
      <x:c r="I1942" s="60" t="n">
        <x:v>574.87</x:v>
      </x:c>
      <x:c r="J1942" s="32" t="n">
        <x:v>0.545</x:v>
      </x:c>
      <x:c r="K1942" s="32" t="n">
        <x:v>0.793</x:v>
      </x:c>
      <x:c r="L1942" t="n">
        <x:v>0</x:v>
      </x:c>
      <x:c r="M1942" t="n">
        <x:v>9</x:v>
      </x:c>
      <x:c r="N1942" s="32" t="n">
        <x:v>0.05</x:v>
      </x:c>
    </x:row>
    <x:row r="1943">
      <x:c r="A1943" t="str">
        <x:v>C01942</x:v>
      </x:c>
      <x:c r="B1943" t="n">
        <x:v>39</x:v>
      </x:c>
      <x:c r="C1943" s="30" t="n">
        <x:v>46147</x:v>
      </x:c>
      <x:c r="D1943" t="n">
        <x:v>689</x:v>
      </x:c>
      <x:c r="E1943" t="n">
        <x:v>15</x:v>
      </x:c>
      <x:c r="F1943" t="str">
        <x:v>Classic</x:v>
      </x:c>
      <x:c r="G1943" t="str">
        <x:v>Digital</x:v>
      </x:c>
      <x:c r="H1943" s="60" t="n">
        <x:v>4620</x:v>
      </x:c>
      <x:c r="I1943" s="60" t="n">
        <x:v>759.14</x:v>
      </x:c>
      <x:c r="J1943" s="32" t="n">
        <x:v>0.502</x:v>
      </x:c>
      <x:c r="K1943" s="32" t="n">
        <x:v>0.829</x:v>
      </x:c>
      <x:c r="L1943" t="n">
        <x:v>0</x:v>
      </x:c>
      <x:c r="M1943" t="n">
        <x:v>7</x:v>
      </x:c>
      <x:c r="N1943" s="32" t="n">
        <x:v>0.152</x:v>
      </x:c>
    </x:row>
    <x:row r="1944">
      <x:c r="A1944" t="str">
        <x:v>C01943</x:v>
      </x:c>
      <x:c r="B1944" t="n">
        <x:v>45</x:v>
      </x:c>
      <x:c r="C1944" s="30" t="n">
        <x:v>90880</x:v>
      </x:c>
      <x:c r="D1944" t="n">
        <x:v>724</x:v>
      </x:c>
      <x:c r="E1944" t="n">
        <x:v>26</x:v>
      </x:c>
      <x:c r="F1944" t="str">
        <x:v>Gold</x:v>
      </x:c>
      <x:c r="G1944" t="str">
        <x:v>Direct Mail</x:v>
      </x:c>
      <x:c r="H1944" s="60" t="n">
        <x:v>13971</x:v>
      </x:c>
      <x:c r="I1944" s="60" t="n">
        <x:v>1551.42</x:v>
      </x:c>
      <x:c r="J1944" s="32" t="n">
        <x:v>0.371</x:v>
      </x:c>
      <x:c r="K1944" s="32" t="n">
        <x:v>0.745</x:v>
      </x:c>
      <x:c r="L1944" t="n">
        <x:v>0</x:v>
      </x:c>
      <x:c r="M1944" t="n">
        <x:v>10</x:v>
      </x:c>
      <x:c r="N1944" s="32" t="n">
        <x:v>0.02</x:v>
      </x:c>
    </x:row>
    <x:row r="1945">
      <x:c r="A1945" t="str">
        <x:v>C01944</x:v>
      </x:c>
      <x:c r="B1945" t="n">
        <x:v>39</x:v>
      </x:c>
      <x:c r="C1945" s="30" t="n">
        <x:v>42340</x:v>
      </x:c>
      <x:c r="D1945" t="n">
        <x:v>719</x:v>
      </x:c>
      <x:c r="E1945" t="n">
        <x:v>30</x:v>
      </x:c>
      <x:c r="F1945" t="str">
        <x:v>Classic</x:v>
      </x:c>
      <x:c r="G1945" t="str">
        <x:v>Branch</x:v>
      </x:c>
      <x:c r="H1945" s="60" t="n">
        <x:v>3138</x:v>
      </x:c>
      <x:c r="I1945" s="60" t="n">
        <x:v>568.6</x:v>
      </x:c>
      <x:c r="J1945" s="32" t="n">
        <x:v>0.35</x:v>
      </x:c>
      <x:c r="K1945" s="32" t="n">
        <x:v>0.774</x:v>
      </x:c>
      <x:c r="L1945" t="n">
        <x:v>0</x:v>
      </x:c>
      <x:c r="M1945" t="n">
        <x:v>10</x:v>
      </x:c>
      <x:c r="N1945" s="32" t="n">
        <x:v>0.02</x:v>
      </x:c>
    </x:row>
    <x:row r="1946">
      <x:c r="A1946" t="str">
        <x:v>C01945</x:v>
      </x:c>
      <x:c r="B1946" t="n">
        <x:v>32</x:v>
      </x:c>
      <x:c r="C1946" s="30" t="n">
        <x:v>41261</x:v>
      </x:c>
      <x:c r="D1946" t="n">
        <x:v>636</x:v>
      </x:c>
      <x:c r="E1946" t="n">
        <x:v>84</x:v>
      </x:c>
      <x:c r="F1946" t="str">
        <x:v>Classic</x:v>
      </x:c>
      <x:c r="G1946" t="str">
        <x:v>Digital</x:v>
      </x:c>
      <x:c r="H1946" s="60" t="n">
        <x:v>3974</x:v>
      </x:c>
      <x:c r="I1946" s="60" t="n">
        <x:v>351.73</x:v>
      </x:c>
      <x:c r="J1946" s="32" t="n">
        <x:v>0.469</x:v>
      </x:c>
      <x:c r="K1946" s="32" t="n">
        <x:v>0.823</x:v>
      </x:c>
      <x:c r="L1946" t="n">
        <x:v>0</x:v>
      </x:c>
      <x:c r="M1946" t="n">
        <x:v>10</x:v>
      </x:c>
      <x:c r="N1946" s="32" t="n">
        <x:v>0.02</x:v>
      </x:c>
    </x:row>
    <x:row r="1947">
      <x:c r="A1947" t="str">
        <x:v>C01946</x:v>
      </x:c>
      <x:c r="B1947" t="n">
        <x:v>25</x:v>
      </x:c>
      <x:c r="C1947" s="30" t="n">
        <x:v>57286</x:v>
      </x:c>
      <x:c r="D1947" t="n">
        <x:v>687</x:v>
      </x:c>
      <x:c r="E1947" t="n">
        <x:v>65</x:v>
      </x:c>
      <x:c r="F1947" t="str">
        <x:v>Gold</x:v>
      </x:c>
      <x:c r="G1947" t="str">
        <x:v>Branch</x:v>
      </x:c>
      <x:c r="H1947" s="60" t="n">
        <x:v>12305</x:v>
      </x:c>
      <x:c r="I1947" s="60" t="n">
        <x:v>852.23</x:v>
      </x:c>
      <x:c r="J1947" s="32" t="n">
        <x:v>0.644</x:v>
      </x:c>
      <x:c r="K1947" s="32" t="n">
        <x:v>0.744</x:v>
      </x:c>
      <x:c r="L1947" t="n">
        <x:v>0</x:v>
      </x:c>
      <x:c r="M1947" t="n">
        <x:v>8</x:v>
      </x:c>
      <x:c r="N1947" s="32" t="n">
        <x:v>0.13</x:v>
      </x:c>
    </x:row>
    <x:row r="1948">
      <x:c r="A1948" t="str">
        <x:v>C01947</x:v>
      </x:c>
      <x:c r="B1948" t="n">
        <x:v>57</x:v>
      </x:c>
      <x:c r="C1948" s="30" t="n">
        <x:v>47121</x:v>
      </x:c>
      <x:c r="D1948" t="n">
        <x:v>754</x:v>
      </x:c>
      <x:c r="E1948" t="n">
        <x:v>49</x:v>
      </x:c>
      <x:c r="F1948" t="str">
        <x:v>Gold</x:v>
      </x:c>
      <x:c r="G1948" t="str">
        <x:v>Partner</x:v>
      </x:c>
      <x:c r="H1948" s="60" t="n">
        <x:v>5664</x:v>
      </x:c>
      <x:c r="I1948" s="60" t="n">
        <x:v>1065.42</x:v>
      </x:c>
      <x:c r="J1948" s="32" t="n">
        <x:v>0.181</x:v>
      </x:c>
      <x:c r="K1948" s="32" t="n">
        <x:v>0.893</x:v>
      </x:c>
      <x:c r="L1948" t="n">
        <x:v>0</x:v>
      </x:c>
      <x:c r="M1948" t="n">
        <x:v>5</x:v>
      </x:c>
      <x:c r="N1948" s="32" t="n">
        <x:v>0.246</x:v>
      </x:c>
    </x:row>
    <x:row r="1949">
      <x:c r="A1949" t="str">
        <x:v>C01948</x:v>
      </x:c>
      <x:c r="B1949" t="n">
        <x:v>21</x:v>
      </x:c>
      <x:c r="C1949" s="30" t="n">
        <x:v>64917</x:v>
      </x:c>
      <x:c r="D1949" t="n">
        <x:v>641</x:v>
      </x:c>
      <x:c r="E1949" t="n">
        <x:v>63</x:v>
      </x:c>
      <x:c r="F1949" t="str">
        <x:v>Classic</x:v>
      </x:c>
      <x:c r="G1949" t="str">
        <x:v>Partner</x:v>
      </x:c>
      <x:c r="H1949" s="60" t="n">
        <x:v>4396</x:v>
      </x:c>
      <x:c r="I1949" s="60" t="n">
        <x:v>890</x:v>
      </x:c>
      <x:c r="J1949" s="32" t="n">
        <x:v>0.381</x:v>
      </x:c>
      <x:c r="K1949" s="32" t="n">
        <x:v>0.639</x:v>
      </x:c>
      <x:c r="L1949" t="n">
        <x:v>0</x:v>
      </x:c>
      <x:c r="M1949" t="n">
        <x:v>6</x:v>
      </x:c>
      <x:c r="N1949" s="32" t="n">
        <x:v>0.182</x:v>
      </x:c>
    </x:row>
    <x:row r="1950">
      <x:c r="A1950" t="str">
        <x:v>C01949</x:v>
      </x:c>
      <x:c r="B1950" t="n">
        <x:v>57</x:v>
      </x:c>
      <x:c r="C1950" s="30" t="n">
        <x:v>66194</x:v>
      </x:c>
      <x:c r="D1950" t="n">
        <x:v>689</x:v>
      </x:c>
      <x:c r="E1950" t="n">
        <x:v>7</x:v>
      </x:c>
      <x:c r="F1950" t="str">
        <x:v>Gold</x:v>
      </x:c>
      <x:c r="G1950" t="str">
        <x:v>Direct Mail</x:v>
      </x:c>
      <x:c r="H1950" s="60" t="n">
        <x:v>11174</x:v>
      </x:c>
      <x:c r="I1950" s="60" t="n">
        <x:v>1025.94</x:v>
      </x:c>
      <x:c r="J1950" s="32" t="n">
        <x:v>0.425</x:v>
      </x:c>
      <x:c r="K1950" s="32" t="n">
        <x:v>0.78</x:v>
      </x:c>
      <x:c r="L1950" t="n">
        <x:v>0</x:v>
      </x:c>
      <x:c r="M1950" t="n">
        <x:v>7</x:v>
      </x:c>
      <x:c r="N1950" s="32" t="n">
        <x:v>0.15</x:v>
      </x:c>
    </x:row>
    <x:row r="1951">
      <x:c r="A1951" t="str">
        <x:v>C01950</x:v>
      </x:c>
      <x:c r="B1951" t="n">
        <x:v>62</x:v>
      </x:c>
      <x:c r="C1951" s="30" t="n">
        <x:v>69253</x:v>
      </x:c>
      <x:c r="D1951" t="n">
        <x:v>725</x:v>
      </x:c>
      <x:c r="E1951" t="n">
        <x:v>24</x:v>
      </x:c>
      <x:c r="F1951" t="str">
        <x:v>Gold</x:v>
      </x:c>
      <x:c r="G1951" t="str">
        <x:v>Digital</x:v>
      </x:c>
      <x:c r="H1951" s="60" t="n">
        <x:v>14651</x:v>
      </x:c>
      <x:c r="I1951" s="60" t="n">
        <x:v>1751.64</x:v>
      </x:c>
      <x:c r="J1951" s="32" t="n">
        <x:v>0.501</x:v>
      </x:c>
      <x:c r="K1951" s="32" t="n">
        <x:v>0.821</x:v>
      </x:c>
      <x:c r="L1951" t="n">
        <x:v>0</x:v>
      </x:c>
      <x:c r="M1951" t="n">
        <x:v>9</x:v>
      </x:c>
      <x:c r="N1951" s="32" t="n">
        <x:v>0.02</x:v>
      </x:c>
    </x:row>
    <x:row r="1952">
      <x:c r="A1952" t="str">
        <x:v>C01951</x:v>
      </x:c>
      <x:c r="B1952" t="n">
        <x:v>38</x:v>
      </x:c>
      <x:c r="C1952" s="30" t="n">
        <x:v>72699</x:v>
      </x:c>
      <x:c r="D1952" t="n">
        <x:v>569</x:v>
      </x:c>
      <x:c r="E1952" t="n">
        <x:v>30</x:v>
      </x:c>
      <x:c r="F1952" t="str">
        <x:v>Classic</x:v>
      </x:c>
      <x:c r="G1952" t="str">
        <x:v>Direct Mail</x:v>
      </x:c>
      <x:c r="H1952" s="60" t="n">
        <x:v>7795</x:v>
      </x:c>
      <x:c r="I1952" s="60" t="n">
        <x:v>1141.31</x:v>
      </x:c>
      <x:c r="J1952" s="32" t="n">
        <x:v>0.788</x:v>
      </x:c>
      <x:c r="K1952" s="32" t="n">
        <x:v>0.732</x:v>
      </x:c>
      <x:c r="L1952" t="n">
        <x:v>0</x:v>
      </x:c>
      <x:c r="M1952" t="n">
        <x:v>8</x:v>
      </x:c>
      <x:c r="N1952" s="32" t="n">
        <x:v>0.027</x:v>
      </x:c>
    </x:row>
    <x:row r="1953">
      <x:c r="A1953" t="str">
        <x:v>C01952</x:v>
      </x:c>
      <x:c r="B1953" t="n">
        <x:v>33</x:v>
      </x:c>
      <x:c r="C1953" s="30" t="n">
        <x:v>49624</x:v>
      </x:c>
      <x:c r="D1953" t="n">
        <x:v>690</x:v>
      </x:c>
      <x:c r="E1953" t="n">
        <x:v>27</x:v>
      </x:c>
      <x:c r="F1953" t="str">
        <x:v>Classic</x:v>
      </x:c>
      <x:c r="G1953" t="str">
        <x:v>Branch</x:v>
      </x:c>
      <x:c r="H1953" s="60" t="n">
        <x:v>6278</x:v>
      </x:c>
      <x:c r="I1953" s="60" t="n">
        <x:v>957.54</x:v>
      </x:c>
      <x:c r="J1953" s="32" t="n">
        <x:v>0.383</x:v>
      </x:c>
      <x:c r="K1953" s="32" t="n">
        <x:v>0.86</x:v>
      </x:c>
      <x:c r="L1953" t="n">
        <x:v>0</x:v>
      </x:c>
      <x:c r="M1953" t="n">
        <x:v>9</x:v>
      </x:c>
      <x:c r="N1953" s="32" t="n">
        <x:v>0.046</x:v>
      </x:c>
    </x:row>
    <x:row r="1954">
      <x:c r="A1954" t="str">
        <x:v>C01953</x:v>
      </x:c>
      <x:c r="B1954" t="n">
        <x:v>43</x:v>
      </x:c>
      <x:c r="C1954" s="30" t="n">
        <x:v>31811</x:v>
      </x:c>
      <x:c r="D1954" t="n">
        <x:v>687</x:v>
      </x:c>
      <x:c r="E1954" t="n">
        <x:v>53</x:v>
      </x:c>
      <x:c r="F1954" t="str">
        <x:v>Classic</x:v>
      </x:c>
      <x:c r="G1954" t="str">
        <x:v>Direct Mail</x:v>
      </x:c>
      <x:c r="H1954" s="60" t="n">
        <x:v>2244</x:v>
      </x:c>
      <x:c r="I1954" s="60" t="n">
        <x:v>323.76</x:v>
      </x:c>
      <x:c r="J1954" s="32" t="n">
        <x:v>0.289</x:v>
      </x:c>
      <x:c r="K1954" s="32" t="n">
        <x:v>0.8</x:v>
      </x:c>
      <x:c r="L1954" t="n">
        <x:v>0</x:v>
      </x:c>
      <x:c r="M1954" t="n">
        <x:v>7</x:v>
      </x:c>
      <x:c r="N1954" s="32" t="n">
        <x:v>0.073</x:v>
      </x:c>
    </x:row>
    <x:row r="1955">
      <x:c r="A1955" t="str">
        <x:v>C01954</x:v>
      </x:c>
      <x:c r="B1955" t="n">
        <x:v>53</x:v>
      </x:c>
      <x:c r="C1955" s="30" t="n">
        <x:v>49255</x:v>
      </x:c>
      <x:c r="D1955" t="n">
        <x:v>586</x:v>
      </x:c>
      <x:c r="E1955" t="n">
        <x:v>3</x:v>
      </x:c>
      <x:c r="F1955" t="str">
        <x:v>Classic</x:v>
      </x:c>
      <x:c r="G1955" t="str">
        <x:v>Digital</x:v>
      </x:c>
      <x:c r="H1955" s="60" t="n">
        <x:v>3193</x:v>
      </x:c>
      <x:c r="I1955" s="60" t="n">
        <x:v>291.44</x:v>
      </x:c>
      <x:c r="J1955" s="32" t="n">
        <x:v>0.685</x:v>
      </x:c>
      <x:c r="K1955" s="32" t="n">
        <x:v>0.705</x:v>
      </x:c>
      <x:c r="L1955" t="n">
        <x:v>0</x:v>
      </x:c>
      <x:c r="M1955" t="str"/>
      <x:c r="N1955" s="32" t="n">
        <x:v>0.121</x:v>
      </x:c>
    </x:row>
    <x:row r="1956">
      <x:c r="A1956" t="str">
        <x:v>C01955</x:v>
      </x:c>
      <x:c r="B1956" t="n">
        <x:v>52</x:v>
      </x:c>
      <x:c r="C1956" s="30" t="n">
        <x:v>212583</x:v>
      </x:c>
      <x:c r="D1956" t="n">
        <x:v>778</x:v>
      </x:c>
      <x:c r="E1956" t="n">
        <x:v>32</x:v>
      </x:c>
      <x:c r="F1956" t="str">
        <x:v>Platinum</x:v>
      </x:c>
      <x:c r="G1956" t="str">
        <x:v>Digital</x:v>
      </x:c>
      <x:c r="H1956" s="60" t="n">
        <x:v>40000</x:v>
      </x:c>
      <x:c r="I1956" s="60" t="n">
        <x:v>4269.85</x:v>
      </x:c>
      <x:c r="J1956" s="32" t="n">
        <x:v>0.308</x:v>
      </x:c>
      <x:c r="K1956" s="32" t="n">
        <x:v>1</x:v>
      </x:c>
      <x:c r="L1956" t="n">
        <x:v>0</x:v>
      </x:c>
      <x:c r="M1956" t="n">
        <x:v>9</x:v>
      </x:c>
      <x:c r="N1956" s="32" t="n">
        <x:v>0.02</x:v>
      </x:c>
    </x:row>
    <x:row r="1957">
      <x:c r="A1957" t="str">
        <x:v>C01956</x:v>
      </x:c>
      <x:c r="B1957" t="n">
        <x:v>36</x:v>
      </x:c>
      <x:c r="C1957" s="30" t="n">
        <x:v>80440</x:v>
      </x:c>
      <x:c r="D1957" t="n">
        <x:v>679</x:v>
      </x:c>
      <x:c r="E1957" t="n">
        <x:v>35</x:v>
      </x:c>
      <x:c r="F1957" t="str">
        <x:v>Gold</x:v>
      </x:c>
      <x:c r="G1957" t="str">
        <x:v>Digital</x:v>
      </x:c>
      <x:c r="H1957" s="60" t="n">
        <x:v>10493</x:v>
      </x:c>
      <x:c r="I1957" s="60" t="n">
        <x:v>1593.94</x:v>
      </x:c>
      <x:c r="J1957" s="32" t="n">
        <x:v>0.494</x:v>
      </x:c>
      <x:c r="K1957" s="32" t="n">
        <x:v>0.801</x:v>
      </x:c>
      <x:c r="L1957" t="n">
        <x:v>0</x:v>
      </x:c>
      <x:c r="M1957" t="n">
        <x:v>7</x:v>
      </x:c>
      <x:c r="N1957" s="32" t="n">
        <x:v>0.119</x:v>
      </x:c>
    </x:row>
    <x:row r="1958">
      <x:c r="A1958" t="str">
        <x:v>C01957</x:v>
      </x:c>
      <x:c r="B1958" t="n">
        <x:v>21</x:v>
      </x:c>
      <x:c r="C1958" s="30" t="n">
        <x:v>89826</x:v>
      </x:c>
      <x:c r="D1958" t="n">
        <x:v>702</x:v>
      </x:c>
      <x:c r="E1958" t="n">
        <x:v>21</x:v>
      </x:c>
      <x:c r="F1958" t="str">
        <x:v>Gold</x:v>
      </x:c>
      <x:c r="G1958" t="str">
        <x:v>Digital</x:v>
      </x:c>
      <x:c r="H1958" s="60" t="n">
        <x:v>14338</x:v>
      </x:c>
      <x:c r="I1958" s="60" t="n">
        <x:v>1515.91</x:v>
      </x:c>
      <x:c r="J1958" s="32" t="n">
        <x:v>0.473</x:v>
      </x:c>
      <x:c r="K1958" s="32" t="n">
        <x:v>0.786</x:v>
      </x:c>
      <x:c r="L1958" t="n">
        <x:v>0</x:v>
      </x:c>
      <x:c r="M1958" t="n">
        <x:v>5</x:v>
      </x:c>
      <x:c r="N1958" s="32" t="n">
        <x:v>0.168</x:v>
      </x:c>
    </x:row>
    <x:row r="1959">
      <x:c r="A1959" t="str">
        <x:v>C01958</x:v>
      </x:c>
      <x:c r="B1959" t="n">
        <x:v>29</x:v>
      </x:c>
      <x:c r="C1959" s="30" t="n">
        <x:v>28967</x:v>
      </x:c>
      <x:c r="D1959" t="n">
        <x:v>629</x:v>
      </x:c>
      <x:c r="E1959" t="n">
        <x:v>25</x:v>
      </x:c>
      <x:c r="F1959" t="str">
        <x:v>Classic</x:v>
      </x:c>
      <x:c r="G1959" t="str">
        <x:v>Partner</x:v>
      </x:c>
      <x:c r="H1959" s="60" t="n">
        <x:v>1000</x:v>
      </x:c>
      <x:c r="I1959" s="60" t="n">
        <x:v>150</x:v>
      </x:c>
      <x:c r="J1959" s="32" t="n">
        <x:v>0.576</x:v>
      </x:c>
      <x:c r="K1959" s="32" t="n">
        <x:v>0.684</x:v>
      </x:c>
      <x:c r="L1959" t="n">
        <x:v>0</x:v>
      </x:c>
      <x:c r="M1959" t="n">
        <x:v>7</x:v>
      </x:c>
      <x:c r="N1959" s="32" t="n">
        <x:v>0.132</x:v>
      </x:c>
    </x:row>
    <x:row r="1960">
      <x:c r="A1960" t="str">
        <x:v>C01959</x:v>
      </x:c>
      <x:c r="B1960" t="n">
        <x:v>44</x:v>
      </x:c>
      <x:c r="C1960" s="30" t="n">
        <x:v>117636</x:v>
      </x:c>
      <x:c r="D1960" t="n">
        <x:v>771</x:v>
      </x:c>
      <x:c r="E1960" t="n">
        <x:v>33</x:v>
      </x:c>
      <x:c r="F1960" t="str">
        <x:v>Platinum</x:v>
      </x:c>
      <x:c r="G1960" t="str">
        <x:v>Digital</x:v>
      </x:c>
      <x:c r="H1960" s="60" t="n">
        <x:v>27398</x:v>
      </x:c>
      <x:c r="I1960" s="60" t="n">
        <x:v>3199.19</x:v>
      </x:c>
      <x:c r="J1960" s="32" t="n">
        <x:v>0.236</x:v>
      </x:c>
      <x:c r="K1960" s="32" t="n">
        <x:v>1</x:v>
      </x:c>
      <x:c r="L1960" t="n">
        <x:v>0</x:v>
      </x:c>
      <x:c r="M1960" t="n">
        <x:v>9</x:v>
      </x:c>
      <x:c r="N1960" s="32" t="n">
        <x:v>0.02</x:v>
      </x:c>
    </x:row>
    <x:row r="1961">
      <x:c r="A1961" t="str">
        <x:v>C01960</x:v>
      </x:c>
      <x:c r="B1961" t="n">
        <x:v>32</x:v>
      </x:c>
      <x:c r="C1961" s="30" t="n">
        <x:v>77273</x:v>
      </x:c>
      <x:c r="D1961" t="n">
        <x:v>608</x:v>
      </x:c>
      <x:c r="E1961" t="n">
        <x:v>26</x:v>
      </x:c>
      <x:c r="F1961" t="str">
        <x:v>Classic</x:v>
      </x:c>
      <x:c r="G1961" t="str">
        <x:v>Branch</x:v>
      </x:c>
      <x:c r="H1961" s="60" t="n">
        <x:v>1644</x:v>
      </x:c>
      <x:c r="I1961" s="60" t="n">
        <x:v>776.39</x:v>
      </x:c>
      <x:c r="J1961" s="32" t="n">
        <x:v>0.508</x:v>
      </x:c>
      <x:c r="K1961" s="32" t="n">
        <x:v>0.487</x:v>
      </x:c>
      <x:c r="L1961" t="n">
        <x:v>0</x:v>
      </x:c>
      <x:c r="M1961" t="n">
        <x:v>7</x:v>
      </x:c>
      <x:c r="N1961" s="32" t="n">
        <x:v>0.071</x:v>
      </x:c>
    </x:row>
    <x:row r="1962">
      <x:c r="A1962" t="str">
        <x:v>C01961</x:v>
      </x:c>
      <x:c r="B1962" t="n">
        <x:v>34</x:v>
      </x:c>
      <x:c r="C1962" s="30" t="n">
        <x:v>78842</x:v>
      </x:c>
      <x:c r="D1962" t="n">
        <x:v>715</x:v>
      </x:c>
      <x:c r="E1962" t="n">
        <x:v>30</x:v>
      </x:c>
      <x:c r="F1962" t="str">
        <x:v>Gold</x:v>
      </x:c>
      <x:c r="G1962" t="str">
        <x:v>Branch</x:v>
      </x:c>
      <x:c r="H1962" s="60" t="n">
        <x:v>12971</x:v>
      </x:c>
      <x:c r="I1962" s="60" t="n">
        <x:v>1500.94</x:v>
      </x:c>
      <x:c r="J1962" s="32" t="n">
        <x:v>0.374</x:v>
      </x:c>
      <x:c r="K1962" s="32" t="n">
        <x:v>0.907</x:v>
      </x:c>
      <x:c r="L1962" t="n">
        <x:v>0</x:v>
      </x:c>
      <x:c r="M1962" t="str"/>
      <x:c r="N1962" s="32" t="n">
        <x:v>0.063</x:v>
      </x:c>
    </x:row>
    <x:row r="1963">
      <x:c r="A1963" t="str">
        <x:v>C01962</x:v>
      </x:c>
      <x:c r="B1963" t="n">
        <x:v>32</x:v>
      </x:c>
      <x:c r="C1963" s="30" t="n">
        <x:v>184757</x:v>
      </x:c>
      <x:c r="D1963" t="n">
        <x:v>725</x:v>
      </x:c>
      <x:c r="E1963" t="n">
        <x:v>13</x:v>
      </x:c>
      <x:c r="F1963" t="str">
        <x:v>Platinum</x:v>
      </x:c>
      <x:c r="G1963" t="str">
        <x:v>Branch</x:v>
      </x:c>
      <x:c r="H1963" s="60" t="n">
        <x:v>38034</x:v>
      </x:c>
      <x:c r="I1963" s="60" t="n">
        <x:v>4181.37</x:v>
      </x:c>
      <x:c r="J1963" s="32" t="n">
        <x:v>0.428</x:v>
      </x:c>
      <x:c r="K1963" s="32" t="n">
        <x:v>0.861</x:v>
      </x:c>
      <x:c r="L1963" t="n">
        <x:v>0</x:v>
      </x:c>
      <x:c r="M1963" t="n">
        <x:v>8</x:v>
      </x:c>
      <x:c r="N1963" s="32" t="n">
        <x:v>0.022</x:v>
      </x:c>
    </x:row>
    <x:row r="1964">
      <x:c r="A1964" t="str">
        <x:v>C01963</x:v>
      </x:c>
      <x:c r="B1964" t="n">
        <x:v>42</x:v>
      </x:c>
      <x:c r="C1964" s="30" t="n">
        <x:v>82091</x:v>
      </x:c>
      <x:c r="D1964" t="n">
        <x:v>651</x:v>
      </x:c>
      <x:c r="E1964" t="n">
        <x:v>18</x:v>
      </x:c>
      <x:c r="F1964" t="str">
        <x:v>Gold</x:v>
      </x:c>
      <x:c r="G1964" t="str">
        <x:v>Digital</x:v>
      </x:c>
      <x:c r="H1964" s="60" t="n">
        <x:v>10205</x:v>
      </x:c>
      <x:c r="I1964" s="60" t="n">
        <x:v>1120.82</x:v>
      </x:c>
      <x:c r="J1964" s="32" t="n">
        <x:v>0.449</x:v>
      </x:c>
      <x:c r="K1964" s="32" t="n">
        <x:v>0.702</x:v>
      </x:c>
      <x:c r="L1964" t="n">
        <x:v>0</x:v>
      </x:c>
      <x:c r="M1964" t="n">
        <x:v>6</x:v>
      </x:c>
      <x:c r="N1964" s="32" t="n">
        <x:v>0.16</x:v>
      </x:c>
    </x:row>
    <x:row r="1965">
      <x:c r="A1965" t="str">
        <x:v>C01964</x:v>
      </x:c>
      <x:c r="B1965" t="n">
        <x:v>66</x:v>
      </x:c>
      <x:c r="C1965" s="30" t="n">
        <x:v>62608</x:v>
      </x:c>
      <x:c r="D1965" t="n">
        <x:v>786</x:v>
      </x:c>
      <x:c r="E1965" t="n">
        <x:v>36</x:v>
      </x:c>
      <x:c r="F1965" t="str">
        <x:v>Gold</x:v>
      </x:c>
      <x:c r="G1965" t="str">
        <x:v>Partner</x:v>
      </x:c>
      <x:c r="H1965" s="60" t="n">
        <x:v>16252</x:v>
      </x:c>
      <x:c r="I1965" s="60" t="n">
        <x:v>1294</x:v>
      </x:c>
      <x:c r="J1965" s="32" t="n">
        <x:v>0.29</x:v>
      </x:c>
      <x:c r="K1965" s="32" t="n">
        <x:v>0.966</x:v>
      </x:c>
      <x:c r="L1965" t="n">
        <x:v>0</x:v>
      </x:c>
      <x:c r="M1965" t="n">
        <x:v>5</x:v>
      </x:c>
      <x:c r="N1965" s="32" t="n">
        <x:v>0.235</x:v>
      </x:c>
    </x:row>
    <x:row r="1966">
      <x:c r="A1966" t="str">
        <x:v>C01965</x:v>
      </x:c>
      <x:c r="B1966" t="n">
        <x:v>60</x:v>
      </x:c>
      <x:c r="C1966" s="30" t="n">
        <x:v>119675</x:v>
      </x:c>
      <x:c r="D1966" t="n">
        <x:v>781</x:v>
      </x:c>
      <x:c r="E1966" t="n">
        <x:v>36</x:v>
      </x:c>
      <x:c r="F1966" t="str">
        <x:v>Platinum</x:v>
      </x:c>
      <x:c r="G1966" t="str">
        <x:v>Branch</x:v>
      </x:c>
      <x:c r="H1966" s="60" t="n">
        <x:v>27754</x:v>
      </x:c>
      <x:c r="I1966" s="60" t="n">
        <x:v>2697.35</x:v>
      </x:c>
      <x:c r="J1966" s="32" t="n">
        <x:v>0.385</x:v>
      </x:c>
      <x:c r="K1966" s="32" t="n">
        <x:v>0.969</x:v>
      </x:c>
      <x:c r="L1966" t="n">
        <x:v>0</x:v>
      </x:c>
      <x:c r="M1966" t="n">
        <x:v>6</x:v>
      </x:c>
      <x:c r="N1966" s="32" t="n">
        <x:v>0.11</x:v>
      </x:c>
    </x:row>
    <x:row r="1967">
      <x:c r="A1967" t="str">
        <x:v>C01966</x:v>
      </x:c>
      <x:c r="B1967" t="n">
        <x:v>39</x:v>
      </x:c>
      <x:c r="C1967" s="30" t="n">
        <x:v>114947</x:v>
      </x:c>
      <x:c r="D1967" t="n">
        <x:v>668</x:v>
      </x:c>
      <x:c r="E1967" t="n">
        <x:v>56</x:v>
      </x:c>
      <x:c r="F1967" t="str">
        <x:v>Platinum</x:v>
      </x:c>
      <x:c r="G1967" t="str">
        <x:v>Digital</x:v>
      </x:c>
      <x:c r="H1967" s="60" t="n">
        <x:v>23039</x:v>
      </x:c>
      <x:c r="I1967" s="60" t="n">
        <x:v>2703.47</x:v>
      </x:c>
      <x:c r="J1967" s="32" t="n">
        <x:v>0.352</x:v>
      </x:c>
      <x:c r="K1967" s="32" t="n">
        <x:v>0.789</x:v>
      </x:c>
      <x:c r="L1967" t="n">
        <x:v>0</x:v>
      </x:c>
      <x:c r="M1967" t="n">
        <x:v>8</x:v>
      </x:c>
      <x:c r="N1967" s="32" t="n">
        <x:v>0.051</x:v>
      </x:c>
    </x:row>
    <x:row r="1968">
      <x:c r="A1968" t="str">
        <x:v>C01967</x:v>
      </x:c>
      <x:c r="B1968" t="n">
        <x:v>36</x:v>
      </x:c>
      <x:c r="C1968" s="30" t="n">
        <x:v>69617</x:v>
      </x:c>
      <x:c r="D1968" t="n">
        <x:v>679</x:v>
      </x:c>
      <x:c r="E1968" t="n">
        <x:v>92</x:v>
      </x:c>
      <x:c r="F1968" t="str">
        <x:v>Gold</x:v>
      </x:c>
      <x:c r="G1968" t="str">
        <x:v>Digital</x:v>
      </x:c>
      <x:c r="H1968" s="60" t="n">
        <x:v>8737</x:v>
      </x:c>
      <x:c r="I1968" s="60" t="n">
        <x:v>803.48</x:v>
      </x:c>
      <x:c r="J1968" s="32" t="n">
        <x:v>0.372</x:v>
      </x:c>
      <x:c r="K1968" s="32" t="n">
        <x:v>0.72</x:v>
      </x:c>
      <x:c r="L1968" t="n">
        <x:v>0</x:v>
      </x:c>
      <x:c r="M1968" t="n">
        <x:v>6</x:v>
      </x:c>
      <x:c r="N1968" s="32" t="n">
        <x:v>0.247</x:v>
      </x:c>
    </x:row>
    <x:row r="1969">
      <x:c r="A1969" t="str">
        <x:v>C01968</x:v>
      </x:c>
      <x:c r="B1969" t="n">
        <x:v>63</x:v>
      </x:c>
      <x:c r="C1969" s="30" t="n">
        <x:v>73709</x:v>
      </x:c>
      <x:c r="D1969" t="n">
        <x:v>661</x:v>
      </x:c>
      <x:c r="E1969" t="n">
        <x:v>53</x:v>
      </x:c>
      <x:c r="F1969" t="str">
        <x:v>Gold </x:v>
      </x:c>
      <x:c r="G1969" t="str">
        <x:v>Digital</x:v>
      </x:c>
      <x:c r="H1969" s="60" t="n">
        <x:v>9308</x:v>
      </x:c>
      <x:c r="I1969" s="60" t="n">
        <x:v>1193.03</x:v>
      </x:c>
      <x:c r="J1969" s="32" t="n">
        <x:v>0.342</x:v>
      </x:c>
      <x:c r="K1969" s="32" t="n">
        <x:v>0.752</x:v>
      </x:c>
      <x:c r="L1969" t="n">
        <x:v>0</x:v>
      </x:c>
      <x:c r="M1969" t="n">
        <x:v>7</x:v>
      </x:c>
      <x:c r="N1969" s="32" t="n">
        <x:v>0.039</x:v>
      </x:c>
    </x:row>
    <x:row r="1970">
      <x:c r="A1970" t="str">
        <x:v>C01969</x:v>
      </x:c>
      <x:c r="B1970" t="n">
        <x:v>38</x:v>
      </x:c>
      <x:c r="C1970" s="30" t="n">
        <x:v>124571</x:v>
      </x:c>
      <x:c r="D1970" t="n">
        <x:v>717</x:v>
      </x:c>
      <x:c r="E1970" t="n">
        <x:v>27</x:v>
      </x:c>
      <x:c r="F1970" t="str">
        <x:v>Classic</x:v>
      </x:c>
      <x:c r="G1970" t="str">
        <x:v>Digital</x:v>
      </x:c>
      <x:c r="H1970" s="60" t="n">
        <x:v>12216</x:v>
      </x:c>
      <x:c r="I1970" s="60" t="n">
        <x:v>1836.42</x:v>
      </x:c>
      <x:c r="J1970" s="32" t="n">
        <x:v>0.45</x:v>
      </x:c>
      <x:c r="K1970" s="32" t="n">
        <x:v>0.693</x:v>
      </x:c>
      <x:c r="L1970" t="n">
        <x:v>0</x:v>
      </x:c>
      <x:c r="M1970" t="n">
        <x:v>6</x:v>
      </x:c>
      <x:c r="N1970" s="32" t="n">
        <x:v>0.17</x:v>
      </x:c>
    </x:row>
    <x:row r="1971">
      <x:c r="A1971" t="str">
        <x:v>C01970</x:v>
      </x:c>
      <x:c r="B1971" t="n">
        <x:v>72</x:v>
      </x:c>
      <x:c r="C1971" s="30" t="n">
        <x:v>115289</x:v>
      </x:c>
      <x:c r="D1971" t="n">
        <x:v>757</x:v>
      </x:c>
      <x:c r="E1971" t="n">
        <x:v>53</x:v>
      </x:c>
      <x:c r="F1971" t="str">
        <x:v>Platinum</x:v>
      </x:c>
      <x:c r="G1971" t="str">
        <x:v>Partner</x:v>
      </x:c>
      <x:c r="H1971" s="60" t="n">
        <x:v>28006</x:v>
      </x:c>
      <x:c r="I1971" s="60" t="n">
        <x:v>3002.58</x:v>
      </x:c>
      <x:c r="J1971" s="32" t="n">
        <x:v>0.273</x:v>
      </x:c>
      <x:c r="K1971" s="32" t="n">
        <x:v>0.809</x:v>
      </x:c>
      <x:c r="L1971" t="n">
        <x:v>0</x:v>
      </x:c>
      <x:c r="M1971" t="n">
        <x:v>9</x:v>
      </x:c>
      <x:c r="N1971" s="32" t="n">
        <x:v>0.025</x:v>
      </x:c>
    </x:row>
    <x:row r="1972">
      <x:c r="A1972" t="str">
        <x:v>C01971</x:v>
      </x:c>
      <x:c r="B1972" t="n">
        <x:v>51</x:v>
      </x:c>
      <x:c r="C1972" s="30" t="n">
        <x:v>107881</x:v>
      </x:c>
      <x:c r="D1972" t="n">
        <x:v>742</x:v>
      </x:c>
      <x:c r="E1972" t="n">
        <x:v>3</x:v>
      </x:c>
      <x:c r="F1972" t="str">
        <x:v>Platinum </x:v>
      </x:c>
      <x:c r="G1972" t="str">
        <x:v>Branch</x:v>
      </x:c>
      <x:c r="H1972" s="60" t="n">
        <x:v>24662</x:v>
      </x:c>
      <x:c r="I1972" s="60" t="n">
        <x:v>2499.31</x:v>
      </x:c>
      <x:c r="J1972" s="32" t="n">
        <x:v>0.262</x:v>
      </x:c>
      <x:c r="K1972" s="32" t="n">
        <x:v>0.784</x:v>
      </x:c>
      <x:c r="L1972" t="n">
        <x:v>0</x:v>
      </x:c>
      <x:c r="M1972" t="n">
        <x:v>8</x:v>
      </x:c>
      <x:c r="N1972" s="32" t="n">
        <x:v>0.077</x:v>
      </x:c>
    </x:row>
    <x:row r="1973">
      <x:c r="A1973" t="str">
        <x:v>C01972</x:v>
      </x:c>
      <x:c r="B1973" t="n">
        <x:v>41</x:v>
      </x:c>
      <x:c r="C1973" s="30" t="n">
        <x:v>55713</x:v>
      </x:c>
      <x:c r="D1973" t="n">
        <x:v>634</x:v>
      </x:c>
      <x:c r="E1973" t="n">
        <x:v>23</x:v>
      </x:c>
      <x:c r="F1973" t="str">
        <x:v>Classic</x:v>
      </x:c>
      <x:c r="G1973" t="str">
        <x:v>Direct Mail</x:v>
      </x:c>
      <x:c r="H1973" s="60" t="n">
        <x:v>3494</x:v>
      </x:c>
      <x:c r="I1973" s="60" t="n">
        <x:v>771.51</x:v>
      </x:c>
      <x:c r="J1973" s="32" t="n">
        <x:v>0.392</x:v>
      </x:c>
      <x:c r="K1973" s="32" t="n">
        <x:v>0.64</x:v>
      </x:c>
      <x:c r="L1973" t="n">
        <x:v>1</x:v>
      </x:c>
      <x:c r="M1973" t="n">
        <x:v>7</x:v>
      </x:c>
      <x:c r="N1973" s="32" t="n">
        <x:v>0.076</x:v>
      </x:c>
    </x:row>
    <x:row r="1974">
      <x:c r="A1974" t="str">
        <x:v>C01973</x:v>
      </x:c>
      <x:c r="B1974" t="n">
        <x:v>43</x:v>
      </x:c>
      <x:c r="C1974" s="30" t="n">
        <x:v>105566</x:v>
      </x:c>
      <x:c r="D1974" t="n">
        <x:v>712</x:v>
      </x:c>
      <x:c r="E1974" t="n">
        <x:v>83</x:v>
      </x:c>
      <x:c r="F1974" t="str">
        <x:v>Classic</x:v>
      </x:c>
      <x:c r="G1974" t="str">
        <x:v>Digital</x:v>
      </x:c>
      <x:c r="H1974" s="60" t="n">
        <x:v>9563</x:v>
      </x:c>
      <x:c r="I1974" s="60" t="n">
        <x:v>1129.7</x:v>
      </x:c>
      <x:c r="J1974" s="32" t="n">
        <x:v>0.302</x:v>
      </x:c>
      <x:c r="K1974" s="32" t="n">
        <x:v>0.782</x:v>
      </x:c>
      <x:c r="L1974" t="n">
        <x:v>0</x:v>
      </x:c>
      <x:c r="M1974" t="n">
        <x:v>5</x:v>
      </x:c>
      <x:c r="N1974" s="32" t="n">
        <x:v>0.224</x:v>
      </x:c>
    </x:row>
    <x:row r="1975">
      <x:c r="A1975" t="str">
        <x:v>C01974</x:v>
      </x:c>
      <x:c r="B1975" t="n">
        <x:v>50</x:v>
      </x:c>
      <x:c r="C1975" s="30" t="n">
        <x:v>66557</x:v>
      </x:c>
      <x:c r="D1975" t="n">
        <x:v>722</x:v>
      </x:c>
      <x:c r="E1975" t="n">
        <x:v>15</x:v>
      </x:c>
      <x:c r="F1975" t="str">
        <x:v>Gold</x:v>
      </x:c>
      <x:c r="G1975" t="str">
        <x:v>Partner</x:v>
      </x:c>
      <x:c r="H1975" s="60" t="n">
        <x:v>8076</x:v>
      </x:c>
      <x:c r="I1975" s="60" t="n">
        <x:v>959.04</x:v>
      </x:c>
      <x:c r="J1975" s="32" t="n">
        <x:v>0.39</x:v>
      </x:c>
      <x:c r="K1975" s="32" t="n">
        <x:v>0.852</x:v>
      </x:c>
      <x:c r="L1975" t="n">
        <x:v>0</x:v>
      </x:c>
      <x:c r="M1975" t="n">
        <x:v>5</x:v>
      </x:c>
      <x:c r="N1975" s="32" t="n">
        <x:v>0.226</x:v>
      </x:c>
    </x:row>
    <x:row r="1976">
      <x:c r="A1976" t="str">
        <x:v>C01975</x:v>
      </x:c>
      <x:c r="B1976" t="n">
        <x:v>48</x:v>
      </x:c>
      <x:c r="C1976" s="30" t="n">
        <x:v>110641</x:v>
      </x:c>
      <x:c r="D1976" t="n">
        <x:v>625</x:v>
      </x:c>
      <x:c r="E1976" t="n">
        <x:v>49</x:v>
      </x:c>
      <x:c r="F1976" t="str">
        <x:v>gold</x:v>
      </x:c>
      <x:c r="G1976" t="str">
        <x:v>Digital</x:v>
      </x:c>
      <x:c r="H1976" s="60" t="n">
        <x:v>13308</x:v>
      </x:c>
      <x:c r="I1976" s="60" t="n">
        <x:v>1446</x:v>
      </x:c>
      <x:c r="J1976" s="32" t="n">
        <x:v>0.498</x:v>
      </x:c>
      <x:c r="K1976" s="32" t="n">
        <x:v>0.685</x:v>
      </x:c>
      <x:c r="L1976" t="n">
        <x:v>0</x:v>
      </x:c>
      <x:c r="M1976" t="n">
        <x:v>10</x:v>
      </x:c>
      <x:c r="N1976" s="32" t="n">
        <x:v>0.02</x:v>
      </x:c>
    </x:row>
    <x:row r="1977">
      <x:c r="A1977" t="str">
        <x:v>C01976</x:v>
      </x:c>
      <x:c r="B1977" t="n">
        <x:v>45</x:v>
      </x:c>
      <x:c r="C1977" s="30" t="n">
        <x:v>28000</x:v>
      </x:c>
      <x:c r="D1977" t="n">
        <x:v>639</x:v>
      </x:c>
      <x:c r="E1977" t="n">
        <x:v>36</x:v>
      </x:c>
      <x:c r="F1977" t="str">
        <x:v>classic</x:v>
      </x:c>
      <x:c r="G1977" t="str">
        <x:v>Digital</x:v>
      </x:c>
      <x:c r="H1977" s="60" t="n">
        <x:v>2201</x:v>
      </x:c>
      <x:c r="I1977" s="60" t="n">
        <x:v>316.19</x:v>
      </x:c>
      <x:c r="J1977" s="32" t="n">
        <x:v>0.391</x:v>
      </x:c>
      <x:c r="K1977" s="32" t="n">
        <x:v>0.733</x:v>
      </x:c>
      <x:c r="L1977" t="n">
        <x:v>0</x:v>
      </x:c>
      <x:c r="M1977" t="str"/>
      <x:c r="N1977" s="32" t="n">
        <x:v>0.094</x:v>
      </x:c>
    </x:row>
    <x:row r="1978">
      <x:c r="A1978" t="str">
        <x:v>C01977</x:v>
      </x:c>
      <x:c r="B1978" t="n">
        <x:v>47</x:v>
      </x:c>
      <x:c r="C1978" s="30" t="n">
        <x:v>91469</x:v>
      </x:c>
      <x:c r="D1978" t="n">
        <x:v>760</x:v>
      </x:c>
      <x:c r="E1978" t="n">
        <x:v>57</x:v>
      </x:c>
      <x:c r="F1978" t="str">
        <x:v>Classic</x:v>
      </x:c>
      <x:c r="G1978" t="str">
        <x:v>Partner</x:v>
      </x:c>
      <x:c r="H1978" s="60" t="n">
        <x:v>11727</x:v>
      </x:c>
      <x:c r="I1978" s="60" t="n">
        <x:v>617.14</x:v>
      </x:c>
      <x:c r="J1978" s="32" t="n">
        <x:v>0.353</x:v>
      </x:c>
      <x:c r="K1978" s="32" t="n">
        <x:v>0.853</x:v>
      </x:c>
      <x:c r="L1978" t="n">
        <x:v>0</x:v>
      </x:c>
      <x:c r="M1978" t="n">
        <x:v>9</x:v>
      </x:c>
      <x:c r="N1978" s="32" t="n">
        <x:v>0.02</x:v>
      </x:c>
    </x:row>
    <x:row r="1979">
      <x:c r="A1979" t="str">
        <x:v>C01978</x:v>
      </x:c>
      <x:c r="B1979" t="n">
        <x:v>49</x:v>
      </x:c>
      <x:c r="C1979" s="30" t="n">
        <x:v>50480</x:v>
      </x:c>
      <x:c r="D1979" t="n">
        <x:v>625</x:v>
      </x:c>
      <x:c r="E1979" t="n">
        <x:v>52</x:v>
      </x:c>
      <x:c r="F1979" t="str">
        <x:v>Classic</x:v>
      </x:c>
      <x:c r="G1979" t="str">
        <x:v>Digital</x:v>
      </x:c>
      <x:c r="H1979" s="60" t="n">
        <x:v>4564</x:v>
      </x:c>
      <x:c r="I1979" s="60" t="n">
        <x:v>440.61</x:v>
      </x:c>
      <x:c r="J1979" s="32" t="n">
        <x:v>0.504</x:v>
      </x:c>
      <x:c r="K1979" s="32" t="n">
        <x:v>0.668</x:v>
      </x:c>
      <x:c r="L1979" t="n">
        <x:v>0</x:v>
      </x:c>
      <x:c r="M1979" t="n">
        <x:v>10</x:v>
      </x:c>
      <x:c r="N1979" s="32" t="n">
        <x:v>0.02</x:v>
      </x:c>
    </x:row>
    <x:row r="1980">
      <x:c r="A1980" t="str">
        <x:v>C01979</x:v>
      </x:c>
      <x:c r="B1980" t="n">
        <x:v>43</x:v>
      </x:c>
      <x:c r="C1980" s="30" t="n">
        <x:v>50144</x:v>
      </x:c>
      <x:c r="D1980" t="n">
        <x:v>607</x:v>
      </x:c>
      <x:c r="E1980" t="n">
        <x:v>34</x:v>
      </x:c>
      <x:c r="F1980" t="str">
        <x:v>Classic</x:v>
      </x:c>
      <x:c r="G1980" t="str">
        <x:v>Digital</x:v>
      </x:c>
      <x:c r="H1980" s="60" t="n">
        <x:v>2802</x:v>
      </x:c>
      <x:c r="I1980" s="60" t="n">
        <x:v>363.21</x:v>
      </x:c>
      <x:c r="J1980" s="32" t="n">
        <x:v>0.493</x:v>
      </x:c>
      <x:c r="K1980" s="32" t="n">
        <x:v>0.656</x:v>
      </x:c>
      <x:c r="L1980" t="n">
        <x:v>0</x:v>
      </x:c>
      <x:c r="M1980" t="n">
        <x:v>7</x:v>
      </x:c>
      <x:c r="N1980" s="32" t="n">
        <x:v>0.097</x:v>
      </x:c>
    </x:row>
    <x:row r="1981">
      <x:c r="A1981" t="str">
        <x:v>C01980</x:v>
      </x:c>
      <x:c r="B1981" t="n">
        <x:v>49</x:v>
      </x:c>
      <x:c r="C1981" s="30" t="n">
        <x:v>58016</x:v>
      </x:c>
      <x:c r="D1981" t="n">
        <x:v>714</x:v>
      </x:c>
      <x:c r="E1981" t="n">
        <x:v>73</x:v>
      </x:c>
      <x:c r="F1981" t="str">
        <x:v>Gold</x:v>
      </x:c>
      <x:c r="G1981" t="str">
        <x:v>Digital</x:v>
      </x:c>
      <x:c r="H1981" s="60" t="n">
        <x:v>9484</x:v>
      </x:c>
      <x:c r="I1981" s="60" t="n">
        <x:v>1122.58</x:v>
      </x:c>
      <x:c r="J1981" s="32" t="n">
        <x:v>0.197</x:v>
      </x:c>
      <x:c r="K1981" s="32" t="n">
        <x:v>0.708</x:v>
      </x:c>
      <x:c r="L1981" t="n">
        <x:v>0</x:v>
      </x:c>
      <x:c r="M1981" t="n">
        <x:v>3</x:v>
      </x:c>
      <x:c r="N1981" s="32" t="n">
        <x:v>0.353</x:v>
      </x:c>
    </x:row>
    <x:row r="1982">
      <x:c r="A1982" t="str">
        <x:v>C01981</x:v>
      </x:c>
      <x:c r="B1982" t="n">
        <x:v>24</x:v>
      </x:c>
      <x:c r="C1982" s="30" t="n">
        <x:v>71137</x:v>
      </x:c>
      <x:c r="D1982" t="n">
        <x:v>698</x:v>
      </x:c>
      <x:c r="E1982" t="n">
        <x:v>82</x:v>
      </x:c>
      <x:c r="F1982" t="str">
        <x:v>Gold</x:v>
      </x:c>
      <x:c r="G1982" t="str">
        <x:v>Branch</x:v>
      </x:c>
      <x:c r="H1982" s="60" t="n">
        <x:v>12052</x:v>
      </x:c>
      <x:c r="I1982" s="60" t="n">
        <x:v>1537.29</x:v>
      </x:c>
      <x:c r="J1982" s="32" t="n">
        <x:v>0.363</x:v>
      </x:c>
      <x:c r="K1982" s="32" t="n">
        <x:v>0.796</x:v>
      </x:c>
      <x:c r="L1982" t="n">
        <x:v>0</x:v>
      </x:c>
      <x:c r="M1982" t="n">
        <x:v>10</x:v>
      </x:c>
      <x:c r="N1982" s="32" t="n">
        <x:v>0.02</x:v>
      </x:c>
    </x:row>
    <x:row r="1983">
      <x:c r="A1983" t="str">
        <x:v>C01982</x:v>
      </x:c>
      <x:c r="B1983" t="n">
        <x:v>42</x:v>
      </x:c>
      <x:c r="C1983" s="30" t="n">
        <x:v>88856</x:v>
      </x:c>
      <x:c r="D1983" t="n">
        <x:v>610</x:v>
      </x:c>
      <x:c r="E1983" t="n">
        <x:v>180</x:v>
      </x:c>
      <x:c r="F1983" t="str">
        <x:v> Classic</x:v>
      </x:c>
      <x:c r="G1983" t="str">
        <x:v>Digital</x:v>
      </x:c>
      <x:c r="H1983" s="60" t="n">
        <x:v>4736</x:v>
      </x:c>
      <x:c r="I1983" s="60" t="n">
        <x:v>685.31</x:v>
      </x:c>
      <x:c r="J1983" s="32" t="n">
        <x:v>0.339</x:v>
      </x:c>
      <x:c r="K1983" s="32" t="n">
        <x:v>0.674</x:v>
      </x:c>
      <x:c r="L1983" t="n">
        <x:v>0</x:v>
      </x:c>
      <x:c r="M1983" t="n">
        <x:v>5</x:v>
      </x:c>
      <x:c r="N1983" s="32" t="n">
        <x:v>0.197</x:v>
      </x:c>
    </x:row>
    <x:row r="1984">
      <x:c r="A1984" t="str">
        <x:v>C01983</x:v>
      </x:c>
      <x:c r="B1984" t="n">
        <x:v>42</x:v>
      </x:c>
      <x:c r="C1984" s="30" t="n">
        <x:v>46921</x:v>
      </x:c>
      <x:c r="D1984" t="n">
        <x:v>618</x:v>
      </x:c>
      <x:c r="E1984" t="n">
        <x:v>50</x:v>
      </x:c>
      <x:c r="F1984" t="str">
        <x:v>Classic</x:v>
      </x:c>
      <x:c r="G1984" t="str">
        <x:v>Digital</x:v>
      </x:c>
      <x:c r="H1984" s="60" t="n">
        <x:v>1334</x:v>
      </x:c>
      <x:c r="I1984" s="60" t="n">
        <x:v>150</x:v>
      </x:c>
      <x:c r="J1984" s="32" t="n">
        <x:v>0.388</x:v>
      </x:c>
      <x:c r="K1984" s="32" t="n">
        <x:v>0.707</x:v>
      </x:c>
      <x:c r="L1984" t="n">
        <x:v>0</x:v>
      </x:c>
      <x:c r="M1984" t="n">
        <x:v>6</x:v>
      </x:c>
      <x:c r="N1984" s="32" t="n">
        <x:v>0.149</x:v>
      </x:c>
    </x:row>
    <x:row r="1985">
      <x:c r="A1985" t="str">
        <x:v>C01984</x:v>
      </x:c>
      <x:c r="B1985" t="n">
        <x:v>54</x:v>
      </x:c>
      <x:c r="C1985" s="30" t="n">
        <x:v>37782</x:v>
      </x:c>
      <x:c r="D1985" t="n">
        <x:v>665</x:v>
      </x:c>
      <x:c r="E1985" t="n">
        <x:v>156</x:v>
      </x:c>
      <x:c r="F1985" t="str">
        <x:v>Classic</x:v>
      </x:c>
      <x:c r="G1985" t="str">
        <x:v>Digital</x:v>
      </x:c>
      <x:c r="H1985" s="60" t="n">
        <x:v>1192</x:v>
      </x:c>
      <x:c r="I1985" s="60" t="n">
        <x:v>514.46</x:v>
      </x:c>
      <x:c r="J1985" s="32" t="n">
        <x:v>0.584</x:v>
      </x:c>
      <x:c r="K1985" s="32" t="n">
        <x:v>0.695</x:v>
      </x:c>
      <x:c r="L1985" t="n">
        <x:v>2</x:v>
      </x:c>
      <x:c r="M1985" t="n">
        <x:v>8</x:v>
      </x:c>
      <x:c r="N1985" s="32" t="n">
        <x:v>0.034</x:v>
      </x:c>
    </x:row>
    <x:row r="1986">
      <x:c r="A1986" t="str">
        <x:v>C01985</x:v>
      </x:c>
      <x:c r="B1986" t="n">
        <x:v>60</x:v>
      </x:c>
      <x:c r="C1986" s="30" t="n">
        <x:v>92050</x:v>
      </x:c>
      <x:c r="D1986" t="n">
        <x:v>709</x:v>
      </x:c>
      <x:c r="E1986" t="n">
        <x:v>4</x:v>
      </x:c>
      <x:c r="F1986" t="str">
        <x:v>Gold</x:v>
      </x:c>
      <x:c r="G1986" t="str">
        <x:v>Digital</x:v>
      </x:c>
      <x:c r="H1986" s="60" t="n">
        <x:v>14711</x:v>
      </x:c>
      <x:c r="I1986" s="60" t="n">
        <x:v>1366.07</x:v>
      </x:c>
      <x:c r="J1986" s="32" t="n">
        <x:v>0.431</x:v>
      </x:c>
      <x:c r="K1986" s="32" t="n">
        <x:v>0.657</x:v>
      </x:c>
      <x:c r="L1986" t="n">
        <x:v>0</x:v>
      </x:c>
      <x:c r="M1986" t="n">
        <x:v>10</x:v>
      </x:c>
      <x:c r="N1986" s="32" t="n">
        <x:v>0.02</x:v>
      </x:c>
    </x:row>
    <x:row r="1987">
      <x:c r="A1987" t="str">
        <x:v>C01986</x:v>
      </x:c>
      <x:c r="B1987" t="n">
        <x:v>36</x:v>
      </x:c>
      <x:c r="C1987" s="30" t="n">
        <x:v>124958</x:v>
      </x:c>
      <x:c r="D1987" t="n">
        <x:v>735</x:v>
      </x:c>
      <x:c r="E1987" t="n">
        <x:v>72</x:v>
      </x:c>
      <x:c r="F1987" t="str">
        <x:v>Gold</x:v>
      </x:c>
      <x:c r="G1987" t="str">
        <x:v>Direct Mail</x:v>
      </x:c>
      <x:c r="H1987" s="60" t="n">
        <x:v>22171</x:v>
      </x:c>
      <x:c r="I1987" s="60" t="n">
        <x:v>2820.74</x:v>
      </x:c>
      <x:c r="J1987" s="32" t="n">
        <x:v>0.269</x:v>
      </x:c>
      <x:c r="K1987" s="32" t="n">
        <x:v>0.828</x:v>
      </x:c>
      <x:c r="L1987" t="n">
        <x:v>0</x:v>
      </x:c>
      <x:c r="M1987" t="n">
        <x:v>7</x:v>
      </x:c>
      <x:c r="N1987" s="32" t="n">
        <x:v>0.118</x:v>
      </x:c>
    </x:row>
    <x:row r="1988">
      <x:c r="A1988" t="str">
        <x:v>C01987</x:v>
      </x:c>
      <x:c r="B1988" t="n">
        <x:v>41</x:v>
      </x:c>
      <x:c r="C1988" s="30" t="n">
        <x:v>72036</x:v>
      </x:c>
      <x:c r="D1988" t="n">
        <x:v>609</x:v>
      </x:c>
      <x:c r="E1988" t="n">
        <x:v>52</x:v>
      </x:c>
      <x:c r="F1988" t="str">
        <x:v>classic</x:v>
      </x:c>
      <x:c r="G1988" t="str">
        <x:v>digital</x:v>
      </x:c>
      <x:c r="H1988" s="60" t="n">
        <x:v>4355</x:v>
      </x:c>
      <x:c r="I1988" s="60" t="n">
        <x:v>556.85</x:v>
      </x:c>
      <x:c r="J1988" s="32" t="n">
        <x:v>0.431</x:v>
      </x:c>
      <x:c r="K1988" s="32" t="n">
        <x:v>0.576</x:v>
      </x:c>
      <x:c r="L1988" t="n">
        <x:v>1</x:v>
      </x:c>
      <x:c r="M1988" t="n">
        <x:v>5</x:v>
      </x:c>
      <x:c r="N1988" s="32" t="n">
        <x:v>0.212</x:v>
      </x:c>
    </x:row>
    <x:row r="1989">
      <x:c r="A1989" t="str">
        <x:v>C01988</x:v>
      </x:c>
      <x:c r="B1989" t="n">
        <x:v>47</x:v>
      </x:c>
      <x:c r="C1989" s="30" t="n">
        <x:v>50236</x:v>
      </x:c>
      <x:c r="D1989" t="n">
        <x:v>676</x:v>
      </x:c>
      <x:c r="E1989" t="n">
        <x:v>13</x:v>
      </x:c>
      <x:c r="F1989" t="str">
        <x:v>Classic</x:v>
      </x:c>
      <x:c r="G1989" t="str">
        <x:v>Branch</x:v>
      </x:c>
      <x:c r="H1989" s="60" t="n">
        <x:v>5579</x:v>
      </x:c>
      <x:c r="I1989" s="60" t="n">
        <x:v>462.75</x:v>
      </x:c>
      <x:c r="J1989" s="32" t="n">
        <x:v>0.543</x:v>
      </x:c>
      <x:c r="K1989" s="32" t="n">
        <x:v>0.805</x:v>
      </x:c>
      <x:c r="L1989" t="n">
        <x:v>2</x:v>
      </x:c>
      <x:c r="M1989" t="n">
        <x:v>6</x:v>
      </x:c>
      <x:c r="N1989" s="32" t="n">
        <x:v>0.126</x:v>
      </x:c>
    </x:row>
    <x:row r="1990">
      <x:c r="A1990" t="str">
        <x:v>C01989</x:v>
      </x:c>
      <x:c r="B1990" t="n">
        <x:v>31</x:v>
      </x:c>
      <x:c r="C1990" s="30" t="n">
        <x:v>84258</x:v>
      </x:c>
      <x:c r="D1990" t="n">
        <x:v>641</x:v>
      </x:c>
      <x:c r="E1990" t="n">
        <x:v>8</x:v>
      </x:c>
      <x:c r="F1990" t="str">
        <x:v>Gold</x:v>
      </x:c>
      <x:c r="G1990" t="str">
        <x:v>Digital</x:v>
      </x:c>
      <x:c r="H1990" s="60" t="n">
        <x:v>9247</x:v>
      </x:c>
      <x:c r="I1990" s="60" t="n">
        <x:v>1142.37</x:v>
      </x:c>
      <x:c r="J1990" s="32" t="n">
        <x:v>0.496</x:v>
      </x:c>
      <x:c r="K1990" s="32" t="n">
        <x:v>0.699</x:v>
      </x:c>
      <x:c r="L1990" t="n">
        <x:v>1</x:v>
      </x:c>
      <x:c r="M1990" t="n">
        <x:v>7</x:v>
      </x:c>
      <x:c r="N1990" s="32" t="n">
        <x:v>0.111</x:v>
      </x:c>
    </x:row>
    <x:row r="1991">
      <x:c r="A1991" t="str">
        <x:v>C01990</x:v>
      </x:c>
      <x:c r="B1991" t="n">
        <x:v>21</x:v>
      </x:c>
      <x:c r="C1991" s="30" t="n">
        <x:v>52157</x:v>
      </x:c>
      <x:c r="D1991" t="n">
        <x:v>711</x:v>
      </x:c>
      <x:c r="E1991" t="n">
        <x:v>21</x:v>
      </x:c>
      <x:c r="F1991" t="str">
        <x:v>Gold</x:v>
      </x:c>
      <x:c r="G1991" t="str">
        <x:v>Digital</x:v>
      </x:c>
      <x:c r="H1991" s="60" t="n">
        <x:v>6951</x:v>
      </x:c>
      <x:c r="I1991" s="60" t="n">
        <x:v>936.3</x:v>
      </x:c>
      <x:c r="J1991" s="32" t="n">
        <x:v>0.314</x:v>
      </x:c>
      <x:c r="K1991" s="32" t="n">
        <x:v>0.661</x:v>
      </x:c>
      <x:c r="L1991" t="n">
        <x:v>0</x:v>
      </x:c>
      <x:c r="M1991" t="n">
        <x:v>10</x:v>
      </x:c>
      <x:c r="N1991" s="32" t="n">
        <x:v>0.02</x:v>
      </x:c>
    </x:row>
    <x:row r="1992">
      <x:c r="A1992" t="str">
        <x:v>C01991</x:v>
      </x:c>
      <x:c r="B1992" t="n">
        <x:v>22</x:v>
      </x:c>
      <x:c r="C1992" s="30" t="n">
        <x:v>77659</x:v>
      </x:c>
      <x:c r="D1992" t="n">
        <x:v>763</x:v>
      </x:c>
      <x:c r="E1992" t="n">
        <x:v>80</x:v>
      </x:c>
      <x:c r="F1992" t="str">
        <x:v>Gold</x:v>
      </x:c>
      <x:c r="G1992" t="str">
        <x:v>Digital</x:v>
      </x:c>
      <x:c r="H1992" s="60" t="n">
        <x:v>14596</x:v>
      </x:c>
      <x:c r="I1992" s="60" t="n">
        <x:v>1100.42</x:v>
      </x:c>
      <x:c r="J1992" s="32" t="n">
        <x:v>0.271</x:v>
      </x:c>
      <x:c r="K1992" s="32" t="n">
        <x:v>0.782</x:v>
      </x:c>
      <x:c r="L1992" t="n">
        <x:v>0</x:v>
      </x:c>
      <x:c r="M1992" t="n">
        <x:v>8</x:v>
      </x:c>
      <x:c r="N1992" s="32" t="n">
        <x:v>0.041</x:v>
      </x:c>
    </x:row>
    <x:row r="1993">
      <x:c r="A1993" t="str">
        <x:v>C01992</x:v>
      </x:c>
      <x:c r="B1993" t="n">
        <x:v>26</x:v>
      </x:c>
      <x:c r="C1993" s="30" t="n">
        <x:v>96610</x:v>
      </x:c>
      <x:c r="D1993" t="n">
        <x:v>634</x:v>
      </x:c>
      <x:c r="E1993" t="n">
        <x:v>64</x:v>
      </x:c>
      <x:c r="F1993" t="str">
        <x:v>Gold</x:v>
      </x:c>
      <x:c r="G1993" t="str">
        <x:v>Direct Mail</x:v>
      </x:c>
      <x:c r="H1993" s="60" t="n">
        <x:v>13642</x:v>
      </x:c>
      <x:c r="I1993" s="60" t="n">
        <x:v>1585.41</x:v>
      </x:c>
      <x:c r="J1993" s="32" t="n">
        <x:v>0.616</x:v>
      </x:c>
      <x:c r="K1993" s="32" t="n">
        <x:v>0.823</x:v>
      </x:c>
      <x:c r="L1993" t="n">
        <x:v>0</x:v>
      </x:c>
      <x:c r="M1993" t="n">
        <x:v>8</x:v>
      </x:c>
      <x:c r="N1993" s="32" t="n">
        <x:v>0.059</x:v>
      </x:c>
    </x:row>
    <x:row r="1994">
      <x:c r="A1994" t="str">
        <x:v>C01993</x:v>
      </x:c>
      <x:c r="B1994" t="n">
        <x:v>60</x:v>
      </x:c>
      <x:c r="C1994" s="30" t="n">
        <x:v>65095</x:v>
      </x:c>
      <x:c r="D1994" t="n">
        <x:v>675</x:v>
      </x:c>
      <x:c r="E1994" t="n">
        <x:v>69</x:v>
      </x:c>
      <x:c r="F1994" t="str">
        <x:v>Classic</x:v>
      </x:c>
      <x:c r="G1994" t="str">
        <x:v>Digital</x:v>
      </x:c>
      <x:c r="H1994" s="60" t="n">
        <x:v>8456</x:v>
      </x:c>
      <x:c r="I1994" s="60" t="n">
        <x:v>802.1</x:v>
      </x:c>
      <x:c r="J1994" s="32" t="n">
        <x:v>0.321</x:v>
      </x:c>
      <x:c r="K1994" s="32" t="n">
        <x:v>0.704</x:v>
      </x:c>
      <x:c r="L1994" t="n">
        <x:v>0</x:v>
      </x:c>
      <x:c r="M1994" t="n">
        <x:v>7</x:v>
      </x:c>
      <x:c r="N1994" s="32" t="n">
        <x:v>0.103</x:v>
      </x:c>
    </x:row>
    <x:row r="1995">
      <x:c r="A1995" t="str">
        <x:v>C01994</x:v>
      </x:c>
      <x:c r="B1995" t="n">
        <x:v>22</x:v>
      </x:c>
      <x:c r="C1995" s="30" t="n">
        <x:v>38844</x:v>
      </x:c>
      <x:c r="D1995" t="n">
        <x:v>619</x:v>
      </x:c>
      <x:c r="E1995" t="n">
        <x:v>109</x:v>
      </x:c>
      <x:c r="F1995" t="str">
        <x:v>Classic</x:v>
      </x:c>
      <x:c r="G1995" t="str">
        <x:v>Digital</x:v>
      </x:c>
      <x:c r="H1995" s="60" t="n">
        <x:v>1000</x:v>
      </x:c>
      <x:c r="I1995" s="60" t="n">
        <x:v>355.21</x:v>
      </x:c>
      <x:c r="J1995" s="32" t="n">
        <x:v>0.49</x:v>
      </x:c>
      <x:c r="K1995" s="32" t="n">
        <x:v>0.685</x:v>
      </x:c>
      <x:c r="L1995" t="n">
        <x:v>0</x:v>
      </x:c>
      <x:c r="M1995" t="n">
        <x:v>7</x:v>
      </x:c>
      <x:c r="N1995" s="32" t="n">
        <x:v>0.142</x:v>
      </x:c>
    </x:row>
    <x:row r="1996">
      <x:c r="A1996" t="str">
        <x:v>C01995</x:v>
      </x:c>
      <x:c r="B1996" t="n">
        <x:v>42</x:v>
      </x:c>
      <x:c r="C1996" s="30" t="n">
        <x:v>72789</x:v>
      </x:c>
      <x:c r="D1996" t="n">
        <x:v>649</x:v>
      </x:c>
      <x:c r="E1996" t="n">
        <x:v>38</x:v>
      </x:c>
      <x:c r="F1996" t="str">
        <x:v>Gold</x:v>
      </x:c>
      <x:c r="G1996" t="str">
        <x:v>Partner</x:v>
      </x:c>
      <x:c r="H1996" s="60" t="n">
        <x:v>9039</x:v>
      </x:c>
      <x:c r="I1996" s="60" t="n">
        <x:v>1373.62</x:v>
      </x:c>
      <x:c r="J1996" s="32" t="n">
        <x:v>0.418</x:v>
      </x:c>
      <x:c r="K1996" s="32" t="n">
        <x:v>0.703</x:v>
      </x:c>
      <x:c r="L1996" t="n">
        <x:v>0</x:v>
      </x:c>
      <x:c r="M1996" t="n">
        <x:v>4</x:v>
      </x:c>
      <x:c r="N1996" s="32" t="n">
        <x:v>0.276</x:v>
      </x:c>
    </x:row>
    <x:row r="1997">
      <x:c r="A1997" t="str">
        <x:v>C01996</x:v>
      </x:c>
      <x:c r="B1997" t="n">
        <x:v>45</x:v>
      </x:c>
      <x:c r="C1997" s="30" t="n">
        <x:v>53594</x:v>
      </x:c>
      <x:c r="D1997" t="n">
        <x:v>624</x:v>
      </x:c>
      <x:c r="E1997" t="n">
        <x:v>38</x:v>
      </x:c>
      <x:c r="F1997" t="str">
        <x:v>Classic</x:v>
      </x:c>
      <x:c r="G1997" t="str">
        <x:v>Branch</x:v>
      </x:c>
      <x:c r="H1997" s="60" t="n">
        <x:v>2064</x:v>
      </x:c>
      <x:c r="I1997" s="60" t="n">
        <x:v>431.81</x:v>
      </x:c>
      <x:c r="J1997" s="32" t="n">
        <x:v>0.612</x:v>
      </x:c>
      <x:c r="K1997" s="32" t="n">
        <x:v>0.807</x:v>
      </x:c>
      <x:c r="L1997" t="n">
        <x:v>0</x:v>
      </x:c>
      <x:c r="M1997" t="n">
        <x:v>8</x:v>
      </x:c>
      <x:c r="N1997" s="32" t="n">
        <x:v>0.072</x:v>
      </x:c>
    </x:row>
    <x:row r="1998">
      <x:c r="A1998" t="str">
        <x:v>C01997</x:v>
      </x:c>
      <x:c r="B1998" t="n">
        <x:v>37</x:v>
      </x:c>
      <x:c r="C1998" s="30" t="n">
        <x:v>96147</x:v>
      </x:c>
      <x:c r="D1998" t="n">
        <x:v>618</x:v>
      </x:c>
      <x:c r="E1998" t="n">
        <x:v>44</x:v>
      </x:c>
      <x:c r="F1998" t="str">
        <x:v>Gold</x:v>
      </x:c>
      <x:c r="G1998" t="str">
        <x:v>Digital</x:v>
      </x:c>
      <x:c r="H1998" s="60" t="n">
        <x:v>11863</x:v>
      </x:c>
      <x:c r="I1998" s="60" t="n">
        <x:v>1580.83</x:v>
      </x:c>
      <x:c r="J1998" s="32" t="n">
        <x:v>0.424</x:v>
      </x:c>
      <x:c r="K1998" s="32" t="n">
        <x:v>0.656</x:v>
      </x:c>
      <x:c r="L1998" t="n">
        <x:v>0</x:v>
      </x:c>
      <x:c r="M1998" t="n">
        <x:v>8</x:v>
      </x:c>
      <x:c r="N1998" s="32" t="n">
        <x:v>0.053</x:v>
      </x:c>
    </x:row>
    <x:row r="1999">
      <x:c r="A1999" t="str">
        <x:v>C01998</x:v>
      </x:c>
      <x:c r="B1999" t="n">
        <x:v>52</x:v>
      </x:c>
      <x:c r="C1999" s="30" t="n">
        <x:v>240072</x:v>
      </x:c>
      <x:c r="D1999" t="n">
        <x:v>651</x:v>
      </x:c>
      <x:c r="E1999" t="n">
        <x:v>34</x:v>
      </x:c>
      <x:c r="F1999" t="str">
        <x:v>Platinum</x:v>
      </x:c>
      <x:c r="G1999" t="str">
        <x:v>Branch</x:v>
      </x:c>
      <x:c r="H1999" s="60" t="n">
        <x:v>40000</x:v>
      </x:c>
      <x:c r="I1999" s="60" t="n">
        <x:v>4523.82</x:v>
      </x:c>
      <x:c r="J1999" s="32" t="n">
        <x:v>0.294</x:v>
      </x:c>
      <x:c r="K1999" s="32" t="n">
        <x:v>0.75</x:v>
      </x:c>
      <x:c r="L1999" t="n">
        <x:v>0</x:v>
      </x:c>
      <x:c r="M1999" t="n">
        <x:v>8</x:v>
      </x:c>
      <x:c r="N1999" s="32" t="n">
        <x:v>0.028</x:v>
      </x:c>
    </x:row>
    <x:row r="2000">
      <x:c r="A2000" t="str">
        <x:v>C01999</x:v>
      </x:c>
      <x:c r="B2000" t="n">
        <x:v>46</x:v>
      </x:c>
      <x:c r="C2000" s="30" t="n">
        <x:v>96266</x:v>
      </x:c>
      <x:c r="D2000" t="n">
        <x:v>634</x:v>
      </x:c>
      <x:c r="E2000" t="n">
        <x:v>79</x:v>
      </x:c>
      <x:c r="F2000" t="str">
        <x:v>Gold</x:v>
      </x:c>
      <x:c r="G2000" t="str">
        <x:v>Branch</x:v>
      </x:c>
      <x:c r="H2000" s="60" t="n">
        <x:v>12468</x:v>
      </x:c>
      <x:c r="I2000" s="60" t="n">
        <x:v>1717.15</x:v>
      </x:c>
      <x:c r="J2000" s="32" t="n">
        <x:v>0.419</x:v>
      </x:c>
      <x:c r="K2000" s="32" t="n">
        <x:v>0.667</x:v>
      </x:c>
      <x:c r="L2000" t="n">
        <x:v>0</x:v>
      </x:c>
      <x:c r="M2000" t="n">
        <x:v>6</x:v>
      </x:c>
      <x:c r="N2000" s="32" t="n">
        <x:v>0.176</x:v>
      </x:c>
    </x:row>
    <x:row r="2001">
      <x:c r="A2001" t="str">
        <x:v>C02000</x:v>
      </x:c>
      <x:c r="B2001" t="n">
        <x:v>42</x:v>
      </x:c>
      <x:c r="C2001" s="30" t="n">
        <x:v>73180</x:v>
      </x:c>
      <x:c r="D2001" t="n">
        <x:v>637</x:v>
      </x:c>
      <x:c r="E2001" t="n">
        <x:v>64</x:v>
      </x:c>
      <x:c r="F2001" t="str">
        <x:v>Gold</x:v>
      </x:c>
      <x:c r="G2001" t="str">
        <x:v>Digital</x:v>
      </x:c>
      <x:c r="H2001" s="60" t="n">
        <x:v>8122</x:v>
      </x:c>
      <x:c r="I2001" s="60" t="n">
        <x:v>820.25</x:v>
      </x:c>
      <x:c r="J2001" s="32" t="n">
        <x:v>0.31</x:v>
      </x:c>
      <x:c r="K2001" s="32" t="n">
        <x:v>0.707</x:v>
      </x:c>
      <x:c r="L2001" t="n">
        <x:v>0</x:v>
      </x:c>
      <x:c r="M2001" t="n">
        <x:v>10</x:v>
      </x:c>
      <x:c r="N2001" s="32" t="n">
        <x:v>0.02</x:v>
      </x:c>
    </x:row>
    <x:row r="2002">
      <x:c r="A2002" t="str">
        <x:v>C02001</x:v>
      </x:c>
      <x:c r="B2002" t="n">
        <x:v>42</x:v>
      </x:c>
      <x:c r="C2002" s="30" t="n">
        <x:v>65189</x:v>
      </x:c>
      <x:c r="D2002" t="n">
        <x:v>721</x:v>
      </x:c>
      <x:c r="E2002" t="n">
        <x:v>28</x:v>
      </x:c>
      <x:c r="F2002" t="str">
        <x:v>Gold</x:v>
      </x:c>
      <x:c r="G2002" t="str">
        <x:v>PARTNER</x:v>
      </x:c>
      <x:c r="H2002" s="60" t="n">
        <x:v>8798</x:v>
      </x:c>
      <x:c r="I2002" s="60" t="n">
        <x:v>1035.34</x:v>
      </x:c>
      <x:c r="J2002" s="32" t="n">
        <x:v>0.579</x:v>
      </x:c>
      <x:c r="K2002" s="32" t="n">
        <x:v>0.831</x:v>
      </x:c>
      <x:c r="L2002" t="n">
        <x:v>0</x:v>
      </x:c>
      <x:c r="M2002" t="n">
        <x:v>6</x:v>
      </x:c>
      <x:c r="N2002" s="32" t="n">
        <x:v>0.169</x:v>
      </x:c>
    </x:row>
    <x:row r="2003">
      <x:c r="A2003" t="str">
        <x:v>C02002</x:v>
      </x:c>
      <x:c r="B2003" t="n">
        <x:v>31</x:v>
      </x:c>
      <x:c r="C2003" s="30" t="n">
        <x:v>69002</x:v>
      </x:c>
      <x:c r="D2003" t="n">
        <x:v>702</x:v>
      </x:c>
      <x:c r="E2003" t="n">
        <x:v>55</x:v>
      </x:c>
      <x:c r="F2003" t="str">
        <x:v>Gold</x:v>
      </x:c>
      <x:c r="G2003" t="str">
        <x:v>Digital</x:v>
      </x:c>
      <x:c r="H2003" s="60" t="n">
        <x:v>11888</x:v>
      </x:c>
      <x:c r="I2003" s="60" t="n">
        <x:v>1261.88</x:v>
      </x:c>
      <x:c r="J2003" s="32" t="n">
        <x:v>0.402</x:v>
      </x:c>
      <x:c r="K2003" s="32" t="n">
        <x:v>0.927</x:v>
      </x:c>
      <x:c r="L2003" t="n">
        <x:v>0</x:v>
      </x:c>
      <x:c r="M2003" t="n">
        <x:v>7</x:v>
      </x:c>
      <x:c r="N2003" s="32" t="n">
        <x:v>0.02</x:v>
      </x:c>
    </x:row>
    <x:row r="2004">
      <x:c r="A2004" t="str">
        <x:v>C02003</x:v>
      </x:c>
      <x:c r="B2004" t="n">
        <x:v>46</x:v>
      </x:c>
      <x:c r="C2004" s="30" t="n">
        <x:v>194243</x:v>
      </x:c>
      <x:c r="D2004" t="n">
        <x:v>741</x:v>
      </x:c>
      <x:c r="E2004" t="n">
        <x:v>72</x:v>
      </x:c>
      <x:c r="F2004" t="str">
        <x:v>Platinum</x:v>
      </x:c>
      <x:c r="G2004" t="str">
        <x:v>digital</x:v>
      </x:c>
      <x:c r="H2004" s="60" t="n">
        <x:v>40000</x:v>
      </x:c>
      <x:c r="I2004" s="60" t="n">
        <x:v>3817.25</x:v>
      </x:c>
      <x:c r="J2004" s="32" t="n">
        <x:v>0.19</x:v>
      </x:c>
      <x:c r="K2004" s="32" t="n">
        <x:v>0.888</x:v>
      </x:c>
      <x:c r="L2004" t="n">
        <x:v>0</x:v>
      </x:c>
      <x:c r="M2004" t="n">
        <x:v>9</x:v>
      </x:c>
      <x:c r="N2004" s="32" t="n">
        <x:v>0.02</x:v>
      </x:c>
    </x:row>
    <x:row r="2005">
      <x:c r="A2005" t="str">
        <x:v>C02004</x:v>
      </x:c>
      <x:c r="B2005" t="n">
        <x:v>35</x:v>
      </x:c>
      <x:c r="C2005" s="30" t="n">
        <x:v>55177</x:v>
      </x:c>
      <x:c r="D2005" t="n">
        <x:v>742</x:v>
      </x:c>
      <x:c r="E2005" t="n">
        <x:v>63</x:v>
      </x:c>
      <x:c r="F2005" t="str">
        <x:v>Gold</x:v>
      </x:c>
      <x:c r="G2005" t="str">
        <x:v>Digital</x:v>
      </x:c>
      <x:c r="H2005" s="60" t="n">
        <x:v>9172</x:v>
      </x:c>
      <x:c r="I2005" s="60" t="n">
        <x:v>930.89</x:v>
      </x:c>
      <x:c r="J2005" s="32" t="n">
        <x:v>0.29</x:v>
      </x:c>
      <x:c r="K2005" s="32" t="n">
        <x:v>0.938</x:v>
      </x:c>
      <x:c r="L2005" t="n">
        <x:v>0</x:v>
      </x:c>
      <x:c r="M2005" t="n">
        <x:v>10</x:v>
      </x:c>
      <x:c r="N2005" s="32" t="n">
        <x:v>0.02</x:v>
      </x:c>
    </x:row>
    <x:row r="2006">
      <x:c r="A2006" t="str">
        <x:v>C02005</x:v>
      </x:c>
      <x:c r="B2006" t="n">
        <x:v>44</x:v>
      </x:c>
      <x:c r="C2006" s="30" t="n">
        <x:v>107427</x:v>
      </x:c>
      <x:c r="D2006" t="n">
        <x:v>706</x:v>
      </x:c>
      <x:c r="E2006" t="n">
        <x:v>83</x:v>
      </x:c>
      <x:c r="F2006" t="str">
        <x:v>Platinum</x:v>
      </x:c>
      <x:c r="G2006" t="str">
        <x:v>Branch</x:v>
      </x:c>
      <x:c r="H2006" s="60" t="n">
        <x:v>20413</x:v>
      </x:c>
      <x:c r="I2006" s="60" t="n">
        <x:v>2361.68</x:v>
      </x:c>
      <x:c r="J2006" s="32" t="n">
        <x:v>0.404</x:v>
      </x:c>
      <x:c r="K2006" s="32" t="n">
        <x:v>0.78</x:v>
      </x:c>
      <x:c r="L2006" t="n">
        <x:v>0</x:v>
      </x:c>
      <x:c r="M2006" t="n">
        <x:v>8</x:v>
      </x:c>
      <x:c r="N2006" s="32" t="n">
        <x:v>0.086</x:v>
      </x:c>
    </x:row>
    <x:row r="2007">
      <x:c r="A2007" t="str">
        <x:v>C02006</x:v>
      </x:c>
      <x:c r="B2007" t="n">
        <x:v>36</x:v>
      </x:c>
      <x:c r="C2007" s="30" t="n">
        <x:v>89069</x:v>
      </x:c>
      <x:c r="D2007" t="n">
        <x:v>735</x:v>
      </x:c>
      <x:c r="E2007" t="n">
        <x:v>38</x:v>
      </x:c>
      <x:c r="F2007" t="str">
        <x:v>Platinum</x:v>
      </x:c>
      <x:c r="G2007" t="str">
        <x:v>Digital</x:v>
      </x:c>
      <x:c r="H2007" s="60" t="n">
        <x:v>22724</x:v>
      </x:c>
      <x:c r="I2007" s="60" t="n">
        <x:v>2488.2</x:v>
      </x:c>
      <x:c r="J2007" s="32" t="n">
        <x:v>0.445</x:v>
      </x:c>
      <x:c r="K2007" s="32" t="n">
        <x:v>0.863</x:v>
      </x:c>
      <x:c r="L2007" t="n">
        <x:v>0</x:v>
      </x:c>
      <x:c r="M2007" t="n">
        <x:v>7</x:v>
      </x:c>
      <x:c r="N2007" s="32" t="n">
        <x:v>0.066</x:v>
      </x:c>
    </x:row>
    <x:row r="2008">
      <x:c r="A2008" t="str">
        <x:v>C02007</x:v>
      </x:c>
      <x:c r="B2008" t="n">
        <x:v>53</x:v>
      </x:c>
      <x:c r="C2008" s="30" t="n">
        <x:v>85532</x:v>
      </x:c>
      <x:c r="D2008" t="n">
        <x:v>584</x:v>
      </x:c>
      <x:c r="E2008" t="n">
        <x:v>29</x:v>
      </x:c>
      <x:c r="F2008" t="str">
        <x:v>Classic</x:v>
      </x:c>
      <x:c r="G2008" t="str">
        <x:v>Digital</x:v>
      </x:c>
      <x:c r="H2008" s="60" t="n">
        <x:v>5018</x:v>
      </x:c>
      <x:c r="I2008" s="60" t="n">
        <x:v>781.32</x:v>
      </x:c>
      <x:c r="J2008" s="32" t="n">
        <x:v>0.803</x:v>
      </x:c>
      <x:c r="K2008" s="32" t="n">
        <x:v>0.472</x:v>
      </x:c>
      <x:c r="L2008" t="n">
        <x:v>0</x:v>
      </x:c>
      <x:c r="M2008" t="n">
        <x:v>9</x:v>
      </x:c>
      <x:c r="N2008" s="32" t="n">
        <x:v>0.02</x:v>
      </x:c>
    </x:row>
    <x:row r="2009">
      <x:c r="A2009" t="str">
        <x:v>C02008</x:v>
      </x:c>
      <x:c r="B2009" t="n">
        <x:v>51</x:v>
      </x:c>
      <x:c r="C2009" s="30" t="n">
        <x:v>123752</x:v>
      </x:c>
      <x:c r="D2009" t="n">
        <x:v>709</x:v>
      </x:c>
      <x:c r="E2009" t="n">
        <x:v>45</x:v>
      </x:c>
      <x:c r="F2009" t="str">
        <x:v>Platinum</x:v>
      </x:c>
      <x:c r="G2009" t="str">
        <x:v>Direct Mail</x:v>
      </x:c>
      <x:c r="H2009" s="60" t="n">
        <x:v>28027</x:v>
      </x:c>
      <x:c r="I2009" s="60" t="n">
        <x:v>2847.55</x:v>
      </x:c>
      <x:c r="J2009" s="32" t="n">
        <x:v>0.263</x:v>
      </x:c>
      <x:c r="K2009" s="32" t="n">
        <x:v>0.884</x:v>
      </x:c>
      <x:c r="L2009" t="n">
        <x:v>0</x:v>
      </x:c>
      <x:c r="M2009" t="n">
        <x:v>8</x:v>
      </x:c>
      <x:c r="N2009" s="32" t="n">
        <x:v>0.059</x:v>
      </x:c>
    </x:row>
    <x:row r="2010">
      <x:c r="A2010" t="str">
        <x:v>C02009</x:v>
      </x:c>
      <x:c r="B2010" t="n">
        <x:v>44</x:v>
      </x:c>
      <x:c r="C2010" s="30" t="n">
        <x:v>46894</x:v>
      </x:c>
      <x:c r="D2010" t="n">
        <x:v>644</x:v>
      </x:c>
      <x:c r="E2010" t="n">
        <x:v>36</x:v>
      </x:c>
      <x:c r="F2010" t="str">
        <x:v>Classic</x:v>
      </x:c>
      <x:c r="G2010" t="str">
        <x:v>Digital</x:v>
      </x:c>
      <x:c r="H2010" s="60" t="n">
        <x:v>4447</x:v>
      </x:c>
      <x:c r="I2010" s="60" t="n">
        <x:v>726.02</x:v>
      </x:c>
      <x:c r="J2010" s="32" t="n">
        <x:v>0.313</x:v>
      </x:c>
      <x:c r="K2010" s="32" t="n">
        <x:v>0.62</x:v>
      </x:c>
      <x:c r="L2010" t="n">
        <x:v>0</x:v>
      </x:c>
      <x:c r="M2010" t="n">
        <x:v>8</x:v>
      </x:c>
      <x:c r="N2010" s="32" t="n">
        <x:v>0.058</x:v>
      </x:c>
    </x:row>
    <x:row r="2011">
      <x:c r="A2011" t="str">
        <x:v>C02010</x:v>
      </x:c>
      <x:c r="B2011" t="n">
        <x:v>38</x:v>
      </x:c>
      <x:c r="C2011" s="30" t="n">
        <x:v>103614</x:v>
      </x:c>
      <x:c r="D2011" t="n">
        <x:v>664</x:v>
      </x:c>
      <x:c r="E2011" t="n">
        <x:v>36</x:v>
      </x:c>
      <x:c r="F2011" t="str">
        <x:v>Gold</x:v>
      </x:c>
      <x:c r="G2011" t="str">
        <x:v>Branch</x:v>
      </x:c>
      <x:c r="H2011" s="60" t="n">
        <x:v>14533</x:v>
      </x:c>
      <x:c r="I2011" s="60" t="n">
        <x:v>1971.66</x:v>
      </x:c>
      <x:c r="J2011" s="32" t="n">
        <x:v>0.392</x:v>
      </x:c>
      <x:c r="K2011" s="32" t="n">
        <x:v>0.7</x:v>
      </x:c>
      <x:c r="L2011" t="n">
        <x:v>0</x:v>
      </x:c>
      <x:c r="M2011" t="n">
        <x:v>5</x:v>
      </x:c>
      <x:c r="N2011" s="32" t="n">
        <x:v>0.223</x:v>
      </x:c>
    </x:row>
    <x:row r="2012">
      <x:c r="A2012" t="str">
        <x:v>C02011</x:v>
      </x:c>
      <x:c r="B2012" t="n">
        <x:v>27</x:v>
      </x:c>
      <x:c r="C2012" s="30" t="n">
        <x:v>109304</x:v>
      </x:c>
      <x:c r="D2012" t="n">
        <x:v>611</x:v>
      </x:c>
      <x:c r="E2012" t="n">
        <x:v>91</x:v>
      </x:c>
      <x:c r="F2012" t="str">
        <x:v>Gold</x:v>
      </x:c>
      <x:c r="G2012" t="str">
        <x:v>Digital</x:v>
      </x:c>
      <x:c r="H2012" s="60" t="n">
        <x:v>15481</x:v>
      </x:c>
      <x:c r="I2012" s="60" t="n">
        <x:v>2048.7</x:v>
      </x:c>
      <x:c r="J2012" s="32" t="n">
        <x:v>0.455</x:v>
      </x:c>
      <x:c r="K2012" s="32" t="n">
        <x:v>0.524</x:v>
      </x:c>
      <x:c r="L2012" t="n">
        <x:v>0</x:v>
      </x:c>
      <x:c r="M2012" t="n">
        <x:v>7</x:v>
      </x:c>
      <x:c r="N2012" s="32" t="n">
        <x:v>0.139</x:v>
      </x:c>
    </x:row>
    <x:row r="2013">
      <x:c r="A2013" t="str">
        <x:v>C02012</x:v>
      </x:c>
      <x:c r="B2013" t="n">
        <x:v>58</x:v>
      </x:c>
      <x:c r="C2013" s="30" t="n">
        <x:v>41229</x:v>
      </x:c>
      <x:c r="D2013" t="n">
        <x:v>676</x:v>
      </x:c>
      <x:c r="E2013" t="n">
        <x:v>9</x:v>
      </x:c>
      <x:c r="F2013" t="str">
        <x:v>Classic</x:v>
      </x:c>
      <x:c r="G2013" t="str">
        <x:v>Digital</x:v>
      </x:c>
      <x:c r="H2013" s="60" t="n">
        <x:v>4607</x:v>
      </x:c>
      <x:c r="I2013" s="60" t="n">
        <x:v>150</x:v>
      </x:c>
      <x:c r="J2013" s="32" t="n">
        <x:v>0.305</x:v>
      </x:c>
      <x:c r="K2013" s="32" t="n">
        <x:v>0.841</x:v>
      </x:c>
      <x:c r="L2013" t="n">
        <x:v>0</x:v>
      </x:c>
      <x:c r="M2013" t="n">
        <x:v>8</x:v>
      </x:c>
      <x:c r="N2013" s="32" t="n">
        <x:v>0.038</x:v>
      </x:c>
    </x:row>
    <x:row r="2014">
      <x:c r="A2014" t="str">
        <x:v>C02013</x:v>
      </x:c>
      <x:c r="B2014" t="n">
        <x:v>36</x:v>
      </x:c>
      <x:c r="C2014" s="30" t="n">
        <x:v>28000</x:v>
      </x:c>
      <x:c r="D2014" t="n">
        <x:v>682</x:v>
      </x:c>
      <x:c r="E2014" t="n">
        <x:v>36</x:v>
      </x:c>
      <x:c r="F2014" t="str">
        <x:v>Classic</x:v>
      </x:c>
      <x:c r="G2014" t="str">
        <x:v>Direct Mail</x:v>
      </x:c>
      <x:c r="H2014" s="60" t="n">
        <x:v>4172</x:v>
      </x:c>
      <x:c r="I2014" s="60" t="n">
        <x:v>340.56</x:v>
      </x:c>
      <x:c r="J2014" s="32" t="n">
        <x:v>0.344</x:v>
      </x:c>
      <x:c r="K2014" s="32" t="n">
        <x:v>0.736</x:v>
      </x:c>
      <x:c r="L2014" t="n">
        <x:v>0</x:v>
      </x:c>
      <x:c r="M2014" t="n">
        <x:v>6</x:v>
      </x:c>
      <x:c r="N2014" s="32" t="n">
        <x:v>0.127</x:v>
      </x:c>
    </x:row>
    <x:row r="2015">
      <x:c r="A2015" t="str">
        <x:v>C02014</x:v>
      </x:c>
      <x:c r="B2015" t="n">
        <x:v>42</x:v>
      </x:c>
      <x:c r="C2015" s="30" t="n">
        <x:v>95281</x:v>
      </x:c>
      <x:c r="D2015" t="n">
        <x:v>687</x:v>
      </x:c>
      <x:c r="E2015" t="n">
        <x:v>34</x:v>
      </x:c>
      <x:c r="F2015" t="str">
        <x:v>GOLD</x:v>
      </x:c>
      <x:c r="G2015" t="str">
        <x:v>Direct Mail</x:v>
      </x:c>
      <x:c r="H2015" s="60" t="n">
        <x:v>10921</x:v>
      </x:c>
      <x:c r="I2015" s="60" t="n">
        <x:v>1463.25</x:v>
      </x:c>
      <x:c r="J2015" s="32" t="n">
        <x:v>0.362</x:v>
      </x:c>
      <x:c r="K2015" s="32" t="n">
        <x:v>0.777</x:v>
      </x:c>
      <x:c r="L2015" t="n">
        <x:v>0</x:v>
      </x:c>
      <x:c r="M2015" t="n">
        <x:v>10</x:v>
      </x:c>
      <x:c r="N2015" s="32" t="n">
        <x:v>0.02</x:v>
      </x:c>
    </x:row>
    <x:row r="2016">
      <x:c r="A2016" t="str">
        <x:v>C02015</x:v>
      </x:c>
      <x:c r="B2016" t="n">
        <x:v>27</x:v>
      </x:c>
      <x:c r="C2016" s="30" t="n">
        <x:v>67590</x:v>
      </x:c>
      <x:c r="D2016" t="n">
        <x:v>674</x:v>
      </x:c>
      <x:c r="E2016" t="n">
        <x:v>35</x:v>
      </x:c>
      <x:c r="F2016" t="str">
        <x:v>Classic</x:v>
      </x:c>
      <x:c r="G2016" t="str">
        <x:v>Digital</x:v>
      </x:c>
      <x:c r="H2016" s="60" t="n">
        <x:v>3418</x:v>
      </x:c>
      <x:c r="I2016" s="60" t="n">
        <x:v>559.02</x:v>
      </x:c>
      <x:c r="J2016" s="32" t="n">
        <x:v>0.269</x:v>
      </x:c>
      <x:c r="K2016" s="32" t="n">
        <x:v>0.887</x:v>
      </x:c>
      <x:c r="L2016" t="n">
        <x:v>0</x:v>
      </x:c>
      <x:c r="M2016" t="n">
        <x:v>8</x:v>
      </x:c>
      <x:c r="N2016" s="32" t="n">
        <x:v>0.031</x:v>
      </x:c>
    </x:row>
    <x:row r="2017">
      <x:c r="A2017" t="str">
        <x:v>C02016</x:v>
      </x:c>
      <x:c r="B2017" t="n">
        <x:v>56</x:v>
      </x:c>
      <x:c r="C2017" s="30" t="n">
        <x:v>80970</x:v>
      </x:c>
      <x:c r="D2017" t="n">
        <x:v>779</x:v>
      </x:c>
      <x:c r="E2017" t="n">
        <x:v>25</x:v>
      </x:c>
      <x:c r="F2017" t="str">
        <x:v>Platinum</x:v>
      </x:c>
      <x:c r="G2017" t="str">
        <x:v>Direct Mail</x:v>
      </x:c>
      <x:c r="H2017" s="60" t="n">
        <x:v>21253</x:v>
      </x:c>
      <x:c r="I2017" s="60" t="n">
        <x:v>2230.44</x:v>
      </x:c>
      <x:c r="J2017" s="32" t="n">
        <x:v>0.261</x:v>
      </x:c>
      <x:c r="K2017" s="32" t="n">
        <x:v>0.806</x:v>
      </x:c>
      <x:c r="L2017" t="n">
        <x:v>0</x:v>
      </x:c>
      <x:c r="M2017" t="n">
        <x:v>7</x:v>
      </x:c>
      <x:c r="N2017" s="32" t="n">
        <x:v>0.109</x:v>
      </x:c>
    </x:row>
    <x:row r="2018">
      <x:c r="A2018" t="str">
        <x:v>C02017</x:v>
      </x:c>
      <x:c r="B2018" t="n">
        <x:v>39</x:v>
      </x:c>
      <x:c r="C2018" s="30" t="n">
        <x:v>96962</x:v>
      </x:c>
      <x:c r="D2018" t="n">
        <x:v>669</x:v>
      </x:c>
      <x:c r="E2018" t="n">
        <x:v>36</x:v>
      </x:c>
      <x:c r="F2018" t="str">
        <x:v>Gold</x:v>
      </x:c>
      <x:c r="G2018" t="str">
        <x:v>Digital</x:v>
      </x:c>
      <x:c r="H2018" s="60" t="n">
        <x:v>13086</x:v>
      </x:c>
      <x:c r="I2018" s="60" t="n">
        <x:v>1901.68</x:v>
      </x:c>
      <x:c r="J2018" s="32" t="n">
        <x:v>0.269</x:v>
      </x:c>
      <x:c r="K2018" s="32" t="n">
        <x:v>0.97</x:v>
      </x:c>
      <x:c r="L2018" t="n">
        <x:v>0</x:v>
      </x:c>
      <x:c r="M2018" t="n">
        <x:v>6</x:v>
      </x:c>
      <x:c r="N2018" s="32" t="n">
        <x:v>0.167</x:v>
      </x:c>
    </x:row>
    <x:row r="2019">
      <x:c r="A2019" t="str">
        <x:v>C02018</x:v>
      </x:c>
      <x:c r="B2019" t="n">
        <x:v>61</x:v>
      </x:c>
      <x:c r="C2019" s="30" t="n">
        <x:v>63093</x:v>
      </x:c>
      <x:c r="D2019" t="n">
        <x:v>621</x:v>
      </x:c>
      <x:c r="E2019" t="n">
        <x:v>55</x:v>
      </x:c>
      <x:c r="F2019" t="str">
        <x:v>Classic</x:v>
      </x:c>
      <x:c r="G2019" t="str">
        <x:v>Direct Mail</x:v>
      </x:c>
      <x:c r="H2019" s="60" t="n">
        <x:v>1000</x:v>
      </x:c>
      <x:c r="I2019" s="60" t="n">
        <x:v>150</x:v>
      </x:c>
      <x:c r="J2019" s="32" t="n">
        <x:v>0.566</x:v>
      </x:c>
      <x:c r="K2019" s="32" t="n">
        <x:v>0.609</x:v>
      </x:c>
      <x:c r="L2019" t="n">
        <x:v>0</x:v>
      </x:c>
      <x:c r="M2019" t="str"/>
      <x:c r="N2019" s="32" t="n">
        <x:v>0.071</x:v>
      </x:c>
    </x:row>
    <x:row r="2020">
      <x:c r="A2020" t="str">
        <x:v>C02019</x:v>
      </x:c>
      <x:c r="B2020" t="n">
        <x:v>48</x:v>
      </x:c>
      <x:c r="C2020" s="30" t="n">
        <x:v>55370</x:v>
      </x:c>
      <x:c r="D2020" t="n">
        <x:v>679</x:v>
      </x:c>
      <x:c r="E2020" t="n">
        <x:v>36</x:v>
      </x:c>
      <x:c r="F2020" t="str">
        <x:v>Classic</x:v>
      </x:c>
      <x:c r="G2020" t="str">
        <x:v>Digital</x:v>
      </x:c>
      <x:c r="H2020" s="60" t="n">
        <x:v>3476</x:v>
      </x:c>
      <x:c r="I2020" s="60" t="n">
        <x:v>560.52</x:v>
      </x:c>
      <x:c r="J2020" s="32" t="n">
        <x:v>0.544</x:v>
      </x:c>
      <x:c r="K2020" s="32" t="n">
        <x:v>0.769</x:v>
      </x:c>
      <x:c r="L2020" t="n">
        <x:v>0</x:v>
      </x:c>
      <x:c r="M2020" t="n">
        <x:v>9</x:v>
      </x:c>
      <x:c r="N2020" s="32" t="n">
        <x:v>0.02</x:v>
      </x:c>
    </x:row>
    <x:row r="2021">
      <x:c r="A2021" t="str">
        <x:v>C02020</x:v>
      </x:c>
      <x:c r="B2021" t="n">
        <x:v>45</x:v>
      </x:c>
      <x:c r="C2021" s="30" t="n">
        <x:v>280000</x:v>
      </x:c>
      <x:c r="D2021" t="n">
        <x:v>695</x:v>
      </x:c>
      <x:c r="E2021" t="n">
        <x:v>23</x:v>
      </x:c>
      <x:c r="F2021" t="str">
        <x:v>Platinum</x:v>
      </x:c>
      <x:c r="G2021" t="str">
        <x:v>Branch</x:v>
      </x:c>
      <x:c r="H2021" s="60" t="n">
        <x:v>40000</x:v>
      </x:c>
      <x:c r="I2021" s="60" t="n">
        <x:v>4715.14</x:v>
      </x:c>
      <x:c r="J2021" s="32" t="n">
        <x:v>0.517</x:v>
      </x:c>
      <x:c r="K2021" s="32" t="n">
        <x:v>0.798</x:v>
      </x:c>
      <x:c r="L2021" t="n">
        <x:v>0</x:v>
      </x:c>
      <x:c r="M2021" t="n">
        <x:v>10</x:v>
      </x:c>
      <x:c r="N2021" s="32" t="n">
        <x:v>0.02</x:v>
      </x:c>
    </x:row>
    <x:row r="2022">
      <x:c r="A2022" t="str">
        <x:v>C02021</x:v>
      </x:c>
      <x:c r="B2022" t="n">
        <x:v>41</x:v>
      </x:c>
      <x:c r="C2022" s="30" t="n">
        <x:v>69778</x:v>
      </x:c>
      <x:c r="D2022" t="n">
        <x:v>545</x:v>
      </x:c>
      <x:c r="E2022" t="n">
        <x:v>15</x:v>
      </x:c>
      <x:c r="F2022" t="str">
        <x:v>Classic</x:v>
      </x:c>
      <x:c r="G2022" t="str">
        <x:v>Digital </x:v>
      </x:c>
      <x:c r="H2022" s="60" t="n">
        <x:v>1000</x:v>
      </x:c>
      <x:c r="I2022" s="60" t="n">
        <x:v>304.17</x:v>
      </x:c>
      <x:c r="J2022" s="32" t="n">
        <x:v>0.654</x:v>
      </x:c>
      <x:c r="K2022" s="32" t="n">
        <x:v>0.541</x:v>
      </x:c>
      <x:c r="L2022" t="n">
        <x:v>1</x:v>
      </x:c>
      <x:c r="M2022" t="n">
        <x:v>8</x:v>
      </x:c>
      <x:c r="N2022" s="32" t="n">
        <x:v>0.032</x:v>
      </x:c>
    </x:row>
    <x:row r="2023">
      <x:c r="A2023" t="str">
        <x:v>C02022</x:v>
      </x:c>
      <x:c r="B2023" t="n">
        <x:v>67</x:v>
      </x:c>
      <x:c r="C2023" s="30" t="n">
        <x:v>70300</x:v>
      </x:c>
      <x:c r="D2023" t="n">
        <x:v>629</x:v>
      </x:c>
      <x:c r="E2023" t="n">
        <x:v>12</x:v>
      </x:c>
      <x:c r="F2023" t="str">
        <x:v>Classic </x:v>
      </x:c>
      <x:c r="G2023" t="str">
        <x:v>partner</x:v>
      </x:c>
      <x:c r="H2023" s="60" t="n">
        <x:v>3768</x:v>
      </x:c>
      <x:c r="I2023" s="60" t="n">
        <x:v>599.93</x:v>
      </x:c>
      <x:c r="J2023" s="32" t="n">
        <x:v>0.477</x:v>
      </x:c>
      <x:c r="K2023" s="32" t="n">
        <x:v>0.685</x:v>
      </x:c>
      <x:c r="L2023" t="n">
        <x:v>0</x:v>
      </x:c>
      <x:c r="M2023" t="n">
        <x:v>8</x:v>
      </x:c>
      <x:c r="N2023" s="32" t="n">
        <x:v>0.02</x:v>
      </x:c>
    </x:row>
    <x:row r="2024">
      <x:c r="A2024" t="str">
        <x:v>C02023</x:v>
      </x:c>
      <x:c r="B2024" t="n">
        <x:v>58</x:v>
      </x:c>
      <x:c r="C2024" s="30" t="n">
        <x:v>102634</x:v>
      </x:c>
      <x:c r="D2024" t="n">
        <x:v>640</x:v>
      </x:c>
      <x:c r="E2024" t="n">
        <x:v>24</x:v>
      </x:c>
      <x:c r="F2024" t="str">
        <x:v>Gold</x:v>
      </x:c>
      <x:c r="G2024" t="str">
        <x:v>Digital</x:v>
      </x:c>
      <x:c r="H2024" s="60" t="n">
        <x:v>13265</x:v>
      </x:c>
      <x:c r="I2024" s="60" t="n">
        <x:v>1669.38</x:v>
      </x:c>
      <x:c r="J2024" s="32" t="n">
        <x:v>0.435</x:v>
      </x:c>
      <x:c r="K2024" s="32" t="n">
        <x:v>0.688</x:v>
      </x:c>
      <x:c r="L2024" t="n">
        <x:v>0</x:v>
      </x:c>
      <x:c r="M2024" t="n">
        <x:v>5</x:v>
      </x:c>
      <x:c r="N2024" s="32" t="n">
        <x:v>0.251</x:v>
      </x:c>
    </x:row>
    <x:row r="2025">
      <x:c r="A2025" t="str">
        <x:v>C02024</x:v>
      </x:c>
      <x:c r="B2025" t="n">
        <x:v>55</x:v>
      </x:c>
      <x:c r="C2025" s="30" t="n">
        <x:v>70637</x:v>
      </x:c>
      <x:c r="D2025" t="n">
        <x:v>694</x:v>
      </x:c>
      <x:c r="E2025" t="n">
        <x:v>57</x:v>
      </x:c>
      <x:c r="F2025" t="str">
        <x:v>Gold</x:v>
      </x:c>
      <x:c r="G2025" t="str">
        <x:v>Direct Mail</x:v>
      </x:c>
      <x:c r="H2025" s="60" t="n">
        <x:v>9986</x:v>
      </x:c>
      <x:c r="I2025" s="60" t="n">
        <x:v>1432.98</x:v>
      </x:c>
      <x:c r="J2025" s="32" t="n">
        <x:v>0.37</x:v>
      </x:c>
      <x:c r="K2025" s="32" t="n">
        <x:v>0.682</x:v>
      </x:c>
      <x:c r="L2025" t="n">
        <x:v>0</x:v>
      </x:c>
      <x:c r="M2025" t="n">
        <x:v>10</x:v>
      </x:c>
      <x:c r="N2025" s="32" t="n">
        <x:v>0.02</x:v>
      </x:c>
    </x:row>
    <x:row r="2026">
      <x:c r="A2026" t="str">
        <x:v>C02025</x:v>
      </x:c>
      <x:c r="B2026" t="n">
        <x:v>44</x:v>
      </x:c>
      <x:c r="C2026" s="30" t="n">
        <x:v>54812</x:v>
      </x:c>
      <x:c r="D2026" t="n">
        <x:v>693</x:v>
      </x:c>
      <x:c r="E2026" t="n">
        <x:v>94</x:v>
      </x:c>
      <x:c r="F2026" t="str">
        <x:v>Gold</x:v>
      </x:c>
      <x:c r="G2026" t="str">
        <x:v>Direct Mail</x:v>
      </x:c>
      <x:c r="H2026" s="60" t="n">
        <x:v>7519</x:v>
      </x:c>
      <x:c r="I2026" s="60" t="n">
        <x:v>1278</x:v>
      </x:c>
      <x:c r="J2026" s="32" t="n">
        <x:v>0.251</x:v>
      </x:c>
      <x:c r="K2026" s="32" t="n">
        <x:v>0.607</x:v>
      </x:c>
      <x:c r="L2026" t="n">
        <x:v>0</x:v>
      </x:c>
      <x:c r="M2026" t="n">
        <x:v>6</x:v>
      </x:c>
      <x:c r="N2026" s="32" t="n">
        <x:v>0.16</x:v>
      </x:c>
    </x:row>
    <x:row r="2027">
      <x:c r="A2027" t="str">
        <x:v>C02026</x:v>
      </x:c>
      <x:c r="B2027" t="n">
        <x:v>56</x:v>
      </x:c>
      <x:c r="C2027" s="30" t="n">
        <x:v>106096</x:v>
      </x:c>
      <x:c r="D2027" t="n">
        <x:v>719</x:v>
      </x:c>
      <x:c r="E2027" t="n">
        <x:v>18</x:v>
      </x:c>
      <x:c r="F2027" t="str">
        <x:v>Gold</x:v>
      </x:c>
      <x:c r="G2027" t="str">
        <x:v>Digital</x:v>
      </x:c>
      <x:c r="H2027" s="60" t="n">
        <x:v>16089</x:v>
      </x:c>
      <x:c r="I2027" s="60" t="n">
        <x:v>1639.85</x:v>
      </x:c>
      <x:c r="J2027" s="32" t="n">
        <x:v>0.348</x:v>
      </x:c>
      <x:c r="K2027" s="32" t="n">
        <x:v>0.773</x:v>
      </x:c>
      <x:c r="L2027" t="n">
        <x:v>0</x:v>
      </x:c>
      <x:c r="M2027" t="n">
        <x:v>10</x:v>
      </x:c>
      <x:c r="N2027" s="32" t="n">
        <x:v>0.02</x:v>
      </x:c>
    </x:row>
    <x:row r="2028">
      <x:c r="A2028" t="str">
        <x:v>C02027</x:v>
      </x:c>
      <x:c r="B2028" t="n">
        <x:v>26</x:v>
      </x:c>
      <x:c r="C2028" s="30" t="n">
        <x:v>92104</x:v>
      </x:c>
      <x:c r="D2028" t="n">
        <x:v>732</x:v>
      </x:c>
      <x:c r="E2028" t="n">
        <x:v>47</x:v>
      </x:c>
      <x:c r="F2028" t="str">
        <x:v>Gold</x:v>
      </x:c>
      <x:c r="G2028" t="str">
        <x:v>Partner</x:v>
      </x:c>
      <x:c r="H2028" s="60" t="n">
        <x:v>13344</x:v>
      </x:c>
      <x:c r="I2028" s="60" t="n">
        <x:v>1980.21</x:v>
      </x:c>
      <x:c r="J2028" s="32" t="n">
        <x:v>0.448</x:v>
      </x:c>
      <x:c r="K2028" s="32" t="n">
        <x:v>0.853</x:v>
      </x:c>
      <x:c r="L2028" t="n">
        <x:v>0</x:v>
      </x:c>
      <x:c r="M2028" t="n">
        <x:v>6</x:v>
      </x:c>
      <x:c r="N2028" s="32" t="n">
        <x:v>0.149</x:v>
      </x:c>
    </x:row>
    <x:row r="2029">
      <x:c r="A2029" t="str">
        <x:v>C02028</x:v>
      </x:c>
      <x:c r="B2029" t="n">
        <x:v>35</x:v>
      </x:c>
      <x:c r="C2029" s="30" t="n">
        <x:v>64338</x:v>
      </x:c>
      <x:c r="D2029" t="n">
        <x:v>710</x:v>
      </x:c>
      <x:c r="E2029" t="n">
        <x:v>88</x:v>
      </x:c>
      <x:c r="F2029" t="str">
        <x:v>Gold</x:v>
      </x:c>
      <x:c r="G2029" t="str">
        <x:v>Partner</x:v>
      </x:c>
      <x:c r="H2029" s="60" t="n">
        <x:v>10671</x:v>
      </x:c>
      <x:c r="I2029" s="60" t="n">
        <x:v>1544.69</x:v>
      </x:c>
      <x:c r="J2029" s="32" t="n">
        <x:v>0.399</x:v>
      </x:c>
      <x:c r="K2029" s="32" t="n">
        <x:v>0.8</x:v>
      </x:c>
      <x:c r="L2029" t="n">
        <x:v>0</x:v>
      </x:c>
      <x:c r="M2029" t="n">
        <x:v>5</x:v>
      </x:c>
      <x:c r="N2029" s="32" t="n">
        <x:v>0.241</x:v>
      </x:c>
    </x:row>
    <x:row r="2030">
      <x:c r="A2030" t="str">
        <x:v>C02029</x:v>
      </x:c>
      <x:c r="B2030" t="n">
        <x:v>58</x:v>
      </x:c>
      <x:c r="C2030" s="30" t="n">
        <x:v>197263</x:v>
      </x:c>
      <x:c r="D2030" t="n">
        <x:v>686</x:v>
      </x:c>
      <x:c r="E2030" t="n">
        <x:v>42</x:v>
      </x:c>
      <x:c r="F2030" t="str">
        <x:v>Platinum</x:v>
      </x:c>
      <x:c r="G2030" t="str">
        <x:v>Partner</x:v>
      </x:c>
      <x:c r="H2030" s="60" t="n">
        <x:v>40000</x:v>
      </x:c>
      <x:c r="I2030" s="60" t="n">
        <x:v>4611.61</x:v>
      </x:c>
      <x:c r="J2030" s="32" t="n">
        <x:v>0.316</x:v>
      </x:c>
      <x:c r="K2030" s="32" t="n">
        <x:v>0.743</x:v>
      </x:c>
      <x:c r="L2030" t="n">
        <x:v>0</x:v>
      </x:c>
      <x:c r="M2030" t="n">
        <x:v>10</x:v>
      </x:c>
      <x:c r="N2030" s="32" t="n">
        <x:v>0.02</x:v>
      </x:c>
    </x:row>
    <x:row r="2031">
      <x:c r="A2031" t="str">
        <x:v>C02030</x:v>
      </x:c>
      <x:c r="B2031" t="n">
        <x:v>43</x:v>
      </x:c>
      <x:c r="C2031" s="30" t="n">
        <x:v>103193</x:v>
      </x:c>
      <x:c r="D2031" t="n">
        <x:v>645</x:v>
      </x:c>
      <x:c r="E2031" t="n">
        <x:v>48</x:v>
      </x:c>
      <x:c r="F2031" t="str">
        <x:v>Gold</x:v>
      </x:c>
      <x:c r="G2031" t="str">
        <x:v>Digital</x:v>
      </x:c>
      <x:c r="H2031" s="60" t="n">
        <x:v>15973</x:v>
      </x:c>
      <x:c r="I2031" s="60" t="n">
        <x:v>1953.01</x:v>
      </x:c>
      <x:c r="J2031" s="32" t="n">
        <x:v>0.521</x:v>
      </x:c>
      <x:c r="K2031" s="32" t="n">
        <x:v>0.87</x:v>
      </x:c>
      <x:c r="L2031" t="n">
        <x:v>1</x:v>
      </x:c>
      <x:c r="M2031" t="n">
        <x:v>10</x:v>
      </x:c>
      <x:c r="N2031" s="32" t="n">
        <x:v>0.02</x:v>
      </x:c>
    </x:row>
    <x:row r="2032">
      <x:c r="A2032" t="str">
        <x:v>C02031</x:v>
      </x:c>
      <x:c r="B2032" t="n">
        <x:v>42</x:v>
      </x:c>
      <x:c r="C2032" s="30" t="n">
        <x:v>77719</x:v>
      </x:c>
      <x:c r="D2032" t="n">
        <x:v>565</x:v>
      </x:c>
      <x:c r="E2032" t="n">
        <x:v>50</x:v>
      </x:c>
      <x:c r="F2032" t="str">
        <x:v>Classic</x:v>
      </x:c>
      <x:c r="G2032" t="str">
        <x:v>Direct Mail</x:v>
      </x:c>
      <x:c r="H2032" s="60" t="n">
        <x:v>1698</x:v>
      </x:c>
      <x:c r="I2032" s="60" t="n">
        <x:v>759.89</x:v>
      </x:c>
      <x:c r="J2032" s="32" t="n">
        <x:v>0.65</x:v>
      </x:c>
      <x:c r="K2032" s="32" t="n">
        <x:v>0.787</x:v>
      </x:c>
      <x:c r="L2032" t="n">
        <x:v>1</x:v>
      </x:c>
      <x:c r="M2032" t="n">
        <x:v>9</x:v>
      </x:c>
      <x:c r="N2032" s="32" t="n">
        <x:v>0.02</x:v>
      </x:c>
    </x:row>
    <x:row r="2033">
      <x:c r="A2033" t="str">
        <x:v>C02032</x:v>
      </x:c>
      <x:c r="B2033" t="n">
        <x:v>30</x:v>
      </x:c>
      <x:c r="C2033" s="30" t="n">
        <x:v>55699</x:v>
      </x:c>
      <x:c r="D2033" t="n">
        <x:v>623</x:v>
      </x:c>
      <x:c r="E2033" t="n">
        <x:v>104</x:v>
      </x:c>
      <x:c r="F2033" t="str">
        <x:v>Classic</x:v>
      </x:c>
      <x:c r="G2033" t="str">
        <x:v>Branch</x:v>
      </x:c>
      <x:c r="H2033" s="60" t="n">
        <x:v>1522</x:v>
      </x:c>
      <x:c r="I2033" s="60" t="n">
        <x:v>474.04</x:v>
      </x:c>
      <x:c r="J2033" s="32" t="n">
        <x:v>0.626</x:v>
      </x:c>
      <x:c r="K2033" s="32" t="n">
        <x:v>0.749</x:v>
      </x:c>
      <x:c r="L2033" t="n">
        <x:v>0</x:v>
      </x:c>
      <x:c r="M2033" t="n">
        <x:v>8</x:v>
      </x:c>
      <x:c r="N2033" s="32" t="n">
        <x:v>0.05</x:v>
      </x:c>
    </x:row>
    <x:row r="2034">
      <x:c r="A2034" t="str">
        <x:v>C02033</x:v>
      </x:c>
      <x:c r="B2034" t="n">
        <x:v>28</x:v>
      </x:c>
      <x:c r="C2034" s="30" t="n">
        <x:v>44175</x:v>
      </x:c>
      <x:c r="D2034" t="n">
        <x:v>750</x:v>
      </x:c>
      <x:c r="E2034" t="n">
        <x:v>19</x:v>
      </x:c>
      <x:c r="F2034" t="str">
        <x:v>Gold</x:v>
      </x:c>
      <x:c r="G2034" t="str">
        <x:v>Digital</x:v>
      </x:c>
      <x:c r="H2034" s="60" t="n">
        <x:v>8401</x:v>
      </x:c>
      <x:c r="I2034" s="60" t="n">
        <x:v>447.54</x:v>
      </x:c>
      <x:c r="J2034" s="32" t="n">
        <x:v>0.336</x:v>
      </x:c>
      <x:c r="K2034" s="32" t="n">
        <x:v>0.851</x:v>
      </x:c>
      <x:c r="L2034" t="n">
        <x:v>0</x:v>
      </x:c>
      <x:c r="M2034" t="n">
        <x:v>6</x:v>
      </x:c>
      <x:c r="N2034" s="32" t="n">
        <x:v>0.227</x:v>
      </x:c>
    </x:row>
    <x:row r="2035">
      <x:c r="A2035" t="str">
        <x:v>C02034</x:v>
      </x:c>
      <x:c r="B2035" t="n">
        <x:v>50</x:v>
      </x:c>
      <x:c r="C2035" s="30" t="n">
        <x:v>90441</x:v>
      </x:c>
      <x:c r="D2035" t="n">
        <x:v>689</x:v>
      </x:c>
      <x:c r="E2035" t="n">
        <x:v>62</x:v>
      </x:c>
      <x:c r="F2035" t="str">
        <x:v>Gold</x:v>
      </x:c>
      <x:c r="G2035" t="str">
        <x:v>Branch</x:v>
      </x:c>
      <x:c r="H2035" s="60" t="n">
        <x:v>12501</x:v>
      </x:c>
      <x:c r="I2035" s="60" t="n">
        <x:v>1662.26</x:v>
      </x:c>
      <x:c r="J2035" s="32" t="n">
        <x:v>0.503</x:v>
      </x:c>
      <x:c r="K2035" s="32" t="n">
        <x:v>0.835</x:v>
      </x:c>
      <x:c r="L2035" t="n">
        <x:v>0</x:v>
      </x:c>
      <x:c r="M2035" t="n">
        <x:v>9</x:v>
      </x:c>
      <x:c r="N2035" s="32" t="n">
        <x:v>0.02</x:v>
      </x:c>
    </x:row>
    <x:row r="2036">
      <x:c r="A2036" t="str">
        <x:v>C02035</x:v>
      </x:c>
      <x:c r="B2036" t="n">
        <x:v>34</x:v>
      </x:c>
      <x:c r="C2036" s="30" t="n">
        <x:v>108536</x:v>
      </x:c>
      <x:c r="D2036" t="n">
        <x:v>704</x:v>
      </x:c>
      <x:c r="E2036" t="n">
        <x:v>24</x:v>
      </x:c>
      <x:c r="F2036" t="str">
        <x:v>Platinum</x:v>
      </x:c>
      <x:c r="G2036" t="str">
        <x:v>Digital</x:v>
      </x:c>
      <x:c r="H2036" s="60" t="n">
        <x:v>23554</x:v>
      </x:c>
      <x:c r="I2036" s="60" t="n">
        <x:v>2613.74</x:v>
      </x:c>
      <x:c r="J2036" s="32" t="n">
        <x:v>0.251</x:v>
      </x:c>
      <x:c r="K2036" s="32" t="n">
        <x:v>0.709</x:v>
      </x:c>
      <x:c r="L2036" t="n">
        <x:v>0</x:v>
      </x:c>
      <x:c r="M2036" t="n">
        <x:v>8</x:v>
      </x:c>
      <x:c r="N2036" s="32" t="n">
        <x:v>0.091</x:v>
      </x:c>
    </x:row>
    <x:row r="2037">
      <x:c r="A2037" t="str">
        <x:v>C02036</x:v>
      </x:c>
      <x:c r="B2037" t="n">
        <x:v>21</x:v>
      </x:c>
      <x:c r="C2037" s="30" t="n">
        <x:v>28000</x:v>
      </x:c>
      <x:c r="D2037" t="n">
        <x:v>625</x:v>
      </x:c>
      <x:c r="E2037" t="n">
        <x:v>74</x:v>
      </x:c>
      <x:c r="F2037" t="str">
        <x:v>Classic</x:v>
      </x:c>
      <x:c r="G2037" t="str">
        <x:v>Branch</x:v>
      </x:c>
      <x:c r="H2037" s="60" t="n">
        <x:v>1000</x:v>
      </x:c>
      <x:c r="I2037" s="60" t="n">
        <x:v>311.79</x:v>
      </x:c>
      <x:c r="J2037" s="32" t="n">
        <x:v>0.507</x:v>
      </x:c>
      <x:c r="K2037" s="32" t="n">
        <x:v>0.771</x:v>
      </x:c>
      <x:c r="L2037" t="n">
        <x:v>0</x:v>
      </x:c>
      <x:c r="M2037" t="n">
        <x:v>9</x:v>
      </x:c>
      <x:c r="N2037" s="32" t="n">
        <x:v>0.021</x:v>
      </x:c>
    </x:row>
    <x:row r="2038">
      <x:c r="A2038" t="str">
        <x:v>C02037</x:v>
      </x:c>
      <x:c r="B2038" t="n">
        <x:v>55</x:v>
      </x:c>
      <x:c r="C2038" s="30" t="n">
        <x:v>84773</x:v>
      </x:c>
      <x:c r="D2038" t="n">
        <x:v>703</x:v>
      </x:c>
      <x:c r="E2038" t="n">
        <x:v>51</x:v>
      </x:c>
      <x:c r="F2038" t="str">
        <x:v>Gold</x:v>
      </x:c>
      <x:c r="G2038" t="str">
        <x:v>Digital</x:v>
      </x:c>
      <x:c r="H2038" s="60" t="n">
        <x:v>14137</x:v>
      </x:c>
      <x:c r="I2038" s="60" t="n">
        <x:v>1790.99</x:v>
      </x:c>
      <x:c r="J2038" s="32" t="n">
        <x:v>0.355</x:v>
      </x:c>
      <x:c r="K2038" s="32" t="n">
        <x:v>0.609</x:v>
      </x:c>
      <x:c r="L2038" t="n">
        <x:v>0</x:v>
      </x:c>
      <x:c r="M2038" t="n">
        <x:v>6</x:v>
      </x:c>
      <x:c r="N2038" s="32" t="n">
        <x:v>0.149</x:v>
      </x:c>
    </x:row>
    <x:row r="2039">
      <x:c r="A2039" t="str">
        <x:v>C02038</x:v>
      </x:c>
      <x:c r="B2039" t="n">
        <x:v>37</x:v>
      </x:c>
      <x:c r="C2039" s="30" t="n">
        <x:v>40242</x:v>
      </x:c>
      <x:c r="D2039" t="n">
        <x:v>704</x:v>
      </x:c>
      <x:c r="E2039" t="n">
        <x:v>60</x:v>
      </x:c>
      <x:c r="F2039" t="str">
        <x:v>Classic</x:v>
      </x:c>
      <x:c r="G2039" t="str">
        <x:v>Partner</x:v>
      </x:c>
      <x:c r="H2039" s="60" t="n">
        <x:v>4716</x:v>
      </x:c>
      <x:c r="I2039" s="60" t="n">
        <x:v>910.58</x:v>
      </x:c>
      <x:c r="J2039" s="32" t="n">
        <x:v>0.57</x:v>
      </x:c>
      <x:c r="K2039" s="32" t="n">
        <x:v>0.831</x:v>
      </x:c>
      <x:c r="L2039" t="n">
        <x:v>0</x:v>
      </x:c>
      <x:c r="M2039" t="n">
        <x:v>7</x:v>
      </x:c>
      <x:c r="N2039" s="32" t="n">
        <x:v>0.081</x:v>
      </x:c>
    </x:row>
    <x:row r="2040">
      <x:c r="A2040" t="str">
        <x:v>C02039</x:v>
      </x:c>
      <x:c r="B2040" t="n">
        <x:v>54</x:v>
      </x:c>
      <x:c r="C2040" s="30" t="n">
        <x:v>52967</x:v>
      </x:c>
      <x:c r="D2040" t="n">
        <x:v>668</x:v>
      </x:c>
      <x:c r="E2040" t="n">
        <x:v>25</x:v>
      </x:c>
      <x:c r="F2040" t="str">
        <x:v>Classic</x:v>
      </x:c>
      <x:c r="G2040" t="str">
        <x:v>Branch</x:v>
      </x:c>
      <x:c r="H2040" s="60" t="n">
        <x:v>3062</x:v>
      </x:c>
      <x:c r="I2040" s="60" t="n">
        <x:v>616.06</x:v>
      </x:c>
      <x:c r="J2040" s="32" t="n">
        <x:v>0.45</x:v>
      </x:c>
      <x:c r="K2040" s="32" t="n">
        <x:v>0.596</x:v>
      </x:c>
      <x:c r="L2040" t="n">
        <x:v>0</x:v>
      </x:c>
      <x:c r="M2040" t="n">
        <x:v>6</x:v>
      </x:c>
      <x:c r="N2040" s="32" t="n">
        <x:v>0.162</x:v>
      </x:c>
    </x:row>
    <x:row r="2041">
      <x:c r="A2041" t="str">
        <x:v>C02040</x:v>
      </x:c>
      <x:c r="B2041" t="n">
        <x:v>35</x:v>
      </x:c>
      <x:c r="C2041" s="30" t="n">
        <x:v>100326</x:v>
      </x:c>
      <x:c r="D2041" t="n">
        <x:v>723</x:v>
      </x:c>
      <x:c r="E2041" t="n">
        <x:v>15</x:v>
      </x:c>
      <x:c r="F2041" t="str">
        <x:v>Platinum</x:v>
      </x:c>
      <x:c r="G2041" t="str">
        <x:v>Digital</x:v>
      </x:c>
      <x:c r="H2041" s="60" t="n">
        <x:v>22873</x:v>
      </x:c>
      <x:c r="I2041" s="60" t="n">
        <x:v>2557.8</x:v>
      </x:c>
      <x:c r="J2041" s="32" t="n">
        <x:v>0.394</x:v>
      </x:c>
      <x:c r="K2041" s="32" t="n">
        <x:v>0.866</x:v>
      </x:c>
      <x:c r="L2041" t="n">
        <x:v>0</x:v>
      </x:c>
      <x:c r="M2041" t="n">
        <x:v>8</x:v>
      </x:c>
      <x:c r="N2041" s="32" t="n">
        <x:v>0.073</x:v>
      </x:c>
    </x:row>
    <x:row r="2042">
      <x:c r="A2042" t="str">
        <x:v>C02041</x:v>
      </x:c>
      <x:c r="B2042" t="n">
        <x:v>21</x:v>
      </x:c>
      <x:c r="C2042" s="30" t="n">
        <x:v>69542</x:v>
      </x:c>
      <x:c r="D2042" t="n">
        <x:v>642</x:v>
      </x:c>
      <x:c r="E2042" t="n">
        <x:v>12</x:v>
      </x:c>
      <x:c r="F2042" t="str">
        <x:v>Classic</x:v>
      </x:c>
      <x:c r="G2042" t="str">
        <x:v>Digital</x:v>
      </x:c>
      <x:c r="H2042" s="60" t="n">
        <x:v>3670</x:v>
      </x:c>
      <x:c r="I2042" s="60" t="n">
        <x:v>480.43</x:v>
      </x:c>
      <x:c r="J2042" s="32" t="n">
        <x:v>0.361</x:v>
      </x:c>
      <x:c r="K2042" s="32" t="n">
        <x:v>0.809</x:v>
      </x:c>
      <x:c r="L2042" t="n">
        <x:v>0</x:v>
      </x:c>
      <x:c r="M2042" t="n">
        <x:v>10</x:v>
      </x:c>
      <x:c r="N2042" s="32" t="n">
        <x:v>0.02</x:v>
      </x:c>
    </x:row>
    <x:row r="2043">
      <x:c r="A2043" t="str">
        <x:v>C02042</x:v>
      </x:c>
      <x:c r="B2043" t="n">
        <x:v>34</x:v>
      </x:c>
      <x:c r="C2043" s="30" t="n">
        <x:v>107433</x:v>
      </x:c>
      <x:c r="D2043" t="n">
        <x:v>716</x:v>
      </x:c>
      <x:c r="E2043" t="n">
        <x:v>55</x:v>
      </x:c>
      <x:c r="F2043" t="str">
        <x:v>Platinum</x:v>
      </x:c>
      <x:c r="G2043" t="str">
        <x:v>Partner </x:v>
      </x:c>
      <x:c r="H2043" s="60" t="n">
        <x:v>26764</x:v>
      </x:c>
      <x:c r="I2043" s="60" t="n">
        <x:v>2454.65</x:v>
      </x:c>
      <x:c r="J2043" s="32" t="n">
        <x:v>0.417</x:v>
      </x:c>
      <x:c r="K2043" s="32" t="n">
        <x:v>0.783</x:v>
      </x:c>
      <x:c r="L2043" t="n">
        <x:v>0</x:v>
      </x:c>
      <x:c r="M2043" t="n">
        <x:v>8</x:v>
      </x:c>
      <x:c r="N2043" s="32" t="n">
        <x:v>0.089</x:v>
      </x:c>
    </x:row>
    <x:row r="2044">
      <x:c r="A2044" t="str">
        <x:v>C02043</x:v>
      </x:c>
      <x:c r="B2044" t="n">
        <x:v>41</x:v>
      </x:c>
      <x:c r="C2044" s="30" t="n">
        <x:v>107851</x:v>
      </x:c>
      <x:c r="D2044" t="n">
        <x:v>634</x:v>
      </x:c>
      <x:c r="E2044" t="n">
        <x:v>54</x:v>
      </x:c>
      <x:c r="F2044" t="str">
        <x:v>Gold</x:v>
      </x:c>
      <x:c r="G2044" t="str">
        <x:v>Direct Mail</x:v>
      </x:c>
      <x:c r="H2044" s="60" t="n">
        <x:v>8981</x:v>
      </x:c>
      <x:c r="I2044" s="60" t="n">
        <x:v>1230.44</x:v>
      </x:c>
      <x:c r="J2044" s="32" t="n">
        <x:v>0.539</x:v>
      </x:c>
      <x:c r="K2044" s="32" t="n">
        <x:v>0.637</x:v>
      </x:c>
      <x:c r="L2044" t="n">
        <x:v>1</x:v>
      </x:c>
      <x:c r="M2044" t="n">
        <x:v>9</x:v>
      </x:c>
      <x:c r="N2044" s="32" t="n">
        <x:v>0.02</x:v>
      </x:c>
    </x:row>
    <x:row r="2045">
      <x:c r="A2045" t="str">
        <x:v>C02044</x:v>
      </x:c>
      <x:c r="B2045" t="n">
        <x:v>61</x:v>
      </x:c>
      <x:c r="C2045" s="30" t="n">
        <x:v>91054</x:v>
      </x:c>
      <x:c r="D2045" t="n">
        <x:v>716</x:v>
      </x:c>
      <x:c r="E2045" t="n">
        <x:v>47</x:v>
      </x:c>
      <x:c r="F2045" t="str">
        <x:v>Gold</x:v>
      </x:c>
      <x:c r="G2045" t="str">
        <x:v>Partner</x:v>
      </x:c>
      <x:c r="H2045" s="60" t="n">
        <x:v>13902</x:v>
      </x:c>
      <x:c r="I2045" s="60" t="n">
        <x:v>1166.05</x:v>
      </x:c>
      <x:c r="J2045" s="32" t="n">
        <x:v>0.474</x:v>
      </x:c>
      <x:c r="K2045" s="32" t="n">
        <x:v>0.762</x:v>
      </x:c>
      <x:c r="L2045" t="n">
        <x:v>0</x:v>
      </x:c>
      <x:c r="M2045" t="n">
        <x:v>8</x:v>
      </x:c>
      <x:c r="N2045" s="32" t="n">
        <x:v>0.042</x:v>
      </x:c>
    </x:row>
    <x:row r="2046">
      <x:c r="A2046" t="str">
        <x:v>C02045</x:v>
      </x:c>
      <x:c r="B2046" t="n">
        <x:v>56</x:v>
      </x:c>
      <x:c r="C2046" s="30" t="n">
        <x:v>39346</x:v>
      </x:c>
      <x:c r="D2046" t="n">
        <x:v>721</x:v>
      </x:c>
      <x:c r="E2046" t="n">
        <x:v>93</x:v>
      </x:c>
      <x:c r="F2046" t="str">
        <x:v>Classic</x:v>
      </x:c>
      <x:c r="G2046" t="str">
        <x:v>Digital</x:v>
      </x:c>
      <x:c r="H2046" s="60" t="n">
        <x:v>4740</x:v>
      </x:c>
      <x:c r="I2046" s="60" t="n">
        <x:v>872.18</x:v>
      </x:c>
      <x:c r="J2046" s="32" t="n">
        <x:v>0.351</x:v>
      </x:c>
      <x:c r="K2046" s="32" t="n">
        <x:v>0.768</x:v>
      </x:c>
      <x:c r="L2046" t="n">
        <x:v>0</x:v>
      </x:c>
      <x:c r="M2046" t="n">
        <x:v>7</x:v>
      </x:c>
      <x:c r="N2046" s="32" t="n">
        <x:v>0.117</x:v>
      </x:c>
    </x:row>
    <x:row r="2047">
      <x:c r="A2047" t="str">
        <x:v>C02046</x:v>
      </x:c>
      <x:c r="B2047" t="n">
        <x:v>21</x:v>
      </x:c>
      <x:c r="C2047" s="30" t="n">
        <x:v>69600</x:v>
      </x:c>
      <x:c r="D2047" t="n">
        <x:v>652</x:v>
      </x:c>
      <x:c r="E2047" t="n">
        <x:v>38</x:v>
      </x:c>
      <x:c r="F2047" t="str">
        <x:v>Gold</x:v>
      </x:c>
      <x:c r="G2047" t="str">
        <x:v>Digital </x:v>
      </x:c>
      <x:c r="H2047" s="60" t="n">
        <x:v>7913</x:v>
      </x:c>
      <x:c r="I2047" s="60" t="n">
        <x:v>1201.91</x:v>
      </x:c>
      <x:c r="J2047" s="32" t="n">
        <x:v>0.328</x:v>
      </x:c>
      <x:c r="K2047" s="32" t="n">
        <x:v>0.758</x:v>
      </x:c>
      <x:c r="L2047" t="n">
        <x:v>0</x:v>
      </x:c>
      <x:c r="M2047" t="n">
        <x:v>8</x:v>
      </x:c>
      <x:c r="N2047" s="32" t="n">
        <x:v>0.047</x:v>
      </x:c>
    </x:row>
    <x:row r="2048">
      <x:c r="A2048" t="str">
        <x:v>C02047</x:v>
      </x:c>
      <x:c r="B2048" t="n">
        <x:v>27</x:v>
      </x:c>
      <x:c r="C2048" s="30" t="n">
        <x:v>34308</x:v>
      </x:c>
      <x:c r="D2048" t="n">
        <x:v>688</x:v>
      </x:c>
      <x:c r="E2048" t="n">
        <x:v>41</x:v>
      </x:c>
      <x:c r="F2048" t="str">
        <x:v>Classic</x:v>
      </x:c>
      <x:c r="G2048" t="str">
        <x:v>Direct Mail</x:v>
      </x:c>
      <x:c r="H2048" s="60" t="n">
        <x:v>6912</x:v>
      </x:c>
      <x:c r="I2048" s="60" t="n">
        <x:v>461.35</x:v>
      </x:c>
      <x:c r="J2048" s="32" t="n">
        <x:v>0.385</x:v>
      </x:c>
      <x:c r="K2048" s="32" t="n">
        <x:v>0.793</x:v>
      </x:c>
      <x:c r="L2048" t="n">
        <x:v>0</x:v>
      </x:c>
      <x:c r="M2048" t="n">
        <x:v>6</x:v>
      </x:c>
      <x:c r="N2048" s="32" t="n">
        <x:v>0.188</x:v>
      </x:c>
    </x:row>
    <x:row r="2049">
      <x:c r="A2049" t="str">
        <x:v>C02048</x:v>
      </x:c>
      <x:c r="B2049" t="n">
        <x:v>26</x:v>
      </x:c>
      <x:c r="C2049" s="30" t="n">
        <x:v>59071</x:v>
      </x:c>
      <x:c r="D2049" t="n">
        <x:v>673</x:v>
      </x:c>
      <x:c r="E2049" t="n">
        <x:v>78</x:v>
      </x:c>
      <x:c r="F2049" t="str">
        <x:v>Classic</x:v>
      </x:c>
      <x:c r="G2049" t="str">
        <x:v>Digital</x:v>
      </x:c>
      <x:c r="H2049" s="60" t="n">
        <x:v>4896</x:v>
      </x:c>
      <x:c r="I2049" s="60" t="n">
        <x:v>621.47</x:v>
      </x:c>
      <x:c r="J2049" s="32" t="n">
        <x:v>0.411</x:v>
      </x:c>
      <x:c r="K2049" s="32" t="n">
        <x:v>0.761</x:v>
      </x:c>
      <x:c r="L2049" t="n">
        <x:v>0</x:v>
      </x:c>
      <x:c r="M2049" t="n">
        <x:v>7</x:v>
      </x:c>
      <x:c r="N2049" s="32" t="n">
        <x:v>0.095</x:v>
      </x:c>
    </x:row>
    <x:row r="2050">
      <x:c r="A2050" t="str">
        <x:v>C02049</x:v>
      </x:c>
      <x:c r="B2050" t="n">
        <x:v>46</x:v>
      </x:c>
      <x:c r="C2050" s="30" t="n">
        <x:v>49622</x:v>
      </x:c>
      <x:c r="D2050" t="n">
        <x:v>789</x:v>
      </x:c>
      <x:c r="E2050" t="n">
        <x:v>65</x:v>
      </x:c>
      <x:c r="F2050" t="str">
        <x:v>Gold</x:v>
      </x:c>
      <x:c r="G2050" t="str">
        <x:v>Branch</x:v>
      </x:c>
      <x:c r="H2050" s="60" t="n">
        <x:v>13309</x:v>
      </x:c>
      <x:c r="I2050" s="60" t="n">
        <x:v>1334.66</x:v>
      </x:c>
      <x:c r="J2050" s="32" t="n">
        <x:v>0.316</x:v>
      </x:c>
      <x:c r="K2050" s="32" t="n">
        <x:v>0.979</x:v>
      </x:c>
      <x:c r="L2050" t="n">
        <x:v>0</x:v>
      </x:c>
      <x:c r="M2050" t="n">
        <x:v>7</x:v>
      </x:c>
      <x:c r="N2050" s="32" t="n">
        <x:v>0.106</x:v>
      </x:c>
    </x:row>
    <x:row r="2051">
      <x:c r="A2051" t="str">
        <x:v>C02050</x:v>
      </x:c>
      <x:c r="B2051" t="n">
        <x:v>41</x:v>
      </x:c>
      <x:c r="C2051" s="30" t="n">
        <x:v>59903</x:v>
      </x:c>
      <x:c r="D2051" t="n">
        <x:v>744</x:v>
      </x:c>
      <x:c r="E2051" t="n">
        <x:v>40</x:v>
      </x:c>
      <x:c r="F2051" t="str">
        <x:v>Gold</x:v>
      </x:c>
      <x:c r="G2051" t="str">
        <x:v>Branch</x:v>
      </x:c>
      <x:c r="H2051" s="60" t="n">
        <x:v>11185</x:v>
      </x:c>
      <x:c r="I2051" s="60" t="n">
        <x:v>1136.84</x:v>
      </x:c>
      <x:c r="J2051" s="32" t="n">
        <x:v>0.318</x:v>
      </x:c>
      <x:c r="K2051" s="32" t="n">
        <x:v>0.798</x:v>
      </x:c>
      <x:c r="L2051" t="n">
        <x:v>0</x:v>
      </x:c>
      <x:c r="M2051" t="n">
        <x:v>10</x:v>
      </x:c>
      <x:c r="N2051" s="32" t="n">
        <x:v>0.02</x:v>
      </x:c>
    </x:row>
    <x:row r="2052">
      <x:c r="A2052" t="str">
        <x:v>C02051</x:v>
      </x:c>
      <x:c r="B2052" t="n">
        <x:v>67</x:v>
      </x:c>
      <x:c r="C2052" s="30" t="n">
        <x:v>53827</x:v>
      </x:c>
      <x:c r="D2052" t="n">
        <x:v>742</x:v>
      </x:c>
      <x:c r="E2052" t="n">
        <x:v>105</x:v>
      </x:c>
      <x:c r="F2052" t="str">
        <x:v>Gold</x:v>
      </x:c>
      <x:c r="G2052" t="str">
        <x:v>Digital</x:v>
      </x:c>
      <x:c r="H2052" s="60" t="n">
        <x:v>10251</x:v>
      </x:c>
      <x:c r="I2052" s="60" t="n">
        <x:v>1239.35</x:v>
      </x:c>
      <x:c r="J2052" s="32" t="n">
        <x:v>0.205</x:v>
      </x:c>
      <x:c r="K2052" s="32" t="n">
        <x:v>0.911</x:v>
      </x:c>
      <x:c r="L2052" t="n">
        <x:v>0</x:v>
      </x:c>
      <x:c r="M2052" t="n">
        <x:v>10</x:v>
      </x:c>
      <x:c r="N2052" s="32" t="n">
        <x:v>0.02</x:v>
      </x:c>
    </x:row>
    <x:row r="2053">
      <x:c r="A2053" t="str">
        <x:v>C02052</x:v>
      </x:c>
      <x:c r="B2053" t="n">
        <x:v>49</x:v>
      </x:c>
      <x:c r="C2053" s="30" t="n">
        <x:v>41041</x:v>
      </x:c>
      <x:c r="D2053" t="n">
        <x:v>590</x:v>
      </x:c>
      <x:c r="E2053" t="n">
        <x:v>16</x:v>
      </x:c>
      <x:c r="F2053" t="str">
        <x:v>Classic</x:v>
      </x:c>
      <x:c r="G2053" t="str">
        <x:v>Branch</x:v>
      </x:c>
      <x:c r="H2053" s="60" t="n">
        <x:v>2612</x:v>
      </x:c>
      <x:c r="I2053" s="60" t="n">
        <x:v>468.45</x:v>
      </x:c>
      <x:c r="J2053" s="32" t="n">
        <x:v>0.381</x:v>
      </x:c>
      <x:c r="K2053" s="32" t="n">
        <x:v>0.651</x:v>
      </x:c>
      <x:c r="L2053" t="n">
        <x:v>0</x:v>
      </x:c>
      <x:c r="M2053" t="n">
        <x:v>9</x:v>
      </x:c>
      <x:c r="N2053" s="32" t="n">
        <x:v>0.02</x:v>
      </x:c>
    </x:row>
    <x:row r="2054">
      <x:c r="A2054" t="str">
        <x:v>C02053</x:v>
      </x:c>
      <x:c r="B2054" t="n">
        <x:v>41</x:v>
      </x:c>
      <x:c r="C2054" s="30" t="n">
        <x:v>60265</x:v>
      </x:c>
      <x:c r="D2054" t="n">
        <x:v>686</x:v>
      </x:c>
      <x:c r="E2054" t="n">
        <x:v>45</x:v>
      </x:c>
      <x:c r="F2054" t="str">
        <x:v>Gold</x:v>
      </x:c>
      <x:c r="G2054" t="str">
        <x:v>Partner</x:v>
      </x:c>
      <x:c r="H2054" s="60" t="n">
        <x:v>7685</x:v>
      </x:c>
      <x:c r="I2054" s="60" t="n">
        <x:v>570.2</x:v>
      </x:c>
      <x:c r="J2054" s="32" t="n">
        <x:v>0.598</x:v>
      </x:c>
      <x:c r="K2054" s="32" t="n">
        <x:v>0.802</x:v>
      </x:c>
      <x:c r="L2054" t="n">
        <x:v>0</x:v>
      </x:c>
      <x:c r="M2054" t="n">
        <x:v>8</x:v>
      </x:c>
      <x:c r="N2054" s="32" t="n">
        <x:v>0.118</x:v>
      </x:c>
    </x:row>
    <x:row r="2055">
      <x:c r="A2055" t="str">
        <x:v>C02054</x:v>
      </x:c>
      <x:c r="B2055" t="n">
        <x:v>38</x:v>
      </x:c>
      <x:c r="C2055" s="30" t="n">
        <x:v>81895</x:v>
      </x:c>
      <x:c r="D2055" t="n">
        <x:v>725</x:v>
      </x:c>
      <x:c r="E2055" t="n">
        <x:v>9</x:v>
      </x:c>
      <x:c r="F2055" t="str">
        <x:v>Gold</x:v>
      </x:c>
      <x:c r="G2055" t="str">
        <x:v>Partner</x:v>
      </x:c>
      <x:c r="H2055" s="60" t="n">
        <x:v>12894</x:v>
      </x:c>
      <x:c r="I2055" s="60" t="n">
        <x:v>1544.11</x:v>
      </x:c>
      <x:c r="J2055" s="32" t="n">
        <x:v>0.272</x:v>
      </x:c>
      <x:c r="K2055" s="32" t="n">
        <x:v>0.945</x:v>
      </x:c>
      <x:c r="L2055" t="n">
        <x:v>0</x:v>
      </x:c>
      <x:c r="M2055" t="n">
        <x:v>7</x:v>
      </x:c>
      <x:c r="N2055" s="32" t="n">
        <x:v>0.096</x:v>
      </x:c>
    </x:row>
    <x:row r="2056">
      <x:c r="A2056" t="str">
        <x:v>C02055</x:v>
      </x:c>
      <x:c r="B2056" t="n">
        <x:v>32</x:v>
      </x:c>
      <x:c r="C2056" s="30" t="n">
        <x:v>69772</x:v>
      </x:c>
      <x:c r="D2056" t="n">
        <x:v>682</x:v>
      </x:c>
      <x:c r="E2056" t="n">
        <x:v>24</x:v>
      </x:c>
      <x:c r="F2056" t="str">
        <x:v>Gold</x:v>
      </x:c>
      <x:c r="G2056" t="str">
        <x:v>Digital</x:v>
      </x:c>
      <x:c r="H2056" s="60" t="n">
        <x:v>11281</x:v>
      </x:c>
      <x:c r="I2056" s="60" t="n">
        <x:v>1288.47</x:v>
      </x:c>
      <x:c r="J2056" s="32" t="n">
        <x:v>0.448</x:v>
      </x:c>
      <x:c r="K2056" s="32" t="n">
        <x:v>0.622</x:v>
      </x:c>
      <x:c r="L2056" t="n">
        <x:v>0</x:v>
      </x:c>
      <x:c r="M2056" t="n">
        <x:v>7</x:v>
      </x:c>
      <x:c r="N2056" s="32" t="n">
        <x:v>0.099</x:v>
      </x:c>
    </x:row>
    <x:row r="2057">
      <x:c r="A2057" t="str">
        <x:v>C02056</x:v>
      </x:c>
      <x:c r="B2057" t="n">
        <x:v>21</x:v>
      </x:c>
      <x:c r="C2057" s="30" t="n">
        <x:v>46514</x:v>
      </x:c>
      <x:c r="D2057" t="n">
        <x:v>766</x:v>
      </x:c>
      <x:c r="E2057" t="n">
        <x:v>120</x:v>
      </x:c>
      <x:c r="F2057" t="str">
        <x:v>Gold</x:v>
      </x:c>
      <x:c r="G2057" t="str">
        <x:v>Direct Mail</x:v>
      </x:c>
      <x:c r="H2057" s="60" t="n">
        <x:v>9134</x:v>
      </x:c>
      <x:c r="I2057" s="60" t="n">
        <x:v>525.28</x:v>
      </x:c>
      <x:c r="J2057" s="32" t="n">
        <x:v>0.427</x:v>
      </x:c>
      <x:c r="K2057" s="32" t="n">
        <x:v>0.996</x:v>
      </x:c>
      <x:c r="L2057" t="n">
        <x:v>0</x:v>
      </x:c>
      <x:c r="M2057" t="n">
        <x:v>7</x:v>
      </x:c>
      <x:c r="N2057" s="32" t="n">
        <x:v>0.221</x:v>
      </x:c>
    </x:row>
    <x:row r="2058">
      <x:c r="A2058" t="str">
        <x:v>C02057</x:v>
      </x:c>
      <x:c r="B2058" t="n">
        <x:v>21</x:v>
      </x:c>
      <x:c r="C2058" s="30" t="n">
        <x:v>42827</x:v>
      </x:c>
      <x:c r="D2058" t="n">
        <x:v>655</x:v>
      </x:c>
      <x:c r="E2058" t="n">
        <x:v>21</x:v>
      </x:c>
      <x:c r="F2058" t="str">
        <x:v>Classic</x:v>
      </x:c>
      <x:c r="G2058" t="str">
        <x:v>Direct Mail</x:v>
      </x:c>
      <x:c r="H2058" s="60" t="n">
        <x:v>4534</x:v>
      </x:c>
      <x:c r="I2058" s="60" t="n">
        <x:v>296.7</x:v>
      </x:c>
      <x:c r="J2058" s="32" t="n">
        <x:v>0.535</x:v>
      </x:c>
      <x:c r="K2058" s="32" t="n">
        <x:v>0.85</x:v>
      </x:c>
      <x:c r="L2058" t="n">
        <x:v>0</x:v>
      </x:c>
      <x:c r="M2058" t="n">
        <x:v>8</x:v>
      </x:c>
      <x:c r="N2058" s="32" t="n">
        <x:v>0.069</x:v>
      </x:c>
    </x:row>
    <x:row r="2059">
      <x:c r="A2059" t="str">
        <x:v>C02058</x:v>
      </x:c>
      <x:c r="B2059" t="n">
        <x:v>29</x:v>
      </x:c>
      <x:c r="C2059" s="30" t="n">
        <x:v>114824</x:v>
      </x:c>
      <x:c r="D2059" t="n">
        <x:v>619</x:v>
      </x:c>
      <x:c r="E2059" t="n">
        <x:v>45</x:v>
      </x:c>
      <x:c r="F2059" t="str">
        <x:v>gold</x:v>
      </x:c>
      <x:c r="G2059" t="str">
        <x:v>Partner</x:v>
      </x:c>
      <x:c r="H2059" s="60" t="n">
        <x:v>14309</x:v>
      </x:c>
      <x:c r="I2059" s="60" t="n">
        <x:v>1643.47</x:v>
      </x:c>
      <x:c r="J2059" s="32" t="n">
        <x:v>0.444</x:v>
      </x:c>
      <x:c r="K2059" s="32" t="n">
        <x:v>0.7</x:v>
      </x:c>
      <x:c r="L2059" t="n">
        <x:v>0</x:v>
      </x:c>
      <x:c r="M2059" t="n">
        <x:v>6</x:v>
      </x:c>
      <x:c r="N2059" s="32" t="n">
        <x:v>0.15</x:v>
      </x:c>
    </x:row>
    <x:row r="2060">
      <x:c r="A2060" t="str">
        <x:v>C02059</x:v>
      </x:c>
      <x:c r="B2060" t="n">
        <x:v>47</x:v>
      </x:c>
      <x:c r="C2060" s="30" t="n">
        <x:v>33964</x:v>
      </x:c>
      <x:c r="D2060" t="n">
        <x:v>655</x:v>
      </x:c>
      <x:c r="E2060" t="n">
        <x:v>49</x:v>
      </x:c>
      <x:c r="F2060" t="str">
        <x:v>Classic</x:v>
      </x:c>
      <x:c r="G2060" t="str">
        <x:v>Partner</x:v>
      </x:c>
      <x:c r="H2060" s="60" t="n">
        <x:v>6617</x:v>
      </x:c>
      <x:c r="I2060" s="60" t="n">
        <x:v>379.47</x:v>
      </x:c>
      <x:c r="J2060" s="32" t="n">
        <x:v>0.443</x:v>
      </x:c>
      <x:c r="K2060" s="32" t="n">
        <x:v>0.625</x:v>
      </x:c>
      <x:c r="L2060" t="n">
        <x:v>0</x:v>
      </x:c>
      <x:c r="M2060" t="n">
        <x:v>6</x:v>
      </x:c>
      <x:c r="N2060" s="32" t="n">
        <x:v>0.166</x:v>
      </x:c>
    </x:row>
    <x:row r="2061">
      <x:c r="A2061" t="str">
        <x:v>C02060</x:v>
      </x:c>
      <x:c r="B2061" t="n">
        <x:v>43</x:v>
      </x:c>
      <x:c r="C2061" s="30" t="n">
        <x:v>46384</x:v>
      </x:c>
      <x:c r="D2061" t="n">
        <x:v>721</x:v>
      </x:c>
      <x:c r="E2061" t="n">
        <x:v>18</x:v>
      </x:c>
      <x:c r="F2061" t="str">
        <x:v>Gold</x:v>
      </x:c>
      <x:c r="G2061" t="str">
        <x:v>Branch </x:v>
      </x:c>
      <x:c r="H2061" s="60" t="n">
        <x:v>8997</x:v>
      </x:c>
      <x:c r="I2061" s="60" t="n">
        <x:v>756.17</x:v>
      </x:c>
      <x:c r="J2061" s="32" t="n">
        <x:v>0.485</x:v>
      </x:c>
      <x:c r="K2061" s="32" t="n">
        <x:v>0.841</x:v>
      </x:c>
      <x:c r="L2061" t="n">
        <x:v>0</x:v>
      </x:c>
      <x:c r="M2061" t="n">
        <x:v>6</x:v>
      </x:c>
      <x:c r="N2061" s="32" t="n">
        <x:v>0.229</x:v>
      </x:c>
    </x:row>
    <x:row r="2062">
      <x:c r="A2062" t="str">
        <x:v>C02061</x:v>
      </x:c>
      <x:c r="B2062" t="n">
        <x:v>44</x:v>
      </x:c>
      <x:c r="C2062" s="30" t="n">
        <x:v>91215</x:v>
      </x:c>
      <x:c r="D2062" t="n">
        <x:v>689</x:v>
      </x:c>
      <x:c r="E2062" t="n">
        <x:v>79</x:v>
      </x:c>
      <x:c r="F2062" t="str">
        <x:v>Gold</x:v>
      </x:c>
      <x:c r="G2062" t="str">
        <x:v>Partner</x:v>
      </x:c>
      <x:c r="H2062" s="60" t="n">
        <x:v>14454</x:v>
      </x:c>
      <x:c r="I2062" s="60" t="n">
        <x:v>1438.37</x:v>
      </x:c>
      <x:c r="J2062" s="32" t="n">
        <x:v>0.519</x:v>
      </x:c>
      <x:c r="K2062" s="32" t="n">
        <x:v>0.969</x:v>
      </x:c>
      <x:c r="L2062" t="n">
        <x:v>0</x:v>
      </x:c>
      <x:c r="M2062" t="n">
        <x:v>7</x:v>
      </x:c>
      <x:c r="N2062" s="32" t="n">
        <x:v>0.164</x:v>
      </x:c>
    </x:row>
    <x:row r="2063">
      <x:c r="A2063" t="str">
        <x:v>C02062</x:v>
      </x:c>
      <x:c r="B2063" t="n">
        <x:v>32</x:v>
      </x:c>
      <x:c r="C2063" s="30" t="n">
        <x:v>98171</x:v>
      </x:c>
      <x:c r="D2063" t="n">
        <x:v>650</x:v>
      </x:c>
      <x:c r="E2063" t="n">
        <x:v>60</x:v>
      </x:c>
      <x:c r="F2063" t="str">
        <x:v>Gold</x:v>
      </x:c>
      <x:c r="G2063" t="str">
        <x:v>Digital</x:v>
      </x:c>
      <x:c r="H2063" s="60" t="n">
        <x:v>15920</x:v>
      </x:c>
      <x:c r="I2063" s="60" t="n">
        <x:v>1693.69</x:v>
      </x:c>
      <x:c r="J2063" s="32" t="n">
        <x:v>0.769</x:v>
      </x:c>
      <x:c r="K2063" s="32" t="n">
        <x:v>0.699</x:v>
      </x:c>
      <x:c r="L2063" t="n">
        <x:v>1</x:v>
      </x:c>
      <x:c r="M2063" t="n">
        <x:v>8</x:v>
      </x:c>
      <x:c r="N2063" s="32" t="n">
        <x:v>0.02</x:v>
      </x:c>
    </x:row>
    <x:row r="2064">
      <x:c r="A2064" t="str">
        <x:v>C02063</x:v>
      </x:c>
      <x:c r="B2064" t="n">
        <x:v>45</x:v>
      </x:c>
      <x:c r="C2064" s="30" t="n">
        <x:v>52114</x:v>
      </x:c>
      <x:c r="D2064" t="n">
        <x:v>762</x:v>
      </x:c>
      <x:c r="E2064" t="n">
        <x:v>44</x:v>
      </x:c>
      <x:c r="F2064" t="str">
        <x:v>Gold</x:v>
      </x:c>
      <x:c r="G2064" t="str">
        <x:v>Digital</x:v>
      </x:c>
      <x:c r="H2064" s="60" t="n">
        <x:v>9655</x:v>
      </x:c>
      <x:c r="I2064" s="60" t="n">
        <x:v>1174</x:v>
      </x:c>
      <x:c r="J2064" s="32" t="n">
        <x:v>0.356</x:v>
      </x:c>
      <x:c r="K2064" s="32" t="n">
        <x:v>0.829</x:v>
      </x:c>
      <x:c r="L2064" t="n">
        <x:v>0</x:v>
      </x:c>
      <x:c r="M2064" t="n">
        <x:v>6</x:v>
      </x:c>
      <x:c r="N2064" s="32" t="n">
        <x:v>0.186</x:v>
      </x:c>
    </x:row>
    <x:row r="2065">
      <x:c r="A2065" t="str">
        <x:v>C02064</x:v>
      </x:c>
      <x:c r="B2065" t="n">
        <x:v>24</x:v>
      </x:c>
      <x:c r="C2065" s="30" t="n">
        <x:v>114264</x:v>
      </x:c>
      <x:c r="D2065" t="n">
        <x:v>771</x:v>
      </x:c>
      <x:c r="E2065" t="n">
        <x:v>15</x:v>
      </x:c>
      <x:c r="F2065" t="str">
        <x:v>Classic</x:v>
      </x:c>
      <x:c r="G2065" t="str">
        <x:v>Digital</x:v>
      </x:c>
      <x:c r="H2065" s="60" t="n">
        <x:v>12439</x:v>
      </x:c>
      <x:c r="I2065" s="60" t="n">
        <x:v>676.32</x:v>
      </x:c>
      <x:c r="J2065" s="32" t="n">
        <x:v>0.151</x:v>
      </x:c>
      <x:c r="K2065" s="32" t="n">
        <x:v>0.917</x:v>
      </x:c>
      <x:c r="L2065" t="n">
        <x:v>0</x:v>
      </x:c>
      <x:c r="M2065" t="n">
        <x:v>5</x:v>
      </x:c>
      <x:c r="N2065" s="32" t="n">
        <x:v>0.219</x:v>
      </x:c>
    </x:row>
    <x:row r="2066">
      <x:c r="A2066" t="str">
        <x:v>C02065</x:v>
      </x:c>
      <x:c r="B2066" t="n">
        <x:v>63</x:v>
      </x:c>
      <x:c r="C2066" s="30" t="n">
        <x:v>161916</x:v>
      </x:c>
      <x:c r="D2066" t="n">
        <x:v>736</x:v>
      </x:c>
      <x:c r="E2066" t="n">
        <x:v>95</x:v>
      </x:c>
      <x:c r="F2066" t="str">
        <x:v>Platinum</x:v>
      </x:c>
      <x:c r="G2066" t="str">
        <x:v>Partner</x:v>
      </x:c>
      <x:c r="H2066" s="60" t="n">
        <x:v>34863</x:v>
      </x:c>
      <x:c r="I2066" s="60" t="n">
        <x:v>3215.36</x:v>
      </x:c>
      <x:c r="J2066" s="32" t="n">
        <x:v>0.443</x:v>
      </x:c>
      <x:c r="K2066" s="32" t="n">
        <x:v>0.817</x:v>
      </x:c>
      <x:c r="L2066" t="n">
        <x:v>0</x:v>
      </x:c>
      <x:c r="M2066" t="n">
        <x:v>9</x:v>
      </x:c>
      <x:c r="N2066" s="32" t="n">
        <x:v>0.02</x:v>
      </x:c>
    </x:row>
    <x:row r="2067">
      <x:c r="A2067" t="str">
        <x:v>C02066</x:v>
      </x:c>
      <x:c r="B2067" t="n">
        <x:v>37</x:v>
      </x:c>
      <x:c r="C2067" s="30" t="n">
        <x:v>109103</x:v>
      </x:c>
      <x:c r="D2067" t="n">
        <x:v>601</x:v>
      </x:c>
      <x:c r="E2067" t="n">
        <x:v>41</x:v>
      </x:c>
      <x:c r="F2067" t="str">
        <x:v>Classic</x:v>
      </x:c>
      <x:c r="G2067" t="str">
        <x:v>Digital</x:v>
      </x:c>
      <x:c r="H2067" s="60" t="n">
        <x:v>6812</x:v>
      </x:c>
      <x:c r="I2067" s="60" t="n">
        <x:v>501.13</x:v>
      </x:c>
      <x:c r="J2067" s="32" t="n">
        <x:v>0.395</x:v>
      </x:c>
      <x:c r="K2067" s="32" t="n">
        <x:v>0.594</x:v>
      </x:c>
      <x:c r="L2067" t="n">
        <x:v>0</x:v>
      </x:c>
      <x:c r="M2067" t="n">
        <x:v>5</x:v>
      </x:c>
      <x:c r="N2067" s="32" t="n">
        <x:v>0.219</x:v>
      </x:c>
    </x:row>
    <x:row r="2068">
      <x:c r="A2068" t="str">
        <x:v>C02067</x:v>
      </x:c>
      <x:c r="B2068" t="n">
        <x:v>39</x:v>
      </x:c>
      <x:c r="C2068" s="30" t="n">
        <x:v>31867</x:v>
      </x:c>
      <x:c r="D2068" t="n">
        <x:v>674</x:v>
      </x:c>
      <x:c r="E2068" t="n">
        <x:v>53</x:v>
      </x:c>
      <x:c r="F2068" t="str">
        <x:v>Classic</x:v>
      </x:c>
      <x:c r="G2068" t="str">
        <x:v>Digital</x:v>
      </x:c>
      <x:c r="H2068" s="60" t="n">
        <x:v>2379</x:v>
      </x:c>
      <x:c r="I2068" s="60" t="n">
        <x:v>266.07</x:v>
      </x:c>
      <x:c r="J2068" s="32" t="n">
        <x:v>0.554</x:v>
      </x:c>
      <x:c r="K2068" s="32" t="n">
        <x:v>0.828</x:v>
      </x:c>
      <x:c r="L2068" t="n">
        <x:v>0</x:v>
      </x:c>
      <x:c r="M2068" t="n">
        <x:v>7</x:v>
      </x:c>
      <x:c r="N2068" s="32" t="n">
        <x:v>0.173</x:v>
      </x:c>
    </x:row>
    <x:row r="2069">
      <x:c r="A2069" t="str">
        <x:v>C02068</x:v>
      </x:c>
      <x:c r="B2069" t="n">
        <x:v>39</x:v>
      </x:c>
      <x:c r="C2069" s="30" t="n">
        <x:v>49805</x:v>
      </x:c>
      <x:c r="D2069" t="n">
        <x:v>617</x:v>
      </x:c>
      <x:c r="E2069" t="n">
        <x:v>38</x:v>
      </x:c>
      <x:c r="F2069" t="str">
        <x:v>Classic</x:v>
      </x:c>
      <x:c r="G2069" t="str">
        <x:v>Digital</x:v>
      </x:c>
      <x:c r="H2069" s="60" t="n">
        <x:v>1000</x:v>
      </x:c>
      <x:c r="I2069" s="60" t="n">
        <x:v>268.77</x:v>
      </x:c>
      <x:c r="J2069" s="32" t="n">
        <x:v>0.593</x:v>
      </x:c>
      <x:c r="K2069" s="32" t="n">
        <x:v>0.67</x:v>
      </x:c>
      <x:c r="L2069" t="n">
        <x:v>0</x:v>
      </x:c>
      <x:c r="M2069" t="n">
        <x:v>8</x:v>
      </x:c>
      <x:c r="N2069" s="32" t="n">
        <x:v>0.071</x:v>
      </x:c>
    </x:row>
    <x:row r="2070">
      <x:c r="A2070" t="str">
        <x:v>C02069</x:v>
      </x:c>
      <x:c r="B2070" t="n">
        <x:v>36</x:v>
      </x:c>
      <x:c r="C2070" s="30" t="n">
        <x:v>103291</x:v>
      </x:c>
      <x:c r="D2070" t="n">
        <x:v>655</x:v>
      </x:c>
      <x:c r="E2070" t="n">
        <x:v>34</x:v>
      </x:c>
      <x:c r="F2070" t="str">
        <x:v>Gold</x:v>
      </x:c>
      <x:c r="G2070" t="str">
        <x:v>Partner</x:v>
      </x:c>
      <x:c r="H2070" s="60" t="n">
        <x:v>16600</x:v>
      </x:c>
      <x:c r="I2070" s="60" t="n">
        <x:v>2102.25</x:v>
      </x:c>
      <x:c r="J2070" s="32" t="n">
        <x:v>0.398</x:v>
      </x:c>
      <x:c r="K2070" s="32" t="n">
        <x:v>0.626</x:v>
      </x:c>
      <x:c r="L2070" t="n">
        <x:v>0</x:v>
      </x:c>
      <x:c r="M2070" t="str"/>
      <x:c r="N2070" s="32" t="n">
        <x:v>0.055</x:v>
      </x:c>
    </x:row>
    <x:row r="2071">
      <x:c r="A2071" t="str">
        <x:v>C02070</x:v>
      </x:c>
      <x:c r="B2071" t="n">
        <x:v>48</x:v>
      </x:c>
      <x:c r="C2071" s="30" t="n">
        <x:v>51609</x:v>
      </x:c>
      <x:c r="D2071" t="n">
        <x:v>658</x:v>
      </x:c>
      <x:c r="E2071" t="n">
        <x:v>80</x:v>
      </x:c>
      <x:c r="F2071" t="str">
        <x:v>Classic</x:v>
      </x:c>
      <x:c r="G2071" t="str">
        <x:v>Digital</x:v>
      </x:c>
      <x:c r="H2071" s="60" t="n">
        <x:v>2781</x:v>
      </x:c>
      <x:c r="I2071" s="60" t="n">
        <x:v>361.7</x:v>
      </x:c>
      <x:c r="J2071" s="32" t="n">
        <x:v>0.37</x:v>
      </x:c>
      <x:c r="K2071" s="32" t="n">
        <x:v>0.812</x:v>
      </x:c>
      <x:c r="L2071" t="n">
        <x:v>0</x:v>
      </x:c>
      <x:c r="M2071" t="n">
        <x:v>6</x:v>
      </x:c>
      <x:c r="N2071" s="32" t="n">
        <x:v>0.138</x:v>
      </x:c>
    </x:row>
    <x:row r="2072">
      <x:c r="A2072" t="str">
        <x:v>C02071</x:v>
      </x:c>
      <x:c r="B2072" t="n">
        <x:v>52</x:v>
      </x:c>
      <x:c r="C2072" s="30" t="n">
        <x:v>38576</x:v>
      </x:c>
      <x:c r="D2072" t="n">
        <x:v>539</x:v>
      </x:c>
      <x:c r="E2072" t="n">
        <x:v>71</x:v>
      </x:c>
      <x:c r="F2072" t="str">
        <x:v>Classic</x:v>
      </x:c>
      <x:c r="G2072" t="str">
        <x:v>Branch</x:v>
      </x:c>
      <x:c r="H2072" s="60" t="n">
        <x:v>1000</x:v>
      </x:c>
      <x:c r="I2072" s="60" t="n">
        <x:v>265.73</x:v>
      </x:c>
      <x:c r="J2072" s="32" t="n">
        <x:v>0.58</x:v>
      </x:c>
      <x:c r="K2072" s="32" t="n">
        <x:v>0.588</x:v>
      </x:c>
      <x:c r="L2072" t="n">
        <x:v>0</x:v>
      </x:c>
      <x:c r="M2072" t="n">
        <x:v>5</x:v>
      </x:c>
      <x:c r="N2072" s="32" t="n">
        <x:v>0.225</x:v>
      </x:c>
    </x:row>
    <x:row r="2073">
      <x:c r="A2073" t="str">
        <x:v>C02072</x:v>
      </x:c>
      <x:c r="B2073" t="n">
        <x:v>62</x:v>
      </x:c>
      <x:c r="C2073" s="30" t="n">
        <x:v>47127</x:v>
      </x:c>
      <x:c r="D2073" t="n">
        <x:v>616</x:v>
      </x:c>
      <x:c r="E2073" t="n">
        <x:v>50</x:v>
      </x:c>
      <x:c r="F2073" t="str">
        <x:v>Classic</x:v>
      </x:c>
      <x:c r="G2073" t="str">
        <x:v>Partner</x:v>
      </x:c>
      <x:c r="H2073" s="60" t="n">
        <x:v>3503</x:v>
      </x:c>
      <x:c r="I2073" s="60" t="n">
        <x:v>329.39</x:v>
      </x:c>
      <x:c r="J2073" s="32" t="n">
        <x:v>0.331</x:v>
      </x:c>
      <x:c r="K2073" s="32" t="n">
        <x:v>0.501</x:v>
      </x:c>
      <x:c r="L2073" t="n">
        <x:v>0</x:v>
      </x:c>
      <x:c r="M2073" t="n">
        <x:v>8</x:v>
      </x:c>
      <x:c r="N2073" s="32" t="n">
        <x:v>0.065</x:v>
      </x:c>
    </x:row>
    <x:row r="2074">
      <x:c r="A2074" t="str">
        <x:v>C02073</x:v>
      </x:c>
      <x:c r="B2074" t="n">
        <x:v>26</x:v>
      </x:c>
      <x:c r="C2074" s="30" t="n">
        <x:v>85490</x:v>
      </x:c>
      <x:c r="D2074" t="n">
        <x:v>630</x:v>
      </x:c>
      <x:c r="E2074" t="n">
        <x:v>59</x:v>
      </x:c>
      <x:c r="F2074" t="str">
        <x:v>Gold</x:v>
      </x:c>
      <x:c r="G2074" t="str">
        <x:v>Digital</x:v>
      </x:c>
      <x:c r="H2074" s="60" t="n">
        <x:v>8861</x:v>
      </x:c>
      <x:c r="I2074" s="60" t="n">
        <x:v>1335.92</x:v>
      </x:c>
      <x:c r="J2074" s="32" t="n">
        <x:v>0.327</x:v>
      </x:c>
      <x:c r="K2074" s="32" t="n">
        <x:v>0.759</x:v>
      </x:c>
      <x:c r="L2074" t="n">
        <x:v>0</x:v>
      </x:c>
      <x:c r="M2074" t="n">
        <x:v>6</x:v>
      </x:c>
      <x:c r="N2074" s="32" t="n">
        <x:v>0.144</x:v>
      </x:c>
    </x:row>
    <x:row r="2075">
      <x:c r="A2075" t="str">
        <x:v>C02074</x:v>
      </x:c>
      <x:c r="B2075" t="n">
        <x:v>53</x:v>
      </x:c>
      <x:c r="C2075" s="30" t="n">
        <x:v>89882</x:v>
      </x:c>
      <x:c r="D2075" t="n">
        <x:v>568</x:v>
      </x:c>
      <x:c r="E2075" t="n">
        <x:v>41</x:v>
      </x:c>
      <x:c r="F2075" t="str">
        <x:v>Classic</x:v>
      </x:c>
      <x:c r="G2075" t="str">
        <x:v>Digital</x:v>
      </x:c>
      <x:c r="H2075" s="60" t="n">
        <x:v>3490</x:v>
      </x:c>
      <x:c r="I2075" s="60" t="n">
        <x:v>1033.44</x:v>
      </x:c>
      <x:c r="J2075" s="32" t="n">
        <x:v>0.713</x:v>
      </x:c>
      <x:c r="K2075" s="32" t="n">
        <x:v>0.839</x:v>
      </x:c>
      <x:c r="L2075" t="n">
        <x:v>0</x:v>
      </x:c>
      <x:c r="M2075" t="n">
        <x:v>9</x:v>
      </x:c>
      <x:c r="N2075" s="32" t="n">
        <x:v>0.02</x:v>
      </x:c>
    </x:row>
    <x:row r="2076">
      <x:c r="A2076" t="str">
        <x:v>C02075</x:v>
      </x:c>
      <x:c r="B2076" t="n">
        <x:v>47</x:v>
      </x:c>
      <x:c r="C2076" s="30" t="n">
        <x:v>46969</x:v>
      </x:c>
      <x:c r="D2076" t="n">
        <x:v>562</x:v>
      </x:c>
      <x:c r="E2076" t="n">
        <x:v>10</x:v>
      </x:c>
      <x:c r="F2076" t="str">
        <x:v>Classic</x:v>
      </x:c>
      <x:c r="G2076" t="str">
        <x:v>Branch</x:v>
      </x:c>
      <x:c r="H2076" s="60" t="n">
        <x:v>2771</x:v>
      </x:c>
      <x:c r="I2076" s="60" t="n">
        <x:v>228.85</x:v>
      </x:c>
      <x:c r="J2076" s="32" t="n">
        <x:v>0.46</x:v>
      </x:c>
      <x:c r="K2076" s="32" t="n">
        <x:v>0.679</x:v>
      </x:c>
      <x:c r="L2076" t="n">
        <x:v>1</x:v>
      </x:c>
      <x:c r="M2076" t="n">
        <x:v>9</x:v>
      </x:c>
      <x:c r="N2076" s="32" t="n">
        <x:v>0.02</x:v>
      </x:c>
    </x:row>
    <x:row r="2077">
      <x:c r="A2077" t="str">
        <x:v>C02076</x:v>
      </x:c>
      <x:c r="B2077" t="n">
        <x:v>57</x:v>
      </x:c>
      <x:c r="C2077" s="30" t="n">
        <x:v>55741</x:v>
      </x:c>
      <x:c r="D2077" t="n">
        <x:v>815</x:v>
      </x:c>
      <x:c r="E2077" t="n">
        <x:v>21</x:v>
      </x:c>
      <x:c r="F2077" t="str">
        <x:v>Gold</x:v>
      </x:c>
      <x:c r="G2077" t="str">
        <x:v>Digital</x:v>
      </x:c>
      <x:c r="H2077" s="60" t="n">
        <x:v>11376</x:v>
      </x:c>
      <x:c r="I2077" s="60" t="n">
        <x:v>1134.99</x:v>
      </x:c>
      <x:c r="J2077" s="32" t="n">
        <x:v>0.165</x:v>
      </x:c>
      <x:c r="K2077" s="32" t="n">
        <x:v>0.935</x:v>
      </x:c>
      <x:c r="L2077" t="n">
        <x:v>0</x:v>
      </x:c>
      <x:c r="M2077" t="n">
        <x:v>5</x:v>
      </x:c>
      <x:c r="N2077" s="32" t="n">
        <x:v>0.205</x:v>
      </x:c>
    </x:row>
    <x:row r="2078">
      <x:c r="A2078" t="str">
        <x:v>C02077</x:v>
      </x:c>
      <x:c r="B2078" t="n">
        <x:v>36</x:v>
      </x:c>
      <x:c r="C2078" s="30" t="n">
        <x:v>99531</x:v>
      </x:c>
      <x:c r="D2078" t="n">
        <x:v>621</x:v>
      </x:c>
      <x:c r="E2078" t="n">
        <x:v>135</x:v>
      </x:c>
      <x:c r="F2078" t="str">
        <x:v>Gold</x:v>
      </x:c>
      <x:c r="G2078" t="str">
        <x:v>Partner</x:v>
      </x:c>
      <x:c r="H2078" s="60" t="n">
        <x:v>14484</x:v>
      </x:c>
      <x:c r="I2078" s="60" t="n">
        <x:v>1650.37</x:v>
      </x:c>
      <x:c r="J2078" s="32" t="n">
        <x:v>0.285</x:v>
      </x:c>
      <x:c r="K2078" s="32" t="n">
        <x:v>0.661</x:v>
      </x:c>
      <x:c r="L2078" t="n">
        <x:v>0</x:v>
      </x:c>
      <x:c r="M2078" t="n">
        <x:v>5</x:v>
      </x:c>
      <x:c r="N2078" s="32" t="n">
        <x:v>0.198</x:v>
      </x:c>
    </x:row>
    <x:row r="2079">
      <x:c r="A2079" t="str">
        <x:v>C02078</x:v>
      </x:c>
      <x:c r="B2079" t="n">
        <x:v>55</x:v>
      </x:c>
      <x:c r="C2079" s="30" t="n">
        <x:v>96945</x:v>
      </x:c>
      <x:c r="D2079" t="n">
        <x:v>650</x:v>
      </x:c>
      <x:c r="E2079" t="n">
        <x:v>51</x:v>
      </x:c>
      <x:c r="F2079" t="str">
        <x:v>Gold</x:v>
      </x:c>
      <x:c r="G2079" t="str">
        <x:v>Digital</x:v>
      </x:c>
      <x:c r="H2079" s="60" t="n">
        <x:v>13618</x:v>
      </x:c>
      <x:c r="I2079" s="60" t="n">
        <x:v>2069.42</x:v>
      </x:c>
      <x:c r="J2079" s="32" t="n">
        <x:v>0.52</x:v>
      </x:c>
      <x:c r="K2079" s="32" t="n">
        <x:v>0.658</x:v>
      </x:c>
      <x:c r="L2079" t="n">
        <x:v>0</x:v>
      </x:c>
      <x:c r="M2079" t="n">
        <x:v>10</x:v>
      </x:c>
      <x:c r="N2079" s="32" t="n">
        <x:v>0.02</x:v>
      </x:c>
    </x:row>
    <x:row r="2080">
      <x:c r="A2080" t="str">
        <x:v>C02079</x:v>
      </x:c>
      <x:c r="B2080" t="n">
        <x:v>42</x:v>
      </x:c>
      <x:c r="C2080" s="30" t="n">
        <x:v>68609</x:v>
      </x:c>
      <x:c r="D2080" t="n">
        <x:v>686</x:v>
      </x:c>
      <x:c r="E2080" t="n">
        <x:v>11</x:v>
      </x:c>
      <x:c r="F2080" t="str">
        <x:v>Gold</x:v>
      </x:c>
      <x:c r="G2080" t="str">
        <x:v>Partner</x:v>
      </x:c>
      <x:c r="H2080" s="60" t="n">
        <x:v>12641</x:v>
      </x:c>
      <x:c r="I2080" s="60" t="n">
        <x:v>1526.45</x:v>
      </x:c>
      <x:c r="J2080" s="32" t="n">
        <x:v>0.461</x:v>
      </x:c>
      <x:c r="K2080" s="32" t="n">
        <x:v>0.76</x:v>
      </x:c>
      <x:c r="L2080" t="n">
        <x:v>0</x:v>
      </x:c>
      <x:c r="M2080" t="n">
        <x:v>8</x:v>
      </x:c>
      <x:c r="N2080" s="32" t="n">
        <x:v>0.059</x:v>
      </x:c>
    </x:row>
    <x:row r="2081">
      <x:c r="A2081" t="str">
        <x:v>C02080</x:v>
      </x:c>
      <x:c r="B2081" t="n">
        <x:v>50</x:v>
      </x:c>
      <x:c r="C2081" s="30" t="n">
        <x:v>42671</x:v>
      </x:c>
      <x:c r="D2081" t="n">
        <x:v>691</x:v>
      </x:c>
      <x:c r="E2081" t="n">
        <x:v>80</x:v>
      </x:c>
      <x:c r="F2081" t="str">
        <x:v>Classic</x:v>
      </x:c>
      <x:c r="G2081" t="str">
        <x:v>Direct Mail</x:v>
      </x:c>
      <x:c r="H2081" s="60" t="n">
        <x:v>4413</x:v>
      </x:c>
      <x:c r="I2081" s="60" t="n">
        <x:v>150</x:v>
      </x:c>
      <x:c r="J2081" s="32" t="n">
        <x:v>0.224</x:v>
      </x:c>
      <x:c r="K2081" s="32" t="n">
        <x:v>0.7</x:v>
      </x:c>
      <x:c r="L2081" t="n">
        <x:v>0</x:v>
      </x:c>
      <x:c r="M2081" t="n">
        <x:v>8</x:v>
      </x:c>
      <x:c r="N2081" s="32" t="n">
        <x:v>0.037</x:v>
      </x:c>
    </x:row>
    <x:row r="2082">
      <x:c r="A2082" t="str">
        <x:v>C02081</x:v>
      </x:c>
      <x:c r="B2082" t="n">
        <x:v>45</x:v>
      </x:c>
      <x:c r="C2082" s="30" t="n">
        <x:v>54752</x:v>
      </x:c>
      <x:c r="D2082" t="n">
        <x:v>702</x:v>
      </x:c>
      <x:c r="E2082" t="n">
        <x:v>23</x:v>
      </x:c>
      <x:c r="F2082" t="str">
        <x:v>Gold </x:v>
      </x:c>
      <x:c r="G2082" t="str">
        <x:v>Direct Mail</x:v>
      </x:c>
      <x:c r="H2082" s="60" t="n">
        <x:v>10479</x:v>
      </x:c>
      <x:c r="I2082" s="60" t="n">
        <x:v>922.44</x:v>
      </x:c>
      <x:c r="J2082" s="32" t="n">
        <x:v>0.539</x:v>
      </x:c>
      <x:c r="K2082" s="32" t="n">
        <x:v>0.788</x:v>
      </x:c>
      <x:c r="L2082" t="n">
        <x:v>0</x:v>
      </x:c>
      <x:c r="M2082" t="n">
        <x:v>7</x:v>
      </x:c>
      <x:c r="N2082" s="32" t="n">
        <x:v>0.125</x:v>
      </x:c>
    </x:row>
    <x:row r="2083">
      <x:c r="A2083" t="str">
        <x:v>C02082</x:v>
      </x:c>
      <x:c r="B2083" t="n">
        <x:v>38</x:v>
      </x:c>
      <x:c r="C2083" s="30" t="n">
        <x:v>126463</x:v>
      </x:c>
      <x:c r="D2083" t="n">
        <x:v>640</x:v>
      </x:c>
      <x:c r="E2083" t="n">
        <x:v>12</x:v>
      </x:c>
      <x:c r="F2083" t="str">
        <x:v>Gold</x:v>
      </x:c>
      <x:c r="G2083" t="str">
        <x:v>Branch</x:v>
      </x:c>
      <x:c r="H2083" s="60" t="n">
        <x:v>16773</x:v>
      </x:c>
      <x:c r="I2083" s="60" t="n">
        <x:v>2143.71</x:v>
      </x:c>
      <x:c r="J2083" s="32" t="n">
        <x:v>0.297</x:v>
      </x:c>
      <x:c r="K2083" s="32" t="n">
        <x:v>0.772</x:v>
      </x:c>
      <x:c r="L2083" t="n">
        <x:v>0</x:v>
      </x:c>
      <x:c r="M2083" t="n">
        <x:v>9</x:v>
      </x:c>
      <x:c r="N2083" s="32" t="n">
        <x:v>0.02</x:v>
      </x:c>
    </x:row>
    <x:row r="2084">
      <x:c r="A2084" t="str">
        <x:v>C02083</x:v>
      </x:c>
      <x:c r="B2084" t="n">
        <x:v>50</x:v>
      </x:c>
      <x:c r="C2084" s="30" t="n">
        <x:v>98659</x:v>
      </x:c>
      <x:c r="D2084" t="n">
        <x:v>704</x:v>
      </x:c>
      <x:c r="E2084" t="n">
        <x:v>92</x:v>
      </x:c>
      <x:c r="F2084" t="str">
        <x:v>Gold</x:v>
      </x:c>
      <x:c r="G2084" t="str">
        <x:v>Direct Mail</x:v>
      </x:c>
      <x:c r="H2084" s="60" t="n">
        <x:v>13015</x:v>
      </x:c>
      <x:c r="I2084" s="60" t="n">
        <x:v>1738.45</x:v>
      </x:c>
      <x:c r="J2084" s="32" t="n">
        <x:v>0.449</x:v>
      </x:c>
      <x:c r="K2084" s="32" t="n">
        <x:v>0.855</x:v>
      </x:c>
      <x:c r="L2084" t="n">
        <x:v>0</x:v>
      </x:c>
      <x:c r="M2084" t="n">
        <x:v>6</x:v>
      </x:c>
      <x:c r="N2084" s="32" t="n">
        <x:v>0.167</x:v>
      </x:c>
    </x:row>
    <x:row r="2085">
      <x:c r="A2085" t="str">
        <x:v>C02084</x:v>
      </x:c>
      <x:c r="B2085" t="n">
        <x:v>46</x:v>
      </x:c>
      <x:c r="C2085" s="30" t="n">
        <x:v>101479</x:v>
      </x:c>
      <x:c r="D2085" t="n">
        <x:v>682</x:v>
      </x:c>
      <x:c r="E2085" t="n">
        <x:v>38</x:v>
      </x:c>
      <x:c r="F2085" t="str">
        <x:v>Classic</x:v>
      </x:c>
      <x:c r="G2085" t="str">
        <x:v>Branch</x:v>
      </x:c>
      <x:c r="H2085" s="60" t="n">
        <x:v>7033</x:v>
      </x:c>
      <x:c r="I2085" s="60" t="n">
        <x:v>1289.83</x:v>
      </x:c>
      <x:c r="J2085" s="32" t="n">
        <x:v>0.23</x:v>
      </x:c>
      <x:c r="K2085" s="32" t="n">
        <x:v>0.547</x:v>
      </x:c>
      <x:c r="L2085" t="n">
        <x:v>0</x:v>
      </x:c>
      <x:c r="M2085" t="n">
        <x:v>7</x:v>
      </x:c>
      <x:c r="N2085" s="32" t="n">
        <x:v>0.096</x:v>
      </x:c>
    </x:row>
    <x:row r="2086">
      <x:c r="A2086" t="str">
        <x:v>C02085</x:v>
      </x:c>
      <x:c r="B2086" t="n">
        <x:v>50</x:v>
      </x:c>
      <x:c r="C2086" s="30" t="n">
        <x:v>67134</x:v>
      </x:c>
      <x:c r="D2086" t="n">
        <x:v>667</x:v>
      </x:c>
      <x:c r="E2086" t="n">
        <x:v>9</x:v>
      </x:c>
      <x:c r="F2086" t="str">
        <x:v>Gold</x:v>
      </x:c>
      <x:c r="G2086" t="str">
        <x:v>Branch</x:v>
      </x:c>
      <x:c r="H2086" s="60" t="n">
        <x:v>9970</x:v>
      </x:c>
      <x:c r="I2086" s="60" t="n">
        <x:v>800.32</x:v>
      </x:c>
      <x:c r="J2086" s="32" t="n">
        <x:v>0.244</x:v>
      </x:c>
      <x:c r="K2086" s="32" t="n">
        <x:v>0.619</x:v>
      </x:c>
      <x:c r="L2086" t="n">
        <x:v>0</x:v>
      </x:c>
      <x:c r="M2086" t="n">
        <x:v>10</x:v>
      </x:c>
      <x:c r="N2086" s="32" t="n">
        <x:v>0.077</x:v>
      </x:c>
    </x:row>
    <x:row r="2087">
      <x:c r="A2087" t="str">
        <x:v>C02086</x:v>
      </x:c>
      <x:c r="B2087" t="n">
        <x:v>60</x:v>
      </x:c>
      <x:c r="C2087" s="30" t="n">
        <x:v>57831</x:v>
      </x:c>
      <x:c r="D2087" t="n">
        <x:v>602</x:v>
      </x:c>
      <x:c r="E2087" t="n">
        <x:v>39</x:v>
      </x:c>
      <x:c r="F2087" t="str">
        <x:v>Classic</x:v>
      </x:c>
      <x:c r="G2087" t="str">
        <x:v>Digital</x:v>
      </x:c>
      <x:c r="H2087" s="60" t="n">
        <x:v>1000</x:v>
      </x:c>
      <x:c r="I2087" s="60" t="n">
        <x:v>460.57</x:v>
      </x:c>
      <x:c r="J2087" s="32" t="n">
        <x:v>0.606</x:v>
      </x:c>
      <x:c r="K2087" s="32" t="n">
        <x:v>0.569</x:v>
      </x:c>
      <x:c r="L2087" t="n">
        <x:v>0</x:v>
      </x:c>
      <x:c r="M2087" t="n">
        <x:v>8</x:v>
      </x:c>
      <x:c r="N2087" s="32" t="n">
        <x:v>0.096</x:v>
      </x:c>
    </x:row>
    <x:row r="2088">
      <x:c r="A2088" t="str">
        <x:v>C02087</x:v>
      </x:c>
      <x:c r="B2088" t="n">
        <x:v>50</x:v>
      </x:c>
      <x:c r="C2088" s="30" t="n">
        <x:v>51516</x:v>
      </x:c>
      <x:c r="D2088" t="n">
        <x:v>655</x:v>
      </x:c>
      <x:c r="E2088" t="n">
        <x:v>120</x:v>
      </x:c>
      <x:c r="F2088" t="str">
        <x:v>Classic</x:v>
      </x:c>
      <x:c r="G2088" t="str">
        <x:v>Branch</x:v>
      </x:c>
      <x:c r="H2088" s="60" t="n">
        <x:v>4806</x:v>
      </x:c>
      <x:c r="I2088" s="60" t="n">
        <x:v>700.74</x:v>
      </x:c>
      <x:c r="J2088" s="32" t="n">
        <x:v>0.499</x:v>
      </x:c>
      <x:c r="K2088" s="32" t="n">
        <x:v>0.703</x:v>
      </x:c>
      <x:c r="L2088" t="n">
        <x:v>0</x:v>
      </x:c>
      <x:c r="M2088" t="n">
        <x:v>7</x:v>
      </x:c>
      <x:c r="N2088" s="32" t="n">
        <x:v>0.124</x:v>
      </x:c>
    </x:row>
    <x:row r="2089">
      <x:c r="A2089" t="str">
        <x:v>C02088</x:v>
      </x:c>
      <x:c r="B2089" t="n">
        <x:v>51</x:v>
      </x:c>
      <x:c r="C2089" s="30" t="n">
        <x:v>97250</x:v>
      </x:c>
      <x:c r="D2089" t="n">
        <x:v>683</x:v>
      </x:c>
      <x:c r="E2089" t="n">
        <x:v>20</x:v>
      </x:c>
      <x:c r="F2089" t="str">
        <x:v>Gold</x:v>
      </x:c>
      <x:c r="G2089" t="str">
        <x:v>Digital</x:v>
      </x:c>
      <x:c r="H2089" s="60" t="n">
        <x:v>16413</x:v>
      </x:c>
      <x:c r="I2089" s="60" t="n">
        <x:v>1772.13</x:v>
      </x:c>
      <x:c r="J2089" s="32" t="n">
        <x:v>0.266</x:v>
      </x:c>
      <x:c r="K2089" s="32" t="n">
        <x:v>0.715</x:v>
      </x:c>
      <x:c r="L2089" t="n">
        <x:v>0</x:v>
      </x:c>
      <x:c r="M2089" t="str"/>
      <x:c r="N2089" s="32" t="n">
        <x:v>0.203</x:v>
      </x:c>
    </x:row>
    <x:row r="2090">
      <x:c r="A2090" t="str">
        <x:v>C02089</x:v>
      </x:c>
      <x:c r="B2090" t="n">
        <x:v>53</x:v>
      </x:c>
      <x:c r="C2090" s="30" t="n">
        <x:v>47238</x:v>
      </x:c>
      <x:c r="D2090" t="n">
        <x:v>638</x:v>
      </x:c>
      <x:c r="E2090" t="n">
        <x:v>48</x:v>
      </x:c>
      <x:c r="F2090" t="str">
        <x:v>Classic</x:v>
      </x:c>
      <x:c r="G2090" t="str">
        <x:v>Digital</x:v>
      </x:c>
      <x:c r="H2090" s="60" t="n">
        <x:v>3604</x:v>
      </x:c>
      <x:c r="I2090" s="60" t="n">
        <x:v>677.34</x:v>
      </x:c>
      <x:c r="J2090" s="32" t="n">
        <x:v>0.414</x:v>
      </x:c>
      <x:c r="K2090" s="32" t="n">
        <x:v>0.755</x:v>
      </x:c>
      <x:c r="L2090" t="n">
        <x:v>0</x:v>
      </x:c>
      <x:c r="M2090" t="n">
        <x:v>7</x:v>
      </x:c>
      <x:c r="N2090" s="32" t="n">
        <x:v>0.108</x:v>
      </x:c>
    </x:row>
    <x:row r="2091">
      <x:c r="A2091" t="str">
        <x:v>C02090</x:v>
      </x:c>
      <x:c r="B2091" t="n">
        <x:v>38</x:v>
      </x:c>
      <x:c r="C2091" s="30" t="n">
        <x:v>151117</x:v>
      </x:c>
      <x:c r="D2091" t="n">
        <x:v>627</x:v>
      </x:c>
      <x:c r="E2091" t="n">
        <x:v>79</x:v>
      </x:c>
      <x:c r="F2091" t="str">
        <x:v>Platinum </x:v>
      </x:c>
      <x:c r="G2091" t="str">
        <x:v>Partner</x:v>
      </x:c>
      <x:c r="H2091" s="60" t="n">
        <x:v>32424</x:v>
      </x:c>
      <x:c r="I2091" s="60" t="n">
        <x:v>3047.71</x:v>
      </x:c>
      <x:c r="J2091" s="32" t="n">
        <x:v>0.379</x:v>
      </x:c>
      <x:c r="K2091" s="32" t="n">
        <x:v>0.632</x:v>
      </x:c>
      <x:c r="L2091" t="n">
        <x:v>0</x:v>
      </x:c>
      <x:c r="M2091" t="n">
        <x:v>6</x:v>
      </x:c>
      <x:c r="N2091" s="32" t="n">
        <x:v>0.154</x:v>
      </x:c>
    </x:row>
    <x:row r="2092">
      <x:c r="A2092" t="str">
        <x:v>C02091</x:v>
      </x:c>
      <x:c r="B2092" t="n">
        <x:v>39</x:v>
      </x:c>
      <x:c r="C2092" s="30" t="n">
        <x:v>29240</x:v>
      </x:c>
      <x:c r="D2092" t="n">
        <x:v>630</x:v>
      </x:c>
      <x:c r="E2092" t="n">
        <x:v>104</x:v>
      </x:c>
      <x:c r="F2092" t="str">
        <x:v>Classic</x:v>
      </x:c>
      <x:c r="G2092" t="str">
        <x:v>Direct Mail</x:v>
      </x:c>
      <x:c r="H2092" s="60" t="n">
        <x:v>1396</x:v>
      </x:c>
      <x:c r="I2092" s="60" t="n">
        <x:v>389.81</x:v>
      </x:c>
      <x:c r="J2092" s="32" t="n">
        <x:v>0.363</x:v>
      </x:c>
      <x:c r="K2092" s="32" t="n">
        <x:v>0.772</x:v>
      </x:c>
      <x:c r="L2092" t="n">
        <x:v>0</x:v>
      </x:c>
      <x:c r="M2092" t="n">
        <x:v>9</x:v>
      </x:c>
      <x:c r="N2092" s="32" t="n">
        <x:v>0.02</x:v>
      </x:c>
    </x:row>
    <x:row r="2093">
      <x:c r="A2093" t="str">
        <x:v>C02092</x:v>
      </x:c>
      <x:c r="B2093" t="n">
        <x:v>48</x:v>
      </x:c>
      <x:c r="C2093" s="30" t="n">
        <x:v>86462</x:v>
      </x:c>
      <x:c r="D2093" t="n">
        <x:v>741</x:v>
      </x:c>
      <x:c r="E2093" t="n">
        <x:v>39</x:v>
      </x:c>
      <x:c r="F2093" t="str">
        <x:v>Classic</x:v>
      </x:c>
      <x:c r="G2093" t="str">
        <x:v>Digital</x:v>
      </x:c>
      <x:c r="H2093" s="60" t="n">
        <x:v>9218</x:v>
      </x:c>
      <x:c r="I2093" s="60" t="n">
        <x:v>867.51</x:v>
      </x:c>
      <x:c r="J2093" s="32" t="n">
        <x:v>0.21</x:v>
      </x:c>
      <x:c r="K2093" s="32" t="n">
        <x:v>0.867</x:v>
      </x:c>
      <x:c r="L2093" t="n">
        <x:v>0</x:v>
      </x:c>
      <x:c r="M2093" t="n">
        <x:v>9</x:v>
      </x:c>
      <x:c r="N2093" s="32" t="n">
        <x:v>0.02</x:v>
      </x:c>
    </x:row>
    <x:row r="2094">
      <x:c r="A2094" t="str">
        <x:v>C02093</x:v>
      </x:c>
      <x:c r="B2094" t="n">
        <x:v>50</x:v>
      </x:c>
      <x:c r="C2094" s="30" t="n">
        <x:v>30447</x:v>
      </x:c>
      <x:c r="D2094" t="n">
        <x:v>610</x:v>
      </x:c>
      <x:c r="E2094" t="n">
        <x:v>15</x:v>
      </x:c>
      <x:c r="F2094" t="str">
        <x:v>Classic</x:v>
      </x:c>
      <x:c r="G2094" t="str">
        <x:v>Digital</x:v>
      </x:c>
      <x:c r="H2094" s="60" t="n">
        <x:v>1000</x:v>
      </x:c>
      <x:c r="I2094" s="60" t="n">
        <x:v>150</x:v>
      </x:c>
      <x:c r="J2094" s="32" t="n">
        <x:v>0.533</x:v>
      </x:c>
      <x:c r="K2094" s="32" t="n">
        <x:v>0.735</x:v>
      </x:c>
      <x:c r="L2094" t="n">
        <x:v>1</x:v>
      </x:c>
      <x:c r="M2094" t="n">
        <x:v>9</x:v>
      </x:c>
      <x:c r="N2094" s="32" t="n">
        <x:v>0.059</x:v>
      </x:c>
    </x:row>
    <x:row r="2095">
      <x:c r="A2095" t="str">
        <x:v>C02094</x:v>
      </x:c>
      <x:c r="B2095" t="n">
        <x:v>57</x:v>
      </x:c>
      <x:c r="C2095" s="30" t="n">
        <x:v>68953</x:v>
      </x:c>
      <x:c r="D2095" t="n">
        <x:v>634</x:v>
      </x:c>
      <x:c r="E2095" t="n">
        <x:v>22</x:v>
      </x:c>
      <x:c r="F2095" t="str">
        <x:v>Classic</x:v>
      </x:c>
      <x:c r="G2095" t="str">
        <x:v>Digital</x:v>
      </x:c>
      <x:c r="H2095" s="60" t="n">
        <x:v>5094</x:v>
      </x:c>
      <x:c r="I2095" s="60" t="n">
        <x:v>406.11</x:v>
      </x:c>
      <x:c r="J2095" s="32" t="n">
        <x:v>0.435</x:v>
      </x:c>
      <x:c r="K2095" s="32" t="n">
        <x:v>0.799</x:v>
      </x:c>
      <x:c r="L2095" t="n">
        <x:v>0</x:v>
      </x:c>
      <x:c r="M2095" t="n">
        <x:v>6</x:v>
      </x:c>
      <x:c r="N2095" s="32" t="n">
        <x:v>0.186</x:v>
      </x:c>
    </x:row>
    <x:row r="2096">
      <x:c r="A2096" t="str">
        <x:v>C02095</x:v>
      </x:c>
      <x:c r="B2096" t="n">
        <x:v>48</x:v>
      </x:c>
      <x:c r="C2096" s="30" t="n">
        <x:v>57903</x:v>
      </x:c>
      <x:c r="D2096" t="n">
        <x:v>736</x:v>
      </x:c>
      <x:c r="E2096" t="n">
        <x:v>24</x:v>
      </x:c>
      <x:c r="F2096" t="str">
        <x:v>Gold</x:v>
      </x:c>
      <x:c r="G2096" t="str">
        <x:v>Partner</x:v>
      </x:c>
      <x:c r="H2096" s="60" t="n">
        <x:v>10223</x:v>
      </x:c>
      <x:c r="I2096" s="60" t="n">
        <x:v>1281.63</x:v>
      </x:c>
      <x:c r="J2096" s="32" t="n">
        <x:v>0.534</x:v>
      </x:c>
      <x:c r="K2096" s="32" t="n">
        <x:v>0.843</x:v>
      </x:c>
      <x:c r="L2096" t="n">
        <x:v>0</x:v>
      </x:c>
      <x:c r="M2096" t="n">
        <x:v>9</x:v>
      </x:c>
      <x:c r="N2096" s="32" t="n">
        <x:v>0.02</x:v>
      </x:c>
    </x:row>
    <x:row r="2097">
      <x:c r="A2097" t="str">
        <x:v>C02096</x:v>
      </x:c>
      <x:c r="B2097" t="n">
        <x:v>49</x:v>
      </x:c>
      <x:c r="C2097" s="30" t="n">
        <x:v>92639</x:v>
      </x:c>
      <x:c r="D2097" t="n">
        <x:v>672</x:v>
      </x:c>
      <x:c r="E2097" t="n">
        <x:v>9</x:v>
      </x:c>
      <x:c r="F2097" t="str">
        <x:v>Gold</x:v>
      </x:c>
      <x:c r="G2097" t="str">
        <x:v>Branch</x:v>
      </x:c>
      <x:c r="H2097" s="60" t="n">
        <x:v>13486</x:v>
      </x:c>
      <x:c r="I2097" s="60" t="n">
        <x:v>1836.63</x:v>
      </x:c>
      <x:c r="J2097" s="32" t="n">
        <x:v>0.452</x:v>
      </x:c>
      <x:c r="K2097" s="32" t="n">
        <x:v>0.76</x:v>
      </x:c>
      <x:c r="L2097" t="n">
        <x:v>1</x:v>
      </x:c>
      <x:c r="M2097" t="n">
        <x:v>10</x:v>
      </x:c>
      <x:c r="N2097" s="32" t="n">
        <x:v>0.02</x:v>
      </x:c>
    </x:row>
    <x:row r="2098">
      <x:c r="A2098" t="str">
        <x:v>C02097</x:v>
      </x:c>
      <x:c r="B2098" t="n">
        <x:v>34</x:v>
      </x:c>
      <x:c r="C2098" s="30" t="n">
        <x:v>79051</x:v>
      </x:c>
      <x:c r="D2098" t="n">
        <x:v>637</x:v>
      </x:c>
      <x:c r="E2098" t="n">
        <x:v>30</x:v>
      </x:c>
      <x:c r="F2098" t="str">
        <x:v>Gold</x:v>
      </x:c>
      <x:c r="G2098" t="str">
        <x:v>Partner</x:v>
      </x:c>
      <x:c r="H2098" s="60" t="n">
        <x:v>9159</x:v>
      </x:c>
      <x:c r="I2098" s="60" t="n">
        <x:v>1429.19</x:v>
      </x:c>
      <x:c r="J2098" s="32" t="n">
        <x:v>0.321</x:v>
      </x:c>
      <x:c r="K2098" s="32" t="n">
        <x:v>0.742</x:v>
      </x:c>
      <x:c r="L2098" t="n">
        <x:v>0</x:v>
      </x:c>
      <x:c r="M2098" t="n">
        <x:v>9</x:v>
      </x:c>
      <x:c r="N2098" s="32" t="n">
        <x:v>0.02</x:v>
      </x:c>
    </x:row>
    <x:row r="2099">
      <x:c r="A2099" t="str">
        <x:v>C02098</x:v>
      </x:c>
      <x:c r="B2099" t="n">
        <x:v>46</x:v>
      </x:c>
      <x:c r="C2099" s="30" t="n">
        <x:v>135617</x:v>
      </x:c>
      <x:c r="D2099" t="n">
        <x:v>767</x:v>
      </x:c>
      <x:c r="E2099" t="n">
        <x:v>23</x:v>
      </x:c>
      <x:c r="F2099" t="str">
        <x:v>Platinum</x:v>
      </x:c>
      <x:c r="G2099" t="str">
        <x:v>Branch</x:v>
      </x:c>
      <x:c r="H2099" s="60" t="n">
        <x:v>31331</x:v>
      </x:c>
      <x:c r="I2099" s="60" t="n">
        <x:v>3642.28</x:v>
      </x:c>
      <x:c r="J2099" s="32" t="n">
        <x:v>0.342</x:v>
      </x:c>
      <x:c r="K2099" s="32" t="n">
        <x:v>1</x:v>
      </x:c>
      <x:c r="L2099" t="n">
        <x:v>0</x:v>
      </x:c>
      <x:c r="M2099" t="n">
        <x:v>9</x:v>
      </x:c>
      <x:c r="N2099" s="32" t="n">
        <x:v>0.02</x:v>
      </x:c>
    </x:row>
    <x:row r="2100">
      <x:c r="A2100" t="str">
        <x:v>C02099</x:v>
      </x:c>
      <x:c r="B2100" t="n">
        <x:v>32</x:v>
      </x:c>
      <x:c r="C2100" s="30" t="n">
        <x:v>45145</x:v>
      </x:c>
      <x:c r="D2100" t="n">
        <x:v>728</x:v>
      </x:c>
      <x:c r="E2100" t="n">
        <x:v>23</x:v>
      </x:c>
      <x:c r="F2100" t="str">
        <x:v>Classic</x:v>
      </x:c>
      <x:c r="G2100" t="str">
        <x:v>Digital</x:v>
      </x:c>
      <x:c r="H2100" s="60" t="n">
        <x:v>4770</x:v>
      </x:c>
      <x:c r="I2100" s="60" t="n">
        <x:v>447.22</x:v>
      </x:c>
      <x:c r="J2100" s="32" t="n">
        <x:v>0.322</x:v>
      </x:c>
      <x:c r="K2100" s="32" t="n">
        <x:v>0.784</x:v>
      </x:c>
      <x:c r="L2100" t="n">
        <x:v>0</x:v>
      </x:c>
      <x:c r="M2100" t="n">
        <x:v>7</x:v>
      </x:c>
      <x:c r="N2100" s="32" t="n">
        <x:v>0.118</x:v>
      </x:c>
    </x:row>
    <x:row r="2101">
      <x:c r="A2101" t="str">
        <x:v>C02100</x:v>
      </x:c>
      <x:c r="B2101" t="n">
        <x:v>32</x:v>
      </x:c>
      <x:c r="C2101" s="30" t="n">
        <x:v>135222</x:v>
      </x:c>
      <x:c r="D2101" t="n">
        <x:v>680</x:v>
      </x:c>
      <x:c r="E2101" t="n">
        <x:v>30</x:v>
      </x:c>
      <x:c r="F2101" t="str">
        <x:v>Platinum</x:v>
      </x:c>
      <x:c r="G2101" t="str">
        <x:v>Digital </x:v>
      </x:c>
      <x:c r="H2101" s="60" t="n">
        <x:v>28187</x:v>
      </x:c>
      <x:c r="I2101" s="60" t="n">
        <x:v>2736.88</x:v>
      </x:c>
      <x:c r="J2101" s="32" t="n">
        <x:v>0.359</x:v>
      </x:c>
      <x:c r="K2101" s="32" t="n">
        <x:v>0.712</x:v>
      </x:c>
      <x:c r="L2101" t="n">
        <x:v>0</x:v>
      </x:c>
      <x:c r="M2101" t="n">
        <x:v>8</x:v>
      </x:c>
      <x:c r="N2101" s="32" t="n">
        <x:v>0.028</x:v>
      </x:c>
    </x:row>
    <x:row r="2102">
      <x:c r="A2102" t="str">
        <x:v>C02101</x:v>
      </x:c>
      <x:c r="B2102" t="n">
        <x:v>27</x:v>
      </x:c>
      <x:c r="C2102" s="30" t="n">
        <x:v>52905</x:v>
      </x:c>
      <x:c r="D2102" t="n">
        <x:v>737</x:v>
      </x:c>
      <x:c r="E2102" t="n">
        <x:v>45</x:v>
      </x:c>
      <x:c r="F2102" t="str">
        <x:v>Gold</x:v>
      </x:c>
      <x:c r="G2102" t="str">
        <x:v>Digital</x:v>
      </x:c>
      <x:c r="H2102" s="60" t="n">
        <x:v>9832</x:v>
      </x:c>
      <x:c r="I2102" s="60" t="n">
        <x:v>1101.8</x:v>
      </x:c>
      <x:c r="J2102" s="32" t="n">
        <x:v>0.216</x:v>
      </x:c>
      <x:c r="K2102" s="32" t="n">
        <x:v>0.899</x:v>
      </x:c>
      <x:c r="L2102" t="n">
        <x:v>0</x:v>
      </x:c>
      <x:c r="M2102" t="n">
        <x:v>7</x:v>
      </x:c>
      <x:c r="N2102" s="32" t="n">
        <x:v>0.109</x:v>
      </x:c>
    </x:row>
    <x:row r="2103">
      <x:c r="A2103" t="str">
        <x:v>C02102</x:v>
      </x:c>
      <x:c r="B2103" t="n">
        <x:v>23</x:v>
      </x:c>
      <x:c r="C2103" s="30" t="n">
        <x:v>186327</x:v>
      </x:c>
      <x:c r="D2103" t="n">
        <x:v>789</x:v>
      </x:c>
      <x:c r="E2103" t="n">
        <x:v>51</x:v>
      </x:c>
      <x:c r="F2103" t="str">
        <x:v>Gold </x:v>
      </x:c>
      <x:c r="G2103" t="str">
        <x:v>Direct Mail</x:v>
      </x:c>
      <x:c r="H2103" s="60" t="n">
        <x:v>25571</x:v>
      </x:c>
      <x:c r="I2103" s="60" t="n">
        <x:v>3010.63</x:v>
      </x:c>
      <x:c r="J2103" s="32" t="n">
        <x:v>0.181</x:v>
      </x:c>
      <x:c r="K2103" s="32" t="n">
        <x:v>0.878</x:v>
      </x:c>
      <x:c r="L2103" t="n">
        <x:v>0</x:v>
      </x:c>
      <x:c r="M2103" t="n">
        <x:v>7</x:v>
      </x:c>
      <x:c r="N2103" s="32" t="n">
        <x:v>0.114</x:v>
      </x:c>
    </x:row>
    <x:row r="2104">
      <x:c r="A2104" t="str">
        <x:v>C02103</x:v>
      </x:c>
      <x:c r="B2104" t="n">
        <x:v>51</x:v>
      </x:c>
      <x:c r="C2104" s="30" t="n">
        <x:v>38725</x:v>
      </x:c>
      <x:c r="D2104" t="n">
        <x:v>678</x:v>
      </x:c>
      <x:c r="E2104" t="n">
        <x:v>16</x:v>
      </x:c>
      <x:c r="F2104" t="str">
        <x:v>Classic</x:v>
      </x:c>
      <x:c r="G2104" t="str">
        <x:v>Partner</x:v>
      </x:c>
      <x:c r="H2104" s="60" t="n">
        <x:v>1326</x:v>
      </x:c>
      <x:c r="I2104" s="60" t="n">
        <x:v>414.73</x:v>
      </x:c>
      <x:c r="J2104" s="32" t="n">
        <x:v>0.507</x:v>
      </x:c>
      <x:c r="K2104" s="32" t="n">
        <x:v>0.661</x:v>
      </x:c>
      <x:c r="L2104" t="n">
        <x:v>0</x:v>
      </x:c>
      <x:c r="M2104" t="n">
        <x:v>7</x:v>
      </x:c>
      <x:c r="N2104" s="32" t="n">
        <x:v>0.094</x:v>
      </x:c>
    </x:row>
    <x:row r="2105">
      <x:c r="A2105" t="str">
        <x:v>C02104</x:v>
      </x:c>
      <x:c r="B2105" t="n">
        <x:v>49</x:v>
      </x:c>
      <x:c r="C2105" s="30" t="n">
        <x:v>77301</x:v>
      </x:c>
      <x:c r="D2105" t="n">
        <x:v>697</x:v>
      </x:c>
      <x:c r="E2105" t="n">
        <x:v>34</x:v>
      </x:c>
      <x:c r="F2105" t="str">
        <x:v>Classic</x:v>
      </x:c>
      <x:c r="G2105" t="str">
        <x:v>Branch</x:v>
      </x:c>
      <x:c r="H2105" s="60" t="n">
        <x:v>9124</x:v>
      </x:c>
      <x:c r="I2105" s="60" t="n">
        <x:v>811.09</x:v>
      </x:c>
      <x:c r="J2105" s="32" t="n">
        <x:v>0.43</x:v>
      </x:c>
      <x:c r="K2105" s="32" t="n">
        <x:v>0.872</x:v>
      </x:c>
      <x:c r="L2105" t="n">
        <x:v>0</x:v>
      </x:c>
      <x:c r="M2105" t="n">
        <x:v>9</x:v>
      </x:c>
      <x:c r="N2105" s="32" t="n">
        <x:v>0.02</x:v>
      </x:c>
    </x:row>
    <x:row r="2106">
      <x:c r="A2106" t="str">
        <x:v>C02105</x:v>
      </x:c>
      <x:c r="B2106" t="n">
        <x:v>31</x:v>
      </x:c>
      <x:c r="C2106" s="30" t="n">
        <x:v>64195</x:v>
      </x:c>
      <x:c r="D2106" t="n">
        <x:v>636</x:v>
      </x:c>
      <x:c r="E2106" t="n">
        <x:v>20</x:v>
      </x:c>
      <x:c r="F2106" t="str">
        <x:v>Classic</x:v>
      </x:c>
      <x:c r="G2106" t="str">
        <x:v>PARTNER</x:v>
      </x:c>
      <x:c r="H2106" s="60" t="n">
        <x:v>3450</x:v>
      </x:c>
      <x:c r="I2106" s="60" t="n">
        <x:v>371.1</x:v>
      </x:c>
      <x:c r="J2106" s="32" t="n">
        <x:v>0.459</x:v>
      </x:c>
      <x:c r="K2106" s="32" t="n">
        <x:v>0.651</x:v>
      </x:c>
      <x:c r="L2106" t="n">
        <x:v>0</x:v>
      </x:c>
      <x:c r="M2106" t="n">
        <x:v>8</x:v>
      </x:c>
      <x:c r="N2106" s="32" t="n">
        <x:v>0.052</x:v>
      </x:c>
    </x:row>
    <x:row r="2107">
      <x:c r="A2107" t="str">
        <x:v>C02106</x:v>
      </x:c>
      <x:c r="B2107" t="n">
        <x:v>36</x:v>
      </x:c>
      <x:c r="C2107" s="30" t="n">
        <x:v>70207</x:v>
      </x:c>
      <x:c r="D2107" t="n">
        <x:v>627</x:v>
      </x:c>
      <x:c r="E2107" t="n">
        <x:v>27</x:v>
      </x:c>
      <x:c r="F2107" t="str">
        <x:v>Classic</x:v>
      </x:c>
      <x:c r="G2107" t="str">
        <x:v>Digital</x:v>
      </x:c>
      <x:c r="H2107" s="60" t="n">
        <x:v>2706</x:v>
      </x:c>
      <x:c r="I2107" s="60" t="n">
        <x:v>391.76</x:v>
      </x:c>
      <x:c r="J2107" s="32" t="n">
        <x:v>0.475</x:v>
      </x:c>
      <x:c r="K2107" s="32" t="n">
        <x:v>0.597</x:v>
      </x:c>
      <x:c r="L2107" t="n">
        <x:v>0</x:v>
      </x:c>
      <x:c r="M2107" t="n">
        <x:v>5</x:v>
      </x:c>
      <x:c r="N2107" s="32" t="n">
        <x:v>0.182</x:v>
      </x:c>
    </x:row>
    <x:row r="2108">
      <x:c r="A2108" t="str">
        <x:v>C02107</x:v>
      </x:c>
      <x:c r="B2108" t="n">
        <x:v>55</x:v>
      </x:c>
      <x:c r="C2108" s="30" t="n">
        <x:v>40162</x:v>
      </x:c>
      <x:c r="D2108" t="n">
        <x:v>764</x:v>
      </x:c>
      <x:c r="E2108" t="n">
        <x:v>22</x:v>
      </x:c>
      <x:c r="F2108" t="str">
        <x:v>Gold</x:v>
      </x:c>
      <x:c r="G2108" t="str">
        <x:v>Partner</x:v>
      </x:c>
      <x:c r="H2108" s="60" t="n">
        <x:v>9516</x:v>
      </x:c>
      <x:c r="I2108" s="60" t="n">
        <x:v>636.08</x:v>
      </x:c>
      <x:c r="J2108" s="32" t="n">
        <x:v>0.182</x:v>
      </x:c>
      <x:c r="K2108" s="32" t="n">
        <x:v>0.909</x:v>
      </x:c>
      <x:c r="L2108" t="n">
        <x:v>0</x:v>
      </x:c>
      <x:c r="M2108" t="n">
        <x:v>8</x:v>
      </x:c>
      <x:c r="N2108" s="32" t="n">
        <x:v>0.104</x:v>
      </x:c>
    </x:row>
    <x:row r="2109">
      <x:c r="A2109" t="str">
        <x:v>C02108</x:v>
      </x:c>
      <x:c r="B2109" t="n">
        <x:v>34</x:v>
      </x:c>
      <x:c r="C2109" s="30" t="n">
        <x:v>58363</x:v>
      </x:c>
      <x:c r="D2109" t="n">
        <x:v>618</x:v>
      </x:c>
      <x:c r="E2109" t="n">
        <x:v>38</x:v>
      </x:c>
      <x:c r="F2109" t="str">
        <x:v>Classic</x:v>
      </x:c>
      <x:c r="G2109" t="str">
        <x:v>Partner</x:v>
      </x:c>
      <x:c r="H2109" s="60" t="n">
        <x:v>5986</x:v>
      </x:c>
      <x:c r="I2109" s="60" t="n">
        <x:v>906.43</x:v>
      </x:c>
      <x:c r="J2109" s="32" t="n">
        <x:v>0.308</x:v>
      </x:c>
      <x:c r="K2109" s="32" t="n">
        <x:v>0.693</x:v>
      </x:c>
      <x:c r="L2109" t="n">
        <x:v>0</x:v>
      </x:c>
      <x:c r="M2109" t="n">
        <x:v>9</x:v>
      </x:c>
      <x:c r="N2109" s="32" t="n">
        <x:v>0.042</x:v>
      </x:c>
    </x:row>
    <x:row r="2110">
      <x:c r="A2110" t="str">
        <x:v>C02109</x:v>
      </x:c>
      <x:c r="B2110" t="n">
        <x:v>47</x:v>
      </x:c>
      <x:c r="C2110" s="30" t="n">
        <x:v>55981</x:v>
      </x:c>
      <x:c r="D2110" t="n">
        <x:v>719</x:v>
      </x:c>
      <x:c r="E2110" t="n">
        <x:v>17</x:v>
      </x:c>
      <x:c r="F2110" t="str">
        <x:v>Gold</x:v>
      </x:c>
      <x:c r="G2110" t="str">
        <x:v>Digital</x:v>
      </x:c>
      <x:c r="H2110" s="60" t="n">
        <x:v>3928</x:v>
      </x:c>
      <x:c r="I2110" s="60" t="n">
        <x:v>505.14</x:v>
      </x:c>
      <x:c r="J2110" s="32" t="n">
        <x:v>0.278</x:v>
      </x:c>
      <x:c r="K2110" s="32" t="n">
        <x:v>0.976</x:v>
      </x:c>
      <x:c r="L2110" t="n">
        <x:v>0</x:v>
      </x:c>
      <x:c r="M2110" t="n">
        <x:v>6</x:v>
      </x:c>
      <x:c r="N2110" s="32" t="n">
        <x:v>0.267</x:v>
      </x:c>
    </x:row>
    <x:row r="2111">
      <x:c r="A2111" t="str">
        <x:v>C02110</x:v>
      </x:c>
      <x:c r="B2111" t="n">
        <x:v>53</x:v>
      </x:c>
      <x:c r="C2111" s="30" t="n">
        <x:v>72002</x:v>
      </x:c>
      <x:c r="D2111" t="n">
        <x:v>690</x:v>
      </x:c>
      <x:c r="E2111" t="n">
        <x:v>17</x:v>
      </x:c>
      <x:c r="F2111" t="str">
        <x:v>GOLD</x:v>
      </x:c>
      <x:c r="G2111" t="str">
        <x:v>Branch</x:v>
      </x:c>
      <x:c r="H2111" s="60" t="n">
        <x:v>10121</x:v>
      </x:c>
      <x:c r="I2111" s="60" t="n">
        <x:v>1009</x:v>
      </x:c>
      <x:c r="J2111" s="32" t="n">
        <x:v>0.454</x:v>
      </x:c>
      <x:c r="K2111" s="32" t="n">
        <x:v>0.757</x:v>
      </x:c>
      <x:c r="L2111" t="n">
        <x:v>0</x:v>
      </x:c>
      <x:c r="M2111" t="n">
        <x:v>7</x:v>
      </x:c>
      <x:c r="N2111" s="32" t="n">
        <x:v>0.142</x:v>
      </x:c>
    </x:row>
    <x:row r="2112">
      <x:c r="A2112" t="str">
        <x:v>C02111</x:v>
      </x:c>
      <x:c r="B2112" t="n">
        <x:v>34</x:v>
      </x:c>
      <x:c r="C2112" s="30" t="n">
        <x:v>62992</x:v>
      </x:c>
      <x:c r="D2112" t="n">
        <x:v>665</x:v>
      </x:c>
      <x:c r="E2112" t="n">
        <x:v>41</x:v>
      </x:c>
      <x:c r="F2112" t="str">
        <x:v>Gold</x:v>
      </x:c>
      <x:c r="G2112" t="str">
        <x:v>Branch</x:v>
      </x:c>
      <x:c r="H2112" s="60" t="n">
        <x:v>8274</x:v>
      </x:c>
      <x:c r="I2112" s="60" t="n">
        <x:v>1101.93</x:v>
      </x:c>
      <x:c r="J2112" s="32" t="n">
        <x:v>0.407</x:v>
      </x:c>
      <x:c r="K2112" s="32" t="n">
        <x:v>0.811</x:v>
      </x:c>
      <x:c r="L2112" t="n">
        <x:v>0</x:v>
      </x:c>
      <x:c r="M2112" t="n">
        <x:v>9</x:v>
      </x:c>
      <x:c r="N2112" s="32" t="n">
        <x:v>0.035</x:v>
      </x:c>
    </x:row>
    <x:row r="2113">
      <x:c r="A2113" t="str">
        <x:v>C02112</x:v>
      </x:c>
      <x:c r="B2113" t="n">
        <x:v>24</x:v>
      </x:c>
      <x:c r="C2113" s="30" t="n">
        <x:v>76853</x:v>
      </x:c>
      <x:c r="D2113" t="n">
        <x:v>623</x:v>
      </x:c>
      <x:c r="E2113" t="n">
        <x:v>39</x:v>
      </x:c>
      <x:c r="F2113" t="str">
        <x:v>Classic</x:v>
      </x:c>
      <x:c r="G2113" t="str">
        <x:v>Partner</x:v>
      </x:c>
      <x:c r="H2113" s="60" t="n">
        <x:v>3592</x:v>
      </x:c>
      <x:c r="I2113" s="60" t="n">
        <x:v>585.75</x:v>
      </x:c>
      <x:c r="J2113" s="32" t="n">
        <x:v>0.296</x:v>
      </x:c>
      <x:c r="K2113" s="32" t="n">
        <x:v>0.785</x:v>
      </x:c>
      <x:c r="L2113" t="n">
        <x:v>0</x:v>
      </x:c>
      <x:c r="M2113" t="n">
        <x:v>8</x:v>
      </x:c>
      <x:c r="N2113" s="32" t="n">
        <x:v>0.082</x:v>
      </x:c>
    </x:row>
    <x:row r="2114">
      <x:c r="A2114" t="str">
        <x:v>C02113</x:v>
      </x:c>
      <x:c r="B2114" t="n">
        <x:v>54</x:v>
      </x:c>
      <x:c r="C2114" s="30" t="n">
        <x:v>129625</x:v>
      </x:c>
      <x:c r="D2114" t="n">
        <x:v>639</x:v>
      </x:c>
      <x:c r="E2114" t="n">
        <x:v>36</x:v>
      </x:c>
      <x:c r="F2114" t="str">
        <x:v>Classic</x:v>
      </x:c>
      <x:c r="G2114" t="str">
        <x:v>Branch</x:v>
      </x:c>
      <x:c r="H2114" s="60" t="n">
        <x:v>9905</x:v>
      </x:c>
      <x:c r="I2114" s="60" t="n">
        <x:v>1038.16</x:v>
      </x:c>
      <x:c r="J2114" s="32" t="n">
        <x:v>0.371</x:v>
      </x:c>
      <x:c r="K2114" s="32" t="n">
        <x:v>0.694</x:v>
      </x:c>
      <x:c r="L2114" t="n">
        <x:v>0</x:v>
      </x:c>
      <x:c r="M2114" t="n">
        <x:v>7</x:v>
      </x:c>
      <x:c r="N2114" s="32" t="n">
        <x:v>0.119</x:v>
      </x:c>
    </x:row>
    <x:row r="2115">
      <x:c r="A2115" t="str">
        <x:v>C02114</x:v>
      </x:c>
      <x:c r="B2115" t="n">
        <x:v>68</x:v>
      </x:c>
      <x:c r="C2115" s="30" t="n">
        <x:v>73423</x:v>
      </x:c>
      <x:c r="D2115" t="n">
        <x:v>635</x:v>
      </x:c>
      <x:c r="E2115" t="n">
        <x:v>39</x:v>
      </x:c>
      <x:c r="F2115" t="str">
        <x:v>Classic</x:v>
      </x:c>
      <x:c r="G2115" t="str">
        <x:v>Digital</x:v>
      </x:c>
      <x:c r="H2115" s="60" t="n">
        <x:v>4222</x:v>
      </x:c>
      <x:c r="I2115" s="60" t="n">
        <x:v>997.55</x:v>
      </x:c>
      <x:c r="J2115" s="32" t="n">
        <x:v>0.647</x:v>
      </x:c>
      <x:c r="K2115" s="32" t="n">
        <x:v>0.566</x:v>
      </x:c>
      <x:c r="L2115" t="n">
        <x:v>1</x:v>
      </x:c>
      <x:c r="M2115" t="n">
        <x:v>7</x:v>
      </x:c>
      <x:c r="N2115" s="32" t="n">
        <x:v>0.085</x:v>
      </x:c>
    </x:row>
    <x:row r="2116">
      <x:c r="A2116" t="str">
        <x:v>C02115</x:v>
      </x:c>
      <x:c r="B2116" t="n">
        <x:v>24</x:v>
      </x:c>
      <x:c r="C2116" s="30" t="n">
        <x:v>40073</x:v>
      </x:c>
      <x:c r="D2116" t="n">
        <x:v>604</x:v>
      </x:c>
      <x:c r="E2116" t="n">
        <x:v>37</x:v>
      </x:c>
      <x:c r="F2116" t="str">
        <x:v>Classic</x:v>
      </x:c>
      <x:c r="G2116" t="str">
        <x:v>Partner</x:v>
      </x:c>
      <x:c r="H2116" s="60" t="n">
        <x:v>3042</x:v>
      </x:c>
      <x:c r="I2116" s="60" t="n">
        <x:v>322.8</x:v>
      </x:c>
      <x:c r="J2116" s="32" t="n">
        <x:v>0.649</x:v>
      </x:c>
      <x:c r="K2116" s="32" t="n">
        <x:v>0.689</x:v>
      </x:c>
      <x:c r="L2116" t="n">
        <x:v>1</x:v>
      </x:c>
      <x:c r="M2116" t="n">
        <x:v>7</x:v>
      </x:c>
      <x:c r="N2116" s="32" t="n">
        <x:v>0.095</x:v>
      </x:c>
    </x:row>
    <x:row r="2117">
      <x:c r="A2117" t="str">
        <x:v>C02116</x:v>
      </x:c>
      <x:c r="B2117" t="n">
        <x:v>52</x:v>
      </x:c>
      <x:c r="C2117" s="30" t="n">
        <x:v>112890</x:v>
      </x:c>
      <x:c r="D2117" t="n">
        <x:v>629</x:v>
      </x:c>
      <x:c r="E2117" t="n">
        <x:v>29</x:v>
      </x:c>
      <x:c r="F2117" t="str">
        <x:v>Gold</x:v>
      </x:c>
      <x:c r="G2117" t="str">
        <x:v>Branch</x:v>
      </x:c>
      <x:c r="H2117" s="60" t="n">
        <x:v>12372</x:v>
      </x:c>
      <x:c r="I2117" s="60" t="n">
        <x:v>1988.04</x:v>
      </x:c>
      <x:c r="J2117" s="32" t="n">
        <x:v>0.584</x:v>
      </x:c>
      <x:c r="K2117" s="32" t="n">
        <x:v>0.599</x:v>
      </x:c>
      <x:c r="L2117" t="n">
        <x:v>0</x:v>
      </x:c>
      <x:c r="M2117" t="n">
        <x:v>6</x:v>
      </x:c>
      <x:c r="N2117" s="32" t="n">
        <x:v>0.173</x:v>
      </x:c>
    </x:row>
    <x:row r="2118">
      <x:c r="A2118" t="str">
        <x:v>C02117</x:v>
      </x:c>
      <x:c r="B2118" t="n">
        <x:v>46</x:v>
      </x:c>
      <x:c r="C2118" s="30" t="n">
        <x:v>44402</x:v>
      </x:c>
      <x:c r="D2118" t="n">
        <x:v>659</x:v>
      </x:c>
      <x:c r="E2118" t="n">
        <x:v>62</x:v>
      </x:c>
      <x:c r="F2118" t="str">
        <x:v>Classic</x:v>
      </x:c>
      <x:c r="G2118" t="str">
        <x:v>Partner</x:v>
      </x:c>
      <x:c r="H2118" s="60" t="n">
        <x:v>3212</x:v>
      </x:c>
      <x:c r="I2118" s="60" t="n">
        <x:v>643.81</x:v>
      </x:c>
      <x:c r="J2118" s="32" t="n">
        <x:v>0.293</x:v>
      </x:c>
      <x:c r="K2118" s="32" t="n">
        <x:v>0.706</x:v>
      </x:c>
      <x:c r="L2118" t="n">
        <x:v>0</x:v>
      </x:c>
      <x:c r="M2118" t="n">
        <x:v>8</x:v>
      </x:c>
      <x:c r="N2118" s="32" t="n">
        <x:v>0.033</x:v>
      </x:c>
    </x:row>
    <x:row r="2119">
      <x:c r="A2119" t="str">
        <x:v>C02118</x:v>
      </x:c>
      <x:c r="B2119" t="n">
        <x:v>25</x:v>
      </x:c>
      <x:c r="C2119" s="30" t="n">
        <x:v>37380</x:v>
      </x:c>
      <x:c r="D2119" t="n">
        <x:v>643</x:v>
      </x:c>
      <x:c r="E2119" t="n">
        <x:v>38</x:v>
      </x:c>
      <x:c r="F2119" t="str">
        <x:v>Classic</x:v>
      </x:c>
      <x:c r="G2119" t="str">
        <x:v> Partner</x:v>
      </x:c>
      <x:c r="H2119" s="60" t="n">
        <x:v>3479</x:v>
      </x:c>
      <x:c r="I2119" s="60" t="n">
        <x:v>150</x:v>
      </x:c>
      <x:c r="J2119" s="32" t="n">
        <x:v>0.367</x:v>
      </x:c>
      <x:c r="K2119" s="32" t="n">
        <x:v>0.669</x:v>
      </x:c>
      <x:c r="L2119" t="n">
        <x:v>0</x:v>
      </x:c>
      <x:c r="M2119" t="n">
        <x:v>6</x:v>
      </x:c>
      <x:c r="N2119" s="32" t="n">
        <x:v>0.191</x:v>
      </x:c>
    </x:row>
    <x:row r="2120">
      <x:c r="A2120" t="str">
        <x:v>C02119</x:v>
      </x:c>
      <x:c r="B2120" t="n">
        <x:v>70</x:v>
      </x:c>
      <x:c r="C2120" s="30" t="n">
        <x:v>63683</x:v>
      </x:c>
      <x:c r="D2120" t="n">
        <x:v>701</x:v>
      </x:c>
      <x:c r="E2120" t="n">
        <x:v>28</x:v>
      </x:c>
      <x:c r="F2120" t="str">
        <x:v>Gold</x:v>
      </x:c>
      <x:c r="G2120" t="str">
        <x:v>Digital</x:v>
      </x:c>
      <x:c r="H2120" s="60" t="n">
        <x:v>9192</x:v>
      </x:c>
      <x:c r="I2120" s="60" t="n">
        <x:v>1358.79</x:v>
      </x:c>
      <x:c r="J2120" s="32" t="n">
        <x:v>0.578</x:v>
      </x:c>
      <x:c r="K2120" s="32" t="n">
        <x:v>0.669</x:v>
      </x:c>
      <x:c r="L2120" t="n">
        <x:v>0</x:v>
      </x:c>
      <x:c r="M2120" t="n">
        <x:v>3</x:v>
      </x:c>
      <x:c r="N2120" s="32" t="n">
        <x:v>0.312</x:v>
      </x:c>
    </x:row>
    <x:row r="2121">
      <x:c r="A2121" t="str">
        <x:v>C02120</x:v>
      </x:c>
      <x:c r="B2121" t="n">
        <x:v>41</x:v>
      </x:c>
      <x:c r="C2121" s="30" t="n">
        <x:v>49609</x:v>
      </x:c>
      <x:c r="D2121" t="n">
        <x:v>730</x:v>
      </x:c>
      <x:c r="E2121" t="n">
        <x:v>17</x:v>
      </x:c>
      <x:c r="F2121" t="str">
        <x:v>Gold</x:v>
      </x:c>
      <x:c r="G2121" t="str">
        <x:v>Partner</x:v>
      </x:c>
      <x:c r="H2121" s="60" t="n">
        <x:v>9020</x:v>
      </x:c>
      <x:c r="I2121" s="60" t="n">
        <x:v>612.62</x:v>
      </x:c>
      <x:c r="J2121" s="32" t="n">
        <x:v>0.182</x:v>
      </x:c>
      <x:c r="K2121" s="32" t="n">
        <x:v>0.804</x:v>
      </x:c>
      <x:c r="L2121" t="n">
        <x:v>0</x:v>
      </x:c>
      <x:c r="M2121" t="n">
        <x:v>5</x:v>
      </x:c>
      <x:c r="N2121" s="32" t="n">
        <x:v>0.341</x:v>
      </x:c>
    </x:row>
    <x:row r="2122">
      <x:c r="A2122" t="str">
        <x:v>C02121</x:v>
      </x:c>
      <x:c r="B2122" t="n">
        <x:v>51</x:v>
      </x:c>
      <x:c r="C2122" s="30" t="n">
        <x:v>56028</x:v>
      </x:c>
      <x:c r="D2122" t="n">
        <x:v>700</x:v>
      </x:c>
      <x:c r="E2122" t="n">
        <x:v>11</x:v>
      </x:c>
      <x:c r="F2122" t="str">
        <x:v>gold</x:v>
      </x:c>
      <x:c r="G2122" t="str">
        <x:v>Branch</x:v>
      </x:c>
      <x:c r="H2122" s="60" t="n">
        <x:v>6993</x:v>
      </x:c>
      <x:c r="I2122" s="60" t="n">
        <x:v>941.52</x:v>
      </x:c>
      <x:c r="J2122" s="32" t="n">
        <x:v>0.347</x:v>
      </x:c>
      <x:c r="K2122" s="32" t="n">
        <x:v>0.792</x:v>
      </x:c>
      <x:c r="L2122" t="n">
        <x:v>0</x:v>
      </x:c>
      <x:c r="M2122" t="n">
        <x:v>9</x:v>
      </x:c>
      <x:c r="N2122" s="32" t="n">
        <x:v>0.02</x:v>
      </x:c>
    </x:row>
    <x:row r="2123">
      <x:c r="A2123" t="str">
        <x:v>C02122</x:v>
      </x:c>
      <x:c r="B2123" t="n">
        <x:v>44</x:v>
      </x:c>
      <x:c r="C2123" s="30" t="n">
        <x:v>110581</x:v>
      </x:c>
      <x:c r="D2123" t="n">
        <x:v>596</x:v>
      </x:c>
      <x:c r="E2123" t="n">
        <x:v>38</x:v>
      </x:c>
      <x:c r="F2123" t="str">
        <x:v>Gold</x:v>
      </x:c>
      <x:c r="G2123" t="str">
        <x:v>Direct Mail</x:v>
      </x:c>
      <x:c r="H2123" s="60" t="n">
        <x:v>15155</x:v>
      </x:c>
      <x:c r="I2123" s="60" t="n">
        <x:v>1892.57</x:v>
      </x:c>
      <x:c r="J2123" s="32" t="n">
        <x:v>0.528</x:v>
      </x:c>
      <x:c r="K2123" s="32" t="n">
        <x:v>0.712</x:v>
      </x:c>
      <x:c r="L2123" t="n">
        <x:v>0</x:v>
      </x:c>
      <x:c r="M2123" t="n">
        <x:v>7</x:v>
      </x:c>
      <x:c r="N2123" s="32" t="n">
        <x:v>0.138</x:v>
      </x:c>
    </x:row>
    <x:row r="2124">
      <x:c r="A2124" t="str">
        <x:v>C02123</x:v>
      </x:c>
      <x:c r="B2124" t="n">
        <x:v>37</x:v>
      </x:c>
      <x:c r="C2124" s="30" t="n">
        <x:v>30054</x:v>
      </x:c>
      <x:c r="D2124" t="n">
        <x:v>643</x:v>
      </x:c>
      <x:c r="E2124" t="n">
        <x:v>6</x:v>
      </x:c>
      <x:c r="F2124" t="str">
        <x:v>Classic</x:v>
      </x:c>
      <x:c r="G2124" t="str">
        <x:v>Direct Mail</x:v>
      </x:c>
      <x:c r="H2124" s="60" t="n">
        <x:v>1000</x:v>
      </x:c>
      <x:c r="I2124" s="60" t="n">
        <x:v>150</x:v>
      </x:c>
      <x:c r="J2124" s="32" t="n">
        <x:v>0.452</x:v>
      </x:c>
      <x:c r="K2124" s="32" t="n">
        <x:v>0.619</x:v>
      </x:c>
      <x:c r="L2124" t="n">
        <x:v>0</x:v>
      </x:c>
      <x:c r="M2124" t="n">
        <x:v>10</x:v>
      </x:c>
      <x:c r="N2124" s="32" t="n">
        <x:v>0.02</x:v>
      </x:c>
    </x:row>
    <x:row r="2125">
      <x:c r="A2125" t="str">
        <x:v>C02124</x:v>
      </x:c>
      <x:c r="B2125" t="n">
        <x:v>29</x:v>
      </x:c>
      <x:c r="C2125" s="30" t="n">
        <x:v>106409</x:v>
      </x:c>
      <x:c r="D2125" t="n">
        <x:v>795</x:v>
      </x:c>
      <x:c r="E2125" t="n">
        <x:v>31</x:v>
      </x:c>
      <x:c r="F2125" t="str">
        <x:v>Gold</x:v>
      </x:c>
      <x:c r="G2125" t="str">
        <x:v>Branch</x:v>
      </x:c>
      <x:c r="H2125" s="60" t="n">
        <x:v>20974</x:v>
      </x:c>
      <x:c r="I2125" s="60" t="n">
        <x:v>1794.04</x:v>
      </x:c>
      <x:c r="J2125" s="32" t="n">
        <x:v>0.219</x:v>
      </x:c>
      <x:c r="K2125" s="32" t="n">
        <x:v>0.858</x:v>
      </x:c>
      <x:c r="L2125" t="n">
        <x:v>0</x:v>
      </x:c>
      <x:c r="M2125" t="n">
        <x:v>5</x:v>
      </x:c>
      <x:c r="N2125" s="32" t="n">
        <x:v>0.194</x:v>
      </x:c>
    </x:row>
    <x:row r="2126">
      <x:c r="A2126" t="str">
        <x:v>C02125</x:v>
      </x:c>
      <x:c r="B2126" t="n">
        <x:v>21</x:v>
      </x:c>
      <x:c r="C2126" s="30" t="n">
        <x:v>66776</x:v>
      </x:c>
      <x:c r="D2126" t="n">
        <x:v>761</x:v>
      </x:c>
      <x:c r="E2126" t="n">
        <x:v>21</x:v>
      </x:c>
      <x:c r="F2126" t="str">
        <x:v>Gold</x:v>
      </x:c>
      <x:c r="G2126" t="str">
        <x:v>Direct Mail</x:v>
      </x:c>
      <x:c r="H2126" s="60" t="n">
        <x:v>12409</x:v>
      </x:c>
      <x:c r="I2126" s="60" t="n">
        <x:v>1145.81</x:v>
      </x:c>
      <x:c r="J2126" s="32" t="n">
        <x:v>0.379</x:v>
      </x:c>
      <x:c r="K2126" s="32" t="n">
        <x:v>0.885</x:v>
      </x:c>
      <x:c r="L2126" t="n">
        <x:v>0</x:v>
      </x:c>
      <x:c r="M2126" t="str"/>
      <x:c r="N2126" s="32" t="n">
        <x:v>0.183</x:v>
      </x:c>
    </x:row>
    <x:row r="2127">
      <x:c r="A2127" t="str">
        <x:v>C02126</x:v>
      </x:c>
      <x:c r="B2127" t="n">
        <x:v>44</x:v>
      </x:c>
      <x:c r="C2127" s="30" t="n">
        <x:v>38558</x:v>
      </x:c>
      <x:c r="D2127" t="n">
        <x:v>723</x:v>
      </x:c>
      <x:c r="E2127" t="n">
        <x:v>52</x:v>
      </x:c>
      <x:c r="F2127" t="str">
        <x:v>Classic</x:v>
      </x:c>
      <x:c r="G2127" t="str">
        <x:v>Partner</x:v>
      </x:c>
      <x:c r="H2127" s="60" t="n">
        <x:v>7624</x:v>
      </x:c>
      <x:c r="I2127" s="60" t="n">
        <x:v>457.27</x:v>
      </x:c>
      <x:c r="J2127" s="32" t="n">
        <x:v>0.235</x:v>
      </x:c>
      <x:c r="K2127" s="32" t="n">
        <x:v>0.993</x:v>
      </x:c>
      <x:c r="L2127" t="n">
        <x:v>0</x:v>
      </x:c>
      <x:c r="M2127" t="n">
        <x:v>10</x:v>
      </x:c>
      <x:c r="N2127" s="32" t="n">
        <x:v>0.02</x:v>
      </x:c>
    </x:row>
    <x:row r="2128">
      <x:c r="A2128" t="str">
        <x:v>C02127</x:v>
      </x:c>
      <x:c r="B2128" t="n">
        <x:v>40</x:v>
      </x:c>
      <x:c r="C2128" s="30" t="n">
        <x:v>54901</x:v>
      </x:c>
      <x:c r="D2128" t="n">
        <x:v>725</x:v>
      </x:c>
      <x:c r="E2128" t="n">
        <x:v>38</x:v>
      </x:c>
      <x:c r="F2128" t="str">
        <x:v>Gold</x:v>
      </x:c>
      <x:c r="G2128" t="str">
        <x:v>Digital</x:v>
      </x:c>
      <x:c r="H2128" s="60" t="n">
        <x:v>7348</x:v>
      </x:c>
      <x:c r="I2128" s="60" t="n">
        <x:v>947.96</x:v>
      </x:c>
      <x:c r="J2128" s="32" t="n">
        <x:v>0.33</x:v>
      </x:c>
      <x:c r="K2128" s="32" t="n">
        <x:v>0.875</x:v>
      </x:c>
      <x:c r="L2128" t="n">
        <x:v>1</x:v>
      </x:c>
      <x:c r="M2128" t="n">
        <x:v>5</x:v>
      </x:c>
      <x:c r="N2128" s="32" t="n">
        <x:v>0.221</x:v>
      </x:c>
    </x:row>
    <x:row r="2129">
      <x:c r="A2129" t="str">
        <x:v>C02128</x:v>
      </x:c>
      <x:c r="B2129" t="n">
        <x:v>47</x:v>
      </x:c>
      <x:c r="C2129" s="30" t="n">
        <x:v>45423</x:v>
      </x:c>
      <x:c r="D2129" t="n">
        <x:v>727</x:v>
      </x:c>
      <x:c r="E2129" t="n">
        <x:v>12</x:v>
      </x:c>
      <x:c r="F2129" t="str">
        <x:v>Gold</x:v>
      </x:c>
      <x:c r="G2129" t="str">
        <x:v>Branch</x:v>
      </x:c>
      <x:c r="H2129" s="60" t="n">
        <x:v>10200</x:v>
      </x:c>
      <x:c r="I2129" s="60" t="n">
        <x:v>792</x:v>
      </x:c>
      <x:c r="J2129" s="32" t="n">
        <x:v>0.326</x:v>
      </x:c>
      <x:c r="K2129" s="32" t="n">
        <x:v>1</x:v>
      </x:c>
      <x:c r="L2129" t="n">
        <x:v>0</x:v>
      </x:c>
      <x:c r="M2129" t="n">
        <x:v>8</x:v>
      </x:c>
      <x:c r="N2129" s="32" t="n">
        <x:v>0.102</x:v>
      </x:c>
    </x:row>
    <x:row r="2130">
      <x:c r="A2130" t="str">
        <x:v>C02129</x:v>
      </x:c>
      <x:c r="B2130" t="n">
        <x:v>23</x:v>
      </x:c>
      <x:c r="C2130" s="30" t="n">
        <x:v>73058</x:v>
      </x:c>
      <x:c r="D2130" t="n">
        <x:v>741</x:v>
      </x:c>
      <x:c r="E2130" t="n">
        <x:v>19</x:v>
      </x:c>
      <x:c r="F2130" t="str">
        <x:v>Gold</x:v>
      </x:c>
      <x:c r="G2130" t="str">
        <x:v>Partner</x:v>
      </x:c>
      <x:c r="H2130" s="60" t="n">
        <x:v>15497</x:v>
      </x:c>
      <x:c r="I2130" s="60" t="n">
        <x:v>1280.32</x:v>
      </x:c>
      <x:c r="J2130" s="32" t="n">
        <x:v>0.47</x:v>
      </x:c>
      <x:c r="K2130" s="32" t="n">
        <x:v>0.91</x:v>
      </x:c>
      <x:c r="L2130" t="n">
        <x:v>0</x:v>
      </x:c>
      <x:c r="M2130" t="n">
        <x:v>6</x:v>
      </x:c>
      <x:c r="N2130" s="32" t="n">
        <x:v>0.177</x:v>
      </x:c>
    </x:row>
    <x:row r="2131">
      <x:c r="A2131" t="str">
        <x:v>C02130</x:v>
      </x:c>
      <x:c r="B2131" t="n">
        <x:v>59</x:v>
      </x:c>
      <x:c r="C2131" s="30" t="n">
        <x:v>136645</x:v>
      </x:c>
      <x:c r="D2131" t="n">
        <x:v>695</x:v>
      </x:c>
      <x:c r="E2131" t="n">
        <x:v>52</x:v>
      </x:c>
      <x:c r="F2131" t="str">
        <x:v>Gold</x:v>
      </x:c>
      <x:c r="G2131" t="str">
        <x:v>Direct Mail</x:v>
      </x:c>
      <x:c r="H2131" s="60" t="n">
        <x:v>18826</x:v>
      </x:c>
      <x:c r="I2131" s="60" t="n">
        <x:v>2071.34</x:v>
      </x:c>
      <x:c r="J2131" s="32" t="n">
        <x:v>0.268</x:v>
      </x:c>
      <x:c r="K2131" s="32" t="n">
        <x:v>0.781</x:v>
      </x:c>
      <x:c r="L2131" t="n">
        <x:v>0</x:v>
      </x:c>
      <x:c r="M2131" t="n">
        <x:v>7</x:v>
      </x:c>
      <x:c r="N2131" s="32" t="n">
        <x:v>0.109</x:v>
      </x:c>
    </x:row>
    <x:row r="2132">
      <x:c r="A2132" t="str">
        <x:v>C02131</x:v>
      </x:c>
      <x:c r="B2132" t="n">
        <x:v>21</x:v>
      </x:c>
      <x:c r="C2132" s="30" t="n">
        <x:v>56157</x:v>
      </x:c>
      <x:c r="D2132" t="n">
        <x:v>659</x:v>
      </x:c>
      <x:c r="E2132" t="n">
        <x:v>32</x:v>
      </x:c>
      <x:c r="F2132" t="str">
        <x:v>Classic</x:v>
      </x:c>
      <x:c r="G2132" t="str">
        <x:v>Partner</x:v>
      </x:c>
      <x:c r="H2132" s="60" t="n">
        <x:v>3937</x:v>
      </x:c>
      <x:c r="I2132" s="60" t="n">
        <x:v>358.26</x:v>
      </x:c>
      <x:c r="J2132" s="32" t="n">
        <x:v>0.341</x:v>
      </x:c>
      <x:c r="K2132" s="32" t="n">
        <x:v>0.707</x:v>
      </x:c>
      <x:c r="L2132" t="n">
        <x:v>0</x:v>
      </x:c>
      <x:c r="M2132" t="n">
        <x:v>6</x:v>
      </x:c>
      <x:c r="N2132" s="32" t="n">
        <x:v>0.172</x:v>
      </x:c>
    </x:row>
    <x:row r="2133">
      <x:c r="A2133" t="str">
        <x:v>C02132</x:v>
      </x:c>
      <x:c r="B2133" t="n">
        <x:v>45</x:v>
      </x:c>
      <x:c r="C2133" s="30" t="n">
        <x:v>71384</x:v>
      </x:c>
      <x:c r="D2133" t="n">
        <x:v>716</x:v>
      </x:c>
      <x:c r="E2133" t="n">
        <x:v>97</x:v>
      </x:c>
      <x:c r="F2133" t="str">
        <x:v>Gold</x:v>
      </x:c>
      <x:c r="G2133" t="str">
        <x:v>Digital</x:v>
      </x:c>
      <x:c r="H2133" s="60" t="n">
        <x:v>10937</x:v>
      </x:c>
      <x:c r="I2133" s="60" t="n">
        <x:v>1242.79</x:v>
      </x:c>
      <x:c r="J2133" s="32" t="n">
        <x:v>0.257</x:v>
      </x:c>
      <x:c r="K2133" s="32" t="n">
        <x:v>0.815</x:v>
      </x:c>
      <x:c r="L2133" t="n">
        <x:v>0</x:v>
      </x:c>
      <x:c r="M2133" t="n">
        <x:v>7</x:v>
      </x:c>
      <x:c r="N2133" s="32" t="n">
        <x:v>0.12</x:v>
      </x:c>
    </x:row>
    <x:row r="2134">
      <x:c r="A2134" t="str">
        <x:v>C02133</x:v>
      </x:c>
      <x:c r="B2134" t="n">
        <x:v>47</x:v>
      </x:c>
      <x:c r="C2134" s="30" t="n">
        <x:v>44513</x:v>
      </x:c>
      <x:c r="D2134" t="n">
        <x:v>633</x:v>
      </x:c>
      <x:c r="E2134" t="n">
        <x:v>89</x:v>
      </x:c>
      <x:c r="F2134" t="str">
        <x:v>Classic</x:v>
      </x:c>
      <x:c r="G2134" t="str">
        <x:v>Branch</x:v>
      </x:c>
      <x:c r="H2134" s="60" t="n">
        <x:v>3805</x:v>
      </x:c>
      <x:c r="I2134" s="60" t="n">
        <x:v>171.38</x:v>
      </x:c>
      <x:c r="J2134" s="32" t="n">
        <x:v>0.306</x:v>
      </x:c>
      <x:c r="K2134" s="32" t="n">
        <x:v>0.668</x:v>
      </x:c>
      <x:c r="L2134" t="n">
        <x:v>0</x:v>
      </x:c>
      <x:c r="M2134" t="n">
        <x:v>5</x:v>
      </x:c>
      <x:c r="N2134" s="32" t="n">
        <x:v>0.208</x:v>
      </x:c>
    </x:row>
    <x:row r="2135">
      <x:c r="A2135" t="str">
        <x:v>C02134</x:v>
      </x:c>
      <x:c r="B2135" t="n">
        <x:v>37</x:v>
      </x:c>
      <x:c r="C2135" s="30" t="n">
        <x:v>124135</x:v>
      </x:c>
      <x:c r="D2135" t="n">
        <x:v>696</x:v>
      </x:c>
      <x:c r="E2135" t="n">
        <x:v>17</x:v>
      </x:c>
      <x:c r="F2135" t="str">
        <x:v>Platinum</x:v>
      </x:c>
      <x:c r="G2135" t="str">
        <x:v>Partner</x:v>
      </x:c>
      <x:c r="H2135" s="60" t="n">
        <x:v>26535</x:v>
      </x:c>
      <x:c r="I2135" s="60" t="n">
        <x:v>2737.88</x:v>
      </x:c>
      <x:c r="J2135" s="32" t="n">
        <x:v>0.254</x:v>
      </x:c>
      <x:c r="K2135" s="32" t="n">
        <x:v>0.735</x:v>
      </x:c>
      <x:c r="L2135" t="n">
        <x:v>0</x:v>
      </x:c>
      <x:c r="M2135" t="n">
        <x:v>4</x:v>
      </x:c>
      <x:c r="N2135" s="32" t="n">
        <x:v>0.214</x:v>
      </x:c>
    </x:row>
    <x:row r="2136">
      <x:c r="A2136" t="str">
        <x:v>C02135</x:v>
      </x:c>
      <x:c r="B2136" t="n">
        <x:v>45</x:v>
      </x:c>
      <x:c r="C2136" s="30" t="n">
        <x:v>57731</x:v>
      </x:c>
      <x:c r="D2136" t="n">
        <x:v>673</x:v>
      </x:c>
      <x:c r="E2136" t="n">
        <x:v>98</x:v>
      </x:c>
      <x:c r="F2136" t="str">
        <x:v>Classic</x:v>
      </x:c>
      <x:c r="G2136" t="str">
        <x:v>Direct Mail</x:v>
      </x:c>
      <x:c r="H2136" s="60" t="n">
        <x:v>6395</x:v>
      </x:c>
      <x:c r="I2136" s="60" t="n">
        <x:v>734.85</x:v>
      </x:c>
      <x:c r="J2136" s="32" t="n">
        <x:v>0.399</x:v>
      </x:c>
      <x:c r="K2136" s="32" t="n">
        <x:v>0.743</x:v>
      </x:c>
      <x:c r="L2136" t="n">
        <x:v>0</x:v>
      </x:c>
      <x:c r="M2136" t="n">
        <x:v>7</x:v>
      </x:c>
      <x:c r="N2136" s="32" t="n">
        <x:v>0.095</x:v>
      </x:c>
    </x:row>
    <x:row r="2137">
      <x:c r="A2137" t="str">
        <x:v>C02136</x:v>
      </x:c>
      <x:c r="B2137" t="n">
        <x:v>47</x:v>
      </x:c>
      <x:c r="C2137" s="30" t="n">
        <x:v>122533</x:v>
      </x:c>
      <x:c r="D2137" t="n">
        <x:v>640</x:v>
      </x:c>
      <x:c r="E2137" t="n">
        <x:v>113</x:v>
      </x:c>
      <x:c r="F2137" t="str">
        <x:v>Platinum</x:v>
      </x:c>
      <x:c r="G2137" t="str">
        <x:v>Digital</x:v>
      </x:c>
      <x:c r="H2137" s="60" t="n">
        <x:v>23892</x:v>
      </x:c>
      <x:c r="I2137" s="60" t="n">
        <x:v>2709.1</x:v>
      </x:c>
      <x:c r="J2137" s="32" t="n">
        <x:v>0.321</x:v>
      </x:c>
      <x:c r="K2137" s="32" t="n">
        <x:v>0.794</x:v>
      </x:c>
      <x:c r="L2137" t="n">
        <x:v>0</x:v>
      </x:c>
      <x:c r="M2137" t="n">
        <x:v>9</x:v>
      </x:c>
      <x:c r="N2137" s="32" t="n">
        <x:v>0.041</x:v>
      </x:c>
    </x:row>
    <x:row r="2138">
      <x:c r="A2138" t="str">
        <x:v>C02137</x:v>
      </x:c>
      <x:c r="B2138" t="n">
        <x:v>60</x:v>
      </x:c>
      <x:c r="C2138" s="30" t="n">
        <x:v>96169</x:v>
      </x:c>
      <x:c r="D2138" t="n">
        <x:v>776</x:v>
      </x:c>
      <x:c r="E2138" t="n">
        <x:v>33</x:v>
      </x:c>
      <x:c r="F2138" t="str">
        <x:v>Platinum</x:v>
      </x:c>
      <x:c r="G2138" t="str">
        <x:v>digital</x:v>
      </x:c>
      <x:c r="H2138" s="60" t="n">
        <x:v>26532</x:v>
      </x:c>
      <x:c r="I2138" s="60" t="n">
        <x:v>2574.46</x:v>
      </x:c>
      <x:c r="J2138" s="32" t="n">
        <x:v>0.33</x:v>
      </x:c>
      <x:c r="K2138" s="32" t="n">
        <x:v>0.964</x:v>
      </x:c>
      <x:c r="L2138" t="n">
        <x:v>0</x:v>
      </x:c>
      <x:c r="M2138" t="n">
        <x:v>9</x:v>
      </x:c>
      <x:c r="N2138" s="32" t="n">
        <x:v>0.02</x:v>
      </x:c>
    </x:row>
    <x:row r="2139">
      <x:c r="A2139" t="str">
        <x:v>C02138</x:v>
      </x:c>
      <x:c r="B2139" t="n">
        <x:v>34</x:v>
      </x:c>
      <x:c r="C2139" s="30" t="n">
        <x:v>80963</x:v>
      </x:c>
      <x:c r="D2139" t="n">
        <x:v>750</x:v>
      </x:c>
      <x:c r="E2139" t="n">
        <x:v>66</x:v>
      </x:c>
      <x:c r="F2139" t="str">
        <x:v>Gold</x:v>
      </x:c>
      <x:c r="G2139" t="str">
        <x:v>Digital</x:v>
      </x:c>
      <x:c r="H2139" s="60" t="n">
        <x:v>11222</x:v>
      </x:c>
      <x:c r="I2139" s="60" t="n">
        <x:v>1102.01</x:v>
      </x:c>
      <x:c r="J2139" s="32" t="n">
        <x:v>0.275</x:v>
      </x:c>
      <x:c r="K2139" s="32" t="n">
        <x:v>0.861</x:v>
      </x:c>
      <x:c r="L2139" t="n">
        <x:v>0</x:v>
      </x:c>
      <x:c r="M2139" t="str"/>
      <x:c r="N2139" s="32" t="n">
        <x:v>0.02</x:v>
      </x:c>
    </x:row>
    <x:row r="2140">
      <x:c r="A2140" t="str">
        <x:v>C02139</x:v>
      </x:c>
      <x:c r="B2140" t="n">
        <x:v>48</x:v>
      </x:c>
      <x:c r="C2140" s="30" t="n">
        <x:v>87384</x:v>
      </x:c>
      <x:c r="D2140" t="n">
        <x:v>545</x:v>
      </x:c>
      <x:c r="E2140" t="n">
        <x:v>68</x:v>
      </x:c>
      <x:c r="F2140" t="str">
        <x:v>Classic</x:v>
      </x:c>
      <x:c r="G2140" t="str">
        <x:v>Branch</x:v>
      </x:c>
      <x:c r="H2140" s="60" t="n">
        <x:v>1548</x:v>
      </x:c>
      <x:c r="I2140" s="60" t="n">
        <x:v>761.52</x:v>
      </x:c>
      <x:c r="J2140" s="32" t="n">
        <x:v>0.419</x:v>
      </x:c>
      <x:c r="K2140" s="32" t="n">
        <x:v>0.572</x:v>
      </x:c>
      <x:c r="L2140" t="n">
        <x:v>0</x:v>
      </x:c>
      <x:c r="M2140" t="n">
        <x:v>6</x:v>
      </x:c>
      <x:c r="N2140" s="32" t="n">
        <x:v>0.158</x:v>
      </x:c>
    </x:row>
    <x:row r="2141">
      <x:c r="A2141" t="str">
        <x:v>C02140</x:v>
      </x:c>
      <x:c r="B2141" t="n">
        <x:v>54</x:v>
      </x:c>
      <x:c r="C2141" s="30" t="n">
        <x:v>91442</x:v>
      </x:c>
      <x:c r="D2141" t="n">
        <x:v>726</x:v>
      </x:c>
      <x:c r="E2141" t="n">
        <x:v>25</x:v>
      </x:c>
      <x:c r="F2141" t="str">
        <x:v>Classic</x:v>
      </x:c>
      <x:c r="G2141" t="str">
        <x:v>Partner</x:v>
      </x:c>
      <x:c r="H2141" s="60" t="n">
        <x:v>14218</x:v>
      </x:c>
      <x:c r="I2141" s="60" t="n">
        <x:v>1137.08</x:v>
      </x:c>
      <x:c r="J2141" s="32" t="n">
        <x:v>0.293</x:v>
      </x:c>
      <x:c r="K2141" s="32" t="n">
        <x:v>0.81</x:v>
      </x:c>
      <x:c r="L2141" t="n">
        <x:v>0</x:v>
      </x:c>
      <x:c r="M2141" t="n">
        <x:v>9</x:v>
      </x:c>
      <x:c r="N2141" s="32" t="n">
        <x:v>0.02</x:v>
      </x:c>
    </x:row>
    <x:row r="2142">
      <x:c r="A2142" t="str">
        <x:v>C02141</x:v>
      </x:c>
      <x:c r="B2142" t="n">
        <x:v>45</x:v>
      </x:c>
      <x:c r="C2142" s="30" t="n">
        <x:v>184936</x:v>
      </x:c>
      <x:c r="D2142" t="n">
        <x:v>783</x:v>
      </x:c>
      <x:c r="E2142" t="n">
        <x:v>21</x:v>
      </x:c>
      <x:c r="F2142" t="str">
        <x:v>Classic</x:v>
      </x:c>
      <x:c r="G2142" t="str">
        <x:v>Partner</x:v>
      </x:c>
      <x:c r="H2142" s="60" t="n">
        <x:v>19036</x:v>
      </x:c>
      <x:c r="I2142" s="60" t="n">
        <x:v>2051.21</x:v>
      </x:c>
      <x:c r="J2142" s="32" t="n">
        <x:v>0.253</x:v>
      </x:c>
      <x:c r="K2142" s="32" t="n">
        <x:v>0.965</x:v>
      </x:c>
      <x:c r="L2142" t="n">
        <x:v>0</x:v>
      </x:c>
      <x:c r="M2142" t="str"/>
      <x:c r="N2142" s="32" t="n">
        <x:v>0.02</x:v>
      </x:c>
    </x:row>
    <x:row r="2143">
      <x:c r="A2143" t="str">
        <x:v>C02142</x:v>
      </x:c>
      <x:c r="B2143" t="n">
        <x:v>38</x:v>
      </x:c>
      <x:c r="C2143" s="30" t="n">
        <x:v>66542</x:v>
      </x:c>
      <x:c r="D2143" t="n">
        <x:v>674</x:v>
      </x:c>
      <x:c r="E2143" t="n">
        <x:v>27</x:v>
      </x:c>
      <x:c r="F2143" t="str">
        <x:v>Gold</x:v>
      </x:c>
      <x:c r="G2143" t="str">
        <x:v>Branch</x:v>
      </x:c>
      <x:c r="H2143" s="60" t="n">
        <x:v>8211</x:v>
      </x:c>
      <x:c r="I2143" s="60" t="n">
        <x:v>1171.75</x:v>
      </x:c>
      <x:c r="J2143" s="32" t="n">
        <x:v>0.478</x:v>
      </x:c>
      <x:c r="K2143" s="32" t="n">
        <x:v>0.684</x:v>
      </x:c>
      <x:c r="L2143" t="n">
        <x:v>0</x:v>
      </x:c>
      <x:c r="M2143" t="n">
        <x:v>9</x:v>
      </x:c>
      <x:c r="N2143" s="32" t="n">
        <x:v>0.02</x:v>
      </x:c>
    </x:row>
    <x:row r="2144">
      <x:c r="A2144" t="str">
        <x:v>C02143</x:v>
      </x:c>
      <x:c r="B2144" t="n">
        <x:v>23</x:v>
      </x:c>
      <x:c r="C2144" s="30" t="n">
        <x:v>100773</x:v>
      </x:c>
      <x:c r="D2144" t="n">
        <x:v>735</x:v>
      </x:c>
      <x:c r="E2144" t="n">
        <x:v>89</x:v>
      </x:c>
      <x:c r="F2144" t="str">
        <x:v>Classic</x:v>
      </x:c>
      <x:c r="G2144" t="str">
        <x:v>Digital</x:v>
      </x:c>
      <x:c r="H2144" s="60" t="n">
        <x:v>12122</x:v>
      </x:c>
      <x:c r="I2144" s="60" t="n">
        <x:v>1203.01</x:v>
      </x:c>
      <x:c r="J2144" s="32" t="n">
        <x:v>0.506</x:v>
      </x:c>
      <x:c r="K2144" s="32" t="n">
        <x:v>0.891</x:v>
      </x:c>
      <x:c r="L2144" t="n">
        <x:v>0</x:v>
      </x:c>
      <x:c r="M2144" t="n">
        <x:v>8</x:v>
      </x:c>
      <x:c r="N2144" s="32" t="n">
        <x:v>0.056</x:v>
      </x:c>
    </x:row>
    <x:row r="2145">
      <x:c r="A2145" t="str">
        <x:v>C02144</x:v>
      </x:c>
      <x:c r="B2145" t="n">
        <x:v>32</x:v>
      </x:c>
      <x:c r="C2145" s="30" t="n">
        <x:v>106532</x:v>
      </x:c>
      <x:c r="D2145" t="n">
        <x:v>687</x:v>
      </x:c>
      <x:c r="E2145" t="n">
        <x:v>88</x:v>
      </x:c>
      <x:c r="F2145" t="str">
        <x:v>Platinum</x:v>
      </x:c>
      <x:c r="G2145" t="str">
        <x:v>Branch</x:v>
      </x:c>
      <x:c r="H2145" s="60" t="n">
        <x:v>21499</x:v>
      </x:c>
      <x:c r="I2145" s="60" t="n">
        <x:v>2283.29</x:v>
      </x:c>
      <x:c r="J2145" s="32" t="n">
        <x:v>0.502</x:v>
      </x:c>
      <x:c r="K2145" s="32" t="n">
        <x:v>0.877</x:v>
      </x:c>
      <x:c r="L2145" t="n">
        <x:v>0</x:v>
      </x:c>
      <x:c r="M2145" t="n">
        <x:v>9</x:v>
      </x:c>
      <x:c r="N2145" s="32" t="n">
        <x:v>0.02</x:v>
      </x:c>
    </x:row>
    <x:row r="2146">
      <x:c r="A2146" t="str">
        <x:v>C02145</x:v>
      </x:c>
      <x:c r="B2146" t="n">
        <x:v>38</x:v>
      </x:c>
      <x:c r="C2146" s="30" t="n">
        <x:v>51487</x:v>
      </x:c>
      <x:c r="D2146" t="n">
        <x:v>663</x:v>
      </x:c>
      <x:c r="E2146" t="n">
        <x:v>40</x:v>
      </x:c>
      <x:c r="F2146" t="str">
        <x:v>Classic</x:v>
      </x:c>
      <x:c r="G2146" t="str">
        <x:v>Digital</x:v>
      </x:c>
      <x:c r="H2146" s="60" t="n">
        <x:v>3393</x:v>
      </x:c>
      <x:c r="I2146" s="60" t="n">
        <x:v>547.81</x:v>
      </x:c>
      <x:c r="J2146" s="32" t="n">
        <x:v>0.349</x:v>
      </x:c>
      <x:c r="K2146" s="32" t="n">
        <x:v>0.72</x:v>
      </x:c>
      <x:c r="L2146" t="n">
        <x:v>0</x:v>
      </x:c>
      <x:c r="M2146" t="n">
        <x:v>6</x:v>
      </x:c>
      <x:c r="N2146" s="32" t="n">
        <x:v>0.211</x:v>
      </x:c>
    </x:row>
    <x:row r="2147">
      <x:c r="A2147" t="str">
        <x:v>C02146</x:v>
      </x:c>
      <x:c r="B2147" t="n">
        <x:v>47</x:v>
      </x:c>
      <x:c r="C2147" s="30" t="n">
        <x:v>28000</x:v>
      </x:c>
      <x:c r="D2147" t="n">
        <x:v>658</x:v>
      </x:c>
      <x:c r="E2147" t="n">
        <x:v>31</x:v>
      </x:c>
      <x:c r="F2147" t="str">
        <x:v>Classic</x:v>
      </x:c>
      <x:c r="G2147" t="str">
        <x:v>Digital</x:v>
      </x:c>
      <x:c r="H2147" s="60" t="n">
        <x:v>5196</x:v>
      </x:c>
      <x:c r="I2147" s="60" t="n">
        <x:v>526.25</x:v>
      </x:c>
      <x:c r="J2147" s="32" t="n">
        <x:v>0.645</x:v>
      </x:c>
      <x:c r="K2147" s="32" t="n">
        <x:v>0.828</x:v>
      </x:c>
      <x:c r="L2147" t="n">
        <x:v>0</x:v>
      </x:c>
      <x:c r="M2147" t="n">
        <x:v>7</x:v>
      </x:c>
      <x:c r="N2147" s="32" t="n">
        <x:v>0.075</x:v>
      </x:c>
    </x:row>
    <x:row r="2148">
      <x:c r="A2148" t="str">
        <x:v>C02147</x:v>
      </x:c>
      <x:c r="B2148" t="n">
        <x:v>26</x:v>
      </x:c>
      <x:c r="C2148" s="30" t="n">
        <x:v>103485</x:v>
      </x:c>
      <x:c r="D2148" t="n">
        <x:v>721</x:v>
      </x:c>
      <x:c r="E2148" t="n">
        <x:v>72</x:v>
      </x:c>
      <x:c r="F2148" t="str">
        <x:v>Platinum</x:v>
      </x:c>
      <x:c r="G2148" t="str">
        <x:v>Digital </x:v>
      </x:c>
      <x:c r="H2148" s="60" t="n">
        <x:v>21522</x:v>
      </x:c>
      <x:c r="I2148" s="60" t="n">
        <x:v>2415.09</x:v>
      </x:c>
      <x:c r="J2148" s="32" t="n">
        <x:v>0.631</x:v>
      </x:c>
      <x:c r="K2148" s="32" t="n">
        <x:v>0.924</x:v>
      </x:c>
      <x:c r="L2148" t="n">
        <x:v>0</x:v>
      </x:c>
      <x:c r="M2148" t="n">
        <x:v>6</x:v>
      </x:c>
      <x:c r="N2148" s="32" t="n">
        <x:v>0.162</x:v>
      </x:c>
    </x:row>
    <x:row r="2149">
      <x:c r="A2149" t="str">
        <x:v>C02148</x:v>
      </x:c>
      <x:c r="B2149" t="n">
        <x:v>45</x:v>
      </x:c>
      <x:c r="C2149" s="30" t="n">
        <x:v>103046</x:v>
      </x:c>
      <x:c r="D2149" t="n">
        <x:v>683</x:v>
      </x:c>
      <x:c r="E2149" t="n">
        <x:v>5</x:v>
      </x:c>
      <x:c r="F2149" t="str">
        <x:v>Gold</x:v>
      </x:c>
      <x:c r="G2149" t="str">
        <x:v>Branch</x:v>
      </x:c>
      <x:c r="H2149" s="60" t="n">
        <x:v>13380</x:v>
      </x:c>
      <x:c r="I2149" s="60" t="n">
        <x:v>2038.23</x:v>
      </x:c>
      <x:c r="J2149" s="32" t="n">
        <x:v>0.361</x:v>
      </x:c>
      <x:c r="K2149" s="32" t="n">
        <x:v>0.798</x:v>
      </x:c>
      <x:c r="L2149" t="n">
        <x:v>0</x:v>
      </x:c>
      <x:c r="M2149" t="n">
        <x:v>7</x:v>
      </x:c>
      <x:c r="N2149" s="32" t="n">
        <x:v>0.148</x:v>
      </x:c>
    </x:row>
    <x:row r="2150">
      <x:c r="A2150" t="str">
        <x:v>C02149</x:v>
      </x:c>
      <x:c r="B2150" t="n">
        <x:v>42</x:v>
      </x:c>
      <x:c r="C2150" s="30" t="n">
        <x:v>111991</x:v>
      </x:c>
      <x:c r="D2150" t="n">
        <x:v>680</x:v>
      </x:c>
      <x:c r="E2150" t="n">
        <x:v>30</x:v>
      </x:c>
      <x:c r="F2150" t="str">
        <x:v>Classic</x:v>
      </x:c>
      <x:c r="G2150" t="str">
        <x:v> Digital</x:v>
      </x:c>
      <x:c r="H2150" s="60" t="n">
        <x:v>10432</x:v>
      </x:c>
      <x:c r="I2150" s="60" t="n">
        <x:v>1055.18</x:v>
      </x:c>
      <x:c r="J2150" s="32" t="n">
        <x:v>0.368</x:v>
      </x:c>
      <x:c r="K2150" s="32" t="n">
        <x:v>0.73</x:v>
      </x:c>
      <x:c r="L2150" t="n">
        <x:v>0</x:v>
      </x:c>
      <x:c r="M2150" t="n">
        <x:v>9</x:v>
      </x:c>
      <x:c r="N2150" s="32" t="n">
        <x:v>0.037</x:v>
      </x:c>
    </x:row>
    <x:row r="2151">
      <x:c r="A2151" t="str">
        <x:v>C02150</x:v>
      </x:c>
      <x:c r="B2151" t="n">
        <x:v>46</x:v>
      </x:c>
      <x:c r="C2151" s="30" t="n">
        <x:v>109202</x:v>
      </x:c>
      <x:c r="D2151" t="n">
        <x:v>681</x:v>
      </x:c>
      <x:c r="E2151" t="n">
        <x:v>56</x:v>
      </x:c>
      <x:c r="F2151" t="str">
        <x:v>Platinum</x:v>
      </x:c>
      <x:c r="G2151" t="str">
        <x:v>DIGITAL</x:v>
      </x:c>
      <x:c r="H2151" s="60" t="n">
        <x:v>24093</x:v>
      </x:c>
      <x:c r="I2151" s="60" t="n">
        <x:v>2967.51</x:v>
      </x:c>
      <x:c r="J2151" s="32" t="n">
        <x:v>0.262</x:v>
      </x:c>
      <x:c r="K2151" s="32" t="n">
        <x:v>0.75</x:v>
      </x:c>
      <x:c r="L2151" t="n">
        <x:v>0</x:v>
      </x:c>
      <x:c r="M2151" t="n">
        <x:v>9</x:v>
      </x:c>
      <x:c r="N2151" s="32" t="n">
        <x:v>0.022</x:v>
      </x:c>
    </x:row>
    <x:row r="2152">
      <x:c r="A2152" t="str">
        <x:v>C02151</x:v>
      </x:c>
      <x:c r="B2152" t="n">
        <x:v>21</x:v>
      </x:c>
      <x:c r="C2152" s="30" t="n">
        <x:v>124348</x:v>
      </x:c>
      <x:c r="D2152" t="n">
        <x:v>737</x:v>
      </x:c>
      <x:c r="E2152" t="n">
        <x:v>70</x:v>
      </x:c>
      <x:c r="F2152" t="str">
        <x:v>Platinum</x:v>
      </x:c>
      <x:c r="G2152" t="str">
        <x:v>Partner</x:v>
      </x:c>
      <x:c r="H2152" s="60" t="n">
        <x:v>26731</x:v>
      </x:c>
      <x:c r="I2152" s="60" t="n">
        <x:v>2426.52</x:v>
      </x:c>
      <x:c r="J2152" s="32" t="n">
        <x:v>0.451</x:v>
      </x:c>
      <x:c r="K2152" s="32" t="n">
        <x:v>0.731</x:v>
      </x:c>
      <x:c r="L2152" t="n">
        <x:v>0</x:v>
      </x:c>
      <x:c r="M2152" t="n">
        <x:v>5</x:v>
      </x:c>
      <x:c r="N2152" s="32" t="n">
        <x:v>0.207</x:v>
      </x:c>
    </x:row>
    <x:row r="2153">
      <x:c r="A2153" t="str">
        <x:v>C02152</x:v>
      </x:c>
      <x:c r="B2153" t="n">
        <x:v>40</x:v>
      </x:c>
      <x:c r="C2153" s="30" t="n">
        <x:v>61421</x:v>
      </x:c>
      <x:c r="D2153" t="n">
        <x:v>582</x:v>
      </x:c>
      <x:c r="E2153" t="n">
        <x:v>48</x:v>
      </x:c>
      <x:c r="F2153" t="str">
        <x:v>Classic</x:v>
      </x:c>
      <x:c r="G2153" t="str">
        <x:v>Digital</x:v>
      </x:c>
      <x:c r="H2153" s="60" t="n">
        <x:v>3674</x:v>
      </x:c>
      <x:c r="I2153" s="60" t="n">
        <x:v>737.96</x:v>
      </x:c>
      <x:c r="J2153" s="32" t="n">
        <x:v>0.511</x:v>
      </x:c>
      <x:c r="K2153" s="32" t="n">
        <x:v>0.738</x:v>
      </x:c>
      <x:c r="L2153" t="n">
        <x:v>0</x:v>
      </x:c>
      <x:c r="M2153" t="n">
        <x:v>7</x:v>
      </x:c>
      <x:c r="N2153" s="32" t="n">
        <x:v>0.068</x:v>
      </x:c>
    </x:row>
    <x:row r="2154">
      <x:c r="A2154" t="str">
        <x:v>C02153</x:v>
      </x:c>
      <x:c r="B2154" t="n">
        <x:v>21</x:v>
      </x:c>
      <x:c r="C2154" s="30" t="n">
        <x:v>244728</x:v>
      </x:c>
      <x:c r="D2154" t="n">
        <x:v>759</x:v>
      </x:c>
      <x:c r="E2154" t="n">
        <x:v>15</x:v>
      </x:c>
      <x:c r="F2154" t="str">
        <x:v>Platinum</x:v>
      </x:c>
      <x:c r="G2154" t="str">
        <x:v>Digital</x:v>
      </x:c>
      <x:c r="H2154" s="60" t="n">
        <x:v>40000</x:v>
      </x:c>
      <x:c r="I2154" s="60" t="n">
        <x:v>4914.19</x:v>
      </x:c>
      <x:c r="J2154" s="32" t="n">
        <x:v>0.331</x:v>
      </x:c>
      <x:c r="K2154" s="32" t="n">
        <x:v>0.871</x:v>
      </x:c>
      <x:c r="L2154" t="n">
        <x:v>0</x:v>
      </x:c>
      <x:c r="M2154" t="n">
        <x:v>5</x:v>
      </x:c>
      <x:c r="N2154" s="32" t="n">
        <x:v>0.228</x:v>
      </x:c>
    </x:row>
    <x:row r="2155">
      <x:c r="A2155" t="str">
        <x:v>C02154</x:v>
      </x:c>
      <x:c r="B2155" t="n">
        <x:v>35</x:v>
      </x:c>
      <x:c r="C2155" s="30" t="n">
        <x:v>89770</x:v>
      </x:c>
      <x:c r="D2155" t="n">
        <x:v>691</x:v>
      </x:c>
      <x:c r="E2155" t="n">
        <x:v>36</x:v>
      </x:c>
      <x:c r="F2155" t="str">
        <x:v>Gold</x:v>
      </x:c>
      <x:c r="G2155" t="str">
        <x:v> Partner</x:v>
      </x:c>
      <x:c r="H2155" s="60" t="n">
        <x:v>12906</x:v>
      </x:c>
      <x:c r="I2155" s="60" t="n">
        <x:v>1824.76</x:v>
      </x:c>
      <x:c r="J2155" s="32" t="n">
        <x:v>0.319</x:v>
      </x:c>
      <x:c r="K2155" s="32" t="n">
        <x:v>0.804</x:v>
      </x:c>
      <x:c r="L2155" t="n">
        <x:v>0</x:v>
      </x:c>
      <x:c r="M2155" t="n">
        <x:v>7</x:v>
      </x:c>
      <x:c r="N2155" s="32" t="n">
        <x:v>0.115</x:v>
      </x:c>
    </x:row>
    <x:row r="2156">
      <x:c r="A2156" t="str">
        <x:v>C02155</x:v>
      </x:c>
      <x:c r="B2156" t="n">
        <x:v>38</x:v>
      </x:c>
      <x:c r="C2156" s="30" t="n">
        <x:v>72003</x:v>
      </x:c>
      <x:c r="D2156" t="n">
        <x:v>733</x:v>
      </x:c>
      <x:c r="E2156" t="n">
        <x:v>26</x:v>
      </x:c>
      <x:c r="F2156" t="str">
        <x:v>Gold</x:v>
      </x:c>
      <x:c r="G2156" t="str">
        <x:v>Direct Mail</x:v>
      </x:c>
      <x:c r="H2156" s="60" t="n">
        <x:v>12757</x:v>
      </x:c>
      <x:c r="I2156" s="60" t="n">
        <x:v>1607.52</x:v>
      </x:c>
      <x:c r="J2156" s="32" t="n">
        <x:v>0.273</x:v>
      </x:c>
      <x:c r="K2156" s="32" t="n">
        <x:v>0.83</x:v>
      </x:c>
      <x:c r="L2156" t="n">
        <x:v>0</x:v>
      </x:c>
      <x:c r="M2156" t="n">
        <x:v>6</x:v>
      </x:c>
      <x:c r="N2156" s="32" t="n">
        <x:v>0.197</x:v>
      </x:c>
    </x:row>
    <x:row r="2157">
      <x:c r="A2157" t="str">
        <x:v>C02156</x:v>
      </x:c>
      <x:c r="B2157" t="n">
        <x:v>41</x:v>
      </x:c>
      <x:c r="C2157" s="30" t="n">
        <x:v>177087</x:v>
      </x:c>
      <x:c r="D2157" t="n">
        <x:v>724</x:v>
      </x:c>
      <x:c r="E2157" t="n">
        <x:v>105</x:v>
      </x:c>
      <x:c r="F2157" t="str">
        <x:v>Classic</x:v>
      </x:c>
      <x:c r="G2157" t="str">
        <x:v>Digital</x:v>
      </x:c>
      <x:c r="H2157" s="60" t="n">
        <x:v>13542</x:v>
      </x:c>
      <x:c r="I2157" s="60" t="n">
        <x:v>1798.69</x:v>
      </x:c>
      <x:c r="J2157" s="32" t="n">
        <x:v>0.324</x:v>
      </x:c>
      <x:c r="K2157" s="32" t="n">
        <x:v>0.845</x:v>
      </x:c>
      <x:c r="L2157" t="n">
        <x:v>0</x:v>
      </x:c>
      <x:c r="M2157" t="n">
        <x:v>6</x:v>
      </x:c>
      <x:c r="N2157" s="32" t="n">
        <x:v>0.195</x:v>
      </x:c>
    </x:row>
    <x:row r="2158">
      <x:c r="A2158" t="str">
        <x:v>C02157</x:v>
      </x:c>
      <x:c r="B2158" t="n">
        <x:v>71</x:v>
      </x:c>
      <x:c r="C2158" s="30" t="n">
        <x:v>110825</x:v>
      </x:c>
      <x:c r="D2158" t="n">
        <x:v>751</x:v>
      </x:c>
      <x:c r="E2158" t="n">
        <x:v>41</x:v>
      </x:c>
      <x:c r="F2158" t="str">
        <x:v>Platinum</x:v>
      </x:c>
      <x:c r="G2158" t="str">
        <x:v>Partner</x:v>
      </x:c>
      <x:c r="H2158" s="60" t="n">
        <x:v>25422</x:v>
      </x:c>
      <x:c r="I2158" s="60" t="n">
        <x:v>2779.62</x:v>
      </x:c>
      <x:c r="J2158" s="32" t="n">
        <x:v>0.207</x:v>
      </x:c>
      <x:c r="K2158" s="32" t="n">
        <x:v>0.877</x:v>
      </x:c>
      <x:c r="L2158" t="n">
        <x:v>0</x:v>
      </x:c>
      <x:c r="M2158" t="n">
        <x:v>6</x:v>
      </x:c>
      <x:c r="N2158" s="32" t="n">
        <x:v>0.167</x:v>
      </x:c>
    </x:row>
    <x:row r="2159">
      <x:c r="A2159" t="str">
        <x:v>C02158</x:v>
      </x:c>
      <x:c r="B2159" t="n">
        <x:v>70</x:v>
      </x:c>
      <x:c r="C2159" s="30" t="n">
        <x:v>64112</x:v>
      </x:c>
      <x:c r="D2159" t="n">
        <x:v>762</x:v>
      </x:c>
      <x:c r="E2159" t="n">
        <x:v>31</x:v>
      </x:c>
      <x:c r="F2159" t="str">
        <x:v>Gold</x:v>
      </x:c>
      <x:c r="G2159" t="str">
        <x:v>Digital</x:v>
      </x:c>
      <x:c r="H2159" s="60" t="n">
        <x:v>9836</x:v>
      </x:c>
      <x:c r="I2159" s="60" t="n">
        <x:v>731.08</x:v>
      </x:c>
      <x:c r="J2159" s="32" t="n">
        <x:v>0.425</x:v>
      </x:c>
      <x:c r="K2159" s="32" t="n">
        <x:v>0.876</x:v>
      </x:c>
      <x:c r="L2159" t="n">
        <x:v>0</x:v>
      </x:c>
      <x:c r="M2159" t="str"/>
      <x:c r="N2159" s="32" t="n">
        <x:v>0.182</x:v>
      </x:c>
    </x:row>
    <x:row r="2160">
      <x:c r="A2160" t="str">
        <x:v>C02159</x:v>
      </x:c>
      <x:c r="B2160" t="n">
        <x:v>44</x:v>
      </x:c>
      <x:c r="C2160" s="30" t="n">
        <x:v>104487</x:v>
      </x:c>
      <x:c r="D2160" t="n">
        <x:v>658</x:v>
      </x:c>
      <x:c r="E2160" t="n">
        <x:v>56</x:v>
      </x:c>
      <x:c r="F2160" t="str">
        <x:v>Gold</x:v>
      </x:c>
      <x:c r="G2160" t="str">
        <x:v>Partner</x:v>
      </x:c>
      <x:c r="H2160" s="60" t="n">
        <x:v>15462</x:v>
      </x:c>
      <x:c r="I2160" s="60" t="n">
        <x:v>1882.39</x:v>
      </x:c>
      <x:c r="J2160" s="32" t="n">
        <x:v>0.38</x:v>
      </x:c>
      <x:c r="K2160" s="32" t="n">
        <x:v>0.673</x:v>
      </x:c>
      <x:c r="L2160" t="n">
        <x:v>0</x:v>
      </x:c>
      <x:c r="M2160" t="n">
        <x:v>6</x:v>
      </x:c>
      <x:c r="N2160" s="32" t="n">
        <x:v>0.172</x:v>
      </x:c>
    </x:row>
    <x:row r="2161">
      <x:c r="A2161" t="str">
        <x:v>C02160</x:v>
      </x:c>
      <x:c r="B2161" t="n">
        <x:v>33</x:v>
      </x:c>
      <x:c r="C2161" s="30" t="n">
        <x:v>66033</x:v>
      </x:c>
      <x:c r="D2161" t="n">
        <x:v>649</x:v>
      </x:c>
      <x:c r="E2161" t="n">
        <x:v>88</x:v>
      </x:c>
      <x:c r="F2161" t="str">
        <x:v>Classic</x:v>
      </x:c>
      <x:c r="G2161" t="str">
        <x:v>Digital</x:v>
      </x:c>
      <x:c r="H2161" s="60" t="n">
        <x:v>4148</x:v>
      </x:c>
      <x:c r="I2161" s="60" t="n">
        <x:v>494.04</x:v>
      </x:c>
      <x:c r="J2161" s="32" t="n">
        <x:v>0.437</x:v>
      </x:c>
      <x:c r="K2161" s="32" t="n">
        <x:v>0.662</x:v>
      </x:c>
      <x:c r="L2161" t="n">
        <x:v>0</x:v>
      </x:c>
      <x:c r="M2161" t="n">
        <x:v>7</x:v>
      </x:c>
      <x:c r="N2161" s="32" t="n">
        <x:v>0.132</x:v>
      </x:c>
    </x:row>
    <x:row r="2162">
      <x:c r="A2162" t="str">
        <x:v>C02161</x:v>
      </x:c>
      <x:c r="B2162" t="n">
        <x:v>30</x:v>
      </x:c>
      <x:c r="C2162" s="30" t="n">
        <x:v>65699</x:v>
      </x:c>
      <x:c r="D2162" t="n">
        <x:v>660</x:v>
      </x:c>
      <x:c r="E2162" t="n">
        <x:v>64</x:v>
      </x:c>
      <x:c r="F2162" t="str">
        <x:v>Classic</x:v>
      </x:c>
      <x:c r="G2162" t="str">
        <x:v>Digital</x:v>
      </x:c>
      <x:c r="H2162" s="60" t="n">
        <x:v>7334</x:v>
      </x:c>
      <x:c r="I2162" s="60" t="n">
        <x:v>561.46</x:v>
      </x:c>
      <x:c r="J2162" s="32" t="n">
        <x:v>0.497</x:v>
      </x:c>
      <x:c r="K2162" s="32" t="n">
        <x:v>0.781</x:v>
      </x:c>
      <x:c r="L2162" t="n">
        <x:v>0</x:v>
      </x:c>
      <x:c r="M2162" t="n">
        <x:v>8</x:v>
      </x:c>
      <x:c r="N2162" s="32" t="n">
        <x:v>0.039</x:v>
      </x:c>
    </x:row>
    <x:row r="2163">
      <x:c r="A2163" t="str">
        <x:v>C02162</x:v>
      </x:c>
      <x:c r="B2163" t="n">
        <x:v>45</x:v>
      </x:c>
      <x:c r="C2163" s="30" t="n">
        <x:v>74404</x:v>
      </x:c>
      <x:c r="D2163" t="n">
        <x:v>715</x:v>
      </x:c>
      <x:c r="E2163" t="n">
        <x:v>96</x:v>
      </x:c>
      <x:c r="F2163" t="str">
        <x:v>Classic</x:v>
      </x:c>
      <x:c r="G2163" t="str">
        <x:v> Direct Mail</x:v>
      </x:c>
      <x:c r="H2163" s="60" t="n">
        <x:v>1270</x:v>
      </x:c>
      <x:c r="I2163" s="60" t="n">
        <x:v>150</x:v>
      </x:c>
      <x:c r="J2163" s="32" t="n">
        <x:v>0.429</x:v>
      </x:c>
      <x:c r="K2163" s="32" t="n">
        <x:v>0.744</x:v>
      </x:c>
      <x:c r="L2163" t="n">
        <x:v>0</x:v>
      </x:c>
      <x:c r="M2163" t="n">
        <x:v>7</x:v>
      </x:c>
      <x:c r="N2163" s="32" t="n">
        <x:v>0.111</x:v>
      </x:c>
    </x:row>
    <x:row r="2164">
      <x:c r="A2164" t="str">
        <x:v>C02163</x:v>
      </x:c>
      <x:c r="B2164" t="n">
        <x:v>53</x:v>
      </x:c>
      <x:c r="C2164" s="30" t="n">
        <x:v>28000</x:v>
      </x:c>
      <x:c r="D2164" t="n">
        <x:v>661</x:v>
      </x:c>
      <x:c r="E2164" t="n">
        <x:v>32</x:v>
      </x:c>
      <x:c r="F2164" t="str">
        <x:v>Classic </x:v>
      </x:c>
      <x:c r="G2164" t="str">
        <x:v>Digital</x:v>
      </x:c>
      <x:c r="H2164" s="60" t="n">
        <x:v>3617</x:v>
      </x:c>
      <x:c r="I2164" s="60" t="n">
        <x:v>625.47</x:v>
      </x:c>
      <x:c r="J2164" s="32" t="n">
        <x:v>0.421</x:v>
      </x:c>
      <x:c r="K2164" s="32" t="n">
        <x:v>0.774</x:v>
      </x:c>
      <x:c r="L2164" t="n">
        <x:v>0</x:v>
      </x:c>
      <x:c r="M2164" t="n">
        <x:v>9</x:v>
      </x:c>
      <x:c r="N2164" s="32" t="n">
        <x:v>0.02</x:v>
      </x:c>
    </x:row>
    <x:row r="2165">
      <x:c r="A2165" t="str">
        <x:v>C02164</x:v>
      </x:c>
      <x:c r="B2165" t="n">
        <x:v>30</x:v>
      </x:c>
      <x:c r="C2165" s="30" t="n">
        <x:v>28000</x:v>
      </x:c>
      <x:c r="D2165" t="n">
        <x:v>707</x:v>
      </x:c>
      <x:c r="E2165" t="n">
        <x:v>81</x:v>
      </x:c>
      <x:c r="F2165" t="str">
        <x:v>Classic</x:v>
      </x:c>
      <x:c r="G2165" t="str">
        <x:v>Digital</x:v>
      </x:c>
      <x:c r="H2165" s="60" t="n">
        <x:v>1292</x:v>
      </x:c>
      <x:c r="I2165" s="60" t="n">
        <x:v>150</x:v>
      </x:c>
      <x:c r="J2165" s="32" t="n">
        <x:v>0.203</x:v>
      </x:c>
      <x:c r="K2165" s="32" t="n">
        <x:v>0.784</x:v>
      </x:c>
      <x:c r="L2165" t="n">
        <x:v>0</x:v>
      </x:c>
      <x:c r="M2165" t="n">
        <x:v>8</x:v>
      </x:c>
      <x:c r="N2165" s="32" t="n">
        <x:v>0.059</x:v>
      </x:c>
    </x:row>
    <x:row r="2166">
      <x:c r="A2166" t="str">
        <x:v>C02165</x:v>
      </x:c>
      <x:c r="B2166" t="n">
        <x:v>51</x:v>
      </x:c>
      <x:c r="C2166" s="30" t="n">
        <x:v>95715</x:v>
      </x:c>
      <x:c r="D2166" t="n">
        <x:v>750</x:v>
      </x:c>
      <x:c r="E2166" t="n">
        <x:v>44</x:v>
      </x:c>
      <x:c r="F2166" t="str">
        <x:v>Gold</x:v>
      </x:c>
      <x:c r="G2166" t="str">
        <x:v>Direct Mail</x:v>
      </x:c>
      <x:c r="H2166" s="60" t="n">
        <x:v>16720</x:v>
      </x:c>
      <x:c r="I2166" s="60" t="n">
        <x:v>1791.43</x:v>
      </x:c>
      <x:c r="J2166" s="32" t="n">
        <x:v>0.286</x:v>
      </x:c>
      <x:c r="K2166" s="32" t="n">
        <x:v>0.844</x:v>
      </x:c>
      <x:c r="L2166" t="n">
        <x:v>0</x:v>
      </x:c>
      <x:c r="M2166" t="n">
        <x:v>8</x:v>
      </x:c>
      <x:c r="N2166" s="32" t="n">
        <x:v>0.066</x:v>
      </x:c>
    </x:row>
    <x:row r="2167">
      <x:c r="A2167" t="str">
        <x:v>C02166</x:v>
      </x:c>
      <x:c r="B2167" t="n">
        <x:v>43</x:v>
      </x:c>
      <x:c r="C2167" s="30" t="n">
        <x:v>28000</x:v>
      </x:c>
      <x:c r="D2167" t="n">
        <x:v>619</x:v>
      </x:c>
      <x:c r="E2167" t="n">
        <x:v>26</x:v>
      </x:c>
      <x:c r="F2167" t="str">
        <x:v>Classic</x:v>
      </x:c>
      <x:c r="G2167" t="str">
        <x:v>Digital</x:v>
      </x:c>
      <x:c r="H2167" s="60" t="n">
        <x:v>3262</x:v>
      </x:c>
      <x:c r="I2167" s="60" t="n">
        <x:v>267.57</x:v>
      </x:c>
      <x:c r="J2167" s="32" t="n">
        <x:v>0.464</x:v>
      </x:c>
      <x:c r="K2167" s="32" t="n">
        <x:v>0.668</x:v>
      </x:c>
      <x:c r="L2167" t="n">
        <x:v>0</x:v>
      </x:c>
      <x:c r="M2167" t="n">
        <x:v>6</x:v>
      </x:c>
      <x:c r="N2167" s="32" t="n">
        <x:v>0.143</x:v>
      </x:c>
    </x:row>
    <x:row r="2168">
      <x:c r="A2168" t="str">
        <x:v>C02167</x:v>
      </x:c>
      <x:c r="B2168" t="n">
        <x:v>30</x:v>
      </x:c>
      <x:c r="C2168" s="30" t="n">
        <x:v>72731</x:v>
      </x:c>
      <x:c r="D2168" t="n">
        <x:v>674</x:v>
      </x:c>
      <x:c r="E2168" t="n">
        <x:v>27</x:v>
      </x:c>
      <x:c r="F2168" t="str">
        <x:v>Gold</x:v>
      </x:c>
      <x:c r="G2168" t="str">
        <x:v>Digital</x:v>
      </x:c>
      <x:c r="H2168" s="60" t="n">
        <x:v>13558</x:v>
      </x:c>
      <x:c r="I2168" s="60" t="n">
        <x:v>1686.17</x:v>
      </x:c>
      <x:c r="J2168" s="32" t="n">
        <x:v>0.459</x:v>
      </x:c>
      <x:c r="K2168" s="32" t="n">
        <x:v>0.926</x:v>
      </x:c>
      <x:c r="L2168" t="n">
        <x:v>0</x:v>
      </x:c>
      <x:c r="M2168" t="n">
        <x:v>9</x:v>
      </x:c>
      <x:c r="N2168" s="32" t="n">
        <x:v>0.02</x:v>
      </x:c>
    </x:row>
    <x:row r="2169">
      <x:c r="A2169" t="str">
        <x:v>C02168</x:v>
      </x:c>
      <x:c r="B2169" t="n">
        <x:v>45</x:v>
      </x:c>
      <x:c r="C2169" s="30" t="n">
        <x:v>74181</x:v>
      </x:c>
      <x:c r="D2169" t="n">
        <x:v>607</x:v>
      </x:c>
      <x:c r="E2169" t="n">
        <x:v>37</x:v>
      </x:c>
      <x:c r="F2169" t="str">
        <x:v>Classic</x:v>
      </x:c>
      <x:c r="G2169" t="str">
        <x:v>Digital</x:v>
      </x:c>
      <x:c r="H2169" s="60" t="n">
        <x:v>3784</x:v>
      </x:c>
      <x:c r="I2169" s="60" t="n">
        <x:v>719.64</x:v>
      </x:c>
      <x:c r="J2169" s="32" t="n">
        <x:v>0.417</x:v>
      </x:c>
      <x:c r="K2169" s="32" t="n">
        <x:v>0.586</x:v>
      </x:c>
      <x:c r="L2169" t="n">
        <x:v>0</x:v>
      </x:c>
      <x:c r="M2169" t="n">
        <x:v>6</x:v>
      </x:c>
      <x:c r="N2169" s="32" t="n">
        <x:v>0.162</x:v>
      </x:c>
    </x:row>
    <x:row r="2170">
      <x:c r="A2170" t="str">
        <x:v>C02169</x:v>
      </x:c>
      <x:c r="B2170" t="n">
        <x:v>39</x:v>
      </x:c>
      <x:c r="C2170" s="30" t="n">
        <x:v>57106</x:v>
      </x:c>
      <x:c r="D2170" t="n">
        <x:v>770</x:v>
      </x:c>
      <x:c r="E2170" t="n">
        <x:v>48</x:v>
      </x:c>
      <x:c r="F2170" t="str">
        <x:v>gold</x:v>
      </x:c>
      <x:c r="G2170" t="str">
        <x:v>Direct Mail</x:v>
      </x:c>
      <x:c r="H2170" s="60" t="n">
        <x:v>10649</x:v>
      </x:c>
      <x:c r="I2170" s="60" t="n">
        <x:v>1047.48</x:v>
      </x:c>
      <x:c r="J2170" s="32" t="n">
        <x:v>0.246</x:v>
      </x:c>
      <x:c r="K2170" s="32" t="n">
        <x:v>0.868</x:v>
      </x:c>
      <x:c r="L2170" t="n">
        <x:v>0</x:v>
      </x:c>
      <x:c r="M2170" t="n">
        <x:v>7</x:v>
      </x:c>
      <x:c r="N2170" s="32" t="n">
        <x:v>0.169</x:v>
      </x:c>
    </x:row>
    <x:row r="2171">
      <x:c r="A2171" t="str">
        <x:v>C02170</x:v>
      </x:c>
      <x:c r="B2171" t="n">
        <x:v>48</x:v>
      </x:c>
      <x:c r="C2171" s="30" t="n">
        <x:v>72472</x:v>
      </x:c>
      <x:c r="D2171" t="n">
        <x:v>647</x:v>
      </x:c>
      <x:c r="E2171" t="n">
        <x:v>31</x:v>
      </x:c>
      <x:c r="F2171" t="str">
        <x:v>GOLD</x:v>
      </x:c>
      <x:c r="G2171" t="str">
        <x:v>Partner</x:v>
      </x:c>
      <x:c r="H2171" s="60" t="n">
        <x:v>10290</x:v>
      </x:c>
      <x:c r="I2171" s="60" t="n">
        <x:v>961.54</x:v>
      </x:c>
      <x:c r="J2171" s="32" t="n">
        <x:v>0.583</x:v>
      </x:c>
      <x:c r="K2171" s="32" t="n">
        <x:v>0.771</x:v>
      </x:c>
      <x:c r="L2171" t="n">
        <x:v>0</x:v>
      </x:c>
      <x:c r="M2171" t="n">
        <x:v>8</x:v>
      </x:c>
      <x:c r="N2171" s="32" t="n">
        <x:v>0.056</x:v>
      </x:c>
    </x:row>
    <x:row r="2172">
      <x:c r="A2172" t="str">
        <x:v>C02171</x:v>
      </x:c>
      <x:c r="B2172" t="n">
        <x:v>50</x:v>
      </x:c>
      <x:c r="C2172" s="30" t="n">
        <x:v>104746</x:v>
      </x:c>
      <x:c r="D2172" t="n">
        <x:v>692</x:v>
      </x:c>
      <x:c r="E2172" t="n">
        <x:v>77</x:v>
      </x:c>
      <x:c r="F2172" t="str">
        <x:v>Platinum</x:v>
      </x:c>
      <x:c r="G2172" t="str">
        <x:v>Direct Mail</x:v>
      </x:c>
      <x:c r="H2172" s="60" t="n">
        <x:v>23552</x:v>
      </x:c>
      <x:c r="I2172" s="60" t="n">
        <x:v>2522.72</x:v>
      </x:c>
      <x:c r="J2172" s="32" t="n">
        <x:v>0.454</x:v>
      </x:c>
      <x:c r="K2172" s="32" t="n">
        <x:v>0.733</x:v>
      </x:c>
      <x:c r="L2172" t="n">
        <x:v>0</x:v>
      </x:c>
      <x:c r="M2172" t="n">
        <x:v>8</x:v>
      </x:c>
      <x:c r="N2172" s="32" t="n">
        <x:v>0.059</x:v>
      </x:c>
    </x:row>
    <x:row r="2173">
      <x:c r="A2173" t="str">
        <x:v>C02172</x:v>
      </x:c>
      <x:c r="B2173" t="n">
        <x:v>69</x:v>
      </x:c>
      <x:c r="C2173" s="30" t="n">
        <x:v>70896</x:v>
      </x:c>
      <x:c r="D2173" t="n">
        <x:v>649</x:v>
      </x:c>
      <x:c r="E2173" t="n">
        <x:v>21</x:v>
      </x:c>
      <x:c r="F2173" t="str">
        <x:v>Classic</x:v>
      </x:c>
      <x:c r="G2173" t="str">
        <x:v>Digital</x:v>
      </x:c>
      <x:c r="H2173" s="60" t="n">
        <x:v>6936</x:v>
      </x:c>
      <x:c r="I2173" s="60" t="n">
        <x:v>920.03</x:v>
      </x:c>
      <x:c r="J2173" s="32" t="n">
        <x:v>0.417</x:v>
      </x:c>
      <x:c r="K2173" s="32" t="n">
        <x:v>0.714</x:v>
      </x:c>
      <x:c r="L2173" t="n">
        <x:v>0</x:v>
      </x:c>
      <x:c r="M2173" t="n">
        <x:v>7</x:v>
      </x:c>
      <x:c r="N2173" s="32" t="n">
        <x:v>0.099</x:v>
      </x:c>
    </x:row>
    <x:row r="2174">
      <x:c r="A2174" t="str">
        <x:v>C02173</x:v>
      </x:c>
      <x:c r="B2174" t="n">
        <x:v>26</x:v>
      </x:c>
      <x:c r="C2174" s="30" t="n">
        <x:v>89589</x:v>
      </x:c>
      <x:c r="D2174" t="n">
        <x:v>682</x:v>
      </x:c>
      <x:c r="E2174" t="n">
        <x:v>23</x:v>
      </x:c>
      <x:c r="F2174" t="str">
        <x:v>Gold</x:v>
      </x:c>
      <x:c r="G2174" t="str">
        <x:v>Branch</x:v>
      </x:c>
      <x:c r="H2174" s="60" t="n">
        <x:v>15493</x:v>
      </x:c>
      <x:c r="I2174" s="60" t="n">
        <x:v>1370.98</x:v>
      </x:c>
      <x:c r="J2174" s="32" t="n">
        <x:v>0.413</x:v>
      </x:c>
      <x:c r="K2174" s="32" t="n">
        <x:v>0.702</x:v>
      </x:c>
      <x:c r="L2174" t="n">
        <x:v>0</x:v>
      </x:c>
      <x:c r="M2174" t="n">
        <x:v>6</x:v>
      </x:c>
      <x:c r="N2174" s="32" t="n">
        <x:v>0.198</x:v>
      </x:c>
    </x:row>
    <x:row r="2175">
      <x:c r="A2175" t="str">
        <x:v>C02174</x:v>
      </x:c>
      <x:c r="B2175" t="n">
        <x:v>38</x:v>
      </x:c>
      <x:c r="C2175" s="30" t="n">
        <x:v>29746</x:v>
      </x:c>
      <x:c r="D2175" t="n">
        <x:v>594</x:v>
      </x:c>
      <x:c r="E2175" t="n">
        <x:v>25</x:v>
      </x:c>
      <x:c r="F2175" t="str">
        <x:v>Classic</x:v>
      </x:c>
      <x:c r="G2175" t="str">
        <x:v>Partner</x:v>
      </x:c>
      <x:c r="H2175" s="60" t="n">
        <x:v>1000</x:v>
      </x:c>
      <x:c r="I2175" s="60" t="n">
        <x:v>260.6</x:v>
      </x:c>
      <x:c r="J2175" s="32" t="n">
        <x:v>0.488</x:v>
      </x:c>
      <x:c r="K2175" s="32" t="n">
        <x:v>0.705</x:v>
      </x:c>
      <x:c r="L2175" t="n">
        <x:v>0</x:v>
      </x:c>
      <x:c r="M2175" t="n">
        <x:v>7</x:v>
      </x:c>
      <x:c r="N2175" s="32" t="n">
        <x:v>0.14</x:v>
      </x:c>
    </x:row>
    <x:row r="2176">
      <x:c r="A2176" t="str">
        <x:v>C02175</x:v>
      </x:c>
      <x:c r="B2176" t="n">
        <x:v>39</x:v>
      </x:c>
      <x:c r="C2176" s="30" t="n">
        <x:v>51325</x:v>
      </x:c>
      <x:c r="D2176" t="n">
        <x:v>733</x:v>
      </x:c>
      <x:c r="E2176" t="n">
        <x:v>70</x:v>
      </x:c>
      <x:c r="F2176" t="str">
        <x:v>GOLD</x:v>
      </x:c>
      <x:c r="G2176" t="str">
        <x:v>Branch</x:v>
      </x:c>
      <x:c r="H2176" s="60" t="n">
        <x:v>11002</x:v>
      </x:c>
      <x:c r="I2176" s="60" t="n">
        <x:v>1166.6</x:v>
      </x:c>
      <x:c r="J2176" s="32" t="n">
        <x:v>0.403</x:v>
      </x:c>
      <x:c r="K2176" s="32" t="n">
        <x:v>0.759</x:v>
      </x:c>
      <x:c r="L2176" t="n">
        <x:v>0</x:v>
      </x:c>
      <x:c r="M2176" t="n">
        <x:v>6</x:v>
      </x:c>
      <x:c r="N2176" s="32" t="n">
        <x:v>0.178</x:v>
      </x:c>
    </x:row>
    <x:row r="2177">
      <x:c r="A2177" t="str">
        <x:v>C02176</x:v>
      </x:c>
      <x:c r="B2177" t="n">
        <x:v>29</x:v>
      </x:c>
      <x:c r="C2177" s="30" t="n">
        <x:v>90577</x:v>
      </x:c>
      <x:c r="D2177" t="n">
        <x:v>627</x:v>
      </x:c>
      <x:c r="E2177" t="n">
        <x:v>20</x:v>
      </x:c>
      <x:c r="F2177" t="str">
        <x:v>Classic</x:v>
      </x:c>
      <x:c r="G2177" t="str">
        <x:v>Digital</x:v>
      </x:c>
      <x:c r="H2177" s="60" t="n">
        <x:v>5845</x:v>
      </x:c>
      <x:c r="I2177" s="60" t="n">
        <x:v>473.05</x:v>
      </x:c>
      <x:c r="J2177" s="32" t="n">
        <x:v>0.489</x:v>
      </x:c>
      <x:c r="K2177" s="32" t="n">
        <x:v>0.706</x:v>
      </x:c>
      <x:c r="L2177" t="n">
        <x:v>0</x:v>
      </x:c>
      <x:c r="M2177" t="n">
        <x:v>6</x:v>
      </x:c>
      <x:c r="N2177" s="32" t="n">
        <x:v>0.163</x:v>
      </x:c>
    </x:row>
    <x:row r="2178">
      <x:c r="A2178" t="str">
        <x:v>C02177</x:v>
      </x:c>
      <x:c r="B2178" t="n">
        <x:v>61</x:v>
      </x:c>
      <x:c r="C2178" s="30" t="n">
        <x:v>90710</x:v>
      </x:c>
      <x:c r="D2178" t="n">
        <x:v>684</x:v>
      </x:c>
      <x:c r="E2178" t="n">
        <x:v>37</x:v>
      </x:c>
      <x:c r="F2178" t="str">
        <x:v>gold</x:v>
      </x:c>
      <x:c r="G2178" t="str">
        <x:v>Partner</x:v>
      </x:c>
      <x:c r="H2178" s="60" t="n">
        <x:v>14314</x:v>
      </x:c>
      <x:c r="I2178" s="60" t="n">
        <x:v>1681.07</x:v>
      </x:c>
      <x:c r="J2178" s="32" t="n">
        <x:v>0.419</x:v>
      </x:c>
      <x:c r="K2178" s="32" t="n">
        <x:v>0.767</x:v>
      </x:c>
      <x:c r="L2178" t="n">
        <x:v>0</x:v>
      </x:c>
      <x:c r="M2178" t="n">
        <x:v>8</x:v>
      </x:c>
      <x:c r="N2178" s="32" t="n">
        <x:v>0.08</x:v>
      </x:c>
    </x:row>
    <x:row r="2179">
      <x:c r="A2179" t="str">
        <x:v>C02178</x:v>
      </x:c>
      <x:c r="B2179" t="n">
        <x:v>35</x:v>
      </x:c>
      <x:c r="C2179" s="30" t="n">
        <x:v>102143</x:v>
      </x:c>
      <x:c r="D2179" t="n">
        <x:v>737</x:v>
      </x:c>
      <x:c r="E2179" t="n">
        <x:v>17</x:v>
      </x:c>
      <x:c r="F2179" t="str">
        <x:v>Platinum</x:v>
      </x:c>
      <x:c r="G2179" t="str">
        <x:v>Digital</x:v>
      </x:c>
      <x:c r="H2179" s="60" t="n">
        <x:v>23347</x:v>
      </x:c>
      <x:c r="I2179" s="60" t="n">
        <x:v>2406.16</x:v>
      </x:c>
      <x:c r="J2179" s="32" t="n">
        <x:v>0.365</x:v>
      </x:c>
      <x:c r="K2179" s="32" t="n">
        <x:v>0.779</x:v>
      </x:c>
      <x:c r="L2179" t="n">
        <x:v>0</x:v>
      </x:c>
      <x:c r="M2179" t="n">
        <x:v>8</x:v>
      </x:c>
      <x:c r="N2179" s="32" t="n">
        <x:v>0.042</x:v>
      </x:c>
    </x:row>
    <x:row r="2180">
      <x:c r="A2180" t="str">
        <x:v>C02179</x:v>
      </x:c>
      <x:c r="B2180" t="n">
        <x:v>46</x:v>
      </x:c>
      <x:c r="C2180" s="30" t="n">
        <x:v>159205</x:v>
      </x:c>
      <x:c r="D2180" t="n">
        <x:v>668</x:v>
      </x:c>
      <x:c r="E2180" t="n">
        <x:v>15</x:v>
      </x:c>
      <x:c r="F2180" t="str">
        <x:v>Platinum</x:v>
      </x:c>
      <x:c r="G2180" t="str">
        <x:v>Digital</x:v>
      </x:c>
      <x:c r="H2180" s="60" t="n">
        <x:v>32943</x:v>
      </x:c>
      <x:c r="I2180" s="60" t="n">
        <x:v>3476.9</x:v>
      </x:c>
      <x:c r="J2180" s="32" t="n">
        <x:v>0.277</x:v>
      </x:c>
      <x:c r="K2180" s="32" t="n">
        <x:v>0.665</x:v>
      </x:c>
      <x:c r="L2180" t="n">
        <x:v>0</x:v>
      </x:c>
      <x:c r="M2180" t="n">
        <x:v>5</x:v>
      </x:c>
      <x:c r="N2180" s="32" t="n">
        <x:v>0.242</x:v>
      </x:c>
    </x:row>
    <x:row r="2181">
      <x:c r="A2181" t="str">
        <x:v>C02180</x:v>
      </x:c>
      <x:c r="B2181" t="n">
        <x:v>68</x:v>
      </x:c>
      <x:c r="C2181" s="30" t="n">
        <x:v>58745</x:v>
      </x:c>
      <x:c r="D2181" t="n">
        <x:v>714</x:v>
      </x:c>
      <x:c r="E2181" t="n">
        <x:v>76</x:v>
      </x:c>
      <x:c r="F2181" t="str">
        <x:v>Classic</x:v>
      </x:c>
      <x:c r="G2181" t="str">
        <x:v>Direct Mail</x:v>
      </x:c>
      <x:c r="H2181" s="60" t="n">
        <x:v>6694</x:v>
      </x:c>
      <x:c r="I2181" s="60" t="n">
        <x:v>939.53</x:v>
      </x:c>
      <x:c r="J2181" s="32" t="n">
        <x:v>0.578</x:v>
      </x:c>
      <x:c r="K2181" s="32" t="n">
        <x:v>0.68</x:v>
      </x:c>
      <x:c r="L2181" t="n">
        <x:v>0</x:v>
      </x:c>
      <x:c r="M2181" t="n">
        <x:v>7</x:v>
      </x:c>
      <x:c r="N2181" s="32" t="n">
        <x:v>0.091</x:v>
      </x:c>
    </x:row>
    <x:row r="2182">
      <x:c r="A2182" t="str">
        <x:v>C02181</x:v>
      </x:c>
      <x:c r="B2182" t="n">
        <x:v>21</x:v>
      </x:c>
      <x:c r="C2182" s="30" t="n">
        <x:v>44049</x:v>
      </x:c>
      <x:c r="D2182" t="n">
        <x:v>695</x:v>
      </x:c>
      <x:c r="E2182" t="n">
        <x:v>71</x:v>
      </x:c>
      <x:c r="F2182" t="str">
        <x:v>Classic</x:v>
      </x:c>
      <x:c r="G2182" t="str">
        <x:v>Direct Mail</x:v>
      </x:c>
      <x:c r="H2182" s="60" t="n">
        <x:v>6851</x:v>
      </x:c>
      <x:c r="I2182" s="60" t="n">
        <x:v>963.48</x:v>
      </x:c>
      <x:c r="J2182" s="32" t="n">
        <x:v>0.28</x:v>
      </x:c>
      <x:c r="K2182" s="32" t="n">
        <x:v>0.653</x:v>
      </x:c>
      <x:c r="L2182" t="n">
        <x:v>0</x:v>
      </x:c>
      <x:c r="M2182" t="n">
        <x:v>8</x:v>
      </x:c>
      <x:c r="N2182" s="32" t="n">
        <x:v>0.037</x:v>
      </x:c>
    </x:row>
    <x:row r="2183">
      <x:c r="A2183" t="str">
        <x:v>C02182</x:v>
      </x:c>
      <x:c r="B2183" t="n">
        <x:v>41</x:v>
      </x:c>
      <x:c r="C2183" s="30" t="n">
        <x:v>86946</x:v>
      </x:c>
      <x:c r="D2183" t="n">
        <x:v>598</x:v>
      </x:c>
      <x:c r="E2183" t="n">
        <x:v>20</x:v>
      </x:c>
      <x:c r="F2183" t="str">
        <x:v>Classic</x:v>
      </x:c>
      <x:c r="G2183" t="str">
        <x:v>branch</x:v>
      </x:c>
      <x:c r="H2183" s="60" t="n">
        <x:v>6494</x:v>
      </x:c>
      <x:c r="I2183" s="60" t="n">
        <x:v>899.68</x:v>
      </x:c>
      <x:c r="J2183" s="32" t="n">
        <x:v>0.518</x:v>
      </x:c>
      <x:c r="K2183" s="32" t="n">
        <x:v>0.566</x:v>
      </x:c>
      <x:c r="L2183" t="n">
        <x:v>0</x:v>
      </x:c>
      <x:c r="M2183" t="n">
        <x:v>10</x:v>
      </x:c>
      <x:c r="N2183" s="32" t="n">
        <x:v>0.02</x:v>
      </x:c>
    </x:row>
    <x:row r="2184">
      <x:c r="A2184" t="str">
        <x:v>C02183</x:v>
      </x:c>
      <x:c r="B2184" t="n">
        <x:v>53</x:v>
      </x:c>
      <x:c r="C2184" s="30" t="n">
        <x:v>98176</x:v>
      </x:c>
      <x:c r="D2184" t="n">
        <x:v>636</x:v>
      </x:c>
      <x:c r="E2184" t="n">
        <x:v>74</x:v>
      </x:c>
      <x:c r="F2184" t="str">
        <x:v>Gold</x:v>
      </x:c>
      <x:c r="G2184" t="str">
        <x:v>Digital</x:v>
      </x:c>
      <x:c r="H2184" s="60" t="n">
        <x:v>11410</x:v>
      </x:c>
      <x:c r="I2184" s="60" t="n">
        <x:v>1094.33</x:v>
      </x:c>
      <x:c r="J2184" s="32" t="n">
        <x:v>0.523</x:v>
      </x:c>
      <x:c r="K2184" s="32" t="n">
        <x:v>0.661</x:v>
      </x:c>
      <x:c r="L2184" t="n">
        <x:v>0</x:v>
      </x:c>
      <x:c r="M2184" t="n">
        <x:v>6</x:v>
      </x:c>
      <x:c r="N2184" s="32" t="n">
        <x:v>0.214</x:v>
      </x:c>
    </x:row>
    <x:row r="2185">
      <x:c r="A2185" t="str">
        <x:v>C02184</x:v>
      </x:c>
      <x:c r="B2185" t="n">
        <x:v>35</x:v>
      </x:c>
      <x:c r="C2185" s="30" t="n">
        <x:v>98937</x:v>
      </x:c>
      <x:c r="D2185" t="n">
        <x:v>695</x:v>
      </x:c>
      <x:c r="E2185" t="n">
        <x:v>43</x:v>
      </x:c>
      <x:c r="F2185" t="str">
        <x:v>Gold</x:v>
      </x:c>
      <x:c r="G2185" t="str">
        <x:v>Digital</x:v>
      </x:c>
      <x:c r="H2185" s="60" t="n">
        <x:v>14540</x:v>
      </x:c>
      <x:c r="I2185" s="60" t="n">
        <x:v>1525.31</x:v>
      </x:c>
      <x:c r="J2185" s="32" t="n">
        <x:v>0.353</x:v>
      </x:c>
      <x:c r="K2185" s="32" t="n">
        <x:v>0.87</x:v>
      </x:c>
      <x:c r="L2185" t="n">
        <x:v>0</x:v>
      </x:c>
      <x:c r="M2185" t="n">
        <x:v>6</x:v>
      </x:c>
      <x:c r="N2185" s="32" t="n">
        <x:v>0.158</x:v>
      </x:c>
    </x:row>
    <x:row r="2186">
      <x:c r="A2186" t="str">
        <x:v>C02185</x:v>
      </x:c>
      <x:c r="B2186" t="n">
        <x:v>47</x:v>
      </x:c>
      <x:c r="C2186" s="30" t="n">
        <x:v>75132</x:v>
      </x:c>
      <x:c r="D2186" t="n">
        <x:v>703</x:v>
      </x:c>
      <x:c r="E2186" t="n">
        <x:v>34</x:v>
      </x:c>
      <x:c r="F2186" t="str">
        <x:v>Gold</x:v>
      </x:c>
      <x:c r="G2186" t="str">
        <x:v>Direct Mail</x:v>
      </x:c>
      <x:c r="H2186" s="60" t="n">
        <x:v>10148</x:v>
      </x:c>
      <x:c r="I2186" s="60" t="n">
        <x:v>1449.97</x:v>
      </x:c>
      <x:c r="J2186" s="32" t="n">
        <x:v>0.45</x:v>
      </x:c>
      <x:c r="K2186" s="32" t="n">
        <x:v>0.775</x:v>
      </x:c>
      <x:c r="L2186" t="n">
        <x:v>0</x:v>
      </x:c>
      <x:c r="M2186" t="n">
        <x:v>8</x:v>
      </x:c>
      <x:c r="N2186" s="32" t="n">
        <x:v>0.076</x:v>
      </x:c>
    </x:row>
    <x:row r="2187">
      <x:c r="A2187" t="str">
        <x:v>C02186</x:v>
      </x:c>
      <x:c r="B2187" t="n">
        <x:v>21</x:v>
      </x:c>
      <x:c r="C2187" s="30" t="n">
        <x:v>82264</x:v>
      </x:c>
      <x:c r="D2187" t="n">
        <x:v>650</x:v>
      </x:c>
      <x:c r="E2187" t="n">
        <x:v>10</x:v>
      </x:c>
      <x:c r="F2187" t="str">
        <x:v>Gold</x:v>
      </x:c>
      <x:c r="G2187" t="str">
        <x:v>Digital</x:v>
      </x:c>
      <x:c r="H2187" s="60" t="n">
        <x:v>11246</x:v>
      </x:c>
      <x:c r="I2187" s="60" t="n">
        <x:v>1192.56</x:v>
      </x:c>
      <x:c r="J2187" s="32" t="n">
        <x:v>0.345</x:v>
      </x:c>
      <x:c r="K2187" s="32" t="n">
        <x:v>0.56</x:v>
      </x:c>
      <x:c r="L2187" t="n">
        <x:v>1</x:v>
      </x:c>
      <x:c r="M2187" t="n">
        <x:v>6</x:v>
      </x:c>
      <x:c r="N2187" s="32" t="n">
        <x:v>0.154</x:v>
      </x:c>
    </x:row>
    <x:row r="2188">
      <x:c r="A2188" t="str">
        <x:v>C02187</x:v>
      </x:c>
      <x:c r="B2188" t="n">
        <x:v>28</x:v>
      </x:c>
      <x:c r="C2188" s="30" t="n">
        <x:v>52748</x:v>
      </x:c>
      <x:c r="D2188" t="n">
        <x:v>630</x:v>
      </x:c>
      <x:c r="E2188" t="n">
        <x:v>57</x:v>
      </x:c>
      <x:c r="F2188" t="str">
        <x:v>Classic</x:v>
      </x:c>
      <x:c r="G2188" t="str">
        <x:v>Digital</x:v>
      </x:c>
      <x:c r="H2188" s="60" t="n">
        <x:v>1000</x:v>
      </x:c>
      <x:c r="I2188" s="60" t="n">
        <x:v>351.79</x:v>
      </x:c>
      <x:c r="J2188" s="32" t="n">
        <x:v>0.33</x:v>
      </x:c>
      <x:c r="K2188" s="32" t="n">
        <x:v>0.779</x:v>
      </x:c>
      <x:c r="L2188" t="n">
        <x:v>1</x:v>
      </x:c>
      <x:c r="M2188" t="n">
        <x:v>8</x:v>
      </x:c>
      <x:c r="N2188" s="32" t="n">
        <x:v>0.023</x:v>
      </x:c>
    </x:row>
    <x:row r="2189">
      <x:c r="A2189" t="str">
        <x:v>C02188</x:v>
      </x:c>
      <x:c r="B2189" t="n">
        <x:v>43</x:v>
      </x:c>
      <x:c r="C2189" s="30" t="n">
        <x:v>34789</x:v>
      </x:c>
      <x:c r="D2189" t="n">
        <x:v>680</x:v>
      </x:c>
      <x:c r="E2189" t="n">
        <x:v>35</x:v>
      </x:c>
      <x:c r="F2189" t="str">
        <x:v>Classic</x:v>
      </x:c>
      <x:c r="G2189" t="str">
        <x:v>Direct Mail</x:v>
      </x:c>
      <x:c r="H2189" s="60" t="n">
        <x:v>5012</x:v>
      </x:c>
      <x:c r="I2189" s="60" t="n">
        <x:v>704.63</x:v>
      </x:c>
      <x:c r="J2189" s="32" t="n">
        <x:v>0.573</x:v>
      </x:c>
      <x:c r="K2189" s="32" t="n">
        <x:v>0.829</x:v>
      </x:c>
      <x:c r="L2189" t="n">
        <x:v>0</x:v>
      </x:c>
      <x:c r="M2189" t="n">
        <x:v>6</x:v>
      </x:c>
      <x:c r="N2189" s="32" t="n">
        <x:v>0.158</x:v>
      </x:c>
    </x:row>
    <x:row r="2190">
      <x:c r="A2190" t="str">
        <x:v>C02189</x:v>
      </x:c>
      <x:c r="B2190" t="n">
        <x:v>68</x:v>
      </x:c>
      <x:c r="C2190" s="30" t="n">
        <x:v>84131</x:v>
      </x:c>
      <x:c r="D2190" t="n">
        <x:v>649</x:v>
      </x:c>
      <x:c r="E2190" t="n">
        <x:v>8</x:v>
      </x:c>
      <x:c r="F2190" t="str">
        <x:v>Gold</x:v>
      </x:c>
      <x:c r="G2190" t="str">
        <x:v>Direct Mail</x:v>
      </x:c>
      <x:c r="H2190" s="60" t="n">
        <x:v>9972</x:v>
      </x:c>
      <x:c r="I2190" s="60" t="n">
        <x:v>1131.38</x:v>
      </x:c>
      <x:c r="J2190" s="32" t="n">
        <x:v>0.476</x:v>
      </x:c>
      <x:c r="K2190" s="32" t="n">
        <x:v>0.698</x:v>
      </x:c>
      <x:c r="L2190" t="n">
        <x:v>1</x:v>
      </x:c>
      <x:c r="M2190" t="n">
        <x:v>6</x:v>
      </x:c>
      <x:c r="N2190" s="32" t="n">
        <x:v>0.166</x:v>
      </x:c>
    </x:row>
    <x:row r="2191">
      <x:c r="A2191" t="str">
        <x:v>C02190</x:v>
      </x:c>
      <x:c r="B2191" t="n">
        <x:v>44</x:v>
      </x:c>
      <x:c r="C2191" s="30" t="n">
        <x:v>99327</x:v>
      </x:c>
      <x:c r="D2191" t="n">
        <x:v>727</x:v>
      </x:c>
      <x:c r="E2191" t="n">
        <x:v>33</x:v>
      </x:c>
      <x:c r="F2191" t="str">
        <x:v>Classic</x:v>
      </x:c>
      <x:c r="G2191" t="str">
        <x:v>Direct Mail</x:v>
      </x:c>
      <x:c r="H2191" s="60" t="n">
        <x:v>9011</x:v>
      </x:c>
      <x:c r="I2191" s="60" t="n">
        <x:v>1455.97</x:v>
      </x:c>
      <x:c r="J2191" s="32" t="n">
        <x:v>0.269</x:v>
      </x:c>
      <x:c r="K2191" s="32" t="n">
        <x:v>0.88</x:v>
      </x:c>
      <x:c r="L2191" t="n">
        <x:v>0</x:v>
      </x:c>
      <x:c r="M2191" t="n">
        <x:v>4</x:v>
      </x:c>
      <x:c r="N2191" s="32" t="n">
        <x:v>0.29</x:v>
      </x:c>
    </x:row>
    <x:row r="2192">
      <x:c r="A2192" t="str">
        <x:v>C02191</x:v>
      </x:c>
      <x:c r="B2192" t="n">
        <x:v>56</x:v>
      </x:c>
      <x:c r="C2192" s="30" t="n">
        <x:v>153039</x:v>
      </x:c>
      <x:c r="D2192" t="n">
        <x:v>715</x:v>
      </x:c>
      <x:c r="E2192" t="n">
        <x:v>18</x:v>
      </x:c>
      <x:c r="F2192" t="str">
        <x:v>Platinum</x:v>
      </x:c>
      <x:c r="G2192" t="str">
        <x:v>Digital</x:v>
      </x:c>
      <x:c r="H2192" s="60" t="n">
        <x:v>31343</x:v>
      </x:c>
      <x:c r="I2192" s="60" t="n">
        <x:v>3843.92</x:v>
      </x:c>
      <x:c r="J2192" s="32" t="n">
        <x:v>0.503</x:v>
      </x:c>
      <x:c r="K2192" s="32" t="n">
        <x:v>0.872</x:v>
      </x:c>
      <x:c r="L2192" t="n">
        <x:v>0</x:v>
      </x:c>
      <x:c r="M2192" t="n">
        <x:v>6</x:v>
      </x:c>
      <x:c r="N2192" s="32" t="n">
        <x:v>0.135</x:v>
      </x:c>
    </x:row>
    <x:row r="2193">
      <x:c r="A2193" t="str">
        <x:v>C02192</x:v>
      </x:c>
      <x:c r="B2193" t="n">
        <x:v>46</x:v>
      </x:c>
      <x:c r="C2193" s="30" t="n">
        <x:v>68320</x:v>
      </x:c>
      <x:c r="D2193" t="n">
        <x:v>601</x:v>
      </x:c>
      <x:c r="E2193" t="n">
        <x:v>3</x:v>
      </x:c>
      <x:c r="F2193" t="str">
        <x:v>Classic</x:v>
      </x:c>
      <x:c r="G2193" t="str">
        <x:v>Branch</x:v>
      </x:c>
      <x:c r="H2193" s="60" t="n">
        <x:v>3718</x:v>
      </x:c>
      <x:c r="I2193" s="60" t="n">
        <x:v>883.97</x:v>
      </x:c>
      <x:c r="J2193" s="32" t="n">
        <x:v>0.343</x:v>
      </x:c>
      <x:c r="K2193" s="32" t="n">
        <x:v>0.633</x:v>
      </x:c>
      <x:c r="L2193" t="n">
        <x:v>2</x:v>
      </x:c>
      <x:c r="M2193" t="n">
        <x:v>8</x:v>
      </x:c>
      <x:c r="N2193" s="32" t="n">
        <x:v>0.11</x:v>
      </x:c>
    </x:row>
    <x:row r="2194">
      <x:c r="A2194" t="str">
        <x:v>C02193</x:v>
      </x:c>
      <x:c r="B2194" t="n">
        <x:v>43</x:v>
      </x:c>
      <x:c r="C2194" s="30" t="n">
        <x:v>29590</x:v>
      </x:c>
      <x:c r="D2194" t="n">
        <x:v>602</x:v>
      </x:c>
      <x:c r="E2194" t="n">
        <x:v>51</x:v>
      </x:c>
      <x:c r="F2194" t="str">
        <x:v>Classic</x:v>
      </x:c>
      <x:c r="G2194" t="str">
        <x:v>Branch</x:v>
      </x:c>
      <x:c r="H2194" s="60" t="n">
        <x:v>1164</x:v>
      </x:c>
      <x:c r="I2194" s="60" t="n">
        <x:v>150</x:v>
      </x:c>
      <x:c r="J2194" s="32" t="n">
        <x:v>0.44</x:v>
      </x:c>
      <x:c r="K2194" s="32" t="n">
        <x:v>0.463</x:v>
      </x:c>
      <x:c r="L2194" t="n">
        <x:v>1</x:v>
      </x:c>
      <x:c r="M2194" t="n">
        <x:v>9</x:v>
      </x:c>
      <x:c r="N2194" s="32" t="n">
        <x:v>0.043</x:v>
      </x:c>
    </x:row>
    <x:row r="2195">
      <x:c r="A2195" t="str">
        <x:v>C02194</x:v>
      </x:c>
      <x:c r="B2195" t="n">
        <x:v>29</x:v>
      </x:c>
      <x:c r="C2195" s="30" t="n">
        <x:v>52609</x:v>
      </x:c>
      <x:c r="D2195" t="n">
        <x:v>577</x:v>
      </x:c>
      <x:c r="E2195" t="n">
        <x:v>23</x:v>
      </x:c>
      <x:c r="F2195" t="str">
        <x:v>Classic</x:v>
      </x:c>
      <x:c r="G2195" t="str">
        <x:v>Partner</x:v>
      </x:c>
      <x:c r="H2195" s="60" t="n">
        <x:v>1000</x:v>
      </x:c>
      <x:c r="I2195" s="60" t="n">
        <x:v>508.46</x:v>
      </x:c>
      <x:c r="J2195" s="32" t="n">
        <x:v>0.458</x:v>
      </x:c>
      <x:c r="K2195" s="32" t="n">
        <x:v>0.361</x:v>
      </x:c>
      <x:c r="L2195" t="n">
        <x:v>1</x:v>
      </x:c>
      <x:c r="M2195" t="n">
        <x:v>8</x:v>
      </x:c>
      <x:c r="N2195" s="32" t="n">
        <x:v>0.087</x:v>
      </x:c>
    </x:row>
    <x:row r="2196">
      <x:c r="A2196" t="str">
        <x:v>C02195</x:v>
      </x:c>
      <x:c r="B2196" t="n">
        <x:v>43</x:v>
      </x:c>
      <x:c r="C2196" s="30" t="n">
        <x:v>62974</x:v>
      </x:c>
      <x:c r="D2196" t="n">
        <x:v>744</x:v>
      </x:c>
      <x:c r="E2196" t="n">
        <x:v>42</x:v>
      </x:c>
      <x:c r="F2196" t="str">
        <x:v>Gold</x:v>
      </x:c>
      <x:c r="G2196" t="str">
        <x:v>Digital</x:v>
      </x:c>
      <x:c r="H2196" s="60" t="n">
        <x:v>12213</x:v>
      </x:c>
      <x:c r="I2196" s="60" t="n">
        <x:v>1530.72</x:v>
      </x:c>
      <x:c r="J2196" s="32" t="n">
        <x:v>0.3</x:v>
      </x:c>
      <x:c r="K2196" s="32" t="n">
        <x:v>0.826</x:v>
      </x:c>
      <x:c r="L2196" t="n">
        <x:v>0</x:v>
      </x:c>
      <x:c r="M2196" t="n">
        <x:v>5</x:v>
      </x:c>
      <x:c r="N2196" s="32" t="n">
        <x:v>0.208</x:v>
      </x:c>
    </x:row>
    <x:row r="2197">
      <x:c r="A2197" t="str">
        <x:v>C02196</x:v>
      </x:c>
      <x:c r="B2197" t="n">
        <x:v>21</x:v>
      </x:c>
      <x:c r="C2197" s="30" t="n">
        <x:v>72360</x:v>
      </x:c>
      <x:c r="D2197" t="n">
        <x:v>662</x:v>
      </x:c>
      <x:c r="E2197" t="n">
        <x:v>41</x:v>
      </x:c>
      <x:c r="F2197" t="str">
        <x:v>Gold</x:v>
      </x:c>
      <x:c r="G2197" t="str">
        <x:v>Digital</x:v>
      </x:c>
      <x:c r="H2197" s="60" t="n">
        <x:v>8175</x:v>
      </x:c>
      <x:c r="I2197" s="60" t="n">
        <x:v>1519.69</x:v>
      </x:c>
      <x:c r="J2197" s="32" t="n">
        <x:v>0.422</x:v>
      </x:c>
      <x:c r="K2197" s="32" t="n">
        <x:v>0.663</x:v>
      </x:c>
      <x:c r="L2197" t="n">
        <x:v>0</x:v>
      </x:c>
      <x:c r="M2197" t="n">
        <x:v>6</x:v>
      </x:c>
      <x:c r="N2197" s="32" t="n">
        <x:v>0.17</x:v>
      </x:c>
    </x:row>
    <x:row r="2198">
      <x:c r="A2198" t="str">
        <x:v>C02197</x:v>
      </x:c>
      <x:c r="B2198" t="n">
        <x:v>54</x:v>
      </x:c>
      <x:c r="C2198" s="30" t="n">
        <x:v>73704</x:v>
      </x:c>
      <x:c r="D2198" t="n">
        <x:v>695</x:v>
      </x:c>
      <x:c r="E2198" t="n">
        <x:v>74</x:v>
      </x:c>
      <x:c r="F2198" t="str">
        <x:v>Gold</x:v>
      </x:c>
      <x:c r="G2198" t="str">
        <x:v>Direct Mail</x:v>
      </x:c>
      <x:c r="H2198" s="60" t="n">
        <x:v>9823</x:v>
      </x:c>
      <x:c r="I2198" s="60" t="n">
        <x:v>913.08</x:v>
      </x:c>
      <x:c r="J2198" s="32" t="n">
        <x:v>0.367</x:v>
      </x:c>
      <x:c r="K2198" s="32" t="n">
        <x:v>0.758</x:v>
      </x:c>
      <x:c r="L2198" t="n">
        <x:v>0</x:v>
      </x:c>
      <x:c r="M2198" t="n">
        <x:v>7</x:v>
      </x:c>
      <x:c r="N2198" s="32" t="n">
        <x:v>0.103</x:v>
      </x:c>
    </x:row>
    <x:row r="2199">
      <x:c r="A2199" t="str">
        <x:v>C02198</x:v>
      </x:c>
      <x:c r="B2199" t="n">
        <x:v>44</x:v>
      </x:c>
      <x:c r="C2199" s="30" t="n">
        <x:v>38080</x:v>
      </x:c>
      <x:c r="D2199" t="n">
        <x:v>765</x:v>
      </x:c>
      <x:c r="E2199" t="n">
        <x:v>34</x:v>
      </x:c>
      <x:c r="F2199" t="str">
        <x:v>Gold</x:v>
      </x:c>
      <x:c r="G2199" t="str">
        <x:v>DIRECT MAIL</x:v>
      </x:c>
      <x:c r="H2199" s="60" t="n">
        <x:v>9031</x:v>
      </x:c>
      <x:c r="I2199" s="60" t="n">
        <x:v>846.64</x:v>
      </x:c>
      <x:c r="J2199" s="32" t="n">
        <x:v>0.285</x:v>
      </x:c>
      <x:c r="K2199" s="32" t="n">
        <x:v>0.799</x:v>
      </x:c>
      <x:c r="L2199" t="n">
        <x:v>0</x:v>
      </x:c>
      <x:c r="M2199" t="n">
        <x:v>8</x:v>
      </x:c>
      <x:c r="N2199" s="32" t="n">
        <x:v>0.163</x:v>
      </x:c>
    </x:row>
    <x:row r="2200">
      <x:c r="A2200" t="str">
        <x:v>C02199</x:v>
      </x:c>
      <x:c r="B2200" t="n">
        <x:v>46</x:v>
      </x:c>
      <x:c r="C2200" s="30" t="n">
        <x:v>104513</x:v>
      </x:c>
      <x:c r="D2200" t="n">
        <x:v>556</x:v>
      </x:c>
      <x:c r="E2200" t="n">
        <x:v>32</x:v>
      </x:c>
      <x:c r="F2200" t="str">
        <x:v>Gold</x:v>
      </x:c>
      <x:c r="G2200" t="str">
        <x:v>Digital</x:v>
      </x:c>
      <x:c r="H2200" s="60" t="n">
        <x:v>10321</x:v>
      </x:c>
      <x:c r="I2200" s="60" t="n">
        <x:v>1260.78</x:v>
      </x:c>
      <x:c r="J2200" s="32" t="n">
        <x:v>0.54</x:v>
      </x:c>
      <x:c r="K2200" s="32" t="n">
        <x:v>0.559</x:v>
      </x:c>
      <x:c r="L2200" t="n">
        <x:v>1</x:v>
      </x:c>
      <x:c r="M2200" t="n">
        <x:v>5</x:v>
      </x:c>
      <x:c r="N2200" s="32" t="n">
        <x:v>0.214</x:v>
      </x:c>
    </x:row>
    <x:row r="2201">
      <x:c r="A2201" t="str">
        <x:v>C02200</x:v>
      </x:c>
      <x:c r="B2201" t="n">
        <x:v>29</x:v>
      </x:c>
      <x:c r="C2201" s="30" t="n">
        <x:v>91520</x:v>
      </x:c>
      <x:c r="D2201" t="n">
        <x:v>656</x:v>
      </x:c>
      <x:c r="E2201" t="n">
        <x:v>51</x:v>
      </x:c>
      <x:c r="F2201" t="str">
        <x:v>Classic</x:v>
      </x:c>
      <x:c r="G2201" t="str">
        <x:v>Digital</x:v>
      </x:c>
      <x:c r="H2201" s="60" t="n">
        <x:v>9894</x:v>
      </x:c>
      <x:c r="I2201" s="60" t="n">
        <x:v>1121.22</x:v>
      </x:c>
      <x:c r="J2201" s="32" t="n">
        <x:v>0.54</x:v>
      </x:c>
      <x:c r="K2201" s="32" t="n">
        <x:v>0.69</x:v>
      </x:c>
      <x:c r="L2201" t="n">
        <x:v>0</x:v>
      </x:c>
      <x:c r="M2201" t="n">
        <x:v>8</x:v>
      </x:c>
      <x:c r="N2201" s="32" t="n">
        <x:v>0.032</x:v>
      </x:c>
    </x:row>
    <x:row r="2202">
      <x:c r="A2202" t="str">
        <x:v>C02201</x:v>
      </x:c>
      <x:c r="B2202" t="n">
        <x:v>42</x:v>
      </x:c>
      <x:c r="C2202" s="30" t="n">
        <x:v>45493</x:v>
      </x:c>
      <x:c r="D2202" t="n">
        <x:v>712</x:v>
      </x:c>
      <x:c r="E2202" t="n">
        <x:v>57</x:v>
      </x:c>
      <x:c r="F2202" t="str">
        <x:v>Classic</x:v>
      </x:c>
      <x:c r="G2202" t="str">
        <x:v>Digital</x:v>
      </x:c>
      <x:c r="H2202" s="60" t="n">
        <x:v>6377</x:v>
      </x:c>
      <x:c r="I2202" s="60" t="n">
        <x:v>800.16</x:v>
      </x:c>
      <x:c r="J2202" s="32" t="n">
        <x:v>0.212</x:v>
      </x:c>
      <x:c r="K2202" s="32" t="n">
        <x:v>0.673</x:v>
      </x:c>
      <x:c r="L2202" t="n">
        <x:v>0</x:v>
      </x:c>
      <x:c r="M2202" t="n">
        <x:v>7</x:v>
      </x:c>
      <x:c r="N2202" s="32" t="n">
        <x:v>0.121</x:v>
      </x:c>
    </x:row>
    <x:row r="2203">
      <x:c r="A2203" t="str">
        <x:v>C02202</x:v>
      </x:c>
      <x:c r="B2203" t="n">
        <x:v>32</x:v>
      </x:c>
      <x:c r="C2203" s="30" t="n">
        <x:v>103109</x:v>
      </x:c>
      <x:c r="D2203" t="n">
        <x:v>657</x:v>
      </x:c>
      <x:c r="E2203" t="n">
        <x:v>16</x:v>
      </x:c>
      <x:c r="F2203" t="str">
        <x:v>Gold</x:v>
      </x:c>
      <x:c r="G2203" t="str">
        <x:v>digital</x:v>
      </x:c>
      <x:c r="H2203" s="60" t="n">
        <x:v>13587</x:v>
      </x:c>
      <x:c r="I2203" s="60" t="n">
        <x:v>1575.28</x:v>
      </x:c>
      <x:c r="J2203" s="32" t="n">
        <x:v>0.292</x:v>
      </x:c>
      <x:c r="K2203" s="32" t="n">
        <x:v>0.775</x:v>
      </x:c>
      <x:c r="L2203" t="n">
        <x:v>0</x:v>
      </x:c>
      <x:c r="M2203" t="n">
        <x:v>9</x:v>
      </x:c>
      <x:c r="N2203" s="32" t="n">
        <x:v>0.02</x:v>
      </x:c>
    </x:row>
    <x:row r="2204">
      <x:c r="A2204" t="str">
        <x:v>C02203</x:v>
      </x:c>
      <x:c r="B2204" t="n">
        <x:v>39</x:v>
      </x:c>
      <x:c r="C2204" s="30" t="n">
        <x:v>57648</x:v>
      </x:c>
      <x:c r="D2204" t="n">
        <x:v>702</x:v>
      </x:c>
      <x:c r="E2204" t="n">
        <x:v>26</x:v>
      </x:c>
      <x:c r="F2204" t="str">
        <x:v>GOLD</x:v>
      </x:c>
      <x:c r="G2204" t="str">
        <x:v>Direct Mail</x:v>
      </x:c>
      <x:c r="H2204" s="60" t="n">
        <x:v>8259</x:v>
      </x:c>
      <x:c r="I2204" s="60" t="n">
        <x:v>935.75</x:v>
      </x:c>
      <x:c r="J2204" s="32" t="n">
        <x:v>0.434</x:v>
      </x:c>
      <x:c r="K2204" s="32" t="n">
        <x:v>0.848</x:v>
      </x:c>
      <x:c r="L2204" t="n">
        <x:v>0</x:v>
      </x:c>
      <x:c r="M2204" t="n">
        <x:v>7</x:v>
      </x:c>
      <x:c r="N2204" s="32" t="n">
        <x:v>0.093</x:v>
      </x:c>
    </x:row>
    <x:row r="2205">
      <x:c r="A2205" t="str">
        <x:v>C02204</x:v>
      </x:c>
      <x:c r="B2205" t="n">
        <x:v>31</x:v>
      </x:c>
      <x:c r="C2205" s="30" t="n">
        <x:v>65275</x:v>
      </x:c>
      <x:c r="D2205" t="n">
        <x:v>670</x:v>
      </x:c>
      <x:c r="E2205" t="n">
        <x:v>40</x:v>
      </x:c>
      <x:c r="F2205" t="str">
        <x:v>Gold</x:v>
      </x:c>
      <x:c r="G2205" t="str">
        <x:v>Branch</x:v>
      </x:c>
      <x:c r="H2205" s="60" t="n">
        <x:v>9394</x:v>
      </x:c>
      <x:c r="I2205" s="60" t="n">
        <x:v>1190.4</x:v>
      </x:c>
      <x:c r="J2205" s="32" t="n">
        <x:v>0.807</x:v>
      </x:c>
      <x:c r="K2205" s="32" t="n">
        <x:v>0.814</x:v>
      </x:c>
      <x:c r="L2205" t="n">
        <x:v>0</x:v>
      </x:c>
      <x:c r="M2205" t="n">
        <x:v>5</x:v>
      </x:c>
      <x:c r="N2205" s="32" t="n">
        <x:v>0.228</x:v>
      </x:c>
    </x:row>
    <x:row r="2206">
      <x:c r="A2206" t="str">
        <x:v>C02205</x:v>
      </x:c>
      <x:c r="B2206" t="n">
        <x:v>28</x:v>
      </x:c>
      <x:c r="C2206" s="30" t="n">
        <x:v>69874</x:v>
      </x:c>
      <x:c r="D2206" t="n">
        <x:v>621</x:v>
      </x:c>
      <x:c r="E2206" t="n">
        <x:v>12</x:v>
      </x:c>
      <x:c r="F2206" t="str">
        <x:v>Classic</x:v>
      </x:c>
      <x:c r="G2206" t="str">
        <x:v> Direct Mail</x:v>
      </x:c>
      <x:c r="H2206" s="60" t="n">
        <x:v>3901</x:v>
      </x:c>
      <x:c r="I2206" s="60" t="n">
        <x:v>639.49</x:v>
      </x:c>
      <x:c r="J2206" s="32" t="n">
        <x:v>0.385</x:v>
      </x:c>
      <x:c r="K2206" s="32" t="n">
        <x:v>0.864</x:v>
      </x:c>
      <x:c r="L2206" t="n">
        <x:v>0</x:v>
      </x:c>
      <x:c r="M2206" t="n">
        <x:v>7</x:v>
      </x:c>
      <x:c r="N2206" s="32" t="n">
        <x:v>0.101</x:v>
      </x:c>
    </x:row>
    <x:row r="2207">
      <x:c r="A2207" t="str">
        <x:v>C02206</x:v>
      </x:c>
      <x:c r="B2207" t="n">
        <x:v>72</x:v>
      </x:c>
      <x:c r="C2207" s="30" t="n">
        <x:v>87130</x:v>
      </x:c>
      <x:c r="D2207" t="n">
        <x:v>678</x:v>
      </x:c>
      <x:c r="E2207" t="n">
        <x:v>34</x:v>
      </x:c>
      <x:c r="F2207" t="str">
        <x:v>Gold</x:v>
      </x:c>
      <x:c r="G2207" t="str">
        <x:v>Direct Mail</x:v>
      </x:c>
      <x:c r="H2207" s="60" t="n">
        <x:v>15223</x:v>
      </x:c>
      <x:c r="I2207" s="60" t="n">
        <x:v>1454.49</x:v>
      </x:c>
      <x:c r="J2207" s="32" t="n">
        <x:v>0.365</x:v>
      </x:c>
      <x:c r="K2207" s="32" t="n">
        <x:v>0.926</x:v>
      </x:c>
      <x:c r="L2207" t="n">
        <x:v>0</x:v>
      </x:c>
      <x:c r="M2207" t="str"/>
      <x:c r="N2207" s="32" t="n">
        <x:v>0.043</x:v>
      </x:c>
    </x:row>
    <x:row r="2208">
      <x:c r="A2208" t="str">
        <x:v>C02207</x:v>
      </x:c>
      <x:c r="B2208" t="n">
        <x:v>37</x:v>
      </x:c>
      <x:c r="C2208" s="30" t="n">
        <x:v>139043</x:v>
      </x:c>
      <x:c r="D2208" t="n">
        <x:v>675</x:v>
      </x:c>
      <x:c r="E2208" t="n">
        <x:v>34</x:v>
      </x:c>
      <x:c r="F2208" t="str">
        <x:v>Platinum</x:v>
      </x:c>
      <x:c r="G2208" t="str">
        <x:v>Digital</x:v>
      </x:c>
      <x:c r="H2208" s="60" t="n">
        <x:v>29244</x:v>
      </x:c>
      <x:c r="I2208" s="60" t="n">
        <x:v>2798.06</x:v>
      </x:c>
      <x:c r="J2208" s="32" t="n">
        <x:v>0.571</x:v>
      </x:c>
      <x:c r="K2208" s="32" t="n">
        <x:v>0.856</x:v>
      </x:c>
      <x:c r="L2208" t="n">
        <x:v>0</x:v>
      </x:c>
      <x:c r="M2208" t="n">
        <x:v>10</x:v>
      </x:c>
      <x:c r="N2208" s="32" t="n">
        <x:v>0.02</x:v>
      </x:c>
    </x:row>
    <x:row r="2209">
      <x:c r="A2209" t="str">
        <x:v>C02208</x:v>
      </x:c>
      <x:c r="B2209" t="n">
        <x:v>52</x:v>
      </x:c>
      <x:c r="C2209" s="30" t="n">
        <x:v>95701</x:v>
      </x:c>
      <x:c r="D2209" t="n">
        <x:v>774</x:v>
      </x:c>
      <x:c r="E2209" t="n">
        <x:v>18</x:v>
      </x:c>
      <x:c r="F2209" t="str">
        <x:v>Classic</x:v>
      </x:c>
      <x:c r="G2209" t="str">
        <x:v>Branch</x:v>
      </x:c>
      <x:c r="H2209" s="60" t="n">
        <x:v>11598</x:v>
      </x:c>
      <x:c r="I2209" s="60" t="n">
        <x:v>1081.99</x:v>
      </x:c>
      <x:c r="J2209" s="32" t="n">
        <x:v>0.579</x:v>
      </x:c>
      <x:c r="K2209" s="32" t="n">
        <x:v>1</x:v>
      </x:c>
      <x:c r="L2209" t="n">
        <x:v>0</x:v>
      </x:c>
      <x:c r="M2209" t="n">
        <x:v>6</x:v>
      </x:c>
      <x:c r="N2209" s="32" t="n">
        <x:v>0.182</x:v>
      </x:c>
    </x:row>
    <x:row r="2210">
      <x:c r="A2210" t="str">
        <x:v>C02209</x:v>
      </x:c>
      <x:c r="B2210" t="n">
        <x:v>35</x:v>
      </x:c>
      <x:c r="C2210" s="30" t="n">
        <x:v>39253</x:v>
      </x:c>
      <x:c r="D2210" t="n">
        <x:v>609</x:v>
      </x:c>
      <x:c r="E2210" t="n">
        <x:v>57</x:v>
      </x:c>
      <x:c r="F2210" t="str">
        <x:v>Classic</x:v>
      </x:c>
      <x:c r="G2210" t="str">
        <x:v>Digital</x:v>
      </x:c>
      <x:c r="H2210" s="60" t="n">
        <x:v>3295</x:v>
      </x:c>
      <x:c r="I2210" s="60" t="n">
        <x:v>319.86</x:v>
      </x:c>
      <x:c r="J2210" s="32" t="n">
        <x:v>0.392</x:v>
      </x:c>
      <x:c r="K2210" s="32" t="n">
        <x:v>0.654</x:v>
      </x:c>
      <x:c r="L2210" t="n">
        <x:v>0</x:v>
      </x:c>
      <x:c r="M2210" t="n">
        <x:v>8</x:v>
      </x:c>
      <x:c r="N2210" s="32" t="n">
        <x:v>0.054</x:v>
      </x:c>
    </x:row>
    <x:row r="2211">
      <x:c r="A2211" t="str">
        <x:v>C02210</x:v>
      </x:c>
      <x:c r="B2211" t="n">
        <x:v>21</x:v>
      </x:c>
      <x:c r="C2211" s="30" t="n">
        <x:v>109295</x:v>
      </x:c>
      <x:c r="D2211" t="n">
        <x:v>698</x:v>
      </x:c>
      <x:c r="E2211" t="n">
        <x:v>52</x:v>
      </x:c>
      <x:c r="F2211" t="str">
        <x:v>Gold</x:v>
      </x:c>
      <x:c r="G2211" t="str">
        <x:v>Partner</x:v>
      </x:c>
      <x:c r="H2211" s="60" t="n">
        <x:v>13047</x:v>
      </x:c>
      <x:c r="I2211" s="60" t="n">
        <x:v>1498.18</x:v>
      </x:c>
      <x:c r="J2211" s="32" t="n">
        <x:v>0.257</x:v>
      </x:c>
      <x:c r="K2211" s="32" t="n">
        <x:v>0.751</x:v>
      </x:c>
      <x:c r="L2211" t="n">
        <x:v>0</x:v>
      </x:c>
      <x:c r="M2211" t="n">
        <x:v>8</x:v>
      </x:c>
      <x:c r="N2211" s="32" t="n">
        <x:v>0.067</x:v>
      </x:c>
    </x:row>
    <x:row r="2212">
      <x:c r="A2212" t="str">
        <x:v>C02211</x:v>
      </x:c>
      <x:c r="B2212" t="n">
        <x:v>43</x:v>
      </x:c>
      <x:c r="C2212" s="30" t="n">
        <x:v>71173</x:v>
      </x:c>
      <x:c r="D2212" t="n">
        <x:v>707</x:v>
      </x:c>
      <x:c r="E2212" t="n">
        <x:v>39</x:v>
      </x:c>
      <x:c r="F2212" t="str">
        <x:v>Gold</x:v>
      </x:c>
      <x:c r="G2212" t="str">
        <x:v>Partner</x:v>
      </x:c>
      <x:c r="H2212" s="60" t="n">
        <x:v>13890</x:v>
      </x:c>
      <x:c r="I2212" s="60" t="n">
        <x:v>1504.66</x:v>
      </x:c>
      <x:c r="J2212" s="32" t="n">
        <x:v>0.536</x:v>
      </x:c>
      <x:c r="K2212" s="32" t="n">
        <x:v>0.8</x:v>
      </x:c>
      <x:c r="L2212" t="n">
        <x:v>0</x:v>
      </x:c>
      <x:c r="M2212" t="n">
        <x:v>8</x:v>
      </x:c>
      <x:c r="N2212" s="32" t="n">
        <x:v>0.067</x:v>
      </x:c>
    </x:row>
    <x:row r="2213">
      <x:c r="A2213" t="str">
        <x:v>C02212</x:v>
      </x:c>
      <x:c r="B2213" t="n">
        <x:v>52</x:v>
      </x:c>
      <x:c r="C2213" s="30" t="n">
        <x:v>51962</x:v>
      </x:c>
      <x:c r="D2213" t="n">
        <x:v>699</x:v>
      </x:c>
      <x:c r="E2213" t="n">
        <x:v>29</x:v>
      </x:c>
      <x:c r="F2213" t="str">
        <x:v>Classic</x:v>
      </x:c>
      <x:c r="G2213" t="str">
        <x:v>Partner</x:v>
      </x:c>
      <x:c r="H2213" s="60" t="n">
        <x:v>7021</x:v>
      </x:c>
      <x:c r="I2213" s="60" t="n">
        <x:v>474.34</x:v>
      </x:c>
      <x:c r="J2213" s="32" t="n">
        <x:v>0.438</x:v>
      </x:c>
      <x:c r="K2213" s="32" t="n">
        <x:v>0.762</x:v>
      </x:c>
      <x:c r="L2213" t="n">
        <x:v>0</x:v>
      </x:c>
      <x:c r="M2213" t="n">
        <x:v>7</x:v>
      </x:c>
      <x:c r="N2213" s="32" t="n">
        <x:v>0.117</x:v>
      </x:c>
    </x:row>
    <x:row r="2214">
      <x:c r="A2214" t="str">
        <x:v>C02213</x:v>
      </x:c>
      <x:c r="B2214" t="n">
        <x:v>59</x:v>
      </x:c>
      <x:c r="C2214" s="30" t="n">
        <x:v>49387</x:v>
      </x:c>
      <x:c r="D2214" t="n">
        <x:v>694</x:v>
      </x:c>
      <x:c r="E2214" t="n">
        <x:v>21</x:v>
      </x:c>
      <x:c r="F2214" t="str">
        <x:v>Classic</x:v>
      </x:c>
      <x:c r="G2214" t="str">
        <x:v>Digital</x:v>
      </x:c>
      <x:c r="H2214" s="60" t="n">
        <x:v>5229</x:v>
      </x:c>
      <x:c r="I2214" s="60" t="n">
        <x:v>957.83</x:v>
      </x:c>
      <x:c r="J2214" s="32" t="n">
        <x:v>0.409</x:v>
      </x:c>
      <x:c r="K2214" s="32" t="n">
        <x:v>0.882</x:v>
      </x:c>
      <x:c r="L2214" t="n">
        <x:v>0</x:v>
      </x:c>
      <x:c r="M2214" t="n">
        <x:v>6</x:v>
      </x:c>
      <x:c r="N2214" s="32" t="n">
        <x:v>0.143</x:v>
      </x:c>
    </x:row>
    <x:row r="2215">
      <x:c r="A2215" t="str">
        <x:v>C02214</x:v>
      </x:c>
      <x:c r="B2215" t="n">
        <x:v>28</x:v>
      </x:c>
      <x:c r="C2215" s="30" t="n">
        <x:v>38910</x:v>
      </x:c>
      <x:c r="D2215" t="n">
        <x:v>709</x:v>
      </x:c>
      <x:c r="E2215" t="n">
        <x:v>41</x:v>
      </x:c>
      <x:c r="F2215" t="str">
        <x:v>Classic</x:v>
      </x:c>
      <x:c r="G2215" t="str">
        <x:v>Digital</x:v>
      </x:c>
      <x:c r="H2215" s="60" t="n">
        <x:v>6271</x:v>
      </x:c>
      <x:c r="I2215" s="60" t="n">
        <x:v>860.63</x:v>
      </x:c>
      <x:c r="J2215" s="32" t="n">
        <x:v>0.295</x:v>
      </x:c>
      <x:c r="K2215" s="32" t="n">
        <x:v>0.882</x:v>
      </x:c>
      <x:c r="L2215" t="n">
        <x:v>0</x:v>
      </x:c>
      <x:c r="M2215" t="n">
        <x:v>8</x:v>
      </x:c>
      <x:c r="N2215" s="32" t="n">
        <x:v>0.046</x:v>
      </x:c>
    </x:row>
    <x:row r="2216">
      <x:c r="A2216" t="str">
        <x:v>C02215</x:v>
      </x:c>
      <x:c r="B2216" t="n">
        <x:v>46</x:v>
      </x:c>
      <x:c r="C2216" s="30" t="n">
        <x:v>76431</x:v>
      </x:c>
      <x:c r="D2216" t="n">
        <x:v>703</x:v>
      </x:c>
      <x:c r="E2216" t="n">
        <x:v>31</x:v>
      </x:c>
      <x:c r="F2216" t="str">
        <x:v>Gold</x:v>
      </x:c>
      <x:c r="G2216" t="str">
        <x:v>Branch</x:v>
      </x:c>
      <x:c r="H2216" s="60" t="n">
        <x:v>15306</x:v>
      </x:c>
      <x:c r="I2216" s="60" t="n">
        <x:v>1015.38</x:v>
      </x:c>
      <x:c r="J2216" s="32" t="n">
        <x:v>0.398</x:v>
      </x:c>
      <x:c r="K2216" s="32" t="n">
        <x:v>0.777</x:v>
      </x:c>
      <x:c r="L2216" t="n">
        <x:v>1</x:v>
      </x:c>
      <x:c r="M2216" t="n">
        <x:v>7</x:v>
      </x:c>
      <x:c r="N2216" s="32" t="n">
        <x:v>0.111</x:v>
      </x:c>
    </x:row>
    <x:row r="2217">
      <x:c r="A2217" t="str">
        <x:v>C02216</x:v>
      </x:c>
      <x:c r="B2217" t="n">
        <x:v>44</x:v>
      </x:c>
      <x:c r="C2217" s="30" t="n">
        <x:v>98147</x:v>
      </x:c>
      <x:c r="D2217" t="n">
        <x:v>701</x:v>
      </x:c>
      <x:c r="E2217" t="n">
        <x:v>27</x:v>
      </x:c>
      <x:c r="F2217" t="str">
        <x:v>Gold</x:v>
      </x:c>
      <x:c r="G2217" t="str">
        <x:v>Partner</x:v>
      </x:c>
      <x:c r="H2217" s="60" t="n">
        <x:v>16105</x:v>
      </x:c>
      <x:c r="I2217" s="60" t="n">
        <x:v>1667.67</x:v>
      </x:c>
      <x:c r="J2217" s="32" t="n">
        <x:v>0.493</x:v>
      </x:c>
      <x:c r="K2217" s="32" t="n">
        <x:v>0.75</x:v>
      </x:c>
      <x:c r="L2217" t="n">
        <x:v>0</x:v>
      </x:c>
      <x:c r="M2217" t="n">
        <x:v>10</x:v>
      </x:c>
      <x:c r="N2217" s="32" t="n">
        <x:v>0.02</x:v>
      </x:c>
    </x:row>
    <x:row r="2218">
      <x:c r="A2218" t="str">
        <x:v>C02217</x:v>
      </x:c>
      <x:c r="B2218" t="n">
        <x:v>48</x:v>
      </x:c>
      <x:c r="C2218" s="30" t="n">
        <x:v>132384</x:v>
      </x:c>
      <x:c r="D2218" t="n">
        <x:v>589</x:v>
      </x:c>
      <x:c r="E2218" t="n">
        <x:v>87</x:v>
      </x:c>
      <x:c r="F2218" t="str">
        <x:v>Classic</x:v>
      </x:c>
      <x:c r="G2218" t="str">
        <x:v>Digital</x:v>
      </x:c>
      <x:c r="H2218" s="60" t="n">
        <x:v>9122</x:v>
      </x:c>
      <x:c r="I2218" s="60" t="n">
        <x:v>1311.99</x:v>
      </x:c>
      <x:c r="J2218" s="32" t="n">
        <x:v>0.679</x:v>
      </x:c>
      <x:c r="K2218" s="32" t="n">
        <x:v>0.514</x:v>
      </x:c>
      <x:c r="L2218" t="n">
        <x:v>2</x:v>
      </x:c>
      <x:c r="M2218" t="n">
        <x:v>8</x:v>
      </x:c>
      <x:c r="N2218" s="32" t="n">
        <x:v>0.055</x:v>
      </x:c>
    </x:row>
    <x:row r="2219">
      <x:c r="A2219" t="str">
        <x:v>C02218</x:v>
      </x:c>
      <x:c r="B2219" t="n">
        <x:v>41</x:v>
      </x:c>
      <x:c r="C2219" s="30" t="n">
        <x:v>29130</x:v>
      </x:c>
      <x:c r="D2219" t="n">
        <x:v>693</x:v>
      </x:c>
      <x:c r="E2219" t="n">
        <x:v>33</x:v>
      </x:c>
      <x:c r="F2219" t="str">
        <x:v>Classic</x:v>
      </x:c>
      <x:c r="G2219" t="str">
        <x:v>Branch</x:v>
      </x:c>
      <x:c r="H2219" s="60" t="n">
        <x:v>4353</x:v>
      </x:c>
      <x:c r="I2219" s="60" t="n">
        <x:v>200.51</x:v>
      </x:c>
      <x:c r="J2219" s="32" t="n">
        <x:v>0.286</x:v>
      </x:c>
      <x:c r="K2219" s="32" t="n">
        <x:v>0.654</x:v>
      </x:c>
      <x:c r="L2219" t="n">
        <x:v>0</x:v>
      </x:c>
      <x:c r="M2219" t="n">
        <x:v>7</x:v>
      </x:c>
      <x:c r="N2219" s="32" t="n">
        <x:v>0.08</x:v>
      </x:c>
    </x:row>
    <x:row r="2220">
      <x:c r="A2220" t="str">
        <x:v>C02219</x:v>
      </x:c>
      <x:c r="B2220" t="n">
        <x:v>56</x:v>
      </x:c>
      <x:c r="C2220" s="30" t="n">
        <x:v>64867</x:v>
      </x:c>
      <x:c r="D2220" t="n">
        <x:v>763</x:v>
      </x:c>
      <x:c r="E2220" t="n">
        <x:v>10</x:v>
      </x:c>
      <x:c r="F2220" t="str">
        <x:v>Gold</x:v>
      </x:c>
      <x:c r="G2220" t="str">
        <x:v>Partner</x:v>
      </x:c>
      <x:c r="H2220" s="60" t="n">
        <x:v>13844</x:v>
      </x:c>
      <x:c r="I2220" s="60" t="n">
        <x:v>1339.89</x:v>
      </x:c>
      <x:c r="J2220" s="32" t="n">
        <x:v>0.31</x:v>
      </x:c>
      <x:c r="K2220" s="32" t="n">
        <x:v>0.868</x:v>
      </x:c>
      <x:c r="L2220" t="n">
        <x:v>0</x:v>
      </x:c>
      <x:c r="M2220" t="str"/>
      <x:c r="N2220" s="32" t="n">
        <x:v>0.193</x:v>
      </x:c>
    </x:row>
    <x:row r="2221">
      <x:c r="A2221" t="str">
        <x:v>C02220</x:v>
      </x:c>
      <x:c r="B2221" t="n">
        <x:v>49</x:v>
      </x:c>
      <x:c r="C2221" s="30" t="n">
        <x:v>46134</x:v>
      </x:c>
      <x:c r="D2221" t="n">
        <x:v>617</x:v>
      </x:c>
      <x:c r="E2221" t="n">
        <x:v>47</x:v>
      </x:c>
      <x:c r="F2221" t="str">
        <x:v>Classic</x:v>
      </x:c>
      <x:c r="G2221" t="str">
        <x:v>Partner</x:v>
      </x:c>
      <x:c r="H2221" s="60" t="n">
        <x:v>1555</x:v>
      </x:c>
      <x:c r="I2221" s="60" t="n">
        <x:v>417.78</x:v>
      </x:c>
      <x:c r="J2221" s="32" t="n">
        <x:v>0.514</x:v>
      </x:c>
      <x:c r="K2221" s="32" t="n">
        <x:v>0.735</x:v>
      </x:c>
      <x:c r="L2221" t="n">
        <x:v>0</x:v>
      </x:c>
      <x:c r="M2221" t="n">
        <x:v>7</x:v>
      </x:c>
      <x:c r="N2221" s="32" t="n">
        <x:v>0.094</x:v>
      </x:c>
    </x:row>
    <x:row r="2222">
      <x:c r="A2222" t="str">
        <x:v>C02221</x:v>
      </x:c>
      <x:c r="B2222" t="n">
        <x:v>55</x:v>
      </x:c>
      <x:c r="C2222" s="30" t="n">
        <x:v>161263</x:v>
      </x:c>
      <x:c r="D2222" t="n">
        <x:v>645</x:v>
      </x:c>
      <x:c r="E2222" t="n">
        <x:v>133</x:v>
      </x:c>
      <x:c r="F2222" t="str">
        <x:v>Platinum</x:v>
      </x:c>
      <x:c r="G2222" t="str">
        <x:v>Digital</x:v>
      </x:c>
      <x:c r="H2222" s="60" t="n">
        <x:v>28705</x:v>
      </x:c>
      <x:c r="I2222" s="60" t="n">
        <x:v>3514.52</x:v>
      </x:c>
      <x:c r="J2222" s="32" t="n">
        <x:v>0.586</x:v>
      </x:c>
      <x:c r="K2222" s="32" t="n">
        <x:v>0.773</x:v>
      </x:c>
      <x:c r="L2222" t="n">
        <x:v>0</x:v>
      </x:c>
      <x:c r="M2222" t="n">
        <x:v>8</x:v>
      </x:c>
      <x:c r="N2222" s="32" t="n">
        <x:v>0.061</x:v>
      </x:c>
    </x:row>
    <x:row r="2223">
      <x:c r="A2223" t="str">
        <x:v>C02222</x:v>
      </x:c>
      <x:c r="B2223" t="n">
        <x:v>63</x:v>
      </x:c>
      <x:c r="C2223" s="30" t="n">
        <x:v>89189</x:v>
      </x:c>
      <x:c r="D2223" t="n">
        <x:v>622</x:v>
      </x:c>
      <x:c r="E2223" t="n">
        <x:v>39</x:v>
      </x:c>
      <x:c r="F2223" t="str">
        <x:v>Classic</x:v>
      </x:c>
      <x:c r="G2223" t="str">
        <x:v>Direct Mail</x:v>
      </x:c>
      <x:c r="H2223" s="60" t="n">
        <x:v>10318</x:v>
      </x:c>
      <x:c r="I2223" s="60" t="n">
        <x:v>1276.97</x:v>
      </x:c>
      <x:c r="J2223" s="32" t="n">
        <x:v>0.521</x:v>
      </x:c>
      <x:c r="K2223" s="32" t="n">
        <x:v>0.737</x:v>
      </x:c>
      <x:c r="L2223" t="n">
        <x:v>1</x:v>
      </x:c>
      <x:c r="M2223" t="n">
        <x:v>8</x:v>
      </x:c>
      <x:c r="N2223" s="32" t="n">
        <x:v>0.045</x:v>
      </x:c>
    </x:row>
    <x:row r="2224">
      <x:c r="A2224" t="str">
        <x:v>C02223</x:v>
      </x:c>
      <x:c r="B2224" t="n">
        <x:v>33</x:v>
      </x:c>
      <x:c r="C2224" s="30" t="n">
        <x:v>37728</x:v>
      </x:c>
      <x:c r="D2224" t="n">
        <x:v>640</x:v>
      </x:c>
      <x:c r="E2224" t="n">
        <x:v>16</x:v>
      </x:c>
      <x:c r="F2224" t="str">
        <x:v>Classic</x:v>
      </x:c>
      <x:c r="G2224" t="str">
        <x:v>Digital</x:v>
      </x:c>
      <x:c r="H2224" s="60" t="n">
        <x:v>1881</x:v>
      </x:c>
      <x:c r="I2224" s="60" t="n">
        <x:v>334.16</x:v>
      </x:c>
      <x:c r="J2224" s="32" t="n">
        <x:v>0.387</x:v>
      </x:c>
      <x:c r="K2224" s="32" t="n">
        <x:v>0.686</x:v>
      </x:c>
      <x:c r="L2224" t="n">
        <x:v>0</x:v>
      </x:c>
      <x:c r="M2224" t="n">
        <x:v>8</x:v>
      </x:c>
      <x:c r="N2224" s="32" t="n">
        <x:v>0.034</x:v>
      </x:c>
    </x:row>
    <x:row r="2225">
      <x:c r="A2225" t="str">
        <x:v>C02224</x:v>
      </x:c>
      <x:c r="B2225" t="n">
        <x:v>44</x:v>
      </x:c>
      <x:c r="C2225" s="30" t="n">
        <x:v>76053</x:v>
      </x:c>
      <x:c r="D2225" t="n">
        <x:v>700</x:v>
      </x:c>
      <x:c r="E2225" t="n">
        <x:v>20</x:v>
      </x:c>
      <x:c r="F2225" t="str">
        <x:v>Gold</x:v>
      </x:c>
      <x:c r="G2225" t="str">
        <x:v>Branch</x:v>
      </x:c>
      <x:c r="H2225" s="60" t="n">
        <x:v>12213</x:v>
      </x:c>
      <x:c r="I2225" s="60" t="n">
        <x:v>1670.74</x:v>
      </x:c>
      <x:c r="J2225" s="32" t="n">
        <x:v>0.263</x:v>
      </x:c>
      <x:c r="K2225" s="32" t="n">
        <x:v>0.745</x:v>
      </x:c>
      <x:c r="L2225" t="n">
        <x:v>0</x:v>
      </x:c>
      <x:c r="M2225" t="n">
        <x:v>7</x:v>
      </x:c>
      <x:c r="N2225" s="32" t="n">
        <x:v>0.097</x:v>
      </x:c>
    </x:row>
    <x:row r="2226">
      <x:c r="A2226" t="str">
        <x:v>C02225</x:v>
      </x:c>
      <x:c r="B2226" t="n">
        <x:v>44</x:v>
      </x:c>
      <x:c r="C2226" s="30" t="n">
        <x:v>68942</x:v>
      </x:c>
      <x:c r="D2226" t="n">
        <x:v>664</x:v>
      </x:c>
      <x:c r="E2226" t="n">
        <x:v>28</x:v>
      </x:c>
      <x:c r="F2226" t="str">
        <x:v>gold</x:v>
      </x:c>
      <x:c r="G2226" t="str">
        <x:v>direct mail</x:v>
      </x:c>
      <x:c r="H2226" s="60" t="n">
        <x:v>11946</x:v>
      </x:c>
      <x:c r="I2226" s="60" t="n">
        <x:v>2074</x:v>
      </x:c>
      <x:c r="J2226" s="32" t="n">
        <x:v>0.317</x:v>
      </x:c>
      <x:c r="K2226" s="32" t="n">
        <x:v>0.769</x:v>
      </x:c>
      <x:c r="L2226" t="n">
        <x:v>0</x:v>
      </x:c>
      <x:c r="M2226" t="n">
        <x:v>8</x:v>
      </x:c>
      <x:c r="N2226" s="32" t="n">
        <x:v>0.047</x:v>
      </x:c>
    </x:row>
    <x:row r="2227">
      <x:c r="A2227" t="str">
        <x:v>C02226</x:v>
      </x:c>
      <x:c r="B2227" t="n">
        <x:v>38</x:v>
      </x:c>
      <x:c r="C2227" s="30" t="n">
        <x:v>50861</x:v>
      </x:c>
      <x:c r="D2227" t="n">
        <x:v>733</x:v>
      </x:c>
      <x:c r="E2227" t="n">
        <x:v>24</x:v>
      </x:c>
      <x:c r="F2227" t="str">
        <x:v>Classic</x:v>
      </x:c>
      <x:c r="G2227" t="str">
        <x:v>branch</x:v>
      </x:c>
      <x:c r="H2227" s="60" t="n">
        <x:v>8208</x:v>
      </x:c>
      <x:c r="I2227" s="60" t="n">
        <x:v>838.52</x:v>
      </x:c>
      <x:c r="J2227" s="32" t="n">
        <x:v>0.278</x:v>
      </x:c>
      <x:c r="K2227" s="32" t="n">
        <x:v>0.827</x:v>
      </x:c>
      <x:c r="L2227" t="n">
        <x:v>0</x:v>
      </x:c>
      <x:c r="M2227" t="n">
        <x:v>7</x:v>
      </x:c>
      <x:c r="N2227" s="32" t="n">
        <x:v>0.07</x:v>
      </x:c>
    </x:row>
    <x:row r="2228">
      <x:c r="A2228" t="str">
        <x:v>C02227</x:v>
      </x:c>
      <x:c r="B2228" t="n">
        <x:v>39</x:v>
      </x:c>
      <x:c r="C2228" s="30" t="n">
        <x:v>44752</x:v>
      </x:c>
      <x:c r="D2228" t="n">
        <x:v>680</x:v>
      </x:c>
      <x:c r="E2228" t="n">
        <x:v>16</x:v>
      </x:c>
      <x:c r="F2228" t="str">
        <x:v>Classic</x:v>
      </x:c>
      <x:c r="G2228" t="str">
        <x:v>Digital</x:v>
      </x:c>
      <x:c r="H2228" s="60" t="n">
        <x:v>7285</x:v>
      </x:c>
      <x:c r="I2228" s="60" t="n">
        <x:v>522.37</x:v>
      </x:c>
      <x:c r="J2228" s="32" t="n">
        <x:v>0.38</x:v>
      </x:c>
      <x:c r="K2228" s="32" t="n">
        <x:v>0.846</x:v>
      </x:c>
      <x:c r="L2228" t="n">
        <x:v>0</x:v>
      </x:c>
      <x:c r="M2228" t="n">
        <x:v>9</x:v>
      </x:c>
      <x:c r="N2228" s="32" t="n">
        <x:v>0.02</x:v>
      </x:c>
    </x:row>
    <x:row r="2229">
      <x:c r="A2229" t="str">
        <x:v>C02228</x:v>
      </x:c>
      <x:c r="B2229" t="n">
        <x:v>38</x:v>
      </x:c>
      <x:c r="C2229" s="30" t="n">
        <x:v>94250</x:v>
      </x:c>
      <x:c r="D2229" t="n">
        <x:v>790</x:v>
      </x:c>
      <x:c r="E2229" t="n">
        <x:v>26</x:v>
      </x:c>
      <x:c r="F2229" t="str">
        <x:v>Platinum</x:v>
      </x:c>
      <x:c r="G2229" t="str">
        <x:v>Partner</x:v>
      </x:c>
      <x:c r="H2229" s="60" t="n">
        <x:v>20659</x:v>
      </x:c>
      <x:c r="I2229" s="60" t="n">
        <x:v>2208.23</x:v>
      </x:c>
      <x:c r="J2229" s="32" t="n">
        <x:v>0.384</x:v>
      </x:c>
      <x:c r="K2229" s="32" t="n">
        <x:v>1</x:v>
      </x:c>
      <x:c r="L2229" t="n">
        <x:v>0</x:v>
      </x:c>
      <x:c r="M2229" t="n">
        <x:v>7</x:v>
      </x:c>
      <x:c r="N2229" s="32" t="n">
        <x:v>0.057</x:v>
      </x:c>
    </x:row>
    <x:row r="2230">
      <x:c r="A2230" t="str">
        <x:v>C02229</x:v>
      </x:c>
      <x:c r="B2230" t="n">
        <x:v>43</x:v>
      </x:c>
      <x:c r="C2230" s="30" t="n">
        <x:v>66863</x:v>
      </x:c>
      <x:c r="D2230" t="n">
        <x:v>699</x:v>
      </x:c>
      <x:c r="E2230" t="n">
        <x:v>24</x:v>
      </x:c>
      <x:c r="F2230" t="str">
        <x:v>Gold</x:v>
      </x:c>
      <x:c r="G2230" t="str">
        <x:v>Branch</x:v>
      </x:c>
      <x:c r="H2230" s="60" t="n">
        <x:v>10339</x:v>
      </x:c>
      <x:c r="I2230" s="60" t="n">
        <x:v>1052.06</x:v>
      </x:c>
      <x:c r="J2230" s="32" t="n">
        <x:v>0.448</x:v>
      </x:c>
      <x:c r="K2230" s="32" t="n">
        <x:v>0.748</x:v>
      </x:c>
      <x:c r="L2230" t="n">
        <x:v>0</x:v>
      </x:c>
      <x:c r="M2230" t="n">
        <x:v>7</x:v>
      </x:c>
      <x:c r="N2230" s="32" t="n">
        <x:v>0.105</x:v>
      </x:c>
    </x:row>
    <x:row r="2231">
      <x:c r="A2231" t="str">
        <x:v>C02230</x:v>
      </x:c>
      <x:c r="B2231" t="n">
        <x:v>28</x:v>
      </x:c>
      <x:c r="C2231" s="30" t="n">
        <x:v>107735</x:v>
      </x:c>
      <x:c r="D2231" t="n">
        <x:v>681</x:v>
      </x:c>
      <x:c r="E2231" t="n">
        <x:v>86</x:v>
      </x:c>
      <x:c r="F2231" t="str">
        <x:v>Platinum</x:v>
      </x:c>
      <x:c r="G2231" t="str">
        <x:v>Digital</x:v>
      </x:c>
      <x:c r="H2231" s="60" t="n">
        <x:v>24648</x:v>
      </x:c>
      <x:c r="I2231" s="60" t="n">
        <x:v>2799.75</x:v>
      </x:c>
      <x:c r="J2231" s="32" t="n">
        <x:v>0.598</x:v>
      </x:c>
      <x:c r="K2231" s="32" t="n">
        <x:v>0.742</x:v>
      </x:c>
      <x:c r="L2231" t="n">
        <x:v>0</x:v>
      </x:c>
      <x:c r="M2231" t="n">
        <x:v>9</x:v>
      </x:c>
      <x:c r="N2231" s="32" t="n">
        <x:v>0.02</x:v>
      </x:c>
    </x:row>
    <x:row r="2232">
      <x:c r="A2232" t="str">
        <x:v>C02231</x:v>
      </x:c>
      <x:c r="B2232" t="n">
        <x:v>55</x:v>
      </x:c>
      <x:c r="C2232" s="30" t="n">
        <x:v>85102</x:v>
      </x:c>
      <x:c r="D2232" t="n">
        <x:v>710</x:v>
      </x:c>
      <x:c r="E2232" t="n">
        <x:v>68</x:v>
      </x:c>
      <x:c r="F2232" t="str">
        <x:v>Gold</x:v>
      </x:c>
      <x:c r="G2232" t="str">
        <x:v>Digital</x:v>
      </x:c>
      <x:c r="H2232" s="60" t="n">
        <x:v>12209</x:v>
      </x:c>
      <x:c r="I2232" s="60" t="n">
        <x:v>1221.25</x:v>
      </x:c>
      <x:c r="J2232" s="32" t="n">
        <x:v>0.352</x:v>
      </x:c>
      <x:c r="K2232" s="32" t="n">
        <x:v>0.751</x:v>
      </x:c>
      <x:c r="L2232" t="n">
        <x:v>0</x:v>
      </x:c>
      <x:c r="M2232" t="n">
        <x:v>8</x:v>
      </x:c>
      <x:c r="N2232" s="32" t="n">
        <x:v>0.081</x:v>
      </x:c>
    </x:row>
    <x:row r="2233">
      <x:c r="A2233" t="str">
        <x:v>C02232</x:v>
      </x:c>
      <x:c r="B2233" t="n">
        <x:v>32</x:v>
      </x:c>
      <x:c r="C2233" s="30" t="n">
        <x:v>144045</x:v>
      </x:c>
      <x:c r="D2233" t="n">
        <x:v>638</x:v>
      </x:c>
      <x:c r="E2233" t="n">
        <x:v>77</x:v>
      </x:c>
      <x:c r="F2233" t="str">
        <x:v>Platinum</x:v>
      </x:c>
      <x:c r="G2233" t="str">
        <x:v>Direct Mail</x:v>
      </x:c>
      <x:c r="H2233" s="60" t="n">
        <x:v>28872</x:v>
      </x:c>
      <x:c r="I2233" s="60" t="n">
        <x:v>3201.74</x:v>
      </x:c>
      <x:c r="J2233" s="32" t="n">
        <x:v>0.427</x:v>
      </x:c>
      <x:c r="K2233" s="32" t="n">
        <x:v>0.596</x:v>
      </x:c>
      <x:c r="L2233" t="n">
        <x:v>2</x:v>
      </x:c>
      <x:c r="M2233" t="n">
        <x:v>9</x:v>
      </x:c>
      <x:c r="N2233" s="32" t="n">
        <x:v>0.02</x:v>
      </x:c>
    </x:row>
    <x:row r="2234">
      <x:c r="A2234" t="str">
        <x:v>C02233</x:v>
      </x:c>
      <x:c r="B2234" t="n">
        <x:v>38</x:v>
      </x:c>
      <x:c r="C2234" s="30" t="n">
        <x:v>68712</x:v>
      </x:c>
      <x:c r="D2234" t="n">
        <x:v>693</x:v>
      </x:c>
      <x:c r="E2234" t="n">
        <x:v>40</x:v>
      </x:c>
      <x:c r="F2234" t="str">
        <x:v>Gold</x:v>
      </x:c>
      <x:c r="G2234" t="str">
        <x:v>Digital</x:v>
      </x:c>
      <x:c r="H2234" s="60" t="n">
        <x:v>10383</x:v>
      </x:c>
      <x:c r="I2234" s="60" t="n">
        <x:v>1009.91</x:v>
      </x:c>
      <x:c r="J2234" s="32" t="n">
        <x:v>0.331</x:v>
      </x:c>
      <x:c r="K2234" s="32" t="n">
        <x:v>0.756</x:v>
      </x:c>
      <x:c r="L2234" t="n">
        <x:v>0</x:v>
      </x:c>
      <x:c r="M2234" t="str"/>
      <x:c r="N2234" s="32" t="n">
        <x:v>0.083</x:v>
      </x:c>
    </x:row>
    <x:row r="2235">
      <x:c r="A2235" t="str">
        <x:v>C02234</x:v>
      </x:c>
      <x:c r="B2235" t="n">
        <x:v>32</x:v>
      </x:c>
      <x:c r="C2235" s="30" t="n">
        <x:v>66399</x:v>
      </x:c>
      <x:c r="D2235" t="n">
        <x:v>576</x:v>
      </x:c>
      <x:c r="E2235" t="n">
        <x:v>33</x:v>
      </x:c>
      <x:c r="F2235" t="str">
        <x:v>Classic</x:v>
      </x:c>
      <x:c r="G2235" t="str">
        <x:v>Branch</x:v>
      </x:c>
      <x:c r="H2235" s="60" t="n">
        <x:v>3877</x:v>
      </x:c>
      <x:c r="I2235" s="60" t="n">
        <x:v>710.92</x:v>
      </x:c>
      <x:c r="J2235" s="32" t="n">
        <x:v>0.726</x:v>
      </x:c>
      <x:c r="K2235" s="32" t="n">
        <x:v>0.612</x:v>
      </x:c>
      <x:c r="L2235" t="n">
        <x:v>0</x:v>
      </x:c>
      <x:c r="M2235" t="n">
        <x:v>7</x:v>
      </x:c>
      <x:c r="N2235" s="32" t="n">
        <x:v>0.105</x:v>
      </x:c>
    </x:row>
    <x:row r="2236">
      <x:c r="A2236" t="str">
        <x:v>C02235</x:v>
      </x:c>
      <x:c r="B2236" t="n">
        <x:v>47</x:v>
      </x:c>
      <x:c r="C2236" s="30" t="n">
        <x:v>91936</x:v>
      </x:c>
      <x:c r="D2236" t="n">
        <x:v>710</x:v>
      </x:c>
      <x:c r="E2236" t="n">
        <x:v>58</x:v>
      </x:c>
      <x:c r="F2236" t="str">
        <x:v>Gold</x:v>
      </x:c>
      <x:c r="G2236" t="str">
        <x:v>Direct Mail</x:v>
      </x:c>
      <x:c r="H2236" s="60" t="n">
        <x:v>13836</x:v>
      </x:c>
      <x:c r="I2236" s="60" t="n">
        <x:v>1243.06</x:v>
      </x:c>
      <x:c r="J2236" s="32" t="n">
        <x:v>0.541</x:v>
      </x:c>
      <x:c r="K2236" s="32" t="n">
        <x:v>0.784</x:v>
      </x:c>
      <x:c r="L2236" t="n">
        <x:v>1</x:v>
      </x:c>
      <x:c r="M2236" t="n">
        <x:v>8</x:v>
      </x:c>
      <x:c r="N2236" s="32" t="n">
        <x:v>0.058</x:v>
      </x:c>
    </x:row>
    <x:row r="2237">
      <x:c r="A2237" t="str">
        <x:v>C02236</x:v>
      </x:c>
      <x:c r="B2237" t="n">
        <x:v>22</x:v>
      </x:c>
      <x:c r="C2237" s="30" t="n">
        <x:v>60436</x:v>
      </x:c>
      <x:c r="D2237" t="n">
        <x:v>629</x:v>
      </x:c>
      <x:c r="E2237" t="n">
        <x:v>38</x:v>
      </x:c>
      <x:c r="F2237" t="str">
        <x:v>Classic</x:v>
      </x:c>
      <x:c r="G2237" t="str">
        <x:v>Digital</x:v>
      </x:c>
      <x:c r="H2237" s="60" t="n">
        <x:v>4029</x:v>
      </x:c>
      <x:c r="I2237" s="60" t="n">
        <x:v>404.03</x:v>
      </x:c>
      <x:c r="J2237" s="32" t="n">
        <x:v>0.576</x:v>
      </x:c>
      <x:c r="K2237" s="32" t="n">
        <x:v>0.511</x:v>
      </x:c>
      <x:c r="L2237" t="n">
        <x:v>1</x:v>
      </x:c>
      <x:c r="M2237" t="n">
        <x:v>6</x:v>
      </x:c>
      <x:c r="N2237" s="32" t="n">
        <x:v>0.185</x:v>
      </x:c>
    </x:row>
    <x:row r="2238">
      <x:c r="A2238" t="str">
        <x:v>C02237</x:v>
      </x:c>
      <x:c r="B2238" t="n">
        <x:v>52</x:v>
      </x:c>
      <x:c r="C2238" s="30" t="n">
        <x:v>57816</x:v>
      </x:c>
      <x:c r="D2238" t="n">
        <x:v>655</x:v>
      </x:c>
      <x:c r="E2238" t="n">
        <x:v>78</x:v>
      </x:c>
      <x:c r="F2238" t="str">
        <x:v>Classic</x:v>
      </x:c>
      <x:c r="G2238" t="str">
        <x:v>Digital</x:v>
      </x:c>
      <x:c r="H2238" s="60" t="n">
        <x:v>4560</x:v>
      </x:c>
      <x:c r="I2238" s="60" t="n">
        <x:v>603.13</x:v>
      </x:c>
      <x:c r="J2238" s="32" t="n">
        <x:v>0.299</x:v>
      </x:c>
      <x:c r="K2238" s="32" t="n">
        <x:v>0.674</x:v>
      </x:c>
      <x:c r="L2238" t="n">
        <x:v>0</x:v>
      </x:c>
      <x:c r="M2238" t="n">
        <x:v>7</x:v>
      </x:c>
      <x:c r="N2238" s="32" t="n">
        <x:v>0.057</x:v>
      </x:c>
    </x:row>
    <x:row r="2239">
      <x:c r="A2239" t="str">
        <x:v>C02238</x:v>
      </x:c>
      <x:c r="B2239" t="n">
        <x:v>39</x:v>
      </x:c>
      <x:c r="C2239" s="30" t="n">
        <x:v>105532</x:v>
      </x:c>
      <x:c r="D2239" t="n">
        <x:v>677</x:v>
      </x:c>
      <x:c r="E2239" t="n">
        <x:v>65</x:v>
      </x:c>
      <x:c r="F2239" t="str">
        <x:v> Classic</x:v>
      </x:c>
      <x:c r="G2239" t="str">
        <x:v>Partner</x:v>
      </x:c>
      <x:c r="H2239" s="60" t="n">
        <x:v>12670</x:v>
      </x:c>
      <x:c r="I2239" s="60" t="n">
        <x:v>1176.94</x:v>
      </x:c>
      <x:c r="J2239" s="32" t="n">
        <x:v>0.285</x:v>
      </x:c>
      <x:c r="K2239" s="32" t="n">
        <x:v>0.735</x:v>
      </x:c>
      <x:c r="L2239" t="n">
        <x:v>0</x:v>
      </x:c>
      <x:c r="M2239" t="n">
        <x:v>9</x:v>
      </x:c>
      <x:c r="N2239" s="32" t="n">
        <x:v>0.02</x:v>
      </x:c>
    </x:row>
    <x:row r="2240">
      <x:c r="A2240" t="str">
        <x:v>C02239</x:v>
      </x:c>
      <x:c r="B2240" t="n">
        <x:v>35</x:v>
      </x:c>
      <x:c r="C2240" s="30" t="n">
        <x:v>69426</x:v>
      </x:c>
      <x:c r="D2240" t="n">
        <x:v>723</x:v>
      </x:c>
      <x:c r="E2240" t="n">
        <x:v>36</x:v>
      </x:c>
      <x:c r="F2240" t="str">
        <x:v>Gold</x:v>
      </x:c>
      <x:c r="G2240" t="str">
        <x:v>Branch</x:v>
      </x:c>
      <x:c r="H2240" s="60" t="n">
        <x:v>12170</x:v>
      </x:c>
      <x:c r="I2240" s="60" t="n">
        <x:v>1240.3</x:v>
      </x:c>
      <x:c r="J2240" s="32" t="n">
        <x:v>0.264</x:v>
      </x:c>
      <x:c r="K2240" s="32" t="n">
        <x:v>0.908</x:v>
      </x:c>
      <x:c r="L2240" t="n">
        <x:v>0</x:v>
      </x:c>
      <x:c r="M2240" t="n">
        <x:v>7</x:v>
      </x:c>
      <x:c r="N2240" s="32" t="n">
        <x:v>0.134</x:v>
      </x:c>
    </x:row>
    <x:row r="2241">
      <x:c r="A2241" t="str">
        <x:v>C02240</x:v>
      </x:c>
      <x:c r="B2241" t="n">
        <x:v>39</x:v>
      </x:c>
      <x:c r="C2241" s="30" t="n">
        <x:v>88500</x:v>
      </x:c>
      <x:c r="D2241" t="n">
        <x:v>700</x:v>
      </x:c>
      <x:c r="E2241" t="n">
        <x:v>17</x:v>
      </x:c>
      <x:c r="F2241" t="str">
        <x:v>Gold</x:v>
      </x:c>
      <x:c r="G2241" t="str">
        <x:v>Digital</x:v>
      </x:c>
      <x:c r="H2241" s="60" t="n">
        <x:v>13235</x:v>
      </x:c>
      <x:c r="I2241" s="60" t="n">
        <x:v>1238.94</x:v>
      </x:c>
      <x:c r="J2241" s="32" t="n">
        <x:v>0.403</x:v>
      </x:c>
      <x:c r="K2241" s="32" t="n">
        <x:v>0.71</x:v>
      </x:c>
      <x:c r="L2241" t="n">
        <x:v>0</x:v>
      </x:c>
      <x:c r="M2241" t="n">
        <x:v>8</x:v>
      </x:c>
      <x:c r="N2241" s="32" t="n">
        <x:v>0.056</x:v>
      </x:c>
    </x:row>
    <x:row r="2242">
      <x:c r="A2242" t="str">
        <x:v>C02241</x:v>
      </x:c>
      <x:c r="B2242" t="n">
        <x:v>41</x:v>
      </x:c>
      <x:c r="C2242" s="30" t="n">
        <x:v>129806</x:v>
      </x:c>
      <x:c r="D2242" t="n">
        <x:v>682</x:v>
      </x:c>
      <x:c r="E2242" t="n">
        <x:v>66</x:v>
      </x:c>
      <x:c r="F2242" t="str">
        <x:v>platinum</x:v>
      </x:c>
      <x:c r="G2242" t="str">
        <x:v>partner</x:v>
      </x:c>
      <x:c r="H2242" s="60" t="n">
        <x:v>25830</x:v>
      </x:c>
      <x:c r="I2242" s="60" t="n">
        <x:v>2413.72</x:v>
      </x:c>
      <x:c r="J2242" s="32" t="n">
        <x:v>0.243</x:v>
      </x:c>
      <x:c r="K2242" s="32" t="n">
        <x:v>0.792</x:v>
      </x:c>
      <x:c r="L2242" t="n">
        <x:v>0</x:v>
      </x:c>
      <x:c r="M2242" t="n">
        <x:v>7</x:v>
      </x:c>
      <x:c r="N2242" s="32" t="n">
        <x:v>0.075</x:v>
      </x:c>
    </x:row>
    <x:row r="2243">
      <x:c r="A2243" t="str">
        <x:v>C02242</x:v>
      </x:c>
      <x:c r="B2243" t="n">
        <x:v>21</x:v>
      </x:c>
      <x:c r="C2243" s="30" t="n">
        <x:v>87020</x:v>
      </x:c>
      <x:c r="D2243" t="n">
        <x:v>782</x:v>
      </x:c>
      <x:c r="E2243" t="n">
        <x:v>22</x:v>
      </x:c>
      <x:c r="F2243" t="str">
        <x:v>Platinum</x:v>
      </x:c>
      <x:c r="G2243" t="str">
        <x:v>Digital</x:v>
      </x:c>
      <x:c r="H2243" s="60" t="n">
        <x:v>22769</x:v>
      </x:c>
      <x:c r="I2243" s="60" t="n">
        <x:v>2371.35</x:v>
      </x:c>
      <x:c r="J2243" s="32" t="n">
        <x:v>0.209</x:v>
      </x:c>
      <x:c r="K2243" s="32" t="n">
        <x:v>0.954</x:v>
      </x:c>
      <x:c r="L2243" t="n">
        <x:v>0</x:v>
      </x:c>
      <x:c r="M2243" t="n">
        <x:v>6</x:v>
      </x:c>
      <x:c r="N2243" s="32" t="n">
        <x:v>0.184</x:v>
      </x:c>
    </x:row>
    <x:row r="2244">
      <x:c r="A2244" t="str">
        <x:v>C02243</x:v>
      </x:c>
      <x:c r="B2244" t="n">
        <x:v>43</x:v>
      </x:c>
      <x:c r="C2244" s="30" t="n">
        <x:v>77190</x:v>
      </x:c>
      <x:c r="D2244" t="n">
        <x:v>642</x:v>
      </x:c>
      <x:c r="E2244" t="n">
        <x:v>55</x:v>
      </x:c>
      <x:c r="F2244" t="str">
        <x:v>Gold</x:v>
      </x:c>
      <x:c r="G2244" t="str">
        <x:v>Branch</x:v>
      </x:c>
      <x:c r="H2244" s="60" t="n">
        <x:v>9502</x:v>
      </x:c>
      <x:c r="I2244" s="60" t="n">
        <x:v>898.92</x:v>
      </x:c>
      <x:c r="J2244" s="32" t="n">
        <x:v>0.478</x:v>
      </x:c>
      <x:c r="K2244" s="32" t="n">
        <x:v>0.808</x:v>
      </x:c>
      <x:c r="L2244" t="n">
        <x:v>0</x:v>
      </x:c>
      <x:c r="M2244" t="n">
        <x:v>8</x:v>
      </x:c>
      <x:c r="N2244" s="32" t="n">
        <x:v>0.12</x:v>
      </x:c>
    </x:row>
    <x:row r="2245">
      <x:c r="A2245" t="str">
        <x:v>C02244</x:v>
      </x:c>
      <x:c r="B2245" t="n">
        <x:v>55</x:v>
      </x:c>
      <x:c r="C2245" s="30" t="n">
        <x:v>42134</x:v>
      </x:c>
      <x:c r="D2245" t="n">
        <x:v>677</x:v>
      </x:c>
      <x:c r="E2245" t="n">
        <x:v>62</x:v>
      </x:c>
      <x:c r="F2245" t="str">
        <x:v>Classic</x:v>
      </x:c>
      <x:c r="G2245" t="str">
        <x:v>Digital</x:v>
      </x:c>
      <x:c r="H2245" s="60" t="n">
        <x:v>3233</x:v>
      </x:c>
      <x:c r="I2245" s="60" t="n">
        <x:v>150</x:v>
      </x:c>
      <x:c r="J2245" s="32" t="n">
        <x:v>0.313</x:v>
      </x:c>
      <x:c r="K2245" s="32" t="n">
        <x:v>0.793</x:v>
      </x:c>
      <x:c r="L2245" t="n">
        <x:v>0</x:v>
      </x:c>
      <x:c r="M2245" t="n">
        <x:v>7</x:v>
      </x:c>
      <x:c r="N2245" s="32" t="n">
        <x:v>0.103</x:v>
      </x:c>
    </x:row>
    <x:row r="2246">
      <x:c r="A2246" t="str">
        <x:v>C02245</x:v>
      </x:c>
      <x:c r="B2246" t="n">
        <x:v>27</x:v>
      </x:c>
      <x:c r="C2246" s="30" t="n">
        <x:v>32005</x:v>
      </x:c>
      <x:c r="D2246" t="n">
        <x:v>600</x:v>
      </x:c>
      <x:c r="E2246" t="n">
        <x:v>64</x:v>
      </x:c>
      <x:c r="F2246" t="str">
        <x:v>Classic</x:v>
      </x:c>
      <x:c r="G2246" t="str">
        <x:v>Digital</x:v>
      </x:c>
      <x:c r="H2246" s="60" t="n">
        <x:v>1000</x:v>
      </x:c>
      <x:c r="I2246" s="60" t="n">
        <x:v>372.39</x:v>
      </x:c>
      <x:c r="J2246" s="32" t="n">
        <x:v>0.665</x:v>
      </x:c>
      <x:c r="K2246" s="32" t="n">
        <x:v>0.529</x:v>
      </x:c>
      <x:c r="L2246" t="n">
        <x:v>0</x:v>
      </x:c>
      <x:c r="M2246" t="n">
        <x:v>9</x:v>
      </x:c>
      <x:c r="N2246" s="32" t="n">
        <x:v>0.02</x:v>
      </x:c>
    </x:row>
    <x:row r="2247">
      <x:c r="A2247" t="str">
        <x:v>C02246</x:v>
      </x:c>
      <x:c r="B2247" t="n">
        <x:v>45</x:v>
      </x:c>
      <x:c r="C2247" s="30" t="n">
        <x:v>41745</x:v>
      </x:c>
      <x:c r="D2247" t="n">
        <x:v>660</x:v>
      </x:c>
      <x:c r="E2247" t="n">
        <x:v>17</x:v>
      </x:c>
      <x:c r="F2247" t="str">
        <x:v>Classic</x:v>
      </x:c>
      <x:c r="G2247" t="str">
        <x:v>Digital</x:v>
      </x:c>
      <x:c r="H2247" s="60" t="n">
        <x:v>7552</x:v>
      </x:c>
      <x:c r="I2247" s="60" t="n">
        <x:v>549.95</x:v>
      </x:c>
      <x:c r="J2247" s="32" t="n">
        <x:v>0.581</x:v>
      </x:c>
      <x:c r="K2247" s="32" t="n">
        <x:v>0.906</x:v>
      </x:c>
      <x:c r="L2247" t="n">
        <x:v>0</x:v>
      </x:c>
      <x:c r="M2247" t="n">
        <x:v>7</x:v>
      </x:c>
      <x:c r="N2247" s="32" t="n">
        <x:v>0.065</x:v>
      </x:c>
    </x:row>
    <x:row r="2248">
      <x:c r="A2248" t="str">
        <x:v>C02247</x:v>
      </x:c>
      <x:c r="B2248" t="n">
        <x:v>53</x:v>
      </x:c>
      <x:c r="C2248" s="30" t="n">
        <x:v>67329</x:v>
      </x:c>
      <x:c r="D2248" t="n">
        <x:v>683</x:v>
      </x:c>
      <x:c r="E2248" t="n">
        <x:v>64</x:v>
      </x:c>
      <x:c r="F2248" t="str">
        <x:v>Gold</x:v>
      </x:c>
      <x:c r="G2248" t="str">
        <x:v>Partner</x:v>
      </x:c>
      <x:c r="H2248" s="60" t="n">
        <x:v>8669</x:v>
      </x:c>
      <x:c r="I2248" s="60" t="n">
        <x:v>976.78</x:v>
      </x:c>
      <x:c r="J2248" s="32" t="n">
        <x:v>0.509</x:v>
      </x:c>
      <x:c r="K2248" s="32" t="n">
        <x:v>0.745</x:v>
      </x:c>
      <x:c r="L2248" t="n">
        <x:v>0</x:v>
      </x:c>
      <x:c r="M2248" t="n">
        <x:v>6</x:v>
      </x:c>
      <x:c r="N2248" s="32" t="n">
        <x:v>0.179</x:v>
      </x:c>
    </x:row>
    <x:row r="2249">
      <x:c r="A2249" t="str">
        <x:v>C02248</x:v>
      </x:c>
      <x:c r="B2249" t="n">
        <x:v>38</x:v>
      </x:c>
      <x:c r="C2249" s="30" t="n">
        <x:v>121495</x:v>
      </x:c>
      <x:c r="D2249" t="n">
        <x:v>735</x:v>
      </x:c>
      <x:c r="E2249" t="n">
        <x:v>47</x:v>
      </x:c>
      <x:c r="F2249" t="str">
        <x:v>Gold</x:v>
      </x:c>
      <x:c r="G2249" t="str">
        <x:v>Digital</x:v>
      </x:c>
      <x:c r="H2249" s="60" t="n">
        <x:v>22659</x:v>
      </x:c>
      <x:c r="I2249" s="60" t="n">
        <x:v>2226.47</x:v>
      </x:c>
      <x:c r="J2249" s="32" t="n">
        <x:v>0.501</x:v>
      </x:c>
      <x:c r="K2249" s="32" t="n">
        <x:v>0.656</x:v>
      </x:c>
      <x:c r="L2249" t="n">
        <x:v>0</x:v>
      </x:c>
      <x:c r="M2249" t="n">
        <x:v>6</x:v>
      </x:c>
      <x:c r="N2249" s="32" t="n">
        <x:v>0.181</x:v>
      </x:c>
    </x:row>
    <x:row r="2250">
      <x:c r="A2250" t="str">
        <x:v>C02249</x:v>
      </x:c>
      <x:c r="B2250" t="n">
        <x:v>30</x:v>
      </x:c>
      <x:c r="C2250" s="30" t="n">
        <x:v>72204</x:v>
      </x:c>
      <x:c r="D2250" t="n">
        <x:v>711</x:v>
      </x:c>
      <x:c r="E2250" t="n">
        <x:v>12</x:v>
      </x:c>
      <x:c r="F2250" t="str">
        <x:v>Gold</x:v>
      </x:c>
      <x:c r="G2250" t="str">
        <x:v>Digital</x:v>
      </x:c>
      <x:c r="H2250" s="60" t="n">
        <x:v>12573</x:v>
      </x:c>
      <x:c r="I2250" s="60" t="n">
        <x:v>1159.69</x:v>
      </x:c>
      <x:c r="J2250" s="32" t="n">
        <x:v>0.377</x:v>
      </x:c>
      <x:c r="K2250" s="32" t="n">
        <x:v>0.883</x:v>
      </x:c>
      <x:c r="L2250" t="n">
        <x:v>0</x:v>
      </x:c>
      <x:c r="M2250" t="n">
        <x:v>10</x:v>
      </x:c>
      <x:c r="N2250" s="32" t="n">
        <x:v>0.02</x:v>
      </x:c>
    </x:row>
    <x:row r="2251">
      <x:c r="A2251" t="str">
        <x:v>C02250</x:v>
      </x:c>
      <x:c r="B2251" t="n">
        <x:v>53</x:v>
      </x:c>
      <x:c r="C2251" s="30" t="n">
        <x:v>82059</x:v>
      </x:c>
      <x:c r="D2251" t="n">
        <x:v>686</x:v>
      </x:c>
      <x:c r="E2251" t="n">
        <x:v>29</x:v>
      </x:c>
      <x:c r="F2251" t="str">
        <x:v>Gold</x:v>
      </x:c>
      <x:c r="G2251" t="str">
        <x:v>Digital</x:v>
      </x:c>
      <x:c r="H2251" s="60" t="n">
        <x:v>12387</x:v>
      </x:c>
      <x:c r="I2251" s="60" t="n">
        <x:v>1009.01</x:v>
      </x:c>
      <x:c r="J2251" s="32" t="n">
        <x:v>0.33</x:v>
      </x:c>
      <x:c r="K2251" s="32" t="n">
        <x:v>0.952</x:v>
      </x:c>
      <x:c r="L2251" t="n">
        <x:v>0</x:v>
      </x:c>
      <x:c r="M2251" t="n">
        <x:v>6</x:v>
      </x:c>
      <x:c r="N2251" s="32" t="n">
        <x:v>0.139</x:v>
      </x:c>
    </x:row>
    <x:row r="2252">
      <x:c r="A2252" t="str">
        <x:v>C02251</x:v>
      </x:c>
      <x:c r="B2252" t="n">
        <x:v>52</x:v>
      </x:c>
      <x:c r="C2252" s="30" t="n">
        <x:v>78560</x:v>
      </x:c>
      <x:c r="D2252" t="n">
        <x:v>698</x:v>
      </x:c>
      <x:c r="E2252" t="n">
        <x:v>52</x:v>
      </x:c>
      <x:c r="F2252" t="str">
        <x:v>Gold</x:v>
      </x:c>
      <x:c r="G2252" t="str">
        <x:v>Direct Mail</x:v>
      </x:c>
      <x:c r="H2252" s="60" t="n">
        <x:v>11104</x:v>
      </x:c>
      <x:c r="I2252" s="60" t="n">
        <x:v>1535.26</x:v>
      </x:c>
      <x:c r="J2252" s="32" t="n">
        <x:v>0.364</x:v>
      </x:c>
      <x:c r="K2252" s="32" t="n">
        <x:v>0.677</x:v>
      </x:c>
      <x:c r="L2252" t="n">
        <x:v>0</x:v>
      </x:c>
      <x:c r="M2252" t="n">
        <x:v>8</x:v>
      </x:c>
      <x:c r="N2252" s="32" t="n">
        <x:v>0.02</x:v>
      </x:c>
    </x:row>
    <x:row r="2253">
      <x:c r="A2253" t="str">
        <x:v>C02252</x:v>
      </x:c>
      <x:c r="B2253" t="n">
        <x:v>53</x:v>
      </x:c>
      <x:c r="C2253" s="30" t="n">
        <x:v>210667</x:v>
      </x:c>
      <x:c r="D2253" t="n">
        <x:v>724</x:v>
      </x:c>
      <x:c r="E2253" t="n">
        <x:v>50</x:v>
      </x:c>
      <x:c r="F2253" t="str">
        <x:v>Platinum</x:v>
      </x:c>
      <x:c r="G2253" t="str">
        <x:v>Digital</x:v>
      </x:c>
      <x:c r="H2253" s="60" t="n">
        <x:v>40000</x:v>
      </x:c>
      <x:c r="I2253" s="60" t="n">
        <x:v>4899.58</x:v>
      </x:c>
      <x:c r="J2253" s="32" t="n">
        <x:v>0.17</x:v>
      </x:c>
      <x:c r="K2253" s="32" t="n">
        <x:v>0.752</x:v>
      </x:c>
      <x:c r="L2253" t="n">
        <x:v>0</x:v>
      </x:c>
      <x:c r="M2253" t="str"/>
      <x:c r="N2253" s="32" t="n">
        <x:v>0.175</x:v>
      </x:c>
    </x:row>
    <x:row r="2254">
      <x:c r="A2254" t="str">
        <x:v>C02253</x:v>
      </x:c>
      <x:c r="B2254" t="n">
        <x:v>45</x:v>
      </x:c>
      <x:c r="C2254" s="30" t="n">
        <x:v>28000</x:v>
      </x:c>
      <x:c r="D2254" t="n">
        <x:v>688</x:v>
      </x:c>
      <x:c r="E2254" t="n">
        <x:v>11</x:v>
      </x:c>
      <x:c r="F2254" t="str">
        <x:v>Classic</x:v>
      </x:c>
      <x:c r="G2254" t="str">
        <x:v>Partner</x:v>
      </x:c>
      <x:c r="H2254" s="60" t="n">
        <x:v>4494</x:v>
      </x:c>
      <x:c r="I2254" s="60" t="n">
        <x:v>624.57</x:v>
      </x:c>
      <x:c r="J2254" s="32" t="n">
        <x:v>0.38</x:v>
      </x:c>
      <x:c r="K2254" s="32" t="n">
        <x:v>0.897</x:v>
      </x:c>
      <x:c r="L2254" t="n">
        <x:v>0</x:v>
      </x:c>
      <x:c r="M2254" t="n">
        <x:v>7</x:v>
      </x:c>
      <x:c r="N2254" s="32" t="n">
        <x:v>0.149</x:v>
      </x:c>
    </x:row>
    <x:row r="2255">
      <x:c r="A2255" t="str">
        <x:v>C02254</x:v>
      </x:c>
      <x:c r="B2255" t="n">
        <x:v>43</x:v>
      </x:c>
      <x:c r="C2255" s="30" t="n">
        <x:v>81569</x:v>
      </x:c>
      <x:c r="D2255" t="n">
        <x:v>725</x:v>
      </x:c>
      <x:c r="E2255" t="n">
        <x:v>79</x:v>
      </x:c>
      <x:c r="F2255" t="str">
        <x:v>Gold</x:v>
      </x:c>
      <x:c r="G2255" t="str">
        <x:v>Direct Mail</x:v>
      </x:c>
      <x:c r="H2255" s="60" t="n">
        <x:v>9021</x:v>
      </x:c>
      <x:c r="I2255" s="60" t="n">
        <x:v>1062.55</x:v>
      </x:c>
      <x:c r="J2255" s="32" t="n">
        <x:v>0.411</x:v>
      </x:c>
      <x:c r="K2255" s="32" t="n">
        <x:v>0.955</x:v>
      </x:c>
      <x:c r="L2255" t="n">
        <x:v>0</x:v>
      </x:c>
      <x:c r="M2255" t="n">
        <x:v>8</x:v>
      </x:c>
      <x:c r="N2255" s="32" t="n">
        <x:v>0.02</x:v>
      </x:c>
    </x:row>
    <x:row r="2256">
      <x:c r="A2256" t="str">
        <x:v>C02255</x:v>
      </x:c>
      <x:c r="B2256" t="n">
        <x:v>53</x:v>
      </x:c>
      <x:c r="C2256" s="30" t="n">
        <x:v>113901</x:v>
      </x:c>
      <x:c r="D2256" t="n">
        <x:v>687</x:v>
      </x:c>
      <x:c r="E2256" t="n">
        <x:v>34</x:v>
      </x:c>
      <x:c r="F2256" t="str">
        <x:v>Platinum</x:v>
      </x:c>
      <x:c r="G2256" t="str">
        <x:v>Branch</x:v>
      </x:c>
      <x:c r="H2256" s="60" t="n">
        <x:v>22515</x:v>
      </x:c>
      <x:c r="I2256" s="60" t="n">
        <x:v>2613.72</x:v>
      </x:c>
      <x:c r="J2256" s="32" t="n">
        <x:v>0.33</x:v>
      </x:c>
      <x:c r="K2256" s="32" t="n">
        <x:v>0.829</x:v>
      </x:c>
      <x:c r="L2256" t="n">
        <x:v>0</x:v>
      </x:c>
      <x:c r="M2256" t="n">
        <x:v>7</x:v>
      </x:c>
      <x:c r="N2256" s="32" t="n">
        <x:v>0.103</x:v>
      </x:c>
    </x:row>
    <x:row r="2257">
      <x:c r="A2257" t="str">
        <x:v>C02256</x:v>
      </x:c>
      <x:c r="B2257" t="n">
        <x:v>26</x:v>
      </x:c>
      <x:c r="C2257" s="30" t="n">
        <x:v>129586</x:v>
      </x:c>
      <x:c r="D2257" t="n">
        <x:v>665</x:v>
      </x:c>
      <x:c r="E2257" t="n">
        <x:v>37</x:v>
      </x:c>
      <x:c r="F2257" t="str">
        <x:v>Classic</x:v>
      </x:c>
      <x:c r="G2257" t="str">
        <x:v>Direct Mail</x:v>
      </x:c>
      <x:c r="H2257" s="60" t="n">
        <x:v>10746</x:v>
      </x:c>
      <x:c r="I2257" s="60" t="n">
        <x:v>1550.68</x:v>
      </x:c>
      <x:c r="J2257" s="32" t="n">
        <x:v>0.565</x:v>
      </x:c>
      <x:c r="K2257" s="32" t="n">
        <x:v>0.765</x:v>
      </x:c>
      <x:c r="L2257" t="n">
        <x:v>0</x:v>
      </x:c>
      <x:c r="M2257" t="n">
        <x:v>7</x:v>
      </x:c>
      <x:c r="N2257" s="32" t="n">
        <x:v>0.081</x:v>
      </x:c>
    </x:row>
    <x:row r="2258">
      <x:c r="A2258" t="str">
        <x:v>C02257</x:v>
      </x:c>
      <x:c r="B2258" t="n">
        <x:v>22</x:v>
      </x:c>
      <x:c r="C2258" s="30" t="n">
        <x:v>71744</x:v>
      </x:c>
      <x:c r="D2258" t="n">
        <x:v>720</x:v>
      </x:c>
      <x:c r="E2258" t="n">
        <x:v>119</x:v>
      </x:c>
      <x:c r="F2258" t="str">
        <x:v>Gold</x:v>
      </x:c>
      <x:c r="G2258" t="str">
        <x:v>Direct Mail</x:v>
      </x:c>
      <x:c r="H2258" s="60" t="n">
        <x:v>14241</x:v>
      </x:c>
      <x:c r="I2258" s="60" t="n">
        <x:v>1128.88</x:v>
      </x:c>
      <x:c r="J2258" s="32" t="n">
        <x:v>0.291</x:v>
      </x:c>
      <x:c r="K2258" s="32" t="n">
        <x:v>0.858</x:v>
      </x:c>
      <x:c r="L2258" t="n">
        <x:v>0</x:v>
      </x:c>
      <x:c r="M2258" t="n">
        <x:v>8</x:v>
      </x:c>
      <x:c r="N2258" s="32" t="n">
        <x:v>0.057</x:v>
      </x:c>
    </x:row>
    <x:row r="2259">
      <x:c r="A2259" t="str">
        <x:v>C02258</x:v>
      </x:c>
      <x:c r="B2259" t="n">
        <x:v>38</x:v>
      </x:c>
      <x:c r="C2259" s="30" t="n">
        <x:v>53797</x:v>
      </x:c>
      <x:c r="D2259" t="n">
        <x:v>671</x:v>
      </x:c>
      <x:c r="E2259" t="n">
        <x:v>20</x:v>
      </x:c>
      <x:c r="F2259" t="str">
        <x:v>Classic</x:v>
      </x:c>
      <x:c r="G2259" t="str">
        <x:v>Digital</x:v>
      </x:c>
      <x:c r="H2259" s="60" t="n">
        <x:v>1446</x:v>
      </x:c>
      <x:c r="I2259" s="60" t="n">
        <x:v>308.82</x:v>
      </x:c>
      <x:c r="J2259" s="32" t="n">
        <x:v>0.463</x:v>
      </x:c>
      <x:c r="K2259" s="32" t="n">
        <x:v>0.811</x:v>
      </x:c>
      <x:c r="L2259" t="n">
        <x:v>0</x:v>
      </x:c>
      <x:c r="M2259" t="n">
        <x:v>9</x:v>
      </x:c>
      <x:c r="N2259" s="32" t="n">
        <x:v>0.02</x:v>
      </x:c>
    </x:row>
    <x:row r="2260">
      <x:c r="A2260" t="str">
        <x:v>C02259</x:v>
      </x:c>
      <x:c r="B2260" t="n">
        <x:v>29</x:v>
      </x:c>
      <x:c r="C2260" s="30" t="n">
        <x:v>118614</x:v>
      </x:c>
      <x:c r="D2260" t="n">
        <x:v>766</x:v>
      </x:c>
      <x:c r="E2260" t="n">
        <x:v>18</x:v>
      </x:c>
      <x:c r="F2260" t="str">
        <x:v>Platinum</x:v>
      </x:c>
      <x:c r="G2260" t="str">
        <x:v>Digital</x:v>
      </x:c>
      <x:c r="H2260" s="60" t="n">
        <x:v>27835</x:v>
      </x:c>
      <x:c r="I2260" s="60" t="n">
        <x:v>3105.96</x:v>
      </x:c>
      <x:c r="J2260" s="32" t="n">
        <x:v>0.195</x:v>
      </x:c>
      <x:c r="K2260" s="32" t="n">
        <x:v>0.865</x:v>
      </x:c>
      <x:c r="L2260" t="n">
        <x:v>0</x:v>
      </x:c>
      <x:c r="M2260" t="n">
        <x:v>6</x:v>
      </x:c>
      <x:c r="N2260" s="32" t="n">
        <x:v>0.168</x:v>
      </x:c>
    </x:row>
    <x:row r="2261">
      <x:c r="A2261" t="str">
        <x:v>C02260</x:v>
      </x:c>
      <x:c r="B2261" t="n">
        <x:v>62</x:v>
      </x:c>
      <x:c r="C2261" s="30" t="n">
        <x:v>121707</x:v>
      </x:c>
      <x:c r="D2261" t="n">
        <x:v>648</x:v>
      </x:c>
      <x:c r="E2261" t="n">
        <x:v>62</x:v>
      </x:c>
      <x:c r="F2261" t="str">
        <x:v>Platinum</x:v>
      </x:c>
      <x:c r="G2261" t="str">
        <x:v>Direct Mail</x:v>
      </x:c>
      <x:c r="H2261" s="60" t="n">
        <x:v>27937</x:v>
      </x:c>
      <x:c r="I2261" s="60" t="n">
        <x:v>2948.24</x:v>
      </x:c>
      <x:c r="J2261" s="32" t="n">
        <x:v>0.365</x:v>
      </x:c>
      <x:c r="K2261" s="32" t="n">
        <x:v>0.564</x:v>
      </x:c>
      <x:c r="L2261" t="n">
        <x:v>0</x:v>
      </x:c>
      <x:c r="M2261" t="n">
        <x:v>6</x:v>
      </x:c>
      <x:c r="N2261" s="32" t="n">
        <x:v>0.17</x:v>
      </x:c>
    </x:row>
    <x:row r="2262">
      <x:c r="A2262" t="str">
        <x:v>C02261</x:v>
      </x:c>
      <x:c r="B2262" t="n">
        <x:v>42</x:v>
      </x:c>
      <x:c r="C2262" s="30" t="n">
        <x:v>58481</x:v>
      </x:c>
      <x:c r="D2262" t="n">
        <x:v>618</x:v>
      </x:c>
      <x:c r="E2262" t="n">
        <x:v>66</x:v>
      </x:c>
      <x:c r="F2262" t="str">
        <x:v>Classic</x:v>
      </x:c>
      <x:c r="G2262" t="str">
        <x:v>Digital</x:v>
      </x:c>
      <x:c r="H2262" s="60" t="n">
        <x:v>1947</x:v>
      </x:c>
      <x:c r="I2262" s="60" t="n">
        <x:v>560.52</x:v>
      </x:c>
      <x:c r="J2262" s="32" t="n">
        <x:v>0.351</x:v>
      </x:c>
      <x:c r="K2262" s="32" t="n">
        <x:v>0.572</x:v>
      </x:c>
      <x:c r="L2262" t="n">
        <x:v>0</x:v>
      </x:c>
      <x:c r="M2262" t="n">
        <x:v>7</x:v>
      </x:c>
      <x:c r="N2262" s="32" t="n">
        <x:v>0.118</x:v>
      </x:c>
    </x:row>
    <x:row r="2263">
      <x:c r="A2263" t="str">
        <x:v>C02262</x:v>
      </x:c>
      <x:c r="B2263" t="n">
        <x:v>38</x:v>
      </x:c>
      <x:c r="C2263" s="30" t="n">
        <x:v>48471</x:v>
      </x:c>
      <x:c r="D2263" t="n">
        <x:v>663</x:v>
      </x:c>
      <x:c r="E2263" t="n">
        <x:v>21</x:v>
      </x:c>
      <x:c r="F2263" t="str">
        <x:v>Classic</x:v>
      </x:c>
      <x:c r="G2263" t="str">
        <x:v>Branch</x:v>
      </x:c>
      <x:c r="H2263" s="60" t="n">
        <x:v>7255</x:v>
      </x:c>
      <x:c r="I2263" s="60" t="n">
        <x:v>542.72</x:v>
      </x:c>
      <x:c r="J2263" s="32" t="n">
        <x:v>0.307</x:v>
      </x:c>
      <x:c r="K2263" s="32" t="n">
        <x:v>0.614</x:v>
      </x:c>
      <x:c r="L2263" t="n">
        <x:v>0</x:v>
      </x:c>
      <x:c r="M2263" t="n">
        <x:v>8</x:v>
      </x:c>
      <x:c r="N2263" s="32" t="n">
        <x:v>0.056</x:v>
      </x:c>
    </x:row>
    <x:row r="2264">
      <x:c r="A2264" t="str">
        <x:v>C02263</x:v>
      </x:c>
      <x:c r="B2264" t="n">
        <x:v>46</x:v>
      </x:c>
      <x:c r="C2264" s="30" t="n">
        <x:v>85384</x:v>
      </x:c>
      <x:c r="D2264" t="n">
        <x:v>625</x:v>
      </x:c>
      <x:c r="E2264" t="n">
        <x:v>30</x:v>
      </x:c>
      <x:c r="F2264" t="str">
        <x:v>Gold</x:v>
      </x:c>
      <x:c r="G2264" t="str">
        <x:v>direct mail</x:v>
      </x:c>
      <x:c r="H2264" s="60" t="n">
        <x:v>11210</x:v>
      </x:c>
      <x:c r="I2264" s="60" t="n">
        <x:v>1150.05</x:v>
      </x:c>
      <x:c r="J2264" s="32" t="n">
        <x:v>0.471</x:v>
      </x:c>
      <x:c r="K2264" s="32" t="n">
        <x:v>0.638</x:v>
      </x:c>
      <x:c r="L2264" t="n">
        <x:v>1</x:v>
      </x:c>
      <x:c r="M2264" t="n">
        <x:v>9</x:v>
      </x:c>
      <x:c r="N2264" s="32" t="n">
        <x:v>0.025</x:v>
      </x:c>
    </x:row>
    <x:row r="2265">
      <x:c r="A2265" t="str">
        <x:v>C02264</x:v>
      </x:c>
      <x:c r="B2265" t="n">
        <x:v>60</x:v>
      </x:c>
      <x:c r="C2265" s="30" t="n">
        <x:v>76674</x:v>
      </x:c>
      <x:c r="D2265" t="n">
        <x:v>596</x:v>
      </x:c>
      <x:c r="E2265" t="n">
        <x:v>37</x:v>
      </x:c>
      <x:c r="F2265" t="str">
        <x:v>Classic</x:v>
      </x:c>
      <x:c r="G2265" t="str">
        <x:v>BRANCH</x:v>
      </x:c>
      <x:c r="H2265" s="60" t="n">
        <x:v>5171</x:v>
      </x:c>
      <x:c r="I2265" s="60" t="n">
        <x:v>384.32</x:v>
      </x:c>
      <x:c r="J2265" s="32" t="n">
        <x:v>0.384</x:v>
      </x:c>
      <x:c r="K2265" s="32" t="n">
        <x:v>0.696</x:v>
      </x:c>
      <x:c r="L2265" t="n">
        <x:v>0</x:v>
      </x:c>
      <x:c r="M2265" t="n">
        <x:v>5</x:v>
      </x:c>
      <x:c r="N2265" s="32" t="n">
        <x:v>0.231</x:v>
      </x:c>
    </x:row>
    <x:row r="2266">
      <x:c r="A2266" t="str">
        <x:v>C02265</x:v>
      </x:c>
      <x:c r="B2266" t="n">
        <x:v>53</x:v>
      </x:c>
      <x:c r="C2266" s="30" t="n">
        <x:v>145924</x:v>
      </x:c>
      <x:c r="D2266" t="n">
        <x:v>770</x:v>
      </x:c>
      <x:c r="E2266" t="n">
        <x:v>72</x:v>
      </x:c>
      <x:c r="F2266" t="str">
        <x:v>Platinum</x:v>
      </x:c>
      <x:c r="G2266" t="str">
        <x:v>Branch</x:v>
      </x:c>
      <x:c r="H2266" s="60" t="n">
        <x:v>36505</x:v>
      </x:c>
      <x:c r="I2266" s="60" t="n">
        <x:v>3185.3</x:v>
      </x:c>
      <x:c r="J2266" s="32" t="n">
        <x:v>0.272</x:v>
      </x:c>
      <x:c r="K2266" s="32" t="n">
        <x:v>0.76</x:v>
      </x:c>
      <x:c r="L2266" t="n">
        <x:v>0</x:v>
      </x:c>
      <x:c r="M2266" t="str"/>
      <x:c r="N2266" s="32" t="n">
        <x:v>0.168</x:v>
      </x:c>
    </x:row>
    <x:row r="2267">
      <x:c r="A2267" t="str">
        <x:v>C02266</x:v>
      </x:c>
      <x:c r="B2267" t="n">
        <x:v>38</x:v>
      </x:c>
      <x:c r="C2267" s="30" t="n">
        <x:v>44804</x:v>
      </x:c>
      <x:c r="D2267" t="n">
        <x:v>730</x:v>
      </x:c>
      <x:c r="E2267" t="n">
        <x:v>110</x:v>
      </x:c>
      <x:c r="F2267" t="str">
        <x:v>Classic</x:v>
      </x:c>
      <x:c r="G2267" t="str">
        <x:v>Digital</x:v>
      </x:c>
      <x:c r="H2267" s="60" t="n">
        <x:v>6354</x:v>
      </x:c>
      <x:c r="I2267" s="60" t="n">
        <x:v>714.26</x:v>
      </x:c>
      <x:c r="J2267" s="32" t="n">
        <x:v>0.373</x:v>
      </x:c>
      <x:c r="K2267" s="32" t="n">
        <x:v>0.797</x:v>
      </x:c>
      <x:c r="L2267" t="n">
        <x:v>0</x:v>
      </x:c>
      <x:c r="M2267" t="n">
        <x:v>10</x:v>
      </x:c>
      <x:c r="N2267" s="32" t="n">
        <x:v>0.02</x:v>
      </x:c>
    </x:row>
    <x:row r="2268">
      <x:c r="A2268" t="str">
        <x:v>C02267</x:v>
      </x:c>
      <x:c r="B2268" t="n">
        <x:v>59</x:v>
      </x:c>
      <x:c r="C2268" s="30" t="n">
        <x:v>111571</x:v>
      </x:c>
      <x:c r="D2268" t="n">
        <x:v>606</x:v>
      </x:c>
      <x:c r="E2268" t="n">
        <x:v>11</x:v>
      </x:c>
      <x:c r="F2268" t="str">
        <x:v>Gold</x:v>
      </x:c>
      <x:c r="G2268" t="str">
        <x:v>Digital</x:v>
      </x:c>
      <x:c r="H2268" s="60" t="n">
        <x:v>14984</x:v>
      </x:c>
      <x:c r="I2268" s="60" t="n">
        <x:v>1312.03</x:v>
      </x:c>
      <x:c r="J2268" s="32" t="n">
        <x:v>0.582</x:v>
      </x:c>
      <x:c r="K2268" s="32" t="n">
        <x:v>0.588</x:v>
      </x:c>
      <x:c r="L2268" t="n">
        <x:v>2</x:v>
      </x:c>
      <x:c r="M2268" t="str"/>
      <x:c r="N2268" s="32" t="n">
        <x:v>0.141</x:v>
      </x:c>
    </x:row>
    <x:row r="2269">
      <x:c r="A2269" t="str">
        <x:v>C02268</x:v>
      </x:c>
      <x:c r="B2269" t="n">
        <x:v>54</x:v>
      </x:c>
      <x:c r="C2269" s="30" t="n">
        <x:v>85315</x:v>
      </x:c>
      <x:c r="D2269" t="n">
        <x:v>675</x:v>
      </x:c>
      <x:c r="E2269" t="n">
        <x:v>60</x:v>
      </x:c>
      <x:c r="F2269" t="str">
        <x:v>Gold</x:v>
      </x:c>
      <x:c r="G2269" t="str">
        <x:v>Digital</x:v>
      </x:c>
      <x:c r="H2269" s="60" t="n">
        <x:v>12006</x:v>
      </x:c>
      <x:c r="I2269" s="60" t="n">
        <x:v>1871.33</x:v>
      </x:c>
      <x:c r="J2269" s="32" t="n">
        <x:v>0.468</x:v>
      </x:c>
      <x:c r="K2269" s="32" t="n">
        <x:v>0.873</x:v>
      </x:c>
      <x:c r="L2269" t="n">
        <x:v>0</x:v>
      </x:c>
      <x:c r="M2269" t="n">
        <x:v>7</x:v>
      </x:c>
      <x:c r="N2269" s="32" t="n">
        <x:v>0.106</x:v>
      </x:c>
    </x:row>
    <x:row r="2270">
      <x:c r="A2270" t="str">
        <x:v>C02269</x:v>
      </x:c>
      <x:c r="B2270" t="n">
        <x:v>50</x:v>
      </x:c>
      <x:c r="C2270" s="30" t="n">
        <x:v>87665</x:v>
      </x:c>
      <x:c r="D2270" t="n">
        <x:v>590</x:v>
      </x:c>
      <x:c r="E2270" t="n">
        <x:v>20</x:v>
      </x:c>
      <x:c r="F2270" t="str">
        <x:v>Classic</x:v>
      </x:c>
      <x:c r="G2270" t="str">
        <x:v>Branch</x:v>
      </x:c>
      <x:c r="H2270" s="60" t="n">
        <x:v>7690</x:v>
      </x:c>
      <x:c r="I2270" s="60" t="n">
        <x:v>1306.94</x:v>
      </x:c>
      <x:c r="J2270" s="32" t="n">
        <x:v>0.548</x:v>
      </x:c>
      <x:c r="K2270" s="32" t="n">
        <x:v>0.694</x:v>
      </x:c>
      <x:c r="L2270" t="n">
        <x:v>0</x:v>
      </x:c>
      <x:c r="M2270" t="n">
        <x:v>9</x:v>
      </x:c>
      <x:c r="N2270" s="32" t="n">
        <x:v>0.02</x:v>
      </x:c>
    </x:row>
    <x:row r="2271">
      <x:c r="A2271" t="str">
        <x:v>C02270</x:v>
      </x:c>
      <x:c r="B2271" t="n">
        <x:v>33</x:v>
      </x:c>
      <x:c r="C2271" s="30" t="n">
        <x:v>31544</x:v>
      </x:c>
      <x:c r="D2271" t="n">
        <x:v>685</x:v>
      </x:c>
      <x:c r="E2271" t="n">
        <x:v>79</x:v>
      </x:c>
      <x:c r="F2271" t="str">
        <x:v>Classic</x:v>
      </x:c>
      <x:c r="G2271" t="str">
        <x:v>Digital</x:v>
      </x:c>
      <x:c r="H2271" s="60" t="n">
        <x:v>4795</x:v>
      </x:c>
      <x:c r="I2271" s="60" t="n">
        <x:v>562.99</x:v>
      </x:c>
      <x:c r="J2271" s="32" t="n">
        <x:v>0.353</x:v>
      </x:c>
      <x:c r="K2271" s="32" t="n">
        <x:v>0.734</x:v>
      </x:c>
      <x:c r="L2271" t="n">
        <x:v>0</x:v>
      </x:c>
      <x:c r="M2271" t="n">
        <x:v>9</x:v>
      </x:c>
      <x:c r="N2271" s="32" t="n">
        <x:v>0.021</x:v>
      </x:c>
    </x:row>
    <x:row r="2272">
      <x:c r="A2272" t="str">
        <x:v>C02271</x:v>
      </x:c>
      <x:c r="B2272" t="n">
        <x:v>63</x:v>
      </x:c>
      <x:c r="C2272" s="30" t="n">
        <x:v>46490</x:v>
      </x:c>
      <x:c r="D2272" t="n">
        <x:v>639</x:v>
      </x:c>
      <x:c r="E2272" t="n">
        <x:v>63</x:v>
      </x:c>
      <x:c r="F2272" t="str">
        <x:v>Classic</x:v>
      </x:c>
      <x:c r="G2272" t="str">
        <x:v>Branch</x:v>
      </x:c>
      <x:c r="H2272" s="60" t="n">
        <x:v>1000</x:v>
      </x:c>
      <x:c r="I2272" s="60" t="n">
        <x:v>732.37</x:v>
      </x:c>
      <x:c r="J2272" s="32" t="n">
        <x:v>0.496</x:v>
      </x:c>
      <x:c r="K2272" s="32" t="n">
        <x:v>0.722</x:v>
      </x:c>
      <x:c r="L2272" t="n">
        <x:v>0</x:v>
      </x:c>
      <x:c r="M2272" t="n">
        <x:v>7</x:v>
      </x:c>
      <x:c r="N2272" s="32" t="n">
        <x:v>0.11</x:v>
      </x:c>
    </x:row>
    <x:row r="2273">
      <x:c r="A2273" t="str">
        <x:v>C02272</x:v>
      </x:c>
      <x:c r="B2273" t="n">
        <x:v>34</x:v>
      </x:c>
      <x:c r="C2273" s="30" t="n">
        <x:v>69320</x:v>
      </x:c>
      <x:c r="D2273" t="n">
        <x:v>613</x:v>
      </x:c>
      <x:c r="E2273" t="n">
        <x:v>92</x:v>
      </x:c>
      <x:c r="F2273" t="str">
        <x:v>Classic</x:v>
      </x:c>
      <x:c r="G2273" t="str">
        <x:v>Partner</x:v>
      </x:c>
      <x:c r="H2273" s="60" t="n">
        <x:v>4364</x:v>
      </x:c>
      <x:c r="I2273" s="60" t="n">
        <x:v>150</x:v>
      </x:c>
      <x:c r="J2273" s="32" t="n">
        <x:v>0.536</x:v>
      </x:c>
      <x:c r="K2273" s="32" t="n">
        <x:v>0.669</x:v>
      </x:c>
      <x:c r="L2273" t="n">
        <x:v>0</x:v>
      </x:c>
      <x:c r="M2273" t="str"/>
      <x:c r="N2273" s="32" t="n">
        <x:v>0.109</x:v>
      </x:c>
    </x:row>
    <x:row r="2274">
      <x:c r="A2274" t="str">
        <x:v>C02273</x:v>
      </x:c>
      <x:c r="B2274" t="n">
        <x:v>54</x:v>
      </x:c>
      <x:c r="C2274" s="30" t="n">
        <x:v>49197</x:v>
      </x:c>
      <x:c r="D2274" t="n">
        <x:v>657</x:v>
      </x:c>
      <x:c r="E2274" t="n">
        <x:v>47</x:v>
      </x:c>
      <x:c r="F2274" t="str">
        <x:v>Classic</x:v>
      </x:c>
      <x:c r="G2274" t="str">
        <x:v>Partner</x:v>
      </x:c>
      <x:c r="H2274" s="60" t="n">
        <x:v>5517</x:v>
      </x:c>
      <x:c r="I2274" s="60" t="n">
        <x:v>794.69</x:v>
      </x:c>
      <x:c r="J2274" s="32" t="n">
        <x:v>0.454</x:v>
      </x:c>
      <x:c r="K2274" s="32" t="n">
        <x:v>0.693</x:v>
      </x:c>
      <x:c r="L2274" t="n">
        <x:v>0</x:v>
      </x:c>
      <x:c r="M2274" t="n">
        <x:v>8</x:v>
      </x:c>
      <x:c r="N2274" s="32" t="n">
        <x:v>0.04</x:v>
      </x:c>
    </x:row>
    <x:row r="2275">
      <x:c r="A2275" t="str">
        <x:v>C02274</x:v>
      </x:c>
      <x:c r="B2275" t="n">
        <x:v>21</x:v>
      </x:c>
      <x:c r="C2275" s="30" t="n">
        <x:v>39176</x:v>
      </x:c>
      <x:c r="D2275" t="n">
        <x:v>665</x:v>
      </x:c>
      <x:c r="E2275" t="n">
        <x:v>41</x:v>
      </x:c>
      <x:c r="F2275" t="str">
        <x:v>Classic</x:v>
      </x:c>
      <x:c r="G2275" t="str">
        <x:v>Branch</x:v>
      </x:c>
      <x:c r="H2275" s="60" t="n">
        <x:v>1000</x:v>
      </x:c>
      <x:c r="I2275" s="60" t="n">
        <x:v>150</x:v>
      </x:c>
      <x:c r="J2275" s="32" t="n">
        <x:v>0.297</x:v>
      </x:c>
      <x:c r="K2275" s="32" t="n">
        <x:v>0.582</x:v>
      </x:c>
      <x:c r="L2275" t="n">
        <x:v>0</x:v>
      </x:c>
      <x:c r="M2275" t="n">
        <x:v>7</x:v>
      </x:c>
      <x:c r="N2275" s="32" t="n">
        <x:v>0.119</x:v>
      </x:c>
    </x:row>
    <x:row r="2276">
      <x:c r="A2276" t="str">
        <x:v>C02275</x:v>
      </x:c>
      <x:c r="B2276" t="n">
        <x:v>51</x:v>
      </x:c>
      <x:c r="C2276" s="30" t="n">
        <x:v>174238</x:v>
      </x:c>
      <x:c r="D2276" t="n">
        <x:v>737</x:v>
      </x:c>
      <x:c r="E2276" t="n">
        <x:v>40</x:v>
      </x:c>
      <x:c r="F2276" t="str">
        <x:v>Platinum</x:v>
      </x:c>
      <x:c r="G2276" t="str">
        <x:v>Digital</x:v>
      </x:c>
      <x:c r="H2276" s="60" t="n">
        <x:v>36437</x:v>
      </x:c>
      <x:c r="I2276" s="60" t="n">
        <x:v>4038.53</x:v>
      </x:c>
      <x:c r="J2276" s="32" t="n">
        <x:v>0.311</x:v>
      </x:c>
      <x:c r="K2276" s="32" t="n">
        <x:v>0.861</x:v>
      </x:c>
      <x:c r="L2276" t="n">
        <x:v>0</x:v>
      </x:c>
      <x:c r="M2276" t="n">
        <x:v>5</x:v>
      </x:c>
      <x:c r="N2276" s="32" t="n">
        <x:v>0.211</x:v>
      </x:c>
    </x:row>
    <x:row r="2277">
      <x:c r="A2277" t="str">
        <x:v>C02276</x:v>
      </x:c>
      <x:c r="B2277" t="n">
        <x:v>40</x:v>
      </x:c>
      <x:c r="C2277" s="30" t="n">
        <x:v>70721</x:v>
      </x:c>
      <x:c r="D2277" t="n">
        <x:v>751</x:v>
      </x:c>
      <x:c r="E2277" t="n">
        <x:v>46</x:v>
      </x:c>
      <x:c r="F2277" t="str">
        <x:v>Gold</x:v>
      </x:c>
      <x:c r="G2277" t="str">
        <x:v>Direct Mail</x:v>
      </x:c>
      <x:c r="H2277" s="60" t="n">
        <x:v>10939</x:v>
      </x:c>
      <x:c r="I2277" s="60" t="n">
        <x:v>1218.32</x:v>
      </x:c>
      <x:c r="J2277" s="32" t="n">
        <x:v>0.196</x:v>
      </x:c>
      <x:c r="K2277" s="32" t="n">
        <x:v>0.92</x:v>
      </x:c>
      <x:c r="L2277" t="n">
        <x:v>0</x:v>
      </x:c>
      <x:c r="M2277" t="n">
        <x:v>9</x:v>
      </x:c>
      <x:c r="N2277" s="32" t="n">
        <x:v>0.02</x:v>
      </x:c>
    </x:row>
    <x:row r="2278">
      <x:c r="A2278" t="str">
        <x:v>C02277</x:v>
      </x:c>
      <x:c r="B2278" t="n">
        <x:v>42</x:v>
      </x:c>
      <x:c r="C2278" s="30" t="n">
        <x:v>134213</x:v>
      </x:c>
      <x:c r="D2278" t="n">
        <x:v>680</x:v>
      </x:c>
      <x:c r="E2278" t="n">
        <x:v>22</x:v>
      </x:c>
      <x:c r="F2278" t="str">
        <x:v> Platinum</x:v>
      </x:c>
      <x:c r="G2278" t="str">
        <x:v>Direct Mail</x:v>
      </x:c>
      <x:c r="H2278" s="60" t="n">
        <x:v>28969</x:v>
      </x:c>
      <x:c r="I2278" s="60" t="n">
        <x:v>3538.18</x:v>
      </x:c>
      <x:c r="J2278" s="32" t="n">
        <x:v>0.315</x:v>
      </x:c>
      <x:c r="K2278" s="32" t="n">
        <x:v>0.743</x:v>
      </x:c>
      <x:c r="L2278" t="n">
        <x:v>0</x:v>
      </x:c>
      <x:c r="M2278" t="n">
        <x:v>10</x:v>
      </x:c>
      <x:c r="N2278" s="32" t="n">
        <x:v>0.02</x:v>
      </x:c>
    </x:row>
    <x:row r="2279">
      <x:c r="A2279" t="str">
        <x:v>C02278</x:v>
      </x:c>
      <x:c r="B2279" t="n">
        <x:v>32</x:v>
      </x:c>
      <x:c r="C2279" s="30" t="n">
        <x:v>83933</x:v>
      </x:c>
      <x:c r="D2279" t="n">
        <x:v>599</x:v>
      </x:c>
      <x:c r="E2279" t="n">
        <x:v>51</x:v>
      </x:c>
      <x:c r="F2279" t="str">
        <x:v>Classic</x:v>
      </x:c>
      <x:c r="G2279" t="str">
        <x:v>Branch</x:v>
      </x:c>
      <x:c r="H2279" s="60" t="n">
        <x:v>4214</x:v>
      </x:c>
      <x:c r="I2279" s="60" t="n">
        <x:v>760.7</x:v>
      </x:c>
      <x:c r="J2279" s="32" t="n">
        <x:v>0.355</x:v>
      </x:c>
      <x:c r="K2279" s="32" t="n">
        <x:v>0.751</x:v>
      </x:c>
      <x:c r="L2279" t="n">
        <x:v>0</x:v>
      </x:c>
      <x:c r="M2279" t="n">
        <x:v>8</x:v>
      </x:c>
      <x:c r="N2279" s="32" t="n">
        <x:v>0.097</x:v>
      </x:c>
    </x:row>
    <x:row r="2280">
      <x:c r="A2280" t="str">
        <x:v>C02279</x:v>
      </x:c>
      <x:c r="B2280" t="n">
        <x:v>45</x:v>
      </x:c>
      <x:c r="C2280" s="30" t="n">
        <x:v>53222</x:v>
      </x:c>
      <x:c r="D2280" t="n">
        <x:v>659</x:v>
      </x:c>
      <x:c r="E2280" t="n">
        <x:v>42</x:v>
      </x:c>
      <x:c r="F2280" t="str">
        <x:v>Classic</x:v>
      </x:c>
      <x:c r="G2280" t="str">
        <x:v>Branch</x:v>
      </x:c>
      <x:c r="H2280" s="60" t="n">
        <x:v>4684</x:v>
      </x:c>
      <x:c r="I2280" s="60" t="n">
        <x:v>922.75</x:v>
      </x:c>
      <x:c r="J2280" s="32" t="n">
        <x:v>0.392</x:v>
      </x:c>
      <x:c r="K2280" s="32" t="n">
        <x:v>0.761</x:v>
      </x:c>
      <x:c r="L2280" t="n">
        <x:v>0</x:v>
      </x:c>
      <x:c r="M2280" t="n">
        <x:v>8</x:v>
      </x:c>
      <x:c r="N2280" s="32" t="n">
        <x:v>0.033</x:v>
      </x:c>
    </x:row>
    <x:row r="2281">
      <x:c r="A2281" t="str">
        <x:v>C02280</x:v>
      </x:c>
      <x:c r="B2281" t="n">
        <x:v>21</x:v>
      </x:c>
      <x:c r="C2281" s="30" t="n">
        <x:v>56531</x:v>
      </x:c>
      <x:c r="D2281" t="n">
        <x:v>741</x:v>
      </x:c>
      <x:c r="E2281" t="n">
        <x:v>13</x:v>
      </x:c>
      <x:c r="F2281" t="str">
        <x:v>Gold</x:v>
      </x:c>
      <x:c r="G2281" t="str">
        <x:v>Branch</x:v>
      </x:c>
      <x:c r="H2281" s="60" t="n">
        <x:v>11422</x:v>
      </x:c>
      <x:c r="I2281" s="60" t="n">
        <x:v>1160.94</x:v>
      </x:c>
      <x:c r="J2281" s="32" t="n">
        <x:v>0.297</x:v>
      </x:c>
      <x:c r="K2281" s="32" t="n">
        <x:v>0.777</x:v>
      </x:c>
      <x:c r="L2281" t="n">
        <x:v>0</x:v>
      </x:c>
      <x:c r="M2281" t="n">
        <x:v>8</x:v>
      </x:c>
      <x:c r="N2281" s="32" t="n">
        <x:v>0.049</x:v>
      </x:c>
    </x:row>
    <x:row r="2282">
      <x:c r="A2282" t="str">
        <x:v>C02281</x:v>
      </x:c>
      <x:c r="B2282" t="n">
        <x:v>48</x:v>
      </x:c>
      <x:c r="C2282" s="30" t="n">
        <x:v>172874</x:v>
      </x:c>
      <x:c r="D2282" t="n">
        <x:v>681</x:v>
      </x:c>
      <x:c r="E2282" t="n">
        <x:v>20</x:v>
      </x:c>
      <x:c r="F2282" t="str">
        <x:v>Gold</x:v>
      </x:c>
      <x:c r="G2282" t="str">
        <x:v>Branch</x:v>
      </x:c>
      <x:c r="H2282" s="60" t="n">
        <x:v>24078</x:v>
      </x:c>
      <x:c r="I2282" s="60" t="n">
        <x:v>2290.6</x:v>
      </x:c>
      <x:c r="J2282" s="32" t="n">
        <x:v>0.307</x:v>
      </x:c>
      <x:c r="K2282" s="32" t="n">
        <x:v>0.637</x:v>
      </x:c>
      <x:c r="L2282" t="n">
        <x:v>0</x:v>
      </x:c>
      <x:c r="M2282" t="n">
        <x:v>10</x:v>
      </x:c>
      <x:c r="N2282" s="32" t="n">
        <x:v>0.02</x:v>
      </x:c>
    </x:row>
    <x:row r="2283">
      <x:c r="A2283" t="str">
        <x:v>C02282</x:v>
      </x:c>
      <x:c r="B2283" t="n">
        <x:v>48</x:v>
      </x:c>
      <x:c r="C2283" s="30" t="n">
        <x:v>65948</x:v>
      </x:c>
      <x:c r="D2283" t="n">
        <x:v>601</x:v>
      </x:c>
      <x:c r="E2283" t="n">
        <x:v>46</x:v>
      </x:c>
      <x:c r="F2283" t="str">
        <x:v>Classic</x:v>
      </x:c>
      <x:c r="G2283" t="str">
        <x:v>Branch</x:v>
      </x:c>
      <x:c r="H2283" s="60" t="n">
        <x:v>4113</x:v>
      </x:c>
      <x:c r="I2283" s="60" t="n">
        <x:v>950.17</x:v>
      </x:c>
      <x:c r="J2283" s="32" t="n">
        <x:v>0.741</x:v>
      </x:c>
      <x:c r="K2283" s="32" t="n">
        <x:v>0.643</x:v>
      </x:c>
      <x:c r="L2283" t="n">
        <x:v>0</x:v>
      </x:c>
      <x:c r="M2283" t="n">
        <x:v>8</x:v>
      </x:c>
      <x:c r="N2283" s="32" t="n">
        <x:v>0.02</x:v>
      </x:c>
    </x:row>
    <x:row r="2284">
      <x:c r="A2284" t="str">
        <x:v>C02283</x:v>
      </x:c>
      <x:c r="B2284" t="n">
        <x:v>62</x:v>
      </x:c>
      <x:c r="C2284" s="30" t="n">
        <x:v>88179</x:v>
      </x:c>
      <x:c r="D2284" t="n">
        <x:v>669</x:v>
      </x:c>
      <x:c r="E2284" t="n">
        <x:v>81</x:v>
      </x:c>
      <x:c r="F2284" t="str">
        <x:v>Gold</x:v>
      </x:c>
      <x:c r="G2284" t="str">
        <x:v>Partner</x:v>
      </x:c>
      <x:c r="H2284" s="60" t="n">
        <x:v>10744</x:v>
      </x:c>
      <x:c r="I2284" s="60" t="n">
        <x:v>1346.72</x:v>
      </x:c>
      <x:c r="J2284" s="32" t="n">
        <x:v>0.649</x:v>
      </x:c>
      <x:c r="K2284" s="32" t="n">
        <x:v>0.867</x:v>
      </x:c>
      <x:c r="L2284" t="n">
        <x:v>0</x:v>
      </x:c>
      <x:c r="M2284" t="n">
        <x:v>10</x:v>
      </x:c>
      <x:c r="N2284" s="32" t="n">
        <x:v>0.02</x:v>
      </x:c>
    </x:row>
    <x:row r="2285">
      <x:c r="A2285" t="str">
        <x:v>C02284</x:v>
      </x:c>
      <x:c r="B2285" t="n">
        <x:v>40</x:v>
      </x:c>
      <x:c r="C2285" s="30" t="n">
        <x:v>80837</x:v>
      </x:c>
      <x:c r="D2285" t="n">
        <x:v>601</x:v>
      </x:c>
      <x:c r="E2285" t="n">
        <x:v>10</x:v>
      </x:c>
      <x:c r="F2285" t="str">
        <x:v>Classic</x:v>
      </x:c>
      <x:c r="G2285" t="str">
        <x:v>Branch</x:v>
      </x:c>
      <x:c r="H2285" s="60" t="n">
        <x:v>4077</x:v>
      </x:c>
      <x:c r="I2285" s="60" t="n">
        <x:v>1224.66</x:v>
      </x:c>
      <x:c r="J2285" s="32" t="n">
        <x:v>0.573</x:v>
      </x:c>
      <x:c r="K2285" s="32" t="n">
        <x:v>0.764</x:v>
      </x:c>
      <x:c r="L2285" t="n">
        <x:v>0</x:v>
      </x:c>
      <x:c r="M2285" t="n">
        <x:v>7</x:v>
      </x:c>
      <x:c r="N2285" s="32" t="n">
        <x:v>0.145</x:v>
      </x:c>
    </x:row>
    <x:row r="2286">
      <x:c r="A2286" t="str">
        <x:v>C02285</x:v>
      </x:c>
      <x:c r="B2286" t="n">
        <x:v>44</x:v>
      </x:c>
      <x:c r="C2286" s="30" t="n">
        <x:v>133919</x:v>
      </x:c>
      <x:c r="D2286" t="n">
        <x:v>570</x:v>
      </x:c>
      <x:c r="E2286" t="n">
        <x:v>89</x:v>
      </x:c>
      <x:c r="F2286" t="str">
        <x:v>Gold</x:v>
      </x:c>
      <x:c r="G2286" t="str">
        <x:v>Digital</x:v>
      </x:c>
      <x:c r="H2286" s="60" t="n">
        <x:v>15404</x:v>
      </x:c>
      <x:c r="I2286" s="60" t="n">
        <x:v>1911.77</x:v>
      </x:c>
      <x:c r="J2286" s="32" t="n">
        <x:v>0.361</x:v>
      </x:c>
      <x:c r="K2286" s="32" t="n">
        <x:v>0.525</x:v>
      </x:c>
      <x:c r="L2286" t="n">
        <x:v>0</x:v>
      </x:c>
      <x:c r="M2286" t="n">
        <x:v>7</x:v>
      </x:c>
      <x:c r="N2286" s="32" t="n">
        <x:v>0.15</x:v>
      </x:c>
    </x:row>
    <x:row r="2287">
      <x:c r="A2287" t="str">
        <x:v>C02286</x:v>
      </x:c>
      <x:c r="B2287" t="n">
        <x:v>42</x:v>
      </x:c>
      <x:c r="C2287" s="30" t="n">
        <x:v>74154</x:v>
      </x:c>
      <x:c r="D2287" t="n">
        <x:v>658</x:v>
      </x:c>
      <x:c r="E2287" t="n">
        <x:v>51</x:v>
      </x:c>
      <x:c r="F2287" t="str">
        <x:v>Gold</x:v>
      </x:c>
      <x:c r="G2287" t="str">
        <x:v>Direct Mail</x:v>
      </x:c>
      <x:c r="H2287" s="60" t="n">
        <x:v>10143</x:v>
      </x:c>
      <x:c r="I2287" s="60" t="n">
        <x:v>1190.78</x:v>
      </x:c>
      <x:c r="J2287" s="32" t="n">
        <x:v>0.251</x:v>
      </x:c>
      <x:c r="K2287" s="32" t="n">
        <x:v>0.761</x:v>
      </x:c>
      <x:c r="L2287" t="n">
        <x:v>0</x:v>
      </x:c>
      <x:c r="M2287" t="n">
        <x:v>10</x:v>
      </x:c>
      <x:c r="N2287" s="32" t="n">
        <x:v>0.02</x:v>
      </x:c>
    </x:row>
    <x:row r="2288">
      <x:c r="A2288" t="str">
        <x:v>C02287</x:v>
      </x:c>
      <x:c r="B2288" t="n">
        <x:v>50</x:v>
      </x:c>
      <x:c r="C2288" s="30" t="n">
        <x:v>92459</x:v>
      </x:c>
      <x:c r="D2288" t="n">
        <x:v>548</x:v>
      </x:c>
      <x:c r="E2288" t="n">
        <x:v>39</x:v>
      </x:c>
      <x:c r="F2288" t="str">
        <x:v>Classic</x:v>
      </x:c>
      <x:c r="G2288" t="str">
        <x:v>Direct Mail</x:v>
      </x:c>
      <x:c r="H2288" s="60" t="n">
        <x:v>5168</x:v>
      </x:c>
      <x:c r="I2288" s="60" t="n">
        <x:v>910.76</x:v>
      </x:c>
      <x:c r="J2288" s="32" t="n">
        <x:v>0.632</x:v>
      </x:c>
      <x:c r="K2288" s="32" t="n">
        <x:v>0.685</x:v>
      </x:c>
      <x:c r="L2288" t="n">
        <x:v>0</x:v>
      </x:c>
      <x:c r="M2288" t="n">
        <x:v>5</x:v>
      </x:c>
      <x:c r="N2288" s="32" t="n">
        <x:v>0.231</x:v>
      </x:c>
    </x:row>
    <x:row r="2289">
      <x:c r="A2289" t="str">
        <x:v>C02288</x:v>
      </x:c>
      <x:c r="B2289" t="n">
        <x:v>34</x:v>
      </x:c>
      <x:c r="C2289" s="30" t="n">
        <x:v>130140</x:v>
      </x:c>
      <x:c r="D2289" t="n">
        <x:v>804</x:v>
      </x:c>
      <x:c r="E2289" t="n">
        <x:v>27</x:v>
      </x:c>
      <x:c r="F2289" t="str">
        <x:v>Platinum</x:v>
      </x:c>
      <x:c r="G2289" t="str">
        <x:v>branch</x:v>
      </x:c>
      <x:c r="H2289" s="60" t="n">
        <x:v>32087</x:v>
      </x:c>
      <x:c r="I2289" s="60" t="n">
        <x:v>3147.29</x:v>
      </x:c>
      <x:c r="J2289" s="32" t="n">
        <x:v>0.25</x:v>
      </x:c>
      <x:c r="K2289" s="32" t="n">
        <x:v>1</x:v>
      </x:c>
      <x:c r="L2289" t="n">
        <x:v>0</x:v>
      </x:c>
      <x:c r="M2289" t="n">
        <x:v>9</x:v>
      </x:c>
      <x:c r="N2289" s="32" t="n">
        <x:v>0.02</x:v>
      </x:c>
    </x:row>
    <x:row r="2290">
      <x:c r="A2290" t="str">
        <x:v>C02289</x:v>
      </x:c>
      <x:c r="B2290" t="n">
        <x:v>33</x:v>
      </x:c>
      <x:c r="C2290" s="30" t="n">
        <x:v>80635</x:v>
      </x:c>
      <x:c r="D2290" t="n">
        <x:v>657</x:v>
      </x:c>
      <x:c r="E2290" t="n">
        <x:v>23</x:v>
      </x:c>
      <x:c r="F2290" t="str">
        <x:v>Classic</x:v>
      </x:c>
      <x:c r="G2290" t="str">
        <x:v>Digital</x:v>
      </x:c>
      <x:c r="H2290" s="60" t="n">
        <x:v>7411</x:v>
      </x:c>
      <x:c r="I2290" s="60" t="n">
        <x:v>181.34</x:v>
      </x:c>
      <x:c r="J2290" s="32" t="n">
        <x:v>0.347</x:v>
      </x:c>
      <x:c r="K2290" s="32" t="n">
        <x:v>0.637</x:v>
      </x:c>
      <x:c r="L2290" t="n">
        <x:v>0</x:v>
      </x:c>
      <x:c r="M2290" t="str"/>
      <x:c r="N2290" s="32" t="n">
        <x:v>0.289</x:v>
      </x:c>
    </x:row>
    <x:row r="2291">
      <x:c r="A2291" t="str">
        <x:v>C02290</x:v>
      </x:c>
      <x:c r="B2291" t="n">
        <x:v>47</x:v>
      </x:c>
      <x:c r="C2291" s="30" t="n">
        <x:v>91080</x:v>
      </x:c>
      <x:c r="D2291" t="n">
        <x:v>641</x:v>
      </x:c>
      <x:c r="E2291" t="n">
        <x:v>26</x:v>
      </x:c>
      <x:c r="F2291" t="str">
        <x:v>Gold</x:v>
      </x:c>
      <x:c r="G2291" t="str">
        <x:v>Digital</x:v>
      </x:c>
      <x:c r="H2291" s="60" t="n">
        <x:v>10212</x:v>
      </x:c>
      <x:c r="I2291" s="60" t="n">
        <x:v>1655.64</x:v>
      </x:c>
      <x:c r="J2291" s="32" t="n">
        <x:v>0.295</x:v>
      </x:c>
      <x:c r="K2291" s="32" t="n">
        <x:v>0.624</x:v>
      </x:c>
      <x:c r="L2291" t="n">
        <x:v>0</x:v>
      </x:c>
      <x:c r="M2291" t="n">
        <x:v>8</x:v>
      </x:c>
      <x:c r="N2291" s="32" t="n">
        <x:v>0.071</x:v>
      </x:c>
    </x:row>
    <x:row r="2292">
      <x:c r="A2292" t="str">
        <x:v>C02291</x:v>
      </x:c>
      <x:c r="B2292" t="n">
        <x:v>36</x:v>
      </x:c>
      <x:c r="C2292" s="30" t="n">
        <x:v>59191</x:v>
      </x:c>
      <x:c r="D2292" t="n">
        <x:v>703</x:v>
      </x:c>
      <x:c r="E2292" t="n">
        <x:v>56</x:v>
      </x:c>
      <x:c r="F2292" t="str">
        <x:v>Gold</x:v>
      </x:c>
      <x:c r="G2292" t="str">
        <x:v>Direct Mail</x:v>
      </x:c>
      <x:c r="H2292" s="60" t="n">
        <x:v>7863</x:v>
      </x:c>
      <x:c r="I2292" s="60" t="n">
        <x:v>1280.33</x:v>
      </x:c>
      <x:c r="J2292" s="32" t="n">
        <x:v>0.553</x:v>
      </x:c>
      <x:c r="K2292" s="32" t="n">
        <x:v>0.914</x:v>
      </x:c>
      <x:c r="L2292" t="n">
        <x:v>0</x:v>
      </x:c>
      <x:c r="M2292" t="n">
        <x:v>6</x:v>
      </x:c>
      <x:c r="N2292" s="32" t="n">
        <x:v>0.135</x:v>
      </x:c>
    </x:row>
    <x:row r="2293">
      <x:c r="A2293" t="str">
        <x:v>C02292</x:v>
      </x:c>
      <x:c r="B2293" t="n">
        <x:v>21</x:v>
      </x:c>
      <x:c r="C2293" s="30" t="n">
        <x:v>178886</x:v>
      </x:c>
      <x:c r="D2293" t="n">
        <x:v>650</x:v>
      </x:c>
      <x:c r="E2293" t="n">
        <x:v>66</x:v>
      </x:c>
      <x:c r="F2293" t="str">
        <x:v>Platinum</x:v>
      </x:c>
      <x:c r="G2293" t="str">
        <x:v>Branch</x:v>
      </x:c>
      <x:c r="H2293" s="60" t="n">
        <x:v>35044</x:v>
      </x:c>
      <x:c r="I2293" s="60" t="n">
        <x:v>3884.65</x:v>
      </x:c>
      <x:c r="J2293" s="32" t="n">
        <x:v>0.356</x:v>
      </x:c>
      <x:c r="K2293" s="32" t="n">
        <x:v>0.668</x:v>
      </x:c>
      <x:c r="L2293" t="n">
        <x:v>2</x:v>
      </x:c>
      <x:c r="M2293" t="n">
        <x:v>4</x:v>
      </x:c>
      <x:c r="N2293" s="32" t="n">
        <x:v>0.291</x:v>
      </x:c>
    </x:row>
    <x:row r="2294">
      <x:c r="A2294" t="str">
        <x:v>C02293</x:v>
      </x:c>
      <x:c r="B2294" t="n">
        <x:v>49</x:v>
      </x:c>
      <x:c r="C2294" s="30" t="n">
        <x:v>82308</x:v>
      </x:c>
      <x:c r="D2294" t="n">
        <x:v>765</x:v>
      </x:c>
      <x:c r="E2294" t="n">
        <x:v>56</x:v>
      </x:c>
      <x:c r="F2294" t="str">
        <x:v>Classic</x:v>
      </x:c>
      <x:c r="G2294" t="str">
        <x:v>BRANCH</x:v>
      </x:c>
      <x:c r="H2294" s="60" t="n">
        <x:v>11348</x:v>
      </x:c>
      <x:c r="I2294" s="60" t="n">
        <x:v>1190.76</x:v>
      </x:c>
      <x:c r="J2294" s="32" t="n">
        <x:v>0.304</x:v>
      </x:c>
      <x:c r="K2294" s="32" t="n">
        <x:v>1</x:v>
      </x:c>
      <x:c r="L2294" t="n">
        <x:v>0</x:v>
      </x:c>
      <x:c r="M2294" t="n">
        <x:v>8</x:v>
      </x:c>
      <x:c r="N2294" s="32" t="n">
        <x:v>0.024</x:v>
      </x:c>
    </x:row>
    <x:row r="2295">
      <x:c r="A2295" t="str">
        <x:v>C02294</x:v>
      </x:c>
      <x:c r="B2295" t="n">
        <x:v>26</x:v>
      </x:c>
      <x:c r="C2295" s="30" t="n">
        <x:v>163523</x:v>
      </x:c>
      <x:c r="D2295" t="n">
        <x:v>687</x:v>
      </x:c>
      <x:c r="E2295" t="n">
        <x:v>99</x:v>
      </x:c>
      <x:c r="F2295" t="str">
        <x:v>Platinum</x:v>
      </x:c>
      <x:c r="G2295" t="str">
        <x:v>Digital</x:v>
      </x:c>
      <x:c r="H2295" s="60" t="n">
        <x:v>34239</x:v>
      </x:c>
      <x:c r="I2295" s="60" t="n">
        <x:v>3919.11</x:v>
      </x:c>
      <x:c r="J2295" s="32" t="n">
        <x:v>0.357</x:v>
      </x:c>
      <x:c r="K2295" s="32" t="n">
        <x:v>0.67</x:v>
      </x:c>
      <x:c r="L2295" t="n">
        <x:v>0</x:v>
      </x:c>
      <x:c r="M2295" t="n">
        <x:v>4</x:v>
      </x:c>
      <x:c r="N2295" s="32" t="n">
        <x:v>0.235</x:v>
      </x:c>
    </x:row>
    <x:row r="2296">
      <x:c r="A2296" t="str">
        <x:v>C02295</x:v>
      </x:c>
      <x:c r="B2296" t="n">
        <x:v>32</x:v>
      </x:c>
      <x:c r="C2296" s="30" t="n">
        <x:v>73042</x:v>
      </x:c>
      <x:c r="D2296" t="n">
        <x:v>804</x:v>
      </x:c>
      <x:c r="E2296" t="n">
        <x:v>38</x:v>
      </x:c>
      <x:c r="F2296" t="str">
        <x:v> Platinum</x:v>
      </x:c>
      <x:c r="G2296" t="str">
        <x:v>Branch</x:v>
      </x:c>
      <x:c r="H2296" s="60" t="n">
        <x:v>18257</x:v>
      </x:c>
      <x:c r="I2296" s="60" t="n">
        <x:v>1614.34</x:v>
      </x:c>
      <x:c r="J2296" s="32" t="n">
        <x:v>0.292</x:v>
      </x:c>
      <x:c r="K2296" s="32" t="n">
        <x:v>0.921</x:v>
      </x:c>
      <x:c r="L2296" t="n">
        <x:v>0</x:v>
      </x:c>
      <x:c r="M2296" t="n">
        <x:v>8</x:v>
      </x:c>
      <x:c r="N2296" s="32" t="n">
        <x:v>0.088</x:v>
      </x:c>
    </x:row>
    <x:row r="2297">
      <x:c r="A2297" t="str">
        <x:v>C02296</x:v>
      </x:c>
      <x:c r="B2297" t="n">
        <x:v>23</x:v>
      </x:c>
      <x:c r="C2297" s="30" t="n">
        <x:v>113809</x:v>
      </x:c>
      <x:c r="D2297" t="n">
        <x:v>686</x:v>
      </x:c>
      <x:c r="E2297" t="n">
        <x:v>21</x:v>
      </x:c>
      <x:c r="F2297" t="str">
        <x:v>Platinum</x:v>
      </x:c>
      <x:c r="G2297" t="str">
        <x:v>Partner</x:v>
      </x:c>
      <x:c r="H2297" s="60" t="n">
        <x:v>26747</x:v>
      </x:c>
      <x:c r="I2297" s="60" t="n">
        <x:v>3039.12</x:v>
      </x:c>
      <x:c r="J2297" s="32" t="n">
        <x:v>0.482</x:v>
      </x:c>
      <x:c r="K2297" s="32" t="n">
        <x:v>0.802</x:v>
      </x:c>
      <x:c r="L2297" t="n">
        <x:v>0</x:v>
      </x:c>
      <x:c r="M2297" t="n">
        <x:v>6</x:v>
      </x:c>
      <x:c r="N2297" s="32" t="n">
        <x:v>0.167</x:v>
      </x:c>
    </x:row>
    <x:row r="2298">
      <x:c r="A2298" t="str">
        <x:v>C02297</x:v>
      </x:c>
      <x:c r="B2298" t="n">
        <x:v>37</x:v>
      </x:c>
      <x:c r="C2298" s="30" t="n">
        <x:v>66475</x:v>
      </x:c>
      <x:c r="D2298" t="n">
        <x:v>677</x:v>
      </x:c>
      <x:c r="E2298" t="n">
        <x:v>52</x:v>
      </x:c>
      <x:c r="F2298" t="str">
        <x:v>Classic</x:v>
      </x:c>
      <x:c r="G2298" t="str">
        <x:v>Digital</x:v>
      </x:c>
      <x:c r="H2298" s="60" t="n">
        <x:v>5921</x:v>
      </x:c>
      <x:c r="I2298" s="60" t="n">
        <x:v>738.38</x:v>
      </x:c>
      <x:c r="J2298" s="32" t="n">
        <x:v>0.543</x:v>
      </x:c>
      <x:c r="K2298" s="32" t="n">
        <x:v>0.825</x:v>
      </x:c>
      <x:c r="L2298" t="n">
        <x:v>0</x:v>
      </x:c>
      <x:c r="M2298" t="n">
        <x:v>6</x:v>
      </x:c>
      <x:c r="N2298" s="32" t="n">
        <x:v>0.111</x:v>
      </x:c>
    </x:row>
    <x:row r="2299">
      <x:c r="A2299" t="str">
        <x:v>C02298</x:v>
      </x:c>
      <x:c r="B2299" t="n">
        <x:v>47</x:v>
      </x:c>
      <x:c r="C2299" s="30" t="n">
        <x:v>75281</x:v>
      </x:c>
      <x:c r="D2299" t="n">
        <x:v>653</x:v>
      </x:c>
      <x:c r="E2299" t="n">
        <x:v>72</x:v>
      </x:c>
      <x:c r="F2299" t="str">
        <x:v>gold</x:v>
      </x:c>
      <x:c r="G2299" t="str">
        <x:v>Partner</x:v>
      </x:c>
      <x:c r="H2299" s="60" t="n">
        <x:v>11264</x:v>
      </x:c>
      <x:c r="I2299" s="60" t="n">
        <x:v>1158.54</x:v>
      </x:c>
      <x:c r="J2299" s="32" t="n">
        <x:v>0.362</x:v>
      </x:c>
      <x:c r="K2299" s="32" t="n">
        <x:v>0.849</x:v>
      </x:c>
      <x:c r="L2299" t="n">
        <x:v>0</x:v>
      </x:c>
      <x:c r="M2299" t="n">
        <x:v>6</x:v>
      </x:c>
      <x:c r="N2299" s="32" t="n">
        <x:v>0.184</x:v>
      </x:c>
    </x:row>
    <x:row r="2300">
      <x:c r="A2300" t="str">
        <x:v>C02299</x:v>
      </x:c>
      <x:c r="B2300" t="n">
        <x:v>52</x:v>
      </x:c>
      <x:c r="C2300" s="30" t="n">
        <x:v>33730</x:v>
      </x:c>
      <x:c r="D2300" t="n">
        <x:v>655</x:v>
      </x:c>
      <x:c r="E2300" t="n">
        <x:v>58</x:v>
      </x:c>
      <x:c r="F2300" t="str">
        <x:v>Classic</x:v>
      </x:c>
      <x:c r="G2300" t="str">
        <x:v>Partner </x:v>
      </x:c>
      <x:c r="H2300" s="60" t="n">
        <x:v>6608</x:v>
      </x:c>
      <x:c r="I2300" s="60" t="n">
        <x:v>936.57</x:v>
      </x:c>
      <x:c r="J2300" s="32" t="n">
        <x:v>0.459</x:v>
      </x:c>
      <x:c r="K2300" s="32" t="n">
        <x:v>0.895</x:v>
      </x:c>
      <x:c r="L2300" t="n">
        <x:v>0</x:v>
      </x:c>
      <x:c r="M2300" t="n">
        <x:v>9</x:v>
      </x:c>
      <x:c r="N2300" s="32" t="n">
        <x:v>0.02</x:v>
      </x:c>
    </x:row>
    <x:row r="2301">
      <x:c r="A2301" t="str">
        <x:v>C02300</x:v>
      </x:c>
      <x:c r="B2301" t="n">
        <x:v>21</x:v>
      </x:c>
      <x:c r="C2301" s="30" t="n">
        <x:v>76601</x:v>
      </x:c>
      <x:c r="D2301" t="n">
        <x:v>714</x:v>
      </x:c>
      <x:c r="E2301" t="n">
        <x:v>32</x:v>
      </x:c>
      <x:c r="F2301" t="str">
        <x:v>Gold</x:v>
      </x:c>
      <x:c r="G2301" t="str">
        <x:v>Digital</x:v>
      </x:c>
      <x:c r="H2301" s="60" t="n">
        <x:v>13953</x:v>
      </x:c>
      <x:c r="I2301" s="60" t="n">
        <x:v>1600.39</x:v>
      </x:c>
      <x:c r="J2301" s="32" t="n">
        <x:v>0.423</x:v>
      </x:c>
      <x:c r="K2301" s="32" t="n">
        <x:v>0.812</x:v>
      </x:c>
      <x:c r="L2301" t="n">
        <x:v>0</x:v>
      </x:c>
      <x:c r="M2301" t="n">
        <x:v>4</x:v>
      </x:c>
      <x:c r="N2301" s="32" t="n">
        <x:v>0.268</x:v>
      </x:c>
    </x:row>
    <x:row r="2302">
      <x:c r="A2302" t="str">
        <x:v>C02301</x:v>
      </x:c>
      <x:c r="B2302" t="n">
        <x:v>27</x:v>
      </x:c>
      <x:c r="C2302" s="30" t="n">
        <x:v>66457</x:v>
      </x:c>
      <x:c r="D2302" t="n">
        <x:v>613</x:v>
      </x:c>
      <x:c r="E2302" t="n">
        <x:v>27</x:v>
      </x:c>
      <x:c r="F2302" t="str">
        <x:v>Classic</x:v>
      </x:c>
      <x:c r="G2302" t="str">
        <x:v>Partner</x:v>
      </x:c>
      <x:c r="H2302" s="60" t="n">
        <x:v>4385</x:v>
      </x:c>
      <x:c r="I2302" s="60" t="n">
        <x:v>520.09</x:v>
      </x:c>
      <x:c r="J2302" s="32" t="n">
        <x:v>0.431</x:v>
      </x:c>
      <x:c r="K2302" s="32" t="n">
        <x:v>0.671</x:v>
      </x:c>
      <x:c r="L2302" t="n">
        <x:v>0</x:v>
      </x:c>
      <x:c r="M2302" t="n">
        <x:v>8</x:v>
      </x:c>
      <x:c r="N2302" s="32" t="n">
        <x:v>0.025</x:v>
      </x:c>
    </x:row>
    <x:row r="2303">
      <x:c r="A2303" t="str">
        <x:v>C02302</x:v>
      </x:c>
      <x:c r="B2303" t="n">
        <x:v>36</x:v>
      </x:c>
      <x:c r="C2303" s="30" t="n">
        <x:v>76963</x:v>
      </x:c>
      <x:c r="D2303" t="n">
        <x:v>711</x:v>
      </x:c>
      <x:c r="E2303" t="n">
        <x:v>44</x:v>
      </x:c>
      <x:c r="F2303" t="str">
        <x:v>Gold</x:v>
      </x:c>
      <x:c r="G2303" t="str">
        <x:v>Branch</x:v>
      </x:c>
      <x:c r="H2303" s="60" t="n">
        <x:v>11970</x:v>
      </x:c>
      <x:c r="I2303" s="60" t="n">
        <x:v>1652.53</x:v>
      </x:c>
      <x:c r="J2303" s="32" t="n">
        <x:v>0.586</x:v>
      </x:c>
      <x:c r="K2303" s="32" t="n">
        <x:v>0.725</x:v>
      </x:c>
      <x:c r="L2303" t="n">
        <x:v>0</x:v>
      </x:c>
      <x:c r="M2303" t="n">
        <x:v>8</x:v>
      </x:c>
      <x:c r="N2303" s="32" t="n">
        <x:v>0.022</x:v>
      </x:c>
    </x:row>
    <x:row r="2304">
      <x:c r="A2304" t="str">
        <x:v>C02303</x:v>
      </x:c>
      <x:c r="B2304" t="n">
        <x:v>34</x:v>
      </x:c>
      <x:c r="C2304" s="30" t="n">
        <x:v>32076</x:v>
      </x:c>
      <x:c r="D2304" t="n">
        <x:v>738</x:v>
      </x:c>
      <x:c r="E2304" t="n">
        <x:v>114</x:v>
      </x:c>
      <x:c r="F2304" t="str">
        <x:v>Classic</x:v>
      </x:c>
      <x:c r="G2304" t="str">
        <x:v>DIGITAL</x:v>
      </x:c>
      <x:c r="H2304" s="60" t="n">
        <x:v>5055</x:v>
      </x:c>
      <x:c r="I2304" s="60" t="n">
        <x:v>759.07</x:v>
      </x:c>
      <x:c r="J2304" s="32" t="n">
        <x:v>0.242</x:v>
      </x:c>
      <x:c r="K2304" s="32" t="n">
        <x:v>0.952</x:v>
      </x:c>
      <x:c r="L2304" t="n">
        <x:v>0</x:v>
      </x:c>
      <x:c r="M2304" t="n">
        <x:v>8</x:v>
      </x:c>
      <x:c r="N2304" s="32" t="n">
        <x:v>0.054</x:v>
      </x:c>
    </x:row>
    <x:row r="2305">
      <x:c r="A2305" t="str">
        <x:v>C02304</x:v>
      </x:c>
      <x:c r="B2305" t="n">
        <x:v>21</x:v>
      </x:c>
      <x:c r="C2305" s="30" t="n">
        <x:v>77456</x:v>
      </x:c>
      <x:c r="D2305" t="n">
        <x:v>624</x:v>
      </x:c>
      <x:c r="E2305" t="n">
        <x:v>31</x:v>
      </x:c>
      <x:c r="F2305" t="str">
        <x:v>Gold</x:v>
      </x:c>
      <x:c r="G2305" t="str">
        <x:v>Direct Mail</x:v>
      </x:c>
      <x:c r="H2305" s="60" t="n">
        <x:v>8220</x:v>
      </x:c>
      <x:c r="I2305" s="60" t="n">
        <x:v>1403.34</x:v>
      </x:c>
      <x:c r="J2305" s="32" t="n">
        <x:v>0.387</x:v>
      </x:c>
      <x:c r="K2305" s="32" t="n">
        <x:v>0.632</x:v>
      </x:c>
      <x:c r="L2305" t="n">
        <x:v>0</x:v>
      </x:c>
      <x:c r="M2305" t="n">
        <x:v>6</x:v>
      </x:c>
      <x:c r="N2305" s="32" t="n">
        <x:v>0.163</x:v>
      </x:c>
    </x:row>
    <x:row r="2306">
      <x:c r="A2306" t="str">
        <x:v>C02305</x:v>
      </x:c>
      <x:c r="B2306" t="n">
        <x:v>58</x:v>
      </x:c>
      <x:c r="C2306" s="30" t="n">
        <x:v>51750</x:v>
      </x:c>
      <x:c r="D2306" t="n">
        <x:v>555</x:v>
      </x:c>
      <x:c r="E2306" t="n">
        <x:v>29</x:v>
      </x:c>
      <x:c r="F2306" t="str">
        <x:v>Classic</x:v>
      </x:c>
      <x:c r="G2306" t="str">
        <x:v>Partner</x:v>
      </x:c>
      <x:c r="H2306" s="60" t="n">
        <x:v>1000</x:v>
      </x:c>
      <x:c r="I2306" s="60" t="n">
        <x:v>150</x:v>
      </x:c>
      <x:c r="J2306" s="32" t="n">
        <x:v>0.59</x:v>
      </x:c>
      <x:c r="K2306" s="32" t="n">
        <x:v>0.492</x:v>
      </x:c>
      <x:c r="L2306" t="n">
        <x:v>1</x:v>
      </x:c>
      <x:c r="M2306" t="n">
        <x:v>6</x:v>
      </x:c>
      <x:c r="N2306" s="32" t="n">
        <x:v>0.151</x:v>
      </x:c>
    </x:row>
    <x:row r="2307">
      <x:c r="A2307" t="str">
        <x:v>C02306</x:v>
      </x:c>
      <x:c r="B2307" t="n">
        <x:v>45</x:v>
      </x:c>
      <x:c r="C2307" s="30" t="n">
        <x:v>103810</x:v>
      </x:c>
      <x:c r="D2307" t="n">
        <x:v>725</x:v>
      </x:c>
      <x:c r="E2307" t="n">
        <x:v>33</x:v>
      </x:c>
      <x:c r="F2307" t="str">
        <x:v>Platinum</x:v>
      </x:c>
      <x:c r="G2307" t="str">
        <x:v>Branch</x:v>
      </x:c>
      <x:c r="H2307" s="60" t="n">
        <x:v>22267</x:v>
      </x:c>
      <x:c r="I2307" s="60" t="n">
        <x:v>2227.42</x:v>
      </x:c>
      <x:c r="J2307" s="32" t="n">
        <x:v>0.404</x:v>
      </x:c>
      <x:c r="K2307" s="32" t="n">
        <x:v>0.922</x:v>
      </x:c>
      <x:c r="L2307" t="n">
        <x:v>0</x:v>
      </x:c>
      <x:c r="M2307" t="n">
        <x:v>8</x:v>
      </x:c>
      <x:c r="N2307" s="32" t="n">
        <x:v>0.064</x:v>
      </x:c>
    </x:row>
    <x:row r="2308">
      <x:c r="A2308" t="str">
        <x:v>C02307</x:v>
      </x:c>
      <x:c r="B2308" t="n">
        <x:v>62</x:v>
      </x:c>
      <x:c r="C2308" s="30" t="n">
        <x:v>63916</x:v>
      </x:c>
      <x:c r="D2308" t="n">
        <x:v>683</x:v>
      </x:c>
      <x:c r="E2308" t="n">
        <x:v>88</x:v>
      </x:c>
      <x:c r="F2308" t="str">
        <x:v>Gold</x:v>
      </x:c>
      <x:c r="G2308" t="str">
        <x:v>Digital</x:v>
      </x:c>
      <x:c r="H2308" s="60" t="n">
        <x:v>8416</x:v>
      </x:c>
      <x:c r="I2308" s="60" t="n">
        <x:v>715.66</x:v>
      </x:c>
      <x:c r="J2308" s="32" t="n">
        <x:v>0.343</x:v>
      </x:c>
      <x:c r="K2308" s="32" t="n">
        <x:v>0.671</x:v>
      </x:c>
      <x:c r="L2308" t="n">
        <x:v>0</x:v>
      </x:c>
      <x:c r="M2308" t="str"/>
      <x:c r="N2308" s="32" t="n">
        <x:v>0.181</x:v>
      </x:c>
    </x:row>
    <x:row r="2309">
      <x:c r="A2309" t="str">
        <x:v>C02308</x:v>
      </x:c>
      <x:c r="B2309" t="n">
        <x:v>38</x:v>
      </x:c>
      <x:c r="C2309" s="30" t="n">
        <x:v>59636</x:v>
      </x:c>
      <x:c r="D2309" t="n">
        <x:v>755</x:v>
      </x:c>
      <x:c r="E2309" t="n">
        <x:v>29</x:v>
      </x:c>
      <x:c r="F2309" t="str">
        <x:v>Gold</x:v>
      </x:c>
      <x:c r="G2309" t="str">
        <x:v>Digital</x:v>
      </x:c>
      <x:c r="H2309" s="60" t="n">
        <x:v>14546</x:v>
      </x:c>
      <x:c r="I2309" s="60" t="n">
        <x:v>1533.89</x:v>
      </x:c>
      <x:c r="J2309" s="32" t="n">
        <x:v>0.192</x:v>
      </x:c>
      <x:c r="K2309" s="32" t="n">
        <x:v>0.851</x:v>
      </x:c>
      <x:c r="L2309" t="n">
        <x:v>0</x:v>
      </x:c>
      <x:c r="M2309" t="n">
        <x:v>7</x:v>
      </x:c>
      <x:c r="N2309" s="32" t="n">
        <x:v>0.131</x:v>
      </x:c>
    </x:row>
    <x:row r="2310">
      <x:c r="A2310" t="str">
        <x:v>C02309</x:v>
      </x:c>
      <x:c r="B2310" t="n">
        <x:v>43</x:v>
      </x:c>
      <x:c r="C2310" s="30" t="n">
        <x:v>95323</x:v>
      </x:c>
      <x:c r="D2310" t="n">
        <x:v>700</x:v>
      </x:c>
      <x:c r="E2310" t="n">
        <x:v>27</x:v>
      </x:c>
      <x:c r="F2310" t="str">
        <x:v>Gold</x:v>
      </x:c>
      <x:c r="G2310" t="str">
        <x:v>Branch</x:v>
      </x:c>
      <x:c r="H2310" s="60" t="n">
        <x:v>15863</x:v>
      </x:c>
      <x:c r="I2310" s="60" t="n">
        <x:v>1429.04</x:v>
      </x:c>
      <x:c r="J2310" s="32" t="n">
        <x:v>0.29</x:v>
      </x:c>
      <x:c r="K2310" s="32" t="n">
        <x:v>0.774</x:v>
      </x:c>
      <x:c r="L2310" t="n">
        <x:v>0</x:v>
      </x:c>
      <x:c r="M2310" t="n">
        <x:v>8</x:v>
      </x:c>
      <x:c r="N2310" s="32" t="n">
        <x:v>0.126</x:v>
      </x:c>
    </x:row>
    <x:row r="2311">
      <x:c r="A2311" t="str">
        <x:v>C02310</x:v>
      </x:c>
      <x:c r="B2311" t="n">
        <x:v>48</x:v>
      </x:c>
      <x:c r="C2311" s="30" t="n">
        <x:v>70547</x:v>
      </x:c>
      <x:c r="D2311" t="n">
        <x:v>646</x:v>
      </x:c>
      <x:c r="E2311" t="n">
        <x:v>84</x:v>
      </x:c>
      <x:c r="F2311" t="str">
        <x:v> Gold</x:v>
      </x:c>
      <x:c r="G2311" t="str">
        <x:v>Direct Mail</x:v>
      </x:c>
      <x:c r="H2311" s="60" t="n">
        <x:v>10924</x:v>
      </x:c>
      <x:c r="I2311" s="60" t="n">
        <x:v>1459.28</x:v>
      </x:c>
      <x:c r="J2311" s="32" t="n">
        <x:v>0.397</x:v>
      </x:c>
      <x:c r="K2311" s="32" t="n">
        <x:v>0.856</x:v>
      </x:c>
      <x:c r="L2311" t="n">
        <x:v>0</x:v>
      </x:c>
      <x:c r="M2311" t="n">
        <x:v>9</x:v>
      </x:c>
      <x:c r="N2311" s="32" t="n">
        <x:v>0.02</x:v>
      </x:c>
    </x:row>
    <x:row r="2312">
      <x:c r="A2312" t="str">
        <x:v>C02311</x:v>
      </x:c>
      <x:c r="B2312" t="n">
        <x:v>36</x:v>
      </x:c>
      <x:c r="C2312" s="30" t="n">
        <x:v>113704</x:v>
      </x:c>
      <x:c r="D2312" t="n">
        <x:v>632</x:v>
      </x:c>
      <x:c r="E2312" t="n">
        <x:v>23</x:v>
      </x:c>
      <x:c r="F2312" t="str">
        <x:v>Gold</x:v>
      </x:c>
      <x:c r="G2312" t="str">
        <x:v>Digital</x:v>
      </x:c>
      <x:c r="H2312" s="60" t="n">
        <x:v>13173</x:v>
      </x:c>
      <x:c r="I2312" s="60" t="n">
        <x:v>1751.29</x:v>
      </x:c>
      <x:c r="J2312" s="32" t="n">
        <x:v>0.688</x:v>
      </x:c>
      <x:c r="K2312" s="32" t="n">
        <x:v>0.678</x:v>
      </x:c>
      <x:c r="L2312" t="n">
        <x:v>1</x:v>
      </x:c>
      <x:c r="M2312" t="n">
        <x:v>7</x:v>
      </x:c>
      <x:c r="N2312" s="32" t="n">
        <x:v>0.08</x:v>
      </x:c>
    </x:row>
    <x:row r="2313">
      <x:c r="A2313" t="str">
        <x:v>C02312</x:v>
      </x:c>
      <x:c r="B2313" t="n">
        <x:v>39</x:v>
      </x:c>
      <x:c r="C2313" s="30" t="n">
        <x:v>63889</x:v>
      </x:c>
      <x:c r="D2313" t="n">
        <x:v>616</x:v>
      </x:c>
      <x:c r="E2313" t="n">
        <x:v>8</x:v>
      </x:c>
      <x:c r="F2313" t="str">
        <x:v>Classic</x:v>
      </x:c>
      <x:c r="G2313" t="str">
        <x:v>Direct Mail</x:v>
      </x:c>
      <x:c r="H2313" s="60" t="n">
        <x:v>6286</x:v>
      </x:c>
      <x:c r="I2313" s="60" t="n">
        <x:v>881.67</x:v>
      </x:c>
      <x:c r="J2313" s="32" t="n">
        <x:v>0.706</x:v>
      </x:c>
      <x:c r="K2313" s="32" t="n">
        <x:v>0.699</x:v>
      </x:c>
      <x:c r="L2313" t="n">
        <x:v>0</x:v>
      </x:c>
      <x:c r="M2313" t="n">
        <x:v>9</x:v>
      </x:c>
      <x:c r="N2313" s="32" t="n">
        <x:v>0.02</x:v>
      </x:c>
    </x:row>
    <x:row r="2314">
      <x:c r="A2314" t="str">
        <x:v>C02313</x:v>
      </x:c>
      <x:c r="B2314" t="n">
        <x:v>40</x:v>
      </x:c>
      <x:c r="C2314" s="30" t="n">
        <x:v>64494</x:v>
      </x:c>
      <x:c r="D2314" t="n">
        <x:v>717</x:v>
      </x:c>
      <x:c r="E2314" t="n">
        <x:v>49</x:v>
      </x:c>
      <x:c r="F2314" t="str">
        <x:v>Gold</x:v>
      </x:c>
      <x:c r="G2314" t="str">
        <x:v>Partner</x:v>
      </x:c>
      <x:c r="H2314" s="60" t="n">
        <x:v>10950</x:v>
      </x:c>
      <x:c r="I2314" s="60" t="n">
        <x:v>1351.9</x:v>
      </x:c>
      <x:c r="J2314" s="32" t="n">
        <x:v>0.615</x:v>
      </x:c>
      <x:c r="K2314" s="32" t="n">
        <x:v>0.795</x:v>
      </x:c>
      <x:c r="L2314" t="n">
        <x:v>0</x:v>
      </x:c>
      <x:c r="M2314" t="n">
        <x:v>6</x:v>
      </x:c>
      <x:c r="N2314" s="32" t="n">
        <x:v>0.155</x:v>
      </x:c>
    </x:row>
    <x:row r="2315">
      <x:c r="A2315" t="str">
        <x:v>C02314</x:v>
      </x:c>
      <x:c r="B2315" t="n">
        <x:v>55</x:v>
      </x:c>
      <x:c r="C2315" s="30" t="n">
        <x:v>52310</x:v>
      </x:c>
      <x:c r="D2315" t="n">
        <x:v>623</x:v>
      </x:c>
      <x:c r="E2315" t="n">
        <x:v>33</x:v>
      </x:c>
      <x:c r="F2315" t="str">
        <x:v>Classic</x:v>
      </x:c>
      <x:c r="G2315" t="str">
        <x:v>Direct Mail</x:v>
      </x:c>
      <x:c r="H2315" s="60" t="n">
        <x:v>3637</x:v>
      </x:c>
      <x:c r="I2315" s="60" t="n">
        <x:v>409.52</x:v>
      </x:c>
      <x:c r="J2315" s="32" t="n">
        <x:v>0.367</x:v>
      </x:c>
      <x:c r="K2315" s="32" t="n">
        <x:v>0.646</x:v>
      </x:c>
      <x:c r="L2315" t="n">
        <x:v>0</x:v>
      </x:c>
      <x:c r="M2315" t="n">
        <x:v>7</x:v>
      </x:c>
      <x:c r="N2315" s="32" t="n">
        <x:v>0.062</x:v>
      </x:c>
    </x:row>
    <x:row r="2316">
      <x:c r="A2316" t="str">
        <x:v>C02315</x:v>
      </x:c>
      <x:c r="B2316" t="n">
        <x:v>42</x:v>
      </x:c>
      <x:c r="C2316" s="30" t="n">
        <x:v>67672</x:v>
      </x:c>
      <x:c r="D2316" t="n">
        <x:v>645</x:v>
      </x:c>
      <x:c r="E2316" t="n">
        <x:v>22</x:v>
      </x:c>
      <x:c r="F2316" t="str">
        <x:v>Classic</x:v>
      </x:c>
      <x:c r="G2316" t="str">
        <x:v>Digital</x:v>
      </x:c>
      <x:c r="H2316" s="60" t="n">
        <x:v>2621</x:v>
      </x:c>
      <x:c r="I2316" s="60" t="n">
        <x:v>810.48</x:v>
      </x:c>
      <x:c r="J2316" s="32" t="n">
        <x:v>0.409</x:v>
      </x:c>
      <x:c r="K2316" s="32" t="n">
        <x:v>0.751</x:v>
      </x:c>
      <x:c r="L2316" t="n">
        <x:v>0</x:v>
      </x:c>
      <x:c r="M2316" t="n">
        <x:v>8</x:v>
      </x:c>
      <x:c r="N2316" s="32" t="n">
        <x:v>0.02</x:v>
      </x:c>
    </x:row>
    <x:row r="2317">
      <x:c r="A2317" t="str">
        <x:v>C02316</x:v>
      </x:c>
      <x:c r="B2317" t="n">
        <x:v>39</x:v>
      </x:c>
      <x:c r="C2317" s="30" t="n">
        <x:v>37421</x:v>
      </x:c>
      <x:c r="D2317" t="n">
        <x:v>650</x:v>
      </x:c>
      <x:c r="E2317" t="n">
        <x:v>74</x:v>
      </x:c>
      <x:c r="F2317" t="str">
        <x:v>Classic</x:v>
      </x:c>
      <x:c r="G2317" t="str">
        <x:v>Digital</x:v>
      </x:c>
      <x:c r="H2317" s="60" t="n">
        <x:v>2059</x:v>
      </x:c>
      <x:c r="I2317" s="60" t="n">
        <x:v>253.43</x:v>
      </x:c>
      <x:c r="J2317" s="32" t="n">
        <x:v>0.589</x:v>
      </x:c>
      <x:c r="K2317" s="32" t="n">
        <x:v>0.787</x:v>
      </x:c>
      <x:c r="L2317" t="n">
        <x:v>0</x:v>
      </x:c>
      <x:c r="M2317" t="n">
        <x:v>6</x:v>
      </x:c>
      <x:c r="N2317" s="32" t="n">
        <x:v>0.161</x:v>
      </x:c>
    </x:row>
    <x:row r="2318">
      <x:c r="A2318" t="str">
        <x:v>C02317</x:v>
      </x:c>
      <x:c r="B2318" t="n">
        <x:v>49</x:v>
      </x:c>
      <x:c r="C2318" s="30" t="n">
        <x:v>77364</x:v>
      </x:c>
      <x:c r="D2318" t="n">
        <x:v>590</x:v>
      </x:c>
      <x:c r="E2318" t="n">
        <x:v>65</x:v>
      </x:c>
      <x:c r="F2318" t="str">
        <x:v>Classic</x:v>
      </x:c>
      <x:c r="G2318" t="str">
        <x:v>Branch</x:v>
      </x:c>
      <x:c r="H2318" s="60" t="n">
        <x:v>5416</x:v>
      </x:c>
      <x:c r="I2318" s="60" t="n">
        <x:v>684.17</x:v>
      </x:c>
      <x:c r="J2318" s="32" t="n">
        <x:v>0.552</x:v>
      </x:c>
      <x:c r="K2318" s="32" t="n">
        <x:v>0.645</x:v>
      </x:c>
      <x:c r="L2318" t="n">
        <x:v>1</x:v>
      </x:c>
      <x:c r="M2318" t="n">
        <x:v>10</x:v>
      </x:c>
      <x:c r="N2318" s="32" t="n">
        <x:v>0.02</x:v>
      </x:c>
    </x:row>
    <x:row r="2319">
      <x:c r="A2319" t="str">
        <x:v>C02318</x:v>
      </x:c>
      <x:c r="B2319" t="n">
        <x:v>25</x:v>
      </x:c>
      <x:c r="C2319" s="30" t="n">
        <x:v>101316</x:v>
      </x:c>
      <x:c r="D2319" t="n">
        <x:v>629</x:v>
      </x:c>
      <x:c r="E2319" t="n">
        <x:v>58</x:v>
      </x:c>
      <x:c r="F2319" t="str">
        <x:v>Gold</x:v>
      </x:c>
      <x:c r="G2319" t="str">
        <x:v>Digital</x:v>
      </x:c>
      <x:c r="H2319" s="60" t="n">
        <x:v>12065</x:v>
      </x:c>
      <x:c r="I2319" s="60" t="n">
        <x:v>1387.02</x:v>
      </x:c>
      <x:c r="J2319" s="32" t="n">
        <x:v>0.295</x:v>
      </x:c>
      <x:c r="K2319" s="32" t="n">
        <x:v>0.661</x:v>
      </x:c>
      <x:c r="L2319" t="n">
        <x:v>0</x:v>
      </x:c>
      <x:c r="M2319" t="n">
        <x:v>8</x:v>
      </x:c>
      <x:c r="N2319" s="32" t="n">
        <x:v>0.02</x:v>
      </x:c>
    </x:row>
    <x:row r="2320">
      <x:c r="A2320" t="str">
        <x:v>C02319</x:v>
      </x:c>
      <x:c r="B2320" t="n">
        <x:v>38</x:v>
      </x:c>
      <x:c r="C2320" s="30" t="n">
        <x:v>69535</x:v>
      </x:c>
      <x:c r="D2320" t="n">
        <x:v>677</x:v>
      </x:c>
      <x:c r="E2320" t="n">
        <x:v>40</x:v>
      </x:c>
      <x:c r="F2320" t="str">
        <x:v>Gold</x:v>
      </x:c>
      <x:c r="G2320" t="str">
        <x:v>branch</x:v>
      </x:c>
      <x:c r="H2320" s="60" t="n">
        <x:v>10999</x:v>
      </x:c>
      <x:c r="I2320" s="60" t="n">
        <x:v>1316.68</x:v>
      </x:c>
      <x:c r="J2320" s="32" t="n">
        <x:v>0.5</x:v>
      </x:c>
      <x:c r="K2320" s="32" t="n">
        <x:v>0.783</x:v>
      </x:c>
      <x:c r="L2320" t="n">
        <x:v>0</x:v>
      </x:c>
      <x:c r="M2320" t="n">
        <x:v>7</x:v>
      </x:c>
      <x:c r="N2320" s="32" t="n">
        <x:v>0.089</x:v>
      </x:c>
    </x:row>
    <x:row r="2321">
      <x:c r="A2321" t="str">
        <x:v>C02320</x:v>
      </x:c>
      <x:c r="B2321" t="n">
        <x:v>48</x:v>
      </x:c>
      <x:c r="C2321" s="30" t="n">
        <x:v>107342</x:v>
      </x:c>
      <x:c r="D2321" t="n">
        <x:v>647</x:v>
      </x:c>
      <x:c r="E2321" t="n">
        <x:v>26</x:v>
      </x:c>
      <x:c r="F2321" t="str">
        <x:v>Classic</x:v>
      </x:c>
      <x:c r="G2321" t="str">
        <x:v>Direct Mail</x:v>
      </x:c>
      <x:c r="H2321" s="60" t="n">
        <x:v>7429</x:v>
      </x:c>
      <x:c r="I2321" s="60" t="n">
        <x:v>752.54</x:v>
      </x:c>
      <x:c r="J2321" s="32" t="n">
        <x:v>0.493</x:v>
      </x:c>
      <x:c r="K2321" s="32" t="n">
        <x:v>0.81</x:v>
      </x:c>
      <x:c r="L2321" t="n">
        <x:v>1</x:v>
      </x:c>
      <x:c r="M2321" t="n">
        <x:v>7</x:v>
      </x:c>
      <x:c r="N2321" s="32" t="n">
        <x:v>0.069</x:v>
      </x:c>
    </x:row>
    <x:row r="2322">
      <x:c r="A2322" t="str">
        <x:v>C02321</x:v>
      </x:c>
      <x:c r="B2322" t="n">
        <x:v>63</x:v>
      </x:c>
      <x:c r="C2322" s="30" t="n">
        <x:v>70096</x:v>
      </x:c>
      <x:c r="D2322" t="n">
        <x:v>700</x:v>
      </x:c>
      <x:c r="E2322" t="n">
        <x:v>32</x:v>
      </x:c>
      <x:c r="F2322" t="str">
        <x:v>Gold</x:v>
      </x:c>
      <x:c r="G2322" t="str">
        <x:v>Branch</x:v>
      </x:c>
      <x:c r="H2322" s="60" t="n">
        <x:v>12097</x:v>
      </x:c>
      <x:c r="I2322" s="60" t="n">
        <x:v>1324.52</x:v>
      </x:c>
      <x:c r="J2322" s="32" t="n">
        <x:v>0.207</x:v>
      </x:c>
      <x:c r="K2322" s="32" t="n">
        <x:v>0.769</x:v>
      </x:c>
      <x:c r="L2322" t="n">
        <x:v>0</x:v>
      </x:c>
      <x:c r="M2322" t="n">
        <x:v>7</x:v>
      </x:c>
      <x:c r="N2322" s="32" t="n">
        <x:v>0.091</x:v>
      </x:c>
    </x:row>
    <x:row r="2323">
      <x:c r="A2323" t="str">
        <x:v>C02322</x:v>
      </x:c>
      <x:c r="B2323" t="n">
        <x:v>46</x:v>
      </x:c>
      <x:c r="C2323" s="30" t="n">
        <x:v>59174</x:v>
      </x:c>
      <x:c r="D2323" t="n">
        <x:v>694</x:v>
      </x:c>
      <x:c r="E2323" t="n">
        <x:v>62</x:v>
      </x:c>
      <x:c r="F2323" t="str">
        <x:v> Gold</x:v>
      </x:c>
      <x:c r="G2323" t="str">
        <x:v>Partner</x:v>
      </x:c>
      <x:c r="H2323" s="60" t="n">
        <x:v>9526</x:v>
      </x:c>
      <x:c r="I2323" s="60" t="n">
        <x:v>772.9</x:v>
      </x:c>
      <x:c r="J2323" s="32" t="n">
        <x:v>0.413</x:v>
      </x:c>
      <x:c r="K2323" s="32" t="n">
        <x:v>0.723</x:v>
      </x:c>
      <x:c r="L2323" t="n">
        <x:v>0</x:v>
      </x:c>
      <x:c r="M2323" t="n">
        <x:v>8</x:v>
      </x:c>
      <x:c r="N2323" s="32" t="n">
        <x:v>0.126</x:v>
      </x:c>
    </x:row>
    <x:row r="2324">
      <x:c r="A2324" t="str">
        <x:v>C02323</x:v>
      </x:c>
      <x:c r="B2324" t="n">
        <x:v>37</x:v>
      </x:c>
      <x:c r="C2324" s="30" t="n">
        <x:v>49076</x:v>
      </x:c>
      <x:c r="D2324" t="n">
        <x:v>658</x:v>
      </x:c>
      <x:c r="E2324" t="n">
        <x:v>40</x:v>
      </x:c>
      <x:c r="F2324" t="str">
        <x:v>Classic</x:v>
      </x:c>
      <x:c r="G2324" t="str">
        <x:v>Digital</x:v>
      </x:c>
      <x:c r="H2324" s="60" t="n">
        <x:v>4174</x:v>
      </x:c>
      <x:c r="I2324" s="60" t="n">
        <x:v>150</x:v>
      </x:c>
      <x:c r="J2324" s="32" t="n">
        <x:v>0.603</x:v>
      </x:c>
      <x:c r="K2324" s="32" t="n">
        <x:v>0.769</x:v>
      </x:c>
      <x:c r="L2324" t="n">
        <x:v>0</x:v>
      </x:c>
      <x:c r="M2324" t="n">
        <x:v>8</x:v>
      </x:c>
      <x:c r="N2324" s="32" t="n">
        <x:v>0.051</x:v>
      </x:c>
    </x:row>
    <x:row r="2325">
      <x:c r="A2325" t="str">
        <x:v>C02324</x:v>
      </x:c>
      <x:c r="B2325" t="n">
        <x:v>66</x:v>
      </x:c>
      <x:c r="C2325" s="30" t="n">
        <x:v>107424</x:v>
      </x:c>
      <x:c r="D2325" t="n">
        <x:v>679</x:v>
      </x:c>
      <x:c r="E2325" t="n">
        <x:v>67</x:v>
      </x:c>
      <x:c r="F2325" t="str">
        <x:v>Platinum</x:v>
      </x:c>
      <x:c r="G2325" t="str">
        <x:v>Digital</x:v>
      </x:c>
      <x:c r="H2325" s="60" t="n">
        <x:v>24331</x:v>
      </x:c>
      <x:c r="I2325" s="60" t="n">
        <x:v>2593.38</x:v>
      </x:c>
      <x:c r="J2325" s="32" t="n">
        <x:v>0.706</x:v>
      </x:c>
      <x:c r="K2325" s="32" t="n">
        <x:v>0.773</x:v>
      </x:c>
      <x:c r="L2325" t="n">
        <x:v>0</x:v>
      </x:c>
      <x:c r="M2325" t="n">
        <x:v>8</x:v>
      </x:c>
      <x:c r="N2325" s="32" t="n">
        <x:v>0.02</x:v>
      </x:c>
    </x:row>
    <x:row r="2326">
      <x:c r="A2326" t="str">
        <x:v>C02325</x:v>
      </x:c>
      <x:c r="B2326" t="n">
        <x:v>38</x:v>
      </x:c>
      <x:c r="C2326" s="30" t="n">
        <x:v>66168</x:v>
      </x:c>
      <x:c r="D2326" t="n">
        <x:v>746</x:v>
      </x:c>
      <x:c r="E2326" t="n">
        <x:v>15</x:v>
      </x:c>
      <x:c r="F2326" t="str">
        <x:v>Gold </x:v>
      </x:c>
      <x:c r="G2326" t="str">
        <x:v>Digital</x:v>
      </x:c>
      <x:c r="H2326" s="60" t="n">
        <x:v>10340</x:v>
      </x:c>
      <x:c r="I2326" s="60" t="n">
        <x:v>1068.4</x:v>
      </x:c>
      <x:c r="J2326" s="32" t="n">
        <x:v>0.282</x:v>
      </x:c>
      <x:c r="K2326" s="32" t="n">
        <x:v>0.864</x:v>
      </x:c>
      <x:c r="L2326" t="n">
        <x:v>0</x:v>
      </x:c>
      <x:c r="M2326" t="n">
        <x:v>10</x:v>
      </x:c>
      <x:c r="N2326" s="32" t="n">
        <x:v>0.02</x:v>
      </x:c>
    </x:row>
    <x:row r="2327">
      <x:c r="A2327" t="str">
        <x:v>C02326</x:v>
      </x:c>
      <x:c r="B2327" t="n">
        <x:v>56</x:v>
      </x:c>
      <x:c r="C2327" s="30" t="n">
        <x:v>47940</x:v>
      </x:c>
      <x:c r="D2327" t="n">
        <x:v>668</x:v>
      </x:c>
      <x:c r="E2327" t="n">
        <x:v>101</x:v>
      </x:c>
      <x:c r="F2327" t="str">
        <x:v>Classic</x:v>
      </x:c>
      <x:c r="G2327" t="str">
        <x:v>Partner</x:v>
      </x:c>
      <x:c r="H2327" s="60" t="n">
        <x:v>2979</x:v>
      </x:c>
      <x:c r="I2327" s="60" t="n">
        <x:v>425.78</x:v>
      </x:c>
      <x:c r="J2327" s="32" t="n">
        <x:v>0.294</x:v>
      </x:c>
      <x:c r="K2327" s="32" t="n">
        <x:v>0.797</x:v>
      </x:c>
      <x:c r="L2327" t="n">
        <x:v>0</x:v>
      </x:c>
      <x:c r="M2327" t="n">
        <x:v>9</x:v>
      </x:c>
      <x:c r="N2327" s="32" t="n">
        <x:v>0.02</x:v>
      </x:c>
    </x:row>
    <x:row r="2328">
      <x:c r="A2328" t="str">
        <x:v>C02327</x:v>
      </x:c>
      <x:c r="B2328" t="n">
        <x:v>75</x:v>
      </x:c>
      <x:c r="C2328" s="30" t="n">
        <x:v>61159</x:v>
      </x:c>
      <x:c r="D2328" t="n">
        <x:v>656</x:v>
      </x:c>
      <x:c r="E2328" t="n">
        <x:v>46</x:v>
      </x:c>
      <x:c r="F2328" t="str">
        <x:v>Classic</x:v>
      </x:c>
      <x:c r="G2328" t="str">
        <x:v>DIRECT MAIL</x:v>
      </x:c>
      <x:c r="H2328" s="60" t="n">
        <x:v>5471</x:v>
      </x:c>
      <x:c r="I2328" s="60" t="n">
        <x:v>931.73</x:v>
      </x:c>
      <x:c r="J2328" s="32" t="n">
        <x:v>0.343</x:v>
      </x:c>
      <x:c r="K2328" s="32" t="n">
        <x:v>0.773</x:v>
      </x:c>
      <x:c r="L2328" t="n">
        <x:v>0</x:v>
      </x:c>
      <x:c r="M2328" t="n">
        <x:v>7</x:v>
      </x:c>
      <x:c r="N2328" s="32" t="n">
        <x:v>0.073</x:v>
      </x:c>
    </x:row>
    <x:row r="2329">
      <x:c r="A2329" t="str">
        <x:v>C02328</x:v>
      </x:c>
      <x:c r="B2329" t="n">
        <x:v>47</x:v>
      </x:c>
      <x:c r="C2329" s="30" t="n">
        <x:v>71511</x:v>
      </x:c>
      <x:c r="D2329" t="n">
        <x:v>783</x:v>
      </x:c>
      <x:c r="E2329" t="n">
        <x:v>32</x:v>
      </x:c>
      <x:c r="F2329" t="str">
        <x:v>Classic</x:v>
      </x:c>
      <x:c r="G2329" t="str">
        <x:v>PARTNER</x:v>
      </x:c>
      <x:c r="H2329" s="60" t="n">
        <x:v>8729</x:v>
      </x:c>
      <x:c r="I2329" s="60" t="n">
        <x:v>618.7</x:v>
      </x:c>
      <x:c r="J2329" s="32" t="n">
        <x:v>0.469</x:v>
      </x:c>
      <x:c r="K2329" s="32" t="n">
        <x:v>0.864</x:v>
      </x:c>
      <x:c r="L2329" t="n">
        <x:v>0</x:v>
      </x:c>
      <x:c r="M2329" t="n">
        <x:v>7</x:v>
      </x:c>
      <x:c r="N2329" s="32" t="n">
        <x:v>0.1</x:v>
      </x:c>
    </x:row>
    <x:row r="2330">
      <x:c r="A2330" t="str">
        <x:v>C02329</x:v>
      </x:c>
      <x:c r="B2330" t="n">
        <x:v>47</x:v>
      </x:c>
      <x:c r="C2330" s="30" t="n">
        <x:v>70506</x:v>
      </x:c>
      <x:c r="D2330" t="n">
        <x:v>674</x:v>
      </x:c>
      <x:c r="E2330" t="n">
        <x:v>30</x:v>
      </x:c>
      <x:c r="F2330" t="str">
        <x:v>Gold</x:v>
      </x:c>
      <x:c r="G2330" t="str">
        <x:v>Digital</x:v>
      </x:c>
      <x:c r="H2330" s="60" t="n">
        <x:v>10594</x:v>
      </x:c>
      <x:c r="I2330" s="60" t="n">
        <x:v>1007.56</x:v>
      </x:c>
      <x:c r="J2330" s="32" t="n">
        <x:v>0.301</x:v>
      </x:c>
      <x:c r="K2330" s="32" t="n">
        <x:v>0.76</x:v>
      </x:c>
      <x:c r="L2330" t="n">
        <x:v>0</x:v>
      </x:c>
      <x:c r="M2330" t="n">
        <x:v>8</x:v>
      </x:c>
      <x:c r="N2330" s="32" t="n">
        <x:v>0.053</x:v>
      </x:c>
    </x:row>
    <x:row r="2331">
      <x:c r="A2331" t="str">
        <x:v>C02330</x:v>
      </x:c>
      <x:c r="B2331" t="n">
        <x:v>29</x:v>
      </x:c>
      <x:c r="C2331" s="30" t="n">
        <x:v>61189</x:v>
      </x:c>
      <x:c r="D2331" t="n">
        <x:v>617</x:v>
      </x:c>
      <x:c r="E2331" t="n">
        <x:v>119</x:v>
      </x:c>
      <x:c r="F2331" t="str">
        <x:v>Classic</x:v>
      </x:c>
      <x:c r="G2331" t="str">
        <x:v>Branch</x:v>
      </x:c>
      <x:c r="H2331" s="60" t="n">
        <x:v>2693</x:v>
      </x:c>
      <x:c r="I2331" s="60" t="n">
        <x:v>617.38</x:v>
      </x:c>
      <x:c r="J2331" s="32" t="n">
        <x:v>0.462</x:v>
      </x:c>
      <x:c r="K2331" s="32" t="n">
        <x:v>0.674</x:v>
      </x:c>
      <x:c r="L2331" t="n">
        <x:v>0</x:v>
      </x:c>
      <x:c r="M2331" t="n">
        <x:v>6</x:v>
      </x:c>
      <x:c r="N2331" s="32" t="n">
        <x:v>0.163</x:v>
      </x:c>
    </x:row>
    <x:row r="2332">
      <x:c r="A2332" t="str">
        <x:v>C02331</x:v>
      </x:c>
      <x:c r="B2332" t="n">
        <x:v>36</x:v>
      </x:c>
      <x:c r="C2332" s="30" t="n">
        <x:v>91494</x:v>
      </x:c>
      <x:c r="D2332" t="n">
        <x:v>677</x:v>
      </x:c>
      <x:c r="E2332" t="n">
        <x:v>36</x:v>
      </x:c>
      <x:c r="F2332" t="str">
        <x:v> Gold</x:v>
      </x:c>
      <x:c r="G2332" t="str">
        <x:v>Digital</x:v>
      </x:c>
      <x:c r="H2332" s="60" t="n">
        <x:v>13286</x:v>
      </x:c>
      <x:c r="I2332" s="60" t="n">
        <x:v>1390.39</x:v>
      </x:c>
      <x:c r="J2332" s="32" t="n">
        <x:v>0.557</x:v>
      </x:c>
      <x:c r="K2332" s="32" t="n">
        <x:v>0.711</x:v>
      </x:c>
      <x:c r="L2332" t="n">
        <x:v>0</x:v>
      </x:c>
      <x:c r="M2332" t="n">
        <x:v>8</x:v>
      </x:c>
      <x:c r="N2332" s="32" t="n">
        <x:v>0.03</x:v>
      </x:c>
    </x:row>
    <x:row r="2333">
      <x:c r="A2333" t="str">
        <x:v>C02332</x:v>
      </x:c>
      <x:c r="B2333" t="n">
        <x:v>33</x:v>
      </x:c>
      <x:c r="C2333" s="30" t="n">
        <x:v>76556</x:v>
      </x:c>
      <x:c r="D2333" t="n">
        <x:v>643</x:v>
      </x:c>
      <x:c r="E2333" t="n">
        <x:v>124</x:v>
      </x:c>
      <x:c r="F2333" t="str">
        <x:v>Gold</x:v>
      </x:c>
      <x:c r="G2333" t="str">
        <x:v>Partner</x:v>
      </x:c>
      <x:c r="H2333" s="60" t="n">
        <x:v>7304</x:v>
      </x:c>
      <x:c r="I2333" s="60" t="n">
        <x:v>1323.21</x:v>
      </x:c>
      <x:c r="J2333" s="32" t="n">
        <x:v>0.312</x:v>
      </x:c>
      <x:c r="K2333" s="32" t="n">
        <x:v>0.694</x:v>
      </x:c>
      <x:c r="L2333" t="n">
        <x:v>1</x:v>
      </x:c>
      <x:c r="M2333" t="n">
        <x:v>7</x:v>
      </x:c>
      <x:c r="N2333" s="32" t="n">
        <x:v>0.122</x:v>
      </x:c>
    </x:row>
    <x:row r="2334">
      <x:c r="A2334" t="str">
        <x:v>C02333</x:v>
      </x:c>
      <x:c r="B2334" t="n">
        <x:v>36</x:v>
      </x:c>
      <x:c r="C2334" s="30" t="n">
        <x:v>76811</x:v>
      </x:c>
      <x:c r="D2334" t="n">
        <x:v>705</x:v>
      </x:c>
      <x:c r="E2334" t="n">
        <x:v>64</x:v>
      </x:c>
      <x:c r="F2334" t="str">
        <x:v>Gold</x:v>
      </x:c>
      <x:c r="G2334" t="str">
        <x:v>Branch</x:v>
      </x:c>
      <x:c r="H2334" s="60" t="n">
        <x:v>11542</x:v>
      </x:c>
      <x:c r="I2334" s="60" t="n">
        <x:v>1220.21</x:v>
      </x:c>
      <x:c r="J2334" s="32" t="n">
        <x:v>0.37</x:v>
      </x:c>
      <x:c r="K2334" s="32" t="n">
        <x:v>0.755</x:v>
      </x:c>
      <x:c r="L2334" t="n">
        <x:v>0</x:v>
      </x:c>
      <x:c r="M2334" t="n">
        <x:v>7</x:v>
      </x:c>
      <x:c r="N2334" s="32" t="n">
        <x:v>0.083</x:v>
      </x:c>
    </x:row>
    <x:row r="2335">
      <x:c r="A2335" t="str">
        <x:v>C02334</x:v>
      </x:c>
      <x:c r="B2335" t="n">
        <x:v>36</x:v>
      </x:c>
      <x:c r="C2335" s="30" t="n">
        <x:v>67645</x:v>
      </x:c>
      <x:c r="D2335" t="n">
        <x:v>615</x:v>
      </x:c>
      <x:c r="E2335" t="n">
        <x:v>24</x:v>
      </x:c>
      <x:c r="F2335" t="str">
        <x:v>Classic</x:v>
      </x:c>
      <x:c r="G2335" t="str">
        <x:v>Branch</x:v>
      </x:c>
      <x:c r="H2335" s="60" t="n">
        <x:v>3291</x:v>
      </x:c>
      <x:c r="I2335" s="60" t="n">
        <x:v>371.67</x:v>
      </x:c>
      <x:c r="J2335" s="32" t="n">
        <x:v>0.386</x:v>
      </x:c>
      <x:c r="K2335" s="32" t="n">
        <x:v>0.666</x:v>
      </x:c>
      <x:c r="L2335" t="n">
        <x:v>0</x:v>
      </x:c>
      <x:c r="M2335" t="n">
        <x:v>7</x:v>
      </x:c>
      <x:c r="N2335" s="32" t="n">
        <x:v>0.118</x:v>
      </x:c>
    </x:row>
    <x:row r="2336">
      <x:c r="A2336" t="str">
        <x:v>C02335</x:v>
      </x:c>
      <x:c r="B2336" t="n">
        <x:v>43</x:v>
      </x:c>
      <x:c r="C2336" s="30" t="n">
        <x:v>51510</x:v>
      </x:c>
      <x:c r="D2336" t="n">
        <x:v>738</x:v>
      </x:c>
      <x:c r="E2336" t="n">
        <x:v>62</x:v>
      </x:c>
      <x:c r="F2336" t="str">
        <x:v>Gold</x:v>
      </x:c>
      <x:c r="G2336" t="str">
        <x:v>Direct Mail</x:v>
      </x:c>
      <x:c r="H2336" s="60" t="n">
        <x:v>12305</x:v>
      </x:c>
      <x:c r="I2336" s="60" t="n">
        <x:v>1382.8</x:v>
      </x:c>
      <x:c r="J2336" s="32" t="n">
        <x:v>0.419</x:v>
      </x:c>
      <x:c r="K2336" s="32" t="n">
        <x:v>0.911</x:v>
      </x:c>
      <x:c r="L2336" t="n">
        <x:v>0</x:v>
      </x:c>
      <x:c r="M2336" t="n">
        <x:v>5</x:v>
      </x:c>
      <x:c r="N2336" s="32" t="n">
        <x:v>0.148</x:v>
      </x:c>
    </x:row>
    <x:row r="2337">
      <x:c r="A2337" t="str">
        <x:v>C02336</x:v>
      </x:c>
      <x:c r="B2337" t="n">
        <x:v>52</x:v>
      </x:c>
      <x:c r="C2337" s="30" t="n">
        <x:v>81239</x:v>
      </x:c>
      <x:c r="D2337" t="n">
        <x:v>734</x:v>
      </x:c>
      <x:c r="E2337" t="n">
        <x:v>18</x:v>
      </x:c>
      <x:c r="F2337" t="str">
        <x:v>Gold</x:v>
      </x:c>
      <x:c r="G2337" t="str">
        <x:v>Direct Mail</x:v>
      </x:c>
      <x:c r="H2337" s="60" t="n">
        <x:v>14998</x:v>
      </x:c>
      <x:c r="I2337" s="60" t="n">
        <x:v>1675.69</x:v>
      </x:c>
      <x:c r="J2337" s="32" t="n">
        <x:v>0.221</x:v>
      </x:c>
      <x:c r="K2337" s="32" t="n">
        <x:v>0.883</x:v>
      </x:c>
      <x:c r="L2337" t="n">
        <x:v>0</x:v>
      </x:c>
      <x:c r="M2337" t="n">
        <x:v>7</x:v>
      </x:c>
      <x:c r="N2337" s="32" t="n">
        <x:v>0.09</x:v>
      </x:c>
    </x:row>
    <x:row r="2338">
      <x:c r="A2338" t="str">
        <x:v>C02337</x:v>
      </x:c>
      <x:c r="B2338" t="n">
        <x:v>27</x:v>
      </x:c>
      <x:c r="C2338" s="30" t="n">
        <x:v>139685</x:v>
      </x:c>
      <x:c r="D2338" t="n">
        <x:v>657</x:v>
      </x:c>
      <x:c r="E2338" t="n">
        <x:v>29</x:v>
      </x:c>
      <x:c r="F2338" t="str">
        <x:v>Platinum</x:v>
      </x:c>
      <x:c r="G2338" t="str">
        <x:v>Digital</x:v>
      </x:c>
      <x:c r="H2338" s="60" t="n">
        <x:v>27675</x:v>
      </x:c>
      <x:c r="I2338" s="60" t="n">
        <x:v>3212.53</x:v>
      </x:c>
      <x:c r="J2338" s="32" t="n">
        <x:v>0.376</x:v>
      </x:c>
      <x:c r="K2338" s="32" t="n">
        <x:v>0.696</x:v>
      </x:c>
      <x:c r="L2338" t="n">
        <x:v>0</x:v>
      </x:c>
      <x:c r="M2338" t="n">
        <x:v>7</x:v>
      </x:c>
      <x:c r="N2338" s="32" t="n">
        <x:v>0.105</x:v>
      </x:c>
    </x:row>
    <x:row r="2339">
      <x:c r="A2339" t="str">
        <x:v>C02338</x:v>
      </x:c>
      <x:c r="B2339" t="n">
        <x:v>46</x:v>
      </x:c>
      <x:c r="C2339" s="30" t="n">
        <x:v>72226</x:v>
      </x:c>
      <x:c r="D2339" t="n">
        <x:v>747</x:v>
      </x:c>
      <x:c r="E2339" t="n">
        <x:v>77</x:v>
      </x:c>
      <x:c r="F2339" t="str">
        <x:v>Gold</x:v>
      </x:c>
      <x:c r="G2339" t="str">
        <x:v>Digital</x:v>
      </x:c>
      <x:c r="H2339" s="60" t="n">
        <x:v>11373</x:v>
      </x:c>
      <x:c r="I2339" s="60" t="n">
        <x:v>1476.53</x:v>
      </x:c>
      <x:c r="J2339" s="32" t="n">
        <x:v>0.193</x:v>
      </x:c>
      <x:c r="K2339" s="32" t="n">
        <x:v>0.893</x:v>
      </x:c>
      <x:c r="L2339" t="n">
        <x:v>0</x:v>
      </x:c>
      <x:c r="M2339" t="n">
        <x:v>10</x:v>
      </x:c>
      <x:c r="N2339" s="32" t="n">
        <x:v>0.02</x:v>
      </x:c>
    </x:row>
    <x:row r="2340">
      <x:c r="A2340" t="str">
        <x:v>C02339</x:v>
      </x:c>
      <x:c r="B2340" t="n">
        <x:v>32</x:v>
      </x:c>
      <x:c r="C2340" s="30" t="n">
        <x:v>136024</x:v>
      </x:c>
      <x:c r="D2340" t="n">
        <x:v>631</x:v>
      </x:c>
      <x:c r="E2340" t="n">
        <x:v>32</x:v>
      </x:c>
      <x:c r="F2340" t="str">
        <x:v>Platinum</x:v>
      </x:c>
      <x:c r="G2340" t="str">
        <x:v>Digital</x:v>
      </x:c>
      <x:c r="H2340" s="60" t="n">
        <x:v>25985</x:v>
      </x:c>
      <x:c r="I2340" s="60" t="n">
        <x:v>2732.5</x:v>
      </x:c>
      <x:c r="J2340" s="32" t="n">
        <x:v>0.512</x:v>
      </x:c>
      <x:c r="K2340" s="32" t="n">
        <x:v>0.702</x:v>
      </x:c>
      <x:c r="L2340" t="n">
        <x:v>0</x:v>
      </x:c>
      <x:c r="M2340" t="n">
        <x:v>9</x:v>
      </x:c>
      <x:c r="N2340" s="32" t="n">
        <x:v>0.02</x:v>
      </x:c>
    </x:row>
    <x:row r="2341">
      <x:c r="A2341" t="str">
        <x:v>C02340</x:v>
      </x:c>
      <x:c r="B2341" t="n">
        <x:v>31</x:v>
      </x:c>
      <x:c r="C2341" s="30" t="n">
        <x:v>135216</x:v>
      </x:c>
      <x:c r="D2341" t="n">
        <x:v>590</x:v>
      </x:c>
      <x:c r="E2341" t="n">
        <x:v>45</x:v>
      </x:c>
      <x:c r="F2341" t="str">
        <x:v>Classic</x:v>
      </x:c>
      <x:c r="G2341" t="str">
        <x:v>Partner</x:v>
      </x:c>
      <x:c r="H2341" s="60" t="n">
        <x:v>8699</x:v>
      </x:c>
      <x:c r="I2341" s="60" t="n">
        <x:v>1161.79</x:v>
      </x:c>
      <x:c r="J2341" s="32" t="n">
        <x:v>0.578</x:v>
      </x:c>
      <x:c r="K2341" s="32" t="n">
        <x:v>0.45</x:v>
      </x:c>
      <x:c r="L2341" t="n">
        <x:v>1</x:v>
      </x:c>
      <x:c r="M2341" t="n">
        <x:v>8</x:v>
      </x:c>
      <x:c r="N2341" s="32" t="n">
        <x:v>0.065</x:v>
      </x:c>
    </x:row>
    <x:row r="2342">
      <x:c r="A2342" t="str">
        <x:v>C02341</x:v>
      </x:c>
      <x:c r="B2342" t="n">
        <x:v>47</x:v>
      </x:c>
      <x:c r="C2342" s="30" t="n">
        <x:v>71953</x:v>
      </x:c>
      <x:c r="D2342" t="n">
        <x:v>657</x:v>
      </x:c>
      <x:c r="E2342" t="n">
        <x:v>19</x:v>
      </x:c>
      <x:c r="F2342" t="str">
        <x:v>Gold</x:v>
      </x:c>
      <x:c r="G2342" t="str">
        <x:v>Digital</x:v>
      </x:c>
      <x:c r="H2342" s="60" t="n">
        <x:v>8846</x:v>
      </x:c>
      <x:c r="I2342" s="60" t="n">
        <x:v>984.6</x:v>
      </x:c>
      <x:c r="J2342" s="32" t="n">
        <x:v>0.339</x:v>
      </x:c>
      <x:c r="K2342" s="32" t="n">
        <x:v>0.593</x:v>
      </x:c>
      <x:c r="L2342" t="n">
        <x:v>0</x:v>
      </x:c>
      <x:c r="M2342" t="n">
        <x:v>7</x:v>
      </x:c>
      <x:c r="N2342" s="32" t="n">
        <x:v>0.103</x:v>
      </x:c>
    </x:row>
    <x:row r="2343">
      <x:c r="A2343" t="str">
        <x:v>C02342</x:v>
      </x:c>
      <x:c r="B2343" t="n">
        <x:v>46</x:v>
      </x:c>
      <x:c r="C2343" s="30" t="n">
        <x:v>38151</x:v>
      </x:c>
      <x:c r="D2343" t="n">
        <x:v>730</x:v>
      </x:c>
      <x:c r="E2343" t="n">
        <x:v>11</x:v>
      </x:c>
      <x:c r="F2343" t="str">
        <x:v>Classic</x:v>
      </x:c>
      <x:c r="G2343" t="str">
        <x:v>Digital</x:v>
      </x:c>
      <x:c r="H2343" s="60" t="n">
        <x:v>4781</x:v>
      </x:c>
      <x:c r="I2343" s="60" t="n">
        <x:v>468</x:v>
      </x:c>
      <x:c r="J2343" s="32" t="n">
        <x:v>0.446</x:v>
      </x:c>
      <x:c r="K2343" s="32" t="n">
        <x:v>0.666</x:v>
      </x:c>
      <x:c r="L2343" t="n">
        <x:v>0</x:v>
      </x:c>
      <x:c r="M2343" t="n">
        <x:v>7</x:v>
      </x:c>
      <x:c r="N2343" s="32" t="n">
        <x:v>0.102</x:v>
      </x:c>
    </x:row>
    <x:row r="2344">
      <x:c r="A2344" t="str">
        <x:v>C02343</x:v>
      </x:c>
      <x:c r="B2344" t="n">
        <x:v>42</x:v>
      </x:c>
      <x:c r="C2344" s="30" t="n">
        <x:v>114627</x:v>
      </x:c>
      <x:c r="D2344" t="n">
        <x:v>627</x:v>
      </x:c>
      <x:c r="E2344" t="n">
        <x:v>32</x:v>
      </x:c>
      <x:c r="F2344" t="str">
        <x:v>Gold</x:v>
      </x:c>
      <x:c r="G2344" t="str">
        <x:v>Digital</x:v>
      </x:c>
      <x:c r="H2344" s="60" t="n">
        <x:v>13450</x:v>
      </x:c>
      <x:c r="I2344" s="60" t="n">
        <x:v>1538.31</x:v>
      </x:c>
      <x:c r="J2344" s="32" t="n">
        <x:v>0.403</x:v>
      </x:c>
      <x:c r="K2344" s="32" t="n">
        <x:v>0.735</x:v>
      </x:c>
      <x:c r="L2344" t="n">
        <x:v>0</x:v>
      </x:c>
      <x:c r="M2344" t="n">
        <x:v>7</x:v>
      </x:c>
      <x:c r="N2344" s="32" t="n">
        <x:v>0.105</x:v>
      </x:c>
    </x:row>
    <x:row r="2345">
      <x:c r="A2345" t="str">
        <x:v>C02344</x:v>
      </x:c>
      <x:c r="B2345" t="n">
        <x:v>32</x:v>
      </x:c>
      <x:c r="C2345" s="30" t="n">
        <x:v>98896</x:v>
      </x:c>
      <x:c r="D2345" t="n">
        <x:v>783</x:v>
      </x:c>
      <x:c r="E2345" t="n">
        <x:v>36</x:v>
      </x:c>
      <x:c r="F2345" t="str">
        <x:v>Platinum</x:v>
      </x:c>
      <x:c r="G2345" t="str">
        <x:v>Branch </x:v>
      </x:c>
      <x:c r="H2345" s="60" t="n">
        <x:v>27987</x:v>
      </x:c>
      <x:c r="I2345" s="60" t="n">
        <x:v>2667.58</x:v>
      </x:c>
      <x:c r="J2345" s="32" t="n">
        <x:v>0.332</x:v>
      </x:c>
      <x:c r="K2345" s="32" t="n">
        <x:v>0.813</x:v>
      </x:c>
      <x:c r="L2345" t="n">
        <x:v>0</x:v>
      </x:c>
      <x:c r="M2345" t="n">
        <x:v>10</x:v>
      </x:c>
      <x:c r="N2345" s="32" t="n">
        <x:v>0.02</x:v>
      </x:c>
    </x:row>
    <x:row r="2346">
      <x:c r="A2346" t="str">
        <x:v>C02345</x:v>
      </x:c>
      <x:c r="B2346" t="n">
        <x:v>36</x:v>
      </x:c>
      <x:c r="C2346" s="30" t="n">
        <x:v>54707</x:v>
      </x:c>
      <x:c r="D2346" t="n">
        <x:v>720</x:v>
      </x:c>
      <x:c r="E2346" t="n">
        <x:v>78</x:v>
      </x:c>
      <x:c r="F2346" t="str">
        <x:v>Gold</x:v>
      </x:c>
      <x:c r="G2346" t="str">
        <x:v>Partner</x:v>
      </x:c>
      <x:c r="H2346" s="60" t="n">
        <x:v>9123</x:v>
      </x:c>
      <x:c r="I2346" s="60" t="n">
        <x:v>1136.33</x:v>
      </x:c>
      <x:c r="J2346" s="32" t="n">
        <x:v>0.513</x:v>
      </x:c>
      <x:c r="K2346" s="32" t="n">
        <x:v>0.786</x:v>
      </x:c>
      <x:c r="L2346" t="n">
        <x:v>0</x:v>
      </x:c>
      <x:c r="M2346" t="n">
        <x:v>7</x:v>
      </x:c>
      <x:c r="N2346" s="32" t="n">
        <x:v>0.135</x:v>
      </x:c>
    </x:row>
    <x:row r="2347">
      <x:c r="A2347" t="str">
        <x:v>C02346</x:v>
      </x:c>
      <x:c r="B2347" t="n">
        <x:v>46</x:v>
      </x:c>
      <x:c r="C2347" s="30" t="n">
        <x:v>87836</x:v>
      </x:c>
      <x:c r="D2347" t="n">
        <x:v>766</x:v>
      </x:c>
      <x:c r="E2347" t="n">
        <x:v>45</x:v>
      </x:c>
      <x:c r="F2347" t="str">
        <x:v>Gold</x:v>
      </x:c>
      <x:c r="G2347" t="str">
        <x:v>Branch</x:v>
      </x:c>
      <x:c r="H2347" s="60" t="n">
        <x:v>14363</x:v>
      </x:c>
      <x:c r="I2347" s="60" t="n">
        <x:v>1481.47</x:v>
      </x:c>
      <x:c r="J2347" s="32" t="n">
        <x:v>0.182</x:v>
      </x:c>
      <x:c r="K2347" s="32" t="n">
        <x:v>0.937</x:v>
      </x:c>
      <x:c r="L2347" t="n">
        <x:v>0</x:v>
      </x:c>
      <x:c r="M2347" t="n">
        <x:v>5</x:v>
      </x:c>
      <x:c r="N2347" s="32" t="n">
        <x:v>0.225</x:v>
      </x:c>
    </x:row>
    <x:row r="2348">
      <x:c r="A2348" t="str">
        <x:v>C02347</x:v>
      </x:c>
      <x:c r="B2348" t="n">
        <x:v>26</x:v>
      </x:c>
      <x:c r="C2348" s="30" t="n">
        <x:v>51343</x:v>
      </x:c>
      <x:c r="D2348" t="n">
        <x:v>632</x:v>
      </x:c>
      <x:c r="E2348" t="n">
        <x:v>7</x:v>
      </x:c>
      <x:c r="F2348" t="str">
        <x:v>Classic</x:v>
      </x:c>
      <x:c r="G2348" t="str">
        <x:v>Partner</x:v>
      </x:c>
      <x:c r="H2348" s="60" t="n">
        <x:v>2595</x:v>
      </x:c>
      <x:c r="I2348" s="60" t="n">
        <x:v>336.03</x:v>
      </x:c>
      <x:c r="J2348" s="32" t="n">
        <x:v>0.376</x:v>
      </x:c>
      <x:c r="K2348" s="32" t="n">
        <x:v>0.776</x:v>
      </x:c>
      <x:c r="L2348" t="n">
        <x:v>0</x:v>
      </x:c>
      <x:c r="M2348" t="n">
        <x:v>7</x:v>
      </x:c>
      <x:c r="N2348" s="32" t="n">
        <x:v>0.212</x:v>
      </x:c>
    </x:row>
    <x:row r="2349">
      <x:c r="A2349" t="str">
        <x:v>C02348</x:v>
      </x:c>
      <x:c r="B2349" t="n">
        <x:v>34</x:v>
      </x:c>
      <x:c r="C2349" s="30" t="n">
        <x:v>119833</x:v>
      </x:c>
      <x:c r="D2349" t="n">
        <x:v>658</x:v>
      </x:c>
      <x:c r="E2349" t="n">
        <x:v>39</x:v>
      </x:c>
      <x:c r="F2349" t="str">
        <x:v>platinum</x:v>
      </x:c>
      <x:c r="G2349" t="str">
        <x:v>Branch</x:v>
      </x:c>
      <x:c r="H2349" s="60" t="n">
        <x:v>23956</x:v>
      </x:c>
      <x:c r="I2349" s="60" t="n">
        <x:v>2211.01</x:v>
      </x:c>
      <x:c r="J2349" s="32" t="n">
        <x:v>0.247</x:v>
      </x:c>
      <x:c r="K2349" s="32" t="n">
        <x:v>0.731</x:v>
      </x:c>
      <x:c r="L2349" t="n">
        <x:v>0</x:v>
      </x:c>
      <x:c r="M2349" t="n">
        <x:v>8</x:v>
      </x:c>
      <x:c r="N2349" s="32" t="n">
        <x:v>0.089</x:v>
      </x:c>
    </x:row>
    <x:row r="2350">
      <x:c r="A2350" t="str">
        <x:v>C02349</x:v>
      </x:c>
      <x:c r="B2350" t="n">
        <x:v>50</x:v>
      </x:c>
      <x:c r="C2350" s="30" t="n">
        <x:v>28000</x:v>
      </x:c>
      <x:c r="D2350" t="n">
        <x:v>693</x:v>
      </x:c>
      <x:c r="E2350" t="n">
        <x:v>14</x:v>
      </x:c>
      <x:c r="F2350" t="str">
        <x:v>Classic </x:v>
      </x:c>
      <x:c r="G2350" t="str">
        <x:v>Branch</x:v>
      </x:c>
      <x:c r="H2350" s="60" t="n">
        <x:v>4288</x:v>
      </x:c>
      <x:c r="I2350" s="60" t="n">
        <x:v>850.65</x:v>
      </x:c>
      <x:c r="J2350" s="32" t="n">
        <x:v>0.352</x:v>
      </x:c>
      <x:c r="K2350" s="32" t="n">
        <x:v>0.802</x:v>
      </x:c>
      <x:c r="L2350" t="n">
        <x:v>0</x:v>
      </x:c>
      <x:c r="M2350" t="n">
        <x:v>7</x:v>
      </x:c>
      <x:c r="N2350" s="32" t="n">
        <x:v>0.131</x:v>
      </x:c>
    </x:row>
    <x:row r="2351">
      <x:c r="A2351" t="str">
        <x:v>C02350</x:v>
      </x:c>
      <x:c r="B2351" t="n">
        <x:v>66</x:v>
      </x:c>
      <x:c r="C2351" s="30" t="n">
        <x:v>116767</x:v>
      </x:c>
      <x:c r="D2351" t="n">
        <x:v>613</x:v>
      </x:c>
      <x:c r="E2351" t="n">
        <x:v>23</x:v>
      </x:c>
      <x:c r="F2351" t="str">
        <x:v>Gold</x:v>
      </x:c>
      <x:c r="G2351" t="str">
        <x:v>Direct Mail</x:v>
      </x:c>
      <x:c r="H2351" s="60" t="n">
        <x:v>8995</x:v>
      </x:c>
      <x:c r="I2351" s="60" t="n">
        <x:v>1373.08</x:v>
      </x:c>
      <x:c r="J2351" s="32" t="n">
        <x:v>0.322</x:v>
      </x:c>
      <x:c r="K2351" s="32" t="n">
        <x:v>0.676</x:v>
      </x:c>
      <x:c r="L2351" t="n">
        <x:v>1</x:v>
      </x:c>
      <x:c r="M2351" t="n">
        <x:v>9</x:v>
      </x:c>
      <x:c r="N2351" s="32" t="n">
        <x:v>0.033</x:v>
      </x:c>
    </x:row>
    <x:row r="2352">
      <x:c r="A2352" t="str">
        <x:v>C02351</x:v>
      </x:c>
      <x:c r="B2352" t="n">
        <x:v>45</x:v>
      </x:c>
      <x:c r="C2352" s="30" t="n">
        <x:v>105881</x:v>
      </x:c>
      <x:c r="D2352" t="n">
        <x:v>643</x:v>
      </x:c>
      <x:c r="E2352" t="n">
        <x:v>17</x:v>
      </x:c>
      <x:c r="F2352" t="str">
        <x:v>Gold</x:v>
      </x:c>
      <x:c r="G2352" t="str">
        <x:v>Digital</x:v>
      </x:c>
      <x:c r="H2352" s="60" t="n">
        <x:v>14790</x:v>
      </x:c>
      <x:c r="I2352" s="60" t="n">
        <x:v>1801.07</x:v>
      </x:c>
      <x:c r="J2352" s="32" t="n">
        <x:v>0.499</x:v>
      </x:c>
      <x:c r="K2352" s="32" t="n">
        <x:v>0.688</x:v>
      </x:c>
      <x:c r="L2352" t="n">
        <x:v>0</x:v>
      </x:c>
      <x:c r="M2352" t="n">
        <x:v>6</x:v>
      </x:c>
      <x:c r="N2352" s="32" t="n">
        <x:v>0.135</x:v>
      </x:c>
    </x:row>
    <x:row r="2353">
      <x:c r="A2353" t="str">
        <x:v>C02352</x:v>
      </x:c>
      <x:c r="B2353" t="n">
        <x:v>37</x:v>
      </x:c>
      <x:c r="C2353" s="30" t="n">
        <x:v>73072</x:v>
      </x:c>
      <x:c r="D2353" t="n">
        <x:v>745</x:v>
      </x:c>
      <x:c r="E2353" t="n">
        <x:v>35</x:v>
      </x:c>
      <x:c r="F2353" t="str">
        <x:v>GOLD</x:v>
      </x:c>
      <x:c r="G2353" t="str">
        <x:v>Branch</x:v>
      </x:c>
      <x:c r="H2353" s="60" t="n">
        <x:v>14024</x:v>
      </x:c>
      <x:c r="I2353" s="60" t="n">
        <x:v>1289.76</x:v>
      </x:c>
      <x:c r="J2353" s="32" t="n">
        <x:v>0.266</x:v>
      </x:c>
      <x:c r="K2353" s="32" t="n">
        <x:v>0.842</x:v>
      </x:c>
      <x:c r="L2353" t="n">
        <x:v>0</x:v>
      </x:c>
      <x:c r="M2353" t="n">
        <x:v>10</x:v>
      </x:c>
      <x:c r="N2353" s="32" t="n">
        <x:v>0.02</x:v>
      </x:c>
    </x:row>
    <x:row r="2354">
      <x:c r="A2354" t="str">
        <x:v>C02353</x:v>
      </x:c>
      <x:c r="B2354" t="n">
        <x:v>35</x:v>
      </x:c>
      <x:c r="C2354" s="30" t="n">
        <x:v>86292</x:v>
      </x:c>
      <x:c r="D2354" t="n">
        <x:v>722</x:v>
      </x:c>
      <x:c r="E2354" t="n">
        <x:v>11</x:v>
      </x:c>
      <x:c r="F2354" t="str">
        <x:v>Gold</x:v>
      </x:c>
      <x:c r="G2354" t="str">
        <x:v>Partner</x:v>
      </x:c>
      <x:c r="H2354" s="60" t="n">
        <x:v>12706</x:v>
      </x:c>
      <x:c r="I2354" s="60" t="n">
        <x:v>1668.68</x:v>
      </x:c>
      <x:c r="J2354" s="32" t="n">
        <x:v>0.388</x:v>
      </x:c>
      <x:c r="K2354" s="32" t="n">
        <x:v>0.987</x:v>
      </x:c>
      <x:c r="L2354" t="n">
        <x:v>0</x:v>
      </x:c>
      <x:c r="M2354" t="n">
        <x:v>8</x:v>
      </x:c>
      <x:c r="N2354" s="32" t="n">
        <x:v>0.032</x:v>
      </x:c>
    </x:row>
    <x:row r="2355">
      <x:c r="A2355" t="str">
        <x:v>C02354</x:v>
      </x:c>
      <x:c r="B2355" t="n">
        <x:v>48</x:v>
      </x:c>
      <x:c r="C2355" s="30" t="n">
        <x:v>38881</x:v>
      </x:c>
      <x:c r="D2355" t="n">
        <x:v>616</x:v>
      </x:c>
      <x:c r="E2355" t="n">
        <x:v>59</x:v>
      </x:c>
      <x:c r="F2355" t="str">
        <x:v>Classic</x:v>
      </x:c>
      <x:c r="G2355" t="str">
        <x:v>Direct Mail</x:v>
      </x:c>
      <x:c r="H2355" s="60" t="n">
        <x:v>4019</x:v>
      </x:c>
      <x:c r="I2355" s="60" t="n">
        <x:v>915.2</x:v>
      </x:c>
      <x:c r="J2355" s="32" t="n">
        <x:v>0.613</x:v>
      </x:c>
      <x:c r="K2355" s="32" t="n">
        <x:v>0.777</x:v>
      </x:c>
      <x:c r="L2355" t="n">
        <x:v>0</x:v>
      </x:c>
      <x:c r="M2355" t="n">
        <x:v>8</x:v>
      </x:c>
      <x:c r="N2355" s="32" t="n">
        <x:v>0.077</x:v>
      </x:c>
    </x:row>
    <x:row r="2356">
      <x:c r="A2356" t="str">
        <x:v>C02355</x:v>
      </x:c>
      <x:c r="B2356" t="n">
        <x:v>47</x:v>
      </x:c>
      <x:c r="C2356" s="30" t="n">
        <x:v>148229</x:v>
      </x:c>
      <x:c r="D2356" t="n">
        <x:v>652</x:v>
      </x:c>
      <x:c r="E2356" t="n">
        <x:v>30</x:v>
      </x:c>
      <x:c r="F2356" t="str">
        <x:v>Classic</x:v>
      </x:c>
      <x:c r="G2356" t="str">
        <x:v>Partner</x:v>
      </x:c>
      <x:c r="H2356" s="60" t="n">
        <x:v>11575</x:v>
      </x:c>
      <x:c r="I2356" s="60" t="n">
        <x:v>1431.41</x:v>
      </x:c>
      <x:c r="J2356" s="32" t="n">
        <x:v>0.449</x:v>
      </x:c>
      <x:c r="K2356" s="32" t="n">
        <x:v>0.825</x:v>
      </x:c>
      <x:c r="L2356" t="n">
        <x:v>0</x:v>
      </x:c>
      <x:c r="M2356" t="n">
        <x:v>7</x:v>
      </x:c>
      <x:c r="N2356" s="32" t="n">
        <x:v>0.107</x:v>
      </x:c>
    </x:row>
    <x:row r="2357">
      <x:c r="A2357" t="str">
        <x:v>C02356</x:v>
      </x:c>
      <x:c r="B2357" t="n">
        <x:v>39</x:v>
      </x:c>
      <x:c r="C2357" s="30" t="n">
        <x:v>65190</x:v>
      </x:c>
      <x:c r="D2357" t="n">
        <x:v>758</x:v>
      </x:c>
      <x:c r="E2357" t="n">
        <x:v>51</x:v>
      </x:c>
      <x:c r="F2357" t="str">
        <x:v>Gold</x:v>
      </x:c>
      <x:c r="G2357" t="str">
        <x:v>Branch</x:v>
      </x:c>
      <x:c r="H2357" s="60" t="n">
        <x:v>10094</x:v>
      </x:c>
      <x:c r="I2357" s="60" t="n">
        <x:v>1288.67</x:v>
      </x:c>
      <x:c r="J2357" s="32" t="n">
        <x:v>0.21</x:v>
      </x:c>
      <x:c r="K2357" s="32" t="n">
        <x:v>0.858</x:v>
      </x:c>
      <x:c r="L2357" t="n">
        <x:v>0</x:v>
      </x:c>
      <x:c r="M2357" t="n">
        <x:v>6</x:v>
      </x:c>
      <x:c r="N2357" s="32" t="n">
        <x:v>0.195</x:v>
      </x:c>
    </x:row>
    <x:row r="2358">
      <x:c r="A2358" t="str">
        <x:v>C02357</x:v>
      </x:c>
      <x:c r="B2358" t="n">
        <x:v>45</x:v>
      </x:c>
      <x:c r="C2358" s="30" t="n">
        <x:v>104040</x:v>
      </x:c>
      <x:c r="D2358" t="n">
        <x:v>774</x:v>
      </x:c>
      <x:c r="E2358" t="n">
        <x:v>18</x:v>
      </x:c>
      <x:c r="F2358" t="str">
        <x:v>Classic</x:v>
      </x:c>
      <x:c r="G2358" t="str">
        <x:v>Branch</x:v>
      </x:c>
      <x:c r="H2358" s="60" t="n">
        <x:v>13376</x:v>
      </x:c>
      <x:c r="I2358" s="60" t="n">
        <x:v>919.51</x:v>
      </x:c>
      <x:c r="J2358" s="32" t="n">
        <x:v>0.148</x:v>
      </x:c>
      <x:c r="K2358" s="32" t="n">
        <x:v>0.958</x:v>
      </x:c>
      <x:c r="L2358" t="n">
        <x:v>0</x:v>
      </x:c>
      <x:c r="M2358" t="n">
        <x:v>7</x:v>
      </x:c>
      <x:c r="N2358" s="32" t="n">
        <x:v>0.114</x:v>
      </x:c>
    </x:row>
    <x:row r="2359">
      <x:c r="A2359" t="str">
        <x:v>C02358</x:v>
      </x:c>
      <x:c r="B2359" t="n">
        <x:v>34</x:v>
      </x:c>
      <x:c r="C2359" s="30" t="n">
        <x:v>33862</x:v>
      </x:c>
      <x:c r="D2359" t="n">
        <x:v>650</x:v>
      </x:c>
      <x:c r="E2359" t="n">
        <x:v>78</x:v>
      </x:c>
      <x:c r="F2359" t="str">
        <x:v>Classic</x:v>
      </x:c>
      <x:c r="G2359" t="str">
        <x:v>Direct Mail</x:v>
      </x:c>
      <x:c r="H2359" s="60" t="n">
        <x:v>2262</x:v>
      </x:c>
      <x:c r="I2359" s="60" t="n">
        <x:v>413.44</x:v>
      </x:c>
      <x:c r="J2359" s="32" t="n">
        <x:v>0.592</x:v>
      </x:c>
      <x:c r="K2359" s="32" t="n">
        <x:v>0.661</x:v>
      </x:c>
      <x:c r="L2359" t="n">
        <x:v>0</x:v>
      </x:c>
      <x:c r="M2359" t="n">
        <x:v>8</x:v>
      </x:c>
      <x:c r="N2359" s="32" t="n">
        <x:v>0.052</x:v>
      </x:c>
    </x:row>
    <x:row r="2360">
      <x:c r="A2360" t="str">
        <x:v>C02359</x:v>
      </x:c>
      <x:c r="B2360" t="n">
        <x:v>29</x:v>
      </x:c>
      <x:c r="C2360" s="30" t="n">
        <x:v>101617</x:v>
      </x:c>
      <x:c r="D2360" t="n">
        <x:v>593</x:v>
      </x:c>
      <x:c r="E2360" t="n">
        <x:v>13</x:v>
      </x:c>
      <x:c r="F2360" t="str">
        <x:v>Gold</x:v>
      </x:c>
      <x:c r="G2360" t="str">
        <x:v>Direct Mail</x:v>
      </x:c>
      <x:c r="H2360" s="60" t="n">
        <x:v>11227</x:v>
      </x:c>
      <x:c r="I2360" s="60" t="n">
        <x:v>1487.65</x:v>
      </x:c>
      <x:c r="J2360" s="32" t="n">
        <x:v>0.399</x:v>
      </x:c>
      <x:c r="K2360" s="32" t="n">
        <x:v>0.645</x:v>
      </x:c>
      <x:c r="L2360" t="n">
        <x:v>0</x:v>
      </x:c>
      <x:c r="M2360" t="n">
        <x:v>6</x:v>
      </x:c>
      <x:c r="N2360" s="32" t="n">
        <x:v>0.192</x:v>
      </x:c>
    </x:row>
    <x:row r="2361">
      <x:c r="A2361" t="str">
        <x:v>C02360</x:v>
      </x:c>
      <x:c r="B2361" t="n">
        <x:v>47</x:v>
      </x:c>
      <x:c r="C2361" s="30" t="n">
        <x:v>111861</x:v>
      </x:c>
      <x:c r="D2361" t="n">
        <x:v>779</x:v>
      </x:c>
      <x:c r="E2361" t="n">
        <x:v>101</x:v>
      </x:c>
      <x:c r="F2361" t="str">
        <x:v>Platinum</x:v>
      </x:c>
      <x:c r="G2361" t="str">
        <x:v>Digital</x:v>
      </x:c>
      <x:c r="H2361" s="60" t="n">
        <x:v>28241</x:v>
      </x:c>
      <x:c r="I2361" s="60" t="n">
        <x:v>2825.97</x:v>
      </x:c>
      <x:c r="J2361" s="32" t="n">
        <x:v>0.364</x:v>
      </x:c>
      <x:c r="K2361" s="32" t="n">
        <x:v>0.894</x:v>
      </x:c>
      <x:c r="L2361" t="n">
        <x:v>0</x:v>
      </x:c>
      <x:c r="M2361" t="n">
        <x:v>7</x:v>
      </x:c>
      <x:c r="N2361" s="32" t="n">
        <x:v>0.067</x:v>
      </x:c>
    </x:row>
    <x:row r="2362">
      <x:c r="A2362" t="str">
        <x:v>C02361</x:v>
      </x:c>
      <x:c r="B2362" t="n">
        <x:v>37</x:v>
      </x:c>
      <x:c r="C2362" s="30" t="n">
        <x:v>63360</x:v>
      </x:c>
      <x:c r="D2362" t="n">
        <x:v>622</x:v>
      </x:c>
      <x:c r="E2362" t="n">
        <x:v>21</x:v>
      </x:c>
      <x:c r="F2362" t="str">
        <x:v>Classic </x:v>
      </x:c>
      <x:c r="G2362" t="str">
        <x:v>Digital</x:v>
      </x:c>
      <x:c r="H2362" s="60" t="n">
        <x:v>1473</x:v>
      </x:c>
      <x:c r="I2362" s="60" t="n">
        <x:v>349.51</x:v>
      </x:c>
      <x:c r="J2362" s="32" t="n">
        <x:v>0.478</x:v>
      </x:c>
      <x:c r="K2362" s="32" t="n">
        <x:v>0.645</x:v>
      </x:c>
      <x:c r="L2362" t="n">
        <x:v>0</x:v>
      </x:c>
      <x:c r="M2362" t="n">
        <x:v>5</x:v>
      </x:c>
      <x:c r="N2362" s="32" t="n">
        <x:v>0.2</x:v>
      </x:c>
    </x:row>
    <x:row r="2363">
      <x:c r="A2363" t="str">
        <x:v>C02362</x:v>
      </x:c>
      <x:c r="B2363" t="n">
        <x:v>41</x:v>
      </x:c>
      <x:c r="C2363" s="30" t="n">
        <x:v>140570</x:v>
      </x:c>
      <x:c r="D2363" t="n">
        <x:v>674</x:v>
      </x:c>
      <x:c r="E2363" t="n">
        <x:v>8</x:v>
      </x:c>
      <x:c r="F2363" t="str">
        <x:v>Platinum</x:v>
      </x:c>
      <x:c r="G2363" t="str">
        <x:v>Partner</x:v>
      </x:c>
      <x:c r="H2363" s="60" t="n">
        <x:v>28347</x:v>
      </x:c>
      <x:c r="I2363" s="60" t="n">
        <x:v>3310.63</x:v>
      </x:c>
      <x:c r="J2363" s="32" t="n">
        <x:v>0.311</x:v>
      </x:c>
      <x:c r="K2363" s="32" t="n">
        <x:v>0.789</x:v>
      </x:c>
      <x:c r="L2363" t="n">
        <x:v>0</x:v>
      </x:c>
      <x:c r="M2363" t="n">
        <x:v>8</x:v>
      </x:c>
      <x:c r="N2363" s="32" t="n">
        <x:v>0.032</x:v>
      </x:c>
    </x:row>
    <x:row r="2364">
      <x:c r="A2364" t="str">
        <x:v>C02363</x:v>
      </x:c>
      <x:c r="B2364" t="n">
        <x:v>68</x:v>
      </x:c>
      <x:c r="C2364" s="30" t="n">
        <x:v>107611</x:v>
      </x:c>
      <x:c r="D2364" t="n">
        <x:v>779</x:v>
      </x:c>
      <x:c r="E2364" t="n">
        <x:v>89</x:v>
      </x:c>
      <x:c r="F2364" t="str">
        <x:v>PLATINUM</x:v>
      </x:c>
      <x:c r="G2364" t="str">
        <x:v>Direct Mail</x:v>
      </x:c>
      <x:c r="H2364" s="60" t="n">
        <x:v>28098</x:v>
      </x:c>
      <x:c r="I2364" s="60" t="n">
        <x:v>2883.63</x:v>
      </x:c>
      <x:c r="J2364" s="32" t="n">
        <x:v>0.144</x:v>
      </x:c>
      <x:c r="K2364" s="32" t="n">
        <x:v>0.836</x:v>
      </x:c>
      <x:c r="L2364" t="n">
        <x:v>0</x:v>
      </x:c>
      <x:c r="M2364" t="n">
        <x:v>7</x:v>
      </x:c>
      <x:c r="N2364" s="32" t="n">
        <x:v>0.108</x:v>
      </x:c>
    </x:row>
    <x:row r="2365">
      <x:c r="A2365" t="str">
        <x:v>C02364</x:v>
      </x:c>
      <x:c r="B2365" t="n">
        <x:v>44</x:v>
      </x:c>
      <x:c r="C2365" s="30" t="n">
        <x:v>75411</x:v>
      </x:c>
      <x:c r="D2365" t="n">
        <x:v>744</x:v>
      </x:c>
      <x:c r="E2365" t="n">
        <x:v>69</x:v>
      </x:c>
      <x:c r="F2365" t="str">
        <x:v>Classic</x:v>
      </x:c>
      <x:c r="G2365" t="str">
        <x:v>DIRECT MAIL</x:v>
      </x:c>
      <x:c r="H2365" s="60" t="n">
        <x:v>9073</x:v>
      </x:c>
      <x:c r="I2365" s="60" t="n">
        <x:v>1093.03</x:v>
      </x:c>
      <x:c r="J2365" s="32" t="n">
        <x:v>0.238</x:v>
      </x:c>
      <x:c r="K2365" s="32" t="n">
        <x:v>0.84</x:v>
      </x:c>
      <x:c r="L2365" t="n">
        <x:v>0</x:v>
      </x:c>
      <x:c r="M2365" t="n">
        <x:v>9</x:v>
      </x:c>
      <x:c r="N2365" s="32" t="n">
        <x:v>0.021</x:v>
      </x:c>
    </x:row>
    <x:row r="2366">
      <x:c r="A2366" t="str">
        <x:v>C02365</x:v>
      </x:c>
      <x:c r="B2366" t="n">
        <x:v>35</x:v>
      </x:c>
      <x:c r="C2366" s="30" t="n">
        <x:v>70617</x:v>
      </x:c>
      <x:c r="D2366" t="n">
        <x:v>571</x:v>
      </x:c>
      <x:c r="E2366" t="n">
        <x:v>58</x:v>
      </x:c>
      <x:c r="F2366" t="str">
        <x:v>Classic</x:v>
      </x:c>
      <x:c r="G2366" t="str">
        <x:v>Partner</x:v>
      </x:c>
      <x:c r="H2366" s="60" t="n">
        <x:v>3734</x:v>
      </x:c>
      <x:c r="I2366" s="60" t="n">
        <x:v>570.02</x:v>
      </x:c>
      <x:c r="J2366" s="32" t="n">
        <x:v>0.551</x:v>
      </x:c>
      <x:c r="K2366" s="32" t="n">
        <x:v>0.72</x:v>
      </x:c>
      <x:c r="L2366" t="n">
        <x:v>0</x:v>
      </x:c>
      <x:c r="M2366" t="n">
        <x:v>6</x:v>
      </x:c>
      <x:c r="N2366" s="32" t="n">
        <x:v>0.158</x:v>
      </x:c>
    </x:row>
    <x:row r="2367">
      <x:c r="A2367" t="str">
        <x:v>C02366</x:v>
      </x:c>
      <x:c r="B2367" t="n">
        <x:v>50</x:v>
      </x:c>
      <x:c r="C2367" s="30" t="n">
        <x:v>79455</x:v>
      </x:c>
      <x:c r="D2367" t="n">
        <x:v>715</x:v>
      </x:c>
      <x:c r="E2367" t="n">
        <x:v>42</x:v>
      </x:c>
      <x:c r="F2367" t="str">
        <x:v>Gold</x:v>
      </x:c>
      <x:c r="G2367" t="str">
        <x:v>Digital</x:v>
      </x:c>
      <x:c r="H2367" s="60" t="n">
        <x:v>14002</x:v>
      </x:c>
      <x:c r="I2367" s="60" t="n">
        <x:v>1492.66</x:v>
      </x:c>
      <x:c r="J2367" s="32" t="n">
        <x:v>0.406</x:v>
      </x:c>
      <x:c r="K2367" s="32" t="n">
        <x:v>0.922</x:v>
      </x:c>
      <x:c r="L2367" t="n">
        <x:v>0</x:v>
      </x:c>
      <x:c r="M2367" t="n">
        <x:v>7</x:v>
      </x:c>
      <x:c r="N2367" s="32" t="n">
        <x:v>0.104</x:v>
      </x:c>
    </x:row>
    <x:row r="2368">
      <x:c r="A2368" t="str">
        <x:v>C02367</x:v>
      </x:c>
      <x:c r="B2368" t="n">
        <x:v>43</x:v>
      </x:c>
      <x:c r="C2368" s="30" t="n">
        <x:v>54670</x:v>
      </x:c>
      <x:c r="D2368" t="n">
        <x:v>645</x:v>
      </x:c>
      <x:c r="E2368" t="n">
        <x:v>75</x:v>
      </x:c>
      <x:c r="F2368" t="str">
        <x:v>Classic</x:v>
      </x:c>
      <x:c r="G2368" t="str">
        <x:v>Digital</x:v>
      </x:c>
      <x:c r="H2368" s="60" t="n">
        <x:v>3756</x:v>
      </x:c>
      <x:c r="I2368" s="60" t="n">
        <x:v>224.9</x:v>
      </x:c>
      <x:c r="J2368" s="32" t="n">
        <x:v>0.746</x:v>
      </x:c>
      <x:c r="K2368" s="32" t="n">
        <x:v>0.772</x:v>
      </x:c>
      <x:c r="L2368" t="n">
        <x:v>0</x:v>
      </x:c>
      <x:c r="M2368" t="n">
        <x:v>7</x:v>
      </x:c>
      <x:c r="N2368" s="32" t="n">
        <x:v>0.096</x:v>
      </x:c>
    </x:row>
    <x:row r="2369">
      <x:c r="A2369" t="str">
        <x:v>C02368</x:v>
      </x:c>
      <x:c r="B2369" t="n">
        <x:v>40</x:v>
      </x:c>
      <x:c r="C2369" s="30" t="n">
        <x:v>97769</x:v>
      </x:c>
      <x:c r="D2369" t="n">
        <x:v>693</x:v>
      </x:c>
      <x:c r="E2369" t="n">
        <x:v>88</x:v>
      </x:c>
      <x:c r="F2369" t="str">
        <x:v>Classic</x:v>
      </x:c>
      <x:c r="G2369" t="str">
        <x:v>Branch</x:v>
      </x:c>
      <x:c r="H2369" s="60" t="n">
        <x:v>7257</x:v>
      </x:c>
      <x:c r="I2369" s="60" t="n">
        <x:v>1076.71</x:v>
      </x:c>
      <x:c r="J2369" s="32" t="n">
        <x:v>0.408</x:v>
      </x:c>
      <x:c r="K2369" s="32" t="n">
        <x:v>0.693</x:v>
      </x:c>
      <x:c r="L2369" t="n">
        <x:v>0</x:v>
      </x:c>
      <x:c r="M2369" t="n">
        <x:v>8</x:v>
      </x:c>
      <x:c r="N2369" s="32" t="n">
        <x:v>0.02</x:v>
      </x:c>
    </x:row>
    <x:row r="2370">
      <x:c r="A2370" t="str">
        <x:v>C02369</x:v>
      </x:c>
      <x:c r="B2370" t="n">
        <x:v>70</x:v>
      </x:c>
      <x:c r="C2370" s="30" t="n">
        <x:v>41882</x:v>
      </x:c>
      <x:c r="D2370" t="n">
        <x:v>720</x:v>
      </x:c>
      <x:c r="E2370" t="n">
        <x:v>81</x:v>
      </x:c>
      <x:c r="F2370" t="str">
        <x:v>CLASSIC</x:v>
      </x:c>
      <x:c r="G2370" t="str">
        <x:v>Digital</x:v>
      </x:c>
      <x:c r="H2370" s="60" t="n">
        <x:v>5532</x:v>
      </x:c>
      <x:c r="I2370" s="60" t="n">
        <x:v>249.51</x:v>
      </x:c>
      <x:c r="J2370" s="32" t="n">
        <x:v>0.288</x:v>
      </x:c>
      <x:c r="K2370" s="32" t="n">
        <x:v>0.983</x:v>
      </x:c>
      <x:c r="L2370" t="n">
        <x:v>0</x:v>
      </x:c>
      <x:c r="M2370" t="n">
        <x:v>7</x:v>
      </x:c>
      <x:c r="N2370" s="32" t="n">
        <x:v>0.105</x:v>
      </x:c>
    </x:row>
    <x:row r="2371">
      <x:c r="A2371" t="str">
        <x:v>C02370</x:v>
      </x:c>
      <x:c r="B2371" t="n">
        <x:v>56</x:v>
      </x:c>
      <x:c r="C2371" s="30" t="n">
        <x:v>61592</x:v>
      </x:c>
      <x:c r="D2371" t="n">
        <x:v>666</x:v>
      </x:c>
      <x:c r="E2371" t="n">
        <x:v>31</x:v>
      </x:c>
      <x:c r="F2371" t="str">
        <x:v>Classic</x:v>
      </x:c>
      <x:c r="G2371" t="str">
        <x:v>Digital</x:v>
      </x:c>
      <x:c r="H2371" s="60" t="n">
        <x:v>5397</x:v>
      </x:c>
      <x:c r="I2371" s="60" t="n">
        <x:v>465.49</x:v>
      </x:c>
      <x:c r="J2371" s="32" t="n">
        <x:v>0.442</x:v>
      </x:c>
      <x:c r="K2371" s="32" t="n">
        <x:v>0.752</x:v>
      </x:c>
      <x:c r="L2371" t="n">
        <x:v>0</x:v>
      </x:c>
      <x:c r="M2371" t="n">
        <x:v>6</x:v>
      </x:c>
      <x:c r="N2371" s="32" t="n">
        <x:v>0.153</x:v>
      </x:c>
    </x:row>
    <x:row r="2372">
      <x:c r="A2372" t="str">
        <x:v>C02371</x:v>
      </x:c>
      <x:c r="B2372" t="n">
        <x:v>57</x:v>
      </x:c>
      <x:c r="C2372" s="30" t="n">
        <x:v>193636</x:v>
      </x:c>
      <x:c r="D2372" t="n">
        <x:v>673</x:v>
      </x:c>
      <x:c r="E2372" t="n">
        <x:v>18</x:v>
      </x:c>
      <x:c r="F2372" t="str">
        <x:v>Platinum</x:v>
      </x:c>
      <x:c r="G2372" t="str">
        <x:v>Direct Mail</x:v>
      </x:c>
      <x:c r="H2372" s="60" t="n">
        <x:v>38707</x:v>
      </x:c>
      <x:c r="I2372" s="60" t="n">
        <x:v>4092.76</x:v>
      </x:c>
      <x:c r="J2372" s="32" t="n">
        <x:v>0.322</x:v>
      </x:c>
      <x:c r="K2372" s="32" t="n">
        <x:v>0.545</x:v>
      </x:c>
      <x:c r="L2372" t="n">
        <x:v>0</x:v>
      </x:c>
      <x:c r="M2372" t="n">
        <x:v>8</x:v>
      </x:c>
      <x:c r="N2372" s="32" t="n">
        <x:v>0.055</x:v>
      </x:c>
    </x:row>
    <x:row r="2373">
      <x:c r="A2373" t="str">
        <x:v>C02372</x:v>
      </x:c>
      <x:c r="B2373" t="n">
        <x:v>30</x:v>
      </x:c>
      <x:c r="C2373" s="30" t="n">
        <x:v>50311</x:v>
      </x:c>
      <x:c r="D2373" t="n">
        <x:v>698</x:v>
      </x:c>
      <x:c r="E2373" t="n">
        <x:v>41</x:v>
      </x:c>
      <x:c r="F2373" t="str">
        <x:v>Classic</x:v>
      </x:c>
      <x:c r="G2373" t="str">
        <x:v>PARTNER</x:v>
      </x:c>
      <x:c r="H2373" s="60" t="n">
        <x:v>5189</x:v>
      </x:c>
      <x:c r="I2373" s="60" t="n">
        <x:v>663.47</x:v>
      </x:c>
      <x:c r="J2373" s="32" t="n">
        <x:v>0.528</x:v>
      </x:c>
      <x:c r="K2373" s="32" t="n">
        <x:v>0.751</x:v>
      </x:c>
      <x:c r="L2373" t="n">
        <x:v>0</x:v>
      </x:c>
      <x:c r="M2373" t="n">
        <x:v>7</x:v>
      </x:c>
      <x:c r="N2373" s="32" t="n">
        <x:v>0.073</x:v>
      </x:c>
    </x:row>
    <x:row r="2374">
      <x:c r="A2374" t="str">
        <x:v>C02373</x:v>
      </x:c>
      <x:c r="B2374" t="n">
        <x:v>31</x:v>
      </x:c>
      <x:c r="C2374" s="30" t="n">
        <x:v>67919</x:v>
      </x:c>
      <x:c r="D2374" t="n">
        <x:v>695</x:v>
      </x:c>
      <x:c r="E2374" t="n">
        <x:v>33</x:v>
      </x:c>
      <x:c r="F2374" t="str">
        <x:v>Gold</x:v>
      </x:c>
      <x:c r="G2374" t="str">
        <x:v>Digital</x:v>
      </x:c>
      <x:c r="H2374" s="60" t="n">
        <x:v>10745</x:v>
      </x:c>
      <x:c r="I2374" s="60" t="n">
        <x:v>759.06</x:v>
      </x:c>
      <x:c r="J2374" s="32" t="n">
        <x:v>0.441</x:v>
      </x:c>
      <x:c r="K2374" s="32" t="n">
        <x:v>0.784</x:v>
      </x:c>
      <x:c r="L2374" t="n">
        <x:v>0</x:v>
      </x:c>
      <x:c r="M2374" t="n">
        <x:v>9</x:v>
      </x:c>
      <x:c r="N2374" s="32" t="n">
        <x:v>0.09</x:v>
      </x:c>
    </x:row>
    <x:row r="2375">
      <x:c r="A2375" t="str">
        <x:v>C02374</x:v>
      </x:c>
      <x:c r="B2375" t="n">
        <x:v>60</x:v>
      </x:c>
      <x:c r="C2375" s="30" t="n">
        <x:v>66046</x:v>
      </x:c>
      <x:c r="D2375" t="n">
        <x:v>781</x:v>
      </x:c>
      <x:c r="E2375" t="n">
        <x:v>56</x:v>
      </x:c>
      <x:c r="F2375" t="str">
        <x:v>Gold</x:v>
      </x:c>
      <x:c r="G2375" t="str">
        <x:v>Branch</x:v>
      </x:c>
      <x:c r="H2375" s="60" t="n">
        <x:v>14495</x:v>
      </x:c>
      <x:c r="I2375" s="60" t="n">
        <x:v>1608.56</x:v>
      </x:c>
      <x:c r="J2375" s="32" t="n">
        <x:v>0.197</x:v>
      </x:c>
      <x:c r="K2375" s="32" t="n">
        <x:v>0.919</x:v>
      </x:c>
      <x:c r="L2375" t="n">
        <x:v>0</x:v>
      </x:c>
      <x:c r="M2375" t="n">
        <x:v>6</x:v>
      </x:c>
      <x:c r="N2375" s="32" t="n">
        <x:v>0.184</x:v>
      </x:c>
    </x:row>
    <x:row r="2376">
      <x:c r="A2376" t="str">
        <x:v>C02375</x:v>
      </x:c>
      <x:c r="B2376" t="n">
        <x:v>34</x:v>
      </x:c>
      <x:c r="C2376" s="30" t="n">
        <x:v>61485</x:v>
      </x:c>
      <x:c r="D2376" t="n">
        <x:v>610</x:v>
      </x:c>
      <x:c r="E2376" t="n">
        <x:v>31</x:v>
      </x:c>
      <x:c r="F2376" t="str">
        <x:v>Classic</x:v>
      </x:c>
      <x:c r="G2376" t="str">
        <x:v>Digital</x:v>
      </x:c>
      <x:c r="H2376" s="60" t="n">
        <x:v>3196</x:v>
      </x:c>
      <x:c r="I2376" s="60" t="n">
        <x:v>540.68</x:v>
      </x:c>
      <x:c r="J2376" s="32" t="n">
        <x:v>0.55</x:v>
      </x:c>
      <x:c r="K2376" s="32" t="n">
        <x:v>0.709</x:v>
      </x:c>
      <x:c r="L2376" t="n">
        <x:v>0</x:v>
      </x:c>
      <x:c r="M2376" t="n">
        <x:v>5</x:v>
      </x:c>
      <x:c r="N2376" s="32" t="n">
        <x:v>0.233</x:v>
      </x:c>
    </x:row>
    <x:row r="2377">
      <x:c r="A2377" t="str">
        <x:v>C02376</x:v>
      </x:c>
      <x:c r="B2377" t="n">
        <x:v>66</x:v>
      </x:c>
      <x:c r="C2377" s="30" t="n">
        <x:v>65813</x:v>
      </x:c>
      <x:c r="D2377" t="n">
        <x:v>727</x:v>
      </x:c>
      <x:c r="E2377" t="n">
        <x:v>58</x:v>
      </x:c>
      <x:c r="F2377" t="str">
        <x:v>Gold</x:v>
      </x:c>
      <x:c r="G2377" t="str">
        <x:v>Digital</x:v>
      </x:c>
      <x:c r="H2377" s="60" t="n">
        <x:v>10590</x:v>
      </x:c>
      <x:c r="I2377" s="60" t="n">
        <x:v>1388.16</x:v>
      </x:c>
      <x:c r="J2377" s="32" t="n">
        <x:v>0.532</x:v>
      </x:c>
      <x:c r="K2377" s="32" t="n">
        <x:v>0.699</x:v>
      </x:c>
      <x:c r="L2377" t="n">
        <x:v>0</x:v>
      </x:c>
      <x:c r="M2377" t="n">
        <x:v>9</x:v>
      </x:c>
      <x:c r="N2377" s="32" t="n">
        <x:v>0.02</x:v>
      </x:c>
    </x:row>
    <x:row r="2378">
      <x:c r="A2378" t="str">
        <x:v>C02377</x:v>
      </x:c>
      <x:c r="B2378" t="n">
        <x:v>29</x:v>
      </x:c>
      <x:c r="C2378" s="30" t="n">
        <x:v>41265</x:v>
      </x:c>
      <x:c r="D2378" t="n">
        <x:v>708</x:v>
      </x:c>
      <x:c r="E2378" t="n">
        <x:v>53</x:v>
      </x:c>
      <x:c r="F2378" t="str">
        <x:v> Classic</x:v>
      </x:c>
      <x:c r="G2378" t="str">
        <x:v>Branch</x:v>
      </x:c>
      <x:c r="H2378" s="60" t="n">
        <x:v>7083</x:v>
      </x:c>
      <x:c r="I2378" s="60" t="n">
        <x:v>764.08</x:v>
      </x:c>
      <x:c r="J2378" s="32" t="n">
        <x:v>0.318</x:v>
      </x:c>
      <x:c r="K2378" s="32" t="n">
        <x:v>0.9</x:v>
      </x:c>
      <x:c r="L2378" t="n">
        <x:v>0</x:v>
      </x:c>
      <x:c r="M2378" t="n">
        <x:v>6</x:v>
      </x:c>
      <x:c r="N2378" s="32" t="n">
        <x:v>0.122</x:v>
      </x:c>
    </x:row>
    <x:row r="2379">
      <x:c r="A2379" t="str">
        <x:v>C02378</x:v>
      </x:c>
      <x:c r="B2379" t="n">
        <x:v>43</x:v>
      </x:c>
      <x:c r="C2379" s="30" t="n">
        <x:v>138838</x:v>
      </x:c>
      <x:c r="D2379" t="n">
        <x:v>707</x:v>
      </x:c>
      <x:c r="E2379" t="n">
        <x:v>68</x:v>
      </x:c>
      <x:c r="F2379" t="str">
        <x:v>Platinum</x:v>
      </x:c>
      <x:c r="G2379" t="str">
        <x:v>Partner</x:v>
      </x:c>
      <x:c r="H2379" s="60" t="n">
        <x:v>27423</x:v>
      </x:c>
      <x:c r="I2379" s="60" t="n">
        <x:v>3059.65</x:v>
      </x:c>
      <x:c r="J2379" s="32" t="n">
        <x:v>0.293</x:v>
      </x:c>
      <x:c r="K2379" s="32" t="n">
        <x:v>0.783</x:v>
      </x:c>
      <x:c r="L2379" t="n">
        <x:v>0</x:v>
      </x:c>
      <x:c r="M2379" t="n">
        <x:v>4</x:v>
      </x:c>
      <x:c r="N2379" s="32" t="n">
        <x:v>0.24</x:v>
      </x:c>
    </x:row>
    <x:row r="2380">
      <x:c r="A2380" t="str">
        <x:v>C02379</x:v>
      </x:c>
      <x:c r="B2380" t="n">
        <x:v>48</x:v>
      </x:c>
      <x:c r="C2380" s="30" t="n">
        <x:v>124887</x:v>
      </x:c>
      <x:c r="D2380" t="n">
        <x:v>626</x:v>
      </x:c>
      <x:c r="E2380" t="n">
        <x:v>44</x:v>
      </x:c>
      <x:c r="F2380" t="str">
        <x:v>Gold</x:v>
      </x:c>
      <x:c r="G2380" t="str">
        <x:v>Direct Mail</x:v>
      </x:c>
      <x:c r="H2380" s="60" t="n">
        <x:v>15603</x:v>
      </x:c>
      <x:c r="I2380" s="60" t="n">
        <x:v>2097.94</x:v>
      </x:c>
      <x:c r="J2380" s="32" t="n">
        <x:v>0.344</x:v>
      </x:c>
      <x:c r="K2380" s="32" t="n">
        <x:v>0.736</x:v>
      </x:c>
      <x:c r="L2380" t="n">
        <x:v>0</x:v>
      </x:c>
      <x:c r="M2380" t="n">
        <x:v>9</x:v>
      </x:c>
      <x:c r="N2380" s="32" t="n">
        <x:v>0.02</x:v>
      </x:c>
    </x:row>
    <x:row r="2381">
      <x:c r="A2381" t="str">
        <x:v>C02380</x:v>
      </x:c>
      <x:c r="B2381" t="n">
        <x:v>30</x:v>
      </x:c>
      <x:c r="C2381" s="30" t="n">
        <x:v>120104</x:v>
      </x:c>
      <x:c r="D2381" t="n">
        <x:v>648</x:v>
      </x:c>
      <x:c r="E2381" t="n">
        <x:v>58</x:v>
      </x:c>
      <x:c r="F2381" t="str">
        <x:v>Platinum</x:v>
      </x:c>
      <x:c r="G2381" t="str">
        <x:v>Direct Mail</x:v>
      </x:c>
      <x:c r="H2381" s="60" t="n">
        <x:v>20923</x:v>
      </x:c>
      <x:c r="I2381" s="60" t="n">
        <x:v>2515.06</x:v>
      </x:c>
      <x:c r="J2381" s="32" t="n">
        <x:v>0.469</x:v>
      </x:c>
      <x:c r="K2381" s="32" t="n">
        <x:v>0.603</x:v>
      </x:c>
      <x:c r="L2381" t="n">
        <x:v>0</x:v>
      </x:c>
      <x:c r="M2381" t="n">
        <x:v>8</x:v>
      </x:c>
      <x:c r="N2381" s="32" t="n">
        <x:v>0.068</x:v>
      </x:c>
    </x:row>
    <x:row r="2382">
      <x:c r="A2382" t="str">
        <x:v>C02381</x:v>
      </x:c>
      <x:c r="B2382" t="n">
        <x:v>34</x:v>
      </x:c>
      <x:c r="C2382" s="30" t="n">
        <x:v>66417</x:v>
      </x:c>
      <x:c r="D2382" t="n">
        <x:v>635</x:v>
      </x:c>
      <x:c r="E2382" t="n">
        <x:v>74</x:v>
      </x:c>
      <x:c r="F2382" t="str">
        <x:v>Classic</x:v>
      </x:c>
      <x:c r="G2382" t="str">
        <x:v>Digital</x:v>
      </x:c>
      <x:c r="H2382" s="60" t="n">
        <x:v>1475</x:v>
      </x:c>
      <x:c r="I2382" s="60" t="n">
        <x:v>155.01</x:v>
      </x:c>
      <x:c r="J2382" s="32" t="n">
        <x:v>0.418</x:v>
      </x:c>
      <x:c r="K2382" s="32" t="n">
        <x:v>0.625</x:v>
      </x:c>
      <x:c r="L2382" t="n">
        <x:v>0</x:v>
      </x:c>
      <x:c r="M2382" t="n">
        <x:v>8</x:v>
      </x:c>
      <x:c r="N2382" s="32" t="n">
        <x:v>0.035</x:v>
      </x:c>
    </x:row>
    <x:row r="2383">
      <x:c r="A2383" t="str">
        <x:v>C02382</x:v>
      </x:c>
      <x:c r="B2383" t="n">
        <x:v>33</x:v>
      </x:c>
      <x:c r="C2383" s="30" t="n">
        <x:v>67969</x:v>
      </x:c>
      <x:c r="D2383" t="n">
        <x:v>676</x:v>
      </x:c>
      <x:c r="E2383" t="n">
        <x:v>28</x:v>
      </x:c>
      <x:c r="F2383" t="str">
        <x:v>Classic</x:v>
      </x:c>
      <x:c r="G2383" t="str">
        <x:v>Digital </x:v>
      </x:c>
      <x:c r="H2383" s="60" t="n">
        <x:v>8957</x:v>
      </x:c>
      <x:c r="I2383" s="60" t="n">
        <x:v>1191.06</x:v>
      </x:c>
      <x:c r="J2383" s="32" t="n">
        <x:v>0.567</x:v>
      </x:c>
      <x:c r="K2383" s="32" t="n">
        <x:v>0.816</x:v>
      </x:c>
      <x:c r="L2383" t="n">
        <x:v>0</x:v>
      </x:c>
      <x:c r="M2383" t="n">
        <x:v>9</x:v>
      </x:c>
      <x:c r="N2383" s="32" t="n">
        <x:v>0.02</x:v>
      </x:c>
    </x:row>
    <x:row r="2384">
      <x:c r="A2384" t="str">
        <x:v>C02383</x:v>
      </x:c>
      <x:c r="B2384" t="n">
        <x:v>31</x:v>
      </x:c>
      <x:c r="C2384" s="30" t="n">
        <x:v>72515</x:v>
      </x:c>
      <x:c r="D2384" t="n">
        <x:v>624</x:v>
      </x:c>
      <x:c r="E2384" t="n">
        <x:v>66</x:v>
      </x:c>
      <x:c r="F2384" t="str">
        <x:v>Classic</x:v>
      </x:c>
      <x:c r="G2384" t="str">
        <x:v>Digital</x:v>
      </x:c>
      <x:c r="H2384" s="60" t="n">
        <x:v>4385</x:v>
      </x:c>
      <x:c r="I2384" s="60" t="n">
        <x:v>509.65</x:v>
      </x:c>
      <x:c r="J2384" s="32" t="n">
        <x:v>0.398</x:v>
      </x:c>
      <x:c r="K2384" s="32" t="n">
        <x:v>0.603</x:v>
      </x:c>
      <x:c r="L2384" t="n">
        <x:v>0</x:v>
      </x:c>
      <x:c r="M2384" t="n">
        <x:v>7</x:v>
      </x:c>
      <x:c r="N2384" s="32" t="n">
        <x:v>0.121</x:v>
      </x:c>
    </x:row>
    <x:row r="2385">
      <x:c r="A2385" t="str">
        <x:v>C02384</x:v>
      </x:c>
      <x:c r="B2385" t="n">
        <x:v>37</x:v>
      </x:c>
      <x:c r="C2385" s="30" t="n">
        <x:v>134050</x:v>
      </x:c>
      <x:c r="D2385" t="n">
        <x:v>761</x:v>
      </x:c>
      <x:c r="E2385" t="n">
        <x:v>34</x:v>
      </x:c>
      <x:c r="F2385" t="str">
        <x:v>Platinum</x:v>
      </x:c>
      <x:c r="G2385" t="str">
        <x:v>Branch</x:v>
      </x:c>
      <x:c r="H2385" s="60" t="n">
        <x:v>32226</x:v>
      </x:c>
      <x:c r="I2385" s="60" t="n">
        <x:v>3765.47</x:v>
      </x:c>
      <x:c r="J2385" s="32" t="n">
        <x:v>0.236</x:v>
      </x:c>
      <x:c r="K2385" s="32" t="n">
        <x:v>0.907</x:v>
      </x:c>
      <x:c r="L2385" t="n">
        <x:v>0</x:v>
      </x:c>
      <x:c r="M2385" t="n">
        <x:v>7</x:v>
      </x:c>
      <x:c r="N2385" s="32" t="n">
        <x:v>0.092</x:v>
      </x:c>
    </x:row>
    <x:row r="2386">
      <x:c r="A2386" t="str">
        <x:v>C02385</x:v>
      </x:c>
      <x:c r="B2386" t="n">
        <x:v>57</x:v>
      </x:c>
      <x:c r="C2386" s="30" t="n">
        <x:v>65266</x:v>
      </x:c>
      <x:c r="D2386" t="n">
        <x:v>690</x:v>
      </x:c>
      <x:c r="E2386" t="n">
        <x:v>51</x:v>
      </x:c>
      <x:c r="F2386" t="str">
        <x:v>Classic</x:v>
      </x:c>
      <x:c r="G2386" t="str">
        <x:v>Digital</x:v>
      </x:c>
      <x:c r="H2386" s="60" t="n">
        <x:v>3394</x:v>
      </x:c>
      <x:c r="I2386" s="60" t="n">
        <x:v>621.06</x:v>
      </x:c>
      <x:c r="J2386" s="32" t="n">
        <x:v>0.388</x:v>
      </x:c>
      <x:c r="K2386" s="32" t="n">
        <x:v>0.83</x:v>
      </x:c>
      <x:c r="L2386" t="n">
        <x:v>0</x:v>
      </x:c>
      <x:c r="M2386" t="n">
        <x:v>6</x:v>
      </x:c>
      <x:c r="N2386" s="32" t="n">
        <x:v>0.155</x:v>
      </x:c>
    </x:row>
    <x:row r="2387">
      <x:c r="A2387" t="str">
        <x:v>C02386</x:v>
      </x:c>
      <x:c r="B2387" t="n">
        <x:v>42</x:v>
      </x:c>
      <x:c r="C2387" s="30" t="n">
        <x:v>63344</x:v>
      </x:c>
      <x:c r="D2387" t="n">
        <x:v>763</x:v>
      </x:c>
      <x:c r="E2387" t="n">
        <x:v>41</x:v>
      </x:c>
      <x:c r="F2387" t="str">
        <x:v>gold</x:v>
      </x:c>
      <x:c r="G2387" t="str">
        <x:v>Digital</x:v>
      </x:c>
      <x:c r="H2387" s="60" t="n">
        <x:v>15619</x:v>
      </x:c>
      <x:c r="I2387" s="60" t="n">
        <x:v>1415.97</x:v>
      </x:c>
      <x:c r="J2387" s="32" t="n">
        <x:v>0.461</x:v>
      </x:c>
      <x:c r="K2387" s="32" t="n">
        <x:v>0.792</x:v>
      </x:c>
      <x:c r="L2387" t="n">
        <x:v>0</x:v>
      </x:c>
      <x:c r="M2387" t="n">
        <x:v>10</x:v>
      </x:c>
      <x:c r="N2387" s="32" t="n">
        <x:v>0.02</x:v>
      </x:c>
    </x:row>
    <x:row r="2388">
      <x:c r="A2388" t="str">
        <x:v>C02387</x:v>
      </x:c>
      <x:c r="B2388" t="n">
        <x:v>29</x:v>
      </x:c>
      <x:c r="C2388" s="30" t="n">
        <x:v>82597</x:v>
      </x:c>
      <x:c r="D2388" t="n">
        <x:v>692</x:v>
      </x:c>
      <x:c r="E2388" t="n">
        <x:v>39</x:v>
      </x:c>
      <x:c r="F2388" t="str">
        <x:v>Gold</x:v>
      </x:c>
      <x:c r="G2388" t="str">
        <x:v>Branch</x:v>
      </x:c>
      <x:c r="H2388" s="60" t="n">
        <x:v>12225</x:v>
      </x:c>
      <x:c r="I2388" s="60" t="n">
        <x:v>1229.12</x:v>
      </x:c>
      <x:c r="J2388" s="32" t="n">
        <x:v>0.374</x:v>
      </x:c>
      <x:c r="K2388" s="32" t="n">
        <x:v>0.85</x:v>
      </x:c>
      <x:c r="L2388" t="n">
        <x:v>0</x:v>
      </x:c>
      <x:c r="M2388" t="n">
        <x:v>6</x:v>
      </x:c>
      <x:c r="N2388" s="32" t="n">
        <x:v>0.154</x:v>
      </x:c>
    </x:row>
    <x:row r="2389">
      <x:c r="A2389" t="str">
        <x:v>C02388</x:v>
      </x:c>
      <x:c r="B2389" t="n">
        <x:v>37</x:v>
      </x:c>
      <x:c r="C2389" s="30" t="n">
        <x:v>28000</x:v>
      </x:c>
      <x:c r="D2389" t="n">
        <x:v>703</x:v>
      </x:c>
      <x:c r="E2389" t="n">
        <x:v>15</x:v>
      </x:c>
      <x:c r="F2389" t="str">
        <x:v>Classic</x:v>
      </x:c>
      <x:c r="G2389" t="str">
        <x:v>Digital</x:v>
      </x:c>
      <x:c r="H2389" s="60" t="n">
        <x:v>1960</x:v>
      </x:c>
      <x:c r="I2389" s="60" t="n">
        <x:v>150</x:v>
      </x:c>
      <x:c r="J2389" s="32" t="n">
        <x:v>0.289</x:v>
      </x:c>
      <x:c r="K2389" s="32" t="n">
        <x:v>0.807</x:v>
      </x:c>
      <x:c r="L2389" t="n">
        <x:v>0</x:v>
      </x:c>
      <x:c r="M2389" t="str"/>
      <x:c r="N2389" s="32" t="n">
        <x:v>0.153</x:v>
      </x:c>
    </x:row>
    <x:row r="2390">
      <x:c r="A2390" t="str">
        <x:v>C02389</x:v>
      </x:c>
      <x:c r="B2390" t="n">
        <x:v>21</x:v>
      </x:c>
      <x:c r="C2390" s="30" t="n">
        <x:v>62223</x:v>
      </x:c>
      <x:c r="D2390" t="n">
        <x:v>613</x:v>
      </x:c>
      <x:c r="E2390" t="n">
        <x:v>57</x:v>
      </x:c>
      <x:c r="F2390" t="str">
        <x:v>Classic</x:v>
      </x:c>
      <x:c r="G2390" t="str">
        <x:v>Digital</x:v>
      </x:c>
      <x:c r="H2390" s="60" t="n">
        <x:v>6392</x:v>
      </x:c>
      <x:c r="I2390" s="60" t="n">
        <x:v>557.95</x:v>
      </x:c>
      <x:c r="J2390" s="32" t="n">
        <x:v>0.695</x:v>
      </x:c>
      <x:c r="K2390" s="32" t="n">
        <x:v>0.714</x:v>
      </x:c>
      <x:c r="L2390" t="n">
        <x:v>0</x:v>
      </x:c>
      <x:c r="M2390" t="n">
        <x:v>8</x:v>
      </x:c>
      <x:c r="N2390" s="32" t="n">
        <x:v>0.064</x:v>
      </x:c>
    </x:row>
    <x:row r="2391">
      <x:c r="A2391" t="str">
        <x:v>C02390</x:v>
      </x:c>
      <x:c r="B2391" t="n">
        <x:v>28</x:v>
      </x:c>
      <x:c r="C2391" s="30" t="n">
        <x:v>60823</x:v>
      </x:c>
      <x:c r="D2391" t="n">
        <x:v>623</x:v>
      </x:c>
      <x:c r="E2391" t="n">
        <x:v>7</x:v>
      </x:c>
      <x:c r="F2391" t="str">
        <x:v>Classic</x:v>
      </x:c>
      <x:c r="G2391" t="str">
        <x:v>Digital</x:v>
      </x:c>
      <x:c r="H2391" s="60" t="n">
        <x:v>1148</x:v>
      </x:c>
      <x:c r="I2391" s="60" t="n">
        <x:v>437.22</x:v>
      </x:c>
      <x:c r="J2391" s="32" t="n">
        <x:v>0.432</x:v>
      </x:c>
      <x:c r="K2391" s="32" t="n">
        <x:v>0.745</x:v>
      </x:c>
      <x:c r="L2391" t="n">
        <x:v>1</x:v>
      </x:c>
      <x:c r="M2391" t="n">
        <x:v>8</x:v>
      </x:c>
      <x:c r="N2391" s="32" t="n">
        <x:v>0.094</x:v>
      </x:c>
    </x:row>
    <x:row r="2392">
      <x:c r="A2392" t="str">
        <x:v>C02391</x:v>
      </x:c>
      <x:c r="B2392" t="n">
        <x:v>23</x:v>
      </x:c>
      <x:c r="C2392" s="30" t="n">
        <x:v>59545</x:v>
      </x:c>
      <x:c r="D2392" t="n">
        <x:v>604</x:v>
      </x:c>
      <x:c r="E2392" t="n">
        <x:v>48</x:v>
      </x:c>
      <x:c r="F2392" t="str">
        <x:v>Classic</x:v>
      </x:c>
      <x:c r="G2392" t="str">
        <x:v>Branch</x:v>
      </x:c>
      <x:c r="H2392" s="60" t="n">
        <x:v>2342</x:v>
      </x:c>
      <x:c r="I2392" s="60" t="n">
        <x:v>739.98</x:v>
      </x:c>
      <x:c r="J2392" s="32" t="n">
        <x:v>0.622</x:v>
      </x:c>
      <x:c r="K2392" s="32" t="n">
        <x:v>0.629</x:v>
      </x:c>
      <x:c r="L2392" t="n">
        <x:v>0</x:v>
      </x:c>
      <x:c r="M2392" t="n">
        <x:v>7</x:v>
      </x:c>
      <x:c r="N2392" s="32" t="n">
        <x:v>0.098</x:v>
      </x:c>
    </x:row>
    <x:row r="2393">
      <x:c r="A2393" t="str">
        <x:v>C02392</x:v>
      </x:c>
      <x:c r="B2393" t="n">
        <x:v>41</x:v>
      </x:c>
      <x:c r="C2393" s="30" t="n">
        <x:v>28463</x:v>
      </x:c>
      <x:c r="D2393" t="n">
        <x:v>834</x:v>
      </x:c>
      <x:c r="E2393" t="n">
        <x:v>53</x:v>
      </x:c>
      <x:c r="F2393" t="str">
        <x:v>Gold</x:v>
      </x:c>
      <x:c r="G2393" t="str">
        <x:v>Digital</x:v>
      </x:c>
      <x:c r="H2393" s="60" t="n">
        <x:v>8810</x:v>
      </x:c>
      <x:c r="I2393" s="60" t="n">
        <x:v>1135.78</x:v>
      </x:c>
      <x:c r="J2393" s="32" t="n">
        <x:v>0.095</x:v>
      </x:c>
      <x:c r="K2393" s="32" t="n">
        <x:v>1</x:v>
      </x:c>
      <x:c r="L2393" t="n">
        <x:v>0</x:v>
      </x:c>
      <x:c r="M2393" t="n">
        <x:v>7</x:v>
      </x:c>
      <x:c r="N2393" s="32" t="n">
        <x:v>0.07</x:v>
      </x:c>
    </x:row>
    <x:row r="2394">
      <x:c r="A2394" t="str">
        <x:v>C02393</x:v>
      </x:c>
      <x:c r="B2394" t="n">
        <x:v>34</x:v>
      </x:c>
      <x:c r="C2394" s="30" t="n">
        <x:v>208268</x:v>
      </x:c>
      <x:c r="D2394" t="n">
        <x:v>794</x:v>
      </x:c>
      <x:c r="E2394" t="n">
        <x:v>50</x:v>
      </x:c>
      <x:c r="F2394" t="str">
        <x:v>Platinum</x:v>
      </x:c>
      <x:c r="G2394" t="str">
        <x:v>Branch</x:v>
      </x:c>
      <x:c r="H2394" s="60" t="n">
        <x:v>40000</x:v>
      </x:c>
      <x:c r="I2394" s="60" t="n">
        <x:v>4503.77</x:v>
      </x:c>
      <x:c r="J2394" s="32" t="n">
        <x:v>0.201</x:v>
      </x:c>
      <x:c r="K2394" s="32" t="n">
        <x:v>0.897</x:v>
      </x:c>
      <x:c r="L2394" t="n">
        <x:v>0</x:v>
      </x:c>
      <x:c r="M2394" t="n">
        <x:v>8</x:v>
      </x:c>
      <x:c r="N2394" s="32" t="n">
        <x:v>0.074</x:v>
      </x:c>
    </x:row>
    <x:row r="2395">
      <x:c r="A2395" t="str">
        <x:v>C02394</x:v>
      </x:c>
      <x:c r="B2395" t="n">
        <x:v>33</x:v>
      </x:c>
      <x:c r="C2395" s="30" t="n">
        <x:v>71091</x:v>
      </x:c>
      <x:c r="D2395" t="n">
        <x:v>645</x:v>
      </x:c>
      <x:c r="E2395" t="n">
        <x:v>26</x:v>
      </x:c>
      <x:c r="F2395" t="str">
        <x:v>Gold</x:v>
      </x:c>
      <x:c r="G2395" t="str">
        <x:v>Digital</x:v>
      </x:c>
      <x:c r="H2395" s="60" t="n">
        <x:v>11647</x:v>
      </x:c>
      <x:c r="I2395" s="60" t="n">
        <x:v>985.17</x:v>
      </x:c>
      <x:c r="J2395" s="32" t="n">
        <x:v>0.395</x:v>
      </x:c>
      <x:c r="K2395" s="32" t="n">
        <x:v>0.701</x:v>
      </x:c>
      <x:c r="L2395" t="n">
        <x:v>0</x:v>
      </x:c>
      <x:c r="M2395" t="n">
        <x:v>7</x:v>
      </x:c>
      <x:c r="N2395" s="32" t="n">
        <x:v>0.136</x:v>
      </x:c>
    </x:row>
    <x:row r="2396">
      <x:c r="A2396" t="str">
        <x:v>C02395</x:v>
      </x:c>
      <x:c r="B2396" t="n">
        <x:v>40</x:v>
      </x:c>
      <x:c r="C2396" s="30" t="n">
        <x:v>82207</x:v>
      </x:c>
      <x:c r="D2396" t="n">
        <x:v>721</x:v>
      </x:c>
      <x:c r="E2396" t="n">
        <x:v>9</x:v>
      </x:c>
      <x:c r="F2396" t="str">
        <x:v>Classic</x:v>
      </x:c>
      <x:c r="G2396" t="str">
        <x:v>Digital</x:v>
      </x:c>
      <x:c r="H2396" s="60" t="n">
        <x:v>8597</x:v>
      </x:c>
      <x:c r="I2396" s="60" t="n">
        <x:v>1050.44</x:v>
      </x:c>
      <x:c r="J2396" s="32" t="n">
        <x:v>0.382</x:v>
      </x:c>
      <x:c r="K2396" s="32" t="n">
        <x:v>0.978</x:v>
      </x:c>
      <x:c r="L2396" t="n">
        <x:v>0</x:v>
      </x:c>
      <x:c r="M2396" t="str"/>
      <x:c r="N2396" s="32" t="n">
        <x:v>0.19</x:v>
      </x:c>
    </x:row>
    <x:row r="2397">
      <x:c r="A2397" t="str">
        <x:v>C02396</x:v>
      </x:c>
      <x:c r="B2397" t="n">
        <x:v>61</x:v>
      </x:c>
      <x:c r="C2397" s="30" t="n">
        <x:v>163940</x:v>
      </x:c>
      <x:c r="D2397" t="n">
        <x:v>773</x:v>
      </x:c>
      <x:c r="E2397" t="n">
        <x:v>31</x:v>
      </x:c>
      <x:c r="F2397" t="str">
        <x:v>Classic</x:v>
      </x:c>
      <x:c r="G2397" t="str">
        <x:v>Direct Mail</x:v>
      </x:c>
      <x:c r="H2397" s="60" t="n">
        <x:v>19332</x:v>
      </x:c>
      <x:c r="I2397" s="60" t="n">
        <x:v>1935.15</x:v>
      </x:c>
      <x:c r="J2397" s="32" t="n">
        <x:v>0.33</x:v>
      </x:c>
      <x:c r="K2397" s="32" t="n">
        <x:v>0.901</x:v>
      </x:c>
      <x:c r="L2397" t="n">
        <x:v>0</x:v>
      </x:c>
      <x:c r="M2397" t="n">
        <x:v>7</x:v>
      </x:c>
      <x:c r="N2397" s="32" t="n">
        <x:v>0.13</x:v>
      </x:c>
    </x:row>
    <x:row r="2398">
      <x:c r="A2398" t="str">
        <x:v>C02397</x:v>
      </x:c>
      <x:c r="B2398" t="n">
        <x:v>39</x:v>
      </x:c>
      <x:c r="C2398" s="30" t="n">
        <x:v>49758</x:v>
      </x:c>
      <x:c r="D2398" t="n">
        <x:v>681</x:v>
      </x:c>
      <x:c r="E2398" t="n">
        <x:v>9</x:v>
      </x:c>
      <x:c r="F2398" t="str">
        <x:v>Classic</x:v>
      </x:c>
      <x:c r="G2398" t="str">
        <x:v>Partner</x:v>
      </x:c>
      <x:c r="H2398" s="60" t="n">
        <x:v>4565</x:v>
      </x:c>
      <x:c r="I2398" s="60" t="n">
        <x:v>521.52</x:v>
      </x:c>
      <x:c r="J2398" s="32" t="n">
        <x:v>0.386</x:v>
      </x:c>
      <x:c r="K2398" s="32" t="n">
        <x:v>0.802</x:v>
      </x:c>
      <x:c r="L2398" t="n">
        <x:v>0</x:v>
      </x:c>
      <x:c r="M2398" t="n">
        <x:v>6</x:v>
      </x:c>
      <x:c r="N2398" s="32" t="n">
        <x:v>0.157</x:v>
      </x:c>
    </x:row>
    <x:row r="2399">
      <x:c r="A2399" t="str">
        <x:v>C02398</x:v>
      </x:c>
      <x:c r="B2399" t="n">
        <x:v>52</x:v>
      </x:c>
      <x:c r="C2399" s="30" t="n">
        <x:v>82218</x:v>
      </x:c>
      <x:c r="D2399" t="n">
        <x:v>645</x:v>
      </x:c>
      <x:c r="E2399" t="n">
        <x:v>74</x:v>
      </x:c>
      <x:c r="F2399" t="str">
        <x:v>Classic</x:v>
      </x:c>
      <x:c r="G2399" t="str">
        <x:v>Partner</x:v>
      </x:c>
      <x:c r="H2399" s="60" t="n">
        <x:v>6304</x:v>
      </x:c>
      <x:c r="I2399" s="60" t="n">
        <x:v>991.7</x:v>
      </x:c>
      <x:c r="J2399" s="32" t="n">
        <x:v>0.586</x:v>
      </x:c>
      <x:c r="K2399" s="32" t="n">
        <x:v>0.794</x:v>
      </x:c>
      <x:c r="L2399" t="n">
        <x:v>1</x:v>
      </x:c>
      <x:c r="M2399" t="n">
        <x:v>9</x:v>
      </x:c>
      <x:c r="N2399" s="32" t="n">
        <x:v>0.02</x:v>
      </x:c>
    </x:row>
    <x:row r="2400">
      <x:c r="A2400" t="str">
        <x:v>C02399</x:v>
      </x:c>
      <x:c r="B2400" t="n">
        <x:v>45</x:v>
      </x:c>
      <x:c r="C2400" s="30" t="n">
        <x:v>80499</x:v>
      </x:c>
      <x:c r="D2400" t="n">
        <x:v>569</x:v>
      </x:c>
      <x:c r="E2400" t="n">
        <x:v>13</x:v>
      </x:c>
      <x:c r="F2400" t="str">
        <x:v>Classic</x:v>
      </x:c>
      <x:c r="G2400" t="str">
        <x:v> Partner</x:v>
      </x:c>
      <x:c r="H2400" s="60" t="n">
        <x:v>1354</x:v>
      </x:c>
      <x:c r="I2400" s="60" t="n">
        <x:v>588.39</x:v>
      </x:c>
      <x:c r="J2400" s="32" t="n">
        <x:v>0.599</x:v>
      </x:c>
      <x:c r="K2400" s="32" t="n">
        <x:v>0.622</x:v>
      </x:c>
      <x:c r="L2400" t="n">
        <x:v>1</x:v>
      </x:c>
      <x:c r="M2400" t="n">
        <x:v>7</x:v>
      </x:c>
      <x:c r="N2400" s="32" t="n">
        <x:v>0.126</x:v>
      </x:c>
    </x:row>
    <x:row r="2401">
      <x:c r="A2401" t="str">
        <x:v>C02400</x:v>
      </x:c>
      <x:c r="B2401" t="n">
        <x:v>53</x:v>
      </x:c>
      <x:c r="C2401" s="30" t="n">
        <x:v>39524</x:v>
      </x:c>
      <x:c r="D2401" t="n">
        <x:v>659</x:v>
      </x:c>
      <x:c r="E2401" t="n">
        <x:v>41</x:v>
      </x:c>
      <x:c r="F2401" t="str">
        <x:v>Classic</x:v>
      </x:c>
      <x:c r="G2401" t="str">
        <x:v>Digital</x:v>
      </x:c>
      <x:c r="H2401" s="60" t="n">
        <x:v>4491</x:v>
      </x:c>
      <x:c r="I2401" s="60" t="n">
        <x:v>204.78</x:v>
      </x:c>
      <x:c r="J2401" s="32" t="n">
        <x:v>0.431</x:v>
      </x:c>
      <x:c r="K2401" s="32" t="n">
        <x:v>0.606</x:v>
      </x:c>
      <x:c r="L2401" t="n">
        <x:v>0</x:v>
      </x:c>
      <x:c r="M2401" t="n">
        <x:v>10</x:v>
      </x:c>
      <x:c r="N2401" s="32" t="n">
        <x:v>0.02</x:v>
      </x:c>
    </x:row>
    <x:row r="2402">
      <x:c r="A2402" t="str">
        <x:v>C02401</x:v>
      </x:c>
      <x:c r="B2402" t="n">
        <x:v>42</x:v>
      </x:c>
      <x:c r="C2402" s="30" t="n">
        <x:v>69121</x:v>
      </x:c>
      <x:c r="D2402" t="n">
        <x:v>775</x:v>
      </x:c>
      <x:c r="E2402" t="n">
        <x:v>29</x:v>
      </x:c>
      <x:c r="F2402" t="str">
        <x:v>Gold</x:v>
      </x:c>
      <x:c r="G2402" t="str">
        <x:v>Direct Mail</x:v>
      </x:c>
      <x:c r="H2402" s="60" t="n">
        <x:v>13740</x:v>
      </x:c>
      <x:c r="I2402" s="60" t="n">
        <x:v>1172.35</x:v>
      </x:c>
      <x:c r="J2402" s="32" t="n">
        <x:v>0.3</x:v>
      </x:c>
      <x:c r="K2402" s="32" t="n">
        <x:v>0.745</x:v>
      </x:c>
      <x:c r="L2402" t="n">
        <x:v>0</x:v>
      </x:c>
      <x:c r="M2402" t="n">
        <x:v>6</x:v>
      </x:c>
      <x:c r="N2402" s="32" t="n">
        <x:v>0.198</x:v>
      </x:c>
    </x:row>
    <x:row r="2403">
      <x:c r="A2403" t="str">
        <x:v>C02402</x:v>
      </x:c>
      <x:c r="B2403" t="n">
        <x:v>46</x:v>
      </x:c>
      <x:c r="C2403" s="30" t="n">
        <x:v>80502</x:v>
      </x:c>
      <x:c r="D2403" t="n">
        <x:v>776</x:v>
      </x:c>
      <x:c r="E2403" t="n">
        <x:v>42</x:v>
      </x:c>
      <x:c r="F2403" t="str">
        <x:v>Platinum</x:v>
      </x:c>
      <x:c r="G2403" t="str">
        <x:v>Direct Mail</x:v>
      </x:c>
      <x:c r="H2403" s="60" t="n">
        <x:v>20527</x:v>
      </x:c>
      <x:c r="I2403" s="60" t="n">
        <x:v>2427.9</x:v>
      </x:c>
      <x:c r="J2403" s="32" t="n">
        <x:v>0.151</x:v>
      </x:c>
      <x:c r="K2403" s="32" t="n">
        <x:v>0.768</x:v>
      </x:c>
      <x:c r="L2403" t="n">
        <x:v>0</x:v>
      </x:c>
      <x:c r="M2403" t="n">
        <x:v>6</x:v>
      </x:c>
      <x:c r="N2403" s="32" t="n">
        <x:v>0.189</x:v>
      </x:c>
    </x:row>
    <x:row r="2404">
      <x:c r="A2404" t="str">
        <x:v>C02403</x:v>
      </x:c>
      <x:c r="B2404" t="n">
        <x:v>58</x:v>
      </x:c>
      <x:c r="C2404" s="30" t="n">
        <x:v>77666</x:v>
      </x:c>
      <x:c r="D2404" t="n">
        <x:v>737</x:v>
      </x:c>
      <x:c r="E2404" t="n">
        <x:v>24</x:v>
      </x:c>
      <x:c r="F2404" t="str">
        <x:v>Classic</x:v>
      </x:c>
      <x:c r="G2404" t="str">
        <x:v>Branch</x:v>
      </x:c>
      <x:c r="H2404" s="60" t="n">
        <x:v>7364</x:v>
      </x:c>
      <x:c r="I2404" s="60" t="n">
        <x:v>884.46</x:v>
      </x:c>
      <x:c r="J2404" s="32" t="n">
        <x:v>0.326</x:v>
      </x:c>
      <x:c r="K2404" s="32" t="n">
        <x:v>0.949</x:v>
      </x:c>
      <x:c r="L2404" t="n">
        <x:v>1</x:v>
      </x:c>
      <x:c r="M2404" t="n">
        <x:v>6</x:v>
      </x:c>
      <x:c r="N2404" s="32" t="n">
        <x:v>0.147</x:v>
      </x:c>
    </x:row>
    <x:row r="2405">
      <x:c r="A2405" t="str">
        <x:v>C02404</x:v>
      </x:c>
      <x:c r="B2405" t="n">
        <x:v>42</x:v>
      </x:c>
      <x:c r="C2405" s="30" t="n">
        <x:v>159528</x:v>
      </x:c>
      <x:c r="D2405" t="n">
        <x:v>735</x:v>
      </x:c>
      <x:c r="E2405" t="n">
        <x:v>27</x:v>
      </x:c>
      <x:c r="F2405" t="str">
        <x:v>Platinum</x:v>
      </x:c>
      <x:c r="G2405" t="str">
        <x:v>Digital</x:v>
      </x:c>
      <x:c r="H2405" s="60" t="n">
        <x:v>34149</x:v>
      </x:c>
      <x:c r="I2405" s="60" t="n">
        <x:v>3567.17</x:v>
      </x:c>
      <x:c r="J2405" s="32" t="n">
        <x:v>0.256</x:v>
      </x:c>
      <x:c r="K2405" s="32" t="n">
        <x:v>0.828</x:v>
      </x:c>
      <x:c r="L2405" t="n">
        <x:v>0</x:v>
      </x:c>
      <x:c r="M2405" t="n">
        <x:v>8</x:v>
      </x:c>
      <x:c r="N2405" s="32" t="n">
        <x:v>0.054</x:v>
      </x:c>
    </x:row>
    <x:row r="2406">
      <x:c r="A2406" t="str">
        <x:v>C02405</x:v>
      </x:c>
      <x:c r="B2406" t="n">
        <x:v>24</x:v>
      </x:c>
      <x:c r="C2406" s="30" t="n">
        <x:v>84131</x:v>
      </x:c>
      <x:c r="D2406" t="n">
        <x:v>638</x:v>
      </x:c>
      <x:c r="E2406" t="n">
        <x:v>15</x:v>
      </x:c>
      <x:c r="F2406" t="str">
        <x:v> Classic</x:v>
      </x:c>
      <x:c r="G2406" t="str">
        <x:v>Digital</x:v>
      </x:c>
      <x:c r="H2406" s="60" t="n">
        <x:v>2905</x:v>
      </x:c>
      <x:c r="I2406" s="60" t="n">
        <x:v>527.84</x:v>
      </x:c>
      <x:c r="J2406" s="32" t="n">
        <x:v>0.403</x:v>
      </x:c>
      <x:c r="K2406" s="32" t="n">
        <x:v>0.755</x:v>
      </x:c>
      <x:c r="L2406" t="n">
        <x:v>0</x:v>
      </x:c>
      <x:c r="M2406" t="n">
        <x:v>9</x:v>
      </x:c>
      <x:c r="N2406" s="32" t="n">
        <x:v>0.02</x:v>
      </x:c>
    </x:row>
    <x:row r="2407">
      <x:c r="A2407" t="str">
        <x:v>C02406</x:v>
      </x:c>
      <x:c r="B2407" t="n">
        <x:v>38</x:v>
      </x:c>
      <x:c r="C2407" s="30" t="n">
        <x:v>37158</x:v>
      </x:c>
      <x:c r="D2407" t="n">
        <x:v>653</x:v>
      </x:c>
      <x:c r="E2407" t="n">
        <x:v>28</x:v>
      </x:c>
      <x:c r="F2407" t="str">
        <x:v>Classic</x:v>
      </x:c>
      <x:c r="G2407" t="str">
        <x:v>Branch</x:v>
      </x:c>
      <x:c r="H2407" s="60" t="n">
        <x:v>4767</x:v>
      </x:c>
      <x:c r="I2407" s="60" t="n">
        <x:v>621.63</x:v>
      </x:c>
      <x:c r="J2407" s="32" t="n">
        <x:v>0.267</x:v>
      </x:c>
      <x:c r="K2407" s="32" t="n">
        <x:v>0.647</x:v>
      </x:c>
      <x:c r="L2407" t="n">
        <x:v>0</x:v>
      </x:c>
      <x:c r="M2407" t="n">
        <x:v>6</x:v>
      </x:c>
      <x:c r="N2407" s="32" t="n">
        <x:v>0.183</x:v>
      </x:c>
    </x:row>
    <x:row r="2408">
      <x:c r="A2408" t="str">
        <x:v>C02407</x:v>
      </x:c>
      <x:c r="B2408" t="n">
        <x:v>35</x:v>
      </x:c>
      <x:c r="C2408" s="30" t="n">
        <x:v>37330</x:v>
      </x:c>
      <x:c r="D2408" t="n">
        <x:v>699</x:v>
      </x:c>
      <x:c r="E2408" t="n">
        <x:v>37</x:v>
      </x:c>
      <x:c r="F2408" t="str">
        <x:v>Classic</x:v>
      </x:c>
      <x:c r="G2408" t="str">
        <x:v>Direct Mail</x:v>
      </x:c>
      <x:c r="H2408" s="60" t="n">
        <x:v>6826</x:v>
      </x:c>
      <x:c r="I2408" s="60" t="n">
        <x:v>150</x:v>
      </x:c>
      <x:c r="J2408" s="32" t="n">
        <x:v>0.205</x:v>
      </x:c>
      <x:c r="K2408" s="32" t="n">
        <x:v>0.72</x:v>
      </x:c>
      <x:c r="L2408" t="n">
        <x:v>0</x:v>
      </x:c>
      <x:c r="M2408" t="n">
        <x:v>7</x:v>
      </x:c>
      <x:c r="N2408" s="32" t="n">
        <x:v>0.14</x:v>
      </x:c>
    </x:row>
    <x:row r="2409">
      <x:c r="A2409" t="str">
        <x:v>C02408</x:v>
      </x:c>
      <x:c r="B2409" t="n">
        <x:v>47</x:v>
      </x:c>
      <x:c r="C2409" s="30" t="n">
        <x:v>81817</x:v>
      </x:c>
      <x:c r="D2409" t="n">
        <x:v>629</x:v>
      </x:c>
      <x:c r="E2409" t="n">
        <x:v>25</x:v>
      </x:c>
      <x:c r="F2409" t="str">
        <x:v>Gold</x:v>
      </x:c>
      <x:c r="G2409" t="str">
        <x:v>Digital</x:v>
      </x:c>
      <x:c r="H2409" s="60" t="n">
        <x:v>11328</x:v>
      </x:c>
      <x:c r="I2409" s="60" t="n">
        <x:v>1427.59</x:v>
      </x:c>
      <x:c r="J2409" s="32" t="n">
        <x:v>0.365</x:v>
      </x:c>
      <x:c r="K2409" s="32" t="n">
        <x:v>0.71</x:v>
      </x:c>
      <x:c r="L2409" t="n">
        <x:v>0</x:v>
      </x:c>
      <x:c r="M2409" t="n">
        <x:v>8</x:v>
      </x:c>
      <x:c r="N2409" s="32" t="n">
        <x:v>0.077</x:v>
      </x:c>
    </x:row>
    <x:row r="2410">
      <x:c r="A2410" t="str">
        <x:v>C02409</x:v>
      </x:c>
      <x:c r="B2410" t="n">
        <x:v>59</x:v>
      </x:c>
      <x:c r="C2410" s="30" t="n">
        <x:v>94271</x:v>
      </x:c>
      <x:c r="D2410" t="n">
        <x:v>670</x:v>
      </x:c>
      <x:c r="E2410" t="n">
        <x:v>19</x:v>
      </x:c>
      <x:c r="F2410" t="str">
        <x:v>Gold</x:v>
      </x:c>
      <x:c r="G2410" t="str">
        <x:v>Partner</x:v>
      </x:c>
      <x:c r="H2410" s="60" t="n">
        <x:v>10890</x:v>
      </x:c>
      <x:c r="I2410" s="60" t="n">
        <x:v>1068.64</x:v>
      </x:c>
      <x:c r="J2410" s="32" t="n">
        <x:v>0.27</x:v>
      </x:c>
      <x:c r="K2410" s="32" t="n">
        <x:v>0.678</x:v>
      </x:c>
      <x:c r="L2410" t="n">
        <x:v>0</x:v>
      </x:c>
      <x:c r="M2410" t="n">
        <x:v>9</x:v>
      </x:c>
      <x:c r="N2410" s="32" t="n">
        <x:v>0.02</x:v>
      </x:c>
    </x:row>
    <x:row r="2411">
      <x:c r="A2411" t="str">
        <x:v>C02410</x:v>
      </x:c>
      <x:c r="B2411" t="n">
        <x:v>43</x:v>
      </x:c>
      <x:c r="C2411" s="30" t="n">
        <x:v>42705</x:v>
      </x:c>
      <x:c r="D2411" t="n">
        <x:v>727</x:v>
      </x:c>
      <x:c r="E2411" t="n">
        <x:v>69</x:v>
      </x:c>
      <x:c r="F2411" t="str">
        <x:v>Gold</x:v>
      </x:c>
      <x:c r="G2411" t="str">
        <x:v>Branch</x:v>
      </x:c>
      <x:c r="H2411" s="60" t="n">
        <x:v>8536</x:v>
      </x:c>
      <x:c r="I2411" s="60" t="n">
        <x:v>1484.29</x:v>
      </x:c>
      <x:c r="J2411" s="32" t="n">
        <x:v>0.233</x:v>
      </x:c>
      <x:c r="K2411" s="32" t="n">
        <x:v>0.895</x:v>
      </x:c>
      <x:c r="L2411" t="n">
        <x:v>0</x:v>
      </x:c>
      <x:c r="M2411" t="n">
        <x:v>5</x:v>
      </x:c>
      <x:c r="N2411" s="32" t="n">
        <x:v>0.212</x:v>
      </x:c>
    </x:row>
    <x:row r="2412">
      <x:c r="A2412" t="str">
        <x:v>C02411</x:v>
      </x:c>
      <x:c r="B2412" t="n">
        <x:v>50</x:v>
      </x:c>
      <x:c r="C2412" s="30" t="n">
        <x:v>38053</x:v>
      </x:c>
      <x:c r="D2412" t="n">
        <x:v>775</x:v>
      </x:c>
      <x:c r="E2412" t="n">
        <x:v>27</x:v>
      </x:c>
      <x:c r="F2412" t="str">
        <x:v>Gold</x:v>
      </x:c>
      <x:c r="G2412" t="str">
        <x:v>DIGITAL</x:v>
      </x:c>
      <x:c r="H2412" s="60" t="n">
        <x:v>8906</x:v>
      </x:c>
      <x:c r="I2412" s="60" t="n">
        <x:v>919.04</x:v>
      </x:c>
      <x:c r="J2412" s="32" t="n">
        <x:v>0.261</x:v>
      </x:c>
      <x:c r="K2412" s="32" t="n">
        <x:v>0.959</x:v>
      </x:c>
      <x:c r="L2412" t="n">
        <x:v>0</x:v>
      </x:c>
      <x:c r="M2412" t="n">
        <x:v>7</x:v>
      </x:c>
      <x:c r="N2412" s="32" t="n">
        <x:v>0.092</x:v>
      </x:c>
    </x:row>
    <x:row r="2413">
      <x:c r="A2413" t="str">
        <x:v>C02412</x:v>
      </x:c>
      <x:c r="B2413" t="n">
        <x:v>46</x:v>
      </x:c>
      <x:c r="C2413" s="30" t="n">
        <x:v>85642</x:v>
      </x:c>
      <x:c r="D2413" t="n">
        <x:v>622</x:v>
      </x:c>
      <x:c r="E2413" t="n">
        <x:v>43</x:v>
      </x:c>
      <x:c r="F2413" t="str">
        <x:v>Gold</x:v>
      </x:c>
      <x:c r="G2413" t="str">
        <x:v>Partner</x:v>
      </x:c>
      <x:c r="H2413" s="60" t="n">
        <x:v>9791</x:v>
      </x:c>
      <x:c r="I2413" s="60" t="n">
        <x:v>1507.39</x:v>
      </x:c>
      <x:c r="J2413" s="32" t="n">
        <x:v>0.422</x:v>
      </x:c>
      <x:c r="K2413" s="32" t="n">
        <x:v>0.676</x:v>
      </x:c>
      <x:c r="L2413" t="n">
        <x:v>0</x:v>
      </x:c>
      <x:c r="M2413" t="n">
        <x:v>7</x:v>
      </x:c>
      <x:c r="N2413" s="32" t="n">
        <x:v>0.093</x:v>
      </x:c>
    </x:row>
    <x:row r="2414">
      <x:c r="A2414" t="str">
        <x:v>C02413</x:v>
      </x:c>
      <x:c r="B2414" t="n">
        <x:v>59</x:v>
      </x:c>
      <x:c r="C2414" s="30" t="n">
        <x:v>116558</x:v>
      </x:c>
      <x:c r="D2414" t="n">
        <x:v>640</x:v>
      </x:c>
      <x:c r="E2414" t="n">
        <x:v>50</x:v>
      </x:c>
      <x:c r="F2414" t="str">
        <x:v>Gold </x:v>
      </x:c>
      <x:c r="G2414" t="str">
        <x:v>Direct Mail</x:v>
      </x:c>
      <x:c r="H2414" s="60" t="n">
        <x:v>12960</x:v>
      </x:c>
      <x:c r="I2414" s="60" t="n">
        <x:v>1267.12</x:v>
      </x:c>
      <x:c r="J2414" s="32" t="n">
        <x:v>0.419</x:v>
      </x:c>
      <x:c r="K2414" s="32" t="n">
        <x:v>0.579</x:v>
      </x:c>
      <x:c r="L2414" t="n">
        <x:v>0</x:v>
      </x:c>
      <x:c r="M2414" t="n">
        <x:v>10</x:v>
      </x:c>
      <x:c r="N2414" s="32" t="n">
        <x:v>0.02</x:v>
      </x:c>
    </x:row>
    <x:row r="2415">
      <x:c r="A2415" t="str">
        <x:v>C02414</x:v>
      </x:c>
      <x:c r="B2415" t="n">
        <x:v>31</x:v>
      </x:c>
      <x:c r="C2415" s="30" t="n">
        <x:v>141958</x:v>
      </x:c>
      <x:c r="D2415" t="n">
        <x:v>689</x:v>
      </x:c>
      <x:c r="E2415" t="n">
        <x:v>35</x:v>
      </x:c>
      <x:c r="F2415" t="str">
        <x:v>Platinum</x:v>
      </x:c>
      <x:c r="G2415" t="str">
        <x:v> Direct Mail</x:v>
      </x:c>
      <x:c r="H2415" s="60" t="n">
        <x:v>30447</x:v>
      </x:c>
      <x:c r="I2415" s="60" t="n">
        <x:v>2817.33</x:v>
      </x:c>
      <x:c r="J2415" s="32" t="n">
        <x:v>0.351</x:v>
      </x:c>
      <x:c r="K2415" s="32" t="n">
        <x:v>0.782</x:v>
      </x:c>
      <x:c r="L2415" t="n">
        <x:v>0</x:v>
      </x:c>
      <x:c r="M2415" t="n">
        <x:v>6</x:v>
      </x:c>
      <x:c r="N2415" s="32" t="n">
        <x:v>0.173</x:v>
      </x:c>
    </x:row>
    <x:row r="2416">
      <x:c r="A2416" t="str">
        <x:v>C02415</x:v>
      </x:c>
      <x:c r="B2416" t="n">
        <x:v>45</x:v>
      </x:c>
      <x:c r="C2416" s="30" t="n">
        <x:v>102662</x:v>
      </x:c>
      <x:c r="D2416" t="n">
        <x:v>622</x:v>
      </x:c>
      <x:c r="E2416" t="n">
        <x:v>38</x:v>
      </x:c>
      <x:c r="F2416" t="str">
        <x:v>Classic</x:v>
      </x:c>
      <x:c r="G2416" t="str">
        <x:v>Direct Mail</x:v>
      </x:c>
      <x:c r="H2416" s="60" t="n">
        <x:v>8005</x:v>
      </x:c>
      <x:c r="I2416" s="60" t="n">
        <x:v>1042.73</x:v>
      </x:c>
      <x:c r="J2416" s="32" t="n">
        <x:v>0.403</x:v>
      </x:c>
      <x:c r="K2416" s="32" t="n">
        <x:v>0.65</x:v>
      </x:c>
      <x:c r="L2416" t="n">
        <x:v>0</x:v>
      </x:c>
      <x:c r="M2416" t="n">
        <x:v>9</x:v>
      </x:c>
      <x:c r="N2416" s="32" t="n">
        <x:v>0.02</x:v>
      </x:c>
    </x:row>
    <x:row r="2417">
      <x:c r="A2417" t="str">
        <x:v>C02416</x:v>
      </x:c>
      <x:c r="B2417" t="n">
        <x:v>54</x:v>
      </x:c>
      <x:c r="C2417" s="30" t="n">
        <x:v>118958</x:v>
      </x:c>
      <x:c r="D2417" t="n">
        <x:v>722</x:v>
      </x:c>
      <x:c r="E2417" t="n">
        <x:v>49</x:v>
      </x:c>
      <x:c r="F2417" t="str">
        <x:v>Platinum</x:v>
      </x:c>
      <x:c r="G2417" t="str">
        <x:v>Partner</x:v>
      </x:c>
      <x:c r="H2417" s="60" t="n">
        <x:v>25007</x:v>
      </x:c>
      <x:c r="I2417" s="60" t="n">
        <x:v>2515.85</x:v>
      </x:c>
      <x:c r="J2417" s="32" t="n">
        <x:v>0.351</x:v>
      </x:c>
      <x:c r="K2417" s="32" t="n">
        <x:v>0.869</x:v>
      </x:c>
      <x:c r="L2417" t="n">
        <x:v>0</x:v>
      </x:c>
      <x:c r="M2417" t="str"/>
      <x:c r="N2417" s="32" t="n">
        <x:v>0.129</x:v>
      </x:c>
    </x:row>
    <x:row r="2418">
      <x:c r="A2418" t="str">
        <x:v>C02417</x:v>
      </x:c>
      <x:c r="B2418" t="n">
        <x:v>32</x:v>
      </x:c>
      <x:c r="C2418" s="30" t="n">
        <x:v>64239</x:v>
      </x:c>
      <x:c r="D2418" t="n">
        <x:v>710</x:v>
      </x:c>
      <x:c r="E2418" t="n">
        <x:v>46</x:v>
      </x:c>
      <x:c r="F2418" t="str">
        <x:v>Gold</x:v>
      </x:c>
      <x:c r="G2418" t="str">
        <x:v>Partner</x:v>
      </x:c>
      <x:c r="H2418" s="60" t="n">
        <x:v>11072</x:v>
      </x:c>
      <x:c r="I2418" s="60" t="n">
        <x:v>1024.99</x:v>
      </x:c>
      <x:c r="J2418" s="32" t="n">
        <x:v>0.498</x:v>
      </x:c>
      <x:c r="K2418" s="32" t="n">
        <x:v>0.917</x:v>
      </x:c>
      <x:c r="L2418" t="n">
        <x:v>0</x:v>
      </x:c>
      <x:c r="M2418" t="n">
        <x:v>7</x:v>
      </x:c>
      <x:c r="N2418" s="32" t="n">
        <x:v>0.132</x:v>
      </x:c>
    </x:row>
    <x:row r="2419">
      <x:c r="A2419" t="str">
        <x:v>C02418</x:v>
      </x:c>
      <x:c r="B2419" t="n">
        <x:v>50</x:v>
      </x:c>
      <x:c r="C2419" s="30" t="n">
        <x:v>40794</x:v>
      </x:c>
      <x:c r="D2419" t="n">
        <x:v>632</x:v>
      </x:c>
      <x:c r="E2419" t="n">
        <x:v>47</x:v>
      </x:c>
      <x:c r="F2419" t="str">
        <x:v>Classic</x:v>
      </x:c>
      <x:c r="G2419" t="str">
        <x:v>Digital</x:v>
      </x:c>
      <x:c r="H2419" s="60" t="n">
        <x:v>1000</x:v>
      </x:c>
      <x:c r="I2419" s="60" t="n">
        <x:v>162.23</x:v>
      </x:c>
      <x:c r="J2419" s="32" t="n">
        <x:v>0.449</x:v>
      </x:c>
      <x:c r="K2419" s="32" t="n">
        <x:v>0.676</x:v>
      </x:c>
      <x:c r="L2419" t="n">
        <x:v>0</x:v>
      </x:c>
      <x:c r="M2419" t="n">
        <x:v>4</x:v>
      </x:c>
      <x:c r="N2419" s="32" t="n">
        <x:v>0.253</x:v>
      </x:c>
    </x:row>
    <x:row r="2420">
      <x:c r="A2420" t="str">
        <x:v>C02419</x:v>
      </x:c>
      <x:c r="B2420" t="n">
        <x:v>34</x:v>
      </x:c>
      <x:c r="C2420" s="30" t="n">
        <x:v>48703</x:v>
      </x:c>
      <x:c r="D2420" t="n">
        <x:v>614</x:v>
      </x:c>
      <x:c r="E2420" t="n">
        <x:v>14</x:v>
      </x:c>
      <x:c r="F2420" t="str">
        <x:v>Classic</x:v>
      </x:c>
      <x:c r="G2420" t="str">
        <x:v>Digital</x:v>
      </x:c>
      <x:c r="H2420" s="60" t="n">
        <x:v>2937</x:v>
      </x:c>
      <x:c r="I2420" s="60" t="n">
        <x:v>374.14</x:v>
      </x:c>
      <x:c r="J2420" s="32" t="n">
        <x:v>0.634</x:v>
      </x:c>
      <x:c r="K2420" s="32" t="n">
        <x:v>0.745</x:v>
      </x:c>
      <x:c r="L2420" t="n">
        <x:v>0</x:v>
      </x:c>
      <x:c r="M2420" t="n">
        <x:v>6</x:v>
      </x:c>
      <x:c r="N2420" s="32" t="n">
        <x:v>0.166</x:v>
      </x:c>
    </x:row>
    <x:row r="2421">
      <x:c r="A2421" t="str">
        <x:v>C02420</x:v>
      </x:c>
      <x:c r="B2421" t="n">
        <x:v>58</x:v>
      </x:c>
      <x:c r="C2421" s="30" t="n">
        <x:v>224342</x:v>
      </x:c>
      <x:c r="D2421" t="n">
        <x:v>724</x:v>
      </x:c>
      <x:c r="E2421" t="n">
        <x:v>82</x:v>
      </x:c>
      <x:c r="F2421" t="str">
        <x:v>Platinum</x:v>
      </x:c>
      <x:c r="G2421" t="str">
        <x:v>Partner</x:v>
      </x:c>
      <x:c r="H2421" s="60" t="n">
        <x:v>40000</x:v>
      </x:c>
      <x:c r="I2421" s="60" t="n">
        <x:v>4364.16</x:v>
      </x:c>
      <x:c r="J2421" s="32" t="n">
        <x:v>0.527</x:v>
      </x:c>
      <x:c r="K2421" s="32" t="n">
        <x:v>0.789</x:v>
      </x:c>
      <x:c r="L2421" t="n">
        <x:v>0</x:v>
      </x:c>
      <x:c r="M2421" t="n">
        <x:v>8</x:v>
      </x:c>
      <x:c r="N2421" s="32" t="n">
        <x:v>0.031</x:v>
      </x:c>
    </x:row>
    <x:row r="2422">
      <x:c r="A2422" t="str">
        <x:v>C02421</x:v>
      </x:c>
      <x:c r="B2422" t="n">
        <x:v>47</x:v>
      </x:c>
      <x:c r="C2422" s="30" t="n">
        <x:v>126214</x:v>
      </x:c>
      <x:c r="D2422" t="n">
        <x:v>676</x:v>
      </x:c>
      <x:c r="E2422" t="n">
        <x:v>15</x:v>
      </x:c>
      <x:c r="F2422" t="str">
        <x:v>Platinum</x:v>
      </x:c>
      <x:c r="G2422" t="str">
        <x:v>Digital</x:v>
      </x:c>
      <x:c r="H2422" s="60" t="n">
        <x:v>27641</x:v>
      </x:c>
      <x:c r="I2422" s="60" t="n">
        <x:v>3359.8</x:v>
      </x:c>
      <x:c r="J2422" s="32" t="n">
        <x:v>0.442</x:v>
      </x:c>
      <x:c r="K2422" s="32" t="n">
        <x:v>0.764</x:v>
      </x:c>
      <x:c r="L2422" t="n">
        <x:v>0</x:v>
      </x:c>
      <x:c r="M2422" t="n">
        <x:v>10</x:v>
      </x:c>
      <x:c r="N2422" s="32" t="n">
        <x:v>0.02</x:v>
      </x:c>
    </x:row>
    <x:row r="2423">
      <x:c r="A2423" t="str">
        <x:v>C02422</x:v>
      </x:c>
      <x:c r="B2423" t="n">
        <x:v>41</x:v>
      </x:c>
      <x:c r="C2423" s="30" t="n">
        <x:v>123437</x:v>
      </x:c>
      <x:c r="D2423" t="n">
        <x:v>646</x:v>
      </x:c>
      <x:c r="E2423" t="n">
        <x:v>43</x:v>
      </x:c>
      <x:c r="F2423" t="str">
        <x:v>Platinum </x:v>
      </x:c>
      <x:c r="G2423" t="str">
        <x:v>Digital</x:v>
      </x:c>
      <x:c r="H2423" s="60" t="n">
        <x:v>25610</x:v>
      </x:c>
      <x:c r="I2423" s="60" t="n">
        <x:v>2664.93</x:v>
      </x:c>
      <x:c r="J2423" s="32" t="n">
        <x:v>0.472</x:v>
      </x:c>
      <x:c r="K2423" s="32" t="n">
        <x:v>0.617</x:v>
      </x:c>
      <x:c r="L2423" t="n">
        <x:v>0</x:v>
      </x:c>
      <x:c r="M2423" t="n">
        <x:v>9</x:v>
      </x:c>
      <x:c r="N2423" s="32" t="n">
        <x:v>0.02</x:v>
      </x:c>
    </x:row>
    <x:row r="2424">
      <x:c r="A2424" t="str">
        <x:v>C02423</x:v>
      </x:c>
      <x:c r="B2424" t="n">
        <x:v>46</x:v>
      </x:c>
      <x:c r="C2424" s="30" t="n">
        <x:v>114834</x:v>
      </x:c>
      <x:c r="D2424" t="n">
        <x:v>640</x:v>
      </x:c>
      <x:c r="E2424" t="n">
        <x:v>33</x:v>
      </x:c>
      <x:c r="F2424" t="str">
        <x:v>Classic</x:v>
      </x:c>
      <x:c r="G2424" t="str">
        <x:v>Partner</x:v>
      </x:c>
      <x:c r="H2424" s="60" t="n">
        <x:v>6645</x:v>
      </x:c>
      <x:c r="I2424" s="60" t="n">
        <x:v>861.5</x:v>
      </x:c>
      <x:c r="J2424" s="32" t="n">
        <x:v>0.297</x:v>
      </x:c>
      <x:c r="K2424" s="32" t="n">
        <x:v>0.734</x:v>
      </x:c>
      <x:c r="L2424" t="n">
        <x:v>0</x:v>
      </x:c>
      <x:c r="M2424" t="n">
        <x:v>8</x:v>
      </x:c>
      <x:c r="N2424" s="32" t="n">
        <x:v>0.103</x:v>
      </x:c>
    </x:row>
    <x:row r="2425">
      <x:c r="A2425" t="str">
        <x:v>C02424</x:v>
      </x:c>
      <x:c r="B2425" t="n">
        <x:v>54</x:v>
      </x:c>
      <x:c r="C2425" s="30" t="n">
        <x:v>96149</x:v>
      </x:c>
      <x:c r="D2425" t="n">
        <x:v>717</x:v>
      </x:c>
      <x:c r="E2425" t="n">
        <x:v>59</x:v>
      </x:c>
      <x:c r="F2425" t="str">
        <x:v>Gold</x:v>
      </x:c>
      <x:c r="G2425" t="str">
        <x:v>Digital</x:v>
      </x:c>
      <x:c r="H2425" s="60" t="n">
        <x:v>16592</x:v>
      </x:c>
      <x:c r="I2425" s="60" t="n">
        <x:v>1634.28</x:v>
      </x:c>
      <x:c r="J2425" s="32" t="n">
        <x:v>0.325</x:v>
      </x:c>
      <x:c r="K2425" s="32" t="n">
        <x:v>0.745</x:v>
      </x:c>
      <x:c r="L2425" t="n">
        <x:v>0</x:v>
      </x:c>
      <x:c r="M2425" t="n">
        <x:v>6</x:v>
      </x:c>
      <x:c r="N2425" s="32" t="n">
        <x:v>0.163</x:v>
      </x:c>
    </x:row>
    <x:row r="2426">
      <x:c r="A2426" t="str">
        <x:v>C02425</x:v>
      </x:c>
      <x:c r="B2426" t="n">
        <x:v>50</x:v>
      </x:c>
      <x:c r="C2426" s="30" t="n">
        <x:v>77223</x:v>
      </x:c>
      <x:c r="D2426" t="n">
        <x:v>673</x:v>
      </x:c>
      <x:c r="E2426" t="n">
        <x:v>59</x:v>
      </x:c>
      <x:c r="F2426" t="str">
        <x:v>Gold</x:v>
      </x:c>
      <x:c r="G2426" t="str">
        <x:v>Partner</x:v>
      </x:c>
      <x:c r="H2426" s="60" t="n">
        <x:v>11308</x:v>
      </x:c>
      <x:c r="I2426" s="60" t="n">
        <x:v>1471.73</x:v>
      </x:c>
      <x:c r="J2426" s="32" t="n">
        <x:v>0.373</x:v>
      </x:c>
      <x:c r="K2426" s="32" t="n">
        <x:v>0.719</x:v>
      </x:c>
      <x:c r="L2426" t="n">
        <x:v>1</x:v>
      </x:c>
      <x:c r="M2426" t="n">
        <x:v>8</x:v>
      </x:c>
      <x:c r="N2426" s="32" t="n">
        <x:v>0.056</x:v>
      </x:c>
    </x:row>
    <x:row r="2427">
      <x:c r="A2427" t="str">
        <x:v>C02426</x:v>
      </x:c>
      <x:c r="B2427" t="n">
        <x:v>34</x:v>
      </x:c>
      <x:c r="C2427" s="30" t="n">
        <x:v>67381</x:v>
      </x:c>
      <x:c r="D2427" t="n">
        <x:v>520</x:v>
      </x:c>
      <x:c r="E2427" t="n">
        <x:v>68</x:v>
      </x:c>
      <x:c r="F2427" t="str">
        <x:v>Classic</x:v>
      </x:c>
      <x:c r="G2427" t="str">
        <x:v>BRANCH</x:v>
      </x:c>
      <x:c r="H2427" s="60" t="n">
        <x:v>2369</x:v>
      </x:c>
      <x:c r="I2427" s="60" t="n">
        <x:v>577.35</x:v>
      </x:c>
      <x:c r="J2427" s="32" t="n">
        <x:v>0.792</x:v>
      </x:c>
      <x:c r="K2427" s="32" t="n">
        <x:v>0.61</x:v>
      </x:c>
      <x:c r="L2427" t="n">
        <x:v>0</x:v>
      </x:c>
      <x:c r="M2427" t="n">
        <x:v>7</x:v>
      </x:c>
      <x:c r="N2427" s="32" t="n">
        <x:v>0.132</x:v>
      </x:c>
    </x:row>
    <x:row r="2428">
      <x:c r="A2428" t="str">
        <x:v>C02427</x:v>
      </x:c>
      <x:c r="B2428" t="n">
        <x:v>54</x:v>
      </x:c>
      <x:c r="C2428" s="30" t="n">
        <x:v>93735</x:v>
      </x:c>
      <x:c r="D2428" t="n">
        <x:v>701</x:v>
      </x:c>
      <x:c r="E2428" t="n">
        <x:v>38</x:v>
      </x:c>
      <x:c r="F2428" t="str">
        <x:v>Gold </x:v>
      </x:c>
      <x:c r="G2428" t="str">
        <x:v>Digital</x:v>
      </x:c>
      <x:c r="H2428" s="60" t="n">
        <x:v>15277</x:v>
      </x:c>
      <x:c r="I2428" s="60" t="n">
        <x:v>1701.46</x:v>
      </x:c>
      <x:c r="J2428" s="32" t="n">
        <x:v>0.384</x:v>
      </x:c>
      <x:c r="K2428" s="32" t="n">
        <x:v>0.828</x:v>
      </x:c>
      <x:c r="L2428" t="n">
        <x:v>0</x:v>
      </x:c>
      <x:c r="M2428" t="str"/>
      <x:c r="N2428" s="32" t="n">
        <x:v>0.217</x:v>
      </x:c>
    </x:row>
    <x:row r="2429">
      <x:c r="A2429" t="str">
        <x:v>C02428</x:v>
      </x:c>
      <x:c r="B2429" t="n">
        <x:v>52</x:v>
      </x:c>
      <x:c r="C2429" s="30" t="n">
        <x:v>89817</x:v>
      </x:c>
      <x:c r="D2429" t="n">
        <x:v>761</x:v>
      </x:c>
      <x:c r="E2429" t="n">
        <x:v>65</x:v>
      </x:c>
      <x:c r="F2429" t="str">
        <x:v>Platinum</x:v>
      </x:c>
      <x:c r="G2429" t="str">
        <x:v>Digital</x:v>
      </x:c>
      <x:c r="H2429" s="60" t="n">
        <x:v>21867</x:v>
      </x:c>
      <x:c r="I2429" s="60" t="n">
        <x:v>2146.68</x:v>
      </x:c>
      <x:c r="J2429" s="32" t="n">
        <x:v>0.248</x:v>
      </x:c>
      <x:c r="K2429" s="32" t="n">
        <x:v>0.738</x:v>
      </x:c>
      <x:c r="L2429" t="n">
        <x:v>0</x:v>
      </x:c>
      <x:c r="M2429" t="str"/>
      <x:c r="N2429" s="32" t="n">
        <x:v>0.038</x:v>
      </x:c>
    </x:row>
    <x:row r="2430">
      <x:c r="A2430" t="str">
        <x:v>C02429</x:v>
      </x:c>
      <x:c r="B2430" t="n">
        <x:v>25</x:v>
      </x:c>
      <x:c r="C2430" s="30" t="n">
        <x:v>113348</x:v>
      </x:c>
      <x:c r="D2430" t="n">
        <x:v>751</x:v>
      </x:c>
      <x:c r="E2430" t="n">
        <x:v>43</x:v>
      </x:c>
      <x:c r="F2430" t="str">
        <x:v>Platinum</x:v>
      </x:c>
      <x:c r="G2430" t="str">
        <x:v>Digital </x:v>
      </x:c>
      <x:c r="H2430" s="60" t="n">
        <x:v>26607</x:v>
      </x:c>
      <x:c r="I2430" s="60" t="n">
        <x:v>2559.6</x:v>
      </x:c>
      <x:c r="J2430" s="32" t="n">
        <x:v>0.411</x:v>
      </x:c>
      <x:c r="K2430" s="32" t="n">
        <x:v>0.885</x:v>
      </x:c>
      <x:c r="L2430" t="n">
        <x:v>0</x:v>
      </x:c>
      <x:c r="M2430" t="str"/>
      <x:c r="N2430" s="32" t="n">
        <x:v>0.408</x:v>
      </x:c>
    </x:row>
    <x:row r="2431">
      <x:c r="A2431" t="str">
        <x:v>C02430</x:v>
      </x:c>
      <x:c r="B2431" t="n">
        <x:v>35</x:v>
      </x:c>
      <x:c r="C2431" s="30" t="n">
        <x:v>113192</x:v>
      </x:c>
      <x:c r="D2431" t="n">
        <x:v>625</x:v>
      </x:c>
      <x:c r="E2431" t="n">
        <x:v>88</x:v>
      </x:c>
      <x:c r="F2431" t="str">
        <x:v>Gold</x:v>
      </x:c>
      <x:c r="G2431" t="str">
        <x:v>Direct Mail</x:v>
      </x:c>
      <x:c r="H2431" s="60" t="n">
        <x:v>13522</x:v>
      </x:c>
      <x:c r="I2431" s="60" t="n">
        <x:v>1783.28</x:v>
      </x:c>
      <x:c r="J2431" s="32" t="n">
        <x:v>0.472</x:v>
      </x:c>
      <x:c r="K2431" s="32" t="n">
        <x:v>0.759</x:v>
      </x:c>
      <x:c r="L2431" t="n">
        <x:v>1</x:v>
      </x:c>
      <x:c r="M2431" t="n">
        <x:v>8</x:v>
      </x:c>
      <x:c r="N2431" s="32" t="n">
        <x:v>0.072</x:v>
      </x:c>
    </x:row>
    <x:row r="2432">
      <x:c r="A2432" t="str">
        <x:v>C02431</x:v>
      </x:c>
      <x:c r="B2432" t="n">
        <x:v>32</x:v>
      </x:c>
      <x:c r="C2432" s="30" t="n">
        <x:v>119923</x:v>
      </x:c>
      <x:c r="D2432" t="n">
        <x:v>719</x:v>
      </x:c>
      <x:c r="E2432" t="n">
        <x:v>15</x:v>
      </x:c>
      <x:c r="F2432" t="str">
        <x:v>platinum</x:v>
      </x:c>
      <x:c r="G2432" t="str">
        <x:v>Partner</x:v>
      </x:c>
      <x:c r="H2432" s="60" t="n">
        <x:v>27429</x:v>
      </x:c>
      <x:c r="I2432" s="60" t="n">
        <x:v>2914.06</x:v>
      </x:c>
      <x:c r="J2432" s="32" t="n">
        <x:v>0.578</x:v>
      </x:c>
      <x:c r="K2432" s="32" t="n">
        <x:v>0.853</x:v>
      </x:c>
      <x:c r="L2432" t="n">
        <x:v>0</x:v>
      </x:c>
      <x:c r="M2432" t="str"/>
      <x:c r="N2432" s="32" t="n">
        <x:v>0.101</x:v>
      </x:c>
    </x:row>
    <x:row r="2433">
      <x:c r="A2433" t="str">
        <x:v>C02432</x:v>
      </x:c>
      <x:c r="B2433" t="n">
        <x:v>44</x:v>
      </x:c>
      <x:c r="C2433" s="30" t="n">
        <x:v>78652</x:v>
      </x:c>
      <x:c r="D2433" t="n">
        <x:v>687</x:v>
      </x:c>
      <x:c r="E2433" t="n">
        <x:v>44</x:v>
      </x:c>
      <x:c r="F2433" t="str">
        <x:v>Gold</x:v>
      </x:c>
      <x:c r="G2433" t="str">
        <x:v>Digital</x:v>
      </x:c>
      <x:c r="H2433" s="60" t="n">
        <x:v>13861</x:v>
      </x:c>
      <x:c r="I2433" s="60" t="n">
        <x:v>1392.1</x:v>
      </x:c>
      <x:c r="J2433" s="32" t="n">
        <x:v>0.414</x:v>
      </x:c>
      <x:c r="K2433" s="32" t="n">
        <x:v>0.715</x:v>
      </x:c>
      <x:c r="L2433" t="n">
        <x:v>0</x:v>
      </x:c>
      <x:c r="M2433" t="n">
        <x:v>10</x:v>
      </x:c>
      <x:c r="N2433" s="32" t="n">
        <x:v>0.02</x:v>
      </x:c>
    </x:row>
    <x:row r="2434">
      <x:c r="A2434" t="str">
        <x:v>C02433</x:v>
      </x:c>
      <x:c r="B2434" t="n">
        <x:v>37</x:v>
      </x:c>
      <x:c r="C2434" s="30" t="n">
        <x:v>107371</x:v>
      </x:c>
      <x:c r="D2434" t="n">
        <x:v>728</x:v>
      </x:c>
      <x:c r="E2434" t="n">
        <x:v>14</x:v>
      </x:c>
      <x:c r="F2434" t="str">
        <x:v>Classic</x:v>
      </x:c>
      <x:c r="G2434" t="str">
        <x:v>Digital</x:v>
      </x:c>
      <x:c r="H2434" s="60" t="n">
        <x:v>12055</x:v>
      </x:c>
      <x:c r="I2434" s="60" t="n">
        <x:v>1495.18</x:v>
      </x:c>
      <x:c r="J2434" s="32" t="n">
        <x:v>0.201</x:v>
      </x:c>
      <x:c r="K2434" s="32" t="n">
        <x:v>0.902</x:v>
      </x:c>
      <x:c r="L2434" t="n">
        <x:v>0</x:v>
      </x:c>
      <x:c r="M2434" t="str"/>
      <x:c r="N2434" s="32" t="n">
        <x:v>0.061</x:v>
      </x:c>
    </x:row>
    <x:row r="2435">
      <x:c r="A2435" t="str">
        <x:v>C02434</x:v>
      </x:c>
      <x:c r="B2435" t="n">
        <x:v>30</x:v>
      </x:c>
      <x:c r="C2435" s="30" t="n">
        <x:v>75771</x:v>
      </x:c>
      <x:c r="D2435" t="n">
        <x:v>640</x:v>
      </x:c>
      <x:c r="E2435" t="n">
        <x:v>13</x:v>
      </x:c>
      <x:c r="F2435" t="str">
        <x:v>Gold</x:v>
      </x:c>
      <x:c r="G2435" t="str">
        <x:v>Digital</x:v>
      </x:c>
      <x:c r="H2435" s="60" t="n">
        <x:v>7132</x:v>
      </x:c>
      <x:c r="I2435" s="60" t="n">
        <x:v>896.35</x:v>
      </x:c>
      <x:c r="J2435" s="32" t="n">
        <x:v>0.359</x:v>
      </x:c>
      <x:c r="K2435" s="32" t="n">
        <x:v>0.682</x:v>
      </x:c>
      <x:c r="L2435" t="n">
        <x:v>0</x:v>
      </x:c>
      <x:c r="M2435" t="n">
        <x:v>6</x:v>
      </x:c>
      <x:c r="N2435" s="32" t="n">
        <x:v>0.245</x:v>
      </x:c>
    </x:row>
    <x:row r="2436">
      <x:c r="A2436" t="str">
        <x:v>C02435</x:v>
      </x:c>
      <x:c r="B2436" t="n">
        <x:v>38</x:v>
      </x:c>
      <x:c r="C2436" s="30" t="n">
        <x:v>64467</x:v>
      </x:c>
      <x:c r="D2436" t="n">
        <x:v>773</x:v>
      </x:c>
      <x:c r="E2436" t="n">
        <x:v>33</x:v>
      </x:c>
      <x:c r="F2436" t="str">
        <x:v> Gold</x:v>
      </x:c>
      <x:c r="G2436" t="str">
        <x:v>Partner</x:v>
      </x:c>
      <x:c r="H2436" s="60" t="n">
        <x:v>11018</x:v>
      </x:c>
      <x:c r="I2436" s="60" t="n">
        <x:v>1361.01</x:v>
      </x:c>
      <x:c r="J2436" s="32" t="n">
        <x:v>0.284</x:v>
      </x:c>
      <x:c r="K2436" s="32" t="n">
        <x:v>0.926</x:v>
      </x:c>
      <x:c r="L2436" t="n">
        <x:v>0</x:v>
      </x:c>
      <x:c r="M2436" t="n">
        <x:v>8</x:v>
      </x:c>
      <x:c r="N2436" s="32" t="n">
        <x:v>0.065</x:v>
      </x:c>
    </x:row>
    <x:row r="2437">
      <x:c r="A2437" t="str">
        <x:v>C02436</x:v>
      </x:c>
      <x:c r="B2437" t="n">
        <x:v>32</x:v>
      </x:c>
      <x:c r="C2437" s="30" t="n">
        <x:v>95209</x:v>
      </x:c>
      <x:c r="D2437" t="n">
        <x:v>707</x:v>
      </x:c>
      <x:c r="E2437" t="n">
        <x:v>21</x:v>
      </x:c>
      <x:c r="F2437" t="str">
        <x:v>Gold</x:v>
      </x:c>
      <x:c r="G2437" t="str">
        <x:v>Direct Mail</x:v>
      </x:c>
      <x:c r="H2437" s="60" t="n">
        <x:v>15561</x:v>
      </x:c>
      <x:c r="I2437" s="60" t="n">
        <x:v>1802.43</x:v>
      </x:c>
      <x:c r="J2437" s="32" t="n">
        <x:v>0.219</x:v>
      </x:c>
      <x:c r="K2437" s="32" t="n">
        <x:v>0.865</x:v>
      </x:c>
      <x:c r="L2437" t="n">
        <x:v>0</x:v>
      </x:c>
      <x:c r="M2437" t="n">
        <x:v>7</x:v>
      </x:c>
      <x:c r="N2437" s="32" t="n">
        <x:v>0.095</x:v>
      </x:c>
    </x:row>
    <x:row r="2438">
      <x:c r="A2438" t="str">
        <x:v>C02437</x:v>
      </x:c>
      <x:c r="B2438" t="n">
        <x:v>31</x:v>
      </x:c>
      <x:c r="C2438" s="30" t="n">
        <x:v>59232</x:v>
      </x:c>
      <x:c r="D2438" t="n">
        <x:v>587</x:v>
      </x:c>
      <x:c r="E2438" t="n">
        <x:v>78</x:v>
      </x:c>
      <x:c r="F2438" t="str">
        <x:v>Classic</x:v>
      </x:c>
      <x:c r="G2438" t="str">
        <x:v>Direct Mail</x:v>
      </x:c>
      <x:c r="H2438" s="60" t="n">
        <x:v>2193</x:v>
      </x:c>
      <x:c r="I2438" s="60" t="n">
        <x:v>185.07</x:v>
      </x:c>
      <x:c r="J2438" s="32" t="n">
        <x:v>0.391</x:v>
      </x:c>
      <x:c r="K2438" s="32" t="n">
        <x:v>0.593</x:v>
      </x:c>
      <x:c r="L2438" t="n">
        <x:v>1</x:v>
      </x:c>
      <x:c r="M2438" t="n">
        <x:v>9</x:v>
      </x:c>
      <x:c r="N2438" s="32" t="n">
        <x:v>0.02</x:v>
      </x:c>
    </x:row>
    <x:row r="2439">
      <x:c r="A2439" t="str">
        <x:v>C02438</x:v>
      </x:c>
      <x:c r="B2439" t="n">
        <x:v>36</x:v>
      </x:c>
      <x:c r="C2439" s="30" t="n">
        <x:v>50950</x:v>
      </x:c>
      <x:c r="D2439" t="n">
        <x:v>613</x:v>
      </x:c>
      <x:c r="E2439" t="n">
        <x:v>47</x:v>
      </x:c>
      <x:c r="F2439" t="str">
        <x:v>Classic</x:v>
      </x:c>
      <x:c r="G2439" t="str">
        <x:v>Digital</x:v>
      </x:c>
      <x:c r="H2439" s="60" t="n">
        <x:v>3424</x:v>
      </x:c>
      <x:c r="I2439" s="60" t="n">
        <x:v>226.58</x:v>
      </x:c>
      <x:c r="J2439" s="32" t="n">
        <x:v>0.551</x:v>
      </x:c>
      <x:c r="K2439" s="32" t="n">
        <x:v>0.761</x:v>
      </x:c>
      <x:c r="L2439" t="n">
        <x:v>0</x:v>
      </x:c>
      <x:c r="M2439" t="n">
        <x:v>8</x:v>
      </x:c>
      <x:c r="N2439" s="32" t="n">
        <x:v>0.059</x:v>
      </x:c>
    </x:row>
    <x:row r="2440">
      <x:c r="A2440" t="str">
        <x:v>C02439</x:v>
      </x:c>
      <x:c r="B2440" t="n">
        <x:v>40</x:v>
      </x:c>
      <x:c r="C2440" s="30" t="n">
        <x:v>165971</x:v>
      </x:c>
      <x:c r="D2440" t="n">
        <x:v>707</x:v>
      </x:c>
      <x:c r="E2440" t="n">
        <x:v>43</x:v>
      </x:c>
      <x:c r="F2440" t="str">
        <x:v>Platinum</x:v>
      </x:c>
      <x:c r="G2440" t="str">
        <x:v>Digital</x:v>
      </x:c>
      <x:c r="H2440" s="60" t="n">
        <x:v>34311</x:v>
      </x:c>
      <x:c r="I2440" s="60" t="n">
        <x:v>4183.96</x:v>
      </x:c>
      <x:c r="J2440" s="32" t="n">
        <x:v>0.449</x:v>
      </x:c>
      <x:c r="K2440" s="32" t="n">
        <x:v>0.682</x:v>
      </x:c>
      <x:c r="L2440" t="n">
        <x:v>0</x:v>
      </x:c>
      <x:c r="M2440" t="n">
        <x:v>9</x:v>
      </x:c>
      <x:c r="N2440" s="32" t="n">
        <x:v>0.02</x:v>
      </x:c>
    </x:row>
    <x:row r="2441">
      <x:c r="A2441" t="str">
        <x:v>C02440</x:v>
      </x:c>
      <x:c r="B2441" t="n">
        <x:v>24</x:v>
      </x:c>
      <x:c r="C2441" s="30" t="n">
        <x:v>70663</x:v>
      </x:c>
      <x:c r="D2441" t="n">
        <x:v>660</x:v>
      </x:c>
      <x:c r="E2441" t="n">
        <x:v>44</x:v>
      </x:c>
      <x:c r="F2441" t="str">
        <x:v>Gold</x:v>
      </x:c>
      <x:c r="G2441" t="str">
        <x:v>Branch</x:v>
      </x:c>
      <x:c r="H2441" s="60" t="n">
        <x:v>9826</x:v>
      </x:c>
      <x:c r="I2441" s="60" t="n">
        <x:v>875.96</x:v>
      </x:c>
      <x:c r="J2441" s="32" t="n">
        <x:v>0.39</x:v>
      </x:c>
      <x:c r="K2441" s="32" t="n">
        <x:v>0.753</x:v>
      </x:c>
      <x:c r="L2441" t="n">
        <x:v>0</x:v>
      </x:c>
      <x:c r="M2441" t="n">
        <x:v>7</x:v>
      </x:c>
      <x:c r="N2441" s="32" t="n">
        <x:v>0.187</x:v>
      </x:c>
    </x:row>
    <x:row r="2442">
      <x:c r="A2442" t="str">
        <x:v>C02441</x:v>
      </x:c>
      <x:c r="B2442" t="n">
        <x:v>56</x:v>
      </x:c>
      <x:c r="C2442" s="30" t="n">
        <x:v>59199</x:v>
      </x:c>
      <x:c r="D2442" t="n">
        <x:v>662</x:v>
      </x:c>
      <x:c r="E2442" t="n">
        <x:v>17</x:v>
      </x:c>
      <x:c r="F2442" t="str">
        <x:v>Classic</x:v>
      </x:c>
      <x:c r="G2442" t="str">
        <x:v>Partner</x:v>
      </x:c>
      <x:c r="H2442" s="60" t="n">
        <x:v>5134</x:v>
      </x:c>
      <x:c r="I2442" s="60" t="n">
        <x:v>1069.03</x:v>
      </x:c>
      <x:c r="J2442" s="32" t="n">
        <x:v>0.35</x:v>
      </x:c>
      <x:c r="K2442" s="32" t="n">
        <x:v>0.767</x:v>
      </x:c>
      <x:c r="L2442" t="n">
        <x:v>0</x:v>
      </x:c>
      <x:c r="M2442" t="n">
        <x:v>8</x:v>
      </x:c>
      <x:c r="N2442" s="32" t="n">
        <x:v>0.082</x:v>
      </x:c>
    </x:row>
    <x:row r="2443">
      <x:c r="A2443" t="str">
        <x:v>C02442</x:v>
      </x:c>
      <x:c r="B2443" t="n">
        <x:v>49</x:v>
      </x:c>
      <x:c r="C2443" s="30" t="n">
        <x:v>45905</x:v>
      </x:c>
      <x:c r="D2443" t="n">
        <x:v>639</x:v>
      </x:c>
      <x:c r="E2443" t="n">
        <x:v>30</x:v>
      </x:c>
      <x:c r="F2443" t="str">
        <x:v>Classic</x:v>
      </x:c>
      <x:c r="G2443" t="str">
        <x:v>Partner</x:v>
      </x:c>
      <x:c r="H2443" s="60" t="n">
        <x:v>3585</x:v>
      </x:c>
      <x:c r="I2443" s="60" t="n">
        <x:v>288.69</x:v>
      </x:c>
      <x:c r="J2443" s="32" t="n">
        <x:v>0.445</x:v>
      </x:c>
      <x:c r="K2443" s="32" t="n">
        <x:v>0.84</x:v>
      </x:c>
      <x:c r="L2443" t="n">
        <x:v>0</x:v>
      </x:c>
      <x:c r="M2443" t="n">
        <x:v>6</x:v>
      </x:c>
      <x:c r="N2443" s="32" t="n">
        <x:v>0.149</x:v>
      </x:c>
    </x:row>
    <x:row r="2444">
      <x:c r="A2444" t="str">
        <x:v>C02443</x:v>
      </x:c>
      <x:c r="B2444" t="n">
        <x:v>31</x:v>
      </x:c>
      <x:c r="C2444" s="30" t="n">
        <x:v>93073</x:v>
      </x:c>
      <x:c r="D2444" t="n">
        <x:v>645</x:v>
      </x:c>
      <x:c r="E2444" t="n">
        <x:v>26</x:v>
      </x:c>
      <x:c r="F2444" t="str">
        <x:v>Gold</x:v>
      </x:c>
      <x:c r="G2444" t="str">
        <x:v>Direct Mail</x:v>
      </x:c>
      <x:c r="H2444" s="60" t="n">
        <x:v>12753</x:v>
      </x:c>
      <x:c r="I2444" s="60" t="n">
        <x:v>1361.62</x:v>
      </x:c>
      <x:c r="J2444" s="32" t="n">
        <x:v>0.671</x:v>
      </x:c>
      <x:c r="K2444" s="32" t="n">
        <x:v>0.803</x:v>
      </x:c>
      <x:c r="L2444" t="n">
        <x:v>0</x:v>
      </x:c>
      <x:c r="M2444" t="n">
        <x:v>6</x:v>
      </x:c>
      <x:c r="N2444" s="32" t="n">
        <x:v>0.152</x:v>
      </x:c>
    </x:row>
    <x:row r="2445">
      <x:c r="A2445" t="str">
        <x:v>C02444</x:v>
      </x:c>
      <x:c r="B2445" t="n">
        <x:v>31</x:v>
      </x:c>
      <x:c r="C2445" s="30" t="n">
        <x:v>58735</x:v>
      </x:c>
      <x:c r="D2445" t="n">
        <x:v>685</x:v>
      </x:c>
      <x:c r="E2445" t="n">
        <x:v>9</x:v>
      </x:c>
      <x:c r="F2445" t="str">
        <x:v>Gold</x:v>
      </x:c>
      <x:c r="G2445" t="str">
        <x:v>Digital</x:v>
      </x:c>
      <x:c r="H2445" s="60" t="n">
        <x:v>10237</x:v>
      </x:c>
      <x:c r="I2445" s="60" t="n">
        <x:v>864.3</x:v>
      </x:c>
      <x:c r="J2445" s="32" t="n">
        <x:v>0.51</x:v>
      </x:c>
      <x:c r="K2445" s="32" t="n">
        <x:v>0.681</x:v>
      </x:c>
      <x:c r="L2445" t="n">
        <x:v>0</x:v>
      </x:c>
      <x:c r="M2445" t="n">
        <x:v>7</x:v>
      </x:c>
      <x:c r="N2445" s="32" t="n">
        <x:v>0.209</x:v>
      </x:c>
    </x:row>
    <x:row r="2446">
      <x:c r="A2446" t="str">
        <x:v>C02445</x:v>
      </x:c>
      <x:c r="B2446" t="n">
        <x:v>41</x:v>
      </x:c>
      <x:c r="C2446" s="30" t="n">
        <x:v>145050</x:v>
      </x:c>
      <x:c r="D2446" t="n">
        <x:v>742</x:v>
      </x:c>
      <x:c r="E2446" t="n">
        <x:v>29</x:v>
      </x:c>
      <x:c r="F2446" t="str">
        <x:v>Platinum</x:v>
      </x:c>
      <x:c r="G2446" t="str">
        <x:v>Digital</x:v>
      </x:c>
      <x:c r="H2446" s="60" t="n">
        <x:v>31311</x:v>
      </x:c>
      <x:c r="I2446" s="60" t="n">
        <x:v>2944.87</x:v>
      </x:c>
      <x:c r="J2446" s="32" t="n">
        <x:v>0.544</x:v>
      </x:c>
      <x:c r="K2446" s="32" t="n">
        <x:v>0.865</x:v>
      </x:c>
      <x:c r="L2446" t="n">
        <x:v>0</x:v>
      </x:c>
      <x:c r="M2446" t="n">
        <x:v>7</x:v>
      </x:c>
      <x:c r="N2446" s="32" t="n">
        <x:v>0.116</x:v>
      </x:c>
    </x:row>
    <x:row r="2447">
      <x:c r="A2447" t="str">
        <x:v>C02446</x:v>
      </x:c>
      <x:c r="B2447" t="n">
        <x:v>27</x:v>
      </x:c>
      <x:c r="C2447" s="30" t="n">
        <x:v>83092</x:v>
      </x:c>
      <x:c r="D2447" t="n">
        <x:v>657</x:v>
      </x:c>
      <x:c r="E2447" t="n">
        <x:v>56</x:v>
      </x:c>
      <x:c r="F2447" t="str">
        <x:v>Gold</x:v>
      </x:c>
      <x:c r="G2447" t="str">
        <x:v>digital</x:v>
      </x:c>
      <x:c r="H2447" s="60" t="n">
        <x:v>11438</x:v>
      </x:c>
      <x:c r="I2447" s="60" t="n">
        <x:v>1122.49</x:v>
      </x:c>
      <x:c r="J2447" s="32" t="n">
        <x:v>0.357</x:v>
      </x:c>
      <x:c r="K2447" s="32" t="n">
        <x:v>0.768</x:v>
      </x:c>
      <x:c r="L2447" t="n">
        <x:v>0</x:v>
      </x:c>
      <x:c r="M2447" t="n">
        <x:v>6</x:v>
      </x:c>
      <x:c r="N2447" s="32" t="n">
        <x:v>0.185</x:v>
      </x:c>
    </x:row>
    <x:row r="2448">
      <x:c r="A2448" t="str">
        <x:v>C02447</x:v>
      </x:c>
      <x:c r="B2448" t="n">
        <x:v>50</x:v>
      </x:c>
      <x:c r="C2448" s="30" t="n">
        <x:v>81421</x:v>
      </x:c>
      <x:c r="D2448" t="n">
        <x:v>653</x:v>
      </x:c>
      <x:c r="E2448" t="n">
        <x:v>100</x:v>
      </x:c>
      <x:c r="F2448" t="str">
        <x:v>Gold</x:v>
      </x:c>
      <x:c r="G2448" t="str">
        <x:v>Branch</x:v>
      </x:c>
      <x:c r="H2448" s="60" t="n">
        <x:v>10044</x:v>
      </x:c>
      <x:c r="I2448" s="60" t="n">
        <x:v>554.71</x:v>
      </x:c>
      <x:c r="J2448" s="32" t="n">
        <x:v>0.785</x:v>
      </x:c>
      <x:c r="K2448" s="32" t="n">
        <x:v>0.645</x:v>
      </x:c>
      <x:c r="L2448" t="n">
        <x:v>0</x:v>
      </x:c>
      <x:c r="M2448" t="n">
        <x:v>7</x:v>
      </x:c>
      <x:c r="N2448" s="32" t="n">
        <x:v>0.202</x:v>
      </x:c>
    </x:row>
    <x:row r="2449">
      <x:c r="A2449" t="str">
        <x:v>C02448</x:v>
      </x:c>
      <x:c r="B2449" t="n">
        <x:v>41</x:v>
      </x:c>
      <x:c r="C2449" s="30" t="n">
        <x:v>131133</x:v>
      </x:c>
      <x:c r="D2449" t="n">
        <x:v>674</x:v>
      </x:c>
      <x:c r="E2449" t="n">
        <x:v>71</x:v>
      </x:c>
      <x:c r="F2449" t="str">
        <x:v>Gold</x:v>
      </x:c>
      <x:c r="G2449" t="str">
        <x:v>Partner</x:v>
      </x:c>
      <x:c r="H2449" s="60" t="n">
        <x:v>17509</x:v>
      </x:c>
      <x:c r="I2449" s="60" t="n">
        <x:v>2066.43</x:v>
      </x:c>
      <x:c r="J2449" s="32" t="n">
        <x:v>0.403</x:v>
      </x:c>
      <x:c r="K2449" s="32" t="n">
        <x:v>0.702</x:v>
      </x:c>
      <x:c r="L2449" t="n">
        <x:v>0</x:v>
      </x:c>
      <x:c r="M2449" t="n">
        <x:v>6</x:v>
      </x:c>
      <x:c r="N2449" s="32" t="n">
        <x:v>0.156</x:v>
      </x:c>
    </x:row>
    <x:row r="2450">
      <x:c r="A2450" t="str">
        <x:v>C02449</x:v>
      </x:c>
      <x:c r="B2450" t="n">
        <x:v>21</x:v>
      </x:c>
      <x:c r="C2450" s="30" t="n">
        <x:v>106684</x:v>
      </x:c>
      <x:c r="D2450" t="n">
        <x:v>615</x:v>
      </x:c>
      <x:c r="E2450" t="n">
        <x:v>173</x:v>
      </x:c>
      <x:c r="F2450" t="str">
        <x:v>Gold</x:v>
      </x:c>
      <x:c r="G2450" t="str">
        <x:v>Digital</x:v>
      </x:c>
      <x:c r="H2450" s="60" t="n">
        <x:v>16079</x:v>
      </x:c>
      <x:c r="I2450" s="60" t="n">
        <x:v>1640.69</x:v>
      </x:c>
      <x:c r="J2450" s="32" t="n">
        <x:v>0.634</x:v>
      </x:c>
      <x:c r="K2450" s="32" t="n">
        <x:v>0.564</x:v>
      </x:c>
      <x:c r="L2450" t="n">
        <x:v>1</x:v>
      </x:c>
      <x:c r="M2450" t="n">
        <x:v>8</x:v>
      </x:c>
      <x:c r="N2450" s="32" t="n">
        <x:v>0.036</x:v>
      </x:c>
    </x:row>
    <x:row r="2451">
      <x:c r="A2451" t="str">
        <x:v>C02450</x:v>
      </x:c>
      <x:c r="B2451" t="n">
        <x:v>51</x:v>
      </x:c>
      <x:c r="C2451" s="30" t="n">
        <x:v>65124</x:v>
      </x:c>
      <x:c r="D2451" t="n">
        <x:v>682</x:v>
      </x:c>
      <x:c r="E2451" t="n">
        <x:v>157</x:v>
      </x:c>
      <x:c r="F2451" t="str">
        <x:v>Classic</x:v>
      </x:c>
      <x:c r="G2451" t="str">
        <x:v>Digital</x:v>
      </x:c>
      <x:c r="H2451" s="60" t="n">
        <x:v>4788</x:v>
      </x:c>
      <x:c r="I2451" s="60" t="n">
        <x:v>879.65</x:v>
      </x:c>
      <x:c r="J2451" s="32" t="n">
        <x:v>0.436</x:v>
      </x:c>
      <x:c r="K2451" s="32" t="n">
        <x:v>0.686</x:v>
      </x:c>
      <x:c r="L2451" t="n">
        <x:v>0</x:v>
      </x:c>
      <x:c r="M2451" t="n">
        <x:v>7</x:v>
      </x:c>
      <x:c r="N2451" s="32" t="n">
        <x:v>0.13</x:v>
      </x:c>
    </x:row>
    <x:row r="2452">
      <x:c r="A2452" t="str">
        <x:v>C02451</x:v>
      </x:c>
      <x:c r="B2452" t="n">
        <x:v>46</x:v>
      </x:c>
      <x:c r="C2452" s="30" t="n">
        <x:v>61580</x:v>
      </x:c>
      <x:c r="D2452" t="n">
        <x:v>715</x:v>
      </x:c>
      <x:c r="E2452" t="n">
        <x:v>37</x:v>
      </x:c>
      <x:c r="F2452" t="str">
        <x:v>Gold</x:v>
      </x:c>
      <x:c r="G2452" t="str">
        <x:v>direct mail</x:v>
      </x:c>
      <x:c r="H2452" s="60" t="n">
        <x:v>9632</x:v>
      </x:c>
      <x:c r="I2452" s="60" t="n">
        <x:v>808.85</x:v>
      </x:c>
      <x:c r="J2452" s="32" t="n">
        <x:v>0.335</x:v>
      </x:c>
      <x:c r="K2452" s="32" t="n">
        <x:v>0.891</x:v>
      </x:c>
      <x:c r="L2452" t="n">
        <x:v>0</x:v>
      </x:c>
      <x:c r="M2452" t="n">
        <x:v>7</x:v>
      </x:c>
      <x:c r="N2452" s="32" t="n">
        <x:v>0.193</x:v>
      </x:c>
    </x:row>
    <x:row r="2453">
      <x:c r="A2453" t="str">
        <x:v>C02452</x:v>
      </x:c>
      <x:c r="B2453" t="n">
        <x:v>65</x:v>
      </x:c>
      <x:c r="C2453" s="30" t="n">
        <x:v>119606</x:v>
      </x:c>
      <x:c r="D2453" t="n">
        <x:v>715</x:v>
      </x:c>
      <x:c r="E2453" t="n">
        <x:v>49</x:v>
      </x:c>
      <x:c r="F2453" t="str">
        <x:v>Platinum </x:v>
      </x:c>
      <x:c r="G2453" t="str">
        <x:v>branch</x:v>
      </x:c>
      <x:c r="H2453" s="60" t="n">
        <x:v>26959</x:v>
      </x:c>
      <x:c r="I2453" s="60" t="n">
        <x:v>2978.61</x:v>
      </x:c>
      <x:c r="J2453" s="32" t="n">
        <x:v>0.482</x:v>
      </x:c>
      <x:c r="K2453" s="32" t="n">
        <x:v>0.84</x:v>
      </x:c>
      <x:c r="L2453" t="n">
        <x:v>0</x:v>
      </x:c>
      <x:c r="M2453" t="n">
        <x:v>9</x:v>
      </x:c>
      <x:c r="N2453" s="32" t="n">
        <x:v>0.026</x:v>
      </x:c>
    </x:row>
    <x:row r="2454">
      <x:c r="A2454" t="str">
        <x:v>C02453</x:v>
      </x:c>
      <x:c r="B2454" t="n">
        <x:v>42</x:v>
      </x:c>
      <x:c r="C2454" s="30" t="n">
        <x:v>227405</x:v>
      </x:c>
      <x:c r="D2454" t="n">
        <x:v>809</x:v>
      </x:c>
      <x:c r="E2454" t="n">
        <x:v>65</x:v>
      </x:c>
      <x:c r="F2454" t="str">
        <x:v>Platinum</x:v>
      </x:c>
      <x:c r="G2454" t="str">
        <x:v>Digital</x:v>
      </x:c>
      <x:c r="H2454" s="60" t="n">
        <x:v>40000</x:v>
      </x:c>
      <x:c r="I2454" s="60" t="n">
        <x:v>4603.97</x:v>
      </x:c>
      <x:c r="J2454" s="32" t="n">
        <x:v>0.233</x:v>
      </x:c>
      <x:c r="K2454" s="32" t="n">
        <x:v>0.94</x:v>
      </x:c>
      <x:c r="L2454" t="n">
        <x:v>0</x:v>
      </x:c>
      <x:c r="M2454" t="n">
        <x:v>8</x:v>
      </x:c>
      <x:c r="N2454" s="32" t="n">
        <x:v>0.063</x:v>
      </x:c>
    </x:row>
    <x:row r="2455">
      <x:c r="A2455" t="str">
        <x:v>C02454</x:v>
      </x:c>
      <x:c r="B2455" t="n">
        <x:v>28</x:v>
      </x:c>
      <x:c r="C2455" s="30" t="n">
        <x:v>46666</x:v>
      </x:c>
      <x:c r="D2455" t="n">
        <x:v>710</x:v>
      </x:c>
      <x:c r="E2455" t="n">
        <x:v>33</x:v>
      </x:c>
      <x:c r="F2455" t="str">
        <x:v>Classic</x:v>
      </x:c>
      <x:c r="G2455" t="str">
        <x:v>Partner</x:v>
      </x:c>
      <x:c r="H2455" s="60" t="n">
        <x:v>7727</x:v>
      </x:c>
      <x:c r="I2455" s="60" t="n">
        <x:v>609.51</x:v>
      </x:c>
      <x:c r="J2455" s="32" t="n">
        <x:v>0.248</x:v>
      </x:c>
      <x:c r="K2455" s="32" t="n">
        <x:v>0.963</x:v>
      </x:c>
      <x:c r="L2455" t="n">
        <x:v>0</x:v>
      </x:c>
      <x:c r="M2455" t="n">
        <x:v>9</x:v>
      </x:c>
      <x:c r="N2455" s="32" t="n">
        <x:v>0.04</x:v>
      </x:c>
    </x:row>
    <x:row r="2456">
      <x:c r="A2456" t="str">
        <x:v>C02455</x:v>
      </x:c>
      <x:c r="B2456" t="n">
        <x:v>58</x:v>
      </x:c>
      <x:c r="C2456" s="30" t="n">
        <x:v>36926</x:v>
      </x:c>
      <x:c r="D2456" t="n">
        <x:v>760</x:v>
      </x:c>
      <x:c r="E2456" t="n">
        <x:v>26</x:v>
      </x:c>
      <x:c r="F2456" t="str">
        <x:v>Gold</x:v>
      </x:c>
      <x:c r="G2456" t="str">
        <x:v>Branch</x:v>
      </x:c>
      <x:c r="H2456" s="60" t="n">
        <x:v>6284</x:v>
      </x:c>
      <x:c r="I2456" s="60" t="n">
        <x:v>339.89</x:v>
      </x:c>
      <x:c r="J2456" s="32" t="n">
        <x:v>0.403</x:v>
      </x:c>
      <x:c r="K2456" s="32" t="n">
        <x:v>0.909</x:v>
      </x:c>
      <x:c r="L2456" t="n">
        <x:v>0</x:v>
      </x:c>
      <x:c r="M2456" t="n">
        <x:v>6</x:v>
      </x:c>
      <x:c r="N2456" s="32" t="n">
        <x:v>0.236</x:v>
      </x:c>
    </x:row>
    <x:row r="2457">
      <x:c r="A2457" t="str">
        <x:v>C02456</x:v>
      </x:c>
      <x:c r="B2457" t="n">
        <x:v>30</x:v>
      </x:c>
      <x:c r="C2457" s="30" t="n">
        <x:v>46104</x:v>
      </x:c>
      <x:c r="D2457" t="n">
        <x:v>798</x:v>
      </x:c>
      <x:c r="E2457" t="n">
        <x:v>37</x:v>
      </x:c>
      <x:c r="F2457" t="str">
        <x:v>Gold</x:v>
      </x:c>
      <x:c r="G2457" t="str">
        <x:v>Digital</x:v>
      </x:c>
      <x:c r="H2457" s="60" t="n">
        <x:v>8734</x:v>
      </x:c>
      <x:c r="I2457" s="60" t="n">
        <x:v>1029.14</x:v>
      </x:c>
      <x:c r="J2457" s="32" t="n">
        <x:v>0.166</x:v>
      </x:c>
      <x:c r="K2457" s="32" t="n">
        <x:v>0.91</x:v>
      </x:c>
      <x:c r="L2457" t="n">
        <x:v>0</x:v>
      </x:c>
      <x:c r="M2457" t="n">
        <x:v>7</x:v>
      </x:c>
      <x:c r="N2457" s="32" t="n">
        <x:v>0.117</x:v>
      </x:c>
    </x:row>
    <x:row r="2458">
      <x:c r="A2458" t="str">
        <x:v>C02457</x:v>
      </x:c>
      <x:c r="B2458" t="n">
        <x:v>44</x:v>
      </x:c>
      <x:c r="C2458" s="30" t="n">
        <x:v>91756</x:v>
      </x:c>
      <x:c r="D2458" t="n">
        <x:v>677</x:v>
      </x:c>
      <x:c r="E2458" t="n">
        <x:v>15</x:v>
      </x:c>
      <x:c r="F2458" t="str">
        <x:v>gold</x:v>
      </x:c>
      <x:c r="G2458" t="str">
        <x:v>Branch</x:v>
      </x:c>
      <x:c r="H2458" s="60" t="n">
        <x:v>12311</x:v>
      </x:c>
      <x:c r="I2458" s="60" t="n">
        <x:v>1131.78</x:v>
      </x:c>
      <x:c r="J2458" s="32" t="n">
        <x:v>0.317</x:v>
      </x:c>
      <x:c r="K2458" s="32" t="n">
        <x:v>0.872</x:v>
      </x:c>
      <x:c r="L2458" t="n">
        <x:v>0</x:v>
      </x:c>
      <x:c r="M2458" t="n">
        <x:v>5</x:v>
      </x:c>
      <x:c r="N2458" s="32" t="n">
        <x:v>0.229</x:v>
      </x:c>
    </x:row>
    <x:row r="2459">
      <x:c r="A2459" t="str">
        <x:v>C02458</x:v>
      </x:c>
      <x:c r="B2459" t="n">
        <x:v>26</x:v>
      </x:c>
      <x:c r="C2459" s="30" t="n">
        <x:v>63412</x:v>
      </x:c>
      <x:c r="D2459" t="n">
        <x:v>645</x:v>
      </x:c>
      <x:c r="E2459" t="n">
        <x:v>48</x:v>
      </x:c>
      <x:c r="F2459" t="str">
        <x:v>Classic</x:v>
      </x:c>
      <x:c r="G2459" t="str">
        <x:v>Digital</x:v>
      </x:c>
      <x:c r="H2459" s="60" t="n">
        <x:v>3075</x:v>
      </x:c>
      <x:c r="I2459" s="60" t="n">
        <x:v>520.11</x:v>
      </x:c>
      <x:c r="J2459" s="32" t="n">
        <x:v>0.383</x:v>
      </x:c>
      <x:c r="K2459" s="32" t="n">
        <x:v>0.6</x:v>
      </x:c>
      <x:c r="L2459" t="n">
        <x:v>0</x:v>
      </x:c>
      <x:c r="M2459" t="n">
        <x:v>8</x:v>
      </x:c>
      <x:c r="N2459" s="32" t="n">
        <x:v>0.089</x:v>
      </x:c>
    </x:row>
    <x:row r="2460">
      <x:c r="A2460" t="str">
        <x:v>C02459</x:v>
      </x:c>
      <x:c r="B2460" t="n">
        <x:v>49</x:v>
      </x:c>
      <x:c r="C2460" s="30" t="n">
        <x:v>61632</x:v>
      </x:c>
      <x:c r="D2460" t="n">
        <x:v>698</x:v>
      </x:c>
      <x:c r="E2460" t="n">
        <x:v>66</x:v>
      </x:c>
      <x:c r="F2460" t="str">
        <x:v>Gold</x:v>
      </x:c>
      <x:c r="G2460" t="str">
        <x:v>Partner</x:v>
      </x:c>
      <x:c r="H2460" s="60" t="n">
        <x:v>9292</x:v>
      </x:c>
      <x:c r="I2460" s="60" t="n">
        <x:v>1566.95</x:v>
      </x:c>
      <x:c r="J2460" s="32" t="n">
        <x:v>0.324</x:v>
      </x:c>
      <x:c r="K2460" s="32" t="n">
        <x:v>0.801</x:v>
      </x:c>
      <x:c r="L2460" t="n">
        <x:v>2</x:v>
      </x:c>
      <x:c r="M2460" t="n">
        <x:v>6</x:v>
      </x:c>
      <x:c r="N2460" s="32" t="n">
        <x:v>0.148</x:v>
      </x:c>
    </x:row>
    <x:row r="2461">
      <x:c r="A2461" t="str">
        <x:v>C02460</x:v>
      </x:c>
      <x:c r="B2461" t="n">
        <x:v>32</x:v>
      </x:c>
      <x:c r="C2461" s="30" t="n">
        <x:v>102296</x:v>
      </x:c>
      <x:c r="D2461" t="n">
        <x:v>706</x:v>
      </x:c>
      <x:c r="E2461" t="n">
        <x:v>11</x:v>
      </x:c>
      <x:c r="F2461" t="str">
        <x:v>Classic</x:v>
      </x:c>
      <x:c r="G2461" t="str">
        <x:v>Partner</x:v>
      </x:c>
      <x:c r="H2461" s="60" t="n">
        <x:v>8796</x:v>
      </x:c>
      <x:c r="I2461" s="60" t="n">
        <x:v>662.69</x:v>
      </x:c>
      <x:c r="J2461" s="32" t="n">
        <x:v>0.353</x:v>
      </x:c>
      <x:c r="K2461" s="32" t="n">
        <x:v>0.91</x:v>
      </x:c>
      <x:c r="L2461" t="n">
        <x:v>0</x:v>
      </x:c>
      <x:c r="M2461" t="n">
        <x:v>10</x:v>
      </x:c>
      <x:c r="N2461" s="32" t="n">
        <x:v>0.02</x:v>
      </x:c>
    </x:row>
    <x:row r="2462">
      <x:c r="A2462" t="str">
        <x:v>C02461</x:v>
      </x:c>
      <x:c r="B2462" t="n">
        <x:v>44</x:v>
      </x:c>
      <x:c r="C2462" s="30" t="n">
        <x:v>61243</x:v>
      </x:c>
      <x:c r="D2462" t="n">
        <x:v>664</x:v>
      </x:c>
      <x:c r="E2462" t="n">
        <x:v>7</x:v>
      </x:c>
      <x:c r="F2462" t="str">
        <x:v>Classic</x:v>
      </x:c>
      <x:c r="G2462" t="str">
        <x:v>Digital</x:v>
      </x:c>
      <x:c r="H2462" s="60" t="n">
        <x:v>4314</x:v>
      </x:c>
      <x:c r="I2462" s="60" t="n">
        <x:v>434.2</x:v>
      </x:c>
      <x:c r="J2462" s="32" t="n">
        <x:v>0.63</x:v>
      </x:c>
      <x:c r="K2462" s="32" t="n">
        <x:v>0.745</x:v>
      </x:c>
      <x:c r="L2462" t="n">
        <x:v>0</x:v>
      </x:c>
      <x:c r="M2462" t="n">
        <x:v>7</x:v>
      </x:c>
      <x:c r="N2462" s="32" t="n">
        <x:v>0.145</x:v>
      </x:c>
    </x:row>
    <x:row r="2463">
      <x:c r="A2463" t="str">
        <x:v>C02462</x:v>
      </x:c>
      <x:c r="B2463" t="n">
        <x:v>43</x:v>
      </x:c>
      <x:c r="C2463" s="30" t="n">
        <x:v>32368</x:v>
      </x:c>
      <x:c r="D2463" t="n">
        <x:v>638</x:v>
      </x:c>
      <x:c r="E2463" t="n">
        <x:v>74</x:v>
      </x:c>
      <x:c r="F2463" t="str">
        <x:v>Classic</x:v>
      </x:c>
      <x:c r="G2463" t="str">
        <x:v>Partner</x:v>
      </x:c>
      <x:c r="H2463" s="60" t="n">
        <x:v>1000</x:v>
      </x:c>
      <x:c r="I2463" s="60" t="n">
        <x:v>276.49</x:v>
      </x:c>
      <x:c r="J2463" s="32" t="n">
        <x:v>0.441</x:v>
      </x:c>
      <x:c r="K2463" s="32" t="n">
        <x:v>0.636</x:v>
      </x:c>
      <x:c r="L2463" t="n">
        <x:v>1</x:v>
      </x:c>
      <x:c r="M2463" t="n">
        <x:v>8</x:v>
      </x:c>
      <x:c r="N2463" s="32" t="n">
        <x:v>0.092</x:v>
      </x:c>
    </x:row>
    <x:row r="2464">
      <x:c r="A2464" t="str">
        <x:v>C02463</x:v>
      </x:c>
      <x:c r="B2464" t="n">
        <x:v>21</x:v>
      </x:c>
      <x:c r="C2464" s="30" t="n">
        <x:v>47173</x:v>
      </x:c>
      <x:c r="D2464" t="n">
        <x:v>666</x:v>
      </x:c>
      <x:c r="E2464" t="n">
        <x:v>31</x:v>
      </x:c>
      <x:c r="F2464" t="str">
        <x:v>Classic</x:v>
      </x:c>
      <x:c r="G2464" t="str">
        <x:v>Digital</x:v>
      </x:c>
      <x:c r="H2464" s="60" t="n">
        <x:v>3125</x:v>
      </x:c>
      <x:c r="I2464" s="60" t="n">
        <x:v>453.43</x:v>
      </x:c>
      <x:c r="J2464" s="32" t="n">
        <x:v>0.416</x:v>
      </x:c>
      <x:c r="K2464" s="32" t="n">
        <x:v>0.693</x:v>
      </x:c>
      <x:c r="L2464" t="n">
        <x:v>1</x:v>
      </x:c>
      <x:c r="M2464" t="n">
        <x:v>9</x:v>
      </x:c>
      <x:c r="N2464" s="32" t="n">
        <x:v>0.02</x:v>
      </x:c>
    </x:row>
    <x:row r="2465">
      <x:c r="A2465" t="str">
        <x:v>C02464</x:v>
      </x:c>
      <x:c r="B2465" t="n">
        <x:v>35</x:v>
      </x:c>
      <x:c r="C2465" s="30" t="n">
        <x:v>66710</x:v>
      </x:c>
      <x:c r="D2465" t="n">
        <x:v>726</x:v>
      </x:c>
      <x:c r="E2465" t="n">
        <x:v>76</x:v>
      </x:c>
      <x:c r="F2465" t="str">
        <x:v>Gold</x:v>
      </x:c>
      <x:c r="G2465" t="str">
        <x:v>partner</x:v>
      </x:c>
      <x:c r="H2465" s="60" t="n">
        <x:v>9231</x:v>
      </x:c>
      <x:c r="I2465" s="60" t="n">
        <x:v>1070.7</x:v>
      </x:c>
      <x:c r="J2465" s="32" t="n">
        <x:v>0.37</x:v>
      </x:c>
      <x:c r="K2465" s="32" t="n">
        <x:v>0.705</x:v>
      </x:c>
      <x:c r="L2465" t="n">
        <x:v>0</x:v>
      </x:c>
      <x:c r="M2465" t="n">
        <x:v>9</x:v>
      </x:c>
      <x:c r="N2465" s="32" t="n">
        <x:v>0.02</x:v>
      </x:c>
    </x:row>
    <x:row r="2466">
      <x:c r="A2466" t="str">
        <x:v>C02465</x:v>
      </x:c>
      <x:c r="B2466" t="n">
        <x:v>44</x:v>
      </x:c>
      <x:c r="C2466" s="30" t="n">
        <x:v>57529</x:v>
      </x:c>
      <x:c r="D2466" t="n">
        <x:v>725</x:v>
      </x:c>
      <x:c r="E2466" t="n">
        <x:v>4</x:v>
      </x:c>
      <x:c r="F2466" t="str">
        <x:v>Gold</x:v>
      </x:c>
      <x:c r="G2466" t="str">
        <x:v>Partner</x:v>
      </x:c>
      <x:c r="H2466" s="60" t="n">
        <x:v>12504</x:v>
      </x:c>
      <x:c r="I2466" s="60" t="n">
        <x:v>1154.8</x:v>
      </x:c>
      <x:c r="J2466" s="32" t="n">
        <x:v>0.255</x:v>
      </x:c>
      <x:c r="K2466" s="32" t="n">
        <x:v>0.806</x:v>
      </x:c>
      <x:c r="L2466" t="n">
        <x:v>0</x:v>
      </x:c>
      <x:c r="M2466" t="n">
        <x:v>4</x:v>
      </x:c>
      <x:c r="N2466" s="32" t="n">
        <x:v>0.31</x:v>
      </x:c>
    </x:row>
    <x:row r="2467">
      <x:c r="A2467" t="str">
        <x:v>C02466</x:v>
      </x:c>
      <x:c r="B2467" t="n">
        <x:v>34</x:v>
      </x:c>
      <x:c r="C2467" s="30" t="n">
        <x:v>74013</x:v>
      </x:c>
      <x:c r="D2467" t="n">
        <x:v>715</x:v>
      </x:c>
      <x:c r="E2467" t="n">
        <x:v>34</x:v>
      </x:c>
      <x:c r="F2467" t="str">
        <x:v>Gold</x:v>
      </x:c>
      <x:c r="G2467" t="str">
        <x:v>Branch</x:v>
      </x:c>
      <x:c r="H2467" s="60" t="n">
        <x:v>11889</x:v>
      </x:c>
      <x:c r="I2467" s="60" t="n">
        <x:v>1361.2</x:v>
      </x:c>
      <x:c r="J2467" s="32" t="n">
        <x:v>0.287</x:v>
      </x:c>
      <x:c r="K2467" s="32" t="n">
        <x:v>0.816</x:v>
      </x:c>
      <x:c r="L2467" t="n">
        <x:v>0</x:v>
      </x:c>
      <x:c r="M2467" t="n">
        <x:v>8</x:v>
      </x:c>
      <x:c r="N2467" s="32" t="n">
        <x:v>0.066</x:v>
      </x:c>
    </x:row>
    <x:row r="2468">
      <x:c r="A2468" t="str">
        <x:v>C02467</x:v>
      </x:c>
      <x:c r="B2468" t="n">
        <x:v>21</x:v>
      </x:c>
      <x:c r="C2468" s="30" t="n">
        <x:v>85000</x:v>
      </x:c>
      <x:c r="D2468" t="n">
        <x:v>588</x:v>
      </x:c>
      <x:c r="E2468" t="n">
        <x:v>36</x:v>
      </x:c>
      <x:c r="F2468" t="str">
        <x:v>Classic</x:v>
      </x:c>
      <x:c r="G2468" t="str">
        <x:v>Digital</x:v>
      </x:c>
      <x:c r="H2468" s="60" t="n">
        <x:v>6501</x:v>
      </x:c>
      <x:c r="I2468" s="60" t="n">
        <x:v>1005.73</x:v>
      </x:c>
      <x:c r="J2468" s="32" t="n">
        <x:v>0.752</x:v>
      </x:c>
      <x:c r="K2468" s="32" t="n">
        <x:v>0.642</x:v>
      </x:c>
      <x:c r="L2468" t="n">
        <x:v>0</x:v>
      </x:c>
      <x:c r="M2468" t="n">
        <x:v>6</x:v>
      </x:c>
      <x:c r="N2468" s="32" t="n">
        <x:v>0.15</x:v>
      </x:c>
    </x:row>
    <x:row r="2469">
      <x:c r="A2469" t="str">
        <x:v>C02468</x:v>
      </x:c>
      <x:c r="B2469" t="n">
        <x:v>53</x:v>
      </x:c>
      <x:c r="C2469" s="30" t="n">
        <x:v>53294</x:v>
      </x:c>
      <x:c r="D2469" t="n">
        <x:v>755</x:v>
      </x:c>
      <x:c r="E2469" t="n">
        <x:v>55</x:v>
      </x:c>
      <x:c r="F2469" t="str">
        <x:v>Gold</x:v>
      </x:c>
      <x:c r="G2469" t="str">
        <x:v>Branch</x:v>
      </x:c>
      <x:c r="H2469" s="60" t="n">
        <x:v>17339</x:v>
      </x:c>
      <x:c r="I2469" s="60" t="n">
        <x:v>725.96</x:v>
      </x:c>
      <x:c r="J2469" s="32" t="n">
        <x:v>0.354</x:v>
      </x:c>
      <x:c r="K2469" s="32" t="n">
        <x:v>0.75</x:v>
      </x:c>
      <x:c r="L2469" t="n">
        <x:v>0</x:v>
      </x:c>
      <x:c r="M2469" t="n">
        <x:v>6</x:v>
      </x:c>
      <x:c r="N2469" s="32" t="n">
        <x:v>0.244</x:v>
      </x:c>
    </x:row>
    <x:row r="2470">
      <x:c r="A2470" t="str">
        <x:v>C02469</x:v>
      </x:c>
      <x:c r="B2470" t="n">
        <x:v>63</x:v>
      </x:c>
      <x:c r="C2470" s="30" t="n">
        <x:v>169208</x:v>
      </x:c>
      <x:c r="D2470" t="n">
        <x:v>610</x:v>
      </x:c>
      <x:c r="E2470" t="n">
        <x:v>51</x:v>
      </x:c>
      <x:c r="F2470" t="str">
        <x:v>Platinum</x:v>
      </x:c>
      <x:c r="G2470" t="str">
        <x:v>Direct Mail</x:v>
      </x:c>
      <x:c r="H2470" s="60" t="n">
        <x:v>31619</x:v>
      </x:c>
      <x:c r="I2470" s="60" t="n">
        <x:v>3220.39</x:v>
      </x:c>
      <x:c r="J2470" s="32" t="n">
        <x:v>0.661</x:v>
      </x:c>
      <x:c r="K2470" s="32" t="n">
        <x:v>0.568</x:v>
      </x:c>
      <x:c r="L2470" t="n">
        <x:v>0</x:v>
      </x:c>
      <x:c r="M2470" t="n">
        <x:v>8</x:v>
      </x:c>
      <x:c r="N2470" s="32" t="n">
        <x:v>0.048</x:v>
      </x:c>
    </x:row>
    <x:row r="2471">
      <x:c r="A2471" t="str">
        <x:v>C02470</x:v>
      </x:c>
      <x:c r="B2471" t="n">
        <x:v>49</x:v>
      </x:c>
      <x:c r="C2471" s="30" t="n">
        <x:v>79226</x:v>
      </x:c>
      <x:c r="D2471" t="n">
        <x:v>697</x:v>
      </x:c>
      <x:c r="E2471" t="n">
        <x:v>21</x:v>
      </x:c>
      <x:c r="F2471" t="str">
        <x:v>Gold</x:v>
      </x:c>
      <x:c r="G2471" t="str">
        <x:v>Partner</x:v>
      </x:c>
      <x:c r="H2471" s="60" t="n">
        <x:v>11549</x:v>
      </x:c>
      <x:c r="I2471" s="60" t="n">
        <x:v>1298.79</x:v>
      </x:c>
      <x:c r="J2471" s="32" t="n">
        <x:v>0.378</x:v>
      </x:c>
      <x:c r="K2471" s="32" t="n">
        <x:v>0.845</x:v>
      </x:c>
      <x:c r="L2471" t="n">
        <x:v>0</x:v>
      </x:c>
      <x:c r="M2471" t="n">
        <x:v>6</x:v>
      </x:c>
      <x:c r="N2471" s="32" t="n">
        <x:v>0.139</x:v>
      </x:c>
    </x:row>
    <x:row r="2472">
      <x:c r="A2472" t="str">
        <x:v>C02471</x:v>
      </x:c>
      <x:c r="B2472" t="n">
        <x:v>38</x:v>
      </x:c>
      <x:c r="C2472" s="30" t="n">
        <x:v>48597</x:v>
      </x:c>
      <x:c r="D2472" t="n">
        <x:v>748</x:v>
      </x:c>
      <x:c r="E2472" t="n">
        <x:v>47</x:v>
      </x:c>
      <x:c r="F2472" t="str">
        <x:v>Classic</x:v>
      </x:c>
      <x:c r="G2472" t="str">
        <x:v>Partner</x:v>
      </x:c>
      <x:c r="H2472" s="60" t="n">
        <x:v>6449</x:v>
      </x:c>
      <x:c r="I2472" s="60" t="n">
        <x:v>979.09</x:v>
      </x:c>
      <x:c r="J2472" s="32" t="n">
        <x:v>0.343</x:v>
      </x:c>
      <x:c r="K2472" s="32" t="n">
        <x:v>0.794</x:v>
      </x:c>
      <x:c r="L2472" t="n">
        <x:v>0</x:v>
      </x:c>
      <x:c r="M2472" t="n">
        <x:v>9</x:v>
      </x:c>
      <x:c r="N2472" s="32" t="n">
        <x:v>0.022</x:v>
      </x:c>
    </x:row>
    <x:row r="2473">
      <x:c r="A2473" t="str">
        <x:v>C02472</x:v>
      </x:c>
      <x:c r="B2473" t="n">
        <x:v>54</x:v>
      </x:c>
      <x:c r="C2473" s="30" t="n">
        <x:v>48744</x:v>
      </x:c>
      <x:c r="D2473" t="n">
        <x:v>624</x:v>
      </x:c>
      <x:c r="E2473" t="n">
        <x:v>34</x:v>
      </x:c>
      <x:c r="F2473" t="str">
        <x:v>Classic</x:v>
      </x:c>
      <x:c r="G2473" t="str">
        <x:v>Digital</x:v>
      </x:c>
      <x:c r="H2473" s="60" t="n">
        <x:v>5166</x:v>
      </x:c>
      <x:c r="I2473" s="60" t="n">
        <x:v>938.21</x:v>
      </x:c>
      <x:c r="J2473" s="32" t="n">
        <x:v>0.618</x:v>
      </x:c>
      <x:c r="K2473" s="32" t="n">
        <x:v>0.567</x:v>
      </x:c>
      <x:c r="L2473" t="n">
        <x:v>0</x:v>
      </x:c>
      <x:c r="M2473" t="n">
        <x:v>6</x:v>
      </x:c>
      <x:c r="N2473" s="32" t="n">
        <x:v>0.18</x:v>
      </x:c>
    </x:row>
    <x:row r="2474">
      <x:c r="A2474" t="str">
        <x:v>C02473</x:v>
      </x:c>
      <x:c r="B2474" t="n">
        <x:v>41</x:v>
      </x:c>
      <x:c r="C2474" s="30" t="n">
        <x:v>32168</x:v>
      </x:c>
      <x:c r="D2474" t="n">
        <x:v>669</x:v>
      </x:c>
      <x:c r="E2474" t="n">
        <x:v>9</x:v>
      </x:c>
      <x:c r="F2474" t="str">
        <x:v>Classic</x:v>
      </x:c>
      <x:c r="G2474" t="str">
        <x:v>Direct Mail</x:v>
      </x:c>
      <x:c r="H2474" s="60" t="n">
        <x:v>5197</x:v>
      </x:c>
      <x:c r="I2474" s="60" t="n">
        <x:v>278.56</x:v>
      </x:c>
      <x:c r="J2474" s="32" t="n">
        <x:v>0.325</x:v>
      </x:c>
      <x:c r="K2474" s="32" t="n">
        <x:v>0.678</x:v>
      </x:c>
      <x:c r="L2474" t="n">
        <x:v>0</x:v>
      </x:c>
      <x:c r="M2474" t="n">
        <x:v>7</x:v>
      </x:c>
      <x:c r="N2474" s="32" t="n">
        <x:v>0.117</x:v>
      </x:c>
    </x:row>
    <x:row r="2475">
      <x:c r="A2475" t="str">
        <x:v>C02474</x:v>
      </x:c>
      <x:c r="B2475" t="n">
        <x:v>45</x:v>
      </x:c>
      <x:c r="C2475" s="30" t="n">
        <x:v>60230</x:v>
      </x:c>
      <x:c r="D2475" t="n">
        <x:v>684</x:v>
      </x:c>
      <x:c r="E2475" t="n">
        <x:v>84</x:v>
      </x:c>
      <x:c r="F2475" t="str">
        <x:v>Classic</x:v>
      </x:c>
      <x:c r="G2475" t="str">
        <x:v>Digital</x:v>
      </x:c>
      <x:c r="H2475" s="60" t="n">
        <x:v>5925</x:v>
      </x:c>
      <x:c r="I2475" s="60" t="n">
        <x:v>890.76</x:v>
      </x:c>
      <x:c r="J2475" s="32" t="n">
        <x:v>0.377</x:v>
      </x:c>
      <x:c r="K2475" s="32" t="n">
        <x:v>0.793</x:v>
      </x:c>
      <x:c r="L2475" t="n">
        <x:v>0</x:v>
      </x:c>
      <x:c r="M2475" t="n">
        <x:v>8</x:v>
      </x:c>
      <x:c r="N2475" s="32" t="n">
        <x:v>0.056</x:v>
      </x:c>
    </x:row>
    <x:row r="2476">
      <x:c r="A2476" t="str">
        <x:v>C02475</x:v>
      </x:c>
      <x:c r="B2476" t="n">
        <x:v>50</x:v>
      </x:c>
      <x:c r="C2476" s="30" t="n">
        <x:v>110190</x:v>
      </x:c>
      <x:c r="D2476" t="n">
        <x:v>693</x:v>
      </x:c>
      <x:c r="E2476" t="n">
        <x:v>35</x:v>
      </x:c>
      <x:c r="F2476" t="str">
        <x:v>Classic</x:v>
      </x:c>
      <x:c r="G2476" t="str">
        <x:v>Direct Mail</x:v>
      </x:c>
      <x:c r="H2476" s="60" t="n">
        <x:v>12119</x:v>
      </x:c>
      <x:c r="I2476" s="60" t="n">
        <x:v>1556.62</x:v>
      </x:c>
      <x:c r="J2476" s="32" t="n">
        <x:v>0.354</x:v>
      </x:c>
      <x:c r="K2476" s="32" t="n">
        <x:v>0.87</x:v>
      </x:c>
      <x:c r="L2476" t="n">
        <x:v>0</x:v>
      </x:c>
      <x:c r="M2476" t="n">
        <x:v>9</x:v>
      </x:c>
      <x:c r="N2476" s="32" t="n">
        <x:v>0.02</x:v>
      </x:c>
    </x:row>
    <x:row r="2477">
      <x:c r="A2477" t="str">
        <x:v>C02476</x:v>
      </x:c>
      <x:c r="B2477" t="n">
        <x:v>41</x:v>
      </x:c>
      <x:c r="C2477" s="30" t="n">
        <x:v>68773</x:v>
      </x:c>
      <x:c r="D2477" t="n">
        <x:v>710</x:v>
      </x:c>
      <x:c r="E2477" t="n">
        <x:v>11</x:v>
      </x:c>
      <x:c r="F2477" t="str">
        <x:v>Gold</x:v>
      </x:c>
      <x:c r="G2477" t="str">
        <x:v>Direct Mail</x:v>
      </x:c>
      <x:c r="H2477" s="60" t="n">
        <x:v>11027</x:v>
      </x:c>
      <x:c r="I2477" s="60" t="n">
        <x:v>1312.53</x:v>
      </x:c>
      <x:c r="J2477" s="32" t="n">
        <x:v>0.415</x:v>
      </x:c>
      <x:c r="K2477" s="32" t="n">
        <x:v>0.881</x:v>
      </x:c>
      <x:c r="L2477" t="n">
        <x:v>0</x:v>
      </x:c>
      <x:c r="M2477" t="n">
        <x:v>8</x:v>
      </x:c>
      <x:c r="N2477" s="32" t="n">
        <x:v>0.022</x:v>
      </x:c>
    </x:row>
    <x:row r="2478">
      <x:c r="A2478" t="str">
        <x:v>C02477</x:v>
      </x:c>
      <x:c r="B2478" t="n">
        <x:v>30</x:v>
      </x:c>
      <x:c r="C2478" s="30" t="n">
        <x:v>64030</x:v>
      </x:c>
      <x:c r="D2478" t="n">
        <x:v>617</x:v>
      </x:c>
      <x:c r="E2478" t="n">
        <x:v>48</x:v>
      </x:c>
      <x:c r="F2478" t="str">
        <x:v>Classic</x:v>
      </x:c>
      <x:c r="G2478" t="str">
        <x:v>Digital</x:v>
      </x:c>
      <x:c r="H2478" s="60" t="n">
        <x:v>5397</x:v>
      </x:c>
      <x:c r="I2478" s="60" t="n">
        <x:v>922.52</x:v>
      </x:c>
      <x:c r="J2478" s="32" t="n">
        <x:v>0.456</x:v>
      </x:c>
      <x:c r="K2478" s="32" t="n">
        <x:v>0.711</x:v>
      </x:c>
      <x:c r="L2478" t="n">
        <x:v>1</x:v>
      </x:c>
      <x:c r="M2478" t="n">
        <x:v>7</x:v>
      </x:c>
      <x:c r="N2478" s="32" t="n">
        <x:v>0.117</x:v>
      </x:c>
    </x:row>
    <x:row r="2479">
      <x:c r="A2479" t="str">
        <x:v>C02478</x:v>
      </x:c>
      <x:c r="B2479" t="n">
        <x:v>68</x:v>
      </x:c>
      <x:c r="C2479" s="30" t="n">
        <x:v>80498</x:v>
      </x:c>
      <x:c r="D2479" t="n">
        <x:v>692</x:v>
      </x:c>
      <x:c r="E2479" t="n">
        <x:v>57</x:v>
      </x:c>
      <x:c r="F2479" t="str">
        <x:v>Gold</x:v>
      </x:c>
      <x:c r="G2479" t="str">
        <x:v>Digital</x:v>
      </x:c>
      <x:c r="H2479" s="60" t="n">
        <x:v>12458</x:v>
      </x:c>
      <x:c r="I2479" s="60" t="n">
        <x:v>1562</x:v>
      </x:c>
      <x:c r="J2479" s="32" t="n">
        <x:v>0.276</x:v>
      </x:c>
      <x:c r="K2479" s="32" t="n">
        <x:v>0.763</x:v>
      </x:c>
      <x:c r="L2479" t="n">
        <x:v>0</x:v>
      </x:c>
      <x:c r="M2479" t="str"/>
      <x:c r="N2479" s="32" t="n">
        <x:v>0.172</x:v>
      </x:c>
    </x:row>
    <x:row r="2480">
      <x:c r="A2480" t="str">
        <x:v>C02479</x:v>
      </x:c>
      <x:c r="B2480" t="n">
        <x:v>52</x:v>
      </x:c>
      <x:c r="C2480" s="30" t="n">
        <x:v>182121</x:v>
      </x:c>
      <x:c r="D2480" t="n">
        <x:v>681</x:v>
      </x:c>
      <x:c r="E2480" t="n">
        <x:v>14</x:v>
      </x:c>
      <x:c r="F2480" t="str">
        <x:v>Platinum</x:v>
      </x:c>
      <x:c r="G2480" t="str">
        <x:v> Direct Mail</x:v>
      </x:c>
      <x:c r="H2480" s="60" t="n">
        <x:v>36454</x:v>
      </x:c>
      <x:c r="I2480" s="60" t="n">
        <x:v>3610.86</x:v>
      </x:c>
      <x:c r="J2480" s="32" t="n">
        <x:v>0.38</x:v>
      </x:c>
      <x:c r="K2480" s="32" t="n">
        <x:v>0.755</x:v>
      </x:c>
      <x:c r="L2480" t="n">
        <x:v>0</x:v>
      </x:c>
      <x:c r="M2480" t="n">
        <x:v>4</x:v>
      </x:c>
      <x:c r="N2480" s="32" t="n">
        <x:v>0.275</x:v>
      </x:c>
    </x:row>
    <x:row r="2481">
      <x:c r="A2481" t="str">
        <x:v>C02480</x:v>
      </x:c>
      <x:c r="B2481" t="n">
        <x:v>50</x:v>
      </x:c>
      <x:c r="C2481" s="30" t="n">
        <x:v>29191</x:v>
      </x:c>
      <x:c r="D2481" t="n">
        <x:v>585</x:v>
      </x:c>
      <x:c r="E2481" t="n">
        <x:v>34</x:v>
      </x:c>
      <x:c r="F2481" t="str">
        <x:v>Classic</x:v>
      </x:c>
      <x:c r="G2481" t="str">
        <x:v>Digital</x:v>
      </x:c>
      <x:c r="H2481" s="60" t="n">
        <x:v>1000</x:v>
      </x:c>
      <x:c r="I2481" s="60" t="n">
        <x:v>440</x:v>
      </x:c>
      <x:c r="J2481" s="32" t="n">
        <x:v>0.515</x:v>
      </x:c>
      <x:c r="K2481" s="32" t="n">
        <x:v>0.676</x:v>
      </x:c>
      <x:c r="L2481" t="n">
        <x:v>0</x:v>
      </x:c>
      <x:c r="M2481" t="n">
        <x:v>8</x:v>
      </x:c>
      <x:c r="N2481" s="32" t="n">
        <x:v>0.08</x:v>
      </x:c>
    </x:row>
    <x:row r="2482">
      <x:c r="A2482" t="str">
        <x:v>C02481</x:v>
      </x:c>
      <x:c r="B2482" t="n">
        <x:v>29</x:v>
      </x:c>
      <x:c r="C2482" s="30" t="n">
        <x:v>55311</x:v>
      </x:c>
      <x:c r="D2482" t="n">
        <x:v>699</x:v>
      </x:c>
      <x:c r="E2482" t="n">
        <x:v>28</x:v>
      </x:c>
      <x:c r="F2482" t="str">
        <x:v>Gold</x:v>
      </x:c>
      <x:c r="G2482" t="str">
        <x:v>Partner</x:v>
      </x:c>
      <x:c r="H2482" s="60" t="n">
        <x:v>10848</x:v>
      </x:c>
      <x:c r="I2482" s="60" t="n">
        <x:v>874.49</x:v>
      </x:c>
      <x:c r="J2482" s="32" t="n">
        <x:v>0.326</x:v>
      </x:c>
      <x:c r="K2482" s="32" t="n">
        <x:v>0.789</x:v>
      </x:c>
      <x:c r="L2482" t="n">
        <x:v>0</x:v>
      </x:c>
      <x:c r="M2482" t="n">
        <x:v>8</x:v>
      </x:c>
      <x:c r="N2482" s="32" t="n">
        <x:v>0.071</x:v>
      </x:c>
    </x:row>
    <x:row r="2483">
      <x:c r="A2483" t="str">
        <x:v>C02482</x:v>
      </x:c>
      <x:c r="B2483" t="n">
        <x:v>35</x:v>
      </x:c>
      <x:c r="C2483" s="30" t="n">
        <x:v>99843</x:v>
      </x:c>
      <x:c r="D2483" t="n">
        <x:v>673</x:v>
      </x:c>
      <x:c r="E2483" t="n">
        <x:v>40</x:v>
      </x:c>
      <x:c r="F2483" t="str">
        <x:v>Gold</x:v>
      </x:c>
      <x:c r="G2483" t="str">
        <x:v>Branch</x:v>
      </x:c>
      <x:c r="H2483" s="60" t="n">
        <x:v>13081</x:v>
      </x:c>
      <x:c r="I2483" s="60" t="n">
        <x:v>1461.47</x:v>
      </x:c>
      <x:c r="J2483" s="32" t="n">
        <x:v>0.65</x:v>
      </x:c>
      <x:c r="K2483" s="32" t="n">
        <x:v>0.793</x:v>
      </x:c>
      <x:c r="L2483" t="n">
        <x:v>0</x:v>
      </x:c>
      <x:c r="M2483" t="n">
        <x:v>8</x:v>
      </x:c>
      <x:c r="N2483" s="32" t="n">
        <x:v>0.041</x:v>
      </x:c>
    </x:row>
    <x:row r="2484">
      <x:c r="A2484" t="str">
        <x:v>C02483</x:v>
      </x:c>
      <x:c r="B2484" t="n">
        <x:v>27</x:v>
      </x:c>
      <x:c r="C2484" s="30" t="n">
        <x:v>85237</x:v>
      </x:c>
      <x:c r="D2484" t="n">
        <x:v>798</x:v>
      </x:c>
      <x:c r="E2484" t="n">
        <x:v>31</x:v>
      </x:c>
      <x:c r="F2484" t="str">
        <x:v>Gold</x:v>
      </x:c>
      <x:c r="G2484" t="str">
        <x:v>Direct Mail</x:v>
      </x:c>
      <x:c r="H2484" s="60" t="n">
        <x:v>18419</x:v>
      </x:c>
      <x:c r="I2484" s="60" t="n">
        <x:v>1370.62</x:v>
      </x:c>
      <x:c r="J2484" s="32" t="n">
        <x:v>0.61</x:v>
      </x:c>
      <x:c r="K2484" s="32" t="n">
        <x:v>1</x:v>
      </x:c>
      <x:c r="L2484" t="n">
        <x:v>0</x:v>
      </x:c>
      <x:c r="M2484" t="n">
        <x:v>7</x:v>
      </x:c>
      <x:c r="N2484" s="32" t="n">
        <x:v>0.144</x:v>
      </x:c>
    </x:row>
    <x:row r="2485">
      <x:c r="A2485" t="str">
        <x:v>C02484</x:v>
      </x:c>
      <x:c r="B2485" t="n">
        <x:v>43</x:v>
      </x:c>
      <x:c r="C2485" s="30" t="n">
        <x:v>65915</x:v>
      </x:c>
      <x:c r="D2485" t="n">
        <x:v>667</x:v>
      </x:c>
      <x:c r="E2485" t="n">
        <x:v>59</x:v>
      </x:c>
      <x:c r="F2485" t="str">
        <x:v>Gold</x:v>
      </x:c>
      <x:c r="G2485" t="str">
        <x:v>Digital </x:v>
      </x:c>
      <x:c r="H2485" s="60" t="n">
        <x:v>8839</x:v>
      </x:c>
      <x:c r="I2485" s="60" t="n">
        <x:v>929.34</x:v>
      </x:c>
      <x:c r="J2485" s="32" t="n">
        <x:v>0.503</x:v>
      </x:c>
      <x:c r="K2485" s="32" t="n">
        <x:v>0.656</x:v>
      </x:c>
      <x:c r="L2485" t="n">
        <x:v>0</x:v>
      </x:c>
      <x:c r="M2485" t="n">
        <x:v>6</x:v>
      </x:c>
      <x:c r="N2485" s="32" t="n">
        <x:v>0.136</x:v>
      </x:c>
    </x:row>
    <x:row r="2486">
      <x:c r="A2486" t="str">
        <x:v>C02485</x:v>
      </x:c>
      <x:c r="B2486" t="n">
        <x:v>31</x:v>
      </x:c>
      <x:c r="C2486" s="30" t="n">
        <x:v>68219</x:v>
      </x:c>
      <x:c r="D2486" t="n">
        <x:v>560</x:v>
      </x:c>
      <x:c r="E2486" t="n">
        <x:v>52</x:v>
      </x:c>
      <x:c r="F2486" t="str">
        <x:v>Classic</x:v>
      </x:c>
      <x:c r="G2486" t="str">
        <x:v> Partner</x:v>
      </x:c>
      <x:c r="H2486" s="60" t="n">
        <x:v>1000</x:v>
      </x:c>
      <x:c r="I2486" s="60" t="n">
        <x:v>449.94</x:v>
      </x:c>
      <x:c r="J2486" s="32" t="n">
        <x:v>0.829</x:v>
      </x:c>
      <x:c r="K2486" s="32" t="n">
        <x:v>0.571</x:v>
      </x:c>
      <x:c r="L2486" t="n">
        <x:v>0</x:v>
      </x:c>
      <x:c r="M2486" t="n">
        <x:v>7</x:v>
      </x:c>
      <x:c r="N2486" s="32" t="n">
        <x:v>0.08</x:v>
      </x:c>
    </x:row>
    <x:row r="2487">
      <x:c r="A2487" t="str">
        <x:v>C02486</x:v>
      </x:c>
      <x:c r="B2487" t="n">
        <x:v>40</x:v>
      </x:c>
      <x:c r="C2487" s="30" t="n">
        <x:v>41809</x:v>
      </x:c>
      <x:c r="D2487" t="n">
        <x:v>609</x:v>
      </x:c>
      <x:c r="E2487" t="n">
        <x:v>37</x:v>
      </x:c>
      <x:c r="F2487" t="str">
        <x:v>Classic</x:v>
      </x:c>
      <x:c r="G2487" t="str">
        <x:v>Branch</x:v>
      </x:c>
      <x:c r="H2487" s="60" t="n">
        <x:v>1000</x:v>
      </x:c>
      <x:c r="I2487" s="60" t="n">
        <x:v>150</x:v>
      </x:c>
      <x:c r="J2487" s="32" t="n">
        <x:v>0.645</x:v>
      </x:c>
      <x:c r="K2487" s="32" t="n">
        <x:v>0.672</x:v>
      </x:c>
      <x:c r="L2487" t="n">
        <x:v>0</x:v>
      </x:c>
      <x:c r="M2487" t="n">
        <x:v>6</x:v>
      </x:c>
      <x:c r="N2487" s="32" t="n">
        <x:v>0.164</x:v>
      </x:c>
    </x:row>
    <x:row r="2488">
      <x:c r="A2488" t="str">
        <x:v>C02487</x:v>
      </x:c>
      <x:c r="B2488" t="n">
        <x:v>36</x:v>
      </x:c>
      <x:c r="C2488" s="30" t="n">
        <x:v>63464</x:v>
      </x:c>
      <x:c r="D2488" t="n">
        <x:v>607</x:v>
      </x:c>
      <x:c r="E2488" t="n">
        <x:v>35</x:v>
      </x:c>
      <x:c r="F2488" t="str">
        <x:v>Classic</x:v>
      </x:c>
      <x:c r="G2488" t="str">
        <x:v>Digital</x:v>
      </x:c>
      <x:c r="H2488" s="60" t="n">
        <x:v>3410</x:v>
      </x:c>
      <x:c r="I2488" s="60" t="n">
        <x:v>650.01</x:v>
      </x:c>
      <x:c r="J2488" s="32" t="n">
        <x:v>0.437</x:v>
      </x:c>
      <x:c r="K2488" s="32" t="n">
        <x:v>0.675</x:v>
      </x:c>
      <x:c r="L2488" t="n">
        <x:v>0</x:v>
      </x:c>
      <x:c r="M2488" t="n">
        <x:v>9</x:v>
      </x:c>
      <x:c r="N2488" s="32" t="n">
        <x:v>0.02</x:v>
      </x:c>
    </x:row>
    <x:row r="2489">
      <x:c r="A2489" t="str">
        <x:v>C02488</x:v>
      </x:c>
      <x:c r="B2489" t="n">
        <x:v>27</x:v>
      </x:c>
      <x:c r="C2489" s="30" t="n">
        <x:v>166514</x:v>
      </x:c>
      <x:c r="D2489" t="n">
        <x:v>721</x:v>
      </x:c>
      <x:c r="E2489" t="n">
        <x:v>10</x:v>
      </x:c>
      <x:c r="F2489" t="str">
        <x:v>Classic</x:v>
      </x:c>
      <x:c r="G2489" t="str">
        <x:v>Digital</x:v>
      </x:c>
      <x:c r="H2489" s="60" t="n">
        <x:v>13982</x:v>
      </x:c>
      <x:c r="I2489" s="60" t="n">
        <x:v>1809.08</x:v>
      </x:c>
      <x:c r="J2489" s="32" t="n">
        <x:v>0.468</x:v>
      </x:c>
      <x:c r="K2489" s="32" t="n">
        <x:v>0.874</x:v>
      </x:c>
      <x:c r="L2489" t="n">
        <x:v>0</x:v>
      </x:c>
      <x:c r="M2489" t="n">
        <x:v>8</x:v>
      </x:c>
      <x:c r="N2489" s="32" t="n">
        <x:v>0.038</x:v>
      </x:c>
    </x:row>
    <x:row r="2490">
      <x:c r="A2490" t="str">
        <x:v>C02489</x:v>
      </x:c>
      <x:c r="B2490" t="n">
        <x:v>49</x:v>
      </x:c>
      <x:c r="C2490" s="30" t="n">
        <x:v>43323</x:v>
      </x:c>
      <x:c r="D2490" t="n">
        <x:v>706</x:v>
      </x:c>
      <x:c r="E2490" t="n">
        <x:v>36</x:v>
      </x:c>
      <x:c r="F2490" t="str">
        <x:v>Classic</x:v>
      </x:c>
      <x:c r="G2490" t="str">
        <x:v>Direct Mail</x:v>
      </x:c>
      <x:c r="H2490" s="60" t="n">
        <x:v>6854</x:v>
      </x:c>
      <x:c r="I2490" s="60" t="n">
        <x:v>697.7</x:v>
      </x:c>
      <x:c r="J2490" s="32" t="n">
        <x:v>0.256</x:v>
      </x:c>
      <x:c r="K2490" s="32" t="n">
        <x:v>0.881</x:v>
      </x:c>
      <x:c r="L2490" t="n">
        <x:v>0</x:v>
      </x:c>
      <x:c r="M2490" t="n">
        <x:v>8</x:v>
      </x:c>
      <x:c r="N2490" s="32" t="n">
        <x:v>0.02</x:v>
      </x:c>
    </x:row>
    <x:row r="2491">
      <x:c r="A2491" t="str">
        <x:v>C02490</x:v>
      </x:c>
      <x:c r="B2491" t="n">
        <x:v>32</x:v>
      </x:c>
      <x:c r="C2491" s="30" t="n">
        <x:v>39967</x:v>
      </x:c>
      <x:c r="D2491" t="n">
        <x:v>645</x:v>
      </x:c>
      <x:c r="E2491" t="n">
        <x:v>53</x:v>
      </x:c>
      <x:c r="F2491" t="str">
        <x:v>Classic</x:v>
      </x:c>
      <x:c r="G2491" t="str">
        <x:v>Digital</x:v>
      </x:c>
      <x:c r="H2491" s="60" t="n">
        <x:v>4081</x:v>
      </x:c>
      <x:c r="I2491" s="60" t="n">
        <x:v>150</x:v>
      </x:c>
      <x:c r="J2491" s="32" t="n">
        <x:v>0.355</x:v>
      </x:c>
      <x:c r="K2491" s="32" t="n">
        <x:v>0.742</x:v>
      </x:c>
      <x:c r="L2491" t="n">
        <x:v>1</x:v>
      </x:c>
      <x:c r="M2491" t="n">
        <x:v>5</x:v>
      </x:c>
      <x:c r="N2491" s="32" t="n">
        <x:v>0.216</x:v>
      </x:c>
    </x:row>
    <x:row r="2492">
      <x:c r="A2492" t="str">
        <x:v>C02491</x:v>
      </x:c>
      <x:c r="B2492" t="n">
        <x:v>47</x:v>
      </x:c>
      <x:c r="C2492" s="30" t="n">
        <x:v>42733</x:v>
      </x:c>
      <x:c r="D2492" t="n">
        <x:v>708</x:v>
      </x:c>
      <x:c r="E2492" t="n">
        <x:v>53</x:v>
      </x:c>
      <x:c r="F2492" t="str">
        <x:v>Classic </x:v>
      </x:c>
      <x:c r="G2492" t="str">
        <x:v>Digital</x:v>
      </x:c>
      <x:c r="H2492" s="60" t="n">
        <x:v>3087</x:v>
      </x:c>
      <x:c r="I2492" s="60" t="n">
        <x:v>502.39</x:v>
      </x:c>
      <x:c r="J2492" s="32" t="n">
        <x:v>0.334</x:v>
      </x:c>
      <x:c r="K2492" s="32" t="n">
        <x:v>0.84</x:v>
      </x:c>
      <x:c r="L2492" t="n">
        <x:v>0</x:v>
      </x:c>
      <x:c r="M2492" t="n">
        <x:v>10</x:v>
      </x:c>
      <x:c r="N2492" s="32" t="n">
        <x:v>0.02</x:v>
      </x:c>
    </x:row>
    <x:row r="2493">
      <x:c r="A2493" t="str">
        <x:v>C02492</x:v>
      </x:c>
      <x:c r="B2493" t="n">
        <x:v>37</x:v>
      </x:c>
      <x:c r="C2493" s="30" t="n">
        <x:v>75891</x:v>
      </x:c>
      <x:c r="D2493" t="n">
        <x:v>694</x:v>
      </x:c>
      <x:c r="E2493" t="n">
        <x:v>2</x:v>
      </x:c>
      <x:c r="F2493" t="str">
        <x:v>Classic</x:v>
      </x:c>
      <x:c r="G2493" t="str">
        <x:v>Digital</x:v>
      </x:c>
      <x:c r="H2493" s="60" t="n">
        <x:v>9506</x:v>
      </x:c>
      <x:c r="I2493" s="60" t="n">
        <x:v>1117.71</x:v>
      </x:c>
      <x:c r="J2493" s="32" t="n">
        <x:v>0.274</x:v>
      </x:c>
      <x:c r="K2493" s="32" t="n">
        <x:v>0.776</x:v>
      </x:c>
      <x:c r="L2493" t="n">
        <x:v>0</x:v>
      </x:c>
      <x:c r="M2493" t="n">
        <x:v>9</x:v>
      </x:c>
      <x:c r="N2493" s="32" t="n">
        <x:v>0.091</x:v>
      </x:c>
    </x:row>
    <x:row r="2494">
      <x:c r="A2494" t="str">
        <x:v>C02493</x:v>
      </x:c>
      <x:c r="B2494" t="n">
        <x:v>55</x:v>
      </x:c>
      <x:c r="C2494" s="30" t="n">
        <x:v>196288</x:v>
      </x:c>
      <x:c r="D2494" t="n">
        <x:v>699</x:v>
      </x:c>
      <x:c r="E2494" t="n">
        <x:v>64</x:v>
      </x:c>
      <x:c r="F2494" t="str">
        <x:v>Platinum</x:v>
      </x:c>
      <x:c r="G2494" t="str">
        <x:v>Partner</x:v>
      </x:c>
      <x:c r="H2494" s="60" t="n">
        <x:v>40000</x:v>
      </x:c>
      <x:c r="I2494" s="60" t="n">
        <x:v>4722.17</x:v>
      </x:c>
      <x:c r="J2494" s="32" t="n">
        <x:v>0.48</x:v>
      </x:c>
      <x:c r="K2494" s="32" t="n">
        <x:v>0.786</x:v>
      </x:c>
      <x:c r="L2494" t="n">
        <x:v>0</x:v>
      </x:c>
      <x:c r="M2494" t="n">
        <x:v>9</x:v>
      </x:c>
      <x:c r="N2494" s="32" t="n">
        <x:v>0.02</x:v>
      </x:c>
    </x:row>
    <x:row r="2495">
      <x:c r="A2495" t="str">
        <x:v>C02494</x:v>
      </x:c>
      <x:c r="B2495" t="n">
        <x:v>24</x:v>
      </x:c>
      <x:c r="C2495" s="30" t="n">
        <x:v>134294</x:v>
      </x:c>
      <x:c r="D2495" t="n">
        <x:v>760</x:v>
      </x:c>
      <x:c r="E2495" t="n">
        <x:v>66</x:v>
      </x:c>
      <x:c r="F2495" t="str">
        <x:v>Gold</x:v>
      </x:c>
      <x:c r="G2495" t="str">
        <x:v>Digital</x:v>
      </x:c>
      <x:c r="H2495" s="60" t="n">
        <x:v>20137</x:v>
      </x:c>
      <x:c r="I2495" s="60" t="n">
        <x:v>2234.09</x:v>
      </x:c>
      <x:c r="J2495" s="32" t="n">
        <x:v>0.27</x:v>
      </x:c>
      <x:c r="K2495" s="32" t="n">
        <x:v>0.756</x:v>
      </x:c>
      <x:c r="L2495" t="n">
        <x:v>0</x:v>
      </x:c>
      <x:c r="M2495" t="n">
        <x:v>6</x:v>
      </x:c>
      <x:c r="N2495" s="32" t="n">
        <x:v>0.176</x:v>
      </x:c>
    </x:row>
    <x:row r="2496">
      <x:c r="A2496" t="str">
        <x:v>C02495</x:v>
      </x:c>
      <x:c r="B2496" t="n">
        <x:v>44</x:v>
      </x:c>
      <x:c r="C2496" s="30" t="n">
        <x:v>59957</x:v>
      </x:c>
      <x:c r="D2496" t="n">
        <x:v>624</x:v>
      </x:c>
      <x:c r="E2496" t="n">
        <x:v>28</x:v>
      </x:c>
      <x:c r="F2496" t="str">
        <x:v>Classic</x:v>
      </x:c>
      <x:c r="G2496" t="str">
        <x:v>Direct Mail</x:v>
      </x:c>
      <x:c r="H2496" s="60" t="n">
        <x:v>3655</x:v>
      </x:c>
      <x:c r="I2496" s="60" t="n">
        <x:v>505.82</x:v>
      </x:c>
      <x:c r="J2496" s="32" t="n">
        <x:v>0.363</x:v>
      </x:c>
      <x:c r="K2496" s="32" t="n">
        <x:v>0.544</x:v>
      </x:c>
      <x:c r="L2496" t="n">
        <x:v>0</x:v>
      </x:c>
      <x:c r="M2496" t="n">
        <x:v>8</x:v>
      </x:c>
      <x:c r="N2496" s="32" t="n">
        <x:v>0.079</x:v>
      </x:c>
    </x:row>
    <x:row r="2497">
      <x:c r="A2497" t="str">
        <x:v>C02496</x:v>
      </x:c>
      <x:c r="B2497" t="n">
        <x:v>40</x:v>
      </x:c>
      <x:c r="C2497" s="30" t="n">
        <x:v>40833</x:v>
      </x:c>
      <x:c r="D2497" t="n">
        <x:v>699</x:v>
      </x:c>
      <x:c r="E2497" t="n">
        <x:v>50</x:v>
      </x:c>
      <x:c r="F2497" t="str">
        <x:v>Classic</x:v>
      </x:c>
      <x:c r="G2497" t="str">
        <x:v>Digital</x:v>
      </x:c>
      <x:c r="H2497" s="60" t="n">
        <x:v>5176</x:v>
      </x:c>
      <x:c r="I2497" s="60" t="n">
        <x:v>196.36</x:v>
      </x:c>
      <x:c r="J2497" s="32" t="n">
        <x:v>0.285</x:v>
      </x:c>
      <x:c r="K2497" s="32" t="n">
        <x:v>0.654</x:v>
      </x:c>
      <x:c r="L2497" t="n">
        <x:v>0</x:v>
      </x:c>
      <x:c r="M2497" t="n">
        <x:v>7</x:v>
      </x:c>
      <x:c r="N2497" s="32" t="n">
        <x:v>0.097</x:v>
      </x:c>
    </x:row>
    <x:row r="2498">
      <x:c r="A2498" t="str">
        <x:v>C02497</x:v>
      </x:c>
      <x:c r="B2498" t="n">
        <x:v>48</x:v>
      </x:c>
      <x:c r="C2498" s="30" t="n">
        <x:v>44413</x:v>
      </x:c>
      <x:c r="D2498" t="n">
        <x:v>720</x:v>
      </x:c>
      <x:c r="E2498" t="n">
        <x:v>92</x:v>
      </x:c>
      <x:c r="F2498" t="str">
        <x:v>Gold</x:v>
      </x:c>
      <x:c r="G2498" t="str">
        <x:v>Digital</x:v>
      </x:c>
      <x:c r="H2498" s="60" t="n">
        <x:v>8924</x:v>
      </x:c>
      <x:c r="I2498" s="60" t="n">
        <x:v>1333.95</x:v>
      </x:c>
      <x:c r="J2498" s="32" t="n">
        <x:v>0.335</x:v>
      </x:c>
      <x:c r="K2498" s="32" t="n">
        <x:v>0.888</x:v>
      </x:c>
      <x:c r="L2498" t="n">
        <x:v>0</x:v>
      </x:c>
      <x:c r="M2498" t="n">
        <x:v>7</x:v>
      </x:c>
      <x:c r="N2498" s="32" t="n">
        <x:v>0.106</x:v>
      </x:c>
    </x:row>
    <x:row r="2499">
      <x:c r="A2499" t="str">
        <x:v>C02498</x:v>
      </x:c>
      <x:c r="B2499" t="n">
        <x:v>22</x:v>
      </x:c>
      <x:c r="C2499" s="30" t="n">
        <x:v>41500</x:v>
      </x:c>
      <x:c r="D2499" t="n">
        <x:v>692</x:v>
      </x:c>
      <x:c r="E2499" t="n">
        <x:v>50</x:v>
      </x:c>
      <x:c r="F2499" t="str">
        <x:v>Classic</x:v>
      </x:c>
      <x:c r="G2499" t="str">
        <x:v>Branch</x:v>
      </x:c>
      <x:c r="H2499" s="60" t="n">
        <x:v>6912</x:v>
      </x:c>
      <x:c r="I2499" s="60" t="n">
        <x:v>901.06</x:v>
      </x:c>
      <x:c r="J2499" s="32" t="n">
        <x:v>0.391</x:v>
      </x:c>
      <x:c r="K2499" s="32" t="n">
        <x:v>0.762</x:v>
      </x:c>
      <x:c r="L2499" t="n">
        <x:v>0</x:v>
      </x:c>
      <x:c r="M2499" t="n">
        <x:v>6</x:v>
      </x:c>
      <x:c r="N2499" s="32" t="n">
        <x:v>0.136</x:v>
      </x:c>
    </x:row>
    <x:row r="2500">
      <x:c r="A2500" t="str">
        <x:v>C02499</x:v>
      </x:c>
      <x:c r="B2500" t="n">
        <x:v>44</x:v>
      </x:c>
      <x:c r="C2500" s="30" t="n">
        <x:v>52342</x:v>
      </x:c>
      <x:c r="D2500" t="n">
        <x:v>659</x:v>
      </x:c>
      <x:c r="E2500" t="n">
        <x:v>51</x:v>
      </x:c>
      <x:c r="F2500" t="str">
        <x:v>Classic</x:v>
      </x:c>
      <x:c r="G2500" t="str">
        <x:v>Digital</x:v>
      </x:c>
      <x:c r="H2500" s="60" t="n">
        <x:v>3363</x:v>
      </x:c>
      <x:c r="I2500" s="60" t="n">
        <x:v>596.11</x:v>
      </x:c>
      <x:c r="J2500" s="32" t="n">
        <x:v>0.323</x:v>
      </x:c>
      <x:c r="K2500" s="32" t="n">
        <x:v>0.78</x:v>
      </x:c>
      <x:c r="L2500" t="n">
        <x:v>0</x:v>
      </x:c>
      <x:c r="M2500" t="n">
        <x:v>6</x:v>
      </x:c>
      <x:c r="N2500" s="32" t="n">
        <x:v>0.115</x:v>
      </x:c>
    </x:row>
    <x:row r="2501">
      <x:c r="A2501" t="str">
        <x:v>C02500</x:v>
      </x:c>
      <x:c r="B2501" t="n">
        <x:v>46</x:v>
      </x:c>
      <x:c r="C2501" s="30" t="n">
        <x:v>44943</x:v>
      </x:c>
      <x:c r="D2501" t="n">
        <x:v>745</x:v>
      </x:c>
      <x:c r="E2501" t="n">
        <x:v>30</x:v>
      </x:c>
      <x:c r="F2501" t="str">
        <x:v>Gold</x:v>
      </x:c>
      <x:c r="G2501" t="str">
        <x:v>Branch</x:v>
      </x:c>
      <x:c r="H2501" s="60" t="n">
        <x:v>11695</x:v>
      </x:c>
      <x:c r="I2501" s="60" t="n">
        <x:v>1095.72</x:v>
      </x:c>
      <x:c r="J2501" s="32" t="n">
        <x:v>0.35</x:v>
      </x:c>
      <x:c r="K2501" s="32" t="n">
        <x:v>0.659</x:v>
      </x:c>
      <x:c r="L2501" t="n">
        <x:v>0</x:v>
      </x:c>
      <x:c r="M2501" t="n">
        <x:v>8</x:v>
      </x:c>
      <x:c r="N2501" s="32" t="n">
        <x:v>0.035</x:v>
      </x:c>
    </x:row>
    <x:row r="2502">
      <x:c r="A2502" t="str">
        <x:v>C02501</x:v>
      </x:c>
      <x:c r="B2502" t="n">
        <x:v>56</x:v>
      </x:c>
      <x:c r="C2502" s="30" t="n">
        <x:v>61850</x:v>
      </x:c>
      <x:c r="D2502" t="n">
        <x:v>625</x:v>
      </x:c>
      <x:c r="E2502" t="n">
        <x:v>43</x:v>
      </x:c>
      <x:c r="F2502" t="str">
        <x:v>Classic</x:v>
      </x:c>
      <x:c r="G2502" t="str">
        <x:v>Branch</x:v>
      </x:c>
      <x:c r="H2502" s="60" t="n">
        <x:v>4011</x:v>
      </x:c>
      <x:c r="I2502" s="60" t="n">
        <x:v>386.27</x:v>
      </x:c>
      <x:c r="J2502" s="32" t="n">
        <x:v>0.377</x:v>
      </x:c>
      <x:c r="K2502" s="32" t="n">
        <x:v>0.66</x:v>
      </x:c>
      <x:c r="L2502" t="n">
        <x:v>0</x:v>
      </x:c>
      <x:c r="M2502" t="n">
        <x:v>7</x:v>
      </x:c>
      <x:c r="N2502" s="32" t="n">
        <x:v>0.088</x:v>
      </x:c>
    </x:row>
    <x:row r="2503">
      <x:c r="A2503" t="str">
        <x:v>C02502</x:v>
      </x:c>
      <x:c r="B2503" t="n">
        <x:v>47</x:v>
      </x:c>
      <x:c r="C2503" s="30" t="n">
        <x:v>62430</x:v>
      </x:c>
      <x:c r="D2503" t="n">
        <x:v>676</x:v>
      </x:c>
      <x:c r="E2503" t="n">
        <x:v>14</x:v>
      </x:c>
      <x:c r="F2503" t="str">
        <x:v>Gold</x:v>
      </x:c>
      <x:c r="G2503" t="str">
        <x:v>Digital</x:v>
      </x:c>
      <x:c r="H2503" s="60" t="n">
        <x:v>11379</x:v>
      </x:c>
      <x:c r="I2503" s="60" t="n">
        <x:v>1198.16</x:v>
      </x:c>
      <x:c r="J2503" s="32" t="n">
        <x:v>0.398</x:v>
      </x:c>
      <x:c r="K2503" s="32" t="n">
        <x:v>0.805</x:v>
      </x:c>
      <x:c r="L2503" t="n">
        <x:v>0</x:v>
      </x:c>
      <x:c r="M2503" t="n">
        <x:v>8</x:v>
      </x:c>
      <x:c r="N2503" s="32" t="n">
        <x:v>0.075</x:v>
      </x:c>
    </x:row>
    <x:row r="2504">
      <x:c r="A2504" t="str">
        <x:v>C02503</x:v>
      </x:c>
      <x:c r="B2504" t="n">
        <x:v>53</x:v>
      </x:c>
      <x:c r="C2504" s="30" t="n">
        <x:v>91506</x:v>
      </x:c>
      <x:c r="D2504" t="n">
        <x:v>746</x:v>
      </x:c>
      <x:c r="E2504" t="n">
        <x:v>59</x:v>
      </x:c>
      <x:c r="F2504" t="str">
        <x:v>Platinum</x:v>
      </x:c>
      <x:c r="G2504" t="str">
        <x:v>Branch</x:v>
      </x:c>
      <x:c r="H2504" s="60" t="n">
        <x:v>21202</x:v>
      </x:c>
      <x:c r="I2504" s="60" t="n">
        <x:v>2265.11</x:v>
      </x:c>
      <x:c r="J2504" s="32" t="n">
        <x:v>0.228</x:v>
      </x:c>
      <x:c r="K2504" s="32" t="n">
        <x:v>0.951</x:v>
      </x:c>
      <x:c r="L2504" t="n">
        <x:v>0</x:v>
      </x:c>
      <x:c r="M2504" t="n">
        <x:v>4</x:v>
      </x:c>
      <x:c r="N2504" s="32" t="n">
        <x:v>0.281</x:v>
      </x:c>
    </x:row>
    <x:row r="2505">
      <x:c r="A2505" t="str">
        <x:v>C02504</x:v>
      </x:c>
      <x:c r="B2505" t="n">
        <x:v>52</x:v>
      </x:c>
      <x:c r="C2505" s="30" t="n">
        <x:v>78036</x:v>
      </x:c>
      <x:c r="D2505" t="n">
        <x:v>733</x:v>
      </x:c>
      <x:c r="E2505" t="n">
        <x:v>33</x:v>
      </x:c>
      <x:c r="F2505" t="str">
        <x:v>GOLD</x:v>
      </x:c>
      <x:c r="G2505" t="str">
        <x:v>Branch</x:v>
      </x:c>
      <x:c r="H2505" s="60" t="n">
        <x:v>11908</x:v>
      </x:c>
      <x:c r="I2505" s="60" t="n">
        <x:v>1329.79</x:v>
      </x:c>
      <x:c r="J2505" s="32" t="n">
        <x:v>0.364</x:v>
      </x:c>
      <x:c r="K2505" s="32" t="n">
        <x:v>0.864</x:v>
      </x:c>
      <x:c r="L2505" t="n">
        <x:v>0</x:v>
      </x:c>
      <x:c r="M2505" t="n">
        <x:v>9</x:v>
      </x:c>
      <x:c r="N2505" s="32" t="n">
        <x:v>0.02</x:v>
      </x:c>
    </x:row>
    <x:row r="2506">
      <x:c r="A2506" t="str">
        <x:v>C02505</x:v>
      </x:c>
      <x:c r="B2506" t="n">
        <x:v>47</x:v>
      </x:c>
      <x:c r="C2506" s="30" t="n">
        <x:v>81049</x:v>
      </x:c>
      <x:c r="D2506" t="n">
        <x:v>675</x:v>
      </x:c>
      <x:c r="E2506" t="n">
        <x:v>95</x:v>
      </x:c>
      <x:c r="F2506" t="str">
        <x:v>Gold</x:v>
      </x:c>
      <x:c r="G2506" t="str">
        <x:v>Digital </x:v>
      </x:c>
      <x:c r="H2506" s="60" t="n">
        <x:v>12583</x:v>
      </x:c>
      <x:c r="I2506" s="60" t="n">
        <x:v>970.98</x:v>
      </x:c>
      <x:c r="J2506" s="32" t="n">
        <x:v>0.55</x:v>
      </x:c>
      <x:c r="K2506" s="32" t="n">
        <x:v>0.757</x:v>
      </x:c>
      <x:c r="L2506" t="n">
        <x:v>0</x:v>
      </x:c>
      <x:c r="M2506" t="n">
        <x:v>5</x:v>
      </x:c>
      <x:c r="N2506" s="32" t="n">
        <x:v>0.188</x:v>
      </x:c>
    </x:row>
    <x:row r="2507">
      <x:c r="A2507" t="str">
        <x:v>C02506</x:v>
      </x:c>
      <x:c r="B2507" t="n">
        <x:v>56</x:v>
      </x:c>
      <x:c r="C2507" s="30" t="n">
        <x:v>63619</x:v>
      </x:c>
      <x:c r="D2507" t="n">
        <x:v>696</x:v>
      </x:c>
      <x:c r="E2507" t="n">
        <x:v>10</x:v>
      </x:c>
      <x:c r="F2507" t="str">
        <x:v>Gold</x:v>
      </x:c>
      <x:c r="G2507" t="str">
        <x:v>Digital</x:v>
      </x:c>
      <x:c r="H2507" s="60" t="n">
        <x:v>8214</x:v>
      </x:c>
      <x:c r="I2507" s="60" t="n">
        <x:v>1063.67</x:v>
      </x:c>
      <x:c r="J2507" s="32" t="n">
        <x:v>0.226</x:v>
      </x:c>
      <x:c r="K2507" s="32" t="n">
        <x:v>0.795</x:v>
      </x:c>
      <x:c r="L2507" t="n">
        <x:v>0</x:v>
      </x:c>
      <x:c r="M2507" t="n">
        <x:v>10</x:v>
      </x:c>
      <x:c r="N2507" s="32" t="n">
        <x:v>0.02</x:v>
      </x:c>
    </x:row>
    <x:row r="2508">
      <x:c r="A2508" t="str">
        <x:v>C02507</x:v>
      </x:c>
      <x:c r="B2508" t="n">
        <x:v>52</x:v>
      </x:c>
      <x:c r="C2508" s="30" t="n">
        <x:v>62530</x:v>
      </x:c>
      <x:c r="D2508" t="n">
        <x:v>703</x:v>
      </x:c>
      <x:c r="E2508" t="n">
        <x:v>21</x:v>
      </x:c>
      <x:c r="F2508" t="str">
        <x:v>Gold</x:v>
      </x:c>
      <x:c r="G2508" t="str">
        <x:v>Digital</x:v>
      </x:c>
      <x:c r="H2508" s="60" t="n">
        <x:v>10795</x:v>
      </x:c>
      <x:c r="I2508" s="60" t="n">
        <x:v>994.72</x:v>
      </x:c>
      <x:c r="J2508" s="32" t="n">
        <x:v>0.462</x:v>
      </x:c>
      <x:c r="K2508" s="32" t="n">
        <x:v>0.864</x:v>
      </x:c>
      <x:c r="L2508" t="n">
        <x:v>0</x:v>
      </x:c>
      <x:c r="M2508" t="n">
        <x:v>9</x:v>
      </x:c>
      <x:c r="N2508" s="32" t="n">
        <x:v>0.02</x:v>
      </x:c>
    </x:row>
    <x:row r="2509">
      <x:c r="A2509" t="str">
        <x:v>C02508</x:v>
      </x:c>
      <x:c r="B2509" t="n">
        <x:v>49</x:v>
      </x:c>
      <x:c r="C2509" s="30" t="n">
        <x:v>104906</x:v>
      </x:c>
      <x:c r="D2509" t="n">
        <x:v>713</x:v>
      </x:c>
      <x:c r="E2509" t="n">
        <x:v>35</x:v>
      </x:c>
      <x:c r="F2509" t="str">
        <x:v>Platinum</x:v>
      </x:c>
      <x:c r="G2509" t="str">
        <x:v>Digital</x:v>
      </x:c>
      <x:c r="H2509" s="60" t="n">
        <x:v>25861</x:v>
      </x:c>
      <x:c r="I2509" s="60" t="n">
        <x:v>3129.98</x:v>
      </x:c>
      <x:c r="J2509" s="32" t="n">
        <x:v>0.631</x:v>
      </x:c>
      <x:c r="K2509" s="32" t="n">
        <x:v>0.784</x:v>
      </x:c>
      <x:c r="L2509" t="n">
        <x:v>1</x:v>
      </x:c>
      <x:c r="M2509" t="n">
        <x:v>7</x:v>
      </x:c>
      <x:c r="N2509" s="32" t="n">
        <x:v>0.114</x:v>
      </x:c>
    </x:row>
    <x:row r="2510">
      <x:c r="A2510" t="str">
        <x:v>C02509</x:v>
      </x:c>
      <x:c r="B2510" t="n">
        <x:v>48</x:v>
      </x:c>
      <x:c r="C2510" s="30" t="n">
        <x:v>76468</x:v>
      </x:c>
      <x:c r="D2510" t="n">
        <x:v>718</x:v>
      </x:c>
      <x:c r="E2510" t="n">
        <x:v>41</x:v>
      </x:c>
      <x:c r="F2510" t="str">
        <x:v>Gold</x:v>
      </x:c>
      <x:c r="G2510" t="str">
        <x:v>Direct Mail</x:v>
      </x:c>
      <x:c r="H2510" s="60" t="n">
        <x:v>13806</x:v>
      </x:c>
      <x:c r="I2510" s="60" t="n">
        <x:v>1231.72</x:v>
      </x:c>
      <x:c r="J2510" s="32" t="n">
        <x:v>0.229</x:v>
      </x:c>
      <x:c r="K2510" s="32" t="n">
        <x:v>0.829</x:v>
      </x:c>
      <x:c r="L2510" t="n">
        <x:v>0</x:v>
      </x:c>
      <x:c r="M2510" t="n">
        <x:v>4</x:v>
      </x:c>
      <x:c r="N2510" s="32" t="n">
        <x:v>0.289</x:v>
      </x:c>
    </x:row>
    <x:row r="2511">
      <x:c r="A2511" t="str">
        <x:v>C02510</x:v>
      </x:c>
      <x:c r="B2511" t="n">
        <x:v>36</x:v>
      </x:c>
      <x:c r="C2511" s="30" t="n">
        <x:v>91804</x:v>
      </x:c>
      <x:c r="D2511" t="n">
        <x:v>652</x:v>
      </x:c>
      <x:c r="E2511" t="n">
        <x:v>18</x:v>
      </x:c>
      <x:c r="F2511" t="str">
        <x:v>Gold</x:v>
      </x:c>
      <x:c r="G2511" t="str">
        <x:v>partner</x:v>
      </x:c>
      <x:c r="H2511" s="60" t="n">
        <x:v>13399</x:v>
      </x:c>
      <x:c r="I2511" s="60" t="n">
        <x:v>1767.5</x:v>
      </x:c>
      <x:c r="J2511" s="32" t="n">
        <x:v>0.524</x:v>
      </x:c>
      <x:c r="K2511" s="32" t="n">
        <x:v>0.671</x:v>
      </x:c>
      <x:c r="L2511" t="n">
        <x:v>0</x:v>
      </x:c>
      <x:c r="M2511" t="n">
        <x:v>8</x:v>
      </x:c>
      <x:c r="N2511" s="32" t="n">
        <x:v>0.051</x:v>
      </x:c>
    </x:row>
    <x:row r="2512">
      <x:c r="A2512" t="str">
        <x:v>C02511</x:v>
      </x:c>
      <x:c r="B2512" t="n">
        <x:v>47</x:v>
      </x:c>
      <x:c r="C2512" s="30" t="n">
        <x:v>97134</x:v>
      </x:c>
      <x:c r="D2512" t="n">
        <x:v>714</x:v>
      </x:c>
      <x:c r="E2512" t="n">
        <x:v>36</x:v>
      </x:c>
      <x:c r="F2512" t="str">
        <x:v>platinum</x:v>
      </x:c>
      <x:c r="G2512" t="str">
        <x:v>Digital</x:v>
      </x:c>
      <x:c r="H2512" s="60" t="n">
        <x:v>23042</x:v>
      </x:c>
      <x:c r="I2512" s="60" t="n">
        <x:v>2387.75</x:v>
      </x:c>
      <x:c r="J2512" s="32" t="n">
        <x:v>0.305</x:v>
      </x:c>
      <x:c r="K2512" s="32" t="n">
        <x:v>0.977</x:v>
      </x:c>
      <x:c r="L2512" t="n">
        <x:v>0</x:v>
      </x:c>
      <x:c r="M2512" t="n">
        <x:v>9</x:v>
      </x:c>
      <x:c r="N2512" s="32" t="n">
        <x:v>0.02</x:v>
      </x:c>
    </x:row>
    <x:row r="2513">
      <x:c r="A2513" t="str">
        <x:v>C02512</x:v>
      </x:c>
      <x:c r="B2513" t="n">
        <x:v>44</x:v>
      </x:c>
      <x:c r="C2513" s="30" t="n">
        <x:v>109415</x:v>
      </x:c>
      <x:c r="D2513" t="n">
        <x:v>727</x:v>
      </x:c>
      <x:c r="E2513" t="n">
        <x:v>27</x:v>
      </x:c>
      <x:c r="F2513" t="str">
        <x:v>Classic</x:v>
      </x:c>
      <x:c r="G2513" t="str">
        <x:v>Digital</x:v>
      </x:c>
      <x:c r="H2513" s="60" t="n">
        <x:v>8805</x:v>
      </x:c>
      <x:c r="I2513" s="60" t="n">
        <x:v>1323.92</x:v>
      </x:c>
      <x:c r="J2513" s="32" t="n">
        <x:v>0.588</x:v>
      </x:c>
      <x:c r="K2513" s="32" t="n">
        <x:v>0.716</x:v>
      </x:c>
      <x:c r="L2513" t="n">
        <x:v>0</x:v>
      </x:c>
      <x:c r="M2513" t="n">
        <x:v>6</x:v>
      </x:c>
      <x:c r="N2513" s="32" t="n">
        <x:v>0.177</x:v>
      </x:c>
    </x:row>
    <x:row r="2514">
      <x:c r="A2514" t="str">
        <x:v>C02513</x:v>
      </x:c>
      <x:c r="B2514" t="n">
        <x:v>21</x:v>
      </x:c>
      <x:c r="C2514" s="30" t="n">
        <x:v>59248</x:v>
      </x:c>
      <x:c r="D2514" t="n">
        <x:v>708</x:v>
      </x:c>
      <x:c r="E2514" t="n">
        <x:v>23</x:v>
      </x:c>
      <x:c r="F2514" t="str">
        <x:v>Gold</x:v>
      </x:c>
      <x:c r="G2514" t="str">
        <x:v>Direct Mail</x:v>
      </x:c>
      <x:c r="H2514" s="60" t="n">
        <x:v>7961</x:v>
      </x:c>
      <x:c r="I2514" s="60" t="n">
        <x:v>966.84</x:v>
      </x:c>
      <x:c r="J2514" s="32" t="n">
        <x:v>0.31</x:v>
      </x:c>
      <x:c r="K2514" s="32" t="n">
        <x:v>0.731</x:v>
      </x:c>
      <x:c r="L2514" t="n">
        <x:v>0</x:v>
      </x:c>
      <x:c r="M2514" t="n">
        <x:v>6</x:v>
      </x:c>
      <x:c r="N2514" s="32" t="n">
        <x:v>0.145</x:v>
      </x:c>
    </x:row>
    <x:row r="2515">
      <x:c r="A2515" t="str">
        <x:v>C02514</x:v>
      </x:c>
      <x:c r="B2515" t="n">
        <x:v>40</x:v>
      </x:c>
      <x:c r="C2515" s="30" t="n">
        <x:v>79291</x:v>
      </x:c>
      <x:c r="D2515" t="n">
        <x:v>646</x:v>
      </x:c>
      <x:c r="E2515" t="n">
        <x:v>22</x:v>
      </x:c>
      <x:c r="F2515" t="str">
        <x:v>Gold</x:v>
      </x:c>
      <x:c r="G2515" t="str">
        <x:v>Branch</x:v>
      </x:c>
      <x:c r="H2515" s="60" t="n">
        <x:v>6696</x:v>
      </x:c>
      <x:c r="I2515" s="60" t="n">
        <x:v>703.77</x:v>
      </x:c>
      <x:c r="J2515" s="32" t="n">
        <x:v>0.285</x:v>
      </x:c>
      <x:c r="K2515" s="32" t="n">
        <x:v>0.68</x:v>
      </x:c>
      <x:c r="L2515" t="n">
        <x:v>0</x:v>
      </x:c>
      <x:c r="M2515" t="str"/>
      <x:c r="N2515" s="32" t="n">
        <x:v>0.211</x:v>
      </x:c>
    </x:row>
    <x:row r="2516">
      <x:c r="A2516" t="str">
        <x:v>C02515</x:v>
      </x:c>
      <x:c r="B2516" t="n">
        <x:v>43</x:v>
      </x:c>
      <x:c r="C2516" s="30" t="n">
        <x:v>280000</x:v>
      </x:c>
      <x:c r="D2516" t="n">
        <x:v>741</x:v>
      </x:c>
      <x:c r="E2516" t="n">
        <x:v>38</x:v>
      </x:c>
      <x:c r="F2516" t="str">
        <x:v>Platinum</x:v>
      </x:c>
      <x:c r="G2516" t="str">
        <x:v>Digital</x:v>
      </x:c>
      <x:c r="H2516" s="60" t="n">
        <x:v>40000</x:v>
      </x:c>
      <x:c r="I2516" s="60" t="n">
        <x:v>4828.87</x:v>
      </x:c>
      <x:c r="J2516" s="32" t="n">
        <x:v>0.619</x:v>
      </x:c>
      <x:c r="K2516" s="32" t="n">
        <x:v>0.874</x:v>
      </x:c>
      <x:c r="L2516" t="n">
        <x:v>0</x:v>
      </x:c>
      <x:c r="M2516" t="n">
        <x:v>8</x:v>
      </x:c>
      <x:c r="N2516" s="32" t="n">
        <x:v>0.078</x:v>
      </x:c>
    </x:row>
    <x:row r="2517">
      <x:c r="A2517" t="str">
        <x:v>C02516</x:v>
      </x:c>
      <x:c r="B2517" t="n">
        <x:v>33</x:v>
      </x:c>
      <x:c r="C2517" s="30" t="n">
        <x:v>86763</x:v>
      </x:c>
      <x:c r="D2517" t="n">
        <x:v>575</x:v>
      </x:c>
      <x:c r="E2517" t="n">
        <x:v>17</x:v>
      </x:c>
      <x:c r="F2517" t="str">
        <x:v>Classic</x:v>
      </x:c>
      <x:c r="G2517" t="str">
        <x:v>Partner</x:v>
      </x:c>
      <x:c r="H2517" s="60" t="n">
        <x:v>1615</x:v>
      </x:c>
      <x:c r="I2517" s="60" t="n">
        <x:v>451.07</x:v>
      </x:c>
      <x:c r="J2517" s="32" t="n">
        <x:v>0.424</x:v>
      </x:c>
      <x:c r="K2517" s="32" t="n">
        <x:v>0.577</x:v>
      </x:c>
      <x:c r="L2517" t="n">
        <x:v>0</x:v>
      </x:c>
      <x:c r="M2517" t="n">
        <x:v>7</x:v>
      </x:c>
      <x:c r="N2517" s="32" t="n">
        <x:v>0.129</x:v>
      </x:c>
    </x:row>
    <x:row r="2518">
      <x:c r="A2518" t="str">
        <x:v>C02517</x:v>
      </x:c>
      <x:c r="B2518" t="n">
        <x:v>41</x:v>
      </x:c>
      <x:c r="C2518" s="30" t="n">
        <x:v>52730</x:v>
      </x:c>
      <x:c r="D2518" t="n">
        <x:v>673</x:v>
      </x:c>
      <x:c r="E2518" t="n">
        <x:v>66</x:v>
      </x:c>
      <x:c r="F2518" t="str">
        <x:v> Classic</x:v>
      </x:c>
      <x:c r="G2518" t="str">
        <x:v>Partner</x:v>
      </x:c>
      <x:c r="H2518" s="60" t="n">
        <x:v>2889</x:v>
      </x:c>
      <x:c r="I2518" s="60" t="n">
        <x:v>1086.09</x:v>
      </x:c>
      <x:c r="J2518" s="32" t="n">
        <x:v>0.343</x:v>
      </x:c>
      <x:c r="K2518" s="32" t="n">
        <x:v>0.879</x:v>
      </x:c>
      <x:c r="L2518" t="n">
        <x:v>0</x:v>
      </x:c>
      <x:c r="M2518" t="n">
        <x:v>6</x:v>
      </x:c>
      <x:c r="N2518" s="32" t="n">
        <x:v>0.143</x:v>
      </x:c>
    </x:row>
    <x:row r="2519">
      <x:c r="A2519" t="str">
        <x:v>C02518</x:v>
      </x:c>
      <x:c r="B2519" t="n">
        <x:v>30</x:v>
      </x:c>
      <x:c r="C2519" s="30" t="n">
        <x:v>148298</x:v>
      </x:c>
      <x:c r="D2519" t="n">
        <x:v>670</x:v>
      </x:c>
      <x:c r="E2519" t="n">
        <x:v>59</x:v>
      </x:c>
      <x:c r="F2519" t="str">
        <x:v>Platinum</x:v>
      </x:c>
      <x:c r="G2519" t="str">
        <x:v>Digital</x:v>
      </x:c>
      <x:c r="H2519" s="60" t="n">
        <x:v>31125</x:v>
      </x:c>
      <x:c r="I2519" s="60" t="n">
        <x:v>3243.85</x:v>
      </x:c>
      <x:c r="J2519" s="32" t="n">
        <x:v>0.546</x:v>
      </x:c>
      <x:c r="K2519" s="32" t="n">
        <x:v>0.877</x:v>
      </x:c>
      <x:c r="L2519" t="n">
        <x:v>0</x:v>
      </x:c>
      <x:c r="M2519" t="n">
        <x:v>7</x:v>
      </x:c>
      <x:c r="N2519" s="32" t="n">
        <x:v>0.116</x:v>
      </x:c>
    </x:row>
    <x:row r="2520">
      <x:c r="A2520" t="str">
        <x:v>C02519</x:v>
      </x:c>
      <x:c r="B2520" t="n">
        <x:v>40</x:v>
      </x:c>
      <x:c r="C2520" s="30" t="n">
        <x:v>130088</x:v>
      </x:c>
      <x:c r="D2520" t="n">
        <x:v>705</x:v>
      </x:c>
      <x:c r="E2520" t="n">
        <x:v>75</x:v>
      </x:c>
      <x:c r="F2520" t="str">
        <x:v>Classic</x:v>
      </x:c>
      <x:c r="G2520" t="str">
        <x:v>Branch</x:v>
      </x:c>
      <x:c r="H2520" s="60" t="n">
        <x:v>13406</x:v>
      </x:c>
      <x:c r="I2520" s="60" t="n">
        <x:v>1880.78</x:v>
      </x:c>
      <x:c r="J2520" s="32" t="n">
        <x:v>0.238</x:v>
      </x:c>
      <x:c r="K2520" s="32" t="n">
        <x:v>0.739</x:v>
      </x:c>
      <x:c r="L2520" t="n">
        <x:v>0</x:v>
      </x:c>
      <x:c r="M2520" t="n">
        <x:v>7</x:v>
      </x:c>
      <x:c r="N2520" s="32" t="n">
        <x:v>0.09</x:v>
      </x:c>
    </x:row>
    <x:row r="2521">
      <x:c r="A2521" t="str">
        <x:v>C02520</x:v>
      </x:c>
      <x:c r="B2521" t="n">
        <x:v>56</x:v>
      </x:c>
      <x:c r="C2521" s="30" t="n">
        <x:v>101895</x:v>
      </x:c>
      <x:c r="D2521" t="n">
        <x:v>654</x:v>
      </x:c>
      <x:c r="E2521" t="n">
        <x:v>34</x:v>
      </x:c>
      <x:c r="F2521" t="str">
        <x:v>Gold</x:v>
      </x:c>
      <x:c r="G2521" t="str">
        <x:v>Digital</x:v>
      </x:c>
      <x:c r="H2521" s="60" t="n">
        <x:v>14388</x:v>
      </x:c>
      <x:c r="I2521" s="60" t="n">
        <x:v>1384.4</x:v>
      </x:c>
      <x:c r="J2521" s="32" t="n">
        <x:v>0.47</x:v>
      </x:c>
      <x:c r="K2521" s="32" t="n">
        <x:v>0.678</x:v>
      </x:c>
      <x:c r="L2521" t="n">
        <x:v>0</x:v>
      </x:c>
      <x:c r="M2521" t="n">
        <x:v>6</x:v>
      </x:c>
      <x:c r="N2521" s="32" t="n">
        <x:v>0.216</x:v>
      </x:c>
    </x:row>
    <x:row r="2522">
      <x:c r="A2522" t="str">
        <x:v>C02521</x:v>
      </x:c>
      <x:c r="B2522" t="n">
        <x:v>21</x:v>
      </x:c>
      <x:c r="C2522" s="30" t="n">
        <x:v>37040</x:v>
      </x:c>
      <x:c r="D2522" t="n">
        <x:v>710</x:v>
      </x:c>
      <x:c r="E2522" t="n">
        <x:v>88</x:v>
      </x:c>
      <x:c r="F2522" t="str">
        <x:v>Classic</x:v>
      </x:c>
      <x:c r="G2522" t="str">
        <x:v>Digital</x:v>
      </x:c>
      <x:c r="H2522" s="60" t="n">
        <x:v>4483</x:v>
      </x:c>
      <x:c r="I2522" s="60" t="n">
        <x:v>579.7</x:v>
      </x:c>
      <x:c r="J2522" s="32" t="n">
        <x:v>0.284</x:v>
      </x:c>
      <x:c r="K2522" s="32" t="n">
        <x:v>0.866</x:v>
      </x:c>
      <x:c r="L2522" t="n">
        <x:v>0</x:v>
      </x:c>
      <x:c r="M2522" t="n">
        <x:v>5</x:v>
      </x:c>
      <x:c r="N2522" s="32" t="n">
        <x:v>0.244</x:v>
      </x:c>
    </x:row>
    <x:row r="2523">
      <x:c r="A2523" t="str">
        <x:v>C02522</x:v>
      </x:c>
      <x:c r="B2523" t="n">
        <x:v>51</x:v>
      </x:c>
      <x:c r="C2523" s="30" t="n">
        <x:v>68250</x:v>
      </x:c>
      <x:c r="D2523" t="n">
        <x:v>606</x:v>
      </x:c>
      <x:c r="E2523" t="n">
        <x:v>59</x:v>
      </x:c>
      <x:c r="F2523" t="str">
        <x:v>Classic</x:v>
      </x:c>
      <x:c r="G2523" t="str">
        <x:v>Branch</x:v>
      </x:c>
      <x:c r="H2523" s="60" t="n">
        <x:v>6607</x:v>
      </x:c>
      <x:c r="I2523" s="60" t="n">
        <x:v>1384.82</x:v>
      </x:c>
      <x:c r="J2523" s="32" t="n">
        <x:v>0.516</x:v>
      </x:c>
      <x:c r="K2523" s="32" t="n">
        <x:v>0.508</x:v>
      </x:c>
      <x:c r="L2523" t="n">
        <x:v>0</x:v>
      </x:c>
      <x:c r="M2523" t="n">
        <x:v>6</x:v>
      </x:c>
      <x:c r="N2523" s="32" t="n">
        <x:v>0.166</x:v>
      </x:c>
    </x:row>
    <x:row r="2524">
      <x:c r="A2524" t="str">
        <x:v>C02523</x:v>
      </x:c>
      <x:c r="B2524" t="n">
        <x:v>58</x:v>
      </x:c>
      <x:c r="C2524" s="30" t="n">
        <x:v>107812</x:v>
      </x:c>
      <x:c r="D2524" t="n">
        <x:v>759</x:v>
      </x:c>
      <x:c r="E2524" t="n">
        <x:v>51</x:v>
      </x:c>
      <x:c r="F2524" t="str">
        <x:v>Platinum</x:v>
      </x:c>
      <x:c r="G2524" t="str">
        <x:v>Partner</x:v>
      </x:c>
      <x:c r="H2524" s="60" t="n">
        <x:v>27829</x:v>
      </x:c>
      <x:c r="I2524" s="60" t="n">
        <x:v>2333.81</x:v>
      </x:c>
      <x:c r="J2524" s="32" t="n">
        <x:v>0.217</x:v>
      </x:c>
      <x:c r="K2524" s="32" t="n">
        <x:v>0.912</x:v>
      </x:c>
      <x:c r="L2524" t="n">
        <x:v>0</x:v>
      </x:c>
      <x:c r="M2524" t="str"/>
      <x:c r="N2524" s="32" t="n">
        <x:v>0.098</x:v>
      </x:c>
    </x:row>
    <x:row r="2525">
      <x:c r="A2525" t="str">
        <x:v>C02524</x:v>
      </x:c>
      <x:c r="B2525" t="n">
        <x:v>31</x:v>
      </x:c>
      <x:c r="C2525" s="30" t="n">
        <x:v>29316</x:v>
      </x:c>
      <x:c r="D2525" t="n">
        <x:v>604</x:v>
      </x:c>
      <x:c r="E2525" t="n">
        <x:v>32</x:v>
      </x:c>
      <x:c r="F2525" t="str">
        <x:v>Classic</x:v>
      </x:c>
      <x:c r="G2525" t="str">
        <x:v>Digital</x:v>
      </x:c>
      <x:c r="H2525" s="60" t="n">
        <x:v>1000</x:v>
      </x:c>
      <x:c r="I2525" s="60" t="n">
        <x:v>150</x:v>
      </x:c>
      <x:c r="J2525" s="32" t="n">
        <x:v>0.501</x:v>
      </x:c>
      <x:c r="K2525" s="32" t="n">
        <x:v>0.675</x:v>
      </x:c>
      <x:c r="L2525" t="n">
        <x:v>0</x:v>
      </x:c>
      <x:c r="M2525" t="n">
        <x:v>7</x:v>
      </x:c>
      <x:c r="N2525" s="32" t="n">
        <x:v>0.108</x:v>
      </x:c>
    </x:row>
    <x:row r="2526">
      <x:c r="A2526" t="str">
        <x:v>C02525</x:v>
      </x:c>
      <x:c r="B2526" t="n">
        <x:v>48</x:v>
      </x:c>
      <x:c r="C2526" s="30" t="n">
        <x:v>88596</x:v>
      </x:c>
      <x:c r="D2526" t="n">
        <x:v>742</x:v>
      </x:c>
      <x:c r="E2526" t="n">
        <x:v>68</x:v>
      </x:c>
      <x:c r="F2526" t="str">
        <x:v>Platinum</x:v>
      </x:c>
      <x:c r="G2526" t="str">
        <x:v>Direct Mail</x:v>
      </x:c>
      <x:c r="H2526" s="60" t="n">
        <x:v>23382</x:v>
      </x:c>
      <x:c r="I2526" s="60" t="n">
        <x:v>2207.58</x:v>
      </x:c>
      <x:c r="J2526" s="32" t="n">
        <x:v>0.18</x:v>
      </x:c>
      <x:c r="K2526" s="32" t="n">
        <x:v>0.843</x:v>
      </x:c>
      <x:c r="L2526" t="n">
        <x:v>0</x:v>
      </x:c>
      <x:c r="M2526" t="n">
        <x:v>5</x:v>
      </x:c>
      <x:c r="N2526" s="32" t="n">
        <x:v>0.231</x:v>
      </x:c>
    </x:row>
    <x:row r="2527">
      <x:c r="A2527" t="str">
        <x:v>C02526</x:v>
      </x:c>
      <x:c r="B2527" t="n">
        <x:v>44</x:v>
      </x:c>
      <x:c r="C2527" s="30" t="n">
        <x:v>45905</x:v>
      </x:c>
      <x:c r="D2527" t="n">
        <x:v>719</x:v>
      </x:c>
      <x:c r="E2527" t="n">
        <x:v>21</x:v>
      </x:c>
      <x:c r="F2527" t="str">
        <x:v>Gold</x:v>
      </x:c>
      <x:c r="G2527" t="str">
        <x:v>Partner</x:v>
      </x:c>
      <x:c r="H2527" s="60" t="n">
        <x:v>6307</x:v>
      </x:c>
      <x:c r="I2527" s="60" t="n">
        <x:v>1103.04</x:v>
      </x:c>
      <x:c r="J2527" s="32" t="n">
        <x:v>0.551</x:v>
      </x:c>
      <x:c r="K2527" s="32" t="n">
        <x:v>0.955</x:v>
      </x:c>
      <x:c r="L2527" t="n">
        <x:v>0</x:v>
      </x:c>
      <x:c r="M2527" t="n">
        <x:v>10</x:v>
      </x:c>
      <x:c r="N2527" s="32" t="n">
        <x:v>0.02</x:v>
      </x:c>
    </x:row>
    <x:row r="2528">
      <x:c r="A2528" t="str">
        <x:v>C02527</x:v>
      </x:c>
      <x:c r="B2528" t="n">
        <x:v>26</x:v>
      </x:c>
      <x:c r="C2528" s="30" t="n">
        <x:v>137965</x:v>
      </x:c>
      <x:c r="D2528" t="n">
        <x:v>722</x:v>
      </x:c>
      <x:c r="E2528" t="n">
        <x:v>17</x:v>
      </x:c>
      <x:c r="F2528" t="str">
        <x:v>Platinum</x:v>
      </x:c>
      <x:c r="G2528" t="str">
        <x:v>Partner</x:v>
      </x:c>
      <x:c r="H2528" s="60" t="n">
        <x:v>31053</x:v>
      </x:c>
      <x:c r="I2528" s="60" t="n">
        <x:v>3632.52</x:v>
      </x:c>
      <x:c r="J2528" s="32" t="n">
        <x:v>0.669</x:v>
      </x:c>
      <x:c r="K2528" s="32" t="n">
        <x:v>0.776</x:v>
      </x:c>
      <x:c r="L2528" t="n">
        <x:v>0</x:v>
      </x:c>
      <x:c r="M2528" t="n">
        <x:v>9</x:v>
      </x:c>
      <x:c r="N2528" s="32" t="n">
        <x:v>0.02</x:v>
      </x:c>
    </x:row>
    <x:row r="2529">
      <x:c r="A2529" t="str">
        <x:v>C02528</x:v>
      </x:c>
      <x:c r="B2529" t="n">
        <x:v>64</x:v>
      </x:c>
      <x:c r="C2529" s="30" t="n">
        <x:v>94919</x:v>
      </x:c>
      <x:c r="D2529" t="n">
        <x:v>770</x:v>
      </x:c>
      <x:c r="E2529" t="n">
        <x:v>39</x:v>
      </x:c>
      <x:c r="F2529" t="str">
        <x:v>Platinum</x:v>
      </x:c>
      <x:c r="G2529" t="str">
        <x:v>Branch</x:v>
      </x:c>
      <x:c r="H2529" s="60" t="n">
        <x:v>24334</x:v>
      </x:c>
      <x:c r="I2529" s="60" t="n">
        <x:v>2818.69</x:v>
      </x:c>
      <x:c r="J2529" s="32" t="n">
        <x:v>0.412</x:v>
      </x:c>
      <x:c r="K2529" s="32" t="n">
        <x:v>0.948</x:v>
      </x:c>
      <x:c r="L2529" t="n">
        <x:v>0</x:v>
      </x:c>
      <x:c r="M2529" t="n">
        <x:v>7</x:v>
      </x:c>
      <x:c r="N2529" s="32" t="n">
        <x:v>0.097</x:v>
      </x:c>
    </x:row>
    <x:row r="2530">
      <x:c r="A2530" t="str">
        <x:v>C02529</x:v>
      </x:c>
      <x:c r="B2530" t="n">
        <x:v>49</x:v>
      </x:c>
      <x:c r="C2530" s="30" t="n">
        <x:v>74095</x:v>
      </x:c>
      <x:c r="D2530" t="n">
        <x:v>685</x:v>
      </x:c>
      <x:c r="E2530" t="n">
        <x:v>79</x:v>
      </x:c>
      <x:c r="F2530" t="str">
        <x:v>Gold</x:v>
      </x:c>
      <x:c r="G2530" t="str">
        <x:v>Digital</x:v>
      </x:c>
      <x:c r="H2530" s="60" t="n">
        <x:v>10601</x:v>
      </x:c>
      <x:c r="I2530" s="60" t="n">
        <x:v>1181.7</x:v>
      </x:c>
      <x:c r="J2530" s="32" t="n">
        <x:v>0.358</x:v>
      </x:c>
      <x:c r="K2530" s="32" t="n">
        <x:v>0.611</x:v>
      </x:c>
      <x:c r="L2530" t="n">
        <x:v>0</x:v>
      </x:c>
      <x:c r="M2530" t="n">
        <x:v>7</x:v>
      </x:c>
      <x:c r="N2530" s="32" t="n">
        <x:v>0.117</x:v>
      </x:c>
    </x:row>
    <x:row r="2531">
      <x:c r="A2531" t="str">
        <x:v>C02530</x:v>
      </x:c>
      <x:c r="B2531" t="n">
        <x:v>39</x:v>
      </x:c>
      <x:c r="C2531" s="30" t="n">
        <x:v>62226</x:v>
      </x:c>
      <x:c r="D2531" t="n">
        <x:v>747</x:v>
      </x:c>
      <x:c r="E2531" t="n">
        <x:v>34</x:v>
      </x:c>
      <x:c r="F2531" t="str">
        <x:v>Gold</x:v>
      </x:c>
      <x:c r="G2531" t="str">
        <x:v>Digital</x:v>
      </x:c>
      <x:c r="H2531" s="60" t="n">
        <x:v>13968</x:v>
      </x:c>
      <x:c r="I2531" s="60" t="n">
        <x:v>1288.01</x:v>
      </x:c>
      <x:c r="J2531" s="32" t="n">
        <x:v>0.257</x:v>
      </x:c>
      <x:c r="K2531" s="32" t="n">
        <x:v>0.937</x:v>
      </x:c>
      <x:c r="L2531" t="n">
        <x:v>0</x:v>
      </x:c>
      <x:c r="M2531" t="n">
        <x:v>7</x:v>
      </x:c>
      <x:c r="N2531" s="32" t="n">
        <x:v>0.113</x:v>
      </x:c>
    </x:row>
    <x:row r="2532">
      <x:c r="A2532" t="str">
        <x:v>C02531</x:v>
      </x:c>
      <x:c r="B2532" t="n">
        <x:v>39</x:v>
      </x:c>
      <x:c r="C2532" s="30" t="n">
        <x:v>76027</x:v>
      </x:c>
      <x:c r="D2532" t="n">
        <x:v>772</x:v>
      </x:c>
      <x:c r="E2532" t="n">
        <x:v>40</x:v>
      </x:c>
      <x:c r="F2532" t="str">
        <x:v>Classic</x:v>
      </x:c>
      <x:c r="G2532" t="str">
        <x:v>Direct Mail</x:v>
      </x:c>
      <x:c r="H2532" s="60" t="n">
        <x:v>8821</x:v>
      </x:c>
      <x:c r="I2532" s="60" t="n">
        <x:v>807.62</x:v>
      </x:c>
      <x:c r="J2532" s="32" t="n">
        <x:v>0.356</x:v>
      </x:c>
      <x:c r="K2532" s="32" t="n">
        <x:v>0.831</x:v>
      </x:c>
      <x:c r="L2532" t="n">
        <x:v>0</x:v>
      </x:c>
      <x:c r="M2532" t="n">
        <x:v>7</x:v>
      </x:c>
      <x:c r="N2532" s="32" t="n">
        <x:v>0.106</x:v>
      </x:c>
    </x:row>
    <x:row r="2533">
      <x:c r="A2533" t="str">
        <x:v>C02532</x:v>
      </x:c>
      <x:c r="B2533" t="n">
        <x:v>63</x:v>
      </x:c>
      <x:c r="C2533" s="30" t="n">
        <x:v>47983</x:v>
      </x:c>
      <x:c r="D2533" t="n">
        <x:v>660</x:v>
      </x:c>
      <x:c r="E2533" t="n">
        <x:v>41</x:v>
      </x:c>
      <x:c r="F2533" t="str">
        <x:v>Classic</x:v>
      </x:c>
      <x:c r="G2533" t="str">
        <x:v>Digital</x:v>
      </x:c>
      <x:c r="H2533" s="60" t="n">
        <x:v>2733</x:v>
      </x:c>
      <x:c r="I2533" s="60" t="n">
        <x:v>576.28</x:v>
      </x:c>
      <x:c r="J2533" s="32" t="n">
        <x:v>0.607</x:v>
      </x:c>
      <x:c r="K2533" s="32" t="n">
        <x:v>0.872</x:v>
      </x:c>
      <x:c r="L2533" t="n">
        <x:v>0</x:v>
      </x:c>
      <x:c r="M2533" t="n">
        <x:v>9</x:v>
      </x:c>
      <x:c r="N2533" s="32" t="n">
        <x:v>0.02</x:v>
      </x:c>
    </x:row>
    <x:row r="2534">
      <x:c r="A2534" t="str">
        <x:v>C02533</x:v>
      </x:c>
      <x:c r="B2534" t="n">
        <x:v>75</x:v>
      </x:c>
      <x:c r="C2534" s="30" t="n">
        <x:v>152237</x:v>
      </x:c>
      <x:c r="D2534" t="n">
        <x:v>733</x:v>
      </x:c>
      <x:c r="E2534" t="n">
        <x:v>13</x:v>
      </x:c>
      <x:c r="F2534" t="str">
        <x:v>Platinum</x:v>
      </x:c>
      <x:c r="G2534" t="str">
        <x:v> Digital</x:v>
      </x:c>
      <x:c r="H2534" s="60" t="n">
        <x:v>35314</x:v>
      </x:c>
      <x:c r="I2534" s="60" t="n">
        <x:v>3687.34</x:v>
      </x:c>
      <x:c r="J2534" s="32" t="n">
        <x:v>0.415</x:v>
      </x:c>
      <x:c r="K2534" s="32" t="n">
        <x:v>0.878</x:v>
      </x:c>
      <x:c r="L2534" t="n">
        <x:v>0</x:v>
      </x:c>
      <x:c r="M2534" t="n">
        <x:v>6</x:v>
      </x:c>
      <x:c r="N2534" s="32" t="n">
        <x:v>0.174</x:v>
      </x:c>
    </x:row>
    <x:row r="2535">
      <x:c r="A2535" t="str">
        <x:v>C02534</x:v>
      </x:c>
      <x:c r="B2535" t="n">
        <x:v>43</x:v>
      </x:c>
      <x:c r="C2535" s="30" t="n">
        <x:v>96986</x:v>
      </x:c>
      <x:c r="D2535" t="n">
        <x:v>709</x:v>
      </x:c>
      <x:c r="E2535" t="n">
        <x:v>33</x:v>
      </x:c>
      <x:c r="F2535" t="str">
        <x:v>Platinum</x:v>
      </x:c>
      <x:c r="G2535" t="str">
        <x:v>Partner</x:v>
      </x:c>
      <x:c r="H2535" s="60" t="n">
        <x:v>20444</x:v>
      </x:c>
      <x:c r="I2535" s="60" t="n">
        <x:v>2078.89</x:v>
      </x:c>
      <x:c r="J2535" s="32" t="n">
        <x:v>0.507</x:v>
      </x:c>
      <x:c r="K2535" s="32" t="n">
        <x:v>0.786</x:v>
      </x:c>
      <x:c r="L2535" t="n">
        <x:v>0</x:v>
      </x:c>
      <x:c r="M2535" t="n">
        <x:v>7</x:v>
      </x:c>
      <x:c r="N2535" s="32" t="n">
        <x:v>0.072</x:v>
      </x:c>
    </x:row>
    <x:row r="2536">
      <x:c r="A2536" t="str">
        <x:v>C02535</x:v>
      </x:c>
      <x:c r="B2536" t="n">
        <x:v>37</x:v>
      </x:c>
      <x:c r="C2536" s="30" t="n">
        <x:v>204467</x:v>
      </x:c>
      <x:c r="D2536" t="n">
        <x:v>758</x:v>
      </x:c>
      <x:c r="E2536" t="n">
        <x:v>47</x:v>
      </x:c>
      <x:c r="F2536" t="str">
        <x:v>Platinum</x:v>
      </x:c>
      <x:c r="G2536" t="str">
        <x:v>Digital</x:v>
      </x:c>
      <x:c r="H2536" s="60" t="n">
        <x:v>40000</x:v>
      </x:c>
      <x:c r="I2536" s="60" t="n">
        <x:v>4666.28</x:v>
      </x:c>
      <x:c r="J2536" s="32" t="n">
        <x:v>0.321</x:v>
      </x:c>
      <x:c r="K2536" s="32" t="n">
        <x:v>0.836</x:v>
      </x:c>
      <x:c r="L2536" t="n">
        <x:v>0</x:v>
      </x:c>
      <x:c r="M2536" t="n">
        <x:v>7</x:v>
      </x:c>
      <x:c r="N2536" s="32" t="n">
        <x:v>0.072</x:v>
      </x:c>
    </x:row>
    <x:row r="2537">
      <x:c r="A2537" t="str">
        <x:v>C02536</x:v>
      </x:c>
      <x:c r="B2537" t="n">
        <x:v>32</x:v>
      </x:c>
      <x:c r="C2537" s="30" t="n">
        <x:v>53837</x:v>
      </x:c>
      <x:c r="D2537" t="n">
        <x:v>595</x:v>
      </x:c>
      <x:c r="E2537" t="n">
        <x:v>72</x:v>
      </x:c>
      <x:c r="F2537" t="str">
        <x:v>Classic</x:v>
      </x:c>
      <x:c r="G2537" t="str">
        <x:v>Digital</x:v>
      </x:c>
      <x:c r="H2537" s="60" t="n">
        <x:v>1345</x:v>
      </x:c>
      <x:c r="I2537" s="60" t="n">
        <x:v>432.3</x:v>
      </x:c>
      <x:c r="J2537" s="32" t="n">
        <x:v>0.358</x:v>
      </x:c>
      <x:c r="K2537" s="32" t="n">
        <x:v>0.556</x:v>
      </x:c>
      <x:c r="L2537" t="n">
        <x:v>1</x:v>
      </x:c>
      <x:c r="M2537" t="n">
        <x:v>10</x:v>
      </x:c>
      <x:c r="N2537" s="32" t="n">
        <x:v>0.02</x:v>
      </x:c>
    </x:row>
    <x:row r="2538">
      <x:c r="A2538" t="str">
        <x:v>C02537</x:v>
      </x:c>
      <x:c r="B2538" t="n">
        <x:v>48</x:v>
      </x:c>
      <x:c r="C2538" s="30" t="n">
        <x:v>52097</x:v>
      </x:c>
      <x:c r="D2538" t="n">
        <x:v>522</x:v>
      </x:c>
      <x:c r="E2538" t="n">
        <x:v>49</x:v>
      </x:c>
      <x:c r="F2538" t="str">
        <x:v>Classic</x:v>
      </x:c>
      <x:c r="G2538" t="str">
        <x:v>Partner</x:v>
      </x:c>
      <x:c r="H2538" s="60" t="n">
        <x:v>1000</x:v>
      </x:c>
      <x:c r="I2538" s="60" t="n">
        <x:v>150</x:v>
      </x:c>
      <x:c r="J2538" s="32" t="n">
        <x:v>0.459</x:v>
      </x:c>
      <x:c r="K2538" s="32" t="n">
        <x:v>0.463</x:v>
      </x:c>
      <x:c r="L2538" t="n">
        <x:v>1</x:v>
      </x:c>
      <x:c r="M2538" t="n">
        <x:v>8</x:v>
      </x:c>
      <x:c r="N2538" s="32" t="n">
        <x:v>0.081</x:v>
      </x:c>
    </x:row>
    <x:row r="2539">
      <x:c r="A2539" t="str">
        <x:v>C02538</x:v>
      </x:c>
      <x:c r="B2539" t="n">
        <x:v>21</x:v>
      </x:c>
      <x:c r="C2539" s="30" t="n">
        <x:v>72300</x:v>
      </x:c>
      <x:c r="D2539" t="n">
        <x:v>763</x:v>
      </x:c>
      <x:c r="E2539" t="n">
        <x:v>40</x:v>
      </x:c>
      <x:c r="F2539" t="str">
        <x:v>Gold</x:v>
      </x:c>
      <x:c r="G2539" t="str">
        <x:v>Branch</x:v>
      </x:c>
      <x:c r="H2539" s="60" t="n">
        <x:v>12108</x:v>
      </x:c>
      <x:c r="I2539" s="60" t="n">
        <x:v>1221.29</x:v>
      </x:c>
      <x:c r="J2539" s="32" t="n">
        <x:v>0.26</x:v>
      </x:c>
      <x:c r="K2539" s="32" t="n">
        <x:v>0.771</x:v>
      </x:c>
      <x:c r="L2539" t="n">
        <x:v>0</x:v>
      </x:c>
      <x:c r="M2539" t="n">
        <x:v>8</x:v>
      </x:c>
      <x:c r="N2539" s="32" t="n">
        <x:v>0.052</x:v>
      </x:c>
    </x:row>
    <x:row r="2540">
      <x:c r="A2540" t="str">
        <x:v>C02539</x:v>
      </x:c>
      <x:c r="B2540" t="n">
        <x:v>25</x:v>
      </x:c>
      <x:c r="C2540" s="30" t="n">
        <x:v>28000</x:v>
      </x:c>
      <x:c r="D2540" t="n">
        <x:v>687</x:v>
      </x:c>
      <x:c r="E2540" t="n">
        <x:v>35</x:v>
      </x:c>
      <x:c r="F2540" t="str">
        <x:v>Classic</x:v>
      </x:c>
      <x:c r="G2540" t="str">
        <x:v>Partner</x:v>
      </x:c>
      <x:c r="H2540" s="60" t="n">
        <x:v>4679</x:v>
      </x:c>
      <x:c r="I2540" s="60" t="n">
        <x:v>375.98</x:v>
      </x:c>
      <x:c r="J2540" s="32" t="n">
        <x:v>0.322</x:v>
      </x:c>
      <x:c r="K2540" s="32" t="n">
        <x:v>0.874</x:v>
      </x:c>
      <x:c r="L2540" t="n">
        <x:v>0</x:v>
      </x:c>
      <x:c r="M2540" t="n">
        <x:v>8</x:v>
      </x:c>
      <x:c r="N2540" s="32" t="n">
        <x:v>0.067</x:v>
      </x:c>
    </x:row>
    <x:row r="2541">
      <x:c r="A2541" t="str">
        <x:v>C02540</x:v>
      </x:c>
      <x:c r="B2541" t="n">
        <x:v>51</x:v>
      </x:c>
      <x:c r="C2541" s="30" t="n">
        <x:v>63558</x:v>
      </x:c>
      <x:c r="D2541" t="n">
        <x:v>653</x:v>
      </x:c>
      <x:c r="E2541" t="n">
        <x:v>59</x:v>
      </x:c>
      <x:c r="F2541" t="str">
        <x:v>Classic</x:v>
      </x:c>
      <x:c r="G2541" t="str">
        <x:v>Digital</x:v>
      </x:c>
      <x:c r="H2541" s="60" t="n">
        <x:v>3620</x:v>
      </x:c>
      <x:c r="I2541" s="60" t="n">
        <x:v>678.23</x:v>
      </x:c>
      <x:c r="J2541" s="32" t="n">
        <x:v>0.422</x:v>
      </x:c>
      <x:c r="K2541" s="32" t="n">
        <x:v>0.668</x:v>
      </x:c>
      <x:c r="L2541" t="n">
        <x:v>0</x:v>
      </x:c>
      <x:c r="M2541" t="n">
        <x:v>7</x:v>
      </x:c>
      <x:c r="N2541" s="32" t="n">
        <x:v>0.153</x:v>
      </x:c>
    </x:row>
    <x:row r="2542">
      <x:c r="A2542" t="str">
        <x:v>C02541</x:v>
      </x:c>
      <x:c r="B2542" t="n">
        <x:v>29</x:v>
      </x:c>
      <x:c r="C2542" s="30" t="n">
        <x:v>180185</x:v>
      </x:c>
      <x:c r="D2542" t="n">
        <x:v>735</x:v>
      </x:c>
      <x:c r="E2542" t="n">
        <x:v>118</x:v>
      </x:c>
      <x:c r="F2542" t="str">
        <x:v>Platinum</x:v>
      </x:c>
      <x:c r="G2542" t="str">
        <x:v> Branch</x:v>
      </x:c>
      <x:c r="H2542" s="60" t="n">
        <x:v>40000</x:v>
      </x:c>
      <x:c r="I2542" s="60" t="n">
        <x:v>4523.64</x:v>
      </x:c>
      <x:c r="J2542" s="32" t="n">
        <x:v>0.291</x:v>
      </x:c>
      <x:c r="K2542" s="32" t="n">
        <x:v>0.725</x:v>
      </x:c>
      <x:c r="L2542" t="n">
        <x:v>0</x:v>
      </x:c>
      <x:c r="M2542" t="n">
        <x:v>7</x:v>
      </x:c>
      <x:c r="N2542" s="32" t="n">
        <x:v>0.097</x:v>
      </x:c>
    </x:row>
    <x:row r="2543">
      <x:c r="A2543" t="str">
        <x:v>C02542</x:v>
      </x:c>
      <x:c r="B2543" t="n">
        <x:v>49</x:v>
      </x:c>
      <x:c r="C2543" s="30" t="n">
        <x:v>38383</x:v>
      </x:c>
      <x:c r="D2543" t="n">
        <x:v>717</x:v>
      </x:c>
      <x:c r="E2543" t="n">
        <x:v>24</x:v>
      </x:c>
      <x:c r="F2543" t="str">
        <x:v>Classic</x:v>
      </x:c>
      <x:c r="G2543" t="str">
        <x:v>Partner</x:v>
      </x:c>
      <x:c r="H2543" s="60" t="n">
        <x:v>4897</x:v>
      </x:c>
      <x:c r="I2543" s="60" t="n">
        <x:v>576.58</x:v>
      </x:c>
      <x:c r="J2543" s="32" t="n">
        <x:v>0.274</x:v>
      </x:c>
      <x:c r="K2543" s="32" t="n">
        <x:v>0.869</x:v>
      </x:c>
      <x:c r="L2543" t="n">
        <x:v>0</x:v>
      </x:c>
      <x:c r="M2543" t="n">
        <x:v>10</x:v>
      </x:c>
      <x:c r="N2543" s="32" t="n">
        <x:v>0.02</x:v>
      </x:c>
    </x:row>
    <x:row r="2544">
      <x:c r="A2544" t="str">
        <x:v>C02543</x:v>
      </x:c>
      <x:c r="B2544" t="n">
        <x:v>59</x:v>
      </x:c>
      <x:c r="C2544" s="30" t="n">
        <x:v>45726</x:v>
      </x:c>
      <x:c r="D2544" t="n">
        <x:v>765</x:v>
      </x:c>
      <x:c r="E2544" t="n">
        <x:v>36</x:v>
      </x:c>
      <x:c r="F2544" t="str">
        <x:v>Gold</x:v>
      </x:c>
      <x:c r="G2544" t="str">
        <x:v>Digital</x:v>
      </x:c>
      <x:c r="H2544" s="60" t="n">
        <x:v>9197</x:v>
      </x:c>
      <x:c r="I2544" s="60" t="n">
        <x:v>1417.24</x:v>
      </x:c>
      <x:c r="J2544" s="32" t="n">
        <x:v>0.259</x:v>
      </x:c>
      <x:c r="K2544" s="32" t="n">
        <x:v>0.791</x:v>
      </x:c>
      <x:c r="L2544" t="n">
        <x:v>0</x:v>
      </x:c>
      <x:c r="M2544" t="n">
        <x:v>8</x:v>
      </x:c>
      <x:c r="N2544" s="32" t="n">
        <x:v>0.026</x:v>
      </x:c>
    </x:row>
    <x:row r="2545">
      <x:c r="A2545" t="str">
        <x:v>C02544</x:v>
      </x:c>
      <x:c r="B2545" t="n">
        <x:v>41</x:v>
      </x:c>
      <x:c r="C2545" s="30" t="n">
        <x:v>66505</x:v>
      </x:c>
      <x:c r="D2545" t="n">
        <x:v>739</x:v>
      </x:c>
      <x:c r="E2545" t="n">
        <x:v>39</x:v>
      </x:c>
      <x:c r="F2545" t="str">
        <x:v>Gold</x:v>
      </x:c>
      <x:c r="G2545" t="str">
        <x:v>Digital</x:v>
      </x:c>
      <x:c r="H2545" s="60" t="n">
        <x:v>14542</x:v>
      </x:c>
      <x:c r="I2545" s="60" t="n">
        <x:v>776.73</x:v>
      </x:c>
      <x:c r="J2545" s="32" t="n">
        <x:v>0.223</x:v>
      </x:c>
      <x:c r="K2545" s="32" t="n">
        <x:v>0.896</x:v>
      </x:c>
      <x:c r="L2545" t="n">
        <x:v>0</x:v>
      </x:c>
      <x:c r="M2545" t="n">
        <x:v>7</x:v>
      </x:c>
      <x:c r="N2545" s="32" t="n">
        <x:v>0.194</x:v>
      </x:c>
    </x:row>
    <x:row r="2546">
      <x:c r="A2546" t="str">
        <x:v>C02545</x:v>
      </x:c>
      <x:c r="B2546" t="n">
        <x:v>40</x:v>
      </x:c>
      <x:c r="C2546" s="30" t="n">
        <x:v>55307</x:v>
      </x:c>
      <x:c r="D2546" t="n">
        <x:v>697</x:v>
      </x:c>
      <x:c r="E2546" t="n">
        <x:v>12</x:v>
      </x:c>
      <x:c r="F2546" t="str">
        <x:v>Gold</x:v>
      </x:c>
      <x:c r="G2546" t="str">
        <x:v>Digital</x:v>
      </x:c>
      <x:c r="H2546" s="60" t="n">
        <x:v>9802</x:v>
      </x:c>
      <x:c r="I2546" s="60" t="n">
        <x:v>1340.01</x:v>
      </x:c>
      <x:c r="J2546" s="32" t="n">
        <x:v>0.317</x:v>
      </x:c>
      <x:c r="K2546" s="32" t="n">
        <x:v>0.776</x:v>
      </x:c>
      <x:c r="L2546" t="n">
        <x:v>0</x:v>
      </x:c>
      <x:c r="M2546" t="n">
        <x:v>8</x:v>
      </x:c>
      <x:c r="N2546" s="32" t="n">
        <x:v>0.02</x:v>
      </x:c>
    </x:row>
    <x:row r="2547">
      <x:c r="A2547" t="str">
        <x:v>C02546</x:v>
      </x:c>
      <x:c r="B2547" t="n">
        <x:v>40</x:v>
      </x:c>
      <x:c r="C2547" s="30" t="n">
        <x:v>64760</x:v>
      </x:c>
      <x:c r="D2547" t="n">
        <x:v>772</x:v>
      </x:c>
      <x:c r="E2547" t="n">
        <x:v>42</x:v>
      </x:c>
      <x:c r="F2547" t="str">
        <x:v>Gold</x:v>
      </x:c>
      <x:c r="G2547" t="str">
        <x:v>Digital</x:v>
      </x:c>
      <x:c r="H2547" s="60" t="n">
        <x:v>9690</x:v>
      </x:c>
      <x:c r="I2547" s="60" t="n">
        <x:v>961</x:v>
      </x:c>
      <x:c r="J2547" s="32" t="n">
        <x:v>0.19</x:v>
      </x:c>
      <x:c r="K2547" s="32" t="n">
        <x:v>0.937</x:v>
      </x:c>
      <x:c r="L2547" t="n">
        <x:v>0</x:v>
      </x:c>
      <x:c r="M2547" t="n">
        <x:v>6</x:v>
      </x:c>
      <x:c r="N2547" s="32" t="n">
        <x:v>0.224</x:v>
      </x:c>
    </x:row>
    <x:row r="2548">
      <x:c r="A2548" t="str">
        <x:v>C02547</x:v>
      </x:c>
      <x:c r="B2548" t="n">
        <x:v>22</x:v>
      </x:c>
      <x:c r="C2548" s="30" t="n">
        <x:v>84167</x:v>
      </x:c>
      <x:c r="D2548" t="n">
        <x:v>771</x:v>
      </x:c>
      <x:c r="E2548" t="n">
        <x:v>26</x:v>
      </x:c>
      <x:c r="F2548" t="str">
        <x:v>Platinum</x:v>
      </x:c>
      <x:c r="G2548" t="str">
        <x:v>Direct Mail</x:v>
      </x:c>
      <x:c r="H2548" s="60" t="n">
        <x:v>21176</x:v>
      </x:c>
      <x:c r="I2548" s="60" t="n">
        <x:v>2049.5</x:v>
      </x:c>
      <x:c r="J2548" s="32" t="n">
        <x:v>0.417</x:v>
      </x:c>
      <x:c r="K2548" s="32" t="n">
        <x:v>0.966</x:v>
      </x:c>
      <x:c r="L2548" t="n">
        <x:v>0</x:v>
      </x:c>
      <x:c r="M2548" t="n">
        <x:v>8</x:v>
      </x:c>
      <x:c r="N2548" s="32" t="n">
        <x:v>0.056</x:v>
      </x:c>
    </x:row>
    <x:row r="2549">
      <x:c r="A2549" t="str">
        <x:v>C02548</x:v>
      </x:c>
      <x:c r="B2549" t="n">
        <x:v>38</x:v>
      </x:c>
      <x:c r="C2549" s="30" t="n">
        <x:v>89591</x:v>
      </x:c>
      <x:c r="D2549" t="n">
        <x:v>744</x:v>
      </x:c>
      <x:c r="E2549" t="n">
        <x:v>14</x:v>
      </x:c>
      <x:c r="F2549" t="str">
        <x:v>PLATINUM</x:v>
      </x:c>
      <x:c r="G2549" t="str">
        <x:v>Digital</x:v>
      </x:c>
      <x:c r="H2549" s="60" t="n">
        <x:v>18710</x:v>
      </x:c>
      <x:c r="I2549" s="60" t="n">
        <x:v>2029.83</x:v>
      </x:c>
      <x:c r="J2549" s="32" t="n">
        <x:v>0.299</x:v>
      </x:c>
      <x:c r="K2549" s="32" t="n">
        <x:v>0.886</x:v>
      </x:c>
      <x:c r="L2549" t="n">
        <x:v>0</x:v>
      </x:c>
      <x:c r="M2549" t="n">
        <x:v>6</x:v>
      </x:c>
      <x:c r="N2549" s="32" t="n">
        <x:v>0.166</x:v>
      </x:c>
    </x:row>
    <x:row r="2550">
      <x:c r="A2550" t="str">
        <x:v>C02549</x:v>
      </x:c>
      <x:c r="B2550" t="n">
        <x:v>38</x:v>
      </x:c>
      <x:c r="C2550" s="30" t="n">
        <x:v>43807</x:v>
      </x:c>
      <x:c r="D2550" t="n">
        <x:v>622</x:v>
      </x:c>
      <x:c r="E2550" t="n">
        <x:v>28</x:v>
      </x:c>
      <x:c r="F2550" t="str">
        <x:v>Classic</x:v>
      </x:c>
      <x:c r="G2550" t="str">
        <x:v>Partner</x:v>
      </x:c>
      <x:c r="H2550" s="60" t="n">
        <x:v>5808</x:v>
      </x:c>
      <x:c r="I2550" s="60" t="n">
        <x:v>665.54</x:v>
      </x:c>
      <x:c r="J2550" s="32" t="n">
        <x:v>0.648</x:v>
      </x:c>
      <x:c r="K2550" s="32" t="n">
        <x:v>0.534</x:v>
      </x:c>
      <x:c r="L2550" t="n">
        <x:v>1</x:v>
      </x:c>
      <x:c r="M2550" t="n">
        <x:v>7</x:v>
      </x:c>
      <x:c r="N2550" s="32" t="n">
        <x:v>0.132</x:v>
      </x:c>
    </x:row>
    <x:row r="2551">
      <x:c r="A2551" t="str">
        <x:v>C02550</x:v>
      </x:c>
      <x:c r="B2551" t="n">
        <x:v>59</x:v>
      </x:c>
      <x:c r="C2551" s="30" t="n">
        <x:v>47915</x:v>
      </x:c>
      <x:c r="D2551" t="n">
        <x:v>759</x:v>
      </x:c>
      <x:c r="E2551" t="n">
        <x:v>9</x:v>
      </x:c>
      <x:c r="F2551" t="str">
        <x:v>Gold</x:v>
      </x:c>
      <x:c r="G2551" t="str">
        <x:v>Direct Mail</x:v>
      </x:c>
      <x:c r="H2551" s="60" t="n">
        <x:v>10337</x:v>
      </x:c>
      <x:c r="I2551" s="60" t="n">
        <x:v>964.62</x:v>
      </x:c>
      <x:c r="J2551" s="32" t="n">
        <x:v>0.27</x:v>
      </x:c>
      <x:c r="K2551" s="32" t="n">
        <x:v>0.93</x:v>
      </x:c>
      <x:c r="L2551" t="n">
        <x:v>0</x:v>
      </x:c>
      <x:c r="M2551" t="n">
        <x:v>6</x:v>
      </x:c>
      <x:c r="N2551" s="32" t="n">
        <x:v>0.19</x:v>
      </x:c>
    </x:row>
    <x:row r="2552">
      <x:c r="A2552" t="str">
        <x:v>C02551</x:v>
      </x:c>
      <x:c r="B2552" t="n">
        <x:v>39</x:v>
      </x:c>
      <x:c r="C2552" s="30" t="n">
        <x:v>94423</x:v>
      </x:c>
      <x:c r="D2552" t="n">
        <x:v>708</x:v>
      </x:c>
      <x:c r="E2552" t="n">
        <x:v>34</x:v>
      </x:c>
      <x:c r="F2552" t="str">
        <x:v>Gold</x:v>
      </x:c>
      <x:c r="G2552" t="str">
        <x:v>Partner</x:v>
      </x:c>
      <x:c r="H2552" s="60" t="n">
        <x:v>13193</x:v>
      </x:c>
      <x:c r="I2552" s="60" t="n">
        <x:v>2103.45</x:v>
      </x:c>
      <x:c r="J2552" s="32" t="n">
        <x:v>0.199</x:v>
      </x:c>
      <x:c r="K2552" s="32" t="n">
        <x:v>0.762</x:v>
      </x:c>
      <x:c r="L2552" t="n">
        <x:v>0</x:v>
      </x:c>
      <x:c r="M2552" t="n">
        <x:v>7</x:v>
      </x:c>
      <x:c r="N2552" s="32" t="n">
        <x:v>0.135</x:v>
      </x:c>
    </x:row>
    <x:row r="2553">
      <x:c r="A2553" t="str">
        <x:v>C02552</x:v>
      </x:c>
      <x:c r="B2553" t="n">
        <x:v>35</x:v>
      </x:c>
      <x:c r="C2553" s="30" t="n">
        <x:v>104082</x:v>
      </x:c>
      <x:c r="D2553" t="n">
        <x:v>759</x:v>
      </x:c>
      <x:c r="E2553" t="n">
        <x:v>26</x:v>
      </x:c>
      <x:c r="F2553" t="str">
        <x:v>Platinum</x:v>
      </x:c>
      <x:c r="G2553" t="str">
        <x:v>Direct Mail</x:v>
      </x:c>
      <x:c r="H2553" s="60" t="n">
        <x:v>23984</x:v>
      </x:c>
      <x:c r="I2553" s="60" t="n">
        <x:v>2294.56</x:v>
      </x:c>
      <x:c r="J2553" s="32" t="n">
        <x:v>0.451</x:v>
      </x:c>
      <x:c r="K2553" s="32" t="n">
        <x:v>0.948</x:v>
      </x:c>
      <x:c r="L2553" t="n">
        <x:v>0</x:v>
      </x:c>
      <x:c r="M2553" t="str"/>
      <x:c r="N2553" s="32" t="n">
        <x:v>0.063</x:v>
      </x:c>
    </x:row>
    <x:row r="2554">
      <x:c r="A2554" t="str">
        <x:v>C02553</x:v>
      </x:c>
      <x:c r="B2554" t="n">
        <x:v>21</x:v>
      </x:c>
      <x:c r="C2554" s="30" t="n">
        <x:v>81873</x:v>
      </x:c>
      <x:c r="D2554" t="n">
        <x:v>725</x:v>
      </x:c>
      <x:c r="E2554" t="n">
        <x:v>13</x:v>
      </x:c>
      <x:c r="F2554" t="str">
        <x:v>Gold</x:v>
      </x:c>
      <x:c r="G2554" t="str">
        <x:v>digital</x:v>
      </x:c>
      <x:c r="H2554" s="60" t="n">
        <x:v>15865</x:v>
      </x:c>
      <x:c r="I2554" s="60" t="n">
        <x:v>1743.58</x:v>
      </x:c>
      <x:c r="J2554" s="32" t="n">
        <x:v>0.44</x:v>
      </x:c>
      <x:c r="K2554" s="32" t="n">
        <x:v>0.783</x:v>
      </x:c>
      <x:c r="L2554" t="n">
        <x:v>0</x:v>
      </x:c>
      <x:c r="M2554" t="n">
        <x:v>10</x:v>
      </x:c>
      <x:c r="N2554" s="32" t="n">
        <x:v>0.02</x:v>
      </x:c>
    </x:row>
    <x:row r="2555">
      <x:c r="A2555" t="str">
        <x:v>C02554</x:v>
      </x:c>
      <x:c r="B2555" t="n">
        <x:v>34</x:v>
      </x:c>
      <x:c r="C2555" s="30" t="n">
        <x:v>72955</x:v>
      </x:c>
      <x:c r="D2555" t="n">
        <x:v>646</x:v>
      </x:c>
      <x:c r="E2555" t="n">
        <x:v>74</x:v>
      </x:c>
      <x:c r="F2555" t="str">
        <x:v>Gold</x:v>
      </x:c>
      <x:c r="G2555" t="str">
        <x:v>Branch</x:v>
      </x:c>
      <x:c r="H2555" s="60" t="n">
        <x:v>8792</x:v>
      </x:c>
      <x:c r="I2555" s="60" t="n">
        <x:v>1034.48</x:v>
      </x:c>
      <x:c r="J2555" s="32" t="n">
        <x:v>0.347</x:v>
      </x:c>
      <x:c r="K2555" s="32" t="n">
        <x:v>0.599</x:v>
      </x:c>
      <x:c r="L2555" t="n">
        <x:v>1</x:v>
      </x:c>
      <x:c r="M2555" t="n">
        <x:v>6</x:v>
      </x:c>
      <x:c r="N2555" s="32" t="n">
        <x:v>0.137</x:v>
      </x:c>
    </x:row>
    <x:row r="2556">
      <x:c r="A2556" t="str">
        <x:v>C02555</x:v>
      </x:c>
      <x:c r="B2556" t="n">
        <x:v>53</x:v>
      </x:c>
      <x:c r="C2556" s="30" t="n">
        <x:v>119733</x:v>
      </x:c>
      <x:c r="D2556" t="n">
        <x:v>780</x:v>
      </x:c>
      <x:c r="E2556" t="n">
        <x:v>51</x:v>
      </x:c>
      <x:c r="F2556" t="str">
        <x:v>Classic</x:v>
      </x:c>
      <x:c r="G2556" t="str">
        <x:v>Partner</x:v>
      </x:c>
      <x:c r="H2556" s="60" t="n">
        <x:v>12642</x:v>
      </x:c>
      <x:c r="I2556" s="60" t="n">
        <x:v>1651.65</x:v>
      </x:c>
      <x:c r="J2556" s="32" t="n">
        <x:v>0.266</x:v>
      </x:c>
      <x:c r="K2556" s="32" t="n">
        <x:v>0.83</x:v>
      </x:c>
      <x:c r="L2556" t="n">
        <x:v>0</x:v>
      </x:c>
      <x:c r="M2556" t="n">
        <x:v>7</x:v>
      </x:c>
      <x:c r="N2556" s="32" t="n">
        <x:v>0.126</x:v>
      </x:c>
    </x:row>
    <x:row r="2557">
      <x:c r="A2557" t="str">
        <x:v>C02556</x:v>
      </x:c>
      <x:c r="B2557" t="n">
        <x:v>40</x:v>
      </x:c>
      <x:c r="C2557" s="30" t="n">
        <x:v>57068</x:v>
      </x:c>
      <x:c r="D2557" t="n">
        <x:v>738</x:v>
      </x:c>
      <x:c r="E2557" t="n">
        <x:v>63</x:v>
      </x:c>
      <x:c r="F2557" t="str">
        <x:v>Gold</x:v>
      </x:c>
      <x:c r="G2557" t="str">
        <x:v>Branch</x:v>
      </x:c>
      <x:c r="H2557" s="60" t="n">
        <x:v>10387</x:v>
      </x:c>
      <x:c r="I2557" s="60" t="n">
        <x:v>1181.42</x:v>
      </x:c>
      <x:c r="J2557" s="32" t="n">
        <x:v>0.481</x:v>
      </x:c>
      <x:c r="K2557" s="32" t="n">
        <x:v>0.79</x:v>
      </x:c>
      <x:c r="L2557" t="n">
        <x:v>0</x:v>
      </x:c>
      <x:c r="M2557" t="n">
        <x:v>5</x:v>
      </x:c>
      <x:c r="N2557" s="32" t="n">
        <x:v>0.169</x:v>
      </x:c>
    </x:row>
    <x:row r="2558">
      <x:c r="A2558" t="str">
        <x:v>C02557</x:v>
      </x:c>
      <x:c r="B2558" t="n">
        <x:v>40</x:v>
      </x:c>
      <x:c r="C2558" s="30" t="n">
        <x:v>88488</x:v>
      </x:c>
      <x:c r="D2558" t="n">
        <x:v>726</x:v>
      </x:c>
      <x:c r="E2558" t="n">
        <x:v>43</x:v>
      </x:c>
      <x:c r="F2558" t="str">
        <x:v>Gold</x:v>
      </x:c>
      <x:c r="G2558" t="str">
        <x:v>Partner</x:v>
      </x:c>
      <x:c r="H2558" s="60" t="n">
        <x:v>15318</x:v>
      </x:c>
      <x:c r="I2558" s="60" t="n">
        <x:v>1565.77</x:v>
      </x:c>
      <x:c r="J2558" s="32" t="n">
        <x:v>0.317</x:v>
      </x:c>
      <x:c r="K2558" s="32" t="n">
        <x:v>0.795</x:v>
      </x:c>
      <x:c r="L2558" t="n">
        <x:v>0</x:v>
      </x:c>
      <x:c r="M2558" t="n">
        <x:v>7</x:v>
      </x:c>
      <x:c r="N2558" s="32" t="n">
        <x:v>0.1</x:v>
      </x:c>
    </x:row>
    <x:row r="2559">
      <x:c r="A2559" t="str">
        <x:v>C02558</x:v>
      </x:c>
      <x:c r="B2559" t="n">
        <x:v>52</x:v>
      </x:c>
      <x:c r="C2559" s="30" t="n">
        <x:v>98135</x:v>
      </x:c>
      <x:c r="D2559" t="n">
        <x:v>641</x:v>
      </x:c>
      <x:c r="E2559" t="n">
        <x:v>32</x:v>
      </x:c>
      <x:c r="F2559" t="str">
        <x:v>Gold</x:v>
      </x:c>
      <x:c r="G2559" t="str">
        <x:v>Digital</x:v>
      </x:c>
      <x:c r="H2559" s="60" t="n">
        <x:v>9771</x:v>
      </x:c>
      <x:c r="I2559" s="60" t="n">
        <x:v>1251.34</x:v>
      </x:c>
      <x:c r="J2559" s="32" t="n">
        <x:v>0.38</x:v>
      </x:c>
      <x:c r="K2559" s="32" t="n">
        <x:v>0.648</x:v>
      </x:c>
      <x:c r="L2559" t="n">
        <x:v>0</x:v>
      </x:c>
      <x:c r="M2559" t="n">
        <x:v>7</x:v>
      </x:c>
      <x:c r="N2559" s="32" t="n">
        <x:v>0.126</x:v>
      </x:c>
    </x:row>
    <x:row r="2560">
      <x:c r="A2560" t="str">
        <x:v>C02559</x:v>
      </x:c>
      <x:c r="B2560" t="n">
        <x:v>37</x:v>
      </x:c>
      <x:c r="C2560" s="30" t="n">
        <x:v>66310</x:v>
      </x:c>
      <x:c r="D2560" t="n">
        <x:v>651</x:v>
      </x:c>
      <x:c r="E2560" t="n">
        <x:v>33</x:v>
      </x:c>
      <x:c r="F2560" t="str">
        <x:v>Classic</x:v>
      </x:c>
      <x:c r="G2560" t="str">
        <x:v> Branch</x:v>
      </x:c>
      <x:c r="H2560" s="60" t="n">
        <x:v>6835</x:v>
      </x:c>
      <x:c r="I2560" s="60" t="n">
        <x:v>692.02</x:v>
      </x:c>
      <x:c r="J2560" s="32" t="n">
        <x:v>0.605</x:v>
      </x:c>
      <x:c r="K2560" s="32" t="n">
        <x:v>0.686</x:v>
      </x:c>
      <x:c r="L2560" t="n">
        <x:v>0</x:v>
      </x:c>
      <x:c r="M2560" t="n">
        <x:v>9</x:v>
      </x:c>
      <x:c r="N2560" s="32" t="n">
        <x:v>0.02</x:v>
      </x:c>
    </x:row>
    <x:row r="2561">
      <x:c r="A2561" t="str">
        <x:v>C02560</x:v>
      </x:c>
      <x:c r="B2561" t="n">
        <x:v>54</x:v>
      </x:c>
      <x:c r="C2561" s="30" t="n">
        <x:v>48334</x:v>
      </x:c>
      <x:c r="D2561" t="n">
        <x:v>710</x:v>
      </x:c>
      <x:c r="E2561" t="n">
        <x:v>63</x:v>
      </x:c>
      <x:c r="F2561" t="str">
        <x:v>Gold</x:v>
      </x:c>
      <x:c r="G2561" t="str">
        <x:v>Partner</x:v>
      </x:c>
      <x:c r="H2561" s="60" t="n">
        <x:v>8483</x:v>
      </x:c>
      <x:c r="I2561" s="60" t="n">
        <x:v>943.12</x:v>
      </x:c>
      <x:c r="J2561" s="32" t="n">
        <x:v>0.479</x:v>
      </x:c>
      <x:c r="K2561" s="32" t="n">
        <x:v>0.809</x:v>
      </x:c>
      <x:c r="L2561" t="n">
        <x:v>0</x:v>
      </x:c>
      <x:c r="M2561" t="n">
        <x:v>5</x:v>
      </x:c>
      <x:c r="N2561" s="32" t="n">
        <x:v>0.208</x:v>
      </x:c>
    </x:row>
    <x:row r="2562">
      <x:c r="A2562" t="str">
        <x:v>C02561</x:v>
      </x:c>
      <x:c r="B2562" t="n">
        <x:v>25</x:v>
      </x:c>
      <x:c r="C2562" s="30" t="n">
        <x:v>75745</x:v>
      </x:c>
      <x:c r="D2562" t="n">
        <x:v>738</x:v>
      </x:c>
      <x:c r="E2562" t="n">
        <x:v>31</x:v>
      </x:c>
      <x:c r="F2562" t="str">
        <x:v>Gold</x:v>
      </x:c>
      <x:c r="G2562" t="str">
        <x:v>Digital</x:v>
      </x:c>
      <x:c r="H2562" s="60" t="n">
        <x:v>14715</x:v>
      </x:c>
      <x:c r="I2562" s="60" t="n">
        <x:v>1255.05</x:v>
      </x:c>
      <x:c r="J2562" s="32" t="n">
        <x:v>0.423</x:v>
      </x:c>
      <x:c r="K2562" s="32" t="n">
        <x:v>0.93</x:v>
      </x:c>
      <x:c r="L2562" t="n">
        <x:v>0</x:v>
      </x:c>
      <x:c r="M2562" t="n">
        <x:v>7</x:v>
      </x:c>
      <x:c r="N2562" s="32" t="n">
        <x:v>0.125</x:v>
      </x:c>
    </x:row>
    <x:row r="2563">
      <x:c r="A2563" t="str">
        <x:v>C02562</x:v>
      </x:c>
      <x:c r="B2563" t="n">
        <x:v>38</x:v>
      </x:c>
      <x:c r="C2563" s="30" t="n">
        <x:v>136700</x:v>
      </x:c>
      <x:c r="D2563" t="n">
        <x:v>751</x:v>
      </x:c>
      <x:c r="E2563" t="n">
        <x:v>39</x:v>
      </x:c>
      <x:c r="F2563" t="str">
        <x:v>Platinum</x:v>
      </x:c>
      <x:c r="G2563" t="str">
        <x:v>Branch</x:v>
      </x:c>
      <x:c r="H2563" s="60" t="n">
        <x:v>31316</x:v>
      </x:c>
      <x:c r="I2563" s="60" t="n">
        <x:v>3121.24</x:v>
      </x:c>
      <x:c r="J2563" s="32" t="n">
        <x:v>0.393</x:v>
      </x:c>
      <x:c r="K2563" s="32" t="n">
        <x:v>0.888</x:v>
      </x:c>
      <x:c r="L2563" t="n">
        <x:v>0</x:v>
      </x:c>
      <x:c r="M2563" t="n">
        <x:v>9</x:v>
      </x:c>
      <x:c r="N2563" s="32" t="n">
        <x:v>0.02</x:v>
      </x:c>
    </x:row>
    <x:row r="2564">
      <x:c r="A2564" t="str">
        <x:v>C02563</x:v>
      </x:c>
      <x:c r="B2564" t="n">
        <x:v>43</x:v>
      </x:c>
      <x:c r="C2564" s="30" t="n">
        <x:v>147142</x:v>
      </x:c>
      <x:c r="D2564" t="n">
        <x:v>604</x:v>
      </x:c>
      <x:c r="E2564" t="n">
        <x:v>29</x:v>
      </x:c>
      <x:c r="F2564" t="str">
        <x:v>Platinum</x:v>
      </x:c>
      <x:c r="G2564" t="str">
        <x:v>Branch</x:v>
      </x:c>
      <x:c r="H2564" s="60" t="n">
        <x:v>29493</x:v>
      </x:c>
      <x:c r="I2564" s="60" t="n">
        <x:v>3397.22</x:v>
      </x:c>
      <x:c r="J2564" s="32" t="n">
        <x:v>0.412</x:v>
      </x:c>
      <x:c r="K2564" s="32" t="n">
        <x:v>0.645</x:v>
      </x:c>
      <x:c r="L2564" t="n">
        <x:v>0</x:v>
      </x:c>
      <x:c r="M2564" t="n">
        <x:v>6</x:v>
      </x:c>
      <x:c r="N2564" s="32" t="n">
        <x:v>0.176</x:v>
      </x:c>
    </x:row>
    <x:row r="2565">
      <x:c r="A2565" t="str">
        <x:v>C02564</x:v>
      </x:c>
      <x:c r="B2565" t="n">
        <x:v>36</x:v>
      </x:c>
      <x:c r="C2565" s="30" t="n">
        <x:v>75922</x:v>
      </x:c>
      <x:c r="D2565" t="n">
        <x:v>734</x:v>
      </x:c>
      <x:c r="E2565" t="n">
        <x:v>46</x:v>
      </x:c>
      <x:c r="F2565" t="str">
        <x:v>Gold</x:v>
      </x:c>
      <x:c r="G2565" t="str">
        <x:v>Direct Mail</x:v>
      </x:c>
      <x:c r="H2565" s="60" t="n">
        <x:v>11797</x:v>
      </x:c>
      <x:c r="I2565" s="60" t="n">
        <x:v>1440.42</x:v>
      </x:c>
      <x:c r="J2565" s="32" t="n">
        <x:v>0.532</x:v>
      </x:c>
      <x:c r="K2565" s="32" t="n">
        <x:v>0.91</x:v>
      </x:c>
      <x:c r="L2565" t="n">
        <x:v>0</x:v>
      </x:c>
      <x:c r="M2565" t="n">
        <x:v>8</x:v>
      </x:c>
      <x:c r="N2565" s="32" t="n">
        <x:v>0.066</x:v>
      </x:c>
    </x:row>
    <x:row r="2566">
      <x:c r="A2566" t="str">
        <x:v>C02565</x:v>
      </x:c>
      <x:c r="B2566" t="n">
        <x:v>36</x:v>
      </x:c>
      <x:c r="C2566" s="30" t="n">
        <x:v>93916</x:v>
      </x:c>
      <x:c r="D2566" t="n">
        <x:v>682</x:v>
      </x:c>
      <x:c r="E2566" t="n">
        <x:v>40</x:v>
      </x:c>
      <x:c r="F2566" t="str">
        <x:v>Gold</x:v>
      </x:c>
      <x:c r="G2566" t="str">
        <x:v>Branch</x:v>
      </x:c>
      <x:c r="H2566" s="60" t="n">
        <x:v>9719</x:v>
      </x:c>
      <x:c r="I2566" s="60" t="n">
        <x:v>1009.42</x:v>
      </x:c>
      <x:c r="J2566" s="32" t="n">
        <x:v>0.317</x:v>
      </x:c>
      <x:c r="K2566" s="32" t="n">
        <x:v>0.763</x:v>
      </x:c>
      <x:c r="L2566" t="n">
        <x:v>0</x:v>
      </x:c>
      <x:c r="M2566" t="n">
        <x:v>6</x:v>
      </x:c>
      <x:c r="N2566" s="32" t="n">
        <x:v>0.161</x:v>
      </x:c>
    </x:row>
    <x:row r="2567">
      <x:c r="A2567" t="str">
        <x:v>C02566</x:v>
      </x:c>
      <x:c r="B2567" t="n">
        <x:v>26</x:v>
      </x:c>
      <x:c r="C2567" s="30" t="n">
        <x:v>41351</x:v>
      </x:c>
      <x:c r="D2567" t="n">
        <x:v>626</x:v>
      </x:c>
      <x:c r="E2567" t="n">
        <x:v>75</x:v>
      </x:c>
      <x:c r="F2567" t="str">
        <x:v>Classic</x:v>
      </x:c>
      <x:c r="G2567" t="str">
        <x:v>Digital</x:v>
      </x:c>
      <x:c r="H2567" s="60" t="n">
        <x:v>3184</x:v>
      </x:c>
      <x:c r="I2567" s="60" t="n">
        <x:v>308.99</x:v>
      </x:c>
      <x:c r="J2567" s="32" t="n">
        <x:v>0.564</x:v>
      </x:c>
      <x:c r="K2567" s="32" t="n">
        <x:v>0.835</x:v>
      </x:c>
      <x:c r="L2567" t="n">
        <x:v>0</x:v>
      </x:c>
      <x:c r="M2567" t="n">
        <x:v>6</x:v>
      </x:c>
      <x:c r="N2567" s="32" t="n">
        <x:v>0.168</x:v>
      </x:c>
    </x:row>
    <x:row r="2568">
      <x:c r="A2568" t="str">
        <x:v>C02567</x:v>
      </x:c>
      <x:c r="B2568" t="n">
        <x:v>39</x:v>
      </x:c>
      <x:c r="C2568" s="30" t="n">
        <x:v>45898</x:v>
      </x:c>
      <x:c r="D2568" t="n">
        <x:v>758</x:v>
      </x:c>
      <x:c r="E2568" t="n">
        <x:v>17</x:v>
      </x:c>
      <x:c r="F2568" t="str">
        <x:v>Gold</x:v>
      </x:c>
      <x:c r="G2568" t="str">
        <x:v>Digital</x:v>
      </x:c>
      <x:c r="H2568" s="60" t="n">
        <x:v>8865</x:v>
      </x:c>
      <x:c r="I2568" s="60" t="n">
        <x:v>548.13</x:v>
      </x:c>
      <x:c r="J2568" s="32" t="n">
        <x:v>0.326</x:v>
      </x:c>
      <x:c r="K2568" s="32" t="n">
        <x:v>0.889</x:v>
      </x:c>
      <x:c r="L2568" t="n">
        <x:v>0</x:v>
      </x:c>
      <x:c r="M2568" t="n">
        <x:v>10</x:v>
      </x:c>
      <x:c r="N2568" s="32" t="n">
        <x:v>0.026</x:v>
      </x:c>
    </x:row>
    <x:row r="2569">
      <x:c r="A2569" t="str">
        <x:v>C02568</x:v>
      </x:c>
      <x:c r="B2569" t="n">
        <x:v>21</x:v>
      </x:c>
      <x:c r="C2569" s="30" t="n">
        <x:v>63609</x:v>
      </x:c>
      <x:c r="D2569" t="n">
        <x:v>761</x:v>
      </x:c>
      <x:c r="E2569" t="n">
        <x:v>26</x:v>
      </x:c>
      <x:c r="F2569" t="str">
        <x:v>Classic</x:v>
      </x:c>
      <x:c r="G2569" t="str">
        <x:v>Digital</x:v>
      </x:c>
      <x:c r="H2569" s="60" t="n">
        <x:v>9317</x:v>
      </x:c>
      <x:c r="I2569" s="60" t="n">
        <x:v>499.88</x:v>
      </x:c>
      <x:c r="J2569" s="32" t="n">
        <x:v>0.351</x:v>
      </x:c>
      <x:c r="K2569" s="32" t="n">
        <x:v>1</x:v>
      </x:c>
      <x:c r="L2569" t="n">
        <x:v>0</x:v>
      </x:c>
      <x:c r="M2569" t="n">
        <x:v>9</x:v>
      </x:c>
      <x:c r="N2569" s="32" t="n">
        <x:v>0.02</x:v>
      </x:c>
    </x:row>
    <x:row r="2570">
      <x:c r="A2570" t="str">
        <x:v>C02569</x:v>
      </x:c>
      <x:c r="B2570" t="n">
        <x:v>38</x:v>
      </x:c>
      <x:c r="C2570" s="30" t="n">
        <x:v>83287</x:v>
      </x:c>
      <x:c r="D2570" t="n">
        <x:v>618</x:v>
      </x:c>
      <x:c r="E2570" t="n">
        <x:v>68</x:v>
      </x:c>
      <x:c r="F2570" t="str">
        <x:v>Gold</x:v>
      </x:c>
      <x:c r="G2570" t="str">
        <x:v>Partner </x:v>
      </x:c>
      <x:c r="H2570" s="60" t="n">
        <x:v>11832</x:v>
      </x:c>
      <x:c r="I2570" s="60" t="n">
        <x:v>1566.41</x:v>
      </x:c>
      <x:c r="J2570" s="32" t="n">
        <x:v>0.545</x:v>
      </x:c>
      <x:c r="K2570" s="32" t="n">
        <x:v>0.718</x:v>
      </x:c>
      <x:c r="L2570" t="n">
        <x:v>0</x:v>
      </x:c>
      <x:c r="M2570" t="n">
        <x:v>10</x:v>
      </x:c>
      <x:c r="N2570" s="32" t="n">
        <x:v>0.02</x:v>
      </x:c>
    </x:row>
    <x:row r="2571">
      <x:c r="A2571" t="str">
        <x:v>C02570</x:v>
      </x:c>
      <x:c r="B2571" t="n">
        <x:v>34</x:v>
      </x:c>
      <x:c r="C2571" s="30" t="n">
        <x:v>93675</x:v>
      </x:c>
      <x:c r="D2571" t="n">
        <x:v>602</x:v>
      </x:c>
      <x:c r="E2571" t="n">
        <x:v>172</x:v>
      </x:c>
      <x:c r="F2571" t="str">
        <x:v>Gold</x:v>
      </x:c>
      <x:c r="G2571" t="str">
        <x:v>Partner</x:v>
      </x:c>
      <x:c r="H2571" s="60" t="n">
        <x:v>9297</x:v>
      </x:c>
      <x:c r="I2571" s="60" t="n">
        <x:v>1108.52</x:v>
      </x:c>
      <x:c r="J2571" s="32" t="n">
        <x:v>0.487</x:v>
      </x:c>
      <x:c r="K2571" s="32" t="n">
        <x:v>0.769</x:v>
      </x:c>
      <x:c r="L2571" t="n">
        <x:v>0</x:v>
      </x:c>
      <x:c r="M2571" t="n">
        <x:v>8</x:v>
      </x:c>
      <x:c r="N2571" s="32" t="n">
        <x:v>0.044</x:v>
      </x:c>
    </x:row>
    <x:row r="2572">
      <x:c r="A2572" t="str">
        <x:v>C02571</x:v>
      </x:c>
      <x:c r="B2572" t="n">
        <x:v>61</x:v>
      </x:c>
      <x:c r="C2572" s="30" t="n">
        <x:v>44328</x:v>
      </x:c>
      <x:c r="D2572" t="n">
        <x:v>678</x:v>
      </x:c>
      <x:c r="E2572" t="n">
        <x:v>66</x:v>
      </x:c>
      <x:c r="F2572" t="str">
        <x:v>Classic</x:v>
      </x:c>
      <x:c r="G2572" t="str">
        <x:v>Digital</x:v>
      </x:c>
      <x:c r="H2572" s="60" t="n">
        <x:v>3357</x:v>
      </x:c>
      <x:c r="I2572" s="60" t="n">
        <x:v>694</x:v>
      </x:c>
      <x:c r="J2572" s="32" t="n">
        <x:v>0.315</x:v>
      </x:c>
      <x:c r="K2572" s="32" t="n">
        <x:v>0.8</x:v>
      </x:c>
      <x:c r="L2572" t="n">
        <x:v>0</x:v>
      </x:c>
      <x:c r="M2572" t="n">
        <x:v>10</x:v>
      </x:c>
      <x:c r="N2572" s="32" t="n">
        <x:v>0.02</x:v>
      </x:c>
    </x:row>
    <x:row r="2573">
      <x:c r="A2573" t="str">
        <x:v>C02572</x:v>
      </x:c>
      <x:c r="B2573" t="n">
        <x:v>36</x:v>
      </x:c>
      <x:c r="C2573" s="30" t="n">
        <x:v>74641</x:v>
      </x:c>
      <x:c r="D2573" t="n">
        <x:v>646</x:v>
      </x:c>
      <x:c r="E2573" t="n">
        <x:v>50</x:v>
      </x:c>
      <x:c r="F2573" t="str">
        <x:v>Gold</x:v>
      </x:c>
      <x:c r="G2573" t="str">
        <x:v>Partner</x:v>
      </x:c>
      <x:c r="H2573" s="60" t="n">
        <x:v>7767</x:v>
      </x:c>
      <x:c r="I2573" s="60" t="n">
        <x:v>1065.06</x:v>
      </x:c>
      <x:c r="J2573" s="32" t="n">
        <x:v>0.419</x:v>
      </x:c>
      <x:c r="K2573" s="32" t="n">
        <x:v>0.811</x:v>
      </x:c>
      <x:c r="L2573" t="n">
        <x:v>0</x:v>
      </x:c>
      <x:c r="M2573" t="n">
        <x:v>8</x:v>
      </x:c>
      <x:c r="N2573" s="32" t="n">
        <x:v>0.07</x:v>
      </x:c>
    </x:row>
    <x:row r="2574">
      <x:c r="A2574" t="str">
        <x:v>C02573</x:v>
      </x:c>
      <x:c r="B2574" t="n">
        <x:v>49</x:v>
      </x:c>
      <x:c r="C2574" s="30" t="n">
        <x:v>30551</x:v>
      </x:c>
      <x:c r="D2574" t="n">
        <x:v>699</x:v>
      </x:c>
      <x:c r="E2574" t="n">
        <x:v>22</x:v>
      </x:c>
      <x:c r="F2574" t="str">
        <x:v>Classic</x:v>
      </x:c>
      <x:c r="G2574" t="str">
        <x:v>Partner</x:v>
      </x:c>
      <x:c r="H2574" s="60" t="n">
        <x:v>4232</x:v>
      </x:c>
      <x:c r="I2574" s="60" t="n">
        <x:v>412.21</x:v>
      </x:c>
      <x:c r="J2574" s="32" t="n">
        <x:v>0.318</x:v>
      </x:c>
      <x:c r="K2574" s="32" t="n">
        <x:v>0.918</x:v>
      </x:c>
      <x:c r="L2574" t="n">
        <x:v>0</x:v>
      </x:c>
      <x:c r="M2574" t="n">
        <x:v>5</x:v>
      </x:c>
      <x:c r="N2574" s="32" t="n">
        <x:v>0.197</x:v>
      </x:c>
    </x:row>
    <x:row r="2575">
      <x:c r="A2575" t="str">
        <x:v>C02574</x:v>
      </x:c>
      <x:c r="B2575" t="n">
        <x:v>33</x:v>
      </x:c>
      <x:c r="C2575" s="30" t="n">
        <x:v>49014</x:v>
      </x:c>
      <x:c r="D2575" t="n">
        <x:v>690</x:v>
      </x:c>
      <x:c r="E2575" t="n">
        <x:v>18</x:v>
      </x:c>
      <x:c r="F2575" t="str">
        <x:v>Classic</x:v>
      </x:c>
      <x:c r="G2575" t="str">
        <x:v>Digital</x:v>
      </x:c>
      <x:c r="H2575" s="60" t="n">
        <x:v>4595</x:v>
      </x:c>
      <x:c r="I2575" s="60" t="n">
        <x:v>1038.43</x:v>
      </x:c>
      <x:c r="J2575" s="32" t="n">
        <x:v>0.419</x:v>
      </x:c>
      <x:c r="K2575" s="32" t="n">
        <x:v>0.865</x:v>
      </x:c>
      <x:c r="L2575" t="n">
        <x:v>0</x:v>
      </x:c>
      <x:c r="M2575" t="n">
        <x:v>8</x:v>
      </x:c>
      <x:c r="N2575" s="32" t="n">
        <x:v>0.101</x:v>
      </x:c>
    </x:row>
    <x:row r="2576">
      <x:c r="A2576" t="str">
        <x:v>C02575</x:v>
      </x:c>
      <x:c r="B2576" t="n">
        <x:v>53</x:v>
      </x:c>
      <x:c r="C2576" s="30" t="n">
        <x:v>49017</x:v>
      </x:c>
      <x:c r="D2576" t="n">
        <x:v>682</x:v>
      </x:c>
      <x:c r="E2576" t="n">
        <x:v>37</x:v>
      </x:c>
      <x:c r="F2576" t="str">
        <x:v>Classic</x:v>
      </x:c>
      <x:c r="G2576" t="str">
        <x:v>Partner</x:v>
      </x:c>
      <x:c r="H2576" s="60" t="n">
        <x:v>1778</x:v>
      </x:c>
      <x:c r="I2576" s="60" t="n">
        <x:v>369.41</x:v>
      </x:c>
      <x:c r="J2576" s="32" t="n">
        <x:v>0.34</x:v>
      </x:c>
      <x:c r="K2576" s="32" t="n">
        <x:v>0.708</x:v>
      </x:c>
      <x:c r="L2576" t="n">
        <x:v>0</x:v>
      </x:c>
      <x:c r="M2576" t="n">
        <x:v>7</x:v>
      </x:c>
      <x:c r="N2576" s="32" t="n">
        <x:v>0.092</x:v>
      </x:c>
    </x:row>
    <x:row r="2577">
      <x:c r="A2577" t="str">
        <x:v>C02576</x:v>
      </x:c>
      <x:c r="B2577" t="n">
        <x:v>23</x:v>
      </x:c>
      <x:c r="C2577" s="30" t="n">
        <x:v>31068</x:v>
      </x:c>
      <x:c r="D2577" t="n">
        <x:v>641</x:v>
      </x:c>
      <x:c r="E2577" t="n">
        <x:v>58</x:v>
      </x:c>
      <x:c r="F2577" t="str">
        <x:v>Classic</x:v>
      </x:c>
      <x:c r="G2577" t="str">
        <x:v>Digital</x:v>
      </x:c>
      <x:c r="H2577" s="60" t="n">
        <x:v>1474</x:v>
      </x:c>
      <x:c r="I2577" s="60" t="n">
        <x:v>253.85</x:v>
      </x:c>
      <x:c r="J2577" s="32" t="n">
        <x:v>0.566</x:v>
      </x:c>
      <x:c r="K2577" s="32" t="n">
        <x:v>0.703</x:v>
      </x:c>
      <x:c r="L2577" t="n">
        <x:v>0</x:v>
      </x:c>
      <x:c r="M2577" t="n">
        <x:v>4</x:v>
      </x:c>
      <x:c r="N2577" s="32" t="n">
        <x:v>0.319</x:v>
      </x:c>
    </x:row>
    <x:row r="2578">
      <x:c r="A2578" t="str">
        <x:v>C02577</x:v>
      </x:c>
      <x:c r="B2578" t="n">
        <x:v>33</x:v>
      </x:c>
      <x:c r="C2578" s="30" t="n">
        <x:v>58273</x:v>
      </x:c>
      <x:c r="D2578" t="n">
        <x:v>676</x:v>
      </x:c>
      <x:c r="E2578" t="n">
        <x:v>71</x:v>
      </x:c>
      <x:c r="F2578" t="str">
        <x:v>Classic</x:v>
      </x:c>
      <x:c r="G2578" t="str">
        <x:v>Digital</x:v>
      </x:c>
      <x:c r="H2578" s="60" t="n">
        <x:v>6400</x:v>
      </x:c>
      <x:c r="I2578" s="60" t="n">
        <x:v>782.08</x:v>
      </x:c>
      <x:c r="J2578" s="32" t="n">
        <x:v>0.388</x:v>
      </x:c>
      <x:c r="K2578" s="32" t="n">
        <x:v>0.777</x:v>
      </x:c>
      <x:c r="L2578" t="n">
        <x:v>0</x:v>
      </x:c>
      <x:c r="M2578" t="n">
        <x:v>9</x:v>
      </x:c>
      <x:c r="N2578" s="32" t="n">
        <x:v>0.02</x:v>
      </x:c>
    </x:row>
    <x:row r="2579">
      <x:c r="A2579" t="str">
        <x:v>C02578</x:v>
      </x:c>
      <x:c r="B2579" t="n">
        <x:v>21</x:v>
      </x:c>
      <x:c r="C2579" s="30" t="n">
        <x:v>110055</x:v>
      </x:c>
      <x:c r="D2579" t="n">
        <x:v>702</x:v>
      </x:c>
      <x:c r="E2579" t="n">
        <x:v>9</x:v>
      </x:c>
      <x:c r="F2579" t="str">
        <x:v>Platinum</x:v>
      </x:c>
      <x:c r="G2579" t="str">
        <x:v>Partner</x:v>
      </x:c>
      <x:c r="H2579" s="60" t="n">
        <x:v>25040</x:v>
      </x:c>
      <x:c r="I2579" s="60" t="n">
        <x:v>2036.68</x:v>
      </x:c>
      <x:c r="J2579" s="32" t="n">
        <x:v>0.394</x:v>
      </x:c>
      <x:c r="K2579" s="32" t="n">
        <x:v>0.709</x:v>
      </x:c>
      <x:c r="L2579" t="n">
        <x:v>2</x:v>
      </x:c>
      <x:c r="M2579" t="n">
        <x:v>6</x:v>
      </x:c>
      <x:c r="N2579" s="32" t="n">
        <x:v>0.165</x:v>
      </x:c>
    </x:row>
    <x:row r="2580">
      <x:c r="A2580" t="str">
        <x:v>C02579</x:v>
      </x:c>
      <x:c r="B2580" t="n">
        <x:v>59</x:v>
      </x:c>
      <x:c r="C2580" s="30" t="n">
        <x:v>83985</x:v>
      </x:c>
      <x:c r="D2580" t="n">
        <x:v>586</x:v>
      </x:c>
      <x:c r="E2580" t="n">
        <x:v>59</x:v>
      </x:c>
      <x:c r="F2580" t="str">
        <x:v>Classic</x:v>
      </x:c>
      <x:c r="G2580" t="str">
        <x:v>Digital</x:v>
      </x:c>
      <x:c r="H2580" s="60" t="n">
        <x:v>3529</x:v>
      </x:c>
      <x:c r="I2580" s="60" t="n">
        <x:v>460.17</x:v>
      </x:c>
      <x:c r="J2580" s="32" t="n">
        <x:v>0.468</x:v>
      </x:c>
      <x:c r="K2580" s="32" t="n">
        <x:v>0.746</x:v>
      </x:c>
      <x:c r="L2580" t="n">
        <x:v>0</x:v>
      </x:c>
      <x:c r="M2580" t="n">
        <x:v>6</x:v>
      </x:c>
      <x:c r="N2580" s="32" t="n">
        <x:v>0.135</x:v>
      </x:c>
    </x:row>
    <x:row r="2581">
      <x:c r="A2581" t="str">
        <x:v>C02580</x:v>
      </x:c>
      <x:c r="B2581" t="n">
        <x:v>22</x:v>
      </x:c>
      <x:c r="C2581" s="30" t="n">
        <x:v>157661</x:v>
      </x:c>
      <x:c r="D2581" t="n">
        <x:v>716</x:v>
      </x:c>
      <x:c r="E2581" t="n">
        <x:v>29</x:v>
      </x:c>
      <x:c r="F2581" t="str">
        <x:v>Platinum</x:v>
      </x:c>
      <x:c r="G2581" t="str">
        <x:v>Direct Mail</x:v>
      </x:c>
      <x:c r="H2581" s="60" t="n">
        <x:v>33839</x:v>
      </x:c>
      <x:c r="I2581" s="60" t="n">
        <x:v>3382.62</x:v>
      </x:c>
      <x:c r="J2581" s="32" t="n">
        <x:v>0.263</x:v>
      </x:c>
      <x:c r="K2581" s="32" t="n">
        <x:v>0.847</x:v>
      </x:c>
      <x:c r="L2581" t="n">
        <x:v>0</x:v>
      </x:c>
      <x:c r="M2581" t="n">
        <x:v>7</x:v>
      </x:c>
      <x:c r="N2581" s="32" t="n">
        <x:v>0.117</x:v>
      </x:c>
    </x:row>
    <x:row r="2582">
      <x:c r="A2582" t="str">
        <x:v>C02581</x:v>
      </x:c>
      <x:c r="B2582" t="n">
        <x:v>44</x:v>
      </x:c>
      <x:c r="C2582" s="30" t="n">
        <x:v>71490</x:v>
      </x:c>
      <x:c r="D2582" t="n">
        <x:v>711</x:v>
      </x:c>
      <x:c r="E2582" t="n">
        <x:v>34</x:v>
      </x:c>
      <x:c r="F2582" t="str">
        <x:v>Gold</x:v>
      </x:c>
      <x:c r="G2582" t="str">
        <x:v>Direct Mail</x:v>
      </x:c>
      <x:c r="H2582" s="60" t="n">
        <x:v>10693</x:v>
      </x:c>
      <x:c r="I2582" s="60" t="n">
        <x:v>1152.84</x:v>
      </x:c>
      <x:c r="J2582" s="32" t="n">
        <x:v>0.248</x:v>
      </x:c>
      <x:c r="K2582" s="32" t="n">
        <x:v>0.78</x:v>
      </x:c>
      <x:c r="L2582" t="n">
        <x:v>0</x:v>
      </x:c>
      <x:c r="M2582" t="n">
        <x:v>5</x:v>
      </x:c>
      <x:c r="N2582" s="32" t="n">
        <x:v>0.253</x:v>
      </x:c>
    </x:row>
    <x:row r="2583">
      <x:c r="A2583" t="str">
        <x:v>C02582</x:v>
      </x:c>
      <x:c r="B2583" t="n">
        <x:v>52</x:v>
      </x:c>
      <x:c r="C2583" s="30" t="n">
        <x:v>159531</x:v>
      </x:c>
      <x:c r="D2583" t="n">
        <x:v>704</x:v>
      </x:c>
      <x:c r="E2583" t="n">
        <x:v>31</x:v>
      </x:c>
      <x:c r="F2583" t="str">
        <x:v>Platinum</x:v>
      </x:c>
      <x:c r="G2583" t="str">
        <x:v>Branch</x:v>
      </x:c>
      <x:c r="H2583" s="60" t="n">
        <x:v>34012</x:v>
      </x:c>
      <x:c r="I2583" s="60" t="n">
        <x:v>3881.39</x:v>
      </x:c>
      <x:c r="J2583" s="32" t="n">
        <x:v>0.412</x:v>
      </x:c>
      <x:c r="K2583" s="32" t="n">
        <x:v>0.823</x:v>
      </x:c>
      <x:c r="L2583" t="n">
        <x:v>0</x:v>
      </x:c>
      <x:c r="M2583" t="n">
        <x:v>6</x:v>
      </x:c>
      <x:c r="N2583" s="32" t="n">
        <x:v>0.154</x:v>
      </x:c>
    </x:row>
    <x:row r="2584">
      <x:c r="A2584" t="str">
        <x:v>C02583</x:v>
      </x:c>
      <x:c r="B2584" t="n">
        <x:v>52</x:v>
      </x:c>
      <x:c r="C2584" s="30" t="n">
        <x:v>28440</x:v>
      </x:c>
      <x:c r="D2584" t="n">
        <x:v>789</x:v>
      </x:c>
      <x:c r="E2584" t="n">
        <x:v>29</x:v>
      </x:c>
      <x:c r="F2584" t="str">
        <x:v>Gold</x:v>
      </x:c>
      <x:c r="G2584" t="str">
        <x:v>Partner</x:v>
      </x:c>
      <x:c r="H2584" s="60" t="n">
        <x:v>6949</x:v>
      </x:c>
      <x:c r="I2584" s="60" t="n">
        <x:v>889.22</x:v>
      </x:c>
      <x:c r="J2584" s="32" t="n">
        <x:v>0.275</x:v>
      </x:c>
      <x:c r="K2584" s="32" t="n">
        <x:v>0.953</x:v>
      </x:c>
      <x:c r="L2584" t="n">
        <x:v>0</x:v>
      </x:c>
      <x:c r="M2584" t="n">
        <x:v>10</x:v>
      </x:c>
      <x:c r="N2584" s="32" t="n">
        <x:v>0.022</x:v>
      </x:c>
    </x:row>
    <x:row r="2585">
      <x:c r="A2585" t="str">
        <x:v>C02584</x:v>
      </x:c>
      <x:c r="B2585" t="n">
        <x:v>47</x:v>
      </x:c>
      <x:c r="C2585" s="30" t="n">
        <x:v>197391</x:v>
      </x:c>
      <x:c r="D2585" t="n">
        <x:v>618</x:v>
      </x:c>
      <x:c r="E2585" t="n">
        <x:v>50</x:v>
      </x:c>
      <x:c r="F2585" t="str">
        <x:v>Platinum</x:v>
      </x:c>
      <x:c r="G2585" t="str">
        <x:v>Branch</x:v>
      </x:c>
      <x:c r="H2585" s="60" t="n">
        <x:v>37598</x:v>
      </x:c>
      <x:c r="I2585" s="60" t="n">
        <x:v>4357.75</x:v>
      </x:c>
      <x:c r="J2585" s="32" t="n">
        <x:v>0.515</x:v>
      </x:c>
      <x:c r="K2585" s="32" t="n">
        <x:v>0.75</x:v>
      </x:c>
      <x:c r="L2585" t="n">
        <x:v>0</x:v>
      </x:c>
      <x:c r="M2585" t="n">
        <x:v>8</x:v>
      </x:c>
      <x:c r="N2585" s="32" t="n">
        <x:v>0.081</x:v>
      </x:c>
    </x:row>
    <x:row r="2586">
      <x:c r="A2586" t="str">
        <x:v>C02585</x:v>
      </x:c>
      <x:c r="B2586" t="n">
        <x:v>52</x:v>
      </x:c>
      <x:c r="C2586" s="30" t="n">
        <x:v>51315</x:v>
      </x:c>
      <x:c r="D2586" t="n">
        <x:v>662</x:v>
      </x:c>
      <x:c r="E2586" t="n">
        <x:v>23</x:v>
      </x:c>
      <x:c r="F2586" t="str">
        <x:v>Classic</x:v>
      </x:c>
      <x:c r="G2586" t="str">
        <x:v>Digital</x:v>
      </x:c>
      <x:c r="H2586" s="60" t="n">
        <x:v>1911</x:v>
      </x:c>
      <x:c r="I2586" s="60" t="n">
        <x:v>150</x:v>
      </x:c>
      <x:c r="J2586" s="32" t="n">
        <x:v>0.318</x:v>
      </x:c>
      <x:c r="K2586" s="32" t="n">
        <x:v>0.733</x:v>
      </x:c>
      <x:c r="L2586" t="n">
        <x:v>0</x:v>
      </x:c>
      <x:c r="M2586" t="str"/>
      <x:c r="N2586" s="32" t="n">
        <x:v>0.13</x:v>
      </x:c>
    </x:row>
    <x:row r="2587">
      <x:c r="A2587" t="str">
        <x:v>C02586</x:v>
      </x:c>
      <x:c r="B2587" t="n">
        <x:v>44</x:v>
      </x:c>
      <x:c r="C2587" s="30" t="n">
        <x:v>52160</x:v>
      </x:c>
      <x:c r="D2587" t="n">
        <x:v>623</x:v>
      </x:c>
      <x:c r="E2587" t="n">
        <x:v>40</x:v>
      </x:c>
      <x:c r="F2587" t="str">
        <x:v>Classic</x:v>
      </x:c>
      <x:c r="G2587" t="str">
        <x:v>Branch</x:v>
      </x:c>
      <x:c r="H2587" s="60" t="n">
        <x:v>5979</x:v>
      </x:c>
      <x:c r="I2587" s="60" t="n">
        <x:v>150</x:v>
      </x:c>
      <x:c r="J2587" s="32" t="n">
        <x:v>0.557</x:v>
      </x:c>
      <x:c r="K2587" s="32" t="n">
        <x:v>0.706</x:v>
      </x:c>
      <x:c r="L2587" t="n">
        <x:v>0</x:v>
      </x:c>
      <x:c r="M2587" t="n">
        <x:v>9</x:v>
      </x:c>
      <x:c r="N2587" s="32" t="n">
        <x:v>0.02</x:v>
      </x:c>
    </x:row>
    <x:row r="2588">
      <x:c r="A2588" t="str">
        <x:v>C02587</x:v>
      </x:c>
      <x:c r="B2588" t="n">
        <x:v>64</x:v>
      </x:c>
      <x:c r="C2588" s="30" t="n">
        <x:v>111283</x:v>
      </x:c>
      <x:c r="D2588" t="n">
        <x:v>573</x:v>
      </x:c>
      <x:c r="E2588" t="n">
        <x:v>18</x:v>
      </x:c>
      <x:c r="F2588" t="str">
        <x:v>Gold</x:v>
      </x:c>
      <x:c r="G2588" t="str">
        <x:v>Digital</x:v>
      </x:c>
      <x:c r="H2588" s="60" t="n">
        <x:v>8937</x:v>
      </x:c>
      <x:c r="I2588" s="60" t="n">
        <x:v>1569.89</x:v>
      </x:c>
      <x:c r="J2588" s="32" t="n">
        <x:v>0.437</x:v>
      </x:c>
      <x:c r="K2588" s="32" t="n">
        <x:v>0.752</x:v>
      </x:c>
      <x:c r="L2588" t="n">
        <x:v>0</x:v>
      </x:c>
      <x:c r="M2588" t="n">
        <x:v>6</x:v>
      </x:c>
      <x:c r="N2588" s="32" t="n">
        <x:v>0.151</x:v>
      </x:c>
    </x:row>
    <x:row r="2589">
      <x:c r="A2589" t="str">
        <x:v>C02588</x:v>
      </x:c>
      <x:c r="B2589" t="n">
        <x:v>66</x:v>
      </x:c>
      <x:c r="C2589" s="30" t="n">
        <x:v>101508</x:v>
      </x:c>
      <x:c r="D2589" t="n">
        <x:v>634</x:v>
      </x:c>
      <x:c r="E2589" t="n">
        <x:v>64</x:v>
      </x:c>
      <x:c r="F2589" t="str">
        <x:v>Classic</x:v>
      </x:c>
      <x:c r="G2589" t="str">
        <x:v>Digital</x:v>
      </x:c>
      <x:c r="H2589" s="60" t="n">
        <x:v>5909</x:v>
      </x:c>
      <x:c r="I2589" s="60" t="n">
        <x:v>666.75</x:v>
      </x:c>
      <x:c r="J2589" s="32" t="n">
        <x:v>0.36</x:v>
      </x:c>
      <x:c r="K2589" s="32" t="n">
        <x:v>0.81</x:v>
      </x:c>
      <x:c r="L2589" t="n">
        <x:v>2</x:v>
      </x:c>
      <x:c r="M2589" t="n">
        <x:v>7</x:v>
      </x:c>
      <x:c r="N2589" s="32" t="n">
        <x:v>0.156</x:v>
      </x:c>
    </x:row>
    <x:row r="2590">
      <x:c r="A2590" t="str">
        <x:v>C02589</x:v>
      </x:c>
      <x:c r="B2590" t="n">
        <x:v>44</x:v>
      </x:c>
      <x:c r="C2590" s="30" t="n">
        <x:v>63227</x:v>
      </x:c>
      <x:c r="D2590" t="n">
        <x:v>633</x:v>
      </x:c>
      <x:c r="E2590" t="n">
        <x:v>35</x:v>
      </x:c>
      <x:c r="F2590" t="str">
        <x:v>Classic</x:v>
      </x:c>
      <x:c r="G2590" t="str">
        <x:v>Branch</x:v>
      </x:c>
      <x:c r="H2590" s="60" t="n">
        <x:v>3429</x:v>
      </x:c>
      <x:c r="I2590" s="60" t="n">
        <x:v>623.94</x:v>
      </x:c>
      <x:c r="J2590" s="32" t="n">
        <x:v>0.475</x:v>
      </x:c>
      <x:c r="K2590" s="32" t="n">
        <x:v>0.68</x:v>
      </x:c>
      <x:c r="L2590" t="n">
        <x:v>0</x:v>
      </x:c>
      <x:c r="M2590" t="n">
        <x:v>8</x:v>
      </x:c>
      <x:c r="N2590" s="32" t="n">
        <x:v>0.073</x:v>
      </x:c>
    </x:row>
    <x:row r="2591">
      <x:c r="A2591" t="str">
        <x:v>C02590</x:v>
      </x:c>
      <x:c r="B2591" t="n">
        <x:v>31</x:v>
      </x:c>
      <x:c r="C2591" s="30" t="n">
        <x:v>44758</x:v>
      </x:c>
      <x:c r="D2591" t="n">
        <x:v>595</x:v>
      </x:c>
      <x:c r="E2591" t="n">
        <x:v>34</x:v>
      </x:c>
      <x:c r="F2591" t="str">
        <x:v>Classic</x:v>
      </x:c>
      <x:c r="G2591" t="str">
        <x:v> Direct Mail</x:v>
      </x:c>
      <x:c r="H2591" s="60" t="n">
        <x:v>4472</x:v>
      </x:c>
      <x:c r="I2591" s="60" t="n">
        <x:v>723.88</x:v>
      </x:c>
      <x:c r="J2591" s="32" t="n">
        <x:v>0.303</x:v>
      </x:c>
      <x:c r="K2591" s="32" t="n">
        <x:v>0.666</x:v>
      </x:c>
      <x:c r="L2591" t="n">
        <x:v>0</x:v>
      </x:c>
      <x:c r="M2591" t="n">
        <x:v>9</x:v>
      </x:c>
      <x:c r="N2591" s="32" t="n">
        <x:v>0.02</x:v>
      </x:c>
    </x:row>
    <x:row r="2592">
      <x:c r="A2592" t="str">
        <x:v>C02591</x:v>
      </x:c>
      <x:c r="B2592" t="n">
        <x:v>42</x:v>
      </x:c>
      <x:c r="C2592" s="30" t="n">
        <x:v>101461</x:v>
      </x:c>
      <x:c r="D2592" t="n">
        <x:v>597</x:v>
      </x:c>
      <x:c r="E2592" t="n">
        <x:v>27</x:v>
      </x:c>
      <x:c r="F2592" t="str">
        <x:v>Gold</x:v>
      </x:c>
      <x:c r="G2592" t="str">
        <x:v>Digital</x:v>
      </x:c>
      <x:c r="H2592" s="60" t="n">
        <x:v>11946</x:v>
      </x:c>
      <x:c r="I2592" s="60" t="n">
        <x:v>1197.5</x:v>
      </x:c>
      <x:c r="J2592" s="32" t="n">
        <x:v>0.399</x:v>
      </x:c>
      <x:c r="K2592" s="32" t="n">
        <x:v>0.752</x:v>
      </x:c>
      <x:c r="L2592" t="n">
        <x:v>0</x:v>
      </x:c>
      <x:c r="M2592" t="n">
        <x:v>8</x:v>
      </x:c>
      <x:c r="N2592" s="32" t="n">
        <x:v>0.041</x:v>
      </x:c>
    </x:row>
    <x:row r="2593">
      <x:c r="A2593" t="str">
        <x:v>C02592</x:v>
      </x:c>
      <x:c r="B2593" t="n">
        <x:v>24</x:v>
      </x:c>
      <x:c r="C2593" s="30" t="n">
        <x:v>109736</x:v>
      </x:c>
      <x:c r="D2593" t="n">
        <x:v>649</x:v>
      </x:c>
      <x:c r="E2593" t="n">
        <x:v>42</x:v>
      </x:c>
      <x:c r="F2593" t="str">
        <x:v>Gold</x:v>
      </x:c>
      <x:c r="G2593" t="str">
        <x:v>Digital</x:v>
      </x:c>
      <x:c r="H2593" s="60" t="n">
        <x:v>15204</x:v>
      </x:c>
      <x:c r="I2593" s="60" t="n">
        <x:v>1861.51</x:v>
      </x:c>
      <x:c r="J2593" s="32" t="n">
        <x:v>0.512</x:v>
      </x:c>
      <x:c r="K2593" s="32" t="n">
        <x:v>0.816</x:v>
      </x:c>
      <x:c r="L2593" t="n">
        <x:v>0</x:v>
      </x:c>
      <x:c r="M2593" t="n">
        <x:v>6</x:v>
      </x:c>
      <x:c r="N2593" s="32" t="n">
        <x:v>0.148</x:v>
      </x:c>
    </x:row>
    <x:row r="2594">
      <x:c r="A2594" t="str">
        <x:v>C02593</x:v>
      </x:c>
      <x:c r="B2594" t="n">
        <x:v>30</x:v>
      </x:c>
      <x:c r="C2594" s="30" t="n">
        <x:v>48873</x:v>
      </x:c>
      <x:c r="D2594" t="n">
        <x:v>647</x:v>
      </x:c>
      <x:c r="E2594" t="n">
        <x:v>23</x:v>
      </x:c>
      <x:c r="F2594" t="str">
        <x:v>Classic</x:v>
      </x:c>
      <x:c r="G2594" t="str">
        <x:v>Direct Mail</x:v>
      </x:c>
      <x:c r="H2594" s="60" t="n">
        <x:v>5419</x:v>
      </x:c>
      <x:c r="I2594" s="60" t="n">
        <x:v>538.88</x:v>
      </x:c>
      <x:c r="J2594" s="32" t="n">
        <x:v>0.529</x:v>
      </x:c>
      <x:c r="K2594" s="32" t="n">
        <x:v>0.757</x:v>
      </x:c>
      <x:c r="L2594" t="n">
        <x:v>0</x:v>
      </x:c>
      <x:c r="M2594" t="n">
        <x:v>7</x:v>
      </x:c>
      <x:c r="N2594" s="32" t="n">
        <x:v>0.106</x:v>
      </x:c>
    </x:row>
    <x:row r="2595">
      <x:c r="A2595" t="str">
        <x:v>C02594</x:v>
      </x:c>
      <x:c r="B2595" t="n">
        <x:v>32</x:v>
      </x:c>
      <x:c r="C2595" s="30" t="n">
        <x:v>37568</x:v>
      </x:c>
      <x:c r="D2595" t="n">
        <x:v>618</x:v>
      </x:c>
      <x:c r="E2595" t="n">
        <x:v>35</x:v>
      </x:c>
      <x:c r="F2595" t="str">
        <x:v>Classic</x:v>
      </x:c>
      <x:c r="G2595" t="str">
        <x:v>Digital</x:v>
      </x:c>
      <x:c r="H2595" s="60" t="n">
        <x:v>1440</x:v>
      </x:c>
      <x:c r="I2595" s="60" t="n">
        <x:v>451.77</x:v>
      </x:c>
      <x:c r="J2595" s="32" t="n">
        <x:v>0.401</x:v>
      </x:c>
      <x:c r="K2595" s="32" t="n">
        <x:v>0.556</x:v>
      </x:c>
      <x:c r="L2595" t="n">
        <x:v>0</x:v>
      </x:c>
      <x:c r="M2595" t="n">
        <x:v>7</x:v>
      </x:c>
      <x:c r="N2595" s="32" t="n">
        <x:v>0.124</x:v>
      </x:c>
    </x:row>
    <x:row r="2596">
      <x:c r="A2596" t="str">
        <x:v>C02595</x:v>
      </x:c>
      <x:c r="B2596" t="n">
        <x:v>58</x:v>
      </x:c>
      <x:c r="C2596" s="30" t="n">
        <x:v>58700</x:v>
      </x:c>
      <x:c r="D2596" t="n">
        <x:v>706</x:v>
      </x:c>
      <x:c r="E2596" t="n">
        <x:v>35</x:v>
      </x:c>
      <x:c r="F2596" t="str">
        <x:v>Gold</x:v>
      </x:c>
      <x:c r="G2596" t="str">
        <x:v>Digital</x:v>
      </x:c>
      <x:c r="H2596" s="60" t="n">
        <x:v>10220</x:v>
      </x:c>
      <x:c r="I2596" s="60" t="n">
        <x:v>1130.11</x:v>
      </x:c>
      <x:c r="J2596" s="32" t="n">
        <x:v>0.321</x:v>
      </x:c>
      <x:c r="K2596" s="32" t="n">
        <x:v>0.754</x:v>
      </x:c>
      <x:c r="L2596" t="n">
        <x:v>0</x:v>
      </x:c>
      <x:c r="M2596" t="n">
        <x:v>6</x:v>
      </x:c>
      <x:c r="N2596" s="32" t="n">
        <x:v>0.17</x:v>
      </x:c>
    </x:row>
    <x:row r="2597">
      <x:c r="A2597" t="str">
        <x:v>C02596</x:v>
      </x:c>
      <x:c r="B2597" t="n">
        <x:v>45</x:v>
      </x:c>
      <x:c r="C2597" s="30" t="n">
        <x:v>50833</x:v>
      </x:c>
      <x:c r="D2597" t="n">
        <x:v>822</x:v>
      </x:c>
      <x:c r="E2597" t="n">
        <x:v>38</x:v>
      </x:c>
      <x:c r="F2597" t="str">
        <x:v>Gold</x:v>
      </x:c>
      <x:c r="G2597" t="str">
        <x:v>Digital</x:v>
      </x:c>
      <x:c r="H2597" s="60" t="n">
        <x:v>11008</x:v>
      </x:c>
      <x:c r="I2597" s="60" t="n">
        <x:v>1092.2</x:v>
      </x:c>
      <x:c r="J2597" s="32" t="n">
        <x:v>0.192</x:v>
      </x:c>
      <x:c r="K2597" s="32" t="n">
        <x:v>0.872</x:v>
      </x:c>
      <x:c r="L2597" t="n">
        <x:v>0</x:v>
      </x:c>
      <x:c r="M2597" t="n">
        <x:v>8</x:v>
      </x:c>
      <x:c r="N2597" s="32" t="n">
        <x:v>0.036</x:v>
      </x:c>
    </x:row>
    <x:row r="2598">
      <x:c r="A2598" t="str">
        <x:v>C02597</x:v>
      </x:c>
      <x:c r="B2598" t="n">
        <x:v>40</x:v>
      </x:c>
      <x:c r="C2598" s="30" t="n">
        <x:v>57601</x:v>
      </x:c>
      <x:c r="D2598" t="n">
        <x:v>762</x:v>
      </x:c>
      <x:c r="E2598" t="n">
        <x:v>77</x:v>
      </x:c>
      <x:c r="F2598" t="str">
        <x:v>Gold</x:v>
      </x:c>
      <x:c r="G2598" t="str">
        <x:v>Digital</x:v>
      </x:c>
      <x:c r="H2598" s="60" t="n">
        <x:v>12441</x:v>
      </x:c>
      <x:c r="I2598" s="60" t="n">
        <x:v>1212.05</x:v>
      </x:c>
      <x:c r="J2598" s="32" t="n">
        <x:v>0.264</x:v>
      </x:c>
      <x:c r="K2598" s="32" t="n">
        <x:v>0.888</x:v>
      </x:c>
      <x:c r="L2598" t="n">
        <x:v>0</x:v>
      </x:c>
      <x:c r="M2598" t="n">
        <x:v>10</x:v>
      </x:c>
      <x:c r="N2598" s="32" t="n">
        <x:v>0.02</x:v>
      </x:c>
    </x:row>
    <x:row r="2599">
      <x:c r="A2599" t="str">
        <x:v>C02598</x:v>
      </x:c>
      <x:c r="B2599" t="n">
        <x:v>21</x:v>
      </x:c>
      <x:c r="C2599" s="30" t="n">
        <x:v>68679</x:v>
      </x:c>
      <x:c r="D2599" t="n">
        <x:v>672</x:v>
      </x:c>
      <x:c r="E2599" t="n">
        <x:v>15</x:v>
      </x:c>
      <x:c r="F2599" t="str">
        <x:v>Gold</x:v>
      </x:c>
      <x:c r="G2599" t="str">
        <x:v>Branch</x:v>
      </x:c>
      <x:c r="H2599" s="60" t="n">
        <x:v>8574</x:v>
      </x:c>
      <x:c r="I2599" s="60" t="n">
        <x:v>1331.85</x:v>
      </x:c>
      <x:c r="J2599" s="32" t="n">
        <x:v>0.385</x:v>
      </x:c>
      <x:c r="K2599" s="32" t="n">
        <x:v>0.755</x:v>
      </x:c>
      <x:c r="L2599" t="n">
        <x:v>0</x:v>
      </x:c>
      <x:c r="M2599" t="n">
        <x:v>7</x:v>
      </x:c>
      <x:c r="N2599" s="32" t="n">
        <x:v>0.108</x:v>
      </x:c>
    </x:row>
    <x:row r="2600">
      <x:c r="A2600" t="str">
        <x:v>C02599</x:v>
      </x:c>
      <x:c r="B2600" t="n">
        <x:v>44</x:v>
      </x:c>
      <x:c r="C2600" s="30" t="n">
        <x:v>95271</x:v>
      </x:c>
      <x:c r="D2600" t="n">
        <x:v>539</x:v>
      </x:c>
      <x:c r="E2600" t="n">
        <x:v>31</x:v>
      </x:c>
      <x:c r="F2600" t="str">
        <x:v>Classic</x:v>
      </x:c>
      <x:c r="G2600" t="str">
        <x:v>Partner</x:v>
      </x:c>
      <x:c r="H2600" s="60" t="n">
        <x:v>5920</x:v>
      </x:c>
      <x:c r="I2600" s="60" t="n">
        <x:v>845.2</x:v>
      </x:c>
      <x:c r="J2600" s="32" t="n">
        <x:v>0.612</x:v>
      </x:c>
      <x:c r="K2600" s="32" t="n">
        <x:v>0.598</x:v>
      </x:c>
      <x:c r="L2600" t="n">
        <x:v>1</x:v>
      </x:c>
      <x:c r="M2600" t="n">
        <x:v>7</x:v>
      </x:c>
      <x:c r="N2600" s="32" t="n">
        <x:v>0.123</x:v>
      </x:c>
    </x:row>
    <x:row r="2601">
      <x:c r="A2601" t="str">
        <x:v>C02600</x:v>
      </x:c>
      <x:c r="B2601" t="n">
        <x:v>43</x:v>
      </x:c>
      <x:c r="C2601" s="30" t="n">
        <x:v>132875</x:v>
      </x:c>
      <x:c r="D2601" t="n">
        <x:v>709</x:v>
      </x:c>
      <x:c r="E2601" t="n">
        <x:v>81</x:v>
      </x:c>
      <x:c r="F2601" t="str">
        <x:v>Platinum</x:v>
      </x:c>
      <x:c r="G2601" t="str">
        <x:v>Digital</x:v>
      </x:c>
      <x:c r="H2601" s="60" t="n">
        <x:v>31330</x:v>
      </x:c>
      <x:c r="I2601" s="60" t="n">
        <x:v>2952.67</x:v>
      </x:c>
      <x:c r="J2601" s="32" t="n">
        <x:v>0.436</x:v>
      </x:c>
      <x:c r="K2601" s="32" t="n">
        <x:v>0.729</x:v>
      </x:c>
      <x:c r="L2601" t="n">
        <x:v>0</x:v>
      </x:c>
      <x:c r="M2601" t="n">
        <x:v>8</x:v>
      </x:c>
      <x:c r="N2601" s="32" t="n">
        <x:v>0.053</x:v>
      </x:c>
    </x:row>
    <x:row r="2602">
      <x:c r="A2602" t="str">
        <x:v>C02601</x:v>
      </x:c>
      <x:c r="B2602" t="n">
        <x:v>26</x:v>
      </x:c>
      <x:c r="C2602" s="30" t="n">
        <x:v>113585</x:v>
      </x:c>
      <x:c r="D2602" t="n">
        <x:v>724</x:v>
      </x:c>
      <x:c r="E2602" t="n">
        <x:v>62</x:v>
      </x:c>
      <x:c r="F2602" t="str">
        <x:v>Classic</x:v>
      </x:c>
      <x:c r="G2602" t="str">
        <x:v>Partner</x:v>
      </x:c>
      <x:c r="H2602" s="60" t="n">
        <x:v>8867</x:v>
      </x:c>
      <x:c r="I2602" s="60" t="n">
        <x:v>1037.93</x:v>
      </x:c>
      <x:c r="J2602" s="32" t="n">
        <x:v>0.377</x:v>
      </x:c>
      <x:c r="K2602" s="32" t="n">
        <x:v>0.808</x:v>
      </x:c>
      <x:c r="L2602" t="n">
        <x:v>0</x:v>
      </x:c>
      <x:c r="M2602" t="n">
        <x:v>9</x:v>
      </x:c>
      <x:c r="N2602" s="32" t="n">
        <x:v>0.02</x:v>
      </x:c>
    </x:row>
    <x:row r="2603">
      <x:c r="A2603" t="str">
        <x:v>C02602</x:v>
      </x:c>
      <x:c r="B2603" t="n">
        <x:v>41</x:v>
      </x:c>
      <x:c r="C2603" s="30" t="n">
        <x:v>64957</x:v>
      </x:c>
      <x:c r="D2603" t="n">
        <x:v>655</x:v>
      </x:c>
      <x:c r="E2603" t="n">
        <x:v>27</x:v>
      </x:c>
      <x:c r="F2603" t="str">
        <x:v>Classic</x:v>
      </x:c>
      <x:c r="G2603" t="str">
        <x:v>Partner</x:v>
      </x:c>
      <x:c r="H2603" s="60" t="n">
        <x:v>6614</x:v>
      </x:c>
      <x:c r="I2603" s="60" t="n">
        <x:v>852.1</x:v>
      </x:c>
      <x:c r="J2603" s="32" t="n">
        <x:v>0.544</x:v>
      </x:c>
      <x:c r="K2603" s="32" t="n">
        <x:v>0.785</x:v>
      </x:c>
      <x:c r="L2603" t="n">
        <x:v>0</x:v>
      </x:c>
      <x:c r="M2603" t="n">
        <x:v>6</x:v>
      </x:c>
      <x:c r="N2603" s="32" t="n">
        <x:v>0.13</x:v>
      </x:c>
    </x:row>
    <x:row r="2604">
      <x:c r="A2604" t="str">
        <x:v>C02603</x:v>
      </x:c>
      <x:c r="B2604" t="n">
        <x:v>34</x:v>
      </x:c>
      <x:c r="C2604" s="30" t="n">
        <x:v>51044</x:v>
      </x:c>
      <x:c r="D2604" t="n">
        <x:v>699</x:v>
      </x:c>
      <x:c r="E2604" t="n">
        <x:v>18</x:v>
      </x:c>
      <x:c r="F2604" t="str">
        <x:v>Gold</x:v>
      </x:c>
      <x:c r="G2604" t="str">
        <x:v>Partner</x:v>
      </x:c>
      <x:c r="H2604" s="60" t="n">
        <x:v>6925</x:v>
      </x:c>
      <x:c r="I2604" s="60" t="n">
        <x:v>1133.1</x:v>
      </x:c>
      <x:c r="J2604" s="32" t="n">
        <x:v>0.624</x:v>
      </x:c>
      <x:c r="K2604" s="32" t="n">
        <x:v>0.733</x:v>
      </x:c>
      <x:c r="L2604" t="n">
        <x:v>0</x:v>
      </x:c>
      <x:c r="M2604" t="n">
        <x:v>5</x:v>
      </x:c>
      <x:c r="N2604" s="32" t="n">
        <x:v>0.19</x:v>
      </x:c>
    </x:row>
    <x:row r="2605">
      <x:c r="A2605" t="str">
        <x:v>C02604</x:v>
      </x:c>
      <x:c r="B2605" t="n">
        <x:v>51</x:v>
      </x:c>
      <x:c r="C2605" s="30" t="n">
        <x:v>62817</x:v>
      </x:c>
      <x:c r="D2605" t="n">
        <x:v>666</x:v>
      </x:c>
      <x:c r="E2605" t="n">
        <x:v>17</x:v>
      </x:c>
      <x:c r="F2605" t="str">
        <x:v> Gold</x:v>
      </x:c>
      <x:c r="G2605" t="str">
        <x:v>Branch</x:v>
      </x:c>
      <x:c r="H2605" s="60" t="n">
        <x:v>7352</x:v>
      </x:c>
      <x:c r="I2605" s="60" t="n">
        <x:v>737.49</x:v>
      </x:c>
      <x:c r="J2605" s="32" t="n">
        <x:v>0.624</x:v>
      </x:c>
      <x:c r="K2605" s="32" t="n">
        <x:v>0.766</x:v>
      </x:c>
      <x:c r="L2605" t="n">
        <x:v>0</x:v>
      </x:c>
      <x:c r="M2605" t="n">
        <x:v>10</x:v>
      </x:c>
      <x:c r="N2605" s="32" t="n">
        <x:v>0.046</x:v>
      </x:c>
    </x:row>
    <x:row r="2606">
      <x:c r="A2606" t="str">
        <x:v>C02605</x:v>
      </x:c>
      <x:c r="B2606" t="n">
        <x:v>45</x:v>
      </x:c>
      <x:c r="C2606" s="30" t="n">
        <x:v>73965</x:v>
      </x:c>
      <x:c r="D2606" t="n">
        <x:v>645</x:v>
      </x:c>
      <x:c r="E2606" t="n">
        <x:v>45</x:v>
      </x:c>
      <x:c r="F2606" t="str">
        <x:v>Gold</x:v>
      </x:c>
      <x:c r="G2606" t="str">
        <x:v>Branch</x:v>
      </x:c>
      <x:c r="H2606" s="60" t="n">
        <x:v>8366</x:v>
      </x:c>
      <x:c r="I2606" s="60" t="n">
        <x:v>1181.29</x:v>
      </x:c>
      <x:c r="J2606" s="32" t="n">
        <x:v>0.297</x:v>
      </x:c>
      <x:c r="K2606" s="32" t="n">
        <x:v>0.63</x:v>
      </x:c>
      <x:c r="L2606" t="n">
        <x:v>0</x:v>
      </x:c>
      <x:c r="M2606" t="n">
        <x:v>7</x:v>
      </x:c>
      <x:c r="N2606" s="32" t="n">
        <x:v>0.143</x:v>
      </x:c>
    </x:row>
    <x:row r="2607">
      <x:c r="A2607" t="str">
        <x:v>C02606</x:v>
      </x:c>
      <x:c r="B2607" t="n">
        <x:v>57</x:v>
      </x:c>
      <x:c r="C2607" s="30" t="n">
        <x:v>70748</x:v>
      </x:c>
      <x:c r="D2607" t="n">
        <x:v>750</x:v>
      </x:c>
      <x:c r="E2607" t="n">
        <x:v>9</x:v>
      </x:c>
      <x:c r="F2607" t="str">
        <x:v>Gold</x:v>
      </x:c>
      <x:c r="G2607" t="str">
        <x:v>Digital</x:v>
      </x:c>
      <x:c r="H2607" s="60" t="n">
        <x:v>12111</x:v>
      </x:c>
      <x:c r="I2607" s="60" t="n">
        <x:v>1898.95</x:v>
      </x:c>
      <x:c r="J2607" s="32" t="n">
        <x:v>0.312</x:v>
      </x:c>
      <x:c r="K2607" s="32" t="n">
        <x:v>0.829</x:v>
      </x:c>
      <x:c r="L2607" t="n">
        <x:v>0</x:v>
      </x:c>
      <x:c r="M2607" t="n">
        <x:v>9</x:v>
      </x:c>
      <x:c r="N2607" s="32" t="n">
        <x:v>0.02</x:v>
      </x:c>
    </x:row>
    <x:row r="2608">
      <x:c r="A2608" t="str">
        <x:v>C02607</x:v>
      </x:c>
      <x:c r="B2608" t="n">
        <x:v>28</x:v>
      </x:c>
      <x:c r="C2608" s="30" t="n">
        <x:v>49693</x:v>
      </x:c>
      <x:c r="D2608" t="n">
        <x:v>591</x:v>
      </x:c>
      <x:c r="E2608" t="n">
        <x:v>37</x:v>
      </x:c>
      <x:c r="F2608" t="str">
        <x:v>classic</x:v>
      </x:c>
      <x:c r="G2608" t="str">
        <x:v>Partner</x:v>
      </x:c>
      <x:c r="H2608" s="60" t="n">
        <x:v>3091</x:v>
      </x:c>
      <x:c r="I2608" s="60" t="n">
        <x:v>603.43</x:v>
      </x:c>
      <x:c r="J2608" s="32" t="n">
        <x:v>0.465</x:v>
      </x:c>
      <x:c r="K2608" s="32" t="n">
        <x:v>0.664</x:v>
      </x:c>
      <x:c r="L2608" t="n">
        <x:v>0</x:v>
      </x:c>
      <x:c r="M2608" t="n">
        <x:v>9</x:v>
      </x:c>
      <x:c r="N2608" s="32" t="n">
        <x:v>0.02</x:v>
      </x:c>
    </x:row>
    <x:row r="2609">
      <x:c r="A2609" t="str">
        <x:v>C02608</x:v>
      </x:c>
      <x:c r="B2609" t="n">
        <x:v>57</x:v>
      </x:c>
      <x:c r="C2609" s="30" t="n">
        <x:v>91353</x:v>
      </x:c>
      <x:c r="D2609" t="n">
        <x:v>722</x:v>
      </x:c>
      <x:c r="E2609" t="n">
        <x:v>46</x:v>
      </x:c>
      <x:c r="F2609" t="str">
        <x:v>Gold</x:v>
      </x:c>
      <x:c r="G2609" t="str">
        <x:v>Partner</x:v>
      </x:c>
      <x:c r="H2609" s="60" t="n">
        <x:v>15706</x:v>
      </x:c>
      <x:c r="I2609" s="60" t="n">
        <x:v>1270.58</x:v>
      </x:c>
      <x:c r="J2609" s="32" t="n">
        <x:v>0.422</x:v>
      </x:c>
      <x:c r="K2609" s="32" t="n">
        <x:v>0.798</x:v>
      </x:c>
      <x:c r="L2609" t="n">
        <x:v>0</x:v>
      </x:c>
      <x:c r="M2609" t="n">
        <x:v>8</x:v>
      </x:c>
      <x:c r="N2609" s="32" t="n">
        <x:v>0.057</x:v>
      </x:c>
    </x:row>
    <x:row r="2610">
      <x:c r="A2610" t="str">
        <x:v>C02609</x:v>
      </x:c>
      <x:c r="B2610" t="n">
        <x:v>27</x:v>
      </x:c>
      <x:c r="C2610" s="30" t="n">
        <x:v>28000</x:v>
      </x:c>
      <x:c r="D2610" t="n">
        <x:v>652</x:v>
      </x:c>
      <x:c r="E2610" t="n">
        <x:v>75</x:v>
      </x:c>
      <x:c r="F2610" t="str">
        <x:v>Classic</x:v>
      </x:c>
      <x:c r="G2610" t="str">
        <x:v>Branch</x:v>
      </x:c>
      <x:c r="H2610" s="60" t="n">
        <x:v>4365</x:v>
      </x:c>
      <x:c r="I2610" s="60" t="n">
        <x:v>712.66</x:v>
      </x:c>
      <x:c r="J2610" s="32" t="n">
        <x:v>0.437</x:v>
      </x:c>
      <x:c r="K2610" s="32" t="n">
        <x:v>0.738</x:v>
      </x:c>
      <x:c r="L2610" t="n">
        <x:v>0</x:v>
      </x:c>
      <x:c r="M2610" t="n">
        <x:v>5</x:v>
      </x:c>
      <x:c r="N2610" s="32" t="n">
        <x:v>0.214</x:v>
      </x:c>
    </x:row>
    <x:row r="2611">
      <x:c r="A2611" t="str">
        <x:v>C02610</x:v>
      </x:c>
      <x:c r="B2611" t="n">
        <x:v>55</x:v>
      </x:c>
      <x:c r="C2611" s="30" t="n">
        <x:v>60142</x:v>
      </x:c>
      <x:c r="D2611" t="n">
        <x:v>654</x:v>
      </x:c>
      <x:c r="E2611" t="n">
        <x:v>79</x:v>
      </x:c>
      <x:c r="F2611" t="str">
        <x:v>Classic</x:v>
      </x:c>
      <x:c r="G2611" t="str">
        <x:v>Digital</x:v>
      </x:c>
      <x:c r="H2611" s="60" t="n">
        <x:v>8731</x:v>
      </x:c>
      <x:c r="I2611" s="60" t="n">
        <x:v>1377.59</x:v>
      </x:c>
      <x:c r="J2611" s="32" t="n">
        <x:v>0.483</x:v>
      </x:c>
      <x:c r="K2611" s="32" t="n">
        <x:v>0.709</x:v>
      </x:c>
      <x:c r="L2611" t="n">
        <x:v>1</x:v>
      </x:c>
      <x:c r="M2611" t="n">
        <x:v>8</x:v>
      </x:c>
      <x:c r="N2611" s="32" t="n">
        <x:v>0.02</x:v>
      </x:c>
    </x:row>
    <x:row r="2612">
      <x:c r="A2612" t="str">
        <x:v>C02611</x:v>
      </x:c>
      <x:c r="B2612" t="n">
        <x:v>40</x:v>
      </x:c>
      <x:c r="C2612" s="30" t="n">
        <x:v>72620</x:v>
      </x:c>
      <x:c r="D2612" t="n">
        <x:v>745</x:v>
      </x:c>
      <x:c r="E2612" t="n">
        <x:v>17</x:v>
      </x:c>
      <x:c r="F2612" t="str">
        <x:v>Gold</x:v>
      </x:c>
      <x:c r="G2612" t="str">
        <x:v>Branch</x:v>
      </x:c>
      <x:c r="H2612" s="60" t="n">
        <x:v>9750</x:v>
      </x:c>
      <x:c r="I2612" s="60" t="n">
        <x:v>1039.53</x:v>
      </x:c>
      <x:c r="J2612" s="32" t="n">
        <x:v>0.226</x:v>
      </x:c>
      <x:c r="K2612" s="32" t="n">
        <x:v>0.825</x:v>
      </x:c>
      <x:c r="L2612" t="n">
        <x:v>0</x:v>
      </x:c>
      <x:c r="M2612" t="n">
        <x:v>5</x:v>
      </x:c>
      <x:c r="N2612" s="32" t="n">
        <x:v>0.247</x:v>
      </x:c>
    </x:row>
    <x:row r="2613">
      <x:c r="A2613" t="str">
        <x:v>C02612</x:v>
      </x:c>
      <x:c r="B2613" t="n">
        <x:v>26</x:v>
      </x:c>
      <x:c r="C2613" s="30" t="n">
        <x:v>93901</x:v>
      </x:c>
      <x:c r="D2613" t="n">
        <x:v>611</x:v>
      </x:c>
      <x:c r="E2613" t="n">
        <x:v>25</x:v>
      </x:c>
      <x:c r="F2613" t="str">
        <x:v>Gold</x:v>
      </x:c>
      <x:c r="G2613" t="str">
        <x:v> Digital</x:v>
      </x:c>
      <x:c r="H2613" s="60" t="n">
        <x:v>11157</x:v>
      </x:c>
      <x:c r="I2613" s="60" t="n">
        <x:v>1209.3</x:v>
      </x:c>
      <x:c r="J2613" s="32" t="n">
        <x:v>0.473</x:v>
      </x:c>
      <x:c r="K2613" s="32" t="n">
        <x:v>0.765</x:v>
      </x:c>
      <x:c r="L2613" t="n">
        <x:v>0</x:v>
      </x:c>
      <x:c r="M2613" t="n">
        <x:v>8</x:v>
      </x:c>
      <x:c r="N2613" s="32" t="n">
        <x:v>0.094</x:v>
      </x:c>
    </x:row>
    <x:row r="2614">
      <x:c r="A2614" t="str">
        <x:v>C02613</x:v>
      </x:c>
      <x:c r="B2614" t="n">
        <x:v>48</x:v>
      </x:c>
      <x:c r="C2614" s="30" t="n">
        <x:v>43164</x:v>
      </x:c>
      <x:c r="D2614" t="n">
        <x:v>651</x:v>
      </x:c>
      <x:c r="E2614" t="n">
        <x:v>13</x:v>
      </x:c>
      <x:c r="F2614" t="str">
        <x:v>Classic</x:v>
      </x:c>
      <x:c r="G2614" t="str">
        <x:v>Digital</x:v>
      </x:c>
      <x:c r="H2614" s="60" t="n">
        <x:v>3328</x:v>
      </x:c>
      <x:c r="I2614" s="60" t="n">
        <x:v>345.63</x:v>
      </x:c>
      <x:c r="J2614" s="32" t="n">
        <x:v>0.657</x:v>
      </x:c>
      <x:c r="K2614" s="32" t="n">
        <x:v>0.868</x:v>
      </x:c>
      <x:c r="L2614" t="n">
        <x:v>0</x:v>
      </x:c>
      <x:c r="M2614" t="n">
        <x:v>9</x:v>
      </x:c>
      <x:c r="N2614" s="32" t="n">
        <x:v>0.02</x:v>
      </x:c>
    </x:row>
    <x:row r="2615">
      <x:c r="A2615" t="str">
        <x:v>C02614</x:v>
      </x:c>
      <x:c r="B2615" t="n">
        <x:v>46</x:v>
      </x:c>
      <x:c r="C2615" s="30" t="n">
        <x:v>67845</x:v>
      </x:c>
      <x:c r="D2615" t="n">
        <x:v>716</x:v>
      </x:c>
      <x:c r="E2615" t="n">
        <x:v>52</x:v>
      </x:c>
      <x:c r="F2615" t="str">
        <x:v>gold</x:v>
      </x:c>
      <x:c r="G2615" t="str">
        <x:v>Digital</x:v>
      </x:c>
      <x:c r="H2615" s="60" t="n">
        <x:v>13440</x:v>
      </x:c>
      <x:c r="I2615" s="60" t="n">
        <x:v>1597.68</x:v>
      </x:c>
      <x:c r="J2615" s="32" t="n">
        <x:v>0.334</x:v>
      </x:c>
      <x:c r="K2615" s="32" t="n">
        <x:v>0.985</x:v>
      </x:c>
      <x:c r="L2615" t="n">
        <x:v>0</x:v>
      </x:c>
      <x:c r="M2615" t="n">
        <x:v>6</x:v>
      </x:c>
      <x:c r="N2615" s="32" t="n">
        <x:v>0.19</x:v>
      </x:c>
    </x:row>
    <x:row r="2616">
      <x:c r="A2616" t="str">
        <x:v>C02615</x:v>
      </x:c>
      <x:c r="B2616" t="n">
        <x:v>32</x:v>
      </x:c>
      <x:c r="C2616" s="30" t="n">
        <x:v>65496</x:v>
      </x:c>
      <x:c r="D2616" t="n">
        <x:v>595</x:v>
      </x:c>
      <x:c r="E2616" t="n">
        <x:v>17</x:v>
      </x:c>
      <x:c r="F2616" t="str">
        <x:v>Classic</x:v>
      </x:c>
      <x:c r="G2616" t="str">
        <x:v>DIGITAL</x:v>
      </x:c>
      <x:c r="H2616" s="60" t="n">
        <x:v>3731</x:v>
      </x:c>
      <x:c r="I2616" s="60" t="n">
        <x:v>314.39</x:v>
      </x:c>
      <x:c r="J2616" s="32" t="n">
        <x:v>0.624</x:v>
      </x:c>
      <x:c r="K2616" s="32" t="n">
        <x:v>0.633</x:v>
      </x:c>
      <x:c r="L2616" t="n">
        <x:v>0</x:v>
      </x:c>
      <x:c r="M2616" t="n">
        <x:v>7</x:v>
      </x:c>
      <x:c r="N2616" s="32" t="n">
        <x:v>0.091</x:v>
      </x:c>
    </x:row>
    <x:row r="2617">
      <x:c r="A2617" t="str">
        <x:v>C02616</x:v>
      </x:c>
      <x:c r="B2617" t="n">
        <x:v>43</x:v>
      </x:c>
      <x:c r="C2617" s="30" t="n">
        <x:v>28483</x:v>
      </x:c>
      <x:c r="D2617" t="n">
        <x:v>697</x:v>
      </x:c>
      <x:c r="E2617" t="n">
        <x:v>39</x:v>
      </x:c>
      <x:c r="F2617" t="str">
        <x:v>Classic</x:v>
      </x:c>
      <x:c r="G2617" t="str">
        <x:v>Digital</x:v>
      </x:c>
      <x:c r="H2617" s="60" t="n">
        <x:v>5295</x:v>
      </x:c>
      <x:c r="I2617" s="60" t="n">
        <x:v>776.63</x:v>
      </x:c>
      <x:c r="J2617" s="32" t="n">
        <x:v>0.302</x:v>
      </x:c>
      <x:c r="K2617" s="32" t="n">
        <x:v>0.725</x:v>
      </x:c>
      <x:c r="L2617" t="n">
        <x:v>0</x:v>
      </x:c>
      <x:c r="M2617" t="n">
        <x:v>8</x:v>
      </x:c>
      <x:c r="N2617" s="32" t="n">
        <x:v>0.067</x:v>
      </x:c>
    </x:row>
    <x:row r="2618">
      <x:c r="A2618" t="str">
        <x:v>C02617</x:v>
      </x:c>
      <x:c r="B2618" t="n">
        <x:v>61</x:v>
      </x:c>
      <x:c r="C2618" s="30" t="n">
        <x:v>77421</x:v>
      </x:c>
      <x:c r="D2618" t="n">
        <x:v>629</x:v>
      </x:c>
      <x:c r="E2618" t="n">
        <x:v>18</x:v>
      </x:c>
      <x:c r="F2618" t="str">
        <x:v>Gold</x:v>
      </x:c>
      <x:c r="G2618" t="str">
        <x:v>Digital</x:v>
      </x:c>
      <x:c r="H2618" s="60" t="n">
        <x:v>5073</x:v>
      </x:c>
      <x:c r="I2618" s="60" t="n">
        <x:v>855.04</x:v>
      </x:c>
      <x:c r="J2618" s="32" t="n">
        <x:v>0.378</x:v>
      </x:c>
      <x:c r="K2618" s="32" t="n">
        <x:v>0.796</x:v>
      </x:c>
      <x:c r="L2618" t="n">
        <x:v>0</x:v>
      </x:c>
      <x:c r="M2618" t="n">
        <x:v>10</x:v>
      </x:c>
      <x:c r="N2618" s="32" t="n">
        <x:v>0.026</x:v>
      </x:c>
    </x:row>
    <x:row r="2619">
      <x:c r="A2619" t="str">
        <x:v>C02618</x:v>
      </x:c>
      <x:c r="B2619" t="n">
        <x:v>34</x:v>
      </x:c>
      <x:c r="C2619" s="30" t="n">
        <x:v>140272</x:v>
      </x:c>
      <x:c r="D2619" t="n">
        <x:v>715</x:v>
      </x:c>
      <x:c r="E2619" t="n">
        <x:v>52</x:v>
      </x:c>
      <x:c r="F2619" t="str">
        <x:v>Platinum</x:v>
      </x:c>
      <x:c r="G2619" t="str">
        <x:v>Partner</x:v>
      </x:c>
      <x:c r="H2619" s="60" t="n">
        <x:v>30909</x:v>
      </x:c>
      <x:c r="I2619" s="60" t="n">
        <x:v>3374.3</x:v>
      </x:c>
      <x:c r="J2619" s="32" t="n">
        <x:v>0.431</x:v>
      </x:c>
      <x:c r="K2619" s="32" t="n">
        <x:v>0.729</x:v>
      </x:c>
      <x:c r="L2619" t="n">
        <x:v>0</x:v>
      </x:c>
      <x:c r="M2619" t="n">
        <x:v>8</x:v>
      </x:c>
      <x:c r="N2619" s="32" t="n">
        <x:v>0.089</x:v>
      </x:c>
    </x:row>
    <x:row r="2620">
      <x:c r="A2620" t="str">
        <x:v>C02619</x:v>
      </x:c>
      <x:c r="B2620" t="n">
        <x:v>43</x:v>
      </x:c>
      <x:c r="C2620" s="30" t="n">
        <x:v>101144</x:v>
      </x:c>
      <x:c r="D2620" t="n">
        <x:v>655</x:v>
      </x:c>
      <x:c r="E2620" t="n">
        <x:v>78</x:v>
      </x:c>
      <x:c r="F2620" t="str">
        <x:v>GOLD</x:v>
      </x:c>
      <x:c r="G2620" t="str">
        <x:v>Digital</x:v>
      </x:c>
      <x:c r="H2620" s="60" t="n">
        <x:v>11243</x:v>
      </x:c>
      <x:c r="I2620" s="60" t="n">
        <x:v>1363.92</x:v>
      </x:c>
      <x:c r="J2620" s="32" t="n">
        <x:v>0.514</x:v>
      </x:c>
      <x:c r="K2620" s="32" t="n">
        <x:v>0.681</x:v>
      </x:c>
      <x:c r="L2620" t="n">
        <x:v>0</x:v>
      </x:c>
      <x:c r="M2620" t="n">
        <x:v>10</x:v>
      </x:c>
      <x:c r="N2620" s="32" t="n">
        <x:v>0.02</x:v>
      </x:c>
    </x:row>
    <x:row r="2621">
      <x:c r="A2621" t="str">
        <x:v>C02620</x:v>
      </x:c>
      <x:c r="B2621" t="n">
        <x:v>49</x:v>
      </x:c>
      <x:c r="C2621" s="30" t="n">
        <x:v>146291</x:v>
      </x:c>
      <x:c r="D2621" t="n">
        <x:v>616</x:v>
      </x:c>
      <x:c r="E2621" t="n">
        <x:v>23</x:v>
      </x:c>
      <x:c r="F2621" t="str">
        <x:v>Platinum</x:v>
      </x:c>
      <x:c r="G2621" t="str">
        <x:v>Direct Mail</x:v>
      </x:c>
      <x:c r="H2621" s="60" t="n">
        <x:v>28631</x:v>
      </x:c>
      <x:c r="I2621" s="60" t="n">
        <x:v>3173.54</x:v>
      </x:c>
      <x:c r="J2621" s="32" t="n">
        <x:v>0.521</x:v>
      </x:c>
      <x:c r="K2621" s="32" t="n">
        <x:v>0.674</x:v>
      </x:c>
      <x:c r="L2621" t="n">
        <x:v>0</x:v>
      </x:c>
      <x:c r="M2621" t="n">
        <x:v>7</x:v>
      </x:c>
      <x:c r="N2621" s="32" t="n">
        <x:v>0.122</x:v>
      </x:c>
    </x:row>
    <x:row r="2622">
      <x:c r="A2622" t="str">
        <x:v>C02621</x:v>
      </x:c>
      <x:c r="B2622" t="n">
        <x:v>30</x:v>
      </x:c>
      <x:c r="C2622" s="30" t="n">
        <x:v>68575</x:v>
      </x:c>
      <x:c r="D2622" t="n">
        <x:v>689</x:v>
      </x:c>
      <x:c r="E2622" t="n">
        <x:v>47</x:v>
      </x:c>
      <x:c r="F2622" t="str">
        <x:v>Gold</x:v>
      </x:c>
      <x:c r="G2622" t="str">
        <x:v>Digital</x:v>
      </x:c>
      <x:c r="H2622" s="60" t="n">
        <x:v>8856</x:v>
      </x:c>
      <x:c r="I2622" s="60" t="n">
        <x:v>1215.43</x:v>
      </x:c>
      <x:c r="J2622" s="32" t="n">
        <x:v>0.459</x:v>
      </x:c>
      <x:c r="K2622" s="32" t="n">
        <x:v>0.872</x:v>
      </x:c>
      <x:c r="L2622" t="n">
        <x:v>0</x:v>
      </x:c>
      <x:c r="M2622" t="n">
        <x:v>7</x:v>
      </x:c>
      <x:c r="N2622" s="32" t="n">
        <x:v>0.13</x:v>
      </x:c>
    </x:row>
    <x:row r="2623">
      <x:c r="A2623" t="str">
        <x:v>C02622</x:v>
      </x:c>
      <x:c r="B2623" t="n">
        <x:v>32</x:v>
      </x:c>
      <x:c r="C2623" s="30" t="n">
        <x:v>61330</x:v>
      </x:c>
      <x:c r="D2623" t="n">
        <x:v>742</x:v>
      </x:c>
      <x:c r="E2623" t="n">
        <x:v>30</x:v>
      </x:c>
      <x:c r="F2623" t="str">
        <x:v>Classic</x:v>
      </x:c>
      <x:c r="G2623" t="str">
        <x:v>Partner</x:v>
      </x:c>
      <x:c r="H2623" s="60" t="n">
        <x:v>9586</x:v>
      </x:c>
      <x:c r="I2623" s="60" t="n">
        <x:v>1210.91</x:v>
      </x:c>
      <x:c r="J2623" s="32" t="n">
        <x:v>0.304</x:v>
      </x:c>
      <x:c r="K2623" s="32" t="n">
        <x:v>0.786</x:v>
      </x:c>
      <x:c r="L2623" t="n">
        <x:v>0</x:v>
      </x:c>
      <x:c r="M2623" t="n">
        <x:v>8</x:v>
      </x:c>
      <x:c r="N2623" s="32" t="n">
        <x:v>0.068</x:v>
      </x:c>
    </x:row>
    <x:row r="2624">
      <x:c r="A2624" t="str">
        <x:v>C02623</x:v>
      </x:c>
      <x:c r="B2624" t="n">
        <x:v>41</x:v>
      </x:c>
      <x:c r="C2624" s="30" t="n">
        <x:v>79222</x:v>
      </x:c>
      <x:c r="D2624" t="n">
        <x:v>725</x:v>
      </x:c>
      <x:c r="E2624" t="n">
        <x:v>51</x:v>
      </x:c>
      <x:c r="F2624" t="str">
        <x:v>Gold</x:v>
      </x:c>
      <x:c r="G2624" t="str">
        <x:v>Branch</x:v>
      </x:c>
      <x:c r="H2624" s="60" t="n">
        <x:v>13913</x:v>
      </x:c>
      <x:c r="I2624" s="60" t="n">
        <x:v>1471.61</x:v>
      </x:c>
      <x:c r="J2624" s="32" t="n">
        <x:v>0.21</x:v>
      </x:c>
      <x:c r="K2624" s="32" t="n">
        <x:v>0.816</x:v>
      </x:c>
      <x:c r="L2624" t="n">
        <x:v>0</x:v>
      </x:c>
      <x:c r="M2624" t="n">
        <x:v>7</x:v>
      </x:c>
      <x:c r="N2624" s="32" t="n">
        <x:v>0.143</x:v>
      </x:c>
    </x:row>
    <x:row r="2625">
      <x:c r="A2625" t="str">
        <x:v>C02624</x:v>
      </x:c>
      <x:c r="B2625" t="n">
        <x:v>40</x:v>
      </x:c>
      <x:c r="C2625" s="30" t="n">
        <x:v>49391</x:v>
      </x:c>
      <x:c r="D2625" t="n">
        <x:v>580</x:v>
      </x:c>
      <x:c r="E2625" t="n">
        <x:v>102</x:v>
      </x:c>
      <x:c r="F2625" t="str">
        <x:v>Classic</x:v>
      </x:c>
      <x:c r="G2625" t="str">
        <x:v>direct mail</x:v>
      </x:c>
      <x:c r="H2625" s="60" t="n">
        <x:v>2282</x:v>
      </x:c>
      <x:c r="I2625" s="60" t="n">
        <x:v>150</x:v>
      </x:c>
      <x:c r="J2625" s="32" t="n">
        <x:v>0.557</x:v>
      </x:c>
      <x:c r="K2625" s="32" t="n">
        <x:v>0.756</x:v>
      </x:c>
      <x:c r="L2625" t="n">
        <x:v>0</x:v>
      </x:c>
      <x:c r="M2625" t="n">
        <x:v>4</x:v>
      </x:c>
      <x:c r="N2625" s="32" t="n">
        <x:v>0.274</x:v>
      </x:c>
    </x:row>
    <x:row r="2626">
      <x:c r="A2626" t="str">
        <x:v>C02625</x:v>
      </x:c>
      <x:c r="B2626" t="n">
        <x:v>66</x:v>
      </x:c>
      <x:c r="C2626" s="30" t="n">
        <x:v>46402</x:v>
      </x:c>
      <x:c r="D2626" t="n">
        <x:v>713</x:v>
      </x:c>
      <x:c r="E2626" t="n">
        <x:v>25</x:v>
      </x:c>
      <x:c r="F2626" t="str">
        <x:v>Gold</x:v>
      </x:c>
      <x:c r="G2626" t="str">
        <x:v>Partner</x:v>
      </x:c>
      <x:c r="H2626" s="60" t="n">
        <x:v>11330</x:v>
      </x:c>
      <x:c r="I2626" s="60" t="n">
        <x:v>1024.96</x:v>
      </x:c>
      <x:c r="J2626" s="32" t="n">
        <x:v>0.436</x:v>
      </x:c>
      <x:c r="K2626" s="32" t="n">
        <x:v>0.796</x:v>
      </x:c>
      <x:c r="L2626" t="n">
        <x:v>0</x:v>
      </x:c>
      <x:c r="M2626" t="n">
        <x:v>7</x:v>
      </x:c>
      <x:c r="N2626" s="32" t="n">
        <x:v>0.085</x:v>
      </x:c>
    </x:row>
    <x:row r="2627">
      <x:c r="A2627" t="str">
        <x:v>C02626</x:v>
      </x:c>
      <x:c r="B2627" t="n">
        <x:v>21</x:v>
      </x:c>
      <x:c r="C2627" s="30" t="n">
        <x:v>66236</x:v>
      </x:c>
      <x:c r="D2627" t="n">
        <x:v>760</x:v>
      </x:c>
      <x:c r="E2627" t="n">
        <x:v>104</x:v>
      </x:c>
      <x:c r="F2627" t="str">
        <x:v>Gold</x:v>
      </x:c>
      <x:c r="G2627" t="str">
        <x:v>Digital</x:v>
      </x:c>
      <x:c r="H2627" s="60" t="n">
        <x:v>13560</x:v>
      </x:c>
      <x:c r="I2627" s="60" t="n">
        <x:v>1295.85</x:v>
      </x:c>
      <x:c r="J2627" s="32" t="n">
        <x:v>0.231</x:v>
      </x:c>
      <x:c r="K2627" s="32" t="n">
        <x:v>0.843</x:v>
      </x:c>
      <x:c r="L2627" t="n">
        <x:v>0</x:v>
      </x:c>
      <x:c r="M2627" t="n">
        <x:v>6</x:v>
      </x:c>
      <x:c r="N2627" s="32" t="n">
        <x:v>0.17</x:v>
      </x:c>
    </x:row>
    <x:row r="2628">
      <x:c r="A2628" t="str">
        <x:v>C02627</x:v>
      </x:c>
      <x:c r="B2628" t="n">
        <x:v>38</x:v>
      </x:c>
      <x:c r="C2628" s="30" t="n">
        <x:v>64245</x:v>
      </x:c>
      <x:c r="D2628" t="n">
        <x:v>662</x:v>
      </x:c>
      <x:c r="E2628" t="n">
        <x:v>111</x:v>
      </x:c>
      <x:c r="F2628" t="str">
        <x:v>Classic</x:v>
      </x:c>
      <x:c r="G2628" t="str">
        <x:v>Partner</x:v>
      </x:c>
      <x:c r="H2628" s="60" t="n">
        <x:v>6128</x:v>
      </x:c>
      <x:c r="I2628" s="60" t="n">
        <x:v>654.8</x:v>
      </x:c>
      <x:c r="J2628" s="32" t="n">
        <x:v>0.248</x:v>
      </x:c>
      <x:c r="K2628" s="32" t="n">
        <x:v>0.739</x:v>
      </x:c>
      <x:c r="L2628" t="n">
        <x:v>0</x:v>
      </x:c>
      <x:c r="M2628" t="n">
        <x:v>9</x:v>
      </x:c>
      <x:c r="N2628" s="32" t="n">
        <x:v>0.02</x:v>
      </x:c>
    </x:row>
    <x:row r="2629">
      <x:c r="A2629" t="str">
        <x:v>C02628</x:v>
      </x:c>
      <x:c r="B2629" t="n">
        <x:v>52</x:v>
      </x:c>
      <x:c r="C2629" s="30" t="n">
        <x:v>47049</x:v>
      </x:c>
      <x:c r="D2629" t="n">
        <x:v>744</x:v>
      </x:c>
      <x:c r="E2629" t="n">
        <x:v>38</x:v>
      </x:c>
      <x:c r="F2629" t="str">
        <x:v>Gold</x:v>
      </x:c>
      <x:c r="G2629" t="str">
        <x:v>Direct Mail</x:v>
      </x:c>
      <x:c r="H2629" s="60" t="n">
        <x:v>9464</x:v>
      </x:c>
      <x:c r="I2629" s="60" t="n">
        <x:v>684.41</x:v>
      </x:c>
      <x:c r="J2629" s="32" t="n">
        <x:v>0.451</x:v>
      </x:c>
      <x:c r="K2629" s="32" t="n">
        <x:v>0.927</x:v>
      </x:c>
      <x:c r="L2629" t="n">
        <x:v>0</x:v>
      </x:c>
      <x:c r="M2629" t="n">
        <x:v>4</x:v>
      </x:c>
      <x:c r="N2629" s="32" t="n">
        <x:v>0.364</x:v>
      </x:c>
    </x:row>
    <x:row r="2630">
      <x:c r="A2630" t="str">
        <x:v>C02629</x:v>
      </x:c>
      <x:c r="B2630" t="n">
        <x:v>46</x:v>
      </x:c>
      <x:c r="C2630" s="30" t="n">
        <x:v>106492</x:v>
      </x:c>
      <x:c r="D2630" t="n">
        <x:v>670</x:v>
      </x:c>
      <x:c r="E2630" t="n">
        <x:v>19</x:v>
      </x:c>
      <x:c r="F2630" t="str">
        <x:v>Gold</x:v>
      </x:c>
      <x:c r="G2630" t="str">
        <x:v>Direct Mail</x:v>
      </x:c>
      <x:c r="H2630" s="60" t="n">
        <x:v>16848</x:v>
      </x:c>
      <x:c r="I2630" s="60" t="n">
        <x:v>2616.52</x:v>
      </x:c>
      <x:c r="J2630" s="32" t="n">
        <x:v>0.367</x:v>
      </x:c>
      <x:c r="K2630" s="32" t="n">
        <x:v>0.678</x:v>
      </x:c>
      <x:c r="L2630" t="n">
        <x:v>0</x:v>
      </x:c>
      <x:c r="M2630" t="n">
        <x:v>7</x:v>
      </x:c>
      <x:c r="N2630" s="32" t="n">
        <x:v>0.109</x:v>
      </x:c>
    </x:row>
    <x:row r="2631">
      <x:c r="A2631" t="str">
        <x:v>C02630</x:v>
      </x:c>
      <x:c r="B2631" t="n">
        <x:v>48</x:v>
      </x:c>
      <x:c r="C2631" s="30" t="n">
        <x:v>68482</x:v>
      </x:c>
      <x:c r="D2631" t="n">
        <x:v>661</x:v>
      </x:c>
      <x:c r="E2631" t="n">
        <x:v>16</x:v>
      </x:c>
      <x:c r="F2631" t="str">
        <x:v>Gold</x:v>
      </x:c>
      <x:c r="G2631" t="str">
        <x:v>Digital</x:v>
      </x:c>
      <x:c r="H2631" s="60" t="n">
        <x:v>7251</x:v>
      </x:c>
      <x:c r="I2631" s="60" t="n">
        <x:v>1151.99</x:v>
      </x:c>
      <x:c r="J2631" s="32" t="n">
        <x:v>0.584</x:v>
      </x:c>
      <x:c r="K2631" s="32" t="n">
        <x:v>0.762</x:v>
      </x:c>
      <x:c r="L2631" t="n">
        <x:v>0</x:v>
      </x:c>
      <x:c r="M2631" t="n">
        <x:v>7</x:v>
      </x:c>
      <x:c r="N2631" s="32" t="n">
        <x:v>0.091</x:v>
      </x:c>
    </x:row>
    <x:row r="2632">
      <x:c r="A2632" t="str">
        <x:v>C02631</x:v>
      </x:c>
      <x:c r="B2632" t="n">
        <x:v>62</x:v>
      </x:c>
      <x:c r="C2632" s="30" t="n">
        <x:v>73933</x:v>
      </x:c>
      <x:c r="D2632" t="n">
        <x:v>627</x:v>
      </x:c>
      <x:c r="E2632" t="n">
        <x:v>32</x:v>
      </x:c>
      <x:c r="F2632" t="str">
        <x:v>Classic</x:v>
      </x:c>
      <x:c r="G2632" t="str">
        <x:v>Digital</x:v>
      </x:c>
      <x:c r="H2632" s="60" t="n">
        <x:v>2287</x:v>
      </x:c>
      <x:c r="I2632" s="60" t="n">
        <x:v>150</x:v>
      </x:c>
      <x:c r="J2632" s="32" t="n">
        <x:v>0.389</x:v>
      </x:c>
      <x:c r="K2632" s="32" t="n">
        <x:v>0.66</x:v>
      </x:c>
      <x:c r="L2632" t="n">
        <x:v>1</x:v>
      </x:c>
      <x:c r="M2632" t="n">
        <x:v>7</x:v>
      </x:c>
      <x:c r="N2632" s="32" t="n">
        <x:v>0.11</x:v>
      </x:c>
    </x:row>
    <x:row r="2633">
      <x:c r="A2633" t="str">
        <x:v>C02632</x:v>
      </x:c>
      <x:c r="B2633" t="n">
        <x:v>49</x:v>
      </x:c>
      <x:c r="C2633" s="30" t="n">
        <x:v>69585</x:v>
      </x:c>
      <x:c r="D2633" t="n">
        <x:v>638</x:v>
      </x:c>
      <x:c r="E2633" t="n">
        <x:v>7</x:v>
      </x:c>
      <x:c r="F2633" t="str">
        <x:v>Classic</x:v>
      </x:c>
      <x:c r="G2633" t="str">
        <x:v>Digital</x:v>
      </x:c>
      <x:c r="H2633" s="60" t="n">
        <x:v>8104</x:v>
      </x:c>
      <x:c r="I2633" s="60" t="n">
        <x:v>957.96</x:v>
      </x:c>
      <x:c r="J2633" s="32" t="n">
        <x:v>0.432</x:v>
      </x:c>
      <x:c r="K2633" s="32" t="n">
        <x:v>0.791</x:v>
      </x:c>
      <x:c r="L2633" t="n">
        <x:v>0</x:v>
      </x:c>
      <x:c r="M2633" t="n">
        <x:v>9</x:v>
      </x:c>
      <x:c r="N2633" s="32" t="n">
        <x:v>0.062</x:v>
      </x:c>
    </x:row>
    <x:row r="2634">
      <x:c r="A2634" t="str">
        <x:v>C02633</x:v>
      </x:c>
      <x:c r="B2634" t="n">
        <x:v>56</x:v>
      </x:c>
      <x:c r="C2634" s="30" t="n">
        <x:v>122760</x:v>
      </x:c>
      <x:c r="D2634" t="n">
        <x:v>740</x:v>
      </x:c>
      <x:c r="E2634" t="n">
        <x:v>50</x:v>
      </x:c>
      <x:c r="F2634" t="str">
        <x:v>Platinum</x:v>
      </x:c>
      <x:c r="G2634" t="str">
        <x:v>Partner</x:v>
      </x:c>
      <x:c r="H2634" s="60" t="n">
        <x:v>27523</x:v>
      </x:c>
      <x:c r="I2634" s="60" t="n">
        <x:v>2840.06</x:v>
      </x:c>
      <x:c r="J2634" s="32" t="n">
        <x:v>0.423</x:v>
      </x:c>
      <x:c r="K2634" s="32" t="n">
        <x:v>0.727</x:v>
      </x:c>
      <x:c r="L2634" t="n">
        <x:v>0</x:v>
      </x:c>
      <x:c r="M2634" t="n">
        <x:v>9</x:v>
      </x:c>
      <x:c r="N2634" s="32" t="n">
        <x:v>0.02</x:v>
      </x:c>
    </x:row>
    <x:row r="2635">
      <x:c r="A2635" t="str">
        <x:v>C02634</x:v>
      </x:c>
      <x:c r="B2635" t="n">
        <x:v>51</x:v>
      </x:c>
      <x:c r="C2635" s="30" t="n">
        <x:v>151535</x:v>
      </x:c>
      <x:c r="D2635" t="n">
        <x:v>659</x:v>
      </x:c>
      <x:c r="E2635" t="n">
        <x:v>26</x:v>
      </x:c>
      <x:c r="F2635" t="str">
        <x:v>Classic</x:v>
      </x:c>
      <x:c r="G2635" t="str">
        <x:v>Partner</x:v>
      </x:c>
      <x:c r="H2635" s="60" t="n">
        <x:v>14066</x:v>
      </x:c>
      <x:c r="I2635" s="60" t="n">
        <x:v>1597.8</x:v>
      </x:c>
      <x:c r="J2635" s="32" t="n">
        <x:v>0.333</x:v>
      </x:c>
      <x:c r="K2635" s="32" t="n">
        <x:v>0.794</x:v>
      </x:c>
      <x:c r="L2635" t="n">
        <x:v>0</x:v>
      </x:c>
      <x:c r="M2635" t="n">
        <x:v>9</x:v>
      </x:c>
      <x:c r="N2635" s="32" t="n">
        <x:v>0.02</x:v>
      </x:c>
    </x:row>
    <x:row r="2636">
      <x:c r="A2636" t="str">
        <x:v>C02635</x:v>
      </x:c>
      <x:c r="B2636" t="n">
        <x:v>46</x:v>
      </x:c>
      <x:c r="C2636" s="30" t="n">
        <x:v>38928</x:v>
      </x:c>
      <x:c r="D2636" t="n">
        <x:v>692</x:v>
      </x:c>
      <x:c r="E2636" t="n">
        <x:v>35</x:v>
      </x:c>
      <x:c r="F2636" t="str">
        <x:v>Classic</x:v>
      </x:c>
      <x:c r="G2636" t="str">
        <x:v>Branch</x:v>
      </x:c>
      <x:c r="H2636" s="60" t="n">
        <x:v>1401</x:v>
      </x:c>
      <x:c r="I2636" s="60" t="n">
        <x:v>150</x:v>
      </x:c>
      <x:c r="J2636" s="32" t="n">
        <x:v>0.468</x:v>
      </x:c>
      <x:c r="K2636" s="32" t="n">
        <x:v>0.675</x:v>
      </x:c>
      <x:c r="L2636" t="n">
        <x:v>0</x:v>
      </x:c>
      <x:c r="M2636" t="n">
        <x:v>8</x:v>
      </x:c>
      <x:c r="N2636" s="32" t="n">
        <x:v>0.049</x:v>
      </x:c>
    </x:row>
    <x:row r="2637">
      <x:c r="A2637" t="str">
        <x:v>C02636</x:v>
      </x:c>
      <x:c r="B2637" t="n">
        <x:v>38</x:v>
      </x:c>
      <x:c r="C2637" s="30" t="n">
        <x:v>101775</x:v>
      </x:c>
      <x:c r="D2637" t="n">
        <x:v>658</x:v>
      </x:c>
      <x:c r="E2637" t="n">
        <x:v>102</x:v>
      </x:c>
      <x:c r="F2637" t="str">
        <x:v>Gold</x:v>
      </x:c>
      <x:c r="G2637" t="str">
        <x:v>Branch</x:v>
      </x:c>
      <x:c r="H2637" s="60" t="n">
        <x:v>13178</x:v>
      </x:c>
      <x:c r="I2637" s="60" t="n">
        <x:v>1543.25</x:v>
      </x:c>
      <x:c r="J2637" s="32" t="n">
        <x:v>0.496</x:v>
      </x:c>
      <x:c r="K2637" s="32" t="n">
        <x:v>0.715</x:v>
      </x:c>
      <x:c r="L2637" t="n">
        <x:v>0</x:v>
      </x:c>
      <x:c r="M2637" t="n">
        <x:v>8</x:v>
      </x:c>
      <x:c r="N2637" s="32" t="n">
        <x:v>0.02</x:v>
      </x:c>
    </x:row>
    <x:row r="2638">
      <x:c r="A2638" t="str">
        <x:v>C02637</x:v>
      </x:c>
      <x:c r="B2638" t="n">
        <x:v>52</x:v>
      </x:c>
      <x:c r="C2638" s="30" t="n">
        <x:v>34404</x:v>
      </x:c>
      <x:c r="D2638" t="n">
        <x:v>670</x:v>
      </x:c>
      <x:c r="E2638" t="n">
        <x:v>56</x:v>
      </x:c>
      <x:c r="F2638" t="str">
        <x:v>Classic</x:v>
      </x:c>
      <x:c r="G2638" t="str">
        <x:v>Direct Mail</x:v>
      </x:c>
      <x:c r="H2638" s="60" t="n">
        <x:v>1000</x:v>
      </x:c>
      <x:c r="I2638" s="60" t="n">
        <x:v>150</x:v>
      </x:c>
      <x:c r="J2638" s="32" t="n">
        <x:v>0.302</x:v>
      </x:c>
      <x:c r="K2638" s="32" t="n">
        <x:v>0.816</x:v>
      </x:c>
      <x:c r="L2638" t="n">
        <x:v>0</x:v>
      </x:c>
      <x:c r="M2638" t="n">
        <x:v>6</x:v>
      </x:c>
      <x:c r="N2638" s="32" t="n">
        <x:v>0.209</x:v>
      </x:c>
    </x:row>
    <x:row r="2639">
      <x:c r="A2639" t="str">
        <x:v>C02638</x:v>
      </x:c>
      <x:c r="B2639" t="n">
        <x:v>58</x:v>
      </x:c>
      <x:c r="C2639" s="30" t="n">
        <x:v>125249</x:v>
      </x:c>
      <x:c r="D2639" t="n">
        <x:v>732</x:v>
      </x:c>
      <x:c r="E2639" t="n">
        <x:v>51</x:v>
      </x:c>
      <x:c r="F2639" t="str">
        <x:v>Platinum</x:v>
      </x:c>
      <x:c r="G2639" t="str">
        <x:v>Digital</x:v>
      </x:c>
      <x:c r="H2639" s="60" t="n">
        <x:v>27880</x:v>
      </x:c>
      <x:c r="I2639" s="60" t="n">
        <x:v>3319.03</x:v>
      </x:c>
      <x:c r="J2639" s="32" t="n">
        <x:v>0.266</x:v>
      </x:c>
      <x:c r="K2639" s="32" t="n">
        <x:v>0.734</x:v>
      </x:c>
      <x:c r="L2639" t="n">
        <x:v>0</x:v>
      </x:c>
      <x:c r="M2639" t="n">
        <x:v>8</x:v>
      </x:c>
      <x:c r="N2639" s="32" t="n">
        <x:v>0.052</x:v>
      </x:c>
    </x:row>
    <x:row r="2640">
      <x:c r="A2640" t="str">
        <x:v>C02639</x:v>
      </x:c>
      <x:c r="B2640" t="n">
        <x:v>36</x:v>
      </x:c>
      <x:c r="C2640" s="30" t="n">
        <x:v>75195</x:v>
      </x:c>
      <x:c r="D2640" t="n">
        <x:v>665</x:v>
      </x:c>
      <x:c r="E2640" t="n">
        <x:v>87</x:v>
      </x:c>
      <x:c r="F2640" t="str">
        <x:v>Gold</x:v>
      </x:c>
      <x:c r="G2640" t="str">
        <x:v>Digital</x:v>
      </x:c>
      <x:c r="H2640" s="60" t="n">
        <x:v>10288</x:v>
      </x:c>
      <x:c r="I2640" s="60" t="n">
        <x:v>1778.6</x:v>
      </x:c>
      <x:c r="J2640" s="32" t="n">
        <x:v>0.547</x:v>
      </x:c>
      <x:c r="K2640" s="32" t="n">
        <x:v>0.779</x:v>
      </x:c>
      <x:c r="L2640" t="n">
        <x:v>0</x:v>
      </x:c>
      <x:c r="M2640" t="n">
        <x:v>4</x:v>
      </x:c>
      <x:c r="N2640" s="32" t="n">
        <x:v>0.249</x:v>
      </x:c>
    </x:row>
    <x:row r="2641">
      <x:c r="A2641" t="str">
        <x:v>C02640</x:v>
      </x:c>
      <x:c r="B2641" t="n">
        <x:v>42</x:v>
      </x:c>
      <x:c r="C2641" s="30" t="n">
        <x:v>88314</x:v>
      </x:c>
      <x:c r="D2641" t="n">
        <x:v>627</x:v>
      </x:c>
      <x:c r="E2641" t="n">
        <x:v>11</x:v>
      </x:c>
      <x:c r="F2641" t="str">
        <x:v>Gold</x:v>
      </x:c>
      <x:c r="G2641" t="str">
        <x:v>Digital</x:v>
      </x:c>
      <x:c r="H2641" s="60" t="n">
        <x:v>8634</x:v>
      </x:c>
      <x:c r="I2641" s="60" t="n">
        <x:v>1420.57</x:v>
      </x:c>
      <x:c r="J2641" s="32" t="n">
        <x:v>0.506</x:v>
      </x:c>
      <x:c r="K2641" s="32" t="n">
        <x:v>0.803</x:v>
      </x:c>
      <x:c r="L2641" t="n">
        <x:v>0</x:v>
      </x:c>
      <x:c r="M2641" t="str"/>
      <x:c r="N2641" s="32" t="n">
        <x:v>0.02</x:v>
      </x:c>
    </x:row>
    <x:row r="2642">
      <x:c r="A2642" t="str">
        <x:v>C02641</x:v>
      </x:c>
      <x:c r="B2642" t="n">
        <x:v>39</x:v>
      </x:c>
      <x:c r="C2642" s="30" t="n">
        <x:v>64633</x:v>
      </x:c>
      <x:c r="D2642" t="n">
        <x:v>712</x:v>
      </x:c>
      <x:c r="E2642" t="n">
        <x:v>21</x:v>
      </x:c>
      <x:c r="F2642" t="str">
        <x:v>Gold</x:v>
      </x:c>
      <x:c r="G2642" t="str">
        <x:v>Partner</x:v>
      </x:c>
      <x:c r="H2642" s="60" t="n">
        <x:v>9286</x:v>
      </x:c>
      <x:c r="I2642" s="60" t="n">
        <x:v>1352.96</x:v>
      </x:c>
      <x:c r="J2642" s="32" t="n">
        <x:v>0.286</x:v>
      </x:c>
      <x:c r="K2642" s="32" t="n">
        <x:v>0.771</x:v>
      </x:c>
      <x:c r="L2642" t="n">
        <x:v>0</x:v>
      </x:c>
      <x:c r="M2642" t="n">
        <x:v>6</x:v>
      </x:c>
      <x:c r="N2642" s="32" t="n">
        <x:v>0.175</x:v>
      </x:c>
    </x:row>
    <x:row r="2643">
      <x:c r="A2643" t="str">
        <x:v>C02642</x:v>
      </x:c>
      <x:c r="B2643" t="n">
        <x:v>60</x:v>
      </x:c>
      <x:c r="C2643" s="30" t="n">
        <x:v>89286</x:v>
      </x:c>
      <x:c r="D2643" t="n">
        <x:v>747</x:v>
      </x:c>
      <x:c r="E2643" t="n">
        <x:v>51</x:v>
      </x:c>
      <x:c r="F2643" t="str">
        <x:v>Platinum</x:v>
      </x:c>
      <x:c r="G2643" t="str">
        <x:v>Digital</x:v>
      </x:c>
      <x:c r="H2643" s="60" t="n">
        <x:v>24289</x:v>
      </x:c>
      <x:c r="I2643" s="60" t="n">
        <x:v>2630.09</x:v>
      </x:c>
      <x:c r="J2643" s="32" t="n">
        <x:v>0.263</x:v>
      </x:c>
      <x:c r="K2643" s="32" t="n">
        <x:v>0.979</x:v>
      </x:c>
      <x:c r="L2643" t="n">
        <x:v>0</x:v>
      </x:c>
      <x:c r="M2643" t="n">
        <x:v>6</x:v>
      </x:c>
      <x:c r="N2643" s="32" t="n">
        <x:v>0.145</x:v>
      </x:c>
    </x:row>
    <x:row r="2644">
      <x:c r="A2644" t="str">
        <x:v>C02643</x:v>
      </x:c>
      <x:c r="B2644" t="n">
        <x:v>42</x:v>
      </x:c>
      <x:c r="C2644" s="30" t="n">
        <x:v>48740</x:v>
      </x:c>
      <x:c r="D2644" t="n">
        <x:v>733</x:v>
      </x:c>
      <x:c r="E2644" t="n">
        <x:v>31</x:v>
      </x:c>
      <x:c r="F2644" t="str">
        <x:v>Gold</x:v>
      </x:c>
      <x:c r="G2644" t="str">
        <x:v>branch</x:v>
      </x:c>
      <x:c r="H2644" s="60" t="n">
        <x:v>9887</x:v>
      </x:c>
      <x:c r="I2644" s="60" t="n">
        <x:v>1168.56</x:v>
      </x:c>
      <x:c r="J2644" s="32" t="n">
        <x:v>0.184</x:v>
      </x:c>
      <x:c r="K2644" s="32" t="n">
        <x:v>0.848</x:v>
      </x:c>
      <x:c r="L2644" t="n">
        <x:v>0</x:v>
      </x:c>
      <x:c r="M2644" t="n">
        <x:v>8</x:v>
      </x:c>
      <x:c r="N2644" s="32" t="n">
        <x:v>0.02</x:v>
      </x:c>
    </x:row>
    <x:row r="2645">
      <x:c r="A2645" t="str">
        <x:v>C02644</x:v>
      </x:c>
      <x:c r="B2645" t="n">
        <x:v>37</x:v>
      </x:c>
      <x:c r="C2645" s="30" t="n">
        <x:v>53440</x:v>
      </x:c>
      <x:c r="D2645" t="n">
        <x:v>613</x:v>
      </x:c>
      <x:c r="E2645" t="n">
        <x:v>80</x:v>
      </x:c>
      <x:c r="F2645" t="str">
        <x:v>Classic</x:v>
      </x:c>
      <x:c r="G2645" t="str">
        <x:v>Direct Mail </x:v>
      </x:c>
      <x:c r="H2645" s="60" t="n">
        <x:v>1000</x:v>
      </x:c>
      <x:c r="I2645" s="60" t="n">
        <x:v>272.46</x:v>
      </x:c>
      <x:c r="J2645" s="32" t="n">
        <x:v>0.338</x:v>
      </x:c>
      <x:c r="K2645" s="32" t="n">
        <x:v>0.688</x:v>
      </x:c>
      <x:c r="L2645" t="n">
        <x:v>0</x:v>
      </x:c>
      <x:c r="M2645" t="n">
        <x:v>9</x:v>
      </x:c>
      <x:c r="N2645" s="32" t="n">
        <x:v>0.02</x:v>
      </x:c>
    </x:row>
    <x:row r="2646">
      <x:c r="A2646" t="str">
        <x:v>C02645</x:v>
      </x:c>
      <x:c r="B2646" t="n">
        <x:v>27</x:v>
      </x:c>
      <x:c r="C2646" s="30" t="n">
        <x:v>64295</x:v>
      </x:c>
      <x:c r="D2646" t="n">
        <x:v>677</x:v>
      </x:c>
      <x:c r="E2646" t="n">
        <x:v>120</x:v>
      </x:c>
      <x:c r="F2646" t="str">
        <x:v>Gold</x:v>
      </x:c>
      <x:c r="G2646" t="str">
        <x:v>Partner</x:v>
      </x:c>
      <x:c r="H2646" s="60" t="n">
        <x:v>8950</x:v>
      </x:c>
      <x:c r="I2646" s="60" t="n">
        <x:v>1186.26</x:v>
      </x:c>
      <x:c r="J2646" s="32" t="n">
        <x:v>0.32</x:v>
      </x:c>
      <x:c r="K2646" s="32" t="n">
        <x:v>0.804</x:v>
      </x:c>
      <x:c r="L2646" t="n">
        <x:v>0</x:v>
      </x:c>
      <x:c r="M2646" t="n">
        <x:v>7</x:v>
      </x:c>
      <x:c r="N2646" s="32" t="n">
        <x:v>0.1</x:v>
      </x:c>
    </x:row>
    <x:row r="2647">
      <x:c r="A2647" t="str">
        <x:v>C02646</x:v>
      </x:c>
      <x:c r="B2647" t="n">
        <x:v>42</x:v>
      </x:c>
      <x:c r="C2647" s="30" t="n">
        <x:v>32598</x:v>
      </x:c>
      <x:c r="D2647" t="n">
        <x:v>680</x:v>
      </x:c>
      <x:c r="E2647" t="n">
        <x:v>8</x:v>
      </x:c>
      <x:c r="F2647" t="str">
        <x:v>Classic</x:v>
      </x:c>
      <x:c r="G2647" t="str">
        <x:v>Digital</x:v>
      </x:c>
      <x:c r="H2647" s="60" t="n">
        <x:v>7611</x:v>
      </x:c>
      <x:c r="I2647" s="60" t="n">
        <x:v>742.82</x:v>
      </x:c>
      <x:c r="J2647" s="32" t="n">
        <x:v>0.531</x:v>
      </x:c>
      <x:c r="K2647" s="32" t="n">
        <x:v>0.834</x:v>
      </x:c>
      <x:c r="L2647" t="n">
        <x:v>0</x:v>
      </x:c>
      <x:c r="M2647" t="n">
        <x:v>9</x:v>
      </x:c>
      <x:c r="N2647" s="32" t="n">
        <x:v>0.02</x:v>
      </x:c>
    </x:row>
    <x:row r="2648">
      <x:c r="A2648" t="str">
        <x:v>C02647</x:v>
      </x:c>
      <x:c r="B2648" t="n">
        <x:v>47</x:v>
      </x:c>
      <x:c r="C2648" s="30" t="n">
        <x:v>50212</x:v>
      </x:c>
      <x:c r="D2648" t="n">
        <x:v>718</x:v>
      </x:c>
      <x:c r="E2648" t="n">
        <x:v>21</x:v>
      </x:c>
      <x:c r="F2648" t="str">
        <x:v>Gold</x:v>
      </x:c>
      <x:c r="G2648" t="str">
        <x:v>Direct Mail</x:v>
      </x:c>
      <x:c r="H2648" s="60" t="n">
        <x:v>8836</x:v>
      </x:c>
      <x:c r="I2648" s="60" t="n">
        <x:v>950.27</x:v>
      </x:c>
      <x:c r="J2648" s="32" t="n">
        <x:v>0.519</x:v>
      </x:c>
      <x:c r="K2648" s="32" t="n">
        <x:v>0.742</x:v>
      </x:c>
      <x:c r="L2648" t="n">
        <x:v>0</x:v>
      </x:c>
      <x:c r="M2648" t="n">
        <x:v>5</x:v>
      </x:c>
      <x:c r="N2648" s="32" t="n">
        <x:v>0.244</x:v>
      </x:c>
    </x:row>
    <x:row r="2649">
      <x:c r="A2649" t="str">
        <x:v>C02648</x:v>
      </x:c>
      <x:c r="B2649" t="n">
        <x:v>47</x:v>
      </x:c>
      <x:c r="C2649" s="30" t="n">
        <x:v>94677</x:v>
      </x:c>
      <x:c r="D2649" t="n">
        <x:v>595</x:v>
      </x:c>
      <x:c r="E2649" t="n">
        <x:v>46</x:v>
      </x:c>
      <x:c r="F2649" t="str">
        <x:v>Gold</x:v>
      </x:c>
      <x:c r="G2649" t="str">
        <x:v>Digital </x:v>
      </x:c>
      <x:c r="H2649" s="60" t="n">
        <x:v>13509</x:v>
      </x:c>
      <x:c r="I2649" s="60" t="n">
        <x:v>1739.51</x:v>
      </x:c>
      <x:c r="J2649" s="32" t="n">
        <x:v>0.709</x:v>
      </x:c>
      <x:c r="K2649" s="32" t="n">
        <x:v>0.587</x:v>
      </x:c>
      <x:c r="L2649" t="n">
        <x:v>0</x:v>
      </x:c>
      <x:c r="M2649" t="n">
        <x:v>10</x:v>
      </x:c>
      <x:c r="N2649" s="32" t="n">
        <x:v>0.02</x:v>
      </x:c>
    </x:row>
    <x:row r="2650">
      <x:c r="A2650" t="str">
        <x:v>C02649</x:v>
      </x:c>
      <x:c r="B2650" t="n">
        <x:v>48</x:v>
      </x:c>
      <x:c r="C2650" s="30" t="n">
        <x:v>94216</x:v>
      </x:c>
      <x:c r="D2650" t="n">
        <x:v>691</x:v>
      </x:c>
      <x:c r="E2650" t="n">
        <x:v>43</x:v>
      </x:c>
      <x:c r="F2650" t="str">
        <x:v>Gold</x:v>
      </x:c>
      <x:c r="G2650" t="str">
        <x:v>Digital</x:v>
      </x:c>
      <x:c r="H2650" s="60" t="n">
        <x:v>12907</x:v>
      </x:c>
      <x:c r="I2650" s="60" t="n">
        <x:v>1388.11</x:v>
      </x:c>
      <x:c r="J2650" s="32" t="n">
        <x:v>0.332</x:v>
      </x:c>
      <x:c r="K2650" s="32" t="n">
        <x:v>0.807</x:v>
      </x:c>
      <x:c r="L2650" t="n">
        <x:v>0</x:v>
      </x:c>
      <x:c r="M2650" t="n">
        <x:v>4</x:v>
      </x:c>
      <x:c r="N2650" s="32" t="n">
        <x:v>0.254</x:v>
      </x:c>
    </x:row>
    <x:row r="2651">
      <x:c r="A2651" t="str">
        <x:v>C02650</x:v>
      </x:c>
      <x:c r="B2651" t="n">
        <x:v>28</x:v>
      </x:c>
      <x:c r="C2651" s="30" t="n">
        <x:v>59515</x:v>
      </x:c>
      <x:c r="D2651" t="n">
        <x:v>631</x:v>
      </x:c>
      <x:c r="E2651" t="n">
        <x:v>77</x:v>
      </x:c>
      <x:c r="F2651" t="str">
        <x:v>Classic</x:v>
      </x:c>
      <x:c r="G2651" t="str">
        <x:v>Digital</x:v>
      </x:c>
      <x:c r="H2651" s="60" t="n">
        <x:v>4424</x:v>
      </x:c>
      <x:c r="I2651" s="60" t="n">
        <x:v>735.89</x:v>
      </x:c>
      <x:c r="J2651" s="32" t="n">
        <x:v>0.445</x:v>
      </x:c>
      <x:c r="K2651" s="32" t="n">
        <x:v>0.626</x:v>
      </x:c>
      <x:c r="L2651" t="n">
        <x:v>0</x:v>
      </x:c>
      <x:c r="M2651" t="n">
        <x:v>8</x:v>
      </x:c>
      <x:c r="N2651" s="32" t="n">
        <x:v>0.046</x:v>
      </x:c>
    </x:row>
    <x:row r="2652">
      <x:c r="A2652" t="str">
        <x:v>C02651</x:v>
      </x:c>
      <x:c r="B2652" t="n">
        <x:v>44</x:v>
      </x:c>
      <x:c r="C2652" s="30" t="n">
        <x:v>54103</x:v>
      </x:c>
      <x:c r="D2652" t="n">
        <x:v>789</x:v>
      </x:c>
      <x:c r="E2652" t="n">
        <x:v>69</x:v>
      </x:c>
      <x:c r="F2652" t="str">
        <x:v>Gold</x:v>
      </x:c>
      <x:c r="G2652" t="str">
        <x:v>Branch</x:v>
      </x:c>
      <x:c r="H2652" s="60" t="n">
        <x:v>15248</x:v>
      </x:c>
      <x:c r="I2652" s="60" t="n">
        <x:v>1358.33</x:v>
      </x:c>
      <x:c r="J2652" s="32" t="n">
        <x:v>0.293</x:v>
      </x:c>
      <x:c r="K2652" s="32" t="n">
        <x:v>0.832</x:v>
      </x:c>
      <x:c r="L2652" t="n">
        <x:v>0</x:v>
      </x:c>
      <x:c r="M2652" t="n">
        <x:v>7</x:v>
      </x:c>
      <x:c r="N2652" s="32" t="n">
        <x:v>0.084</x:v>
      </x:c>
    </x:row>
    <x:row r="2653">
      <x:c r="A2653" t="str">
        <x:v>C02652</x:v>
      </x:c>
      <x:c r="B2653" t="n">
        <x:v>53</x:v>
      </x:c>
      <x:c r="C2653" s="30" t="n">
        <x:v>71259</x:v>
      </x:c>
      <x:c r="D2653" t="n">
        <x:v>701</x:v>
      </x:c>
      <x:c r="E2653" t="n">
        <x:v>62</x:v>
      </x:c>
      <x:c r="F2653" t="str">
        <x:v>Gold</x:v>
      </x:c>
      <x:c r="G2653" t="str">
        <x:v> Digital</x:v>
      </x:c>
      <x:c r="H2653" s="60" t="n">
        <x:v>8916</x:v>
      </x:c>
      <x:c r="I2653" s="60" t="n">
        <x:v>994.78</x:v>
      </x:c>
      <x:c r="J2653" s="32" t="n">
        <x:v>0.259</x:v>
      </x:c>
      <x:c r="K2653" s="32" t="n">
        <x:v>0.803</x:v>
      </x:c>
      <x:c r="L2653" t="n">
        <x:v>0</x:v>
      </x:c>
      <x:c r="M2653" t="n">
        <x:v>10</x:v>
      </x:c>
      <x:c r="N2653" s="32" t="n">
        <x:v>0.02</x:v>
      </x:c>
    </x:row>
    <x:row r="2654">
      <x:c r="A2654" t="str">
        <x:v>C02653</x:v>
      </x:c>
      <x:c r="B2654" t="n">
        <x:v>32</x:v>
      </x:c>
      <x:c r="C2654" s="30" t="n">
        <x:v>48997</x:v>
      </x:c>
      <x:c r="D2654" t="n">
        <x:v>713</x:v>
      </x:c>
      <x:c r="E2654" t="n">
        <x:v>34</x:v>
      </x:c>
      <x:c r="F2654" t="str">
        <x:v>Gold</x:v>
      </x:c>
      <x:c r="G2654" t="str">
        <x:v>Partner</x:v>
      </x:c>
      <x:c r="H2654" s="60" t="n">
        <x:v>7595</x:v>
      </x:c>
      <x:c r="I2654" s="60" t="n">
        <x:v>703.41</x:v>
      </x:c>
      <x:c r="J2654" s="32" t="n">
        <x:v>0.438</x:v>
      </x:c>
      <x:c r="K2654" s="32" t="n">
        <x:v>0.78</x:v>
      </x:c>
      <x:c r="L2654" t="n">
        <x:v>0</x:v>
      </x:c>
      <x:c r="M2654" t="n">
        <x:v>7</x:v>
      </x:c>
      <x:c r="N2654" s="32" t="n">
        <x:v>0.186</x:v>
      </x:c>
    </x:row>
    <x:row r="2655">
      <x:c r="A2655" t="str">
        <x:v>C02654</x:v>
      </x:c>
      <x:c r="B2655" t="n">
        <x:v>47</x:v>
      </x:c>
      <x:c r="C2655" s="30" t="n">
        <x:v>68715</x:v>
      </x:c>
      <x:c r="D2655" t="n">
        <x:v>747</x:v>
      </x:c>
      <x:c r="E2655" t="n">
        <x:v>40</x:v>
      </x:c>
      <x:c r="F2655" t="str">
        <x:v>Gold</x:v>
      </x:c>
      <x:c r="G2655" t="str">
        <x:v> Branch</x:v>
      </x:c>
      <x:c r="H2655" s="60" t="n">
        <x:v>11538</x:v>
      </x:c>
      <x:c r="I2655" s="60" t="n">
        <x:v>1105.41</x:v>
      </x:c>
      <x:c r="J2655" s="32" t="n">
        <x:v>0.601</x:v>
      </x:c>
      <x:c r="K2655" s="32" t="n">
        <x:v>0.837</x:v>
      </x:c>
      <x:c r="L2655" t="n">
        <x:v>0</x:v>
      </x:c>
      <x:c r="M2655" t="n">
        <x:v>10</x:v>
      </x:c>
      <x:c r="N2655" s="32" t="n">
        <x:v>0.02</x:v>
      </x:c>
    </x:row>
    <x:row r="2656">
      <x:c r="A2656" t="str">
        <x:v>C02655</x:v>
      </x:c>
      <x:c r="B2656" t="n">
        <x:v>38</x:v>
      </x:c>
      <x:c r="C2656" s="30" t="n">
        <x:v>132626</x:v>
      </x:c>
      <x:c r="D2656" t="n">
        <x:v>721</x:v>
      </x:c>
      <x:c r="E2656" t="n">
        <x:v>33</x:v>
      </x:c>
      <x:c r="F2656" t="str">
        <x:v>Platinum</x:v>
      </x:c>
      <x:c r="G2656" t="str">
        <x:v>Partner</x:v>
      </x:c>
      <x:c r="H2656" s="60" t="n">
        <x:v>32815</x:v>
      </x:c>
      <x:c r="I2656" s="60" t="n">
        <x:v>3398.76</x:v>
      </x:c>
      <x:c r="J2656" s="32" t="n">
        <x:v>0.432</x:v>
      </x:c>
      <x:c r="K2656" s="32" t="n">
        <x:v>0.943</x:v>
      </x:c>
      <x:c r="L2656" t="n">
        <x:v>0</x:v>
      </x:c>
      <x:c r="M2656" t="n">
        <x:v>8</x:v>
      </x:c>
      <x:c r="N2656" s="32" t="n">
        <x:v>0.061</x:v>
      </x:c>
    </x:row>
    <x:row r="2657">
      <x:c r="A2657" t="str">
        <x:v>C02656</x:v>
      </x:c>
      <x:c r="B2657" t="n">
        <x:v>46</x:v>
      </x:c>
      <x:c r="C2657" s="30" t="n">
        <x:v>107212</x:v>
      </x:c>
      <x:c r="D2657" t="n">
        <x:v>696</x:v>
      </x:c>
      <x:c r="E2657" t="n">
        <x:v>63</x:v>
      </x:c>
      <x:c r="F2657" t="str">
        <x:v>Platinum</x:v>
      </x:c>
      <x:c r="G2657" t="str">
        <x:v>Digital</x:v>
      </x:c>
      <x:c r="H2657" s="60" t="n">
        <x:v>22608</x:v>
      </x:c>
      <x:c r="I2657" s="60" t="n">
        <x:v>2136.94</x:v>
      </x:c>
      <x:c r="J2657" s="32" t="n">
        <x:v>0.395</x:v>
      </x:c>
      <x:c r="K2657" s="32" t="n">
        <x:v>0.774</x:v>
      </x:c>
      <x:c r="L2657" t="n">
        <x:v>0</x:v>
      </x:c>
      <x:c r="M2657" t="n">
        <x:v>8</x:v>
      </x:c>
      <x:c r="N2657" s="32" t="n">
        <x:v>0.026</x:v>
      </x:c>
    </x:row>
    <x:row r="2658">
      <x:c r="A2658" t="str">
        <x:v>C02657</x:v>
      </x:c>
      <x:c r="B2658" t="n">
        <x:v>34</x:v>
      </x:c>
      <x:c r="C2658" s="30" t="n">
        <x:v>40565</x:v>
      </x:c>
      <x:c r="D2658" t="n">
        <x:v>651</x:v>
      </x:c>
      <x:c r="E2658" t="n">
        <x:v>41</x:v>
      </x:c>
      <x:c r="F2658" t="str">
        <x:v>CLASSIC</x:v>
      </x:c>
      <x:c r="G2658" t="str">
        <x:v>Digital</x:v>
      </x:c>
      <x:c r="H2658" s="60" t="n">
        <x:v>2116</x:v>
      </x:c>
      <x:c r="I2658" s="60" t="n">
        <x:v>653.32</x:v>
      </x:c>
      <x:c r="J2658" s="32" t="n">
        <x:v>0.538</x:v>
      </x:c>
      <x:c r="K2658" s="32" t="n">
        <x:v>0.574</x:v>
      </x:c>
      <x:c r="L2658" t="n">
        <x:v>0</x:v>
      </x:c>
      <x:c r="M2658" t="n">
        <x:v>7</x:v>
      </x:c>
      <x:c r="N2658" s="32" t="n">
        <x:v>0.118</x:v>
      </x:c>
    </x:row>
    <x:row r="2659">
      <x:c r="A2659" t="str">
        <x:v>C02658</x:v>
      </x:c>
      <x:c r="B2659" t="n">
        <x:v>28</x:v>
      </x:c>
      <x:c r="C2659" s="30" t="n">
        <x:v>115621</x:v>
      </x:c>
      <x:c r="D2659" t="n">
        <x:v>613</x:v>
      </x:c>
      <x:c r="E2659" t="n">
        <x:v>44</x:v>
      </x:c>
      <x:c r="F2659" t="str">
        <x:v> Gold</x:v>
      </x:c>
      <x:c r="G2659" t="str">
        <x:v>Digital</x:v>
      </x:c>
      <x:c r="H2659" s="60" t="n">
        <x:v>15275</x:v>
      </x:c>
      <x:c r="I2659" s="60" t="n">
        <x:v>1844.43</x:v>
      </x:c>
      <x:c r="J2659" s="32" t="n">
        <x:v>0.434</x:v>
      </x:c>
      <x:c r="K2659" s="32" t="n">
        <x:v>0.591</x:v>
      </x:c>
      <x:c r="L2659" t="n">
        <x:v>2</x:v>
      </x:c>
      <x:c r="M2659" t="n">
        <x:v>10</x:v>
      </x:c>
      <x:c r="N2659" s="32" t="n">
        <x:v>0.02</x:v>
      </x:c>
    </x:row>
    <x:row r="2660">
      <x:c r="A2660" t="str">
        <x:v>C02659</x:v>
      </x:c>
      <x:c r="B2660" t="n">
        <x:v>27</x:v>
      </x:c>
      <x:c r="C2660" s="30" t="n">
        <x:v>83288</x:v>
      </x:c>
      <x:c r="D2660" t="n">
        <x:v>703</x:v>
      </x:c>
      <x:c r="E2660" t="n">
        <x:v>91</x:v>
      </x:c>
      <x:c r="F2660" t="str">
        <x:v>Gold</x:v>
      </x:c>
      <x:c r="G2660" t="str">
        <x:v>Partner</x:v>
      </x:c>
      <x:c r="H2660" s="60" t="n">
        <x:v>13785</x:v>
      </x:c>
      <x:c r="I2660" s="60" t="n">
        <x:v>1509.19</x:v>
      </x:c>
      <x:c r="J2660" s="32" t="n">
        <x:v>0.275</x:v>
      </x:c>
      <x:c r="K2660" s="32" t="n">
        <x:v>0.756</x:v>
      </x:c>
      <x:c r="L2660" t="n">
        <x:v>0</x:v>
      </x:c>
      <x:c r="M2660" t="n">
        <x:v>8</x:v>
      </x:c>
      <x:c r="N2660" s="32" t="n">
        <x:v>0.075</x:v>
      </x:c>
    </x:row>
    <x:row r="2661">
      <x:c r="A2661" t="str">
        <x:v>C02660</x:v>
      </x:c>
      <x:c r="B2661" t="n">
        <x:v>31</x:v>
      </x:c>
      <x:c r="C2661" s="30" t="n">
        <x:v>69351</x:v>
      </x:c>
      <x:c r="D2661" t="n">
        <x:v>656</x:v>
      </x:c>
      <x:c r="E2661" t="n">
        <x:v>74</x:v>
      </x:c>
      <x:c r="F2661" t="str">
        <x:v>Gold</x:v>
      </x:c>
      <x:c r="G2661" t="str">
        <x:v>Branch</x:v>
      </x:c>
      <x:c r="H2661" s="60" t="n">
        <x:v>11001</x:v>
      </x:c>
      <x:c r="I2661" s="60" t="n">
        <x:v>1185.09</x:v>
      </x:c>
      <x:c r="J2661" s="32" t="n">
        <x:v>0.465</x:v>
      </x:c>
      <x:c r="K2661" s="32" t="n">
        <x:v>0.681</x:v>
      </x:c>
      <x:c r="L2661" t="n">
        <x:v>2</x:v>
      </x:c>
      <x:c r="M2661" t="n">
        <x:v>8</x:v>
      </x:c>
      <x:c r="N2661" s="32" t="n">
        <x:v>0.048</x:v>
      </x:c>
    </x:row>
    <x:row r="2662">
      <x:c r="A2662" t="str">
        <x:v>C02661</x:v>
      </x:c>
      <x:c r="B2662" t="n">
        <x:v>41</x:v>
      </x:c>
      <x:c r="C2662" s="30" t="n">
        <x:v>128770</x:v>
      </x:c>
      <x:c r="D2662" t="n">
        <x:v>694</x:v>
      </x:c>
      <x:c r="E2662" t="n">
        <x:v>47</x:v>
      </x:c>
      <x:c r="F2662" t="str">
        <x:v>Platinum</x:v>
      </x:c>
      <x:c r="G2662" t="str">
        <x:v>Digital</x:v>
      </x:c>
      <x:c r="H2662" s="60" t="n">
        <x:v>28909</x:v>
      </x:c>
      <x:c r="I2662" s="60" t="n">
        <x:v>3138.22</x:v>
      </x:c>
      <x:c r="J2662" s="32" t="n">
        <x:v>0.316</x:v>
      </x:c>
      <x:c r="K2662" s="32" t="n">
        <x:v>0.744</x:v>
      </x:c>
      <x:c r="L2662" t="n">
        <x:v>0</x:v>
      </x:c>
      <x:c r="M2662" t="n">
        <x:v>8</x:v>
      </x:c>
      <x:c r="N2662" s="32" t="n">
        <x:v>0.046</x:v>
      </x:c>
    </x:row>
    <x:row r="2663">
      <x:c r="A2663" t="str">
        <x:v>C02662</x:v>
      </x:c>
      <x:c r="B2663" t="n">
        <x:v>27</x:v>
      </x:c>
      <x:c r="C2663" s="30" t="n">
        <x:v>89697</x:v>
      </x:c>
      <x:c r="D2663" t="n">
        <x:v>772</x:v>
      </x:c>
      <x:c r="E2663" t="n">
        <x:v>32</x:v>
      </x:c>
      <x:c r="F2663" t="str">
        <x:v>Platinum</x:v>
      </x:c>
      <x:c r="G2663" t="str">
        <x:v>Partner</x:v>
      </x:c>
      <x:c r="H2663" s="60" t="n">
        <x:v>21155</x:v>
      </x:c>
      <x:c r="I2663" s="60" t="n">
        <x:v>2383.83</x:v>
      </x:c>
      <x:c r="J2663" s="32" t="n">
        <x:v>0.299</x:v>
      </x:c>
      <x:c r="K2663" s="32" t="n">
        <x:v>0.748</x:v>
      </x:c>
      <x:c r="L2663" t="n">
        <x:v>0</x:v>
      </x:c>
      <x:c r="M2663" t="n">
        <x:v>7</x:v>
      </x:c>
      <x:c r="N2663" s="32" t="n">
        <x:v>0.128</x:v>
      </x:c>
    </x:row>
    <x:row r="2664">
      <x:c r="A2664" t="str">
        <x:v>C02663</x:v>
      </x:c>
      <x:c r="B2664" t="n">
        <x:v>36</x:v>
      </x:c>
      <x:c r="C2664" s="30" t="n">
        <x:v>64731</x:v>
      </x:c>
      <x:c r="D2664" t="n">
        <x:v>648</x:v>
      </x:c>
      <x:c r="E2664" t="n">
        <x:v>41</x:v>
      </x:c>
      <x:c r="F2664" t="str">
        <x:v>Classic</x:v>
      </x:c>
      <x:c r="G2664" t="str">
        <x:v>Digital</x:v>
      </x:c>
      <x:c r="H2664" s="60" t="n">
        <x:v>8107</x:v>
      </x:c>
      <x:c r="I2664" s="60" t="n">
        <x:v>940.79</x:v>
      </x:c>
      <x:c r="J2664" s="32" t="n">
        <x:v>0.511</x:v>
      </x:c>
      <x:c r="K2664" s="32" t="n">
        <x:v>0.784</x:v>
      </x:c>
      <x:c r="L2664" t="n">
        <x:v>0</x:v>
      </x:c>
      <x:c r="M2664" t="n">
        <x:v>7</x:v>
      </x:c>
      <x:c r="N2664" s="32" t="n">
        <x:v>0.079</x:v>
      </x:c>
    </x:row>
    <x:row r="2665">
      <x:c r="A2665" t="str">
        <x:v>C02664</x:v>
      </x:c>
      <x:c r="B2665" t="n">
        <x:v>59</x:v>
      </x:c>
      <x:c r="C2665" s="30" t="n">
        <x:v>81527</x:v>
      </x:c>
      <x:c r="D2665" t="n">
        <x:v>748</x:v>
      </x:c>
      <x:c r="E2665" t="n">
        <x:v>25</x:v>
      </x:c>
      <x:c r="F2665" t="str">
        <x:v>Gold</x:v>
      </x:c>
      <x:c r="G2665" t="str">
        <x:v> Branch</x:v>
      </x:c>
      <x:c r="H2665" s="60" t="n">
        <x:v>13781</x:v>
      </x:c>
      <x:c r="I2665" s="60" t="n">
        <x:v>1319.29</x:v>
      </x:c>
      <x:c r="J2665" s="32" t="n">
        <x:v>0.433</x:v>
      </x:c>
      <x:c r="K2665" s="32" t="n">
        <x:v>0.852</x:v>
      </x:c>
      <x:c r="L2665" t="n">
        <x:v>1</x:v>
      </x:c>
      <x:c r="M2665" t="str"/>
      <x:c r="N2665" s="32" t="n">
        <x:v>0.043</x:v>
      </x:c>
    </x:row>
    <x:row r="2666">
      <x:c r="A2666" t="str">
        <x:v>C02665</x:v>
      </x:c>
      <x:c r="B2666" t="n">
        <x:v>36</x:v>
      </x:c>
      <x:c r="C2666" s="30" t="n">
        <x:v>61989</x:v>
      </x:c>
      <x:c r="D2666" t="n">
        <x:v>647</x:v>
      </x:c>
      <x:c r="E2666" t="n">
        <x:v>56</x:v>
      </x:c>
      <x:c r="F2666" t="str">
        <x:v>Classic</x:v>
      </x:c>
      <x:c r="G2666" t="str">
        <x:v>Branch</x:v>
      </x:c>
      <x:c r="H2666" s="60" t="n">
        <x:v>3414</x:v>
      </x:c>
      <x:c r="I2666" s="60" t="n">
        <x:v>321.96</x:v>
      </x:c>
      <x:c r="J2666" s="32" t="n">
        <x:v>0.497</x:v>
      </x:c>
      <x:c r="K2666" s="32" t="n">
        <x:v>0.726</x:v>
      </x:c>
      <x:c r="L2666" t="n">
        <x:v>0</x:v>
      </x:c>
      <x:c r="M2666" t="n">
        <x:v>7</x:v>
      </x:c>
      <x:c r="N2666" s="32" t="n">
        <x:v>0.12</x:v>
      </x:c>
    </x:row>
    <x:row r="2667">
      <x:c r="A2667" t="str">
        <x:v>C02666</x:v>
      </x:c>
      <x:c r="B2667" t="n">
        <x:v>34</x:v>
      </x:c>
      <x:c r="C2667" s="30" t="n">
        <x:v>44248</x:v>
      </x:c>
      <x:c r="D2667" t="n">
        <x:v>640</x:v>
      </x:c>
      <x:c r="E2667" t="n">
        <x:v>49</x:v>
      </x:c>
      <x:c r="F2667" t="str">
        <x:v>Classic</x:v>
      </x:c>
      <x:c r="G2667" t="str">
        <x:v>Branch</x:v>
      </x:c>
      <x:c r="H2667" s="60" t="n">
        <x:v>3998</x:v>
      </x:c>
      <x:c r="I2667" s="60" t="n">
        <x:v>941.81</x:v>
      </x:c>
      <x:c r="J2667" s="32" t="n">
        <x:v>0.393</x:v>
      </x:c>
      <x:c r="K2667" s="32" t="n">
        <x:v>0.74</x:v>
      </x:c>
      <x:c r="L2667" t="n">
        <x:v>0</x:v>
      </x:c>
      <x:c r="M2667" t="n">
        <x:v>8</x:v>
      </x:c>
      <x:c r="N2667" s="32" t="n">
        <x:v>0.053</x:v>
      </x:c>
    </x:row>
    <x:row r="2668">
      <x:c r="A2668" t="str">
        <x:v>C02667</x:v>
      </x:c>
      <x:c r="B2668" t="n">
        <x:v>69</x:v>
      </x:c>
      <x:c r="C2668" s="30" t="n">
        <x:v>91223</x:v>
      </x:c>
      <x:c r="D2668" t="n">
        <x:v>658</x:v>
      </x:c>
      <x:c r="E2668" t="n">
        <x:v>25</x:v>
      </x:c>
      <x:c r="F2668" t="str">
        <x:v>Gold</x:v>
      </x:c>
      <x:c r="G2668" t="str">
        <x:v>Branch</x:v>
      </x:c>
      <x:c r="H2668" s="60" t="n">
        <x:v>15208</x:v>
      </x:c>
      <x:c r="I2668" s="60" t="n">
        <x:v>1411.81</x:v>
      </x:c>
      <x:c r="J2668" s="32" t="n">
        <x:v>0.327</x:v>
      </x:c>
      <x:c r="K2668" s="32" t="n">
        <x:v>0.77</x:v>
      </x:c>
      <x:c r="L2668" t="n">
        <x:v>0</x:v>
      </x:c>
      <x:c r="M2668" t="n">
        <x:v>8</x:v>
      </x:c>
      <x:c r="N2668" s="32" t="n">
        <x:v>0.047</x:v>
      </x:c>
    </x:row>
    <x:row r="2669">
      <x:c r="A2669" t="str">
        <x:v>C02668</x:v>
      </x:c>
      <x:c r="B2669" t="n">
        <x:v>47</x:v>
      </x:c>
      <x:c r="C2669" s="30" t="n">
        <x:v>39806</x:v>
      </x:c>
      <x:c r="D2669" t="n">
        <x:v>749</x:v>
      </x:c>
      <x:c r="E2669" t="n">
        <x:v>10</x:v>
      </x:c>
      <x:c r="F2669" t="str">
        <x:v>Gold</x:v>
      </x:c>
      <x:c r="G2669" t="str">
        <x:v>BRANCH</x:v>
      </x:c>
      <x:c r="H2669" s="60" t="n">
        <x:v>8331</x:v>
      </x:c>
      <x:c r="I2669" s="60" t="n">
        <x:v>935.71</x:v>
      </x:c>
      <x:c r="J2669" s="32" t="n">
        <x:v>0.483</x:v>
      </x:c>
      <x:c r="K2669" s="32" t="n">
        <x:v>0.803</x:v>
      </x:c>
      <x:c r="L2669" t="n">
        <x:v>0</x:v>
      </x:c>
      <x:c r="M2669" t="n">
        <x:v>7</x:v>
      </x:c>
      <x:c r="N2669" s="32" t="n">
        <x:v>0.112</x:v>
      </x:c>
    </x:row>
    <x:row r="2670">
      <x:c r="A2670" t="str">
        <x:v>C02669</x:v>
      </x:c>
      <x:c r="B2670" t="n">
        <x:v>38</x:v>
      </x:c>
      <x:c r="C2670" s="30" t="n">
        <x:v>66720</x:v>
      </x:c>
      <x:c r="D2670" t="n">
        <x:v>689</x:v>
      </x:c>
      <x:c r="E2670" t="n">
        <x:v>88</x:v>
      </x:c>
      <x:c r="F2670" t="str">
        <x:v> Gold</x:v>
      </x:c>
      <x:c r="G2670" t="str">
        <x:v>Branch</x:v>
      </x:c>
      <x:c r="H2670" s="60" t="n">
        <x:v>9549</x:v>
      </x:c>
      <x:c r="I2670" s="60" t="n">
        <x:v>959.63</x:v>
      </x:c>
      <x:c r="J2670" s="32" t="n">
        <x:v>0.567</x:v>
      </x:c>
      <x:c r="K2670" s="32" t="n">
        <x:v>0.72</x:v>
      </x:c>
      <x:c r="L2670" t="n">
        <x:v>0</x:v>
      </x:c>
      <x:c r="M2670" t="n">
        <x:v>7</x:v>
      </x:c>
      <x:c r="N2670" s="32" t="n">
        <x:v>0.125</x:v>
      </x:c>
    </x:row>
    <x:row r="2671">
      <x:c r="A2671" t="str">
        <x:v>C02670</x:v>
      </x:c>
      <x:c r="B2671" t="n">
        <x:v>45</x:v>
      </x:c>
      <x:c r="C2671" s="30" t="n">
        <x:v>103428</x:v>
      </x:c>
      <x:c r="D2671" t="n">
        <x:v>538</x:v>
      </x:c>
      <x:c r="E2671" t="n">
        <x:v>34</x:v>
      </x:c>
      <x:c r="F2671" t="str">
        <x:v>Classic</x:v>
      </x:c>
      <x:c r="G2671" t="str">
        <x:v>Digital</x:v>
      </x:c>
      <x:c r="H2671" s="60" t="n">
        <x:v>5084</x:v>
      </x:c>
      <x:c r="I2671" s="60" t="n">
        <x:v>810.33</x:v>
      </x:c>
      <x:c r="J2671" s="32" t="n">
        <x:v>0.681</x:v>
      </x:c>
      <x:c r="K2671" s="32" t="n">
        <x:v>0.576</x:v>
      </x:c>
      <x:c r="L2671" t="n">
        <x:v>0</x:v>
      </x:c>
      <x:c r="M2671" t="n">
        <x:v>7</x:v>
      </x:c>
      <x:c r="N2671" s="32" t="n">
        <x:v>0.089</x:v>
      </x:c>
    </x:row>
    <x:row r="2672">
      <x:c r="A2672" t="str">
        <x:v>C02671</x:v>
      </x:c>
      <x:c r="B2672" t="n">
        <x:v>51</x:v>
      </x:c>
      <x:c r="C2672" s="30" t="n">
        <x:v>98788</x:v>
      </x:c>
      <x:c r="D2672" t="n">
        <x:v>736</x:v>
      </x:c>
      <x:c r="E2672" t="n">
        <x:v>17</x:v>
      </x:c>
      <x:c r="F2672" t="str">
        <x:v>Platinum</x:v>
      </x:c>
      <x:c r="G2672" t="str">
        <x:v>Partner</x:v>
      </x:c>
      <x:c r="H2672" s="60" t="n">
        <x:v>22692</x:v>
      </x:c>
      <x:c r="I2672" s="60" t="n">
        <x:v>2192.78</x:v>
      </x:c>
      <x:c r="J2672" s="32" t="n">
        <x:v>0.275</x:v>
      </x:c>
      <x:c r="K2672" s="32" t="n">
        <x:v>0.81</x:v>
      </x:c>
      <x:c r="L2672" t="n">
        <x:v>0</x:v>
      </x:c>
      <x:c r="M2672" t="n">
        <x:v>7</x:v>
      </x:c>
      <x:c r="N2672" s="32" t="n">
        <x:v>0.117</x:v>
      </x:c>
    </x:row>
    <x:row r="2673">
      <x:c r="A2673" t="str">
        <x:v>C02672</x:v>
      </x:c>
      <x:c r="B2673" t="n">
        <x:v>47</x:v>
      </x:c>
      <x:c r="C2673" s="30" t="n">
        <x:v>81890</x:v>
      </x:c>
      <x:c r="D2673" t="n">
        <x:v>579</x:v>
      </x:c>
      <x:c r="E2673" t="n">
        <x:v>54</x:v>
      </x:c>
      <x:c r="F2673" t="str">
        <x:v>CLASSIC</x:v>
      </x:c>
      <x:c r="G2673" t="str">
        <x:v>Partner</x:v>
      </x:c>
      <x:c r="H2673" s="60" t="n">
        <x:v>7336</x:v>
      </x:c>
      <x:c r="I2673" s="60" t="n">
        <x:v>1076.24</x:v>
      </x:c>
      <x:c r="J2673" s="32" t="n">
        <x:v>0.429</x:v>
      </x:c>
      <x:c r="K2673" s="32" t="n">
        <x:v>0.62</x:v>
      </x:c>
      <x:c r="L2673" t="n">
        <x:v>0</x:v>
      </x:c>
      <x:c r="M2673" t="n">
        <x:v>8</x:v>
      </x:c>
      <x:c r="N2673" s="32" t="n">
        <x:v>0.088</x:v>
      </x:c>
    </x:row>
    <x:row r="2674">
      <x:c r="A2674" t="str">
        <x:v>C02673</x:v>
      </x:c>
      <x:c r="B2674" t="n">
        <x:v>30</x:v>
      </x:c>
      <x:c r="C2674" s="30" t="n">
        <x:v>71448</x:v>
      </x:c>
      <x:c r="D2674" t="n">
        <x:v>698</x:v>
      </x:c>
      <x:c r="E2674" t="n">
        <x:v>23</x:v>
      </x:c>
      <x:c r="F2674" t="str">
        <x:v>Gold</x:v>
      </x:c>
      <x:c r="G2674" t="str">
        <x:v>Branch</x:v>
      </x:c>
      <x:c r="H2674" s="60" t="n">
        <x:v>10575</x:v>
      </x:c>
      <x:c r="I2674" s="60" t="n">
        <x:v>431.63</x:v>
      </x:c>
      <x:c r="J2674" s="32" t="n">
        <x:v>0.444</x:v>
      </x:c>
      <x:c r="K2674" s="32" t="n">
        <x:v>0.793</x:v>
      </x:c>
      <x:c r="L2674" t="n">
        <x:v>0</x:v>
      </x:c>
      <x:c r="M2674" t="n">
        <x:v>5</x:v>
      </x:c>
      <x:c r="N2674" s="32" t="n">
        <x:v>0.323</x:v>
      </x:c>
    </x:row>
    <x:row r="2675">
      <x:c r="A2675" t="str">
        <x:v>C02674</x:v>
      </x:c>
      <x:c r="B2675" t="n">
        <x:v>56</x:v>
      </x:c>
      <x:c r="C2675" s="30" t="n">
        <x:v>141272</x:v>
      </x:c>
      <x:c r="D2675" t="n">
        <x:v>743</x:v>
      </x:c>
      <x:c r="E2675" t="n">
        <x:v>55</x:v>
      </x:c>
      <x:c r="F2675" t="str">
        <x:v>Platinum</x:v>
      </x:c>
      <x:c r="G2675" t="str">
        <x:v>Partner</x:v>
      </x:c>
      <x:c r="H2675" s="60" t="n">
        <x:v>31310</x:v>
      </x:c>
      <x:c r="I2675" s="60" t="n">
        <x:v>3323.14</x:v>
      </x:c>
      <x:c r="J2675" s="32" t="n">
        <x:v>0.323</x:v>
      </x:c>
      <x:c r="K2675" s="32" t="n">
        <x:v>0.871</x:v>
      </x:c>
      <x:c r="L2675" t="n">
        <x:v>0</x:v>
      </x:c>
      <x:c r="M2675" t="n">
        <x:v>8</x:v>
      </x:c>
      <x:c r="N2675" s="32" t="n">
        <x:v>0.069</x:v>
      </x:c>
    </x:row>
    <x:row r="2676">
      <x:c r="A2676" t="str">
        <x:v>C02675</x:v>
      </x:c>
      <x:c r="B2676" t="n">
        <x:v>39</x:v>
      </x:c>
      <x:c r="C2676" s="30" t="n">
        <x:v>36776</x:v>
      </x:c>
      <x:c r="D2676" t="n">
        <x:v>724</x:v>
      </x:c>
      <x:c r="E2676" t="n">
        <x:v>30</x:v>
      </x:c>
      <x:c r="F2676" t="str">
        <x:v>Classic</x:v>
      </x:c>
      <x:c r="G2676" t="str">
        <x:v>Partner</x:v>
      </x:c>
      <x:c r="H2676" s="60" t="n">
        <x:v>3437</x:v>
      </x:c>
      <x:c r="I2676" s="60" t="n">
        <x:v>244.43</x:v>
      </x:c>
      <x:c r="J2676" s="32" t="n">
        <x:v>0.288</x:v>
      </x:c>
      <x:c r="K2676" s="32" t="n">
        <x:v>0.758</x:v>
      </x:c>
      <x:c r="L2676" t="n">
        <x:v>0</x:v>
      </x:c>
      <x:c r="M2676" t="n">
        <x:v>7</x:v>
      </x:c>
      <x:c r="N2676" s="32" t="n">
        <x:v>0.096</x:v>
      </x:c>
    </x:row>
    <x:row r="2677">
      <x:c r="A2677" t="str">
        <x:v>C02676</x:v>
      </x:c>
      <x:c r="B2677" t="n">
        <x:v>31</x:v>
      </x:c>
      <x:c r="C2677" s="30" t="n">
        <x:v>125655</x:v>
      </x:c>
      <x:c r="D2677" t="n">
        <x:v>667</x:v>
      </x:c>
      <x:c r="E2677" t="n">
        <x:v>54</x:v>
      </x:c>
      <x:c r="F2677" t="str">
        <x:v>Platinum </x:v>
      </x:c>
      <x:c r="G2677" t="str">
        <x:v>Direct Mail</x:v>
      </x:c>
      <x:c r="H2677" s="60" t="n">
        <x:v>26828</x:v>
      </x:c>
      <x:c r="I2677" s="60" t="n">
        <x:v>3152.28</x:v>
      </x:c>
      <x:c r="J2677" s="32" t="n">
        <x:v>0.316</x:v>
      </x:c>
      <x:c r="K2677" s="32" t="n">
        <x:v>0.648</x:v>
      </x:c>
      <x:c r="L2677" t="n">
        <x:v>0</x:v>
      </x:c>
      <x:c r="M2677" t="n">
        <x:v>10</x:v>
      </x:c>
      <x:c r="N2677" s="32" t="n">
        <x:v>0.02</x:v>
      </x:c>
    </x:row>
    <x:row r="2678">
      <x:c r="A2678" t="str">
        <x:v>C02677</x:v>
      </x:c>
      <x:c r="B2678" t="n">
        <x:v>55</x:v>
      </x:c>
      <x:c r="C2678" s="30" t="n">
        <x:v>35997</x:v>
      </x:c>
      <x:c r="D2678" t="n">
        <x:v>716</x:v>
      </x:c>
      <x:c r="E2678" t="n">
        <x:v>142</x:v>
      </x:c>
      <x:c r="F2678" t="str">
        <x:v>Classic</x:v>
      </x:c>
      <x:c r="G2678" t="str">
        <x:v>DIGITAL</x:v>
      </x:c>
      <x:c r="H2678" s="60" t="n">
        <x:v>6459</x:v>
      </x:c>
      <x:c r="I2678" s="60" t="n">
        <x:v>944.01</x:v>
      </x:c>
      <x:c r="J2678" s="32" t="n">
        <x:v>0.6</x:v>
      </x:c>
      <x:c r="K2678" s="32" t="n">
        <x:v>0.912</x:v>
      </x:c>
      <x:c r="L2678" t="n">
        <x:v>0</x:v>
      </x:c>
      <x:c r="M2678" t="n">
        <x:v>9</x:v>
      </x:c>
      <x:c r="N2678" s="32" t="n">
        <x:v>0.02</x:v>
      </x:c>
    </x:row>
    <x:row r="2679">
      <x:c r="A2679" t="str">
        <x:v>C02678</x:v>
      </x:c>
      <x:c r="B2679" t="n">
        <x:v>32</x:v>
      </x:c>
      <x:c r="C2679" s="30" t="n">
        <x:v>96075</x:v>
      </x:c>
      <x:c r="D2679" t="n">
        <x:v>755</x:v>
      </x:c>
      <x:c r="E2679" t="n">
        <x:v>21</x:v>
      </x:c>
      <x:c r="F2679" t="str">
        <x:v>Platinum</x:v>
      </x:c>
      <x:c r="G2679" t="str">
        <x:v>Direct Mail</x:v>
      </x:c>
      <x:c r="H2679" s="60" t="n">
        <x:v>21872</x:v>
      </x:c>
      <x:c r="I2679" s="60" t="n">
        <x:v>2292.95</x:v>
      </x:c>
      <x:c r="J2679" s="32" t="n">
        <x:v>0.274</x:v>
      </x:c>
      <x:c r="K2679" s="32" t="n">
        <x:v>0.962</x:v>
      </x:c>
      <x:c r="L2679" t="n">
        <x:v>0</x:v>
      </x:c>
      <x:c r="M2679" t="n">
        <x:v>10</x:v>
      </x:c>
      <x:c r="N2679" s="32" t="n">
        <x:v>0.02</x:v>
      </x:c>
    </x:row>
    <x:row r="2680">
      <x:c r="A2680" t="str">
        <x:v>C02679</x:v>
      </x:c>
      <x:c r="B2680" t="n">
        <x:v>59</x:v>
      </x:c>
      <x:c r="C2680" s="30" t="n">
        <x:v>72984</x:v>
      </x:c>
      <x:c r="D2680" t="n">
        <x:v>637</x:v>
      </x:c>
      <x:c r="E2680" t="n">
        <x:v>15</x:v>
      </x:c>
      <x:c r="F2680" t="str">
        <x:v>Gold</x:v>
      </x:c>
      <x:c r="G2680" t="str">
        <x:v>Digital</x:v>
      </x:c>
      <x:c r="H2680" s="60" t="n">
        <x:v>9177</x:v>
      </x:c>
      <x:c r="I2680" s="60" t="n">
        <x:v>1225.38</x:v>
      </x:c>
      <x:c r="J2680" s="32" t="n">
        <x:v>0.499</x:v>
      </x:c>
      <x:c r="K2680" s="32" t="n">
        <x:v>0.669</x:v>
      </x:c>
      <x:c r="L2680" t="n">
        <x:v>0</x:v>
      </x:c>
      <x:c r="M2680" t="n">
        <x:v>9</x:v>
      </x:c>
      <x:c r="N2680" s="32" t="n">
        <x:v>0.02</x:v>
      </x:c>
    </x:row>
    <x:row r="2681">
      <x:c r="A2681" t="str">
        <x:v>C02680</x:v>
      </x:c>
      <x:c r="B2681" t="n">
        <x:v>47</x:v>
      </x:c>
      <x:c r="C2681" s="30" t="n">
        <x:v>82082</x:v>
      </x:c>
      <x:c r="D2681" t="n">
        <x:v>776</x:v>
      </x:c>
      <x:c r="E2681" t="n">
        <x:v>73</x:v>
      </x:c>
      <x:c r="F2681" t="str">
        <x:v>Gold</x:v>
      </x:c>
      <x:c r="G2681" t="str">
        <x:v>Partner</x:v>
      </x:c>
      <x:c r="H2681" s="60" t="n">
        <x:v>13523</x:v>
      </x:c>
      <x:c r="I2681" s="60" t="n">
        <x:v>1163.8</x:v>
      </x:c>
      <x:c r="J2681" s="32" t="n">
        <x:v>0.247</x:v>
      </x:c>
      <x:c r="K2681" s="32" t="n">
        <x:v>0.784</x:v>
      </x:c>
      <x:c r="L2681" t="n">
        <x:v>0</x:v>
      </x:c>
      <x:c r="M2681" t="n">
        <x:v>6</x:v>
      </x:c>
      <x:c r="N2681" s="32" t="n">
        <x:v>0.177</x:v>
      </x:c>
    </x:row>
    <x:row r="2682">
      <x:c r="A2682" t="str">
        <x:v>C02681</x:v>
      </x:c>
      <x:c r="B2682" t="n">
        <x:v>58</x:v>
      </x:c>
      <x:c r="C2682" s="30" t="n">
        <x:v>42187</x:v>
      </x:c>
      <x:c r="D2682" t="n">
        <x:v>725</x:v>
      </x:c>
      <x:c r="E2682" t="n">
        <x:v>64</x:v>
      </x:c>
      <x:c r="F2682" t="str">
        <x:v>Gold</x:v>
      </x:c>
      <x:c r="G2682" t="str">
        <x:v>Digital</x:v>
      </x:c>
      <x:c r="H2682" s="60" t="n">
        <x:v>8939</x:v>
      </x:c>
      <x:c r="I2682" s="60" t="n">
        <x:v>1091.94</x:v>
      </x:c>
      <x:c r="J2682" s="32" t="n">
        <x:v>0.43</x:v>
      </x:c>
      <x:c r="K2682" s="32" t="n">
        <x:v>0.79</x:v>
      </x:c>
      <x:c r="L2682" t="n">
        <x:v>0</x:v>
      </x:c>
      <x:c r="M2682" t="n">
        <x:v>8</x:v>
      </x:c>
      <x:c r="N2682" s="32" t="n">
        <x:v>0.069</x:v>
      </x:c>
    </x:row>
    <x:row r="2683">
      <x:c r="A2683" t="str">
        <x:v>C02682</x:v>
      </x:c>
      <x:c r="B2683" t="n">
        <x:v>41</x:v>
      </x:c>
      <x:c r="C2683" s="30" t="n">
        <x:v>73597</x:v>
      </x:c>
      <x:c r="D2683" t="n">
        <x:v>636</x:v>
      </x:c>
      <x:c r="E2683" t="n">
        <x:v>22</x:v>
      </x:c>
      <x:c r="F2683" t="str">
        <x:v>Gold</x:v>
      </x:c>
      <x:c r="G2683" t="str">
        <x:v>Direct Mail</x:v>
      </x:c>
      <x:c r="H2683" s="60" t="n">
        <x:v>13031</x:v>
      </x:c>
      <x:c r="I2683" s="60" t="n">
        <x:v>1336.52</x:v>
      </x:c>
      <x:c r="J2683" s="32" t="n">
        <x:v>0.406</x:v>
      </x:c>
      <x:c r="K2683" s="32" t="n">
        <x:v>0.754</x:v>
      </x:c>
      <x:c r="L2683" t="n">
        <x:v>0</x:v>
      </x:c>
      <x:c r="M2683" t="n">
        <x:v>6</x:v>
      </x:c>
      <x:c r="N2683" s="32" t="n">
        <x:v>0.136</x:v>
      </x:c>
    </x:row>
    <x:row r="2684">
      <x:c r="A2684" t="str">
        <x:v>C02683</x:v>
      </x:c>
      <x:c r="B2684" t="n">
        <x:v>32</x:v>
      </x:c>
      <x:c r="C2684" s="30" t="n">
        <x:v>50562</x:v>
      </x:c>
      <x:c r="D2684" t="n">
        <x:v>781</x:v>
      </x:c>
      <x:c r="E2684" t="n">
        <x:v>63</x:v>
      </x:c>
      <x:c r="F2684" t="str">
        <x:v>Gold </x:v>
      </x:c>
      <x:c r="G2684" t="str">
        <x:v>Partner</x:v>
      </x:c>
      <x:c r="H2684" s="60" t="n">
        <x:v>12518</x:v>
      </x:c>
      <x:c r="I2684" s="60" t="n">
        <x:v>1603.74</x:v>
      </x:c>
      <x:c r="J2684" s="32" t="n">
        <x:v>0.171</x:v>
      </x:c>
      <x:c r="K2684" s="32" t="n">
        <x:v>0.813</x:v>
      </x:c>
      <x:c r="L2684" t="n">
        <x:v>0</x:v>
      </x:c>
      <x:c r="M2684" t="n">
        <x:v>7</x:v>
      </x:c>
      <x:c r="N2684" s="32" t="n">
        <x:v>0.133</x:v>
      </x:c>
    </x:row>
    <x:row r="2685">
      <x:c r="A2685" t="str">
        <x:v>C02684</x:v>
      </x:c>
      <x:c r="B2685" t="n">
        <x:v>41</x:v>
      </x:c>
      <x:c r="C2685" s="30" t="n">
        <x:v>70988</x:v>
      </x:c>
      <x:c r="D2685" t="n">
        <x:v>752</x:v>
      </x:c>
      <x:c r="E2685" t="n">
        <x:v>69</x:v>
      </x:c>
      <x:c r="F2685" t="str">
        <x:v>Gold</x:v>
      </x:c>
      <x:c r="G2685" t="str">
        <x:v>Direct Mail</x:v>
      </x:c>
      <x:c r="H2685" s="60" t="n">
        <x:v>11824</x:v>
      </x:c>
      <x:c r="I2685" s="60" t="n">
        <x:v>1357.63</x:v>
      </x:c>
      <x:c r="J2685" s="32" t="n">
        <x:v>0.399</x:v>
      </x:c>
      <x:c r="K2685" s="32" t="n">
        <x:v>0.85</x:v>
      </x:c>
      <x:c r="L2685" t="n">
        <x:v>0</x:v>
      </x:c>
      <x:c r="M2685" t="n">
        <x:v>8</x:v>
      </x:c>
      <x:c r="N2685" s="32" t="n">
        <x:v>0.02</x:v>
      </x:c>
    </x:row>
    <x:row r="2686">
      <x:c r="A2686" t="str">
        <x:v>C02685</x:v>
      </x:c>
      <x:c r="B2686" t="n">
        <x:v>31</x:v>
      </x:c>
      <x:c r="C2686" s="30" t="n">
        <x:v>128442</x:v>
      </x:c>
      <x:c r="D2686" t="n">
        <x:v>778</x:v>
      </x:c>
      <x:c r="E2686" t="n">
        <x:v>68</x:v>
      </x:c>
      <x:c r="F2686" t="str">
        <x:v>Platinum</x:v>
      </x:c>
      <x:c r="G2686" t="str">
        <x:v>Digital</x:v>
      </x:c>
      <x:c r="H2686" s="60" t="n">
        <x:v>29422</x:v>
      </x:c>
      <x:c r="I2686" s="60" t="n">
        <x:v>2902.3</x:v>
      </x:c>
      <x:c r="J2686" s="32" t="n">
        <x:v>0.184</x:v>
      </x:c>
      <x:c r="K2686" s="32" t="n">
        <x:v>0.935</x:v>
      </x:c>
      <x:c r="L2686" t="n">
        <x:v>0</x:v>
      </x:c>
      <x:c r="M2686" t="n">
        <x:v>7</x:v>
      </x:c>
      <x:c r="N2686" s="32" t="n">
        <x:v>0.089</x:v>
      </x:c>
    </x:row>
    <x:row r="2687">
      <x:c r="A2687" t="str">
        <x:v>C02686</x:v>
      </x:c>
      <x:c r="B2687" t="n">
        <x:v>64</x:v>
      </x:c>
      <x:c r="C2687" s="30" t="n">
        <x:v>86159</x:v>
      </x:c>
      <x:c r="D2687" t="n">
        <x:v>589</x:v>
      </x:c>
      <x:c r="E2687" t="n">
        <x:v>40</x:v>
      </x:c>
      <x:c r="F2687" t="str">
        <x:v>Classic</x:v>
      </x:c>
      <x:c r="G2687" t="str">
        <x:v>Partner</x:v>
      </x:c>
      <x:c r="H2687" s="60" t="n">
        <x:v>3045</x:v>
      </x:c>
      <x:c r="I2687" s="60" t="n">
        <x:v>639.23</x:v>
      </x:c>
      <x:c r="J2687" s="32" t="n">
        <x:v>0.777</x:v>
      </x:c>
      <x:c r="K2687" s="32" t="n">
        <x:v>0.588</x:v>
      </x:c>
      <x:c r="L2687" t="n">
        <x:v>0</x:v>
      </x:c>
      <x:c r="M2687" t="n">
        <x:v>7</x:v>
      </x:c>
      <x:c r="N2687" s="32" t="n">
        <x:v>0.13</x:v>
      </x:c>
    </x:row>
    <x:row r="2688">
      <x:c r="A2688" t="str">
        <x:v>C02687</x:v>
      </x:c>
      <x:c r="B2688" t="n">
        <x:v>57</x:v>
      </x:c>
      <x:c r="C2688" s="30" t="n">
        <x:v>48771</x:v>
      </x:c>
      <x:c r="D2688" t="n">
        <x:v>746</x:v>
      </x:c>
      <x:c r="E2688" t="n">
        <x:v>46</x:v>
      </x:c>
      <x:c r="F2688" t="str">
        <x:v>Gold</x:v>
      </x:c>
      <x:c r="G2688" t="str">
        <x:v>Branch</x:v>
      </x:c>
      <x:c r="H2688" s="60" t="n">
        <x:v>8858</x:v>
      </x:c>
      <x:c r="I2688" s="60" t="n">
        <x:v>1428.17</x:v>
      </x:c>
      <x:c r="J2688" s="32" t="n">
        <x:v>0.313</x:v>
      </x:c>
      <x:c r="K2688" s="32" t="n">
        <x:v>0.935</x:v>
      </x:c>
      <x:c r="L2688" t="n">
        <x:v>0</x:v>
      </x:c>
      <x:c r="M2688" t="n">
        <x:v>7</x:v>
      </x:c>
      <x:c r="N2688" s="32" t="n">
        <x:v>0.127</x:v>
      </x:c>
    </x:row>
    <x:row r="2689">
      <x:c r="A2689" t="str">
        <x:v>C02688</x:v>
      </x:c>
      <x:c r="B2689" t="n">
        <x:v>36</x:v>
      </x:c>
      <x:c r="C2689" s="30" t="n">
        <x:v>52362</x:v>
      </x:c>
      <x:c r="D2689" t="n">
        <x:v>731</x:v>
      </x:c>
      <x:c r="E2689" t="n">
        <x:v>17</x:v>
      </x:c>
      <x:c r="F2689" t="str">
        <x:v>Gold </x:v>
      </x:c>
      <x:c r="G2689" t="str">
        <x:v>Branch</x:v>
      </x:c>
      <x:c r="H2689" s="60" t="n">
        <x:v>6126</x:v>
      </x:c>
      <x:c r="I2689" s="60" t="n">
        <x:v>1108.07</x:v>
      </x:c>
      <x:c r="J2689" s="32" t="n">
        <x:v>0.507</x:v>
      </x:c>
      <x:c r="K2689" s="32" t="n">
        <x:v>0.739</x:v>
      </x:c>
      <x:c r="L2689" t="n">
        <x:v>0</x:v>
      </x:c>
      <x:c r="M2689" t="n">
        <x:v>7</x:v>
      </x:c>
      <x:c r="N2689" s="32" t="n">
        <x:v>0.08</x:v>
      </x:c>
    </x:row>
    <x:row r="2690">
      <x:c r="A2690" t="str">
        <x:v>C02689</x:v>
      </x:c>
      <x:c r="B2690" t="n">
        <x:v>37</x:v>
      </x:c>
      <x:c r="C2690" s="30" t="n">
        <x:v>55101</x:v>
      </x:c>
      <x:c r="D2690" t="n">
        <x:v>699</x:v>
      </x:c>
      <x:c r="E2690" t="n">
        <x:v>17</x:v>
      </x:c>
      <x:c r="F2690" t="str">
        <x:v>Gold</x:v>
      </x:c>
      <x:c r="G2690" t="str">
        <x:v>Digital</x:v>
      </x:c>
      <x:c r="H2690" s="60" t="n">
        <x:v>10950</x:v>
      </x:c>
      <x:c r="I2690" s="60" t="n">
        <x:v>956.9</x:v>
      </x:c>
      <x:c r="J2690" s="32" t="n">
        <x:v>0.552</x:v>
      </x:c>
      <x:c r="K2690" s="32" t="n">
        <x:v>0.629</x:v>
      </x:c>
      <x:c r="L2690" t="n">
        <x:v>0</x:v>
      </x:c>
      <x:c r="M2690" t="n">
        <x:v>7</x:v>
      </x:c>
      <x:c r="N2690" s="32" t="n">
        <x:v>0.08</x:v>
      </x:c>
    </x:row>
    <x:row r="2691">
      <x:c r="A2691" t="str">
        <x:v>C02690</x:v>
      </x:c>
      <x:c r="B2691" t="n">
        <x:v>47</x:v>
      </x:c>
      <x:c r="C2691" s="30" t="n">
        <x:v>115629</x:v>
      </x:c>
      <x:c r="D2691" t="n">
        <x:v>598</x:v>
      </x:c>
      <x:c r="E2691" t="n">
        <x:v>33</x:v>
      </x:c>
      <x:c r="F2691" t="str">
        <x:v>Gold</x:v>
      </x:c>
      <x:c r="G2691" t="str">
        <x:v>Partner</x:v>
      </x:c>
      <x:c r="H2691" s="60" t="n">
        <x:v>13667</x:v>
      </x:c>
      <x:c r="I2691" s="60" t="n">
        <x:v>1911.78</x:v>
      </x:c>
      <x:c r="J2691" s="32" t="n">
        <x:v>0.443</x:v>
      </x:c>
      <x:c r="K2691" s="32" t="n">
        <x:v>0.702</x:v>
      </x:c>
      <x:c r="L2691" t="n">
        <x:v>0</x:v>
      </x:c>
      <x:c r="M2691" t="n">
        <x:v>6</x:v>
      </x:c>
      <x:c r="N2691" s="32" t="n">
        <x:v>0.111</x:v>
      </x:c>
    </x:row>
    <x:row r="2692">
      <x:c r="A2692" t="str">
        <x:v>C02691</x:v>
      </x:c>
      <x:c r="B2692" t="n">
        <x:v>29</x:v>
      </x:c>
      <x:c r="C2692" s="30" t="n">
        <x:v>119161</x:v>
      </x:c>
      <x:c r="D2692" t="n">
        <x:v>703</x:v>
      </x:c>
      <x:c r="E2692" t="n">
        <x:v>65</x:v>
      </x:c>
      <x:c r="F2692" t="str">
        <x:v>Platinum</x:v>
      </x:c>
      <x:c r="G2692" t="str">
        <x:v>Digital</x:v>
      </x:c>
      <x:c r="H2692" s="60" t="n">
        <x:v>27538</x:v>
      </x:c>
      <x:c r="I2692" s="60" t="n">
        <x:v>2655.25</x:v>
      </x:c>
      <x:c r="J2692" s="32" t="n">
        <x:v>0.354</x:v>
      </x:c>
      <x:c r="K2692" s="32" t="n">
        <x:v>0.925</x:v>
      </x:c>
      <x:c r="L2692" t="n">
        <x:v>0</x:v>
      </x:c>
      <x:c r="M2692" t="n">
        <x:v>7</x:v>
      </x:c>
      <x:c r="N2692" s="32" t="n">
        <x:v>0.102</x:v>
      </x:c>
    </x:row>
    <x:row r="2693">
      <x:c r="A2693" t="str">
        <x:v>C02692</x:v>
      </x:c>
      <x:c r="B2693" t="n">
        <x:v>51</x:v>
      </x:c>
      <x:c r="C2693" s="30" t="n">
        <x:v>71132</x:v>
      </x:c>
      <x:c r="D2693" t="n">
        <x:v>682</x:v>
      </x:c>
      <x:c r="E2693" t="n">
        <x:v>113</x:v>
      </x:c>
      <x:c r="F2693" t="str">
        <x:v>Gold</x:v>
      </x:c>
      <x:c r="G2693" t="str">
        <x:v>Digital</x:v>
      </x:c>
      <x:c r="H2693" s="60" t="n">
        <x:v>14472</x:v>
      </x:c>
      <x:c r="I2693" s="60" t="n">
        <x:v>1516.61</x:v>
      </x:c>
      <x:c r="J2693" s="32" t="n">
        <x:v>0.376</x:v>
      </x:c>
      <x:c r="K2693" s="32" t="n">
        <x:v>0.829</x:v>
      </x:c>
      <x:c r="L2693" t="n">
        <x:v>0</x:v>
      </x:c>
      <x:c r="M2693" t="n">
        <x:v>8</x:v>
      </x:c>
      <x:c r="N2693" s="32" t="n">
        <x:v>0.103</x:v>
      </x:c>
    </x:row>
    <x:row r="2694">
      <x:c r="A2694" t="str">
        <x:v>C02693</x:v>
      </x:c>
      <x:c r="B2694" t="n">
        <x:v>63</x:v>
      </x:c>
      <x:c r="C2694" s="30" t="n">
        <x:v>96256</x:v>
      </x:c>
      <x:c r="D2694" t="n">
        <x:v>672</x:v>
      </x:c>
      <x:c r="E2694" t="n">
        <x:v>89</x:v>
      </x:c>
      <x:c r="F2694" t="str">
        <x:v>Gold</x:v>
      </x:c>
      <x:c r="G2694" t="str">
        <x:v>Direct Mail</x:v>
      </x:c>
      <x:c r="H2694" s="60" t="n">
        <x:v>13480</x:v>
      </x:c>
      <x:c r="I2694" s="60" t="n">
        <x:v>1759.54</x:v>
      </x:c>
      <x:c r="J2694" s="32" t="n">
        <x:v>0.339</x:v>
      </x:c>
      <x:c r="K2694" s="32" t="n">
        <x:v>0.728</x:v>
      </x:c>
      <x:c r="L2694" t="n">
        <x:v>0</x:v>
      </x:c>
      <x:c r="M2694" t="n">
        <x:v>5</x:v>
      </x:c>
      <x:c r="N2694" s="32" t="n">
        <x:v>0.209</x:v>
      </x:c>
    </x:row>
    <x:row r="2695">
      <x:c r="A2695" t="str">
        <x:v>C02694</x:v>
      </x:c>
      <x:c r="B2695" t="n">
        <x:v>36</x:v>
      </x:c>
      <x:c r="C2695" s="30" t="n">
        <x:v>46878</x:v>
      </x:c>
      <x:c r="D2695" t="n">
        <x:v>742</x:v>
      </x:c>
      <x:c r="E2695" t="n">
        <x:v>32</x:v>
      </x:c>
      <x:c r="F2695" t="str">
        <x:v>Classic</x:v>
      </x:c>
      <x:c r="G2695" t="str">
        <x:v>Digital</x:v>
      </x:c>
      <x:c r="H2695" s="60" t="n">
        <x:v>7862</x:v>
      </x:c>
      <x:c r="I2695" s="60" t="n">
        <x:v>898.29</x:v>
      </x:c>
      <x:c r="J2695" s="32" t="n">
        <x:v>0.319</x:v>
      </x:c>
      <x:c r="K2695" s="32" t="n">
        <x:v>0.941</x:v>
      </x:c>
      <x:c r="L2695" t="n">
        <x:v>0</x:v>
      </x:c>
      <x:c r="M2695" t="n">
        <x:v>7</x:v>
      </x:c>
      <x:c r="N2695" s="32" t="n">
        <x:v>0.099</x:v>
      </x:c>
    </x:row>
    <x:row r="2696">
      <x:c r="A2696" t="str">
        <x:v>C02695</x:v>
      </x:c>
      <x:c r="B2696" t="n">
        <x:v>38</x:v>
      </x:c>
      <x:c r="C2696" s="30" t="n">
        <x:v>120470</x:v>
      </x:c>
      <x:c r="D2696" t="n">
        <x:v>632</x:v>
      </x:c>
      <x:c r="E2696" t="n">
        <x:v>31</x:v>
      </x:c>
      <x:c r="F2696" t="str">
        <x:v>Gold</x:v>
      </x:c>
      <x:c r="G2696" t="str">
        <x:v>Direct Mail</x:v>
      </x:c>
      <x:c r="H2696" s="60" t="n">
        <x:v>13504</x:v>
      </x:c>
      <x:c r="I2696" s="60" t="n">
        <x:v>1893.5</x:v>
      </x:c>
      <x:c r="J2696" s="32" t="n">
        <x:v>0.674</x:v>
      </x:c>
      <x:c r="K2696" s="32" t="n">
        <x:v>0.84</x:v>
      </x:c>
      <x:c r="L2696" t="n">
        <x:v>0</x:v>
      </x:c>
      <x:c r="M2696" t="n">
        <x:v>8</x:v>
      </x:c>
      <x:c r="N2696" s="32" t="n">
        <x:v>0.041</x:v>
      </x:c>
    </x:row>
    <x:row r="2697">
      <x:c r="A2697" t="str">
        <x:v>C02696</x:v>
      </x:c>
      <x:c r="B2697" t="n">
        <x:v>48</x:v>
      </x:c>
      <x:c r="C2697" s="30" t="n">
        <x:v>71575</x:v>
      </x:c>
      <x:c r="D2697" t="n">
        <x:v>750</x:v>
      </x:c>
      <x:c r="E2697" t="n">
        <x:v>32</x:v>
      </x:c>
      <x:c r="F2697" t="str">
        <x:v>Gold</x:v>
      </x:c>
      <x:c r="G2697" t="str">
        <x:v>Digital</x:v>
      </x:c>
      <x:c r="H2697" s="60" t="n">
        <x:v>13196</x:v>
      </x:c>
      <x:c r="I2697" s="60" t="n">
        <x:v>1850.89</x:v>
      </x:c>
      <x:c r="J2697" s="32" t="n">
        <x:v>0.252</x:v>
      </x:c>
      <x:c r="K2697" s="32" t="n">
        <x:v>0.905</x:v>
      </x:c>
      <x:c r="L2697" t="n">
        <x:v>0</x:v>
      </x:c>
      <x:c r="M2697" t="n">
        <x:v>8</x:v>
      </x:c>
      <x:c r="N2697" s="32" t="n">
        <x:v>0.073</x:v>
      </x:c>
    </x:row>
    <x:row r="2698">
      <x:c r="A2698" t="str">
        <x:v>C02697</x:v>
      </x:c>
      <x:c r="B2698" t="n">
        <x:v>49</x:v>
      </x:c>
      <x:c r="C2698" s="30" t="n">
        <x:v>40459</x:v>
      </x:c>
      <x:c r="D2698" t="n">
        <x:v>661</x:v>
      </x:c>
      <x:c r="E2698" t="n">
        <x:v>3</x:v>
      </x:c>
      <x:c r="F2698" t="str">
        <x:v>Classic</x:v>
      </x:c>
      <x:c r="G2698" t="str">
        <x:v>Branch</x:v>
      </x:c>
      <x:c r="H2698" s="60" t="n">
        <x:v>4450</x:v>
      </x:c>
      <x:c r="I2698" s="60" t="n">
        <x:v>601.86</x:v>
      </x:c>
      <x:c r="J2698" s="32" t="n">
        <x:v>0.291</x:v>
      </x:c>
      <x:c r="K2698" s="32" t="n">
        <x:v>0.629</x:v>
      </x:c>
      <x:c r="L2698" t="n">
        <x:v>0</x:v>
      </x:c>
      <x:c r="M2698" t="n">
        <x:v>8</x:v>
      </x:c>
      <x:c r="N2698" s="32" t="n">
        <x:v>0.134</x:v>
      </x:c>
    </x:row>
    <x:row r="2699">
      <x:c r="A2699" t="str">
        <x:v>C02698</x:v>
      </x:c>
      <x:c r="B2699" t="n">
        <x:v>26</x:v>
      </x:c>
      <x:c r="C2699" s="30" t="n">
        <x:v>53860</x:v>
      </x:c>
      <x:c r="D2699" t="n">
        <x:v>662</x:v>
      </x:c>
      <x:c r="E2699" t="n">
        <x:v>32</x:v>
      </x:c>
      <x:c r="F2699" t="str">
        <x:v>Classic</x:v>
      </x:c>
      <x:c r="G2699" t="str">
        <x:v>Digital</x:v>
      </x:c>
      <x:c r="H2699" s="60" t="n">
        <x:v>4954</x:v>
      </x:c>
      <x:c r="I2699" s="60" t="n">
        <x:v>507.83</x:v>
      </x:c>
      <x:c r="J2699" s="32" t="n">
        <x:v>0.336</x:v>
      </x:c>
      <x:c r="K2699" s="32" t="n">
        <x:v>0.717</x:v>
      </x:c>
      <x:c r="L2699" t="n">
        <x:v>0</x:v>
      </x:c>
      <x:c r="M2699" t="n">
        <x:v>8</x:v>
      </x:c>
      <x:c r="N2699" s="32" t="n">
        <x:v>0.082</x:v>
      </x:c>
    </x:row>
    <x:row r="2700">
      <x:c r="A2700" t="str">
        <x:v>C02699</x:v>
      </x:c>
      <x:c r="B2700" t="n">
        <x:v>37</x:v>
      </x:c>
      <x:c r="C2700" s="30" t="n">
        <x:v>67769</x:v>
      </x:c>
      <x:c r="D2700" t="n">
        <x:v>654</x:v>
      </x:c>
      <x:c r="E2700" t="n">
        <x:v>84</x:v>
      </x:c>
      <x:c r="F2700" t="str">
        <x:v>Gold</x:v>
      </x:c>
      <x:c r="G2700" t="str">
        <x:v>Digital</x:v>
      </x:c>
      <x:c r="H2700" s="60" t="n">
        <x:v>6609</x:v>
      </x:c>
      <x:c r="I2700" s="60" t="n">
        <x:v>890.55</x:v>
      </x:c>
      <x:c r="J2700" s="32" t="n">
        <x:v>0.631</x:v>
      </x:c>
      <x:c r="K2700" s="32" t="n">
        <x:v>0.61</x:v>
      </x:c>
      <x:c r="L2700" t="n">
        <x:v>0</x:v>
      </x:c>
      <x:c r="M2700" t="n">
        <x:v>8</x:v>
      </x:c>
      <x:c r="N2700" s="32" t="n">
        <x:v>0.108</x:v>
      </x:c>
    </x:row>
    <x:row r="2701">
      <x:c r="A2701" t="str">
        <x:v>C02700</x:v>
      </x:c>
      <x:c r="B2701" t="n">
        <x:v>26</x:v>
      </x:c>
      <x:c r="C2701" s="30" t="n">
        <x:v>76291</x:v>
      </x:c>
      <x:c r="D2701" t="n">
        <x:v>780</x:v>
      </x:c>
      <x:c r="E2701" t="n">
        <x:v>26</x:v>
      </x:c>
      <x:c r="F2701" t="str">
        <x:v>Platinum</x:v>
      </x:c>
      <x:c r="G2701" t="str">
        <x:v>Partner</x:v>
      </x:c>
      <x:c r="H2701" s="60" t="n">
        <x:v>18250</x:v>
      </x:c>
      <x:c r="I2701" s="60" t="n">
        <x:v>1688.8</x:v>
      </x:c>
      <x:c r="J2701" s="32" t="n">
        <x:v>0.385</x:v>
      </x:c>
      <x:c r="K2701" s="32" t="n">
        <x:v>0.909</x:v>
      </x:c>
      <x:c r="L2701" t="n">
        <x:v>0</x:v>
      </x:c>
      <x:c r="M2701" t="n">
        <x:v>6</x:v>
      </x:c>
      <x:c r="N2701" s="32" t="n">
        <x:v>0.184</x:v>
      </x:c>
    </x:row>
    <x:row r="2702">
      <x:c r="A2702" t="str">
        <x:v>C02701</x:v>
      </x:c>
      <x:c r="B2702" t="n">
        <x:v>59</x:v>
      </x:c>
      <x:c r="C2702" s="30" t="n">
        <x:v>159556</x:v>
      </x:c>
      <x:c r="D2702" t="n">
        <x:v>643</x:v>
      </x:c>
      <x:c r="E2702" t="n">
        <x:v>38</x:v>
      </x:c>
      <x:c r="F2702" t="str">
        <x:v>Classic</x:v>
      </x:c>
      <x:c r="G2702" t="str">
        <x:v>Digital</x:v>
      </x:c>
      <x:c r="H2702" s="60" t="n">
        <x:v>11217</x:v>
      </x:c>
      <x:c r="I2702" s="60" t="n">
        <x:v>2035.46</x:v>
      </x:c>
      <x:c r="J2702" s="32" t="n">
        <x:v>0.51</x:v>
      </x:c>
      <x:c r="K2702" s="32" t="n">
        <x:v>0.778</x:v>
      </x:c>
      <x:c r="L2702" t="n">
        <x:v>0</x:v>
      </x:c>
      <x:c r="M2702" t="n">
        <x:v>5</x:v>
      </x:c>
      <x:c r="N2702" s="32" t="n">
        <x:v>0.222</x:v>
      </x:c>
    </x:row>
    <x:row r="2703">
      <x:c r="A2703" t="str">
        <x:v>C02702</x:v>
      </x:c>
      <x:c r="B2703" t="n">
        <x:v>41</x:v>
      </x:c>
      <x:c r="C2703" s="30" t="n">
        <x:v>43796</x:v>
      </x:c>
      <x:c r="D2703" t="n">
        <x:v>688</x:v>
      </x:c>
      <x:c r="E2703" t="n">
        <x:v>68</x:v>
      </x:c>
      <x:c r="F2703" t="str">
        <x:v>classic</x:v>
      </x:c>
      <x:c r="G2703" t="str">
        <x:v>Branch</x:v>
      </x:c>
      <x:c r="H2703" s="60" t="n">
        <x:v>5004</x:v>
      </x:c>
      <x:c r="I2703" s="60" t="n">
        <x:v>491.78</x:v>
      </x:c>
      <x:c r="J2703" s="32" t="n">
        <x:v>0.402</x:v>
      </x:c>
      <x:c r="K2703" s="32" t="n">
        <x:v>0.783</x:v>
      </x:c>
      <x:c r="L2703" t="n">
        <x:v>0</x:v>
      </x:c>
      <x:c r="M2703" t="n">
        <x:v>10</x:v>
      </x:c>
      <x:c r="N2703" s="32" t="n">
        <x:v>0.02</x:v>
      </x:c>
    </x:row>
    <x:row r="2704">
      <x:c r="A2704" t="str">
        <x:v>C02703</x:v>
      </x:c>
      <x:c r="B2704" t="n">
        <x:v>21</x:v>
      </x:c>
      <x:c r="C2704" s="30" t="n">
        <x:v>101143</x:v>
      </x:c>
      <x:c r="D2704" t="n">
        <x:v>600</x:v>
      </x:c>
      <x:c r="E2704" t="n">
        <x:v>89</x:v>
      </x:c>
      <x:c r="F2704" t="str">
        <x:v>GOLD</x:v>
      </x:c>
      <x:c r="G2704" t="str">
        <x:v>Partner</x:v>
      </x:c>
      <x:c r="H2704" s="60" t="n">
        <x:v>11032</x:v>
      </x:c>
      <x:c r="I2704" s="60" t="n">
        <x:v>1123.13</x:v>
      </x:c>
      <x:c r="J2704" s="32" t="n">
        <x:v>0.569</x:v>
      </x:c>
      <x:c r="K2704" s="32" t="n">
        <x:v>0.659</x:v>
      </x:c>
      <x:c r="L2704" t="n">
        <x:v>1</x:v>
      </x:c>
      <x:c r="M2704" t="n">
        <x:v>8</x:v>
      </x:c>
      <x:c r="N2704" s="32" t="n">
        <x:v>0.097</x:v>
      </x:c>
    </x:row>
    <x:row r="2705">
      <x:c r="A2705" t="str">
        <x:v>C02704</x:v>
      </x:c>
      <x:c r="B2705" t="n">
        <x:v>50</x:v>
      </x:c>
      <x:c r="C2705" s="30" t="n">
        <x:v>92543</x:v>
      </x:c>
      <x:c r="D2705" t="n">
        <x:v>636</x:v>
      </x:c>
      <x:c r="E2705" t="n">
        <x:v>33</x:v>
      </x:c>
      <x:c r="F2705" t="str">
        <x:v>Gold</x:v>
      </x:c>
      <x:c r="G2705" t="str">
        <x:v>Digital</x:v>
      </x:c>
      <x:c r="H2705" s="60" t="n">
        <x:v>12919</x:v>
      </x:c>
      <x:c r="I2705" s="60" t="n">
        <x:v>1724.27</x:v>
      </x:c>
      <x:c r="J2705" s="32" t="n">
        <x:v>0.491</x:v>
      </x:c>
      <x:c r="K2705" s="32" t="n">
        <x:v>0.692</x:v>
      </x:c>
      <x:c r="L2705" t="n">
        <x:v>0</x:v>
      </x:c>
      <x:c r="M2705" t="n">
        <x:v>6</x:v>
      </x:c>
      <x:c r="N2705" s="32" t="n">
        <x:v>0.104</x:v>
      </x:c>
    </x:row>
    <x:row r="2706">
      <x:c r="A2706" t="str">
        <x:v>C02705</x:v>
      </x:c>
      <x:c r="B2706" t="n">
        <x:v>53</x:v>
      </x:c>
      <x:c r="C2706" s="30" t="n">
        <x:v>133842</x:v>
      </x:c>
      <x:c r="D2706" t="n">
        <x:v>665</x:v>
      </x:c>
      <x:c r="E2706" t="n">
        <x:v>40</x:v>
      </x:c>
      <x:c r="F2706" t="str">
        <x:v>Platinum</x:v>
      </x:c>
      <x:c r="G2706" t="str">
        <x:v>Branch</x:v>
      </x:c>
      <x:c r="H2706" s="60" t="n">
        <x:v>27512</x:v>
      </x:c>
      <x:c r="I2706" s="60" t="n">
        <x:v>3004.56</x:v>
      </x:c>
      <x:c r="J2706" s="32" t="n">
        <x:v>0.269</x:v>
      </x:c>
      <x:c r="K2706" s="32" t="n">
        <x:v>0.762</x:v>
      </x:c>
      <x:c r="L2706" t="n">
        <x:v>0</x:v>
      </x:c>
      <x:c r="M2706" t="str"/>
      <x:c r="N2706" s="32" t="n">
        <x:v>0.174</x:v>
      </x:c>
    </x:row>
    <x:row r="2707">
      <x:c r="A2707" t="str">
        <x:v>C02706</x:v>
      </x:c>
      <x:c r="B2707" t="n">
        <x:v>21</x:v>
      </x:c>
      <x:c r="C2707" s="30" t="n">
        <x:v>74446</x:v>
      </x:c>
      <x:c r="D2707" t="n">
        <x:v>707</x:v>
      </x:c>
      <x:c r="E2707" t="n">
        <x:v>49</x:v>
      </x:c>
      <x:c r="F2707" t="str">
        <x:v>Gold</x:v>
      </x:c>
      <x:c r="G2707" t="str">
        <x:v>Direct Mail</x:v>
      </x:c>
      <x:c r="H2707" s="60" t="n">
        <x:v>13052</x:v>
      </x:c>
      <x:c r="I2707" s="60" t="n">
        <x:v>1479.29</x:v>
      </x:c>
      <x:c r="J2707" s="32" t="n">
        <x:v>0.331</x:v>
      </x:c>
      <x:c r="K2707" s="32" t="n">
        <x:v>0.807</x:v>
      </x:c>
      <x:c r="L2707" t="n">
        <x:v>0</x:v>
      </x:c>
      <x:c r="M2707" t="n">
        <x:v>6</x:v>
      </x:c>
      <x:c r="N2707" s="32" t="n">
        <x:v>0.205</x:v>
      </x:c>
    </x:row>
    <x:row r="2708">
      <x:c r="A2708" t="str">
        <x:v>C02707</x:v>
      </x:c>
      <x:c r="B2708" t="n">
        <x:v>45</x:v>
      </x:c>
      <x:c r="C2708" s="30" t="n">
        <x:v>92978</x:v>
      </x:c>
      <x:c r="D2708" t="n">
        <x:v>645</x:v>
      </x:c>
      <x:c r="E2708" t="n">
        <x:v>52</x:v>
      </x:c>
      <x:c r="F2708" t="str">
        <x:v>Gold</x:v>
      </x:c>
      <x:c r="G2708" t="str">
        <x:v>Partner</x:v>
      </x:c>
      <x:c r="H2708" s="60" t="n">
        <x:v>12357</x:v>
      </x:c>
      <x:c r="I2708" s="60" t="n">
        <x:v>1005.82</x:v>
      </x:c>
      <x:c r="J2708" s="32" t="n">
        <x:v>0.558</x:v>
      </x:c>
      <x:c r="K2708" s="32" t="n">
        <x:v>0.853</x:v>
      </x:c>
      <x:c r="L2708" t="n">
        <x:v>0</x:v>
      </x:c>
      <x:c r="M2708" t="n">
        <x:v>6</x:v>
      </x:c>
      <x:c r="N2708" s="32" t="n">
        <x:v>0.147</x:v>
      </x:c>
    </x:row>
    <x:row r="2709">
      <x:c r="A2709" t="str">
        <x:v>C02708</x:v>
      </x:c>
      <x:c r="B2709" t="n">
        <x:v>60</x:v>
      </x:c>
      <x:c r="C2709" s="30" t="n">
        <x:v>155270</x:v>
      </x:c>
      <x:c r="D2709" t="n">
        <x:v>631</x:v>
      </x:c>
      <x:c r="E2709" t="n">
        <x:v>68</x:v>
      </x:c>
      <x:c r="F2709" t="str">
        <x:v>PLATINUM</x:v>
      </x:c>
      <x:c r="G2709" t="str">
        <x:v>branch</x:v>
      </x:c>
      <x:c r="H2709" s="60" t="n">
        <x:v>29520</x:v>
      </x:c>
      <x:c r="I2709" s="60" t="n">
        <x:v>3251.14</x:v>
      </x:c>
      <x:c r="J2709" s="32" t="n">
        <x:v>0.584</x:v>
      </x:c>
      <x:c r="K2709" s="32" t="n">
        <x:v>0.611</x:v>
      </x:c>
      <x:c r="L2709" t="n">
        <x:v>0</x:v>
      </x:c>
      <x:c r="M2709" t="n">
        <x:v>7</x:v>
      </x:c>
      <x:c r="N2709" s="32" t="n">
        <x:v>0.108</x:v>
      </x:c>
    </x:row>
    <x:row r="2710">
      <x:c r="A2710" t="str">
        <x:v>C02709</x:v>
      </x:c>
      <x:c r="B2710" t="n">
        <x:v>44</x:v>
      </x:c>
      <x:c r="C2710" s="30" t="n">
        <x:v>130071</x:v>
      </x:c>
      <x:c r="D2710" t="n">
        <x:v>676</x:v>
      </x:c>
      <x:c r="E2710" t="n">
        <x:v>55</x:v>
      </x:c>
      <x:c r="F2710" t="str">
        <x:v>Platinum</x:v>
      </x:c>
      <x:c r="G2710" t="str">
        <x:v>Partner</x:v>
      </x:c>
      <x:c r="H2710" s="60" t="n">
        <x:v>27782</x:v>
      </x:c>
      <x:c r="I2710" s="60" t="n">
        <x:v>2590.69</x:v>
      </x:c>
      <x:c r="J2710" s="32" t="n">
        <x:v>0.25</x:v>
      </x:c>
      <x:c r="K2710" s="32" t="n">
        <x:v>0.808</x:v>
      </x:c>
      <x:c r="L2710" t="n">
        <x:v>0</x:v>
      </x:c>
      <x:c r="M2710" t="n">
        <x:v>9</x:v>
      </x:c>
      <x:c r="N2710" s="32" t="n">
        <x:v>0.023</x:v>
      </x:c>
    </x:row>
    <x:row r="2711">
      <x:c r="A2711" t="str">
        <x:v>C02710</x:v>
      </x:c>
      <x:c r="B2711" t="n">
        <x:v>36</x:v>
      </x:c>
      <x:c r="C2711" s="30" t="n">
        <x:v>117519</x:v>
      </x:c>
      <x:c r="D2711" t="n">
        <x:v>632</x:v>
      </x:c>
      <x:c r="E2711" t="n">
        <x:v>8</x:v>
      </x:c>
      <x:c r="F2711" t="str">
        <x:v>Gold</x:v>
      </x:c>
      <x:c r="G2711" t="str">
        <x:v>Direct Mail</x:v>
      </x:c>
      <x:c r="H2711" s="60" t="n">
        <x:v>12814</x:v>
      </x:c>
      <x:c r="I2711" s="60" t="n">
        <x:v>1700.01</x:v>
      </x:c>
      <x:c r="J2711" s="32" t="n">
        <x:v>0.502</x:v>
      </x:c>
      <x:c r="K2711" s="32" t="n">
        <x:v>0.678</x:v>
      </x:c>
      <x:c r="L2711" t="n">
        <x:v>0</x:v>
      </x:c>
      <x:c r="M2711" t="str"/>
      <x:c r="N2711" s="32" t="n">
        <x:v>0.209</x:v>
      </x:c>
    </x:row>
    <x:row r="2712">
      <x:c r="A2712" t="str">
        <x:v>C02711</x:v>
      </x:c>
      <x:c r="B2712" t="n">
        <x:v>45</x:v>
      </x:c>
      <x:c r="C2712" s="30" t="n">
        <x:v>68609</x:v>
      </x:c>
      <x:c r="D2712" t="n">
        <x:v>623</x:v>
      </x:c>
      <x:c r="E2712" t="n">
        <x:v>65</x:v>
      </x:c>
      <x:c r="F2712" t="str">
        <x:v>Classic</x:v>
      </x:c>
      <x:c r="G2712" t="str">
        <x:v>Digital</x:v>
      </x:c>
      <x:c r="H2712" s="60" t="n">
        <x:v>4741</x:v>
      </x:c>
      <x:c r="I2712" s="60" t="n">
        <x:v>150</x:v>
      </x:c>
      <x:c r="J2712" s="32" t="n">
        <x:v>0.65</x:v>
      </x:c>
      <x:c r="K2712" s="32" t="n">
        <x:v>0.716</x:v>
      </x:c>
      <x:c r="L2712" t="n">
        <x:v>0</x:v>
      </x:c>
      <x:c r="M2712" t="n">
        <x:v>7</x:v>
      </x:c>
      <x:c r="N2712" s="32" t="n">
        <x:v>0.117</x:v>
      </x:c>
    </x:row>
    <x:row r="2713">
      <x:c r="A2713" t="str">
        <x:v>C02712</x:v>
      </x:c>
      <x:c r="B2713" t="n">
        <x:v>21</x:v>
      </x:c>
      <x:c r="C2713" s="30" t="n">
        <x:v>79356</x:v>
      </x:c>
      <x:c r="D2713" t="n">
        <x:v>632</x:v>
      </x:c>
      <x:c r="E2713" t="n">
        <x:v>116</x:v>
      </x:c>
      <x:c r="F2713" t="str">
        <x:v>Gold</x:v>
      </x:c>
      <x:c r="G2713" t="str">
        <x:v>Branch</x:v>
      </x:c>
      <x:c r="H2713" s="60" t="n">
        <x:v>8773</x:v>
      </x:c>
      <x:c r="I2713" s="60" t="n">
        <x:v>1128.09</x:v>
      </x:c>
      <x:c r="J2713" s="32" t="n">
        <x:v>0.708</x:v>
      </x:c>
      <x:c r="K2713" s="32" t="n">
        <x:v>0.719</x:v>
      </x:c>
      <x:c r="L2713" t="n">
        <x:v>0</x:v>
      </x:c>
      <x:c r="M2713" t="n">
        <x:v>8</x:v>
      </x:c>
      <x:c r="N2713" s="32" t="n">
        <x:v>0.041</x:v>
      </x:c>
    </x:row>
    <x:row r="2714">
      <x:c r="A2714" t="str">
        <x:v>C02713</x:v>
      </x:c>
      <x:c r="B2714" t="n">
        <x:v>23</x:v>
      </x:c>
      <x:c r="C2714" s="30" t="n">
        <x:v>63957</x:v>
      </x:c>
      <x:c r="D2714" t="n">
        <x:v>651</x:v>
      </x:c>
      <x:c r="E2714" t="n">
        <x:v>16</x:v>
      </x:c>
      <x:c r="F2714" t="str">
        <x:v>Classic</x:v>
      </x:c>
      <x:c r="G2714" t="str">
        <x:v>Digital</x:v>
      </x:c>
      <x:c r="H2714" s="60" t="n">
        <x:v>4082</x:v>
      </x:c>
      <x:c r="I2714" s="60" t="n">
        <x:v>1255.85</x:v>
      </x:c>
      <x:c r="J2714" s="32" t="n">
        <x:v>0.311</x:v>
      </x:c>
      <x:c r="K2714" s="32" t="n">
        <x:v>0.7</x:v>
      </x:c>
      <x:c r="L2714" t="n">
        <x:v>0</x:v>
      </x:c>
      <x:c r="M2714" t="n">
        <x:v>7</x:v>
      </x:c>
      <x:c r="N2714" s="32" t="n">
        <x:v>0.138</x:v>
      </x:c>
    </x:row>
    <x:row r="2715">
      <x:c r="A2715" t="str">
        <x:v>C02714</x:v>
      </x:c>
      <x:c r="B2715" t="n">
        <x:v>32</x:v>
      </x:c>
      <x:c r="C2715" s="30" t="n">
        <x:v>82391</x:v>
      </x:c>
      <x:c r="D2715" t="n">
        <x:v>631</x:v>
      </x:c>
      <x:c r="E2715" t="n">
        <x:v>54</x:v>
      </x:c>
      <x:c r="F2715" t="str">
        <x:v>Gold</x:v>
      </x:c>
      <x:c r="G2715" t="str">
        <x:v>Branch</x:v>
      </x:c>
      <x:c r="H2715" s="60" t="n">
        <x:v>10200</x:v>
      </x:c>
      <x:c r="I2715" s="60" t="n">
        <x:v>1513.15</x:v>
      </x:c>
      <x:c r="J2715" s="32" t="n">
        <x:v>0.602</x:v>
      </x:c>
      <x:c r="K2715" s="32" t="n">
        <x:v>0.618</x:v>
      </x:c>
      <x:c r="L2715" t="n">
        <x:v>1</x:v>
      </x:c>
      <x:c r="M2715" t="n">
        <x:v>4</x:v>
      </x:c>
      <x:c r="N2715" s="32" t="n">
        <x:v>0.231</x:v>
      </x:c>
    </x:row>
    <x:row r="2716">
      <x:c r="A2716" t="str">
        <x:v>C02715</x:v>
      </x:c>
      <x:c r="B2716" t="n">
        <x:v>49</x:v>
      </x:c>
      <x:c r="C2716" s="30" t="n">
        <x:v>67360</x:v>
      </x:c>
      <x:c r="D2716" t="n">
        <x:v>760</x:v>
      </x:c>
      <x:c r="E2716" t="n">
        <x:v>123</x:v>
      </x:c>
      <x:c r="F2716" t="str">
        <x:v>Gold</x:v>
      </x:c>
      <x:c r="G2716" t="str">
        <x:v>Digital</x:v>
      </x:c>
      <x:c r="H2716" s="60" t="n">
        <x:v>12372</x:v>
      </x:c>
      <x:c r="I2716" s="60" t="n">
        <x:v>1053.6</x:v>
      </x:c>
      <x:c r="J2716" s="32" t="n">
        <x:v>0.392</x:v>
      </x:c>
      <x:c r="K2716" s="32" t="n">
        <x:v>0.852</x:v>
      </x:c>
      <x:c r="L2716" t="n">
        <x:v>0</x:v>
      </x:c>
      <x:c r="M2716" t="n">
        <x:v>8</x:v>
      </x:c>
      <x:c r="N2716" s="32" t="n">
        <x:v>0.073</x:v>
      </x:c>
    </x:row>
    <x:row r="2717">
      <x:c r="A2717" t="str">
        <x:v>C02716</x:v>
      </x:c>
      <x:c r="B2717" t="n">
        <x:v>35</x:v>
      </x:c>
      <x:c r="C2717" s="30" t="n">
        <x:v>254061</x:v>
      </x:c>
      <x:c r="D2717" t="n">
        <x:v>684</x:v>
      </x:c>
      <x:c r="E2717" t="n">
        <x:v>38</x:v>
      </x:c>
      <x:c r="F2717" t="str">
        <x:v>Platinum</x:v>
      </x:c>
      <x:c r="G2717" t="str">
        <x:v>Partner</x:v>
      </x:c>
      <x:c r="H2717" s="60" t="n">
        <x:v>40000</x:v>
      </x:c>
      <x:c r="I2717" s="60" t="n">
        <x:v>4867.86</x:v>
      </x:c>
      <x:c r="J2717" s="32" t="n">
        <x:v>0.294</x:v>
      </x:c>
      <x:c r="K2717" s="32" t="n">
        <x:v>0.636</x:v>
      </x:c>
      <x:c r="L2717" t="n">
        <x:v>1</x:v>
      </x:c>
      <x:c r="M2717" t="str"/>
      <x:c r="N2717" s="32" t="n">
        <x:v>0.056</x:v>
      </x:c>
    </x:row>
    <x:row r="2718">
      <x:c r="A2718" t="str">
        <x:v>C02717</x:v>
      </x:c>
      <x:c r="B2718" t="n">
        <x:v>39</x:v>
      </x:c>
      <x:c r="C2718" s="30" t="n">
        <x:v>136001</x:v>
      </x:c>
      <x:c r="D2718" t="n">
        <x:v>630</x:v>
      </x:c>
      <x:c r="E2718" t="n">
        <x:v>23</x:v>
      </x:c>
      <x:c r="F2718" t="str">
        <x:v>Platinum</x:v>
      </x:c>
      <x:c r="G2718" t="str">
        <x:v>Branch</x:v>
      </x:c>
      <x:c r="H2718" s="60" t="n">
        <x:v>25497</x:v>
      </x:c>
      <x:c r="I2718" s="60" t="n">
        <x:v>2933.82</x:v>
      </x:c>
      <x:c r="J2718" s="32" t="n">
        <x:v>0.375</x:v>
      </x:c>
      <x:c r="K2718" s="32" t="n">
        <x:v>0.573</x:v>
      </x:c>
      <x:c r="L2718" t="n">
        <x:v>0</x:v>
      </x:c>
      <x:c r="M2718" t="n">
        <x:v>7</x:v>
      </x:c>
      <x:c r="N2718" s="32" t="n">
        <x:v>0.152</x:v>
      </x:c>
    </x:row>
    <x:row r="2719">
      <x:c r="A2719" t="str">
        <x:v>C02718</x:v>
      </x:c>
      <x:c r="B2719" t="n">
        <x:v>23</x:v>
      </x:c>
      <x:c r="C2719" s="30" t="n">
        <x:v>83761</x:v>
      </x:c>
      <x:c r="D2719" t="n">
        <x:v>702</x:v>
      </x:c>
      <x:c r="E2719" t="n">
        <x:v>31</x:v>
      </x:c>
      <x:c r="F2719" t="str">
        <x:v>Gold</x:v>
      </x:c>
      <x:c r="G2719" t="str">
        <x:v>Digital</x:v>
      </x:c>
      <x:c r="H2719" s="60" t="n">
        <x:v>11776</x:v>
      </x:c>
      <x:c r="I2719" s="60" t="n">
        <x:v>1140.13</x:v>
      </x:c>
      <x:c r="J2719" s="32" t="n">
        <x:v>0.258</x:v>
      </x:c>
      <x:c r="K2719" s="32" t="n">
        <x:v>0.763</x:v>
      </x:c>
      <x:c r="L2719" t="n">
        <x:v>0</x:v>
      </x:c>
      <x:c r="M2719" t="n">
        <x:v>8</x:v>
      </x:c>
      <x:c r="N2719" s="32" t="n">
        <x:v>0.023</x:v>
      </x:c>
    </x:row>
    <x:row r="2720">
      <x:c r="A2720" t="str">
        <x:v>C02719</x:v>
      </x:c>
      <x:c r="B2720" t="n">
        <x:v>63</x:v>
      </x:c>
      <x:c r="C2720" s="30" t="n">
        <x:v>77025</x:v>
      </x:c>
      <x:c r="D2720" t="n">
        <x:v>626</x:v>
      </x:c>
      <x:c r="E2720" t="n">
        <x:v>110</x:v>
      </x:c>
      <x:c r="F2720" t="str">
        <x:v>Gold</x:v>
      </x:c>
      <x:c r="G2720" t="str">
        <x:v>Digital</x:v>
      </x:c>
      <x:c r="H2720" s="60" t="n">
        <x:v>9917</x:v>
      </x:c>
      <x:c r="I2720" s="60" t="n">
        <x:v>1228.36</x:v>
      </x:c>
      <x:c r="J2720" s="32" t="n">
        <x:v>0.438</x:v>
      </x:c>
      <x:c r="K2720" s="32" t="n">
        <x:v>0.738</x:v>
      </x:c>
      <x:c r="L2720" t="n">
        <x:v>0</x:v>
      </x:c>
      <x:c r="M2720" t="n">
        <x:v>7</x:v>
      </x:c>
      <x:c r="N2720" s="32" t="n">
        <x:v>0.137</x:v>
      </x:c>
    </x:row>
    <x:row r="2721">
      <x:c r="A2721" t="str">
        <x:v>C02720</x:v>
      </x:c>
      <x:c r="B2721" t="n">
        <x:v>44</x:v>
      </x:c>
      <x:c r="C2721" s="30" t="n">
        <x:v>77776</x:v>
      </x:c>
      <x:c r="D2721" t="n">
        <x:v>545</x:v>
      </x:c>
      <x:c r="E2721" t="n">
        <x:v>16</x:v>
      </x:c>
      <x:c r="F2721" t="str">
        <x:v>Classic</x:v>
      </x:c>
      <x:c r="G2721" t="str">
        <x:v>Digital</x:v>
      </x:c>
      <x:c r="H2721" s="60" t="n">
        <x:v>4305</x:v>
      </x:c>
      <x:c r="I2721" s="60" t="n">
        <x:v>834.49</x:v>
      </x:c>
      <x:c r="J2721" s="32" t="n">
        <x:v>0.596</x:v>
      </x:c>
      <x:c r="K2721" s="32" t="n">
        <x:v>0.724</x:v>
      </x:c>
      <x:c r="L2721" t="n">
        <x:v>1</x:v>
      </x:c>
      <x:c r="M2721" t="n">
        <x:v>9</x:v>
      </x:c>
      <x:c r="N2721" s="32" t="n">
        <x:v>0.03</x:v>
      </x:c>
    </x:row>
    <x:row r="2722">
      <x:c r="A2722" t="str">
        <x:v>C02721</x:v>
      </x:c>
      <x:c r="B2722" t="n">
        <x:v>47</x:v>
      </x:c>
      <x:c r="C2722" s="30" t="n">
        <x:v>72610</x:v>
      </x:c>
      <x:c r="D2722" t="n">
        <x:v>700</x:v>
      </x:c>
      <x:c r="E2722" t="n">
        <x:v>51</x:v>
      </x:c>
      <x:c r="F2722" t="str">
        <x:v>Gold</x:v>
      </x:c>
      <x:c r="G2722" t="str">
        <x:v>Digital</x:v>
      </x:c>
      <x:c r="H2722" s="60" t="n">
        <x:v>8686</x:v>
      </x:c>
      <x:c r="I2722" s="60" t="n">
        <x:v>1177.56</x:v>
      </x:c>
      <x:c r="J2722" s="32" t="n">
        <x:v>0.484</x:v>
      </x:c>
      <x:c r="K2722" s="32" t="n">
        <x:v>0.847</x:v>
      </x:c>
      <x:c r="L2722" t="n">
        <x:v>0</x:v>
      </x:c>
      <x:c r="M2722" t="n">
        <x:v>7</x:v>
      </x:c>
      <x:c r="N2722" s="32" t="n">
        <x:v>0.099</x:v>
      </x:c>
    </x:row>
    <x:row r="2723">
      <x:c r="A2723" t="str">
        <x:v>C02722</x:v>
      </x:c>
      <x:c r="B2723" t="n">
        <x:v>54</x:v>
      </x:c>
      <x:c r="C2723" s="30" t="n">
        <x:v>84325</x:v>
      </x:c>
      <x:c r="D2723" t="n">
        <x:v>680</x:v>
      </x:c>
      <x:c r="E2723" t="n">
        <x:v>56</x:v>
      </x:c>
      <x:c r="F2723" t="str">
        <x:v>Gold</x:v>
      </x:c>
      <x:c r="G2723" t="str">
        <x:v>Digital</x:v>
      </x:c>
      <x:c r="H2723" s="60" t="n">
        <x:v>10225</x:v>
      </x:c>
      <x:c r="I2723" s="60" t="n">
        <x:v>1565.26</x:v>
      </x:c>
      <x:c r="J2723" s="32" t="n">
        <x:v>0.248</x:v>
      </x:c>
      <x:c r="K2723" s="32" t="n">
        <x:v>0.815</x:v>
      </x:c>
      <x:c r="L2723" t="n">
        <x:v>0</x:v>
      </x:c>
      <x:c r="M2723" t="n">
        <x:v>9</x:v>
      </x:c>
      <x:c r="N2723" s="32" t="n">
        <x:v>0.02</x:v>
      </x:c>
    </x:row>
    <x:row r="2724">
      <x:c r="A2724" t="str">
        <x:v>C02723</x:v>
      </x:c>
      <x:c r="B2724" t="n">
        <x:v>40</x:v>
      </x:c>
      <x:c r="C2724" s="30" t="n">
        <x:v>127615</x:v>
      </x:c>
      <x:c r="D2724" t="n">
        <x:v>609</x:v>
      </x:c>
      <x:c r="E2724" t="n">
        <x:v>21</x:v>
      </x:c>
      <x:c r="F2724" t="str">
        <x:v>Gold</x:v>
      </x:c>
      <x:c r="G2724" t="str">
        <x:v>Digital</x:v>
      </x:c>
      <x:c r="H2724" s="60" t="n">
        <x:v>13490</x:v>
      </x:c>
      <x:c r="I2724" s="60" t="n">
        <x:v>1891.42</x:v>
      </x:c>
      <x:c r="J2724" s="32" t="n">
        <x:v>0.464</x:v>
      </x:c>
      <x:c r="K2724" s="32" t="n">
        <x:v>0.69</x:v>
      </x:c>
      <x:c r="L2724" t="n">
        <x:v>1</x:v>
      </x:c>
      <x:c r="M2724" t="n">
        <x:v>8</x:v>
      </x:c>
      <x:c r="N2724" s="32" t="n">
        <x:v>0.044</x:v>
      </x:c>
    </x:row>
    <x:row r="2725">
      <x:c r="A2725" t="str">
        <x:v>C02724</x:v>
      </x:c>
      <x:c r="B2725" t="n">
        <x:v>57</x:v>
      </x:c>
      <x:c r="C2725" s="30" t="n">
        <x:v>28000</x:v>
      </x:c>
      <x:c r="D2725" t="n">
        <x:v>616</x:v>
      </x:c>
      <x:c r="E2725" t="n">
        <x:v>17</x:v>
      </x:c>
      <x:c r="F2725" t="str">
        <x:v>Classic</x:v>
      </x:c>
      <x:c r="G2725" t="str">
        <x:v>Direct Mail</x:v>
      </x:c>
      <x:c r="H2725" s="60" t="n">
        <x:v>8090</x:v>
      </x:c>
      <x:c r="I2725" s="60" t="n">
        <x:v>874.48</x:v>
      </x:c>
      <x:c r="J2725" s="32" t="n">
        <x:v>0.517</x:v>
      </x:c>
      <x:c r="K2725" s="32" t="n">
        <x:v>0.683</x:v>
      </x:c>
      <x:c r="L2725" t="n">
        <x:v>0</x:v>
      </x:c>
      <x:c r="M2725" t="str"/>
      <x:c r="N2725" s="32" t="n">
        <x:v>0.029</x:v>
      </x:c>
    </x:row>
    <x:row r="2726">
      <x:c r="A2726" t="str">
        <x:v>C02725</x:v>
      </x:c>
      <x:c r="B2726" t="n">
        <x:v>31</x:v>
      </x:c>
      <x:c r="C2726" s="30" t="n">
        <x:v>110641</x:v>
      </x:c>
      <x:c r="D2726" t="n">
        <x:v>681</x:v>
      </x:c>
      <x:c r="E2726" t="n">
        <x:v>18</x:v>
      </x:c>
      <x:c r="F2726" t="str">
        <x:v>Platinum</x:v>
      </x:c>
      <x:c r="G2726" t="str">
        <x:v>Direct Mail</x:v>
      </x:c>
      <x:c r="H2726" s="60" t="n">
        <x:v>25950</x:v>
      </x:c>
      <x:c r="I2726" s="60" t="n">
        <x:v>3197.28</x:v>
      </x:c>
      <x:c r="J2726" s="32" t="n">
        <x:v>0.398</x:v>
      </x:c>
      <x:c r="K2726" s="32" t="n">
        <x:v>0.8</x:v>
      </x:c>
      <x:c r="L2726" t="n">
        <x:v>0</x:v>
      </x:c>
      <x:c r="M2726" t="n">
        <x:v>6</x:v>
      </x:c>
      <x:c r="N2726" s="32" t="n">
        <x:v>0.144</x:v>
      </x:c>
    </x:row>
    <x:row r="2727">
      <x:c r="A2727" t="str">
        <x:v>C02726</x:v>
      </x:c>
      <x:c r="B2727" t="n">
        <x:v>39</x:v>
      </x:c>
      <x:c r="C2727" s="30" t="n">
        <x:v>70233</x:v>
      </x:c>
      <x:c r="D2727" t="n">
        <x:v>760</x:v>
      </x:c>
      <x:c r="E2727" t="n">
        <x:v>20</x:v>
      </x:c>
      <x:c r="F2727" t="str">
        <x:v>Gold</x:v>
      </x:c>
      <x:c r="G2727" t="str">
        <x:v>Digital</x:v>
      </x:c>
      <x:c r="H2727" s="60" t="n">
        <x:v>14267</x:v>
      </x:c>
      <x:c r="I2727" s="60" t="n">
        <x:v>1031.06</x:v>
      </x:c>
      <x:c r="J2727" s="32" t="n">
        <x:v>0.346</x:v>
      </x:c>
      <x:c r="K2727" s="32" t="n">
        <x:v>0.959</x:v>
      </x:c>
      <x:c r="L2727" t="n">
        <x:v>0</x:v>
      </x:c>
      <x:c r="M2727" t="n">
        <x:v>8</x:v>
      </x:c>
      <x:c r="N2727" s="32" t="n">
        <x:v>0.039</x:v>
      </x:c>
    </x:row>
    <x:row r="2728">
      <x:c r="A2728" t="str">
        <x:v>C02727</x:v>
      </x:c>
      <x:c r="B2728" t="n">
        <x:v>52</x:v>
      </x:c>
      <x:c r="C2728" s="30" t="n">
        <x:v>101481</x:v>
      </x:c>
      <x:c r="D2728" t="n">
        <x:v>610</x:v>
      </x:c>
      <x:c r="E2728" t="n">
        <x:v>51</x:v>
      </x:c>
      <x:c r="F2728" t="str">
        <x:v>Gold</x:v>
      </x:c>
      <x:c r="G2728" t="str">
        <x:v>Branch</x:v>
      </x:c>
      <x:c r="H2728" s="60" t="n">
        <x:v>12154</x:v>
      </x:c>
      <x:c r="I2728" s="60" t="n">
        <x:v>1043.57</x:v>
      </x:c>
      <x:c r="J2728" s="32" t="n">
        <x:v>0.517</x:v>
      </x:c>
      <x:c r="K2728" s="32" t="n">
        <x:v>0.672</x:v>
      </x:c>
      <x:c r="L2728" t="n">
        <x:v>0</x:v>
      </x:c>
      <x:c r="M2728" t="n">
        <x:v>9</x:v>
      </x:c>
      <x:c r="N2728" s="32" t="n">
        <x:v>0.02</x:v>
      </x:c>
    </x:row>
    <x:row r="2729">
      <x:c r="A2729" t="str">
        <x:v>C02728</x:v>
      </x:c>
      <x:c r="B2729" t="n">
        <x:v>33</x:v>
      </x:c>
      <x:c r="C2729" s="30" t="n">
        <x:v>74212</x:v>
      </x:c>
      <x:c r="D2729" t="n">
        <x:v>628</x:v>
      </x:c>
      <x:c r="E2729" t="n">
        <x:v>63</x:v>
      </x:c>
      <x:c r="F2729" t="str">
        <x:v>Classic</x:v>
      </x:c>
      <x:c r="G2729" t="str">
        <x:v>Branch</x:v>
      </x:c>
      <x:c r="H2729" s="60" t="n">
        <x:v>6381</x:v>
      </x:c>
      <x:c r="I2729" s="60" t="n">
        <x:v>295.64</x:v>
      </x:c>
      <x:c r="J2729" s="32" t="n">
        <x:v>0.342</x:v>
      </x:c>
      <x:c r="K2729" s="32" t="n">
        <x:v>0.599</x:v>
      </x:c>
      <x:c r="L2729" t="n">
        <x:v>1</x:v>
      </x:c>
      <x:c r="M2729" t="n">
        <x:v>6</x:v>
      </x:c>
      <x:c r="N2729" s="32" t="n">
        <x:v>0.197</x:v>
      </x:c>
    </x:row>
    <x:row r="2730">
      <x:c r="A2730" t="str">
        <x:v>C02729</x:v>
      </x:c>
      <x:c r="B2730" t="n">
        <x:v>31</x:v>
      </x:c>
      <x:c r="C2730" s="30" t="n">
        <x:v>51130</x:v>
      </x:c>
      <x:c r="D2730" t="n">
        <x:v>642</x:v>
      </x:c>
      <x:c r="E2730" t="n">
        <x:v>89</x:v>
      </x:c>
      <x:c r="F2730" t="str">
        <x:v>Classic</x:v>
      </x:c>
      <x:c r="G2730" t="str">
        <x:v>Direct Mail</x:v>
      </x:c>
      <x:c r="H2730" s="60" t="n">
        <x:v>2152</x:v>
      </x:c>
      <x:c r="I2730" s="60" t="n">
        <x:v>182.46</x:v>
      </x:c>
      <x:c r="J2730" s="32" t="n">
        <x:v>0.382</x:v>
      </x:c>
      <x:c r="K2730" s="32" t="n">
        <x:v>0.638</x:v>
      </x:c>
      <x:c r="L2730" t="n">
        <x:v>0</x:v>
      </x:c>
      <x:c r="M2730" t="n">
        <x:v>7</x:v>
      </x:c>
      <x:c r="N2730" s="32" t="n">
        <x:v>0.093</x:v>
      </x:c>
    </x:row>
    <x:row r="2731">
      <x:c r="A2731" t="str">
        <x:v>C02730</x:v>
      </x:c>
      <x:c r="B2731" t="n">
        <x:v>54</x:v>
      </x:c>
      <x:c r="C2731" s="30" t="n">
        <x:v>66361</x:v>
      </x:c>
      <x:c r="D2731" t="n">
        <x:v>606</x:v>
      </x:c>
      <x:c r="E2731" t="n">
        <x:v>16</x:v>
      </x:c>
      <x:c r="F2731" t="str">
        <x:v>Classic</x:v>
      </x:c>
      <x:c r="G2731" t="str">
        <x:v>Direct Mail</x:v>
      </x:c>
      <x:c r="H2731" s="60" t="n">
        <x:v>6076</x:v>
      </x:c>
      <x:c r="I2731" s="60" t="n">
        <x:v>647.98</x:v>
      </x:c>
      <x:c r="J2731" s="32" t="n">
        <x:v>0.401</x:v>
      </x:c>
      <x:c r="K2731" s="32" t="n">
        <x:v>0.501</x:v>
      </x:c>
      <x:c r="L2731" t="n">
        <x:v>0</x:v>
      </x:c>
      <x:c r="M2731" t="n">
        <x:v>9</x:v>
      </x:c>
      <x:c r="N2731" s="32" t="n">
        <x:v>0.02</x:v>
      </x:c>
    </x:row>
    <x:row r="2732">
      <x:c r="A2732" t="str">
        <x:v>C02731</x:v>
      </x:c>
      <x:c r="B2732" t="n">
        <x:v>57</x:v>
      </x:c>
      <x:c r="C2732" s="30" t="n">
        <x:v>102995</x:v>
      </x:c>
      <x:c r="D2732" t="n">
        <x:v>736</x:v>
      </x:c>
      <x:c r="E2732" t="n">
        <x:v>25</x:v>
      </x:c>
      <x:c r="F2732" t="str">
        <x:v>Platinum</x:v>
      </x:c>
      <x:c r="G2732" t="str">
        <x:v>digital</x:v>
      </x:c>
      <x:c r="H2732" s="60" t="n">
        <x:v>20443</x:v>
      </x:c>
      <x:c r="I2732" s="60" t="n">
        <x:v>2315.58</x:v>
      </x:c>
      <x:c r="J2732" s="32" t="n">
        <x:v>0.41</x:v>
      </x:c>
      <x:c r="K2732" s="32" t="n">
        <x:v>0.753</x:v>
      </x:c>
      <x:c r="L2732" t="n">
        <x:v>0</x:v>
      </x:c>
      <x:c r="M2732" t="n">
        <x:v>8</x:v>
      </x:c>
      <x:c r="N2732" s="32" t="n">
        <x:v>0.064</x:v>
      </x:c>
    </x:row>
    <x:row r="2733">
      <x:c r="A2733" t="str">
        <x:v>C02732</x:v>
      </x:c>
      <x:c r="B2733" t="n">
        <x:v>38</x:v>
      </x:c>
      <x:c r="C2733" s="30" t="n">
        <x:v>98554</x:v>
      </x:c>
      <x:c r="D2733" t="n">
        <x:v>652</x:v>
      </x:c>
      <x:c r="E2733" t="n">
        <x:v>33</x:v>
      </x:c>
      <x:c r="F2733" t="str">
        <x:v> Gold</x:v>
      </x:c>
      <x:c r="G2733" t="str">
        <x:v>Partner</x:v>
      </x:c>
      <x:c r="H2733" s="60" t="n">
        <x:v>15301</x:v>
      </x:c>
      <x:c r="I2733" s="60" t="n">
        <x:v>1682.72</x:v>
      </x:c>
      <x:c r="J2733" s="32" t="n">
        <x:v>0.43</x:v>
      </x:c>
      <x:c r="K2733" s="32" t="n">
        <x:v>0.77</x:v>
      </x:c>
      <x:c r="L2733" t="n">
        <x:v>0</x:v>
      </x:c>
      <x:c r="M2733" t="n">
        <x:v>8</x:v>
      </x:c>
      <x:c r="N2733" s="32" t="n">
        <x:v>0.026</x:v>
      </x:c>
    </x:row>
    <x:row r="2734">
      <x:c r="A2734" t="str">
        <x:v>C02733</x:v>
      </x:c>
      <x:c r="B2734" t="n">
        <x:v>38</x:v>
      </x:c>
      <x:c r="C2734" s="30" t="n">
        <x:v>108987</x:v>
      </x:c>
      <x:c r="D2734" t="n">
        <x:v>711</x:v>
      </x:c>
      <x:c r="E2734" t="n">
        <x:v>25</x:v>
      </x:c>
      <x:c r="F2734" t="str">
        <x:v>Classic</x:v>
      </x:c>
      <x:c r="G2734" t="str">
        <x:v>Branch</x:v>
      </x:c>
      <x:c r="H2734" s="60" t="n">
        <x:v>10699</x:v>
      </x:c>
      <x:c r="I2734" s="60" t="n">
        <x:v>1387.05</x:v>
      </x:c>
      <x:c r="J2734" s="32" t="n">
        <x:v>0.282</x:v>
      </x:c>
      <x:c r="K2734" s="32" t="n">
        <x:v>0.675</x:v>
      </x:c>
      <x:c r="L2734" t="n">
        <x:v>0</x:v>
      </x:c>
      <x:c r="M2734" t="n">
        <x:v>6</x:v>
      </x:c>
      <x:c r="N2734" s="32" t="n">
        <x:v>0.13</x:v>
      </x:c>
    </x:row>
    <x:row r="2735">
      <x:c r="A2735" t="str">
        <x:v>C02734</x:v>
      </x:c>
      <x:c r="B2735" t="n">
        <x:v>48</x:v>
      </x:c>
      <x:c r="C2735" s="30" t="n">
        <x:v>30555</x:v>
      </x:c>
      <x:c r="D2735" t="n">
        <x:v>703</x:v>
      </x:c>
      <x:c r="E2735" t="n">
        <x:v>69</x:v>
      </x:c>
      <x:c r="F2735" t="str">
        <x:v>Classic</x:v>
      </x:c>
      <x:c r="G2735" t="str">
        <x:v>Digital</x:v>
      </x:c>
      <x:c r="H2735" s="60" t="n">
        <x:v>4585</x:v>
      </x:c>
      <x:c r="I2735" s="60" t="n">
        <x:v>763.37</x:v>
      </x:c>
      <x:c r="J2735" s="32" t="n">
        <x:v>0.287</x:v>
      </x:c>
      <x:c r="K2735" s="32" t="n">
        <x:v>0.789</x:v>
      </x:c>
      <x:c r="L2735" t="n">
        <x:v>0</x:v>
      </x:c>
      <x:c r="M2735" t="n">
        <x:v>10</x:v>
      </x:c>
      <x:c r="N2735" s="32" t="n">
        <x:v>0.02</x:v>
      </x:c>
    </x:row>
    <x:row r="2736">
      <x:c r="A2736" t="str">
        <x:v>C02735</x:v>
      </x:c>
      <x:c r="B2736" t="n">
        <x:v>41</x:v>
      </x:c>
      <x:c r="C2736" s="30" t="n">
        <x:v>49219</x:v>
      </x:c>
      <x:c r="D2736" t="n">
        <x:v>678</x:v>
      </x:c>
      <x:c r="E2736" t="n">
        <x:v>24</x:v>
      </x:c>
      <x:c r="F2736" t="str">
        <x:v>Classic</x:v>
      </x:c>
      <x:c r="G2736" t="str">
        <x:v>Direct Mail</x:v>
      </x:c>
      <x:c r="H2736" s="60" t="n">
        <x:v>4545</x:v>
      </x:c>
      <x:c r="I2736" s="60" t="n">
        <x:v>344.95</x:v>
      </x:c>
      <x:c r="J2736" s="32" t="n">
        <x:v>0.425</x:v>
      </x:c>
      <x:c r="K2736" s="32" t="n">
        <x:v>0.763</x:v>
      </x:c>
      <x:c r="L2736" t="n">
        <x:v>0</x:v>
      </x:c>
      <x:c r="M2736" t="n">
        <x:v>8</x:v>
      </x:c>
      <x:c r="N2736" s="32" t="n">
        <x:v>0.023</x:v>
      </x:c>
    </x:row>
    <x:row r="2737">
      <x:c r="A2737" t="str">
        <x:v>C02736</x:v>
      </x:c>
      <x:c r="B2737" t="n">
        <x:v>53</x:v>
      </x:c>
      <x:c r="C2737" s="30" t="n">
        <x:v>86435</x:v>
      </x:c>
      <x:c r="D2737" t="n">
        <x:v>635</x:v>
      </x:c>
      <x:c r="E2737" t="n">
        <x:v>78</x:v>
      </x:c>
      <x:c r="F2737" t="str">
        <x:v>Gold </x:v>
      </x:c>
      <x:c r="G2737" t="str">
        <x:v>Digital</x:v>
      </x:c>
      <x:c r="H2737" s="60" t="n">
        <x:v>11196</x:v>
      </x:c>
      <x:c r="I2737" s="60" t="n">
        <x:v>1253.86</x:v>
      </x:c>
      <x:c r="J2737" s="32" t="n">
        <x:v>0.609</x:v>
      </x:c>
      <x:c r="K2737" s="32" t="n">
        <x:v>0.68</x:v>
      </x:c>
      <x:c r="L2737" t="n">
        <x:v>0</x:v>
      </x:c>
      <x:c r="M2737" t="n">
        <x:v>7</x:v>
      </x:c>
      <x:c r="N2737" s="32" t="n">
        <x:v>0.113</x:v>
      </x:c>
    </x:row>
    <x:row r="2738">
      <x:c r="A2738" t="str">
        <x:v>C02737</x:v>
      </x:c>
      <x:c r="B2738" t="n">
        <x:v>27</x:v>
      </x:c>
      <x:c r="C2738" s="30" t="n">
        <x:v>61261</x:v>
      </x:c>
      <x:c r="D2738" t="n">
        <x:v>668</x:v>
      </x:c>
      <x:c r="E2738" t="n">
        <x:v>73</x:v>
      </x:c>
      <x:c r="F2738" t="str">
        <x:v>Gold</x:v>
      </x:c>
      <x:c r="G2738" t="str">
        <x:v>Digital</x:v>
      </x:c>
      <x:c r="H2738" s="60" t="n">
        <x:v>11043</x:v>
      </x:c>
      <x:c r="I2738" s="60" t="n">
        <x:v>897.44</x:v>
      </x:c>
      <x:c r="J2738" s="32" t="n">
        <x:v>0.512</x:v>
      </x:c>
      <x:c r="K2738" s="32" t="n">
        <x:v>0.824</x:v>
      </x:c>
      <x:c r="L2738" t="n">
        <x:v>0</x:v>
      </x:c>
      <x:c r="M2738" t="n">
        <x:v>7</x:v>
      </x:c>
      <x:c r="N2738" s="32" t="n">
        <x:v>0.179</x:v>
      </x:c>
    </x:row>
    <x:row r="2739">
      <x:c r="A2739" t="str">
        <x:v>C02738</x:v>
      </x:c>
      <x:c r="B2739" t="n">
        <x:v>52</x:v>
      </x:c>
      <x:c r="C2739" s="30" t="n">
        <x:v>34096</x:v>
      </x:c>
      <x:c r="D2739" t="n">
        <x:v>631</x:v>
      </x:c>
      <x:c r="E2739" t="n">
        <x:v>106</x:v>
      </x:c>
      <x:c r="F2739" t="str">
        <x:v>Classic</x:v>
      </x:c>
      <x:c r="G2739" t="str">
        <x:v>Digital</x:v>
      </x:c>
      <x:c r="H2739" s="60" t="n">
        <x:v>1400</x:v>
      </x:c>
      <x:c r="I2739" s="60" t="n">
        <x:v>562.6</x:v>
      </x:c>
      <x:c r="J2739" s="32" t="n">
        <x:v>0.358</x:v>
      </x:c>
      <x:c r="K2739" s="32" t="n">
        <x:v>0.763</x:v>
      </x:c>
      <x:c r="L2739" t="n">
        <x:v>0</x:v>
      </x:c>
      <x:c r="M2739" t="n">
        <x:v>9</x:v>
      </x:c>
      <x:c r="N2739" s="32" t="n">
        <x:v>0.02</x:v>
      </x:c>
    </x:row>
    <x:row r="2740">
      <x:c r="A2740" t="str">
        <x:v>C02739</x:v>
      </x:c>
      <x:c r="B2740" t="n">
        <x:v>47</x:v>
      </x:c>
      <x:c r="C2740" s="30" t="n">
        <x:v>39252</x:v>
      </x:c>
      <x:c r="D2740" t="n">
        <x:v>704</x:v>
      </x:c>
      <x:c r="E2740" t="n">
        <x:v>77</x:v>
      </x:c>
      <x:c r="F2740" t="str">
        <x:v>Classic</x:v>
      </x:c>
      <x:c r="G2740" t="str">
        <x:v>Direct Mail</x:v>
      </x:c>
      <x:c r="H2740" s="60" t="n">
        <x:v>6430</x:v>
      </x:c>
      <x:c r="I2740" s="60" t="n">
        <x:v>474.68</x:v>
      </x:c>
      <x:c r="J2740" s="32" t="n">
        <x:v>0.457</x:v>
      </x:c>
      <x:c r="K2740" s="32" t="n">
        <x:v>0.824</x:v>
      </x:c>
      <x:c r="L2740" t="n">
        <x:v>0</x:v>
      </x:c>
      <x:c r="M2740" t="n">
        <x:v>8</x:v>
      </x:c>
      <x:c r="N2740" s="32" t="n">
        <x:v>0.025</x:v>
      </x:c>
    </x:row>
    <x:row r="2741">
      <x:c r="A2741" t="str">
        <x:v>C02740</x:v>
      </x:c>
      <x:c r="B2741" t="n">
        <x:v>30</x:v>
      </x:c>
      <x:c r="C2741" s="30" t="n">
        <x:v>101679</x:v>
      </x:c>
      <x:c r="D2741" t="n">
        <x:v>656</x:v>
      </x:c>
      <x:c r="E2741" t="n">
        <x:v>78</x:v>
      </x:c>
      <x:c r="F2741" t="str">
        <x:v>Classic</x:v>
      </x:c>
      <x:c r="G2741" t="str">
        <x:v>branch</x:v>
      </x:c>
      <x:c r="H2741" s="60" t="n">
        <x:v>6319</x:v>
      </x:c>
      <x:c r="I2741" s="60" t="n">
        <x:v>1123.01</x:v>
      </x:c>
      <x:c r="J2741" s="32" t="n">
        <x:v>0.351</x:v>
      </x:c>
      <x:c r="K2741" s="32" t="n">
        <x:v>0.728</x:v>
      </x:c>
      <x:c r="L2741" t="n">
        <x:v>0</x:v>
      </x:c>
      <x:c r="M2741" t="n">
        <x:v>9</x:v>
      </x:c>
      <x:c r="N2741" s="32" t="n">
        <x:v>0.02</x:v>
      </x:c>
    </x:row>
    <x:row r="2742">
      <x:c r="A2742" t="str">
        <x:v>C02741</x:v>
      </x:c>
      <x:c r="B2742" t="n">
        <x:v>27</x:v>
      </x:c>
      <x:c r="C2742" s="30" t="n">
        <x:v>56186</x:v>
      </x:c>
      <x:c r="D2742" t="n">
        <x:v>661</x:v>
      </x:c>
      <x:c r="E2742" t="n">
        <x:v>47</x:v>
      </x:c>
      <x:c r="F2742" t="str">
        <x:v>Classic</x:v>
      </x:c>
      <x:c r="G2742" t="str">
        <x:v>Partner</x:v>
      </x:c>
      <x:c r="H2742" s="60" t="n">
        <x:v>3913</x:v>
      </x:c>
      <x:c r="I2742" s="60" t="n">
        <x:v>448.3</x:v>
      </x:c>
      <x:c r="J2742" s="32" t="n">
        <x:v>0.357</x:v>
      </x:c>
      <x:c r="K2742" s="32" t="n">
        <x:v>0.817</x:v>
      </x:c>
      <x:c r="L2742" t="n">
        <x:v>0</x:v>
      </x:c>
      <x:c r="M2742" t="n">
        <x:v>4</x:v>
      </x:c>
      <x:c r="N2742" s="32" t="n">
        <x:v>0.293</x:v>
      </x:c>
    </x:row>
    <x:row r="2743">
      <x:c r="A2743" t="str">
        <x:v>C02742</x:v>
      </x:c>
      <x:c r="B2743" t="n">
        <x:v>45</x:v>
      </x:c>
      <x:c r="C2743" s="30" t="n">
        <x:v>51088</x:v>
      </x:c>
      <x:c r="D2743" t="n">
        <x:v>668</x:v>
      </x:c>
      <x:c r="E2743" t="n">
        <x:v>20</x:v>
      </x:c>
      <x:c r="F2743" t="str">
        <x:v>Classic</x:v>
      </x:c>
      <x:c r="G2743" t="str">
        <x:v>Branch</x:v>
      </x:c>
      <x:c r="H2743" s="60" t="n">
        <x:v>3259</x:v>
      </x:c>
      <x:c r="I2743" s="60" t="n">
        <x:v>597.53</x:v>
      </x:c>
      <x:c r="J2743" s="32" t="n">
        <x:v>0.415</x:v>
      </x:c>
      <x:c r="K2743" s="32" t="n">
        <x:v>0.9</x:v>
      </x:c>
      <x:c r="L2743" t="n">
        <x:v>0</x:v>
      </x:c>
      <x:c r="M2743" t="n">
        <x:v>7</x:v>
      </x:c>
      <x:c r="N2743" s="32" t="n">
        <x:v>0.078</x:v>
      </x:c>
    </x:row>
    <x:row r="2744">
      <x:c r="A2744" t="str">
        <x:v>C02743</x:v>
      </x:c>
      <x:c r="B2744" t="n">
        <x:v>46</x:v>
      </x:c>
      <x:c r="C2744" s="30" t="n">
        <x:v>28000</x:v>
      </x:c>
      <x:c r="D2744" t="n">
        <x:v>685</x:v>
      </x:c>
      <x:c r="E2744" t="n">
        <x:v>26</x:v>
      </x:c>
      <x:c r="F2744" t="str">
        <x:v>Classic</x:v>
      </x:c>
      <x:c r="G2744" t="str">
        <x:v>Partner</x:v>
      </x:c>
      <x:c r="H2744" s="60" t="n">
        <x:v>3088</x:v>
      </x:c>
      <x:c r="I2744" s="60" t="n">
        <x:v>150</x:v>
      </x:c>
      <x:c r="J2744" s="32" t="n">
        <x:v>0.376</x:v>
      </x:c>
      <x:c r="K2744" s="32" t="n">
        <x:v>0.739</x:v>
      </x:c>
      <x:c r="L2744" t="n">
        <x:v>0</x:v>
      </x:c>
      <x:c r="M2744" t="n">
        <x:v>7</x:v>
      </x:c>
      <x:c r="N2744" s="32" t="n">
        <x:v>0.104</x:v>
      </x:c>
    </x:row>
    <x:row r="2745">
      <x:c r="A2745" t="str">
        <x:v>C02744</x:v>
      </x:c>
      <x:c r="B2745" t="n">
        <x:v>27</x:v>
      </x:c>
      <x:c r="C2745" s="30" t="n">
        <x:v>85893</x:v>
      </x:c>
      <x:c r="D2745" t="n">
        <x:v>678</x:v>
      </x:c>
      <x:c r="E2745" t="n">
        <x:v>34</x:v>
      </x:c>
      <x:c r="F2745" t="str">
        <x:v>Gold</x:v>
      </x:c>
      <x:c r="G2745" t="str">
        <x:v>Digital</x:v>
      </x:c>
      <x:c r="H2745" s="60" t="n">
        <x:v>10025</x:v>
      </x:c>
      <x:c r="I2745" s="60" t="n">
        <x:v>1320.17</x:v>
      </x:c>
      <x:c r="J2745" s="32" t="n">
        <x:v>0.342</x:v>
      </x:c>
      <x:c r="K2745" s="32" t="n">
        <x:v>0.793</x:v>
      </x:c>
      <x:c r="L2745" t="n">
        <x:v>0</x:v>
      </x:c>
      <x:c r="M2745" t="n">
        <x:v>7</x:v>
      </x:c>
      <x:c r="N2745" s="32" t="n">
        <x:v>0.138</x:v>
      </x:c>
    </x:row>
    <x:row r="2746">
      <x:c r="A2746" t="str">
        <x:v>C02745</x:v>
      </x:c>
      <x:c r="B2746" t="n">
        <x:v>57</x:v>
      </x:c>
      <x:c r="C2746" s="30" t="n">
        <x:v>28000</x:v>
      </x:c>
      <x:c r="D2746" t="n">
        <x:v>688</x:v>
      </x:c>
      <x:c r="E2746" t="n">
        <x:v>33</x:v>
      </x:c>
      <x:c r="F2746" t="str">
        <x:v>Classic</x:v>
      </x:c>
      <x:c r="G2746" t="str">
        <x:v>Direct Mail</x:v>
      </x:c>
      <x:c r="H2746" s="60" t="n">
        <x:v>6113</x:v>
      </x:c>
      <x:c r="I2746" s="60" t="n">
        <x:v>639.29</x:v>
      </x:c>
      <x:c r="J2746" s="32" t="n">
        <x:v>0.458</x:v>
      </x:c>
      <x:c r="K2746" s="32" t="n">
        <x:v>0.767</x:v>
      </x:c>
      <x:c r="L2746" t="n">
        <x:v>0</x:v>
      </x:c>
      <x:c r="M2746" t="n">
        <x:v>8</x:v>
      </x:c>
      <x:c r="N2746" s="32" t="n">
        <x:v>0.027</x:v>
      </x:c>
    </x:row>
    <x:row r="2747">
      <x:c r="A2747" t="str">
        <x:v>C02746</x:v>
      </x:c>
      <x:c r="B2747" t="n">
        <x:v>49</x:v>
      </x:c>
      <x:c r="C2747" s="30" t="n">
        <x:v>92877</x:v>
      </x:c>
      <x:c r="D2747" t="n">
        <x:v>629</x:v>
      </x:c>
      <x:c r="E2747" t="n">
        <x:v>101</x:v>
      </x:c>
      <x:c r="F2747" t="str">
        <x:v>Gold</x:v>
      </x:c>
      <x:c r="G2747" t="str">
        <x:v>Partner</x:v>
      </x:c>
      <x:c r="H2747" s="60" t="n">
        <x:v>9137</x:v>
      </x:c>
      <x:c r="I2747" s="60" t="n">
        <x:v>1286.72</x:v>
      </x:c>
      <x:c r="J2747" s="32" t="n">
        <x:v>0.43</x:v>
      </x:c>
      <x:c r="K2747" s="32" t="n">
        <x:v>0.642</x:v>
      </x:c>
      <x:c r="L2747" t="n">
        <x:v>1</x:v>
      </x:c>
      <x:c r="M2747" t="n">
        <x:v>7</x:v>
      </x:c>
      <x:c r="N2747" s="32" t="n">
        <x:v>0.104</x:v>
      </x:c>
    </x:row>
    <x:row r="2748">
      <x:c r="A2748" t="str">
        <x:v>C02747</x:v>
      </x:c>
      <x:c r="B2748" t="n">
        <x:v>31</x:v>
      </x:c>
      <x:c r="C2748" s="30" t="n">
        <x:v>96862</x:v>
      </x:c>
      <x:c r="D2748" t="n">
        <x:v>630</x:v>
      </x:c>
      <x:c r="E2748" t="n">
        <x:v>86</x:v>
      </x:c>
      <x:c r="F2748" t="str">
        <x:v>Gold</x:v>
      </x:c>
      <x:c r="G2748" t="str">
        <x:v>Partner</x:v>
      </x:c>
      <x:c r="H2748" s="60" t="n">
        <x:v>10582</x:v>
      </x:c>
      <x:c r="I2748" s="60" t="n">
        <x:v>1300.84</x:v>
      </x:c>
      <x:c r="J2748" s="32" t="n">
        <x:v>0.376</x:v>
      </x:c>
      <x:c r="K2748" s="32" t="n">
        <x:v>0.662</x:v>
      </x:c>
      <x:c r="L2748" t="n">
        <x:v>1</x:v>
      </x:c>
      <x:c r="M2748" t="n">
        <x:v>9</x:v>
      </x:c>
      <x:c r="N2748" s="32" t="n">
        <x:v>0.02</x:v>
      </x:c>
    </x:row>
    <x:row r="2749">
      <x:c r="A2749" t="str">
        <x:v>C02748</x:v>
      </x:c>
      <x:c r="B2749" t="n">
        <x:v>40</x:v>
      </x:c>
      <x:c r="C2749" s="30" t="n">
        <x:v>40573</x:v>
      </x:c>
      <x:c r="D2749" t="n">
        <x:v>619</x:v>
      </x:c>
      <x:c r="E2749" t="n">
        <x:v>104</x:v>
      </x:c>
      <x:c r="F2749" t="str">
        <x:v>Classic</x:v>
      </x:c>
      <x:c r="G2749" t="str">
        <x:v>Partner</x:v>
      </x:c>
      <x:c r="H2749" s="60" t="n">
        <x:v>1000</x:v>
      </x:c>
      <x:c r="I2749" s="60" t="n">
        <x:v>575.9</x:v>
      </x:c>
      <x:c r="J2749" s="32" t="n">
        <x:v>0.307</x:v>
      </x:c>
      <x:c r="K2749" s="32" t="n">
        <x:v>0.552</x:v>
      </x:c>
      <x:c r="L2749" t="n">
        <x:v>0</x:v>
      </x:c>
      <x:c r="M2749" t="n">
        <x:v>8</x:v>
      </x:c>
      <x:c r="N2749" s="32" t="n">
        <x:v>0.02</x:v>
      </x:c>
    </x:row>
    <x:row r="2750">
      <x:c r="A2750" t="str">
        <x:v>C02749</x:v>
      </x:c>
      <x:c r="B2750" t="n">
        <x:v>35</x:v>
      </x:c>
      <x:c r="C2750" s="30" t="n">
        <x:v>74774</x:v>
      </x:c>
      <x:c r="D2750" t="n">
        <x:v>712</x:v>
      </x:c>
      <x:c r="E2750" t="n">
        <x:v>44</x:v>
      </x:c>
      <x:c r="F2750" t="str">
        <x:v>Gold</x:v>
      </x:c>
      <x:c r="G2750" t="str">
        <x:v>Partner</x:v>
      </x:c>
      <x:c r="H2750" s="60" t="n">
        <x:v>9729</x:v>
      </x:c>
      <x:c r="I2750" s="60" t="n">
        <x:v>1855.05</x:v>
      </x:c>
      <x:c r="J2750" s="32" t="n">
        <x:v>0.55</x:v>
      </x:c>
      <x:c r="K2750" s="32" t="n">
        <x:v>0.775</x:v>
      </x:c>
      <x:c r="L2750" t="n">
        <x:v>0</x:v>
      </x:c>
      <x:c r="M2750" t="n">
        <x:v>9</x:v>
      </x:c>
      <x:c r="N2750" s="32" t="n">
        <x:v>0.02</x:v>
      </x:c>
    </x:row>
    <x:row r="2751">
      <x:c r="A2751" t="str">
        <x:v>C02750</x:v>
      </x:c>
      <x:c r="B2751" t="n">
        <x:v>37</x:v>
      </x:c>
      <x:c r="C2751" s="30" t="n">
        <x:v>102955</x:v>
      </x:c>
      <x:c r="D2751" t="n">
        <x:v>727</x:v>
      </x:c>
      <x:c r="E2751" t="n">
        <x:v>48</x:v>
      </x:c>
      <x:c r="F2751" t="str">
        <x:v>Platinum</x:v>
      </x:c>
      <x:c r="G2751" t="str">
        <x:v>Digital</x:v>
      </x:c>
      <x:c r="H2751" s="60" t="n">
        <x:v>26043</x:v>
      </x:c>
      <x:c r="I2751" s="60" t="n">
        <x:v>2518.43</x:v>
      </x:c>
      <x:c r="J2751" s="32" t="n">
        <x:v>0.226</x:v>
      </x:c>
      <x:c r="K2751" s="32" t="n">
        <x:v>0.753</x:v>
      </x:c>
      <x:c r="L2751" t="n">
        <x:v>0</x:v>
      </x:c>
      <x:c r="M2751" t="n">
        <x:v>7</x:v>
      </x:c>
      <x:c r="N2751" s="32" t="n">
        <x:v>0.1</x:v>
      </x:c>
    </x:row>
    <x:row r="2752">
      <x:c r="A2752" t="str">
        <x:v>C02751</x:v>
      </x:c>
      <x:c r="B2752" t="n">
        <x:v>44</x:v>
      </x:c>
      <x:c r="C2752" s="30" t="n">
        <x:v>105493</x:v>
      </x:c>
      <x:c r="D2752" t="n">
        <x:v>682</x:v>
      </x:c>
      <x:c r="E2752" t="n">
        <x:v>24</x:v>
      </x:c>
      <x:c r="F2752" t="str">
        <x:v>Gold</x:v>
      </x:c>
      <x:c r="G2752" t="str">
        <x:v>Partner</x:v>
      </x:c>
      <x:c r="H2752" s="60" t="n">
        <x:v>16167</x:v>
      </x:c>
      <x:c r="I2752" s="60" t="n">
        <x:v>1956.08</x:v>
      </x:c>
      <x:c r="J2752" s="32" t="n">
        <x:v>0.563</x:v>
      </x:c>
      <x:c r="K2752" s="32" t="n">
        <x:v>0.757</x:v>
      </x:c>
      <x:c r="L2752" t="n">
        <x:v>0</x:v>
      </x:c>
      <x:c r="M2752" t="n">
        <x:v>7</x:v>
      </x:c>
      <x:c r="N2752" s="32" t="n">
        <x:v>0.069</x:v>
      </x:c>
    </x:row>
    <x:row r="2753">
      <x:c r="A2753" t="str">
        <x:v>C02752</x:v>
      </x:c>
      <x:c r="B2753" t="n">
        <x:v>23</x:v>
      </x:c>
      <x:c r="C2753" s="30" t="n">
        <x:v>57233</x:v>
      </x:c>
      <x:c r="D2753" t="n">
        <x:v>627</x:v>
      </x:c>
      <x:c r="E2753" t="n">
        <x:v>26</x:v>
      </x:c>
      <x:c r="F2753" t="str">
        <x:v>Classic</x:v>
      </x:c>
      <x:c r="G2753" t="str">
        <x:v> Partner</x:v>
      </x:c>
      <x:c r="H2753" s="60" t="n">
        <x:v>1000</x:v>
      </x:c>
      <x:c r="I2753" s="60" t="n">
        <x:v>395.47</x:v>
      </x:c>
      <x:c r="J2753" s="32" t="n">
        <x:v>0.327</x:v>
      </x:c>
      <x:c r="K2753" s="32" t="n">
        <x:v>0.672</x:v>
      </x:c>
      <x:c r="L2753" t="n">
        <x:v>0</x:v>
      </x:c>
      <x:c r="M2753" t="n">
        <x:v>7</x:v>
      </x:c>
      <x:c r="N2753" s="32" t="n">
        <x:v>0.145</x:v>
      </x:c>
    </x:row>
    <x:row r="2754">
      <x:c r="A2754" t="str">
        <x:v>C02753</x:v>
      </x:c>
      <x:c r="B2754" t="n">
        <x:v>38</x:v>
      </x:c>
      <x:c r="C2754" s="30" t="n">
        <x:v>62664</x:v>
      </x:c>
      <x:c r="D2754" t="n">
        <x:v>608</x:v>
      </x:c>
      <x:c r="E2754" t="n">
        <x:v>18</x:v>
      </x:c>
      <x:c r="F2754" t="str">
        <x:v>Classic</x:v>
      </x:c>
      <x:c r="G2754" t="str">
        <x:v>Digital</x:v>
      </x:c>
      <x:c r="H2754" s="60" t="n">
        <x:v>1923</x:v>
      </x:c>
      <x:c r="I2754" s="60" t="n">
        <x:v>700.82</x:v>
      </x:c>
      <x:c r="J2754" s="32" t="n">
        <x:v>0.519</x:v>
      </x:c>
      <x:c r="K2754" s="32" t="n">
        <x:v>0.775</x:v>
      </x:c>
      <x:c r="L2754" t="n">
        <x:v>0</x:v>
      </x:c>
      <x:c r="M2754" t="n">
        <x:v>10</x:v>
      </x:c>
      <x:c r="N2754" s="32" t="n">
        <x:v>0.02</x:v>
      </x:c>
    </x:row>
    <x:row r="2755">
      <x:c r="A2755" t="str">
        <x:v>C02754</x:v>
      </x:c>
      <x:c r="B2755" t="n">
        <x:v>47</x:v>
      </x:c>
      <x:c r="C2755" s="30" t="n">
        <x:v>112642</x:v>
      </x:c>
      <x:c r="D2755" t="n">
        <x:v>661</x:v>
      </x:c>
      <x:c r="E2755" t="n">
        <x:v>15</x:v>
      </x:c>
      <x:c r="F2755" t="str">
        <x:v>Gold</x:v>
      </x:c>
      <x:c r="G2755" t="str">
        <x:v>Partner</x:v>
      </x:c>
      <x:c r="H2755" s="60" t="n">
        <x:v>11943</x:v>
      </x:c>
      <x:c r="I2755" s="60" t="n">
        <x:v>1367.98</x:v>
      </x:c>
      <x:c r="J2755" s="32" t="n">
        <x:v>0.389</x:v>
      </x:c>
      <x:c r="K2755" s="32" t="n">
        <x:v>0.798</x:v>
      </x:c>
      <x:c r="L2755" t="n">
        <x:v>0</x:v>
      </x:c>
      <x:c r="M2755" t="n">
        <x:v>6</x:v>
      </x:c>
      <x:c r="N2755" s="32" t="n">
        <x:v>0.163</x:v>
      </x:c>
    </x:row>
    <x:row r="2756">
      <x:c r="A2756" t="str">
        <x:v>C02755</x:v>
      </x:c>
      <x:c r="B2756" t="n">
        <x:v>41</x:v>
      </x:c>
      <x:c r="C2756" s="30" t="n">
        <x:v>81940</x:v>
      </x:c>
      <x:c r="D2756" t="n">
        <x:v>693</x:v>
      </x:c>
      <x:c r="E2756" t="n">
        <x:v>47</x:v>
      </x:c>
      <x:c r="F2756" t="str">
        <x:v>Gold</x:v>
      </x:c>
      <x:c r="G2756" t="str">
        <x:v>Digital</x:v>
      </x:c>
      <x:c r="H2756" s="60" t="n">
        <x:v>13195</x:v>
      </x:c>
      <x:c r="I2756" s="60" t="n">
        <x:v>1438.68</x:v>
      </x:c>
      <x:c r="J2756" s="32" t="n">
        <x:v>0.494</x:v>
      </x:c>
      <x:c r="K2756" s="32" t="n">
        <x:v>0.815</x:v>
      </x:c>
      <x:c r="L2756" t="n">
        <x:v>0</x:v>
      </x:c>
      <x:c r="M2756" t="n">
        <x:v>10</x:v>
      </x:c>
      <x:c r="N2756" s="32" t="n">
        <x:v>0.02</x:v>
      </x:c>
    </x:row>
    <x:row r="2757">
      <x:c r="A2757" t="str">
        <x:v>C02756</x:v>
      </x:c>
      <x:c r="B2757" t="n">
        <x:v>42</x:v>
      </x:c>
      <x:c r="C2757" s="30" t="n">
        <x:v>28000</x:v>
      </x:c>
      <x:c r="D2757" t="n">
        <x:v>685</x:v>
      </x:c>
      <x:c r="E2757" t="n">
        <x:v>22</x:v>
      </x:c>
      <x:c r="F2757" t="str">
        <x:v>Classic</x:v>
      </x:c>
      <x:c r="G2757" t="str">
        <x:v>Direct Mail</x:v>
      </x:c>
      <x:c r="H2757" s="60" t="n">
        <x:v>3644</x:v>
      </x:c>
      <x:c r="I2757" s="60" t="n">
        <x:v>827.3</x:v>
      </x:c>
      <x:c r="J2757" s="32" t="n">
        <x:v>0.417</x:v>
      </x:c>
      <x:c r="K2757" s="32" t="n">
        <x:v>0.712</x:v>
      </x:c>
      <x:c r="L2757" t="n">
        <x:v>0</x:v>
      </x:c>
      <x:c r="M2757" t="n">
        <x:v>9</x:v>
      </x:c>
      <x:c r="N2757" s="32" t="n">
        <x:v>0.028</x:v>
      </x:c>
    </x:row>
    <x:row r="2758">
      <x:c r="A2758" t="str">
        <x:v>C02757</x:v>
      </x:c>
      <x:c r="B2758" t="n">
        <x:v>47</x:v>
      </x:c>
      <x:c r="C2758" s="30" t="n">
        <x:v>52154</x:v>
      </x:c>
      <x:c r="D2758" t="n">
        <x:v>720</x:v>
      </x:c>
      <x:c r="E2758" t="n">
        <x:v>13</x:v>
      </x:c>
      <x:c r="F2758" t="str">
        <x:v>Classic</x:v>
      </x:c>
      <x:c r="G2758" t="str">
        <x:v>Branch</x:v>
      </x:c>
      <x:c r="H2758" s="60" t="n">
        <x:v>6386</x:v>
      </x:c>
      <x:c r="I2758" s="60" t="n">
        <x:v>211.88</x:v>
      </x:c>
      <x:c r="J2758" s="32" t="n">
        <x:v>0.257</x:v>
      </x:c>
      <x:c r="K2758" s="32" t="n">
        <x:v>0.851</x:v>
      </x:c>
      <x:c r="L2758" t="n">
        <x:v>0</x:v>
      </x:c>
      <x:c r="M2758" t="n">
        <x:v>8</x:v>
      </x:c>
      <x:c r="N2758" s="32" t="n">
        <x:v>0.088</x:v>
      </x:c>
    </x:row>
    <x:row r="2759">
      <x:c r="A2759" t="str">
        <x:v>C02758</x:v>
      </x:c>
      <x:c r="B2759" t="n">
        <x:v>39</x:v>
      </x:c>
      <x:c r="C2759" s="30" t="n">
        <x:v>167292</x:v>
      </x:c>
      <x:c r="D2759" t="n">
        <x:v>688</x:v>
      </x:c>
      <x:c r="E2759" t="n">
        <x:v>39</x:v>
      </x:c>
      <x:c r="F2759" t="str">
        <x:v> Classic</x:v>
      </x:c>
      <x:c r="G2759" t="str">
        <x:v>Partner</x:v>
      </x:c>
      <x:c r="H2759" s="60" t="n">
        <x:v>10808</x:v>
      </x:c>
      <x:c r="I2759" s="60" t="n">
        <x:v>1782.29</x:v>
      </x:c>
      <x:c r="J2759" s="32" t="n">
        <x:v>0.574</x:v>
      </x:c>
      <x:c r="K2759" s="32" t="n">
        <x:v>0.787</x:v>
      </x:c>
      <x:c r="L2759" t="n">
        <x:v>0</x:v>
      </x:c>
      <x:c r="M2759" t="n">
        <x:v>9</x:v>
      </x:c>
      <x:c r="N2759" s="32" t="n">
        <x:v>0.02</x:v>
      </x:c>
    </x:row>
    <x:row r="2760">
      <x:c r="A2760" t="str">
        <x:v>C02759</x:v>
      </x:c>
      <x:c r="B2760" t="n">
        <x:v>39</x:v>
      </x:c>
      <x:c r="C2760" s="30" t="n">
        <x:v>128584</x:v>
      </x:c>
      <x:c r="D2760" t="n">
        <x:v>787</x:v>
      </x:c>
      <x:c r="E2760" t="n">
        <x:v>79</x:v>
      </x:c>
      <x:c r="F2760" t="str">
        <x:v>Platinum</x:v>
      </x:c>
      <x:c r="G2760" t="str">
        <x:v>Branch</x:v>
      </x:c>
      <x:c r="H2760" s="60" t="n">
        <x:v>30399</x:v>
      </x:c>
      <x:c r="I2760" s="60" t="n">
        <x:v>2858.66</x:v>
      </x:c>
      <x:c r="J2760" s="32" t="n">
        <x:v>0.306</x:v>
      </x:c>
      <x:c r="K2760" s="32" t="n">
        <x:v>1</x:v>
      </x:c>
      <x:c r="L2760" t="n">
        <x:v>0</x:v>
      </x:c>
      <x:c r="M2760" t="n">
        <x:v>8</x:v>
      </x:c>
      <x:c r="N2760" s="32" t="n">
        <x:v>0.058</x:v>
      </x:c>
    </x:row>
    <x:row r="2761">
      <x:c r="A2761" t="str">
        <x:v>C02760</x:v>
      </x:c>
      <x:c r="B2761" t="n">
        <x:v>47</x:v>
      </x:c>
      <x:c r="C2761" s="30" t="n">
        <x:v>84530</x:v>
      </x:c>
      <x:c r="D2761" t="n">
        <x:v>817</x:v>
      </x:c>
      <x:c r="E2761" t="n">
        <x:v>45</x:v>
      </x:c>
      <x:c r="F2761" t="str">
        <x:v>Platinum</x:v>
      </x:c>
      <x:c r="G2761" t="str">
        <x:v>Digital</x:v>
      </x:c>
      <x:c r="H2761" s="60" t="n">
        <x:v>23713</x:v>
      </x:c>
      <x:c r="I2761" s="60" t="n">
        <x:v>2777.89</x:v>
      </x:c>
      <x:c r="J2761" s="32" t="n">
        <x:v>0.23</x:v>
      </x:c>
      <x:c r="K2761" s="32" t="n">
        <x:v>1</x:v>
      </x:c>
      <x:c r="L2761" t="n">
        <x:v>0</x:v>
      </x:c>
      <x:c r="M2761" t="n">
        <x:v>5</x:v>
      </x:c>
      <x:c r="N2761" s="32" t="n">
        <x:v>0.224</x:v>
      </x:c>
    </x:row>
    <x:row r="2762">
      <x:c r="A2762" t="str">
        <x:v>C02761</x:v>
      </x:c>
      <x:c r="B2762" t="n">
        <x:v>30</x:v>
      </x:c>
      <x:c r="C2762" s="30" t="n">
        <x:v>75634</x:v>
      </x:c>
      <x:c r="D2762" t="n">
        <x:v>700</x:v>
      </x:c>
      <x:c r="E2762" t="n">
        <x:v>33</x:v>
      </x:c>
      <x:c r="F2762" t="str">
        <x:v>Classic</x:v>
      </x:c>
      <x:c r="G2762" t="str">
        <x:v>Partner</x:v>
      </x:c>
      <x:c r="H2762" s="60" t="n">
        <x:v>6323</x:v>
      </x:c>
      <x:c r="I2762" s="60" t="n">
        <x:v>150</x:v>
      </x:c>
      <x:c r="J2762" s="32" t="n">
        <x:v>0.247</x:v>
      </x:c>
      <x:c r="K2762" s="32" t="n">
        <x:v>0.836</x:v>
      </x:c>
      <x:c r="L2762" t="n">
        <x:v>0</x:v>
      </x:c>
      <x:c r="M2762" t="n">
        <x:v>7</x:v>
      </x:c>
      <x:c r="N2762" s="32" t="n">
        <x:v>0.073</x:v>
      </x:c>
    </x:row>
    <x:row r="2763">
      <x:c r="A2763" t="str">
        <x:v>C02762</x:v>
      </x:c>
      <x:c r="B2763" t="n">
        <x:v>31</x:v>
      </x:c>
      <x:c r="C2763" s="30" t="n">
        <x:v>67195</x:v>
      </x:c>
      <x:c r="D2763" t="n">
        <x:v>678</x:v>
      </x:c>
      <x:c r="E2763" t="n">
        <x:v>53</x:v>
      </x:c>
      <x:c r="F2763" t="str">
        <x:v>Classic</x:v>
      </x:c>
      <x:c r="G2763" t="str">
        <x:v>Digital</x:v>
      </x:c>
      <x:c r="H2763" s="60" t="n">
        <x:v>9330</x:v>
      </x:c>
      <x:c r="I2763" s="60" t="n">
        <x:v>1043.71</x:v>
      </x:c>
      <x:c r="J2763" s="32" t="n">
        <x:v>0.393</x:v>
      </x:c>
      <x:c r="K2763" s="32" t="n">
        <x:v>0.765</x:v>
      </x:c>
      <x:c r="L2763" t="n">
        <x:v>0</x:v>
      </x:c>
      <x:c r="M2763" t="n">
        <x:v>8</x:v>
      </x:c>
      <x:c r="N2763" s="32" t="n">
        <x:v>0.092</x:v>
      </x:c>
    </x:row>
    <x:row r="2764">
      <x:c r="A2764" t="str">
        <x:v>C02763</x:v>
      </x:c>
      <x:c r="B2764" t="n">
        <x:v>47</x:v>
      </x:c>
      <x:c r="C2764" s="30" t="n">
        <x:v>134230</x:v>
      </x:c>
      <x:c r="D2764" t="n">
        <x:v>640</x:v>
      </x:c>
      <x:c r="E2764" t="n">
        <x:v>41</x:v>
      </x:c>
      <x:c r="F2764" t="str">
        <x:v>Classic</x:v>
      </x:c>
      <x:c r="G2764" t="str">
        <x:v>Partner</x:v>
      </x:c>
      <x:c r="H2764" s="60" t="n">
        <x:v>9295</x:v>
      </x:c>
      <x:c r="I2764" s="60" t="n">
        <x:v>1141.78</x:v>
      </x:c>
      <x:c r="J2764" s="32" t="n">
        <x:v>0.622</x:v>
      </x:c>
      <x:c r="K2764" s="32" t="n">
        <x:v>0.681</x:v>
      </x:c>
      <x:c r="L2764" t="n">
        <x:v>0</x:v>
      </x:c>
      <x:c r="M2764" t="n">
        <x:v>7</x:v>
      </x:c>
      <x:c r="N2764" s="32" t="n">
        <x:v>0.121</x:v>
      </x:c>
    </x:row>
    <x:row r="2765">
      <x:c r="A2765" t="str">
        <x:v>C02764</x:v>
      </x:c>
      <x:c r="B2765" t="n">
        <x:v>40</x:v>
      </x:c>
      <x:c r="C2765" s="30" t="n">
        <x:v>111131</x:v>
      </x:c>
      <x:c r="D2765" t="n">
        <x:v>754</x:v>
      </x:c>
      <x:c r="E2765" t="n">
        <x:v>49</x:v>
      </x:c>
      <x:c r="F2765" t="str">
        <x:v>Platinum</x:v>
      </x:c>
      <x:c r="G2765" t="str">
        <x:v>Branch</x:v>
      </x:c>
      <x:c r="H2765" s="60" t="n">
        <x:v>22943</x:v>
      </x:c>
      <x:c r="I2765" s="60" t="n">
        <x:v>3059.6</x:v>
      </x:c>
      <x:c r="J2765" s="32" t="n">
        <x:v>0.153</x:v>
      </x:c>
      <x:c r="K2765" s="32" t="n">
        <x:v>0.873</x:v>
      </x:c>
      <x:c r="L2765" t="n">
        <x:v>0</x:v>
      </x:c>
      <x:c r="M2765" t="n">
        <x:v>9</x:v>
      </x:c>
      <x:c r="N2765" s="32" t="n">
        <x:v>0.02</x:v>
      </x:c>
    </x:row>
    <x:row r="2766">
      <x:c r="A2766" t="str">
        <x:v>C02765</x:v>
      </x:c>
      <x:c r="B2766" t="n">
        <x:v>35</x:v>
      </x:c>
      <x:c r="C2766" s="30" t="n">
        <x:v>53395</x:v>
      </x:c>
      <x:c r="D2766" t="n">
        <x:v>637</x:v>
      </x:c>
      <x:c r="E2766" t="n">
        <x:v>25</x:v>
      </x:c>
      <x:c r="F2766" t="str">
        <x:v>Classic</x:v>
      </x:c>
      <x:c r="G2766" t="str">
        <x:v>Digital</x:v>
      </x:c>
      <x:c r="H2766" s="60" t="n">
        <x:v>2308</x:v>
      </x:c>
      <x:c r="I2766" s="60" t="n">
        <x:v>208.41</x:v>
      </x:c>
      <x:c r="J2766" s="32" t="n">
        <x:v>0.383</x:v>
      </x:c>
      <x:c r="K2766" s="32" t="n">
        <x:v>0.733</x:v>
      </x:c>
      <x:c r="L2766" t="n">
        <x:v>0</x:v>
      </x:c>
      <x:c r="M2766" t="n">
        <x:v>9</x:v>
      </x:c>
      <x:c r="N2766" s="32" t="n">
        <x:v>0.02</x:v>
      </x:c>
    </x:row>
    <x:row r="2767">
      <x:c r="A2767" t="str">
        <x:v>C02766</x:v>
      </x:c>
      <x:c r="B2767" t="n">
        <x:v>40</x:v>
      </x:c>
      <x:c r="C2767" s="30" t="n">
        <x:v>48722</x:v>
      </x:c>
      <x:c r="D2767" t="n">
        <x:v>624</x:v>
      </x:c>
      <x:c r="E2767" t="n">
        <x:v>116</x:v>
      </x:c>
      <x:c r="F2767" t="str">
        <x:v>Classic</x:v>
      </x:c>
      <x:c r="G2767" t="str">
        <x:v>Digital</x:v>
      </x:c>
      <x:c r="H2767" s="60" t="n">
        <x:v>1000</x:v>
      </x:c>
      <x:c r="I2767" s="60" t="n">
        <x:v>150</x:v>
      </x:c>
      <x:c r="J2767" s="32" t="n">
        <x:v>0.534</x:v>
      </x:c>
      <x:c r="K2767" s="32" t="n">
        <x:v>0.634</x:v>
      </x:c>
      <x:c r="L2767" t="n">
        <x:v>0</x:v>
      </x:c>
      <x:c r="M2767" t="n">
        <x:v>8</x:v>
      </x:c>
      <x:c r="N2767" s="32" t="n">
        <x:v>0.044</x:v>
      </x:c>
    </x:row>
    <x:row r="2768">
      <x:c r="A2768" t="str">
        <x:v>C02767</x:v>
      </x:c>
      <x:c r="B2768" t="n">
        <x:v>41</x:v>
      </x:c>
      <x:c r="C2768" s="30" t="n">
        <x:v>74960</x:v>
      </x:c>
      <x:c r="D2768" t="n">
        <x:v>672</x:v>
      </x:c>
      <x:c r="E2768" t="n">
        <x:v>34</x:v>
      </x:c>
      <x:c r="F2768" t="str">
        <x:v>Gold</x:v>
      </x:c>
      <x:c r="G2768" t="str">
        <x:v> Branch</x:v>
      </x:c>
      <x:c r="H2768" s="60" t="n">
        <x:v>7823</x:v>
      </x:c>
      <x:c r="I2768" s="60" t="n">
        <x:v>873.53</x:v>
      </x:c>
      <x:c r="J2768" s="32" t="n">
        <x:v>0.496</x:v>
      </x:c>
      <x:c r="K2768" s="32" t="n">
        <x:v>0.767</x:v>
      </x:c>
      <x:c r="L2768" t="n">
        <x:v>0</x:v>
      </x:c>
      <x:c r="M2768" t="n">
        <x:v>9</x:v>
      </x:c>
      <x:c r="N2768" s="32" t="n">
        <x:v>0.103</x:v>
      </x:c>
    </x:row>
    <x:row r="2769">
      <x:c r="A2769" t="str">
        <x:v>C02768</x:v>
      </x:c>
      <x:c r="B2769" t="n">
        <x:v>21</x:v>
      </x:c>
      <x:c r="C2769" s="30" t="n">
        <x:v>61704</x:v>
      </x:c>
      <x:c r="D2769" t="n">
        <x:v>658</x:v>
      </x:c>
      <x:c r="E2769" t="n">
        <x:v>119</x:v>
      </x:c>
      <x:c r="F2769" t="str">
        <x:v>Classic</x:v>
      </x:c>
      <x:c r="G2769" t="str">
        <x:v>Digital</x:v>
      </x:c>
      <x:c r="H2769" s="60" t="n">
        <x:v>3399</x:v>
      </x:c>
      <x:c r="I2769" s="60" t="n">
        <x:v>583.16</x:v>
      </x:c>
      <x:c r="J2769" s="32" t="n">
        <x:v>0.48</x:v>
      </x:c>
      <x:c r="K2769" s="32" t="n">
        <x:v>0.811</x:v>
      </x:c>
      <x:c r="L2769" t="n">
        <x:v>0</x:v>
      </x:c>
      <x:c r="M2769" t="n">
        <x:v>7</x:v>
      </x:c>
      <x:c r="N2769" s="32" t="n">
        <x:v>0.076</x:v>
      </x:c>
    </x:row>
    <x:row r="2770">
      <x:c r="A2770" t="str">
        <x:v>C02769</x:v>
      </x:c>
      <x:c r="B2770" t="n">
        <x:v>39</x:v>
      </x:c>
      <x:c r="C2770" s="30" t="n">
        <x:v>70910</x:v>
      </x:c>
      <x:c r="D2770" t="n">
        <x:v>690</x:v>
      </x:c>
      <x:c r="E2770" t="n">
        <x:v>21</x:v>
      </x:c>
      <x:c r="F2770" t="str">
        <x:v>Gold</x:v>
      </x:c>
      <x:c r="G2770" t="str">
        <x:v>Direct Mail</x:v>
      </x:c>
      <x:c r="H2770" s="60" t="n">
        <x:v>10342</x:v>
      </x:c>
      <x:c r="I2770" s="60" t="n">
        <x:v>1129.85</x:v>
      </x:c>
      <x:c r="J2770" s="32" t="n">
        <x:v>0.293</x:v>
      </x:c>
      <x:c r="K2770" s="32" t="n">
        <x:v>0.59</x:v>
      </x:c>
      <x:c r="L2770" t="n">
        <x:v>0</x:v>
      </x:c>
      <x:c r="M2770" t="n">
        <x:v>8</x:v>
      </x:c>
      <x:c r="N2770" s="32" t="n">
        <x:v>0.025</x:v>
      </x:c>
    </x:row>
    <x:row r="2771">
      <x:c r="A2771" t="str">
        <x:v>C02770</x:v>
      </x:c>
      <x:c r="B2771" t="n">
        <x:v>38</x:v>
      </x:c>
      <x:c r="C2771" s="30" t="n">
        <x:v>81563</x:v>
      </x:c>
      <x:c r="D2771" t="n">
        <x:v>731</x:v>
      </x:c>
      <x:c r="E2771" t="n">
        <x:v>35</x:v>
      </x:c>
      <x:c r="F2771" t="str">
        <x:v>Gold</x:v>
      </x:c>
      <x:c r="G2771" t="str">
        <x:v>Digital</x:v>
      </x:c>
      <x:c r="H2771" s="60" t="n">
        <x:v>14980</x:v>
      </x:c>
      <x:c r="I2771" s="60" t="n">
        <x:v>1474.02</x:v>
      </x:c>
      <x:c r="J2771" s="32" t="n">
        <x:v>0.264</x:v>
      </x:c>
      <x:c r="K2771" s="32" t="n">
        <x:v>0.791</x:v>
      </x:c>
      <x:c r="L2771" t="n">
        <x:v>1</x:v>
      </x:c>
      <x:c r="M2771" t="n">
        <x:v>6</x:v>
      </x:c>
      <x:c r="N2771" s="32" t="n">
        <x:v>0.151</x:v>
      </x:c>
    </x:row>
    <x:row r="2772">
      <x:c r="A2772" t="str">
        <x:v>C02771</x:v>
      </x:c>
      <x:c r="B2772" t="n">
        <x:v>55</x:v>
      </x:c>
      <x:c r="C2772" s="30" t="n">
        <x:v>63307</x:v>
      </x:c>
      <x:c r="D2772" t="n">
        <x:v>561</x:v>
      </x:c>
      <x:c r="E2772" t="n">
        <x:v>32</x:v>
      </x:c>
      <x:c r="F2772" t="str">
        <x:v>Classic</x:v>
      </x:c>
      <x:c r="G2772" t="str">
        <x:v>Branch</x:v>
      </x:c>
      <x:c r="H2772" s="60" t="n">
        <x:v>3861</x:v>
      </x:c>
      <x:c r="I2772" s="60" t="n">
        <x:v>671.27</x:v>
      </x:c>
      <x:c r="J2772" s="32" t="n">
        <x:v>0.538</x:v>
      </x:c>
      <x:c r="K2772" s="32" t="n">
        <x:v>0.781</x:v>
      </x:c>
      <x:c r="L2772" t="n">
        <x:v>0</x:v>
      </x:c>
      <x:c r="M2772" t="n">
        <x:v>9</x:v>
      </x:c>
      <x:c r="N2772" s="32" t="n">
        <x:v>0.02</x:v>
      </x:c>
    </x:row>
    <x:row r="2773">
      <x:c r="A2773" t="str">
        <x:v>C02772</x:v>
      </x:c>
      <x:c r="B2773" t="n">
        <x:v>29</x:v>
      </x:c>
      <x:c r="C2773" s="30" t="n">
        <x:v>142062</x:v>
      </x:c>
      <x:c r="D2773" t="n">
        <x:v>826</x:v>
      </x:c>
      <x:c r="E2773" t="n">
        <x:v>26</x:v>
      </x:c>
      <x:c r="F2773" t="str">
        <x:v>Platinum</x:v>
      </x:c>
      <x:c r="G2773" t="str">
        <x:v>Partner</x:v>
      </x:c>
      <x:c r="H2773" s="60" t="n">
        <x:v>33257</x:v>
      </x:c>
      <x:c r="I2773" s="60" t="n">
        <x:v>3242.57</x:v>
      </x:c>
      <x:c r="J2773" s="32" t="n">
        <x:v>0.315</x:v>
      </x:c>
      <x:c r="K2773" s="32" t="n">
        <x:v>0.903</x:v>
      </x:c>
      <x:c r="L2773" t="n">
        <x:v>0</x:v>
      </x:c>
      <x:c r="M2773" t="n">
        <x:v>7</x:v>
      </x:c>
      <x:c r="N2773" s="32" t="n">
        <x:v>0.081</x:v>
      </x:c>
    </x:row>
    <x:row r="2774">
      <x:c r="A2774" t="str">
        <x:v>C02773</x:v>
      </x:c>
      <x:c r="B2774" t="n">
        <x:v>55</x:v>
      </x:c>
      <x:c r="C2774" s="30" t="n">
        <x:v>87260</x:v>
      </x:c>
      <x:c r="D2774" t="n">
        <x:v>692</x:v>
      </x:c>
      <x:c r="E2774" t="n">
        <x:v>25</x:v>
      </x:c>
      <x:c r="F2774" t="str">
        <x:v>Gold</x:v>
      </x:c>
      <x:c r="G2774" t="str">
        <x:v>Partner</x:v>
      </x:c>
      <x:c r="H2774" s="60" t="n">
        <x:v>14577</x:v>
      </x:c>
      <x:c r="I2774" s="60" t="n">
        <x:v>1525.84</x:v>
      </x:c>
      <x:c r="J2774" s="32" t="n">
        <x:v>0.439</x:v>
      </x:c>
      <x:c r="K2774" s="32" t="n">
        <x:v>0.745</x:v>
      </x:c>
      <x:c r="L2774" t="n">
        <x:v>0</x:v>
      </x:c>
      <x:c r="M2774" t="n">
        <x:v>7</x:v>
      </x:c>
      <x:c r="N2774" s="32" t="n">
        <x:v>0.089</x:v>
      </x:c>
    </x:row>
    <x:row r="2775">
      <x:c r="A2775" t="str">
        <x:v>C02774</x:v>
      </x:c>
      <x:c r="B2775" t="n">
        <x:v>25</x:v>
      </x:c>
      <x:c r="C2775" s="30" t="n">
        <x:v>43747</x:v>
      </x:c>
      <x:c r="D2775" t="n">
        <x:v>708</x:v>
      </x:c>
      <x:c r="E2775" t="n">
        <x:v>51</x:v>
      </x:c>
      <x:c r="F2775" t="str">
        <x:v>Classic</x:v>
      </x:c>
      <x:c r="G2775" t="str">
        <x:v>Branch</x:v>
      </x:c>
      <x:c r="H2775" s="60" t="n">
        <x:v>4579</x:v>
      </x:c>
      <x:c r="I2775" s="60" t="n">
        <x:v>1171.19</x:v>
      </x:c>
      <x:c r="J2775" s="32" t="n">
        <x:v>0.303</x:v>
      </x:c>
      <x:c r="K2775" s="32" t="n">
        <x:v>0.864</x:v>
      </x:c>
      <x:c r="L2775" t="n">
        <x:v>0</x:v>
      </x:c>
      <x:c r="M2775" t="n">
        <x:v>8</x:v>
      </x:c>
      <x:c r="N2775" s="32" t="n">
        <x:v>0.045</x:v>
      </x:c>
    </x:row>
    <x:row r="2776">
      <x:c r="A2776" t="str">
        <x:v>C02775</x:v>
      </x:c>
      <x:c r="B2776" t="n">
        <x:v>52</x:v>
      </x:c>
      <x:c r="C2776" s="30" t="n">
        <x:v>103550</x:v>
      </x:c>
      <x:c r="D2776" t="n">
        <x:v>720</x:v>
      </x:c>
      <x:c r="E2776" t="n">
        <x:v>17</x:v>
      </x:c>
      <x:c r="F2776" t="str">
        <x:v>Classic</x:v>
      </x:c>
      <x:c r="G2776" t="str">
        <x:v>Digital</x:v>
      </x:c>
      <x:c r="H2776" s="60" t="n">
        <x:v>8269</x:v>
      </x:c>
      <x:c r="I2776" s="60" t="n">
        <x:v>1395.4</x:v>
      </x:c>
      <x:c r="J2776" s="32" t="n">
        <x:v>0.354</x:v>
      </x:c>
      <x:c r="K2776" s="32" t="n">
        <x:v>0.811</x:v>
      </x:c>
      <x:c r="L2776" t="n">
        <x:v>0</x:v>
      </x:c>
      <x:c r="M2776" t="n">
        <x:v>8</x:v>
      </x:c>
      <x:c r="N2776" s="32" t="n">
        <x:v>0.045</x:v>
      </x:c>
    </x:row>
    <x:row r="2777">
      <x:c r="A2777" t="str">
        <x:v>C02776</x:v>
      </x:c>
      <x:c r="B2777" t="n">
        <x:v>58</x:v>
      </x:c>
      <x:c r="C2777" s="30" t="n">
        <x:v>102286</x:v>
      </x:c>
      <x:c r="D2777" t="n">
        <x:v>740</x:v>
      </x:c>
      <x:c r="E2777" t="n">
        <x:v>37</x:v>
      </x:c>
      <x:c r="F2777" t="str">
        <x:v>Platinum</x:v>
      </x:c>
      <x:c r="G2777" t="str">
        <x:v>Digital</x:v>
      </x:c>
      <x:c r="H2777" s="60" t="n">
        <x:v>22334</x:v>
      </x:c>
      <x:c r="I2777" s="60" t="n">
        <x:v>2506.68</x:v>
      </x:c>
      <x:c r="J2777" s="32" t="n">
        <x:v>0.263</x:v>
      </x:c>
      <x:c r="K2777" s="32" t="n">
        <x:v>0.958</x:v>
      </x:c>
      <x:c r="L2777" t="n">
        <x:v>0</x:v>
      </x:c>
      <x:c r="M2777" t="n">
        <x:v>9</x:v>
      </x:c>
      <x:c r="N2777" s="32" t="n">
        <x:v>0.021</x:v>
      </x:c>
    </x:row>
    <x:row r="2778">
      <x:c r="A2778" t="str">
        <x:v>C02777</x:v>
      </x:c>
      <x:c r="B2778" t="n">
        <x:v>38</x:v>
      </x:c>
      <x:c r="C2778" s="30" t="n">
        <x:v>40114</x:v>
      </x:c>
      <x:c r="D2778" t="n">
        <x:v>725</x:v>
      </x:c>
      <x:c r="E2778" t="n">
        <x:v>115</x:v>
      </x:c>
      <x:c r="F2778" t="str">
        <x:v>Classic</x:v>
      </x:c>
      <x:c r="G2778" t="str">
        <x:v>Direct Mail</x:v>
      </x:c>
      <x:c r="H2778" s="60" t="n">
        <x:v>3622</x:v>
      </x:c>
      <x:c r="I2778" s="60" t="n">
        <x:v>595.2</x:v>
      </x:c>
      <x:c r="J2778" s="32" t="n">
        <x:v>0.525</x:v>
      </x:c>
      <x:c r="K2778" s="32" t="n">
        <x:v>0.698</x:v>
      </x:c>
      <x:c r="L2778" t="n">
        <x:v>0</x:v>
      </x:c>
      <x:c r="M2778" t="n">
        <x:v>7</x:v>
      </x:c>
      <x:c r="N2778" s="32" t="n">
        <x:v>0.058</x:v>
      </x:c>
    </x:row>
    <x:row r="2779">
      <x:c r="A2779" t="str">
        <x:v>C02778</x:v>
      </x:c>
      <x:c r="B2779" t="n">
        <x:v>41</x:v>
      </x:c>
      <x:c r="C2779" s="30" t="n">
        <x:v>65509</x:v>
      </x:c>
      <x:c r="D2779" t="n">
        <x:v>673</x:v>
      </x:c>
      <x:c r="E2779" t="n">
        <x:v>59</x:v>
      </x:c>
      <x:c r="F2779" t="str">
        <x:v>Gold</x:v>
      </x:c>
      <x:c r="G2779" t="str">
        <x:v>Digital</x:v>
      </x:c>
      <x:c r="H2779" s="60" t="n">
        <x:v>7890</x:v>
      </x:c>
      <x:c r="I2779" s="60" t="n">
        <x:v>323.3</x:v>
      </x:c>
      <x:c r="J2779" s="32" t="n">
        <x:v>0.515</x:v>
      </x:c>
      <x:c r="K2779" s="32" t="n">
        <x:v>0.664</x:v>
      </x:c>
      <x:c r="L2779" t="n">
        <x:v>0</x:v>
      </x:c>
      <x:c r="M2779" t="n">
        <x:v>10</x:v>
      </x:c>
      <x:c r="N2779" s="32" t="n">
        <x:v>0.035</x:v>
      </x:c>
    </x:row>
    <x:row r="2780">
      <x:c r="A2780" t="str">
        <x:v>C02779</x:v>
      </x:c>
      <x:c r="B2780" t="n">
        <x:v>21</x:v>
      </x:c>
      <x:c r="C2780" s="30" t="n">
        <x:v>94258</x:v>
      </x:c>
      <x:c r="D2780" t="n">
        <x:v>750</x:v>
      </x:c>
      <x:c r="E2780" t="n">
        <x:v>92</x:v>
      </x:c>
      <x:c r="F2780" t="str">
        <x:v>Platinum</x:v>
      </x:c>
      <x:c r="G2780" t="str">
        <x:v>Digital</x:v>
      </x:c>
      <x:c r="H2780" s="60" t="n">
        <x:v>20628</x:v>
      </x:c>
      <x:c r="I2780" s="60" t="n">
        <x:v>2190.26</x:v>
      </x:c>
      <x:c r="J2780" s="32" t="n">
        <x:v>0.421</x:v>
      </x:c>
      <x:c r="K2780" s="32" t="n">
        <x:v>0.91</x:v>
      </x:c>
      <x:c r="L2780" t="n">
        <x:v>0</x:v>
      </x:c>
      <x:c r="M2780" t="n">
        <x:v>8</x:v>
      </x:c>
      <x:c r="N2780" s="32" t="n">
        <x:v>0.049</x:v>
      </x:c>
    </x:row>
    <x:row r="2781">
      <x:c r="A2781" t="str">
        <x:v>C02780</x:v>
      </x:c>
      <x:c r="B2781" t="n">
        <x:v>52</x:v>
      </x:c>
      <x:c r="C2781" s="30" t="n">
        <x:v>83059</x:v>
      </x:c>
      <x:c r="D2781" t="n">
        <x:v>618</x:v>
      </x:c>
      <x:c r="E2781" t="n">
        <x:v>16</x:v>
      </x:c>
      <x:c r="F2781" t="str">
        <x:v>Gold</x:v>
      </x:c>
      <x:c r="G2781" t="str">
        <x:v>Partner</x:v>
      </x:c>
      <x:c r="H2781" s="60" t="n">
        <x:v>9976</x:v>
      </x:c>
      <x:c r="I2781" s="60" t="n">
        <x:v>1260.35</x:v>
      </x:c>
      <x:c r="J2781" s="32" t="n">
        <x:v>0.455</x:v>
      </x:c>
      <x:c r="K2781" s="32" t="n">
        <x:v>0.648</x:v>
      </x:c>
      <x:c r="L2781" t="n">
        <x:v>0</x:v>
      </x:c>
      <x:c r="M2781" t="n">
        <x:v>8</x:v>
      </x:c>
      <x:c r="N2781" s="32" t="n">
        <x:v>0.065</x:v>
      </x:c>
    </x:row>
    <x:row r="2782">
      <x:c r="A2782" t="str">
        <x:v>C02781</x:v>
      </x:c>
      <x:c r="B2782" t="n">
        <x:v>51</x:v>
      </x:c>
      <x:c r="C2782" s="30" t="n">
        <x:v>64647</x:v>
      </x:c>
      <x:c r="D2782" t="n">
        <x:v>789</x:v>
      </x:c>
      <x:c r="E2782" t="n">
        <x:v>108</x:v>
      </x:c>
      <x:c r="F2782" t="str">
        <x:v>Classic</x:v>
      </x:c>
      <x:c r="G2782" t="str">
        <x:v>Partner</x:v>
      </x:c>
      <x:c r="H2782" s="60" t="n">
        <x:v>8906</x:v>
      </x:c>
      <x:c r="I2782" s="60" t="n">
        <x:v>1039.57</x:v>
      </x:c>
      <x:c r="J2782" s="32" t="n">
        <x:v>0.515</x:v>
      </x:c>
      <x:c r="K2782" s="32" t="n">
        <x:v>0.96</x:v>
      </x:c>
      <x:c r="L2782" t="n">
        <x:v>0</x:v>
      </x:c>
      <x:c r="M2782" t="n">
        <x:v>8</x:v>
      </x:c>
      <x:c r="N2782" s="32" t="n">
        <x:v>0.049</x:v>
      </x:c>
    </x:row>
    <x:row r="2783">
      <x:c r="A2783" t="str">
        <x:v>C02782</x:v>
      </x:c>
      <x:c r="B2783" t="n">
        <x:v>52</x:v>
      </x:c>
      <x:c r="C2783" s="30" t="n">
        <x:v>65485</x:v>
      </x:c>
      <x:c r="D2783" t="n">
        <x:v>604</x:v>
      </x:c>
      <x:c r="E2783" t="n">
        <x:v>24</x:v>
      </x:c>
      <x:c r="F2783" t="str">
        <x:v> Classic</x:v>
      </x:c>
      <x:c r="G2783" t="str">
        <x:v>Partner</x:v>
      </x:c>
      <x:c r="H2783" s="60" t="n">
        <x:v>4182</x:v>
      </x:c>
      <x:c r="I2783" s="60" t="n">
        <x:v>150</x:v>
      </x:c>
      <x:c r="J2783" s="32" t="n">
        <x:v>0.713</x:v>
      </x:c>
      <x:c r="K2783" s="32" t="n">
        <x:v>0.657</x:v>
      </x:c>
      <x:c r="L2783" t="n">
        <x:v>0</x:v>
      </x:c>
      <x:c r="M2783" t="n">
        <x:v>9</x:v>
      </x:c>
      <x:c r="N2783" s="32" t="n">
        <x:v>0.02</x:v>
      </x:c>
    </x:row>
    <x:row r="2784">
      <x:c r="A2784" t="str">
        <x:v>C02783</x:v>
      </x:c>
      <x:c r="B2784" t="n">
        <x:v>52</x:v>
      </x:c>
      <x:c r="C2784" s="30" t="n">
        <x:v>31912</x:v>
      </x:c>
      <x:c r="D2784" t="n">
        <x:v>740</x:v>
      </x:c>
      <x:c r="E2784" t="n">
        <x:v>45</x:v>
      </x:c>
      <x:c r="F2784" t="str">
        <x:v>Classic</x:v>
      </x:c>
      <x:c r="G2784" t="str">
        <x:v>Branch</x:v>
      </x:c>
      <x:c r="H2784" s="60" t="n">
        <x:v>3564</x:v>
      </x:c>
      <x:c r="I2784" s="60" t="n">
        <x:v>605.58</x:v>
      </x:c>
      <x:c r="J2784" s="32" t="n">
        <x:v>0.294</x:v>
      </x:c>
      <x:c r="K2784" s="32" t="n">
        <x:v>0.945</x:v>
      </x:c>
      <x:c r="L2784" t="n">
        <x:v>0</x:v>
      </x:c>
      <x:c r="M2784" t="n">
        <x:v>6</x:v>
      </x:c>
      <x:c r="N2784" s="32" t="n">
        <x:v>0.165</x:v>
      </x:c>
    </x:row>
    <x:row r="2785">
      <x:c r="A2785" t="str">
        <x:v>C02784</x:v>
      </x:c>
      <x:c r="B2785" t="n">
        <x:v>42</x:v>
      </x:c>
      <x:c r="C2785" s="30" t="n">
        <x:v>119987</x:v>
      </x:c>
      <x:c r="D2785" t="n">
        <x:v>785</x:v>
      </x:c>
      <x:c r="E2785" t="n">
        <x:v>15</x:v>
      </x:c>
      <x:c r="F2785" t="str">
        <x:v>Classic</x:v>
      </x:c>
      <x:c r="G2785" t="str">
        <x:v>Branch</x:v>
      </x:c>
      <x:c r="H2785" s="60" t="n">
        <x:v>13135</x:v>
      </x:c>
      <x:c r="I2785" s="60" t="n">
        <x:v>1480.27</x:v>
      </x:c>
      <x:c r="J2785" s="32" t="n">
        <x:v>0.172</x:v>
      </x:c>
      <x:c r="K2785" s="32" t="n">
        <x:v>1</x:v>
      </x:c>
      <x:c r="L2785" t="n">
        <x:v>0</x:v>
      </x:c>
      <x:c r="M2785" t="n">
        <x:v>8</x:v>
      </x:c>
      <x:c r="N2785" s="32" t="n">
        <x:v>0.02</x:v>
      </x:c>
    </x:row>
    <x:row r="2786">
      <x:c r="A2786" t="str">
        <x:v>C02785</x:v>
      </x:c>
      <x:c r="B2786" t="n">
        <x:v>25</x:v>
      </x:c>
      <x:c r="C2786" s="30" t="n">
        <x:v>68629</x:v>
      </x:c>
      <x:c r="D2786" t="n">
        <x:v>721</x:v>
      </x:c>
      <x:c r="E2786" t="n">
        <x:v>22</x:v>
      </x:c>
      <x:c r="F2786" t="str">
        <x:v>Gold</x:v>
      </x:c>
      <x:c r="G2786" t="str">
        <x:v>Digital</x:v>
      </x:c>
      <x:c r="H2786" s="60" t="n">
        <x:v>11666</x:v>
      </x:c>
      <x:c r="I2786" s="60" t="n">
        <x:v>968.32</x:v>
      </x:c>
      <x:c r="J2786" s="32" t="n">
        <x:v>0.277</x:v>
      </x:c>
      <x:c r="K2786" s="32" t="n">
        <x:v>0.928</x:v>
      </x:c>
      <x:c r="L2786" t="n">
        <x:v>0</x:v>
      </x:c>
      <x:c r="M2786" t="n">
        <x:v>7</x:v>
      </x:c>
      <x:c r="N2786" s="32" t="n">
        <x:v>0.039</x:v>
      </x:c>
    </x:row>
    <x:row r="2787">
      <x:c r="A2787" t="str">
        <x:v>C02786</x:v>
      </x:c>
      <x:c r="B2787" t="n">
        <x:v>54</x:v>
      </x:c>
      <x:c r="C2787" s="30" t="n">
        <x:v>60105</x:v>
      </x:c>
      <x:c r="D2787" t="n">
        <x:v>630</x:v>
      </x:c>
      <x:c r="E2787" t="n">
        <x:v>25</x:v>
      </x:c>
      <x:c r="F2787" t="str">
        <x:v>Classic</x:v>
      </x:c>
      <x:c r="G2787" t="str">
        <x:v>Digital</x:v>
      </x:c>
      <x:c r="H2787" s="60" t="n">
        <x:v>3311</x:v>
      </x:c>
      <x:c r="I2787" s="60" t="n">
        <x:v>781.87</x:v>
      </x:c>
      <x:c r="J2787" s="32" t="n">
        <x:v>0.431</x:v>
      </x:c>
      <x:c r="K2787" s="32" t="n">
        <x:v>0.646</x:v>
      </x:c>
      <x:c r="L2787" t="n">
        <x:v>0</x:v>
      </x:c>
      <x:c r="M2787" t="n">
        <x:v>9</x:v>
      </x:c>
      <x:c r="N2787" s="32" t="n">
        <x:v>0.02</x:v>
      </x:c>
    </x:row>
    <x:row r="2788">
      <x:c r="A2788" t="str">
        <x:v>C02787</x:v>
      </x:c>
      <x:c r="B2788" t="n">
        <x:v>43</x:v>
      </x:c>
      <x:c r="C2788" s="30" t="n">
        <x:v>82354</x:v>
      </x:c>
      <x:c r="D2788" t="n">
        <x:v>716</x:v>
      </x:c>
      <x:c r="E2788" t="n">
        <x:v>6</x:v>
      </x:c>
      <x:c r="F2788" t="str">
        <x:v>Gold</x:v>
      </x:c>
      <x:c r="G2788" t="str">
        <x:v>Branch</x:v>
      </x:c>
      <x:c r="H2788" s="60" t="n">
        <x:v>13586</x:v>
      </x:c>
      <x:c r="I2788" s="60" t="n">
        <x:v>1755.61</x:v>
      </x:c>
      <x:c r="J2788" s="32" t="n">
        <x:v>0.229</x:v>
      </x:c>
      <x:c r="K2788" s="32" t="n">
        <x:v>0.745</x:v>
      </x:c>
      <x:c r="L2788" t="n">
        <x:v>0</x:v>
      </x:c>
      <x:c r="M2788" t="n">
        <x:v>4</x:v>
      </x:c>
      <x:c r="N2788" s="32" t="n">
        <x:v>0.316</x:v>
      </x:c>
    </x:row>
    <x:row r="2789">
      <x:c r="A2789" t="str">
        <x:v>C02788</x:v>
      </x:c>
      <x:c r="B2789" t="n">
        <x:v>49</x:v>
      </x:c>
      <x:c r="C2789" s="30" t="n">
        <x:v>62258</x:v>
      </x:c>
      <x:c r="D2789" t="n">
        <x:v>554</x:v>
      </x:c>
      <x:c r="E2789" t="n">
        <x:v>114</x:v>
      </x:c>
      <x:c r="F2789" t="str">
        <x:v>Classic</x:v>
      </x:c>
      <x:c r="G2789" t="str">
        <x:v>Partner</x:v>
      </x:c>
      <x:c r="H2789" s="60" t="n">
        <x:v>1000</x:v>
      </x:c>
      <x:c r="I2789" s="60" t="n">
        <x:v>745.23</x:v>
      </x:c>
      <x:c r="J2789" s="32" t="n">
        <x:v>0.462</x:v>
      </x:c>
      <x:c r="K2789" s="32" t="n">
        <x:v>0.632</x:v>
      </x:c>
      <x:c r="L2789" t="n">
        <x:v>0</x:v>
      </x:c>
      <x:c r="M2789" t="n">
        <x:v>8</x:v>
      </x:c>
      <x:c r="N2789" s="32" t="n">
        <x:v>0.02</x:v>
      </x:c>
    </x:row>
    <x:row r="2790">
      <x:c r="A2790" t="str">
        <x:v>C02789</x:v>
      </x:c>
      <x:c r="B2790" t="n">
        <x:v>25</x:v>
      </x:c>
      <x:c r="C2790" s="30" t="n">
        <x:v>50489</x:v>
      </x:c>
      <x:c r="D2790" t="n">
        <x:v>757</x:v>
      </x:c>
      <x:c r="E2790" t="n">
        <x:v>88</x:v>
      </x:c>
      <x:c r="F2790" t="str">
        <x:v>Gold</x:v>
      </x:c>
      <x:c r="G2790" t="str">
        <x:v>Branch</x:v>
      </x:c>
      <x:c r="H2790" s="60" t="n">
        <x:v>12781</x:v>
      </x:c>
      <x:c r="I2790" s="60" t="n">
        <x:v>1232.76</x:v>
      </x:c>
      <x:c r="J2790" s="32" t="n">
        <x:v>0.35</x:v>
      </x:c>
      <x:c r="K2790" s="32" t="n">
        <x:v>0.822</x:v>
      </x:c>
      <x:c r="L2790" t="n">
        <x:v>0</x:v>
      </x:c>
      <x:c r="M2790" t="n">
        <x:v>4</x:v>
      </x:c>
      <x:c r="N2790" s="32" t="n">
        <x:v>0.292</x:v>
      </x:c>
    </x:row>
    <x:row r="2791">
      <x:c r="A2791" t="str">
        <x:v>C02790</x:v>
      </x:c>
      <x:c r="B2791" t="n">
        <x:v>32</x:v>
      </x:c>
      <x:c r="C2791" s="30" t="n">
        <x:v>70409</x:v>
      </x:c>
      <x:c r="D2791" t="n">
        <x:v>639</x:v>
      </x:c>
      <x:c r="E2791" t="n">
        <x:v>29</x:v>
      </x:c>
      <x:c r="F2791" t="str">
        <x:v>Classic</x:v>
      </x:c>
      <x:c r="G2791" t="str">
        <x:v>Direct Mail</x:v>
      </x:c>
      <x:c r="H2791" s="60" t="n">
        <x:v>7673</x:v>
      </x:c>
      <x:c r="I2791" s="60" t="n">
        <x:v>542.99</x:v>
      </x:c>
      <x:c r="J2791" s="32" t="n">
        <x:v>0.534</x:v>
      </x:c>
      <x:c r="K2791" s="32" t="n">
        <x:v>0.809</x:v>
      </x:c>
      <x:c r="L2791" t="n">
        <x:v>0</x:v>
      </x:c>
      <x:c r="M2791" t="n">
        <x:v>10</x:v>
      </x:c>
      <x:c r="N2791" s="32" t="n">
        <x:v>0.02</x:v>
      </x:c>
    </x:row>
    <x:row r="2792">
      <x:c r="A2792" t="str">
        <x:v>C02791</x:v>
      </x:c>
      <x:c r="B2792" t="n">
        <x:v>27</x:v>
      </x:c>
      <x:c r="C2792" s="30" t="n">
        <x:v>78076</x:v>
      </x:c>
      <x:c r="D2792" t="n">
        <x:v>661</x:v>
      </x:c>
      <x:c r="E2792" t="n">
        <x:v>30</x:v>
      </x:c>
      <x:c r="F2792" t="str">
        <x:v>CLASSIC</x:v>
      </x:c>
      <x:c r="G2792" t="str">
        <x:v>Direct Mail</x:v>
      </x:c>
      <x:c r="H2792" s="60" t="n">
        <x:v>7004</x:v>
      </x:c>
      <x:c r="I2792" s="60" t="n">
        <x:v>805.18</x:v>
      </x:c>
      <x:c r="J2792" s="32" t="n">
        <x:v>0.389</x:v>
      </x:c>
      <x:c r="K2792" s="32" t="n">
        <x:v>0.769</x:v>
      </x:c>
      <x:c r="L2792" t="n">
        <x:v>0</x:v>
      </x:c>
      <x:c r="M2792" t="n">
        <x:v>10</x:v>
      </x:c>
      <x:c r="N2792" s="32" t="n">
        <x:v>0.02</x:v>
      </x:c>
    </x:row>
    <x:row r="2793">
      <x:c r="A2793" t="str">
        <x:v>C02792</x:v>
      </x:c>
      <x:c r="B2793" t="n">
        <x:v>46</x:v>
      </x:c>
      <x:c r="C2793" s="30" t="n">
        <x:v>175446</x:v>
      </x:c>
      <x:c r="D2793" t="n">
        <x:v>716</x:v>
      </x:c>
      <x:c r="E2793" t="n">
        <x:v>21</x:v>
      </x:c>
      <x:c r="F2793" t="str">
        <x:v>Platinum</x:v>
      </x:c>
      <x:c r="G2793" t="str">
        <x:v>Partner</x:v>
      </x:c>
      <x:c r="H2793" s="60" t="n">
        <x:v>39064</x:v>
      </x:c>
      <x:c r="I2793" s="60" t="n">
        <x:v>3870.07</x:v>
      </x:c>
      <x:c r="J2793" s="32" t="n">
        <x:v>0.31</x:v>
      </x:c>
      <x:c r="K2793" s="32" t="n">
        <x:v>0.632</x:v>
      </x:c>
      <x:c r="L2793" t="n">
        <x:v>0</x:v>
      </x:c>
      <x:c r="M2793" t="n">
        <x:v>6</x:v>
      </x:c>
      <x:c r="N2793" s="32" t="n">
        <x:v>0.167</x:v>
      </x:c>
    </x:row>
    <x:row r="2794">
      <x:c r="A2794" t="str">
        <x:v>C02793</x:v>
      </x:c>
      <x:c r="B2794" t="n">
        <x:v>55</x:v>
      </x:c>
      <x:c r="C2794" s="30" t="n">
        <x:v>30027</x:v>
      </x:c>
      <x:c r="D2794" t="n">
        <x:v>769</x:v>
      </x:c>
      <x:c r="E2794" t="n">
        <x:v>65</x:v>
      </x:c>
      <x:c r="F2794" t="str">
        <x:v>Gold</x:v>
      </x:c>
      <x:c r="G2794" t="str">
        <x:v>Digital</x:v>
      </x:c>
      <x:c r="H2794" s="60" t="n">
        <x:v>7035</x:v>
      </x:c>
      <x:c r="I2794" s="60" t="n">
        <x:v>574.15</x:v>
      </x:c>
      <x:c r="J2794" s="32" t="n">
        <x:v>0.209</x:v>
      </x:c>
      <x:c r="K2794" s="32" t="n">
        <x:v>0.964</x:v>
      </x:c>
      <x:c r="L2794" t="n">
        <x:v>0</x:v>
      </x:c>
      <x:c r="M2794" t="n">
        <x:v>8</x:v>
      </x:c>
      <x:c r="N2794" s="32" t="n">
        <x:v>0.132</x:v>
      </x:c>
    </x:row>
    <x:row r="2795">
      <x:c r="A2795" t="str">
        <x:v>C02794</x:v>
      </x:c>
      <x:c r="B2795" t="n">
        <x:v>32</x:v>
      </x:c>
      <x:c r="C2795" s="30" t="n">
        <x:v>104683</x:v>
      </x:c>
      <x:c r="D2795" t="n">
        <x:v>574</x:v>
      </x:c>
      <x:c r="E2795" t="n">
        <x:v>41</x:v>
      </x:c>
      <x:c r="F2795" t="str">
        <x:v>Gold</x:v>
      </x:c>
      <x:c r="G2795" t="str">
        <x:v>Digital</x:v>
      </x:c>
      <x:c r="H2795" s="60" t="n">
        <x:v>11913</x:v>
      </x:c>
      <x:c r="I2795" s="60" t="n">
        <x:v>1648.63</x:v>
      </x:c>
      <x:c r="J2795" s="32" t="n">
        <x:v>0.584</x:v>
      </x:c>
      <x:c r="K2795" s="32" t="n">
        <x:v>0.6</x:v>
      </x:c>
      <x:c r="L2795" t="n">
        <x:v>1</x:v>
      </x:c>
      <x:c r="M2795" t="n">
        <x:v>3</x:v>
      </x:c>
      <x:c r="N2795" s="32" t="n">
        <x:v>0.303</x:v>
      </x:c>
    </x:row>
    <x:row r="2796">
      <x:c r="A2796" t="str">
        <x:v>C02795</x:v>
      </x:c>
      <x:c r="B2796" t="n">
        <x:v>52</x:v>
      </x:c>
      <x:c r="C2796" s="30" t="n">
        <x:v>73525</x:v>
      </x:c>
      <x:c r="D2796" t="n">
        <x:v>716</x:v>
      </x:c>
      <x:c r="E2796" t="n">
        <x:v>39</x:v>
      </x:c>
      <x:c r="F2796" t="str">
        <x:v>Gold</x:v>
      </x:c>
      <x:c r="G2796" t="str">
        <x:v>Digital</x:v>
      </x:c>
      <x:c r="H2796" s="60" t="n">
        <x:v>9442</x:v>
      </x:c>
      <x:c r="I2796" s="60" t="n">
        <x:v>1539.18</x:v>
      </x:c>
      <x:c r="J2796" s="32" t="n">
        <x:v>0.332</x:v>
      </x:c>
      <x:c r="K2796" s="32" t="n">
        <x:v>0.751</x:v>
      </x:c>
      <x:c r="L2796" t="n">
        <x:v>0</x:v>
      </x:c>
      <x:c r="M2796" t="n">
        <x:v>9</x:v>
      </x:c>
      <x:c r="N2796" s="32" t="n">
        <x:v>0.02</x:v>
      </x:c>
    </x:row>
    <x:row r="2797">
      <x:c r="A2797" t="str">
        <x:v>C02796</x:v>
      </x:c>
      <x:c r="B2797" t="n">
        <x:v>62</x:v>
      </x:c>
      <x:c r="C2797" s="30" t="n">
        <x:v>31285</x:v>
      </x:c>
      <x:c r="D2797" t="n">
        <x:v>667</x:v>
      </x:c>
      <x:c r="E2797" t="n">
        <x:v>116</x:v>
      </x:c>
      <x:c r="F2797" t="str">
        <x:v>Classic</x:v>
      </x:c>
      <x:c r="G2797" t="str">
        <x:v>Digital</x:v>
      </x:c>
      <x:c r="H2797" s="60" t="n">
        <x:v>3144</x:v>
      </x:c>
      <x:c r="I2797" s="60" t="n">
        <x:v>150</x:v>
      </x:c>
      <x:c r="J2797" s="32" t="n">
        <x:v>0.563</x:v>
      </x:c>
      <x:c r="K2797" s="32" t="n">
        <x:v>0.74</x:v>
      </x:c>
      <x:c r="L2797" t="n">
        <x:v>0</x:v>
      </x:c>
      <x:c r="M2797" t="n">
        <x:v>6</x:v>
      </x:c>
      <x:c r="N2797" s="32" t="n">
        <x:v>0.193</x:v>
      </x:c>
    </x:row>
    <x:row r="2798">
      <x:c r="A2798" t="str">
        <x:v>C02797</x:v>
      </x:c>
      <x:c r="B2798" t="n">
        <x:v>38</x:v>
      </x:c>
      <x:c r="C2798" s="30" t="n">
        <x:v>88230</x:v>
      </x:c>
      <x:c r="D2798" t="n">
        <x:v>764</x:v>
      </x:c>
      <x:c r="E2798" t="n">
        <x:v>72</x:v>
      </x:c>
      <x:c r="F2798" t="str">
        <x:v>Classic</x:v>
      </x:c>
      <x:c r="G2798" t="str">
        <x:v>Partner</x:v>
      </x:c>
      <x:c r="H2798" s="60" t="n">
        <x:v>9756</x:v>
      </x:c>
      <x:c r="I2798" s="60" t="n">
        <x:v>946.44</x:v>
      </x:c>
      <x:c r="J2798" s="32" t="n">
        <x:v>0.227</x:v>
      </x:c>
      <x:c r="K2798" s="32" t="n">
        <x:v>0.867</x:v>
      </x:c>
      <x:c r="L2798" t="n">
        <x:v>0</x:v>
      </x:c>
      <x:c r="M2798" t="n">
        <x:v>9</x:v>
      </x:c>
      <x:c r="N2798" s="32" t="n">
        <x:v>0.02</x:v>
      </x:c>
    </x:row>
    <x:row r="2799">
      <x:c r="A2799" t="str">
        <x:v>C02798</x:v>
      </x:c>
      <x:c r="B2799" t="n">
        <x:v>64</x:v>
      </x:c>
      <x:c r="C2799" s="30" t="n">
        <x:v>167217</x:v>
      </x:c>
      <x:c r="D2799" t="n">
        <x:v>647</x:v>
      </x:c>
      <x:c r="E2799" t="n">
        <x:v>12</x:v>
      </x:c>
      <x:c r="F2799" t="str">
        <x:v>PLATINUM</x:v>
      </x:c>
      <x:c r="G2799" t="str">
        <x:v>Digital</x:v>
      </x:c>
      <x:c r="H2799" s="60" t="n">
        <x:v>35865</x:v>
      </x:c>
      <x:c r="I2799" s="60" t="n">
        <x:v>3910.66</x:v>
      </x:c>
      <x:c r="J2799" s="32" t="n">
        <x:v>0.527</x:v>
      </x:c>
      <x:c r="K2799" s="32" t="n">
        <x:v>0.681</x:v>
      </x:c>
      <x:c r="L2799" t="n">
        <x:v>0</x:v>
      </x:c>
      <x:c r="M2799" t="n">
        <x:v>8</x:v>
      </x:c>
      <x:c r="N2799" s="32" t="n">
        <x:v>0.068</x:v>
      </x:c>
    </x:row>
    <x:row r="2800">
      <x:c r="A2800" t="str">
        <x:v>C02799</x:v>
      </x:c>
      <x:c r="B2800" t="n">
        <x:v>38</x:v>
      </x:c>
      <x:c r="C2800" s="30" t="n">
        <x:v>76669</x:v>
      </x:c>
      <x:c r="D2800" t="n">
        <x:v>747</x:v>
      </x:c>
      <x:c r="E2800" t="n">
        <x:v>49</x:v>
      </x:c>
      <x:c r="F2800" t="str">
        <x:v>Gold</x:v>
      </x:c>
      <x:c r="G2800" t="str">
        <x:v>BRANCH</x:v>
      </x:c>
      <x:c r="H2800" s="60" t="n">
        <x:v>12707</x:v>
      </x:c>
      <x:c r="I2800" s="60" t="n">
        <x:v>1202.41</x:v>
      </x:c>
      <x:c r="J2800" s="32" t="n">
        <x:v>0.298</x:v>
      </x:c>
      <x:c r="K2800" s="32" t="n">
        <x:v>0.967</x:v>
      </x:c>
      <x:c r="L2800" t="n">
        <x:v>0</x:v>
      </x:c>
      <x:c r="M2800" t="n">
        <x:v>7</x:v>
      </x:c>
      <x:c r="N2800" s="32" t="n">
        <x:v>0.127</x:v>
      </x:c>
    </x:row>
    <x:row r="2801">
      <x:c r="A2801" t="str">
        <x:v>C02800</x:v>
      </x:c>
      <x:c r="B2801" t="n">
        <x:v>42</x:v>
      </x:c>
      <x:c r="C2801" s="30" t="n">
        <x:v>47069</x:v>
      </x:c>
      <x:c r="D2801" t="n">
        <x:v>754</x:v>
      </x:c>
      <x:c r="E2801" t="n">
        <x:v>54</x:v>
      </x:c>
      <x:c r="F2801" t="str">
        <x:v>Gold</x:v>
      </x:c>
      <x:c r="G2801" t="str">
        <x:v>DIGITAL</x:v>
      </x:c>
      <x:c r="H2801" s="60" t="n">
        <x:v>6684</x:v>
      </x:c>
      <x:c r="I2801" s="60" t="n">
        <x:v>537</x:v>
      </x:c>
      <x:c r="J2801" s="32" t="n">
        <x:v>0.392</x:v>
      </x:c>
      <x:c r="K2801" s="32" t="n">
        <x:v>0.918</x:v>
      </x:c>
      <x:c r="L2801" t="n">
        <x:v>0</x:v>
      </x:c>
      <x:c r="M2801" t="n">
        <x:v>5</x:v>
      </x:c>
      <x:c r="N2801" s="32" t="n">
        <x:v>0.296</x:v>
      </x:c>
    </x:row>
    <x:row r="2802">
      <x:c r="A2802" t="str">
        <x:v>C02801</x:v>
      </x:c>
      <x:c r="B2802" t="n">
        <x:v>53</x:v>
      </x:c>
      <x:c r="C2802" s="30" t="n">
        <x:v>118257</x:v>
      </x:c>
      <x:c r="D2802" t="n">
        <x:v>783</x:v>
      </x:c>
      <x:c r="E2802" t="n">
        <x:v>47</x:v>
      </x:c>
      <x:c r="F2802" t="str">
        <x:v> Platinum</x:v>
      </x:c>
      <x:c r="G2802" t="str">
        <x:v> Digital</x:v>
      </x:c>
      <x:c r="H2802" s="60" t="n">
        <x:v>28795</x:v>
      </x:c>
      <x:c r="I2802" s="60" t="n">
        <x:v>3183.63</x:v>
      </x:c>
      <x:c r="J2802" s="32" t="n">
        <x:v>0.215</x:v>
      </x:c>
      <x:c r="K2802" s="32" t="n">
        <x:v>0.933</x:v>
      </x:c>
      <x:c r="L2802" t="n">
        <x:v>0</x:v>
      </x:c>
      <x:c r="M2802" t="n">
        <x:v>8</x:v>
      </x:c>
      <x:c r="N2802" s="32" t="n">
        <x:v>0.087</x:v>
      </x:c>
    </x:row>
    <x:row r="2803">
      <x:c r="A2803" t="str">
        <x:v>C02802</x:v>
      </x:c>
      <x:c r="B2803" t="n">
        <x:v>22</x:v>
      </x:c>
      <x:c r="C2803" s="30" t="n">
        <x:v>71028</x:v>
      </x:c>
      <x:c r="D2803" t="n">
        <x:v>728</x:v>
      </x:c>
      <x:c r="E2803" t="n">
        <x:v>32</x:v>
      </x:c>
      <x:c r="F2803" t="str">
        <x:v>Gold</x:v>
      </x:c>
      <x:c r="G2803" t="str">
        <x:v>DIGITAL</x:v>
      </x:c>
      <x:c r="H2803" s="60" t="n">
        <x:v>12943</x:v>
      </x:c>
      <x:c r="I2803" s="60" t="n">
        <x:v>1336.2</x:v>
      </x:c>
      <x:c r="J2803" s="32" t="n">
        <x:v>0.457</x:v>
      </x:c>
      <x:c r="K2803" s="32" t="n">
        <x:v>0.862</x:v>
      </x:c>
      <x:c r="L2803" t="n">
        <x:v>0</x:v>
      </x:c>
      <x:c r="M2803" t="n">
        <x:v>8</x:v>
      </x:c>
      <x:c r="N2803" s="32" t="n">
        <x:v>0.046</x:v>
      </x:c>
    </x:row>
    <x:row r="2804">
      <x:c r="A2804" t="str">
        <x:v>C02803</x:v>
      </x:c>
      <x:c r="B2804" t="n">
        <x:v>49</x:v>
      </x:c>
      <x:c r="C2804" s="30" t="n">
        <x:v>168918</x:v>
      </x:c>
      <x:c r="D2804" t="n">
        <x:v>636</x:v>
      </x:c>
      <x:c r="E2804" t="n">
        <x:v>10</x:v>
      </x:c>
      <x:c r="F2804" t="str">
        <x:v>Platinum</x:v>
      </x:c>
      <x:c r="G2804" t="str">
        <x:v>Partner</x:v>
      </x:c>
      <x:c r="H2804" s="60" t="n">
        <x:v>33480</x:v>
      </x:c>
      <x:c r="I2804" s="60" t="n">
        <x:v>3558</x:v>
      </x:c>
      <x:c r="J2804" s="32" t="n">
        <x:v>0.406</x:v>
      </x:c>
      <x:c r="K2804" s="32" t="n">
        <x:v>0.774</x:v>
      </x:c>
      <x:c r="L2804" t="n">
        <x:v>0</x:v>
      </x:c>
      <x:c r="M2804" t="n">
        <x:v>6</x:v>
      </x:c>
      <x:c r="N2804" s="32" t="n">
        <x:v>0.2</x:v>
      </x:c>
    </x:row>
    <x:row r="2805">
      <x:c r="A2805" t="str">
        <x:v>C02804</x:v>
      </x:c>
      <x:c r="B2805" t="n">
        <x:v>21</x:v>
      </x:c>
      <x:c r="C2805" s="30" t="n">
        <x:v>79741</x:v>
      </x:c>
      <x:c r="D2805" t="n">
        <x:v>671</x:v>
      </x:c>
      <x:c r="E2805" t="n">
        <x:v>13</x:v>
      </x:c>
      <x:c r="F2805" t="str">
        <x:v>Gold</x:v>
      </x:c>
      <x:c r="G2805" t="str">
        <x:v>Partner</x:v>
      </x:c>
      <x:c r="H2805" s="60" t="n">
        <x:v>8711</x:v>
      </x:c>
      <x:c r="I2805" s="60" t="n">
        <x:v>993.25</x:v>
      </x:c>
      <x:c r="J2805" s="32" t="n">
        <x:v>0.379</x:v>
      </x:c>
      <x:c r="K2805" s="32" t="n">
        <x:v>0.78</x:v>
      </x:c>
      <x:c r="L2805" t="n">
        <x:v>0</x:v>
      </x:c>
      <x:c r="M2805" t="n">
        <x:v>5</x:v>
      </x:c>
      <x:c r="N2805" s="32" t="n">
        <x:v>0.245</x:v>
      </x:c>
    </x:row>
    <x:row r="2806">
      <x:c r="A2806" t="str">
        <x:v>C02805</x:v>
      </x:c>
      <x:c r="B2806" t="n">
        <x:v>47</x:v>
      </x:c>
      <x:c r="C2806" s="30" t="n">
        <x:v>76403</x:v>
      </x:c>
      <x:c r="D2806" t="n">
        <x:v>680</x:v>
      </x:c>
      <x:c r="E2806" t="n">
        <x:v>32</x:v>
      </x:c>
      <x:c r="F2806" t="str">
        <x:v>Gold</x:v>
      </x:c>
      <x:c r="G2806" t="str">
        <x:v>Branch</x:v>
      </x:c>
      <x:c r="H2806" s="60" t="n">
        <x:v>11165</x:v>
      </x:c>
      <x:c r="I2806" s="60" t="n">
        <x:v>1310.58</x:v>
      </x:c>
      <x:c r="J2806" s="32" t="n">
        <x:v>0.547</x:v>
      </x:c>
      <x:c r="K2806" s="32" t="n">
        <x:v>0.717</x:v>
      </x:c>
      <x:c r="L2806" t="n">
        <x:v>0</x:v>
      </x:c>
      <x:c r="M2806" t="n">
        <x:v>9</x:v>
      </x:c>
      <x:c r="N2806" s="32" t="n">
        <x:v>0.02</x:v>
      </x:c>
    </x:row>
    <x:row r="2807">
      <x:c r="A2807" t="str">
        <x:v>C02806</x:v>
      </x:c>
      <x:c r="B2807" t="n">
        <x:v>44</x:v>
      </x:c>
      <x:c r="C2807" s="30" t="n">
        <x:v>99726</x:v>
      </x:c>
      <x:c r="D2807" t="n">
        <x:v>644</x:v>
      </x:c>
      <x:c r="E2807" t="n">
        <x:v>30</x:v>
      </x:c>
      <x:c r="F2807" t="str">
        <x:v>Gold </x:v>
      </x:c>
      <x:c r="G2807" t="str">
        <x:v>Digital</x:v>
      </x:c>
      <x:c r="H2807" s="60" t="n">
        <x:v>11533</x:v>
      </x:c>
      <x:c r="I2807" s="60" t="n">
        <x:v>1326.85</x:v>
      </x:c>
      <x:c r="J2807" s="32" t="n">
        <x:v>0.473</x:v>
      </x:c>
      <x:c r="K2807" s="32" t="n">
        <x:v>0.748</x:v>
      </x:c>
      <x:c r="L2807" t="n">
        <x:v>0</x:v>
      </x:c>
      <x:c r="M2807" t="n">
        <x:v>8</x:v>
      </x:c>
      <x:c r="N2807" s="32" t="n">
        <x:v>0.05</x:v>
      </x:c>
    </x:row>
    <x:row r="2808">
      <x:c r="A2808" t="str">
        <x:v>C02807</x:v>
      </x:c>
      <x:c r="B2808" t="n">
        <x:v>52</x:v>
      </x:c>
      <x:c r="C2808" s="30" t="n">
        <x:v>93969</x:v>
      </x:c>
      <x:c r="D2808" t="n">
        <x:v>662</x:v>
      </x:c>
      <x:c r="E2808" t="n">
        <x:v>21</x:v>
      </x:c>
      <x:c r="F2808" t="str">
        <x:v>GOLD</x:v>
      </x:c>
      <x:c r="G2808" t="str">
        <x:v>Digital</x:v>
      </x:c>
      <x:c r="H2808" s="60" t="n">
        <x:v>12615</x:v>
      </x:c>
      <x:c r="I2808" s="60" t="n">
        <x:v>1435.97</x:v>
      </x:c>
      <x:c r="J2808" s="32" t="n">
        <x:v>0.651</x:v>
      </x:c>
      <x:c r="K2808" s="32" t="n">
        <x:v>0.596</x:v>
      </x:c>
      <x:c r="L2808" t="n">
        <x:v>1</x:v>
      </x:c>
      <x:c r="M2808" t="n">
        <x:v>8</x:v>
      </x:c>
      <x:c r="N2808" s="32" t="n">
        <x:v>0.043</x:v>
      </x:c>
    </x:row>
    <x:row r="2809">
      <x:c r="A2809" t="str">
        <x:v>C02808</x:v>
      </x:c>
      <x:c r="B2809" t="n">
        <x:v>66</x:v>
      </x:c>
      <x:c r="C2809" s="30" t="n">
        <x:v>66038</x:v>
      </x:c>
      <x:c r="D2809" t="n">
        <x:v>642</x:v>
      </x:c>
      <x:c r="E2809" t="n">
        <x:v>25</x:v>
      </x:c>
      <x:c r="F2809" t="str">
        <x:v>Classic</x:v>
      </x:c>
      <x:c r="G2809" t="str">
        <x:v>digital</x:v>
      </x:c>
      <x:c r="H2809" s="60" t="n">
        <x:v>6981</x:v>
      </x:c>
      <x:c r="I2809" s="60" t="n">
        <x:v>728.91</x:v>
      </x:c>
      <x:c r="J2809" s="32" t="n">
        <x:v>0.562</x:v>
      </x:c>
      <x:c r="K2809" s="32" t="n">
        <x:v>0.666</x:v>
      </x:c>
      <x:c r="L2809" t="n">
        <x:v>0</x:v>
      </x:c>
      <x:c r="M2809" t="n">
        <x:v>7</x:v>
      </x:c>
      <x:c r="N2809" s="32" t="n">
        <x:v>0.131</x:v>
      </x:c>
    </x:row>
    <x:row r="2810">
      <x:c r="A2810" t="str">
        <x:v>C02809</x:v>
      </x:c>
      <x:c r="B2810" t="n">
        <x:v>44</x:v>
      </x:c>
      <x:c r="C2810" s="30" t="n">
        <x:v>70318</x:v>
      </x:c>
      <x:c r="D2810" t="n">
        <x:v>674</x:v>
      </x:c>
      <x:c r="E2810" t="n">
        <x:v>34</x:v>
      </x:c>
      <x:c r="F2810" t="str">
        <x:v>Gold</x:v>
      </x:c>
      <x:c r="G2810" t="str">
        <x:v> Direct Mail</x:v>
      </x:c>
      <x:c r="H2810" s="60" t="n">
        <x:v>7835</x:v>
      </x:c>
      <x:c r="I2810" s="60" t="n">
        <x:v>824.81</x:v>
      </x:c>
      <x:c r="J2810" s="32" t="n">
        <x:v>0.353</x:v>
      </x:c>
      <x:c r="K2810" s="32" t="n">
        <x:v>0.772</x:v>
      </x:c>
      <x:c r="L2810" t="n">
        <x:v>0</x:v>
      </x:c>
      <x:c r="M2810" t="n">
        <x:v>7</x:v>
      </x:c>
      <x:c r="N2810" s="32" t="n">
        <x:v>0.173</x:v>
      </x:c>
    </x:row>
    <x:row r="2811">
      <x:c r="A2811" t="str">
        <x:v>C02810</x:v>
      </x:c>
      <x:c r="B2811" t="n">
        <x:v>38</x:v>
      </x:c>
      <x:c r="C2811" s="30" t="n">
        <x:v>72156</x:v>
      </x:c>
      <x:c r="D2811" t="n">
        <x:v>661</x:v>
      </x:c>
      <x:c r="E2811" t="n">
        <x:v>42</x:v>
      </x:c>
      <x:c r="F2811" t="str">
        <x:v>Gold</x:v>
      </x:c>
      <x:c r="G2811" t="str">
        <x:v>Digital </x:v>
      </x:c>
      <x:c r="H2811" s="60" t="n">
        <x:v>9972</x:v>
      </x:c>
      <x:c r="I2811" s="60" t="n">
        <x:v>756.7</x:v>
      </x:c>
      <x:c r="J2811" s="32" t="n">
        <x:v>0.364</x:v>
      </x:c>
      <x:c r="K2811" s="32" t="n">
        <x:v>0.69</x:v>
      </x:c>
      <x:c r="L2811" t="n">
        <x:v>0</x:v>
      </x:c>
      <x:c r="M2811" t="n">
        <x:v>6</x:v>
      </x:c>
      <x:c r="N2811" s="32" t="n">
        <x:v>0.249</x:v>
      </x:c>
    </x:row>
    <x:row r="2812">
      <x:c r="A2812" t="str">
        <x:v>C02811</x:v>
      </x:c>
      <x:c r="B2812" t="n">
        <x:v>43</x:v>
      </x:c>
      <x:c r="C2812" s="30" t="n">
        <x:v>160819</x:v>
      </x:c>
      <x:c r="D2812" t="n">
        <x:v>703</x:v>
      </x:c>
      <x:c r="E2812" t="n">
        <x:v>17</x:v>
      </x:c>
      <x:c r="F2812" t="str">
        <x:v>Platinum</x:v>
      </x:c>
      <x:c r="G2812" t="str">
        <x:v>Partner</x:v>
      </x:c>
      <x:c r="H2812" s="60" t="n">
        <x:v>32485</x:v>
      </x:c>
      <x:c r="I2812" s="60" t="n">
        <x:v>3335.17</x:v>
      </x:c>
      <x:c r="J2812" s="32" t="n">
        <x:v>0.295</x:v>
      </x:c>
      <x:c r="K2812" s="32" t="n">
        <x:v>0.821</x:v>
      </x:c>
      <x:c r="L2812" t="n">
        <x:v>0</x:v>
      </x:c>
      <x:c r="M2812" t="n">
        <x:v>7</x:v>
      </x:c>
      <x:c r="N2812" s="32" t="n">
        <x:v>0.152</x:v>
      </x:c>
    </x:row>
    <x:row r="2813">
      <x:c r="A2813" t="str">
        <x:v>C02812</x:v>
      </x:c>
      <x:c r="B2813" t="n">
        <x:v>42</x:v>
      </x:c>
      <x:c r="C2813" s="30" t="n">
        <x:v>75195</x:v>
      </x:c>
      <x:c r="D2813" t="n">
        <x:v>640</x:v>
      </x:c>
      <x:c r="E2813" t="n">
        <x:v>54</x:v>
      </x:c>
      <x:c r="F2813" t="str">
        <x:v>Gold</x:v>
      </x:c>
      <x:c r="G2813" t="str">
        <x:v>Digital</x:v>
      </x:c>
      <x:c r="H2813" s="60" t="n">
        <x:v>7538</x:v>
      </x:c>
      <x:c r="I2813" s="60" t="n">
        <x:v>942.58</x:v>
      </x:c>
      <x:c r="J2813" s="32" t="n">
        <x:v>0.347</x:v>
      </x:c>
      <x:c r="K2813" s="32" t="n">
        <x:v>0.652</x:v>
      </x:c>
      <x:c r="L2813" t="n">
        <x:v>0</x:v>
      </x:c>
      <x:c r="M2813" t="n">
        <x:v>6</x:v>
      </x:c>
      <x:c r="N2813" s="32" t="n">
        <x:v>0.181</x:v>
      </x:c>
    </x:row>
    <x:row r="2814">
      <x:c r="A2814" t="str">
        <x:v>C02813</x:v>
      </x:c>
      <x:c r="B2814" t="n">
        <x:v>26</x:v>
      </x:c>
      <x:c r="C2814" s="30" t="n">
        <x:v>63640</x:v>
      </x:c>
      <x:c r="D2814" t="n">
        <x:v>625</x:v>
      </x:c>
      <x:c r="E2814" t="n">
        <x:v>59</x:v>
      </x:c>
      <x:c r="F2814" t="str">
        <x:v>Classic</x:v>
      </x:c>
      <x:c r="G2814" t="str">
        <x:v>Branch</x:v>
      </x:c>
      <x:c r="H2814" s="60" t="n">
        <x:v>4427</x:v>
      </x:c>
      <x:c r="I2814" s="60" t="n">
        <x:v>431.71</x:v>
      </x:c>
      <x:c r="J2814" s="32" t="n">
        <x:v>0.622</x:v>
      </x:c>
      <x:c r="K2814" s="32" t="n">
        <x:v>0.594</x:v>
      </x:c>
      <x:c r="L2814" t="n">
        <x:v>0</x:v>
      </x:c>
      <x:c r="M2814" t="n">
        <x:v>10</x:v>
      </x:c>
      <x:c r="N2814" s="32" t="n">
        <x:v>0.02</x:v>
      </x:c>
    </x:row>
    <x:row r="2815">
      <x:c r="A2815" t="str">
        <x:v>C02814</x:v>
      </x:c>
      <x:c r="B2815" t="n">
        <x:v>39</x:v>
      </x:c>
      <x:c r="C2815" s="30" t="n">
        <x:v>62888</x:v>
      </x:c>
      <x:c r="D2815" t="n">
        <x:v>707</x:v>
      </x:c>
      <x:c r="E2815" t="n">
        <x:v>52</x:v>
      </x:c>
      <x:c r="F2815" t="str">
        <x:v>Gold</x:v>
      </x:c>
      <x:c r="G2815" t="str">
        <x:v>Branch</x:v>
      </x:c>
      <x:c r="H2815" s="60" t="n">
        <x:v>9188</x:v>
      </x:c>
      <x:c r="I2815" s="60" t="n">
        <x:v>1142.99</x:v>
      </x:c>
      <x:c r="J2815" s="32" t="n">
        <x:v>0.656</x:v>
      </x:c>
      <x:c r="K2815" s="32" t="n">
        <x:v>0.69</x:v>
      </x:c>
      <x:c r="L2815" t="n">
        <x:v>0</x:v>
      </x:c>
      <x:c r="M2815" t="n">
        <x:v>9</x:v>
      </x:c>
      <x:c r="N2815" s="32" t="n">
        <x:v>0.036</x:v>
      </x:c>
    </x:row>
    <x:row r="2816">
      <x:c r="A2816" t="str">
        <x:v>C02815</x:v>
      </x:c>
      <x:c r="B2816" t="n">
        <x:v>30</x:v>
      </x:c>
      <x:c r="C2816" s="30" t="n">
        <x:v>91413</x:v>
      </x:c>
      <x:c r="D2816" t="n">
        <x:v>644</x:v>
      </x:c>
      <x:c r="E2816" t="n">
        <x:v>11</x:v>
      </x:c>
      <x:c r="F2816" t="str">
        <x:v>Gold</x:v>
      </x:c>
      <x:c r="G2816" t="str">
        <x:v>Direct Mail</x:v>
      </x:c>
      <x:c r="H2816" s="60" t="n">
        <x:v>13941</x:v>
      </x:c>
      <x:c r="I2816" s="60" t="n">
        <x:v>1870.58</x:v>
      </x:c>
      <x:c r="J2816" s="32" t="n">
        <x:v>0.668</x:v>
      </x:c>
      <x:c r="K2816" s="32" t="n">
        <x:v>0.8</x:v>
      </x:c>
      <x:c r="L2816" t="n">
        <x:v>0</x:v>
      </x:c>
      <x:c r="M2816" t="n">
        <x:v>6</x:v>
      </x:c>
      <x:c r="N2816" s="32" t="n">
        <x:v>0.134</x:v>
      </x:c>
    </x:row>
    <x:row r="2817">
      <x:c r="A2817" t="str">
        <x:v>C02816</x:v>
      </x:c>
      <x:c r="B2817" t="n">
        <x:v>44</x:v>
      </x:c>
      <x:c r="C2817" s="30" t="n">
        <x:v>56264</x:v>
      </x:c>
      <x:c r="D2817" t="n">
        <x:v>640</x:v>
      </x:c>
      <x:c r="E2817" t="n">
        <x:v>37</x:v>
      </x:c>
      <x:c r="F2817" t="str">
        <x:v>Classic</x:v>
      </x:c>
      <x:c r="G2817" t="str">
        <x:v>Digital</x:v>
      </x:c>
      <x:c r="H2817" s="60" t="n">
        <x:v>4270</x:v>
      </x:c>
      <x:c r="I2817" s="60" t="n">
        <x:v>905.32</x:v>
      </x:c>
      <x:c r="J2817" s="32" t="n">
        <x:v>0.498</x:v>
      </x:c>
      <x:c r="K2817" s="32" t="n">
        <x:v>0.768</x:v>
      </x:c>
      <x:c r="L2817" t="n">
        <x:v>0</x:v>
      </x:c>
      <x:c r="M2817" t="n">
        <x:v>8</x:v>
      </x:c>
      <x:c r="N2817" s="32" t="n">
        <x:v>0.034</x:v>
      </x:c>
    </x:row>
    <x:row r="2818">
      <x:c r="A2818" t="str">
        <x:v>C02817</x:v>
      </x:c>
      <x:c r="B2818" t="n">
        <x:v>51</x:v>
      </x:c>
      <x:c r="C2818" s="30" t="n">
        <x:v>191993</x:v>
      </x:c>
      <x:c r="D2818" t="n">
        <x:v>690</x:v>
      </x:c>
      <x:c r="E2818" t="n">
        <x:v>50</x:v>
      </x:c>
      <x:c r="F2818" t="str">
        <x:v>Classic</x:v>
      </x:c>
      <x:c r="G2818" t="str">
        <x:v>Digital</x:v>
      </x:c>
      <x:c r="H2818" s="60" t="n">
        <x:v>16138</x:v>
      </x:c>
      <x:c r="I2818" s="60" t="n">
        <x:v>1938.68</x:v>
      </x:c>
      <x:c r="J2818" s="32" t="n">
        <x:v>0.467</x:v>
      </x:c>
      <x:c r="K2818" s="32" t="n">
        <x:v>0.756</x:v>
      </x:c>
      <x:c r="L2818" t="n">
        <x:v>0</x:v>
      </x:c>
      <x:c r="M2818" t="n">
        <x:v>8</x:v>
      </x:c>
      <x:c r="N2818" s="32" t="n">
        <x:v>0.086</x:v>
      </x:c>
    </x:row>
    <x:row r="2819">
      <x:c r="A2819" t="str">
        <x:v>C02818</x:v>
      </x:c>
      <x:c r="B2819" t="n">
        <x:v>22</x:v>
      </x:c>
      <x:c r="C2819" s="30" t="n">
        <x:v>90818</x:v>
      </x:c>
      <x:c r="D2819" t="n">
        <x:v>658</x:v>
      </x:c>
      <x:c r="E2819" t="n">
        <x:v>35</x:v>
      </x:c>
      <x:c r="F2819" t="str">
        <x:v>Gold</x:v>
      </x:c>
      <x:c r="G2819" t="str">
        <x:v>Direct Mail</x:v>
      </x:c>
      <x:c r="H2819" s="60" t="n">
        <x:v>12781</x:v>
      </x:c>
      <x:c r="I2819" s="60" t="n">
        <x:v>1251.58</x:v>
      </x:c>
      <x:c r="J2819" s="32" t="n">
        <x:v>0.439</x:v>
      </x:c>
      <x:c r="K2819" s="32" t="n">
        <x:v>0.632</x:v>
      </x:c>
      <x:c r="L2819" t="n">
        <x:v>1</x:v>
      </x:c>
      <x:c r="M2819" t="n">
        <x:v>8</x:v>
      </x:c>
      <x:c r="N2819" s="32" t="n">
        <x:v>0.091</x:v>
      </x:c>
    </x:row>
    <x:row r="2820">
      <x:c r="A2820" t="str">
        <x:v>C02819</x:v>
      </x:c>
      <x:c r="B2820" t="n">
        <x:v>50</x:v>
      </x:c>
      <x:c r="C2820" s="30" t="n">
        <x:v>96968</x:v>
      </x:c>
      <x:c r="D2820" t="n">
        <x:v>689</x:v>
      </x:c>
      <x:c r="E2820" t="n">
        <x:v>39</x:v>
      </x:c>
      <x:c r="F2820" t="str">
        <x:v>Gold</x:v>
      </x:c>
      <x:c r="G2820" t="str">
        <x:v>Digital</x:v>
      </x:c>
      <x:c r="H2820" s="60" t="n">
        <x:v>14404</x:v>
      </x:c>
      <x:c r="I2820" s="60" t="n">
        <x:v>1410.87</x:v>
      </x:c>
      <x:c r="J2820" s="32" t="n">
        <x:v>0.261</x:v>
      </x:c>
      <x:c r="K2820" s="32" t="n">
        <x:v>0.882</x:v>
      </x:c>
      <x:c r="L2820" t="n">
        <x:v>0</x:v>
      </x:c>
      <x:c r="M2820" t="n">
        <x:v>9</x:v>
      </x:c>
      <x:c r="N2820" s="32" t="n">
        <x:v>0.02</x:v>
      </x:c>
    </x:row>
    <x:row r="2821">
      <x:c r="A2821" t="str">
        <x:v>C02820</x:v>
      </x:c>
      <x:c r="B2821" t="n">
        <x:v>55</x:v>
      </x:c>
      <x:c r="C2821" s="30" t="n">
        <x:v>69746</x:v>
      </x:c>
      <x:c r="D2821" t="n">
        <x:v>762</x:v>
      </x:c>
      <x:c r="E2821" t="n">
        <x:v>82</x:v>
      </x:c>
      <x:c r="F2821" t="str">
        <x:v>Gold</x:v>
      </x:c>
      <x:c r="G2821" t="str">
        <x:v>Digital</x:v>
      </x:c>
      <x:c r="H2821" s="60" t="n">
        <x:v>11250</x:v>
      </x:c>
      <x:c r="I2821" s="60" t="n">
        <x:v>1258.05</x:v>
      </x:c>
      <x:c r="J2821" s="32" t="n">
        <x:v>0.278</x:v>
      </x:c>
      <x:c r="K2821" s="32" t="n">
        <x:v>0.951</x:v>
      </x:c>
      <x:c r="L2821" t="n">
        <x:v>0</x:v>
      </x:c>
      <x:c r="M2821" t="n">
        <x:v>9</x:v>
      </x:c>
      <x:c r="N2821" s="32" t="n">
        <x:v>0.044</x:v>
      </x:c>
    </x:row>
    <x:row r="2822">
      <x:c r="A2822" t="str">
        <x:v>C02821</x:v>
      </x:c>
      <x:c r="B2822" t="n">
        <x:v>32</x:v>
      </x:c>
      <x:c r="C2822" s="30" t="n">
        <x:v>109375</x:v>
      </x:c>
      <x:c r="D2822" t="n">
        <x:v>723</x:v>
      </x:c>
      <x:c r="E2822" t="n">
        <x:v>122</x:v>
      </x:c>
      <x:c r="F2822" t="str">
        <x:v>Gold</x:v>
      </x:c>
      <x:c r="G2822" t="str">
        <x:v>Partner</x:v>
      </x:c>
      <x:c r="H2822" s="60" t="n">
        <x:v>18075</x:v>
      </x:c>
      <x:c r="I2822" s="60" t="n">
        <x:v>1694.87</x:v>
      </x:c>
      <x:c r="J2822" s="32" t="n">
        <x:v>0.298</x:v>
      </x:c>
      <x:c r="K2822" s="32" t="n">
        <x:v>0.935</x:v>
      </x:c>
      <x:c r="L2822" t="n">
        <x:v>0</x:v>
      </x:c>
      <x:c r="M2822" t="n">
        <x:v>9</x:v>
      </x:c>
      <x:c r="N2822" s="32" t="n">
        <x:v>0.026</x:v>
      </x:c>
    </x:row>
    <x:row r="2823">
      <x:c r="A2823" t="str">
        <x:v>C02822</x:v>
      </x:c>
      <x:c r="B2823" t="n">
        <x:v>36</x:v>
      </x:c>
      <x:c r="C2823" s="30" t="n">
        <x:v>60726</x:v>
      </x:c>
      <x:c r="D2823" t="n">
        <x:v>732</x:v>
      </x:c>
      <x:c r="E2823" t="n">
        <x:v>79</x:v>
      </x:c>
      <x:c r="F2823" t="str">
        <x:v>Gold</x:v>
      </x:c>
      <x:c r="G2823" t="str">
        <x:v>Digital</x:v>
      </x:c>
      <x:c r="H2823" s="60" t="n">
        <x:v>7652</x:v>
      </x:c>
      <x:c r="I2823" s="60" t="n">
        <x:v>398.42</x:v>
      </x:c>
      <x:c r="J2823" s="32" t="n">
        <x:v>0.406</x:v>
      </x:c>
      <x:c r="K2823" s="32" t="n">
        <x:v>0.726</x:v>
      </x:c>
      <x:c r="L2823" t="n">
        <x:v>0</x:v>
      </x:c>
      <x:c r="M2823" t="n">
        <x:v>7</x:v>
      </x:c>
      <x:c r="N2823" s="32" t="n">
        <x:v>0.194</x:v>
      </x:c>
    </x:row>
    <x:row r="2824">
      <x:c r="A2824" t="str">
        <x:v>C02823</x:v>
      </x:c>
      <x:c r="B2824" t="n">
        <x:v>47</x:v>
      </x:c>
      <x:c r="C2824" s="30" t="n">
        <x:v>71882</x:v>
      </x:c>
      <x:c r="D2824" t="n">
        <x:v>728</x:v>
      </x:c>
      <x:c r="E2824" t="n">
        <x:v>39</x:v>
      </x:c>
      <x:c r="F2824" t="str">
        <x:v>Classic</x:v>
      </x:c>
      <x:c r="G2824" t="str">
        <x:v>Partner</x:v>
      </x:c>
      <x:c r="H2824" s="60" t="n">
        <x:v>9038</x:v>
      </x:c>
      <x:c r="I2824" s="60" t="n">
        <x:v>673.67</x:v>
      </x:c>
      <x:c r="J2824" s="32" t="n">
        <x:v>0.549</x:v>
      </x:c>
      <x:c r="K2824" s="32" t="n">
        <x:v>0.9</x:v>
      </x:c>
      <x:c r="L2824" t="n">
        <x:v>0</x:v>
      </x:c>
      <x:c r="M2824" t="n">
        <x:v>10</x:v>
      </x:c>
      <x:c r="N2824" s="32" t="n">
        <x:v>0.02</x:v>
      </x:c>
    </x:row>
    <x:row r="2825">
      <x:c r="A2825" t="str">
        <x:v>C02824</x:v>
      </x:c>
      <x:c r="B2825" t="n">
        <x:v>50</x:v>
      </x:c>
      <x:c r="C2825" s="30" t="n">
        <x:v>65410</x:v>
      </x:c>
      <x:c r="D2825" t="n">
        <x:v>697</x:v>
      </x:c>
      <x:c r="E2825" t="n">
        <x:v>33</x:v>
      </x:c>
      <x:c r="F2825" t="str">
        <x:v>Gold</x:v>
      </x:c>
      <x:c r="G2825" t="str">
        <x:v>Digital</x:v>
      </x:c>
      <x:c r="H2825" s="60" t="n">
        <x:v>10999</x:v>
      </x:c>
      <x:c r="I2825" s="60" t="n">
        <x:v>1567.46</x:v>
      </x:c>
      <x:c r="J2825" s="32" t="n">
        <x:v>0.297</x:v>
      </x:c>
      <x:c r="K2825" s="32" t="n">
        <x:v>0.801</x:v>
      </x:c>
      <x:c r="L2825" t="n">
        <x:v>0</x:v>
      </x:c>
      <x:c r="M2825" t="n">
        <x:v>6</x:v>
      </x:c>
      <x:c r="N2825" s="32" t="n">
        <x:v>0.173</x:v>
      </x:c>
    </x:row>
    <x:row r="2826">
      <x:c r="A2826" t="str">
        <x:v>C02825</x:v>
      </x:c>
      <x:c r="B2826" t="n">
        <x:v>42</x:v>
      </x:c>
      <x:c r="C2826" s="30" t="n">
        <x:v>54121</x:v>
      </x:c>
      <x:c r="D2826" t="n">
        <x:v>676</x:v>
      </x:c>
      <x:c r="E2826" t="n">
        <x:v>58</x:v>
      </x:c>
      <x:c r="F2826" t="str">
        <x:v>Classic</x:v>
      </x:c>
      <x:c r="G2826" t="str">
        <x:v>Direct Mail</x:v>
      </x:c>
      <x:c r="H2826" s="60" t="n">
        <x:v>3253</x:v>
      </x:c>
      <x:c r="I2826" s="60" t="n">
        <x:v>414.36</x:v>
      </x:c>
      <x:c r="J2826" s="32" t="n">
        <x:v>0.248</x:v>
      </x:c>
      <x:c r="K2826" s="32" t="n">
        <x:v>0.648</x:v>
      </x:c>
      <x:c r="L2826" t="n">
        <x:v>0</x:v>
      </x:c>
      <x:c r="M2826" t="n">
        <x:v>8</x:v>
      </x:c>
      <x:c r="N2826" s="32" t="n">
        <x:v>0.108</x:v>
      </x:c>
    </x:row>
    <x:row r="2827">
      <x:c r="A2827" t="str">
        <x:v>C02826</x:v>
      </x:c>
      <x:c r="B2827" t="n">
        <x:v>31</x:v>
      </x:c>
      <x:c r="C2827" s="30" t="n">
        <x:v>95590</x:v>
      </x:c>
      <x:c r="D2827" t="n">
        <x:v>722</x:v>
      </x:c>
      <x:c r="E2827" t="n">
        <x:v>50</x:v>
      </x:c>
      <x:c r="F2827" t="str">
        <x:v>Platinum</x:v>
      </x:c>
      <x:c r="G2827" t="str">
        <x:v>Digital</x:v>
      </x:c>
      <x:c r="H2827" s="60" t="n">
        <x:v>20109</x:v>
      </x:c>
      <x:c r="I2827" s="60" t="n">
        <x:v>2079.06</x:v>
      </x:c>
      <x:c r="J2827" s="32" t="n">
        <x:v>0.44</x:v>
      </x:c>
      <x:c r="K2827" s="32" t="n">
        <x:v>0.872</x:v>
      </x:c>
      <x:c r="L2827" t="n">
        <x:v>0</x:v>
      </x:c>
      <x:c r="M2827" t="n">
        <x:v>8</x:v>
      </x:c>
      <x:c r="N2827" s="32" t="n">
        <x:v>0.075</x:v>
      </x:c>
    </x:row>
    <x:row r="2828">
      <x:c r="A2828" t="str">
        <x:v>C02827</x:v>
      </x:c>
      <x:c r="B2828" t="n">
        <x:v>21</x:v>
      </x:c>
      <x:c r="C2828" s="30" t="n">
        <x:v>40502</x:v>
      </x:c>
      <x:c r="D2828" t="n">
        <x:v>623</x:v>
      </x:c>
      <x:c r="E2828" t="n">
        <x:v>14</x:v>
      </x:c>
      <x:c r="F2828" t="str">
        <x:v>Classic</x:v>
      </x:c>
      <x:c r="G2828" t="str">
        <x:v>Branch</x:v>
      </x:c>
      <x:c r="H2828" s="60" t="n">
        <x:v>3347</x:v>
      </x:c>
      <x:c r="I2828" s="60" t="n">
        <x:v>205.35</x:v>
      </x:c>
      <x:c r="J2828" s="32" t="n">
        <x:v>0.637</x:v>
      </x:c>
      <x:c r="K2828" s="32" t="n">
        <x:v>0.607</x:v>
      </x:c>
      <x:c r="L2828" t="n">
        <x:v>1</x:v>
      </x:c>
      <x:c r="M2828" t="n">
        <x:v>7</x:v>
      </x:c>
      <x:c r="N2828" s="32" t="n">
        <x:v>0.125</x:v>
      </x:c>
    </x:row>
    <x:row r="2829">
      <x:c r="A2829" t="str">
        <x:v>C02828</x:v>
      </x:c>
      <x:c r="B2829" t="n">
        <x:v>38</x:v>
      </x:c>
      <x:c r="C2829" s="30" t="n">
        <x:v>61889</x:v>
      </x:c>
      <x:c r="D2829" t="n">
        <x:v>798</x:v>
      </x:c>
      <x:c r="E2829" t="n">
        <x:v>42</x:v>
      </x:c>
      <x:c r="F2829" t="str">
        <x:v>Gold</x:v>
      </x:c>
      <x:c r="G2829" t="str">
        <x:v>Digital</x:v>
      </x:c>
      <x:c r="H2829" s="60" t="n">
        <x:v>11975</x:v>
      </x:c>
      <x:c r="I2829" s="60" t="n">
        <x:v>1215.37</x:v>
      </x:c>
      <x:c r="J2829" s="32" t="n">
        <x:v>0.178</x:v>
      </x:c>
      <x:c r="K2829" s="32" t="n">
        <x:v>0.863</x:v>
      </x:c>
      <x:c r="L2829" t="n">
        <x:v>1</x:v>
      </x:c>
      <x:c r="M2829" t="n">
        <x:v>10</x:v>
      </x:c>
      <x:c r="N2829" s="32" t="n">
        <x:v>0.02</x:v>
      </x:c>
    </x:row>
    <x:row r="2830">
      <x:c r="A2830" t="str">
        <x:v>C02829</x:v>
      </x:c>
      <x:c r="B2830" t="n">
        <x:v>66</x:v>
      </x:c>
      <x:c r="C2830" s="30" t="n">
        <x:v>65082</x:v>
      </x:c>
      <x:c r="D2830" t="n">
        <x:v>694</x:v>
      </x:c>
      <x:c r="E2830" t="n">
        <x:v>47</x:v>
      </x:c>
      <x:c r="F2830" t="str">
        <x:v>GOLD</x:v>
      </x:c>
      <x:c r="G2830" t="str">
        <x:v>Digital</x:v>
      </x:c>
      <x:c r="H2830" s="60" t="n">
        <x:v>10116</x:v>
      </x:c>
      <x:c r="I2830" s="60" t="n">
        <x:v>1272.65</x:v>
      </x:c>
      <x:c r="J2830" s="32" t="n">
        <x:v>0.424</x:v>
      </x:c>
      <x:c r="K2830" s="32" t="n">
        <x:v>0.705</x:v>
      </x:c>
      <x:c r="L2830" t="n">
        <x:v>0</x:v>
      </x:c>
      <x:c r="M2830" t="n">
        <x:v>5</x:v>
      </x:c>
      <x:c r="N2830" s="32" t="n">
        <x:v>0.23</x:v>
      </x:c>
    </x:row>
    <x:row r="2831">
      <x:c r="A2831" t="str">
        <x:v>C02830</x:v>
      </x:c>
      <x:c r="B2831" t="n">
        <x:v>30</x:v>
      </x:c>
      <x:c r="C2831" s="30" t="n">
        <x:v>65687</x:v>
      </x:c>
      <x:c r="D2831" t="n">
        <x:v>680</x:v>
      </x:c>
      <x:c r="E2831" t="n">
        <x:v>27</x:v>
      </x:c>
      <x:c r="F2831" t="str">
        <x:v>Gold</x:v>
      </x:c>
      <x:c r="G2831" t="str">
        <x:v>Branch</x:v>
      </x:c>
      <x:c r="H2831" s="60" t="n">
        <x:v>11952</x:v>
      </x:c>
      <x:c r="I2831" s="60" t="n">
        <x:v>1197.15</x:v>
      </x:c>
      <x:c r="J2831" s="32" t="n">
        <x:v>0.444</x:v>
      </x:c>
      <x:c r="K2831" s="32" t="n">
        <x:v>0.716</x:v>
      </x:c>
      <x:c r="L2831" t="n">
        <x:v>0</x:v>
      </x:c>
      <x:c r="M2831" t="n">
        <x:v>9</x:v>
      </x:c>
      <x:c r="N2831" s="32" t="n">
        <x:v>0.02</x:v>
      </x:c>
    </x:row>
    <x:row r="2832">
      <x:c r="A2832" t="str">
        <x:v>C02831</x:v>
      </x:c>
      <x:c r="B2832" t="n">
        <x:v>41</x:v>
      </x:c>
      <x:c r="C2832" s="30" t="n">
        <x:v>85085</x:v>
      </x:c>
      <x:c r="D2832" t="n">
        <x:v>683</x:v>
      </x:c>
      <x:c r="E2832" t="n">
        <x:v>28</x:v>
      </x:c>
      <x:c r="F2832" t="str">
        <x:v>GOLD</x:v>
      </x:c>
      <x:c r="G2832" t="str">
        <x:v> Branch</x:v>
      </x:c>
      <x:c r="H2832" s="60" t="n">
        <x:v>17878</x:v>
      </x:c>
      <x:c r="I2832" s="60" t="n">
        <x:v>1903.38</x:v>
      </x:c>
      <x:c r="J2832" s="32" t="n">
        <x:v>0.604</x:v>
      </x:c>
      <x:c r="K2832" s="32" t="n">
        <x:v>0.717</x:v>
      </x:c>
      <x:c r="L2832" t="n">
        <x:v>0</x:v>
      </x:c>
      <x:c r="M2832" t="n">
        <x:v>8</x:v>
      </x:c>
      <x:c r="N2832" s="32" t="n">
        <x:v>0.047</x:v>
      </x:c>
    </x:row>
    <x:row r="2833">
      <x:c r="A2833" t="str">
        <x:v>C02832</x:v>
      </x:c>
      <x:c r="B2833" t="n">
        <x:v>43</x:v>
      </x:c>
      <x:c r="C2833" s="30" t="n">
        <x:v>131008</x:v>
      </x:c>
      <x:c r="D2833" t="n">
        <x:v>752</x:v>
      </x:c>
      <x:c r="E2833" t="n">
        <x:v>92</x:v>
      </x:c>
      <x:c r="F2833" t="str">
        <x:v>Classic</x:v>
      </x:c>
      <x:c r="G2833" t="str">
        <x:v>Digital</x:v>
      </x:c>
      <x:c r="H2833" s="60" t="n">
        <x:v>16464</x:v>
      </x:c>
      <x:c r="I2833" s="60" t="n">
        <x:v>1994.85</x:v>
      </x:c>
      <x:c r="J2833" s="32" t="n">
        <x:v>0.434</x:v>
      </x:c>
      <x:c r="K2833" s="32" t="n">
        <x:v>0.93</x:v>
      </x:c>
      <x:c r="L2833" t="n">
        <x:v>0</x:v>
      </x:c>
      <x:c r="M2833" t="str"/>
      <x:c r="N2833" s="32" t="n">
        <x:v>0.034</x:v>
      </x:c>
    </x:row>
    <x:row r="2834">
      <x:c r="A2834" t="str">
        <x:v>C02833</x:v>
      </x:c>
      <x:c r="B2834" t="n">
        <x:v>31</x:v>
      </x:c>
      <x:c r="C2834" s="30" t="n">
        <x:v>40510</x:v>
      </x:c>
      <x:c r="D2834" t="n">
        <x:v>730</x:v>
      </x:c>
      <x:c r="E2834" t="n">
        <x:v>12</x:v>
      </x:c>
      <x:c r="F2834" t="str">
        <x:v>Gold</x:v>
      </x:c>
      <x:c r="G2834" t="str">
        <x:v>Digital</x:v>
      </x:c>
      <x:c r="H2834" s="60" t="n">
        <x:v>6998</x:v>
      </x:c>
      <x:c r="I2834" s="60" t="n">
        <x:v>705.84</x:v>
      </x:c>
      <x:c r="J2834" s="32" t="n">
        <x:v>0.371</x:v>
      </x:c>
      <x:c r="K2834" s="32" t="n">
        <x:v>0.674</x:v>
      </x:c>
      <x:c r="L2834" t="n">
        <x:v>0</x:v>
      </x:c>
      <x:c r="M2834" t="n">
        <x:v>9</x:v>
      </x:c>
      <x:c r="N2834" s="32" t="n">
        <x:v>0.124</x:v>
      </x:c>
    </x:row>
    <x:row r="2835">
      <x:c r="A2835" t="str">
        <x:v>C02834</x:v>
      </x:c>
      <x:c r="B2835" t="n">
        <x:v>54</x:v>
      </x:c>
      <x:c r="C2835" s="30" t="n">
        <x:v>77806</x:v>
      </x:c>
      <x:c r="D2835" t="n">
        <x:v>605</x:v>
      </x:c>
      <x:c r="E2835" t="n">
        <x:v>51</x:v>
      </x:c>
      <x:c r="F2835" t="str">
        <x:v> Classic</x:v>
      </x:c>
      <x:c r="G2835" t="str">
        <x:v>Partner</x:v>
      </x:c>
      <x:c r="H2835" s="60" t="n">
        <x:v>4362</x:v>
      </x:c>
      <x:c r="I2835" s="60" t="n">
        <x:v>288.39</x:v>
      </x:c>
      <x:c r="J2835" s="32" t="n">
        <x:v>0.531</x:v>
      </x:c>
      <x:c r="K2835" s="32" t="n">
        <x:v>0.607</x:v>
      </x:c>
      <x:c r="L2835" t="n">
        <x:v>0</x:v>
      </x:c>
      <x:c r="M2835" t="n">
        <x:v>6</x:v>
      </x:c>
      <x:c r="N2835" s="32" t="n">
        <x:v>0.183</x:v>
      </x:c>
    </x:row>
    <x:row r="2836">
      <x:c r="A2836" t="str">
        <x:v>C02835</x:v>
      </x:c>
      <x:c r="B2836" t="n">
        <x:v>54</x:v>
      </x:c>
      <x:c r="C2836" s="30" t="n">
        <x:v>102152</x:v>
      </x:c>
      <x:c r="D2836" t="n">
        <x:v>681</x:v>
      </x:c>
      <x:c r="E2836" t="n">
        <x:v>67</x:v>
      </x:c>
      <x:c r="F2836" t="str">
        <x:v>Gold</x:v>
      </x:c>
      <x:c r="G2836" t="str">
        <x:v>Digital</x:v>
      </x:c>
      <x:c r="H2836" s="60" t="n">
        <x:v>15601</x:v>
      </x:c>
      <x:c r="I2836" s="60" t="n">
        <x:v>1607.77</x:v>
      </x:c>
      <x:c r="J2836" s="32" t="n">
        <x:v>0.459</x:v>
      </x:c>
      <x:c r="K2836" s="32" t="n">
        <x:v>0.643</x:v>
      </x:c>
      <x:c r="L2836" t="n">
        <x:v>0</x:v>
      </x:c>
      <x:c r="M2836" t="str"/>
      <x:c r="N2836" s="32" t="n">
        <x:v>0.02</x:v>
      </x:c>
    </x:row>
    <x:row r="2837">
      <x:c r="A2837" t="str">
        <x:v>C02836</x:v>
      </x:c>
      <x:c r="B2837" t="n">
        <x:v>23</x:v>
      </x:c>
      <x:c r="C2837" s="30" t="n">
        <x:v>62827</x:v>
      </x:c>
      <x:c r="D2837" t="n">
        <x:v>538</x:v>
      </x:c>
      <x:c r="E2837" t="n">
        <x:v>59</x:v>
      </x:c>
      <x:c r="F2837" t="str">
        <x:v>Classic</x:v>
      </x:c>
      <x:c r="G2837" t="str">
        <x:v>Partner </x:v>
      </x:c>
      <x:c r="H2837" s="60" t="n">
        <x:v>1000</x:v>
      </x:c>
      <x:c r="I2837" s="60" t="n">
        <x:v>558.26</x:v>
      </x:c>
      <x:c r="J2837" s="32" t="n">
        <x:v>0.436</x:v>
      </x:c>
      <x:c r="K2837" s="32" t="n">
        <x:v>0.373</x:v>
      </x:c>
      <x:c r="L2837" t="n">
        <x:v>0</x:v>
      </x:c>
      <x:c r="M2837" t="n">
        <x:v>6</x:v>
      </x:c>
      <x:c r="N2837" s="32" t="n">
        <x:v>0.156</x:v>
      </x:c>
    </x:row>
    <x:row r="2838">
      <x:c r="A2838" t="str">
        <x:v>C02837</x:v>
      </x:c>
      <x:c r="B2838" t="n">
        <x:v>67</x:v>
      </x:c>
      <x:c r="C2838" s="30" t="n">
        <x:v>117057</x:v>
      </x:c>
      <x:c r="D2838" t="n">
        <x:v>835</x:v>
      </x:c>
      <x:c r="E2838" t="n">
        <x:v>57</x:v>
      </x:c>
      <x:c r="F2838" t="str">
        <x:v>Classic</x:v>
      </x:c>
      <x:c r="G2838" t="str">
        <x:v>Branch</x:v>
      </x:c>
      <x:c r="H2838" s="60" t="n">
        <x:v>17978</x:v>
      </x:c>
      <x:c r="I2838" s="60" t="n">
        <x:v>1807.35</x:v>
      </x:c>
      <x:c r="J2838" s="32" t="n">
        <x:v>0.333</x:v>
      </x:c>
      <x:c r="K2838" s="32" t="n">
        <x:v>0.955</x:v>
      </x:c>
      <x:c r="L2838" t="n">
        <x:v>0</x:v>
      </x:c>
      <x:c r="M2838" t="n">
        <x:v>8</x:v>
      </x:c>
      <x:c r="N2838" s="32" t="n">
        <x:v>0.063</x:v>
      </x:c>
    </x:row>
    <x:row r="2839">
      <x:c r="A2839" t="str">
        <x:v>C02838</x:v>
      </x:c>
      <x:c r="B2839" t="n">
        <x:v>47</x:v>
      </x:c>
      <x:c r="C2839" s="30" t="n">
        <x:v>60998</x:v>
      </x:c>
      <x:c r="D2839" t="n">
        <x:v>694</x:v>
      </x:c>
      <x:c r="E2839" t="n">
        <x:v>78</x:v>
      </x:c>
      <x:c r="F2839" t="str">
        <x:v>Gold</x:v>
      </x:c>
      <x:c r="G2839" t="str">
        <x:v>Branch</x:v>
      </x:c>
      <x:c r="H2839" s="60" t="n">
        <x:v>9302</x:v>
      </x:c>
      <x:c r="I2839" s="60" t="n">
        <x:v>1415.3</x:v>
      </x:c>
      <x:c r="J2839" s="32" t="n">
        <x:v>0.27</x:v>
      </x:c>
      <x:c r="K2839" s="32" t="n">
        <x:v>0.626</x:v>
      </x:c>
      <x:c r="L2839" t="n">
        <x:v>0</x:v>
      </x:c>
      <x:c r="M2839" t="n">
        <x:v>6</x:v>
      </x:c>
      <x:c r="N2839" s="32" t="n">
        <x:v>0.132</x:v>
      </x:c>
    </x:row>
    <x:row r="2840">
      <x:c r="A2840" t="str">
        <x:v>C02839</x:v>
      </x:c>
      <x:c r="B2840" t="n">
        <x:v>25</x:v>
      </x:c>
      <x:c r="C2840" s="30" t="n">
        <x:v>102670</x:v>
      </x:c>
      <x:c r="D2840" t="n">
        <x:v>651</x:v>
      </x:c>
      <x:c r="E2840" t="n">
        <x:v>26</x:v>
      </x:c>
      <x:c r="F2840" t="str">
        <x:v>Gold</x:v>
      </x:c>
      <x:c r="G2840" t="str">
        <x:v>Digital</x:v>
      </x:c>
      <x:c r="H2840" s="60" t="n">
        <x:v>15391</x:v>
      </x:c>
      <x:c r="I2840" s="60" t="n">
        <x:v>1593.16</x:v>
      </x:c>
      <x:c r="J2840" s="32" t="n">
        <x:v>0.3</x:v>
      </x:c>
      <x:c r="K2840" s="32" t="n">
        <x:v>0.828</x:v>
      </x:c>
      <x:c r="L2840" t="n">
        <x:v>0</x:v>
      </x:c>
      <x:c r="M2840" t="n">
        <x:v>8</x:v>
      </x:c>
      <x:c r="N2840" s="32" t="n">
        <x:v>0.04</x:v>
      </x:c>
    </x:row>
    <x:row r="2841">
      <x:c r="A2841" t="str">
        <x:v>C02840</x:v>
      </x:c>
      <x:c r="B2841" t="n">
        <x:v>46</x:v>
      </x:c>
      <x:c r="C2841" s="30" t="n">
        <x:v>47972</x:v>
      </x:c>
      <x:c r="D2841" t="n">
        <x:v>606</x:v>
      </x:c>
      <x:c r="E2841" t="n">
        <x:v>65</x:v>
      </x:c>
      <x:c r="F2841" t="str">
        <x:v>Classic</x:v>
      </x:c>
      <x:c r="G2841" t="str">
        <x:v>Partner</x:v>
      </x:c>
      <x:c r="H2841" s="60" t="n">
        <x:v>1000</x:v>
      </x:c>
      <x:c r="I2841" s="60" t="n">
        <x:v>150</x:v>
      </x:c>
      <x:c r="J2841" s="32" t="n">
        <x:v>0.411</x:v>
      </x:c>
      <x:c r="K2841" s="32" t="n">
        <x:v>0.709</x:v>
      </x:c>
      <x:c r="L2841" t="n">
        <x:v>1</x:v>
      </x:c>
      <x:c r="M2841" t="n">
        <x:v>7</x:v>
      </x:c>
      <x:c r="N2841" s="32" t="n">
        <x:v>0.099</x:v>
      </x:c>
    </x:row>
    <x:row r="2842">
      <x:c r="A2842" t="str">
        <x:v>C02841</x:v>
      </x:c>
      <x:c r="B2842" t="n">
        <x:v>29</x:v>
      </x:c>
      <x:c r="C2842" s="30" t="n">
        <x:v>63542</x:v>
      </x:c>
      <x:c r="D2842" t="n">
        <x:v>618</x:v>
      </x:c>
      <x:c r="E2842" t="n">
        <x:v>85</x:v>
      </x:c>
      <x:c r="F2842" t="str">
        <x:v>Classic</x:v>
      </x:c>
      <x:c r="G2842" t="str">
        <x:v>Partner</x:v>
      </x:c>
      <x:c r="H2842" s="60" t="n">
        <x:v>2996</x:v>
      </x:c>
      <x:c r="I2842" s="60" t="n">
        <x:v>754.75</x:v>
      </x:c>
      <x:c r="J2842" s="32" t="n">
        <x:v>0.49</x:v>
      </x:c>
      <x:c r="K2842" s="32" t="n">
        <x:v>0.581</x:v>
      </x:c>
      <x:c r="L2842" t="n">
        <x:v>1</x:v>
      </x:c>
      <x:c r="M2842" t="n">
        <x:v>9</x:v>
      </x:c>
      <x:c r="N2842" s="32" t="n">
        <x:v>0.02</x:v>
      </x:c>
    </x:row>
    <x:row r="2843">
      <x:c r="A2843" t="str">
        <x:v>C02842</x:v>
      </x:c>
      <x:c r="B2843" t="n">
        <x:v>63</x:v>
      </x:c>
      <x:c r="C2843" s="30" t="n">
        <x:v>56509</x:v>
      </x:c>
      <x:c r="D2843" t="n">
        <x:v>667</x:v>
      </x:c>
      <x:c r="E2843" t="n">
        <x:v>65</x:v>
      </x:c>
      <x:c r="F2843" t="str">
        <x:v>Classic</x:v>
      </x:c>
      <x:c r="G2843" t="str">
        <x:v>Digital</x:v>
      </x:c>
      <x:c r="H2843" s="60" t="n">
        <x:v>6364</x:v>
      </x:c>
      <x:c r="I2843" s="60" t="n">
        <x:v>501.51</x:v>
      </x:c>
      <x:c r="J2843" s="32" t="n">
        <x:v>0.408</x:v>
      </x:c>
      <x:c r="K2843" s="32" t="n">
        <x:v>0.705</x:v>
      </x:c>
      <x:c r="L2843" t="n">
        <x:v>0</x:v>
      </x:c>
      <x:c r="M2843" t="n">
        <x:v>8</x:v>
      </x:c>
      <x:c r="N2843" s="32" t="n">
        <x:v>0.054</x:v>
      </x:c>
    </x:row>
    <x:row r="2844">
      <x:c r="A2844" t="str">
        <x:v>C02843</x:v>
      </x:c>
      <x:c r="B2844" t="n">
        <x:v>33</x:v>
      </x:c>
      <x:c r="C2844" s="30" t="n">
        <x:v>63203</x:v>
      </x:c>
      <x:c r="D2844" t="n">
        <x:v>670</x:v>
      </x:c>
      <x:c r="E2844" t="n">
        <x:v>118</x:v>
      </x:c>
      <x:c r="F2844" t="str">
        <x:v>Gold</x:v>
      </x:c>
      <x:c r="G2844" t="str">
        <x:v>Digital</x:v>
      </x:c>
      <x:c r="H2844" s="60" t="n">
        <x:v>12770</x:v>
      </x:c>
      <x:c r="I2844" s="60" t="n">
        <x:v>1363.82</x:v>
      </x:c>
      <x:c r="J2844" s="32" t="n">
        <x:v>0.471</x:v>
      </x:c>
      <x:c r="K2844" s="32" t="n">
        <x:v>0.666</x:v>
      </x:c>
      <x:c r="L2844" t="n">
        <x:v>0</x:v>
      </x:c>
      <x:c r="M2844" t="n">
        <x:v>6</x:v>
      </x:c>
      <x:c r="N2844" s="32" t="n">
        <x:v>0.151</x:v>
      </x:c>
    </x:row>
    <x:row r="2845">
      <x:c r="A2845" t="str">
        <x:v>C02844</x:v>
      </x:c>
      <x:c r="B2845" t="n">
        <x:v>45</x:v>
      </x:c>
      <x:c r="C2845" s="30" t="n">
        <x:v>44783</x:v>
      </x:c>
      <x:c r="D2845" t="n">
        <x:v>695</x:v>
      </x:c>
      <x:c r="E2845" t="n">
        <x:v>9</x:v>
      </x:c>
      <x:c r="F2845" t="str">
        <x:v>Classic </x:v>
      </x:c>
      <x:c r="G2845" t="str">
        <x:v>Partner</x:v>
      </x:c>
      <x:c r="H2845" s="60" t="n">
        <x:v>6543</x:v>
      </x:c>
      <x:c r="I2845" s="60" t="n">
        <x:v>419.93</x:v>
      </x:c>
      <x:c r="J2845" s="32" t="n">
        <x:v>0.312</x:v>
      </x:c>
      <x:c r="K2845" s="32" t="n">
        <x:v>0.72</x:v>
      </x:c>
      <x:c r="L2845" t="n">
        <x:v>0</x:v>
      </x:c>
      <x:c r="M2845" t="n">
        <x:v>6</x:v>
      </x:c>
      <x:c r="N2845" s="32" t="n">
        <x:v>0.167</x:v>
      </x:c>
    </x:row>
    <x:row r="2846">
      <x:c r="A2846" t="str">
        <x:v>C02845</x:v>
      </x:c>
      <x:c r="B2846" t="n">
        <x:v>37</x:v>
      </x:c>
      <x:c r="C2846" s="30" t="n">
        <x:v>103029</x:v>
      </x:c>
      <x:c r="D2846" t="n">
        <x:v>662</x:v>
      </x:c>
      <x:c r="E2846" t="n">
        <x:v>66</x:v>
      </x:c>
      <x:c r="F2846" t="str">
        <x:v>Gold</x:v>
      </x:c>
      <x:c r="G2846" t="str">
        <x:v>Direct Mail </x:v>
      </x:c>
      <x:c r="H2846" s="60" t="n">
        <x:v>10080</x:v>
      </x:c>
      <x:c r="I2846" s="60" t="n">
        <x:v>1229.73</x:v>
      </x:c>
      <x:c r="J2846" s="32" t="n">
        <x:v>0.417</x:v>
      </x:c>
      <x:c r="K2846" s="32" t="n">
        <x:v>0.732</x:v>
      </x:c>
      <x:c r="L2846" t="n">
        <x:v>0</x:v>
      </x:c>
      <x:c r="M2846" t="n">
        <x:v>10</x:v>
      </x:c>
      <x:c r="N2846" s="32" t="n">
        <x:v>0.02</x:v>
      </x:c>
    </x:row>
    <x:row r="2847">
      <x:c r="A2847" t="str">
        <x:v>C02846</x:v>
      </x:c>
      <x:c r="B2847" t="n">
        <x:v>36</x:v>
      </x:c>
      <x:c r="C2847" s="30" t="n">
        <x:v>38314</x:v>
      </x:c>
      <x:c r="D2847" t="n">
        <x:v>636</x:v>
      </x:c>
      <x:c r="E2847" t="n">
        <x:v>36</x:v>
      </x:c>
      <x:c r="F2847" t="str">
        <x:v>Classic</x:v>
      </x:c>
      <x:c r="G2847" t="str">
        <x:v>Direct Mail</x:v>
      </x:c>
      <x:c r="H2847" s="60" t="n">
        <x:v>3531</x:v>
      </x:c>
      <x:c r="I2847" s="60" t="n">
        <x:v>183</x:v>
      </x:c>
      <x:c r="J2847" s="32" t="n">
        <x:v>0.525</x:v>
      </x:c>
      <x:c r="K2847" s="32" t="n">
        <x:v>0.724</x:v>
      </x:c>
      <x:c r="L2847" t="n">
        <x:v>2</x:v>
      </x:c>
      <x:c r="M2847" t="str"/>
      <x:c r="N2847" s="32" t="n">
        <x:v>0.02</x:v>
      </x:c>
    </x:row>
    <x:row r="2848">
      <x:c r="A2848" t="str">
        <x:v>C02847</x:v>
      </x:c>
      <x:c r="B2848" t="n">
        <x:v>40</x:v>
      </x:c>
      <x:c r="C2848" s="30" t="n">
        <x:v>82044</x:v>
      </x:c>
      <x:c r="D2848" t="n">
        <x:v>655</x:v>
      </x:c>
      <x:c r="E2848" t="n">
        <x:v>3</x:v>
      </x:c>
      <x:c r="F2848" t="str">
        <x:v>Gold</x:v>
      </x:c>
      <x:c r="G2848" t="str">
        <x:v>Partner</x:v>
      </x:c>
      <x:c r="H2848" s="60" t="n">
        <x:v>11534</x:v>
      </x:c>
      <x:c r="I2848" s="60" t="n">
        <x:v>1456.71</x:v>
      </x:c>
      <x:c r="J2848" s="32" t="n">
        <x:v>0.435</x:v>
      </x:c>
      <x:c r="K2848" s="32" t="n">
        <x:v>0.783</x:v>
      </x:c>
      <x:c r="L2848" t="n">
        <x:v>0</x:v>
      </x:c>
      <x:c r="M2848" t="n">
        <x:v>6</x:v>
      </x:c>
      <x:c r="N2848" s="32" t="n">
        <x:v>0.227</x:v>
      </x:c>
    </x:row>
    <x:row r="2849">
      <x:c r="A2849" t="str">
        <x:v>C02848</x:v>
      </x:c>
      <x:c r="B2849" t="n">
        <x:v>61</x:v>
      </x:c>
      <x:c r="C2849" s="30" t="n">
        <x:v>90914</x:v>
      </x:c>
      <x:c r="D2849" t="n">
        <x:v>648</x:v>
      </x:c>
      <x:c r="E2849" t="n">
        <x:v>89</x:v>
      </x:c>
      <x:c r="F2849" t="str">
        <x:v>Gold</x:v>
      </x:c>
      <x:c r="G2849" t="str">
        <x:v>Digital</x:v>
      </x:c>
      <x:c r="H2849" s="60" t="n">
        <x:v>11778</x:v>
      </x:c>
      <x:c r="I2849" s="60" t="n">
        <x:v>1208.05</x:v>
      </x:c>
      <x:c r="J2849" s="32" t="n">
        <x:v>0.462</x:v>
      </x:c>
      <x:c r="K2849" s="32" t="n">
        <x:v>0.789</x:v>
      </x:c>
      <x:c r="L2849" t="n">
        <x:v>0</x:v>
      </x:c>
      <x:c r="M2849" t="n">
        <x:v>8</x:v>
      </x:c>
      <x:c r="N2849" s="32" t="n">
        <x:v>0.052</x:v>
      </x:c>
    </x:row>
    <x:row r="2850">
      <x:c r="A2850" t="str">
        <x:v>C02849</x:v>
      </x:c>
      <x:c r="B2850" t="n">
        <x:v>22</x:v>
      </x:c>
      <x:c r="C2850" s="30" t="n">
        <x:v>43746</x:v>
      </x:c>
      <x:c r="D2850" t="n">
        <x:v>759</x:v>
      </x:c>
      <x:c r="E2850" t="n">
        <x:v>51</x:v>
      </x:c>
      <x:c r="F2850" t="str">
        <x:v>Gold</x:v>
      </x:c>
      <x:c r="G2850" t="str">
        <x:v>Digital</x:v>
      </x:c>
      <x:c r="H2850" s="60" t="n">
        <x:v>7211</x:v>
      </x:c>
      <x:c r="I2850" s="60" t="n">
        <x:v>1076.44</x:v>
      </x:c>
      <x:c r="J2850" s="32" t="n">
        <x:v>0.392</x:v>
      </x:c>
      <x:c r="K2850" s="32" t="n">
        <x:v>0.853</x:v>
      </x:c>
      <x:c r="L2850" t="n">
        <x:v>0</x:v>
      </x:c>
      <x:c r="M2850" t="n">
        <x:v>9</x:v>
      </x:c>
      <x:c r="N2850" s="32" t="n">
        <x:v>0.02</x:v>
      </x:c>
    </x:row>
    <x:row r="2851">
      <x:c r="A2851" t="str">
        <x:v>C02850</x:v>
      </x:c>
      <x:c r="B2851" t="n">
        <x:v>30</x:v>
      </x:c>
      <x:c r="C2851" s="30" t="n">
        <x:v>51576</x:v>
      </x:c>
      <x:c r="D2851" t="n">
        <x:v>611</x:v>
      </x:c>
      <x:c r="E2851" t="n">
        <x:v>9</x:v>
      </x:c>
      <x:c r="F2851" t="str">
        <x:v>Classic</x:v>
      </x:c>
      <x:c r="G2851" t="str">
        <x:v>Digital </x:v>
      </x:c>
      <x:c r="H2851" s="60" t="n">
        <x:v>7972</x:v>
      </x:c>
      <x:c r="I2851" s="60" t="n">
        <x:v>874.66</x:v>
      </x:c>
      <x:c r="J2851" s="32" t="n">
        <x:v>0.579</x:v>
      </x:c>
      <x:c r="K2851" s="32" t="n">
        <x:v>0.752</x:v>
      </x:c>
      <x:c r="L2851" t="n">
        <x:v>1</x:v>
      </x:c>
      <x:c r="M2851" t="n">
        <x:v>7</x:v>
      </x:c>
      <x:c r="N2851" s="32" t="n">
        <x:v>0.146</x:v>
      </x:c>
    </x:row>
    <x:row r="2852">
      <x:c r="A2852" t="str">
        <x:v>C02851</x:v>
      </x:c>
      <x:c r="B2852" t="n">
        <x:v>30</x:v>
      </x:c>
      <x:c r="C2852" s="30" t="n">
        <x:v>38224</x:v>
      </x:c>
      <x:c r="D2852" t="n">
        <x:v>673</x:v>
      </x:c>
      <x:c r="E2852" t="n">
        <x:v>35</x:v>
      </x:c>
      <x:c r="F2852" t="str">
        <x:v>Classic</x:v>
      </x:c>
      <x:c r="G2852" t="str">
        <x:v>Direct Mail</x:v>
      </x:c>
      <x:c r="H2852" s="60" t="n">
        <x:v>1729</x:v>
      </x:c>
      <x:c r="I2852" s="60" t="n">
        <x:v>150.19</x:v>
      </x:c>
      <x:c r="J2852" s="32" t="n">
        <x:v>0.428</x:v>
      </x:c>
      <x:c r="K2852" s="32" t="n">
        <x:v>0.778</x:v>
      </x:c>
      <x:c r="L2852" t="n">
        <x:v>0</x:v>
      </x:c>
      <x:c r="M2852" t="n">
        <x:v>8</x:v>
      </x:c>
      <x:c r="N2852" s="32" t="n">
        <x:v>0.03</x:v>
      </x:c>
    </x:row>
    <x:row r="2853">
      <x:c r="A2853" t="str">
        <x:v>C02852</x:v>
      </x:c>
      <x:c r="B2853" t="n">
        <x:v>47</x:v>
      </x:c>
      <x:c r="C2853" s="30" t="n">
        <x:v>51066</x:v>
      </x:c>
      <x:c r="D2853" t="n">
        <x:v>711</x:v>
      </x:c>
      <x:c r="E2853" t="n">
        <x:v>30</x:v>
      </x:c>
      <x:c r="F2853" t="str">
        <x:v>Gold</x:v>
      </x:c>
      <x:c r="G2853" t="str">
        <x:v>Partner</x:v>
      </x:c>
      <x:c r="H2853" s="60" t="n">
        <x:v>8156</x:v>
      </x:c>
      <x:c r="I2853" s="60" t="n">
        <x:v>865.1</x:v>
      </x:c>
      <x:c r="J2853" s="32" t="n">
        <x:v>0.472</x:v>
      </x:c>
      <x:c r="K2853" s="32" t="n">
        <x:v>0.84</x:v>
      </x:c>
      <x:c r="L2853" t="n">
        <x:v>0</x:v>
      </x:c>
      <x:c r="M2853" t="n">
        <x:v>6</x:v>
      </x:c>
      <x:c r="N2853" s="32" t="n">
        <x:v>0.301</x:v>
      </x:c>
    </x:row>
    <x:row r="2854">
      <x:c r="A2854" t="str">
        <x:v>C02853</x:v>
      </x:c>
      <x:c r="B2854" t="n">
        <x:v>36</x:v>
      </x:c>
      <x:c r="C2854" s="30" t="n">
        <x:v>172969</x:v>
      </x:c>
      <x:c r="D2854" t="n">
        <x:v>724</x:v>
      </x:c>
      <x:c r="E2854" t="n">
        <x:v>60</x:v>
      </x:c>
      <x:c r="F2854" t="str">
        <x:v>Platinum</x:v>
      </x:c>
      <x:c r="G2854" t="str">
        <x:v>Partner</x:v>
      </x:c>
      <x:c r="H2854" s="60" t="n">
        <x:v>40000</x:v>
      </x:c>
      <x:c r="I2854" s="60" t="n">
        <x:v>4244.82</x:v>
      </x:c>
      <x:c r="J2854" s="32" t="n">
        <x:v>0.255</x:v>
      </x:c>
      <x:c r="K2854" s="32" t="n">
        <x:v>0.893</x:v>
      </x:c>
      <x:c r="L2854" t="n">
        <x:v>0</x:v>
      </x:c>
      <x:c r="M2854" t="n">
        <x:v>6</x:v>
      </x:c>
      <x:c r="N2854" s="32" t="n">
        <x:v>0.114</x:v>
      </x:c>
    </x:row>
    <x:row r="2855">
      <x:c r="A2855" t="str">
        <x:v>C02854</x:v>
      </x:c>
      <x:c r="B2855" t="n">
        <x:v>28</x:v>
      </x:c>
      <x:c r="C2855" s="30" t="n">
        <x:v>77860</x:v>
      </x:c>
      <x:c r="D2855" t="n">
        <x:v>783</x:v>
      </x:c>
      <x:c r="E2855" t="n">
        <x:v>29</x:v>
      </x:c>
      <x:c r="F2855" t="str">
        <x:v>Classic</x:v>
      </x:c>
      <x:c r="G2855" t="str">
        <x:v>Partner</x:v>
      </x:c>
      <x:c r="H2855" s="60" t="n">
        <x:v>12470</x:v>
      </x:c>
      <x:c r="I2855" s="60" t="n">
        <x:v>620.38</x:v>
      </x:c>
      <x:c r="J2855" s="32" t="n">
        <x:v>0.227</x:v>
      </x:c>
      <x:c r="K2855" s="32" t="n">
        <x:v>0.865</x:v>
      </x:c>
      <x:c r="L2855" t="n">
        <x:v>0</x:v>
      </x:c>
      <x:c r="M2855" t="n">
        <x:v>7</x:v>
      </x:c>
      <x:c r="N2855" s="32" t="n">
        <x:v>0.094</x:v>
      </x:c>
    </x:row>
    <x:row r="2856">
      <x:c r="A2856" t="str">
        <x:v>C02855</x:v>
      </x:c>
      <x:c r="B2856" t="n">
        <x:v>47</x:v>
      </x:c>
      <x:c r="C2856" s="30" t="n">
        <x:v>40918</x:v>
      </x:c>
      <x:c r="D2856" t="n">
        <x:v>708</x:v>
      </x:c>
      <x:c r="E2856" t="n">
        <x:v>49</x:v>
      </x:c>
      <x:c r="F2856" t="str">
        <x:v>Classic</x:v>
      </x:c>
      <x:c r="G2856" t="str">
        <x:v>Direct Mail</x:v>
      </x:c>
      <x:c r="H2856" s="60" t="n">
        <x:v>5823</x:v>
      </x:c>
      <x:c r="I2856" s="60" t="n">
        <x:v>503.27</x:v>
      </x:c>
      <x:c r="J2856" s="32" t="n">
        <x:v>0.507</x:v>
      </x:c>
      <x:c r="K2856" s="32" t="n">
        <x:v>0.742</x:v>
      </x:c>
      <x:c r="L2856" t="n">
        <x:v>0</x:v>
      </x:c>
      <x:c r="M2856" t="n">
        <x:v>9</x:v>
      </x:c>
      <x:c r="N2856" s="32" t="n">
        <x:v>0.02</x:v>
      </x:c>
    </x:row>
    <x:row r="2857">
      <x:c r="A2857" t="str">
        <x:v>C02856</x:v>
      </x:c>
      <x:c r="B2857" t="n">
        <x:v>36</x:v>
      </x:c>
      <x:c r="C2857" s="30" t="n">
        <x:v>71904</x:v>
      </x:c>
      <x:c r="D2857" t="n">
        <x:v>685</x:v>
      </x:c>
      <x:c r="E2857" t="n">
        <x:v>34</x:v>
      </x:c>
      <x:c r="F2857" t="str">
        <x:v>Gold</x:v>
      </x:c>
      <x:c r="G2857" t="str">
        <x:v>Branch</x:v>
      </x:c>
      <x:c r="H2857" s="60" t="n">
        <x:v>9304</x:v>
      </x:c>
      <x:c r="I2857" s="60" t="n">
        <x:v>1280.7</x:v>
      </x:c>
      <x:c r="J2857" s="32" t="n">
        <x:v>0.536</x:v>
      </x:c>
      <x:c r="K2857" s="32" t="n">
        <x:v>0.706</x:v>
      </x:c>
      <x:c r="L2857" t="n">
        <x:v>0</x:v>
      </x:c>
      <x:c r="M2857" t="n">
        <x:v>5</x:v>
      </x:c>
      <x:c r="N2857" s="32" t="n">
        <x:v>0.201</x:v>
      </x:c>
    </x:row>
    <x:row r="2858">
      <x:c r="A2858" t="str">
        <x:v>C02857</x:v>
      </x:c>
      <x:c r="B2858" t="n">
        <x:v>45</x:v>
      </x:c>
      <x:c r="C2858" s="30" t="n">
        <x:v>106189</x:v>
      </x:c>
      <x:c r="D2858" t="n">
        <x:v>642</x:v>
      </x:c>
      <x:c r="E2858" t="n">
        <x:v>8</x:v>
      </x:c>
      <x:c r="F2858" t="str">
        <x:v>GOLD</x:v>
      </x:c>
      <x:c r="G2858" t="str">
        <x:v>Digital</x:v>
      </x:c>
      <x:c r="H2858" s="60" t="n">
        <x:v>11945</x:v>
      </x:c>
      <x:c r="I2858" s="60" t="n">
        <x:v>1373.43</x:v>
      </x:c>
      <x:c r="J2858" s="32" t="n">
        <x:v>0.399</x:v>
      </x:c>
      <x:c r="K2858" s="32" t="n">
        <x:v>0.797</x:v>
      </x:c>
      <x:c r="L2858" t="n">
        <x:v>0</x:v>
      </x:c>
      <x:c r="M2858" t="n">
        <x:v>8</x:v>
      </x:c>
      <x:c r="N2858" s="32" t="n">
        <x:v>0.086</x:v>
      </x:c>
    </x:row>
    <x:row r="2859">
      <x:c r="A2859" t="str">
        <x:v>C02858</x:v>
      </x:c>
      <x:c r="B2859" t="n">
        <x:v>54</x:v>
      </x:c>
      <x:c r="C2859" s="30" t="n">
        <x:v>210091</x:v>
      </x:c>
      <x:c r="D2859" t="n">
        <x:v>571</x:v>
      </x:c>
      <x:c r="E2859" t="n">
        <x:v>33</x:v>
      </x:c>
      <x:c r="F2859" t="str">
        <x:v>Platinum</x:v>
      </x:c>
      <x:c r="G2859" t="str">
        <x:v>Digital</x:v>
      </x:c>
      <x:c r="H2859" s="60" t="n">
        <x:v>40000</x:v>
      </x:c>
      <x:c r="I2859" s="60" t="n">
        <x:v>4789.87</x:v>
      </x:c>
      <x:c r="J2859" s="32" t="n">
        <x:v>0.59</x:v>
      </x:c>
      <x:c r="K2859" s="32" t="n">
        <x:v>0.584</x:v>
      </x:c>
      <x:c r="L2859" t="n">
        <x:v>1</x:v>
      </x:c>
      <x:c r="M2859" t="n">
        <x:v>8</x:v>
      </x:c>
      <x:c r="N2859" s="32" t="n">
        <x:v>0.069</x:v>
      </x:c>
    </x:row>
    <x:row r="2860">
      <x:c r="A2860" t="str">
        <x:v>C02859</x:v>
      </x:c>
      <x:c r="B2860" t="n">
        <x:v>46</x:v>
      </x:c>
      <x:c r="C2860" s="30" t="n">
        <x:v>141011</x:v>
      </x:c>
      <x:c r="D2860" t="n">
        <x:v>638</x:v>
      </x:c>
      <x:c r="E2860" t="n">
        <x:v>34</x:v>
      </x:c>
      <x:c r="F2860" t="str">
        <x:v>Platinum</x:v>
      </x:c>
      <x:c r="G2860" t="str">
        <x:v>Partner</x:v>
      </x:c>
      <x:c r="H2860" s="60" t="n">
        <x:v>24411</x:v>
      </x:c>
      <x:c r="I2860" s="60" t="n">
        <x:v>2750.14</x:v>
      </x:c>
      <x:c r="J2860" s="32" t="n">
        <x:v>0.541</x:v>
      </x:c>
      <x:c r="K2860" s="32" t="n">
        <x:v>0.707</x:v>
      </x:c>
      <x:c r="L2860" t="n">
        <x:v>0</x:v>
      </x:c>
      <x:c r="M2860" t="n">
        <x:v>7</x:v>
      </x:c>
      <x:c r="N2860" s="32" t="n">
        <x:v>0.141</x:v>
      </x:c>
    </x:row>
    <x:row r="2861">
      <x:c r="A2861" t="str">
        <x:v>C02860</x:v>
      </x:c>
      <x:c r="B2861" t="n">
        <x:v>45</x:v>
      </x:c>
      <x:c r="C2861" s="30" t="n">
        <x:v>112844</x:v>
      </x:c>
      <x:c r="D2861" t="n">
        <x:v>701</x:v>
      </x:c>
      <x:c r="E2861" t="n">
        <x:v>35</x:v>
      </x:c>
      <x:c r="F2861" t="str">
        <x:v>Platinum</x:v>
      </x:c>
      <x:c r="G2861" t="str">
        <x:v>Direct Mail</x:v>
      </x:c>
      <x:c r="H2861" s="60" t="n">
        <x:v>23477</x:v>
      </x:c>
      <x:c r="I2861" s="60" t="n">
        <x:v>2386.88</x:v>
      </x:c>
      <x:c r="J2861" s="32" t="n">
        <x:v>0.529</x:v>
      </x:c>
      <x:c r="K2861" s="32" t="n">
        <x:v>0.714</x:v>
      </x:c>
      <x:c r="L2861" t="n">
        <x:v>0</x:v>
      </x:c>
      <x:c r="M2861" t="n">
        <x:v>10</x:v>
      </x:c>
      <x:c r="N2861" s="32" t="n">
        <x:v>0.02</x:v>
      </x:c>
    </x:row>
    <x:row r="2862">
      <x:c r="A2862" t="str">
        <x:v>C02861</x:v>
      </x:c>
      <x:c r="B2862" t="n">
        <x:v>51</x:v>
      </x:c>
      <x:c r="C2862" s="30" t="n">
        <x:v>38414</x:v>
      </x:c>
      <x:c r="D2862" t="n">
        <x:v>570</x:v>
      </x:c>
      <x:c r="E2862" t="n">
        <x:v>14</x:v>
      </x:c>
      <x:c r="F2862" t="str">
        <x:v>Classic</x:v>
      </x:c>
      <x:c r="G2862" t="str">
        <x:v>Direct Mail</x:v>
      </x:c>
      <x:c r="H2862" s="60" t="n">
        <x:v>1000</x:v>
      </x:c>
      <x:c r="I2862" s="60" t="n">
        <x:v>669.87</x:v>
      </x:c>
      <x:c r="J2862" s="32" t="n">
        <x:v>0.62</x:v>
      </x:c>
      <x:c r="K2862" s="32" t="n">
        <x:v>0.709</x:v>
      </x:c>
      <x:c r="L2862" t="n">
        <x:v>0</x:v>
      </x:c>
      <x:c r="M2862" t="n">
        <x:v>7</x:v>
      </x:c>
      <x:c r="N2862" s="32" t="n">
        <x:v>0.104</x:v>
      </x:c>
    </x:row>
    <x:row r="2863">
      <x:c r="A2863" t="str">
        <x:v>C02862</x:v>
      </x:c>
      <x:c r="B2863" t="n">
        <x:v>41</x:v>
      </x:c>
      <x:c r="C2863" s="30" t="n">
        <x:v>78622</x:v>
      </x:c>
      <x:c r="D2863" t="n">
        <x:v>688</x:v>
      </x:c>
      <x:c r="E2863" t="n">
        <x:v>58</x:v>
      </x:c>
      <x:c r="F2863" t="str">
        <x:v>Gold</x:v>
      </x:c>
      <x:c r="G2863" t="str">
        <x:v>Branch</x:v>
      </x:c>
      <x:c r="H2863" s="60" t="n">
        <x:v>14407</x:v>
      </x:c>
      <x:c r="I2863" s="60" t="n">
        <x:v>1622.32</x:v>
      </x:c>
      <x:c r="J2863" s="32" t="n">
        <x:v>0.499</x:v>
      </x:c>
      <x:c r="K2863" s="32" t="n">
        <x:v>0.726</x:v>
      </x:c>
      <x:c r="L2863" t="n">
        <x:v>0</x:v>
      </x:c>
      <x:c r="M2863" t="n">
        <x:v>7</x:v>
      </x:c>
      <x:c r="N2863" s="32" t="n">
        <x:v>0.112</x:v>
      </x:c>
    </x:row>
    <x:row r="2864">
      <x:c r="A2864" t="str">
        <x:v>C02863</x:v>
      </x:c>
      <x:c r="B2864" t="n">
        <x:v>30</x:v>
      </x:c>
      <x:c r="C2864" s="30" t="n">
        <x:v>76005</x:v>
      </x:c>
      <x:c r="D2864" t="n">
        <x:v>603</x:v>
      </x:c>
      <x:c r="E2864" t="n">
        <x:v>79</x:v>
      </x:c>
      <x:c r="F2864" t="str">
        <x:v>Classic</x:v>
      </x:c>
      <x:c r="G2864" t="str">
        <x:v>Branch</x:v>
      </x:c>
      <x:c r="H2864" s="60" t="n">
        <x:v>1695</x:v>
      </x:c>
      <x:c r="I2864" s="60" t="n">
        <x:v>1115.03</x:v>
      </x:c>
      <x:c r="J2864" s="32" t="n">
        <x:v>0.5</x:v>
      </x:c>
      <x:c r="K2864" s="32" t="n">
        <x:v>0.597</x:v>
      </x:c>
      <x:c r="L2864" t="n">
        <x:v>1</x:v>
      </x:c>
      <x:c r="M2864" t="n">
        <x:v>6</x:v>
      </x:c>
      <x:c r="N2864" s="32" t="n">
        <x:v>0.154</x:v>
      </x:c>
    </x:row>
    <x:row r="2865">
      <x:c r="A2865" t="str">
        <x:v>C02864</x:v>
      </x:c>
      <x:c r="B2865" t="n">
        <x:v>21</x:v>
      </x:c>
      <x:c r="C2865" s="30" t="n">
        <x:v>78535</x:v>
      </x:c>
      <x:c r="D2865" t="n">
        <x:v>675</x:v>
      </x:c>
      <x:c r="E2865" t="n">
        <x:v>47</x:v>
      </x:c>
      <x:c r="F2865" t="str">
        <x:v>Gold</x:v>
      </x:c>
      <x:c r="G2865" t="str">
        <x:v>Branch</x:v>
      </x:c>
      <x:c r="H2865" s="60" t="n">
        <x:v>12141</x:v>
      </x:c>
      <x:c r="I2865" s="60" t="n">
        <x:v>1198.98</x:v>
      </x:c>
      <x:c r="J2865" s="32" t="n">
        <x:v>0.566</x:v>
      </x:c>
      <x:c r="K2865" s="32" t="n">
        <x:v>0.773</x:v>
      </x:c>
      <x:c r="L2865" t="n">
        <x:v>0</x:v>
      </x:c>
      <x:c r="M2865" t="n">
        <x:v>6</x:v>
      </x:c>
      <x:c r="N2865" s="32" t="n">
        <x:v>0.141</x:v>
      </x:c>
    </x:row>
    <x:row r="2866">
      <x:c r="A2866" t="str">
        <x:v>C02865</x:v>
      </x:c>
      <x:c r="B2866" t="n">
        <x:v>32</x:v>
      </x:c>
      <x:c r="C2866" s="30" t="n">
        <x:v>67807</x:v>
      </x:c>
      <x:c r="D2866" t="n">
        <x:v>687</x:v>
      </x:c>
      <x:c r="E2866" t="n">
        <x:v>35</x:v>
      </x:c>
      <x:c r="F2866" t="str">
        <x:v>Gold</x:v>
      </x:c>
      <x:c r="G2866" t="str">
        <x:v>Digital</x:v>
      </x:c>
      <x:c r="H2866" s="60" t="n">
        <x:v>12058</x:v>
      </x:c>
      <x:c r="I2866" s="60" t="n">
        <x:v>996.29</x:v>
      </x:c>
      <x:c r="J2866" s="32" t="n">
        <x:v>0.47</x:v>
      </x:c>
      <x:c r="K2866" s="32" t="n">
        <x:v>0.61</x:v>
      </x:c>
      <x:c r="L2866" t="n">
        <x:v>1</x:v>
      </x:c>
      <x:c r="M2866" t="n">
        <x:v>6</x:v>
      </x:c>
      <x:c r="N2866" s="32" t="n">
        <x:v>0.132</x:v>
      </x:c>
    </x:row>
    <x:row r="2867">
      <x:c r="A2867" t="str">
        <x:v>C02866</x:v>
      </x:c>
      <x:c r="B2867" t="n">
        <x:v>36</x:v>
      </x:c>
      <x:c r="C2867" s="30" t="n">
        <x:v>81439</x:v>
      </x:c>
      <x:c r="D2867" t="n">
        <x:v>637</x:v>
      </x:c>
      <x:c r="E2867" t="n">
        <x:v>35</x:v>
      </x:c>
      <x:c r="F2867" t="str">
        <x:v>Gold</x:v>
      </x:c>
      <x:c r="G2867" t="str">
        <x:v>Digital</x:v>
      </x:c>
      <x:c r="H2867" s="60" t="n">
        <x:v>9779</x:v>
      </x:c>
      <x:c r="I2867" s="60" t="n">
        <x:v>1595.55</x:v>
      </x:c>
      <x:c r="J2867" s="32" t="n">
        <x:v>0.456</x:v>
      </x:c>
      <x:c r="K2867" s="32" t="n">
        <x:v>0.912</x:v>
      </x:c>
      <x:c r="L2867" t="n">
        <x:v>1</x:v>
      </x:c>
      <x:c r="M2867" t="n">
        <x:v>9</x:v>
      </x:c>
      <x:c r="N2867" s="32" t="n">
        <x:v>0.052</x:v>
      </x:c>
    </x:row>
    <x:row r="2868">
      <x:c r="A2868" t="str">
        <x:v>C02867</x:v>
      </x:c>
      <x:c r="B2868" t="n">
        <x:v>43</x:v>
      </x:c>
      <x:c r="C2868" s="30" t="n">
        <x:v>95469</x:v>
      </x:c>
      <x:c r="D2868" t="n">
        <x:v>725</x:v>
      </x:c>
      <x:c r="E2868" t="n">
        <x:v>36</x:v>
      </x:c>
      <x:c r="F2868" t="str">
        <x:v>Platinum</x:v>
      </x:c>
      <x:c r="G2868" t="str">
        <x:v>Digital</x:v>
      </x:c>
      <x:c r="H2868" s="60" t="n">
        <x:v>22685</x:v>
      </x:c>
      <x:c r="I2868" s="60" t="n">
        <x:v>2438.23</x:v>
      </x:c>
      <x:c r="J2868" s="32" t="n">
        <x:v>0.412</x:v>
      </x:c>
      <x:c r="K2868" s="32" t="n">
        <x:v>0.768</x:v>
      </x:c>
      <x:c r="L2868" t="n">
        <x:v>0</x:v>
      </x:c>
      <x:c r="M2868" t="n">
        <x:v>10</x:v>
      </x:c>
      <x:c r="N2868" s="32" t="n">
        <x:v>0.02</x:v>
      </x:c>
    </x:row>
    <x:row r="2869">
      <x:c r="A2869" t="str">
        <x:v>C02868</x:v>
      </x:c>
      <x:c r="B2869" t="n">
        <x:v>28</x:v>
      </x:c>
      <x:c r="C2869" s="30" t="n">
        <x:v>42708</x:v>
      </x:c>
      <x:c r="D2869" t="n">
        <x:v>654</x:v>
      </x:c>
      <x:c r="E2869" t="n">
        <x:v>37</x:v>
      </x:c>
      <x:c r="F2869" t="str">
        <x:v>Classic</x:v>
      </x:c>
      <x:c r="G2869" t="str">
        <x:v>Digital</x:v>
      </x:c>
      <x:c r="H2869" s="60" t="n">
        <x:v>1000</x:v>
      </x:c>
      <x:c r="I2869" s="60" t="n">
        <x:v>150</x:v>
      </x:c>
      <x:c r="J2869" s="32" t="n">
        <x:v>0.414</x:v>
      </x:c>
      <x:c r="K2869" s="32" t="n">
        <x:v>0.836</x:v>
      </x:c>
      <x:c r="L2869" t="n">
        <x:v>0</x:v>
      </x:c>
      <x:c r="M2869" t="n">
        <x:v>8</x:v>
      </x:c>
      <x:c r="N2869" s="32" t="n">
        <x:v>0.076</x:v>
      </x:c>
    </x:row>
    <x:row r="2870">
      <x:c r="A2870" t="str">
        <x:v>C02869</x:v>
      </x:c>
      <x:c r="B2870" t="n">
        <x:v>29</x:v>
      </x:c>
      <x:c r="C2870" s="30" t="n">
        <x:v>68871</x:v>
      </x:c>
      <x:c r="D2870" t="n">
        <x:v>649</x:v>
      </x:c>
      <x:c r="E2870" t="n">
        <x:v>48</x:v>
      </x:c>
      <x:c r="F2870" t="str">
        <x:v>Gold</x:v>
      </x:c>
      <x:c r="G2870" t="str">
        <x:v>Partner</x:v>
      </x:c>
      <x:c r="H2870" s="60" t="n">
        <x:v>8672</x:v>
      </x:c>
      <x:c r="I2870" s="60" t="n">
        <x:v>1336.68</x:v>
      </x:c>
      <x:c r="J2870" s="32" t="n">
        <x:v>0.427</x:v>
      </x:c>
      <x:c r="K2870" s="32" t="n">
        <x:v>0.745</x:v>
      </x:c>
      <x:c r="L2870" t="n">
        <x:v>0</x:v>
      </x:c>
      <x:c r="M2870" t="n">
        <x:v>5</x:v>
      </x:c>
      <x:c r="N2870" s="32" t="n">
        <x:v>0.203</x:v>
      </x:c>
    </x:row>
    <x:row r="2871">
      <x:c r="A2871" t="str">
        <x:v>C02870</x:v>
      </x:c>
      <x:c r="B2871" t="n">
        <x:v>47</x:v>
      </x:c>
      <x:c r="C2871" s="30" t="n">
        <x:v>106120</x:v>
      </x:c>
      <x:c r="D2871" t="n">
        <x:v>714</x:v>
      </x:c>
      <x:c r="E2871" t="n">
        <x:v>54</x:v>
      </x:c>
      <x:c r="F2871" t="str">
        <x:v>Platinum</x:v>
      </x:c>
      <x:c r="G2871" t="str">
        <x:v>Branch</x:v>
      </x:c>
      <x:c r="H2871" s="60" t="n">
        <x:v>24476</x:v>
      </x:c>
      <x:c r="I2871" s="60" t="n">
        <x:v>2895.93</x:v>
      </x:c>
      <x:c r="J2871" s="32" t="n">
        <x:v>0.263</x:v>
      </x:c>
      <x:c r="K2871" s="32" t="n">
        <x:v>0.855</x:v>
      </x:c>
      <x:c r="L2871" t="n">
        <x:v>0</x:v>
      </x:c>
      <x:c r="M2871" t="n">
        <x:v>9</x:v>
      </x:c>
      <x:c r="N2871" s="32" t="n">
        <x:v>0.022</x:v>
      </x:c>
    </x:row>
    <x:row r="2872">
      <x:c r="A2872" t="str">
        <x:v>C02871</x:v>
      </x:c>
      <x:c r="B2872" t="n">
        <x:v>48</x:v>
      </x:c>
      <x:c r="C2872" s="30" t="n">
        <x:v>93547</x:v>
      </x:c>
      <x:c r="D2872" t="n">
        <x:v>729</x:v>
      </x:c>
      <x:c r="E2872" t="n">
        <x:v>15</x:v>
      </x:c>
      <x:c r="F2872" t="str">
        <x:v>Platinum</x:v>
      </x:c>
      <x:c r="G2872" t="str">
        <x:v>Direct Mail</x:v>
      </x:c>
      <x:c r="H2872" s="60" t="n">
        <x:v>22530</x:v>
      </x:c>
      <x:c r="I2872" s="60" t="n">
        <x:v>2113.06</x:v>
      </x:c>
      <x:c r="J2872" s="32" t="n">
        <x:v>0.29</x:v>
      </x:c>
      <x:c r="K2872" s="32" t="n">
        <x:v>0.85</x:v>
      </x:c>
      <x:c r="L2872" t="n">
        <x:v>0</x:v>
      </x:c>
      <x:c r="M2872" t="n">
        <x:v>5</x:v>
      </x:c>
      <x:c r="N2872" s="32" t="n">
        <x:v>0.186</x:v>
      </x:c>
    </x:row>
    <x:row r="2873">
      <x:c r="A2873" t="str">
        <x:v>C02872</x:v>
      </x:c>
      <x:c r="B2873" t="n">
        <x:v>37</x:v>
      </x:c>
      <x:c r="C2873" s="30" t="n">
        <x:v>88246</x:v>
      </x:c>
      <x:c r="D2873" t="n">
        <x:v>671</x:v>
      </x:c>
      <x:c r="E2873" t="n">
        <x:v>75</x:v>
      </x:c>
      <x:c r="F2873" t="str">
        <x:v>Gold</x:v>
      </x:c>
      <x:c r="G2873" t="str">
        <x:v>Branch</x:v>
      </x:c>
      <x:c r="H2873" s="60" t="n">
        <x:v>13455</x:v>
      </x:c>
      <x:c r="I2873" s="60" t="n">
        <x:v>1287.7</x:v>
      </x:c>
      <x:c r="J2873" s="32" t="n">
        <x:v>0.508</x:v>
      </x:c>
      <x:c r="K2873" s="32" t="n">
        <x:v>0.821</x:v>
      </x:c>
      <x:c r="L2873" t="n">
        <x:v>0</x:v>
      </x:c>
      <x:c r="M2873" t="n">
        <x:v>7</x:v>
      </x:c>
      <x:c r="N2873" s="32" t="n">
        <x:v>0.077</x:v>
      </x:c>
    </x:row>
    <x:row r="2874">
      <x:c r="A2874" t="str">
        <x:v>C02873</x:v>
      </x:c>
      <x:c r="B2874" t="n">
        <x:v>41</x:v>
      </x:c>
      <x:c r="C2874" s="30" t="n">
        <x:v>147354</x:v>
      </x:c>
      <x:c r="D2874" t="n">
        <x:v>743</x:v>
      </x:c>
      <x:c r="E2874" t="n">
        <x:v>31</x:v>
      </x:c>
      <x:c r="F2874" t="str">
        <x:v>Gold</x:v>
      </x:c>
      <x:c r="G2874" t="str">
        <x:v>Digital</x:v>
      </x:c>
      <x:c r="H2874" s="60" t="n">
        <x:v>24848</x:v>
      </x:c>
      <x:c r="I2874" s="60" t="n">
        <x:v>2757.46</x:v>
      </x:c>
      <x:c r="J2874" s="32" t="n">
        <x:v>0.243</x:v>
      </x:c>
      <x:c r="K2874" s="32" t="n">
        <x:v>0.859</x:v>
      </x:c>
      <x:c r="L2874" t="n">
        <x:v>0</x:v>
      </x:c>
      <x:c r="M2874" t="n">
        <x:v>8</x:v>
      </x:c>
      <x:c r="N2874" s="32" t="n">
        <x:v>0.068</x:v>
      </x:c>
    </x:row>
    <x:row r="2875">
      <x:c r="A2875" t="str">
        <x:v>C02874</x:v>
      </x:c>
      <x:c r="B2875" t="n">
        <x:v>59</x:v>
      </x:c>
      <x:c r="C2875" s="30" t="n">
        <x:v>75070</x:v>
      </x:c>
      <x:c r="D2875" t="n">
        <x:v>733</x:v>
      </x:c>
      <x:c r="E2875" t="n">
        <x:v>18</x:v>
      </x:c>
      <x:c r="F2875" t="str">
        <x:v>Gold</x:v>
      </x:c>
      <x:c r="G2875" t="str">
        <x:v>Digital</x:v>
      </x:c>
      <x:c r="H2875" s="60" t="n">
        <x:v>13536</x:v>
      </x:c>
      <x:c r="I2875" s="60" t="n">
        <x:v>1126.48</x:v>
      </x:c>
      <x:c r="J2875" s="32" t="n">
        <x:v>0.39</x:v>
      </x:c>
      <x:c r="K2875" s="32" t="n">
        <x:v>0.774</x:v>
      </x:c>
      <x:c r="L2875" t="n">
        <x:v>0</x:v>
      </x:c>
      <x:c r="M2875" t="n">
        <x:v>9</x:v>
      </x:c>
      <x:c r="N2875" s="32" t="n">
        <x:v>0.02</x:v>
      </x:c>
    </x:row>
    <x:row r="2876">
      <x:c r="A2876" t="str">
        <x:v>C02875</x:v>
      </x:c>
      <x:c r="B2876" t="n">
        <x:v>50</x:v>
      </x:c>
      <x:c r="C2876" s="30" t="n">
        <x:v>57799</x:v>
      </x:c>
      <x:c r="D2876" t="n">
        <x:v>636</x:v>
      </x:c>
      <x:c r="E2876" t="n">
        <x:v>77</x:v>
      </x:c>
      <x:c r="F2876" t="str">
        <x:v>Classic</x:v>
      </x:c>
      <x:c r="G2876" t="str">
        <x:v>Branch</x:v>
      </x:c>
      <x:c r="H2876" s="60" t="n">
        <x:v>5113</x:v>
      </x:c>
      <x:c r="I2876" s="60" t="n">
        <x:v>335.45</x:v>
      </x:c>
      <x:c r="J2876" s="32" t="n">
        <x:v>0.783</x:v>
      </x:c>
      <x:c r="K2876" s="32" t="n">
        <x:v>0.689</x:v>
      </x:c>
      <x:c r="L2876" t="n">
        <x:v>0</x:v>
      </x:c>
      <x:c r="M2876" t="n">
        <x:v>9</x:v>
      </x:c>
      <x:c r="N2876" s="32" t="n">
        <x:v>0.028</x:v>
      </x:c>
    </x:row>
    <x:row r="2877">
      <x:c r="A2877" t="str">
        <x:v>C02876</x:v>
      </x:c>
      <x:c r="B2877" t="n">
        <x:v>27</x:v>
      </x:c>
      <x:c r="C2877" s="30" t="n">
        <x:v>90685</x:v>
      </x:c>
      <x:c r="D2877" t="n">
        <x:v>819</x:v>
      </x:c>
      <x:c r="E2877" t="n">
        <x:v>97</x:v>
      </x:c>
      <x:c r="F2877" t="str">
        <x:v>Gold</x:v>
      </x:c>
      <x:c r="G2877" t="str">
        <x:v>Digital </x:v>
      </x:c>
      <x:c r="H2877" s="60" t="n">
        <x:v>19446</x:v>
      </x:c>
      <x:c r="I2877" s="60" t="n">
        <x:v>2205.64</x:v>
      </x:c>
      <x:c r="J2877" s="32" t="n">
        <x:v>0.117</x:v>
      </x:c>
      <x:c r="K2877" s="32" t="n">
        <x:v>0.922</x:v>
      </x:c>
      <x:c r="L2877" t="n">
        <x:v>0</x:v>
      </x:c>
      <x:c r="M2877" t="n">
        <x:v>5</x:v>
      </x:c>
      <x:c r="N2877" s="32" t="n">
        <x:v>0.195</x:v>
      </x:c>
    </x:row>
    <x:row r="2878">
      <x:c r="A2878" t="str">
        <x:v>C02877</x:v>
      </x:c>
      <x:c r="B2878" t="n">
        <x:v>21</x:v>
      </x:c>
      <x:c r="C2878" s="30" t="n">
        <x:v>61388</x:v>
      </x:c>
      <x:c r="D2878" t="n">
        <x:v>702</x:v>
      </x:c>
      <x:c r="E2878" t="n">
        <x:v>13</x:v>
      </x:c>
      <x:c r="F2878" t="str">
        <x:v>Gold</x:v>
      </x:c>
      <x:c r="G2878" t="str">
        <x:v>Digital</x:v>
      </x:c>
      <x:c r="H2878" s="60" t="n">
        <x:v>11446</x:v>
      </x:c>
      <x:c r="I2878" s="60" t="n">
        <x:v>1293.42</x:v>
      </x:c>
      <x:c r="J2878" s="32" t="n">
        <x:v>0.285</x:v>
      </x:c>
      <x:c r="K2878" s="32" t="n">
        <x:v>0.656</x:v>
      </x:c>
      <x:c r="L2878" t="n">
        <x:v>0</x:v>
      </x:c>
      <x:c r="M2878" t="n">
        <x:v>10</x:v>
      </x:c>
      <x:c r="N2878" s="32" t="n">
        <x:v>0.02</x:v>
      </x:c>
    </x:row>
    <x:row r="2879">
      <x:c r="A2879" t="str">
        <x:v>C02878</x:v>
      </x:c>
      <x:c r="B2879" t="n">
        <x:v>21</x:v>
      </x:c>
      <x:c r="C2879" s="30" t="n">
        <x:v>114179</x:v>
      </x:c>
      <x:c r="D2879" t="n">
        <x:v>721</x:v>
      </x:c>
      <x:c r="E2879" t="n">
        <x:v>23</x:v>
      </x:c>
      <x:c r="F2879" t="str">
        <x:v>Classic</x:v>
      </x:c>
      <x:c r="G2879" t="str">
        <x:v>Branch</x:v>
      </x:c>
      <x:c r="H2879" s="60" t="n">
        <x:v>10906</x:v>
      </x:c>
      <x:c r="I2879" s="60" t="n">
        <x:v>1395.67</x:v>
      </x:c>
      <x:c r="J2879" s="32" t="n">
        <x:v>0.277</x:v>
      </x:c>
      <x:c r="K2879" s="32" t="n">
        <x:v>0.74</x:v>
      </x:c>
      <x:c r="L2879" t="n">
        <x:v>0</x:v>
      </x:c>
      <x:c r="M2879" t="n">
        <x:v>5</x:v>
      </x:c>
      <x:c r="N2879" s="32" t="n">
        <x:v>0.203</x:v>
      </x:c>
    </x:row>
    <x:row r="2880">
      <x:c r="A2880" t="str">
        <x:v>C02879</x:v>
      </x:c>
      <x:c r="B2880" t="n">
        <x:v>41</x:v>
      </x:c>
      <x:c r="C2880" s="30" t="n">
        <x:v>54314</x:v>
      </x:c>
      <x:c r="D2880" t="n">
        <x:v>704</x:v>
      </x:c>
      <x:c r="E2880" t="n">
        <x:v>21</x:v>
      </x:c>
      <x:c r="F2880" t="str">
        <x:v>Gold</x:v>
      </x:c>
      <x:c r="G2880" t="str">
        <x:v>Branch</x:v>
      </x:c>
      <x:c r="H2880" s="60" t="n">
        <x:v>6563</x:v>
      </x:c>
      <x:c r="I2880" s="60" t="n">
        <x:v>752.23</x:v>
      </x:c>
      <x:c r="J2880" s="32" t="n">
        <x:v>0.259</x:v>
      </x:c>
      <x:c r="K2880" s="32" t="n">
        <x:v>0.882</x:v>
      </x:c>
      <x:c r="L2880" t="n">
        <x:v>0</x:v>
      </x:c>
      <x:c r="M2880" t="n">
        <x:v>7</x:v>
      </x:c>
      <x:c r="N2880" s="32" t="n">
        <x:v>0.185</x:v>
      </x:c>
    </x:row>
    <x:row r="2881">
      <x:c r="A2881" t="str">
        <x:v>C02880</x:v>
      </x:c>
      <x:c r="B2881" t="n">
        <x:v>21</x:v>
      </x:c>
      <x:c r="C2881" s="30" t="n">
        <x:v>66265</x:v>
      </x:c>
      <x:c r="D2881" t="n">
        <x:v>641</x:v>
      </x:c>
      <x:c r="E2881" t="n">
        <x:v>14</x:v>
      </x:c>
      <x:c r="F2881" t="str">
        <x:v>Classic</x:v>
      </x:c>
      <x:c r="G2881" t="str">
        <x:v>Digital</x:v>
      </x:c>
      <x:c r="H2881" s="60" t="n">
        <x:v>2979</x:v>
      </x:c>
      <x:c r="I2881" s="60" t="n">
        <x:v>222.12</x:v>
      </x:c>
      <x:c r="J2881" s="32" t="n">
        <x:v>0.365</x:v>
      </x:c>
      <x:c r="K2881" s="32" t="n">
        <x:v>0.649</x:v>
      </x:c>
      <x:c r="L2881" t="n">
        <x:v>0</x:v>
      </x:c>
      <x:c r="M2881" t="n">
        <x:v>5</x:v>
      </x:c>
      <x:c r="N2881" s="32" t="n">
        <x:v>0.215</x:v>
      </x:c>
    </x:row>
    <x:row r="2882">
      <x:c r="A2882" t="str">
        <x:v>C02881</x:v>
      </x:c>
      <x:c r="B2882" t="n">
        <x:v>54</x:v>
      </x:c>
      <x:c r="C2882" s="30" t="n">
        <x:v>130990</x:v>
      </x:c>
      <x:c r="D2882" t="n">
        <x:v>773</x:v>
      </x:c>
      <x:c r="E2882" t="n">
        <x:v>33</x:v>
      </x:c>
      <x:c r="F2882" t="str">
        <x:v>Platinum</x:v>
      </x:c>
      <x:c r="G2882" t="str">
        <x:v>Digital</x:v>
      </x:c>
      <x:c r="H2882" s="60" t="n">
        <x:v>28986</x:v>
      </x:c>
      <x:c r="I2882" s="60" t="n">
        <x:v>2822.04</x:v>
      </x:c>
      <x:c r="J2882" s="32" t="n">
        <x:v>0.121</x:v>
      </x:c>
      <x:c r="K2882" s="32" t="n">
        <x:v>0.953</x:v>
      </x:c>
      <x:c r="L2882" t="n">
        <x:v>0</x:v>
      </x:c>
      <x:c r="M2882" t="n">
        <x:v>6</x:v>
      </x:c>
      <x:c r="N2882" s="32" t="n">
        <x:v>0.145</x:v>
      </x:c>
    </x:row>
    <x:row r="2883">
      <x:c r="A2883" t="str">
        <x:v>C02882</x:v>
      </x:c>
      <x:c r="B2883" t="n">
        <x:v>68</x:v>
      </x:c>
      <x:c r="C2883" s="30" t="n">
        <x:v>104697</x:v>
      </x:c>
      <x:c r="D2883" t="n">
        <x:v>699</x:v>
      </x:c>
      <x:c r="E2883" t="n">
        <x:v>58</x:v>
      </x:c>
      <x:c r="F2883" t="str">
        <x:v>Platinum</x:v>
      </x:c>
      <x:c r="G2883" t="str">
        <x:v>Direct Mail</x:v>
      </x:c>
      <x:c r="H2883" s="60" t="n">
        <x:v>24888</x:v>
      </x:c>
      <x:c r="I2883" s="60" t="n">
        <x:v>2654.96</x:v>
      </x:c>
      <x:c r="J2883" s="32" t="n">
        <x:v>0.276</x:v>
      </x:c>
      <x:c r="K2883" s="32" t="n">
        <x:v>0.77</x:v>
      </x:c>
      <x:c r="L2883" t="n">
        <x:v>0</x:v>
      </x:c>
      <x:c r="M2883" t="n">
        <x:v>7</x:v>
      </x:c>
      <x:c r="N2883" s="32" t="n">
        <x:v>0.081</x:v>
      </x:c>
    </x:row>
    <x:row r="2884">
      <x:c r="A2884" t="str">
        <x:v>C02883</x:v>
      </x:c>
      <x:c r="B2884" t="n">
        <x:v>42</x:v>
      </x:c>
      <x:c r="C2884" s="30" t="n">
        <x:v>28772</x:v>
      </x:c>
      <x:c r="D2884" t="n">
        <x:v>763</x:v>
      </x:c>
      <x:c r="E2884" t="n">
        <x:v>57</x:v>
      </x:c>
      <x:c r="F2884" t="str">
        <x:v>Gold</x:v>
      </x:c>
      <x:c r="G2884" t="str">
        <x:v>Direct Mail</x:v>
      </x:c>
      <x:c r="H2884" s="60" t="n">
        <x:v>6125</x:v>
      </x:c>
      <x:c r="I2884" s="60" t="n">
        <x:v>638.68</x:v>
      </x:c>
      <x:c r="J2884" s="32" t="n">
        <x:v>0.253</x:v>
      </x:c>
      <x:c r="K2884" s="32" t="n">
        <x:v>0.905</x:v>
      </x:c>
      <x:c r="L2884" t="n">
        <x:v>0</x:v>
      </x:c>
      <x:c r="M2884" t="n">
        <x:v>7</x:v>
      </x:c>
      <x:c r="N2884" s="32" t="n">
        <x:v>0.243</x:v>
      </x:c>
    </x:row>
    <x:row r="2885">
      <x:c r="A2885" t="str">
        <x:v>C02884</x:v>
      </x:c>
      <x:c r="B2885" t="n">
        <x:v>57</x:v>
      </x:c>
      <x:c r="C2885" s="30" t="n">
        <x:v>50026</x:v>
      </x:c>
      <x:c r="D2885" t="n">
        <x:v>709</x:v>
      </x:c>
      <x:c r="E2885" t="n">
        <x:v>54</x:v>
      </x:c>
      <x:c r="F2885" t="str">
        <x:v>Gold</x:v>
      </x:c>
      <x:c r="G2885" t="str">
        <x:v>Branch</x:v>
      </x:c>
      <x:c r="H2885" s="60" t="n">
        <x:v>10187</x:v>
      </x:c>
      <x:c r="I2885" s="60" t="n">
        <x:v>1190.9</x:v>
      </x:c>
      <x:c r="J2885" s="32" t="n">
        <x:v>0.27</x:v>
      </x:c>
      <x:c r="K2885" s="32" t="n">
        <x:v>0.751</x:v>
      </x:c>
      <x:c r="L2885" t="n">
        <x:v>0</x:v>
      </x:c>
      <x:c r="M2885" t="n">
        <x:v>8</x:v>
      </x:c>
      <x:c r="N2885" s="32" t="n">
        <x:v>0.022</x:v>
      </x:c>
    </x:row>
    <x:row r="2886">
      <x:c r="A2886" t="str">
        <x:v>C02885</x:v>
      </x:c>
      <x:c r="B2886" t="n">
        <x:v>45</x:v>
      </x:c>
      <x:c r="C2886" s="30" t="n">
        <x:v>55408</x:v>
      </x:c>
      <x:c r="D2886" t="n">
        <x:v>670</x:v>
      </x:c>
      <x:c r="E2886" t="n">
        <x:v>42</x:v>
      </x:c>
      <x:c r="F2886" t="str">
        <x:v>Classic</x:v>
      </x:c>
      <x:c r="G2886" t="str">
        <x:v>Branch</x:v>
      </x:c>
      <x:c r="H2886" s="60" t="n">
        <x:v>4277</x:v>
      </x:c>
      <x:c r="I2886" s="60" t="n">
        <x:v>478.79</x:v>
      </x:c>
      <x:c r="J2886" s="32" t="n">
        <x:v>0.345</x:v>
      </x:c>
      <x:c r="K2886" s="32" t="n">
        <x:v>0.839</x:v>
      </x:c>
      <x:c r="L2886" t="n">
        <x:v>0</x:v>
      </x:c>
      <x:c r="M2886" t="n">
        <x:v>9</x:v>
      </x:c>
      <x:c r="N2886" s="32" t="n">
        <x:v>0.024</x:v>
      </x:c>
    </x:row>
    <x:row r="2887">
      <x:c r="A2887" t="str">
        <x:v>C02886</x:v>
      </x:c>
      <x:c r="B2887" t="n">
        <x:v>51</x:v>
      </x:c>
      <x:c r="C2887" s="30" t="n">
        <x:v>75646</x:v>
      </x:c>
      <x:c r="D2887" t="n">
        <x:v>657</x:v>
      </x:c>
      <x:c r="E2887" t="n">
        <x:v>93</x:v>
      </x:c>
      <x:c r="F2887" t="str">
        <x:v>Gold</x:v>
      </x:c>
      <x:c r="G2887" t="str">
        <x:v>Digital</x:v>
      </x:c>
      <x:c r="H2887" s="60" t="n">
        <x:v>12523</x:v>
      </x:c>
      <x:c r="I2887" s="60" t="n">
        <x:v>1230.74</x:v>
      </x:c>
      <x:c r="J2887" s="32" t="n">
        <x:v>0.364</x:v>
      </x:c>
      <x:c r="K2887" s="32" t="n">
        <x:v>0.624</x:v>
      </x:c>
      <x:c r="L2887" t="n">
        <x:v>0</x:v>
      </x:c>
      <x:c r="M2887" t="n">
        <x:v>7</x:v>
      </x:c>
      <x:c r="N2887" s="32" t="n">
        <x:v>0.071</x:v>
      </x:c>
    </x:row>
    <x:row r="2888">
      <x:c r="A2888" t="str">
        <x:v>C02887</x:v>
      </x:c>
      <x:c r="B2888" t="n">
        <x:v>58</x:v>
      </x:c>
      <x:c r="C2888" s="30" t="n">
        <x:v>45917</x:v>
      </x:c>
      <x:c r="D2888" t="n">
        <x:v>674</x:v>
      </x:c>
      <x:c r="E2888" t="n">
        <x:v>34</x:v>
      </x:c>
      <x:c r="F2888" t="str">
        <x:v>Classic</x:v>
      </x:c>
      <x:c r="G2888" t="str">
        <x:v>Digital</x:v>
      </x:c>
      <x:c r="H2888" s="60" t="n">
        <x:v>1000</x:v>
      </x:c>
      <x:c r="I2888" s="60" t="n">
        <x:v>150</x:v>
      </x:c>
      <x:c r="J2888" s="32" t="n">
        <x:v>0.561</x:v>
      </x:c>
      <x:c r="K2888" s="32" t="n">
        <x:v>0.709</x:v>
      </x:c>
      <x:c r="L2888" t="n">
        <x:v>0</x:v>
      </x:c>
      <x:c r="M2888" t="str"/>
      <x:c r="N2888" s="32" t="n">
        <x:v>0.02</x:v>
      </x:c>
    </x:row>
    <x:row r="2889">
      <x:c r="A2889" t="str">
        <x:v>C02888</x:v>
      </x:c>
      <x:c r="B2889" t="n">
        <x:v>37</x:v>
      </x:c>
      <x:c r="C2889" s="30" t="n">
        <x:v>58030</x:v>
      </x:c>
      <x:c r="D2889" t="n">
        <x:v>763</x:v>
      </x:c>
      <x:c r="E2889" t="n">
        <x:v>65</x:v>
      </x:c>
      <x:c r="F2889" t="str">
        <x:v>Gold</x:v>
      </x:c>
      <x:c r="G2889" t="str">
        <x:v> Partner</x:v>
      </x:c>
      <x:c r="H2889" s="60" t="n">
        <x:v>13613</x:v>
      </x:c>
      <x:c r="I2889" s="60" t="n">
        <x:v>1312.68</x:v>
      </x:c>
      <x:c r="J2889" s="32" t="n">
        <x:v>0.327</x:v>
      </x:c>
      <x:c r="K2889" s="32" t="n">
        <x:v>0.973</x:v>
      </x:c>
      <x:c r="L2889" t="n">
        <x:v>0</x:v>
      </x:c>
      <x:c r="M2889" t="n">
        <x:v>8</x:v>
      </x:c>
      <x:c r="N2889" s="32" t="n">
        <x:v>0.063</x:v>
      </x:c>
    </x:row>
    <x:row r="2890">
      <x:c r="A2890" t="str">
        <x:v>C02889</x:v>
      </x:c>
      <x:c r="B2890" t="n">
        <x:v>50</x:v>
      </x:c>
      <x:c r="C2890" s="30" t="n">
        <x:v>66684</x:v>
      </x:c>
      <x:c r="D2890" t="n">
        <x:v>625</x:v>
      </x:c>
      <x:c r="E2890" t="n">
        <x:v>56</x:v>
      </x:c>
      <x:c r="F2890" t="str">
        <x:v>Classic</x:v>
      </x:c>
      <x:c r="G2890" t="str">
        <x:v>Branch</x:v>
      </x:c>
      <x:c r="H2890" s="60" t="n">
        <x:v>5729</x:v>
      </x:c>
      <x:c r="I2890" s="60" t="n">
        <x:v>400.62</x:v>
      </x:c>
      <x:c r="J2890" s="32" t="n">
        <x:v>0.737</x:v>
      </x:c>
      <x:c r="K2890" s="32" t="n">
        <x:v>0.665</x:v>
      </x:c>
      <x:c r="L2890" t="n">
        <x:v>0</x:v>
      </x:c>
      <x:c r="M2890" t="n">
        <x:v>7</x:v>
      </x:c>
      <x:c r="N2890" s="32" t="n">
        <x:v>0.132</x:v>
      </x:c>
    </x:row>
    <x:row r="2891">
      <x:c r="A2891" t="str">
        <x:v>C02890</x:v>
      </x:c>
      <x:c r="B2891" t="n">
        <x:v>62</x:v>
      </x:c>
      <x:c r="C2891" s="30" t="n">
        <x:v>79455</x:v>
      </x:c>
      <x:c r="D2891" t="n">
        <x:v>653</x:v>
      </x:c>
      <x:c r="E2891" t="n">
        <x:v>9</x:v>
      </x:c>
      <x:c r="F2891" t="str">
        <x:v>Gold</x:v>
      </x:c>
      <x:c r="G2891" t="str">
        <x:v>Branch</x:v>
      </x:c>
      <x:c r="H2891" s="60" t="n">
        <x:v>12075</x:v>
      </x:c>
      <x:c r="I2891" s="60" t="n">
        <x:v>1140.03</x:v>
      </x:c>
      <x:c r="J2891" s="32" t="n">
        <x:v>0.407</x:v>
      </x:c>
      <x:c r="K2891" s="32" t="n">
        <x:v>0.79</x:v>
      </x:c>
      <x:c r="L2891" t="n">
        <x:v>1</x:v>
      </x:c>
      <x:c r="M2891" t="n">
        <x:v>8</x:v>
      </x:c>
      <x:c r="N2891" s="32" t="n">
        <x:v>0.081</x:v>
      </x:c>
    </x:row>
    <x:row r="2892">
      <x:c r="A2892" t="str">
        <x:v>C02891</x:v>
      </x:c>
      <x:c r="B2892" t="n">
        <x:v>29</x:v>
      </x:c>
      <x:c r="C2892" s="30" t="n">
        <x:v>37139</x:v>
      </x:c>
      <x:c r="D2892" t="n">
        <x:v>734</x:v>
      </x:c>
      <x:c r="E2892" t="n">
        <x:v>31</x:v>
      </x:c>
      <x:c r="F2892" t="str">
        <x:v>Classic</x:v>
      </x:c>
      <x:c r="G2892" t="str">
        <x:v>Digital</x:v>
      </x:c>
      <x:c r="H2892" s="60" t="n">
        <x:v>6176</x:v>
      </x:c>
      <x:c r="I2892" s="60" t="n">
        <x:v>535.52</x:v>
      </x:c>
      <x:c r="J2892" s="32" t="n">
        <x:v>0.49</x:v>
      </x:c>
      <x:c r="K2892" s="32" t="n">
        <x:v>0.914</x:v>
      </x:c>
      <x:c r="L2892" t="n">
        <x:v>0</x:v>
      </x:c>
      <x:c r="M2892" t="n">
        <x:v>6</x:v>
      </x:c>
      <x:c r="N2892" s="32" t="n">
        <x:v>0.156</x:v>
      </x:c>
    </x:row>
    <x:row r="2893">
      <x:c r="A2893" t="str">
        <x:v>C02892</x:v>
      </x:c>
      <x:c r="B2893" t="n">
        <x:v>37</x:v>
      </x:c>
      <x:c r="C2893" s="30" t="n">
        <x:v>40645</x:v>
      </x:c>
      <x:c r="D2893" t="n">
        <x:v>650</x:v>
      </x:c>
      <x:c r="E2893" t="n">
        <x:v>68</x:v>
      </x:c>
      <x:c r="F2893" t="str">
        <x:v>Classic</x:v>
      </x:c>
      <x:c r="G2893" t="str">
        <x:v>Digital</x:v>
      </x:c>
      <x:c r="H2893" s="60" t="n">
        <x:v>2336</x:v>
      </x:c>
      <x:c r="I2893" s="60" t="n">
        <x:v>150</x:v>
      </x:c>
      <x:c r="J2893" s="32" t="n">
        <x:v>0.346</x:v>
      </x:c>
      <x:c r="K2893" s="32" t="n">
        <x:v>0.835</x:v>
      </x:c>
      <x:c r="L2893" t="n">
        <x:v>0</x:v>
      </x:c>
      <x:c r="M2893" t="n">
        <x:v>5</x:v>
      </x:c>
      <x:c r="N2893" s="32" t="n">
        <x:v>0.221</x:v>
      </x:c>
    </x:row>
    <x:row r="2894">
      <x:c r="A2894" t="str">
        <x:v>C02893</x:v>
      </x:c>
      <x:c r="B2894" t="n">
        <x:v>58</x:v>
      </x:c>
      <x:c r="C2894" s="30" t="n">
        <x:v>72859</x:v>
      </x:c>
      <x:c r="D2894" t="n">
        <x:v>686</x:v>
      </x:c>
      <x:c r="E2894" t="n">
        <x:v>8</x:v>
      </x:c>
      <x:c r="F2894" t="str">
        <x:v>Classic</x:v>
      </x:c>
      <x:c r="G2894" t="str">
        <x:v>Partner</x:v>
      </x:c>
      <x:c r="H2894" s="60" t="n">
        <x:v>9983</x:v>
      </x:c>
      <x:c r="I2894" s="60" t="n">
        <x:v>1198.31</x:v>
      </x:c>
      <x:c r="J2894" s="32" t="n">
        <x:v>0.454</x:v>
      </x:c>
      <x:c r="K2894" s="32" t="n">
        <x:v>0.782</x:v>
      </x:c>
      <x:c r="L2894" t="n">
        <x:v>0</x:v>
      </x:c>
      <x:c r="M2894" t="n">
        <x:v>7</x:v>
      </x:c>
      <x:c r="N2894" s="32" t="n">
        <x:v>0.125</x:v>
      </x:c>
    </x:row>
    <x:row r="2895">
      <x:c r="A2895" t="str">
        <x:v>C02894</x:v>
      </x:c>
      <x:c r="B2895" t="n">
        <x:v>35</x:v>
      </x:c>
      <x:c r="C2895" s="30" t="n">
        <x:v>54003</x:v>
      </x:c>
      <x:c r="D2895" t="n">
        <x:v>693</x:v>
      </x:c>
      <x:c r="E2895" t="n">
        <x:v>46</x:v>
      </x:c>
      <x:c r="F2895" t="str">
        <x:v>Gold</x:v>
      </x:c>
      <x:c r="G2895" t="str">
        <x:v>Branch</x:v>
      </x:c>
      <x:c r="H2895" s="60" t="n">
        <x:v>5863</x:v>
      </x:c>
      <x:c r="I2895" s="60" t="n">
        <x:v>850.37</x:v>
      </x:c>
      <x:c r="J2895" s="32" t="n">
        <x:v>0.283</x:v>
      </x:c>
      <x:c r="K2895" s="32" t="n">
        <x:v>0.72</x:v>
      </x:c>
      <x:c r="L2895" t="n">
        <x:v>0</x:v>
      </x:c>
      <x:c r="M2895" t="n">
        <x:v>10</x:v>
      </x:c>
      <x:c r="N2895" s="32" t="n">
        <x:v>0.02</x:v>
      </x:c>
    </x:row>
    <x:row r="2896">
      <x:c r="A2896" t="str">
        <x:v>C02895</x:v>
      </x:c>
      <x:c r="B2896" t="n">
        <x:v>24</x:v>
      </x:c>
      <x:c r="C2896" s="30" t="n">
        <x:v>155463</x:v>
      </x:c>
      <x:c r="D2896" t="n">
        <x:v>754</x:v>
      </x:c>
      <x:c r="E2896" t="n">
        <x:v>50</x:v>
      </x:c>
      <x:c r="F2896" t="str">
        <x:v>Platinum</x:v>
      </x:c>
      <x:c r="G2896" t="str">
        <x:v>Direct Mail</x:v>
      </x:c>
      <x:c r="H2896" s="60" t="n">
        <x:v>33898</x:v>
      </x:c>
      <x:c r="I2896" s="60" t="n">
        <x:v>3432.73</x:v>
      </x:c>
      <x:c r="J2896" s="32" t="n">
        <x:v>0.215</x:v>
      </x:c>
      <x:c r="K2896" s="32" t="n">
        <x:v>0.789</x:v>
      </x:c>
      <x:c r="L2896" t="n">
        <x:v>1</x:v>
      </x:c>
      <x:c r="M2896" t="n">
        <x:v>8</x:v>
      </x:c>
      <x:c r="N2896" s="32" t="n">
        <x:v>0.075</x:v>
      </x:c>
    </x:row>
    <x:row r="2897">
      <x:c r="A2897" t="str">
        <x:v>C02896</x:v>
      </x:c>
      <x:c r="B2897" t="n">
        <x:v>35</x:v>
      </x:c>
      <x:c r="C2897" s="30" t="n">
        <x:v>40146</x:v>
      </x:c>
      <x:c r="D2897" t="n">
        <x:v>709</x:v>
      </x:c>
      <x:c r="E2897" t="n">
        <x:v>54</x:v>
      </x:c>
      <x:c r="F2897" t="str">
        <x:v>Classic</x:v>
      </x:c>
      <x:c r="G2897" t="str">
        <x:v>Direct Mail</x:v>
      </x:c>
      <x:c r="H2897" s="60" t="n">
        <x:v>5463</x:v>
      </x:c>
      <x:c r="I2897" s="60" t="n">
        <x:v>366.31</x:v>
      </x:c>
      <x:c r="J2897" s="32" t="n">
        <x:v>0.274</x:v>
      </x:c>
      <x:c r="K2897" s="32" t="n">
        <x:v>0.678</x:v>
      </x:c>
      <x:c r="L2897" t="n">
        <x:v>0</x:v>
      </x:c>
      <x:c r="M2897" t="n">
        <x:v>5</x:v>
      </x:c>
      <x:c r="N2897" s="32" t="n">
        <x:v>0.242</x:v>
      </x:c>
    </x:row>
    <x:row r="2898">
      <x:c r="A2898" t="str">
        <x:v>C02897</x:v>
      </x:c>
      <x:c r="B2898" t="n">
        <x:v>38</x:v>
      </x:c>
      <x:c r="C2898" s="30" t="n">
        <x:v>92646</x:v>
      </x:c>
      <x:c r="D2898" t="n">
        <x:v>773</x:v>
      </x:c>
      <x:c r="E2898" t="n">
        <x:v>47</x:v>
      </x:c>
      <x:c r="F2898" t="str">
        <x:v>Gold</x:v>
      </x:c>
      <x:c r="G2898" t="str">
        <x:v>Branch</x:v>
      </x:c>
      <x:c r="H2898" s="60" t="n">
        <x:v>16704</x:v>
      </x:c>
      <x:c r="I2898" s="60" t="n">
        <x:v>1834.6</x:v>
      </x:c>
      <x:c r="J2898" s="32" t="n">
        <x:v>0.172</x:v>
      </x:c>
      <x:c r="K2898" s="32" t="n">
        <x:v>0.88</x:v>
      </x:c>
      <x:c r="L2898" t="n">
        <x:v>0</x:v>
      </x:c>
      <x:c r="M2898" t="n">
        <x:v>8</x:v>
      </x:c>
      <x:c r="N2898" s="32" t="n">
        <x:v>0.048</x:v>
      </x:c>
    </x:row>
    <x:row r="2899">
      <x:c r="A2899" t="str">
        <x:v>C02898</x:v>
      </x:c>
      <x:c r="B2899" t="n">
        <x:v>49</x:v>
      </x:c>
      <x:c r="C2899" s="30" t="n">
        <x:v>89238</x:v>
      </x:c>
      <x:c r="D2899" t="n">
        <x:v>681</x:v>
      </x:c>
      <x:c r="E2899" t="n">
        <x:v>8</x:v>
      </x:c>
      <x:c r="F2899" t="str">
        <x:v>Gold</x:v>
      </x:c>
      <x:c r="G2899" t="str">
        <x:v>Branch</x:v>
      </x:c>
      <x:c r="H2899" s="60" t="n">
        <x:v>12770</x:v>
      </x:c>
      <x:c r="I2899" s="60" t="n">
        <x:v>1492.75</x:v>
      </x:c>
      <x:c r="J2899" s="32" t="n">
        <x:v>0.342</x:v>
      </x:c>
      <x:c r="K2899" s="32" t="n">
        <x:v>0.851</x:v>
      </x:c>
      <x:c r="L2899" t="n">
        <x:v>0</x:v>
      </x:c>
      <x:c r="M2899" t="n">
        <x:v>10</x:v>
      </x:c>
      <x:c r="N2899" s="32" t="n">
        <x:v>0.02</x:v>
      </x:c>
    </x:row>
    <x:row r="2900">
      <x:c r="A2900" t="str">
        <x:v>C02899</x:v>
      </x:c>
      <x:c r="B2900" t="n">
        <x:v>28</x:v>
      </x:c>
      <x:c r="C2900" s="30" t="n">
        <x:v>67823</x:v>
      </x:c>
      <x:c r="D2900" t="n">
        <x:v>675</x:v>
      </x:c>
      <x:c r="E2900" t="n">
        <x:v>95</x:v>
      </x:c>
      <x:c r="F2900" t="str">
        <x:v>Gold</x:v>
      </x:c>
      <x:c r="G2900" t="str">
        <x:v>Digital</x:v>
      </x:c>
      <x:c r="H2900" s="60" t="n">
        <x:v>9435</x:v>
      </x:c>
      <x:c r="I2900" s="60" t="n">
        <x:v>1490.54</x:v>
      </x:c>
      <x:c r="J2900" s="32" t="n">
        <x:v>0.351</x:v>
      </x:c>
      <x:c r="K2900" s="32" t="n">
        <x:v>0.813</x:v>
      </x:c>
      <x:c r="L2900" t="n">
        <x:v>0</x:v>
      </x:c>
      <x:c r="M2900" t="n">
        <x:v>8</x:v>
      </x:c>
      <x:c r="N2900" s="32" t="n">
        <x:v>0.081</x:v>
      </x:c>
    </x:row>
    <x:row r="2901">
      <x:c r="A2901" t="str">
        <x:v>C02900</x:v>
      </x:c>
      <x:c r="B2901" t="n">
        <x:v>40</x:v>
      </x:c>
      <x:c r="C2901" s="30" t="n">
        <x:v>56142</x:v>
      </x:c>
      <x:c r="D2901" t="n">
        <x:v>679</x:v>
      </x:c>
      <x:c r="E2901" t="n">
        <x:v>36</x:v>
      </x:c>
      <x:c r="F2901" t="str">
        <x:v>Classic</x:v>
      </x:c>
      <x:c r="G2901" t="str">
        <x:v>Digital</x:v>
      </x:c>
      <x:c r="H2901" s="60" t="n">
        <x:v>7443</x:v>
      </x:c>
      <x:c r="I2901" s="60" t="n">
        <x:v>1070.13</x:v>
      </x:c>
      <x:c r="J2901" s="32" t="n">
        <x:v>0.375</x:v>
      </x:c>
      <x:c r="K2901" s="32" t="n">
        <x:v>0.773</x:v>
      </x:c>
      <x:c r="L2901" t="n">
        <x:v>0</x:v>
      </x:c>
      <x:c r="M2901" t="n">
        <x:v>6</x:v>
      </x:c>
      <x:c r="N2901" s="32" t="n">
        <x:v>0.148</x:v>
      </x:c>
    </x:row>
    <x:row r="2902">
      <x:c r="A2902" t="str">
        <x:v>C02901</x:v>
      </x:c>
      <x:c r="B2902" t="n">
        <x:v>50</x:v>
      </x:c>
      <x:c r="C2902" s="30" t="n">
        <x:v>75016</x:v>
      </x:c>
      <x:c r="D2902" t="n">
        <x:v>688</x:v>
      </x:c>
      <x:c r="E2902" t="n">
        <x:v>51</x:v>
      </x:c>
      <x:c r="F2902" t="str">
        <x:v>Gold</x:v>
      </x:c>
      <x:c r="G2902" t="str">
        <x:v>Digital</x:v>
      </x:c>
      <x:c r="H2902" s="60" t="n">
        <x:v>11637</x:v>
      </x:c>
      <x:c r="I2902" s="60" t="n">
        <x:v>1085.05</x:v>
      </x:c>
      <x:c r="J2902" s="32" t="n">
        <x:v>0.378</x:v>
      </x:c>
      <x:c r="K2902" s="32" t="n">
        <x:v>0.649</x:v>
      </x:c>
      <x:c r="L2902" t="n">
        <x:v>0</x:v>
      </x:c>
      <x:c r="M2902" t="n">
        <x:v>7</x:v>
      </x:c>
      <x:c r="N2902" s="32" t="n">
        <x:v>0.118</x:v>
      </x:c>
    </x:row>
    <x:row r="2903">
      <x:c r="A2903" t="str">
        <x:v>C02902</x:v>
      </x:c>
      <x:c r="B2903" t="n">
        <x:v>23</x:v>
      </x:c>
      <x:c r="C2903" s="30" t="n">
        <x:v>52569</x:v>
      </x:c>
      <x:c r="D2903" t="n">
        <x:v>642</x:v>
      </x:c>
      <x:c r="E2903" t="n">
        <x:v>49</x:v>
      </x:c>
      <x:c r="F2903" t="str">
        <x:v>Classic</x:v>
      </x:c>
      <x:c r="G2903" t="str">
        <x:v>Partner</x:v>
      </x:c>
      <x:c r="H2903" s="60" t="n">
        <x:v>3913</x:v>
      </x:c>
      <x:c r="I2903" s="60" t="n">
        <x:v>352.54</x:v>
      </x:c>
      <x:c r="J2903" s="32" t="n">
        <x:v>0.362</x:v>
      </x:c>
      <x:c r="K2903" s="32" t="n">
        <x:v>0.562</x:v>
      </x:c>
      <x:c r="L2903" t="n">
        <x:v>0</x:v>
      </x:c>
      <x:c r="M2903" t="n">
        <x:v>10</x:v>
      </x:c>
      <x:c r="N2903" s="32" t="n">
        <x:v>0.02</x:v>
      </x:c>
    </x:row>
    <x:row r="2904">
      <x:c r="A2904" t="str">
        <x:v>C02903</x:v>
      </x:c>
      <x:c r="B2904" t="n">
        <x:v>61</x:v>
      </x:c>
      <x:c r="C2904" s="30" t="n">
        <x:v>143610</x:v>
      </x:c>
      <x:c r="D2904" t="n">
        <x:v>641</x:v>
      </x:c>
      <x:c r="E2904" t="n">
        <x:v>6</x:v>
      </x:c>
      <x:c r="F2904" t="str">
        <x:v>Platinum</x:v>
      </x:c>
      <x:c r="G2904" t="str">
        <x:v>Partner </x:v>
      </x:c>
      <x:c r="H2904" s="60" t="n">
        <x:v>24952</x:v>
      </x:c>
      <x:c r="I2904" s="60" t="n">
        <x:v>2870.82</x:v>
      </x:c>
      <x:c r="J2904" s="32" t="n">
        <x:v>0.41</x:v>
      </x:c>
      <x:c r="K2904" s="32" t="n">
        <x:v>0.659</x:v>
      </x:c>
      <x:c r="L2904" t="n">
        <x:v>0</x:v>
      </x:c>
      <x:c r="M2904" t="n">
        <x:v>8</x:v>
      </x:c>
      <x:c r="N2904" s="32" t="n">
        <x:v>0.103</x:v>
      </x:c>
    </x:row>
    <x:row r="2905">
      <x:c r="A2905" t="str">
        <x:v>C02904</x:v>
      </x:c>
      <x:c r="B2905" t="n">
        <x:v>29</x:v>
      </x:c>
      <x:c r="C2905" s="30" t="n">
        <x:v>40911</x:v>
      </x:c>
      <x:c r="D2905" t="n">
        <x:v>699</x:v>
      </x:c>
      <x:c r="E2905" t="n">
        <x:v>36</x:v>
      </x:c>
      <x:c r="F2905" t="str">
        <x:v>Classic</x:v>
      </x:c>
      <x:c r="G2905" t="str">
        <x:v>Digital</x:v>
      </x:c>
      <x:c r="H2905" s="60" t="n">
        <x:v>7709</x:v>
      </x:c>
      <x:c r="I2905" s="60" t="n">
        <x:v>945.17</x:v>
      </x:c>
      <x:c r="J2905" s="32" t="n">
        <x:v>0.536</x:v>
      </x:c>
      <x:c r="K2905" s="32" t="n">
        <x:v>0.729</x:v>
      </x:c>
      <x:c r="L2905" t="n">
        <x:v>0</x:v>
      </x:c>
      <x:c r="M2905" t="n">
        <x:v>9</x:v>
      </x:c>
      <x:c r="N2905" s="32" t="n">
        <x:v>0.02</x:v>
      </x:c>
    </x:row>
    <x:row r="2906">
      <x:c r="A2906" t="str">
        <x:v>C02905</x:v>
      </x:c>
      <x:c r="B2906" t="n">
        <x:v>28</x:v>
      </x:c>
      <x:c r="C2906" s="30" t="n">
        <x:v>155963</x:v>
      </x:c>
      <x:c r="D2906" t="n">
        <x:v>702</x:v>
      </x:c>
      <x:c r="E2906" t="n">
        <x:v>41</x:v>
      </x:c>
      <x:c r="F2906" t="str">
        <x:v>Platinum</x:v>
      </x:c>
      <x:c r="G2906" t="str">
        <x:v>Branch</x:v>
      </x:c>
      <x:c r="H2906" s="60" t="n">
        <x:v>31542</x:v>
      </x:c>
      <x:c r="I2906" s="60" t="n">
        <x:v>3230.5</x:v>
      </x:c>
      <x:c r="J2906" s="32" t="n">
        <x:v>0.629</x:v>
      </x:c>
      <x:c r="K2906" s="32" t="n">
        <x:v>0.88</x:v>
      </x:c>
      <x:c r="L2906" t="n">
        <x:v>0</x:v>
      </x:c>
      <x:c r="M2906" t="n">
        <x:v>8</x:v>
      </x:c>
      <x:c r="N2906" s="32" t="n">
        <x:v>0.02</x:v>
      </x:c>
    </x:row>
    <x:row r="2907">
      <x:c r="A2907" t="str">
        <x:v>C02906</x:v>
      </x:c>
      <x:c r="B2907" t="n">
        <x:v>41</x:v>
      </x:c>
      <x:c r="C2907" s="30" t="n">
        <x:v>89588</x:v>
      </x:c>
      <x:c r="D2907" t="n">
        <x:v>667</x:v>
      </x:c>
      <x:c r="E2907" t="n">
        <x:v>59</x:v>
      </x:c>
      <x:c r="F2907" t="str">
        <x:v>Gold</x:v>
      </x:c>
      <x:c r="G2907" t="str">
        <x:v>Branch</x:v>
      </x:c>
      <x:c r="H2907" s="60" t="n">
        <x:v>11830</x:v>
      </x:c>
      <x:c r="I2907" s="60" t="n">
        <x:v>1212.92</x:v>
      </x:c>
      <x:c r="J2907" s="32" t="n">
        <x:v>0.314</x:v>
      </x:c>
      <x:c r="K2907" s="32" t="n">
        <x:v>0.611</x:v>
      </x:c>
      <x:c r="L2907" t="n">
        <x:v>0</x:v>
      </x:c>
      <x:c r="M2907" t="n">
        <x:v>8</x:v>
      </x:c>
      <x:c r="N2907" s="32" t="n">
        <x:v>0.049</x:v>
      </x:c>
    </x:row>
    <x:row r="2908">
      <x:c r="A2908" t="str">
        <x:v>C02907</x:v>
      </x:c>
      <x:c r="B2908" t="n">
        <x:v>39</x:v>
      </x:c>
      <x:c r="C2908" s="30" t="n">
        <x:v>83820</x:v>
      </x:c>
      <x:c r="D2908" t="n">
        <x:v>727</x:v>
      </x:c>
      <x:c r="E2908" t="n">
        <x:v>67</x:v>
      </x:c>
      <x:c r="F2908" t="str">
        <x:v>Gold</x:v>
      </x:c>
      <x:c r="G2908" t="str">
        <x:v>Partner</x:v>
      </x:c>
      <x:c r="H2908" s="60" t="n">
        <x:v>16091</x:v>
      </x:c>
      <x:c r="I2908" s="60" t="n">
        <x:v>1512.23</x:v>
      </x:c>
      <x:c r="J2908" s="32" t="n">
        <x:v>0.275</x:v>
      </x:c>
      <x:c r="K2908" s="32" t="n">
        <x:v>1</x:v>
      </x:c>
      <x:c r="L2908" t="n">
        <x:v>0</x:v>
      </x:c>
      <x:c r="M2908" t="n">
        <x:v>7</x:v>
      </x:c>
      <x:c r="N2908" s="32" t="n">
        <x:v>0.066</x:v>
      </x:c>
    </x:row>
    <x:row r="2909">
      <x:c r="A2909" t="str">
        <x:v>C02908</x:v>
      </x:c>
      <x:c r="B2909" t="n">
        <x:v>34</x:v>
      </x:c>
      <x:c r="C2909" s="30" t="n">
        <x:v>123874</x:v>
      </x:c>
      <x:c r="D2909" t="n">
        <x:v>662</x:v>
      </x:c>
      <x:c r="E2909" t="n">
        <x:v>39</x:v>
      </x:c>
      <x:c r="F2909" t="str">
        <x:v>Platinum</x:v>
      </x:c>
      <x:c r="G2909" t="str">
        <x:v>Partner</x:v>
      </x:c>
      <x:c r="H2909" s="60" t="n">
        <x:v>23068</x:v>
      </x:c>
      <x:c r="I2909" s="60" t="n">
        <x:v>2721.9</x:v>
      </x:c>
      <x:c r="J2909" s="32" t="n">
        <x:v>0.532</x:v>
      </x:c>
      <x:c r="K2909" s="32" t="n">
        <x:v>0.672</x:v>
      </x:c>
      <x:c r="L2909" t="n">
        <x:v>0</x:v>
      </x:c>
      <x:c r="M2909" t="n">
        <x:v>9</x:v>
      </x:c>
      <x:c r="N2909" s="32" t="n">
        <x:v>0.02</x:v>
      </x:c>
    </x:row>
    <x:row r="2910">
      <x:c r="A2910" t="str">
        <x:v>C02909</x:v>
      </x:c>
      <x:c r="B2910" t="n">
        <x:v>30</x:v>
      </x:c>
      <x:c r="C2910" s="30" t="n">
        <x:v>124688</x:v>
      </x:c>
      <x:c r="D2910" t="n">
        <x:v>680</x:v>
      </x:c>
      <x:c r="E2910" t="n">
        <x:v>43</x:v>
      </x:c>
      <x:c r="F2910" t="str">
        <x:v>Platinum</x:v>
      </x:c>
      <x:c r="G2910" t="str">
        <x:v>Direct Mail</x:v>
      </x:c>
      <x:c r="H2910" s="60" t="n">
        <x:v>24073</x:v>
      </x:c>
      <x:c r="I2910" s="60" t="n">
        <x:v>2305.19</x:v>
      </x:c>
      <x:c r="J2910" s="32" t="n">
        <x:v>0.418</x:v>
      </x:c>
      <x:c r="K2910" s="32" t="n">
        <x:v>0.747</x:v>
      </x:c>
      <x:c r="L2910" t="n">
        <x:v>0</x:v>
      </x:c>
      <x:c r="M2910" t="n">
        <x:v>9</x:v>
      </x:c>
      <x:c r="N2910" s="32" t="n">
        <x:v>0.02</x:v>
      </x:c>
    </x:row>
    <x:row r="2911">
      <x:c r="A2911" t="str">
        <x:v>C02910</x:v>
      </x:c>
      <x:c r="B2911" t="n">
        <x:v>34</x:v>
      </x:c>
      <x:c r="C2911" s="30" t="n">
        <x:v>90645</x:v>
      </x:c>
      <x:c r="D2911" t="n">
        <x:v>660</x:v>
      </x:c>
      <x:c r="E2911" t="n">
        <x:v>36</x:v>
      </x:c>
      <x:c r="F2911" t="str">
        <x:v>Classic</x:v>
      </x:c>
      <x:c r="G2911" t="str">
        <x:v>Partner</x:v>
      </x:c>
      <x:c r="H2911" s="60" t="n">
        <x:v>9531</x:v>
      </x:c>
      <x:c r="I2911" s="60" t="n">
        <x:v>834.42</x:v>
      </x:c>
      <x:c r="J2911" s="32" t="n">
        <x:v>0.415</x:v>
      </x:c>
      <x:c r="K2911" s="32" t="n">
        <x:v>0.714</x:v>
      </x:c>
      <x:c r="L2911" t="n">
        <x:v>0</x:v>
      </x:c>
      <x:c r="M2911" t="n">
        <x:v>7</x:v>
      </x:c>
      <x:c r="N2911" s="32" t="n">
        <x:v>0.143</x:v>
      </x:c>
    </x:row>
    <x:row r="2912">
      <x:c r="A2912" t="str">
        <x:v>C02911</x:v>
      </x:c>
      <x:c r="B2912" t="n">
        <x:v>46</x:v>
      </x:c>
      <x:c r="C2912" s="30" t="n">
        <x:v>29629</x:v>
      </x:c>
      <x:c r="D2912" t="n">
        <x:v>660</x:v>
      </x:c>
      <x:c r="E2912" t="n">
        <x:v>13</x:v>
      </x:c>
      <x:c r="F2912" t="str">
        <x:v>Classic</x:v>
      </x:c>
      <x:c r="G2912" t="str">
        <x:v>Branch</x:v>
      </x:c>
      <x:c r="H2912" s="60" t="n">
        <x:v>3543</x:v>
      </x:c>
      <x:c r="I2912" s="60" t="n">
        <x:v>276.25</x:v>
      </x:c>
      <x:c r="J2912" s="32" t="n">
        <x:v>0.342</x:v>
      </x:c>
      <x:c r="K2912" s="32" t="n">
        <x:v>0.644</x:v>
      </x:c>
      <x:c r="L2912" t="n">
        <x:v>0</x:v>
      </x:c>
      <x:c r="M2912" t="n">
        <x:v>9</x:v>
      </x:c>
      <x:c r="N2912" s="32" t="n">
        <x:v>0.02</x:v>
      </x:c>
    </x:row>
    <x:row r="2913">
      <x:c r="A2913" t="str">
        <x:v>C02912</x:v>
      </x:c>
      <x:c r="B2913" t="n">
        <x:v>44</x:v>
      </x:c>
      <x:c r="C2913" s="30" t="n">
        <x:v>101495</x:v>
      </x:c>
      <x:c r="D2913" t="n">
        <x:v>695</x:v>
      </x:c>
      <x:c r="E2913" t="n">
        <x:v>12</x:v>
      </x:c>
      <x:c r="F2913" t="str">
        <x:v>Gold</x:v>
      </x:c>
      <x:c r="G2913" t="str">
        <x:v>Branch</x:v>
      </x:c>
      <x:c r="H2913" s="60" t="n">
        <x:v>15116</x:v>
      </x:c>
      <x:c r="I2913" s="60" t="n">
        <x:v>1295.75</x:v>
      </x:c>
      <x:c r="J2913" s="32" t="n">
        <x:v>0.403</x:v>
      </x:c>
      <x:c r="K2913" s="32" t="n">
        <x:v>0.794</x:v>
      </x:c>
      <x:c r="L2913" t="n">
        <x:v>0</x:v>
      </x:c>
      <x:c r="M2913" t="n">
        <x:v>7</x:v>
      </x:c>
      <x:c r="N2913" s="32" t="n">
        <x:v>0.127</x:v>
      </x:c>
    </x:row>
    <x:row r="2914">
      <x:c r="A2914" t="str">
        <x:v>C02913</x:v>
      </x:c>
      <x:c r="B2914" t="n">
        <x:v>46</x:v>
      </x:c>
      <x:c r="C2914" s="30" t="n">
        <x:v>68497</x:v>
      </x:c>
      <x:c r="D2914" t="n">
        <x:v>660</x:v>
      </x:c>
      <x:c r="E2914" t="n">
        <x:v>13</x:v>
      </x:c>
      <x:c r="F2914" t="str">
        <x:v>Gold</x:v>
      </x:c>
      <x:c r="G2914" t="str">
        <x:v>Digital</x:v>
      </x:c>
      <x:c r="H2914" s="60" t="n">
        <x:v>9982</x:v>
      </x:c>
      <x:c r="I2914" s="60" t="n">
        <x:v>1066.19</x:v>
      </x:c>
      <x:c r="J2914" s="32" t="n">
        <x:v>0.297</x:v>
      </x:c>
      <x:c r="K2914" s="32" t="n">
        <x:v>1</x:v>
      </x:c>
      <x:c r="L2914" t="n">
        <x:v>0</x:v>
      </x:c>
      <x:c r="M2914" t="n">
        <x:v>8</x:v>
      </x:c>
      <x:c r="N2914" s="32" t="n">
        <x:v>0.037</x:v>
      </x:c>
    </x:row>
    <x:row r="2915">
      <x:c r="A2915" t="str">
        <x:v>C02914</x:v>
      </x:c>
      <x:c r="B2915" t="n">
        <x:v>75</x:v>
      </x:c>
      <x:c r="C2915" s="30" t="n">
        <x:v>84410</x:v>
      </x:c>
      <x:c r="D2915" t="n">
        <x:v>654</x:v>
      </x:c>
      <x:c r="E2915" t="n">
        <x:v>9</x:v>
      </x:c>
      <x:c r="F2915" t="str">
        <x:v> Gold</x:v>
      </x:c>
      <x:c r="G2915" t="str">
        <x:v>Digital</x:v>
      </x:c>
      <x:c r="H2915" s="60" t="n">
        <x:v>9335</x:v>
      </x:c>
      <x:c r="I2915" s="60" t="n">
        <x:v>1269.35</x:v>
      </x:c>
      <x:c r="J2915" s="32" t="n">
        <x:v>0.417</x:v>
      </x:c>
      <x:c r="K2915" s="32" t="n">
        <x:v>0.842</x:v>
      </x:c>
      <x:c r="L2915" t="n">
        <x:v>0</x:v>
      </x:c>
      <x:c r="M2915" t="n">
        <x:v>9</x:v>
      </x:c>
      <x:c r="N2915" s="32" t="n">
        <x:v>0.021</x:v>
      </x:c>
    </x:row>
    <x:row r="2916">
      <x:c r="A2916" t="str">
        <x:v>C02915</x:v>
      </x:c>
      <x:c r="B2916" t="n">
        <x:v>44</x:v>
      </x:c>
      <x:c r="C2916" s="30" t="n">
        <x:v>86088</x:v>
      </x:c>
      <x:c r="D2916" t="n">
        <x:v>703</x:v>
      </x:c>
      <x:c r="E2916" t="n">
        <x:v>43</x:v>
      </x:c>
      <x:c r="F2916" t="str">
        <x:v>Gold</x:v>
      </x:c>
      <x:c r="G2916" t="str">
        <x:v>Branch</x:v>
      </x:c>
      <x:c r="H2916" s="60" t="n">
        <x:v>16826</x:v>
      </x:c>
      <x:c r="I2916" s="60" t="n">
        <x:v>1119.83</x:v>
      </x:c>
      <x:c r="J2916" s="32" t="n">
        <x:v>0.48</x:v>
      </x:c>
      <x:c r="K2916" s="32" t="n">
        <x:v>0.663</x:v>
      </x:c>
      <x:c r="L2916" t="n">
        <x:v>0</x:v>
      </x:c>
      <x:c r="M2916" t="n">
        <x:v>10</x:v>
      </x:c>
      <x:c r="N2916" s="32" t="n">
        <x:v>0.02</x:v>
      </x:c>
    </x:row>
    <x:row r="2917">
      <x:c r="A2917" t="str">
        <x:v>C02916</x:v>
      </x:c>
      <x:c r="B2917" t="n">
        <x:v>53</x:v>
      </x:c>
      <x:c r="C2917" s="30" t="n">
        <x:v>76307</x:v>
      </x:c>
      <x:c r="D2917" t="n">
        <x:v>679</x:v>
      </x:c>
      <x:c r="E2917" t="n">
        <x:v>20</x:v>
      </x:c>
      <x:c r="F2917" t="str">
        <x:v>gold</x:v>
      </x:c>
      <x:c r="G2917" t="str">
        <x:v>Partner</x:v>
      </x:c>
      <x:c r="H2917" s="60" t="n">
        <x:v>6777</x:v>
      </x:c>
      <x:c r="I2917" s="60" t="n">
        <x:v>788.76</x:v>
      </x:c>
      <x:c r="J2917" s="32" t="n">
        <x:v>0.383</x:v>
      </x:c>
      <x:c r="K2917" s="32" t="n">
        <x:v>0.627</x:v>
      </x:c>
      <x:c r="L2917" t="n">
        <x:v>0</x:v>
      </x:c>
      <x:c r="M2917" t="n">
        <x:v>9</x:v>
      </x:c>
      <x:c r="N2917" s="32" t="n">
        <x:v>0.07</x:v>
      </x:c>
    </x:row>
    <x:row r="2918">
      <x:c r="A2918" t="str">
        <x:v>C02917</x:v>
      </x:c>
      <x:c r="B2918" t="n">
        <x:v>39</x:v>
      </x:c>
      <x:c r="C2918" s="30" t="n">
        <x:v>93186</x:v>
      </x:c>
      <x:c r="D2918" t="n">
        <x:v>645</x:v>
      </x:c>
      <x:c r="E2918" t="n">
        <x:v>16</x:v>
      </x:c>
      <x:c r="F2918" t="str">
        <x:v>Gold</x:v>
      </x:c>
      <x:c r="G2918" t="str">
        <x:v>Partner</x:v>
      </x:c>
      <x:c r="H2918" s="60" t="n">
        <x:v>11132</x:v>
      </x:c>
      <x:c r="I2918" s="60" t="n">
        <x:v>798.42</x:v>
      </x:c>
      <x:c r="J2918" s="32" t="n">
        <x:v>0.321</x:v>
      </x:c>
      <x:c r="K2918" s="32" t="n">
        <x:v>0.627</x:v>
      </x:c>
      <x:c r="L2918" t="n">
        <x:v>0</x:v>
      </x:c>
      <x:c r="M2918" t="n">
        <x:v>7</x:v>
      </x:c>
      <x:c r="N2918" s="32" t="n">
        <x:v>0.213</x:v>
      </x:c>
    </x:row>
    <x:row r="2919">
      <x:c r="A2919" t="str">
        <x:v>C02918</x:v>
      </x:c>
      <x:c r="B2919" t="n">
        <x:v>32</x:v>
      </x:c>
      <x:c r="C2919" s="30" t="n">
        <x:v>84026</x:v>
      </x:c>
      <x:c r="D2919" t="n">
        <x:v>716</x:v>
      </x:c>
      <x:c r="E2919" t="n">
        <x:v>74</x:v>
      </x:c>
      <x:c r="F2919" t="str">
        <x:v> Gold</x:v>
      </x:c>
      <x:c r="G2919" t="str">
        <x:v>Digital</x:v>
      </x:c>
      <x:c r="H2919" s="60" t="n">
        <x:v>13942</x:v>
      </x:c>
      <x:c r="I2919" s="60" t="n">
        <x:v>1586.56</x:v>
      </x:c>
      <x:c r="J2919" s="32" t="n">
        <x:v>0.325</x:v>
      </x:c>
      <x:c r="K2919" s="32" t="n">
        <x:v>0.894</x:v>
      </x:c>
      <x:c r="L2919" t="n">
        <x:v>0</x:v>
      </x:c>
      <x:c r="M2919" t="n">
        <x:v>8</x:v>
      </x:c>
      <x:c r="N2919" s="32" t="n">
        <x:v>0.053</x:v>
      </x:c>
    </x:row>
    <x:row r="2920">
      <x:c r="A2920" t="str">
        <x:v>C02919</x:v>
      </x:c>
      <x:c r="B2920" t="n">
        <x:v>40</x:v>
      </x:c>
      <x:c r="C2920" s="30" t="n">
        <x:v>128410</x:v>
      </x:c>
      <x:c r="D2920" t="n">
        <x:v>666</x:v>
      </x:c>
      <x:c r="E2920" t="n">
        <x:v>76</x:v>
      </x:c>
      <x:c r="F2920" t="str">
        <x:v>Platinum</x:v>
      </x:c>
      <x:c r="G2920" t="str">
        <x:v>Digital</x:v>
      </x:c>
      <x:c r="H2920" s="60" t="n">
        <x:v>25072</x:v>
      </x:c>
      <x:c r="I2920" s="60" t="n">
        <x:v>2586.43</x:v>
      </x:c>
      <x:c r="J2920" s="32" t="n">
        <x:v>0.52</x:v>
      </x:c>
      <x:c r="K2920" s="32" t="n">
        <x:v>0.723</x:v>
      </x:c>
      <x:c r="L2920" t="n">
        <x:v>0</x:v>
      </x:c>
      <x:c r="M2920" t="n">
        <x:v>10</x:v>
      </x:c>
      <x:c r="N2920" s="32" t="n">
        <x:v>0.02</x:v>
      </x:c>
    </x:row>
    <x:row r="2921">
      <x:c r="A2921" t="str">
        <x:v>C02920</x:v>
      </x:c>
      <x:c r="B2921" t="n">
        <x:v>61</x:v>
      </x:c>
      <x:c r="C2921" s="30" t="n">
        <x:v>108322</x:v>
      </x:c>
      <x:c r="D2921" t="n">
        <x:v>694</x:v>
      </x:c>
      <x:c r="E2921" t="n">
        <x:v>19</x:v>
      </x:c>
      <x:c r="F2921" t="str">
        <x:v>Platinum</x:v>
      </x:c>
      <x:c r="G2921" t="str">
        <x:v>Digital</x:v>
      </x:c>
      <x:c r="H2921" s="60" t="n">
        <x:v>21551</x:v>
      </x:c>
      <x:c r="I2921" s="60" t="n">
        <x:v>2164.18</x:v>
      </x:c>
      <x:c r="J2921" s="32" t="n">
        <x:v>0.23</x:v>
      </x:c>
      <x:c r="K2921" s="32" t="n">
        <x:v>0.712</x:v>
      </x:c>
      <x:c r="L2921" t="n">
        <x:v>0</x:v>
      </x:c>
      <x:c r="M2921" t="str"/>
      <x:c r="N2921" s="32" t="n">
        <x:v>0.039</x:v>
      </x:c>
    </x:row>
    <x:row r="2922">
      <x:c r="A2922" t="str">
        <x:v>C02921</x:v>
      </x:c>
      <x:c r="B2922" t="n">
        <x:v>41</x:v>
      </x:c>
      <x:c r="C2922" s="30" t="n">
        <x:v>104757</x:v>
      </x:c>
      <x:c r="D2922" t="n">
        <x:v>689</x:v>
      </x:c>
      <x:c r="E2922" t="n">
        <x:v>42</x:v>
      </x:c>
      <x:c r="F2922" t="str">
        <x:v>Platinum</x:v>
      </x:c>
      <x:c r="G2922" t="str">
        <x:v>partner</x:v>
      </x:c>
      <x:c r="H2922" s="60" t="n">
        <x:v>20187</x:v>
      </x:c>
      <x:c r="I2922" s="60" t="n">
        <x:v>2420.97</x:v>
      </x:c>
      <x:c r="J2922" s="32" t="n">
        <x:v>0.272</x:v>
      </x:c>
      <x:c r="K2922" s="32" t="n">
        <x:v>0.767</x:v>
      </x:c>
      <x:c r="L2922" t="n">
        <x:v>0</x:v>
      </x:c>
      <x:c r="M2922" t="n">
        <x:v>7</x:v>
      </x:c>
      <x:c r="N2922" s="32" t="n">
        <x:v>0.115</x:v>
      </x:c>
    </x:row>
    <x:row r="2923">
      <x:c r="A2923" t="str">
        <x:v>C02922</x:v>
      </x:c>
      <x:c r="B2923" t="n">
        <x:v>46</x:v>
      </x:c>
      <x:c r="C2923" s="30" t="n">
        <x:v>85128</x:v>
      </x:c>
      <x:c r="D2923" t="n">
        <x:v>736</x:v>
      </x:c>
      <x:c r="E2923" t="n">
        <x:v>50</x:v>
      </x:c>
      <x:c r="F2923" t="str">
        <x:v>Gold</x:v>
      </x:c>
      <x:c r="G2923" t="str">
        <x:v>Direct Mail</x:v>
      </x:c>
      <x:c r="H2923" s="60" t="n">
        <x:v>16165</x:v>
      </x:c>
      <x:c r="I2923" s="60" t="n">
        <x:v>1905.66</x:v>
      </x:c>
      <x:c r="J2923" s="32" t="n">
        <x:v>0.269</x:v>
      </x:c>
      <x:c r="K2923" s="32" t="n">
        <x:v>0.858</x:v>
      </x:c>
      <x:c r="L2923" t="n">
        <x:v>0</x:v>
      </x:c>
      <x:c r="M2923" t="n">
        <x:v>9</x:v>
      </x:c>
      <x:c r="N2923" s="32" t="n">
        <x:v>0.02</x:v>
      </x:c>
    </x:row>
    <x:row r="2924">
      <x:c r="A2924" t="str">
        <x:v>C02923</x:v>
      </x:c>
      <x:c r="B2924" t="n">
        <x:v>39</x:v>
      </x:c>
      <x:c r="C2924" s="30" t="n">
        <x:v>136099</x:v>
      </x:c>
      <x:c r="D2924" t="n">
        <x:v>681</x:v>
      </x:c>
      <x:c r="E2924" t="n">
        <x:v>19</x:v>
      </x:c>
      <x:c r="F2924" t="str">
        <x:v>Platinum</x:v>
      </x:c>
      <x:c r="G2924" t="str">
        <x:v>direct mail</x:v>
      </x:c>
      <x:c r="H2924" s="60" t="n">
        <x:v>25636</x:v>
      </x:c>
      <x:c r="I2924" s="60" t="n">
        <x:v>3124.05</x:v>
      </x:c>
      <x:c r="J2924" s="32" t="n">
        <x:v>0.323</x:v>
      </x:c>
      <x:c r="K2924" s="32" t="n">
        <x:v>0.724</x:v>
      </x:c>
      <x:c r="L2924" t="n">
        <x:v>0</x:v>
      </x:c>
      <x:c r="M2924" t="n">
        <x:v>9</x:v>
      </x:c>
      <x:c r="N2924" s="32" t="n">
        <x:v>0.02</x:v>
      </x:c>
    </x:row>
    <x:row r="2925">
      <x:c r="A2925" t="str">
        <x:v>C02924</x:v>
      </x:c>
      <x:c r="B2925" t="n">
        <x:v>47</x:v>
      </x:c>
      <x:c r="C2925" s="30" t="n">
        <x:v>150460</x:v>
      </x:c>
      <x:c r="D2925" t="n">
        <x:v>662</x:v>
      </x:c>
      <x:c r="E2925" t="n">
        <x:v>37</x:v>
      </x:c>
      <x:c r="F2925" t="str">
        <x:v>Classic</x:v>
      </x:c>
      <x:c r="G2925" t="str">
        <x:v>Partner</x:v>
      </x:c>
      <x:c r="H2925" s="60" t="n">
        <x:v>12229</x:v>
      </x:c>
      <x:c r="I2925" s="60" t="n">
        <x:v>1542.1</x:v>
      </x:c>
      <x:c r="J2925" s="32" t="n">
        <x:v>0.425</x:v>
      </x:c>
      <x:c r="K2925" s="32" t="n">
        <x:v>0.696</x:v>
      </x:c>
      <x:c r="L2925" t="n">
        <x:v>0</x:v>
      </x:c>
      <x:c r="M2925" t="n">
        <x:v>6</x:v>
      </x:c>
      <x:c r="N2925" s="32" t="n">
        <x:v>0.161</x:v>
      </x:c>
    </x:row>
    <x:row r="2926">
      <x:c r="A2926" t="str">
        <x:v>C02925</x:v>
      </x:c>
      <x:c r="B2926" t="n">
        <x:v>44</x:v>
      </x:c>
      <x:c r="C2926" s="30" t="n">
        <x:v>87876</x:v>
      </x:c>
      <x:c r="D2926" t="n">
        <x:v>683</x:v>
      </x:c>
      <x:c r="E2926" t="n">
        <x:v>57</x:v>
      </x:c>
      <x:c r="F2926" t="str">
        <x:v>Gold</x:v>
      </x:c>
      <x:c r="G2926" t="str">
        <x:v>Direct Mail</x:v>
      </x:c>
      <x:c r="H2926" s="60" t="n">
        <x:v>11637</x:v>
      </x:c>
      <x:c r="I2926" s="60" t="n">
        <x:v>1534.01</x:v>
      </x:c>
      <x:c r="J2926" s="32" t="n">
        <x:v>0.621</x:v>
      </x:c>
      <x:c r="K2926" s="32" t="n">
        <x:v>0.822</x:v>
      </x:c>
      <x:c r="L2926" t="n">
        <x:v>0</x:v>
      </x:c>
      <x:c r="M2926" t="n">
        <x:v>6</x:v>
      </x:c>
      <x:c r="N2926" s="32" t="n">
        <x:v>0.161</x:v>
      </x:c>
    </x:row>
    <x:row r="2927">
      <x:c r="A2927" t="str">
        <x:v>C02926</x:v>
      </x:c>
      <x:c r="B2927" t="n">
        <x:v>42</x:v>
      </x:c>
      <x:c r="C2927" s="30" t="n">
        <x:v>83984</x:v>
      </x:c>
      <x:c r="D2927" t="n">
        <x:v>730</x:v>
      </x:c>
      <x:c r="E2927" t="n">
        <x:v>14</x:v>
      </x:c>
      <x:c r="F2927" t="str">
        <x:v>Gold</x:v>
      </x:c>
      <x:c r="G2927" t="str">
        <x:v>Direct Mail</x:v>
      </x:c>
      <x:c r="H2927" s="60" t="n">
        <x:v>12129</x:v>
      </x:c>
      <x:c r="I2927" s="60" t="n">
        <x:v>1187.78</x:v>
      </x:c>
      <x:c r="J2927" s="32" t="n">
        <x:v>0.162</x:v>
      </x:c>
      <x:c r="K2927" s="32" t="n">
        <x:v>0.802</x:v>
      </x:c>
      <x:c r="L2927" t="n">
        <x:v>0</x:v>
      </x:c>
      <x:c r="M2927" t="n">
        <x:v>6</x:v>
      </x:c>
      <x:c r="N2927" s="32" t="n">
        <x:v>0.136</x:v>
      </x:c>
    </x:row>
    <x:row r="2928">
      <x:c r="A2928" t="str">
        <x:v>C02927</x:v>
      </x:c>
      <x:c r="B2928" t="n">
        <x:v>37</x:v>
      </x:c>
      <x:c r="C2928" s="30" t="n">
        <x:v>117943</x:v>
      </x:c>
      <x:c r="D2928" t="n">
        <x:v>808</x:v>
      </x:c>
      <x:c r="E2928" t="n">
        <x:v>124</x:v>
      </x:c>
      <x:c r="F2928" t="str">
        <x:v>Platinum</x:v>
      </x:c>
      <x:c r="G2928" t="str">
        <x:v>Branch</x:v>
      </x:c>
      <x:c r="H2928" s="60" t="n">
        <x:v>29566</x:v>
      </x:c>
      <x:c r="I2928" s="60" t="n">
        <x:v>3243.84</x:v>
      </x:c>
      <x:c r="J2928" s="32" t="n">
        <x:v>0.184</x:v>
      </x:c>
      <x:c r="K2928" s="32" t="n">
        <x:v>0.815</x:v>
      </x:c>
      <x:c r="L2928" t="n">
        <x:v>0</x:v>
      </x:c>
      <x:c r="M2928" t="n">
        <x:v>7</x:v>
      </x:c>
      <x:c r="N2928" s="32" t="n">
        <x:v>0.085</x:v>
      </x:c>
    </x:row>
    <x:row r="2929">
      <x:c r="A2929" t="str">
        <x:v>C02928</x:v>
      </x:c>
      <x:c r="B2929" t="n">
        <x:v>55</x:v>
      </x:c>
      <x:c r="C2929" s="30" t="n">
        <x:v>90332</x:v>
      </x:c>
      <x:c r="D2929" t="n">
        <x:v>699</x:v>
      </x:c>
      <x:c r="E2929" t="n">
        <x:v>80</x:v>
      </x:c>
      <x:c r="F2929" t="str">
        <x:v>Gold</x:v>
      </x:c>
      <x:c r="G2929" t="str">
        <x:v>Digital</x:v>
      </x:c>
      <x:c r="H2929" s="60" t="n">
        <x:v>12422</x:v>
      </x:c>
      <x:c r="I2929" s="60" t="n">
        <x:v>1337.82</x:v>
      </x:c>
      <x:c r="J2929" s="32" t="n">
        <x:v>0.304</x:v>
      </x:c>
      <x:c r="K2929" s="32" t="n">
        <x:v>0.728</x:v>
      </x:c>
      <x:c r="L2929" t="n">
        <x:v>0</x:v>
      </x:c>
      <x:c r="M2929" t="n">
        <x:v>7</x:v>
      </x:c>
      <x:c r="N2929" s="32" t="n">
        <x:v>0.103</x:v>
      </x:c>
    </x:row>
    <x:row r="2930">
      <x:c r="A2930" t="str">
        <x:v>C02929</x:v>
      </x:c>
      <x:c r="B2930" t="n">
        <x:v>50</x:v>
      </x:c>
      <x:c r="C2930" s="30" t="n">
        <x:v>35629</x:v>
      </x:c>
      <x:c r="D2930" t="n">
        <x:v>767</x:v>
      </x:c>
      <x:c r="E2930" t="n">
        <x:v>45</x:v>
      </x:c>
      <x:c r="F2930" t="str">
        <x:v>Gold</x:v>
      </x:c>
      <x:c r="G2930" t="str">
        <x:v>Partner</x:v>
      </x:c>
      <x:c r="H2930" s="60" t="n">
        <x:v>8057</x:v>
      </x:c>
      <x:c r="I2930" s="60" t="n">
        <x:v>446.54</x:v>
      </x:c>
      <x:c r="J2930" s="32" t="n">
        <x:v>0.173</x:v>
      </x:c>
      <x:c r="K2930" s="32" t="n">
        <x:v>0.956</x:v>
      </x:c>
      <x:c r="L2930" t="n">
        <x:v>0</x:v>
      </x:c>
      <x:c r="M2930" t="n">
        <x:v>6</x:v>
      </x:c>
      <x:c r="N2930" s="32" t="n">
        <x:v>0.271</x:v>
      </x:c>
    </x:row>
    <x:row r="2931">
      <x:c r="A2931" t="str">
        <x:v>C02930</x:v>
      </x:c>
      <x:c r="B2931" t="n">
        <x:v>27</x:v>
      </x:c>
      <x:c r="C2931" s="30" t="n">
        <x:v>46404</x:v>
      </x:c>
      <x:c r="D2931" t="n">
        <x:v>730</x:v>
      </x:c>
      <x:c r="E2931" t="n">
        <x:v>9</x:v>
      </x:c>
      <x:c r="F2931" t="str">
        <x:v>Gold</x:v>
      </x:c>
      <x:c r="G2931" t="str">
        <x:v>Branch</x:v>
      </x:c>
      <x:c r="H2931" s="60" t="n">
        <x:v>10887</x:v>
      </x:c>
      <x:c r="I2931" s="60" t="n">
        <x:v>1138.37</x:v>
      </x:c>
      <x:c r="J2931" s="32" t="n">
        <x:v>0.25</x:v>
      </x:c>
      <x:c r="K2931" s="32" t="n">
        <x:v>0.722</x:v>
      </x:c>
      <x:c r="L2931" t="n">
        <x:v>0</x:v>
      </x:c>
      <x:c r="M2931" t="n">
        <x:v>8</x:v>
      </x:c>
      <x:c r="N2931" s="32" t="n">
        <x:v>0.063</x:v>
      </x:c>
    </x:row>
    <x:row r="2932">
      <x:c r="A2932" t="str">
        <x:v>C02931</x:v>
      </x:c>
      <x:c r="B2932" t="n">
        <x:v>50</x:v>
      </x:c>
      <x:c r="C2932" s="30" t="n">
        <x:v>49727</x:v>
      </x:c>
      <x:c r="D2932" t="n">
        <x:v>827</x:v>
      </x:c>
      <x:c r="E2932" t="n">
        <x:v>31</x:v>
      </x:c>
      <x:c r="F2932" t="str">
        <x:v>Gold</x:v>
      </x:c>
      <x:c r="G2932" t="str">
        <x:v>Direct Mail</x:v>
      </x:c>
      <x:c r="H2932" s="60" t="n">
        <x:v>11764</x:v>
      </x:c>
      <x:c r="I2932" s="60" t="n">
        <x:v>1369.76</x:v>
      </x:c>
      <x:c r="J2932" s="32" t="n">
        <x:v>0.285</x:v>
      </x:c>
      <x:c r="K2932" s="32" t="n">
        <x:v>1</x:v>
      </x:c>
      <x:c r="L2932" t="n">
        <x:v>0</x:v>
      </x:c>
      <x:c r="M2932" t="n">
        <x:v>7</x:v>
      </x:c>
      <x:c r="N2932" s="32" t="n">
        <x:v>0.176</x:v>
      </x:c>
    </x:row>
    <x:row r="2933">
      <x:c r="A2933" t="str">
        <x:v>C02932</x:v>
      </x:c>
      <x:c r="B2933" t="n">
        <x:v>50</x:v>
      </x:c>
      <x:c r="C2933" s="30" t="n">
        <x:v>144027</x:v>
      </x:c>
      <x:c r="D2933" t="n">
        <x:v>684</x:v>
      </x:c>
      <x:c r="E2933" t="n">
        <x:v>81</x:v>
      </x:c>
      <x:c r="F2933" t="str">
        <x:v>Gold</x:v>
      </x:c>
      <x:c r="G2933" t="str">
        <x:v>Branch</x:v>
      </x:c>
      <x:c r="H2933" s="60" t="n">
        <x:v>22604</x:v>
      </x:c>
      <x:c r="I2933" s="60" t="n">
        <x:v>2406.26</x:v>
      </x:c>
      <x:c r="J2933" s="32" t="n">
        <x:v>0.414</x:v>
      </x:c>
      <x:c r="K2933" s="32" t="n">
        <x:v>0.736</x:v>
      </x:c>
      <x:c r="L2933" t="n">
        <x:v>0</x:v>
      </x:c>
      <x:c r="M2933" t="n">
        <x:v>9</x:v>
      </x:c>
      <x:c r="N2933" s="32" t="n">
        <x:v>0.02</x:v>
      </x:c>
    </x:row>
    <x:row r="2934">
      <x:c r="A2934" t="str">
        <x:v>C02933</x:v>
      </x:c>
      <x:c r="B2934" t="n">
        <x:v>47</x:v>
      </x:c>
      <x:c r="C2934" s="30" t="n">
        <x:v>108930</x:v>
      </x:c>
      <x:c r="D2934" t="n">
        <x:v>627</x:v>
      </x:c>
      <x:c r="E2934" t="n">
        <x:v>36</x:v>
      </x:c>
      <x:c r="F2934" t="str">
        <x:v>Gold</x:v>
      </x:c>
      <x:c r="G2934" t="str">
        <x:v>Digital</x:v>
      </x:c>
      <x:c r="H2934" s="60" t="n">
        <x:v>12182</x:v>
      </x:c>
      <x:c r="I2934" s="60" t="n">
        <x:v>1685.05</x:v>
      </x:c>
      <x:c r="J2934" s="32" t="n">
        <x:v>0.518</x:v>
      </x:c>
      <x:c r="K2934" s="32" t="n">
        <x:v>0.613</x:v>
      </x:c>
      <x:c r="L2934" t="n">
        <x:v>0</x:v>
      </x:c>
      <x:c r="M2934" t="n">
        <x:v>8</x:v>
      </x:c>
      <x:c r="N2934" s="32" t="n">
        <x:v>0.023</x:v>
      </x:c>
    </x:row>
    <x:row r="2935">
      <x:c r="A2935" t="str">
        <x:v>C02934</x:v>
      </x:c>
      <x:c r="B2935" t="n">
        <x:v>37</x:v>
      </x:c>
      <x:c r="C2935" s="30" t="n">
        <x:v>75391</x:v>
      </x:c>
      <x:c r="D2935" t="n">
        <x:v>692</x:v>
      </x:c>
      <x:c r="E2935" t="n">
        <x:v>91</x:v>
      </x:c>
      <x:c r="F2935" t="str">
        <x:v>Gold</x:v>
      </x:c>
      <x:c r="G2935" t="str">
        <x:v>Branch</x:v>
      </x:c>
      <x:c r="H2935" s="60" t="n">
        <x:v>11390</x:v>
      </x:c>
      <x:c r="I2935" s="60" t="n">
        <x:v>1303.82</x:v>
      </x:c>
      <x:c r="J2935" s="32" t="n">
        <x:v>0.326</x:v>
      </x:c>
      <x:c r="K2935" s="32" t="n">
        <x:v>0.837</x:v>
      </x:c>
      <x:c r="L2935" t="n">
        <x:v>0</x:v>
      </x:c>
      <x:c r="M2935" t="n">
        <x:v>7</x:v>
      </x:c>
      <x:c r="N2935" s="32" t="n">
        <x:v>0.143</x:v>
      </x:c>
    </x:row>
    <x:row r="2936">
      <x:c r="A2936" t="str">
        <x:v>C02935</x:v>
      </x:c>
      <x:c r="B2936" t="n">
        <x:v>43</x:v>
      </x:c>
      <x:c r="C2936" s="30" t="n">
        <x:v>28616</x:v>
      </x:c>
      <x:c r="D2936" t="n">
        <x:v>756</x:v>
      </x:c>
      <x:c r="E2936" t="n">
        <x:v>28</x:v>
      </x:c>
      <x:c r="F2936" t="str">
        <x:v>Classic</x:v>
      </x:c>
      <x:c r="G2936" t="str">
        <x:v>digital</x:v>
      </x:c>
      <x:c r="H2936" s="60" t="n">
        <x:v>5736</x:v>
      </x:c>
      <x:c r="I2936" s="60" t="n">
        <x:v>184.72</x:v>
      </x:c>
      <x:c r="J2936" s="32" t="n">
        <x:v>0.631</x:v>
      </x:c>
      <x:c r="K2936" s="32" t="n">
        <x:v>0.754</x:v>
      </x:c>
      <x:c r="L2936" t="n">
        <x:v>0</x:v>
      </x:c>
      <x:c r="M2936" t="n">
        <x:v>7</x:v>
      </x:c>
      <x:c r="N2936" s="32" t="n">
        <x:v>0.086</x:v>
      </x:c>
    </x:row>
    <x:row r="2937">
      <x:c r="A2937" t="str">
        <x:v>C02936</x:v>
      </x:c>
      <x:c r="B2937" t="n">
        <x:v>51</x:v>
      </x:c>
      <x:c r="C2937" s="30" t="n">
        <x:v>56603</x:v>
      </x:c>
      <x:c r="D2937" t="n">
        <x:v>652</x:v>
      </x:c>
      <x:c r="E2937" t="n">
        <x:v>92</x:v>
      </x:c>
      <x:c r="F2937" t="str">
        <x:v>Classic</x:v>
      </x:c>
      <x:c r="G2937" t="str">
        <x:v>Partner</x:v>
      </x:c>
      <x:c r="H2937" s="60" t="n">
        <x:v>4399</x:v>
      </x:c>
      <x:c r="I2937" s="60" t="n">
        <x:v>623.5</x:v>
      </x:c>
      <x:c r="J2937" s="32" t="n">
        <x:v>0.705</x:v>
      </x:c>
      <x:c r="K2937" s="32" t="n">
        <x:v>0.715</x:v>
      </x:c>
      <x:c r="L2937" t="n">
        <x:v>0</x:v>
      </x:c>
      <x:c r="M2937" t="n">
        <x:v>9</x:v>
      </x:c>
      <x:c r="N2937" s="32" t="n">
        <x:v>0.02</x:v>
      </x:c>
    </x:row>
    <x:row r="2938">
      <x:c r="A2938" t="str">
        <x:v>C02937</x:v>
      </x:c>
      <x:c r="B2938" t="n">
        <x:v>72</x:v>
      </x:c>
      <x:c r="C2938" s="30" t="n">
        <x:v>65962</x:v>
      </x:c>
      <x:c r="D2938" t="n">
        <x:v>697</x:v>
      </x:c>
      <x:c r="E2938" t="n">
        <x:v>5</x:v>
      </x:c>
      <x:c r="F2938" t="str">
        <x:v>Gold</x:v>
      </x:c>
      <x:c r="G2938" t="str">
        <x:v>Digital</x:v>
      </x:c>
      <x:c r="H2938" s="60" t="n">
        <x:v>10506</x:v>
      </x:c>
      <x:c r="I2938" s="60" t="n">
        <x:v>1476.94</x:v>
      </x:c>
      <x:c r="J2938" s="32" t="n">
        <x:v>0.315</x:v>
      </x:c>
      <x:c r="K2938" s="32" t="n">
        <x:v>0.767</x:v>
      </x:c>
      <x:c r="L2938" t="n">
        <x:v>0</x:v>
      </x:c>
      <x:c r="M2938" t="n">
        <x:v>8</x:v>
      </x:c>
      <x:c r="N2938" s="32" t="n">
        <x:v>0.123</x:v>
      </x:c>
    </x:row>
    <x:row r="2939">
      <x:c r="A2939" t="str">
        <x:v>C02938</x:v>
      </x:c>
      <x:c r="B2939" t="n">
        <x:v>62</x:v>
      </x:c>
      <x:c r="C2939" s="30" t="n">
        <x:v>110884</x:v>
      </x:c>
      <x:c r="D2939" t="n">
        <x:v>625</x:v>
      </x:c>
      <x:c r="E2939" t="n">
        <x:v>73</x:v>
      </x:c>
      <x:c r="F2939" t="str">
        <x:v>Gold</x:v>
      </x:c>
      <x:c r="G2939" t="str">
        <x:v>Branch</x:v>
      </x:c>
      <x:c r="H2939" s="60" t="n">
        <x:v>13731</x:v>
      </x:c>
      <x:c r="I2939" s="60" t="n">
        <x:v>1173.8</x:v>
      </x:c>
      <x:c r="J2939" s="32" t="n">
        <x:v>0.501</x:v>
      </x:c>
      <x:c r="K2939" s="32" t="n">
        <x:v>0.728</x:v>
      </x:c>
      <x:c r="L2939" t="n">
        <x:v>0</x:v>
      </x:c>
      <x:c r="M2939" t="n">
        <x:v>8</x:v>
      </x:c>
      <x:c r="N2939" s="32" t="n">
        <x:v>0.057</x:v>
      </x:c>
    </x:row>
    <x:row r="2940">
      <x:c r="A2940" t="str">
        <x:v>C02939</x:v>
      </x:c>
      <x:c r="B2940" t="n">
        <x:v>55</x:v>
      </x:c>
      <x:c r="C2940" s="30" t="n">
        <x:v>82188</x:v>
      </x:c>
      <x:c r="D2940" t="n">
        <x:v>784</x:v>
      </x:c>
      <x:c r="E2940" t="n">
        <x:v>16</x:v>
      </x:c>
      <x:c r="F2940" t="str">
        <x:v>Platinum</x:v>
      </x:c>
      <x:c r="G2940" t="str">
        <x:v>Partner</x:v>
      </x:c>
      <x:c r="H2940" s="60" t="n">
        <x:v>21047</x:v>
      </x:c>
      <x:c r="I2940" s="60" t="n">
        <x:v>2293.6</x:v>
      </x:c>
      <x:c r="J2940" s="32" t="n">
        <x:v>0.409</x:v>
      </x:c>
      <x:c r="K2940" s="32" t="n">
        <x:v>0.942</x:v>
      </x:c>
      <x:c r="L2940" t="n">
        <x:v>0</x:v>
      </x:c>
      <x:c r="M2940" t="n">
        <x:v>5</x:v>
      </x:c>
      <x:c r="N2940" s="32" t="n">
        <x:v>0.194</x:v>
      </x:c>
    </x:row>
    <x:row r="2941">
      <x:c r="A2941" t="str">
        <x:v>C02940</x:v>
      </x:c>
      <x:c r="B2941" t="n">
        <x:v>32</x:v>
      </x:c>
      <x:c r="C2941" s="30" t="n">
        <x:v>93951</x:v>
      </x:c>
      <x:c r="D2941" t="n">
        <x:v>686</x:v>
      </x:c>
      <x:c r="E2941" t="n">
        <x:v>56</x:v>
      </x:c>
      <x:c r="F2941" t="str">
        <x:v>Classic</x:v>
      </x:c>
      <x:c r="G2941" t="str">
        <x:v>Branch</x:v>
      </x:c>
      <x:c r="H2941" s="60" t="n">
        <x:v>10120</x:v>
      </x:c>
      <x:c r="I2941" s="60" t="n">
        <x:v>1075.15</x:v>
      </x:c>
      <x:c r="J2941" s="32" t="n">
        <x:v>0.541</x:v>
      </x:c>
      <x:c r="K2941" s="32" t="n">
        <x:v>0.692</x:v>
      </x:c>
      <x:c r="L2941" t="n">
        <x:v>0</x:v>
      </x:c>
      <x:c r="M2941" t="n">
        <x:v>6</x:v>
      </x:c>
      <x:c r="N2941" s="32" t="n">
        <x:v>0.123</x:v>
      </x:c>
    </x:row>
    <x:row r="2942">
      <x:c r="A2942" t="str">
        <x:v>C02941</x:v>
      </x:c>
      <x:c r="B2942" t="n">
        <x:v>62</x:v>
      </x:c>
      <x:c r="C2942" s="30" t="n">
        <x:v>78830</x:v>
      </x:c>
      <x:c r="D2942" t="n">
        <x:v>642</x:v>
      </x:c>
      <x:c r="E2942" t="n">
        <x:v>10</x:v>
      </x:c>
      <x:c r="F2942" t="str">
        <x:v>Gold</x:v>
      </x:c>
      <x:c r="G2942" t="str">
        <x:v>Partner</x:v>
      </x:c>
      <x:c r="H2942" s="60" t="n">
        <x:v>11214</x:v>
      </x:c>
      <x:c r="I2942" s="60" t="n">
        <x:v>1277.2</x:v>
      </x:c>
      <x:c r="J2942" s="32" t="n">
        <x:v>0.619</x:v>
      </x:c>
      <x:c r="K2942" s="32" t="n">
        <x:v>0.713</x:v>
      </x:c>
      <x:c r="L2942" t="n">
        <x:v>0</x:v>
      </x:c>
      <x:c r="M2942" t="n">
        <x:v>9</x:v>
      </x:c>
      <x:c r="N2942" s="32" t="n">
        <x:v>0.02</x:v>
      </x:c>
    </x:row>
    <x:row r="2943">
      <x:c r="A2943" t="str">
        <x:v>C02942</x:v>
      </x:c>
      <x:c r="B2943" t="n">
        <x:v>61</x:v>
      </x:c>
      <x:c r="C2943" s="30" t="n">
        <x:v>55224</x:v>
      </x:c>
      <x:c r="D2943" t="n">
        <x:v>719</x:v>
      </x:c>
      <x:c r="E2943" t="n">
        <x:v>4</x:v>
      </x:c>
      <x:c r="F2943" t="str">
        <x:v>Gold</x:v>
      </x:c>
      <x:c r="G2943" t="str">
        <x:v>Partner</x:v>
      </x:c>
      <x:c r="H2943" s="60" t="n">
        <x:v>10856</x:v>
      </x:c>
      <x:c r="I2943" s="60" t="n">
        <x:v>785.85</x:v>
      </x:c>
      <x:c r="J2943" s="32" t="n">
        <x:v>0.322</x:v>
      </x:c>
      <x:c r="K2943" s="32" t="n">
        <x:v>0.711</x:v>
      </x:c>
      <x:c r="L2943" t="n">
        <x:v>0</x:v>
      </x:c>
      <x:c r="M2943" t="n">
        <x:v>9</x:v>
      </x:c>
      <x:c r="N2943" s="32" t="n">
        <x:v>0.173</x:v>
      </x:c>
    </x:row>
    <x:row r="2944">
      <x:c r="A2944" t="str">
        <x:v>C02943</x:v>
      </x:c>
      <x:c r="B2944" t="n">
        <x:v>41</x:v>
      </x:c>
      <x:c r="C2944" s="30" t="n">
        <x:v>42692</x:v>
      </x:c>
      <x:c r="D2944" t="n">
        <x:v>665</x:v>
      </x:c>
      <x:c r="E2944" t="n">
        <x:v>35</x:v>
      </x:c>
      <x:c r="F2944" t="str">
        <x:v>Classic</x:v>
      </x:c>
      <x:c r="G2944" t="str">
        <x:v>Branch</x:v>
      </x:c>
      <x:c r="H2944" s="60" t="n">
        <x:v>4767</x:v>
      </x:c>
      <x:c r="I2944" s="60" t="n">
        <x:v>318.98</x:v>
      </x:c>
      <x:c r="J2944" s="32" t="n">
        <x:v>0.331</x:v>
      </x:c>
      <x:c r="K2944" s="32" t="n">
        <x:v>0.714</x:v>
      </x:c>
      <x:c r="L2944" t="n">
        <x:v>0</x:v>
      </x:c>
      <x:c r="M2944" t="n">
        <x:v>5</x:v>
      </x:c>
      <x:c r="N2944" s="32" t="n">
        <x:v>0.217</x:v>
      </x:c>
    </x:row>
    <x:row r="2945">
      <x:c r="A2945" t="str">
        <x:v>C02944</x:v>
      </x:c>
      <x:c r="B2945" t="n">
        <x:v>50</x:v>
      </x:c>
      <x:c r="C2945" s="30" t="n">
        <x:v>130267</x:v>
      </x:c>
      <x:c r="D2945" t="n">
        <x:v>726</x:v>
      </x:c>
      <x:c r="E2945" t="n">
        <x:v>30</x:v>
      </x:c>
      <x:c r="F2945" t="str">
        <x:v>Platinum</x:v>
      </x:c>
      <x:c r="G2945" t="str">
        <x:v>Digital </x:v>
      </x:c>
      <x:c r="H2945" s="60" t="n">
        <x:v>26562</x:v>
      </x:c>
      <x:c r="I2945" s="60" t="n">
        <x:v>2544.81</x:v>
      </x:c>
      <x:c r="J2945" s="32" t="n">
        <x:v>0.337</x:v>
      </x:c>
      <x:c r="K2945" s="32" t="n">
        <x:v>0.936</x:v>
      </x:c>
      <x:c r="L2945" t="n">
        <x:v>0</x:v>
      </x:c>
      <x:c r="M2945" t="n">
        <x:v>5</x:v>
      </x:c>
      <x:c r="N2945" s="32" t="n">
        <x:v>0.19</x:v>
      </x:c>
    </x:row>
    <x:row r="2946">
      <x:c r="A2946" t="str">
        <x:v>C02945</x:v>
      </x:c>
      <x:c r="B2946" t="n">
        <x:v>65</x:v>
      </x:c>
      <x:c r="C2946" s="30" t="n">
        <x:v>28000</x:v>
      </x:c>
      <x:c r="D2946" t="n">
        <x:v>700</x:v>
      </x:c>
      <x:c r="E2946" t="n">
        <x:v>42</x:v>
      </x:c>
      <x:c r="F2946" t="str">
        <x:v>Classic</x:v>
      </x:c>
      <x:c r="G2946" t="str">
        <x:v>Direct Mail</x:v>
      </x:c>
      <x:c r="H2946" s="60" t="n">
        <x:v>2530</x:v>
      </x:c>
      <x:c r="I2946" s="60" t="n">
        <x:v>435.79</x:v>
      </x:c>
      <x:c r="J2946" s="32" t="n">
        <x:v>0.316</x:v>
      </x:c>
      <x:c r="K2946" s="32" t="n">
        <x:v>0.832</x:v>
      </x:c>
      <x:c r="L2946" t="n">
        <x:v>0</x:v>
      </x:c>
      <x:c r="M2946" t="n">
        <x:v>5</x:v>
      </x:c>
      <x:c r="N2946" s="32" t="n">
        <x:v>0.193</x:v>
      </x:c>
    </x:row>
    <x:row r="2947">
      <x:c r="A2947" t="str">
        <x:v>C02946</x:v>
      </x:c>
      <x:c r="B2947" t="n">
        <x:v>29</x:v>
      </x:c>
      <x:c r="C2947" s="30" t="n">
        <x:v>47009</x:v>
      </x:c>
      <x:c r="D2947" t="n">
        <x:v>639</x:v>
      </x:c>
      <x:c r="E2947" t="n">
        <x:v>7</x:v>
      </x:c>
      <x:c r="F2947" t="str">
        <x:v>classic</x:v>
      </x:c>
      <x:c r="G2947" t="str">
        <x:v>Branch</x:v>
      </x:c>
      <x:c r="H2947" s="60" t="n">
        <x:v>5972</x:v>
      </x:c>
      <x:c r="I2947" s="60" t="n">
        <x:v>1056.64</x:v>
      </x:c>
      <x:c r="J2947" s="32" t="n">
        <x:v>0.435</x:v>
      </x:c>
      <x:c r="K2947" s="32" t="n">
        <x:v>0.709</x:v>
      </x:c>
      <x:c r="L2947" t="n">
        <x:v>1</x:v>
      </x:c>
      <x:c r="M2947" t="n">
        <x:v>7</x:v>
      </x:c>
      <x:c r="N2947" s="32" t="n">
        <x:v>0.177</x:v>
      </x:c>
    </x:row>
    <x:row r="2948">
      <x:c r="A2948" t="str">
        <x:v>C02947</x:v>
      </x:c>
      <x:c r="B2948" t="n">
        <x:v>33</x:v>
      </x:c>
      <x:c r="C2948" s="30" t="n">
        <x:v>69097</x:v>
      </x:c>
      <x:c r="D2948" t="n">
        <x:v>662</x:v>
      </x:c>
      <x:c r="E2948" t="n">
        <x:v>30</x:v>
      </x:c>
      <x:c r="F2948" t="str">
        <x:v>Gold</x:v>
      </x:c>
      <x:c r="G2948" t="str">
        <x:v>Digital</x:v>
      </x:c>
      <x:c r="H2948" s="60" t="n">
        <x:v>8142</x:v>
      </x:c>
      <x:c r="I2948" s="60" t="n">
        <x:v>529.18</x:v>
      </x:c>
      <x:c r="J2948" s="32" t="n">
        <x:v>0.539</x:v>
      </x:c>
      <x:c r="K2948" s="32" t="n">
        <x:v>0.838</x:v>
      </x:c>
      <x:c r="L2948" t="n">
        <x:v>0</x:v>
      </x:c>
      <x:c r="M2948" t="n">
        <x:v>6</x:v>
      </x:c>
      <x:c r="N2948" s="32" t="n">
        <x:v>0.239</x:v>
      </x:c>
    </x:row>
    <x:row r="2949">
      <x:c r="A2949" t="str">
        <x:v>C02948</x:v>
      </x:c>
      <x:c r="B2949" t="n">
        <x:v>21</x:v>
      </x:c>
      <x:c r="C2949" s="30" t="n">
        <x:v>38401</x:v>
      </x:c>
      <x:c r="D2949" t="n">
        <x:v>718</x:v>
      </x:c>
      <x:c r="E2949" t="n">
        <x:v>64</x:v>
      </x:c>
      <x:c r="F2949" t="str">
        <x:v>Classic</x:v>
      </x:c>
      <x:c r="G2949" t="str">
        <x:v>Direct Mail</x:v>
      </x:c>
      <x:c r="H2949" s="60" t="n">
        <x:v>6353</x:v>
      </x:c>
      <x:c r="I2949" s="60" t="n">
        <x:v>569.89</x:v>
      </x:c>
      <x:c r="J2949" s="32" t="n">
        <x:v>0.436</x:v>
      </x:c>
      <x:c r="K2949" s="32" t="n">
        <x:v>0.737</x:v>
      </x:c>
      <x:c r="L2949" t="n">
        <x:v>0</x:v>
      </x:c>
      <x:c r="M2949" t="n">
        <x:v>8</x:v>
      </x:c>
      <x:c r="N2949" s="32" t="n">
        <x:v>0.02</x:v>
      </x:c>
    </x:row>
    <x:row r="2950">
      <x:c r="A2950" t="str">
        <x:v>C02949</x:v>
      </x:c>
      <x:c r="B2950" t="n">
        <x:v>59</x:v>
      </x:c>
      <x:c r="C2950" s="30" t="n">
        <x:v>79323</x:v>
      </x:c>
      <x:c r="D2950" t="n">
        <x:v>670</x:v>
      </x:c>
      <x:c r="E2950" t="n">
        <x:v>80</x:v>
      </x:c>
      <x:c r="F2950" t="str">
        <x:v>Gold</x:v>
      </x:c>
      <x:c r="G2950" t="str">
        <x:v>Partner</x:v>
      </x:c>
      <x:c r="H2950" s="60" t="n">
        <x:v>10417</x:v>
      </x:c>
      <x:c r="I2950" s="60" t="n">
        <x:v>977.61</x:v>
      </x:c>
      <x:c r="J2950" s="32" t="n">
        <x:v>0.388</x:v>
      </x:c>
      <x:c r="K2950" s="32" t="n">
        <x:v>0.876</x:v>
      </x:c>
      <x:c r="L2950" t="n">
        <x:v>0</x:v>
      </x:c>
      <x:c r="M2950" t="n">
        <x:v>8</x:v>
      </x:c>
      <x:c r="N2950" s="32" t="n">
        <x:v>0.067</x:v>
      </x:c>
    </x:row>
    <x:row r="2951">
      <x:c r="A2951" t="str">
        <x:v>C02950</x:v>
      </x:c>
      <x:c r="B2951" t="n">
        <x:v>41</x:v>
      </x:c>
      <x:c r="C2951" s="30" t="n">
        <x:v>74882</x:v>
      </x:c>
      <x:c r="D2951" t="n">
        <x:v>603</x:v>
      </x:c>
      <x:c r="E2951" t="n">
        <x:v>56</x:v>
      </x:c>
      <x:c r="F2951" t="str">
        <x:v>Classic</x:v>
      </x:c>
      <x:c r="G2951" t="str">
        <x:v>Direct Mail</x:v>
      </x:c>
      <x:c r="H2951" s="60" t="n">
        <x:v>4235</x:v>
      </x:c>
      <x:c r="I2951" s="60" t="n">
        <x:v>562.09</x:v>
      </x:c>
      <x:c r="J2951" s="32" t="n">
        <x:v>0.626</x:v>
      </x:c>
      <x:c r="K2951" s="32" t="n">
        <x:v>0.502</x:v>
      </x:c>
      <x:c r="L2951" t="n">
        <x:v>0</x:v>
      </x:c>
      <x:c r="M2951" t="n">
        <x:v>8</x:v>
      </x:c>
      <x:c r="N2951" s="32" t="n">
        <x:v>0.05</x:v>
      </x:c>
    </x:row>
    <x:row r="2952">
      <x:c r="A2952" t="str">
        <x:v>C02951</x:v>
      </x:c>
      <x:c r="B2952" t="n">
        <x:v>56</x:v>
      </x:c>
      <x:c r="C2952" s="30" t="n">
        <x:v>111144</x:v>
      </x:c>
      <x:c r="D2952" t="n">
        <x:v>666</x:v>
      </x:c>
      <x:c r="E2952" t="n">
        <x:v>19</x:v>
      </x:c>
      <x:c r="F2952" t="str">
        <x:v>Gold</x:v>
      </x:c>
      <x:c r="G2952" t="str">
        <x:v>Partner</x:v>
      </x:c>
      <x:c r="H2952" s="60" t="n">
        <x:v>14413</x:v>
      </x:c>
      <x:c r="I2952" s="60" t="n">
        <x:v>2045.24</x:v>
      </x:c>
      <x:c r="J2952" s="32" t="n">
        <x:v>0.396</x:v>
      </x:c>
      <x:c r="K2952" s="32" t="n">
        <x:v>0.869</x:v>
      </x:c>
      <x:c r="L2952" t="n">
        <x:v>0</x:v>
      </x:c>
      <x:c r="M2952" t="n">
        <x:v>6</x:v>
      </x:c>
      <x:c r="N2952" s="32" t="n">
        <x:v>0.11</x:v>
      </x:c>
    </x:row>
    <x:row r="2953">
      <x:c r="A2953" t="str">
        <x:v>C02952</x:v>
      </x:c>
      <x:c r="B2953" t="n">
        <x:v>44</x:v>
      </x:c>
      <x:c r="C2953" s="30" t="n">
        <x:v>51137</x:v>
      </x:c>
      <x:c r="D2953" t="n">
        <x:v>703</x:v>
      </x:c>
      <x:c r="E2953" t="n">
        <x:v>34</x:v>
      </x:c>
      <x:c r="F2953" t="str">
        <x:v>Gold</x:v>
      </x:c>
      <x:c r="G2953" t="str">
        <x:v>Digital</x:v>
      </x:c>
      <x:c r="H2953" s="60" t="n">
        <x:v>12508</x:v>
      </x:c>
      <x:c r="I2953" s="60" t="n">
        <x:v>1063.8</x:v>
      </x:c>
      <x:c r="J2953" s="32" t="n">
        <x:v>0.367</x:v>
      </x:c>
      <x:c r="K2953" s="32" t="n">
        <x:v>0.946</x:v>
      </x:c>
      <x:c r="L2953" t="n">
        <x:v>0</x:v>
      </x:c>
      <x:c r="M2953" t="n">
        <x:v>8</x:v>
      </x:c>
      <x:c r="N2953" s="32" t="n">
        <x:v>0.058</x:v>
      </x:c>
    </x:row>
    <x:row r="2954">
      <x:c r="A2954" t="str">
        <x:v>C02953</x:v>
      </x:c>
      <x:c r="B2954" t="n">
        <x:v>37</x:v>
      </x:c>
      <x:c r="C2954" s="30" t="n">
        <x:v>94676</x:v>
      </x:c>
      <x:c r="D2954" t="n">
        <x:v>684</x:v>
      </x:c>
      <x:c r="E2954" t="n">
        <x:v>26</x:v>
      </x:c>
      <x:c r="F2954" t="str">
        <x:v>Gold</x:v>
      </x:c>
      <x:c r="G2954" t="str">
        <x:v>Digital</x:v>
      </x:c>
      <x:c r="H2954" s="60" t="n">
        <x:v>12315</x:v>
      </x:c>
      <x:c r="I2954" s="60" t="n">
        <x:v>1584</x:v>
      </x:c>
      <x:c r="J2954" s="32" t="n">
        <x:v>0.655</x:v>
      </x:c>
      <x:c r="K2954" s="32" t="n">
        <x:v>0.742</x:v>
      </x:c>
      <x:c r="L2954" t="n">
        <x:v>0</x:v>
      </x:c>
      <x:c r="M2954" t="n">
        <x:v>9</x:v>
      </x:c>
      <x:c r="N2954" s="32" t="n">
        <x:v>0.02</x:v>
      </x:c>
    </x:row>
    <x:row r="2955">
      <x:c r="A2955" t="str">
        <x:v>C02954</x:v>
      </x:c>
      <x:c r="B2955" t="n">
        <x:v>46</x:v>
      </x:c>
      <x:c r="C2955" s="30" t="n">
        <x:v>41415</x:v>
      </x:c>
      <x:c r="D2955" t="n">
        <x:v>768</x:v>
      </x:c>
      <x:c r="E2955" t="n">
        <x:v>56</x:v>
      </x:c>
      <x:c r="F2955" t="str">
        <x:v>Gold</x:v>
      </x:c>
      <x:c r="G2955" t="str">
        <x:v>Partner</x:v>
      </x:c>
      <x:c r="H2955" s="60" t="n">
        <x:v>10938</x:v>
      </x:c>
      <x:c r="I2955" s="60" t="n">
        <x:v>1119.33</x:v>
      </x:c>
      <x:c r="J2955" s="32" t="n">
        <x:v>0.229</x:v>
      </x:c>
      <x:c r="K2955" s="32" t="n">
        <x:v>0.821</x:v>
      </x:c>
      <x:c r="L2955" t="n">
        <x:v>0</x:v>
      </x:c>
      <x:c r="M2955" t="n">
        <x:v>9</x:v>
      </x:c>
      <x:c r="N2955" s="32" t="n">
        <x:v>0.029</x:v>
      </x:c>
    </x:row>
    <x:row r="2956">
      <x:c r="A2956" t="str">
        <x:v>C02955</x:v>
      </x:c>
      <x:c r="B2956" t="n">
        <x:v>31</x:v>
      </x:c>
      <x:c r="C2956" s="30" t="n">
        <x:v>52116</x:v>
      </x:c>
      <x:c r="D2956" t="n">
        <x:v>684</x:v>
      </x:c>
      <x:c r="E2956" t="n">
        <x:v>51</x:v>
      </x:c>
      <x:c r="F2956" t="str">
        <x:v>Classic</x:v>
      </x:c>
      <x:c r="G2956" t="str">
        <x:v>Direct Mail</x:v>
      </x:c>
      <x:c r="H2956" s="60" t="n">
        <x:v>5404</x:v>
      </x:c>
      <x:c r="I2956" s="60" t="n">
        <x:v>500.34</x:v>
      </x:c>
      <x:c r="J2956" s="32" t="n">
        <x:v>0.48</x:v>
      </x:c>
      <x:c r="K2956" s="32" t="n">
        <x:v>0.72</x:v>
      </x:c>
      <x:c r="L2956" t="n">
        <x:v>0</x:v>
      </x:c>
      <x:c r="M2956" t="n">
        <x:v>8</x:v>
      </x:c>
      <x:c r="N2956" s="32" t="n">
        <x:v>0.082</x:v>
      </x:c>
    </x:row>
    <x:row r="2957">
      <x:c r="A2957" t="str">
        <x:v>C02956</x:v>
      </x:c>
      <x:c r="B2957" t="n">
        <x:v>37</x:v>
      </x:c>
      <x:c r="C2957" s="30" t="n">
        <x:v>28000</x:v>
      </x:c>
      <x:c r="D2957" t="n">
        <x:v>664</x:v>
      </x:c>
      <x:c r="E2957" t="n">
        <x:v>22</x:v>
      </x:c>
      <x:c r="F2957" t="str">
        <x:v>Classic</x:v>
      </x:c>
      <x:c r="G2957" t="str">
        <x:v> Partner</x:v>
      </x:c>
      <x:c r="H2957" s="60" t="n">
        <x:v>1000</x:v>
      </x:c>
      <x:c r="I2957" s="60" t="n">
        <x:v>179.04</x:v>
      </x:c>
      <x:c r="J2957" s="32" t="n">
        <x:v>0.348</x:v>
      </x:c>
      <x:c r="K2957" s="32" t="n">
        <x:v>0.623</x:v>
      </x:c>
      <x:c r="L2957" t="n">
        <x:v>0</x:v>
      </x:c>
      <x:c r="M2957" t="n">
        <x:v>7</x:v>
      </x:c>
      <x:c r="N2957" s="32" t="n">
        <x:v>0.104</x:v>
      </x:c>
    </x:row>
    <x:row r="2958">
      <x:c r="A2958" t="str">
        <x:v>C02957</x:v>
      </x:c>
      <x:c r="B2958" t="n">
        <x:v>46</x:v>
      </x:c>
      <x:c r="C2958" s="30" t="n">
        <x:v>82889</x:v>
      </x:c>
      <x:c r="D2958" t="n">
        <x:v>631</x:v>
      </x:c>
      <x:c r="E2958" t="n">
        <x:v>71</x:v>
      </x:c>
      <x:c r="F2958" t="str">
        <x:v>Gold</x:v>
      </x:c>
      <x:c r="G2958" t="str">
        <x:v>Partner</x:v>
      </x:c>
      <x:c r="H2958" s="60" t="n">
        <x:v>12476</x:v>
      </x:c>
      <x:c r="I2958" s="60" t="n">
        <x:v>1664.68</x:v>
      </x:c>
      <x:c r="J2958" s="32" t="n">
        <x:v>0.413</x:v>
      </x:c>
      <x:c r="K2958" s="32" t="n">
        <x:v>0.729</x:v>
      </x:c>
      <x:c r="L2958" t="n">
        <x:v>0</x:v>
      </x:c>
      <x:c r="M2958" t="n">
        <x:v>7</x:v>
      </x:c>
      <x:c r="N2958" s="32" t="n">
        <x:v>0.101</x:v>
      </x:c>
    </x:row>
    <x:row r="2959">
      <x:c r="A2959" t="str">
        <x:v>C02958</x:v>
      </x:c>
      <x:c r="B2959" t="n">
        <x:v>50</x:v>
      </x:c>
      <x:c r="C2959" s="30" t="n">
        <x:v>97402</x:v>
      </x:c>
      <x:c r="D2959" t="n">
        <x:v>679</x:v>
      </x:c>
      <x:c r="E2959" t="n">
        <x:v>18</x:v>
      </x:c>
      <x:c r="F2959" t="str">
        <x:v>Gold</x:v>
      </x:c>
      <x:c r="G2959" t="str">
        <x:v>Branch</x:v>
      </x:c>
      <x:c r="H2959" s="60" t="n">
        <x:v>14222</x:v>
      </x:c>
      <x:c r="I2959" s="60" t="n">
        <x:v>1493.79</x:v>
      </x:c>
      <x:c r="J2959" s="32" t="n">
        <x:v>0.255</x:v>
      </x:c>
      <x:c r="K2959" s="32" t="n">
        <x:v>0.868</x:v>
      </x:c>
      <x:c r="L2959" t="n">
        <x:v>0</x:v>
      </x:c>
      <x:c r="M2959" t="n">
        <x:v>8</x:v>
      </x:c>
      <x:c r="N2959" s="32" t="n">
        <x:v>0.065</x:v>
      </x:c>
    </x:row>
    <x:row r="2960">
      <x:c r="A2960" t="str">
        <x:v>C02959</x:v>
      </x:c>
      <x:c r="B2960" t="n">
        <x:v>61</x:v>
      </x:c>
      <x:c r="C2960" s="30" t="n">
        <x:v>69025</x:v>
      </x:c>
      <x:c r="D2960" t="n">
        <x:v>629</x:v>
      </x:c>
      <x:c r="E2960" t="n">
        <x:v>36</x:v>
      </x:c>
      <x:c r="F2960" t="str">
        <x:v>Classic</x:v>
      </x:c>
      <x:c r="G2960" t="str">
        <x:v>Direct Mail</x:v>
      </x:c>
      <x:c r="H2960" s="60" t="n">
        <x:v>5419</x:v>
      </x:c>
      <x:c r="I2960" s="60" t="n">
        <x:v>336.46</x:v>
      </x:c>
      <x:c r="J2960" s="32" t="n">
        <x:v>0.601</x:v>
      </x:c>
      <x:c r="K2960" s="32" t="n">
        <x:v>0.681</x:v>
      </x:c>
      <x:c r="L2960" t="n">
        <x:v>0</x:v>
      </x:c>
      <x:c r="M2960" t="n">
        <x:v>7</x:v>
      </x:c>
      <x:c r="N2960" s="32" t="n">
        <x:v>0.107</x:v>
      </x:c>
    </x:row>
    <x:row r="2961">
      <x:c r="A2961" t="str">
        <x:v>C02960</x:v>
      </x:c>
      <x:c r="B2961" t="n">
        <x:v>26</x:v>
      </x:c>
      <x:c r="C2961" s="30" t="n">
        <x:v>58402</x:v>
      </x:c>
      <x:c r="D2961" t="n">
        <x:v>613</x:v>
      </x:c>
      <x:c r="E2961" t="n">
        <x:v>75</x:v>
      </x:c>
      <x:c r="F2961" t="str">
        <x:v>Classic</x:v>
      </x:c>
      <x:c r="G2961" t="str">
        <x:v>Digital</x:v>
      </x:c>
      <x:c r="H2961" s="60" t="n">
        <x:v>6632</x:v>
      </x:c>
      <x:c r="I2961" s="60" t="n">
        <x:v>846.29</x:v>
      </x:c>
      <x:c r="J2961" s="32" t="n">
        <x:v>0.436</x:v>
      </x:c>
      <x:c r="K2961" s="32" t="n">
        <x:v>0.657</x:v>
      </x:c>
      <x:c r="L2961" t="n">
        <x:v>0</x:v>
      </x:c>
      <x:c r="M2961" t="n">
        <x:v>9</x:v>
      </x:c>
      <x:c r="N2961" s="32" t="n">
        <x:v>0.02</x:v>
      </x:c>
    </x:row>
    <x:row r="2962">
      <x:c r="A2962" t="str">
        <x:v>C02961</x:v>
      </x:c>
      <x:c r="B2962" t="n">
        <x:v>70</x:v>
      </x:c>
      <x:c r="C2962" s="30" t="n">
        <x:v>62200</x:v>
      </x:c>
      <x:c r="D2962" t="n">
        <x:v>655</x:v>
      </x:c>
      <x:c r="E2962" t="n">
        <x:v>42</x:v>
      </x:c>
      <x:c r="F2962" t="str">
        <x:v>Classic</x:v>
      </x:c>
      <x:c r="G2962" t="str">
        <x:v>Branch</x:v>
      </x:c>
      <x:c r="H2962" s="60" t="n">
        <x:v>6700</x:v>
      </x:c>
      <x:c r="I2962" s="60" t="n">
        <x:v>591.25</x:v>
      </x:c>
      <x:c r="J2962" s="32" t="n">
        <x:v>0.475</x:v>
      </x:c>
      <x:c r="K2962" s="32" t="n">
        <x:v>0.764</x:v>
      </x:c>
      <x:c r="L2962" t="n">
        <x:v>0</x:v>
      </x:c>
      <x:c r="M2962" t="n">
        <x:v>8</x:v>
      </x:c>
      <x:c r="N2962" s="32" t="n">
        <x:v>0.082</x:v>
      </x:c>
    </x:row>
    <x:row r="2963">
      <x:c r="A2963" t="str">
        <x:v>C02962</x:v>
      </x:c>
      <x:c r="B2963" t="n">
        <x:v>38</x:v>
      </x:c>
      <x:c r="C2963" s="30" t="n">
        <x:v>45034</x:v>
      </x:c>
      <x:c r="D2963" t="n">
        <x:v>561</x:v>
      </x:c>
      <x:c r="E2963" t="n">
        <x:v>78</x:v>
      </x:c>
      <x:c r="F2963" t="str">
        <x:v>Classic</x:v>
      </x:c>
      <x:c r="G2963" t="str">
        <x:v>Partner</x:v>
      </x:c>
      <x:c r="H2963" s="60" t="n">
        <x:v>4160</x:v>
      </x:c>
      <x:c r="I2963" s="60" t="n">
        <x:v>965.07</x:v>
      </x:c>
      <x:c r="J2963" s="32" t="n">
        <x:v>0.559</x:v>
      </x:c>
      <x:c r="K2963" s="32" t="n">
        <x:v>0.658</x:v>
      </x:c>
      <x:c r="L2963" t="n">
        <x:v>0</x:v>
      </x:c>
      <x:c r="M2963" t="n">
        <x:v>8</x:v>
      </x:c>
      <x:c r="N2963" s="32" t="n">
        <x:v>0.053</x:v>
      </x:c>
    </x:row>
    <x:row r="2964">
      <x:c r="A2964" t="str">
        <x:v>C02963</x:v>
      </x:c>
      <x:c r="B2964" t="n">
        <x:v>52</x:v>
      </x:c>
      <x:c r="C2964" s="30" t="n">
        <x:v>107997</x:v>
      </x:c>
      <x:c r="D2964" t="n">
        <x:v>799</x:v>
      </x:c>
      <x:c r="E2964" t="n">
        <x:v>46</x:v>
      </x:c>
      <x:c r="F2964" t="str">
        <x:v>Platinum</x:v>
      </x:c>
      <x:c r="G2964" t="str">
        <x:v>Branch</x:v>
      </x:c>
      <x:c r="H2964" s="60" t="n">
        <x:v>22363</x:v>
      </x:c>
      <x:c r="I2964" s="60" t="n">
        <x:v>2373.36</x:v>
      </x:c>
      <x:c r="J2964" s="32" t="n">
        <x:v>0.462</x:v>
      </x:c>
      <x:c r="K2964" s="32" t="n">
        <x:v>0.87</x:v>
      </x:c>
      <x:c r="L2964" t="n">
        <x:v>0</x:v>
      </x:c>
      <x:c r="M2964" t="n">
        <x:v>8</x:v>
      </x:c>
      <x:c r="N2964" s="32" t="n">
        <x:v>0.073</x:v>
      </x:c>
    </x:row>
    <x:row r="2965">
      <x:c r="A2965" t="str">
        <x:v>C02964</x:v>
      </x:c>
      <x:c r="B2965" t="n">
        <x:v>59</x:v>
      </x:c>
      <x:c r="C2965" s="30" t="n">
        <x:v>82232</x:v>
      </x:c>
      <x:c r="D2965" t="n">
        <x:v>643</x:v>
      </x:c>
      <x:c r="E2965" t="n">
        <x:v>114</x:v>
      </x:c>
      <x:c r="F2965" t="str">
        <x:v>Gold</x:v>
      </x:c>
      <x:c r="G2965" t="str">
        <x:v>Digital</x:v>
      </x:c>
      <x:c r="H2965" s="60" t="n">
        <x:v>5674</x:v>
      </x:c>
      <x:c r="I2965" s="60" t="n">
        <x:v>949.91</x:v>
      </x:c>
      <x:c r="J2965" s="32" t="n">
        <x:v>0.468</x:v>
      </x:c>
      <x:c r="K2965" s="32" t="n">
        <x:v>0.646</x:v>
      </x:c>
      <x:c r="L2965" t="n">
        <x:v>0</x:v>
      </x:c>
      <x:c r="M2965" t="n">
        <x:v>7</x:v>
      </x:c>
      <x:c r="N2965" s="32" t="n">
        <x:v>0.104</x:v>
      </x:c>
    </x:row>
    <x:row r="2966">
      <x:c r="A2966" t="str">
        <x:v>C02965</x:v>
      </x:c>
      <x:c r="B2966" t="n">
        <x:v>47</x:v>
      </x:c>
      <x:c r="C2966" s="30" t="n">
        <x:v>73246</x:v>
      </x:c>
      <x:c r="D2966" t="n">
        <x:v>721</x:v>
      </x:c>
      <x:c r="E2966" t="n">
        <x:v>35</x:v>
      </x:c>
      <x:c r="F2966" t="str">
        <x:v>Gold</x:v>
      </x:c>
      <x:c r="G2966" t="str">
        <x:v>Branch</x:v>
      </x:c>
      <x:c r="H2966" s="60" t="n">
        <x:v>10914</x:v>
      </x:c>
      <x:c r="I2966" s="60" t="n">
        <x:v>848.21</x:v>
      </x:c>
      <x:c r="J2966" s="32" t="n">
        <x:v>0.322</x:v>
      </x:c>
      <x:c r="K2966" s="32" t="n">
        <x:v>0.738</x:v>
      </x:c>
      <x:c r="L2966" t="n">
        <x:v>0</x:v>
      </x:c>
      <x:c r="M2966" t="n">
        <x:v>6</x:v>
      </x:c>
      <x:c r="N2966" s="32" t="n">
        <x:v>0.233</x:v>
      </x:c>
    </x:row>
    <x:row r="2967">
      <x:c r="A2967" t="str">
        <x:v>C02966</x:v>
      </x:c>
      <x:c r="B2967" t="n">
        <x:v>51</x:v>
      </x:c>
      <x:c r="C2967" s="30" t="n">
        <x:v>151333</x:v>
      </x:c>
      <x:c r="D2967" t="n">
        <x:v>663</x:v>
      </x:c>
      <x:c r="E2967" t="n">
        <x:v>59</x:v>
      </x:c>
      <x:c r="F2967" t="str">
        <x:v>Platinum</x:v>
      </x:c>
      <x:c r="G2967" t="str">
        <x:v>Branch</x:v>
      </x:c>
      <x:c r="H2967" s="60" t="n">
        <x:v>33128</x:v>
      </x:c>
      <x:c r="I2967" s="60" t="n">
        <x:v>3297.51</x:v>
      </x:c>
      <x:c r="J2967" s="32" t="n">
        <x:v>0.382</x:v>
      </x:c>
      <x:c r="K2967" s="32" t="n">
        <x:v>0.758</x:v>
      </x:c>
      <x:c r="L2967" t="n">
        <x:v>0</x:v>
      </x:c>
      <x:c r="M2967" t="n">
        <x:v>9</x:v>
      </x:c>
      <x:c r="N2967" s="32" t="n">
        <x:v>0.02</x:v>
      </x:c>
    </x:row>
    <x:row r="2968">
      <x:c r="A2968" t="str">
        <x:v>C02967</x:v>
      </x:c>
      <x:c r="B2968" t="n">
        <x:v>52</x:v>
      </x:c>
      <x:c r="C2968" s="30" t="n">
        <x:v>92350</x:v>
      </x:c>
      <x:c r="D2968" t="n">
        <x:v>631</x:v>
      </x:c>
      <x:c r="E2968" t="n">
        <x:v>41</x:v>
      </x:c>
      <x:c r="F2968" t="str">
        <x:v>Gold</x:v>
      </x:c>
      <x:c r="G2968" t="str">
        <x:v>Direct Mail</x:v>
      </x:c>
      <x:c r="H2968" s="60" t="n">
        <x:v>11566</x:v>
      </x:c>
      <x:c r="I2968" s="60" t="n">
        <x:v>1206.84</x:v>
      </x:c>
      <x:c r="J2968" s="32" t="n">
        <x:v>0.501</x:v>
      </x:c>
      <x:c r="K2968" s="32" t="n">
        <x:v>0.707</x:v>
      </x:c>
      <x:c r="L2968" t="n">
        <x:v>0</x:v>
      </x:c>
      <x:c r="M2968" t="n">
        <x:v>5</x:v>
      </x:c>
      <x:c r="N2968" s="32" t="n">
        <x:v>0.225</x:v>
      </x:c>
    </x:row>
    <x:row r="2969">
      <x:c r="A2969" t="str">
        <x:v>C02968</x:v>
      </x:c>
      <x:c r="B2969" t="n">
        <x:v>39</x:v>
      </x:c>
      <x:c r="C2969" s="30" t="n">
        <x:v>57262</x:v>
      </x:c>
      <x:c r="D2969" t="n">
        <x:v>744</x:v>
      </x:c>
      <x:c r="E2969" t="n">
        <x:v>41</x:v>
      </x:c>
      <x:c r="F2969" t="str">
        <x:v>Gold</x:v>
      </x:c>
      <x:c r="G2969" t="str">
        <x:v>Digital</x:v>
      </x:c>
      <x:c r="H2969" s="60" t="n">
        <x:v>10420</x:v>
      </x:c>
      <x:c r="I2969" s="60" t="n">
        <x:v>1019.26</x:v>
      </x:c>
      <x:c r="J2969" s="32" t="n">
        <x:v>0.53</x:v>
      </x:c>
      <x:c r="K2969" s="32" t="n">
        <x:v>0.718</x:v>
      </x:c>
      <x:c r="L2969" t="n">
        <x:v>0</x:v>
      </x:c>
      <x:c r="M2969" t="n">
        <x:v>6</x:v>
      </x:c>
      <x:c r="N2969" s="32" t="n">
        <x:v>0.151</x:v>
      </x:c>
    </x:row>
    <x:row r="2970">
      <x:c r="A2970" t="str">
        <x:v>C02969</x:v>
      </x:c>
      <x:c r="B2970" t="n">
        <x:v>38</x:v>
      </x:c>
      <x:c r="C2970" s="30" t="n">
        <x:v>82078</x:v>
      </x:c>
      <x:c r="D2970" t="n">
        <x:v>560</x:v>
      </x:c>
      <x:c r="E2970" t="n">
        <x:v>92</x:v>
      </x:c>
      <x:c r="F2970" t="str">
        <x:v>Classic</x:v>
      </x:c>
      <x:c r="G2970" t="str">
        <x:v>Partner</x:v>
      </x:c>
      <x:c r="H2970" s="60" t="n">
        <x:v>3449</x:v>
      </x:c>
      <x:c r="I2970" s="60" t="n">
        <x:v>1028.93</x:v>
      </x:c>
      <x:c r="J2970" s="32" t="n">
        <x:v>0.426</x:v>
      </x:c>
      <x:c r="K2970" s="32" t="n">
        <x:v>0.652</x:v>
      </x:c>
      <x:c r="L2970" t="n">
        <x:v>0</x:v>
      </x:c>
      <x:c r="M2970" t="n">
        <x:v>10</x:v>
      </x:c>
      <x:c r="N2970" s="32" t="n">
        <x:v>0.02</x:v>
      </x:c>
    </x:row>
    <x:row r="2971">
      <x:c r="A2971" t="str">
        <x:v>C02970</x:v>
      </x:c>
      <x:c r="B2971" t="n">
        <x:v>27</x:v>
      </x:c>
      <x:c r="C2971" s="30" t="n">
        <x:v>79496</x:v>
      </x:c>
      <x:c r="D2971" t="n">
        <x:v>720</x:v>
      </x:c>
      <x:c r="E2971" t="n">
        <x:v>66</x:v>
      </x:c>
      <x:c r="F2971" t="str">
        <x:v>Gold</x:v>
      </x:c>
      <x:c r="G2971" t="str">
        <x:v>Digital</x:v>
      </x:c>
      <x:c r="H2971" s="60" t="n">
        <x:v>8746</x:v>
      </x:c>
      <x:c r="I2971" s="60" t="n">
        <x:v>550.81</x:v>
      </x:c>
      <x:c r="J2971" s="32" t="n">
        <x:v>0.392</x:v>
      </x:c>
      <x:c r="K2971" s="32" t="n">
        <x:v>0.803</x:v>
      </x:c>
      <x:c r="L2971" t="n">
        <x:v>0</x:v>
      </x:c>
      <x:c r="M2971" t="n">
        <x:v>5</x:v>
      </x:c>
      <x:c r="N2971" s="32" t="n">
        <x:v>0.256</x:v>
      </x:c>
    </x:row>
    <x:row r="2972">
      <x:c r="A2972" t="str">
        <x:v>C02971</x:v>
      </x:c>
      <x:c r="B2972" t="n">
        <x:v>27</x:v>
      </x:c>
      <x:c r="C2972" s="30" t="n">
        <x:v>43726</x:v>
      </x:c>
      <x:c r="D2972" t="n">
        <x:v>733</x:v>
      </x:c>
      <x:c r="E2972" t="n">
        <x:v>32</x:v>
      </x:c>
      <x:c r="F2972" t="str">
        <x:v>Gold</x:v>
      </x:c>
      <x:c r="G2972" t="str">
        <x:v>Digital </x:v>
      </x:c>
      <x:c r="H2972" s="60" t="n">
        <x:v>7854</x:v>
      </x:c>
      <x:c r="I2972" s="60" t="n">
        <x:v>844.87</x:v>
      </x:c>
      <x:c r="J2972" s="32" t="n">
        <x:v>0.244</x:v>
      </x:c>
      <x:c r="K2972" s="32" t="n">
        <x:v>0.864</x:v>
      </x:c>
      <x:c r="L2972" t="n">
        <x:v>0</x:v>
      </x:c>
      <x:c r="M2972" t="n">
        <x:v>7</x:v>
      </x:c>
      <x:c r="N2972" s="32" t="n">
        <x:v>0.189</x:v>
      </x:c>
    </x:row>
    <x:row r="2973">
      <x:c r="A2973" t="str">
        <x:v>C02972</x:v>
      </x:c>
      <x:c r="B2973" t="n">
        <x:v>67</x:v>
      </x:c>
      <x:c r="C2973" s="30" t="n">
        <x:v>85202</x:v>
      </x:c>
      <x:c r="D2973" t="n">
        <x:v>721</x:v>
      </x:c>
      <x:c r="E2973" t="n">
        <x:v>95</x:v>
      </x:c>
      <x:c r="F2973" t="str">
        <x:v>Gold</x:v>
      </x:c>
      <x:c r="G2973" t="str">
        <x:v>Digital</x:v>
      </x:c>
      <x:c r="H2973" s="60" t="n">
        <x:v>11990</x:v>
      </x:c>
      <x:c r="I2973" s="60" t="n">
        <x:v>1335.62</x:v>
      </x:c>
      <x:c r="J2973" s="32" t="n">
        <x:v>0.602</x:v>
      </x:c>
      <x:c r="K2973" s="32" t="n">
        <x:v>0.878</x:v>
      </x:c>
      <x:c r="L2973" t="n">
        <x:v>0</x:v>
      </x:c>
      <x:c r="M2973" t="n">
        <x:v>9</x:v>
      </x:c>
      <x:c r="N2973" s="32" t="n">
        <x:v>0.02</x:v>
      </x:c>
    </x:row>
    <x:row r="2974">
      <x:c r="A2974" t="str">
        <x:v>C02973</x:v>
      </x:c>
      <x:c r="B2974" t="n">
        <x:v>62</x:v>
      </x:c>
      <x:c r="C2974" s="30" t="n">
        <x:v>90552</x:v>
      </x:c>
      <x:c r="D2974" t="n">
        <x:v>779</x:v>
      </x:c>
      <x:c r="E2974" t="n">
        <x:v>28</x:v>
      </x:c>
      <x:c r="F2974" t="str">
        <x:v>Platinum</x:v>
      </x:c>
      <x:c r="G2974" t="str">
        <x:v>Partner</x:v>
      </x:c>
      <x:c r="H2974" s="60" t="n">
        <x:v>24026</x:v>
      </x:c>
      <x:c r="I2974" s="60" t="n">
        <x:v>2466.93</x:v>
      </x:c>
      <x:c r="J2974" s="32" t="n">
        <x:v>0.257</x:v>
      </x:c>
      <x:c r="K2974" s="32" t="n">
        <x:v>0.858</x:v>
      </x:c>
      <x:c r="L2974" t="n">
        <x:v>0</x:v>
      </x:c>
      <x:c r="M2974" t="n">
        <x:v>10</x:v>
      </x:c>
      <x:c r="N2974" s="32" t="n">
        <x:v>0.02</x:v>
      </x:c>
    </x:row>
    <x:row r="2975">
      <x:c r="A2975" t="str">
        <x:v>C02974</x:v>
      </x:c>
      <x:c r="B2975" t="n">
        <x:v>57</x:v>
      </x:c>
      <x:c r="C2975" s="30" t="n">
        <x:v>36370</x:v>
      </x:c>
      <x:c r="D2975" t="n">
        <x:v>717</x:v>
      </x:c>
      <x:c r="E2975" t="n">
        <x:v>93</x:v>
      </x:c>
      <x:c r="F2975" t="str">
        <x:v>Classic</x:v>
      </x:c>
      <x:c r="G2975" t="str">
        <x:v>Digital</x:v>
      </x:c>
      <x:c r="H2975" s="60" t="n">
        <x:v>8592</x:v>
      </x:c>
      <x:c r="I2975" s="60" t="n">
        <x:v>1083.4</x:v>
      </x:c>
      <x:c r="J2975" s="32" t="n">
        <x:v>0.383</x:v>
      </x:c>
      <x:c r="K2975" s="32" t="n">
        <x:v>0.808</x:v>
      </x:c>
      <x:c r="L2975" t="n">
        <x:v>0</x:v>
      </x:c>
      <x:c r="M2975" t="n">
        <x:v>8</x:v>
      </x:c>
      <x:c r="N2975" s="32" t="n">
        <x:v>0.081</x:v>
      </x:c>
    </x:row>
    <x:row r="2976">
      <x:c r="A2976" t="str">
        <x:v>C02975</x:v>
      </x:c>
      <x:c r="B2976" t="n">
        <x:v>44</x:v>
      </x:c>
      <x:c r="C2976" s="30" t="n">
        <x:v>78395</x:v>
      </x:c>
      <x:c r="D2976" t="n">
        <x:v>745</x:v>
      </x:c>
      <x:c r="E2976" t="n">
        <x:v>41</x:v>
      </x:c>
      <x:c r="F2976" t="str">
        <x:v>Gold</x:v>
      </x:c>
      <x:c r="G2976" t="str">
        <x:v> Branch</x:v>
      </x:c>
      <x:c r="H2976" s="60" t="n">
        <x:v>14157</x:v>
      </x:c>
      <x:c r="I2976" s="60" t="n">
        <x:v>1711.36</x:v>
      </x:c>
      <x:c r="J2976" s="32" t="n">
        <x:v>0.289</x:v>
      </x:c>
      <x:c r="K2976" s="32" t="n">
        <x:v>0.769</x:v>
      </x:c>
      <x:c r="L2976" t="n">
        <x:v>0</x:v>
      </x:c>
      <x:c r="M2976" t="n">
        <x:v>8</x:v>
      </x:c>
      <x:c r="N2976" s="32" t="n">
        <x:v>0.057</x:v>
      </x:c>
    </x:row>
    <x:row r="2977">
      <x:c r="A2977" t="str">
        <x:v>C02976</x:v>
      </x:c>
      <x:c r="B2977" t="n">
        <x:v>55</x:v>
      </x:c>
      <x:c r="C2977" s="30" t="n">
        <x:v>110008</x:v>
      </x:c>
      <x:c r="D2977" t="n">
        <x:v>647</x:v>
      </x:c>
      <x:c r="E2977" t="n">
        <x:v>11</x:v>
      </x:c>
      <x:c r="F2977" t="str">
        <x:v>Gold</x:v>
      </x:c>
      <x:c r="G2977" t="str">
        <x:v>Digital</x:v>
      </x:c>
      <x:c r="H2977" s="60" t="n">
        <x:v>12918</x:v>
      </x:c>
      <x:c r="I2977" s="60" t="n">
        <x:v>1587.47</x:v>
      </x:c>
      <x:c r="J2977" s="32" t="n">
        <x:v>0.369</x:v>
      </x:c>
      <x:c r="K2977" s="32" t="n">
        <x:v>0.695</x:v>
      </x:c>
      <x:c r="L2977" t="n">
        <x:v>0</x:v>
      </x:c>
      <x:c r="M2977" t="n">
        <x:v>8</x:v>
      </x:c>
      <x:c r="N2977" s="32" t="n">
        <x:v>0.073</x:v>
      </x:c>
    </x:row>
    <x:row r="2978">
      <x:c r="A2978" t="str">
        <x:v>C02977</x:v>
      </x:c>
      <x:c r="B2978" t="n">
        <x:v>21</x:v>
      </x:c>
      <x:c r="C2978" s="30" t="n">
        <x:v>48477</x:v>
      </x:c>
      <x:c r="D2978" t="n">
        <x:v>747</x:v>
      </x:c>
      <x:c r="E2978" t="n">
        <x:v>11</x:v>
      </x:c>
      <x:c r="F2978" t="str">
        <x:v>Gold</x:v>
      </x:c>
      <x:c r="G2978" t="str">
        <x:v>Digital</x:v>
      </x:c>
      <x:c r="H2978" s="60" t="n">
        <x:v>8702</x:v>
      </x:c>
      <x:c r="I2978" s="60" t="n">
        <x:v>935.36</x:v>
      </x:c>
      <x:c r="J2978" s="32" t="n">
        <x:v>0.266</x:v>
      </x:c>
      <x:c r="K2978" s="32" t="n">
        <x:v>0.766</x:v>
      </x:c>
      <x:c r="L2978" t="n">
        <x:v>0</x:v>
      </x:c>
      <x:c r="M2978" t="n">
        <x:v>8</x:v>
      </x:c>
      <x:c r="N2978" s="32" t="n">
        <x:v>0.058</x:v>
      </x:c>
    </x:row>
    <x:row r="2979">
      <x:c r="A2979" t="str">
        <x:v>C02978</x:v>
      </x:c>
      <x:c r="B2979" t="n">
        <x:v>53</x:v>
      </x:c>
      <x:c r="C2979" s="30" t="n">
        <x:v>46471</x:v>
      </x:c>
      <x:c r="D2979" t="n">
        <x:v>690</x:v>
      </x:c>
      <x:c r="E2979" t="n">
        <x:v>53</x:v>
      </x:c>
      <x:c r="F2979" t="str">
        <x:v>Classic</x:v>
      </x:c>
      <x:c r="G2979" t="str">
        <x:v>Direct Mail</x:v>
      </x:c>
      <x:c r="H2979" s="60" t="n">
        <x:v>4611</x:v>
      </x:c>
      <x:c r="I2979" s="60" t="n">
        <x:v>319.32</x:v>
      </x:c>
      <x:c r="J2979" s="32" t="n">
        <x:v>0.406</x:v>
      </x:c>
      <x:c r="K2979" s="32" t="n">
        <x:v>0.93</x:v>
      </x:c>
      <x:c r="L2979" t="n">
        <x:v>0</x:v>
      </x:c>
      <x:c r="M2979" t="n">
        <x:v>7</x:v>
      </x:c>
      <x:c r="N2979" s="32" t="n">
        <x:v>0.121</x:v>
      </x:c>
    </x:row>
    <x:row r="2980">
      <x:c r="A2980" t="str">
        <x:v>C02979</x:v>
      </x:c>
      <x:c r="B2980" t="n">
        <x:v>28</x:v>
      </x:c>
      <x:c r="C2980" s="30" t="n">
        <x:v>28000</x:v>
      </x:c>
      <x:c r="D2980" t="n">
        <x:v>646</x:v>
      </x:c>
      <x:c r="E2980" t="n">
        <x:v>37</x:v>
      </x:c>
      <x:c r="F2980" t="str">
        <x:v>Classic</x:v>
      </x:c>
      <x:c r="G2980" t="str">
        <x:v>Digital</x:v>
      </x:c>
      <x:c r="H2980" s="60" t="n">
        <x:v>1000</x:v>
      </x:c>
      <x:c r="I2980" s="60" t="n">
        <x:v>150</x:v>
      </x:c>
      <x:c r="J2980" s="32" t="n">
        <x:v>0.685</x:v>
      </x:c>
      <x:c r="K2980" s="32" t="n">
        <x:v>0.609</x:v>
      </x:c>
      <x:c r="L2980" t="n">
        <x:v>0</x:v>
      </x:c>
      <x:c r="M2980" t="n">
        <x:v>7</x:v>
      </x:c>
      <x:c r="N2980" s="32" t="n">
        <x:v>0.104</x:v>
      </x:c>
    </x:row>
    <x:row r="2981">
      <x:c r="A2981" t="str">
        <x:v>C02980</x:v>
      </x:c>
      <x:c r="B2981" t="n">
        <x:v>47</x:v>
      </x:c>
      <x:c r="C2981" s="30" t="n">
        <x:v>184570</x:v>
      </x:c>
      <x:c r="D2981" t="n">
        <x:v>692</x:v>
      </x:c>
      <x:c r="E2981" t="n">
        <x:v>24</x:v>
      </x:c>
      <x:c r="F2981" t="str">
        <x:v>Platinum</x:v>
      </x:c>
      <x:c r="G2981" t="str">
        <x:v>Direct Mail</x:v>
      </x:c>
      <x:c r="H2981" s="60" t="n">
        <x:v>38906</x:v>
      </x:c>
      <x:c r="I2981" s="60" t="n">
        <x:v>4086.35</x:v>
      </x:c>
      <x:c r="J2981" s="32" t="n">
        <x:v>0.535</x:v>
      </x:c>
      <x:c r="K2981" s="32" t="n">
        <x:v>0.866</x:v>
      </x:c>
      <x:c r="L2981" t="n">
        <x:v>0</x:v>
      </x:c>
      <x:c r="M2981" t="n">
        <x:v>8</x:v>
      </x:c>
      <x:c r="N2981" s="32" t="n">
        <x:v>0.049</x:v>
      </x:c>
    </x:row>
    <x:row r="2982">
      <x:c r="A2982" t="str">
        <x:v>C02981</x:v>
      </x:c>
      <x:c r="B2982" t="n">
        <x:v>59</x:v>
      </x:c>
      <x:c r="C2982" s="30" t="n">
        <x:v>133382</x:v>
      </x:c>
      <x:c r="D2982" t="n">
        <x:v>719</x:v>
      </x:c>
      <x:c r="E2982" t="n">
        <x:v>41</x:v>
      </x:c>
      <x:c r="F2982" t="str">
        <x:v>Platinum</x:v>
      </x:c>
      <x:c r="G2982" t="str">
        <x:v>Partner</x:v>
      </x:c>
      <x:c r="H2982" s="60" t="n">
        <x:v>33006</x:v>
      </x:c>
      <x:c r="I2982" s="60" t="n">
        <x:v>3042.83</x:v>
      </x:c>
      <x:c r="J2982" s="32" t="n">
        <x:v>0.389</x:v>
      </x:c>
      <x:c r="K2982" s="32" t="n">
        <x:v>0.8</x:v>
      </x:c>
      <x:c r="L2982" t="n">
        <x:v>0</x:v>
      </x:c>
      <x:c r="M2982" t="n">
        <x:v>6</x:v>
      </x:c>
      <x:c r="N2982" s="32" t="n">
        <x:v>0.123</x:v>
      </x:c>
    </x:row>
    <x:row r="2983">
      <x:c r="A2983" t="str">
        <x:v>C02982</x:v>
      </x:c>
      <x:c r="B2983" t="n">
        <x:v>24</x:v>
      </x:c>
      <x:c r="C2983" s="30" t="n">
        <x:v>115728</x:v>
      </x:c>
      <x:c r="D2983" t="n">
        <x:v>635</x:v>
      </x:c>
      <x:c r="E2983" t="n">
        <x:v>21</x:v>
      </x:c>
      <x:c r="F2983" t="str">
        <x:v>Gold</x:v>
      </x:c>
      <x:c r="G2983" t="str">
        <x:v>Digital</x:v>
      </x:c>
      <x:c r="H2983" s="60" t="n">
        <x:v>11711</x:v>
      </x:c>
      <x:c r="I2983" s="60" t="n">
        <x:v>1718.49</x:v>
      </x:c>
      <x:c r="J2983" s="32" t="n">
        <x:v>0.309</x:v>
      </x:c>
      <x:c r="K2983" s="32" t="n">
        <x:v>0.6</x:v>
      </x:c>
      <x:c r="L2983" t="n">
        <x:v>0</x:v>
      </x:c>
      <x:c r="M2983" t="n">
        <x:v>4</x:v>
      </x:c>
      <x:c r="N2983" s="32" t="n">
        <x:v>0.26</x:v>
      </x:c>
    </x:row>
    <x:row r="2984">
      <x:c r="A2984" t="str">
        <x:v>C02983</x:v>
      </x:c>
      <x:c r="B2984" t="n">
        <x:v>54</x:v>
      </x:c>
      <x:c r="C2984" s="30" t="n">
        <x:v>52020</x:v>
      </x:c>
      <x:c r="D2984" t="n">
        <x:v>706</x:v>
      </x:c>
      <x:c r="E2984" t="n">
        <x:v>65</x:v>
      </x:c>
      <x:c r="F2984" t="str">
        <x:v>Gold</x:v>
      </x:c>
      <x:c r="G2984" t="str">
        <x:v>Digital</x:v>
      </x:c>
      <x:c r="H2984" s="60" t="n">
        <x:v>5483</x:v>
      </x:c>
      <x:c r="I2984" s="60" t="n">
        <x:v>1124.23</x:v>
      </x:c>
      <x:c r="J2984" s="32" t="n">
        <x:v>0.231</x:v>
      </x:c>
      <x:c r="K2984" s="32" t="n">
        <x:v>0.811</x:v>
      </x:c>
      <x:c r="L2984" t="n">
        <x:v>0</x:v>
      </x:c>
      <x:c r="M2984" t="str"/>
      <x:c r="N2984" s="32" t="n">
        <x:v>0.217</x:v>
      </x:c>
    </x:row>
    <x:row r="2985">
      <x:c r="A2985" t="str">
        <x:v>C02984</x:v>
      </x:c>
      <x:c r="B2985" t="n">
        <x:v>21</x:v>
      </x:c>
      <x:c r="C2985" s="30" t="n">
        <x:v>47153</x:v>
      </x:c>
      <x:c r="D2985" t="n">
        <x:v>675</x:v>
      </x:c>
      <x:c r="E2985" t="n">
        <x:v>79</x:v>
      </x:c>
      <x:c r="F2985" t="str">
        <x:v>Classic</x:v>
      </x:c>
      <x:c r="G2985" t="str">
        <x:v>Branch</x:v>
      </x:c>
      <x:c r="H2985" s="60" t="n">
        <x:v>4239</x:v>
      </x:c>
      <x:c r="I2985" s="60" t="n">
        <x:v>615.3</x:v>
      </x:c>
      <x:c r="J2985" s="32" t="n">
        <x:v>0.375</x:v>
      </x:c>
      <x:c r="K2985" s="32" t="n">
        <x:v>0.815</x:v>
      </x:c>
      <x:c r="L2985" t="n">
        <x:v>0</x:v>
      </x:c>
      <x:c r="M2985" t="n">
        <x:v>10</x:v>
      </x:c>
      <x:c r="N2985" s="32" t="n">
        <x:v>0.02</x:v>
      </x:c>
    </x:row>
    <x:row r="2986">
      <x:c r="A2986" t="str">
        <x:v>C02985</x:v>
      </x:c>
      <x:c r="B2986" t="n">
        <x:v>45</x:v>
      </x:c>
      <x:c r="C2986" s="30" t="n">
        <x:v>50843</x:v>
      </x:c>
      <x:c r="D2986" t="n">
        <x:v>637</x:v>
      </x:c>
      <x:c r="E2986" t="n">
        <x:v>138</x:v>
      </x:c>
      <x:c r="F2986" t="str">
        <x:v>Classic</x:v>
      </x:c>
      <x:c r="G2986" t="str">
        <x:v>Direct Mail</x:v>
      </x:c>
      <x:c r="H2986" s="60" t="n">
        <x:v>6551</x:v>
      </x:c>
      <x:c r="I2986" s="60" t="n">
        <x:v>861.11</x:v>
      </x:c>
      <x:c r="J2986" s="32" t="n">
        <x:v>0.302</x:v>
      </x:c>
      <x:c r="K2986" s="32" t="n">
        <x:v>0.772</x:v>
      </x:c>
      <x:c r="L2986" t="n">
        <x:v>0</x:v>
      </x:c>
      <x:c r="M2986" t="n">
        <x:v>6</x:v>
      </x:c>
      <x:c r="N2986" s="32" t="n">
        <x:v>0.173</x:v>
      </x:c>
    </x:row>
    <x:row r="2987">
      <x:c r="A2987" t="str">
        <x:v>C02986</x:v>
      </x:c>
      <x:c r="B2987" t="n">
        <x:v>33</x:v>
      </x:c>
      <x:c r="C2987" s="30" t="n">
        <x:v>119969</x:v>
      </x:c>
      <x:c r="D2987" t="n">
        <x:v>710</x:v>
      </x:c>
      <x:c r="E2987" t="n">
        <x:v>39</x:v>
      </x:c>
      <x:c r="F2987" t="str">
        <x:v>Gold</x:v>
      </x:c>
      <x:c r="G2987" t="str">
        <x:v>Branch</x:v>
      </x:c>
      <x:c r="H2987" s="60" t="n">
        <x:v>20407</x:v>
      </x:c>
      <x:c r="I2987" s="60" t="n">
        <x:v>2083.56</x:v>
      </x:c>
      <x:c r="J2987" s="32" t="n">
        <x:v>0.398</x:v>
      </x:c>
      <x:c r="K2987" s="32" t="n">
        <x:v>0.843</x:v>
      </x:c>
      <x:c r="L2987" t="n">
        <x:v>0</x:v>
      </x:c>
      <x:c r="M2987" t="n">
        <x:v>9</x:v>
      </x:c>
      <x:c r="N2987" s="32" t="n">
        <x:v>0.02</x:v>
      </x:c>
    </x:row>
    <x:row r="2988">
      <x:c r="A2988" t="str">
        <x:v>C02987</x:v>
      </x:c>
      <x:c r="B2988" t="n">
        <x:v>36</x:v>
      </x:c>
      <x:c r="C2988" s="30" t="n">
        <x:v>105322</x:v>
      </x:c>
      <x:c r="D2988" t="n">
        <x:v>607</x:v>
      </x:c>
      <x:c r="E2988" t="n">
        <x:v>29</x:v>
      </x:c>
      <x:c r="F2988" t="str">
        <x:v>Gold</x:v>
      </x:c>
      <x:c r="G2988" t="str">
        <x:v>Direct Mail</x:v>
      </x:c>
      <x:c r="H2988" s="60" t="n">
        <x:v>14469</x:v>
      </x:c>
      <x:c r="I2988" s="60" t="n">
        <x:v>1655.65</x:v>
      </x:c>
      <x:c r="J2988" s="32" t="n">
        <x:v>0.839</x:v>
      </x:c>
      <x:c r="K2988" s="32" t="n">
        <x:v>0.83</x:v>
      </x:c>
      <x:c r="L2988" t="n">
        <x:v>0</x:v>
      </x:c>
      <x:c r="M2988" t="n">
        <x:v>5</x:v>
      </x:c>
      <x:c r="N2988" s="32" t="n">
        <x:v>0.2</x:v>
      </x:c>
    </x:row>
    <x:row r="2989">
      <x:c r="A2989" t="str">
        <x:v>C02988</x:v>
      </x:c>
      <x:c r="B2989" t="n">
        <x:v>25</x:v>
      </x:c>
      <x:c r="C2989" s="30" t="n">
        <x:v>114818</x:v>
      </x:c>
      <x:c r="D2989" t="n">
        <x:v>701</x:v>
      </x:c>
      <x:c r="E2989" t="n">
        <x:v>35</x:v>
      </x:c>
      <x:c r="F2989" t="str">
        <x:v>Platinum</x:v>
      </x:c>
      <x:c r="G2989" t="str">
        <x:v>Digital</x:v>
      </x:c>
      <x:c r="H2989" s="60" t="n">
        <x:v>27070</x:v>
      </x:c>
      <x:c r="I2989" s="60" t="n">
        <x:v>2812.74</x:v>
      </x:c>
      <x:c r="J2989" s="32" t="n">
        <x:v>0.493</x:v>
      </x:c>
      <x:c r="K2989" s="32" t="n">
        <x:v>0.79</x:v>
      </x:c>
      <x:c r="L2989" t="n">
        <x:v>0</x:v>
      </x:c>
      <x:c r="M2989" t="n">
        <x:v>9</x:v>
      </x:c>
      <x:c r="N2989" s="32" t="n">
        <x:v>0.053</x:v>
      </x:c>
    </x:row>
    <x:row r="2990">
      <x:c r="A2990" t="str">
        <x:v>C02989</x:v>
      </x:c>
      <x:c r="B2990" t="n">
        <x:v>37</x:v>
      </x:c>
      <x:c r="C2990" s="30" t="n">
        <x:v>56650</x:v>
      </x:c>
      <x:c r="D2990" t="n">
        <x:v>643</x:v>
      </x:c>
      <x:c r="E2990" t="n">
        <x:v>39</x:v>
      </x:c>
      <x:c r="F2990" t="str">
        <x:v>Classic</x:v>
      </x:c>
      <x:c r="G2990" t="str">
        <x:v>Direct Mail</x:v>
      </x:c>
      <x:c r="H2990" s="60" t="n">
        <x:v>6111</x:v>
      </x:c>
      <x:c r="I2990" s="60" t="n">
        <x:v>1255.91</x:v>
      </x:c>
      <x:c r="J2990" s="32" t="n">
        <x:v>0.359</x:v>
      </x:c>
      <x:c r="K2990" s="32" t="n">
        <x:v>0.733</x:v>
      </x:c>
      <x:c r="L2990" t="n">
        <x:v>0</x:v>
      </x:c>
      <x:c r="M2990" t="n">
        <x:v>6</x:v>
      </x:c>
      <x:c r="N2990" s="32" t="n">
        <x:v>0.174</x:v>
      </x:c>
    </x:row>
    <x:row r="2991">
      <x:c r="A2991" t="str">
        <x:v>C02990</x:v>
      </x:c>
      <x:c r="B2991" t="n">
        <x:v>32</x:v>
      </x:c>
      <x:c r="C2991" s="30" t="n">
        <x:v>28401</x:v>
      </x:c>
      <x:c r="D2991" t="n">
        <x:v>696</x:v>
      </x:c>
      <x:c r="E2991" t="n">
        <x:v>10</x:v>
      </x:c>
      <x:c r="F2991" t="str">
        <x:v>Classic</x:v>
      </x:c>
      <x:c r="G2991" t="str">
        <x:v>Branch</x:v>
      </x:c>
      <x:c r="H2991" s="60" t="n">
        <x:v>4950</x:v>
      </x:c>
      <x:c r="I2991" s="60" t="n">
        <x:v>685.26</x:v>
      </x:c>
      <x:c r="J2991" s="32" t="n">
        <x:v>0.473</x:v>
      </x:c>
      <x:c r="K2991" s="32" t="n">
        <x:v>0.779</x:v>
      </x:c>
      <x:c r="L2991" t="n">
        <x:v>0</x:v>
      </x:c>
      <x:c r="M2991" t="n">
        <x:v>8</x:v>
      </x:c>
      <x:c r="N2991" s="32" t="n">
        <x:v>0.066</x:v>
      </x:c>
    </x:row>
    <x:row r="2992">
      <x:c r="A2992" t="str">
        <x:v>C02991</x:v>
      </x:c>
      <x:c r="B2992" t="n">
        <x:v>30</x:v>
      </x:c>
      <x:c r="C2992" s="30" t="n">
        <x:v>87446</x:v>
      </x:c>
      <x:c r="D2992" t="n">
        <x:v>638</x:v>
      </x:c>
      <x:c r="E2992" t="n">
        <x:v>3</x:v>
      </x:c>
      <x:c r="F2992" t="str">
        <x:v>Gold</x:v>
      </x:c>
      <x:c r="G2992" t="str">
        <x:v>Direct Mail</x:v>
      </x:c>
      <x:c r="H2992" s="60" t="n">
        <x:v>9116</x:v>
      </x:c>
      <x:c r="I2992" s="60" t="n">
        <x:v>969.83</x:v>
      </x:c>
      <x:c r="J2992" s="32" t="n">
        <x:v>0.553</x:v>
      </x:c>
      <x:c r="K2992" s="32" t="n">
        <x:v>0.66</x:v>
      </x:c>
      <x:c r="L2992" t="n">
        <x:v>0</x:v>
      </x:c>
      <x:c r="M2992" t="n">
        <x:v>10</x:v>
      </x:c>
      <x:c r="N2992" s="32" t="n">
        <x:v>0.04</x:v>
      </x:c>
    </x:row>
    <x:row r="2993">
      <x:c r="A2993" t="str">
        <x:v>C02992</x:v>
      </x:c>
      <x:c r="B2993" t="n">
        <x:v>65</x:v>
      </x:c>
      <x:c r="C2993" s="30" t="n">
        <x:v>78671</x:v>
      </x:c>
      <x:c r="D2993" t="n">
        <x:v>661</x:v>
      </x:c>
      <x:c r="E2993" t="n">
        <x:v>44</x:v>
      </x:c>
      <x:c r="F2993" t="str">
        <x:v>Classic</x:v>
      </x:c>
      <x:c r="G2993" t="str">
        <x:v>Digital </x:v>
      </x:c>
      <x:c r="H2993" s="60" t="n">
        <x:v>4875</x:v>
      </x:c>
      <x:c r="I2993" s="60" t="n">
        <x:v>353.57</x:v>
      </x:c>
      <x:c r="J2993" s="32" t="n">
        <x:v>0.611</x:v>
      </x:c>
      <x:c r="K2993" s="32" t="n">
        <x:v>0.776</x:v>
      </x:c>
      <x:c r="L2993" t="n">
        <x:v>0</x:v>
      </x:c>
      <x:c r="M2993" t="n">
        <x:v>6</x:v>
      </x:c>
      <x:c r="N2993" s="32" t="n">
        <x:v>0.202</x:v>
      </x:c>
    </x:row>
    <x:row r="2994">
      <x:c r="A2994" t="str">
        <x:v>C02993</x:v>
      </x:c>
      <x:c r="B2994" t="n">
        <x:v>31</x:v>
      </x:c>
      <x:c r="C2994" s="30" t="n">
        <x:v>61432</x:v>
      </x:c>
      <x:c r="D2994" t="n">
        <x:v>664</x:v>
      </x:c>
      <x:c r="E2994" t="n">
        <x:v>34</x:v>
      </x:c>
      <x:c r="F2994" t="str">
        <x:v>Classic</x:v>
      </x:c>
      <x:c r="G2994" t="str">
        <x:v>Branch</x:v>
      </x:c>
      <x:c r="H2994" s="60" t="n">
        <x:v>7484</x:v>
      </x:c>
      <x:c r="I2994" s="60" t="n">
        <x:v>1227.18</x:v>
      </x:c>
      <x:c r="J2994" s="32" t="n">
        <x:v>0.418</x:v>
      </x:c>
      <x:c r="K2994" s="32" t="n">
        <x:v>0.731</x:v>
      </x:c>
      <x:c r="L2994" t="n">
        <x:v>1</x:v>
      </x:c>
      <x:c r="M2994" t="n">
        <x:v>8</x:v>
      </x:c>
      <x:c r="N2994" s="32" t="n">
        <x:v>0.059</x:v>
      </x:c>
    </x:row>
    <x:row r="2995">
      <x:c r="A2995" t="str">
        <x:v>C02994</x:v>
      </x:c>
      <x:c r="B2995" t="n">
        <x:v>33</x:v>
      </x:c>
      <x:c r="C2995" s="30" t="n">
        <x:v>103281</x:v>
      </x:c>
      <x:c r="D2995" t="n">
        <x:v>614</x:v>
      </x:c>
      <x:c r="E2995" t="n">
        <x:v>36</x:v>
      </x:c>
      <x:c r="F2995" t="str">
        <x:v>Gold</x:v>
      </x:c>
      <x:c r="G2995" t="str">
        <x:v>Direct Mail</x:v>
      </x:c>
      <x:c r="H2995" s="60" t="n">
        <x:v>11834</x:v>
      </x:c>
      <x:c r="I2995" s="60" t="n">
        <x:v>1619.83</x:v>
      </x:c>
      <x:c r="J2995" s="32" t="n">
        <x:v>0.385</x:v>
      </x:c>
      <x:c r="K2995" s="32" t="n">
        <x:v>0.729</x:v>
      </x:c>
      <x:c r="L2995" t="n">
        <x:v>0</x:v>
      </x:c>
      <x:c r="M2995" t="n">
        <x:v>7</x:v>
      </x:c>
      <x:c r="N2995" s="32" t="n">
        <x:v>0.112</x:v>
      </x:c>
    </x:row>
    <x:row r="2996">
      <x:c r="A2996" t="str">
        <x:v>C02995</x:v>
      </x:c>
      <x:c r="B2996" t="n">
        <x:v>38</x:v>
      </x:c>
      <x:c r="C2996" s="30" t="n">
        <x:v>68076</x:v>
      </x:c>
      <x:c r="D2996" t="n">
        <x:v>688</x:v>
      </x:c>
      <x:c r="E2996" t="n">
        <x:v>18</x:v>
      </x:c>
      <x:c r="F2996" t="str">
        <x:v>Gold</x:v>
      </x:c>
      <x:c r="G2996" t="str">
        <x:v>Digital </x:v>
      </x:c>
      <x:c r="H2996" s="60" t="n">
        <x:v>10404</x:v>
      </x:c>
      <x:c r="I2996" s="60" t="n">
        <x:v>1281.55</x:v>
      </x:c>
      <x:c r="J2996" s="32" t="n">
        <x:v>0.252</x:v>
      </x:c>
      <x:c r="K2996" s="32" t="n">
        <x:v>0.721</x:v>
      </x:c>
      <x:c r="L2996" t="n">
        <x:v>0</x:v>
      </x:c>
      <x:c r="M2996" t="n">
        <x:v>8</x:v>
      </x:c>
      <x:c r="N2996" s="32" t="n">
        <x:v>0.066</x:v>
      </x:c>
    </x:row>
    <x:row r="2997">
      <x:c r="A2997" t="str">
        <x:v>C02996</x:v>
      </x:c>
      <x:c r="B2997" t="n">
        <x:v>56</x:v>
      </x:c>
      <x:c r="C2997" s="30" t="n">
        <x:v>76195</x:v>
      </x:c>
      <x:c r="D2997" t="n">
        <x:v>609</x:v>
      </x:c>
      <x:c r="E2997" t="n">
        <x:v>18</x:v>
      </x:c>
      <x:c r="F2997" t="str">
        <x:v>Classic</x:v>
      </x:c>
      <x:c r="G2997" t="str">
        <x:v>Branch</x:v>
      </x:c>
      <x:c r="H2997" s="60" t="n">
        <x:v>6230</x:v>
      </x:c>
      <x:c r="I2997" s="60" t="n">
        <x:v>985.95</x:v>
      </x:c>
      <x:c r="J2997" s="32" t="n">
        <x:v>0.531</x:v>
      </x:c>
      <x:c r="K2997" s="32" t="n">
        <x:v>0.645</x:v>
      </x:c>
      <x:c r="L2997" t="n">
        <x:v>0</x:v>
      </x:c>
      <x:c r="M2997" t="n">
        <x:v>9</x:v>
      </x:c>
      <x:c r="N2997" s="32" t="n">
        <x:v>0.02</x:v>
      </x:c>
    </x:row>
    <x:row r="2998">
      <x:c r="A2998" t="str">
        <x:v>C02997</x:v>
      </x:c>
      <x:c r="B2998" t="n">
        <x:v>48</x:v>
      </x:c>
      <x:c r="C2998" s="30" t="n">
        <x:v>50426</x:v>
      </x:c>
      <x:c r="D2998" t="n">
        <x:v>686</x:v>
      </x:c>
      <x:c r="E2998" t="n">
        <x:v>16</x:v>
      </x:c>
      <x:c r="F2998" t="str">
        <x:v>Classic</x:v>
      </x:c>
      <x:c r="G2998" t="str">
        <x:v>Digital</x:v>
      </x:c>
      <x:c r="H2998" s="60" t="n">
        <x:v>8027</x:v>
      </x:c>
      <x:c r="I2998" s="60" t="n">
        <x:v>675.58</x:v>
      </x:c>
      <x:c r="J2998" s="32" t="n">
        <x:v>0.349</x:v>
      </x:c>
      <x:c r="K2998" s="32" t="n">
        <x:v>0.694</x:v>
      </x:c>
      <x:c r="L2998" t="n">
        <x:v>0</x:v>
      </x:c>
      <x:c r="M2998" t="n">
        <x:v>7</x:v>
      </x:c>
      <x:c r="N2998" s="32" t="n">
        <x:v>0.109</x:v>
      </x:c>
    </x:row>
    <x:row r="2999">
      <x:c r="A2999" t="str">
        <x:v>C02998</x:v>
      </x:c>
      <x:c r="B2999" t="n">
        <x:v>30</x:v>
      </x:c>
      <x:c r="C2999" s="30" t="n">
        <x:v>64599</x:v>
      </x:c>
      <x:c r="D2999" t="n">
        <x:v>704</x:v>
      </x:c>
      <x:c r="E2999" t="n">
        <x:v>46</x:v>
      </x:c>
      <x:c r="F2999" t="str">
        <x:v> Classic</x:v>
      </x:c>
      <x:c r="G2999" t="str">
        <x:v>Digital</x:v>
      </x:c>
      <x:c r="H2999" s="60" t="n">
        <x:v>6486</x:v>
      </x:c>
      <x:c r="I2999" s="60" t="n">
        <x:v>1106</x:v>
      </x:c>
      <x:c r="J2999" s="32" t="n">
        <x:v>0.352</x:v>
      </x:c>
      <x:c r="K2999" s="32" t="n">
        <x:v>0.622</x:v>
      </x:c>
      <x:c r="L2999" t="n">
        <x:v>0</x:v>
      </x:c>
      <x:c r="M2999" t="str"/>
      <x:c r="N2999" s="32" t="n">
        <x:v>0.02</x:v>
      </x:c>
    </x:row>
    <x:row r="3000">
      <x:c r="A3000" t="str">
        <x:v>C02999</x:v>
      </x:c>
      <x:c r="B3000" t="n">
        <x:v>48</x:v>
      </x:c>
      <x:c r="C3000" s="30" t="n">
        <x:v>52443</x:v>
      </x:c>
      <x:c r="D3000" t="n">
        <x:v>567</x:v>
      </x:c>
      <x:c r="E3000" t="n">
        <x:v>54</x:v>
      </x:c>
      <x:c r="F3000" t="str">
        <x:v>Classic</x:v>
      </x:c>
      <x:c r="G3000" t="str">
        <x:v>Digital</x:v>
      </x:c>
      <x:c r="H3000" s="60" t="n">
        <x:v>5014</x:v>
      </x:c>
      <x:c r="I3000" s="60" t="n">
        <x:v>601.17</x:v>
      </x:c>
      <x:c r="J3000" s="32" t="n">
        <x:v>0.583</x:v>
      </x:c>
      <x:c r="K3000" s="32" t="n">
        <x:v>0.613</x:v>
      </x:c>
      <x:c r="L3000" t="n">
        <x:v>0</x:v>
      </x:c>
      <x:c r="M3000" t="n">
        <x:v>7</x:v>
      </x:c>
      <x:c r="N3000" s="32" t="n">
        <x:v>0.114</x:v>
      </x:c>
    </x:row>
    <x:row r="3001">
      <x:c r="A3001" t="str">
        <x:v>C03000</x:v>
      </x:c>
      <x:c r="B3001" t="n">
        <x:v>47</x:v>
      </x:c>
      <x:c r="C3001" s="30" t="n">
        <x:v>113414</x:v>
      </x:c>
      <x:c r="D3001" t="n">
        <x:v>782</x:v>
      </x:c>
      <x:c r="E3001" t="n">
        <x:v>36</x:v>
      </x:c>
      <x:c r="F3001" t="str">
        <x:v>Classic</x:v>
      </x:c>
      <x:c r="G3001" t="str">
        <x:v>Partner</x:v>
      </x:c>
      <x:c r="H3001" s="60" t="n">
        <x:v>14643</x:v>
      </x:c>
      <x:c r="I3001" s="60" t="n">
        <x:v>2195.01</x:v>
      </x:c>
      <x:c r="J3001" s="32" t="n">
        <x:v>0.138</x:v>
      </x:c>
      <x:c r="K3001" s="32" t="n">
        <x:v>1</x:v>
      </x:c>
      <x:c r="L3001" t="n">
        <x:v>0</x:v>
      </x:c>
      <x:c r="M3001" t="n">
        <x:v>7</x:v>
      </x:c>
      <x:c r="N3001" s="32" t="n">
        <x:v>0.124</x:v>
      </x:c>
    </x:row>
  </x:sheetData>
  <x:pageMargins left="0.7" right="0.7" top="0.75" bottom="0.75" header="0.3" footer="0.3"/>
  <x:tableParts count="1">
    <x:tablePart xmlns:r="http://schemas.openxmlformats.org/officeDocument/2006/relationships" r:id="R602fb859a5ec4282"/>
  </x:tableParts>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7" hidden="0" customWidth="1"/>
    <x:col min="7" max="7" width="17" hidden="0" customWidth="1"/>
    <x:col min="8" max="8" width="14" hidden="0" customWidth="1"/>
    <x:col min="9" max="9" width="14" hidden="0" customWidth="1"/>
    <x:col min="10" max="10" width="14" hidden="0" customWidth="1"/>
    <x:col min="11" max="11" width="14" hidden="0" customWidth="1"/>
    <x:col min="12" max="12" width="14" hidden="0" customWidth="1"/>
    <x:col min="13" max="13" width="20"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s>
  <x:sheetData>
    <x:row r="1">
      <x:c r="A1" s="63" t="str">
        <x:v>Customer_ID</x:v>
      </x:c>
      <x:c r="B1" s="63" t="str">
        <x:v>Age</x:v>
      </x:c>
      <x:c r="C1" s="63" t="str">
        <x:v>Annual_Income</x:v>
      </x:c>
      <x:c r="D1" s="63" t="str">
        <x:v>Credit_Score</x:v>
      </x:c>
      <x:c r="E1" s="63" t="str">
        <x:v>Tenure_Months</x:v>
      </x:c>
      <x:c r="F1" s="63" t="str">
        <x:v>Card_Tier_Clean</x:v>
      </x:c>
      <x:c r="G1" s="63" t="str">
        <x:v>Channel_Clean</x:v>
      </x:c>
      <x:c r="H1" s="63" t="str">
        <x:v>Credit_Limit</x:v>
      </x:c>
      <x:c r="I1" s="63" t="str">
        <x:v>Avg_Monthly_Spend</x:v>
      </x:c>
      <x:c r="J1" s="63" t="str">
        <x:v>Utilization_Rate</x:v>
      </x:c>
      <x:c r="K1" s="63" t="str">
        <x:v>Avg_Payment_Ratio</x:v>
      </x:c>
      <x:c r="L1" s="63" t="str">
        <x:v>Delinq_30D_Count</x:v>
      </x:c>
      <x:c r="M1" s="63" t="str">
        <x:v>Satisfaction_Score_Clean</x:v>
      </x:c>
      <x:c r="N1" s="63" t="str">
        <x:v>Churn_Risk</x:v>
      </x:c>
      <x:c r="O1" s="63" t="str">
        <x:v>Risk_Band</x:v>
      </x:c>
      <x:c r="P1" s="63" t="str">
        <x:v>Annual_Fee</x:v>
      </x:c>
      <x:c r="Q1" s="63" t="str">
        <x:v>APR</x:v>
      </x:c>
      <x:c r="R1" s="63" t="str">
        <x:v>Interchange_Rate</x:v>
      </x:c>
      <x:c r="S1" s="63" t="str">
        <x:v>Rewards_Rate</x:v>
      </x:c>
      <x:c r="T1" s="63" t="str">
        <x:v>Expected_Loss_Rate</x:v>
      </x:c>
      <x:c r="U1" s="63" t="str">
        <x:v>Base_Service_Cost</x:v>
      </x:c>
      <x:c r="V1" s="63" t="str">
        <x:v>Annual_Spend</x:v>
      </x:c>
      <x:c r="W1" s="63" t="str">
        <x:v>Interest_Revenue</x:v>
      </x:c>
      <x:c r="X1" s="63" t="str">
        <x:v>Interchange_Revenue</x:v>
      </x:c>
      <x:c r="Y1" s="63" t="str">
        <x:v>Rewards_Cost</x:v>
      </x:c>
      <x:c r="Z1" s="63" t="str">
        <x:v>Expected_Credit_Loss</x:v>
      </x:c>
      <x:c r="AA1" s="63" t="str">
        <x:v>Net_Annual_Contribution</x:v>
      </x:c>
      <x:c r="AB1" s="63" t="str">
        <x:v>Contribution_Margin</x:v>
      </x:c>
      <x:c r="AC1" s="63" t="str">
        <x:v>Growth_Score</x:v>
      </x:c>
      <x:c r="AD1" s="63" t="str">
        <x:v>Growth_Segment</x:v>
      </x:c>
      <x:c r="AE1" s="63" t="str">
        <x:v>Expected_Churn_Loss</x:v>
      </x:c>
      <x:c r="AF1" s="63" t="str">
        <x:v>Retention_Priority</x:v>
      </x:c>
    </x:row>
    <x:row r="2">
      <x:c r="A2" t="str">
        <x:f>'Raw_Data'!A2</x:f>
        <x:v>C00001</x:v>
      </x:c>
      <x:c r="B2" t="n">
        <x:f>'Raw_Data'!B2</x:f>
        <x:v>39</x:v>
      </x:c>
      <x:c r="C2" s="30" t="n">
        <x:f>'Raw_Data'!C2</x:f>
        <x:v>57574</x:v>
      </x:c>
      <x:c r="D2" t="n">
        <x:f>'Raw_Data'!D2</x:f>
        <x:v>668</x:v>
      </x:c>
      <x:c r="E2" t="n">
        <x:f>'Raw_Data'!E2</x:f>
        <x:v>75</x:v>
      </x:c>
      <x:c r="F2" t="str">
        <x:f>PROPER(TRIM('Raw_Data'!F2))</x:f>
        <x:v>Classic</x:v>
      </x:c>
      <x:c r="G2" t="str">
        <x:f>PROPER(TRIM('Raw_Data'!G2))</x:f>
        <x:v>Branch</x:v>
      </x:c>
      <x:c r="H2" s="60" t="n">
        <x:f>'Raw_Data'!H2</x:f>
        <x:v>4845</x:v>
      </x:c>
      <x:c r="I2" s="60" t="n">
        <x:f>'Raw_Data'!I2</x:f>
        <x:v>433.59</x:v>
      </x:c>
      <x:c r="J2" s="32" t="n">
        <x:f>'Raw_Data'!J2</x:f>
        <x:v>0.519</x:v>
      </x:c>
      <x:c r="K2" s="32" t="n">
        <x:f>'Raw_Data'!K2</x:f>
        <x:v>0.755</x:v>
      </x:c>
      <x:c r="L2" t="n">
        <x:f>'Raw_Data'!L2</x:f>
        <x:v>0</x:v>
      </x:c>
      <x:c r="M2" t="n">
        <x:f>IF('Raw_Data'!M2="",Assumptions!$B$15,'Raw_Data'!M2)</x:f>
        <x:v>7</x:v>
      </x:c>
      <x:c r="N2" s="32" t="n">
        <x:f>'Raw_Data'!N2</x:f>
        <x:v>0.069</x:v>
      </x:c>
      <x:c r="O2" t="str">
        <x:f>IF(OR(D2&lt;620,L2&gt;=2,J2&gt;0.9),"High",IF(OR(D2&lt;700,L2=1,J2&gt;0.75),"Medium","Low"))</x:f>
        <x:v>Medium</x:v>
      </x:c>
      <x:c r="P2" s="30" t="n">
        <x:f>XLOOKUP(F2,Assumptions!$A$4:$A$6,Assumptions!$B$4:$B$6)</x:f>
        <x:v>0</x:v>
      </x:c>
      <x:c r="Q2" s="32" t="n">
        <x:f>XLOOKUP(F2,Assumptions!$A$4:$A$6,Assumptions!$C$4:$C$6)</x:f>
        <x:v>0.229</x:v>
      </x:c>
      <x:c r="R2" s="32" t="n">
        <x:f>XLOOKUP(F2,Assumptions!$A$4:$A$6,Assumptions!$D$4:$D$6)</x:f>
        <x:v>0.015</x:v>
      </x:c>
      <x:c r="S2" s="32" t="n">
        <x:f>XLOOKUP(F2,Assumptions!$A$4:$A$6,Assumptions!$E$4:$E$6)</x:f>
        <x:v>0.0075</x:v>
      </x:c>
      <x:c r="T2" s="32" t="n">
        <x:f>XLOOKUP(O2,Assumptions!$H$4:$H$6,Assumptions!$I$4:$I$6)</x:f>
        <x:v>0.012</x:v>
      </x:c>
      <x:c r="U2" s="30" t="n">
        <x:f>XLOOKUP(F2,Assumptions!$A$4:$A$6,Assumptions!$F$4:$F$6)</x:f>
        <x:v>60</x:v>
      </x:c>
      <x:c r="V2" s="60" t="n">
        <x:f>I2*12</x:f>
        <x:v>5203.08</x:v>
      </x:c>
      <x:c r="W2" s="60" t="n">
        <x:f>H2*J2*(1-K2)*Q2</x:f>
        <x:v>141.07910827500004</x:v>
      </x:c>
      <x:c r="X2" s="60" t="n">
        <x:f>V2*R2</x:f>
        <x:v>78.0462</x:v>
      </x:c>
      <x:c r="Y2" s="60" t="n">
        <x:f>V2*S2</x:f>
        <x:v>39.0231</x:v>
      </x:c>
      <x:c r="Z2" s="60" t="n">
        <x:f>H2*J2*T2</x:f>
        <x:v>30.174660000000003</x:v>
      </x:c>
      <x:c r="AA2" s="60" t="n">
        <x:f>P2+W2+X2-Y2-Z2-U2</x:f>
        <x:v>89.92754827500005</x:v>
      </x:c>
      <x:c r="AB2" s="32" t="n">
        <x:f>IFERROR(AA2/(P2+W2+X2),0)</x:f>
        <x:v>0.4103932539008314</x:v>
      </x:c>
      <x:c r="AC2" t="n">
        <x:f>IF(O2="High",0,IF(I2&gt;=1800,3,IF(I2&gt;=900,2,1))+IF(K2&gt;=0.9,2,IF(K2&gt;=0.75,1,0))+IF(J2&lt;=0.7,2,IF(J2&lt;=0.85,1,0))+IF(M2&gt;=8,1,0))</x:f>
        <x:v>4</x:v>
      </x:c>
      <x:c r="AD2" t="str">
        <x:f>IF(AND(O2&lt;&gt;"High",AC2&gt;=Assumptions!$B$10,AA2&gt;0),"Priority Growth",IF(AND(O2="Low",AA2&gt;0),"Maintain","Watch"))</x:f>
        <x:v>Watch</x:v>
      </x:c>
      <x:c r="AE2" s="60" t="n">
        <x:f>MAX(AA2,0)*N2</x:f>
        <x:v>6.2050008309750035</x:v>
      </x:c>
      <x:c r="AF2" t="str">
        <x:f>IF(AND(AA2&gt;=Assumptions!$B$11,O2&lt;&gt;"High",OR(N2&gt;=Assumptions!$B$12,M2&lt;=6)),"High","Standard")</x:f>
        <x:v>Standard</x:v>
      </x:c>
    </x:row>
    <x:row r="3">
      <x:c r="A3" t="str">
        <x:f>'Raw_Data'!A3</x:f>
        <x:v>C00002</x:v>
      </x:c>
      <x:c r="B3" t="n">
        <x:f>'Raw_Data'!B3</x:f>
        <x:v>29</x:v>
      </x:c>
      <x:c r="C3" s="30" t="n">
        <x:f>'Raw_Data'!C3</x:f>
        <x:v>62653</x:v>
      </x:c>
      <x:c r="D3" t="n">
        <x:f>'Raw_Data'!D3</x:f>
        <x:v>766</x:v>
      </x:c>
      <x:c r="E3" t="n">
        <x:f>'Raw_Data'!E3</x:f>
        <x:v>56</x:v>
      </x:c>
      <x:c r="F3" t="str">
        <x:f>PROPER(TRIM('Raw_Data'!F3))</x:f>
        <x:v>Gold</x:v>
      </x:c>
      <x:c r="G3" t="str">
        <x:f>PROPER(TRIM('Raw_Data'!G3))</x:f>
        <x:v>Digital</x:v>
      </x:c>
      <x:c r="H3" s="60" t="n">
        <x:f>'Raw_Data'!H3</x:f>
        <x:v>14198</x:v>
      </x:c>
      <x:c r="I3" s="60" t="n">
        <x:f>'Raw_Data'!I3</x:f>
        <x:v>1203.08</x:v>
      </x:c>
      <x:c r="J3" s="32" t="n">
        <x:f>'Raw_Data'!J3</x:f>
        <x:v>0.312</x:v>
      </x:c>
      <x:c r="K3" s="32" t="n">
        <x:f>'Raw_Data'!K3</x:f>
        <x:v>0.775</x:v>
      </x:c>
      <x:c r="L3" t="n">
        <x:f>'Raw_Data'!L3</x:f>
        <x:v>0</x:v>
      </x:c>
      <x:c r="M3" t="n">
        <x:f>IF('Raw_Data'!M3="",Assumptions!$B$15,'Raw_Data'!M3)</x:f>
        <x:v>8</x:v>
      </x:c>
      <x:c r="N3" s="32" t="n">
        <x:f>'Raw_Data'!N3</x:f>
        <x:v>0.073</x:v>
      </x:c>
      <x:c r="O3" t="str">
        <x:f>IF(OR(D3&lt;620,L3&gt;=2,J3&gt;0.9),"High",IF(OR(D3&lt;700,L3=1,J3&gt;0.75),"Medium","Low"))</x:f>
        <x:v>Low</x:v>
      </x:c>
      <x:c r="P3" s="30" t="n">
        <x:f>XLOOKUP(F3,Assumptions!$A$4:$A$6,Assumptions!$B$4:$B$6)</x:f>
        <x:v>95</x:v>
      </x:c>
      <x:c r="Q3" s="32" t="n">
        <x:f>XLOOKUP(F3,Assumptions!$A$4:$A$6,Assumptions!$C$4:$C$6)</x:f>
        <x:v>0.219</x:v>
      </x:c>
      <x:c r="R3" s="32" t="n">
        <x:f>XLOOKUP(F3,Assumptions!$A$4:$A$6,Assumptions!$D$4:$D$6)</x:f>
        <x:v>0.016</x:v>
      </x:c>
      <x:c r="S3" s="32" t="n">
        <x:f>XLOOKUP(F3,Assumptions!$A$4:$A$6,Assumptions!$E$4:$E$6)</x:f>
        <x:v>0.01</x:v>
      </x:c>
      <x:c r="T3" s="32" t="n">
        <x:f>XLOOKUP(O3,Assumptions!$H$4:$H$6,Assumptions!$I$4:$I$6)</x:f>
        <x:v>0.0035</x:v>
      </x:c>
      <x:c r="U3" s="30" t="n">
        <x:f>XLOOKUP(F3,Assumptions!$A$4:$A$6,Assumptions!$F$4:$F$6)</x:f>
        <x:v>90</x:v>
      </x:c>
      <x:c r="V3" s="60" t="n">
        <x:f>I3*12</x:f>
        <x:v>14436.96</x:v>
      </x:c>
      <x:c r="W3" s="60" t="n">
        <x:f>H3*J3*(1-K3)*Q3</x:f>
        <x:v>218.2772124</x:v>
      </x:c>
      <x:c r="X3" s="60" t="n">
        <x:f>V3*R3</x:f>
        <x:v>230.99136</x:v>
      </x:c>
      <x:c r="Y3" s="60" t="n">
        <x:f>V3*S3</x:f>
        <x:v>144.3696</x:v>
      </x:c>
      <x:c r="Z3" s="60" t="n">
        <x:f>H3*J3*T3</x:f>
        <x:v>15.504216</x:v>
      </x:c>
      <x:c r="AA3" s="60" t="n">
        <x:f>P3+W3+X3-Y3-Z3-U3</x:f>
        <x:v>294.39475640000006</x:v>
      </x:c>
      <x:c r="AB3" s="32" t="n">
        <x:f>IFERROR(AA3/(P3+W3+X3),0)</x:f>
        <x:v>0.5408997897891487</x:v>
      </x:c>
      <x:c r="AC3" t="n">
        <x:f>IF(O3="High",0,IF(I3&gt;=1800,3,IF(I3&gt;=900,2,1))+IF(K3&gt;=0.9,2,IF(K3&gt;=0.75,1,0))+IF(J3&lt;=0.7,2,IF(J3&lt;=0.85,1,0))+IF(M3&gt;=8,1,0))</x:f>
        <x:v>6</x:v>
      </x:c>
      <x:c r="AD3" t="str">
        <x:f>IF(AND(O3&lt;&gt;"High",AC3&gt;=Assumptions!$B$10,AA3&gt;0),"Priority Growth",IF(AND(O3="Low",AA3&gt;0),"Maintain","Watch"))</x:f>
        <x:v>Priority Growth</x:v>
      </x:c>
      <x:c r="AE3" s="60" t="n">
        <x:f>MAX(AA3,0)*N3</x:f>
        <x:v>21.490817217200004</x:v>
      </x:c>
      <x:c r="AF3" t="str">
        <x:f>IF(AND(AA3&gt;=Assumptions!$B$11,O3&lt;&gt;"High",OR(N3&gt;=Assumptions!$B$12,M3&lt;=6)),"High","Standard")</x:f>
        <x:v>Standard</x:v>
      </x:c>
    </x:row>
    <x:row r="4">
      <x:c r="A4" t="str">
        <x:f>'Raw_Data'!A4</x:f>
        <x:v>C00003</x:v>
      </x:c>
      <x:c r="B4" t="n">
        <x:f>'Raw_Data'!B4</x:f>
        <x:v>21</x:v>
      </x:c>
      <x:c r="C4" s="30" t="n">
        <x:f>'Raw_Data'!C4</x:f>
        <x:v>48073</x:v>
      </x:c>
      <x:c r="D4" t="n">
        <x:f>'Raw_Data'!D4</x:f>
        <x:v>706</x:v>
      </x:c>
      <x:c r="E4" t="n">
        <x:f>'Raw_Data'!E4</x:f>
        <x:v>64</x:v>
      </x:c>
      <x:c r="F4" t="str">
        <x:f>PROPER(TRIM('Raw_Data'!F4))</x:f>
        <x:v>Gold</x:v>
      </x:c>
      <x:c r="G4" t="str">
        <x:f>PROPER(TRIM('Raw_Data'!G4))</x:f>
        <x:v>Branch</x:v>
      </x:c>
      <x:c r="H4" s="60" t="n">
        <x:f>'Raw_Data'!H4</x:f>
        <x:v>6737</x:v>
      </x:c>
      <x:c r="I4" s="60" t="n">
        <x:f>'Raw_Data'!I4</x:f>
        <x:v>814.05</x:v>
      </x:c>
      <x:c r="J4" s="32" t="n">
        <x:f>'Raw_Data'!J4</x:f>
        <x:v>0.351</x:v>
      </x:c>
      <x:c r="K4" s="32" t="n">
        <x:f>'Raw_Data'!K4</x:f>
        <x:v>0.726</x:v>
      </x:c>
      <x:c r="L4" t="n">
        <x:f>'Raw_Data'!L4</x:f>
        <x:v>0</x:v>
      </x:c>
      <x:c r="M4" t="n">
        <x:f>IF('Raw_Data'!M4="",Assumptions!$B$15,'Raw_Data'!M4)</x:f>
        <x:v>9</x:v>
      </x:c>
      <x:c r="N4" s="32" t="n">
        <x:f>'Raw_Data'!N4</x:f>
        <x:v>0.078</x:v>
      </x:c>
      <x:c r="O4" t="str">
        <x:f>IF(OR(D4&lt;620,L4&gt;=2,J4&gt;0.9),"High",IF(OR(D4&lt;700,L4=1,J4&gt;0.75),"Medium","Low"))</x:f>
        <x:v>Low</x:v>
      </x:c>
      <x:c r="P4" s="30" t="n">
        <x:f>XLOOKUP(F4,Assumptions!$A$4:$A$6,Assumptions!$B$4:$B$6)</x:f>
        <x:v>95</x:v>
      </x:c>
      <x:c r="Q4" s="32" t="n">
        <x:f>XLOOKUP(F4,Assumptions!$A$4:$A$6,Assumptions!$C$4:$C$6)</x:f>
        <x:v>0.219</x:v>
      </x:c>
      <x:c r="R4" s="32" t="n">
        <x:f>XLOOKUP(F4,Assumptions!$A$4:$A$6,Assumptions!$D$4:$D$6)</x:f>
        <x:v>0.016</x:v>
      </x:c>
      <x:c r="S4" s="32" t="n">
        <x:f>XLOOKUP(F4,Assumptions!$A$4:$A$6,Assumptions!$E$4:$E$6)</x:f>
        <x:v>0.01</x:v>
      </x:c>
      <x:c r="T4" s="32" t="n">
        <x:f>XLOOKUP(O4,Assumptions!$H$4:$H$6,Assumptions!$I$4:$I$6)</x:f>
        <x:v>0.0035</x:v>
      </x:c>
      <x:c r="U4" s="30" t="n">
        <x:f>XLOOKUP(F4,Assumptions!$A$4:$A$6,Assumptions!$F$4:$F$6)</x:f>
        <x:v>90</x:v>
      </x:c>
      <x:c r="V4" s="60" t="n">
        <x:f>I4*12</x:f>
        <x:v>9768.599999999999</x:v>
      </x:c>
      <x:c r="W4" s="60" t="n">
        <x:f>H4*J4*(1-K4)*Q4</x:f>
        <x:v>141.89540812200002</x:v>
      </x:c>
      <x:c r="X4" s="60" t="n">
        <x:f>V4*R4</x:f>
        <x:v>156.2976</x:v>
      </x:c>
      <x:c r="Y4" s="60" t="n">
        <x:f>V4*S4</x:f>
        <x:v>97.68599999999999</x:v>
      </x:c>
      <x:c r="Z4" s="60" t="n">
        <x:f>H4*J4*T4</x:f>
        <x:v>8.2764045</x:v>
      </x:c>
      <x:c r="AA4" s="60" t="n">
        <x:f>P4+W4+X4-Y4-Z4-U4</x:f>
        <x:v>197.23060362200005</x:v>
      </x:c>
      <x:c r="AB4" s="32" t="n">
        <x:f>IFERROR(AA4/(P4+W4+X4),0)</x:f>
        <x:v>0.5016126928706811</x:v>
      </x:c>
      <x:c r="AC4" t="n">
        <x:f>IF(O4="High",0,IF(I4&gt;=1800,3,IF(I4&gt;=900,2,1))+IF(K4&gt;=0.9,2,IF(K4&gt;=0.75,1,0))+IF(J4&lt;=0.7,2,IF(J4&lt;=0.85,1,0))+IF(M4&gt;=8,1,0))</x:f>
        <x:v>4</x:v>
      </x:c>
      <x:c r="AD4" t="str">
        <x:f>IF(AND(O4&lt;&gt;"High",AC4&gt;=Assumptions!$B$10,AA4&gt;0),"Priority Growth",IF(AND(O4="Low",AA4&gt;0),"Maintain","Watch"))</x:f>
        <x:v>Maintain</x:v>
      </x:c>
      <x:c r="AE4" s="60" t="n">
        <x:f>MAX(AA4,0)*N4</x:f>
        <x:v>15.383987082516004</x:v>
      </x:c>
      <x:c r="AF4" t="str">
        <x:f>IF(AND(AA4&gt;=Assumptions!$B$11,O4&lt;&gt;"High",OR(N4&gt;=Assumptions!$B$12,M4&lt;=6)),"High","Standard")</x:f>
        <x:v>Standard</x:v>
      </x:c>
    </x:row>
    <x:row r="5">
      <x:c r="A5" t="str">
        <x:f>'Raw_Data'!A5</x:f>
        <x:v>C00004</x:v>
      </x:c>
      <x:c r="B5" t="n">
        <x:f>'Raw_Data'!B5</x:f>
        <x:v>37</x:v>
      </x:c>
      <x:c r="C5" s="30" t="n">
        <x:f>'Raw_Data'!C5</x:f>
        <x:v>86532</x:v>
      </x:c>
      <x:c r="D5" t="n">
        <x:f>'Raw_Data'!D5</x:f>
        <x:v>697</x:v>
      </x:c>
      <x:c r="E5" t="n">
        <x:f>'Raw_Data'!E5</x:f>
        <x:v>125</x:v>
      </x:c>
      <x:c r="F5" t="str">
        <x:f>PROPER(TRIM('Raw_Data'!F5))</x:f>
        <x:v>Gold</x:v>
      </x:c>
      <x:c r="G5" t="str">
        <x:f>PROPER(TRIM('Raw_Data'!G5))</x:f>
        <x:v>Branch</x:v>
      </x:c>
      <x:c r="H5" s="60" t="n">
        <x:f>'Raw_Data'!H5</x:f>
        <x:v>14953</x:v>
      </x:c>
      <x:c r="I5" s="60" t="n">
        <x:f>'Raw_Data'!I5</x:f>
        <x:v>1468.77</x:v>
      </x:c>
      <x:c r="J5" s="32" t="n">
        <x:f>'Raw_Data'!J5</x:f>
        <x:v>0.426</x:v>
      </x:c>
      <x:c r="K5" s="32" t="n">
        <x:f>'Raw_Data'!K5</x:f>
        <x:v>0.722</x:v>
      </x:c>
      <x:c r="L5" t="n">
        <x:f>'Raw_Data'!L5</x:f>
        <x:v>0</x:v>
      </x:c>
      <x:c r="M5" t="n">
        <x:f>IF('Raw_Data'!M5="",Assumptions!$B$15,'Raw_Data'!M5)</x:f>
        <x:v>9</x:v>
      </x:c>
      <x:c r="N5" s="32" t="n">
        <x:f>'Raw_Data'!N5</x:f>
        <x:v>0.02</x:v>
      </x:c>
      <x:c r="O5" t="str">
        <x:f>IF(OR(D5&lt;620,L5&gt;=2,J5&gt;0.9),"High",IF(OR(D5&lt;700,L5=1,J5&gt;0.75),"Medium","Low"))</x:f>
        <x:v>Medium</x:v>
      </x:c>
      <x:c r="P5" s="30" t="n">
        <x:f>XLOOKUP(F5,Assumptions!$A$4:$A$6,Assumptions!$B$4:$B$6)</x:f>
        <x:v>95</x:v>
      </x:c>
      <x:c r="Q5" s="32" t="n">
        <x:f>XLOOKUP(F5,Assumptions!$A$4:$A$6,Assumptions!$C$4:$C$6)</x:f>
        <x:v>0.219</x:v>
      </x:c>
      <x:c r="R5" s="32" t="n">
        <x:f>XLOOKUP(F5,Assumptions!$A$4:$A$6,Assumptions!$D$4:$D$6)</x:f>
        <x:v>0.016</x:v>
      </x:c>
      <x:c r="S5" s="32" t="n">
        <x:f>XLOOKUP(F5,Assumptions!$A$4:$A$6,Assumptions!$E$4:$E$6)</x:f>
        <x:v>0.01</x:v>
      </x:c>
      <x:c r="T5" s="32" t="n">
        <x:f>XLOOKUP(O5,Assumptions!$H$4:$H$6,Assumptions!$I$4:$I$6)</x:f>
        <x:v>0.012</x:v>
      </x:c>
      <x:c r="U5" s="30" t="n">
        <x:f>XLOOKUP(F5,Assumptions!$A$4:$A$6,Assumptions!$F$4:$F$6)</x:f>
        <x:v>90</x:v>
      </x:c>
      <x:c r="V5" s="60" t="n">
        <x:f>I5*12</x:f>
        <x:v>17625.239999999998</x:v>
      </x:c>
      <x:c r="W5" s="60" t="n">
        <x:f>H5*J5*(1-K5)*Q5</x:f>
        <x:v>387.817000596</x:v>
      </x:c>
      <x:c r="X5" s="60" t="n">
        <x:f>V5*R5</x:f>
        <x:v>282.00383999999997</x:v>
      </x:c>
      <x:c r="Y5" s="60" t="n">
        <x:f>V5*S5</x:f>
        <x:v>176.2524</x:v>
      </x:c>
      <x:c r="Z5" s="60" t="n">
        <x:f>H5*J5*T5</x:f>
        <x:v>76.439736</x:v>
      </x:c>
      <x:c r="AA5" s="60" t="n">
        <x:f>P5+W5+X5-Y5-Z5-U5</x:f>
        <x:v>422.1287045959999</x:v>
      </x:c>
      <x:c r="AB5" s="32" t="n">
        <x:f>IFERROR(AA5/(P5+W5+X5),0)</x:f>
        <x:v>0.5519314879901138</x:v>
      </x:c>
      <x:c r="AC5" t="n">
        <x:f>IF(O5="High",0,IF(I5&gt;=1800,3,IF(I5&gt;=900,2,1))+IF(K5&gt;=0.9,2,IF(K5&gt;=0.75,1,0))+IF(J5&lt;=0.7,2,IF(J5&lt;=0.85,1,0))+IF(M5&gt;=8,1,0))</x:f>
        <x:v>5</x:v>
      </x:c>
      <x:c r="AD5" t="str">
        <x:f>IF(AND(O5&lt;&gt;"High",AC5&gt;=Assumptions!$B$10,AA5&gt;0),"Priority Growth",IF(AND(O5="Low",AA5&gt;0),"Maintain","Watch"))</x:f>
        <x:v>Watch</x:v>
      </x:c>
      <x:c r="AE5" s="60" t="n">
        <x:f>MAX(AA5,0)*N5</x:f>
        <x:v>8.44257409192</x:v>
      </x:c>
      <x:c r="AF5" t="str">
        <x:f>IF(AND(AA5&gt;=Assumptions!$B$11,O5&lt;&gt;"High",OR(N5&gt;=Assumptions!$B$12,M5&lt;=6)),"High","Standard")</x:f>
        <x:v>Standard</x:v>
      </x:c>
    </x:row>
    <x:row r="6">
      <x:c r="A6" t="str">
        <x:f>'Raw_Data'!A6</x:f>
        <x:v>C00005</x:v>
      </x:c>
      <x:c r="B6" t="n">
        <x:f>'Raw_Data'!B6</x:f>
        <x:v>51</x:v>
      </x:c>
      <x:c r="C6" s="30" t="n">
        <x:f>'Raw_Data'!C6</x:f>
        <x:v>81258</x:v>
      </x:c>
      <x:c r="D6" t="n">
        <x:f>'Raw_Data'!D6</x:f>
        <x:v>752</x:v>
      </x:c>
      <x:c r="E6" t="n">
        <x:f>'Raw_Data'!E6</x:f>
        <x:v>55</x:v>
      </x:c>
      <x:c r="F6" t="str">
        <x:f>PROPER(TRIM('Raw_Data'!F6))</x:f>
        <x:v>Gold</x:v>
      </x:c>
      <x:c r="G6" t="str">
        <x:f>PROPER(TRIM('Raw_Data'!G6))</x:f>
        <x:v>Digital</x:v>
      </x:c>
      <x:c r="H6" s="60" t="n">
        <x:f>'Raw_Data'!H6</x:f>
        <x:v>16675</x:v>
      </x:c>
      <x:c r="I6" s="60" t="n">
        <x:f>'Raw_Data'!I6</x:f>
        <x:v>1635.51</x:v>
      </x:c>
      <x:c r="J6" s="32" t="n">
        <x:f>'Raw_Data'!J6</x:f>
        <x:v>0.186</x:v>
      </x:c>
      <x:c r="K6" s="32" t="n">
        <x:f>'Raw_Data'!K6</x:f>
        <x:v>0.823</x:v>
      </x:c>
      <x:c r="L6" t="n">
        <x:f>'Raw_Data'!L6</x:f>
        <x:v>0</x:v>
      </x:c>
      <x:c r="M6" t="n">
        <x:f>IF('Raw_Data'!M6="",Assumptions!$B$15,'Raw_Data'!M6)</x:f>
        <x:v>8</x:v>
      </x:c>
      <x:c r="N6" s="32" t="n">
        <x:f>'Raw_Data'!N6</x:f>
        <x:v>0.092</x:v>
      </x:c>
      <x:c r="O6" t="str">
        <x:f>IF(OR(D6&lt;620,L6&gt;=2,J6&gt;0.9),"High",IF(OR(D6&lt;700,L6=1,J6&gt;0.75),"Medium","Low"))</x:f>
        <x:v>Low</x:v>
      </x:c>
      <x:c r="P6" s="30" t="n">
        <x:f>XLOOKUP(F6,Assumptions!$A$4:$A$6,Assumptions!$B$4:$B$6)</x:f>
        <x:v>95</x:v>
      </x:c>
      <x:c r="Q6" s="32" t="n">
        <x:f>XLOOKUP(F6,Assumptions!$A$4:$A$6,Assumptions!$C$4:$C$6)</x:f>
        <x:v>0.219</x:v>
      </x:c>
      <x:c r="R6" s="32" t="n">
        <x:f>XLOOKUP(F6,Assumptions!$A$4:$A$6,Assumptions!$D$4:$D$6)</x:f>
        <x:v>0.016</x:v>
      </x:c>
      <x:c r="S6" s="32" t="n">
        <x:f>XLOOKUP(F6,Assumptions!$A$4:$A$6,Assumptions!$E$4:$E$6)</x:f>
        <x:v>0.01</x:v>
      </x:c>
      <x:c r="T6" s="32" t="n">
        <x:f>XLOOKUP(O6,Assumptions!$H$4:$H$6,Assumptions!$I$4:$I$6)</x:f>
        <x:v>0.0035</x:v>
      </x:c>
      <x:c r="U6" s="30" t="n">
        <x:f>XLOOKUP(F6,Assumptions!$A$4:$A$6,Assumptions!$F$4:$F$6)</x:f>
        <x:v>90</x:v>
      </x:c>
      <x:c r="V6" s="60" t="n">
        <x:f>I6*12</x:f>
        <x:v>19626.12</x:v>
      </x:c>
      <x:c r="W6" s="60" t="n">
        <x:f>H6*J6*(1-K6)*Q6</x:f>
        <x:v>120.22538265000004</x:v>
      </x:c>
      <x:c r="X6" s="60" t="n">
        <x:f>V6*R6</x:f>
        <x:v>314.01792</x:v>
      </x:c>
      <x:c r="Y6" s="60" t="n">
        <x:f>V6*S6</x:f>
        <x:v>196.2612</x:v>
      </x:c>
      <x:c r="Z6" s="60" t="n">
        <x:f>H6*J6*T6</x:f>
        <x:v>10.855425</x:v>
      </x:c>
      <x:c r="AA6" s="60" t="n">
        <x:f>P6+W6+X6-Y6-Z6-U6</x:f>
        <x:v>232.12667764999998</x:v>
      </x:c>
      <x:c r="AB6" s="32" t="n">
        <x:f>IFERROR(AA6/(P6+W6+X6),0)</x:f>
        <x:v>0.43860106776544383</x:v>
      </x:c>
      <x:c r="AC6" t="n">
        <x:f>IF(O6="High",0,IF(I6&gt;=1800,3,IF(I6&gt;=900,2,1))+IF(K6&gt;=0.9,2,IF(K6&gt;=0.75,1,0))+IF(J6&lt;=0.7,2,IF(J6&lt;=0.85,1,0))+IF(M6&gt;=8,1,0))</x:f>
        <x:v>6</x:v>
      </x:c>
      <x:c r="AD6" t="str">
        <x:f>IF(AND(O6&lt;&gt;"High",AC6&gt;=Assumptions!$B$10,AA6&gt;0),"Priority Growth",IF(AND(O6="Low",AA6&gt;0),"Maintain","Watch"))</x:f>
        <x:v>Priority Growth</x:v>
      </x:c>
      <x:c r="AE6" s="60" t="n">
        <x:f>MAX(AA6,0)*N6</x:f>
        <x:v>21.355654343799998</x:v>
      </x:c>
      <x:c r="AF6" t="str">
        <x:f>IF(AND(AA6&gt;=Assumptions!$B$11,O6&lt;&gt;"High",OR(N6&gt;=Assumptions!$B$12,M6&lt;=6)),"High","Standard")</x:f>
        <x:v>Standard</x:v>
      </x:c>
    </x:row>
    <x:row r="7">
      <x:c r="A7" t="str">
        <x:f>'Raw_Data'!A7</x:f>
        <x:v>C00006</x:v>
      </x:c>
      <x:c r="B7" t="n">
        <x:f>'Raw_Data'!B7</x:f>
        <x:v>41</x:v>
      </x:c>
      <x:c r="C7" s="30" t="n">
        <x:f>'Raw_Data'!C7</x:f>
        <x:v>72479</x:v>
      </x:c>
      <x:c r="D7" t="n">
        <x:f>'Raw_Data'!D7</x:f>
        <x:v>605</x:v>
      </x:c>
      <x:c r="E7" t="n">
        <x:f>'Raw_Data'!E7</x:f>
        <x:v>46</x:v>
      </x:c>
      <x:c r="F7" t="str">
        <x:f>PROPER(TRIM('Raw_Data'!F7))</x:f>
        <x:v>Classic</x:v>
      </x:c>
      <x:c r="G7" t="str">
        <x:f>PROPER(TRIM('Raw_Data'!G7))</x:f>
        <x:v>Branch</x:v>
      </x:c>
      <x:c r="H7" s="60" t="n">
        <x:f>'Raw_Data'!H7</x:f>
        <x:v>1775</x:v>
      </x:c>
      <x:c r="I7" s="60" t="n">
        <x:f>'Raw_Data'!I7</x:f>
        <x:v>283.12</x:v>
      </x:c>
      <x:c r="J7" s="32" t="n">
        <x:f>'Raw_Data'!J7</x:f>
        <x:v>0.525</x:v>
      </x:c>
      <x:c r="K7" s="32" t="n">
        <x:f>'Raw_Data'!K7</x:f>
        <x:v>0.676</x:v>
      </x:c>
      <x:c r="L7" t="n">
        <x:f>'Raw_Data'!L7</x:f>
        <x:v>0</x:v>
      </x:c>
      <x:c r="M7" t="n">
        <x:f>IF('Raw_Data'!M7="",Assumptions!$B$15,'Raw_Data'!M7)</x:f>
        <x:v>7</x:v>
      </x:c>
      <x:c r="N7" s="32" t="n">
        <x:f>'Raw_Data'!N7</x:f>
        <x:v>0.103</x:v>
      </x:c>
      <x:c r="O7" t="str">
        <x:f>IF(OR(D7&lt;620,L7&gt;=2,J7&gt;0.9),"High",IF(OR(D7&lt;700,L7=1,J7&gt;0.75),"Medium","Low"))</x:f>
        <x:v>High</x:v>
      </x:c>
      <x:c r="P7" s="30" t="n">
        <x:f>XLOOKUP(F7,Assumptions!$A$4:$A$6,Assumptions!$B$4:$B$6)</x:f>
        <x:v>0</x:v>
      </x:c>
      <x:c r="Q7" s="32" t="n">
        <x:f>XLOOKUP(F7,Assumptions!$A$4:$A$6,Assumptions!$C$4:$C$6)</x:f>
        <x:v>0.229</x:v>
      </x:c>
      <x:c r="R7" s="32" t="n">
        <x:f>XLOOKUP(F7,Assumptions!$A$4:$A$6,Assumptions!$D$4:$D$6)</x:f>
        <x:v>0.015</x:v>
      </x:c>
      <x:c r="S7" s="32" t="n">
        <x:f>XLOOKUP(F7,Assumptions!$A$4:$A$6,Assumptions!$E$4:$E$6)</x:f>
        <x:v>0.0075</x:v>
      </x:c>
      <x:c r="T7" s="32" t="n">
        <x:f>XLOOKUP(O7,Assumptions!$H$4:$H$6,Assumptions!$I$4:$I$6)</x:f>
        <x:v>0.045</x:v>
      </x:c>
      <x:c r="U7" s="30" t="n">
        <x:f>XLOOKUP(F7,Assumptions!$A$4:$A$6,Assumptions!$F$4:$F$6)</x:f>
        <x:v>60</x:v>
      </x:c>
      <x:c r="V7" s="60" t="n">
        <x:f>I7*12</x:f>
        <x:v>3397.44</x:v>
      </x:c>
      <x:c r="W7" s="60" t="n">
        <x:f>H7*J7*(1-K7)*Q7</x:f>
        <x:v>69.1413975</x:v>
      </x:c>
      <x:c r="X7" s="60" t="n">
        <x:f>V7*R7</x:f>
        <x:v>50.9616</x:v>
      </x:c>
      <x:c r="Y7" s="60" t="n">
        <x:f>V7*S7</x:f>
        <x:v>25.4808</x:v>
      </x:c>
      <x:c r="Z7" s="60" t="n">
        <x:f>H7*J7*T7</x:f>
        <x:v>41.934374999999996</x:v>
      </x:c>
      <x:c r="AA7" s="60" t="n">
        <x:f>P7+W7+X7-Y7-Z7-U7</x:f>
        <x:v>-7.312177500000011</x:v>
      </x:c>
      <x:c r="AB7" s="32" t="n">
        <x:f>IFERROR(AA7/(P7+W7+X7),0)</x:f>
        <x:v>-0.060882556240946545</x:v>
      </x:c>
      <x:c r="AC7" t="n">
        <x:f>IF(O7="High",0,IF(I7&gt;=1800,3,IF(I7&gt;=900,2,1))+IF(K7&gt;=0.9,2,IF(K7&gt;=0.75,1,0))+IF(J7&lt;=0.7,2,IF(J7&lt;=0.85,1,0))+IF(M7&gt;=8,1,0))</x:f>
        <x:v>0</x:v>
      </x:c>
      <x:c r="AD7" t="str">
        <x:f>IF(AND(O7&lt;&gt;"High",AC7&gt;=Assumptions!$B$10,AA7&gt;0),"Priority Growth",IF(AND(O7="Low",AA7&gt;0),"Maintain","Watch"))</x:f>
        <x:v>Watch</x:v>
      </x:c>
      <x:c r="AE7" s="60" t="n">
        <x:f>MAX(AA7,0)*N7</x:f>
        <x:v>0</x:v>
      </x:c>
      <x:c r="AF7" t="str">
        <x:f>IF(AND(AA7&gt;=Assumptions!$B$11,O7&lt;&gt;"High",OR(N7&gt;=Assumptions!$B$12,M7&lt;=6)),"High","Standard")</x:f>
        <x:v>Standard</x:v>
      </x:c>
    </x:row>
    <x:row r="8">
      <x:c r="A8" t="str">
        <x:f>'Raw_Data'!A8</x:f>
        <x:v>C00007</x:v>
      </x:c>
      <x:c r="B8" t="n">
        <x:f>'Raw_Data'!B8</x:f>
        <x:v>35</x:v>
      </x:c>
      <x:c r="C8" s="30" t="n">
        <x:f>'Raw_Data'!C8</x:f>
        <x:v>41651</x:v>
      </x:c>
      <x:c r="D8" t="n">
        <x:f>'Raw_Data'!D8</x:f>
        <x:v>669</x:v>
      </x:c>
      <x:c r="E8" t="n">
        <x:f>'Raw_Data'!E8</x:f>
        <x:v>56</x:v>
      </x:c>
      <x:c r="F8" t="str">
        <x:f>PROPER(TRIM('Raw_Data'!F8))</x:f>
        <x:v>Classic</x:v>
      </x:c>
      <x:c r="G8" t="str">
        <x:f>PROPER(TRIM('Raw_Data'!G8))</x:f>
        <x:v>Partner</x:v>
      </x:c>
      <x:c r="H8" s="60" t="n">
        <x:f>'Raw_Data'!H8</x:f>
        <x:v>2947</x:v>
      </x:c>
      <x:c r="I8" s="60" t="n">
        <x:f>'Raw_Data'!I8</x:f>
        <x:v>398.39</x:v>
      </x:c>
      <x:c r="J8" s="32" t="n">
        <x:f>'Raw_Data'!J8</x:f>
        <x:v>0.422</x:v>
      </x:c>
      <x:c r="K8" s="32" t="n">
        <x:f>'Raw_Data'!K8</x:f>
        <x:v>0.63</x:v>
      </x:c>
      <x:c r="L8" t="n">
        <x:f>'Raw_Data'!L8</x:f>
        <x:v>0</x:v>
      </x:c>
      <x:c r="M8" t="n">
        <x:f>IF('Raw_Data'!M8="",Assumptions!$B$15,'Raw_Data'!M8)</x:f>
        <x:v>8</x:v>
      </x:c>
      <x:c r="N8" s="32" t="n">
        <x:f>'Raw_Data'!N8</x:f>
        <x:v>0.084</x:v>
      </x:c>
      <x:c r="O8" t="str">
        <x:f>IF(OR(D8&lt;620,L8&gt;=2,J8&gt;0.9),"High",IF(OR(D8&lt;700,L8=1,J8&gt;0.75),"Medium","Low"))</x:f>
        <x:v>Medium</x:v>
      </x:c>
      <x:c r="P8" s="30" t="n">
        <x:f>XLOOKUP(F8,Assumptions!$A$4:$A$6,Assumptions!$B$4:$B$6)</x:f>
        <x:v>0</x:v>
      </x:c>
      <x:c r="Q8" s="32" t="n">
        <x:f>XLOOKUP(F8,Assumptions!$A$4:$A$6,Assumptions!$C$4:$C$6)</x:f>
        <x:v>0.229</x:v>
      </x:c>
      <x:c r="R8" s="32" t="n">
        <x:f>XLOOKUP(F8,Assumptions!$A$4:$A$6,Assumptions!$D$4:$D$6)</x:f>
        <x:v>0.015</x:v>
      </x:c>
      <x:c r="S8" s="32" t="n">
        <x:f>XLOOKUP(F8,Assumptions!$A$4:$A$6,Assumptions!$E$4:$E$6)</x:f>
        <x:v>0.0075</x:v>
      </x:c>
      <x:c r="T8" s="32" t="n">
        <x:f>XLOOKUP(O8,Assumptions!$H$4:$H$6,Assumptions!$I$4:$I$6)</x:f>
        <x:v>0.012</x:v>
      </x:c>
      <x:c r="U8" s="30" t="n">
        <x:f>XLOOKUP(F8,Assumptions!$A$4:$A$6,Assumptions!$F$4:$F$6)</x:f>
        <x:v>60</x:v>
      </x:c>
      <x:c r="V8" s="60" t="n">
        <x:f>I8*12</x:f>
        <x:v>4780.68</x:v>
      </x:c>
      <x:c r="W8" s="60" t="n">
        <x:f>H8*J8*(1-K8)*Q8</x:f>
        <x:v>105.37310882000001</x:v>
      </x:c>
      <x:c r="X8" s="60" t="n">
        <x:f>V8*R8</x:f>
        <x:v>71.7102</x:v>
      </x:c>
      <x:c r="Y8" s="60" t="n">
        <x:f>V8*S8</x:f>
        <x:v>35.8551</x:v>
      </x:c>
      <x:c r="Z8" s="60" t="n">
        <x:f>H8*J8*T8</x:f>
        <x:v>14.923608</x:v>
      </x:c>
      <x:c r="AA8" s="60" t="n">
        <x:f>P8+W8+X8-Y8-Z8-U8</x:f>
        <x:v>66.30460082000002</x:v>
      </x:c>
      <x:c r="AB8" s="32" t="n">
        <x:f>IFERROR(AA8/(P8+W8+X8),0)</x:f>
        <x:v>0.3744260329323115</x:v>
      </x:c>
      <x:c r="AC8" t="n">
        <x:f>IF(O8="High",0,IF(I8&gt;=1800,3,IF(I8&gt;=900,2,1))+IF(K8&gt;=0.9,2,IF(K8&gt;=0.75,1,0))+IF(J8&lt;=0.7,2,IF(J8&lt;=0.85,1,0))+IF(M8&gt;=8,1,0))</x:f>
        <x:v>4</x:v>
      </x:c>
      <x:c r="AD8" t="str">
        <x:f>IF(AND(O8&lt;&gt;"High",AC8&gt;=Assumptions!$B$10,AA8&gt;0),"Priority Growth",IF(AND(O8="Low",AA8&gt;0),"Maintain","Watch"))</x:f>
        <x:v>Watch</x:v>
      </x:c>
      <x:c r="AE8" s="60" t="n">
        <x:f>MAX(AA8,0)*N8</x:f>
        <x:v>5.569586468880002</x:v>
      </x:c>
      <x:c r="AF8" t="str">
        <x:f>IF(AND(AA8&gt;=Assumptions!$B$11,O8&lt;&gt;"High",OR(N8&gt;=Assumptions!$B$12,M8&lt;=6)),"High","Standard")</x:f>
        <x:v>Standard</x:v>
      </x:c>
    </x:row>
    <x:row r="9">
      <x:c r="A9" t="str">
        <x:f>'Raw_Data'!A9</x:f>
        <x:v>C00008</x:v>
      </x:c>
      <x:c r="B9" t="n">
        <x:f>'Raw_Data'!B9</x:f>
        <x:v>43</x:v>
      </x:c>
      <x:c r="C9" s="30" t="n">
        <x:f>'Raw_Data'!C9</x:f>
        <x:v>46613</x:v>
      </x:c>
      <x:c r="D9" t="n">
        <x:f>'Raw_Data'!D9</x:f>
        <x:v>657</x:v>
      </x:c>
      <x:c r="E9" t="n">
        <x:f>'Raw_Data'!E9</x:f>
        <x:v>18</x:v>
      </x:c>
      <x:c r="F9" t="str">
        <x:f>PROPER(TRIM('Raw_Data'!F9))</x:f>
        <x:v>Classic</x:v>
      </x:c>
      <x:c r="G9" t="str">
        <x:f>PROPER(TRIM('Raw_Data'!G9))</x:f>
        <x:v>Digital</x:v>
      </x:c>
      <x:c r="H9" s="60" t="n">
        <x:f>'Raw_Data'!H9</x:f>
        <x:v>2882</x:v>
      </x:c>
      <x:c r="I9" s="60" t="n">
        <x:f>'Raw_Data'!I9</x:f>
        <x:v>525.55</x:v>
      </x:c>
      <x:c r="J9" s="32" t="n">
        <x:f>'Raw_Data'!J9</x:f>
        <x:v>0.632</x:v>
      </x:c>
      <x:c r="K9" s="32" t="n">
        <x:f>'Raw_Data'!K9</x:f>
        <x:v>0.654</x:v>
      </x:c>
      <x:c r="L9" t="n">
        <x:f>'Raw_Data'!L9</x:f>
        <x:v>0</x:v>
      </x:c>
      <x:c r="M9" t="n">
        <x:f>IF('Raw_Data'!M9="",Assumptions!$B$15,'Raw_Data'!M9)</x:f>
        <x:v>7</x:v>
      </x:c>
      <x:c r="N9" s="32" t="n">
        <x:f>'Raw_Data'!N9</x:f>
        <x:v>0.07</x:v>
      </x:c>
      <x:c r="O9" t="str">
        <x:f>IF(OR(D9&lt;620,L9&gt;=2,J9&gt;0.9),"High",IF(OR(D9&lt;700,L9=1,J9&gt;0.75),"Medium","Low"))</x:f>
        <x:v>Medium</x:v>
      </x:c>
      <x:c r="P9" s="30" t="n">
        <x:f>XLOOKUP(F9,Assumptions!$A$4:$A$6,Assumptions!$B$4:$B$6)</x:f>
        <x:v>0</x:v>
      </x:c>
      <x:c r="Q9" s="32" t="n">
        <x:f>XLOOKUP(F9,Assumptions!$A$4:$A$6,Assumptions!$C$4:$C$6)</x:f>
        <x:v>0.229</x:v>
      </x:c>
      <x:c r="R9" s="32" t="n">
        <x:f>XLOOKUP(F9,Assumptions!$A$4:$A$6,Assumptions!$D$4:$D$6)</x:f>
        <x:v>0.015</x:v>
      </x:c>
      <x:c r="S9" s="32" t="n">
        <x:f>XLOOKUP(F9,Assumptions!$A$4:$A$6,Assumptions!$E$4:$E$6)</x:f>
        <x:v>0.0075</x:v>
      </x:c>
      <x:c r="T9" s="32" t="n">
        <x:f>XLOOKUP(O9,Assumptions!$H$4:$H$6,Assumptions!$I$4:$I$6)</x:f>
        <x:v>0.012</x:v>
      </x:c>
      <x:c r="U9" s="30" t="n">
        <x:f>XLOOKUP(F9,Assumptions!$A$4:$A$6,Assumptions!$F$4:$F$6)</x:f>
        <x:v>60</x:v>
      </x:c>
      <x:c r="V9" s="60" t="n">
        <x:f>I9*12</x:f>
        <x:v>6306.599999999999</x:v>
      </x:c>
      <x:c r="W9" s="60" t="n">
        <x:f>H9*J9*(1-K9)*Q9</x:f>
        <x:v>144.31870921599997</x:v>
      </x:c>
      <x:c r="X9" s="60" t="n">
        <x:f>V9*R9</x:f>
        <x:v>94.59899999999999</x:v>
      </x:c>
      <x:c r="Y9" s="60" t="n">
        <x:f>V9*S9</x:f>
        <x:v>47.299499999999995</x:v>
      </x:c>
      <x:c r="Z9" s="60" t="n">
        <x:f>H9*J9*T9</x:f>
        <x:v>21.857088</x:v>
      </x:c>
      <x:c r="AA9" s="60" t="n">
        <x:f>P9+W9+X9-Y9-Z9-U9</x:f>
        <x:v>109.76112121599996</x:v>
      </x:c>
      <x:c r="AB9" s="32" t="n">
        <x:f>IFERROR(AA9/(P9+W9+X9),0)</x:f>
        <x:v>0.4594097339045197</x:v>
      </x:c>
      <x:c r="AC9" t="n">
        <x:f>IF(O9="High",0,IF(I9&gt;=1800,3,IF(I9&gt;=900,2,1))+IF(K9&gt;=0.9,2,IF(K9&gt;=0.75,1,0))+IF(J9&lt;=0.7,2,IF(J9&lt;=0.85,1,0))+IF(M9&gt;=8,1,0))</x:f>
        <x:v>3</x:v>
      </x:c>
      <x:c r="AD9" t="str">
        <x:f>IF(AND(O9&lt;&gt;"High",AC9&gt;=Assumptions!$B$10,AA9&gt;0),"Priority Growth",IF(AND(O9="Low",AA9&gt;0),"Maintain","Watch"))</x:f>
        <x:v>Watch</x:v>
      </x:c>
      <x:c r="AE9" s="60" t="n">
        <x:f>MAX(AA9,0)*N9</x:f>
        <x:v>7.683278485119998</x:v>
      </x:c>
      <x:c r="AF9" t="str">
        <x:f>IF(AND(AA9&gt;=Assumptions!$B$11,O9&lt;&gt;"High",OR(N9&gt;=Assumptions!$B$12,M9&lt;=6)),"High","Standard")</x:f>
        <x:v>Standard</x:v>
      </x:c>
    </x:row>
    <x:row r="10">
      <x:c r="A10" t="str">
        <x:f>'Raw_Data'!A10</x:f>
        <x:v>C00009</x:v>
      </x:c>
      <x:c r="B10" t="n">
        <x:f>'Raw_Data'!B10</x:f>
        <x:v>28</x:v>
      </x:c>
      <x:c r="C10" s="30" t="n">
        <x:f>'Raw_Data'!C10</x:f>
        <x:v>56659</x:v>
      </x:c>
      <x:c r="D10" t="n">
        <x:f>'Raw_Data'!D10</x:f>
        <x:v>770</x:v>
      </x:c>
      <x:c r="E10" t="n">
        <x:f>'Raw_Data'!E10</x:f>
        <x:v>41</x:v>
      </x:c>
      <x:c r="F10" t="str">
        <x:f>PROPER(TRIM('Raw_Data'!F10))</x:f>
        <x:v>Gold</x:v>
      </x:c>
      <x:c r="G10" t="str">
        <x:f>PROPER(TRIM('Raw_Data'!G10))</x:f>
        <x:v>Digital</x:v>
      </x:c>
      <x:c r="H10" s="60" t="n">
        <x:f>'Raw_Data'!H10</x:f>
        <x:v>13291</x:v>
      </x:c>
      <x:c r="I10" s="60" t="n">
        <x:f>'Raw_Data'!I10</x:f>
        <x:v>1372.12</x:v>
      </x:c>
      <x:c r="J10" s="32" t="n">
        <x:f>'Raw_Data'!J10</x:f>
        <x:v>0.137</x:v>
      </x:c>
      <x:c r="K10" s="32" t="n">
        <x:f>'Raw_Data'!K10</x:f>
        <x:v>0.851</x:v>
      </x:c>
      <x:c r="L10" t="n">
        <x:f>'Raw_Data'!L10</x:f>
        <x:v>0</x:v>
      </x:c>
      <x:c r="M10" t="n">
        <x:f>IF('Raw_Data'!M10="",Assumptions!$B$15,'Raw_Data'!M10)</x:f>
        <x:v>7.370408870408871</x:v>
      </x:c>
      <x:c r="N10" s="32" t="n">
        <x:f>'Raw_Data'!N10</x:f>
        <x:v>0.09</x:v>
      </x:c>
      <x:c r="O10" t="str">
        <x:f>IF(OR(D10&lt;620,L10&gt;=2,J10&gt;0.9),"High",IF(OR(D10&lt;700,L10=1,J10&gt;0.75),"Medium","Low"))</x:f>
        <x:v>Low</x:v>
      </x:c>
      <x:c r="P10" s="30" t="n">
        <x:f>XLOOKUP(F10,Assumptions!$A$4:$A$6,Assumptions!$B$4:$B$6)</x:f>
        <x:v>95</x:v>
      </x:c>
      <x:c r="Q10" s="32" t="n">
        <x:f>XLOOKUP(F10,Assumptions!$A$4:$A$6,Assumptions!$C$4:$C$6)</x:f>
        <x:v>0.219</x:v>
      </x:c>
      <x:c r="R10" s="32" t="n">
        <x:f>XLOOKUP(F10,Assumptions!$A$4:$A$6,Assumptions!$D$4:$D$6)</x:f>
        <x:v>0.016</x:v>
      </x:c>
      <x:c r="S10" s="32" t="n">
        <x:f>XLOOKUP(F10,Assumptions!$A$4:$A$6,Assumptions!$E$4:$E$6)</x:f>
        <x:v>0.01</x:v>
      </x:c>
      <x:c r="T10" s="32" t="n">
        <x:f>XLOOKUP(O10,Assumptions!$H$4:$H$6,Assumptions!$I$4:$I$6)</x:f>
        <x:v>0.0035</x:v>
      </x:c>
      <x:c r="U10" s="30" t="n">
        <x:f>XLOOKUP(F10,Assumptions!$A$4:$A$6,Assumptions!$F$4:$F$6)</x:f>
        <x:v>90</x:v>
      </x:c>
      <x:c r="V10" s="60" t="n">
        <x:f>I10*12</x:f>
        <x:v>16465.44</x:v>
      </x:c>
      <x:c r="W10" s="60" t="n">
        <x:f>H10*J10*(1-K10)*Q10</x:f>
        <x:v>59.416711077000016</x:v>
      </x:c>
      <x:c r="X10" s="60" t="n">
        <x:f>V10*R10</x:f>
        <x:v>263.44703999999996</x:v>
      </x:c>
      <x:c r="Y10" s="60" t="n">
        <x:f>V10*S10</x:f>
        <x:v>164.65439999999998</x:v>
      </x:c>
      <x:c r="Z10" s="60" t="n">
        <x:f>H10*J10*T10</x:f>
        <x:v>6.373034500000001</x:v>
      </x:c>
      <x:c r="AA10" s="60" t="n">
        <x:f>P10+W10+X10-Y10-Z10-U10</x:f>
        <x:v>156.836316577</x:v>
      </x:c>
      <x:c r="AB10" s="32" t="n">
        <x:f>IFERROR(AA10/(P10+W10+X10),0)</x:f>
        <x:v>0.37532883906003056</x:v>
      </x:c>
      <x:c r="AC10" t="n">
        <x:f>IF(O10="High",0,IF(I10&gt;=1800,3,IF(I10&gt;=900,2,1))+IF(K10&gt;=0.9,2,IF(K10&gt;=0.75,1,0))+IF(J10&lt;=0.7,2,IF(J10&lt;=0.85,1,0))+IF(M10&gt;=8,1,0))</x:f>
        <x:v>5</x:v>
      </x:c>
      <x:c r="AD10" t="str">
        <x:f>IF(AND(O10&lt;&gt;"High",AC10&gt;=Assumptions!$B$10,AA10&gt;0),"Priority Growth",IF(AND(O10="Low",AA10&gt;0),"Maintain","Watch"))</x:f>
        <x:v>Maintain</x:v>
      </x:c>
      <x:c r="AE10" s="60" t="n">
        <x:f>MAX(AA10,0)*N10</x:f>
        <x:v>14.11526849193</x:v>
      </x:c>
      <x:c r="AF10" t="str">
        <x:f>IF(AND(AA10&gt;=Assumptions!$B$11,O10&lt;&gt;"High",OR(N10&gt;=Assumptions!$B$12,M10&lt;=6)),"High","Standard")</x:f>
        <x:v>Standard</x:v>
      </x:c>
    </x:row>
    <x:row r="11">
      <x:c r="A11" t="str">
        <x:f>'Raw_Data'!A11</x:f>
        <x:v>C00010</x:v>
      </x:c>
      <x:c r="B11" t="n">
        <x:f>'Raw_Data'!B11</x:f>
        <x:v>42</x:v>
      </x:c>
      <x:c r="C11" s="30" t="n">
        <x:f>'Raw_Data'!C11</x:f>
        <x:v>28000</x:v>
      </x:c>
      <x:c r="D11" t="n">
        <x:f>'Raw_Data'!D11</x:f>
        <x:v>682</x:v>
      </x:c>
      <x:c r="E11" t="n">
        <x:f>'Raw_Data'!E11</x:f>
        <x:v>68</x:v>
      </x:c>
      <x:c r="F11" t="str">
        <x:f>PROPER(TRIM('Raw_Data'!F11))</x:f>
        <x:v>Classic</x:v>
      </x:c>
      <x:c r="G11" t="str">
        <x:f>PROPER(TRIM('Raw_Data'!G11))</x:f>
        <x:v>Partner</x:v>
      </x:c>
      <x:c r="H11" s="60" t="n">
        <x:f>'Raw_Data'!H11</x:f>
        <x:v>1920</x:v>
      </x:c>
      <x:c r="I11" s="60" t="n">
        <x:f>'Raw_Data'!I11</x:f>
        <x:v>174.42</x:v>
      </x:c>
      <x:c r="J11" s="32" t="n">
        <x:f>'Raw_Data'!J11</x:f>
        <x:v>0.478</x:v>
      </x:c>
      <x:c r="K11" s="32" t="n">
        <x:f>'Raw_Data'!K11</x:f>
        <x:v>0.763</x:v>
      </x:c>
      <x:c r="L11" t="n">
        <x:f>'Raw_Data'!L11</x:f>
        <x:v>0</x:v>
      </x:c>
      <x:c r="M11" t="n">
        <x:f>IF('Raw_Data'!M11="",Assumptions!$B$15,'Raw_Data'!M11)</x:f>
        <x:v>9</x:v>
      </x:c>
      <x:c r="N11" s="32" t="n">
        <x:f>'Raw_Data'!N11</x:f>
        <x:v>0.02</x:v>
      </x:c>
      <x:c r="O11" t="str">
        <x:f>IF(OR(D11&lt;620,L11&gt;=2,J11&gt;0.9),"High",IF(OR(D11&lt;700,L11=1,J11&gt;0.75),"Medium","Low"))</x:f>
        <x:v>Medium</x:v>
      </x:c>
      <x:c r="P11" s="30" t="n">
        <x:f>XLOOKUP(F11,Assumptions!$A$4:$A$6,Assumptions!$B$4:$B$6)</x:f>
        <x:v>0</x:v>
      </x:c>
      <x:c r="Q11" s="32" t="n">
        <x:f>XLOOKUP(F11,Assumptions!$A$4:$A$6,Assumptions!$C$4:$C$6)</x:f>
        <x:v>0.229</x:v>
      </x:c>
      <x:c r="R11" s="32" t="n">
        <x:f>XLOOKUP(F11,Assumptions!$A$4:$A$6,Assumptions!$D$4:$D$6)</x:f>
        <x:v>0.015</x:v>
      </x:c>
      <x:c r="S11" s="32" t="n">
        <x:f>XLOOKUP(F11,Assumptions!$A$4:$A$6,Assumptions!$E$4:$E$6)</x:f>
        <x:v>0.0075</x:v>
      </x:c>
      <x:c r="T11" s="32" t="n">
        <x:f>XLOOKUP(O11,Assumptions!$H$4:$H$6,Assumptions!$I$4:$I$6)</x:f>
        <x:v>0.012</x:v>
      </x:c>
      <x:c r="U11" s="30" t="n">
        <x:f>XLOOKUP(F11,Assumptions!$A$4:$A$6,Assumptions!$F$4:$F$6)</x:f>
        <x:v>60</x:v>
      </x:c>
      <x:c r="V11" s="60" t="n">
        <x:f>I11*12</x:f>
        <x:v>2093.04</x:v>
      </x:c>
      <x:c r="W11" s="60" t="n">
        <x:f>H11*J11*(1-K11)*Q11</x:f>
        <x:v>49.80958848</x:v>
      </x:c>
      <x:c r="X11" s="60" t="n">
        <x:f>V11*R11</x:f>
        <x:v>31.395599999999998</x:v>
      </x:c>
      <x:c r="Y11" s="60" t="n">
        <x:f>V11*S11</x:f>
        <x:v>15.697799999999999</x:v>
      </x:c>
      <x:c r="Z11" s="60" t="n">
        <x:f>H11*J11*T11</x:f>
        <x:v>11.01312</x:v>
      </x:c>
      <x:c r="AA11" s="60" t="n">
        <x:f>P11+W11+X11-Y11-Z11-U11</x:f>
        <x:v>-5.505731519999998</x:v>
      </x:c>
      <x:c r="AB11" s="32" t="n">
        <x:f>IFERROR(AA11/(P11+W11+X11),0)</x:f>
        <x:v>-0.06780024310091962</x:v>
      </x:c>
      <x:c r="AC11" t="n">
        <x:f>IF(O11="High",0,IF(I11&gt;=1800,3,IF(I11&gt;=900,2,1))+IF(K11&gt;=0.9,2,IF(K11&gt;=0.75,1,0))+IF(J11&lt;=0.7,2,IF(J11&lt;=0.85,1,0))+IF(M11&gt;=8,1,0))</x:f>
        <x:v>5</x:v>
      </x:c>
      <x:c r="AD11" t="str">
        <x:f>IF(AND(O11&lt;&gt;"High",AC11&gt;=Assumptions!$B$10,AA11&gt;0),"Priority Growth",IF(AND(O11="Low",AA11&gt;0),"Maintain","Watch"))</x:f>
        <x:v>Watch</x:v>
      </x:c>
      <x:c r="AE11" s="60" t="n">
        <x:f>MAX(AA11,0)*N11</x:f>
        <x:v>0</x:v>
      </x:c>
      <x:c r="AF11" t="str">
        <x:f>IF(AND(AA11&gt;=Assumptions!$B$11,O11&lt;&gt;"High",OR(N11&gt;=Assumptions!$B$12,M11&lt;=6)),"High","Standard")</x:f>
        <x:v>Standard</x:v>
      </x:c>
    </x:row>
    <x:row r="12">
      <x:c r="A12" t="str">
        <x:f>'Raw_Data'!A12</x:f>
        <x:v>C00011</x:v>
      </x:c>
      <x:c r="B12" t="n">
        <x:f>'Raw_Data'!B12</x:f>
        <x:v>21</x:v>
      </x:c>
      <x:c r="C12" s="30" t="n">
        <x:f>'Raw_Data'!C12</x:f>
        <x:v>115024</x:v>
      </x:c>
      <x:c r="D12" t="n">
        <x:f>'Raw_Data'!D12</x:f>
        <x:v>682</x:v>
      </x:c>
      <x:c r="E12" t="n">
        <x:f>'Raw_Data'!E12</x:f>
        <x:v>53</x:v>
      </x:c>
      <x:c r="F12" t="str">
        <x:f>PROPER(TRIM('Raw_Data'!F12))</x:f>
        <x:v>Platinum</x:v>
      </x:c>
      <x:c r="G12" t="str">
        <x:f>PROPER(TRIM('Raw_Data'!G12))</x:f>
        <x:v>Partner</x:v>
      </x:c>
      <x:c r="H12" s="60" t="n">
        <x:f>'Raw_Data'!H12</x:f>
        <x:v>22684</x:v>
      </x:c>
      <x:c r="I12" s="60" t="n">
        <x:f>'Raw_Data'!I12</x:f>
        <x:v>2329.78</x:v>
      </x:c>
      <x:c r="J12" s="32" t="n">
        <x:f>'Raw_Data'!J12</x:f>
        <x:v>0.374</x:v>
      </x:c>
      <x:c r="K12" s="32" t="n">
        <x:f>'Raw_Data'!K12</x:f>
        <x:v>0.738</x:v>
      </x:c>
      <x:c r="L12" t="n">
        <x:f>'Raw_Data'!L12</x:f>
        <x:v>0</x:v>
      </x:c>
      <x:c r="M12" t="n">
        <x:f>IF('Raw_Data'!M12="",Assumptions!$B$15,'Raw_Data'!M12)</x:f>
        <x:v>6</x:v>
      </x:c>
      <x:c r="N12" s="32" t="n">
        <x:f>'Raw_Data'!N12</x:f>
        <x:v>0.215</x:v>
      </x:c>
      <x:c r="O12" t="str">
        <x:f>IF(OR(D12&lt;620,L12&gt;=2,J12&gt;0.9),"High",IF(OR(D12&lt;700,L12=1,J12&gt;0.75),"Medium","Low"))</x:f>
        <x:v>Medium</x:v>
      </x:c>
      <x:c r="P12" s="30" t="n">
        <x:f>XLOOKUP(F12,Assumptions!$A$4:$A$6,Assumptions!$B$4:$B$6)</x:f>
        <x:v>195</x:v>
      </x:c>
      <x:c r="Q12" s="32" t="n">
        <x:f>XLOOKUP(F12,Assumptions!$A$4:$A$6,Assumptions!$C$4:$C$6)</x:f>
        <x:v>0.199</x:v>
      </x:c>
      <x:c r="R12" s="32" t="n">
        <x:f>XLOOKUP(F12,Assumptions!$A$4:$A$6,Assumptions!$D$4:$D$6)</x:f>
        <x:v>0.017</x:v>
      </x:c>
      <x:c r="S12" s="32" t="n">
        <x:f>XLOOKUP(F12,Assumptions!$A$4:$A$6,Assumptions!$E$4:$E$6)</x:f>
        <x:v>0.013</x:v>
      </x:c>
      <x:c r="T12" s="32" t="n">
        <x:f>XLOOKUP(O12,Assumptions!$H$4:$H$6,Assumptions!$I$4:$I$6)</x:f>
        <x:v>0.012</x:v>
      </x:c>
      <x:c r="U12" s="30" t="n">
        <x:f>XLOOKUP(F12,Assumptions!$A$4:$A$6,Assumptions!$F$4:$F$6)</x:f>
        <x:v>140</x:v>
      </x:c>
      <x:c r="V12" s="60" t="n">
        <x:f>I12*12</x:f>
        <x:v>27957.36</x:v>
      </x:c>
      <x:c r="W12" s="60" t="n">
        <x:f>H12*J12*(1-K12)*Q12</x:f>
        <x:v>442.32919860800007</x:v>
      </x:c>
      <x:c r="X12" s="60" t="n">
        <x:f>V12*R12</x:f>
        <x:v>475.2751200000001</x:v>
      </x:c>
      <x:c r="Y12" s="60" t="n">
        <x:f>V12*S12</x:f>
        <x:v>363.44568</x:v>
      </x:c>
      <x:c r="Z12" s="60" t="n">
        <x:f>H12*J12*T12</x:f>
        <x:v>101.80579200000001</x:v>
      </x:c>
      <x:c r="AA12" s="60" t="n">
        <x:f>P12+W12+X12-Y12-Z12-U12</x:f>
        <x:v>507.35284660800005</x:v>
      </x:c>
      <x:c r="AB12" s="32" t="n">
        <x:f>IFERROR(AA12/(P12+W12+X12),0)</x:f>
        <x:v>0.4560047432161315</x:v>
      </x:c>
      <x:c r="AC12" t="n">
        <x:f>IF(O12="High",0,IF(I12&gt;=1800,3,IF(I12&gt;=900,2,1))+IF(K12&gt;=0.9,2,IF(K12&gt;=0.75,1,0))+IF(J12&lt;=0.7,2,IF(J12&lt;=0.85,1,0))+IF(M12&gt;=8,1,0))</x:f>
        <x:v>5</x:v>
      </x:c>
      <x:c r="AD12" t="str">
        <x:f>IF(AND(O12&lt;&gt;"High",AC12&gt;=Assumptions!$B$10,AA12&gt;0),"Priority Growth",IF(AND(O12="Low",AA12&gt;0),"Maintain","Watch"))</x:f>
        <x:v>Watch</x:v>
      </x:c>
      <x:c r="AE12" s="60" t="n">
        <x:f>MAX(AA12,0)*N12</x:f>
        <x:v>109.08086202072</x:v>
      </x:c>
      <x:c r="AF12" t="str">
        <x:f>IF(AND(AA12&gt;=Assumptions!$B$11,O12&lt;&gt;"High",OR(N12&gt;=Assumptions!$B$12,M12&lt;=6)),"High","Standard")</x:f>
        <x:v>High</x:v>
      </x:c>
    </x:row>
    <x:row r="13">
      <x:c r="A13" t="str">
        <x:f>'Raw_Data'!A13</x:f>
        <x:v>C00012</x:v>
      </x:c>
      <x:c r="B13" t="n">
        <x:f>'Raw_Data'!B13</x:f>
        <x:v>29</x:v>
      </x:c>
      <x:c r="C13" s="30" t="n">
        <x:f>'Raw_Data'!C13</x:f>
        <x:v>46563</x:v>
      </x:c>
      <x:c r="D13" t="n">
        <x:f>'Raw_Data'!D13</x:f>
        <x:v>713</x:v>
      </x:c>
      <x:c r="E13" t="n">
        <x:f>'Raw_Data'!E13</x:f>
        <x:v>28</x:v>
      </x:c>
      <x:c r="F13" t="str">
        <x:f>PROPER(TRIM('Raw_Data'!F13))</x:f>
        <x:v>Gold</x:v>
      </x:c>
      <x:c r="G13" t="str">
        <x:f>PROPER(TRIM('Raw_Data'!G13))</x:f>
        <x:v>Digital</x:v>
      </x:c>
      <x:c r="H13" s="60" t="n">
        <x:f>'Raw_Data'!H13</x:f>
        <x:v>8822</x:v>
      </x:c>
      <x:c r="I13" s="60" t="n">
        <x:f>'Raw_Data'!I13</x:f>
        <x:v>1219.33</x:v>
      </x:c>
      <x:c r="J13" s="32" t="n">
        <x:f>'Raw_Data'!J13</x:f>
        <x:v>0.377</x:v>
      </x:c>
      <x:c r="K13" s="32" t="n">
        <x:f>'Raw_Data'!K13</x:f>
        <x:v>0.941</x:v>
      </x:c>
      <x:c r="L13" t="n">
        <x:f>'Raw_Data'!L13</x:f>
        <x:v>0</x:v>
      </x:c>
      <x:c r="M13" t="n">
        <x:f>IF('Raw_Data'!M13="",Assumptions!$B$15,'Raw_Data'!M13)</x:f>
        <x:v>9</x:v>
      </x:c>
      <x:c r="N13" s="32" t="n">
        <x:f>'Raw_Data'!N13</x:f>
        <x:v>0.02</x:v>
      </x:c>
      <x:c r="O13" t="str">
        <x:f>IF(OR(D13&lt;620,L13&gt;=2,J13&gt;0.9),"High",IF(OR(D13&lt;700,L13=1,J13&gt;0.75),"Medium","Low"))</x:f>
        <x:v>Low</x:v>
      </x:c>
      <x:c r="P13" s="30" t="n">
        <x:f>XLOOKUP(F13,Assumptions!$A$4:$A$6,Assumptions!$B$4:$B$6)</x:f>
        <x:v>95</x:v>
      </x:c>
      <x:c r="Q13" s="32" t="n">
        <x:f>XLOOKUP(F13,Assumptions!$A$4:$A$6,Assumptions!$C$4:$C$6)</x:f>
        <x:v>0.219</x:v>
      </x:c>
      <x:c r="R13" s="32" t="n">
        <x:f>XLOOKUP(F13,Assumptions!$A$4:$A$6,Assumptions!$D$4:$D$6)</x:f>
        <x:v>0.016</x:v>
      </x:c>
      <x:c r="S13" s="32" t="n">
        <x:f>XLOOKUP(F13,Assumptions!$A$4:$A$6,Assumptions!$E$4:$E$6)</x:f>
        <x:v>0.01</x:v>
      </x:c>
      <x:c r="T13" s="32" t="n">
        <x:f>XLOOKUP(O13,Assumptions!$H$4:$H$6,Assumptions!$I$4:$I$6)</x:f>
        <x:v>0.0035</x:v>
      </x:c>
      <x:c r="U13" s="30" t="n">
        <x:f>XLOOKUP(F13,Assumptions!$A$4:$A$6,Assumptions!$F$4:$F$6)</x:f>
        <x:v>90</x:v>
      </x:c>
      <x:c r="V13" s="60" t="n">
        <x:f>I13*12</x:f>
        <x:v>14631.96</x:v>
      </x:c>
      <x:c r="W13" s="60" t="n">
        <x:f>H13*J13*(1-K13)*Q13</x:f>
        <x:v>42.97387637400004</x:v>
      </x:c>
      <x:c r="X13" s="60" t="n">
        <x:f>V13*R13</x:f>
        <x:v>234.11136</x:v>
      </x:c>
      <x:c r="Y13" s="60" t="n">
        <x:f>V13*S13</x:f>
        <x:v>146.3196</x:v>
      </x:c>
      <x:c r="Z13" s="60" t="n">
        <x:f>H13*J13*T13</x:f>
        <x:v>11.640629</x:v>
      </x:c>
      <x:c r="AA13" s="60" t="n">
        <x:f>P13+W13+X13-Y13-Z13-U13</x:f>
        <x:v>124.12500737400003</x:v>
      </x:c>
      <x:c r="AB13" s="32" t="n">
        <x:f>IFERROR(AA13/(P13+W13+X13),0)</x:f>
        <x:v>0.3335929384987376</x:v>
      </x:c>
      <x:c r="AC13" t="n">
        <x:f>IF(O13="High",0,IF(I13&gt;=1800,3,IF(I13&gt;=900,2,1))+IF(K13&gt;=0.9,2,IF(K13&gt;=0.75,1,0))+IF(J13&lt;=0.7,2,IF(J13&lt;=0.85,1,0))+IF(M13&gt;=8,1,0))</x:f>
        <x:v>7</x:v>
      </x:c>
      <x:c r="AD13" t="str">
        <x:f>IF(AND(O13&lt;&gt;"High",AC13&gt;=Assumptions!$B$10,AA13&gt;0),"Priority Growth",IF(AND(O13="Low",AA13&gt;0),"Maintain","Watch"))</x:f>
        <x:v>Priority Growth</x:v>
      </x:c>
      <x:c r="AE13" s="60" t="n">
        <x:f>MAX(AA13,0)*N13</x:f>
        <x:v>2.4825001474800006</x:v>
      </x:c>
      <x:c r="AF13" t="str">
        <x:f>IF(AND(AA13&gt;=Assumptions!$B$11,O13&lt;&gt;"High",OR(N13&gt;=Assumptions!$B$12,M13&lt;=6)),"High","Standard")</x:f>
        <x:v>Standard</x:v>
      </x:c>
    </x:row>
    <x:row r="14">
      <x:c r="A14" t="str">
        <x:f>'Raw_Data'!A14</x:f>
        <x:v>C00013</x:v>
      </x:c>
      <x:c r="B14" t="n">
        <x:f>'Raw_Data'!B14</x:f>
        <x:v>31</x:v>
      </x:c>
      <x:c r="C14" s="30" t="n">
        <x:f>'Raw_Data'!C14</x:f>
        <x:v>124900</x:v>
      </x:c>
      <x:c r="D14" t="n">
        <x:f>'Raw_Data'!D14</x:f>
        <x:v>759</x:v>
      </x:c>
      <x:c r="E14" t="n">
        <x:f>'Raw_Data'!E14</x:f>
        <x:v>26</x:v>
      </x:c>
      <x:c r="F14" t="str">
        <x:f>PROPER(TRIM('Raw_Data'!F14))</x:f>
        <x:v>Platinum</x:v>
      </x:c>
      <x:c r="G14" t="str">
        <x:f>PROPER(TRIM('Raw_Data'!G14))</x:f>
        <x:v>Digital</x:v>
      </x:c>
      <x:c r="H14" s="60" t="n">
        <x:f>'Raw_Data'!H14</x:f>
        <x:v>29053</x:v>
      </x:c>
      <x:c r="I14" s="60" t="n">
        <x:f>'Raw_Data'!I14</x:f>
        <x:v>3481.97</x:v>
      </x:c>
      <x:c r="J14" s="32" t="n">
        <x:f>'Raw_Data'!J14</x:f>
        <x:v>0.288</x:v>
      </x:c>
      <x:c r="K14" s="32" t="n">
        <x:f>'Raw_Data'!K14</x:f>
        <x:v>0.855</x:v>
      </x:c>
      <x:c r="L14" t="n">
        <x:f>'Raw_Data'!L14</x:f>
        <x:v>0</x:v>
      </x:c>
      <x:c r="M14" t="n">
        <x:f>IF('Raw_Data'!M14="",Assumptions!$B$15,'Raw_Data'!M14)</x:f>
        <x:v>10</x:v>
      </x:c>
      <x:c r="N14" s="32" t="n">
        <x:f>'Raw_Data'!N14</x:f>
        <x:v>0.02</x:v>
      </x:c>
      <x:c r="O14" t="str">
        <x:f>IF(OR(D14&lt;620,L14&gt;=2,J14&gt;0.9),"High",IF(OR(D14&lt;700,L14=1,J14&gt;0.75),"Medium","Low"))</x:f>
        <x:v>Low</x:v>
      </x:c>
      <x:c r="P14" s="30" t="n">
        <x:f>XLOOKUP(F14,Assumptions!$A$4:$A$6,Assumptions!$B$4:$B$6)</x:f>
        <x:v>195</x:v>
      </x:c>
      <x:c r="Q14" s="32" t="n">
        <x:f>XLOOKUP(F14,Assumptions!$A$4:$A$6,Assumptions!$C$4:$C$6)</x:f>
        <x:v>0.199</x:v>
      </x:c>
      <x:c r="R14" s="32" t="n">
        <x:f>XLOOKUP(F14,Assumptions!$A$4:$A$6,Assumptions!$D$4:$D$6)</x:f>
        <x:v>0.017</x:v>
      </x:c>
      <x:c r="S14" s="32" t="n">
        <x:f>XLOOKUP(F14,Assumptions!$A$4:$A$6,Assumptions!$E$4:$E$6)</x:f>
        <x:v>0.013</x:v>
      </x:c>
      <x:c r="T14" s="32" t="n">
        <x:f>XLOOKUP(O14,Assumptions!$H$4:$H$6,Assumptions!$I$4:$I$6)</x:f>
        <x:v>0.0035</x:v>
      </x:c>
      <x:c r="U14" s="30" t="n">
        <x:f>XLOOKUP(F14,Assumptions!$A$4:$A$6,Assumptions!$F$4:$F$6)</x:f>
        <x:v>140</x:v>
      </x:c>
      <x:c r="V14" s="60" t="n">
        <x:f>I14*12</x:f>
        <x:v>41783.64</x:v>
      </x:c>
      <x:c r="W14" s="60" t="n">
        <x:f>H14*J14*(1-K14)*Q14</x:f>
        <x:v>241.43740272000005</x:v>
      </x:c>
      <x:c r="X14" s="60" t="n">
        <x:f>V14*R14</x:f>
        <x:v>710.3218800000001</x:v>
      </x:c>
      <x:c r="Y14" s="60" t="n">
        <x:f>V14*S14</x:f>
        <x:v>543.18732</x:v>
      </x:c>
      <x:c r="Z14" s="60" t="n">
        <x:f>H14*J14*T14</x:f>
        <x:v>29.285424</x:v>
      </x:c>
      <x:c r="AA14" s="60" t="n">
        <x:f>P14+W14+X14-Y14-Z14-U14</x:f>
        <x:v>434.28653872000007</x:v>
      </x:c>
      <x:c r="AB14" s="32" t="n">
        <x:f>IFERROR(AA14/(P14+W14+X14),0)</x:f>
        <x:v>0.37870767236338837</x:v>
      </x:c>
      <x:c r="AC14" t="n">
        <x:f>IF(O14="High",0,IF(I14&gt;=1800,3,IF(I14&gt;=900,2,1))+IF(K14&gt;=0.9,2,IF(K14&gt;=0.75,1,0))+IF(J14&lt;=0.7,2,IF(J14&lt;=0.85,1,0))+IF(M14&gt;=8,1,0))</x:f>
        <x:v>7</x:v>
      </x:c>
      <x:c r="AD14" t="str">
        <x:f>IF(AND(O14&lt;&gt;"High",AC14&gt;=Assumptions!$B$10,AA14&gt;0),"Priority Growth",IF(AND(O14="Low",AA14&gt;0),"Maintain","Watch"))</x:f>
        <x:v>Priority Growth</x:v>
      </x:c>
      <x:c r="AE14" s="60" t="n">
        <x:f>MAX(AA14,0)*N14</x:f>
        <x:v>8.685730774400001</x:v>
      </x:c>
      <x:c r="AF14" t="str">
        <x:f>IF(AND(AA14&gt;=Assumptions!$B$11,O14&lt;&gt;"High",OR(N14&gt;=Assumptions!$B$12,M14&lt;=6)),"High","Standard")</x:f>
        <x:v>Standard</x:v>
      </x:c>
    </x:row>
    <x:row r="15">
      <x:c r="A15" t="str">
        <x:f>'Raw_Data'!A15</x:f>
        <x:v>C00014</x:v>
      </x:c>
      <x:c r="B15" t="n">
        <x:f>'Raw_Data'!B15</x:f>
        <x:v>35</x:v>
      </x:c>
      <x:c r="C15" s="30" t="n">
        <x:f>'Raw_Data'!C15</x:f>
        <x:v>47507</x:v>
      </x:c>
      <x:c r="D15" t="n">
        <x:f>'Raw_Data'!D15</x:f>
        <x:v>755</x:v>
      </x:c>
      <x:c r="E15" t="n">
        <x:f>'Raw_Data'!E15</x:f>
        <x:v>112</x:v>
      </x:c>
      <x:c r="F15" t="str">
        <x:f>PROPER(TRIM('Raw_Data'!F15))</x:f>
        <x:v>Gold</x:v>
      </x:c>
      <x:c r="G15" t="str">
        <x:f>PROPER(TRIM('Raw_Data'!G15))</x:f>
        <x:v>Digital</x:v>
      </x:c>
      <x:c r="H15" s="60" t="n">
        <x:f>'Raw_Data'!H15</x:f>
        <x:v>7947</x:v>
      </x:c>
      <x:c r="I15" s="60" t="n">
        <x:f>'Raw_Data'!I15</x:f>
        <x:v>640</x:v>
      </x:c>
      <x:c r="J15" s="32" t="n">
        <x:f>'Raw_Data'!J15</x:f>
        <x:v>0.192</x:v>
      </x:c>
      <x:c r="K15" s="32" t="n">
        <x:f>'Raw_Data'!K15</x:f>
        <x:v>1</x:v>
      </x:c>
      <x:c r="L15" t="n">
        <x:f>'Raw_Data'!L15</x:f>
        <x:v>0</x:v>
      </x:c>
      <x:c r="M15" t="n">
        <x:f>IF('Raw_Data'!M15="",Assumptions!$B$15,'Raw_Data'!M15)</x:f>
        <x:v>9</x:v>
      </x:c>
      <x:c r="N15" s="32" t="n">
        <x:f>'Raw_Data'!N15</x:f>
        <x:v>0.03</x:v>
      </x:c>
      <x:c r="O15" t="str">
        <x:f>IF(OR(D15&lt;620,L15&gt;=2,J15&gt;0.9),"High",IF(OR(D15&lt;700,L15=1,J15&gt;0.75),"Medium","Low"))</x:f>
        <x:v>Low</x:v>
      </x:c>
      <x:c r="P15" s="30" t="n">
        <x:f>XLOOKUP(F15,Assumptions!$A$4:$A$6,Assumptions!$B$4:$B$6)</x:f>
        <x:v>95</x:v>
      </x:c>
      <x:c r="Q15" s="32" t="n">
        <x:f>XLOOKUP(F15,Assumptions!$A$4:$A$6,Assumptions!$C$4:$C$6)</x:f>
        <x:v>0.219</x:v>
      </x:c>
      <x:c r="R15" s="32" t="n">
        <x:f>XLOOKUP(F15,Assumptions!$A$4:$A$6,Assumptions!$D$4:$D$6)</x:f>
        <x:v>0.016</x:v>
      </x:c>
      <x:c r="S15" s="32" t="n">
        <x:f>XLOOKUP(F15,Assumptions!$A$4:$A$6,Assumptions!$E$4:$E$6)</x:f>
        <x:v>0.01</x:v>
      </x:c>
      <x:c r="T15" s="32" t="n">
        <x:f>XLOOKUP(O15,Assumptions!$H$4:$H$6,Assumptions!$I$4:$I$6)</x:f>
        <x:v>0.0035</x:v>
      </x:c>
      <x:c r="U15" s="30" t="n">
        <x:f>XLOOKUP(F15,Assumptions!$A$4:$A$6,Assumptions!$F$4:$F$6)</x:f>
        <x:v>90</x:v>
      </x:c>
      <x:c r="V15" s="60" t="n">
        <x:f>I15*12</x:f>
        <x:v>7680</x:v>
      </x:c>
      <x:c r="W15" s="60" t="n">
        <x:f>H15*J15*(1-K15)*Q15</x:f>
        <x:v>0</x:v>
      </x:c>
      <x:c r="X15" s="60" t="n">
        <x:f>V15*R15</x:f>
        <x:v>122.88</x:v>
      </x:c>
      <x:c r="Y15" s="60" t="n">
        <x:f>V15*S15</x:f>
        <x:v>76.8</x:v>
      </x:c>
      <x:c r="Z15" s="60" t="n">
        <x:f>H15*J15*T15</x:f>
        <x:v>5.340384</x:v>
      </x:c>
      <x:c r="AA15" s="60" t="n">
        <x:f>P15+W15+X15-Y15-Z15-U15</x:f>
        <x:v>45.739615999999984</x:v>
      </x:c>
      <x:c r="AB15" s="32" t="n">
        <x:f>IFERROR(AA15/(P15+W15+X15),0)</x:f>
        <x:v>0.20993031026252976</x:v>
      </x:c>
      <x:c r="AC15" t="n">
        <x:f>IF(O15="High",0,IF(I15&gt;=1800,3,IF(I15&gt;=900,2,1))+IF(K15&gt;=0.9,2,IF(K15&gt;=0.75,1,0))+IF(J15&lt;=0.7,2,IF(J15&lt;=0.85,1,0))+IF(M15&gt;=8,1,0))</x:f>
        <x:v>6</x:v>
      </x:c>
      <x:c r="AD15" t="str">
        <x:f>IF(AND(O15&lt;&gt;"High",AC15&gt;=Assumptions!$B$10,AA15&gt;0),"Priority Growth",IF(AND(O15="Low",AA15&gt;0),"Maintain","Watch"))</x:f>
        <x:v>Priority Growth</x:v>
      </x:c>
      <x:c r="AE15" s="60" t="n">
        <x:f>MAX(AA15,0)*N15</x:f>
        <x:v>1.3721884799999995</x:v>
      </x:c>
      <x:c r="AF15" t="str">
        <x:f>IF(AND(AA15&gt;=Assumptions!$B$11,O15&lt;&gt;"High",OR(N15&gt;=Assumptions!$B$12,M15&lt;=6)),"High","Standard")</x:f>
        <x:v>Standard</x:v>
      </x:c>
    </x:row>
    <x:row r="16">
      <x:c r="A16" t="str">
        <x:f>'Raw_Data'!A16</x:f>
        <x:v>C00015</x:v>
      </x:c>
      <x:c r="B16" t="n">
        <x:f>'Raw_Data'!B16</x:f>
        <x:v>32</x:v>
      </x:c>
      <x:c r="C16" s="30" t="n">
        <x:f>'Raw_Data'!C16</x:f>
        <x:v>57136</x:v>
      </x:c>
      <x:c r="D16" t="n">
        <x:f>'Raw_Data'!D16</x:f>
        <x:v>599</x:v>
      </x:c>
      <x:c r="E16" t="n">
        <x:f>'Raw_Data'!E16</x:f>
        <x:v>69</x:v>
      </x:c>
      <x:c r="F16" t="str">
        <x:f>PROPER(TRIM('Raw_Data'!F16))</x:f>
        <x:v>Classic</x:v>
      </x:c>
      <x:c r="G16" t="str">
        <x:f>PROPER(TRIM('Raw_Data'!G16))</x:f>
        <x:v>Digital</x:v>
      </x:c>
      <x:c r="H16" s="60" t="n">
        <x:f>'Raw_Data'!H16</x:f>
        <x:v>4041</x:v>
      </x:c>
      <x:c r="I16" s="60" t="n">
        <x:f>'Raw_Data'!I16</x:f>
        <x:v>935.15</x:v>
      </x:c>
      <x:c r="J16" s="32" t="n">
        <x:f>'Raw_Data'!J16</x:f>
        <x:v>0.433</x:v>
      </x:c>
      <x:c r="K16" s="32" t="n">
        <x:f>'Raw_Data'!K16</x:f>
        <x:v>0.817</x:v>
      </x:c>
      <x:c r="L16" t="n">
        <x:f>'Raw_Data'!L16</x:f>
        <x:v>0</x:v>
      </x:c>
      <x:c r="M16" t="n">
        <x:f>IF('Raw_Data'!M16="",Assumptions!$B$15,'Raw_Data'!M16)</x:f>
        <x:v>8</x:v>
      </x:c>
      <x:c r="N16" s="32" t="n">
        <x:f>'Raw_Data'!N16</x:f>
        <x:v>0.035</x:v>
      </x:c>
      <x:c r="O16" t="str">
        <x:f>IF(OR(D16&lt;620,L16&gt;=2,J16&gt;0.9),"High",IF(OR(D16&lt;700,L16=1,J16&gt;0.75),"Medium","Low"))</x:f>
        <x:v>High</x:v>
      </x:c>
      <x:c r="P16" s="30" t="n">
        <x:f>XLOOKUP(F16,Assumptions!$A$4:$A$6,Assumptions!$B$4:$B$6)</x:f>
        <x:v>0</x:v>
      </x:c>
      <x:c r="Q16" s="32" t="n">
        <x:f>XLOOKUP(F16,Assumptions!$A$4:$A$6,Assumptions!$C$4:$C$6)</x:f>
        <x:v>0.229</x:v>
      </x:c>
      <x:c r="R16" s="32" t="n">
        <x:f>XLOOKUP(F16,Assumptions!$A$4:$A$6,Assumptions!$D$4:$D$6)</x:f>
        <x:v>0.015</x:v>
      </x:c>
      <x:c r="S16" s="32" t="n">
        <x:f>XLOOKUP(F16,Assumptions!$A$4:$A$6,Assumptions!$E$4:$E$6)</x:f>
        <x:v>0.0075</x:v>
      </x:c>
      <x:c r="T16" s="32" t="n">
        <x:f>XLOOKUP(O16,Assumptions!$H$4:$H$6,Assumptions!$I$4:$I$6)</x:f>
        <x:v>0.045</x:v>
      </x:c>
      <x:c r="U16" s="30" t="n">
        <x:f>XLOOKUP(F16,Assumptions!$A$4:$A$6,Assumptions!$F$4:$F$6)</x:f>
        <x:v>60</x:v>
      </x:c>
      <x:c r="V16" s="60" t="n">
        <x:f>I16*12</x:f>
        <x:v>11221.8</x:v>
      </x:c>
      <x:c r="W16" s="60" t="n">
        <x:f>H16*J16*(1-K16)*Q16</x:f>
        <x:v>73.32689897100002</x:v>
      </x:c>
      <x:c r="X16" s="60" t="n">
        <x:f>V16*R16</x:f>
        <x:v>168.32699999999997</x:v>
      </x:c>
      <x:c r="Y16" s="60" t="n">
        <x:f>V16*S16</x:f>
        <x:v>84.16349999999998</x:v>
      </x:c>
      <x:c r="Z16" s="60" t="n">
        <x:f>H16*J16*T16</x:f>
        <x:v>78.738885</x:v>
      </x:c>
      <x:c r="AA16" s="60" t="n">
        <x:f>P16+W16+X16-Y16-Z16-U16</x:f>
        <x:v>18.751513970999994</x:v>
      </x:c>
      <x:c r="AB16" s="32" t="n">
        <x:f>IFERROR(AA16/(P16+W16+X16),0)</x:f>
        <x:v>0.07759657117409181</x:v>
      </x:c>
      <x:c r="AC16" t="n">
        <x:f>IF(O16="High",0,IF(I16&gt;=1800,3,IF(I16&gt;=900,2,1))+IF(K16&gt;=0.9,2,IF(K16&gt;=0.75,1,0))+IF(J16&lt;=0.7,2,IF(J16&lt;=0.85,1,0))+IF(M16&gt;=8,1,0))</x:f>
        <x:v>0</x:v>
      </x:c>
      <x:c r="AD16" t="str">
        <x:f>IF(AND(O16&lt;&gt;"High",AC16&gt;=Assumptions!$B$10,AA16&gt;0),"Priority Growth",IF(AND(O16="Low",AA16&gt;0),"Maintain","Watch"))</x:f>
        <x:v>Watch</x:v>
      </x:c>
      <x:c r="AE16" s="60" t="n">
        <x:f>MAX(AA16,0)*N16</x:f>
        <x:v>0.6563029889849998</x:v>
      </x:c>
      <x:c r="AF16" t="str">
        <x:f>IF(AND(AA16&gt;=Assumptions!$B$11,O16&lt;&gt;"High",OR(N16&gt;=Assumptions!$B$12,M16&lt;=6)),"High","Standard")</x:f>
        <x:v>Standard</x:v>
      </x:c>
    </x:row>
    <x:row r="17">
      <x:c r="A17" t="str">
        <x:f>'Raw_Data'!A17</x:f>
        <x:v>C00016</x:v>
      </x:c>
      <x:c r="B17" t="n">
        <x:f>'Raw_Data'!B17</x:f>
        <x:v>53</x:v>
      </x:c>
      <x:c r="C17" s="30" t="n">
        <x:f>'Raw_Data'!C17</x:f>
        <x:v>46392</x:v>
      </x:c>
      <x:c r="D17" t="n">
        <x:f>'Raw_Data'!D17</x:f>
        <x:v>691</x:v>
      </x:c>
      <x:c r="E17" t="n">
        <x:f>'Raw_Data'!E17</x:f>
        <x:v>55</x:v>
      </x:c>
      <x:c r="F17" t="str">
        <x:f>PROPER(TRIM('Raw_Data'!F17))</x:f>
        <x:v>Classic</x:v>
      </x:c>
      <x:c r="G17" t="str">
        <x:f>PROPER(TRIM('Raw_Data'!G17))</x:f>
        <x:v>Digital</x:v>
      </x:c>
      <x:c r="H17" s="60" t="n">
        <x:f>'Raw_Data'!H17</x:f>
        <x:v>5094</x:v>
      </x:c>
      <x:c r="I17" s="60" t="n">
        <x:f>'Raw_Data'!I17</x:f>
        <x:v>150</x:v>
      </x:c>
      <x:c r="J17" s="32" t="n">
        <x:f>'Raw_Data'!J17</x:f>
        <x:v>0.244</x:v>
      </x:c>
      <x:c r="K17" s="32" t="n">
        <x:f>'Raw_Data'!K17</x:f>
        <x:v>0.705</x:v>
      </x:c>
      <x:c r="L17" t="n">
        <x:f>'Raw_Data'!L17</x:f>
        <x:v>0</x:v>
      </x:c>
      <x:c r="M17" t="n">
        <x:f>IF('Raw_Data'!M17="",Assumptions!$B$15,'Raw_Data'!M17)</x:f>
        <x:v>8</x:v>
      </x:c>
      <x:c r="N17" s="32" t="n">
        <x:f>'Raw_Data'!N17</x:f>
        <x:v>0.078</x:v>
      </x:c>
      <x:c r="O17" t="str">
        <x:f>IF(OR(D17&lt;620,L17&gt;=2,J17&gt;0.9),"High",IF(OR(D17&lt;700,L17=1,J17&gt;0.75),"Medium","Low"))</x:f>
        <x:v>Medium</x:v>
      </x:c>
      <x:c r="P17" s="30" t="n">
        <x:f>XLOOKUP(F17,Assumptions!$A$4:$A$6,Assumptions!$B$4:$B$6)</x:f>
        <x:v>0</x:v>
      </x:c>
      <x:c r="Q17" s="32" t="n">
        <x:f>XLOOKUP(F17,Assumptions!$A$4:$A$6,Assumptions!$C$4:$C$6)</x:f>
        <x:v>0.229</x:v>
      </x:c>
      <x:c r="R17" s="32" t="n">
        <x:f>XLOOKUP(F17,Assumptions!$A$4:$A$6,Assumptions!$D$4:$D$6)</x:f>
        <x:v>0.015</x:v>
      </x:c>
      <x:c r="S17" s="32" t="n">
        <x:f>XLOOKUP(F17,Assumptions!$A$4:$A$6,Assumptions!$E$4:$E$6)</x:f>
        <x:v>0.0075</x:v>
      </x:c>
      <x:c r="T17" s="32" t="n">
        <x:f>XLOOKUP(O17,Assumptions!$H$4:$H$6,Assumptions!$I$4:$I$6)</x:f>
        <x:v>0.012</x:v>
      </x:c>
      <x:c r="U17" s="30" t="n">
        <x:f>XLOOKUP(F17,Assumptions!$A$4:$A$6,Assumptions!$F$4:$F$6)</x:f>
        <x:v>60</x:v>
      </x:c>
      <x:c r="V17" s="60" t="n">
        <x:f>I17*12</x:f>
        <x:v>1800</x:v>
      </x:c>
      <x:c r="W17" s="60" t="n">
        <x:f>H17*J17*(1-K17)*Q17</x:f>
        <x:v>83.96654148000002</x:v>
      </x:c>
      <x:c r="X17" s="60" t="n">
        <x:f>V17*R17</x:f>
        <x:v>27</x:v>
      </x:c>
      <x:c r="Y17" s="60" t="n">
        <x:f>V17*S17</x:f>
        <x:v>13.5</x:v>
      </x:c>
      <x:c r="Z17" s="60" t="n">
        <x:f>H17*J17*T17</x:f>
        <x:v>14.915232</x:v>
      </x:c>
      <x:c r="AA17" s="60" t="n">
        <x:f>P17+W17+X17-Y17-Z17-U17</x:f>
        <x:v>22.551309480000015</x:v>
      </x:c>
      <x:c r="AB17" s="32" t="n">
        <x:f>IFERROR(AA17/(P17+W17+X17),0)</x:f>
        <x:v>0.20322620836177485</x:v>
      </x:c>
      <x:c r="AC17" t="n">
        <x:f>IF(O17="High",0,IF(I17&gt;=1800,3,IF(I17&gt;=900,2,1))+IF(K17&gt;=0.9,2,IF(K17&gt;=0.75,1,0))+IF(J17&lt;=0.7,2,IF(J17&lt;=0.85,1,0))+IF(M17&gt;=8,1,0))</x:f>
        <x:v>4</x:v>
      </x:c>
      <x:c r="AD17" t="str">
        <x:f>IF(AND(O17&lt;&gt;"High",AC17&gt;=Assumptions!$B$10,AA17&gt;0),"Priority Growth",IF(AND(O17="Low",AA17&gt;0),"Maintain","Watch"))</x:f>
        <x:v>Watch</x:v>
      </x:c>
      <x:c r="AE17" s="60" t="n">
        <x:f>MAX(AA17,0)*N17</x:f>
        <x:v>1.759002139440001</x:v>
      </x:c>
      <x:c r="AF17" t="str">
        <x:f>IF(AND(AA17&gt;=Assumptions!$B$11,O17&lt;&gt;"High",OR(N17&gt;=Assumptions!$B$12,M17&lt;=6)),"High","Standard")</x:f>
        <x:v>Standard</x:v>
      </x:c>
    </x:row>
    <x:row r="18">
      <x:c r="A18" t="str">
        <x:f>'Raw_Data'!A18</x:f>
        <x:v>C00017</x:v>
      </x:c>
      <x:c r="B18" t="n">
        <x:f>'Raw_Data'!B18</x:f>
        <x:v>38</x:v>
      </x:c>
      <x:c r="C18" s="30" t="n">
        <x:f>'Raw_Data'!C18</x:f>
        <x:v>134727</x:v>
      </x:c>
      <x:c r="D18" t="n">
        <x:f>'Raw_Data'!D18</x:f>
        <x:v>666</x:v>
      </x:c>
      <x:c r="E18" t="n">
        <x:f>'Raw_Data'!E18</x:f>
        <x:v>64</x:v>
      </x:c>
      <x:c r="F18" t="str">
        <x:f>PROPER(TRIM('Raw_Data'!F18))</x:f>
        <x:v>Platinum</x:v>
      </x:c>
      <x:c r="G18" t="str">
        <x:f>PROPER(TRIM('Raw_Data'!G18))</x:f>
        <x:v>Digital</x:v>
      </x:c>
      <x:c r="H18" s="60" t="n">
        <x:f>'Raw_Data'!H18</x:f>
        <x:v>28456</x:v>
      </x:c>
      <x:c r="I18" s="60" t="n">
        <x:f>'Raw_Data'!I18</x:f>
        <x:v>3165.36</x:v>
      </x:c>
      <x:c r="J18" s="32" t="n">
        <x:f>'Raw_Data'!J18</x:f>
        <x:v>0.474</x:v>
      </x:c>
      <x:c r="K18" s="32" t="n">
        <x:f>'Raw_Data'!K18</x:f>
        <x:v>0.853</x:v>
      </x:c>
      <x:c r="L18" t="n">
        <x:f>'Raw_Data'!L18</x:f>
        <x:v>0</x:v>
      </x:c>
      <x:c r="M18" t="n">
        <x:f>IF('Raw_Data'!M18="",Assumptions!$B$15,'Raw_Data'!M18)</x:f>
        <x:v>6</x:v>
      </x:c>
      <x:c r="N18" s="32" t="n">
        <x:f>'Raw_Data'!N18</x:f>
        <x:v>0.173</x:v>
      </x:c>
      <x:c r="O18" t="str">
        <x:f>IF(OR(D18&lt;620,L18&gt;=2,J18&gt;0.9),"High",IF(OR(D18&lt;700,L18=1,J18&gt;0.75),"Medium","Low"))</x:f>
        <x:v>Medium</x:v>
      </x:c>
      <x:c r="P18" s="30" t="n">
        <x:f>XLOOKUP(F18,Assumptions!$A$4:$A$6,Assumptions!$B$4:$B$6)</x:f>
        <x:v>195</x:v>
      </x:c>
      <x:c r="Q18" s="32" t="n">
        <x:f>XLOOKUP(F18,Assumptions!$A$4:$A$6,Assumptions!$C$4:$C$6)</x:f>
        <x:v>0.199</x:v>
      </x:c>
      <x:c r="R18" s="32" t="n">
        <x:f>XLOOKUP(F18,Assumptions!$A$4:$A$6,Assumptions!$D$4:$D$6)</x:f>
        <x:v>0.017</x:v>
      </x:c>
      <x:c r="S18" s="32" t="n">
        <x:f>XLOOKUP(F18,Assumptions!$A$4:$A$6,Assumptions!$E$4:$E$6)</x:f>
        <x:v>0.013</x:v>
      </x:c>
      <x:c r="T18" s="32" t="n">
        <x:f>XLOOKUP(O18,Assumptions!$H$4:$H$6,Assumptions!$I$4:$I$6)</x:f>
        <x:v>0.012</x:v>
      </x:c>
      <x:c r="U18" s="30" t="n">
        <x:f>XLOOKUP(F18,Assumptions!$A$4:$A$6,Assumptions!$F$4:$F$6)</x:f>
        <x:v>140</x:v>
      </x:c>
      <x:c r="V18" s="60" t="n">
        <x:f>I18*12</x:f>
        <x:v>37984.32</x:v>
      </x:c>
      <x:c r="W18" s="60" t="n">
        <x:f>H18*J18*(1-K18)*Q18</x:f>
        <x:v>394.5686764320001</x:v>
      </x:c>
      <x:c r="X18" s="60" t="n">
        <x:f>V18*R18</x:f>
        <x:v>645.7334400000001</x:v>
      </x:c>
      <x:c r="Y18" s="60" t="n">
        <x:f>V18*S18</x:f>
        <x:v>493.79616</x:v>
      </x:c>
      <x:c r="Z18" s="60" t="n">
        <x:f>H18*J18*T18</x:f>
        <x:v>161.857728</x:v>
      </x:c>
      <x:c r="AA18" s="60" t="n">
        <x:f>P18+W18+X18-Y18-Z18-U18</x:f>
        <x:v>439.6482284320002</x:v>
      </x:c>
      <x:c r="AB18" s="32" t="n">
        <x:f>IFERROR(AA18/(P18+W18+X18),0)</x:f>
        <x:v>0.35590340418250355</x:v>
      </x:c>
      <x:c r="AC18" t="n">
        <x:f>IF(O18="High",0,IF(I18&gt;=1800,3,IF(I18&gt;=900,2,1))+IF(K18&gt;=0.9,2,IF(K18&gt;=0.75,1,0))+IF(J18&lt;=0.7,2,IF(J18&lt;=0.85,1,0))+IF(M18&gt;=8,1,0))</x:f>
        <x:v>6</x:v>
      </x:c>
      <x:c r="AD18" t="str">
        <x:f>IF(AND(O18&lt;&gt;"High",AC18&gt;=Assumptions!$B$10,AA18&gt;0),"Priority Growth",IF(AND(O18="Low",AA18&gt;0),"Maintain","Watch"))</x:f>
        <x:v>Priority Growth</x:v>
      </x:c>
      <x:c r="AE18" s="60" t="n">
        <x:f>MAX(AA18,0)*N18</x:f>
        <x:v>76.05914351873604</x:v>
      </x:c>
      <x:c r="AF18" t="str">
        <x:f>IF(AND(AA18&gt;=Assumptions!$B$11,O18&lt;&gt;"High",OR(N18&gt;=Assumptions!$B$12,M18&lt;=6)),"High","Standard")</x:f>
        <x:v>High</x:v>
      </x:c>
    </x:row>
    <x:row r="19">
      <x:c r="A19" t="str">
        <x:f>'Raw_Data'!A19</x:f>
        <x:v>C00018</x:v>
      </x:c>
      <x:c r="B19" t="n">
        <x:f>'Raw_Data'!B19</x:f>
        <x:v>61</x:v>
      </x:c>
      <x:c r="C19" s="30" t="n">
        <x:f>'Raw_Data'!C19</x:f>
        <x:v>95014</x:v>
      </x:c>
      <x:c r="D19" t="n">
        <x:f>'Raw_Data'!D19</x:f>
        <x:v>722</x:v>
      </x:c>
      <x:c r="E19" t="n">
        <x:f>'Raw_Data'!E19</x:f>
        <x:v>75</x:v>
      </x:c>
      <x:c r="F19" t="str">
        <x:f>PROPER(TRIM('Raw_Data'!F19))</x:f>
        <x:v>Platinum</x:v>
      </x:c>
      <x:c r="G19" t="str">
        <x:f>PROPER(TRIM('Raw_Data'!G19))</x:f>
        <x:v>Partner</x:v>
      </x:c>
      <x:c r="H19" s="60" t="n">
        <x:f>'Raw_Data'!H19</x:f>
        <x:v>17129</x:v>
      </x:c>
      <x:c r="I19" s="60" t="n">
        <x:f>'Raw_Data'!I19</x:f>
        <x:v>2012.68</x:v>
      </x:c>
      <x:c r="J19" s="32" t="n">
        <x:f>'Raw_Data'!J19</x:f>
        <x:v>0.453</x:v>
      </x:c>
      <x:c r="K19" s="32" t="n">
        <x:f>'Raw_Data'!K19</x:f>
        <x:v>0.838</x:v>
      </x:c>
      <x:c r="L19" t="n">
        <x:f>'Raw_Data'!L19</x:f>
        <x:v>0</x:v>
      </x:c>
      <x:c r="M19" t="n">
        <x:f>IF('Raw_Data'!M19="",Assumptions!$B$15,'Raw_Data'!M19)</x:f>
        <x:v>5</x:v>
      </x:c>
      <x:c r="N19" s="32" t="n">
        <x:f>'Raw_Data'!N19</x:f>
        <x:v>0.19</x:v>
      </x:c>
      <x:c r="O19" t="str">
        <x:f>IF(OR(D19&lt;620,L19&gt;=2,J19&gt;0.9),"High",IF(OR(D19&lt;700,L19=1,J19&gt;0.75),"Medium","Low"))</x:f>
        <x:v>Low</x:v>
      </x:c>
      <x:c r="P19" s="30" t="n">
        <x:f>XLOOKUP(F19,Assumptions!$A$4:$A$6,Assumptions!$B$4:$B$6)</x:f>
        <x:v>195</x:v>
      </x:c>
      <x:c r="Q19" s="32" t="n">
        <x:f>XLOOKUP(F19,Assumptions!$A$4:$A$6,Assumptions!$C$4:$C$6)</x:f>
        <x:v>0.199</x:v>
      </x:c>
      <x:c r="R19" s="32" t="n">
        <x:f>XLOOKUP(F19,Assumptions!$A$4:$A$6,Assumptions!$D$4:$D$6)</x:f>
        <x:v>0.017</x:v>
      </x:c>
      <x:c r="S19" s="32" t="n">
        <x:f>XLOOKUP(F19,Assumptions!$A$4:$A$6,Assumptions!$E$4:$E$6)</x:f>
        <x:v>0.013</x:v>
      </x:c>
      <x:c r="T19" s="32" t="n">
        <x:f>XLOOKUP(O19,Assumptions!$H$4:$H$6,Assumptions!$I$4:$I$6)</x:f>
        <x:v>0.0035</x:v>
      </x:c>
      <x:c r="U19" s="30" t="n">
        <x:f>XLOOKUP(F19,Assumptions!$A$4:$A$6,Assumptions!$F$4:$F$6)</x:f>
        <x:v>140</x:v>
      </x:c>
      <x:c r="V19" s="60" t="n">
        <x:f>I19*12</x:f>
        <x:v>24152.16</x:v>
      </x:c>
      <x:c r="W19" s="60" t="n">
        <x:f>H19*J19*(1-K19)*Q19</x:f>
        <x:v>250.14873000600008</x:v>
      </x:c>
      <x:c r="X19" s="60" t="n">
        <x:f>V19*R19</x:f>
        <x:v>410.58672</x:v>
      </x:c>
      <x:c r="Y19" s="60" t="n">
        <x:f>V19*S19</x:f>
        <x:v>313.97808</x:v>
      </x:c>
      <x:c r="Z19" s="60" t="n">
        <x:f>H19*J19*T19</x:f>
        <x:v>27.1580295</x:v>
      </x:c>
      <x:c r="AA19" s="60" t="n">
        <x:f>P19+W19+X19-Y19-Z19-U19</x:f>
        <x:v>374.5993405060001</x:v>
      </x:c>
      <x:c r="AB19" s="32" t="n">
        <x:f>IFERROR(AA19/(P19+W19+X19),0)</x:f>
        <x:v>0.4377513406782126</x:v>
      </x:c>
      <x:c r="AC19" t="n">
        <x:f>IF(O19="High",0,IF(I19&gt;=1800,3,IF(I19&gt;=900,2,1))+IF(K19&gt;=0.9,2,IF(K19&gt;=0.75,1,0))+IF(J19&lt;=0.7,2,IF(J19&lt;=0.85,1,0))+IF(M19&gt;=8,1,0))</x:f>
        <x:v>6</x:v>
      </x:c>
      <x:c r="AD19" t="str">
        <x:f>IF(AND(O19&lt;&gt;"High",AC19&gt;=Assumptions!$B$10,AA19&gt;0),"Priority Growth",IF(AND(O19="Low",AA19&gt;0),"Maintain","Watch"))</x:f>
        <x:v>Priority Growth</x:v>
      </x:c>
      <x:c r="AE19" s="60" t="n">
        <x:f>MAX(AA19,0)*N19</x:f>
        <x:v>71.17387469614002</x:v>
      </x:c>
      <x:c r="AF19" t="str">
        <x:f>IF(AND(AA19&gt;=Assumptions!$B$11,O19&lt;&gt;"High",OR(N19&gt;=Assumptions!$B$12,M19&lt;=6)),"High","Standard")</x:f>
        <x:v>High</x:v>
      </x:c>
    </x:row>
    <x:row r="20">
      <x:c r="A20" t="str">
        <x:f>'Raw_Data'!A20</x:f>
        <x:v>C00019</x:v>
      </x:c>
      <x:c r="B20" t="n">
        <x:f>'Raw_Data'!B20</x:f>
        <x:v>39</x:v>
      </x:c>
      <x:c r="C20" s="30" t="n">
        <x:f>'Raw_Data'!C20</x:f>
        <x:v>65745</x:v>
      </x:c>
      <x:c r="D20" t="n">
        <x:f>'Raw_Data'!D20</x:f>
        <x:v>626</x:v>
      </x:c>
      <x:c r="E20" t="n">
        <x:f>'Raw_Data'!E20</x:f>
        <x:v>67</x:v>
      </x:c>
      <x:c r="F20" t="str">
        <x:f>PROPER(TRIM('Raw_Data'!F20))</x:f>
        <x:v>Classic</x:v>
      </x:c>
      <x:c r="G20" t="str">
        <x:f>PROPER(TRIM('Raw_Data'!G20))</x:f>
        <x:v>Direct Mail</x:v>
      </x:c>
      <x:c r="H20" s="60" t="n">
        <x:f>'Raw_Data'!H20</x:f>
        <x:v>4644</x:v>
      </x:c>
      <x:c r="I20" s="60" t="n">
        <x:f>'Raw_Data'!I20</x:f>
        <x:v>723.12</x:v>
      </x:c>
      <x:c r="J20" s="32" t="n">
        <x:f>'Raw_Data'!J20</x:f>
        <x:v>0.604</x:v>
      </x:c>
      <x:c r="K20" s="32" t="n">
        <x:f>'Raw_Data'!K20</x:f>
        <x:v>0.63</x:v>
      </x:c>
      <x:c r="L20" t="n">
        <x:f>'Raw_Data'!L20</x:f>
        <x:v>0</x:v>
      </x:c>
      <x:c r="M20" t="n">
        <x:f>IF('Raw_Data'!M20="",Assumptions!$B$15,'Raw_Data'!M20)</x:f>
        <x:v>8</x:v>
      </x:c>
      <x:c r="N20" s="32" t="n">
        <x:f>'Raw_Data'!N20</x:f>
        <x:v>0.022</x:v>
      </x:c>
      <x:c r="O20" t="str">
        <x:f>IF(OR(D20&lt;620,L20&gt;=2,J20&gt;0.9),"High",IF(OR(D20&lt;700,L20=1,J20&gt;0.75),"Medium","Low"))</x:f>
        <x:v>Medium</x:v>
      </x:c>
      <x:c r="P20" s="30" t="n">
        <x:f>XLOOKUP(F20,Assumptions!$A$4:$A$6,Assumptions!$B$4:$B$6)</x:f>
        <x:v>0</x:v>
      </x:c>
      <x:c r="Q20" s="32" t="n">
        <x:f>XLOOKUP(F20,Assumptions!$A$4:$A$6,Assumptions!$C$4:$C$6)</x:f>
        <x:v>0.229</x:v>
      </x:c>
      <x:c r="R20" s="32" t="n">
        <x:f>XLOOKUP(F20,Assumptions!$A$4:$A$6,Assumptions!$D$4:$D$6)</x:f>
        <x:v>0.015</x:v>
      </x:c>
      <x:c r="S20" s="32" t="n">
        <x:f>XLOOKUP(F20,Assumptions!$A$4:$A$6,Assumptions!$E$4:$E$6)</x:f>
        <x:v>0.0075</x:v>
      </x:c>
      <x:c r="T20" s="32" t="n">
        <x:f>XLOOKUP(O20,Assumptions!$H$4:$H$6,Assumptions!$I$4:$I$6)</x:f>
        <x:v>0.012</x:v>
      </x:c>
      <x:c r="U20" s="30" t="n">
        <x:f>XLOOKUP(F20,Assumptions!$A$4:$A$6,Assumptions!$F$4:$F$6)</x:f>
        <x:v>60</x:v>
      </x:c>
      <x:c r="V20" s="60" t="n">
        <x:f>I20*12</x:f>
        <x:v>8677.44</x:v>
      </x:c>
      <x:c r="W20" s="60" t="n">
        <x:f>H20*J20*(1-K20)*Q20</x:f>
        <x:v>237.66561648</x:v>
      </x:c>
      <x:c r="X20" s="60" t="n">
        <x:f>V20*R20</x:f>
        <x:v>130.1616</x:v>
      </x:c>
      <x:c r="Y20" s="60" t="n">
        <x:f>V20*S20</x:f>
        <x:v>65.0808</x:v>
      </x:c>
      <x:c r="Z20" s="60" t="n">
        <x:f>H20*J20*T20</x:f>
        <x:v>33.659712</x:v>
      </x:c>
      <x:c r="AA20" s="60" t="n">
        <x:f>P20+W20+X20-Y20-Z20-U20</x:f>
        <x:v>209.08670447999998</x:v>
      </x:c>
      <x:c r="AB20" s="32" t="n">
        <x:f>IFERROR(AA20/(P20+W20+X20),0)</x:f>
        <x:v>0.5684372855301444</x:v>
      </x:c>
      <x:c r="AC20" t="n">
        <x:f>IF(O20="High",0,IF(I20&gt;=1800,3,IF(I20&gt;=900,2,1))+IF(K20&gt;=0.9,2,IF(K20&gt;=0.75,1,0))+IF(J20&lt;=0.7,2,IF(J20&lt;=0.85,1,0))+IF(M20&gt;=8,1,0))</x:f>
        <x:v>4</x:v>
      </x:c>
      <x:c r="AD20" t="str">
        <x:f>IF(AND(O20&lt;&gt;"High",AC20&gt;=Assumptions!$B$10,AA20&gt;0),"Priority Growth",IF(AND(O20="Low",AA20&gt;0),"Maintain","Watch"))</x:f>
        <x:v>Watch</x:v>
      </x:c>
      <x:c r="AE20" s="60" t="n">
        <x:f>MAX(AA20,0)*N20</x:f>
        <x:v>4.5999074985599995</x:v>
      </x:c>
      <x:c r="AF20" t="str">
        <x:f>IF(AND(AA20&gt;=Assumptions!$B$11,O20&lt;&gt;"High",OR(N20&gt;=Assumptions!$B$12,M20&lt;=6)),"High","Standard")</x:f>
        <x:v>Standard</x:v>
      </x:c>
    </x:row>
    <x:row r="21">
      <x:c r="A21" t="str">
        <x:f>'Raw_Data'!A21</x:f>
        <x:v>C00020</x:v>
      </x:c>
      <x:c r="B21" t="n">
        <x:f>'Raw_Data'!B21</x:f>
        <x:v>44</x:v>
      </x:c>
      <x:c r="C21" s="30" t="n">
        <x:f>'Raw_Data'!C21</x:f>
        <x:v>56657</x:v>
      </x:c>
      <x:c r="D21" t="n">
        <x:f>'Raw_Data'!D21</x:f>
        <x:v>722</x:v>
      </x:c>
      <x:c r="E21" t="n">
        <x:f>'Raw_Data'!E21</x:f>
        <x:v>20</x:v>
      </x:c>
      <x:c r="F21" t="str">
        <x:f>PROPER(TRIM('Raw_Data'!F21))</x:f>
        <x:v>Gold</x:v>
      </x:c>
      <x:c r="G21" t="str">
        <x:f>PROPER(TRIM('Raw_Data'!G21))</x:f>
        <x:v>Partner</x:v>
      </x:c>
      <x:c r="H21" s="60" t="n">
        <x:f>'Raw_Data'!H21</x:f>
        <x:v>8693</x:v>
      </x:c>
      <x:c r="I21" s="60" t="n">
        <x:f>'Raw_Data'!I21</x:f>
        <x:v>784.63</x:v>
      </x:c>
      <x:c r="J21" s="32" t="n">
        <x:f>'Raw_Data'!J21</x:f>
        <x:v>0.54</x:v>
      </x:c>
      <x:c r="K21" s="32" t="n">
        <x:f>'Raw_Data'!K21</x:f>
        <x:v>0.81</x:v>
      </x:c>
      <x:c r="L21" t="n">
        <x:f>'Raw_Data'!L21</x:f>
        <x:v>0</x:v>
      </x:c>
      <x:c r="M21" t="n">
        <x:f>IF('Raw_Data'!M21="",Assumptions!$B$15,'Raw_Data'!M21)</x:f>
        <x:v>8</x:v>
      </x:c>
      <x:c r="N21" s="32" t="n">
        <x:f>'Raw_Data'!N21</x:f>
        <x:v>0.126</x:v>
      </x:c>
      <x:c r="O21" t="str">
        <x:f>IF(OR(D21&lt;620,L21&gt;=2,J21&gt;0.9),"High",IF(OR(D21&lt;700,L21=1,J21&gt;0.75),"Medium","Low"))</x:f>
        <x:v>Low</x:v>
      </x:c>
      <x:c r="P21" s="30" t="n">
        <x:f>XLOOKUP(F21,Assumptions!$A$4:$A$6,Assumptions!$B$4:$B$6)</x:f>
        <x:v>95</x:v>
      </x:c>
      <x:c r="Q21" s="32" t="n">
        <x:f>XLOOKUP(F21,Assumptions!$A$4:$A$6,Assumptions!$C$4:$C$6)</x:f>
        <x:v>0.219</x:v>
      </x:c>
      <x:c r="R21" s="32" t="n">
        <x:f>XLOOKUP(F21,Assumptions!$A$4:$A$6,Assumptions!$D$4:$D$6)</x:f>
        <x:v>0.016</x:v>
      </x:c>
      <x:c r="S21" s="32" t="n">
        <x:f>XLOOKUP(F21,Assumptions!$A$4:$A$6,Assumptions!$E$4:$E$6)</x:f>
        <x:v>0.01</x:v>
      </x:c>
      <x:c r="T21" s="32" t="n">
        <x:f>XLOOKUP(O21,Assumptions!$H$4:$H$6,Assumptions!$I$4:$I$6)</x:f>
        <x:v>0.0035</x:v>
      </x:c>
      <x:c r="U21" s="30" t="n">
        <x:f>XLOOKUP(F21,Assumptions!$A$4:$A$6,Assumptions!$F$4:$F$6)</x:f>
        <x:v>90</x:v>
      </x:c>
      <x:c r="V21" s="60" t="n">
        <x:f>I21*12</x:f>
        <x:v>9415.56</x:v>
      </x:c>
      <x:c r="W21" s="60" t="n">
        <x:f>H21*J21*(1-K21)*Q21</x:f>
        <x:v>195.32649419999996</x:v>
      </x:c>
      <x:c r="X21" s="60" t="n">
        <x:f>V21*R21</x:f>
        <x:v>150.64896</x:v>
      </x:c>
      <x:c r="Y21" s="60" t="n">
        <x:f>V21*S21</x:f>
        <x:v>94.15559999999999</x:v>
      </x:c>
      <x:c r="Z21" s="60" t="n">
        <x:f>H21*J21*T21</x:f>
        <x:v>16.42977</x:v>
      </x:c>
      <x:c r="AA21" s="60" t="n">
        <x:f>P21+W21+X21-Y21-Z21-U21</x:f>
        <x:v>240.39008419999993</x:v>
      </x:c>
      <x:c r="AB21" s="32" t="n">
        <x:f>IFERROR(AA21/(P21+W21+X21),0)</x:f>
        <x:v>0.5451325735036795</x:v>
      </x:c>
      <x:c r="AC21" t="n">
        <x:f>IF(O21="High",0,IF(I21&gt;=1800,3,IF(I21&gt;=900,2,1))+IF(K21&gt;=0.9,2,IF(K21&gt;=0.75,1,0))+IF(J21&lt;=0.7,2,IF(J21&lt;=0.85,1,0))+IF(M21&gt;=8,1,0))</x:f>
        <x:v>5</x:v>
      </x:c>
      <x:c r="AD21" t="str">
        <x:f>IF(AND(O21&lt;&gt;"High",AC21&gt;=Assumptions!$B$10,AA21&gt;0),"Priority Growth",IF(AND(O21="Low",AA21&gt;0),"Maintain","Watch"))</x:f>
        <x:v>Maintain</x:v>
      </x:c>
      <x:c r="AE21" s="60" t="n">
        <x:f>MAX(AA21,0)*N21</x:f>
        <x:v>30.289150609199993</x:v>
      </x:c>
      <x:c r="AF21" t="str">
        <x:f>IF(AND(AA21&gt;=Assumptions!$B$11,O21&lt;&gt;"High",OR(N21&gt;=Assumptions!$B$12,M21&lt;=6)),"High","Standard")</x:f>
        <x:v>Standard</x:v>
      </x:c>
    </x:row>
    <x:row r="22">
      <x:c r="A22" t="str">
        <x:f>'Raw_Data'!A22</x:f>
        <x:v>C00021</x:v>
      </x:c>
      <x:c r="B22" t="n">
        <x:f>'Raw_Data'!B22</x:f>
        <x:v>44</x:v>
      </x:c>
      <x:c r="C22" s="30" t="n">
        <x:f>'Raw_Data'!C22</x:f>
        <x:v>56385</x:v>
      </x:c>
      <x:c r="D22" t="n">
        <x:f>'Raw_Data'!D22</x:f>
        <x:v>733</x:v>
      </x:c>
      <x:c r="E22" t="n">
        <x:f>'Raw_Data'!E22</x:f>
        <x:v>12</x:v>
      </x:c>
      <x:c r="F22" t="str">
        <x:f>PROPER(TRIM('Raw_Data'!F22))</x:f>
        <x:v>Gold</x:v>
      </x:c>
      <x:c r="G22" t="str">
        <x:f>PROPER(TRIM('Raw_Data'!G22))</x:f>
        <x:v>Partner</x:v>
      </x:c>
      <x:c r="H22" s="60" t="n">
        <x:f>'Raw_Data'!H22</x:f>
        <x:v>10572</x:v>
      </x:c>
      <x:c r="I22" s="60" t="n">
        <x:f>'Raw_Data'!I22</x:f>
        <x:v>1251.87</x:v>
      </x:c>
      <x:c r="J22" s="32" t="n">
        <x:f>'Raw_Data'!J22</x:f>
        <x:v>0.394</x:v>
      </x:c>
      <x:c r="K22" s="32" t="n">
        <x:f>'Raw_Data'!K22</x:f>
        <x:v>0.833</x:v>
      </x:c>
      <x:c r="L22" t="n">
        <x:f>'Raw_Data'!L22</x:f>
        <x:v>0</x:v>
      </x:c>
      <x:c r="M22" t="n">
        <x:f>IF('Raw_Data'!M22="",Assumptions!$B$15,'Raw_Data'!M22)</x:f>
        <x:v>6</x:v>
      </x:c>
      <x:c r="N22" s="32" t="n">
        <x:f>'Raw_Data'!N22</x:f>
        <x:v>0.158</x:v>
      </x:c>
      <x:c r="O22" t="str">
        <x:f>IF(OR(D22&lt;620,L22&gt;=2,J22&gt;0.9),"High",IF(OR(D22&lt;700,L22=1,J22&gt;0.75),"Medium","Low"))</x:f>
        <x:v>Low</x:v>
      </x:c>
      <x:c r="P22" s="30" t="n">
        <x:f>XLOOKUP(F22,Assumptions!$A$4:$A$6,Assumptions!$B$4:$B$6)</x:f>
        <x:v>95</x:v>
      </x:c>
      <x:c r="Q22" s="32" t="n">
        <x:f>XLOOKUP(F22,Assumptions!$A$4:$A$6,Assumptions!$C$4:$C$6)</x:f>
        <x:v>0.219</x:v>
      </x:c>
      <x:c r="R22" s="32" t="n">
        <x:f>XLOOKUP(F22,Assumptions!$A$4:$A$6,Assumptions!$D$4:$D$6)</x:f>
        <x:v>0.016</x:v>
      </x:c>
      <x:c r="S22" s="32" t="n">
        <x:f>XLOOKUP(F22,Assumptions!$A$4:$A$6,Assumptions!$E$4:$E$6)</x:f>
        <x:v>0.01</x:v>
      </x:c>
      <x:c r="T22" s="32" t="n">
        <x:f>XLOOKUP(O22,Assumptions!$H$4:$H$6,Assumptions!$I$4:$I$6)</x:f>
        <x:v>0.0035</x:v>
      </x:c>
      <x:c r="U22" s="30" t="n">
        <x:f>XLOOKUP(F22,Assumptions!$A$4:$A$6,Assumptions!$F$4:$F$6)</x:f>
        <x:v>90</x:v>
      </x:c>
      <x:c r="V22" s="60" t="n">
        <x:f>I22*12</x:f>
        <x:v>15022.439999999999</x:v>
      </x:c>
      <x:c r="W22" s="60" t="n">
        <x:f>H22*J22*(1-K22)*Q22</x:f>
        <x:v>152.34000386400004</x:v>
      </x:c>
      <x:c r="X22" s="60" t="n">
        <x:f>V22*R22</x:f>
        <x:v>240.35904</x:v>
      </x:c>
      <x:c r="Y22" s="60" t="n">
        <x:f>V22*S22</x:f>
        <x:v>150.2244</x:v>
      </x:c>
      <x:c r="Z22" s="60" t="n">
        <x:f>H22*J22*T22</x:f>
        <x:v>14.578788000000001</x:v>
      </x:c>
      <x:c r="AA22" s="60" t="n">
        <x:f>P22+W22+X22-Y22-Z22-U22</x:f>
        <x:v>232.89585586400005</x:v>
      </x:c>
      <x:c r="AB22" s="32" t="n">
        <x:f>IFERROR(AA22/(P22+W22+X22),0)</x:f>
        <x:v>0.4775401116614563</x:v>
      </x:c>
      <x:c r="AC22" t="n">
        <x:f>IF(O22="High",0,IF(I22&gt;=1800,3,IF(I22&gt;=900,2,1))+IF(K22&gt;=0.9,2,IF(K22&gt;=0.75,1,0))+IF(J22&lt;=0.7,2,IF(J22&lt;=0.85,1,0))+IF(M22&gt;=8,1,0))</x:f>
        <x:v>5</x:v>
      </x:c>
      <x:c r="AD22" t="str">
        <x:f>IF(AND(O22&lt;&gt;"High",AC22&gt;=Assumptions!$B$10,AA22&gt;0),"Priority Growth",IF(AND(O22="Low",AA22&gt;0),"Maintain","Watch"))</x:f>
        <x:v>Maintain</x:v>
      </x:c>
      <x:c r="AE22" s="60" t="n">
        <x:f>MAX(AA22,0)*N22</x:f>
        <x:v>36.79754522651201</x:v>
      </x:c>
      <x:c r="AF22" t="str">
        <x:f>IF(AND(AA22&gt;=Assumptions!$B$11,O22&lt;&gt;"High",OR(N22&gt;=Assumptions!$B$12,M22&lt;=6)),"High","Standard")</x:f>
        <x:v>Standard</x:v>
      </x:c>
    </x:row>
    <x:row r="23">
      <x:c r="A23" t="str">
        <x:f>'Raw_Data'!A23</x:f>
        <x:v>C00022</x:v>
      </x:c>
      <x:c r="B23" t="n">
        <x:f>'Raw_Data'!B23</x:f>
        <x:v>21</x:v>
      </x:c>
      <x:c r="C23" s="30" t="n">
        <x:f>'Raw_Data'!C23</x:f>
        <x:v>70705</x:v>
      </x:c>
      <x:c r="D23" t="n">
        <x:f>'Raw_Data'!D23</x:f>
        <x:v>632</x:v>
      </x:c>
      <x:c r="E23" t="n">
        <x:f>'Raw_Data'!E23</x:f>
        <x:v>73</x:v>
      </x:c>
      <x:c r="F23" t="str">
        <x:f>PROPER(TRIM('Raw_Data'!F23))</x:f>
        <x:v>Classic</x:v>
      </x:c>
      <x:c r="G23" t="str">
        <x:f>PROPER(TRIM('Raw_Data'!G23))</x:f>
        <x:v>Direct Mail</x:v>
      </x:c>
      <x:c r="H23" s="60" t="n">
        <x:f>'Raw_Data'!H23</x:f>
        <x:v>2215</x:v>
      </x:c>
      <x:c r="I23" s="60" t="n">
        <x:f>'Raw_Data'!I23</x:f>
        <x:v>612.25</x:v>
      </x:c>
      <x:c r="J23" s="32" t="n">
        <x:f>'Raw_Data'!J23</x:f>
        <x:v>0.461</x:v>
      </x:c>
      <x:c r="K23" s="32" t="n">
        <x:f>'Raw_Data'!K23</x:f>
        <x:v>0.767</x:v>
      </x:c>
      <x:c r="L23" t="n">
        <x:f>'Raw_Data'!L23</x:f>
        <x:v>0</x:v>
      </x:c>
      <x:c r="M23" t="n">
        <x:f>IF('Raw_Data'!M23="",Assumptions!$B$15,'Raw_Data'!M23)</x:f>
        <x:v>8</x:v>
      </x:c>
      <x:c r="N23" s="32" t="n">
        <x:f>'Raw_Data'!N23</x:f>
        <x:v>0.07</x:v>
      </x:c>
      <x:c r="O23" t="str">
        <x:f>IF(OR(D23&lt;620,L23&gt;=2,J23&gt;0.9),"High",IF(OR(D23&lt;700,L23=1,J23&gt;0.75),"Medium","Low"))</x:f>
        <x:v>Medium</x:v>
      </x:c>
      <x:c r="P23" s="30" t="n">
        <x:f>XLOOKUP(F23,Assumptions!$A$4:$A$6,Assumptions!$B$4:$B$6)</x:f>
        <x:v>0</x:v>
      </x:c>
      <x:c r="Q23" s="32" t="n">
        <x:f>XLOOKUP(F23,Assumptions!$A$4:$A$6,Assumptions!$C$4:$C$6)</x:f>
        <x:v>0.229</x:v>
      </x:c>
      <x:c r="R23" s="32" t="n">
        <x:f>XLOOKUP(F23,Assumptions!$A$4:$A$6,Assumptions!$D$4:$D$6)</x:f>
        <x:v>0.015</x:v>
      </x:c>
      <x:c r="S23" s="32" t="n">
        <x:f>XLOOKUP(F23,Assumptions!$A$4:$A$6,Assumptions!$E$4:$E$6)</x:f>
        <x:v>0.0075</x:v>
      </x:c>
      <x:c r="T23" s="32" t="n">
        <x:f>XLOOKUP(O23,Assumptions!$H$4:$H$6,Assumptions!$I$4:$I$6)</x:f>
        <x:v>0.012</x:v>
      </x:c>
      <x:c r="U23" s="30" t="n">
        <x:f>XLOOKUP(F23,Assumptions!$A$4:$A$6,Assumptions!$F$4:$F$6)</x:f>
        <x:v>60</x:v>
      </x:c>
      <x:c r="V23" s="60" t="n">
        <x:f>I23*12</x:f>
        <x:v>7347</x:v>
      </x:c>
      <x:c r="W23" s="60" t="n">
        <x:f>H23*J23*(1-K23)*Q23</x:f>
        <x:v>54.483633055</x:v>
      </x:c>
      <x:c r="X23" s="60" t="n">
        <x:f>V23*R23</x:f>
        <x:v>110.205</x:v>
      </x:c>
      <x:c r="Y23" s="60" t="n">
        <x:f>V23*S23</x:f>
        <x:v>55.1025</x:v>
      </x:c>
      <x:c r="Z23" s="60" t="n">
        <x:f>H23*J23*T23</x:f>
        <x:v>12.25338</x:v>
      </x:c>
      <x:c r="AA23" s="60" t="n">
        <x:f>P23+W23+X23-Y23-Z23-U23</x:f>
        <x:v>37.33275305500001</x:v>
      </x:c>
      <x:c r="AB23" s="32" t="n">
        <x:f>IFERROR(AA23/(P23+W23+X23),0)</x:f>
        <x:v>0.22668688398507889</x:v>
      </x:c>
      <x:c r="AC23" t="n">
        <x:f>IF(O23="High",0,IF(I23&gt;=1800,3,IF(I23&gt;=900,2,1))+IF(K23&gt;=0.9,2,IF(K23&gt;=0.75,1,0))+IF(J23&lt;=0.7,2,IF(J23&lt;=0.85,1,0))+IF(M23&gt;=8,1,0))</x:f>
        <x:v>5</x:v>
      </x:c>
      <x:c r="AD23" t="str">
        <x:f>IF(AND(O23&lt;&gt;"High",AC23&gt;=Assumptions!$B$10,AA23&gt;0),"Priority Growth",IF(AND(O23="Low",AA23&gt;0),"Maintain","Watch"))</x:f>
        <x:v>Watch</x:v>
      </x:c>
      <x:c r="AE23" s="60" t="n">
        <x:f>MAX(AA23,0)*N23</x:f>
        <x:v>2.6132927138500013</x:v>
      </x:c>
      <x:c r="AF23" t="str">
        <x:f>IF(AND(AA23&gt;=Assumptions!$B$11,O23&lt;&gt;"High",OR(N23&gt;=Assumptions!$B$12,M23&lt;=6)),"High","Standard")</x:f>
        <x:v>Standard</x:v>
      </x:c>
    </x:row>
    <x:row r="24">
      <x:c r="A24" t="str">
        <x:f>'Raw_Data'!A24</x:f>
        <x:v>C00023</x:v>
      </x:c>
      <x:c r="B24" t="n">
        <x:f>'Raw_Data'!B24</x:f>
        <x:v>48</x:v>
      </x:c>
      <x:c r="C24" s="30" t="n">
        <x:f>'Raw_Data'!C24</x:f>
        <x:v>131479</x:v>
      </x:c>
      <x:c r="D24" t="n">
        <x:f>'Raw_Data'!D24</x:f>
        <x:v>659</x:v>
      </x:c>
      <x:c r="E24" t="n">
        <x:f>'Raw_Data'!E24</x:f>
        <x:v>101</x:v>
      </x:c>
      <x:c r="F24" t="str">
        <x:f>PROPER(TRIM('Raw_Data'!F24))</x:f>
        <x:v>Platinum</x:v>
      </x:c>
      <x:c r="G24" t="str">
        <x:f>PROPER(TRIM('Raw_Data'!G24))</x:f>
        <x:v>Branch</x:v>
      </x:c>
      <x:c r="H24" s="60" t="n">
        <x:f>'Raw_Data'!H24</x:f>
        <x:v>27835</x:v>
      </x:c>
      <x:c r="I24" s="60" t="n">
        <x:f>'Raw_Data'!I24</x:f>
        <x:v>3009.69</x:v>
      </x:c>
      <x:c r="J24" s="32" t="n">
        <x:f>'Raw_Data'!J24</x:f>
        <x:v>0.323</x:v>
      </x:c>
      <x:c r="K24" s="32" t="n">
        <x:f>'Raw_Data'!K24</x:f>
        <x:v>0.716</x:v>
      </x:c>
      <x:c r="L24" t="n">
        <x:f>'Raw_Data'!L24</x:f>
        <x:v>0</x:v>
      </x:c>
      <x:c r="M24" t="n">
        <x:f>IF('Raw_Data'!M24="",Assumptions!$B$15,'Raw_Data'!M24)</x:f>
        <x:v>9</x:v>
      </x:c>
      <x:c r="N24" s="32" t="n">
        <x:f>'Raw_Data'!N24</x:f>
        <x:v>0.043</x:v>
      </x:c>
      <x:c r="O24" t="str">
        <x:f>IF(OR(D24&lt;620,L24&gt;=2,J24&gt;0.9),"High",IF(OR(D24&lt;700,L24=1,J24&gt;0.75),"Medium","Low"))</x:f>
        <x:v>Medium</x:v>
      </x:c>
      <x:c r="P24" s="30" t="n">
        <x:f>XLOOKUP(F24,Assumptions!$A$4:$A$6,Assumptions!$B$4:$B$6)</x:f>
        <x:v>195</x:v>
      </x:c>
      <x:c r="Q24" s="32" t="n">
        <x:f>XLOOKUP(F24,Assumptions!$A$4:$A$6,Assumptions!$C$4:$C$6)</x:f>
        <x:v>0.199</x:v>
      </x:c>
      <x:c r="R24" s="32" t="n">
        <x:f>XLOOKUP(F24,Assumptions!$A$4:$A$6,Assumptions!$D$4:$D$6)</x:f>
        <x:v>0.017</x:v>
      </x:c>
      <x:c r="S24" s="32" t="n">
        <x:f>XLOOKUP(F24,Assumptions!$A$4:$A$6,Assumptions!$E$4:$E$6)</x:f>
        <x:v>0.013</x:v>
      </x:c>
      <x:c r="T24" s="32" t="n">
        <x:f>XLOOKUP(O24,Assumptions!$H$4:$H$6,Assumptions!$I$4:$I$6)</x:f>
        <x:v>0.012</x:v>
      </x:c>
      <x:c r="U24" s="30" t="n">
        <x:f>XLOOKUP(F24,Assumptions!$A$4:$A$6,Assumptions!$F$4:$F$6)</x:f>
        <x:v>140</x:v>
      </x:c>
      <x:c r="V24" s="60" t="n">
        <x:f>I24*12</x:f>
        <x:v>36116.28</x:v>
      </x:c>
      <x:c r="W24" s="60" t="n">
        <x:f>H24*J24*(1-K24)*Q24</x:f>
        <x:v>508.11868378</x:v>
      </x:c>
      <x:c r="X24" s="60" t="n">
        <x:f>V24*R24</x:f>
        <x:v>613.97676</x:v>
      </x:c>
      <x:c r="Y24" s="60" t="n">
        <x:f>V24*S24</x:f>
        <x:v>469.51163999999994</x:v>
      </x:c>
      <x:c r="Z24" s="60" t="n">
        <x:f>H24*J24*T24</x:f>
        <x:v>107.88846</x:v>
      </x:c>
      <x:c r="AA24" s="60" t="n">
        <x:f>P24+W24+X24-Y24-Z24-U24</x:f>
        <x:v>599.6953437800001</x:v>
      </x:c>
      <x:c r="AB24" s="32" t="n">
        <x:f>IFERROR(AA24/(P24+W24+X24),0)</x:f>
        <x:v>0.45531654263331406</x:v>
      </x:c>
      <x:c r="AC24" t="n">
        <x:f>IF(O24="High",0,IF(I24&gt;=1800,3,IF(I24&gt;=900,2,1))+IF(K24&gt;=0.9,2,IF(K24&gt;=0.75,1,0))+IF(J24&lt;=0.7,2,IF(J24&lt;=0.85,1,0))+IF(M24&gt;=8,1,0))</x:f>
        <x:v>6</x:v>
      </x:c>
      <x:c r="AD24" t="str">
        <x:f>IF(AND(O24&lt;&gt;"High",AC24&gt;=Assumptions!$B$10,AA24&gt;0),"Priority Growth",IF(AND(O24="Low",AA24&gt;0),"Maintain","Watch"))</x:f>
        <x:v>Priority Growth</x:v>
      </x:c>
      <x:c r="AE24" s="60" t="n">
        <x:f>MAX(AA24,0)*N24</x:f>
        <x:v>25.786899782540004</x:v>
      </x:c>
      <x:c r="AF24" t="str">
        <x:f>IF(AND(AA24&gt;=Assumptions!$B$11,O24&lt;&gt;"High",OR(N24&gt;=Assumptions!$B$12,M24&lt;=6)),"High","Standard")</x:f>
        <x:v>Standard</x:v>
      </x:c>
    </x:row>
    <x:row r="25">
      <x:c r="A25" t="str">
        <x:f>'Raw_Data'!A25</x:f>
        <x:v>C00024</x:v>
      </x:c>
      <x:c r="B25" t="n">
        <x:f>'Raw_Data'!B25</x:f>
        <x:v>60</x:v>
      </x:c>
      <x:c r="C25" s="30" t="n">
        <x:f>'Raw_Data'!C25</x:f>
        <x:v>153741</x:v>
      </x:c>
      <x:c r="D25" t="n">
        <x:f>'Raw_Data'!D25</x:f>
        <x:v>718</x:v>
      </x:c>
      <x:c r="E25" t="n">
        <x:f>'Raw_Data'!E25</x:f>
        <x:v>53</x:v>
      </x:c>
      <x:c r="F25" t="str">
        <x:f>PROPER(TRIM('Raw_Data'!F25))</x:f>
        <x:v>Platinum</x:v>
      </x:c>
      <x:c r="G25" t="str">
        <x:f>PROPER(TRIM('Raw_Data'!G25))</x:f>
        <x:v>Direct Mail</x:v>
      </x:c>
      <x:c r="H25" s="60" t="n">
        <x:f>'Raw_Data'!H25</x:f>
        <x:v>34459</x:v>
      </x:c>
      <x:c r="I25" s="60" t="n">
        <x:f>'Raw_Data'!I25</x:f>
        <x:v>3466.16</x:v>
      </x:c>
      <x:c r="J25" s="32" t="n">
        <x:f>'Raw_Data'!J25</x:f>
        <x:v>0.406</x:v>
      </x:c>
      <x:c r="K25" s="32" t="n">
        <x:f>'Raw_Data'!K25</x:f>
        <x:v>0.846</x:v>
      </x:c>
      <x:c r="L25" t="n">
        <x:f>'Raw_Data'!L25</x:f>
        <x:v>0</x:v>
      </x:c>
      <x:c r="M25" t="n">
        <x:f>IF('Raw_Data'!M25="",Assumptions!$B$15,'Raw_Data'!M25)</x:f>
        <x:v>7</x:v>
      </x:c>
      <x:c r="N25" s="32" t="n">
        <x:f>'Raw_Data'!N25</x:f>
        <x:v>0.143</x:v>
      </x:c>
      <x:c r="O25" t="str">
        <x:f>IF(OR(D25&lt;620,L25&gt;=2,J25&gt;0.9),"High",IF(OR(D25&lt;700,L25=1,J25&gt;0.75),"Medium","Low"))</x:f>
        <x:v>Low</x:v>
      </x:c>
      <x:c r="P25" s="30" t="n">
        <x:f>XLOOKUP(F25,Assumptions!$A$4:$A$6,Assumptions!$B$4:$B$6)</x:f>
        <x:v>195</x:v>
      </x:c>
      <x:c r="Q25" s="32" t="n">
        <x:f>XLOOKUP(F25,Assumptions!$A$4:$A$6,Assumptions!$C$4:$C$6)</x:f>
        <x:v>0.199</x:v>
      </x:c>
      <x:c r="R25" s="32" t="n">
        <x:f>XLOOKUP(F25,Assumptions!$A$4:$A$6,Assumptions!$D$4:$D$6)</x:f>
        <x:v>0.017</x:v>
      </x:c>
      <x:c r="S25" s="32" t="n">
        <x:f>XLOOKUP(F25,Assumptions!$A$4:$A$6,Assumptions!$E$4:$E$6)</x:f>
        <x:v>0.013</x:v>
      </x:c>
      <x:c r="T25" s="32" t="n">
        <x:f>XLOOKUP(O25,Assumptions!$H$4:$H$6,Assumptions!$I$4:$I$6)</x:f>
        <x:v>0.0035</x:v>
      </x:c>
      <x:c r="U25" s="30" t="n">
        <x:f>XLOOKUP(F25,Assumptions!$A$4:$A$6,Assumptions!$F$4:$F$6)</x:f>
        <x:v>140</x:v>
      </x:c>
      <x:c r="V25" s="60" t="n">
        <x:f>I25*12</x:f>
        <x:v>41593.92</x:v>
      </x:c>
      <x:c r="W25" s="60" t="n">
        <x:f>H25*J25*(1-K25)*Q25</x:f>
        <x:v>428.74838868400013</x:v>
      </x:c>
      <x:c r="X25" s="60" t="n">
        <x:f>V25*R25</x:f>
        <x:v>707.09664</x:v>
      </x:c>
      <x:c r="Y25" s="60" t="n">
        <x:f>V25*S25</x:f>
        <x:v>540.72096</x:v>
      </x:c>
      <x:c r="Z25" s="60" t="n">
        <x:f>H25*J25*T25</x:f>
        <x:v>48.966239</x:v>
      </x:c>
      <x:c r="AA25" s="60" t="n">
        <x:f>P25+W25+X25-Y25-Z25-U25</x:f>
        <x:v>601.1578296840003</x:v>
      </x:c>
      <x:c r="AB25" s="32" t="n">
        <x:f>IFERROR(AA25/(P25+W25+X25),0)</x:f>
        <x:v>0.4517113688875198</x:v>
      </x:c>
      <x:c r="AC25" t="n">
        <x:f>IF(O25="High",0,IF(I25&gt;=1800,3,IF(I25&gt;=900,2,1))+IF(K25&gt;=0.9,2,IF(K25&gt;=0.75,1,0))+IF(J25&lt;=0.7,2,IF(J25&lt;=0.85,1,0))+IF(M25&gt;=8,1,0))</x:f>
        <x:v>6</x:v>
      </x:c>
      <x:c r="AD25" t="str">
        <x:f>IF(AND(O25&lt;&gt;"High",AC25&gt;=Assumptions!$B$10,AA25&gt;0),"Priority Growth",IF(AND(O25="Low",AA25&gt;0),"Maintain","Watch"))</x:f>
        <x:v>Priority Growth</x:v>
      </x:c>
      <x:c r="AE25" s="60" t="n">
        <x:f>MAX(AA25,0)*N25</x:f>
        <x:v>85.96556964481204</x:v>
      </x:c>
      <x:c r="AF25" t="str">
        <x:f>IF(AND(AA25&gt;=Assumptions!$B$11,O25&lt;&gt;"High",OR(N25&gt;=Assumptions!$B$12,M25&lt;=6)),"High","Standard")</x:f>
        <x:v>Standard</x:v>
      </x:c>
    </x:row>
    <x:row r="26">
      <x:c r="A26" t="str">
        <x:f>'Raw_Data'!A26</x:f>
        <x:v>C00025</x:v>
      </x:c>
      <x:c r="B26" t="n">
        <x:f>'Raw_Data'!B26</x:f>
        <x:v>55</x:v>
      </x:c>
      <x:c r="C26" s="30" t="n">
        <x:f>'Raw_Data'!C26</x:f>
        <x:v>82318</x:v>
      </x:c>
      <x:c r="D26" t="n">
        <x:f>'Raw_Data'!D26</x:f>
        <x:v>699</x:v>
      </x:c>
      <x:c r="E26" t="n">
        <x:f>'Raw_Data'!E26</x:f>
        <x:v>38</x:v>
      </x:c>
      <x:c r="F26" t="str">
        <x:f>PROPER(TRIM('Raw_Data'!F26))</x:f>
        <x:v>Gold</x:v>
      </x:c>
      <x:c r="G26" t="str">
        <x:f>PROPER(TRIM('Raw_Data'!G26))</x:f>
        <x:v>Digital</x:v>
      </x:c>
      <x:c r="H26" s="60" t="n">
        <x:f>'Raw_Data'!H26</x:f>
        <x:v>13967</x:v>
      </x:c>
      <x:c r="I26" s="60" t="n">
        <x:f>'Raw_Data'!I26</x:f>
        <x:v>1869.87</x:v>
      </x:c>
      <x:c r="J26" s="32" t="n">
        <x:f>'Raw_Data'!J26</x:f>
        <x:v>0.284</x:v>
      </x:c>
      <x:c r="K26" s="32" t="n">
        <x:f>'Raw_Data'!K26</x:f>
        <x:v>0.734</x:v>
      </x:c>
      <x:c r="L26" t="n">
        <x:f>'Raw_Data'!L26</x:f>
        <x:v>0</x:v>
      </x:c>
      <x:c r="M26" t="n">
        <x:f>IF('Raw_Data'!M26="",Assumptions!$B$15,'Raw_Data'!M26)</x:f>
        <x:v>6</x:v>
      </x:c>
      <x:c r="N26" s="32" t="n">
        <x:f>'Raw_Data'!N26</x:f>
        <x:v>0.117</x:v>
      </x:c>
      <x:c r="O26" t="str">
        <x:f>IF(OR(D26&lt;620,L26&gt;=2,J26&gt;0.9),"High",IF(OR(D26&lt;700,L26=1,J26&gt;0.75),"Medium","Low"))</x:f>
        <x:v>Medium</x:v>
      </x:c>
      <x:c r="P26" s="30" t="n">
        <x:f>XLOOKUP(F26,Assumptions!$A$4:$A$6,Assumptions!$B$4:$B$6)</x:f>
        <x:v>95</x:v>
      </x:c>
      <x:c r="Q26" s="32" t="n">
        <x:f>XLOOKUP(F26,Assumptions!$A$4:$A$6,Assumptions!$C$4:$C$6)</x:f>
        <x:v>0.219</x:v>
      </x:c>
      <x:c r="R26" s="32" t="n">
        <x:f>XLOOKUP(F26,Assumptions!$A$4:$A$6,Assumptions!$D$4:$D$6)</x:f>
        <x:v>0.016</x:v>
      </x:c>
      <x:c r="S26" s="32" t="n">
        <x:f>XLOOKUP(F26,Assumptions!$A$4:$A$6,Assumptions!$E$4:$E$6)</x:f>
        <x:v>0.01</x:v>
      </x:c>
      <x:c r="T26" s="32" t="n">
        <x:f>XLOOKUP(O26,Assumptions!$H$4:$H$6,Assumptions!$I$4:$I$6)</x:f>
        <x:v>0.012</x:v>
      </x:c>
      <x:c r="U26" s="30" t="n">
        <x:f>XLOOKUP(F26,Assumptions!$A$4:$A$6,Assumptions!$F$4:$F$6)</x:f>
        <x:v>90</x:v>
      </x:c>
      <x:c r="V26" s="60" t="n">
        <x:f>I26*12</x:f>
        <x:v>22438.44</x:v>
      </x:c>
      <x:c r="W26" s="60" t="n">
        <x:f>H26*J26*(1-K26)*Q26</x:f>
        <x:v>231.07194751199998</x:v>
      </x:c>
      <x:c r="X26" s="60" t="n">
        <x:f>V26*R26</x:f>
        <x:v>359.01504</x:v>
      </x:c>
      <x:c r="Y26" s="60" t="n">
        <x:f>V26*S26</x:f>
        <x:v>224.3844</x:v>
      </x:c>
      <x:c r="Z26" s="60" t="n">
        <x:f>H26*J26*T26</x:f>
        <x:v>47.599536</x:v>
      </x:c>
      <x:c r="AA26" s="60" t="n">
        <x:f>P26+W26+X26-Y26-Z26-U26</x:f>
        <x:v>323.1030515119999</x:v>
      </x:c>
      <x:c r="AB26" s="32" t="n">
        <x:f>IFERROR(AA26/(P26+W26+X26),0)</x:f>
        <x:v>0.47162339586305524</x:v>
      </x:c>
      <x:c r="AC26" t="n">
        <x:f>IF(O26="High",0,IF(I26&gt;=1800,3,IF(I26&gt;=900,2,1))+IF(K26&gt;=0.9,2,IF(K26&gt;=0.75,1,0))+IF(J26&lt;=0.7,2,IF(J26&lt;=0.85,1,0))+IF(M26&gt;=8,1,0))</x:f>
        <x:v>5</x:v>
      </x:c>
      <x:c r="AD26" t="str">
        <x:f>IF(AND(O26&lt;&gt;"High",AC26&gt;=Assumptions!$B$10,AA26&gt;0),"Priority Growth",IF(AND(O26="Low",AA26&gt;0),"Maintain","Watch"))</x:f>
        <x:v>Watch</x:v>
      </x:c>
      <x:c r="AE26" s="60" t="n">
        <x:f>MAX(AA26,0)*N26</x:f>
        <x:v>37.80305702690399</x:v>
      </x:c>
      <x:c r="AF26" t="str">
        <x:f>IF(AND(AA26&gt;=Assumptions!$B$11,O26&lt;&gt;"High",OR(N26&gt;=Assumptions!$B$12,M26&lt;=6)),"High","Standard")</x:f>
        <x:v>High</x:v>
      </x:c>
    </x:row>
    <x:row r="27">
      <x:c r="A27" t="str">
        <x:f>'Raw_Data'!A27</x:f>
        <x:v>C00026</x:v>
      </x:c>
      <x:c r="B27" t="n">
        <x:f>'Raw_Data'!B27</x:f>
        <x:v>46</x:v>
      </x:c>
      <x:c r="C27" s="30" t="n">
        <x:f>'Raw_Data'!C27</x:f>
        <x:v>114660</x:v>
      </x:c>
      <x:c r="D27" t="n">
        <x:f>'Raw_Data'!D27</x:f>
        <x:v>600</x:v>
      </x:c>
      <x:c r="E27" t="n">
        <x:f>'Raw_Data'!E27</x:f>
        <x:v>52</x:v>
      </x:c>
      <x:c r="F27" t="str">
        <x:f>PROPER(TRIM('Raw_Data'!F27))</x:f>
        <x:v>Gold</x:v>
      </x:c>
      <x:c r="G27" t="str">
        <x:f>PROPER(TRIM('Raw_Data'!G27))</x:f>
        <x:v>Digital</x:v>
      </x:c>
      <x:c r="H27" s="60" t="n">
        <x:f>'Raw_Data'!H27</x:f>
        <x:v>14068</x:v>
      </x:c>
      <x:c r="I27" s="60" t="n">
        <x:f>'Raw_Data'!I27</x:f>
        <x:v>2032.22</x:v>
      </x:c>
      <x:c r="J27" s="32" t="n">
        <x:f>'Raw_Data'!J27</x:f>
        <x:v>0.479</x:v>
      </x:c>
      <x:c r="K27" s="32" t="n">
        <x:f>'Raw_Data'!K27</x:f>
        <x:v>0.629</x:v>
      </x:c>
      <x:c r="L27" t="n">
        <x:f>'Raw_Data'!L27</x:f>
        <x:v>0</x:v>
      </x:c>
      <x:c r="M27" t="n">
        <x:f>IF('Raw_Data'!M27="",Assumptions!$B$15,'Raw_Data'!M27)</x:f>
        <x:v>6</x:v>
      </x:c>
      <x:c r="N27" s="32" t="n">
        <x:f>'Raw_Data'!N27</x:f>
        <x:v>0.152</x:v>
      </x:c>
      <x:c r="O27" t="str">
        <x:f>IF(OR(D27&lt;620,L27&gt;=2,J27&gt;0.9),"High",IF(OR(D27&lt;700,L27=1,J27&gt;0.75),"Medium","Low"))</x:f>
        <x:v>High</x:v>
      </x:c>
      <x:c r="P27" s="30" t="n">
        <x:f>XLOOKUP(F27,Assumptions!$A$4:$A$6,Assumptions!$B$4:$B$6)</x:f>
        <x:v>95</x:v>
      </x:c>
      <x:c r="Q27" s="32" t="n">
        <x:f>XLOOKUP(F27,Assumptions!$A$4:$A$6,Assumptions!$C$4:$C$6)</x:f>
        <x:v>0.219</x:v>
      </x:c>
      <x:c r="R27" s="32" t="n">
        <x:f>XLOOKUP(F27,Assumptions!$A$4:$A$6,Assumptions!$D$4:$D$6)</x:f>
        <x:v>0.016</x:v>
      </x:c>
      <x:c r="S27" s="32" t="n">
        <x:f>XLOOKUP(F27,Assumptions!$A$4:$A$6,Assumptions!$E$4:$E$6)</x:f>
        <x:v>0.01</x:v>
      </x:c>
      <x:c r="T27" s="32" t="n">
        <x:f>XLOOKUP(O27,Assumptions!$H$4:$H$6,Assumptions!$I$4:$I$6)</x:f>
        <x:v>0.045</x:v>
      </x:c>
      <x:c r="U27" s="30" t="n">
        <x:f>XLOOKUP(F27,Assumptions!$A$4:$A$6,Assumptions!$F$4:$F$6)</x:f>
        <x:v>90</x:v>
      </x:c>
      <x:c r="V27" s="60" t="n">
        <x:f>I27*12</x:f>
        <x:v>24386.64</x:v>
      </x:c>
      <x:c r="W27" s="60" t="n">
        <x:f>H27*J27*(1-K27)*Q27</x:f>
        <x:v>547.5022364280001</x:v>
      </x:c>
      <x:c r="X27" s="60" t="n">
        <x:f>V27*R27</x:f>
        <x:v>390.18624</x:v>
      </x:c>
      <x:c r="Y27" s="60" t="n">
        <x:f>V27*S27</x:f>
        <x:v>243.8664</x:v>
      </x:c>
      <x:c r="Z27" s="60" t="n">
        <x:f>H27*J27*T27</x:f>
        <x:v>303.23574</x:v>
      </x:c>
      <x:c r="AA27" s="60" t="n">
        <x:f>P27+W27+X27-Y27-Z27-U27</x:f>
        <x:v>395.58633642800004</x:v>
      </x:c>
      <x:c r="AB27" s="32" t="n">
        <x:f>IFERROR(AA27/(P27+W27+X27),0)</x:f>
        <x:v>0.38306454023415326</x:v>
      </x:c>
      <x:c r="AC27" t="n">
        <x:f>IF(O27="High",0,IF(I27&gt;=1800,3,IF(I27&gt;=900,2,1))+IF(K27&gt;=0.9,2,IF(K27&gt;=0.75,1,0))+IF(J27&lt;=0.7,2,IF(J27&lt;=0.85,1,0))+IF(M27&gt;=8,1,0))</x:f>
        <x:v>0</x:v>
      </x:c>
      <x:c r="AD27" t="str">
        <x:f>IF(AND(O27&lt;&gt;"High",AC27&gt;=Assumptions!$B$10,AA27&gt;0),"Priority Growth",IF(AND(O27="Low",AA27&gt;0),"Maintain","Watch"))</x:f>
        <x:v>Watch</x:v>
      </x:c>
      <x:c r="AE27" s="60" t="n">
        <x:f>MAX(AA27,0)*N27</x:f>
        <x:v>60.129123137056006</x:v>
      </x:c>
      <x:c r="AF27" t="str">
        <x:f>IF(AND(AA27&gt;=Assumptions!$B$11,O27&lt;&gt;"High",OR(N27&gt;=Assumptions!$B$12,M27&lt;=6)),"High","Standard")</x:f>
        <x:v>Standard</x:v>
      </x:c>
    </x:row>
    <x:row r="28">
      <x:c r="A28" t="str">
        <x:f>'Raw_Data'!A28</x:f>
        <x:v>C00027</x:v>
      </x:c>
      <x:c r="B28" t="n">
        <x:f>'Raw_Data'!B28</x:f>
        <x:v>33</x:v>
      </x:c>
      <x:c r="C28" s="30" t="n">
        <x:f>'Raw_Data'!C28</x:f>
        <x:v>67533</x:v>
      </x:c>
      <x:c r="D28" t="n">
        <x:f>'Raw_Data'!D28</x:f>
        <x:v>665</x:v>
      </x:c>
      <x:c r="E28" t="n">
        <x:f>'Raw_Data'!E28</x:f>
        <x:v>41</x:v>
      </x:c>
      <x:c r="F28" t="str">
        <x:f>PROPER(TRIM('Raw_Data'!F28))</x:f>
        <x:v>Gold</x:v>
      </x:c>
      <x:c r="G28" t="str">
        <x:f>PROPER(TRIM('Raw_Data'!G28))</x:f>
        <x:v>Digital</x:v>
      </x:c>
      <x:c r="H28" s="60" t="n">
        <x:f>'Raw_Data'!H28</x:f>
        <x:v>9416</x:v>
      </x:c>
      <x:c r="I28" s="60" t="n">
        <x:f>'Raw_Data'!I28</x:f>
        <x:v>917.08</x:v>
      </x:c>
      <x:c r="J28" s="32" t="n">
        <x:f>'Raw_Data'!J28</x:f>
        <x:v>0.423</x:v>
      </x:c>
      <x:c r="K28" s="32" t="n">
        <x:f>'Raw_Data'!K28</x:f>
        <x:v>0.859</x:v>
      </x:c>
      <x:c r="L28" t="n">
        <x:f>'Raw_Data'!L28</x:f>
        <x:v>0</x:v>
      </x:c>
      <x:c r="M28" t="n">
        <x:f>IF('Raw_Data'!M28="",Assumptions!$B$15,'Raw_Data'!M28)</x:f>
        <x:v>9</x:v>
      </x:c>
      <x:c r="N28" s="32" t="n">
        <x:f>'Raw_Data'!N28</x:f>
        <x:v>0.02</x:v>
      </x:c>
      <x:c r="O28" t="str">
        <x:f>IF(OR(D28&lt;620,L28&gt;=2,J28&gt;0.9),"High",IF(OR(D28&lt;700,L28=1,J28&gt;0.75),"Medium","Low"))</x:f>
        <x:v>Medium</x:v>
      </x:c>
      <x:c r="P28" s="30" t="n">
        <x:f>XLOOKUP(F28,Assumptions!$A$4:$A$6,Assumptions!$B$4:$B$6)</x:f>
        <x:v>95</x:v>
      </x:c>
      <x:c r="Q28" s="32" t="n">
        <x:f>XLOOKUP(F28,Assumptions!$A$4:$A$6,Assumptions!$C$4:$C$6)</x:f>
        <x:v>0.219</x:v>
      </x:c>
      <x:c r="R28" s="32" t="n">
        <x:f>XLOOKUP(F28,Assumptions!$A$4:$A$6,Assumptions!$D$4:$D$6)</x:f>
        <x:v>0.016</x:v>
      </x:c>
      <x:c r="S28" s="32" t="n">
        <x:f>XLOOKUP(F28,Assumptions!$A$4:$A$6,Assumptions!$E$4:$E$6)</x:f>
        <x:v>0.01</x:v>
      </x:c>
      <x:c r="T28" s="32" t="n">
        <x:f>XLOOKUP(O28,Assumptions!$H$4:$H$6,Assumptions!$I$4:$I$6)</x:f>
        <x:v>0.012</x:v>
      </x:c>
      <x:c r="U28" s="30" t="n">
        <x:f>XLOOKUP(F28,Assumptions!$A$4:$A$6,Assumptions!$F$4:$F$6)</x:f>
        <x:v>90</x:v>
      </x:c>
      <x:c r="V28" s="60" t="n">
        <x:f>I28*12</x:f>
        <x:v>11004.960000000001</x:v>
      </x:c>
      <x:c r="W28" s="60" t="n">
        <x:f>H28*J28*(1-K28)*Q28</x:f>
        <x:v>122.99006887200002</x:v>
      </x:c>
      <x:c r="X28" s="60" t="n">
        <x:f>V28*R28</x:f>
        <x:v>176.07936</x:v>
      </x:c>
      <x:c r="Y28" s="60" t="n">
        <x:f>V28*S28</x:f>
        <x:v>110.04960000000001</x:v>
      </x:c>
      <x:c r="Z28" s="60" t="n">
        <x:f>H28*J28*T28</x:f>
        <x:v>47.795616</x:v>
      </x:c>
      <x:c r="AA28" s="60" t="n">
        <x:f>P28+W28+X28-Y28-Z28-U28</x:f>
        <x:v>146.224212872</x:v>
      </x:c>
      <x:c r="AB28" s="32" t="n">
        <x:f>IFERROR(AA28/(P28+W28+X28),0)</x:f>
        <x:v>0.37106205698462325</x:v>
      </x:c>
      <x:c r="AC28" t="n">
        <x:f>IF(O28="High",0,IF(I28&gt;=1800,3,IF(I28&gt;=900,2,1))+IF(K28&gt;=0.9,2,IF(K28&gt;=0.75,1,0))+IF(J28&lt;=0.7,2,IF(J28&lt;=0.85,1,0))+IF(M28&gt;=8,1,0))</x:f>
        <x:v>6</x:v>
      </x:c>
      <x:c r="AD28" t="str">
        <x:f>IF(AND(O28&lt;&gt;"High",AC28&gt;=Assumptions!$B$10,AA28&gt;0),"Priority Growth",IF(AND(O28="Low",AA28&gt;0),"Maintain","Watch"))</x:f>
        <x:v>Priority Growth</x:v>
      </x:c>
      <x:c r="AE28" s="60" t="n">
        <x:f>MAX(AA28,0)*N28</x:f>
        <x:v>2.92448425744</x:v>
      </x:c>
      <x:c r="AF28" t="str">
        <x:f>IF(AND(AA28&gt;=Assumptions!$B$11,O28&lt;&gt;"High",OR(N28&gt;=Assumptions!$B$12,M28&lt;=6)),"High","Standard")</x:f>
        <x:v>Standard</x:v>
      </x:c>
    </x:row>
    <x:row r="29">
      <x:c r="A29" t="str">
        <x:f>'Raw_Data'!A29</x:f>
        <x:v>C00028</x:v>
      </x:c>
      <x:c r="B29" t="n">
        <x:f>'Raw_Data'!B29</x:f>
        <x:v>49</x:v>
      </x:c>
      <x:c r="C29" s="30" t="n">
        <x:f>'Raw_Data'!C29</x:f>
        <x:v>28953</x:v>
      </x:c>
      <x:c r="D29" t="n">
        <x:f>'Raw_Data'!D29</x:f>
        <x:v>660</x:v>
      </x:c>
      <x:c r="E29" t="n">
        <x:f>'Raw_Data'!E29</x:f>
        <x:v>80</x:v>
      </x:c>
      <x:c r="F29" t="str">
        <x:f>PROPER(TRIM('Raw_Data'!F29))</x:f>
        <x:v>Classic</x:v>
      </x:c>
      <x:c r="G29" t="str">
        <x:f>PROPER(TRIM('Raw_Data'!G29))</x:f>
        <x:v>Partner</x:v>
      </x:c>
      <x:c r="H29" s="60" t="n">
        <x:f>'Raw_Data'!H29</x:f>
        <x:v>5035</x:v>
      </x:c>
      <x:c r="I29" s="60" t="n">
        <x:f>'Raw_Data'!I29</x:f>
        <x:v>539.64</x:v>
      </x:c>
      <x:c r="J29" s="32" t="n">
        <x:f>'Raw_Data'!J29</x:f>
        <x:v>0.414</x:v>
      </x:c>
      <x:c r="K29" s="32" t="n">
        <x:f>'Raw_Data'!K29</x:f>
        <x:v>0.751</x:v>
      </x:c>
      <x:c r="L29" t="n">
        <x:f>'Raw_Data'!L29</x:f>
        <x:v>1</x:v>
      </x:c>
      <x:c r="M29" t="n">
        <x:f>IF('Raw_Data'!M29="",Assumptions!$B$15,'Raw_Data'!M29)</x:f>
        <x:v>6</x:v>
      </x:c>
      <x:c r="N29" s="32" t="n">
        <x:f>'Raw_Data'!N29</x:f>
        <x:v>0.22</x:v>
      </x:c>
      <x:c r="O29" t="str">
        <x:f>IF(OR(D29&lt;620,L29&gt;=2,J29&gt;0.9),"High",IF(OR(D29&lt;700,L29=1,J29&gt;0.75),"Medium","Low"))</x:f>
        <x:v>Medium</x:v>
      </x:c>
      <x:c r="P29" s="30" t="n">
        <x:f>XLOOKUP(F29,Assumptions!$A$4:$A$6,Assumptions!$B$4:$B$6)</x:f>
        <x:v>0</x:v>
      </x:c>
      <x:c r="Q29" s="32" t="n">
        <x:f>XLOOKUP(F29,Assumptions!$A$4:$A$6,Assumptions!$C$4:$C$6)</x:f>
        <x:v>0.229</x:v>
      </x:c>
      <x:c r="R29" s="32" t="n">
        <x:f>XLOOKUP(F29,Assumptions!$A$4:$A$6,Assumptions!$D$4:$D$6)</x:f>
        <x:v>0.015</x:v>
      </x:c>
      <x:c r="S29" s="32" t="n">
        <x:f>XLOOKUP(F29,Assumptions!$A$4:$A$6,Assumptions!$E$4:$E$6)</x:f>
        <x:v>0.0075</x:v>
      </x:c>
      <x:c r="T29" s="32" t="n">
        <x:f>XLOOKUP(O29,Assumptions!$H$4:$H$6,Assumptions!$I$4:$I$6)</x:f>
        <x:v>0.012</x:v>
      </x:c>
      <x:c r="U29" s="30" t="n">
        <x:f>XLOOKUP(F29,Assumptions!$A$4:$A$6,Assumptions!$F$4:$F$6)</x:f>
        <x:v>60</x:v>
      </x:c>
      <x:c r="V29" s="60" t="n">
        <x:f>I29*12</x:f>
        <x:v>6475.68</x:v>
      </x:c>
      <x:c r="W29" s="60" t="n">
        <x:f>H29*J29*(1-K29)*Q29</x:f>
        <x:v>118.85970429</x:v>
      </x:c>
      <x:c r="X29" s="60" t="n">
        <x:f>V29*R29</x:f>
        <x:v>97.1352</x:v>
      </x:c>
      <x:c r="Y29" s="60" t="n">
        <x:f>V29*S29</x:f>
        <x:v>48.5676</x:v>
      </x:c>
      <x:c r="Z29" s="60" t="n">
        <x:f>H29*J29*T29</x:f>
        <x:v>25.013879999999997</x:v>
      </x:c>
      <x:c r="AA29" s="60" t="n">
        <x:f>P29+W29+X29-Y29-Z29-U29</x:f>
        <x:v>82.41342429</x:v>
      </x:c>
      <x:c r="AB29" s="32" t="n">
        <x:f>IFERROR(AA29/(P29+W29+X29),0)</x:f>
        <x:v>0.38155263227575836</x:v>
      </x:c>
      <x:c r="AC29" t="n">
        <x:f>IF(O29="High",0,IF(I29&gt;=1800,3,IF(I29&gt;=900,2,1))+IF(K29&gt;=0.9,2,IF(K29&gt;=0.75,1,0))+IF(J29&lt;=0.7,2,IF(J29&lt;=0.85,1,0))+IF(M29&gt;=8,1,0))</x:f>
        <x:v>4</x:v>
      </x:c>
      <x:c r="AD29" t="str">
        <x:f>IF(AND(O29&lt;&gt;"High",AC29&gt;=Assumptions!$B$10,AA29&gt;0),"Priority Growth",IF(AND(O29="Low",AA29&gt;0),"Maintain","Watch"))</x:f>
        <x:v>Watch</x:v>
      </x:c>
      <x:c r="AE29" s="60" t="n">
        <x:f>MAX(AA29,0)*N29</x:f>
        <x:v>18.130953343799998</x:v>
      </x:c>
      <x:c r="AF29" t="str">
        <x:f>IF(AND(AA29&gt;=Assumptions!$B$11,O29&lt;&gt;"High",OR(N29&gt;=Assumptions!$B$12,M29&lt;=6)),"High","Standard")</x:f>
        <x:v>Standard</x:v>
      </x:c>
    </x:row>
    <x:row r="30">
      <x:c r="A30" t="str">
        <x:f>'Raw_Data'!A30</x:f>
        <x:v>C00029</x:v>
      </x:c>
      <x:c r="B30" t="n">
        <x:f>'Raw_Data'!B30</x:f>
        <x:v>51</x:v>
      </x:c>
      <x:c r="C30" s="30" t="n">
        <x:f>'Raw_Data'!C30</x:f>
        <x:v>70227</x:v>
      </x:c>
      <x:c r="D30" t="n">
        <x:f>'Raw_Data'!D30</x:f>
        <x:v>683</x:v>
      </x:c>
      <x:c r="E30" t="n">
        <x:f>'Raw_Data'!E30</x:f>
        <x:v>12</x:v>
      </x:c>
      <x:c r="F30" t="str">
        <x:f>PROPER(TRIM('Raw_Data'!F30))</x:f>
        <x:v>Gold</x:v>
      </x:c>
      <x:c r="G30" t="str">
        <x:f>PROPER(TRIM('Raw_Data'!G30))</x:f>
        <x:v>Partner</x:v>
      </x:c>
      <x:c r="H30" s="60" t="n">
        <x:f>'Raw_Data'!H30</x:f>
        <x:v>12187</x:v>
      </x:c>
      <x:c r="I30" s="60" t="n">
        <x:f>'Raw_Data'!I30</x:f>
        <x:v>1331.33</x:v>
      </x:c>
      <x:c r="J30" s="32" t="n">
        <x:f>'Raw_Data'!J30</x:f>
        <x:v>0.35</x:v>
      </x:c>
      <x:c r="K30" s="32" t="n">
        <x:f>'Raw_Data'!K30</x:f>
        <x:v>0.886</x:v>
      </x:c>
      <x:c r="L30" t="n">
        <x:f>'Raw_Data'!L30</x:f>
        <x:v>0</x:v>
      </x:c>
      <x:c r="M30" t="n">
        <x:f>IF('Raw_Data'!M30="",Assumptions!$B$15,'Raw_Data'!M30)</x:f>
        <x:v>6</x:v>
      </x:c>
      <x:c r="N30" s="32" t="n">
        <x:f>'Raw_Data'!N30</x:f>
        <x:v>0.18</x:v>
      </x:c>
      <x:c r="O30" t="str">
        <x:f>IF(OR(D30&lt;620,L30&gt;=2,J30&gt;0.9),"High",IF(OR(D30&lt;700,L30=1,J30&gt;0.75),"Medium","Low"))</x:f>
        <x:v>Medium</x:v>
      </x:c>
      <x:c r="P30" s="30" t="n">
        <x:f>XLOOKUP(F30,Assumptions!$A$4:$A$6,Assumptions!$B$4:$B$6)</x:f>
        <x:v>95</x:v>
      </x:c>
      <x:c r="Q30" s="32" t="n">
        <x:f>XLOOKUP(F30,Assumptions!$A$4:$A$6,Assumptions!$C$4:$C$6)</x:f>
        <x:v>0.219</x:v>
      </x:c>
      <x:c r="R30" s="32" t="n">
        <x:f>XLOOKUP(F30,Assumptions!$A$4:$A$6,Assumptions!$D$4:$D$6)</x:f>
        <x:v>0.016</x:v>
      </x:c>
      <x:c r="S30" s="32" t="n">
        <x:f>XLOOKUP(F30,Assumptions!$A$4:$A$6,Assumptions!$E$4:$E$6)</x:f>
        <x:v>0.01</x:v>
      </x:c>
      <x:c r="T30" s="32" t="n">
        <x:f>XLOOKUP(O30,Assumptions!$H$4:$H$6,Assumptions!$I$4:$I$6)</x:f>
        <x:v>0.012</x:v>
      </x:c>
      <x:c r="U30" s="30" t="n">
        <x:f>XLOOKUP(F30,Assumptions!$A$4:$A$6,Assumptions!$F$4:$F$6)</x:f>
        <x:v>90</x:v>
      </x:c>
      <x:c r="V30" s="60" t="n">
        <x:f>I30*12</x:f>
        <x:v>15975.96</x:v>
      </x:c>
      <x:c r="W30" s="60" t="n">
        <x:f>H30*J30*(1-K30)*Q30</x:f>
        <x:v>106.49122469999999</x:v>
      </x:c>
      <x:c r="X30" s="60" t="n">
        <x:f>V30*R30</x:f>
        <x:v>255.61535999999998</x:v>
      </x:c>
      <x:c r="Y30" s="60" t="n">
        <x:f>V30*S30</x:f>
        <x:v>159.7596</x:v>
      </x:c>
      <x:c r="Z30" s="60" t="n">
        <x:f>H30*J30*T30</x:f>
        <x:v>51.1854</x:v>
      </x:c>
      <x:c r="AA30" s="60" t="n">
        <x:f>P30+W30+X30-Y30-Z30-U30</x:f>
        <x:v>156.1615847</x:v>
      </x:c>
      <x:c r="AB30" s="32" t="n">
        <x:f>IFERROR(AA30/(P30+W30+X30),0)</x:f>
        <x:v>0.34163057354006215</x:v>
      </x:c>
      <x:c r="AC30" t="n">
        <x:f>IF(O30="High",0,IF(I30&gt;=1800,3,IF(I30&gt;=900,2,1))+IF(K30&gt;=0.9,2,IF(K30&gt;=0.75,1,0))+IF(J30&lt;=0.7,2,IF(J30&lt;=0.85,1,0))+IF(M30&gt;=8,1,0))</x:f>
        <x:v>5</x:v>
      </x:c>
      <x:c r="AD30" t="str">
        <x:f>IF(AND(O30&lt;&gt;"High",AC30&gt;=Assumptions!$B$10,AA30&gt;0),"Priority Growth",IF(AND(O30="Low",AA30&gt;0),"Maintain","Watch"))</x:f>
        <x:v>Watch</x:v>
      </x:c>
      <x:c r="AE30" s="60" t="n">
        <x:f>MAX(AA30,0)*N30</x:f>
        <x:v>28.109085245999996</x:v>
      </x:c>
      <x:c r="AF30" t="str">
        <x:f>IF(AND(AA30&gt;=Assumptions!$B$11,O30&lt;&gt;"High",OR(N30&gt;=Assumptions!$B$12,M30&lt;=6)),"High","Standard")</x:f>
        <x:v>Standard</x:v>
      </x:c>
    </x:row>
    <x:row r="31">
      <x:c r="A31" t="str">
        <x:f>'Raw_Data'!A31</x:f>
        <x:v>C00030</x:v>
      </x:c>
      <x:c r="B31" t="n">
        <x:f>'Raw_Data'!B31</x:f>
        <x:v>36</x:v>
      </x:c>
      <x:c r="C31" s="30" t="n">
        <x:f>'Raw_Data'!C31</x:f>
        <x:v>82140</x:v>
      </x:c>
      <x:c r="D31" t="n">
        <x:f>'Raw_Data'!D31</x:f>
        <x:v>717</x:v>
      </x:c>
      <x:c r="E31" t="n">
        <x:f>'Raw_Data'!E31</x:f>
        <x:v>50</x:v>
      </x:c>
      <x:c r="F31" t="str">
        <x:f>PROPER(TRIM('Raw_Data'!F31))</x:f>
        <x:v>Gold</x:v>
      </x:c>
      <x:c r="G31" t="str">
        <x:f>PROPER(TRIM('Raw_Data'!G31))</x:f>
        <x:v>Partner</x:v>
      </x:c>
      <x:c r="H31" s="60" t="n">
        <x:f>'Raw_Data'!H31</x:f>
        <x:v>13674</x:v>
      </x:c>
      <x:c r="I31" s="60" t="n">
        <x:f>'Raw_Data'!I31</x:f>
        <x:v>1396.38</x:v>
      </x:c>
      <x:c r="J31" s="32" t="n">
        <x:f>'Raw_Data'!J31</x:f>
        <x:v>0.412</x:v>
      </x:c>
      <x:c r="K31" s="32" t="n">
        <x:f>'Raw_Data'!K31</x:f>
        <x:v>0.835</x:v>
      </x:c>
      <x:c r="L31" t="n">
        <x:f>'Raw_Data'!L31</x:f>
        <x:v>0</x:v>
      </x:c>
      <x:c r="M31" t="n">
        <x:f>IF('Raw_Data'!M31="",Assumptions!$B$15,'Raw_Data'!M31)</x:f>
        <x:v>7</x:v>
      </x:c>
      <x:c r="N31" s="32" t="n">
        <x:f>'Raw_Data'!N31</x:f>
        <x:v>0.152</x:v>
      </x:c>
      <x:c r="O31" t="str">
        <x:f>IF(OR(D31&lt;620,L31&gt;=2,J31&gt;0.9),"High",IF(OR(D31&lt;700,L31=1,J31&gt;0.75),"Medium","Low"))</x:f>
        <x:v>Low</x:v>
      </x:c>
      <x:c r="P31" s="30" t="n">
        <x:f>XLOOKUP(F31,Assumptions!$A$4:$A$6,Assumptions!$B$4:$B$6)</x:f>
        <x:v>95</x:v>
      </x:c>
      <x:c r="Q31" s="32" t="n">
        <x:f>XLOOKUP(F31,Assumptions!$A$4:$A$6,Assumptions!$C$4:$C$6)</x:f>
        <x:v>0.219</x:v>
      </x:c>
      <x:c r="R31" s="32" t="n">
        <x:f>XLOOKUP(F31,Assumptions!$A$4:$A$6,Assumptions!$D$4:$D$6)</x:f>
        <x:v>0.016</x:v>
      </x:c>
      <x:c r="S31" s="32" t="n">
        <x:f>XLOOKUP(F31,Assumptions!$A$4:$A$6,Assumptions!$E$4:$E$6)</x:f>
        <x:v>0.01</x:v>
      </x:c>
      <x:c r="T31" s="32" t="n">
        <x:f>XLOOKUP(O31,Assumptions!$H$4:$H$6,Assumptions!$I$4:$I$6)</x:f>
        <x:v>0.0035</x:v>
      </x:c>
      <x:c r="U31" s="30" t="n">
        <x:f>XLOOKUP(F31,Assumptions!$A$4:$A$6,Assumptions!$F$4:$F$6)</x:f>
        <x:v>90</x:v>
      </x:c>
      <x:c r="V31" s="60" t="n">
        <x:f>I31*12</x:f>
        <x:v>16756.56</x:v>
      </x:c>
      <x:c r="W31" s="60" t="n">
        <x:f>H31*J31*(1-K31)*Q31</x:f>
        <x:v>203.57331588000005</x:v>
      </x:c>
      <x:c r="X31" s="60" t="n">
        <x:f>V31*R31</x:f>
        <x:v>268.10496</x:v>
      </x:c>
      <x:c r="Y31" s="60" t="n">
        <x:f>V31*S31</x:f>
        <x:v>167.56560000000002</x:v>
      </x:c>
      <x:c r="Z31" s="60" t="n">
        <x:f>H31*J31*T31</x:f>
        <x:v>19.717908</x:v>
      </x:c>
      <x:c r="AA31" s="60" t="n">
        <x:f>P31+W31+X31-Y31-Z31-U31</x:f>
        <x:v>289.39476787999996</x:v>
      </x:c>
      <x:c r="AB31" s="32" t="n">
        <x:f>IFERROR(AA31/(P31+W31+X31),0)</x:f>
        <x:v>0.5106861868501948</x:v>
      </x:c>
      <x:c r="AC31" t="n">
        <x:f>IF(O31="High",0,IF(I31&gt;=1800,3,IF(I31&gt;=900,2,1))+IF(K31&gt;=0.9,2,IF(K31&gt;=0.75,1,0))+IF(J31&lt;=0.7,2,IF(J31&lt;=0.85,1,0))+IF(M31&gt;=8,1,0))</x:f>
        <x:v>5</x:v>
      </x:c>
      <x:c r="AD31" t="str">
        <x:f>IF(AND(O31&lt;&gt;"High",AC31&gt;=Assumptions!$B$10,AA31&gt;0),"Priority Growth",IF(AND(O31="Low",AA31&gt;0),"Maintain","Watch"))</x:f>
        <x:v>Maintain</x:v>
      </x:c>
      <x:c r="AE31" s="60" t="n">
        <x:f>MAX(AA31,0)*N31</x:f>
        <x:v>43.98800471775999</x:v>
      </x:c>
      <x:c r="AF31" t="str">
        <x:f>IF(AND(AA31&gt;=Assumptions!$B$11,O31&lt;&gt;"High",OR(N31&gt;=Assumptions!$B$12,M31&lt;=6)),"High","Standard")</x:f>
        <x:v>Standard</x:v>
      </x:c>
    </x:row>
    <x:row r="32">
      <x:c r="A32" t="str">
        <x:f>'Raw_Data'!A32</x:f>
        <x:v>C00031</x:v>
      </x:c>
      <x:c r="B32" t="n">
        <x:f>'Raw_Data'!B32</x:f>
        <x:v>47</x:v>
      </x:c>
      <x:c r="C32" s="30" t="n">
        <x:f>'Raw_Data'!C32</x:f>
        <x:v>49783</x:v>
      </x:c>
      <x:c r="D32" t="n">
        <x:f>'Raw_Data'!D32</x:f>
        <x:v>702</x:v>
      </x:c>
      <x:c r="E32" t="n">
        <x:f>'Raw_Data'!E32</x:f>
        <x:v>18</x:v>
      </x:c>
      <x:c r="F32" t="str">
        <x:f>PROPER(TRIM('Raw_Data'!F32))</x:f>
        <x:v>Gold</x:v>
      </x:c>
      <x:c r="G32" t="str">
        <x:f>PROPER(TRIM('Raw_Data'!G32))</x:f>
        <x:v>Digital</x:v>
      </x:c>
      <x:c r="H32" s="60" t="n">
        <x:f>'Raw_Data'!H32</x:f>
        <x:v>10116</x:v>
      </x:c>
      <x:c r="I32" s="60" t="n">
        <x:f>'Raw_Data'!I32</x:f>
        <x:v>759.4</x:v>
      </x:c>
      <x:c r="J32" s="32" t="n">
        <x:f>'Raw_Data'!J32</x:f>
        <x:v>0.415</x:v>
      </x:c>
      <x:c r="K32" s="32" t="n">
        <x:f>'Raw_Data'!K32</x:f>
        <x:v>0.633</x:v>
      </x:c>
      <x:c r="L32" t="n">
        <x:f>'Raw_Data'!L32</x:f>
        <x:v>0</x:v>
      </x:c>
      <x:c r="M32" t="n">
        <x:f>IF('Raw_Data'!M32="",Assumptions!$B$15,'Raw_Data'!M32)</x:f>
        <x:v>7.370408870408871</x:v>
      </x:c>
      <x:c r="N32" s="32" t="n">
        <x:f>'Raw_Data'!N32</x:f>
        <x:v>0.145</x:v>
      </x:c>
      <x:c r="O32" t="str">
        <x:f>IF(OR(D32&lt;620,L32&gt;=2,J32&gt;0.9),"High",IF(OR(D32&lt;700,L32=1,J32&gt;0.75),"Medium","Low"))</x:f>
        <x:v>Low</x:v>
      </x:c>
      <x:c r="P32" s="30" t="n">
        <x:f>XLOOKUP(F32,Assumptions!$A$4:$A$6,Assumptions!$B$4:$B$6)</x:f>
        <x:v>95</x:v>
      </x:c>
      <x:c r="Q32" s="32" t="n">
        <x:f>XLOOKUP(F32,Assumptions!$A$4:$A$6,Assumptions!$C$4:$C$6)</x:f>
        <x:v>0.219</x:v>
      </x:c>
      <x:c r="R32" s="32" t="n">
        <x:f>XLOOKUP(F32,Assumptions!$A$4:$A$6,Assumptions!$D$4:$D$6)</x:f>
        <x:v>0.016</x:v>
      </x:c>
      <x:c r="S32" s="32" t="n">
        <x:f>XLOOKUP(F32,Assumptions!$A$4:$A$6,Assumptions!$E$4:$E$6)</x:f>
        <x:v>0.01</x:v>
      </x:c>
      <x:c r="T32" s="32" t="n">
        <x:f>XLOOKUP(O32,Assumptions!$H$4:$H$6,Assumptions!$I$4:$I$6)</x:f>
        <x:v>0.0035</x:v>
      </x:c>
      <x:c r="U32" s="30" t="n">
        <x:f>XLOOKUP(F32,Assumptions!$A$4:$A$6,Assumptions!$F$4:$F$6)</x:f>
        <x:v>90</x:v>
      </x:c>
      <x:c r="V32" s="60" t="n">
        <x:f>I32*12</x:f>
        <x:v>9112.8</x:v>
      </x:c>
      <x:c r="W32" s="60" t="n">
        <x:f>H32*J32*(1-K32)*Q32</x:f>
        <x:v>337.41710621999994</x:v>
      </x:c>
      <x:c r="X32" s="60" t="n">
        <x:f>V32*R32</x:f>
        <x:v>145.8048</x:v>
      </x:c>
      <x:c r="Y32" s="60" t="n">
        <x:f>V32*S32</x:f>
        <x:v>91.128</x:v>
      </x:c>
      <x:c r="Z32" s="60" t="n">
        <x:f>H32*J32*T32</x:f>
        <x:v>14.693489999999999</x:v>
      </x:c>
      <x:c r="AA32" s="60" t="n">
        <x:f>P32+W32+X32-Y32-Z32-U32</x:f>
        <x:v>382.40041621999995</x:v>
      </x:c>
      <x:c r="AB32" s="32" t="n">
        <x:f>IFERROR(AA32/(P32+W32+X32),0)</x:f>
        <x:v>0.6613385139969179</x:v>
      </x:c>
      <x:c r="AC32" t="n">
        <x:f>IF(O32="High",0,IF(I32&gt;=1800,3,IF(I32&gt;=900,2,1))+IF(K32&gt;=0.9,2,IF(K32&gt;=0.75,1,0))+IF(J32&lt;=0.7,2,IF(J32&lt;=0.85,1,0))+IF(M32&gt;=8,1,0))</x:f>
        <x:v>3</x:v>
      </x:c>
      <x:c r="AD32" t="str">
        <x:f>IF(AND(O32&lt;&gt;"High",AC32&gt;=Assumptions!$B$10,AA32&gt;0),"Priority Growth",IF(AND(O32="Low",AA32&gt;0),"Maintain","Watch"))</x:f>
        <x:v>Maintain</x:v>
      </x:c>
      <x:c r="AE32" s="60" t="n">
        <x:f>MAX(AA32,0)*N32</x:f>
        <x:v>55.44806035189999</x:v>
      </x:c>
      <x:c r="AF32" t="str">
        <x:f>IF(AND(AA32&gt;=Assumptions!$B$11,O32&lt;&gt;"High",OR(N32&gt;=Assumptions!$B$12,M32&lt;=6)),"High","Standard")</x:f>
        <x:v>Standard</x:v>
      </x:c>
    </x:row>
    <x:row r="33">
      <x:c r="A33" t="str">
        <x:f>'Raw_Data'!A33</x:f>
        <x:v>C00032</x:v>
      </x:c>
      <x:c r="B33" t="n">
        <x:f>'Raw_Data'!B33</x:f>
        <x:v>26</x:v>
      </x:c>
      <x:c r="C33" s="30" t="n">
        <x:f>'Raw_Data'!C33</x:f>
        <x:v>37869</x:v>
      </x:c>
      <x:c r="D33" t="n">
        <x:f>'Raw_Data'!D33</x:f>
        <x:v>721</x:v>
      </x:c>
      <x:c r="E33" t="n">
        <x:f>'Raw_Data'!E33</x:f>
        <x:v>7</x:v>
      </x:c>
      <x:c r="F33" t="str">
        <x:f>PROPER(TRIM('Raw_Data'!F33))</x:f>
        <x:v>Classic</x:v>
      </x:c>
      <x:c r="G33" t="str">
        <x:f>PROPER(TRIM('Raw_Data'!G33))</x:f>
        <x:v>Digital</x:v>
      </x:c>
      <x:c r="H33" s="60" t="n">
        <x:f>'Raw_Data'!H33</x:f>
        <x:v>3674</x:v>
      </x:c>
      <x:c r="I33" s="60" t="n">
        <x:f>'Raw_Data'!I33</x:f>
        <x:v>610.58</x:v>
      </x:c>
      <x:c r="J33" s="32" t="n">
        <x:f>'Raw_Data'!J33</x:f>
        <x:v>0.427</x:v>
      </x:c>
      <x:c r="K33" s="32" t="n">
        <x:f>'Raw_Data'!K33</x:f>
        <x:v>0.686</x:v>
      </x:c>
      <x:c r="L33" t="n">
        <x:f>'Raw_Data'!L33</x:f>
        <x:v>0</x:v>
      </x:c>
      <x:c r="M33" t="n">
        <x:f>IF('Raw_Data'!M33="",Assumptions!$B$15,'Raw_Data'!M33)</x:f>
        <x:v>6</x:v>
      </x:c>
      <x:c r="N33" s="32" t="n">
        <x:f>'Raw_Data'!N33</x:f>
        <x:v>0.202</x:v>
      </x:c>
      <x:c r="O33" t="str">
        <x:f>IF(OR(D33&lt;620,L33&gt;=2,J33&gt;0.9),"High",IF(OR(D33&lt;700,L33=1,J33&gt;0.75),"Medium","Low"))</x:f>
        <x:v>Low</x:v>
      </x:c>
      <x:c r="P33" s="30" t="n">
        <x:f>XLOOKUP(F33,Assumptions!$A$4:$A$6,Assumptions!$B$4:$B$6)</x:f>
        <x:v>0</x:v>
      </x:c>
      <x:c r="Q33" s="32" t="n">
        <x:f>XLOOKUP(F33,Assumptions!$A$4:$A$6,Assumptions!$C$4:$C$6)</x:f>
        <x:v>0.229</x:v>
      </x:c>
      <x:c r="R33" s="32" t="n">
        <x:f>XLOOKUP(F33,Assumptions!$A$4:$A$6,Assumptions!$D$4:$D$6)</x:f>
        <x:v>0.015</x:v>
      </x:c>
      <x:c r="S33" s="32" t="n">
        <x:f>XLOOKUP(F33,Assumptions!$A$4:$A$6,Assumptions!$E$4:$E$6)</x:f>
        <x:v>0.0075</x:v>
      </x:c>
      <x:c r="T33" s="32" t="n">
        <x:f>XLOOKUP(O33,Assumptions!$H$4:$H$6,Assumptions!$I$4:$I$6)</x:f>
        <x:v>0.0035</x:v>
      </x:c>
      <x:c r="U33" s="30" t="n">
        <x:f>XLOOKUP(F33,Assumptions!$A$4:$A$6,Assumptions!$F$4:$F$6)</x:f>
        <x:v>60</x:v>
      </x:c>
      <x:c r="V33" s="60" t="n">
        <x:f>I33*12</x:f>
        <x:v>7326.960000000001</x:v>
      </x:c>
      <x:c r="W33" s="60" t="n">
        <x:f>H33*J33*(1-K33)*Q33</x:f>
        <x:v>112.80598898799998</x:v>
      </x:c>
      <x:c r="X33" s="60" t="n">
        <x:f>V33*R33</x:f>
        <x:v>109.90440000000001</x:v>
      </x:c>
      <x:c r="Y33" s="60" t="n">
        <x:f>V33*S33</x:f>
        <x:v>54.952200000000005</x:v>
      </x:c>
      <x:c r="Z33" s="60" t="n">
        <x:f>H33*J33*T33</x:f>
        <x:v>5.490793</x:v>
      </x:c>
      <x:c r="AA33" s="60" t="n">
        <x:f>P33+W33+X33-Y33-Z33-U33</x:f>
        <x:v>102.26739598799998</x:v>
      </x:c>
      <x:c r="AB33" s="32" t="n">
        <x:f>IFERROR(AA33/(P33+W33+X33),0)</x:f>
        <x:v>0.45919454612200566</x:v>
      </x:c>
      <x:c r="AC33" t="n">
        <x:f>IF(O33="High",0,IF(I33&gt;=1800,3,IF(I33&gt;=900,2,1))+IF(K33&gt;=0.9,2,IF(K33&gt;=0.75,1,0))+IF(J33&lt;=0.7,2,IF(J33&lt;=0.85,1,0))+IF(M33&gt;=8,1,0))</x:f>
        <x:v>3</x:v>
      </x:c>
      <x:c r="AD33" t="str">
        <x:f>IF(AND(O33&lt;&gt;"High",AC33&gt;=Assumptions!$B$10,AA33&gt;0),"Priority Growth",IF(AND(O33="Low",AA33&gt;0),"Maintain","Watch"))</x:f>
        <x:v>Maintain</x:v>
      </x:c>
      <x:c r="AE33" s="60" t="n">
        <x:f>MAX(AA33,0)*N33</x:f>
        <x:v>20.658013989575995</x:v>
      </x:c>
      <x:c r="AF33" t="str">
        <x:f>IF(AND(AA33&gt;=Assumptions!$B$11,O33&lt;&gt;"High",OR(N33&gt;=Assumptions!$B$12,M33&lt;=6)),"High","Standard")</x:f>
        <x:v>Standard</x:v>
      </x:c>
    </x:row>
    <x:row r="34">
      <x:c r="A34" t="str">
        <x:f>'Raw_Data'!A34</x:f>
        <x:v>C00033</x:v>
      </x:c>
      <x:c r="B34" t="n">
        <x:f>'Raw_Data'!B34</x:f>
        <x:v>29</x:v>
      </x:c>
      <x:c r="C34" s="30" t="n">
        <x:f>'Raw_Data'!C34</x:f>
        <x:v>88766</x:v>
      </x:c>
      <x:c r="D34" t="n">
        <x:f>'Raw_Data'!D34</x:f>
        <x:v>717</x:v>
      </x:c>
      <x:c r="E34" t="n">
        <x:f>'Raw_Data'!E34</x:f>
        <x:v>14</x:v>
      </x:c>
      <x:c r="F34" t="str">
        <x:f>PROPER(TRIM('Raw_Data'!F34))</x:f>
        <x:v>Gold</x:v>
      </x:c>
      <x:c r="G34" t="str">
        <x:f>PROPER(TRIM('Raw_Data'!G34))</x:f>
        <x:v>Partner</x:v>
      </x:c>
      <x:c r="H34" s="60" t="n">
        <x:f>'Raw_Data'!H34</x:f>
        <x:v>16105</x:v>
      </x:c>
      <x:c r="I34" s="60" t="n">
        <x:f>'Raw_Data'!I34</x:f>
        <x:v>1471.39</x:v>
      </x:c>
      <x:c r="J34" s="32" t="n">
        <x:f>'Raw_Data'!J34</x:f>
        <x:v>0.17</x:v>
      </x:c>
      <x:c r="K34" s="32" t="n">
        <x:f>'Raw_Data'!K34</x:f>
        <x:v>0.704</x:v>
      </x:c>
      <x:c r="L34" t="n">
        <x:f>'Raw_Data'!L34</x:f>
        <x:v>0</x:v>
      </x:c>
      <x:c r="M34" t="n">
        <x:f>IF('Raw_Data'!M34="",Assumptions!$B$15,'Raw_Data'!M34)</x:f>
        <x:v>6</x:v>
      </x:c>
      <x:c r="N34" s="32" t="n">
        <x:f>'Raw_Data'!N34</x:f>
        <x:v>0.155</x:v>
      </x:c>
      <x:c r="O34" t="str">
        <x:f>IF(OR(D34&lt;620,L34&gt;=2,J34&gt;0.9),"High",IF(OR(D34&lt;700,L34=1,J34&gt;0.75),"Medium","Low"))</x:f>
        <x:v>Low</x:v>
      </x:c>
      <x:c r="P34" s="30" t="n">
        <x:f>XLOOKUP(F34,Assumptions!$A$4:$A$6,Assumptions!$B$4:$B$6)</x:f>
        <x:v>95</x:v>
      </x:c>
      <x:c r="Q34" s="32" t="n">
        <x:f>XLOOKUP(F34,Assumptions!$A$4:$A$6,Assumptions!$C$4:$C$6)</x:f>
        <x:v>0.219</x:v>
      </x:c>
      <x:c r="R34" s="32" t="n">
        <x:f>XLOOKUP(F34,Assumptions!$A$4:$A$6,Assumptions!$D$4:$D$6)</x:f>
        <x:v>0.016</x:v>
      </x:c>
      <x:c r="S34" s="32" t="n">
        <x:f>XLOOKUP(F34,Assumptions!$A$4:$A$6,Assumptions!$E$4:$E$6)</x:f>
        <x:v>0.01</x:v>
      </x:c>
      <x:c r="T34" s="32" t="n">
        <x:f>XLOOKUP(O34,Assumptions!$H$4:$H$6,Assumptions!$I$4:$I$6)</x:f>
        <x:v>0.0035</x:v>
      </x:c>
      <x:c r="U34" s="30" t="n">
        <x:f>XLOOKUP(F34,Assumptions!$A$4:$A$6,Assumptions!$F$4:$F$6)</x:f>
        <x:v>90</x:v>
      </x:c>
      <x:c r="V34" s="60" t="n">
        <x:f>I34*12</x:f>
        <x:v>17656.68</x:v>
      </x:c>
      <x:c r="W34" s="60" t="n">
        <x:f>H34*J34*(1-K34)*Q34</x:f>
        <x:v>177.47838840000006</x:v>
      </x:c>
      <x:c r="X34" s="60" t="n">
        <x:f>V34*R34</x:f>
        <x:v>282.50688</x:v>
      </x:c>
      <x:c r="Y34" s="60" t="n">
        <x:f>V34*S34</x:f>
        <x:v>176.5668</x:v>
      </x:c>
      <x:c r="Z34" s="60" t="n">
        <x:f>H34*J34*T34</x:f>
        <x:v>9.582475000000002</x:v>
      </x:c>
      <x:c r="AA34" s="60" t="n">
        <x:f>P34+W34+X34-Y34-Z34-U34</x:f>
        <x:v>278.8359934000001</x:v>
      </x:c>
      <x:c r="AB34" s="32" t="n">
        <x:f>IFERROR(AA34/(P34+W34+X34),0)</x:f>
        <x:v>0.5024205312762137</x:v>
      </x:c>
      <x:c r="AC34" t="n">
        <x:f>IF(O34="High",0,IF(I34&gt;=1800,3,IF(I34&gt;=900,2,1))+IF(K34&gt;=0.9,2,IF(K34&gt;=0.75,1,0))+IF(J34&lt;=0.7,2,IF(J34&lt;=0.85,1,0))+IF(M34&gt;=8,1,0))</x:f>
        <x:v>4</x:v>
      </x:c>
      <x:c r="AD34" t="str">
        <x:f>IF(AND(O34&lt;&gt;"High",AC34&gt;=Assumptions!$B$10,AA34&gt;0),"Priority Growth",IF(AND(O34="Low",AA34&gt;0),"Maintain","Watch"))</x:f>
        <x:v>Maintain</x:v>
      </x:c>
      <x:c r="AE34" s="60" t="n">
        <x:f>MAX(AA34,0)*N34</x:f>
        <x:v>43.21957897700002</x:v>
      </x:c>
      <x:c r="AF34" t="str">
        <x:f>IF(AND(AA34&gt;=Assumptions!$B$11,O34&lt;&gt;"High",OR(N34&gt;=Assumptions!$B$12,M34&lt;=6)),"High","Standard")</x:f>
        <x:v>Standard</x:v>
      </x:c>
    </x:row>
    <x:row r="35">
      <x:c r="A35" t="str">
        <x:f>'Raw_Data'!A35</x:f>
        <x:v>C00034</x:v>
      </x:c>
      <x:c r="B35" t="n">
        <x:f>'Raw_Data'!B35</x:f>
        <x:v>42</x:v>
      </x:c>
      <x:c r="C35" s="30" t="n">
        <x:f>'Raw_Data'!C35</x:f>
        <x:v>127388</x:v>
      </x:c>
      <x:c r="D35" t="n">
        <x:f>'Raw_Data'!D35</x:f>
        <x:v>765</x:v>
      </x:c>
      <x:c r="E35" t="n">
        <x:f>'Raw_Data'!E35</x:f>
        <x:v>90</x:v>
      </x:c>
      <x:c r="F35" t="str">
        <x:f>PROPER(TRIM('Raw_Data'!F35))</x:f>
        <x:v>Platinum</x:v>
      </x:c>
      <x:c r="G35" t="str">
        <x:f>PROPER(TRIM('Raw_Data'!G35))</x:f>
        <x:v>Branch</x:v>
      </x:c>
      <x:c r="H35" s="60" t="n">
        <x:f>'Raw_Data'!H35</x:f>
        <x:v>29960</x:v>
      </x:c>
      <x:c r="I35" s="60" t="n">
        <x:f>'Raw_Data'!I35</x:f>
        <x:v>3483.11</x:v>
      </x:c>
      <x:c r="J35" s="32" t="n">
        <x:f>'Raw_Data'!J35</x:f>
        <x:v>0.382</x:v>
      </x:c>
      <x:c r="K35" s="32" t="n">
        <x:f>'Raw_Data'!K35</x:f>
        <x:v>0.852</x:v>
      </x:c>
      <x:c r="L35" t="n">
        <x:f>'Raw_Data'!L35</x:f>
        <x:v>0</x:v>
      </x:c>
      <x:c r="M35" t="n">
        <x:f>IF('Raw_Data'!M35="",Assumptions!$B$15,'Raw_Data'!M35)</x:f>
        <x:v>6</x:v>
      </x:c>
      <x:c r="N35" s="32" t="n">
        <x:f>'Raw_Data'!N35</x:f>
        <x:v>0.166</x:v>
      </x:c>
      <x:c r="O35" t="str">
        <x:f>IF(OR(D35&lt;620,L35&gt;=2,J35&gt;0.9),"High",IF(OR(D35&lt;700,L35=1,J35&gt;0.75),"Medium","Low"))</x:f>
        <x:v>Low</x:v>
      </x:c>
      <x:c r="P35" s="30" t="n">
        <x:f>XLOOKUP(F35,Assumptions!$A$4:$A$6,Assumptions!$B$4:$B$6)</x:f>
        <x:v>195</x:v>
      </x:c>
      <x:c r="Q35" s="32" t="n">
        <x:f>XLOOKUP(F35,Assumptions!$A$4:$A$6,Assumptions!$C$4:$C$6)</x:f>
        <x:v>0.199</x:v>
      </x:c>
      <x:c r="R35" s="32" t="n">
        <x:f>XLOOKUP(F35,Assumptions!$A$4:$A$6,Assumptions!$D$4:$D$6)</x:f>
        <x:v>0.017</x:v>
      </x:c>
      <x:c r="S35" s="32" t="n">
        <x:f>XLOOKUP(F35,Assumptions!$A$4:$A$6,Assumptions!$E$4:$E$6)</x:f>
        <x:v>0.013</x:v>
      </x:c>
      <x:c r="T35" s="32" t="n">
        <x:f>XLOOKUP(O35,Assumptions!$H$4:$H$6,Assumptions!$I$4:$I$6)</x:f>
        <x:v>0.0035</x:v>
      </x:c>
      <x:c r="U35" s="30" t="n">
        <x:f>XLOOKUP(F35,Assumptions!$A$4:$A$6,Assumptions!$F$4:$F$6)</x:f>
        <x:v>140</x:v>
      </x:c>
      <x:c r="V35" s="60" t="n">
        <x:f>I35*12</x:f>
        <x:v>41797.32</x:v>
      </x:c>
      <x:c r="W35" s="60" t="n">
        <x:f>H35*J35*(1-K35)*Q35</x:f>
        <x:v>337.06989344000004</x:v>
      </x:c>
      <x:c r="X35" s="60" t="n">
        <x:f>V35*R35</x:f>
        <x:v>710.55444</x:v>
      </x:c>
      <x:c r="Y35" s="60" t="n">
        <x:f>V35*S35</x:f>
        <x:v>543.36516</x:v>
      </x:c>
      <x:c r="Z35" s="60" t="n">
        <x:f>H35*J35*T35</x:f>
        <x:v>40.05652</x:v>
      </x:c>
      <x:c r="AA35" s="60" t="n">
        <x:f>P35+W35+X35-Y35-Z35-U35</x:f>
        <x:v>519.2026534400002</x:v>
      </x:c>
      <x:c r="AB35" s="32" t="n">
        <x:f>IFERROR(AA35/(P35+W35+X35),0)</x:f>
        <x:v>0.41782752797273287</x:v>
      </x:c>
      <x:c r="AC35" t="n">
        <x:f>IF(O35="High",0,IF(I35&gt;=1800,3,IF(I35&gt;=900,2,1))+IF(K35&gt;=0.9,2,IF(K35&gt;=0.75,1,0))+IF(J35&lt;=0.7,2,IF(J35&lt;=0.85,1,0))+IF(M35&gt;=8,1,0))</x:f>
        <x:v>6</x:v>
      </x:c>
      <x:c r="AD35" t="str">
        <x:f>IF(AND(O35&lt;&gt;"High",AC35&gt;=Assumptions!$B$10,AA35&gt;0),"Priority Growth",IF(AND(O35="Low",AA35&gt;0),"Maintain","Watch"))</x:f>
        <x:v>Priority Growth</x:v>
      </x:c>
      <x:c r="AE35" s="60" t="n">
        <x:f>MAX(AA35,0)*N35</x:f>
        <x:v>86.18764047104004</x:v>
      </x:c>
      <x:c r="AF35" t="str">
        <x:f>IF(AND(AA35&gt;=Assumptions!$B$11,O35&lt;&gt;"High",OR(N35&gt;=Assumptions!$B$12,M35&lt;=6)),"High","Standard")</x:f>
        <x:v>High</x:v>
      </x:c>
    </x:row>
    <x:row r="36">
      <x:c r="A36" t="str">
        <x:f>'Raw_Data'!A36</x:f>
        <x:v>C00035</x:v>
      </x:c>
      <x:c r="B36" t="n">
        <x:f>'Raw_Data'!B36</x:f>
        <x:v>25</x:v>
      </x:c>
      <x:c r="C36" s="30" t="n">
        <x:f>'Raw_Data'!C36</x:f>
        <x:v>40219</x:v>
      </x:c>
      <x:c r="D36" t="n">
        <x:f>'Raw_Data'!D36</x:f>
        <x:v>621</x:v>
      </x:c>
      <x:c r="E36" t="n">
        <x:f>'Raw_Data'!E36</x:f>
        <x:v>73</x:v>
      </x:c>
      <x:c r="F36" t="str">
        <x:f>PROPER(TRIM('Raw_Data'!F36))</x:f>
        <x:v>Classic</x:v>
      </x:c>
      <x:c r="G36" t="str">
        <x:f>PROPER(TRIM('Raw_Data'!G36))</x:f>
        <x:v>Partner</x:v>
      </x:c>
      <x:c r="H36" s="60" t="n">
        <x:f>'Raw_Data'!H36</x:f>
        <x:v>3499</x:v>
      </x:c>
      <x:c r="I36" s="60" t="n">
        <x:f>'Raw_Data'!I36</x:f>
        <x:v>909.09</x:v>
      </x:c>
      <x:c r="J36" s="32" t="n">
        <x:f>'Raw_Data'!J36</x:f>
        <x:v>0.423</x:v>
      </x:c>
      <x:c r="K36" s="32" t="n">
        <x:f>'Raw_Data'!K36</x:f>
        <x:v>0.613</x:v>
      </x:c>
      <x:c r="L36" t="n">
        <x:f>'Raw_Data'!L36</x:f>
        <x:v>0</x:v>
      </x:c>
      <x:c r="M36" t="n">
        <x:f>IF('Raw_Data'!M36="",Assumptions!$B$15,'Raw_Data'!M36)</x:f>
        <x:v>4</x:v>
      </x:c>
      <x:c r="N36" s="32" t="n">
        <x:f>'Raw_Data'!N36</x:f>
        <x:v>0.274</x:v>
      </x:c>
      <x:c r="O36" t="str">
        <x:f>IF(OR(D36&lt;620,L36&gt;=2,J36&gt;0.9),"High",IF(OR(D36&lt;700,L36=1,J36&gt;0.75),"Medium","Low"))</x:f>
        <x:v>Medium</x:v>
      </x:c>
      <x:c r="P36" s="30" t="n">
        <x:f>XLOOKUP(F36,Assumptions!$A$4:$A$6,Assumptions!$B$4:$B$6)</x:f>
        <x:v>0</x:v>
      </x:c>
      <x:c r="Q36" s="32" t="n">
        <x:f>XLOOKUP(F36,Assumptions!$A$4:$A$6,Assumptions!$C$4:$C$6)</x:f>
        <x:v>0.229</x:v>
      </x:c>
      <x:c r="R36" s="32" t="n">
        <x:f>XLOOKUP(F36,Assumptions!$A$4:$A$6,Assumptions!$D$4:$D$6)</x:f>
        <x:v>0.015</x:v>
      </x:c>
      <x:c r="S36" s="32" t="n">
        <x:f>XLOOKUP(F36,Assumptions!$A$4:$A$6,Assumptions!$E$4:$E$6)</x:f>
        <x:v>0.0075</x:v>
      </x:c>
      <x:c r="T36" s="32" t="n">
        <x:f>XLOOKUP(O36,Assumptions!$H$4:$H$6,Assumptions!$I$4:$I$6)</x:f>
        <x:v>0.012</x:v>
      </x:c>
      <x:c r="U36" s="30" t="n">
        <x:f>XLOOKUP(F36,Assumptions!$A$4:$A$6,Assumptions!$F$4:$F$6)</x:f>
        <x:v>60</x:v>
      </x:c>
      <x:c r="V36" s="60" t="n">
        <x:f>I36*12</x:f>
        <x:v>10909.08</x:v>
      </x:c>
      <x:c r="W36" s="60" t="n">
        <x:f>H36*J36*(1-K36)*Q36</x:f>
        <x:v>131.168863971</x:v>
      </x:c>
      <x:c r="X36" s="60" t="n">
        <x:f>V36*R36</x:f>
        <x:v>163.6362</x:v>
      </x:c>
      <x:c r="Y36" s="60" t="n">
        <x:f>V36*S36</x:f>
        <x:v>81.8181</x:v>
      </x:c>
      <x:c r="Z36" s="60" t="n">
        <x:f>H36*J36*T36</x:f>
        <x:v>17.760924</x:v>
      </x:c>
      <x:c r="AA36" s="60" t="n">
        <x:f>P36+W36+X36-Y36-Z36-U36</x:f>
        <x:v>135.22603997099998</x:v>
      </x:c>
      <x:c r="AB36" s="32" t="n">
        <x:f>IFERROR(AA36/(P36+W36+X36),0)</x:f>
        <x:v>0.4586964625014114</x:v>
      </x:c>
      <x:c r="AC36" t="n">
        <x:f>IF(O36="High",0,IF(I36&gt;=1800,3,IF(I36&gt;=900,2,1))+IF(K36&gt;=0.9,2,IF(K36&gt;=0.75,1,0))+IF(J36&lt;=0.7,2,IF(J36&lt;=0.85,1,0))+IF(M36&gt;=8,1,0))</x:f>
        <x:v>4</x:v>
      </x:c>
      <x:c r="AD36" t="str">
        <x:f>IF(AND(O36&lt;&gt;"High",AC36&gt;=Assumptions!$B$10,AA36&gt;0),"Priority Growth",IF(AND(O36="Low",AA36&gt;0),"Maintain","Watch"))</x:f>
        <x:v>Watch</x:v>
      </x:c>
      <x:c r="AE36" s="60" t="n">
        <x:f>MAX(AA36,0)*N36</x:f>
        <x:v>37.051934952054</x:v>
      </x:c>
      <x:c r="AF36" t="str">
        <x:f>IF(AND(AA36&gt;=Assumptions!$B$11,O36&lt;&gt;"High",OR(N36&gt;=Assumptions!$B$12,M36&lt;=6)),"High","Standard")</x:f>
        <x:v>Standard</x:v>
      </x:c>
    </x:row>
    <x:row r="37">
      <x:c r="A37" t="str">
        <x:f>'Raw_Data'!A37</x:f>
        <x:v>C00036</x:v>
      </x:c>
      <x:c r="B37" t="n">
        <x:f>'Raw_Data'!B37</x:f>
        <x:v>53</x:v>
      </x:c>
      <x:c r="C37" s="30" t="n">
        <x:f>'Raw_Data'!C37</x:f>
        <x:v>56581</x:v>
      </x:c>
      <x:c r="D37" t="n">
        <x:f>'Raw_Data'!D37</x:f>
        <x:v>557</x:v>
      </x:c>
      <x:c r="E37" t="n">
        <x:f>'Raw_Data'!E37</x:f>
        <x:v>88</x:v>
      </x:c>
      <x:c r="F37" t="str">
        <x:f>PROPER(TRIM('Raw_Data'!F37))</x:f>
        <x:v>Classic</x:v>
      </x:c>
      <x:c r="G37" t="str">
        <x:f>PROPER(TRIM('Raw_Data'!G37))</x:f>
        <x:v>Direct Mail</x:v>
      </x:c>
      <x:c r="H37" s="60" t="n">
        <x:f>'Raw_Data'!H37</x:f>
        <x:v>4920</x:v>
      </x:c>
      <x:c r="I37" s="60" t="n">
        <x:f>'Raw_Data'!I37</x:f>
        <x:v>508.97</x:v>
      </x:c>
      <x:c r="J37" s="32" t="n">
        <x:f>'Raw_Data'!J37</x:f>
        <x:v>0.456</x:v>
      </x:c>
      <x:c r="K37" s="32" t="n">
        <x:f>'Raw_Data'!K37</x:f>
        <x:v>0.608</x:v>
      </x:c>
      <x:c r="L37" t="n">
        <x:f>'Raw_Data'!L37</x:f>
        <x:v>0</x:v>
      </x:c>
      <x:c r="M37" t="n">
        <x:f>IF('Raw_Data'!M37="",Assumptions!$B$15,'Raw_Data'!M37)</x:f>
        <x:v>8</x:v>
      </x:c>
      <x:c r="N37" s="32" t="n">
        <x:f>'Raw_Data'!N37</x:f>
        <x:v>0.054</x:v>
      </x:c>
      <x:c r="O37" t="str">
        <x:f>IF(OR(D37&lt;620,L37&gt;=2,J37&gt;0.9),"High",IF(OR(D37&lt;700,L37=1,J37&gt;0.75),"Medium","Low"))</x:f>
        <x:v>High</x:v>
      </x:c>
      <x:c r="P37" s="30" t="n">
        <x:f>XLOOKUP(F37,Assumptions!$A$4:$A$6,Assumptions!$B$4:$B$6)</x:f>
        <x:v>0</x:v>
      </x:c>
      <x:c r="Q37" s="32" t="n">
        <x:f>XLOOKUP(F37,Assumptions!$A$4:$A$6,Assumptions!$C$4:$C$6)</x:f>
        <x:v>0.229</x:v>
      </x:c>
      <x:c r="R37" s="32" t="n">
        <x:f>XLOOKUP(F37,Assumptions!$A$4:$A$6,Assumptions!$D$4:$D$6)</x:f>
        <x:v>0.015</x:v>
      </x:c>
      <x:c r="S37" s="32" t="n">
        <x:f>XLOOKUP(F37,Assumptions!$A$4:$A$6,Assumptions!$E$4:$E$6)</x:f>
        <x:v>0.0075</x:v>
      </x:c>
      <x:c r="T37" s="32" t="n">
        <x:f>XLOOKUP(O37,Assumptions!$H$4:$H$6,Assumptions!$I$4:$I$6)</x:f>
        <x:v>0.045</x:v>
      </x:c>
      <x:c r="U37" s="30" t="n">
        <x:f>XLOOKUP(F37,Assumptions!$A$4:$A$6,Assumptions!$F$4:$F$6)</x:f>
        <x:v>60</x:v>
      </x:c>
      <x:c r="V37" s="60" t="n">
        <x:f>I37*12</x:f>
        <x:v>6107.64</x:v>
      </x:c>
      <x:c r="W37" s="60" t="n">
        <x:f>H37*J37*(1-K37)*Q37</x:f>
        <x:v>201.39630336000002</x:v>
      </x:c>
      <x:c r="X37" s="60" t="n">
        <x:f>V37*R37</x:f>
        <x:v>91.6146</x:v>
      </x:c>
      <x:c r="Y37" s="60" t="n">
        <x:f>V37*S37</x:f>
        <x:v>45.8073</x:v>
      </x:c>
      <x:c r="Z37" s="60" t="n">
        <x:f>H37*J37*T37</x:f>
        <x:v>100.9584</x:v>
      </x:c>
      <x:c r="AA37" s="60" t="n">
        <x:f>P37+W37+X37-Y37-Z37-U37</x:f>
        <x:v>86.24520336000006</x:v>
      </x:c>
      <x:c r="AB37" s="32" t="n">
        <x:f>IFERROR(AA37/(P37+W37+X37),0)</x:f>
        <x:v>0.29434127662490833</x:v>
      </x:c>
      <x:c r="AC37" t="n">
        <x:f>IF(O37="High",0,IF(I37&gt;=1800,3,IF(I37&gt;=900,2,1))+IF(K37&gt;=0.9,2,IF(K37&gt;=0.75,1,0))+IF(J37&lt;=0.7,2,IF(J37&lt;=0.85,1,0))+IF(M37&gt;=8,1,0))</x:f>
        <x:v>0</x:v>
      </x:c>
      <x:c r="AD37" t="str">
        <x:f>IF(AND(O37&lt;&gt;"High",AC37&gt;=Assumptions!$B$10,AA37&gt;0),"Priority Growth",IF(AND(O37="Low",AA37&gt;0),"Maintain","Watch"))</x:f>
        <x:v>Watch</x:v>
      </x:c>
      <x:c r="AE37" s="60" t="n">
        <x:f>MAX(AA37,0)*N37</x:f>
        <x:v>4.657240981440003</x:v>
      </x:c>
      <x:c r="AF37" t="str">
        <x:f>IF(AND(AA37&gt;=Assumptions!$B$11,O37&lt;&gt;"High",OR(N37&gt;=Assumptions!$B$12,M37&lt;=6)),"High","Standard")</x:f>
        <x:v>Standard</x:v>
      </x:c>
    </x:row>
    <x:row r="38">
      <x:c r="A38" t="str">
        <x:f>'Raw_Data'!A38</x:f>
        <x:v>C00037</x:v>
      </x:c>
      <x:c r="B38" t="n">
        <x:f>'Raw_Data'!B38</x:f>
        <x:v>43</x:v>
      </x:c>
      <x:c r="C38" s="30" t="n">
        <x:f>'Raw_Data'!C38</x:f>
        <x:v>84317</x:v>
      </x:c>
      <x:c r="D38" t="n">
        <x:f>'Raw_Data'!D38</x:f>
        <x:v>640</x:v>
      </x:c>
      <x:c r="E38" t="n">
        <x:f>'Raw_Data'!E38</x:f>
        <x:v>13</x:v>
      </x:c>
      <x:c r="F38" t="str">
        <x:f>PROPER(TRIM('Raw_Data'!F38))</x:f>
        <x:v>Gold</x:v>
      </x:c>
      <x:c r="G38" t="str">
        <x:f>PROPER(TRIM('Raw_Data'!G38))</x:f>
        <x:v>Digital</x:v>
      </x:c>
      <x:c r="H38" s="60" t="n">
        <x:f>'Raw_Data'!H38</x:f>
        <x:v>13034</x:v>
      </x:c>
      <x:c r="I38" s="60" t="n">
        <x:f>'Raw_Data'!I38</x:f>
        <x:v>1454.7</x:v>
      </x:c>
      <x:c r="J38" s="32" t="n">
        <x:f>'Raw_Data'!J38</x:f>
        <x:v>0.538</x:v>
      </x:c>
      <x:c r="K38" s="32" t="n">
        <x:f>'Raw_Data'!K38</x:f>
        <x:v>0.674</x:v>
      </x:c>
      <x:c r="L38" t="n">
        <x:f>'Raw_Data'!L38</x:f>
        <x:v>0</x:v>
      </x:c>
      <x:c r="M38" t="n">
        <x:f>IF('Raw_Data'!M38="",Assumptions!$B$15,'Raw_Data'!M38)</x:f>
        <x:v>8</x:v>
      </x:c>
      <x:c r="N38" s="32" t="n">
        <x:f>'Raw_Data'!N38</x:f>
        <x:v>0.094</x:v>
      </x:c>
      <x:c r="O38" t="str">
        <x:f>IF(OR(D38&lt;620,L38&gt;=2,J38&gt;0.9),"High",IF(OR(D38&lt;700,L38=1,J38&gt;0.75),"Medium","Low"))</x:f>
        <x:v>Medium</x:v>
      </x:c>
      <x:c r="P38" s="30" t="n">
        <x:f>XLOOKUP(F38,Assumptions!$A$4:$A$6,Assumptions!$B$4:$B$6)</x:f>
        <x:v>95</x:v>
      </x:c>
      <x:c r="Q38" s="32" t="n">
        <x:f>XLOOKUP(F38,Assumptions!$A$4:$A$6,Assumptions!$C$4:$C$6)</x:f>
        <x:v>0.219</x:v>
      </x:c>
      <x:c r="R38" s="32" t="n">
        <x:f>XLOOKUP(F38,Assumptions!$A$4:$A$6,Assumptions!$D$4:$D$6)</x:f>
        <x:v>0.016</x:v>
      </x:c>
      <x:c r="S38" s="32" t="n">
        <x:f>XLOOKUP(F38,Assumptions!$A$4:$A$6,Assumptions!$E$4:$E$6)</x:f>
        <x:v>0.01</x:v>
      </x:c>
      <x:c r="T38" s="32" t="n">
        <x:f>XLOOKUP(O38,Assumptions!$H$4:$H$6,Assumptions!$I$4:$I$6)</x:f>
        <x:v>0.012</x:v>
      </x:c>
      <x:c r="U38" s="30" t="n">
        <x:f>XLOOKUP(F38,Assumptions!$A$4:$A$6,Assumptions!$F$4:$F$6)</x:f>
        <x:v>90</x:v>
      </x:c>
      <x:c r="V38" s="60" t="n">
        <x:f>I38*12</x:f>
        <x:v>17456.4</x:v>
      </x:c>
      <x:c r="W38" s="60" t="n">
        <x:f>H38*J38*(1-K38)*Q38</x:f>
        <x:v>500.635575048</x:v>
      </x:c>
      <x:c r="X38" s="60" t="n">
        <x:f>V38*R38</x:f>
        <x:v>279.30240000000003</x:v>
      </x:c>
      <x:c r="Y38" s="60" t="n">
        <x:f>V38*S38</x:f>
        <x:v>174.56400000000002</x:v>
      </x:c>
      <x:c r="Z38" s="60" t="n">
        <x:f>H38*J38*T38</x:f>
        <x:v>84.14750400000001</x:v>
      </x:c>
      <x:c r="AA38" s="60" t="n">
        <x:f>P38+W38+X38-Y38-Z38-U38</x:f>
        <x:v>526.2264710479999</x:v>
      </x:c>
      <x:c r="AB38" s="32" t="n">
        <x:f>IFERROR(AA38/(P38+W38+X38),0)</x:f>
        <x:v>0.6014443149745907</x:v>
      </x:c>
      <x:c r="AC38" t="n">
        <x:f>IF(O38="High",0,IF(I38&gt;=1800,3,IF(I38&gt;=900,2,1))+IF(K38&gt;=0.9,2,IF(K38&gt;=0.75,1,0))+IF(J38&lt;=0.7,2,IF(J38&lt;=0.85,1,0))+IF(M38&gt;=8,1,0))</x:f>
        <x:v>5</x:v>
      </x:c>
      <x:c r="AD38" t="str">
        <x:f>IF(AND(O38&lt;&gt;"High",AC38&gt;=Assumptions!$B$10,AA38&gt;0),"Priority Growth",IF(AND(O38="Low",AA38&gt;0),"Maintain","Watch"))</x:f>
        <x:v>Watch</x:v>
      </x:c>
      <x:c r="AE38" s="60" t="n">
        <x:f>MAX(AA38,0)*N38</x:f>
        <x:v>49.46528827851199</x:v>
      </x:c>
      <x:c r="AF38" t="str">
        <x:f>IF(AND(AA38&gt;=Assumptions!$B$11,O38&lt;&gt;"High",OR(N38&gt;=Assumptions!$B$12,M38&lt;=6)),"High","Standard")</x:f>
        <x:v>Standard</x:v>
      </x:c>
    </x:row>
    <x:row r="39">
      <x:c r="A39" t="str">
        <x:f>'Raw_Data'!A39</x:f>
        <x:v>C00038</x:v>
      </x:c>
      <x:c r="B39" t="n">
        <x:f>'Raw_Data'!B39</x:f>
        <x:v>38</x:v>
      </x:c>
      <x:c r="C39" s="30" t="n">
        <x:f>'Raw_Data'!C39</x:f>
        <x:v>62366</x:v>
      </x:c>
      <x:c r="D39" t="n">
        <x:f>'Raw_Data'!D39</x:f>
        <x:v>641</x:v>
      </x:c>
      <x:c r="E39" t="n">
        <x:f>'Raw_Data'!E39</x:f>
        <x:v>26</x:v>
      </x:c>
      <x:c r="F39" t="str">
        <x:f>PROPER(TRIM('Raw_Data'!F39))</x:f>
        <x:v>Classic</x:v>
      </x:c>
      <x:c r="G39" t="str">
        <x:f>PROPER(TRIM('Raw_Data'!G39))</x:f>
        <x:v>Branch</x:v>
      </x:c>
      <x:c r="H39" s="60" t="n">
        <x:f>'Raw_Data'!H39</x:f>
        <x:v>6158</x:v>
      </x:c>
      <x:c r="I39" s="60" t="n">
        <x:f>'Raw_Data'!I39</x:f>
        <x:v>721.75</x:v>
      </x:c>
      <x:c r="J39" s="32" t="n">
        <x:f>'Raw_Data'!J39</x:f>
        <x:v>0.375</x:v>
      </x:c>
      <x:c r="K39" s="32" t="n">
        <x:f>'Raw_Data'!K39</x:f>
        <x:v>0.601</x:v>
      </x:c>
      <x:c r="L39" t="n">
        <x:f>'Raw_Data'!L39</x:f>
        <x:v>0</x:v>
      </x:c>
      <x:c r="M39" t="n">
        <x:f>IF('Raw_Data'!M39="",Assumptions!$B$15,'Raw_Data'!M39)</x:f>
        <x:v>6</x:v>
      </x:c>
      <x:c r="N39" s="32" t="n">
        <x:f>'Raw_Data'!N39</x:f>
        <x:v>0.141</x:v>
      </x:c>
      <x:c r="O39" t="str">
        <x:f>IF(OR(D39&lt;620,L39&gt;=2,J39&gt;0.9),"High",IF(OR(D39&lt;700,L39=1,J39&gt;0.75),"Medium","Low"))</x:f>
        <x:v>Medium</x:v>
      </x:c>
      <x:c r="P39" s="30" t="n">
        <x:f>XLOOKUP(F39,Assumptions!$A$4:$A$6,Assumptions!$B$4:$B$6)</x:f>
        <x:v>0</x:v>
      </x:c>
      <x:c r="Q39" s="32" t="n">
        <x:f>XLOOKUP(F39,Assumptions!$A$4:$A$6,Assumptions!$C$4:$C$6)</x:f>
        <x:v>0.229</x:v>
      </x:c>
      <x:c r="R39" s="32" t="n">
        <x:f>XLOOKUP(F39,Assumptions!$A$4:$A$6,Assumptions!$D$4:$D$6)</x:f>
        <x:v>0.015</x:v>
      </x:c>
      <x:c r="S39" s="32" t="n">
        <x:f>XLOOKUP(F39,Assumptions!$A$4:$A$6,Assumptions!$E$4:$E$6)</x:f>
        <x:v>0.0075</x:v>
      </x:c>
      <x:c r="T39" s="32" t="n">
        <x:f>XLOOKUP(O39,Assumptions!$H$4:$H$6,Assumptions!$I$4:$I$6)</x:f>
        <x:v>0.012</x:v>
      </x:c>
      <x:c r="U39" s="30" t="n">
        <x:f>XLOOKUP(F39,Assumptions!$A$4:$A$6,Assumptions!$F$4:$F$6)</x:f>
        <x:v>60</x:v>
      </x:c>
      <x:c r="V39" s="60" t="n">
        <x:f>I39*12</x:f>
        <x:v>8661</x:v>
      </x:c>
      <x:c r="W39" s="60" t="n">
        <x:f>H39*J39*(1-K39)*Q39</x:f>
        <x:v>210.99848175000002</x:v>
      </x:c>
      <x:c r="X39" s="60" t="n">
        <x:f>V39*R39</x:f>
        <x:v>129.915</x:v>
      </x:c>
      <x:c r="Y39" s="60" t="n">
        <x:f>V39*S39</x:f>
        <x:v>64.9575</x:v>
      </x:c>
      <x:c r="Z39" s="60" t="n">
        <x:f>H39*J39*T39</x:f>
        <x:v>27.711000000000002</x:v>
      </x:c>
      <x:c r="AA39" s="60" t="n">
        <x:f>P39+W39+X39-Y39-Z39-U39</x:f>
        <x:v>188.24498175000002</x:v>
      </x:c>
      <x:c r="AB39" s="32" t="n">
        <x:f>IFERROR(AA39/(P39+W39+X39),0)</x:f>
        <x:v>0.5521781678556337</x:v>
      </x:c>
      <x:c r="AC39" t="n">
        <x:f>IF(O39="High",0,IF(I39&gt;=1800,3,IF(I39&gt;=900,2,1))+IF(K39&gt;=0.9,2,IF(K39&gt;=0.75,1,0))+IF(J39&lt;=0.7,2,IF(J39&lt;=0.85,1,0))+IF(M39&gt;=8,1,0))</x:f>
        <x:v>3</x:v>
      </x:c>
      <x:c r="AD39" t="str">
        <x:f>IF(AND(O39&lt;&gt;"High",AC39&gt;=Assumptions!$B$10,AA39&gt;0),"Priority Growth",IF(AND(O39="Low",AA39&gt;0),"Maintain","Watch"))</x:f>
        <x:v>Watch</x:v>
      </x:c>
      <x:c r="AE39" s="60" t="n">
        <x:f>MAX(AA39,0)*N39</x:f>
        <x:v>26.54254242675</x:v>
      </x:c>
      <x:c r="AF39" t="str">
        <x:f>IF(AND(AA39&gt;=Assumptions!$B$11,O39&lt;&gt;"High",OR(N39&gt;=Assumptions!$B$12,M39&lt;=6)),"High","Standard")</x:f>
        <x:v>Standard</x:v>
      </x:c>
    </x:row>
    <x:row r="40">
      <x:c r="A40" t="str">
        <x:f>'Raw_Data'!A40</x:f>
        <x:v>C00039</x:v>
      </x:c>
      <x:c r="B40" t="n">
        <x:f>'Raw_Data'!B40</x:f>
        <x:v>37</x:v>
      </x:c>
      <x:c r="C40" s="30" t="n">
        <x:f>'Raw_Data'!C40</x:f>
        <x:v>68642</x:v>
      </x:c>
      <x:c r="D40" t="n">
        <x:f>'Raw_Data'!D40</x:f>
        <x:v>747</x:v>
      </x:c>
      <x:c r="E40" t="n">
        <x:f>'Raw_Data'!E40</x:f>
        <x:v>16</x:v>
      </x:c>
      <x:c r="F40" t="str">
        <x:f>PROPER(TRIM('Raw_Data'!F40))</x:f>
        <x:v>Gold</x:v>
      </x:c>
      <x:c r="G40" t="str">
        <x:f>PROPER(TRIM('Raw_Data'!G40))</x:f>
        <x:v>Digital</x:v>
      </x:c>
      <x:c r="H40" s="60" t="n">
        <x:f>'Raw_Data'!H40</x:f>
        <x:v>12199</x:v>
      </x:c>
      <x:c r="I40" s="60" t="n">
        <x:f>'Raw_Data'!I40</x:f>
        <x:v>1268.6</x:v>
      </x:c>
      <x:c r="J40" s="32" t="n">
        <x:f>'Raw_Data'!J40</x:f>
        <x:v>0.142</x:v>
      </x:c>
      <x:c r="K40" s="32" t="n">
        <x:f>'Raw_Data'!K40</x:f>
        <x:v>0.843</x:v>
      </x:c>
      <x:c r="L40" t="n">
        <x:f>'Raw_Data'!L40</x:f>
        <x:v>0</x:v>
      </x:c>
      <x:c r="M40" t="n">
        <x:f>IF('Raw_Data'!M40="",Assumptions!$B$15,'Raw_Data'!M40)</x:f>
        <x:v>5</x:v>
      </x:c>
      <x:c r="N40" s="32" t="n">
        <x:f>'Raw_Data'!N40</x:f>
        <x:v>0.253</x:v>
      </x:c>
      <x:c r="O40" t="str">
        <x:f>IF(OR(D40&lt;620,L40&gt;=2,J40&gt;0.9),"High",IF(OR(D40&lt;700,L40=1,J40&gt;0.75),"Medium","Low"))</x:f>
        <x:v>Low</x:v>
      </x:c>
      <x:c r="P40" s="30" t="n">
        <x:f>XLOOKUP(F40,Assumptions!$A$4:$A$6,Assumptions!$B$4:$B$6)</x:f>
        <x:v>95</x:v>
      </x:c>
      <x:c r="Q40" s="32" t="n">
        <x:f>XLOOKUP(F40,Assumptions!$A$4:$A$6,Assumptions!$C$4:$C$6)</x:f>
        <x:v>0.219</x:v>
      </x:c>
      <x:c r="R40" s="32" t="n">
        <x:f>XLOOKUP(F40,Assumptions!$A$4:$A$6,Assumptions!$D$4:$D$6)</x:f>
        <x:v>0.016</x:v>
      </x:c>
      <x:c r="S40" s="32" t="n">
        <x:f>XLOOKUP(F40,Assumptions!$A$4:$A$6,Assumptions!$E$4:$E$6)</x:f>
        <x:v>0.01</x:v>
      </x:c>
      <x:c r="T40" s="32" t="n">
        <x:f>XLOOKUP(O40,Assumptions!$H$4:$H$6,Assumptions!$I$4:$I$6)</x:f>
        <x:v>0.0035</x:v>
      </x:c>
      <x:c r="U40" s="30" t="n">
        <x:f>XLOOKUP(F40,Assumptions!$A$4:$A$6,Assumptions!$F$4:$F$6)</x:f>
        <x:v>90</x:v>
      </x:c>
      <x:c r="V40" s="60" t="n">
        <x:f>I40*12</x:f>
        <x:v>15223.199999999999</x:v>
      </x:c>
      <x:c r="W40" s="60" t="n">
        <x:f>H40*J40*(1-K40)*Q40</x:f>
        <x:v>59.560226814</x:v>
      </x:c>
      <x:c r="X40" s="60" t="n">
        <x:f>V40*R40</x:f>
        <x:v>243.57119999999998</x:v>
      </x:c>
      <x:c r="Y40" s="60" t="n">
        <x:f>V40*S40</x:f>
        <x:v>152.232</x:v>
      </x:c>
      <x:c r="Z40" s="60" t="n">
        <x:f>H40*J40*T40</x:f>
        <x:v>6.0629029999999995</x:v>
      </x:c>
      <x:c r="AA40" s="60" t="n">
        <x:f>P40+W40+X40-Y40-Z40-U40</x:f>
        <x:v>149.83652381399995</x:v>
      </x:c>
      <x:c r="AB40" s="32" t="n">
        <x:f>IFERROR(AA40/(P40+W40+X40),0)</x:f>
        <x:v>0.3763494005309984</x:v>
      </x:c>
      <x:c r="AC40" t="n">
        <x:f>IF(O40="High",0,IF(I40&gt;=1800,3,IF(I40&gt;=900,2,1))+IF(K40&gt;=0.9,2,IF(K40&gt;=0.75,1,0))+IF(J40&lt;=0.7,2,IF(J40&lt;=0.85,1,0))+IF(M40&gt;=8,1,0))</x:f>
        <x:v>5</x:v>
      </x:c>
      <x:c r="AD40" t="str">
        <x:f>IF(AND(O40&lt;&gt;"High",AC40&gt;=Assumptions!$B$10,AA40&gt;0),"Priority Growth",IF(AND(O40="Low",AA40&gt;0),"Maintain","Watch"))</x:f>
        <x:v>Maintain</x:v>
      </x:c>
      <x:c r="AE40" s="60" t="n">
        <x:f>MAX(AA40,0)*N40</x:f>
        <x:v>37.90864052494199</x:v>
      </x:c>
      <x:c r="AF40" t="str">
        <x:f>IF(AND(AA40&gt;=Assumptions!$B$11,O40&lt;&gt;"High",OR(N40&gt;=Assumptions!$B$12,M40&lt;=6)),"High","Standard")</x:f>
        <x:v>Standard</x:v>
      </x:c>
    </x:row>
    <x:row r="41">
      <x:c r="A41" t="str">
        <x:f>'Raw_Data'!A41</x:f>
        <x:v>C00040</x:v>
      </x:c>
      <x:c r="B41" t="n">
        <x:f>'Raw_Data'!B41</x:f>
        <x:v>29</x:v>
      </x:c>
      <x:c r="C41" s="30" t="n">
        <x:f>'Raw_Data'!C41</x:f>
        <x:v>52323</x:v>
      </x:c>
      <x:c r="D41" t="n">
        <x:f>'Raw_Data'!D41</x:f>
        <x:v>680</x:v>
      </x:c>
      <x:c r="E41" t="n">
        <x:f>'Raw_Data'!E41</x:f>
        <x:v>66</x:v>
      </x:c>
      <x:c r="F41" t="str">
        <x:f>PROPER(TRIM('Raw_Data'!F41))</x:f>
        <x:v>Classic</x:v>
      </x:c>
      <x:c r="G41" t="str">
        <x:f>PROPER(TRIM('Raw_Data'!G41))</x:f>
        <x:v>Digital</x:v>
      </x:c>
      <x:c r="H41" s="60" t="n">
        <x:f>'Raw_Data'!H41</x:f>
        <x:v>2163</x:v>
      </x:c>
      <x:c r="I41" s="60" t="n">
        <x:f>'Raw_Data'!I41</x:f>
        <x:v>794.13</x:v>
      </x:c>
      <x:c r="J41" s="32" t="n">
        <x:f>'Raw_Data'!J41</x:f>
        <x:v>0.346</x:v>
      </x:c>
      <x:c r="K41" s="32" t="n">
        <x:f>'Raw_Data'!K41</x:f>
        <x:v>0.882</x:v>
      </x:c>
      <x:c r="L41" t="n">
        <x:f>'Raw_Data'!L41</x:f>
        <x:v>0</x:v>
      </x:c>
      <x:c r="M41" t="n">
        <x:f>IF('Raw_Data'!M41="",Assumptions!$B$15,'Raw_Data'!M41)</x:f>
        <x:v>7</x:v>
      </x:c>
      <x:c r="N41" s="32" t="n">
        <x:f>'Raw_Data'!N41</x:f>
        <x:v>0.116</x:v>
      </x:c>
      <x:c r="O41" t="str">
        <x:f>IF(OR(D41&lt;620,L41&gt;=2,J41&gt;0.9),"High",IF(OR(D41&lt;700,L41=1,J41&gt;0.75),"Medium","Low"))</x:f>
        <x:v>Medium</x:v>
      </x:c>
      <x:c r="P41" s="30" t="n">
        <x:f>XLOOKUP(F41,Assumptions!$A$4:$A$6,Assumptions!$B$4:$B$6)</x:f>
        <x:v>0</x:v>
      </x:c>
      <x:c r="Q41" s="32" t="n">
        <x:f>XLOOKUP(F41,Assumptions!$A$4:$A$6,Assumptions!$C$4:$C$6)</x:f>
        <x:v>0.229</x:v>
      </x:c>
      <x:c r="R41" s="32" t="n">
        <x:f>XLOOKUP(F41,Assumptions!$A$4:$A$6,Assumptions!$D$4:$D$6)</x:f>
        <x:v>0.015</x:v>
      </x:c>
      <x:c r="S41" s="32" t="n">
        <x:f>XLOOKUP(F41,Assumptions!$A$4:$A$6,Assumptions!$E$4:$E$6)</x:f>
        <x:v>0.0075</x:v>
      </x:c>
      <x:c r="T41" s="32" t="n">
        <x:f>XLOOKUP(O41,Assumptions!$H$4:$H$6,Assumptions!$I$4:$I$6)</x:f>
        <x:v>0.012</x:v>
      </x:c>
      <x:c r="U41" s="30" t="n">
        <x:f>XLOOKUP(F41,Assumptions!$A$4:$A$6,Assumptions!$F$4:$F$6)</x:f>
        <x:v>60</x:v>
      </x:c>
      <x:c r="V41" s="60" t="n">
        <x:f>I41*12</x:f>
        <x:v>9529.56</x:v>
      </x:c>
      <x:c r="W41" s="60" t="n">
        <x:f>H41*J41*(1-K41)*Q41</x:f>
        <x:v>20.223210755999997</x:v>
      </x:c>
      <x:c r="X41" s="60" t="n">
        <x:f>V41*R41</x:f>
        <x:v>142.9434</x:v>
      </x:c>
      <x:c r="Y41" s="60" t="n">
        <x:f>V41*S41</x:f>
        <x:v>71.4717</x:v>
      </x:c>
      <x:c r="Z41" s="60" t="n">
        <x:f>H41*J41*T41</x:f>
        <x:v>8.980775999999999</x:v>
      </x:c>
      <x:c r="AA41" s="60" t="n">
        <x:f>P41+W41+X41-Y41-Z41-U41</x:f>
        <x:v>22.714134755999993</x:v>
      </x:c>
      <x:c r="AB41" s="32" t="n">
        <x:f>IFERROR(AA41/(P41+W41+X41),0)</x:f>
        <x:v>0.13920822802384983</x:v>
      </x:c>
      <x:c r="AC41" t="n">
        <x:f>IF(O41="High",0,IF(I41&gt;=1800,3,IF(I41&gt;=900,2,1))+IF(K41&gt;=0.9,2,IF(K41&gt;=0.75,1,0))+IF(J41&lt;=0.7,2,IF(J41&lt;=0.85,1,0))+IF(M41&gt;=8,1,0))</x:f>
        <x:v>4</x:v>
      </x:c>
      <x:c r="AD41" t="str">
        <x:f>IF(AND(O41&lt;&gt;"High",AC41&gt;=Assumptions!$B$10,AA41&gt;0),"Priority Growth",IF(AND(O41="Low",AA41&gt;0),"Maintain","Watch"))</x:f>
        <x:v>Watch</x:v>
      </x:c>
      <x:c r="AE41" s="60" t="n">
        <x:f>MAX(AA41,0)*N41</x:f>
        <x:v>2.6348396316959994</x:v>
      </x:c>
      <x:c r="AF41" t="str">
        <x:f>IF(AND(AA41&gt;=Assumptions!$B$11,O41&lt;&gt;"High",OR(N41&gt;=Assumptions!$B$12,M41&lt;=6)),"High","Standard")</x:f>
        <x:v>Standard</x:v>
      </x:c>
    </x:row>
    <x:row r="42">
      <x:c r="A42" t="str">
        <x:f>'Raw_Data'!A42</x:f>
        <x:v>C00041</x:v>
      </x:c>
      <x:c r="B42" t="n">
        <x:f>'Raw_Data'!B42</x:f>
        <x:v>31</x:v>
      </x:c>
      <x:c r="C42" s="30" t="n">
        <x:f>'Raw_Data'!C42</x:f>
        <x:v>28000</x:v>
      </x:c>
      <x:c r="D42" t="n">
        <x:f>'Raw_Data'!D42</x:f>
        <x:v>672</x:v>
      </x:c>
      <x:c r="E42" t="n">
        <x:f>'Raw_Data'!E42</x:f>
        <x:v>91</x:v>
      </x:c>
      <x:c r="F42" t="str">
        <x:f>PROPER(TRIM('Raw_Data'!F42))</x:f>
        <x:v>Classic</x:v>
      </x:c>
      <x:c r="G42" t="str">
        <x:f>PROPER(TRIM('Raw_Data'!G42))</x:f>
        <x:v>Partner</x:v>
      </x:c>
      <x:c r="H42" s="60" t="n">
        <x:f>'Raw_Data'!H42</x:f>
        <x:v>3422</x:v>
      </x:c>
      <x:c r="I42" s="60" t="n">
        <x:f>'Raw_Data'!I42</x:f>
        <x:v>213.37</x:v>
      </x:c>
      <x:c r="J42" s="32" t="n">
        <x:f>'Raw_Data'!J42</x:f>
        <x:v>0.396</x:v>
      </x:c>
      <x:c r="K42" s="32" t="n">
        <x:f>'Raw_Data'!K42</x:f>
        <x:v>0.87</x:v>
      </x:c>
      <x:c r="L42" t="n">
        <x:f>'Raw_Data'!L42</x:f>
        <x:v>0</x:v>
      </x:c>
      <x:c r="M42" t="n">
        <x:f>IF('Raw_Data'!M42="",Assumptions!$B$15,'Raw_Data'!M42)</x:f>
        <x:v>8</x:v>
      </x:c>
      <x:c r="N42" s="32" t="n">
        <x:f>'Raw_Data'!N42</x:f>
        <x:v>0.07</x:v>
      </x:c>
      <x:c r="O42" t="str">
        <x:f>IF(OR(D42&lt;620,L42&gt;=2,J42&gt;0.9),"High",IF(OR(D42&lt;700,L42=1,J42&gt;0.75),"Medium","Low"))</x:f>
        <x:v>Medium</x:v>
      </x:c>
      <x:c r="P42" s="30" t="n">
        <x:f>XLOOKUP(F42,Assumptions!$A$4:$A$6,Assumptions!$B$4:$B$6)</x:f>
        <x:v>0</x:v>
      </x:c>
      <x:c r="Q42" s="32" t="n">
        <x:f>XLOOKUP(F42,Assumptions!$A$4:$A$6,Assumptions!$C$4:$C$6)</x:f>
        <x:v>0.229</x:v>
      </x:c>
      <x:c r="R42" s="32" t="n">
        <x:f>XLOOKUP(F42,Assumptions!$A$4:$A$6,Assumptions!$D$4:$D$6)</x:f>
        <x:v>0.015</x:v>
      </x:c>
      <x:c r="S42" s="32" t="n">
        <x:f>XLOOKUP(F42,Assumptions!$A$4:$A$6,Assumptions!$E$4:$E$6)</x:f>
        <x:v>0.0075</x:v>
      </x:c>
      <x:c r="T42" s="32" t="n">
        <x:f>XLOOKUP(O42,Assumptions!$H$4:$H$6,Assumptions!$I$4:$I$6)</x:f>
        <x:v>0.012</x:v>
      </x:c>
      <x:c r="U42" s="30" t="n">
        <x:f>XLOOKUP(F42,Assumptions!$A$4:$A$6,Assumptions!$F$4:$F$6)</x:f>
        <x:v>60</x:v>
      </x:c>
      <x:c r="V42" s="60" t="n">
        <x:f>I42*12</x:f>
        <x:v>2560.44</x:v>
      </x:c>
      <x:c r="W42" s="60" t="n">
        <x:f>H42*J42*(1-K42)*Q42</x:f>
        <x:v>40.341684240000006</x:v>
      </x:c>
      <x:c r="X42" s="60" t="n">
        <x:f>V42*R42</x:f>
        <x:v>38.4066</x:v>
      </x:c>
      <x:c r="Y42" s="60" t="n">
        <x:f>V42*S42</x:f>
        <x:v>19.2033</x:v>
      </x:c>
      <x:c r="Z42" s="60" t="n">
        <x:f>H42*J42*T42</x:f>
        <x:v>16.261344</x:v>
      </x:c>
      <x:c r="AA42" s="60" t="n">
        <x:f>P42+W42+X42-Y42-Z42-U42</x:f>
        <x:v>-16.716359759999996</x:v>
      </x:c>
      <x:c r="AB42" s="32" t="n">
        <x:f>IFERROR(AA42/(P42+W42+X42),0)</x:f>
        <x:v>-0.21227585999275603</x:v>
      </x:c>
      <x:c r="AC42" t="n">
        <x:f>IF(O42="High",0,IF(I42&gt;=1800,3,IF(I42&gt;=900,2,1))+IF(K42&gt;=0.9,2,IF(K42&gt;=0.75,1,0))+IF(J42&lt;=0.7,2,IF(J42&lt;=0.85,1,0))+IF(M42&gt;=8,1,0))</x:f>
        <x:v>5</x:v>
      </x:c>
      <x:c r="AD42" t="str">
        <x:f>IF(AND(O42&lt;&gt;"High",AC42&gt;=Assumptions!$B$10,AA42&gt;0),"Priority Growth",IF(AND(O42="Low",AA42&gt;0),"Maintain","Watch"))</x:f>
        <x:v>Watch</x:v>
      </x:c>
      <x:c r="AE42" s="60" t="n">
        <x:f>MAX(AA42,0)*N42</x:f>
        <x:v>0</x:v>
      </x:c>
      <x:c r="AF42" t="str">
        <x:f>IF(AND(AA42&gt;=Assumptions!$B$11,O42&lt;&gt;"High",OR(N42&gt;=Assumptions!$B$12,M42&lt;=6)),"High","Standard")</x:f>
        <x:v>Standard</x:v>
      </x:c>
    </x:row>
    <x:row r="43">
      <x:c r="A43" t="str">
        <x:f>'Raw_Data'!A43</x:f>
        <x:v>C00042</x:v>
      </x:c>
      <x:c r="B43" t="n">
        <x:f>'Raw_Data'!B43</x:f>
        <x:v>49</x:v>
      </x:c>
      <x:c r="C43" s="30" t="n">
        <x:f>'Raw_Data'!C43</x:f>
        <x:v>85356</x:v>
      </x:c>
      <x:c r="D43" t="n">
        <x:f>'Raw_Data'!D43</x:f>
        <x:v>654</x:v>
      </x:c>
      <x:c r="E43" t="n">
        <x:f>'Raw_Data'!E43</x:f>
        <x:v>57</x:v>
      </x:c>
      <x:c r="F43" t="str">
        <x:f>PROPER(TRIM('Raw_Data'!F43))</x:f>
        <x:v>Gold</x:v>
      </x:c>
      <x:c r="G43" t="str">
        <x:f>PROPER(TRIM('Raw_Data'!G43))</x:f>
        <x:v>Digital</x:v>
      </x:c>
      <x:c r="H43" s="60" t="n">
        <x:f>'Raw_Data'!H43</x:f>
        <x:v>9426</x:v>
      </x:c>
      <x:c r="I43" s="60" t="n">
        <x:f>'Raw_Data'!I43</x:f>
        <x:v>1092.9</x:v>
      </x:c>
      <x:c r="J43" s="32" t="n">
        <x:f>'Raw_Data'!J43</x:f>
        <x:v>0.502</x:v>
      </x:c>
      <x:c r="K43" s="32" t="n">
        <x:f>'Raw_Data'!K43</x:f>
        <x:v>0.702</x:v>
      </x:c>
      <x:c r="L43" t="n">
        <x:f>'Raw_Data'!L43</x:f>
        <x:v>1</x:v>
      </x:c>
      <x:c r="M43" t="n">
        <x:f>IF('Raw_Data'!M43="",Assumptions!$B$15,'Raw_Data'!M43)</x:f>
        <x:v>10</x:v>
      </x:c>
      <x:c r="N43" s="32" t="n">
        <x:f>'Raw_Data'!N43</x:f>
        <x:v>0.02</x:v>
      </x:c>
      <x:c r="O43" t="str">
        <x:f>IF(OR(D43&lt;620,L43&gt;=2,J43&gt;0.9),"High",IF(OR(D43&lt;700,L43=1,J43&gt;0.75),"Medium","Low"))</x:f>
        <x:v>Medium</x:v>
      </x:c>
      <x:c r="P43" s="30" t="n">
        <x:f>XLOOKUP(F43,Assumptions!$A$4:$A$6,Assumptions!$B$4:$B$6)</x:f>
        <x:v>95</x:v>
      </x:c>
      <x:c r="Q43" s="32" t="n">
        <x:f>XLOOKUP(F43,Assumptions!$A$4:$A$6,Assumptions!$C$4:$C$6)</x:f>
        <x:v>0.219</x:v>
      </x:c>
      <x:c r="R43" s="32" t="n">
        <x:f>XLOOKUP(F43,Assumptions!$A$4:$A$6,Assumptions!$D$4:$D$6)</x:f>
        <x:v>0.016</x:v>
      </x:c>
      <x:c r="S43" s="32" t="n">
        <x:f>XLOOKUP(F43,Assumptions!$A$4:$A$6,Assumptions!$E$4:$E$6)</x:f>
        <x:v>0.01</x:v>
      </x:c>
      <x:c r="T43" s="32" t="n">
        <x:f>XLOOKUP(O43,Assumptions!$H$4:$H$6,Assumptions!$I$4:$I$6)</x:f>
        <x:v>0.012</x:v>
      </x:c>
      <x:c r="U43" s="30" t="n">
        <x:f>XLOOKUP(F43,Assumptions!$A$4:$A$6,Assumptions!$F$4:$F$6)</x:f>
        <x:v>90</x:v>
      </x:c>
      <x:c r="V43" s="60" t="n">
        <x:f>I43*12</x:f>
        <x:v>13114.800000000001</x:v>
      </x:c>
      <x:c r="W43" s="60" t="n">
        <x:f>H43*J43*(1-K43)*Q43</x:f>
        <x:v>308.81012522400005</x:v>
      </x:c>
      <x:c r="X43" s="60" t="n">
        <x:f>V43*R43</x:f>
        <x:v>209.8368</x:v>
      </x:c>
      <x:c r="Y43" s="60" t="n">
        <x:f>V43*S43</x:f>
        <x:v>131.14800000000002</x:v>
      </x:c>
      <x:c r="Z43" s="60" t="n">
        <x:f>H43*J43*T43</x:f>
        <x:v>56.782224</x:v>
      </x:c>
      <x:c r="AA43" s="60" t="n">
        <x:f>P43+W43+X43-Y43-Z43-U43</x:f>
        <x:v>335.716701224</x:v>
      </x:c>
      <x:c r="AB43" s="32" t="n">
        <x:f>IFERROR(AA43/(P43+W43+X43),0)</x:f>
        <x:v>0.5470844673448875</x:v>
      </x:c>
      <x:c r="AC43" t="n">
        <x:f>IF(O43="High",0,IF(I43&gt;=1800,3,IF(I43&gt;=900,2,1))+IF(K43&gt;=0.9,2,IF(K43&gt;=0.75,1,0))+IF(J43&lt;=0.7,2,IF(J43&lt;=0.85,1,0))+IF(M43&gt;=8,1,0))</x:f>
        <x:v>5</x:v>
      </x:c>
      <x:c r="AD43" t="str">
        <x:f>IF(AND(O43&lt;&gt;"High",AC43&gt;=Assumptions!$B$10,AA43&gt;0),"Priority Growth",IF(AND(O43="Low",AA43&gt;0),"Maintain","Watch"))</x:f>
        <x:v>Watch</x:v>
      </x:c>
      <x:c r="AE43" s="60" t="n">
        <x:f>MAX(AA43,0)*N43</x:f>
        <x:v>6.71433402448</x:v>
      </x:c>
      <x:c r="AF43" t="str">
        <x:f>IF(AND(AA43&gt;=Assumptions!$B$11,O43&lt;&gt;"High",OR(N43&gt;=Assumptions!$B$12,M43&lt;=6)),"High","Standard")</x:f>
        <x:v>Standard</x:v>
      </x:c>
    </x:row>
    <x:row r="44">
      <x:c r="A44" t="str">
        <x:f>'Raw_Data'!A44</x:f>
        <x:v>C00043</x:v>
      </x:c>
      <x:c r="B44" t="n">
        <x:f>'Raw_Data'!B44</x:f>
        <x:v>32</x:v>
      </x:c>
      <x:c r="C44" s="30" t="n">
        <x:f>'Raw_Data'!C44</x:f>
        <x:v>77622</x:v>
      </x:c>
      <x:c r="D44" t="n">
        <x:f>'Raw_Data'!D44</x:f>
        <x:v>715</x:v>
      </x:c>
      <x:c r="E44" t="n">
        <x:f>'Raw_Data'!E44</x:f>
        <x:v>73</x:v>
      </x:c>
      <x:c r="F44" t="str">
        <x:f>PROPER(TRIM('Raw_Data'!F44))</x:f>
        <x:v>Gold</x:v>
      </x:c>
      <x:c r="G44" t="str">
        <x:f>PROPER(TRIM('Raw_Data'!G44))</x:f>
        <x:v>Partner</x:v>
      </x:c>
      <x:c r="H44" s="60" t="n">
        <x:f>'Raw_Data'!H44</x:f>
        <x:v>9183</x:v>
      </x:c>
      <x:c r="I44" s="60" t="n">
        <x:f>'Raw_Data'!I44</x:f>
        <x:v>670.42</x:v>
      </x:c>
      <x:c r="J44" s="32" t="n">
        <x:f>'Raw_Data'!J44</x:f>
        <x:v>0.368</x:v>
      </x:c>
      <x:c r="K44" s="32" t="n">
        <x:f>'Raw_Data'!K44</x:f>
        <x:v>0.687</x:v>
      </x:c>
      <x:c r="L44" t="n">
        <x:f>'Raw_Data'!L44</x:f>
        <x:v>0</x:v>
      </x:c>
      <x:c r="M44" t="n">
        <x:f>IF('Raw_Data'!M44="",Assumptions!$B$15,'Raw_Data'!M44)</x:f>
        <x:v>10</x:v>
      </x:c>
      <x:c r="N44" s="32" t="n">
        <x:f>'Raw_Data'!N44</x:f>
        <x:v>0.02</x:v>
      </x:c>
      <x:c r="O44" t="str">
        <x:f>IF(OR(D44&lt;620,L44&gt;=2,J44&gt;0.9),"High",IF(OR(D44&lt;700,L44=1,J44&gt;0.75),"Medium","Low"))</x:f>
        <x:v>Low</x:v>
      </x:c>
      <x:c r="P44" s="30" t="n">
        <x:f>XLOOKUP(F44,Assumptions!$A$4:$A$6,Assumptions!$B$4:$B$6)</x:f>
        <x:v>95</x:v>
      </x:c>
      <x:c r="Q44" s="32" t="n">
        <x:f>XLOOKUP(F44,Assumptions!$A$4:$A$6,Assumptions!$C$4:$C$6)</x:f>
        <x:v>0.219</x:v>
      </x:c>
      <x:c r="R44" s="32" t="n">
        <x:f>XLOOKUP(F44,Assumptions!$A$4:$A$6,Assumptions!$D$4:$D$6)</x:f>
        <x:v>0.016</x:v>
      </x:c>
      <x:c r="S44" s="32" t="n">
        <x:f>XLOOKUP(F44,Assumptions!$A$4:$A$6,Assumptions!$E$4:$E$6)</x:f>
        <x:v>0.01</x:v>
      </x:c>
      <x:c r="T44" s="32" t="n">
        <x:f>XLOOKUP(O44,Assumptions!$H$4:$H$6,Assumptions!$I$4:$I$6)</x:f>
        <x:v>0.0035</x:v>
      </x:c>
      <x:c r="U44" s="30" t="n">
        <x:f>XLOOKUP(F44,Assumptions!$A$4:$A$6,Assumptions!$F$4:$F$6)</x:f>
        <x:v>90</x:v>
      </x:c>
      <x:c r="V44" s="60" t="n">
        <x:f>I44*12</x:f>
        <x:v>8045.039999999999</x:v>
      </x:c>
      <x:c r="W44" s="60" t="n">
        <x:f>H44*J44*(1-K44)*Q44</x:f>
        <x:v>231.64389316799995</x:v>
      </x:c>
      <x:c r="X44" s="60" t="n">
        <x:f>V44*R44</x:f>
        <x:v>128.72063999999997</x:v>
      </x:c>
      <x:c r="Y44" s="60" t="n">
        <x:f>V44*S44</x:f>
        <x:v>80.45039999999999</x:v>
      </x:c>
      <x:c r="Z44" s="60" t="n">
        <x:f>H44*J44*T44</x:f>
        <x:v>11.827704</x:v>
      </x:c>
      <x:c r="AA44" s="60" t="n">
        <x:f>P44+W44+X44-Y44-Z44-U44</x:f>
        <x:v>273.086429168</x:v>
      </x:c>
      <x:c r="AB44" s="32" t="n">
        <x:f>IFERROR(AA44/(P44+W44+X44),0)</x:f>
        <x:v>0.5997094838900174</x:v>
      </x:c>
      <x:c r="AC44" t="n">
        <x:f>IF(O44="High",0,IF(I44&gt;=1800,3,IF(I44&gt;=900,2,1))+IF(K44&gt;=0.9,2,IF(K44&gt;=0.75,1,0))+IF(J44&lt;=0.7,2,IF(J44&lt;=0.85,1,0))+IF(M44&gt;=8,1,0))</x:f>
        <x:v>4</x:v>
      </x:c>
      <x:c r="AD44" t="str">
        <x:f>IF(AND(O44&lt;&gt;"High",AC44&gt;=Assumptions!$B$10,AA44&gt;0),"Priority Growth",IF(AND(O44="Low",AA44&gt;0),"Maintain","Watch"))</x:f>
        <x:v>Maintain</x:v>
      </x:c>
      <x:c r="AE44" s="60" t="n">
        <x:f>MAX(AA44,0)*N44</x:f>
        <x:v>5.46172858336</x:v>
      </x:c>
      <x:c r="AF44" t="str">
        <x:f>IF(AND(AA44&gt;=Assumptions!$B$11,O44&lt;&gt;"High",OR(N44&gt;=Assumptions!$B$12,M44&lt;=6)),"High","Standard")</x:f>
        <x:v>Standard</x:v>
      </x:c>
    </x:row>
    <x:row r="45">
      <x:c r="A45" t="str">
        <x:f>'Raw_Data'!A45</x:f>
        <x:v>C00044</x:v>
      </x:c>
      <x:c r="B45" t="n">
        <x:f>'Raw_Data'!B45</x:f>
        <x:v>60</x:v>
      </x:c>
      <x:c r="C45" s="30" t="n">
        <x:f>'Raw_Data'!C45</x:f>
        <x:v>64910</x:v>
      </x:c>
      <x:c r="D45" t="n">
        <x:f>'Raw_Data'!D45</x:f>
        <x:v>632</x:v>
      </x:c>
      <x:c r="E45" t="n">
        <x:f>'Raw_Data'!E45</x:f>
        <x:v>7</x:v>
      </x:c>
      <x:c r="F45" t="str">
        <x:f>PROPER(TRIM('Raw_Data'!F45))</x:f>
        <x:v>Classic</x:v>
      </x:c>
      <x:c r="G45" t="str">
        <x:f>PROPER(TRIM('Raw_Data'!G45))</x:f>
        <x:v>Branch</x:v>
      </x:c>
      <x:c r="H45" s="60" t="n">
        <x:f>'Raw_Data'!H45</x:f>
        <x:v>2676</x:v>
      </x:c>
      <x:c r="I45" s="60" t="n">
        <x:f>'Raw_Data'!I45</x:f>
        <x:v>978.03</x:v>
      </x:c>
      <x:c r="J45" s="32" t="n">
        <x:f>'Raw_Data'!J45</x:f>
        <x:v>0.431</x:v>
      </x:c>
      <x:c r="K45" s="32" t="n">
        <x:f>'Raw_Data'!K45</x:f>
        <x:v>0.729</x:v>
      </x:c>
      <x:c r="L45" t="n">
        <x:f>'Raw_Data'!L45</x:f>
        <x:v>0</x:v>
      </x:c>
      <x:c r="M45" t="n">
        <x:f>IF('Raw_Data'!M45="",Assumptions!$B$15,'Raw_Data'!M45)</x:f>
        <x:v>9</x:v>
      </x:c>
      <x:c r="N45" s="32" t="n">
        <x:f>'Raw_Data'!N45</x:f>
        <x:v>0.075</x:v>
      </x:c>
      <x:c r="O45" t="str">
        <x:f>IF(OR(D45&lt;620,L45&gt;=2,J45&gt;0.9),"High",IF(OR(D45&lt;700,L45=1,J45&gt;0.75),"Medium","Low"))</x:f>
        <x:v>Medium</x:v>
      </x:c>
      <x:c r="P45" s="30" t="n">
        <x:f>XLOOKUP(F45,Assumptions!$A$4:$A$6,Assumptions!$B$4:$B$6)</x:f>
        <x:v>0</x:v>
      </x:c>
      <x:c r="Q45" s="32" t="n">
        <x:f>XLOOKUP(F45,Assumptions!$A$4:$A$6,Assumptions!$C$4:$C$6)</x:f>
        <x:v>0.229</x:v>
      </x:c>
      <x:c r="R45" s="32" t="n">
        <x:f>XLOOKUP(F45,Assumptions!$A$4:$A$6,Assumptions!$D$4:$D$6)</x:f>
        <x:v>0.015</x:v>
      </x:c>
      <x:c r="S45" s="32" t="n">
        <x:f>XLOOKUP(F45,Assumptions!$A$4:$A$6,Assumptions!$E$4:$E$6)</x:f>
        <x:v>0.0075</x:v>
      </x:c>
      <x:c r="T45" s="32" t="n">
        <x:f>XLOOKUP(O45,Assumptions!$H$4:$H$6,Assumptions!$I$4:$I$6)</x:f>
        <x:v>0.012</x:v>
      </x:c>
      <x:c r="U45" s="30" t="n">
        <x:f>XLOOKUP(F45,Assumptions!$A$4:$A$6,Assumptions!$F$4:$F$6)</x:f>
        <x:v>60</x:v>
      </x:c>
      <x:c r="V45" s="60" t="n">
        <x:f>I45*12</x:f>
        <x:v>11736.36</x:v>
      </x:c>
      <x:c r="W45" s="60" t="n">
        <x:f>H45*J45*(1-K45)*Q45</x:f>
        <x:v>71.576120004</x:v>
      </x:c>
      <x:c r="X45" s="60" t="n">
        <x:f>V45*R45</x:f>
        <x:v>176.0454</x:v>
      </x:c>
      <x:c r="Y45" s="60" t="n">
        <x:f>V45*S45</x:f>
        <x:v>88.0227</x:v>
      </x:c>
      <x:c r="Z45" s="60" t="n">
        <x:f>H45*J45*T45</x:f>
        <x:v>13.840272</x:v>
      </x:c>
      <x:c r="AA45" s="60" t="n">
        <x:f>P45+W45+X45-Y45-Z45-U45</x:f>
        <x:v>85.758548004</x:v>
      </x:c>
      <x:c r="AB45" s="32" t="n">
        <x:f>IFERROR(AA45/(P45+W45+X45),0)</x:f>
        <x:v>0.3463291397396102</x:v>
      </x:c>
      <x:c r="AC45" t="n">
        <x:f>IF(O45="High",0,IF(I45&gt;=1800,3,IF(I45&gt;=900,2,1))+IF(K45&gt;=0.9,2,IF(K45&gt;=0.75,1,0))+IF(J45&lt;=0.7,2,IF(J45&lt;=0.85,1,0))+IF(M45&gt;=8,1,0))</x:f>
        <x:v>5</x:v>
      </x:c>
      <x:c r="AD45" t="str">
        <x:f>IF(AND(O45&lt;&gt;"High",AC45&gt;=Assumptions!$B$10,AA45&gt;0),"Priority Growth",IF(AND(O45="Low",AA45&gt;0),"Maintain","Watch"))</x:f>
        <x:v>Watch</x:v>
      </x:c>
      <x:c r="AE45" s="60" t="n">
        <x:f>MAX(AA45,0)*N45</x:f>
        <x:v>6.4318911003000006</x:v>
      </x:c>
      <x:c r="AF45" t="str">
        <x:f>IF(AND(AA45&gt;=Assumptions!$B$11,O45&lt;&gt;"High",OR(N45&gt;=Assumptions!$B$12,M45&lt;=6)),"High","Standard")</x:f>
        <x:v>Standard</x:v>
      </x:c>
    </x:row>
    <x:row r="46">
      <x:c r="A46" t="str">
        <x:f>'Raw_Data'!A46</x:f>
        <x:v>C00045</x:v>
      </x:c>
      <x:c r="B46" t="n">
        <x:f>'Raw_Data'!B46</x:f>
        <x:v>43</x:v>
      </x:c>
      <x:c r="C46" s="30" t="n">
        <x:f>'Raw_Data'!C46</x:f>
        <x:v>99733</x:v>
      </x:c>
      <x:c r="D46" t="n">
        <x:f>'Raw_Data'!D46</x:f>
        <x:v>659</x:v>
      </x:c>
      <x:c r="E46" t="n">
        <x:f>'Raw_Data'!E46</x:f>
        <x:v>34</x:v>
      </x:c>
      <x:c r="F46" t="str">
        <x:f>PROPER(TRIM('Raw_Data'!F46))</x:f>
        <x:v>Gold</x:v>
      </x:c>
      <x:c r="G46" t="str">
        <x:f>PROPER(TRIM('Raw_Data'!G46))</x:f>
        <x:v>Branch</x:v>
      </x:c>
      <x:c r="H46" s="60" t="n">
        <x:f>'Raw_Data'!H46</x:f>
        <x:v>13189</x:v>
      </x:c>
      <x:c r="I46" s="60" t="n">
        <x:f>'Raw_Data'!I46</x:f>
        <x:v>1318.49</x:v>
      </x:c>
      <x:c r="J46" s="32" t="n">
        <x:f>'Raw_Data'!J46</x:f>
        <x:v>0.561</x:v>
      </x:c>
      <x:c r="K46" s="32" t="n">
        <x:f>'Raw_Data'!K46</x:f>
        <x:v>0.774</x:v>
      </x:c>
      <x:c r="L46" t="n">
        <x:f>'Raw_Data'!L46</x:f>
        <x:v>0</x:v>
      </x:c>
      <x:c r="M46" t="n">
        <x:f>IF('Raw_Data'!M46="",Assumptions!$B$15,'Raw_Data'!M46)</x:f>
        <x:v>6</x:v>
      </x:c>
      <x:c r="N46" s="32" t="n">
        <x:f>'Raw_Data'!N46</x:f>
        <x:v>0.169</x:v>
      </x:c>
      <x:c r="O46" t="str">
        <x:f>IF(OR(D46&lt;620,L46&gt;=2,J46&gt;0.9),"High",IF(OR(D46&lt;700,L46=1,J46&gt;0.75),"Medium","Low"))</x:f>
        <x:v>Medium</x:v>
      </x:c>
      <x:c r="P46" s="30" t="n">
        <x:f>XLOOKUP(F46,Assumptions!$A$4:$A$6,Assumptions!$B$4:$B$6)</x:f>
        <x:v>95</x:v>
      </x:c>
      <x:c r="Q46" s="32" t="n">
        <x:f>XLOOKUP(F46,Assumptions!$A$4:$A$6,Assumptions!$C$4:$C$6)</x:f>
        <x:v>0.219</x:v>
      </x:c>
      <x:c r="R46" s="32" t="n">
        <x:f>XLOOKUP(F46,Assumptions!$A$4:$A$6,Assumptions!$D$4:$D$6)</x:f>
        <x:v>0.016</x:v>
      </x:c>
      <x:c r="S46" s="32" t="n">
        <x:f>XLOOKUP(F46,Assumptions!$A$4:$A$6,Assumptions!$E$4:$E$6)</x:f>
        <x:v>0.01</x:v>
      </x:c>
      <x:c r="T46" s="32" t="n">
        <x:f>XLOOKUP(O46,Assumptions!$H$4:$H$6,Assumptions!$I$4:$I$6)</x:f>
        <x:v>0.012</x:v>
      </x:c>
      <x:c r="U46" s="30" t="n">
        <x:f>XLOOKUP(F46,Assumptions!$A$4:$A$6,Assumptions!$F$4:$F$6)</x:f>
        <x:v>90</x:v>
      </x:c>
      <x:c r="V46" s="60" t="n">
        <x:f>I46*12</x:f>
        <x:v>15821.880000000001</x:v>
      </x:c>
      <x:c r="W46" s="60" t="n">
        <x:f>H46*J46*(1-K46)*Q46</x:f>
        <x:v>366.207541326</x:v>
      </x:c>
      <x:c r="X46" s="60" t="n">
        <x:f>V46*R46</x:f>
        <x:v>253.15008000000003</x:v>
      </x:c>
      <x:c r="Y46" s="60" t="n">
        <x:f>V46*S46</x:f>
        <x:v>158.21880000000002</x:v>
      </x:c>
      <x:c r="Z46" s="60" t="n">
        <x:f>H46*J46*T46</x:f>
        <x:v>88.78834800000001</x:v>
      </x:c>
      <x:c r="AA46" s="60" t="n">
        <x:f>P46+W46+X46-Y46-Z46-U46</x:f>
        <x:v>377.35047332600004</x:v>
      </x:c>
      <x:c r="AB46" s="32" t="n">
        <x:f>IFERROR(AA46/(P46+W46+X46),0)</x:f>
        <x:v>0.5282374850646334</x:v>
      </x:c>
      <x:c r="AC46" t="n">
        <x:f>IF(O46="High",0,IF(I46&gt;=1800,3,IF(I46&gt;=900,2,1))+IF(K46&gt;=0.9,2,IF(K46&gt;=0.75,1,0))+IF(J46&lt;=0.7,2,IF(J46&lt;=0.85,1,0))+IF(M46&gt;=8,1,0))</x:f>
        <x:v>5</x:v>
      </x:c>
      <x:c r="AD46" t="str">
        <x:f>IF(AND(O46&lt;&gt;"High",AC46&gt;=Assumptions!$B$10,AA46&gt;0),"Priority Growth",IF(AND(O46="Low",AA46&gt;0),"Maintain","Watch"))</x:f>
        <x:v>Watch</x:v>
      </x:c>
      <x:c r="AE46" s="60" t="n">
        <x:f>MAX(AA46,0)*N46</x:f>
        <x:v>63.77222999209401</x:v>
      </x:c>
      <x:c r="AF46" t="str">
        <x:f>IF(AND(AA46&gt;=Assumptions!$B$11,O46&lt;&gt;"High",OR(N46&gt;=Assumptions!$B$12,M46&lt;=6)),"High","Standard")</x:f>
        <x:v>High</x:v>
      </x:c>
    </x:row>
    <x:row r="47">
      <x:c r="A47" t="str">
        <x:f>'Raw_Data'!A47</x:f>
        <x:v>C00046</x:v>
      </x:c>
      <x:c r="B47" t="n">
        <x:f>'Raw_Data'!B47</x:f>
        <x:v>57</x:v>
      </x:c>
      <x:c r="C47" s="30" t="n">
        <x:f>'Raw_Data'!C47</x:f>
        <x:v>46866</x:v>
      </x:c>
      <x:c r="D47" t="n">
        <x:f>'Raw_Data'!D47</x:f>
        <x:v>835</x:v>
      </x:c>
      <x:c r="E47" t="n">
        <x:f>'Raw_Data'!E47</x:f>
        <x:v>16</x:v>
      </x:c>
      <x:c r="F47" t="str">
        <x:f>PROPER(TRIM('Raw_Data'!F47))</x:f>
        <x:v>Gold</x:v>
      </x:c>
      <x:c r="G47" t="str">
        <x:f>PROPER(TRIM('Raw_Data'!G47))</x:f>
        <x:v>Direct Mail</x:v>
      </x:c>
      <x:c r="H47" s="60" t="n">
        <x:f>'Raw_Data'!H47</x:f>
        <x:v>13835</x:v>
      </x:c>
      <x:c r="I47" s="60" t="n">
        <x:f>'Raw_Data'!I47</x:f>
        <x:v>1059.75</x:v>
      </x:c>
      <x:c r="J47" s="32" t="n">
        <x:f>'Raw_Data'!J47</x:f>
        <x:v>0.285</x:v>
      </x:c>
      <x:c r="K47" s="32" t="n">
        <x:f>'Raw_Data'!K47</x:f>
        <x:v>0.876</x:v>
      </x:c>
      <x:c r="L47" t="n">
        <x:f>'Raw_Data'!L47</x:f>
        <x:v>0</x:v>
      </x:c>
      <x:c r="M47" t="n">
        <x:f>IF('Raw_Data'!M47="",Assumptions!$B$15,'Raw_Data'!M47)</x:f>
        <x:v>6</x:v>
      </x:c>
      <x:c r="N47" s="32" t="n">
        <x:f>'Raw_Data'!N47</x:f>
        <x:v>0.15</x:v>
      </x:c>
      <x:c r="O47" t="str">
        <x:f>IF(OR(D47&lt;620,L47&gt;=2,J47&gt;0.9),"High",IF(OR(D47&lt;700,L47=1,J47&gt;0.75),"Medium","Low"))</x:f>
        <x:v>Low</x:v>
      </x:c>
      <x:c r="P47" s="30" t="n">
        <x:f>XLOOKUP(F47,Assumptions!$A$4:$A$6,Assumptions!$B$4:$B$6)</x:f>
        <x:v>95</x:v>
      </x:c>
      <x:c r="Q47" s="32" t="n">
        <x:f>XLOOKUP(F47,Assumptions!$A$4:$A$6,Assumptions!$C$4:$C$6)</x:f>
        <x:v>0.219</x:v>
      </x:c>
      <x:c r="R47" s="32" t="n">
        <x:f>XLOOKUP(F47,Assumptions!$A$4:$A$6,Assumptions!$D$4:$D$6)</x:f>
        <x:v>0.016</x:v>
      </x:c>
      <x:c r="S47" s="32" t="n">
        <x:f>XLOOKUP(F47,Assumptions!$A$4:$A$6,Assumptions!$E$4:$E$6)</x:f>
        <x:v>0.01</x:v>
      </x:c>
      <x:c r="T47" s="32" t="n">
        <x:f>XLOOKUP(O47,Assumptions!$H$4:$H$6,Assumptions!$I$4:$I$6)</x:f>
        <x:v>0.0035</x:v>
      </x:c>
      <x:c r="U47" s="30" t="n">
        <x:f>XLOOKUP(F47,Assumptions!$A$4:$A$6,Assumptions!$F$4:$F$6)</x:f>
        <x:v>90</x:v>
      </x:c>
      <x:c r="V47" s="60" t="n">
        <x:f>I47*12</x:f>
        <x:v>12717</x:v>
      </x:c>
      <x:c r="W47" s="60" t="n">
        <x:f>H47*J47*(1-K47)*Q47</x:f>
        <x:v>107.0754291</x:v>
      </x:c>
      <x:c r="X47" s="60" t="n">
        <x:f>V47*R47</x:f>
        <x:v>203.472</x:v>
      </x:c>
      <x:c r="Y47" s="60" t="n">
        <x:f>V47*S47</x:f>
        <x:v>127.17</x:v>
      </x:c>
      <x:c r="Z47" s="60" t="n">
        <x:f>H47*J47*T47</x:f>
        <x:v>13.800412499999998</x:v>
      </x:c>
      <x:c r="AA47" s="60" t="n">
        <x:f>P47+W47+X47-Y47-Z47-U47</x:f>
        <x:v>174.57701660000004</x:v>
      </x:c>
      <x:c r="AB47" s="32" t="n">
        <x:f>IFERROR(AA47/(P47+W47+X47),0)</x:f>
        <x:v>0.4304725022851834</x:v>
      </x:c>
      <x:c r="AC47" t="n">
        <x:f>IF(O47="High",0,IF(I47&gt;=1800,3,IF(I47&gt;=900,2,1))+IF(K47&gt;=0.9,2,IF(K47&gt;=0.75,1,0))+IF(J47&lt;=0.7,2,IF(J47&lt;=0.85,1,0))+IF(M47&gt;=8,1,0))</x:f>
        <x:v>5</x:v>
      </x:c>
      <x:c r="AD47" t="str">
        <x:f>IF(AND(O47&lt;&gt;"High",AC47&gt;=Assumptions!$B$10,AA47&gt;0),"Priority Growth",IF(AND(O47="Low",AA47&gt;0),"Maintain","Watch"))</x:f>
        <x:v>Maintain</x:v>
      </x:c>
      <x:c r="AE47" s="60" t="n">
        <x:f>MAX(AA47,0)*N47</x:f>
        <x:v>26.186552490000004</x:v>
      </x:c>
      <x:c r="AF47" t="str">
        <x:f>IF(AND(AA47&gt;=Assumptions!$B$11,O47&lt;&gt;"High",OR(N47&gt;=Assumptions!$B$12,M47&lt;=6)),"High","Standard")</x:f>
        <x:v>Standard</x:v>
      </x:c>
    </x:row>
    <x:row r="48">
      <x:c r="A48" t="str">
        <x:f>'Raw_Data'!A48</x:f>
        <x:v>C00047</x:v>
      </x:c>
      <x:c r="B48" t="n">
        <x:f>'Raw_Data'!B48</x:f>
        <x:v>54</x:v>
      </x:c>
      <x:c r="C48" s="30" t="n">
        <x:f>'Raw_Data'!C48</x:f>
        <x:v>137904</x:v>
      </x:c>
      <x:c r="D48" t="n">
        <x:f>'Raw_Data'!D48</x:f>
        <x:v>744</x:v>
      </x:c>
      <x:c r="E48" t="n">
        <x:f>'Raw_Data'!E48</x:f>
        <x:v>99</x:v>
      </x:c>
      <x:c r="F48" t="str">
        <x:f>PROPER(TRIM('Raw_Data'!F48))</x:f>
        <x:v>Platinum</x:v>
      </x:c>
      <x:c r="G48" t="str">
        <x:f>PROPER(TRIM('Raw_Data'!G48))</x:f>
        <x:v>Digital</x:v>
      </x:c>
      <x:c r="H48" s="60" t="n">
        <x:f>'Raw_Data'!H48</x:f>
        <x:v>30342</x:v>
      </x:c>
      <x:c r="I48" s="60" t="n">
        <x:f>'Raw_Data'!I48</x:f>
        <x:v>3123.73</x:v>
      </x:c>
      <x:c r="J48" s="32" t="n">
        <x:f>'Raw_Data'!J48</x:f>
        <x:v>0.467</x:v>
      </x:c>
      <x:c r="K48" s="32" t="n">
        <x:f>'Raw_Data'!K48</x:f>
        <x:v>0.911</x:v>
      </x:c>
      <x:c r="L48" t="n">
        <x:f>'Raw_Data'!L48</x:f>
        <x:v>0</x:v>
      </x:c>
      <x:c r="M48" t="n">
        <x:f>IF('Raw_Data'!M48="",Assumptions!$B$15,'Raw_Data'!M48)</x:f>
        <x:v>8</x:v>
      </x:c>
      <x:c r="N48" s="32" t="n">
        <x:f>'Raw_Data'!N48</x:f>
        <x:v>0.111</x:v>
      </x:c>
      <x:c r="O48" t="str">
        <x:f>IF(OR(D48&lt;620,L48&gt;=2,J48&gt;0.9),"High",IF(OR(D48&lt;700,L48=1,J48&gt;0.75),"Medium","Low"))</x:f>
        <x:v>Low</x:v>
      </x:c>
      <x:c r="P48" s="30" t="n">
        <x:f>XLOOKUP(F48,Assumptions!$A$4:$A$6,Assumptions!$B$4:$B$6)</x:f>
        <x:v>195</x:v>
      </x:c>
      <x:c r="Q48" s="32" t="n">
        <x:f>XLOOKUP(F48,Assumptions!$A$4:$A$6,Assumptions!$C$4:$C$6)</x:f>
        <x:v>0.199</x:v>
      </x:c>
      <x:c r="R48" s="32" t="n">
        <x:f>XLOOKUP(F48,Assumptions!$A$4:$A$6,Assumptions!$D$4:$D$6)</x:f>
        <x:v>0.017</x:v>
      </x:c>
      <x:c r="S48" s="32" t="n">
        <x:f>XLOOKUP(F48,Assumptions!$A$4:$A$6,Assumptions!$E$4:$E$6)</x:f>
        <x:v>0.013</x:v>
      </x:c>
      <x:c r="T48" s="32" t="n">
        <x:f>XLOOKUP(O48,Assumptions!$H$4:$H$6,Assumptions!$I$4:$I$6)</x:f>
        <x:v>0.0035</x:v>
      </x:c>
      <x:c r="U48" s="30" t="n">
        <x:f>XLOOKUP(F48,Assumptions!$A$4:$A$6,Assumptions!$F$4:$F$6)</x:f>
        <x:v>140</x:v>
      </x:c>
      <x:c r="V48" s="60" t="n">
        <x:f>I48*12</x:f>
        <x:v>37484.76</x:v>
      </x:c>
      <x:c r="W48" s="60" t="n">
        <x:f>H48*J48*(1-K48)*Q48</x:f>
        <x:v>250.95980465399992</x:v>
      </x:c>
      <x:c r="X48" s="60" t="n">
        <x:f>V48*R48</x:f>
        <x:v>637.2409200000001</x:v>
      </x:c>
      <x:c r="Y48" s="60" t="n">
        <x:f>V48*S48</x:f>
        <x:v>487.30188</x:v>
      </x:c>
      <x:c r="Z48" s="60" t="n">
        <x:f>H48*J48*T48</x:f>
        <x:v>49.593999000000004</x:v>
      </x:c>
      <x:c r="AA48" s="60" t="n">
        <x:f>P48+W48+X48-Y48-Z48-U48</x:f>
        <x:v>406.3048456539999</x:v>
      </x:c>
      <x:c r="AB48" s="32" t="n">
        <x:f>IFERROR(AA48/(P48+W48+X48),0)</x:f>
        <x:v>0.37509654157938577</x:v>
      </x:c>
      <x:c r="AC48" t="n">
        <x:f>IF(O48="High",0,IF(I48&gt;=1800,3,IF(I48&gt;=900,2,1))+IF(K48&gt;=0.9,2,IF(K48&gt;=0.75,1,0))+IF(J48&lt;=0.7,2,IF(J48&lt;=0.85,1,0))+IF(M48&gt;=8,1,0))</x:f>
        <x:v>8</x:v>
      </x:c>
      <x:c r="AD48" t="str">
        <x:f>IF(AND(O48&lt;&gt;"High",AC48&gt;=Assumptions!$B$10,AA48&gt;0),"Priority Growth",IF(AND(O48="Low",AA48&gt;0),"Maintain","Watch"))</x:f>
        <x:v>Priority Growth</x:v>
      </x:c>
      <x:c r="AE48" s="60" t="n">
        <x:f>MAX(AA48,0)*N48</x:f>
        <x:v>45.09983786759399</x:v>
      </x:c>
      <x:c r="AF48" t="str">
        <x:f>IF(AND(AA48&gt;=Assumptions!$B$11,O48&lt;&gt;"High",OR(N48&gt;=Assumptions!$B$12,M48&lt;=6)),"High","Standard")</x:f>
        <x:v>Standard</x:v>
      </x:c>
    </x:row>
    <x:row r="49">
      <x:c r="A49" t="str">
        <x:f>'Raw_Data'!A49</x:f>
        <x:v>C00048</x:v>
      </x:c>
      <x:c r="B49" t="n">
        <x:f>'Raw_Data'!B49</x:f>
        <x:v>52</x:v>
      </x:c>
      <x:c r="C49" s="30" t="n">
        <x:f>'Raw_Data'!C49</x:f>
        <x:v>35507</x:v>
      </x:c>
      <x:c r="D49" t="n">
        <x:f>'Raw_Data'!D49</x:f>
        <x:v>717</x:v>
      </x:c>
      <x:c r="E49" t="n">
        <x:f>'Raw_Data'!E49</x:f>
        <x:v>30</x:v>
      </x:c>
      <x:c r="F49" t="str">
        <x:f>PROPER(TRIM('Raw_Data'!F49))</x:f>
        <x:v>Classic</x:v>
      </x:c>
      <x:c r="G49" t="str">
        <x:f>PROPER(TRIM('Raw_Data'!G49))</x:f>
        <x:v>Branch</x:v>
      </x:c>
      <x:c r="H49" s="60" t="n">
        <x:f>'Raw_Data'!H49</x:f>
        <x:v>5656</x:v>
      </x:c>
      <x:c r="I49" s="60" t="n">
        <x:f>'Raw_Data'!I49</x:f>
        <x:v>692.15</x:v>
      </x:c>
      <x:c r="J49" s="32" t="n">
        <x:f>'Raw_Data'!J49</x:f>
        <x:v>0.401</x:v>
      </x:c>
      <x:c r="K49" s="32" t="n">
        <x:f>'Raw_Data'!K49</x:f>
        <x:v>0.864</x:v>
      </x:c>
      <x:c r="L49" t="n">
        <x:f>'Raw_Data'!L49</x:f>
        <x:v>0</x:v>
      </x:c>
      <x:c r="M49" t="n">
        <x:f>IF('Raw_Data'!M49="",Assumptions!$B$15,'Raw_Data'!M49)</x:f>
        <x:v>6</x:v>
      </x:c>
      <x:c r="N49" s="32" t="n">
        <x:f>'Raw_Data'!N49</x:f>
        <x:v>0.176</x:v>
      </x:c>
      <x:c r="O49" t="str">
        <x:f>IF(OR(D49&lt;620,L49&gt;=2,J49&gt;0.9),"High",IF(OR(D49&lt;700,L49=1,J49&gt;0.75),"Medium","Low"))</x:f>
        <x:v>Low</x:v>
      </x:c>
      <x:c r="P49" s="30" t="n">
        <x:f>XLOOKUP(F49,Assumptions!$A$4:$A$6,Assumptions!$B$4:$B$6)</x:f>
        <x:v>0</x:v>
      </x:c>
      <x:c r="Q49" s="32" t="n">
        <x:f>XLOOKUP(F49,Assumptions!$A$4:$A$6,Assumptions!$C$4:$C$6)</x:f>
        <x:v>0.229</x:v>
      </x:c>
      <x:c r="R49" s="32" t="n">
        <x:f>XLOOKUP(F49,Assumptions!$A$4:$A$6,Assumptions!$D$4:$D$6)</x:f>
        <x:v>0.015</x:v>
      </x:c>
      <x:c r="S49" s="32" t="n">
        <x:f>XLOOKUP(F49,Assumptions!$A$4:$A$6,Assumptions!$E$4:$E$6)</x:f>
        <x:v>0.0075</x:v>
      </x:c>
      <x:c r="T49" s="32" t="n">
        <x:f>XLOOKUP(O49,Assumptions!$H$4:$H$6,Assumptions!$I$4:$I$6)</x:f>
        <x:v>0.0035</x:v>
      </x:c>
      <x:c r="U49" s="30" t="n">
        <x:f>XLOOKUP(F49,Assumptions!$A$4:$A$6,Assumptions!$F$4:$F$6)</x:f>
        <x:v>60</x:v>
      </x:c>
      <x:c r="V49" s="60" t="n">
        <x:f>I49*12</x:f>
        <x:v>8305.8</x:v>
      </x:c>
      <x:c r="W49" s="60" t="n">
        <x:f>H49*J49*(1-K49)*Q49</x:f>
        <x:v>70.636336064</x:v>
      </x:c>
      <x:c r="X49" s="60" t="n">
        <x:f>V49*R49</x:f>
        <x:v>124.58699999999999</x:v>
      </x:c>
      <x:c r="Y49" s="60" t="n">
        <x:f>V49*S49</x:f>
        <x:v>62.293499999999995</x:v>
      </x:c>
      <x:c r="Z49" s="60" t="n">
        <x:f>H49*J49*T49</x:f>
        <x:v>7.9381960000000005</x:v>
      </x:c>
      <x:c r="AA49" s="60" t="n">
        <x:f>P49+W49+X49-Y49-Z49-U49</x:f>
        <x:v>64.991640064</x:v>
      </x:c>
      <x:c r="AB49" s="32" t="n">
        <x:f>IFERROR(AA49/(P49+W49+X49),0)</x:f>
        <x:v>0.3329091766093671</x:v>
      </x:c>
      <x:c r="AC49" t="n">
        <x:f>IF(O49="High",0,IF(I49&gt;=1800,3,IF(I49&gt;=900,2,1))+IF(K49&gt;=0.9,2,IF(K49&gt;=0.75,1,0))+IF(J49&lt;=0.7,2,IF(J49&lt;=0.85,1,0))+IF(M49&gt;=8,1,0))</x:f>
        <x:v>4</x:v>
      </x:c>
      <x:c r="AD49" t="str">
        <x:f>IF(AND(O49&lt;&gt;"High",AC49&gt;=Assumptions!$B$10,AA49&gt;0),"Priority Growth",IF(AND(O49="Low",AA49&gt;0),"Maintain","Watch"))</x:f>
        <x:v>Maintain</x:v>
      </x:c>
      <x:c r="AE49" s="60" t="n">
        <x:f>MAX(AA49,0)*N49</x:f>
        <x:v>11.438528651263999</x:v>
      </x:c>
      <x:c r="AF49" t="str">
        <x:f>IF(AND(AA49&gt;=Assumptions!$B$11,O49&lt;&gt;"High",OR(N49&gt;=Assumptions!$B$12,M49&lt;=6)),"High","Standard")</x:f>
        <x:v>Standard</x:v>
      </x:c>
    </x:row>
    <x:row r="50">
      <x:c r="A50" t="str">
        <x:f>'Raw_Data'!A50</x:f>
        <x:v>C00049</x:v>
      </x:c>
      <x:c r="B50" t="n">
        <x:f>'Raw_Data'!B50</x:f>
        <x:v>26</x:v>
      </x:c>
      <x:c r="C50" s="30" t="n">
        <x:f>'Raw_Data'!C50</x:f>
        <x:v>107142</x:v>
      </x:c>
      <x:c r="D50" t="n">
        <x:f>'Raw_Data'!D50</x:f>
        <x:v>659</x:v>
      </x:c>
      <x:c r="E50" t="n">
        <x:f>'Raw_Data'!E50</x:f>
        <x:v>8</x:v>
      </x:c>
      <x:c r="F50" t="str">
        <x:f>PROPER(TRIM('Raw_Data'!F50))</x:f>
        <x:v>Gold</x:v>
      </x:c>
      <x:c r="G50" t="str">
        <x:f>PROPER(TRIM('Raw_Data'!G50))</x:f>
        <x:v>Direct Mail</x:v>
      </x:c>
      <x:c r="H50" s="60" t="n">
        <x:f>'Raw_Data'!H50</x:f>
        <x:v>13568</x:v>
      </x:c>
      <x:c r="I50" s="60" t="n">
        <x:f>'Raw_Data'!I50</x:f>
        <x:v>1877.12</x:v>
      </x:c>
      <x:c r="J50" s="32" t="n">
        <x:f>'Raw_Data'!J50</x:f>
        <x:v>0.431</x:v>
      </x:c>
      <x:c r="K50" s="32" t="n">
        <x:f>'Raw_Data'!K50</x:f>
        <x:v>0.774</x:v>
      </x:c>
      <x:c r="L50" t="n">
        <x:f>'Raw_Data'!L50</x:f>
        <x:v>0</x:v>
      </x:c>
      <x:c r="M50" t="n">
        <x:f>IF('Raw_Data'!M50="",Assumptions!$B$15,'Raw_Data'!M50)</x:f>
        <x:v>8</x:v>
      </x:c>
      <x:c r="N50" s="32" t="n">
        <x:f>'Raw_Data'!N50</x:f>
        <x:v>0.061</x:v>
      </x:c>
      <x:c r="O50" t="str">
        <x:f>IF(OR(D50&lt;620,L50&gt;=2,J50&gt;0.9),"High",IF(OR(D50&lt;700,L50=1,J50&gt;0.75),"Medium","Low"))</x:f>
        <x:v>Medium</x:v>
      </x:c>
      <x:c r="P50" s="30" t="n">
        <x:f>XLOOKUP(F50,Assumptions!$A$4:$A$6,Assumptions!$B$4:$B$6)</x:f>
        <x:v>95</x:v>
      </x:c>
      <x:c r="Q50" s="32" t="n">
        <x:f>XLOOKUP(F50,Assumptions!$A$4:$A$6,Assumptions!$C$4:$C$6)</x:f>
        <x:v>0.219</x:v>
      </x:c>
      <x:c r="R50" s="32" t="n">
        <x:f>XLOOKUP(F50,Assumptions!$A$4:$A$6,Assumptions!$D$4:$D$6)</x:f>
        <x:v>0.016</x:v>
      </x:c>
      <x:c r="S50" s="32" t="n">
        <x:f>XLOOKUP(F50,Assumptions!$A$4:$A$6,Assumptions!$E$4:$E$6)</x:f>
        <x:v>0.01</x:v>
      </x:c>
      <x:c r="T50" s="32" t="n">
        <x:f>XLOOKUP(O50,Assumptions!$H$4:$H$6,Assumptions!$I$4:$I$6)</x:f>
        <x:v>0.012</x:v>
      </x:c>
      <x:c r="U50" s="30" t="n">
        <x:f>XLOOKUP(F50,Assumptions!$A$4:$A$6,Assumptions!$F$4:$F$6)</x:f>
        <x:v>90</x:v>
      </x:c>
      <x:c r="V50" s="60" t="n">
        <x:f>I50*12</x:f>
        <x:v>22525.44</x:v>
      </x:c>
      <x:c r="W50" s="60" t="n">
        <x:f>H50*J50*(1-K50)*Q50</x:f>
        <x:v>289.43140915199996</x:v>
      </x:c>
      <x:c r="X50" s="60" t="n">
        <x:f>V50*R50</x:f>
        <x:v>360.40704</x:v>
      </x:c>
      <x:c r="Y50" s="60" t="n">
        <x:f>V50*S50</x:f>
        <x:v>225.2544</x:v>
      </x:c>
      <x:c r="Z50" s="60" t="n">
        <x:f>H50*J50*T50</x:f>
        <x:v>70.173696</x:v>
      </x:c>
      <x:c r="AA50" s="60" t="n">
        <x:f>P50+W50+X50-Y50-Z50-U50</x:f>
        <x:v>359.4103531519999</x:v>
      </x:c>
      <x:c r="AB50" s="32" t="n">
        <x:f>IFERROR(AA50/(P50+W50+X50),0)</x:f>
        <x:v>0.4825346403118546</x:v>
      </x:c>
      <x:c r="AC50" t="n">
        <x:f>IF(O50="High",0,IF(I50&gt;=1800,3,IF(I50&gt;=900,2,1))+IF(K50&gt;=0.9,2,IF(K50&gt;=0.75,1,0))+IF(J50&lt;=0.7,2,IF(J50&lt;=0.85,1,0))+IF(M50&gt;=8,1,0))</x:f>
        <x:v>7</x:v>
      </x:c>
      <x:c r="AD50" t="str">
        <x:f>IF(AND(O50&lt;&gt;"High",AC50&gt;=Assumptions!$B$10,AA50&gt;0),"Priority Growth",IF(AND(O50="Low",AA50&gt;0),"Maintain","Watch"))</x:f>
        <x:v>Priority Growth</x:v>
      </x:c>
      <x:c r="AE50" s="60" t="n">
        <x:f>MAX(AA50,0)*N50</x:f>
        <x:v>21.924031542271994</x:v>
      </x:c>
      <x:c r="AF50" t="str">
        <x:f>IF(AND(AA50&gt;=Assumptions!$B$11,O50&lt;&gt;"High",OR(N50&gt;=Assumptions!$B$12,M50&lt;=6)),"High","Standard")</x:f>
        <x:v>Standard</x:v>
      </x:c>
    </x:row>
    <x:row r="51">
      <x:c r="A51" t="str">
        <x:f>'Raw_Data'!A51</x:f>
        <x:v>C00050</x:v>
      </x:c>
      <x:c r="B51" t="n">
        <x:f>'Raw_Data'!B51</x:f>
        <x:v>50</x:v>
      </x:c>
      <x:c r="C51" s="30" t="n">
        <x:f>'Raw_Data'!C51</x:f>
        <x:v>167436</x:v>
      </x:c>
      <x:c r="D51" t="n">
        <x:f>'Raw_Data'!D51</x:f>
        <x:v>720</x:v>
      </x:c>
      <x:c r="E51" t="n">
        <x:f>'Raw_Data'!E51</x:f>
        <x:v>13</x:v>
      </x:c>
      <x:c r="F51" t="str">
        <x:f>PROPER(TRIM('Raw_Data'!F51))</x:f>
        <x:v>Platinum</x:v>
      </x:c>
      <x:c r="G51" t="str">
        <x:f>PROPER(TRIM('Raw_Data'!G51))</x:f>
        <x:v>Digital</x:v>
      </x:c>
      <x:c r="H51" s="60" t="n">
        <x:f>'Raw_Data'!H51</x:f>
        <x:v>35236</x:v>
      </x:c>
      <x:c r="I51" s="60" t="n">
        <x:f>'Raw_Data'!I51</x:f>
        <x:v>4033.65</x:v>
      </x:c>
      <x:c r="J51" s="32" t="n">
        <x:f>'Raw_Data'!J51</x:f>
        <x:v>0.343</x:v>
      </x:c>
      <x:c r="K51" s="32" t="n">
        <x:f>'Raw_Data'!K51</x:f>
        <x:v>0.912</x:v>
      </x:c>
      <x:c r="L51" t="n">
        <x:f>'Raw_Data'!L51</x:f>
        <x:v>0</x:v>
      </x:c>
      <x:c r="M51" t="n">
        <x:f>IF('Raw_Data'!M51="",Assumptions!$B$15,'Raw_Data'!M51)</x:f>
        <x:v>6</x:v>
      </x:c>
      <x:c r="N51" s="32" t="n">
        <x:f>'Raw_Data'!N51</x:f>
        <x:v>0.159</x:v>
      </x:c>
      <x:c r="O51" t="str">
        <x:f>IF(OR(D51&lt;620,L51&gt;=2,J51&gt;0.9),"High",IF(OR(D51&lt;700,L51=1,J51&gt;0.75),"Medium","Low"))</x:f>
        <x:v>Low</x:v>
      </x:c>
      <x:c r="P51" s="30" t="n">
        <x:f>XLOOKUP(F51,Assumptions!$A$4:$A$6,Assumptions!$B$4:$B$6)</x:f>
        <x:v>195</x:v>
      </x:c>
      <x:c r="Q51" s="32" t="n">
        <x:f>XLOOKUP(F51,Assumptions!$A$4:$A$6,Assumptions!$C$4:$C$6)</x:f>
        <x:v>0.199</x:v>
      </x:c>
      <x:c r="R51" s="32" t="n">
        <x:f>XLOOKUP(F51,Assumptions!$A$4:$A$6,Assumptions!$D$4:$D$6)</x:f>
        <x:v>0.017</x:v>
      </x:c>
      <x:c r="S51" s="32" t="n">
        <x:f>XLOOKUP(F51,Assumptions!$A$4:$A$6,Assumptions!$E$4:$E$6)</x:f>
        <x:v>0.013</x:v>
      </x:c>
      <x:c r="T51" s="32" t="n">
        <x:f>XLOOKUP(O51,Assumptions!$H$4:$H$6,Assumptions!$I$4:$I$6)</x:f>
        <x:v>0.0035</x:v>
      </x:c>
      <x:c r="U51" s="30" t="n">
        <x:f>XLOOKUP(F51,Assumptions!$A$4:$A$6,Assumptions!$F$4:$F$6)</x:f>
        <x:v>140</x:v>
      </x:c>
      <x:c r="V51" s="60" t="n">
        <x:f>I51*12</x:f>
        <x:v>48403.8</x:v>
      </x:c>
      <x:c r="W51" s="60" t="n">
        <x:f>H51*J51*(1-K51)*Q51</x:f>
        <x:v>211.64912137599995</x:v>
      </x:c>
      <x:c r="X51" s="60" t="n">
        <x:f>V51*R51</x:f>
        <x:v>822.8646000000001</x:v>
      </x:c>
      <x:c r="Y51" s="60" t="n">
        <x:f>V51*S51</x:f>
        <x:v>629.2494</x:v>
      </x:c>
      <x:c r="Z51" s="60" t="n">
        <x:f>H51*J51*T51</x:f>
        <x:v>42.300818</x:v>
      </x:c>
      <x:c r="AA51" s="60" t="n">
        <x:f>P51+W51+X51-Y51-Z51-U51</x:f>
        <x:v>417.96350337599984</x:v>
      </x:c>
      <x:c r="AB51" s="32" t="n">
        <x:f>IFERROR(AA51/(P51+W51+X51),0)</x:f>
        <x:v>0.3399421219213719</x:v>
      </x:c>
      <x:c r="AC51" t="n">
        <x:f>IF(O51="High",0,IF(I51&gt;=1800,3,IF(I51&gt;=900,2,1))+IF(K51&gt;=0.9,2,IF(K51&gt;=0.75,1,0))+IF(J51&lt;=0.7,2,IF(J51&lt;=0.85,1,0))+IF(M51&gt;=8,1,0))</x:f>
        <x:v>7</x:v>
      </x:c>
      <x:c r="AD51" t="str">
        <x:f>IF(AND(O51&lt;&gt;"High",AC51&gt;=Assumptions!$B$10,AA51&gt;0),"Priority Growth",IF(AND(O51="Low",AA51&gt;0),"Maintain","Watch"))</x:f>
        <x:v>Priority Growth</x:v>
      </x:c>
      <x:c r="AE51" s="60" t="n">
        <x:f>MAX(AA51,0)*N51</x:f>
        <x:v>66.45619703678398</x:v>
      </x:c>
      <x:c r="AF51" t="str">
        <x:f>IF(AND(AA51&gt;=Assumptions!$B$11,O51&lt;&gt;"High",OR(N51&gt;=Assumptions!$B$12,M51&lt;=6)),"High","Standard")</x:f>
        <x:v>High</x:v>
      </x:c>
    </x:row>
    <x:row r="52">
      <x:c r="A52" t="str">
        <x:f>'Raw_Data'!A52</x:f>
        <x:v>C00051</x:v>
      </x:c>
      <x:c r="B52" t="n">
        <x:f>'Raw_Data'!B52</x:f>
        <x:v>49</x:v>
      </x:c>
      <x:c r="C52" s="30" t="n">
        <x:f>'Raw_Data'!C52</x:f>
        <x:v>172741</x:v>
      </x:c>
      <x:c r="D52" t="n">
        <x:f>'Raw_Data'!D52</x:f>
        <x:v>824</x:v>
      </x:c>
      <x:c r="E52" t="n">
        <x:f>'Raw_Data'!E52</x:f>
        <x:v>29</x:v>
      </x:c>
      <x:c r="F52" t="str">
        <x:f>PROPER(TRIM('Raw_Data'!F52))</x:f>
        <x:v>Platinum</x:v>
      </x:c>
      <x:c r="G52" t="str">
        <x:f>PROPER(TRIM('Raw_Data'!G52))</x:f>
        <x:v>Digital</x:v>
      </x:c>
      <x:c r="H52" s="60" t="n">
        <x:f>'Raw_Data'!H52</x:f>
        <x:v>40000</x:v>
      </x:c>
      <x:c r="I52" s="60" t="n">
        <x:f>'Raw_Data'!I52</x:f>
        <x:v>4154.15</x:v>
      </x:c>
      <x:c r="J52" s="32" t="n">
        <x:f>'Raw_Data'!J52</x:f>
        <x:v>0.15</x:v>
      </x:c>
      <x:c r="K52" s="32" t="n">
        <x:f>'Raw_Data'!K52</x:f>
        <x:v>1</x:v>
      </x:c>
      <x:c r="L52" t="n">
        <x:f>'Raw_Data'!L52</x:f>
        <x:v>0</x:v>
      </x:c>
      <x:c r="M52" t="n">
        <x:f>IF('Raw_Data'!M52="",Assumptions!$B$15,'Raw_Data'!M52)</x:f>
        <x:v>6</x:v>
      </x:c>
      <x:c r="N52" s="32" t="n">
        <x:f>'Raw_Data'!N52</x:f>
        <x:v>0.153</x:v>
      </x:c>
      <x:c r="O52" t="str">
        <x:f>IF(OR(D52&lt;620,L52&gt;=2,J52&gt;0.9),"High",IF(OR(D52&lt;700,L52=1,J52&gt;0.75),"Medium","Low"))</x:f>
        <x:v>Low</x:v>
      </x:c>
      <x:c r="P52" s="30" t="n">
        <x:f>XLOOKUP(F52,Assumptions!$A$4:$A$6,Assumptions!$B$4:$B$6)</x:f>
        <x:v>195</x:v>
      </x:c>
      <x:c r="Q52" s="32" t="n">
        <x:f>XLOOKUP(F52,Assumptions!$A$4:$A$6,Assumptions!$C$4:$C$6)</x:f>
        <x:v>0.199</x:v>
      </x:c>
      <x:c r="R52" s="32" t="n">
        <x:f>XLOOKUP(F52,Assumptions!$A$4:$A$6,Assumptions!$D$4:$D$6)</x:f>
        <x:v>0.017</x:v>
      </x:c>
      <x:c r="S52" s="32" t="n">
        <x:f>XLOOKUP(F52,Assumptions!$A$4:$A$6,Assumptions!$E$4:$E$6)</x:f>
        <x:v>0.013</x:v>
      </x:c>
      <x:c r="T52" s="32" t="n">
        <x:f>XLOOKUP(O52,Assumptions!$H$4:$H$6,Assumptions!$I$4:$I$6)</x:f>
        <x:v>0.0035</x:v>
      </x:c>
      <x:c r="U52" s="30" t="n">
        <x:f>XLOOKUP(F52,Assumptions!$A$4:$A$6,Assumptions!$F$4:$F$6)</x:f>
        <x:v>140</x:v>
      </x:c>
      <x:c r="V52" s="60" t="n">
        <x:f>I52*12</x:f>
        <x:v>49849.799999999996</x:v>
      </x:c>
      <x:c r="W52" s="60" t="n">
        <x:f>H52*J52*(1-K52)*Q52</x:f>
        <x:v>0</x:v>
      </x:c>
      <x:c r="X52" s="60" t="n">
        <x:f>V52*R52</x:f>
        <x:v>847.4466</x:v>
      </x:c>
      <x:c r="Y52" s="60" t="n">
        <x:f>V52*S52</x:f>
        <x:v>648.0473999999999</x:v>
      </x:c>
      <x:c r="Z52" s="60" t="n">
        <x:f>H52*J52*T52</x:f>
        <x:v>21</x:v>
      </x:c>
      <x:c r="AA52" s="60" t="n">
        <x:f>P52+W52+X52-Y52-Z52-U52</x:f>
        <x:v>233.39920000000006</x:v>
      </x:c>
      <x:c r="AB52" s="32" t="n">
        <x:f>IFERROR(AA52/(P52+W52+X52),0)</x:f>
        <x:v>0.2238955933090482</x:v>
      </x:c>
      <x:c r="AC52" t="n">
        <x:f>IF(O52="High",0,IF(I52&gt;=1800,3,IF(I52&gt;=900,2,1))+IF(K52&gt;=0.9,2,IF(K52&gt;=0.75,1,0))+IF(J52&lt;=0.7,2,IF(J52&lt;=0.85,1,0))+IF(M52&gt;=8,1,0))</x:f>
        <x:v>7</x:v>
      </x:c>
      <x:c r="AD52" t="str">
        <x:f>IF(AND(O52&lt;&gt;"High",AC52&gt;=Assumptions!$B$10,AA52&gt;0),"Priority Growth",IF(AND(O52="Low",AA52&gt;0),"Maintain","Watch"))</x:f>
        <x:v>Priority Growth</x:v>
      </x:c>
      <x:c r="AE52" s="60" t="n">
        <x:f>MAX(AA52,0)*N52</x:f>
        <x:v>35.71007760000001</x:v>
      </x:c>
      <x:c r="AF52" t="str">
        <x:f>IF(AND(AA52&gt;=Assumptions!$B$11,O52&lt;&gt;"High",OR(N52&gt;=Assumptions!$B$12,M52&lt;=6)),"High","Standard")</x:f>
        <x:v>Standard</x:v>
      </x:c>
    </x:row>
    <x:row r="53">
      <x:c r="A53" t="str">
        <x:f>'Raw_Data'!A53</x:f>
        <x:v>C00052</x:v>
      </x:c>
      <x:c r="B53" t="n">
        <x:f>'Raw_Data'!B53</x:f>
        <x:v>42</x:v>
      </x:c>
      <x:c r="C53" s="30" t="n">
        <x:f>'Raw_Data'!C53</x:f>
        <x:v>83842</x:v>
      </x:c>
      <x:c r="D53" t="n">
        <x:f>'Raw_Data'!D53</x:f>
        <x:v>563</x:v>
      </x:c>
      <x:c r="E53" t="n">
        <x:f>'Raw_Data'!E53</x:f>
        <x:v>21</x:v>
      </x:c>
      <x:c r="F53" t="str">
        <x:f>PROPER(TRIM('Raw_Data'!F53))</x:f>
        <x:v>Classic</x:v>
      </x:c>
      <x:c r="G53" t="str">
        <x:f>PROPER(TRIM('Raw_Data'!G53))</x:f>
        <x:v>Partner</x:v>
      </x:c>
      <x:c r="H53" s="60" t="n">
        <x:f>'Raw_Data'!H53</x:f>
        <x:v>6294</x:v>
      </x:c>
      <x:c r="I53" s="60" t="n">
        <x:f>'Raw_Data'!I53</x:f>
        <x:v>884.1</x:v>
      </x:c>
      <x:c r="J53" s="32" t="n">
        <x:f>'Raw_Data'!J53</x:f>
        <x:v>0.614</x:v>
      </x:c>
      <x:c r="K53" s="32" t="n">
        <x:f>'Raw_Data'!K53</x:f>
        <x:v>0.569</x:v>
      </x:c>
      <x:c r="L53" t="n">
        <x:f>'Raw_Data'!L53</x:f>
        <x:v>0</x:v>
      </x:c>
      <x:c r="M53" t="n">
        <x:f>IF('Raw_Data'!M53="",Assumptions!$B$15,'Raw_Data'!M53)</x:f>
        <x:v>7</x:v>
      </x:c>
      <x:c r="N53" s="32" t="n">
        <x:f>'Raw_Data'!N53</x:f>
        <x:v>0.09</x:v>
      </x:c>
      <x:c r="O53" t="str">
        <x:f>IF(OR(D53&lt;620,L53&gt;=2,J53&gt;0.9),"High",IF(OR(D53&lt;700,L53=1,J53&gt;0.75),"Medium","Low"))</x:f>
        <x:v>High</x:v>
      </x:c>
      <x:c r="P53" s="30" t="n">
        <x:f>XLOOKUP(F53,Assumptions!$A$4:$A$6,Assumptions!$B$4:$B$6)</x:f>
        <x:v>0</x:v>
      </x:c>
      <x:c r="Q53" s="32" t="n">
        <x:f>XLOOKUP(F53,Assumptions!$A$4:$A$6,Assumptions!$C$4:$C$6)</x:f>
        <x:v>0.229</x:v>
      </x:c>
      <x:c r="R53" s="32" t="n">
        <x:f>XLOOKUP(F53,Assumptions!$A$4:$A$6,Assumptions!$D$4:$D$6)</x:f>
        <x:v>0.015</x:v>
      </x:c>
      <x:c r="S53" s="32" t="n">
        <x:f>XLOOKUP(F53,Assumptions!$A$4:$A$6,Assumptions!$E$4:$E$6)</x:f>
        <x:v>0.0075</x:v>
      </x:c>
      <x:c r="T53" s="32" t="n">
        <x:f>XLOOKUP(O53,Assumptions!$H$4:$H$6,Assumptions!$I$4:$I$6)</x:f>
        <x:v>0.045</x:v>
      </x:c>
      <x:c r="U53" s="30" t="n">
        <x:f>XLOOKUP(F53,Assumptions!$A$4:$A$6,Assumptions!$F$4:$F$6)</x:f>
        <x:v>60</x:v>
      </x:c>
      <x:c r="V53" s="60" t="n">
        <x:f>I53*12</x:f>
        <x:v>10609.2</x:v>
      </x:c>
      <x:c r="W53" s="60" t="n">
        <x:f>H53*J53*(1-K53)*Q53</x:f>
        <x:v>381.423864684</x:v>
      </x:c>
      <x:c r="X53" s="60" t="n">
        <x:f>V53*R53</x:f>
        <x:v>159.138</x:v>
      </x:c>
      <x:c r="Y53" s="60" t="n">
        <x:f>V53*S53</x:f>
        <x:v>79.569</x:v>
      </x:c>
      <x:c r="Z53" s="60" t="n">
        <x:f>H53*J53*T53</x:f>
        <x:v>173.90322</x:v>
      </x:c>
      <x:c r="AA53" s="60" t="n">
        <x:f>P53+W53+X53-Y53-Z53-U53</x:f>
        <x:v>227.08964468400006</x:v>
      </x:c>
      <x:c r="AB53" s="32" t="n">
        <x:f>IFERROR(AA53/(P53+W53+X53),0)</x:f>
        <x:v>0.42009926988976815</x:v>
      </x:c>
      <x:c r="AC53" t="n">
        <x:f>IF(O53="High",0,IF(I53&gt;=1800,3,IF(I53&gt;=900,2,1))+IF(K53&gt;=0.9,2,IF(K53&gt;=0.75,1,0))+IF(J53&lt;=0.7,2,IF(J53&lt;=0.85,1,0))+IF(M53&gt;=8,1,0))</x:f>
        <x:v>0</x:v>
      </x:c>
      <x:c r="AD53" t="str">
        <x:f>IF(AND(O53&lt;&gt;"High",AC53&gt;=Assumptions!$B$10,AA53&gt;0),"Priority Growth",IF(AND(O53="Low",AA53&gt;0),"Maintain","Watch"))</x:f>
        <x:v>Watch</x:v>
      </x:c>
      <x:c r="AE53" s="60" t="n">
        <x:f>MAX(AA53,0)*N53</x:f>
        <x:v>20.438068021560007</x:v>
      </x:c>
      <x:c r="AF53" t="str">
        <x:f>IF(AND(AA53&gt;=Assumptions!$B$11,O53&lt;&gt;"High",OR(N53&gt;=Assumptions!$B$12,M53&lt;=6)),"High","Standard")</x:f>
        <x:v>Standard</x:v>
      </x:c>
    </x:row>
    <x:row r="54">
      <x:c r="A54" t="str">
        <x:f>'Raw_Data'!A54</x:f>
        <x:v>C00053</x:v>
      </x:c>
      <x:c r="B54" t="n">
        <x:f>'Raw_Data'!B54</x:f>
        <x:v>48</x:v>
      </x:c>
      <x:c r="C54" s="30" t="n">
        <x:f>'Raw_Data'!C54</x:f>
        <x:v>82138</x:v>
      </x:c>
      <x:c r="D54" t="n">
        <x:f>'Raw_Data'!D54</x:f>
        <x:v>771</x:v>
      </x:c>
      <x:c r="E54" t="n">
        <x:f>'Raw_Data'!E54</x:f>
        <x:v>15</x:v>
      </x:c>
      <x:c r="F54" t="str">
        <x:f>PROPER(TRIM('Raw_Data'!F54))</x:f>
        <x:v>Platinum</x:v>
      </x:c>
      <x:c r="G54" t="str">
        <x:f>PROPER(TRIM('Raw_Data'!G54))</x:f>
        <x:v>Branch</x:v>
      </x:c>
      <x:c r="H54" s="60" t="n">
        <x:f>'Raw_Data'!H54</x:f>
        <x:v>20703</x:v>
      </x:c>
      <x:c r="I54" s="60" t="n">
        <x:f>'Raw_Data'!I54</x:f>
        <x:v>1642.45</x:v>
      </x:c>
      <x:c r="J54" s="32" t="n">
        <x:f>'Raw_Data'!J54</x:f>
        <x:v>0.288</x:v>
      </x:c>
      <x:c r="K54" s="32" t="n">
        <x:f>'Raw_Data'!K54</x:f>
        <x:v>0.861</x:v>
      </x:c>
      <x:c r="L54" t="n">
        <x:f>'Raw_Data'!L54</x:f>
        <x:v>0</x:v>
      </x:c>
      <x:c r="M54" t="n">
        <x:f>IF('Raw_Data'!M54="",Assumptions!$B$15,'Raw_Data'!M54)</x:f>
        <x:v>4</x:v>
      </x:c>
      <x:c r="N54" s="32" t="n">
        <x:f>'Raw_Data'!N54</x:f>
        <x:v>0.243</x:v>
      </x:c>
      <x:c r="O54" t="str">
        <x:f>IF(OR(D54&lt;620,L54&gt;=2,J54&gt;0.9),"High",IF(OR(D54&lt;700,L54=1,J54&gt;0.75),"Medium","Low"))</x:f>
        <x:v>Low</x:v>
      </x:c>
      <x:c r="P54" s="30" t="n">
        <x:f>XLOOKUP(F54,Assumptions!$A$4:$A$6,Assumptions!$B$4:$B$6)</x:f>
        <x:v>195</x:v>
      </x:c>
      <x:c r="Q54" s="32" t="n">
        <x:f>XLOOKUP(F54,Assumptions!$A$4:$A$6,Assumptions!$C$4:$C$6)</x:f>
        <x:v>0.199</x:v>
      </x:c>
      <x:c r="R54" s="32" t="n">
        <x:f>XLOOKUP(F54,Assumptions!$A$4:$A$6,Assumptions!$D$4:$D$6)</x:f>
        <x:v>0.017</x:v>
      </x:c>
      <x:c r="S54" s="32" t="n">
        <x:f>XLOOKUP(F54,Assumptions!$A$4:$A$6,Assumptions!$E$4:$E$6)</x:f>
        <x:v>0.013</x:v>
      </x:c>
      <x:c r="T54" s="32" t="n">
        <x:f>XLOOKUP(O54,Assumptions!$H$4:$H$6,Assumptions!$I$4:$I$6)</x:f>
        <x:v>0.0035</x:v>
      </x:c>
      <x:c r="U54" s="30" t="n">
        <x:f>XLOOKUP(F54,Assumptions!$A$4:$A$6,Assumptions!$F$4:$F$6)</x:f>
        <x:v>140</x:v>
      </x:c>
      <x:c r="V54" s="60" t="n">
        <x:f>I54*12</x:f>
        <x:v>19709.4</x:v>
      </x:c>
      <x:c r="W54" s="60" t="n">
        <x:f>H54*J54*(1-K54)*Q54</x:f>
        <x:v>164.927716704</x:v>
      </x:c>
      <x:c r="X54" s="60" t="n">
        <x:f>V54*R54</x:f>
        <x:v>335.05980000000005</x:v>
      </x:c>
      <x:c r="Y54" s="60" t="n">
        <x:f>V54*S54</x:f>
        <x:v>256.2222</x:v>
      </x:c>
      <x:c r="Z54" s="60" t="n">
        <x:f>H54*J54*T54</x:f>
        <x:v>20.868624</x:v>
      </x:c>
      <x:c r="AA54" s="60" t="n">
        <x:f>P54+W54+X54-Y54-Z54-U54</x:f>
        <x:v>277.896692704</x:v>
      </x:c>
      <x:c r="AB54" s="32" t="n">
        <x:f>IFERROR(AA54/(P54+W54+X54),0)</x:f>
        <x:v>0.3998585384985528</x:v>
      </x:c>
      <x:c r="AC54" t="n">
        <x:f>IF(O54="High",0,IF(I54&gt;=1800,3,IF(I54&gt;=900,2,1))+IF(K54&gt;=0.9,2,IF(K54&gt;=0.75,1,0))+IF(J54&lt;=0.7,2,IF(J54&lt;=0.85,1,0))+IF(M54&gt;=8,1,0))</x:f>
        <x:v>5</x:v>
      </x:c>
      <x:c r="AD54" t="str">
        <x:f>IF(AND(O54&lt;&gt;"High",AC54&gt;=Assumptions!$B$10,AA54&gt;0),"Priority Growth",IF(AND(O54="Low",AA54&gt;0),"Maintain","Watch"))</x:f>
        <x:v>Maintain</x:v>
      </x:c>
      <x:c r="AE54" s="60" t="n">
        <x:f>MAX(AA54,0)*N54</x:f>
        <x:v>67.52889632707199</x:v>
      </x:c>
      <x:c r="AF54" t="str">
        <x:f>IF(AND(AA54&gt;=Assumptions!$B$11,O54&lt;&gt;"High",OR(N54&gt;=Assumptions!$B$12,M54&lt;=6)),"High","Standard")</x:f>
        <x:v>Standard</x:v>
      </x:c>
    </x:row>
    <x:row r="55">
      <x:c r="A55" t="str">
        <x:f>'Raw_Data'!A55</x:f>
        <x:v>C00054</x:v>
      </x:c>
      <x:c r="B55" t="n">
        <x:f>'Raw_Data'!B55</x:f>
        <x:v>70</x:v>
      </x:c>
      <x:c r="C55" s="30" t="n">
        <x:f>'Raw_Data'!C55</x:f>
        <x:v>118470</x:v>
      </x:c>
      <x:c r="D55" t="n">
        <x:f>'Raw_Data'!D55</x:f>
        <x:v>645</x:v>
      </x:c>
      <x:c r="E55" t="n">
        <x:f>'Raw_Data'!E55</x:f>
        <x:v>13</x:v>
      </x:c>
      <x:c r="F55" t="str">
        <x:f>PROPER(TRIM('Raw_Data'!F55))</x:f>
        <x:v>Gold</x:v>
      </x:c>
      <x:c r="G55" t="str">
        <x:f>PROPER(TRIM('Raw_Data'!G55))</x:f>
        <x:v>Digital</x:v>
      </x:c>
      <x:c r="H55" s="60" t="n">
        <x:f>'Raw_Data'!H55</x:f>
        <x:v>14315</x:v>
      </x:c>
      <x:c r="I55" s="60" t="n">
        <x:f>'Raw_Data'!I55</x:f>
        <x:v>1442.24</x:v>
      </x:c>
      <x:c r="J55" s="32" t="n">
        <x:f>'Raw_Data'!J55</x:f>
        <x:v>0.376</x:v>
      </x:c>
      <x:c r="K55" s="32" t="n">
        <x:f>'Raw_Data'!K55</x:f>
        <x:v>0.539</x:v>
      </x:c>
      <x:c r="L55" t="n">
        <x:f>'Raw_Data'!L55</x:f>
        <x:v>0</x:v>
      </x:c>
      <x:c r="M55" t="n">
        <x:f>IF('Raw_Data'!M55="",Assumptions!$B$15,'Raw_Data'!M55)</x:f>
        <x:v>10</x:v>
      </x:c>
      <x:c r="N55" s="32" t="n">
        <x:f>'Raw_Data'!N55</x:f>
        <x:v>0.02</x:v>
      </x:c>
      <x:c r="O55" t="str">
        <x:f>IF(OR(D55&lt;620,L55&gt;=2,J55&gt;0.9),"High",IF(OR(D55&lt;700,L55=1,J55&gt;0.75),"Medium","Low"))</x:f>
        <x:v>Medium</x:v>
      </x:c>
      <x:c r="P55" s="30" t="n">
        <x:f>XLOOKUP(F55,Assumptions!$A$4:$A$6,Assumptions!$B$4:$B$6)</x:f>
        <x:v>95</x:v>
      </x:c>
      <x:c r="Q55" s="32" t="n">
        <x:f>XLOOKUP(F55,Assumptions!$A$4:$A$6,Assumptions!$C$4:$C$6)</x:f>
        <x:v>0.219</x:v>
      </x:c>
      <x:c r="R55" s="32" t="n">
        <x:f>XLOOKUP(F55,Assumptions!$A$4:$A$6,Assumptions!$D$4:$D$6)</x:f>
        <x:v>0.016</x:v>
      </x:c>
      <x:c r="S55" s="32" t="n">
        <x:f>XLOOKUP(F55,Assumptions!$A$4:$A$6,Assumptions!$E$4:$E$6)</x:f>
        <x:v>0.01</x:v>
      </x:c>
      <x:c r="T55" s="32" t="n">
        <x:f>XLOOKUP(O55,Assumptions!$H$4:$H$6,Assumptions!$I$4:$I$6)</x:f>
        <x:v>0.012</x:v>
      </x:c>
      <x:c r="U55" s="30" t="n">
        <x:f>XLOOKUP(F55,Assumptions!$A$4:$A$6,Assumptions!$F$4:$F$6)</x:f>
        <x:v>90</x:v>
      </x:c>
      <x:c r="V55" s="60" t="n">
        <x:f>I55*12</x:f>
        <x:v>17306.88</x:v>
      </x:c>
      <x:c r="W55" s="60" t="n">
        <x:f>H55*J55*(1-K55)*Q55</x:f>
        <x:v>543.40575996</x:v>
      </x:c>
      <x:c r="X55" s="60" t="n">
        <x:f>V55*R55</x:f>
        <x:v>276.91008000000005</x:v>
      </x:c>
      <x:c r="Y55" s="60" t="n">
        <x:f>V55*S55</x:f>
        <x:v>173.0688</x:v>
      </x:c>
      <x:c r="Z55" s="60" t="n">
        <x:f>H55*J55*T55</x:f>
        <x:v>64.58928</x:v>
      </x:c>
      <x:c r="AA55" s="60" t="n">
        <x:f>P55+W55+X55-Y55-Z55-U55</x:f>
        <x:v>587.6577599599999</x:v>
      </x:c>
      <x:c r="AB55" s="32" t="n">
        <x:f>IFERROR(AA55/(P55+W55+X55),0)</x:f>
        <x:v>0.6420273028222488</x:v>
      </x:c>
      <x:c r="AC55" t="n">
        <x:f>IF(O55="High",0,IF(I55&gt;=1800,3,IF(I55&gt;=900,2,1))+IF(K55&gt;=0.9,2,IF(K55&gt;=0.75,1,0))+IF(J55&lt;=0.7,2,IF(J55&lt;=0.85,1,0))+IF(M55&gt;=8,1,0))</x:f>
        <x:v>5</x:v>
      </x:c>
      <x:c r="AD55" t="str">
        <x:f>IF(AND(O55&lt;&gt;"High",AC55&gt;=Assumptions!$B$10,AA55&gt;0),"Priority Growth",IF(AND(O55="Low",AA55&gt;0),"Maintain","Watch"))</x:f>
        <x:v>Watch</x:v>
      </x:c>
      <x:c r="AE55" s="60" t="n">
        <x:f>MAX(AA55,0)*N55</x:f>
        <x:v>11.753155199199998</x:v>
      </x:c>
      <x:c r="AF55" t="str">
        <x:f>IF(AND(AA55&gt;=Assumptions!$B$11,O55&lt;&gt;"High",OR(N55&gt;=Assumptions!$B$12,M55&lt;=6)),"High","Standard")</x:f>
        <x:v>Standard</x:v>
      </x:c>
    </x:row>
    <x:row r="56">
      <x:c r="A56" t="str">
        <x:f>'Raw_Data'!A56</x:f>
        <x:v>C00055</x:v>
      </x:c>
      <x:c r="B56" t="n">
        <x:f>'Raw_Data'!B56</x:f>
        <x:v>21</x:v>
      </x:c>
      <x:c r="C56" s="30" t="n">
        <x:f>'Raw_Data'!C56</x:f>
        <x:v>58827</x:v>
      </x:c>
      <x:c r="D56" t="n">
        <x:f>'Raw_Data'!D56</x:f>
        <x:v>676</x:v>
      </x:c>
      <x:c r="E56" t="n">
        <x:f>'Raw_Data'!E56</x:f>
        <x:v>102</x:v>
      </x:c>
      <x:c r="F56" t="str">
        <x:f>PROPER(TRIM('Raw_Data'!F56))</x:f>
        <x:v>Gold</x:v>
      </x:c>
      <x:c r="G56" t="str">
        <x:f>PROPER(TRIM('Raw_Data'!G56))</x:f>
        <x:v>Partner</x:v>
      </x:c>
      <x:c r="H56" s="60" t="n">
        <x:f>'Raw_Data'!H56</x:f>
        <x:v>11295</x:v>
      </x:c>
      <x:c r="I56" s="60" t="n">
        <x:f>'Raw_Data'!I56</x:f>
        <x:v>1004.75</x:v>
      </x:c>
      <x:c r="J56" s="32" t="n">
        <x:f>'Raw_Data'!J56</x:f>
        <x:v>0.393</x:v>
      </x:c>
      <x:c r="K56" s="32" t="n">
        <x:f>'Raw_Data'!K56</x:f>
        <x:v>0.788</x:v>
      </x:c>
      <x:c r="L56" t="n">
        <x:f>'Raw_Data'!L56</x:f>
        <x:v>0</x:v>
      </x:c>
      <x:c r="M56" t="n">
        <x:f>IF('Raw_Data'!M56="",Assumptions!$B$15,'Raw_Data'!M56)</x:f>
        <x:v>6</x:v>
      </x:c>
      <x:c r="N56" s="32" t="n">
        <x:f>'Raw_Data'!N56</x:f>
        <x:v>0.147</x:v>
      </x:c>
      <x:c r="O56" t="str">
        <x:f>IF(OR(D56&lt;620,L56&gt;=2,J56&gt;0.9),"High",IF(OR(D56&lt;700,L56=1,J56&gt;0.75),"Medium","Low"))</x:f>
        <x:v>Medium</x:v>
      </x:c>
      <x:c r="P56" s="30" t="n">
        <x:f>XLOOKUP(F56,Assumptions!$A$4:$A$6,Assumptions!$B$4:$B$6)</x:f>
        <x:v>95</x:v>
      </x:c>
      <x:c r="Q56" s="32" t="n">
        <x:f>XLOOKUP(F56,Assumptions!$A$4:$A$6,Assumptions!$C$4:$C$6)</x:f>
        <x:v>0.219</x:v>
      </x:c>
      <x:c r="R56" s="32" t="n">
        <x:f>XLOOKUP(F56,Assumptions!$A$4:$A$6,Assumptions!$D$4:$D$6)</x:f>
        <x:v>0.016</x:v>
      </x:c>
      <x:c r="S56" s="32" t="n">
        <x:f>XLOOKUP(F56,Assumptions!$A$4:$A$6,Assumptions!$E$4:$E$6)</x:f>
        <x:v>0.01</x:v>
      </x:c>
      <x:c r="T56" s="32" t="n">
        <x:f>XLOOKUP(O56,Assumptions!$H$4:$H$6,Assumptions!$I$4:$I$6)</x:f>
        <x:v>0.012</x:v>
      </x:c>
      <x:c r="U56" s="30" t="n">
        <x:f>XLOOKUP(F56,Assumptions!$A$4:$A$6,Assumptions!$F$4:$F$6)</x:f>
        <x:v>90</x:v>
      </x:c>
      <x:c r="V56" s="60" t="n">
        <x:f>I56*12</x:f>
        <x:v>12057</x:v>
      </x:c>
      <x:c r="W56" s="60" t="n">
        <x:f>H56*J56*(1-K56)*Q56</x:f>
        <x:v>206.09087418</x:v>
      </x:c>
      <x:c r="X56" s="60" t="n">
        <x:f>V56*R56</x:f>
        <x:v>192.912</x:v>
      </x:c>
      <x:c r="Y56" s="60" t="n">
        <x:f>V56*S56</x:f>
        <x:v>120.57000000000001</x:v>
      </x:c>
      <x:c r="Z56" s="60" t="n">
        <x:f>H56*J56*T56</x:f>
        <x:v>53.26722000000001</x:v>
      </x:c>
      <x:c r="AA56" s="60" t="n">
        <x:f>P56+W56+X56-Y56-Z56-U56</x:f>
        <x:v>230.16565418000005</x:v>
      </x:c>
      <x:c r="AB56" s="32" t="n">
        <x:f>IFERROR(AA56/(P56+W56+X56),0)</x:f>
        <x:v>0.46591966607897606</x:v>
      </x:c>
      <x:c r="AC56" t="n">
        <x:f>IF(O56="High",0,IF(I56&gt;=1800,3,IF(I56&gt;=900,2,1))+IF(K56&gt;=0.9,2,IF(K56&gt;=0.75,1,0))+IF(J56&lt;=0.7,2,IF(J56&lt;=0.85,1,0))+IF(M56&gt;=8,1,0))</x:f>
        <x:v>5</x:v>
      </x:c>
      <x:c r="AD56" t="str">
        <x:f>IF(AND(O56&lt;&gt;"High",AC56&gt;=Assumptions!$B$10,AA56&gt;0),"Priority Growth",IF(AND(O56="Low",AA56&gt;0),"Maintain","Watch"))</x:f>
        <x:v>Watch</x:v>
      </x:c>
      <x:c r="AE56" s="60" t="n">
        <x:f>MAX(AA56,0)*N56</x:f>
        <x:v>33.83435116446</x:v>
      </x:c>
      <x:c r="AF56" t="str">
        <x:f>IF(AND(AA56&gt;=Assumptions!$B$11,O56&lt;&gt;"High",OR(N56&gt;=Assumptions!$B$12,M56&lt;=6)),"High","Standard")</x:f>
        <x:v>Standard</x:v>
      </x:c>
    </x:row>
    <x:row r="57">
      <x:c r="A57" t="str">
        <x:f>'Raw_Data'!A57</x:f>
        <x:v>C00056</x:v>
      </x:c>
      <x:c r="B57" t="n">
        <x:f>'Raw_Data'!B57</x:f>
        <x:v>54</x:v>
      </x:c>
      <x:c r="C57" s="30" t="n">
        <x:f>'Raw_Data'!C57</x:f>
        <x:v>47027</x:v>
      </x:c>
      <x:c r="D57" t="n">
        <x:f>'Raw_Data'!D57</x:f>
        <x:v>661</x:v>
      </x:c>
      <x:c r="E57" t="n">
        <x:f>'Raw_Data'!E57</x:f>
        <x:v>51</x:v>
      </x:c>
      <x:c r="F57" t="str">
        <x:f>PROPER(TRIM('Raw_Data'!F57))</x:f>
        <x:v>Classic</x:v>
      </x:c>
      <x:c r="G57" t="str">
        <x:f>PROPER(TRIM('Raw_Data'!G57))</x:f>
        <x:v>Branch</x:v>
      </x:c>
      <x:c r="H57" s="60" t="n">
        <x:f>'Raw_Data'!H57</x:f>
        <x:v>3341</x:v>
      </x:c>
      <x:c r="I57" s="60" t="n">
        <x:f>'Raw_Data'!I57</x:f>
        <x:v>446.85</x:v>
      </x:c>
      <x:c r="J57" s="32" t="n">
        <x:f>'Raw_Data'!J57</x:f>
        <x:v>0.636</x:v>
      </x:c>
      <x:c r="K57" s="32" t="n">
        <x:f>'Raw_Data'!K57</x:f>
        <x:v>0.72</x:v>
      </x:c>
      <x:c r="L57" t="n">
        <x:f>'Raw_Data'!L57</x:f>
        <x:v>0</x:v>
      </x:c>
      <x:c r="M57" t="n">
        <x:f>IF('Raw_Data'!M57="",Assumptions!$B$15,'Raw_Data'!M57)</x:f>
        <x:v>9</x:v>
      </x:c>
      <x:c r="N57" s="32" t="n">
        <x:f>'Raw_Data'!N57</x:f>
        <x:v>0.02</x:v>
      </x:c>
      <x:c r="O57" t="str">
        <x:f>IF(OR(D57&lt;620,L57&gt;=2,J57&gt;0.9),"High",IF(OR(D57&lt;700,L57=1,J57&gt;0.75),"Medium","Low"))</x:f>
        <x:v>Medium</x:v>
      </x:c>
      <x:c r="P57" s="30" t="n">
        <x:f>XLOOKUP(F57,Assumptions!$A$4:$A$6,Assumptions!$B$4:$B$6)</x:f>
        <x:v>0</x:v>
      </x:c>
      <x:c r="Q57" s="32" t="n">
        <x:f>XLOOKUP(F57,Assumptions!$A$4:$A$6,Assumptions!$C$4:$C$6)</x:f>
        <x:v>0.229</x:v>
      </x:c>
      <x:c r="R57" s="32" t="n">
        <x:f>XLOOKUP(F57,Assumptions!$A$4:$A$6,Assumptions!$D$4:$D$6)</x:f>
        <x:v>0.015</x:v>
      </x:c>
      <x:c r="S57" s="32" t="n">
        <x:f>XLOOKUP(F57,Assumptions!$A$4:$A$6,Assumptions!$E$4:$E$6)</x:f>
        <x:v>0.0075</x:v>
      </x:c>
      <x:c r="T57" s="32" t="n">
        <x:f>XLOOKUP(O57,Assumptions!$H$4:$H$6,Assumptions!$I$4:$I$6)</x:f>
        <x:v>0.012</x:v>
      </x:c>
      <x:c r="U57" s="30" t="n">
        <x:f>XLOOKUP(F57,Assumptions!$A$4:$A$6,Assumptions!$F$4:$F$6)</x:f>
        <x:v>60</x:v>
      </x:c>
      <x:c r="V57" s="60" t="n">
        <x:f>I57*12</x:f>
        <x:v>5362.200000000001</x:v>
      </x:c>
      <x:c r="W57" s="60" t="n">
        <x:f>H57*J57*(1-K57)*Q57</x:f>
        <x:v>136.24704912000004</x:v>
      </x:c>
      <x:c r="X57" s="60" t="n">
        <x:f>V57*R57</x:f>
        <x:v>80.433</x:v>
      </x:c>
      <x:c r="Y57" s="60" t="n">
        <x:f>V57*S57</x:f>
        <x:v>40.2165</x:v>
      </x:c>
      <x:c r="Z57" s="60" t="n">
        <x:f>H57*J57*T57</x:f>
        <x:v>25.498512</x:v>
      </x:c>
      <x:c r="AA57" s="60" t="n">
        <x:f>P57+W57+X57-Y57-Z57-U57</x:f>
        <x:v>90.96503712000003</x:v>
      </x:c>
      <x:c r="AB57" s="32" t="n">
        <x:f>IFERROR(AA57/(P57+W57+X57),0)</x:f>
        <x:v>0.4198127030588889</x:v>
      </x:c>
      <x:c r="AC57" t="n">
        <x:f>IF(O57="High",0,IF(I57&gt;=1800,3,IF(I57&gt;=900,2,1))+IF(K57&gt;=0.9,2,IF(K57&gt;=0.75,1,0))+IF(J57&lt;=0.7,2,IF(J57&lt;=0.85,1,0))+IF(M57&gt;=8,1,0))</x:f>
        <x:v>4</x:v>
      </x:c>
      <x:c r="AD57" t="str">
        <x:f>IF(AND(O57&lt;&gt;"High",AC57&gt;=Assumptions!$B$10,AA57&gt;0),"Priority Growth",IF(AND(O57="Low",AA57&gt;0),"Maintain","Watch"))</x:f>
        <x:v>Watch</x:v>
      </x:c>
      <x:c r="AE57" s="60" t="n">
        <x:f>MAX(AA57,0)*N57</x:f>
        <x:v>1.8193007424000007</x:v>
      </x:c>
      <x:c r="AF57" t="str">
        <x:f>IF(AND(AA57&gt;=Assumptions!$B$11,O57&lt;&gt;"High",OR(N57&gt;=Assumptions!$B$12,M57&lt;=6)),"High","Standard")</x:f>
        <x:v>Standard</x:v>
      </x:c>
    </x:row>
    <x:row r="58">
      <x:c r="A58" t="str">
        <x:f>'Raw_Data'!A58</x:f>
        <x:v>C00057</x:v>
      </x:c>
      <x:c r="B58" t="n">
        <x:f>'Raw_Data'!B58</x:f>
        <x:v>47</x:v>
      </x:c>
      <x:c r="C58" s="30" t="n">
        <x:f>'Raw_Data'!C58</x:f>
        <x:v>113121</x:v>
      </x:c>
      <x:c r="D58" t="n">
        <x:f>'Raw_Data'!D58</x:f>
        <x:v>725</x:v>
      </x:c>
      <x:c r="E58" t="n">
        <x:f>'Raw_Data'!E58</x:f>
        <x:v>49</x:v>
      </x:c>
      <x:c r="F58" t="str">
        <x:f>PROPER(TRIM('Raw_Data'!F58))</x:f>
        <x:v>Platinum</x:v>
      </x:c>
      <x:c r="G58" t="str">
        <x:f>PROPER(TRIM('Raw_Data'!G58))</x:f>
        <x:v>Partner</x:v>
      </x:c>
      <x:c r="H58" s="60" t="n">
        <x:f>'Raw_Data'!H58</x:f>
        <x:v>27030</x:v>
      </x:c>
      <x:c r="I58" s="60" t="n">
        <x:f>'Raw_Data'!I58</x:f>
        <x:v>3114.77</x:v>
      </x:c>
      <x:c r="J58" s="32" t="n">
        <x:f>'Raw_Data'!J58</x:f>
        <x:v>0.482</x:v>
      </x:c>
      <x:c r="K58" s="32" t="n">
        <x:f>'Raw_Data'!K58</x:f>
        <x:v>0.749</x:v>
      </x:c>
      <x:c r="L58" t="n">
        <x:f>'Raw_Data'!L58</x:f>
        <x:v>0</x:v>
      </x:c>
      <x:c r="M58" t="n">
        <x:f>IF('Raw_Data'!M58="",Assumptions!$B$15,'Raw_Data'!M58)</x:f>
        <x:v>6</x:v>
      </x:c>
      <x:c r="N58" s="32" t="n">
        <x:f>'Raw_Data'!N58</x:f>
        <x:v>0.185</x:v>
      </x:c>
      <x:c r="O58" t="str">
        <x:f>IF(OR(D58&lt;620,L58&gt;=2,J58&gt;0.9),"High",IF(OR(D58&lt;700,L58=1,J58&gt;0.75),"Medium","Low"))</x:f>
        <x:v>Low</x:v>
      </x:c>
      <x:c r="P58" s="30" t="n">
        <x:f>XLOOKUP(F58,Assumptions!$A$4:$A$6,Assumptions!$B$4:$B$6)</x:f>
        <x:v>195</x:v>
      </x:c>
      <x:c r="Q58" s="32" t="n">
        <x:f>XLOOKUP(F58,Assumptions!$A$4:$A$6,Assumptions!$C$4:$C$6)</x:f>
        <x:v>0.199</x:v>
      </x:c>
      <x:c r="R58" s="32" t="n">
        <x:f>XLOOKUP(F58,Assumptions!$A$4:$A$6,Assumptions!$D$4:$D$6)</x:f>
        <x:v>0.017</x:v>
      </x:c>
      <x:c r="S58" s="32" t="n">
        <x:f>XLOOKUP(F58,Assumptions!$A$4:$A$6,Assumptions!$E$4:$E$6)</x:f>
        <x:v>0.013</x:v>
      </x:c>
      <x:c r="T58" s="32" t="n">
        <x:f>XLOOKUP(O58,Assumptions!$H$4:$H$6,Assumptions!$I$4:$I$6)</x:f>
        <x:v>0.0035</x:v>
      </x:c>
      <x:c r="U58" s="30" t="n">
        <x:f>XLOOKUP(F58,Assumptions!$A$4:$A$6,Assumptions!$F$4:$F$6)</x:f>
        <x:v>140</x:v>
      </x:c>
      <x:c r="V58" s="60" t="n">
        <x:f>I58*12</x:f>
        <x:v>37377.24</x:v>
      </x:c>
      <x:c r="W58" s="60" t="n">
        <x:f>H58*J58*(1-K58)*Q58</x:f>
        <x:v>650.75854854</x:v>
      </x:c>
      <x:c r="X58" s="60" t="n">
        <x:f>V58*R58</x:f>
        <x:v>635.41308</x:v>
      </x:c>
      <x:c r="Y58" s="60" t="n">
        <x:f>V58*S58</x:f>
        <x:v>485.90412</x:v>
      </x:c>
      <x:c r="Z58" s="60" t="n">
        <x:f>H58*J58*T58</x:f>
        <x:v>45.59961</x:v>
      </x:c>
      <x:c r="AA58" s="60" t="n">
        <x:f>P58+W58+X58-Y58-Z58-U58</x:f>
        <x:v>809.6678985400001</x:v>
      </x:c>
      <x:c r="AB58" s="32" t="n">
        <x:f>IFERROR(AA58/(P58+W58+X58),0)</x:f>
        <x:v>0.5466401617063747</x:v>
      </x:c>
      <x:c r="AC58" t="n">
        <x:f>IF(O58="High",0,IF(I58&gt;=1800,3,IF(I58&gt;=900,2,1))+IF(K58&gt;=0.9,2,IF(K58&gt;=0.75,1,0))+IF(J58&lt;=0.7,2,IF(J58&lt;=0.85,1,0))+IF(M58&gt;=8,1,0))</x:f>
        <x:v>5</x:v>
      </x:c>
      <x:c r="AD58" t="str">
        <x:f>IF(AND(O58&lt;&gt;"High",AC58&gt;=Assumptions!$B$10,AA58&gt;0),"Priority Growth",IF(AND(O58="Low",AA58&gt;0),"Maintain","Watch"))</x:f>
        <x:v>Maintain</x:v>
      </x:c>
      <x:c r="AE58" s="60" t="n">
        <x:f>MAX(AA58,0)*N58</x:f>
        <x:v>149.7885612299</x:v>
      </x:c>
      <x:c r="AF58" t="str">
        <x:f>IF(AND(AA58&gt;=Assumptions!$B$11,O58&lt;&gt;"High",OR(N58&gt;=Assumptions!$B$12,M58&lt;=6)),"High","Standard")</x:f>
        <x:v>High</x:v>
      </x:c>
    </x:row>
    <x:row r="59">
      <x:c r="A59" t="str">
        <x:f>'Raw_Data'!A59</x:f>
        <x:v>C00058</x:v>
      </x:c>
      <x:c r="B59" t="n">
        <x:f>'Raw_Data'!B59</x:f>
        <x:v>44</x:v>
      </x:c>
      <x:c r="C59" s="30" t="n">
        <x:f>'Raw_Data'!C59</x:f>
        <x:v>177307</x:v>
      </x:c>
      <x:c r="D59" t="n">
        <x:f>'Raw_Data'!D59</x:f>
        <x:v>701</x:v>
      </x:c>
      <x:c r="E59" t="n">
        <x:f>'Raw_Data'!E59</x:f>
        <x:v>65</x:v>
      </x:c>
      <x:c r="F59" t="str">
        <x:f>PROPER(TRIM('Raw_Data'!F59))</x:f>
        <x:v>Platinum</x:v>
      </x:c>
      <x:c r="G59" t="str">
        <x:f>PROPER(TRIM('Raw_Data'!G59))</x:f>
        <x:v>Partner</x:v>
      </x:c>
      <x:c r="H59" s="60" t="n">
        <x:f>'Raw_Data'!H59</x:f>
        <x:v>38570</x:v>
      </x:c>
      <x:c r="I59" s="60" t="n">
        <x:f>'Raw_Data'!I59</x:f>
        <x:v>4427.3</x:v>
      </x:c>
      <x:c r="J59" s="32" t="n">
        <x:f>'Raw_Data'!J59</x:f>
        <x:v>0.517</x:v>
      </x:c>
      <x:c r="K59" s="32" t="n">
        <x:f>'Raw_Data'!K59</x:f>
        <x:v>0.827</x:v>
      </x:c>
      <x:c r="L59" t="n">
        <x:f>'Raw_Data'!L59</x:f>
        <x:v>0</x:v>
      </x:c>
      <x:c r="M59" t="n">
        <x:f>IF('Raw_Data'!M59="",Assumptions!$B$15,'Raw_Data'!M59)</x:f>
        <x:v>9</x:v>
      </x:c>
      <x:c r="N59" s="32" t="n">
        <x:f>'Raw_Data'!N59</x:f>
        <x:v>0.02</x:v>
      </x:c>
      <x:c r="O59" t="str">
        <x:f>IF(OR(D59&lt;620,L59&gt;=2,J59&gt;0.9),"High",IF(OR(D59&lt;700,L59=1,J59&gt;0.75),"Medium","Low"))</x:f>
        <x:v>Low</x:v>
      </x:c>
      <x:c r="P59" s="30" t="n">
        <x:f>XLOOKUP(F59,Assumptions!$A$4:$A$6,Assumptions!$B$4:$B$6)</x:f>
        <x:v>195</x:v>
      </x:c>
      <x:c r="Q59" s="32" t="n">
        <x:f>XLOOKUP(F59,Assumptions!$A$4:$A$6,Assumptions!$C$4:$C$6)</x:f>
        <x:v>0.199</x:v>
      </x:c>
      <x:c r="R59" s="32" t="n">
        <x:f>XLOOKUP(F59,Assumptions!$A$4:$A$6,Assumptions!$D$4:$D$6)</x:f>
        <x:v>0.017</x:v>
      </x:c>
      <x:c r="S59" s="32" t="n">
        <x:f>XLOOKUP(F59,Assumptions!$A$4:$A$6,Assumptions!$E$4:$E$6)</x:f>
        <x:v>0.013</x:v>
      </x:c>
      <x:c r="T59" s="32" t="n">
        <x:f>XLOOKUP(O59,Assumptions!$H$4:$H$6,Assumptions!$I$4:$I$6)</x:f>
        <x:v>0.0035</x:v>
      </x:c>
      <x:c r="U59" s="30" t="n">
        <x:f>XLOOKUP(F59,Assumptions!$A$4:$A$6,Assumptions!$F$4:$F$6)</x:f>
        <x:v>140</x:v>
      </x:c>
      <x:c r="V59" s="60" t="n">
        <x:f>I59*12</x:f>
        <x:v>53127.600000000006</x:v>
      </x:c>
      <x:c r="W59" s="60" t="n">
        <x:f>H59*J59*(1-K59)*Q59</x:f>
        <x:v>686.4981346300002</x:v>
      </x:c>
      <x:c r="X59" s="60" t="n">
        <x:f>V59*R59</x:f>
        <x:v>903.1692000000002</x:v>
      </x:c>
      <x:c r="Y59" s="60" t="n">
        <x:f>V59*S59</x:f>
        <x:v>690.6588</x:v>
      </x:c>
      <x:c r="Z59" s="60" t="n">
        <x:f>H59*J59*T59</x:f>
        <x:v>69.792415</x:v>
      </x:c>
      <x:c r="AA59" s="60" t="n">
        <x:f>P59+W59+X59-Y59-Z59-U59</x:f>
        <x:v>884.2161196300003</x:v>
      </x:c>
      <x:c r="AB59" s="32" t="n">
        <x:f>IFERROR(AA59/(P59+W59+X59),0)</x:f>
        <x:v>0.49545150654831543</x:v>
      </x:c>
      <x:c r="AC59" t="n">
        <x:f>IF(O59="High",0,IF(I59&gt;=1800,3,IF(I59&gt;=900,2,1))+IF(K59&gt;=0.9,2,IF(K59&gt;=0.75,1,0))+IF(J59&lt;=0.7,2,IF(J59&lt;=0.85,1,0))+IF(M59&gt;=8,1,0))</x:f>
        <x:v>7</x:v>
      </x:c>
      <x:c r="AD59" t="str">
        <x:f>IF(AND(O59&lt;&gt;"High",AC59&gt;=Assumptions!$B$10,AA59&gt;0),"Priority Growth",IF(AND(O59="Low",AA59&gt;0),"Maintain","Watch"))</x:f>
        <x:v>Priority Growth</x:v>
      </x:c>
      <x:c r="AE59" s="60" t="n">
        <x:f>MAX(AA59,0)*N59</x:f>
        <x:v>17.684322392600006</x:v>
      </x:c>
      <x:c r="AF59" t="str">
        <x:f>IF(AND(AA59&gt;=Assumptions!$B$11,O59&lt;&gt;"High",OR(N59&gt;=Assumptions!$B$12,M59&lt;=6)),"High","Standard")</x:f>
        <x:v>Standard</x:v>
      </x:c>
    </x:row>
    <x:row r="60">
      <x:c r="A60" t="str">
        <x:f>'Raw_Data'!A60</x:f>
        <x:v>C00059</x:v>
      </x:c>
      <x:c r="B60" t="n">
        <x:f>'Raw_Data'!B60</x:f>
        <x:v>35</x:v>
      </x:c>
      <x:c r="C60" s="30" t="n">
        <x:f>'Raw_Data'!C60</x:f>
        <x:v>66438</x:v>
      </x:c>
      <x:c r="D60" t="n">
        <x:f>'Raw_Data'!D60</x:f>
        <x:v>676</x:v>
      </x:c>
      <x:c r="E60" t="n">
        <x:f>'Raw_Data'!E60</x:f>
        <x:v>144</x:v>
      </x:c>
      <x:c r="F60" t="str">
        <x:f>PROPER(TRIM('Raw_Data'!F60))</x:f>
        <x:v>Classic</x:v>
      </x:c>
      <x:c r="G60" t="str">
        <x:f>PROPER(TRIM('Raw_Data'!G60))</x:f>
        <x:v>Direct Mail</x:v>
      </x:c>
      <x:c r="H60" s="60" t="n">
        <x:f>'Raw_Data'!H60</x:f>
        <x:v>4668</x:v>
      </x:c>
      <x:c r="I60" s="60" t="n">
        <x:f>'Raw_Data'!I60</x:f>
        <x:v>952.94</x:v>
      </x:c>
      <x:c r="J60" s="32" t="n">
        <x:f>'Raw_Data'!J60</x:f>
        <x:v>0.509</x:v>
      </x:c>
      <x:c r="K60" s="32" t="n">
        <x:f>'Raw_Data'!K60</x:f>
        <x:v>0.798</x:v>
      </x:c>
      <x:c r="L60" t="n">
        <x:f>'Raw_Data'!L60</x:f>
        <x:v>0</x:v>
      </x:c>
      <x:c r="M60" t="n">
        <x:f>IF('Raw_Data'!M60="",Assumptions!$B$15,'Raw_Data'!M60)</x:f>
        <x:v>9</x:v>
      </x:c>
      <x:c r="N60" s="32" t="n">
        <x:f>'Raw_Data'!N60</x:f>
        <x:v>0.02</x:v>
      </x:c>
      <x:c r="O60" t="str">
        <x:f>IF(OR(D60&lt;620,L60&gt;=2,J60&gt;0.9),"High",IF(OR(D60&lt;700,L60=1,J60&gt;0.75),"Medium","Low"))</x:f>
        <x:v>Medium</x:v>
      </x:c>
      <x:c r="P60" s="30" t="n">
        <x:f>XLOOKUP(F60,Assumptions!$A$4:$A$6,Assumptions!$B$4:$B$6)</x:f>
        <x:v>0</x:v>
      </x:c>
      <x:c r="Q60" s="32" t="n">
        <x:f>XLOOKUP(F60,Assumptions!$A$4:$A$6,Assumptions!$C$4:$C$6)</x:f>
        <x:v>0.229</x:v>
      </x:c>
      <x:c r="R60" s="32" t="n">
        <x:f>XLOOKUP(F60,Assumptions!$A$4:$A$6,Assumptions!$D$4:$D$6)</x:f>
        <x:v>0.015</x:v>
      </x:c>
      <x:c r="S60" s="32" t="n">
        <x:f>XLOOKUP(F60,Assumptions!$A$4:$A$6,Assumptions!$E$4:$E$6)</x:f>
        <x:v>0.0075</x:v>
      </x:c>
      <x:c r="T60" s="32" t="n">
        <x:f>XLOOKUP(O60,Assumptions!$H$4:$H$6,Assumptions!$I$4:$I$6)</x:f>
        <x:v>0.012</x:v>
      </x:c>
      <x:c r="U60" s="30" t="n">
        <x:f>XLOOKUP(F60,Assumptions!$A$4:$A$6,Assumptions!$F$4:$F$6)</x:f>
        <x:v>60</x:v>
      </x:c>
      <x:c r="V60" s="60" t="n">
        <x:f>I60*12</x:f>
        <x:v>11435.28</x:v>
      </x:c>
      <x:c r="W60" s="60" t="n">
        <x:f>H60*J60*(1-K60)*Q60</x:f>
        <x:v>109.909563096</x:v>
      </x:c>
      <x:c r="X60" s="60" t="n">
        <x:f>V60*R60</x:f>
        <x:v>171.5292</x:v>
      </x:c>
      <x:c r="Y60" s="60" t="n">
        <x:f>V60*S60</x:f>
        <x:v>85.7646</x:v>
      </x:c>
      <x:c r="Z60" s="60" t="n">
        <x:f>H60*J60*T60</x:f>
        <x:v>28.512144000000003</x:v>
      </x:c>
      <x:c r="AA60" s="60" t="n">
        <x:f>P60+W60+X60-Y60-Z60-U60</x:f>
        <x:v>107.162019096</x:v>
      </x:c>
      <x:c r="AB60" s="32" t="n">
        <x:f>IFERROR(AA60/(P60+W60+X60),0)</x:f>
        <x:v>0.38076495901684504</x:v>
      </x:c>
      <x:c r="AC60" t="n">
        <x:f>IF(O60="High",0,IF(I60&gt;=1800,3,IF(I60&gt;=900,2,1))+IF(K60&gt;=0.9,2,IF(K60&gt;=0.75,1,0))+IF(J60&lt;=0.7,2,IF(J60&lt;=0.85,1,0))+IF(M60&gt;=8,1,0))</x:f>
        <x:v>6</x:v>
      </x:c>
      <x:c r="AD60" t="str">
        <x:f>IF(AND(O60&lt;&gt;"High",AC60&gt;=Assumptions!$B$10,AA60&gt;0),"Priority Growth",IF(AND(O60="Low",AA60&gt;0),"Maintain","Watch"))</x:f>
        <x:v>Priority Growth</x:v>
      </x:c>
      <x:c r="AE60" s="60" t="n">
        <x:f>MAX(AA60,0)*N60</x:f>
        <x:v>2.14324038192</x:v>
      </x:c>
      <x:c r="AF60" t="str">
        <x:f>IF(AND(AA60&gt;=Assumptions!$B$11,O60&lt;&gt;"High",OR(N60&gt;=Assumptions!$B$12,M60&lt;=6)),"High","Standard")</x:f>
        <x:v>Standard</x:v>
      </x:c>
    </x:row>
    <x:row r="61">
      <x:c r="A61" t="str">
        <x:f>'Raw_Data'!A61</x:f>
        <x:v>C00060</x:v>
      </x:c>
      <x:c r="B61" t="n">
        <x:f>'Raw_Data'!B61</x:f>
        <x:v>47</x:v>
      </x:c>
      <x:c r="C61" s="30" t="n">
        <x:f>'Raw_Data'!C61</x:f>
        <x:v>96007</x:v>
      </x:c>
      <x:c r="D61" t="n">
        <x:f>'Raw_Data'!D61</x:f>
        <x:v>706</x:v>
      </x:c>
      <x:c r="E61" t="n">
        <x:f>'Raw_Data'!E61</x:f>
        <x:v>26</x:v>
      </x:c>
      <x:c r="F61" t="str">
        <x:f>PROPER(TRIM('Raw_Data'!F61))</x:f>
        <x:v>Gold</x:v>
      </x:c>
      <x:c r="G61" t="str">
        <x:f>PROPER(TRIM('Raw_Data'!G61))</x:f>
        <x:v>Partner</x:v>
      </x:c>
      <x:c r="H61" s="60" t="n">
        <x:f>'Raw_Data'!H61</x:f>
        <x:v>14465</x:v>
      </x:c>
      <x:c r="I61" s="60" t="n">
        <x:f>'Raw_Data'!I61</x:f>
        <x:v>1689.69</x:v>
      </x:c>
      <x:c r="J61" s="32" t="n">
        <x:f>'Raw_Data'!J61</x:f>
        <x:v>0.444</x:v>
      </x:c>
      <x:c r="K61" s="32" t="n">
        <x:f>'Raw_Data'!K61</x:f>
        <x:v>0.88</x:v>
      </x:c>
      <x:c r="L61" t="n">
        <x:f>'Raw_Data'!L61</x:f>
        <x:v>0</x:v>
      </x:c>
      <x:c r="M61" t="n">
        <x:f>IF('Raw_Data'!M61="",Assumptions!$B$15,'Raw_Data'!M61)</x:f>
        <x:v>7.370408870408871</x:v>
      </x:c>
      <x:c r="N61" s="32" t="n">
        <x:f>'Raw_Data'!N61</x:f>
        <x:v>0.111</x:v>
      </x:c>
      <x:c r="O61" t="str">
        <x:f>IF(OR(D61&lt;620,L61&gt;=2,J61&gt;0.9),"High",IF(OR(D61&lt;700,L61=1,J61&gt;0.75),"Medium","Low"))</x:f>
        <x:v>Low</x:v>
      </x:c>
      <x:c r="P61" s="30" t="n">
        <x:f>XLOOKUP(F61,Assumptions!$A$4:$A$6,Assumptions!$B$4:$B$6)</x:f>
        <x:v>95</x:v>
      </x:c>
      <x:c r="Q61" s="32" t="n">
        <x:f>XLOOKUP(F61,Assumptions!$A$4:$A$6,Assumptions!$C$4:$C$6)</x:f>
        <x:v>0.219</x:v>
      </x:c>
      <x:c r="R61" s="32" t="n">
        <x:f>XLOOKUP(F61,Assumptions!$A$4:$A$6,Assumptions!$D$4:$D$6)</x:f>
        <x:v>0.016</x:v>
      </x:c>
      <x:c r="S61" s="32" t="n">
        <x:f>XLOOKUP(F61,Assumptions!$A$4:$A$6,Assumptions!$E$4:$E$6)</x:f>
        <x:v>0.01</x:v>
      </x:c>
      <x:c r="T61" s="32" t="n">
        <x:f>XLOOKUP(O61,Assumptions!$H$4:$H$6,Assumptions!$I$4:$I$6)</x:f>
        <x:v>0.0035</x:v>
      </x:c>
      <x:c r="U61" s="30" t="n">
        <x:f>XLOOKUP(F61,Assumptions!$A$4:$A$6,Assumptions!$F$4:$F$6)</x:f>
        <x:v>90</x:v>
      </x:c>
      <x:c r="V61" s="60" t="n">
        <x:f>I61*12</x:f>
        <x:v>20276.28</x:v>
      </x:c>
      <x:c r="W61" s="60" t="n">
        <x:f>H61*J61*(1-K61)*Q61</x:f>
        <x:v>168.7822488</x:v>
      </x:c>
      <x:c r="X61" s="60" t="n">
        <x:f>V61*R61</x:f>
        <x:v>324.42048</x:v>
      </x:c>
      <x:c r="Y61" s="60" t="n">
        <x:f>V61*S61</x:f>
        <x:v>202.7628</x:v>
      </x:c>
      <x:c r="Z61" s="60" t="n">
        <x:f>H61*J61*T61</x:f>
        <x:v>22.47861</x:v>
      </x:c>
      <x:c r="AA61" s="60" t="n">
        <x:f>P61+W61+X61-Y61-Z61-U61</x:f>
        <x:v>272.96131879999996</x:v>
      </x:c>
      <x:c r="AB61" s="32" t="n">
        <x:f>IFERROR(AA61/(P61+W61+X61),0)</x:f>
        <x:v>0.4640599328005022</x:v>
      </x:c>
      <x:c r="AC61" t="n">
        <x:f>IF(O61="High",0,IF(I61&gt;=1800,3,IF(I61&gt;=900,2,1))+IF(K61&gt;=0.9,2,IF(K61&gt;=0.75,1,0))+IF(J61&lt;=0.7,2,IF(J61&lt;=0.85,1,0))+IF(M61&gt;=8,1,0))</x:f>
        <x:v>5</x:v>
      </x:c>
      <x:c r="AD61" t="str">
        <x:f>IF(AND(O61&lt;&gt;"High",AC61&gt;=Assumptions!$B$10,AA61&gt;0),"Priority Growth",IF(AND(O61="Low",AA61&gt;0),"Maintain","Watch"))</x:f>
        <x:v>Maintain</x:v>
      </x:c>
      <x:c r="AE61" s="60" t="n">
        <x:f>MAX(AA61,0)*N61</x:f>
        <x:v>30.298706386799996</x:v>
      </x:c>
      <x:c r="AF61" t="str">
        <x:f>IF(AND(AA61&gt;=Assumptions!$B$11,O61&lt;&gt;"High",OR(N61&gt;=Assumptions!$B$12,M61&lt;=6)),"High","Standard")</x:f>
        <x:v>Standard</x:v>
      </x:c>
    </x:row>
    <x:row r="62">
      <x:c r="A62" t="str">
        <x:f>'Raw_Data'!A62</x:f>
        <x:v>C00061</x:v>
      </x:c>
      <x:c r="B62" t="n">
        <x:f>'Raw_Data'!B62</x:f>
        <x:v>32</x:v>
      </x:c>
      <x:c r="C62" s="30" t="n">
        <x:f>'Raw_Data'!C62</x:f>
        <x:v>44459</x:v>
      </x:c>
      <x:c r="D62" t="n">
        <x:f>'Raw_Data'!D62</x:f>
        <x:v>671</x:v>
      </x:c>
      <x:c r="E62" t="n">
        <x:f>'Raw_Data'!E62</x:f>
        <x:v>57</x:v>
      </x:c>
      <x:c r="F62" t="str">
        <x:f>PROPER(TRIM('Raw_Data'!F62))</x:f>
        <x:v>Classic</x:v>
      </x:c>
      <x:c r="G62" t="str">
        <x:f>PROPER(TRIM('Raw_Data'!G62))</x:f>
        <x:v>Partner</x:v>
      </x:c>
      <x:c r="H62" s="60" t="n">
        <x:f>'Raw_Data'!H62</x:f>
        <x:v>8482</x:v>
      </x:c>
      <x:c r="I62" s="60" t="n">
        <x:f>'Raw_Data'!I62</x:f>
        <x:v>579.9</x:v>
      </x:c>
      <x:c r="J62" s="32" t="n">
        <x:f>'Raw_Data'!J62</x:f>
        <x:v>0.28</x:v>
      </x:c>
      <x:c r="K62" s="32" t="n">
        <x:f>'Raw_Data'!K62</x:f>
        <x:v>0.861</x:v>
      </x:c>
      <x:c r="L62" t="n">
        <x:f>'Raw_Data'!L62</x:f>
        <x:v>0</x:v>
      </x:c>
      <x:c r="M62" t="n">
        <x:f>IF('Raw_Data'!M62="",Assumptions!$B$15,'Raw_Data'!M62)</x:f>
        <x:v>8</x:v>
      </x:c>
      <x:c r="N62" s="32" t="n">
        <x:f>'Raw_Data'!N62</x:f>
        <x:v>0.02</x:v>
      </x:c>
      <x:c r="O62" t="str">
        <x:f>IF(OR(D62&lt;620,L62&gt;=2,J62&gt;0.9),"High",IF(OR(D62&lt;700,L62=1,J62&gt;0.75),"Medium","Low"))</x:f>
        <x:v>Medium</x:v>
      </x:c>
      <x:c r="P62" s="30" t="n">
        <x:f>XLOOKUP(F62,Assumptions!$A$4:$A$6,Assumptions!$B$4:$B$6)</x:f>
        <x:v>0</x:v>
      </x:c>
      <x:c r="Q62" s="32" t="n">
        <x:f>XLOOKUP(F62,Assumptions!$A$4:$A$6,Assumptions!$C$4:$C$6)</x:f>
        <x:v>0.229</x:v>
      </x:c>
      <x:c r="R62" s="32" t="n">
        <x:f>XLOOKUP(F62,Assumptions!$A$4:$A$6,Assumptions!$D$4:$D$6)</x:f>
        <x:v>0.015</x:v>
      </x:c>
      <x:c r="S62" s="32" t="n">
        <x:f>XLOOKUP(F62,Assumptions!$A$4:$A$6,Assumptions!$E$4:$E$6)</x:f>
        <x:v>0.0075</x:v>
      </x:c>
      <x:c r="T62" s="32" t="n">
        <x:f>XLOOKUP(O62,Assumptions!$H$4:$H$6,Assumptions!$I$4:$I$6)</x:f>
        <x:v>0.012</x:v>
      </x:c>
      <x:c r="U62" s="30" t="n">
        <x:f>XLOOKUP(F62,Assumptions!$A$4:$A$6,Assumptions!$F$4:$F$6)</x:f>
        <x:v>60</x:v>
      </x:c>
      <x:c r="V62" s="60" t="n">
        <x:f>I62*12</x:f>
        <x:v>6958.799999999999</x:v>
      </x:c>
      <x:c r="W62" s="60" t="n">
        <x:f>H62*J62*(1-K62)*Q62</x:f>
        <x:v>75.59735176000001</x:v>
      </x:c>
      <x:c r="X62" s="60" t="n">
        <x:f>V62*R62</x:f>
        <x:v>104.38199999999999</x:v>
      </x:c>
      <x:c r="Y62" s="60" t="n">
        <x:f>V62*S62</x:f>
        <x:v>52.190999999999995</x:v>
      </x:c>
      <x:c r="Z62" s="60" t="n">
        <x:f>H62*J62*T62</x:f>
        <x:v>28.49952</x:v>
      </x:c>
      <x:c r="AA62" s="60" t="n">
        <x:f>P62+W62+X62-Y62-Z62-U62</x:f>
        <x:v>39.28883175999998</x:v>
      </x:c>
      <x:c r="AB62" s="32" t="n">
        <x:f>IFERROR(AA62/(P62+W62+X62),0)</x:f>
        <x:v>0.21829632886105235</x:v>
      </x:c>
      <x:c r="AC62" t="n">
        <x:f>IF(O62="High",0,IF(I62&gt;=1800,3,IF(I62&gt;=900,2,1))+IF(K62&gt;=0.9,2,IF(K62&gt;=0.75,1,0))+IF(J62&lt;=0.7,2,IF(J62&lt;=0.85,1,0))+IF(M62&gt;=8,1,0))</x:f>
        <x:v>5</x:v>
      </x:c>
      <x:c r="AD62" t="str">
        <x:f>IF(AND(O62&lt;&gt;"High",AC62&gt;=Assumptions!$B$10,AA62&gt;0),"Priority Growth",IF(AND(O62="Low",AA62&gt;0),"Maintain","Watch"))</x:f>
        <x:v>Watch</x:v>
      </x:c>
      <x:c r="AE62" s="60" t="n">
        <x:f>MAX(AA62,0)*N62</x:f>
        <x:v>0.7857766351999996</x:v>
      </x:c>
      <x:c r="AF62" t="str">
        <x:f>IF(AND(AA62&gt;=Assumptions!$B$11,O62&lt;&gt;"High",OR(N62&gt;=Assumptions!$B$12,M62&lt;=6)),"High","Standard")</x:f>
        <x:v>Standard</x:v>
      </x:c>
    </x:row>
    <x:row r="63">
      <x:c r="A63" t="str">
        <x:f>'Raw_Data'!A63</x:f>
        <x:v>C00062</x:v>
      </x:c>
      <x:c r="B63" t="n">
        <x:f>'Raw_Data'!B63</x:f>
        <x:v>21</x:v>
      </x:c>
      <x:c r="C63" s="30" t="n">
        <x:f>'Raw_Data'!C63</x:f>
        <x:v>116793</x:v>
      </x:c>
      <x:c r="D63" t="n">
        <x:f>'Raw_Data'!D63</x:f>
        <x:v>699</x:v>
      </x:c>
      <x:c r="E63" t="n">
        <x:f>'Raw_Data'!E63</x:f>
        <x:v>32</x:v>
      </x:c>
      <x:c r="F63" t="str">
        <x:f>PROPER(TRIM('Raw_Data'!F63))</x:f>
        <x:v>Platinum</x:v>
      </x:c>
      <x:c r="G63" t="str">
        <x:f>PROPER(TRIM('Raw_Data'!G63))</x:f>
        <x:v>Partner</x:v>
      </x:c>
      <x:c r="H63" s="60" t="n">
        <x:f>'Raw_Data'!H63</x:f>
        <x:v>22166</x:v>
      </x:c>
      <x:c r="I63" s="60" t="n">
        <x:f>'Raw_Data'!I63</x:f>
        <x:v>2139.92</x:v>
      </x:c>
      <x:c r="J63" s="32" t="n">
        <x:f>'Raw_Data'!J63</x:f>
        <x:v>0.299</x:v>
      </x:c>
      <x:c r="K63" s="32" t="n">
        <x:f>'Raw_Data'!K63</x:f>
        <x:v>0.691</x:v>
      </x:c>
      <x:c r="L63" t="n">
        <x:f>'Raw_Data'!L63</x:f>
        <x:v>0</x:v>
      </x:c>
      <x:c r="M63" t="n">
        <x:f>IF('Raw_Data'!M63="",Assumptions!$B$15,'Raw_Data'!M63)</x:f>
        <x:v>8</x:v>
      </x:c>
      <x:c r="N63" s="32" t="n">
        <x:f>'Raw_Data'!N63</x:f>
        <x:v>0.025</x:v>
      </x:c>
      <x:c r="O63" t="str">
        <x:f>IF(OR(D63&lt;620,L63&gt;=2,J63&gt;0.9),"High",IF(OR(D63&lt;700,L63=1,J63&gt;0.75),"Medium","Low"))</x:f>
        <x:v>Medium</x:v>
      </x:c>
      <x:c r="P63" s="30" t="n">
        <x:f>XLOOKUP(F63,Assumptions!$A$4:$A$6,Assumptions!$B$4:$B$6)</x:f>
        <x:v>195</x:v>
      </x:c>
      <x:c r="Q63" s="32" t="n">
        <x:f>XLOOKUP(F63,Assumptions!$A$4:$A$6,Assumptions!$C$4:$C$6)</x:f>
        <x:v>0.199</x:v>
      </x:c>
      <x:c r="R63" s="32" t="n">
        <x:f>XLOOKUP(F63,Assumptions!$A$4:$A$6,Assumptions!$D$4:$D$6)</x:f>
        <x:v>0.017</x:v>
      </x:c>
      <x:c r="S63" s="32" t="n">
        <x:f>XLOOKUP(F63,Assumptions!$A$4:$A$6,Assumptions!$E$4:$E$6)</x:f>
        <x:v>0.013</x:v>
      </x:c>
      <x:c r="T63" s="32" t="n">
        <x:f>XLOOKUP(O63,Assumptions!$H$4:$H$6,Assumptions!$I$4:$I$6)</x:f>
        <x:v>0.012</x:v>
      </x:c>
      <x:c r="U63" s="30" t="n">
        <x:f>XLOOKUP(F63,Assumptions!$A$4:$A$6,Assumptions!$F$4:$F$6)</x:f>
        <x:v>140</x:v>
      </x:c>
      <x:c r="V63" s="60" t="n">
        <x:f>I63*12</x:f>
        <x:v>25679.04</x:v>
      </x:c>
      <x:c r="W63" s="60" t="n">
        <x:f>H63*J63*(1-K63)*Q63</x:f>
        <x:v>407.5398422940001</x:v>
      </x:c>
      <x:c r="X63" s="60" t="n">
        <x:f>V63*R63</x:f>
        <x:v>436.54368000000005</x:v>
      </x:c>
      <x:c r="Y63" s="60" t="n">
        <x:f>V63*S63</x:f>
        <x:v>333.82752</x:v>
      </x:c>
      <x:c r="Z63" s="60" t="n">
        <x:f>H63*J63*T63</x:f>
        <x:v>79.531608</x:v>
      </x:c>
      <x:c r="AA63" s="60" t="n">
        <x:f>P63+W63+X63-Y63-Z63-U63</x:f>
        <x:v>485.72439429400015</x:v>
      </x:c>
      <x:c r="AB63" s="32" t="n">
        <x:f>IFERROR(AA63/(P63+W63+X63),0)</x:f>
        <x:v>0.4674546211854646</x:v>
      </x:c>
      <x:c r="AC63" t="n">
        <x:f>IF(O63="High",0,IF(I63&gt;=1800,3,IF(I63&gt;=900,2,1))+IF(K63&gt;=0.9,2,IF(K63&gt;=0.75,1,0))+IF(J63&lt;=0.7,2,IF(J63&lt;=0.85,1,0))+IF(M63&gt;=8,1,0))</x:f>
        <x:v>6</x:v>
      </x:c>
      <x:c r="AD63" t="str">
        <x:f>IF(AND(O63&lt;&gt;"High",AC63&gt;=Assumptions!$B$10,AA63&gt;0),"Priority Growth",IF(AND(O63="Low",AA63&gt;0),"Maintain","Watch"))</x:f>
        <x:v>Priority Growth</x:v>
      </x:c>
      <x:c r="AE63" s="60" t="n">
        <x:f>MAX(AA63,0)*N63</x:f>
        <x:v>12.143109857350005</x:v>
      </x:c>
      <x:c r="AF63" t="str">
        <x:f>IF(AND(AA63&gt;=Assumptions!$B$11,O63&lt;&gt;"High",OR(N63&gt;=Assumptions!$B$12,M63&lt;=6)),"High","Standard")</x:f>
        <x:v>Standard</x:v>
      </x:c>
    </x:row>
    <x:row r="64">
      <x:c r="A64" t="str">
        <x:f>'Raw_Data'!A64</x:f>
        <x:v>C00063</x:v>
      </x:c>
      <x:c r="B64" t="n">
        <x:f>'Raw_Data'!B64</x:f>
        <x:v>37</x:v>
      </x:c>
      <x:c r="C64" s="30" t="n">
        <x:f>'Raw_Data'!C64</x:f>
        <x:v>47041</x:v>
      </x:c>
      <x:c r="D64" t="n">
        <x:f>'Raw_Data'!D64</x:f>
        <x:v>719</x:v>
      </x:c>
      <x:c r="E64" t="n">
        <x:f>'Raw_Data'!E64</x:f>
        <x:v>43</x:v>
      </x:c>
      <x:c r="F64" t="str">
        <x:f>PROPER(TRIM('Raw_Data'!F64))</x:f>
        <x:v>Gold</x:v>
      </x:c>
      <x:c r="G64" t="str">
        <x:f>PROPER(TRIM('Raw_Data'!G64))</x:f>
        <x:v>Digital</x:v>
      </x:c>
      <x:c r="H64" s="60" t="n">
        <x:f>'Raw_Data'!H64</x:f>
        <x:v>8895</x:v>
      </x:c>
      <x:c r="I64" s="60" t="n">
        <x:f>'Raw_Data'!I64</x:f>
        <x:v>335.04</x:v>
      </x:c>
      <x:c r="J64" s="32" t="n">
        <x:f>'Raw_Data'!J64</x:f>
        <x:v>0.353</x:v>
      </x:c>
      <x:c r="K64" s="32" t="n">
        <x:f>'Raw_Data'!K64</x:f>
        <x:v>0.799</x:v>
      </x:c>
      <x:c r="L64" t="n">
        <x:f>'Raw_Data'!L64</x:f>
        <x:v>0</x:v>
      </x:c>
      <x:c r="M64" t="n">
        <x:f>IF('Raw_Data'!M64="",Assumptions!$B$15,'Raw_Data'!M64)</x:f>
        <x:v>9</x:v>
      </x:c>
      <x:c r="N64" s="32" t="n">
        <x:f>'Raw_Data'!N64</x:f>
        <x:v>0.069</x:v>
      </x:c>
      <x:c r="O64" t="str">
        <x:f>IF(OR(D64&lt;620,L64&gt;=2,J64&gt;0.9),"High",IF(OR(D64&lt;700,L64=1,J64&gt;0.75),"Medium","Low"))</x:f>
        <x:v>Low</x:v>
      </x:c>
      <x:c r="P64" s="30" t="n">
        <x:f>XLOOKUP(F64,Assumptions!$A$4:$A$6,Assumptions!$B$4:$B$6)</x:f>
        <x:v>95</x:v>
      </x:c>
      <x:c r="Q64" s="32" t="n">
        <x:f>XLOOKUP(F64,Assumptions!$A$4:$A$6,Assumptions!$C$4:$C$6)</x:f>
        <x:v>0.219</x:v>
      </x:c>
      <x:c r="R64" s="32" t="n">
        <x:f>XLOOKUP(F64,Assumptions!$A$4:$A$6,Assumptions!$D$4:$D$6)</x:f>
        <x:v>0.016</x:v>
      </x:c>
      <x:c r="S64" s="32" t="n">
        <x:f>XLOOKUP(F64,Assumptions!$A$4:$A$6,Assumptions!$E$4:$E$6)</x:f>
        <x:v>0.01</x:v>
      </x:c>
      <x:c r="T64" s="32" t="n">
        <x:f>XLOOKUP(O64,Assumptions!$H$4:$H$6,Assumptions!$I$4:$I$6)</x:f>
        <x:v>0.0035</x:v>
      </x:c>
      <x:c r="U64" s="30" t="n">
        <x:f>XLOOKUP(F64,Assumptions!$A$4:$A$6,Assumptions!$F$4:$F$6)</x:f>
        <x:v>90</x:v>
      </x:c>
      <x:c r="V64" s="60" t="n">
        <x:f>I64*12</x:f>
        <x:v>4020.4800000000005</x:v>
      </x:c>
      <x:c r="W64" s="60" t="n">
        <x:f>H64*J64*(1-K64)*Q64</x:f>
        <x:v>138.21679876499996</x:v>
      </x:c>
      <x:c r="X64" s="60" t="n">
        <x:f>V64*R64</x:f>
        <x:v>64.32768000000002</x:v>
      </x:c>
      <x:c r="Y64" s="60" t="n">
        <x:f>V64*S64</x:f>
        <x:v>40.204800000000006</x:v>
      </x:c>
      <x:c r="Z64" s="60" t="n">
        <x:f>H64*J64*T64</x:f>
        <x:v>10.9897725</x:v>
      </x:c>
      <x:c r="AA64" s="60" t="n">
        <x:f>P64+W64+X64-Y64-Z64-U64</x:f>
        <x:v>156.34990626500002</x:v>
      </x:c>
      <x:c r="AB64" s="32" t="n">
        <x:f>IFERROR(AA64/(P64+W64+X64),0)</x:f>
        <x:v>0.5254673416020091</x:v>
      </x:c>
      <x:c r="AC64" t="n">
        <x:f>IF(O64="High",0,IF(I64&gt;=1800,3,IF(I64&gt;=900,2,1))+IF(K64&gt;=0.9,2,IF(K64&gt;=0.75,1,0))+IF(J64&lt;=0.7,2,IF(J64&lt;=0.85,1,0))+IF(M64&gt;=8,1,0))</x:f>
        <x:v>5</x:v>
      </x:c>
      <x:c r="AD64" t="str">
        <x:f>IF(AND(O64&lt;&gt;"High",AC64&gt;=Assumptions!$B$10,AA64&gt;0),"Priority Growth",IF(AND(O64="Low",AA64&gt;0),"Maintain","Watch"))</x:f>
        <x:v>Maintain</x:v>
      </x:c>
      <x:c r="AE64" s="60" t="n">
        <x:f>MAX(AA64,0)*N64</x:f>
        <x:v>10.788143532285002</x:v>
      </x:c>
      <x:c r="AF64" t="str">
        <x:f>IF(AND(AA64&gt;=Assumptions!$B$11,O64&lt;&gt;"High",OR(N64&gt;=Assumptions!$B$12,M64&lt;=6)),"High","Standard")</x:f>
        <x:v>Standard</x:v>
      </x:c>
    </x:row>
    <x:row r="65">
      <x:c r="A65" t="str">
        <x:f>'Raw_Data'!A65</x:f>
        <x:v>C00064</x:v>
      </x:c>
      <x:c r="B65" t="n">
        <x:f>'Raw_Data'!B65</x:f>
        <x:v>48</x:v>
      </x:c>
      <x:c r="C65" s="30" t="n">
        <x:f>'Raw_Data'!C65</x:f>
        <x:v>59166</x:v>
      </x:c>
      <x:c r="D65" t="n">
        <x:f>'Raw_Data'!D65</x:f>
        <x:v>626</x:v>
      </x:c>
      <x:c r="E65" t="n">
        <x:f>'Raw_Data'!E65</x:f>
        <x:v>29</x:v>
      </x:c>
      <x:c r="F65" t="str">
        <x:f>PROPER(TRIM('Raw_Data'!F65))</x:f>
        <x:v>Classic</x:v>
      </x:c>
      <x:c r="G65" t="str">
        <x:f>PROPER(TRIM('Raw_Data'!G65))</x:f>
        <x:v>Digital</x:v>
      </x:c>
      <x:c r="H65" s="60" t="n">
        <x:f>'Raw_Data'!H65</x:f>
        <x:v>4765</x:v>
      </x:c>
      <x:c r="I65" s="60" t="n">
        <x:f>'Raw_Data'!I65</x:f>
        <x:v>736.07</x:v>
      </x:c>
      <x:c r="J65" s="32" t="n">
        <x:f>'Raw_Data'!J65</x:f>
        <x:v>0.545</x:v>
      </x:c>
      <x:c r="K65" s="32" t="n">
        <x:f>'Raw_Data'!K65</x:f>
        <x:v>0.564</x:v>
      </x:c>
      <x:c r="L65" t="n">
        <x:f>'Raw_Data'!L65</x:f>
        <x:v>0</x:v>
      </x:c>
      <x:c r="M65" t="n">
        <x:f>IF('Raw_Data'!M65="",Assumptions!$B$15,'Raw_Data'!M65)</x:f>
        <x:v>6</x:v>
      </x:c>
      <x:c r="N65" s="32" t="n">
        <x:f>'Raw_Data'!N65</x:f>
        <x:v>0.145</x:v>
      </x:c>
      <x:c r="O65" t="str">
        <x:f>IF(OR(D65&lt;620,L65&gt;=2,J65&gt;0.9),"High",IF(OR(D65&lt;700,L65=1,J65&gt;0.75),"Medium","Low"))</x:f>
        <x:v>Medium</x:v>
      </x:c>
      <x:c r="P65" s="30" t="n">
        <x:f>XLOOKUP(F65,Assumptions!$A$4:$A$6,Assumptions!$B$4:$B$6)</x:f>
        <x:v>0</x:v>
      </x:c>
      <x:c r="Q65" s="32" t="n">
        <x:f>XLOOKUP(F65,Assumptions!$A$4:$A$6,Assumptions!$C$4:$C$6)</x:f>
        <x:v>0.229</x:v>
      </x:c>
      <x:c r="R65" s="32" t="n">
        <x:f>XLOOKUP(F65,Assumptions!$A$4:$A$6,Assumptions!$D$4:$D$6)</x:f>
        <x:v>0.015</x:v>
      </x:c>
      <x:c r="S65" s="32" t="n">
        <x:f>XLOOKUP(F65,Assumptions!$A$4:$A$6,Assumptions!$E$4:$E$6)</x:f>
        <x:v>0.0075</x:v>
      </x:c>
      <x:c r="T65" s="32" t="n">
        <x:f>XLOOKUP(O65,Assumptions!$H$4:$H$6,Assumptions!$I$4:$I$6)</x:f>
        <x:v>0.012</x:v>
      </x:c>
      <x:c r="U65" s="30" t="n">
        <x:f>XLOOKUP(F65,Assumptions!$A$4:$A$6,Assumptions!$F$4:$F$6)</x:f>
        <x:v>60</x:v>
      </x:c>
      <x:c r="V65" s="60" t="n">
        <x:f>I65*12</x:f>
        <x:v>8832.84</x:v>
      </x:c>
      <x:c r="W65" s="60" t="n">
        <x:f>H65*J65*(1-K65)*Q65</x:f>
        <x:v>259.28737970000003</x:v>
      </x:c>
      <x:c r="X65" s="60" t="n">
        <x:f>V65*R65</x:f>
        <x:v>132.4926</x:v>
      </x:c>
      <x:c r="Y65" s="60" t="n">
        <x:f>V65*S65</x:f>
        <x:v>66.2463</x:v>
      </x:c>
      <x:c r="Z65" s="60" t="n">
        <x:f>H65*J65*T65</x:f>
        <x:v>31.163100000000004</x:v>
      </x:c>
      <x:c r="AA65" s="60" t="n">
        <x:f>P65+W65+X65-Y65-Z65-U65</x:f>
        <x:v>234.3705797</x:v>
      </x:c>
      <x:c r="AB65" s="32" t="n">
        <x:f>IFERROR(AA65/(P65+W65+X65),0)</x:f>
        <x:v>0.5982198985243349</x:v>
      </x:c>
      <x:c r="AC65" t="n">
        <x:f>IF(O65="High",0,IF(I65&gt;=1800,3,IF(I65&gt;=900,2,1))+IF(K65&gt;=0.9,2,IF(K65&gt;=0.75,1,0))+IF(J65&lt;=0.7,2,IF(J65&lt;=0.85,1,0))+IF(M65&gt;=8,1,0))</x:f>
        <x:v>3</x:v>
      </x:c>
      <x:c r="AD65" t="str">
        <x:f>IF(AND(O65&lt;&gt;"High",AC65&gt;=Assumptions!$B$10,AA65&gt;0),"Priority Growth",IF(AND(O65="Low",AA65&gt;0),"Maintain","Watch"))</x:f>
        <x:v>Watch</x:v>
      </x:c>
      <x:c r="AE65" s="60" t="n">
        <x:f>MAX(AA65,0)*N65</x:f>
        <x:v>33.9837340565</x:v>
      </x:c>
      <x:c r="AF65" t="str">
        <x:f>IF(AND(AA65&gt;=Assumptions!$B$11,O65&lt;&gt;"High",OR(N65&gt;=Assumptions!$B$12,M65&lt;=6)),"High","Standard")</x:f>
        <x:v>Standard</x:v>
      </x:c>
    </x:row>
    <x:row r="66">
      <x:c r="A66" t="str">
        <x:f>'Raw_Data'!A66</x:f>
        <x:v>C00065</x:v>
      </x:c>
      <x:c r="B66" t="n">
        <x:f>'Raw_Data'!B66</x:f>
        <x:v>35</x:v>
      </x:c>
      <x:c r="C66" s="30" t="n">
        <x:f>'Raw_Data'!C66</x:f>
        <x:v>74967</x:v>
      </x:c>
      <x:c r="D66" t="n">
        <x:f>'Raw_Data'!D66</x:f>
        <x:v>631</x:v>
      </x:c>
      <x:c r="E66" t="n">
        <x:f>'Raw_Data'!E66</x:f>
        <x:v>107</x:v>
      </x:c>
      <x:c r="F66" t="str">
        <x:f>PROPER(TRIM('Raw_Data'!F66))</x:f>
        <x:v>Gold</x:v>
      </x:c>
      <x:c r="G66" t="str">
        <x:f>PROPER(TRIM('Raw_Data'!G66))</x:f>
        <x:v>Branch</x:v>
      </x:c>
      <x:c r="H66" s="60" t="n">
        <x:f>'Raw_Data'!H66</x:f>
        <x:v>9308</x:v>
      </x:c>
      <x:c r="I66" s="60" t="n">
        <x:f>'Raw_Data'!I66</x:f>
        <x:v>1240.61</x:v>
      </x:c>
      <x:c r="J66" s="32" t="n">
        <x:f>'Raw_Data'!J66</x:f>
        <x:v>0.438</x:v>
      </x:c>
      <x:c r="K66" s="32" t="n">
        <x:f>'Raw_Data'!K66</x:f>
        <x:v>0.808</x:v>
      </x:c>
      <x:c r="L66" t="n">
        <x:f>'Raw_Data'!L66</x:f>
        <x:v>0</x:v>
      </x:c>
      <x:c r="M66" t="n">
        <x:f>IF('Raw_Data'!M66="",Assumptions!$B$15,'Raw_Data'!M66)</x:f>
        <x:v>7.370408870408871</x:v>
      </x:c>
      <x:c r="N66" s="32" t="n">
        <x:f>'Raw_Data'!N66</x:f>
        <x:v>0.038</x:v>
      </x:c>
      <x:c r="O66" t="str">
        <x:f>IF(OR(D66&lt;620,L66&gt;=2,J66&gt;0.9),"High",IF(OR(D66&lt;700,L66=1,J66&gt;0.75),"Medium","Low"))</x:f>
        <x:v>Medium</x:v>
      </x:c>
      <x:c r="P66" s="30" t="n">
        <x:f>XLOOKUP(F66,Assumptions!$A$4:$A$6,Assumptions!$B$4:$B$6)</x:f>
        <x:v>95</x:v>
      </x:c>
      <x:c r="Q66" s="32" t="n">
        <x:f>XLOOKUP(F66,Assumptions!$A$4:$A$6,Assumptions!$C$4:$C$6)</x:f>
        <x:v>0.219</x:v>
      </x:c>
      <x:c r="R66" s="32" t="n">
        <x:f>XLOOKUP(F66,Assumptions!$A$4:$A$6,Assumptions!$D$4:$D$6)</x:f>
        <x:v>0.016</x:v>
      </x:c>
      <x:c r="S66" s="32" t="n">
        <x:f>XLOOKUP(F66,Assumptions!$A$4:$A$6,Assumptions!$E$4:$E$6)</x:f>
        <x:v>0.01</x:v>
      </x:c>
      <x:c r="T66" s="32" t="n">
        <x:f>XLOOKUP(O66,Assumptions!$H$4:$H$6,Assumptions!$I$4:$I$6)</x:f>
        <x:v>0.012</x:v>
      </x:c>
      <x:c r="U66" s="30" t="n">
        <x:f>XLOOKUP(F66,Assumptions!$A$4:$A$6,Assumptions!$F$4:$F$6)</x:f>
        <x:v>90</x:v>
      </x:c>
      <x:c r="V66" s="60" t="n">
        <x:f>I66*12</x:f>
        <x:v>14887.32</x:v>
      </x:c>
      <x:c r="W66" s="60" t="n">
        <x:f>H66*J66*(1-K66)*Q66</x:f>
        <x:v>171.42565939199994</x:v>
      </x:c>
      <x:c r="X66" s="60" t="n">
        <x:f>V66*R66</x:f>
        <x:v>238.19712</x:v>
      </x:c>
      <x:c r="Y66" s="60" t="n">
        <x:f>V66*S66</x:f>
        <x:v>148.8732</x:v>
      </x:c>
      <x:c r="Z66" s="60" t="n">
        <x:f>H66*J66*T66</x:f>
        <x:v>48.922848</x:v>
      </x:c>
      <x:c r="AA66" s="60" t="n">
        <x:f>P66+W66+X66-Y66-Z66-U66</x:f>
        <x:v>216.826731392</x:v>
      </x:c>
      <x:c r="AB66" s="32" t="n">
        <x:f>IFERROR(AA66/(P66+W66+X66),0)</x:f>
        <x:v>0.42968082347222997</x:v>
      </x:c>
      <x:c r="AC66" t="n">
        <x:f>IF(O66="High",0,IF(I66&gt;=1800,3,IF(I66&gt;=900,2,1))+IF(K66&gt;=0.9,2,IF(K66&gt;=0.75,1,0))+IF(J66&lt;=0.7,2,IF(J66&lt;=0.85,1,0))+IF(M66&gt;=8,1,0))</x:f>
        <x:v>5</x:v>
      </x:c>
      <x:c r="AD66" t="str">
        <x:f>IF(AND(O66&lt;&gt;"High",AC66&gt;=Assumptions!$B$10,AA66&gt;0),"Priority Growth",IF(AND(O66="Low",AA66&gt;0),"Maintain","Watch"))</x:f>
        <x:v>Watch</x:v>
      </x:c>
      <x:c r="AE66" s="60" t="n">
        <x:f>MAX(AA66,0)*N66</x:f>
        <x:v>8.239415792896</x:v>
      </x:c>
      <x:c r="AF66" t="str">
        <x:f>IF(AND(AA66&gt;=Assumptions!$B$11,O66&lt;&gt;"High",OR(N66&gt;=Assumptions!$B$12,M66&lt;=6)),"High","Standard")</x:f>
        <x:v>Standard</x:v>
      </x:c>
    </x:row>
    <x:row r="67">
      <x:c r="A67" t="str">
        <x:f>'Raw_Data'!A67</x:f>
        <x:v>C00066</x:v>
      </x:c>
      <x:c r="B67" t="n">
        <x:f>'Raw_Data'!B67</x:f>
        <x:v>49</x:v>
      </x:c>
      <x:c r="C67" s="30" t="n">
        <x:f>'Raw_Data'!C67</x:f>
        <x:v>43558</x:v>
      </x:c>
      <x:c r="D67" t="n">
        <x:f>'Raw_Data'!D67</x:f>
        <x:v>699</x:v>
      </x:c>
      <x:c r="E67" t="n">
        <x:f>'Raw_Data'!E67</x:f>
        <x:v>84</x:v>
      </x:c>
      <x:c r="F67" t="str">
        <x:f>PROPER(TRIM('Raw_Data'!F67))</x:f>
        <x:v>Classic</x:v>
      </x:c>
      <x:c r="G67" t="str">
        <x:f>PROPER(TRIM('Raw_Data'!G67))</x:f>
        <x:v>Digital</x:v>
      </x:c>
      <x:c r="H67" s="60" t="n">
        <x:f>'Raw_Data'!H67</x:f>
        <x:v>4733</x:v>
      </x:c>
      <x:c r="I67" s="60" t="n">
        <x:f>'Raw_Data'!I67</x:f>
        <x:v>600.01</x:v>
      </x:c>
      <x:c r="J67" s="32" t="n">
        <x:f>'Raw_Data'!J67</x:f>
        <x:v>0.541</x:v>
      </x:c>
      <x:c r="K67" s="32" t="n">
        <x:f>'Raw_Data'!K67</x:f>
        <x:v>0.834</x:v>
      </x:c>
      <x:c r="L67" t="n">
        <x:f>'Raw_Data'!L67</x:f>
        <x:v>0</x:v>
      </x:c>
      <x:c r="M67" t="n">
        <x:f>IF('Raw_Data'!M67="",Assumptions!$B$15,'Raw_Data'!M67)</x:f>
        <x:v>10</x:v>
      </x:c>
      <x:c r="N67" s="32" t="n">
        <x:f>'Raw_Data'!N67</x:f>
        <x:v>0.02</x:v>
      </x:c>
      <x:c r="O67" t="str">
        <x:f>IF(OR(D67&lt;620,L67&gt;=2,J67&gt;0.9),"High",IF(OR(D67&lt;700,L67=1,J67&gt;0.75),"Medium","Low"))</x:f>
        <x:v>Medium</x:v>
      </x:c>
      <x:c r="P67" s="30" t="n">
        <x:f>XLOOKUP(F67,Assumptions!$A$4:$A$6,Assumptions!$B$4:$B$6)</x:f>
        <x:v>0</x:v>
      </x:c>
      <x:c r="Q67" s="32" t="n">
        <x:f>XLOOKUP(F67,Assumptions!$A$4:$A$6,Assumptions!$C$4:$C$6)</x:f>
        <x:v>0.229</x:v>
      </x:c>
      <x:c r="R67" s="32" t="n">
        <x:f>XLOOKUP(F67,Assumptions!$A$4:$A$6,Assumptions!$D$4:$D$6)</x:f>
        <x:v>0.015</x:v>
      </x:c>
      <x:c r="S67" s="32" t="n">
        <x:f>XLOOKUP(F67,Assumptions!$A$4:$A$6,Assumptions!$E$4:$E$6)</x:f>
        <x:v>0.0075</x:v>
      </x:c>
      <x:c r="T67" s="32" t="n">
        <x:f>XLOOKUP(O67,Assumptions!$H$4:$H$6,Assumptions!$I$4:$I$6)</x:f>
        <x:v>0.012</x:v>
      </x:c>
      <x:c r="U67" s="30" t="n">
        <x:f>XLOOKUP(F67,Assumptions!$A$4:$A$6,Assumptions!$F$4:$F$6)</x:f>
        <x:v>60</x:v>
      </x:c>
      <x:c r="V67" s="60" t="n">
        <x:f>I67*12</x:f>
        <x:v>7200.12</x:v>
      </x:c>
      <x:c r="W67" s="60" t="n">
        <x:f>H67*J67*(1-K67)*Q67</x:f>
        <x:v>97.33686174200004</x:v>
      </x:c>
      <x:c r="X67" s="60" t="n">
        <x:f>V67*R67</x:f>
        <x:v>108.00179999999999</x:v>
      </x:c>
      <x:c r="Y67" s="60" t="n">
        <x:f>V67*S67</x:f>
        <x:v>54.000899999999994</x:v>
      </x:c>
      <x:c r="Z67" s="60" t="n">
        <x:f>H67*J67*T67</x:f>
        <x:v>30.726636000000006</x:v>
      </x:c>
      <x:c r="AA67" s="60" t="n">
        <x:f>P67+W67+X67-Y67-Z67-U67</x:f>
        <x:v>60.61112574200001</x:v>
      </x:c>
      <x:c r="AB67" s="32" t="n">
        <x:f>IFERROR(AA67/(P67+W67+X67),0)</x:f>
        <x:v>0.2951763940984261</x:v>
      </x:c>
      <x:c r="AC67" t="n">
        <x:f>IF(O67="High",0,IF(I67&gt;=1800,3,IF(I67&gt;=900,2,1))+IF(K67&gt;=0.9,2,IF(K67&gt;=0.75,1,0))+IF(J67&lt;=0.7,2,IF(J67&lt;=0.85,1,0))+IF(M67&gt;=8,1,0))</x:f>
        <x:v>5</x:v>
      </x:c>
      <x:c r="AD67" t="str">
        <x:f>IF(AND(O67&lt;&gt;"High",AC67&gt;=Assumptions!$B$10,AA67&gt;0),"Priority Growth",IF(AND(O67="Low",AA67&gt;0),"Maintain","Watch"))</x:f>
        <x:v>Watch</x:v>
      </x:c>
      <x:c r="AE67" s="60" t="n">
        <x:f>MAX(AA67,0)*N67</x:f>
        <x:v>1.2122225148400003</x:v>
      </x:c>
      <x:c r="AF67" t="str">
        <x:f>IF(AND(AA67&gt;=Assumptions!$B$11,O67&lt;&gt;"High",OR(N67&gt;=Assumptions!$B$12,M67&lt;=6)),"High","Standard")</x:f>
        <x:v>Standard</x:v>
      </x:c>
    </x:row>
    <x:row r="68">
      <x:c r="A68" t="str">
        <x:f>'Raw_Data'!A68</x:f>
        <x:v>C00067</x:v>
      </x:c>
      <x:c r="B68" t="n">
        <x:f>'Raw_Data'!B68</x:f>
        <x:v>37</x:v>
      </x:c>
      <x:c r="C68" s="30" t="n">
        <x:f>'Raw_Data'!C68</x:f>
        <x:v>57138</x:v>
      </x:c>
      <x:c r="D68" t="n">
        <x:f>'Raw_Data'!D68</x:f>
        <x:v>610</x:v>
      </x:c>
      <x:c r="E68" t="n">
        <x:f>'Raw_Data'!E68</x:f>
        <x:v>19</x:v>
      </x:c>
      <x:c r="F68" t="str">
        <x:f>PROPER(TRIM('Raw_Data'!F68))</x:f>
        <x:v>Classic</x:v>
      </x:c>
      <x:c r="G68" t="str">
        <x:f>PROPER(TRIM('Raw_Data'!G68))</x:f>
        <x:v>Branch</x:v>
      </x:c>
      <x:c r="H68" s="60" t="n">
        <x:f>'Raw_Data'!H68</x:f>
        <x:v>2344</x:v>
      </x:c>
      <x:c r="I68" s="60" t="n">
        <x:f>'Raw_Data'!I68</x:f>
        <x:v>557.03</x:v>
      </x:c>
      <x:c r="J68" s="32" t="n">
        <x:f>'Raw_Data'!J68</x:f>
        <x:v>0.437</x:v>
      </x:c>
      <x:c r="K68" s="32" t="n">
        <x:f>'Raw_Data'!K68</x:f>
        <x:v>0.706</x:v>
      </x:c>
      <x:c r="L68" t="n">
        <x:f>'Raw_Data'!L68</x:f>
        <x:v>0</x:v>
      </x:c>
      <x:c r="M68" t="n">
        <x:f>IF('Raw_Data'!M68="",Assumptions!$B$15,'Raw_Data'!M68)</x:f>
        <x:v>7</x:v>
      </x:c>
      <x:c r="N68" s="32" t="n">
        <x:f>'Raw_Data'!N68</x:f>
        <x:v>0.114</x:v>
      </x:c>
      <x:c r="O68" t="str">
        <x:f>IF(OR(D68&lt;620,L68&gt;=2,J68&gt;0.9),"High",IF(OR(D68&lt;700,L68=1,J68&gt;0.75),"Medium","Low"))</x:f>
        <x:v>High</x:v>
      </x:c>
      <x:c r="P68" s="30" t="n">
        <x:f>XLOOKUP(F68,Assumptions!$A$4:$A$6,Assumptions!$B$4:$B$6)</x:f>
        <x:v>0</x:v>
      </x:c>
      <x:c r="Q68" s="32" t="n">
        <x:f>XLOOKUP(F68,Assumptions!$A$4:$A$6,Assumptions!$C$4:$C$6)</x:f>
        <x:v>0.229</x:v>
      </x:c>
      <x:c r="R68" s="32" t="n">
        <x:f>XLOOKUP(F68,Assumptions!$A$4:$A$6,Assumptions!$D$4:$D$6)</x:f>
        <x:v>0.015</x:v>
      </x:c>
      <x:c r="S68" s="32" t="n">
        <x:f>XLOOKUP(F68,Assumptions!$A$4:$A$6,Assumptions!$E$4:$E$6)</x:f>
        <x:v>0.0075</x:v>
      </x:c>
      <x:c r="T68" s="32" t="n">
        <x:f>XLOOKUP(O68,Assumptions!$H$4:$H$6,Assumptions!$I$4:$I$6)</x:f>
        <x:v>0.045</x:v>
      </x:c>
      <x:c r="U68" s="30" t="n">
        <x:f>XLOOKUP(F68,Assumptions!$A$4:$A$6,Assumptions!$F$4:$F$6)</x:f>
        <x:v>60</x:v>
      </x:c>
      <x:c r="V68" s="60" t="n">
        <x:f>I68*12</x:f>
        <x:v>6684.36</x:v>
      </x:c>
      <x:c r="W68" s="60" t="n">
        <x:f>H68*J68*(1-K68)*Q68</x:f>
        <x:v>68.96390692800001</x:v>
      </x:c>
      <x:c r="X68" s="60" t="n">
        <x:f>V68*R68</x:f>
        <x:v>100.26539999999999</x:v>
      </x:c>
      <x:c r="Y68" s="60" t="n">
        <x:f>V68*S68</x:f>
        <x:v>50.13269999999999</x:v>
      </x:c>
      <x:c r="Z68" s="60" t="n">
        <x:f>H68*J68*T68</x:f>
        <x:v>46.094759999999994</x:v>
      </x:c>
      <x:c r="AA68" s="60" t="n">
        <x:f>P68+W68+X68-Y68-Z68-U68</x:f>
        <x:v>13.001846928000006</x:v>
      </x:c>
      <x:c r="AB68" s="32" t="n">
        <x:f>IFERROR(AA68/(P68+W68+X68),0)</x:f>
        <x:v>0.07682975936036746</x:v>
      </x:c>
      <x:c r="AC68" t="n">
        <x:f>IF(O68="High",0,IF(I68&gt;=1800,3,IF(I68&gt;=900,2,1))+IF(K68&gt;=0.9,2,IF(K68&gt;=0.75,1,0))+IF(J68&lt;=0.7,2,IF(J68&lt;=0.85,1,0))+IF(M68&gt;=8,1,0))</x:f>
        <x:v>0</x:v>
      </x:c>
      <x:c r="AD68" t="str">
        <x:f>IF(AND(O68&lt;&gt;"High",AC68&gt;=Assumptions!$B$10,AA68&gt;0),"Priority Growth",IF(AND(O68="Low",AA68&gt;0),"Maintain","Watch"))</x:f>
        <x:v>Watch</x:v>
      </x:c>
      <x:c r="AE68" s="60" t="n">
        <x:f>MAX(AA68,0)*N68</x:f>
        <x:v>1.4822105497920008</x:v>
      </x:c>
      <x:c r="AF68" t="str">
        <x:f>IF(AND(AA68&gt;=Assumptions!$B$11,O68&lt;&gt;"High",OR(N68&gt;=Assumptions!$B$12,M68&lt;=6)),"High","Standard")</x:f>
        <x:v>Standard</x:v>
      </x:c>
    </x:row>
    <x:row r="69">
      <x:c r="A69" t="str">
        <x:f>'Raw_Data'!A69</x:f>
        <x:v>C00068</x:v>
      </x:c>
      <x:c r="B69" t="n">
        <x:f>'Raw_Data'!B69</x:f>
        <x:v>38</x:v>
      </x:c>
      <x:c r="C69" s="30" t="n">
        <x:f>'Raw_Data'!C69</x:f>
        <x:v>64075</x:v>
      </x:c>
      <x:c r="D69" t="n">
        <x:f>'Raw_Data'!D69</x:f>
        <x:v>653</x:v>
      </x:c>
      <x:c r="E69" t="n">
        <x:f>'Raw_Data'!E69</x:f>
        <x:v>31</x:v>
      </x:c>
      <x:c r="F69" t="str">
        <x:f>PROPER(TRIM('Raw_Data'!F69))</x:f>
        <x:v>Classic</x:v>
      </x:c>
      <x:c r="G69" t="str">
        <x:f>PROPER(TRIM('Raw_Data'!G69))</x:f>
        <x:v>Digital</x:v>
      </x:c>
      <x:c r="H69" s="60" t="n">
        <x:f>'Raw_Data'!H69</x:f>
        <x:v>4808</x:v>
      </x:c>
      <x:c r="I69" s="60" t="n">
        <x:f>'Raw_Data'!I69</x:f>
        <x:v>499.65</x:v>
      </x:c>
      <x:c r="J69" s="32" t="n">
        <x:f>'Raw_Data'!J69</x:f>
        <x:v>0.322</x:v>
      </x:c>
      <x:c r="K69" s="32" t="n">
        <x:f>'Raw_Data'!K69</x:f>
        <x:v>0.729</x:v>
      </x:c>
      <x:c r="L69" t="n">
        <x:f>'Raw_Data'!L69</x:f>
        <x:v>0</x:v>
      </x:c>
      <x:c r="M69" t="n">
        <x:f>IF('Raw_Data'!M69="",Assumptions!$B$15,'Raw_Data'!M69)</x:f>
        <x:v>9</x:v>
      </x:c>
      <x:c r="N69" s="32" t="n">
        <x:f>'Raw_Data'!N69</x:f>
        <x:v>0.02</x:v>
      </x:c>
      <x:c r="O69" t="str">
        <x:f>IF(OR(D69&lt;620,L69&gt;=2,J69&gt;0.9),"High",IF(OR(D69&lt;700,L69=1,J69&gt;0.75),"Medium","Low"))</x:f>
        <x:v>Medium</x:v>
      </x:c>
      <x:c r="P69" s="30" t="n">
        <x:f>XLOOKUP(F69,Assumptions!$A$4:$A$6,Assumptions!$B$4:$B$6)</x:f>
        <x:v>0</x:v>
      </x:c>
      <x:c r="Q69" s="32" t="n">
        <x:f>XLOOKUP(F69,Assumptions!$A$4:$A$6,Assumptions!$C$4:$C$6)</x:f>
        <x:v>0.229</x:v>
      </x:c>
      <x:c r="R69" s="32" t="n">
        <x:f>XLOOKUP(F69,Assumptions!$A$4:$A$6,Assumptions!$D$4:$D$6)</x:f>
        <x:v>0.015</x:v>
      </x:c>
      <x:c r="S69" s="32" t="n">
        <x:f>XLOOKUP(F69,Assumptions!$A$4:$A$6,Assumptions!$E$4:$E$6)</x:f>
        <x:v>0.0075</x:v>
      </x:c>
      <x:c r="T69" s="32" t="n">
        <x:f>XLOOKUP(O69,Assumptions!$H$4:$H$6,Assumptions!$I$4:$I$6)</x:f>
        <x:v>0.012</x:v>
      </x:c>
      <x:c r="U69" s="30" t="n">
        <x:f>XLOOKUP(F69,Assumptions!$A$4:$A$6,Assumptions!$F$4:$F$6)</x:f>
        <x:v>60</x:v>
      </x:c>
      <x:c r="V69" s="60" t="n">
        <x:f>I69*12</x:f>
        <x:v>5995.799999999999</x:v>
      </x:c>
      <x:c r="W69" s="60" t="n">
        <x:f>H69*J69*(1-K69)*Q69</x:f>
        <x:v>96.078254384</x:v>
      </x:c>
      <x:c r="X69" s="60" t="n">
        <x:f>V69*R69</x:f>
        <x:v>89.93699999999998</x:v>
      </x:c>
      <x:c r="Y69" s="60" t="n">
        <x:f>V69*S69</x:f>
        <x:v>44.96849999999999</x:v>
      </x:c>
      <x:c r="Z69" s="60" t="n">
        <x:f>H69*J69*T69</x:f>
        <x:v>18.578112</x:v>
      </x:c>
      <x:c r="AA69" s="60" t="n">
        <x:f>P69+W69+X69-Y69-Z69-U69</x:f>
        <x:v>62.46864238399999</x:v>
      </x:c>
      <x:c r="AB69" s="32" t="n">
        <x:f>IFERROR(AA69/(P69+W69+X69),0)</x:f>
        <x:v>0.3358253740579955</x:v>
      </x:c>
      <x:c r="AC69" t="n">
        <x:f>IF(O69="High",0,IF(I69&gt;=1800,3,IF(I69&gt;=900,2,1))+IF(K69&gt;=0.9,2,IF(K69&gt;=0.75,1,0))+IF(J69&lt;=0.7,2,IF(J69&lt;=0.85,1,0))+IF(M69&gt;=8,1,0))</x:f>
        <x:v>4</x:v>
      </x:c>
      <x:c r="AD69" t="str">
        <x:f>IF(AND(O69&lt;&gt;"High",AC69&gt;=Assumptions!$B$10,AA69&gt;0),"Priority Growth",IF(AND(O69="Low",AA69&gt;0),"Maintain","Watch"))</x:f>
        <x:v>Watch</x:v>
      </x:c>
      <x:c r="AE69" s="60" t="n">
        <x:f>MAX(AA69,0)*N69</x:f>
        <x:v>1.24937284768</x:v>
      </x:c>
      <x:c r="AF69" t="str">
        <x:f>IF(AND(AA69&gt;=Assumptions!$B$11,O69&lt;&gt;"High",OR(N69&gt;=Assumptions!$B$12,M69&lt;=6)),"High","Standard")</x:f>
        <x:v>Standard</x:v>
      </x:c>
    </x:row>
    <x:row r="70">
      <x:c r="A70" t="str">
        <x:f>'Raw_Data'!A70</x:f>
        <x:v>C00069</x:v>
      </x:c>
      <x:c r="B70" t="n">
        <x:f>'Raw_Data'!B70</x:f>
        <x:v>49</x:v>
      </x:c>
      <x:c r="C70" s="30" t="n">
        <x:f>'Raw_Data'!C70</x:f>
        <x:v>147629</x:v>
      </x:c>
      <x:c r="D70" t="n">
        <x:f>'Raw_Data'!D70</x:f>
        <x:v>677</x:v>
      </x:c>
      <x:c r="E70" t="n">
        <x:f>'Raw_Data'!E70</x:f>
        <x:v>28</x:v>
      </x:c>
      <x:c r="F70" t="str">
        <x:f>PROPER(TRIM('Raw_Data'!F70))</x:f>
        <x:v>Platinum</x:v>
      </x:c>
      <x:c r="G70" t="str">
        <x:f>PROPER(TRIM('Raw_Data'!G70))</x:f>
        <x:v>Direct Mail</x:v>
      </x:c>
      <x:c r="H70" s="60" t="n">
        <x:f>'Raw_Data'!H70</x:f>
        <x:v>30084</x:v>
      </x:c>
      <x:c r="I70" s="60" t="n">
        <x:f>'Raw_Data'!I70</x:f>
        <x:v>3440.86</x:v>
      </x:c>
      <x:c r="J70" s="32" t="n">
        <x:f>'Raw_Data'!J70</x:f>
        <x:v>0.426</x:v>
      </x:c>
      <x:c r="K70" s="32" t="n">
        <x:f>'Raw_Data'!K70</x:f>
        <x:v>0.869</x:v>
      </x:c>
      <x:c r="L70" t="n">
        <x:f>'Raw_Data'!L70</x:f>
        <x:v>0</x:v>
      </x:c>
      <x:c r="M70" t="n">
        <x:f>IF('Raw_Data'!M70="",Assumptions!$B$15,'Raw_Data'!M70)</x:f>
        <x:v>9</x:v>
      </x:c>
      <x:c r="N70" s="32" t="n">
        <x:f>'Raw_Data'!N70</x:f>
        <x:v>0.02</x:v>
      </x:c>
      <x:c r="O70" t="str">
        <x:f>IF(OR(D70&lt;620,L70&gt;=2,J70&gt;0.9),"High",IF(OR(D70&lt;700,L70=1,J70&gt;0.75),"Medium","Low"))</x:f>
        <x:v>Medium</x:v>
      </x:c>
      <x:c r="P70" s="30" t="n">
        <x:f>XLOOKUP(F70,Assumptions!$A$4:$A$6,Assumptions!$B$4:$B$6)</x:f>
        <x:v>195</x:v>
      </x:c>
      <x:c r="Q70" s="32" t="n">
        <x:f>XLOOKUP(F70,Assumptions!$A$4:$A$6,Assumptions!$C$4:$C$6)</x:f>
        <x:v>0.199</x:v>
      </x:c>
      <x:c r="R70" s="32" t="n">
        <x:f>XLOOKUP(F70,Assumptions!$A$4:$A$6,Assumptions!$D$4:$D$6)</x:f>
        <x:v>0.017</x:v>
      </x:c>
      <x:c r="S70" s="32" t="n">
        <x:f>XLOOKUP(F70,Assumptions!$A$4:$A$6,Assumptions!$E$4:$E$6)</x:f>
        <x:v>0.013</x:v>
      </x:c>
      <x:c r="T70" s="32" t="n">
        <x:f>XLOOKUP(O70,Assumptions!$H$4:$H$6,Assumptions!$I$4:$I$6)</x:f>
        <x:v>0.012</x:v>
      </x:c>
      <x:c r="U70" s="30" t="n">
        <x:f>XLOOKUP(F70,Assumptions!$A$4:$A$6,Assumptions!$F$4:$F$6)</x:f>
        <x:v>140</x:v>
      </x:c>
      <x:c r="V70" s="60" t="n">
        <x:f>I70*12</x:f>
        <x:v>41290.32</x:v>
      </x:c>
      <x:c r="W70" s="60" t="n">
        <x:f>H70*J70*(1-K70)*Q70</x:f>
        <x:v>334.094673096</x:v>
      </x:c>
      <x:c r="X70" s="60" t="n">
        <x:f>V70*R70</x:f>
        <x:v>701.9354400000001</x:v>
      </x:c>
      <x:c r="Y70" s="60" t="n">
        <x:f>V70*S70</x:f>
        <x:v>536.7741599999999</x:v>
      </x:c>
      <x:c r="Z70" s="60" t="n">
        <x:f>H70*J70*T70</x:f>
        <x:v>153.789408</x:v>
      </x:c>
      <x:c r="AA70" s="60" t="n">
        <x:f>P70+W70+X70-Y70-Z70-U70</x:f>
        <x:v>400.46654509600023</x:v>
      </x:c>
      <x:c r="AB70" s="32" t="n">
        <x:f>IFERROR(AA70/(P70+W70+X70),0)</x:f>
        <x:v>0.32531011291741685</x:v>
      </x:c>
      <x:c r="AC70" t="n">
        <x:f>IF(O70="High",0,IF(I70&gt;=1800,3,IF(I70&gt;=900,2,1))+IF(K70&gt;=0.9,2,IF(K70&gt;=0.75,1,0))+IF(J70&lt;=0.7,2,IF(J70&lt;=0.85,1,0))+IF(M70&gt;=8,1,0))</x:f>
        <x:v>7</x:v>
      </x:c>
      <x:c r="AD70" t="str">
        <x:f>IF(AND(O70&lt;&gt;"High",AC70&gt;=Assumptions!$B$10,AA70&gt;0),"Priority Growth",IF(AND(O70="Low",AA70&gt;0),"Maintain","Watch"))</x:f>
        <x:v>Priority Growth</x:v>
      </x:c>
      <x:c r="AE70" s="60" t="n">
        <x:f>MAX(AA70,0)*N70</x:f>
        <x:v>8.009330901920006</x:v>
      </x:c>
      <x:c r="AF70" t="str">
        <x:f>IF(AND(AA70&gt;=Assumptions!$B$11,O70&lt;&gt;"High",OR(N70&gt;=Assumptions!$B$12,M70&lt;=6)),"High","Standard")</x:f>
        <x:v>Standard</x:v>
      </x:c>
    </x:row>
    <x:row r="71">
      <x:c r="A71" t="str">
        <x:f>'Raw_Data'!A71</x:f>
        <x:v>C00070</x:v>
      </x:c>
      <x:c r="B71" t="n">
        <x:f>'Raw_Data'!B71</x:f>
        <x:v>35</x:v>
      </x:c>
      <x:c r="C71" s="30" t="n">
        <x:f>'Raw_Data'!C71</x:f>
        <x:v>57194</x:v>
      </x:c>
      <x:c r="D71" t="n">
        <x:f>'Raw_Data'!D71</x:f>
        <x:v>609</x:v>
      </x:c>
      <x:c r="E71" t="n">
        <x:f>'Raw_Data'!E71</x:f>
        <x:v>8</x:v>
      </x:c>
      <x:c r="F71" t="str">
        <x:f>PROPER(TRIM('Raw_Data'!F71))</x:f>
        <x:v>Classic</x:v>
      </x:c>
      <x:c r="G71" t="str">
        <x:f>PROPER(TRIM('Raw_Data'!G71))</x:f>
        <x:v>Partner</x:v>
      </x:c>
      <x:c r="H71" s="60" t="n">
        <x:f>'Raw_Data'!H71</x:f>
        <x:v>2046</x:v>
      </x:c>
      <x:c r="I71" s="60" t="n">
        <x:f>'Raw_Data'!I71</x:f>
        <x:v>515.25</x:v>
      </x:c>
      <x:c r="J71" s="32" t="n">
        <x:f>'Raw_Data'!J71</x:f>
        <x:v>0.384</x:v>
      </x:c>
      <x:c r="K71" s="32" t="n">
        <x:f>'Raw_Data'!K71</x:f>
        <x:v>0.544</x:v>
      </x:c>
      <x:c r="L71" t="n">
        <x:f>'Raw_Data'!L71</x:f>
        <x:v>1</x:v>
      </x:c>
      <x:c r="M71" t="n">
        <x:f>IF('Raw_Data'!M71="",Assumptions!$B$15,'Raw_Data'!M71)</x:f>
        <x:v>6</x:v>
      </x:c>
      <x:c r="N71" s="32" t="n">
        <x:f>'Raw_Data'!N71</x:f>
        <x:v>0.205</x:v>
      </x:c>
      <x:c r="O71" t="str">
        <x:f>IF(OR(D71&lt;620,L71&gt;=2,J71&gt;0.9),"High",IF(OR(D71&lt;700,L71=1,J71&gt;0.75),"Medium","Low"))</x:f>
        <x:v>High</x:v>
      </x:c>
      <x:c r="P71" s="30" t="n">
        <x:f>XLOOKUP(F71,Assumptions!$A$4:$A$6,Assumptions!$B$4:$B$6)</x:f>
        <x:v>0</x:v>
      </x:c>
      <x:c r="Q71" s="32" t="n">
        <x:f>XLOOKUP(F71,Assumptions!$A$4:$A$6,Assumptions!$C$4:$C$6)</x:f>
        <x:v>0.229</x:v>
      </x:c>
      <x:c r="R71" s="32" t="n">
        <x:f>XLOOKUP(F71,Assumptions!$A$4:$A$6,Assumptions!$D$4:$D$6)</x:f>
        <x:v>0.015</x:v>
      </x:c>
      <x:c r="S71" s="32" t="n">
        <x:f>XLOOKUP(F71,Assumptions!$A$4:$A$6,Assumptions!$E$4:$E$6)</x:f>
        <x:v>0.0075</x:v>
      </x:c>
      <x:c r="T71" s="32" t="n">
        <x:f>XLOOKUP(O71,Assumptions!$H$4:$H$6,Assumptions!$I$4:$I$6)</x:f>
        <x:v>0.045</x:v>
      </x:c>
      <x:c r="U71" s="30" t="n">
        <x:f>XLOOKUP(F71,Assumptions!$A$4:$A$6,Assumptions!$F$4:$F$6)</x:f>
        <x:v>60</x:v>
      </x:c>
      <x:c r="V71" s="60" t="n">
        <x:f>I71*12</x:f>
        <x:v>6183</x:v>
      </x:c>
      <x:c r="W71" s="60" t="n">
        <x:f>H71*J71*(1-K71)*Q71</x:f>
        <x:v>82.042177536</x:v>
      </x:c>
      <x:c r="X71" s="60" t="n">
        <x:f>V71*R71</x:f>
        <x:v>92.74499999999999</x:v>
      </x:c>
      <x:c r="Y71" s="60" t="n">
        <x:f>V71*S71</x:f>
        <x:v>46.372499999999995</x:v>
      </x:c>
      <x:c r="Z71" s="60" t="n">
        <x:f>H71*J71*T71</x:f>
        <x:v>35.35488</x:v>
      </x:c>
      <x:c r="AA71" s="60" t="n">
        <x:f>P71+W71+X71-Y71-Z71-U71</x:f>
        <x:v>33.05979753599999</x:v>
      </x:c>
      <x:c r="AB71" s="32" t="n">
        <x:f>IFERROR(AA71/(P71+W71+X71),0)</x:f>
        <x:v>0.18914315112841065</x:v>
      </x:c>
      <x:c r="AC71" t="n">
        <x:f>IF(O71="High",0,IF(I71&gt;=1800,3,IF(I71&gt;=900,2,1))+IF(K71&gt;=0.9,2,IF(K71&gt;=0.75,1,0))+IF(J71&lt;=0.7,2,IF(J71&lt;=0.85,1,0))+IF(M71&gt;=8,1,0))</x:f>
        <x:v>0</x:v>
      </x:c>
      <x:c r="AD71" t="str">
        <x:f>IF(AND(O71&lt;&gt;"High",AC71&gt;=Assumptions!$B$10,AA71&gt;0),"Priority Growth",IF(AND(O71="Low",AA71&gt;0),"Maintain","Watch"))</x:f>
        <x:v>Watch</x:v>
      </x:c>
      <x:c r="AE71" s="60" t="n">
        <x:f>MAX(AA71,0)*N71</x:f>
        <x:v>6.777258494879998</x:v>
      </x:c>
      <x:c r="AF71" t="str">
        <x:f>IF(AND(AA71&gt;=Assumptions!$B$11,O71&lt;&gt;"High",OR(N71&gt;=Assumptions!$B$12,M71&lt;=6)),"High","Standard")</x:f>
        <x:v>Standard</x:v>
      </x:c>
    </x:row>
    <x:row r="72">
      <x:c r="A72" t="str">
        <x:f>'Raw_Data'!A72</x:f>
        <x:v>C00071</x:v>
      </x:c>
      <x:c r="B72" t="n">
        <x:f>'Raw_Data'!B72</x:f>
        <x:v>26</x:v>
      </x:c>
      <x:c r="C72" s="30" t="n">
        <x:f>'Raw_Data'!C72</x:f>
        <x:v>59035</x:v>
      </x:c>
      <x:c r="D72" t="n">
        <x:f>'Raw_Data'!D72</x:f>
        <x:v>826</x:v>
      </x:c>
      <x:c r="E72" t="n">
        <x:f>'Raw_Data'!E72</x:f>
        <x:v>80</x:v>
      </x:c>
      <x:c r="F72" t="str">
        <x:f>PROPER(TRIM('Raw_Data'!F72))</x:f>
        <x:v>Platinum</x:v>
      </x:c>
      <x:c r="G72" t="str">
        <x:f>PROPER(TRIM('Raw_Data'!G72))</x:f>
        <x:v>Digital</x:v>
      </x:c>
      <x:c r="H72" s="60" t="n">
        <x:f>'Raw_Data'!H72</x:f>
        <x:v>19379</x:v>
      </x:c>
      <x:c r="I72" s="60" t="n">
        <x:f>'Raw_Data'!I72</x:f>
        <x:v>1794.62</x:v>
      </x:c>
      <x:c r="J72" s="32" t="n">
        <x:f>'Raw_Data'!J72</x:f>
        <x:v>0.142</x:v>
      </x:c>
      <x:c r="K72" s="32" t="n">
        <x:f>'Raw_Data'!K72</x:f>
        <x:v>1</x:v>
      </x:c>
      <x:c r="L72" t="n">
        <x:f>'Raw_Data'!L72</x:f>
        <x:v>0</x:v>
      </x:c>
      <x:c r="M72" t="n">
        <x:f>IF('Raw_Data'!M72="",Assumptions!$B$15,'Raw_Data'!M72)</x:f>
        <x:v>6</x:v>
      </x:c>
      <x:c r="N72" s="32" t="n">
        <x:f>'Raw_Data'!N72</x:f>
        <x:v>0.207</x:v>
      </x:c>
      <x:c r="O72" t="str">
        <x:f>IF(OR(D72&lt;620,L72&gt;=2,J72&gt;0.9),"High",IF(OR(D72&lt;700,L72=1,J72&gt;0.75),"Medium","Low"))</x:f>
        <x:v>Low</x:v>
      </x:c>
      <x:c r="P72" s="30" t="n">
        <x:f>XLOOKUP(F72,Assumptions!$A$4:$A$6,Assumptions!$B$4:$B$6)</x:f>
        <x:v>195</x:v>
      </x:c>
      <x:c r="Q72" s="32" t="n">
        <x:f>XLOOKUP(F72,Assumptions!$A$4:$A$6,Assumptions!$C$4:$C$6)</x:f>
        <x:v>0.199</x:v>
      </x:c>
      <x:c r="R72" s="32" t="n">
        <x:f>XLOOKUP(F72,Assumptions!$A$4:$A$6,Assumptions!$D$4:$D$6)</x:f>
        <x:v>0.017</x:v>
      </x:c>
      <x:c r="S72" s="32" t="n">
        <x:f>XLOOKUP(F72,Assumptions!$A$4:$A$6,Assumptions!$E$4:$E$6)</x:f>
        <x:v>0.013</x:v>
      </x:c>
      <x:c r="T72" s="32" t="n">
        <x:f>XLOOKUP(O72,Assumptions!$H$4:$H$6,Assumptions!$I$4:$I$6)</x:f>
        <x:v>0.0035</x:v>
      </x:c>
      <x:c r="U72" s="30" t="n">
        <x:f>XLOOKUP(F72,Assumptions!$A$4:$A$6,Assumptions!$F$4:$F$6)</x:f>
        <x:v>140</x:v>
      </x:c>
      <x:c r="V72" s="60" t="n">
        <x:f>I72*12</x:f>
        <x:v>21535.44</x:v>
      </x:c>
      <x:c r="W72" s="60" t="n">
        <x:f>H72*J72*(1-K72)*Q72</x:f>
        <x:v>0</x:v>
      </x:c>
      <x:c r="X72" s="60" t="n">
        <x:f>V72*R72</x:f>
        <x:v>366.10248</x:v>
      </x:c>
      <x:c r="Y72" s="60" t="n">
        <x:f>V72*S72</x:f>
        <x:v>279.96072</x:v>
      </x:c>
      <x:c r="Z72" s="60" t="n">
        <x:f>H72*J72*T72</x:f>
        <x:v>9.631362999999999</x:v>
      </x:c>
      <x:c r="AA72" s="60" t="n">
        <x:f>P72+W72+X72-Y72-Z72-U72</x:f>
        <x:v>131.510397</x:v>
      </x:c>
      <x:c r="AB72" s="32" t="n">
        <x:f>IFERROR(AA72/(P72+W72+X72),0)</x:f>
        <x:v>0.23437857020343236</x:v>
      </x:c>
      <x:c r="AC72" t="n">
        <x:f>IF(O72="High",0,IF(I72&gt;=1800,3,IF(I72&gt;=900,2,1))+IF(K72&gt;=0.9,2,IF(K72&gt;=0.75,1,0))+IF(J72&lt;=0.7,2,IF(J72&lt;=0.85,1,0))+IF(M72&gt;=8,1,0))</x:f>
        <x:v>6</x:v>
      </x:c>
      <x:c r="AD72" t="str">
        <x:f>IF(AND(O72&lt;&gt;"High",AC72&gt;=Assumptions!$B$10,AA72&gt;0),"Priority Growth",IF(AND(O72="Low",AA72&gt;0),"Maintain","Watch"))</x:f>
        <x:v>Priority Growth</x:v>
      </x:c>
      <x:c r="AE72" s="60" t="n">
        <x:f>MAX(AA72,0)*N72</x:f>
        <x:v>27.222652179</x:v>
      </x:c>
      <x:c r="AF72" t="str">
        <x:f>IF(AND(AA72&gt;=Assumptions!$B$11,O72&lt;&gt;"High",OR(N72&gt;=Assumptions!$B$12,M72&lt;=6)),"High","Standard")</x:f>
        <x:v>Standard</x:v>
      </x:c>
    </x:row>
    <x:row r="73">
      <x:c r="A73" t="str">
        <x:f>'Raw_Data'!A73</x:f>
        <x:v>C00072</x:v>
      </x:c>
      <x:c r="B73" t="n">
        <x:f>'Raw_Data'!B73</x:f>
        <x:v>75</x:v>
      </x:c>
      <x:c r="C73" s="30" t="n">
        <x:f>'Raw_Data'!C73</x:f>
        <x:v>42737</x:v>
      </x:c>
      <x:c r="D73" t="n">
        <x:f>'Raw_Data'!D73</x:f>
        <x:v>636</x:v>
      </x:c>
      <x:c r="E73" t="n">
        <x:f>'Raw_Data'!E73</x:f>
        <x:v>53</x:v>
      </x:c>
      <x:c r="F73" t="str">
        <x:f>PROPER(TRIM('Raw_Data'!F73))</x:f>
        <x:v>Classic</x:v>
      </x:c>
      <x:c r="G73" t="str">
        <x:f>PROPER(TRIM('Raw_Data'!G73))</x:f>
        <x:v>Digital</x:v>
      </x:c>
      <x:c r="H73" s="60" t="n">
        <x:f>'Raw_Data'!H73</x:f>
        <x:v>3283</x:v>
      </x:c>
      <x:c r="I73" s="60" t="n">
        <x:f>'Raw_Data'!I73</x:f>
        <x:v>663.28</x:v>
      </x:c>
      <x:c r="J73" s="32" t="n">
        <x:f>'Raw_Data'!J73</x:f>
        <x:v>0.719</x:v>
      </x:c>
      <x:c r="K73" s="32" t="n">
        <x:f>'Raw_Data'!K73</x:f>
        <x:v>0.693</x:v>
      </x:c>
      <x:c r="L73" t="n">
        <x:f>'Raw_Data'!L73</x:f>
        <x:v>0</x:v>
      </x:c>
      <x:c r="M73" t="n">
        <x:f>IF('Raw_Data'!M73="",Assumptions!$B$15,'Raw_Data'!M73)</x:f>
        <x:v>8</x:v>
      </x:c>
      <x:c r="N73" s="32" t="n">
        <x:f>'Raw_Data'!N73</x:f>
        <x:v>0.055</x:v>
      </x:c>
      <x:c r="O73" t="str">
        <x:f>IF(OR(D73&lt;620,L73&gt;=2,J73&gt;0.9),"High",IF(OR(D73&lt;700,L73=1,J73&gt;0.75),"Medium","Low"))</x:f>
        <x:v>Medium</x:v>
      </x:c>
      <x:c r="P73" s="30" t="n">
        <x:f>XLOOKUP(F73,Assumptions!$A$4:$A$6,Assumptions!$B$4:$B$6)</x:f>
        <x:v>0</x:v>
      </x:c>
      <x:c r="Q73" s="32" t="n">
        <x:f>XLOOKUP(F73,Assumptions!$A$4:$A$6,Assumptions!$C$4:$C$6)</x:f>
        <x:v>0.229</x:v>
      </x:c>
      <x:c r="R73" s="32" t="n">
        <x:f>XLOOKUP(F73,Assumptions!$A$4:$A$6,Assumptions!$D$4:$D$6)</x:f>
        <x:v>0.015</x:v>
      </x:c>
      <x:c r="S73" s="32" t="n">
        <x:f>XLOOKUP(F73,Assumptions!$A$4:$A$6,Assumptions!$E$4:$E$6)</x:f>
        <x:v>0.0075</x:v>
      </x:c>
      <x:c r="T73" s="32" t="n">
        <x:f>XLOOKUP(O73,Assumptions!$H$4:$H$6,Assumptions!$I$4:$I$6)</x:f>
        <x:v>0.012</x:v>
      </x:c>
      <x:c r="U73" s="30" t="n">
        <x:f>XLOOKUP(F73,Assumptions!$A$4:$A$6,Assumptions!$F$4:$F$6)</x:f>
        <x:v>60</x:v>
      </x:c>
      <x:c r="V73" s="60" t="n">
        <x:f>I73*12</x:f>
        <x:v>7959.36</x:v>
      </x:c>
      <x:c r="W73" s="60" t="n">
        <x:f>H73*J73*(1-K73)*Q73</x:f>
        <x:v>165.94861453100003</x:v>
      </x:c>
      <x:c r="X73" s="60" t="n">
        <x:f>V73*R73</x:f>
        <x:v>119.39039999999999</x:v>
      </x:c>
      <x:c r="Y73" s="60" t="n">
        <x:f>V73*S73</x:f>
        <x:v>59.69519999999999</x:v>
      </x:c>
      <x:c r="Z73" s="60" t="n">
        <x:f>H73*J73*T73</x:f>
        <x:v>28.325723999999997</x:v>
      </x:c>
      <x:c r="AA73" s="60" t="n">
        <x:f>P73+W73+X73-Y73-Z73-U73</x:f>
        <x:v>137.31809053100002</x:v>
      </x:c>
      <x:c r="AB73" s="32" t="n">
        <x:f>IFERROR(AA73/(P73+W73+X73),0)</x:f>
        <x:v>0.4812454082267863</x:v>
      </x:c>
      <x:c r="AC73" t="n">
        <x:f>IF(O73="High",0,IF(I73&gt;=1800,3,IF(I73&gt;=900,2,1))+IF(K73&gt;=0.9,2,IF(K73&gt;=0.75,1,0))+IF(J73&lt;=0.7,2,IF(J73&lt;=0.85,1,0))+IF(M73&gt;=8,1,0))</x:f>
        <x:v>3</x:v>
      </x:c>
      <x:c r="AD73" t="str">
        <x:f>IF(AND(O73&lt;&gt;"High",AC73&gt;=Assumptions!$B$10,AA73&gt;0),"Priority Growth",IF(AND(O73="Low",AA73&gt;0),"Maintain","Watch"))</x:f>
        <x:v>Watch</x:v>
      </x:c>
      <x:c r="AE73" s="60" t="n">
        <x:f>MAX(AA73,0)*N73</x:f>
        <x:v>7.552494979205002</x:v>
      </x:c>
      <x:c r="AF73" t="str">
        <x:f>IF(AND(AA73&gt;=Assumptions!$B$11,O73&lt;&gt;"High",OR(N73&gt;=Assumptions!$B$12,M73&lt;=6)),"High","Standard")</x:f>
        <x:v>Standard</x:v>
      </x:c>
    </x:row>
    <x:row r="74">
      <x:c r="A74" t="str">
        <x:f>'Raw_Data'!A74</x:f>
        <x:v>C00073</x:v>
      </x:c>
      <x:c r="B74" t="n">
        <x:f>'Raw_Data'!B74</x:f>
        <x:v>31</x:v>
      </x:c>
      <x:c r="C74" s="30" t="n">
        <x:f>'Raw_Data'!C74</x:f>
        <x:v>89747</x:v>
      </x:c>
      <x:c r="D74" t="n">
        <x:f>'Raw_Data'!D74</x:f>
        <x:v>722</x:v>
      </x:c>
      <x:c r="E74" t="n">
        <x:f>'Raw_Data'!E74</x:f>
        <x:v>58</x:v>
      </x:c>
      <x:c r="F74" t="str">
        <x:f>PROPER(TRIM('Raw_Data'!F74))</x:f>
        <x:v>Gold</x:v>
      </x:c>
      <x:c r="G74" t="str">
        <x:f>PROPER(TRIM('Raw_Data'!G74))</x:f>
        <x:v>Branch</x:v>
      </x:c>
      <x:c r="H74" s="60" t="n">
        <x:f>'Raw_Data'!H74</x:f>
        <x:v>10485</x:v>
      </x:c>
      <x:c r="I74" s="60" t="n">
        <x:f>'Raw_Data'!I74</x:f>
        <x:v>1363.07</x:v>
      </x:c>
      <x:c r="J74" s="32" t="n">
        <x:f>'Raw_Data'!J74</x:f>
        <x:v>0.487</x:v>
      </x:c>
      <x:c r="K74" s="32" t="n">
        <x:f>'Raw_Data'!K74</x:f>
        <x:v>0.991</x:v>
      </x:c>
      <x:c r="L74" t="n">
        <x:f>'Raw_Data'!L74</x:f>
        <x:v>0</x:v>
      </x:c>
      <x:c r="M74" t="n">
        <x:f>IF('Raw_Data'!M74="",Assumptions!$B$15,'Raw_Data'!M74)</x:f>
        <x:v>8</x:v>
      </x:c>
      <x:c r="N74" s="32" t="n">
        <x:f>'Raw_Data'!N74</x:f>
        <x:v>0.042</x:v>
      </x:c>
      <x:c r="O74" t="str">
        <x:f>IF(OR(D74&lt;620,L74&gt;=2,J74&gt;0.9),"High",IF(OR(D74&lt;700,L74=1,J74&gt;0.75),"Medium","Low"))</x:f>
        <x:v>Low</x:v>
      </x:c>
      <x:c r="P74" s="30" t="n">
        <x:f>XLOOKUP(F74,Assumptions!$A$4:$A$6,Assumptions!$B$4:$B$6)</x:f>
        <x:v>95</x:v>
      </x:c>
      <x:c r="Q74" s="32" t="n">
        <x:f>XLOOKUP(F74,Assumptions!$A$4:$A$6,Assumptions!$C$4:$C$6)</x:f>
        <x:v>0.219</x:v>
      </x:c>
      <x:c r="R74" s="32" t="n">
        <x:f>XLOOKUP(F74,Assumptions!$A$4:$A$6,Assumptions!$D$4:$D$6)</x:f>
        <x:v>0.016</x:v>
      </x:c>
      <x:c r="S74" s="32" t="n">
        <x:f>XLOOKUP(F74,Assumptions!$A$4:$A$6,Assumptions!$E$4:$E$6)</x:f>
        <x:v>0.01</x:v>
      </x:c>
      <x:c r="T74" s="32" t="n">
        <x:f>XLOOKUP(O74,Assumptions!$H$4:$H$6,Assumptions!$I$4:$I$6)</x:f>
        <x:v>0.0035</x:v>
      </x:c>
      <x:c r="U74" s="30" t="n">
        <x:f>XLOOKUP(F74,Assumptions!$A$4:$A$6,Assumptions!$F$4:$F$6)</x:f>
        <x:v>90</x:v>
      </x:c>
      <x:c r="V74" s="60" t="n">
        <x:f>I74*12</x:f>
        <x:v>16356.84</x:v>
      </x:c>
      <x:c r="W74" s="60" t="n">
        <x:f>H74*J74*(1-K74)*Q74</x:f>
        <x:v>10.064310345000008</x:v>
      </x:c>
      <x:c r="X74" s="60" t="n">
        <x:f>V74*R74</x:f>
        <x:v>261.70944000000003</x:v>
      </x:c>
      <x:c r="Y74" s="60" t="n">
        <x:f>V74*S74</x:f>
        <x:v>163.5684</x:v>
      </x:c>
      <x:c r="Z74" s="60" t="n">
        <x:f>H74*J74*T74</x:f>
        <x:v>17.8716825</x:v>
      </x:c>
      <x:c r="AA74" s="60" t="n">
        <x:f>P74+W74+X74-Y74-Z74-U74</x:f>
        <x:v>95.33366784500006</x:v>
      </x:c>
      <x:c r="AB74" s="32" t="n">
        <x:f>IFERROR(AA74/(P74+W74+X74),0)</x:f>
        <x:v>0.25992500214458075</x:v>
      </x:c>
      <x:c r="AC74" t="n">
        <x:f>IF(O74="High",0,IF(I74&gt;=1800,3,IF(I74&gt;=900,2,1))+IF(K74&gt;=0.9,2,IF(K74&gt;=0.75,1,0))+IF(J74&lt;=0.7,2,IF(J74&lt;=0.85,1,0))+IF(M74&gt;=8,1,0))</x:f>
        <x:v>7</x:v>
      </x:c>
      <x:c r="AD74" t="str">
        <x:f>IF(AND(O74&lt;&gt;"High",AC74&gt;=Assumptions!$B$10,AA74&gt;0),"Priority Growth",IF(AND(O74="Low",AA74&gt;0),"Maintain","Watch"))</x:f>
        <x:v>Priority Growth</x:v>
      </x:c>
      <x:c r="AE74" s="60" t="n">
        <x:f>MAX(AA74,0)*N74</x:f>
        <x:v>4.004014049490003</x:v>
      </x:c>
      <x:c r="AF74" t="str">
        <x:f>IF(AND(AA74&gt;=Assumptions!$B$11,O74&lt;&gt;"High",OR(N74&gt;=Assumptions!$B$12,M74&lt;=6)),"High","Standard")</x:f>
        <x:v>Standard</x:v>
      </x:c>
    </x:row>
    <x:row r="75">
      <x:c r="A75" t="str">
        <x:f>'Raw_Data'!A75</x:f>
        <x:v>C00074</x:v>
      </x:c>
      <x:c r="B75" t="n">
        <x:f>'Raw_Data'!B75</x:f>
        <x:v>21</x:v>
      </x:c>
      <x:c r="C75" s="30" t="n">
        <x:f>'Raw_Data'!C75</x:f>
        <x:v>57161</x:v>
      </x:c>
      <x:c r="D75" t="n">
        <x:f>'Raw_Data'!D75</x:f>
        <x:v>599</x:v>
      </x:c>
      <x:c r="E75" t="n">
        <x:f>'Raw_Data'!E75</x:f>
        <x:v>54</x:v>
      </x:c>
      <x:c r="F75" t="str">
        <x:f>PROPER(TRIM('Raw_Data'!F75))</x:f>
        <x:v>Classic</x:v>
      </x:c>
      <x:c r="G75" t="str">
        <x:f>PROPER(TRIM('Raw_Data'!G75))</x:f>
        <x:v>Digital</x:v>
      </x:c>
      <x:c r="H75" s="60" t="n">
        <x:f>'Raw_Data'!H75</x:f>
        <x:v>1000</x:v>
      </x:c>
      <x:c r="I75" s="60" t="n">
        <x:f>'Raw_Data'!I75</x:f>
        <x:v>496.91</x:v>
      </x:c>
      <x:c r="J75" s="32" t="n">
        <x:f>'Raw_Data'!J75</x:f>
        <x:v>0.749</x:v>
      </x:c>
      <x:c r="K75" s="32" t="n">
        <x:f>'Raw_Data'!K75</x:f>
        <x:v>0.711</x:v>
      </x:c>
      <x:c r="L75" t="n">
        <x:f>'Raw_Data'!L75</x:f>
        <x:v>0</x:v>
      </x:c>
      <x:c r="M75" t="n">
        <x:f>IF('Raw_Data'!M75="",Assumptions!$B$15,'Raw_Data'!M75)</x:f>
        <x:v>10</x:v>
      </x:c>
      <x:c r="N75" s="32" t="n">
        <x:f>'Raw_Data'!N75</x:f>
        <x:v>0.02</x:v>
      </x:c>
      <x:c r="O75" t="str">
        <x:f>IF(OR(D75&lt;620,L75&gt;=2,J75&gt;0.9),"High",IF(OR(D75&lt;700,L75=1,J75&gt;0.75),"Medium","Low"))</x:f>
        <x:v>High</x:v>
      </x:c>
      <x:c r="P75" s="30" t="n">
        <x:f>XLOOKUP(F75,Assumptions!$A$4:$A$6,Assumptions!$B$4:$B$6)</x:f>
        <x:v>0</x:v>
      </x:c>
      <x:c r="Q75" s="32" t="n">
        <x:f>XLOOKUP(F75,Assumptions!$A$4:$A$6,Assumptions!$C$4:$C$6)</x:f>
        <x:v>0.229</x:v>
      </x:c>
      <x:c r="R75" s="32" t="n">
        <x:f>XLOOKUP(F75,Assumptions!$A$4:$A$6,Assumptions!$D$4:$D$6)</x:f>
        <x:v>0.015</x:v>
      </x:c>
      <x:c r="S75" s="32" t="n">
        <x:f>XLOOKUP(F75,Assumptions!$A$4:$A$6,Assumptions!$E$4:$E$6)</x:f>
        <x:v>0.0075</x:v>
      </x:c>
      <x:c r="T75" s="32" t="n">
        <x:f>XLOOKUP(O75,Assumptions!$H$4:$H$6,Assumptions!$I$4:$I$6)</x:f>
        <x:v>0.045</x:v>
      </x:c>
      <x:c r="U75" s="30" t="n">
        <x:f>XLOOKUP(F75,Assumptions!$A$4:$A$6,Assumptions!$F$4:$F$6)</x:f>
        <x:v>60</x:v>
      </x:c>
      <x:c r="V75" s="60" t="n">
        <x:f>I75*12</x:f>
        <x:v>5962.92</x:v>
      </x:c>
      <x:c r="W75" s="60" t="n">
        <x:f>H75*J75*(1-K75)*Q75</x:f>
        <x:v>49.56956900000001</x:v>
      </x:c>
      <x:c r="X75" s="60" t="n">
        <x:f>V75*R75</x:f>
        <x:v>89.4438</x:v>
      </x:c>
      <x:c r="Y75" s="60" t="n">
        <x:f>V75*S75</x:f>
        <x:v>44.7219</x:v>
      </x:c>
      <x:c r="Z75" s="60" t="n">
        <x:f>H75*J75*T75</x:f>
        <x:v>33.705</x:v>
      </x:c>
      <x:c r="AA75" s="60" t="n">
        <x:f>P75+W75+X75-Y75-Z75-U75</x:f>
        <x:v>0.5864690000000081</x:v>
      </x:c>
      <x:c r="AB75" s="32" t="n">
        <x:f>IFERROR(AA75/(P75+W75+X75),0)</x:f>
        <x:v>0.004218795675687912</x:v>
      </x:c>
      <x:c r="AC75" t="n">
        <x:f>IF(O75="High",0,IF(I75&gt;=1800,3,IF(I75&gt;=900,2,1))+IF(K75&gt;=0.9,2,IF(K75&gt;=0.75,1,0))+IF(J75&lt;=0.7,2,IF(J75&lt;=0.85,1,0))+IF(M75&gt;=8,1,0))</x:f>
        <x:v>0</x:v>
      </x:c>
      <x:c r="AD75" t="str">
        <x:f>IF(AND(O75&lt;&gt;"High",AC75&gt;=Assumptions!$B$10,AA75&gt;0),"Priority Growth",IF(AND(O75="Low",AA75&gt;0),"Maintain","Watch"))</x:f>
        <x:v>Watch</x:v>
      </x:c>
      <x:c r="AE75" s="60" t="n">
        <x:f>MAX(AA75,0)*N75</x:f>
        <x:v>0.011729380000000162</x:v>
      </x:c>
      <x:c r="AF75" t="str">
        <x:f>IF(AND(AA75&gt;=Assumptions!$B$11,O75&lt;&gt;"High",OR(N75&gt;=Assumptions!$B$12,M75&lt;=6)),"High","Standard")</x:f>
        <x:v>Standard</x:v>
      </x:c>
    </x:row>
    <x:row r="76">
      <x:c r="A76" t="str">
        <x:f>'Raw_Data'!A76</x:f>
        <x:v>C00075</x:v>
      </x:c>
      <x:c r="B76" t="n">
        <x:f>'Raw_Data'!B76</x:f>
        <x:v>23</x:v>
      </x:c>
      <x:c r="C76" s="30" t="n">
        <x:f>'Raw_Data'!C76</x:f>
        <x:v>77874</x:v>
      </x:c>
      <x:c r="D76" t="n">
        <x:f>'Raw_Data'!D76</x:f>
        <x:v>559</x:v>
      </x:c>
      <x:c r="E76" t="n">
        <x:f>'Raw_Data'!E76</x:f>
        <x:v>10</x:v>
      </x:c>
      <x:c r="F76" t="str">
        <x:f>PROPER(TRIM('Raw_Data'!F76))</x:f>
        <x:v>Classic</x:v>
      </x:c>
      <x:c r="G76" t="str">
        <x:f>PROPER(TRIM('Raw_Data'!G76))</x:f>
        <x:v>Partner</x:v>
      </x:c>
      <x:c r="H76" s="60" t="n">
        <x:f>'Raw_Data'!H76</x:f>
        <x:v>3316</x:v>
      </x:c>
      <x:c r="I76" s="60" t="n">
        <x:f>'Raw_Data'!I76</x:f>
        <x:v>444.84</x:v>
      </x:c>
      <x:c r="J76" s="32" t="n">
        <x:f>'Raw_Data'!J76</x:f>
        <x:v>0.654</x:v>
      </x:c>
      <x:c r="K76" s="32" t="n">
        <x:f>'Raw_Data'!K76</x:f>
        <x:v>0.513</x:v>
      </x:c>
      <x:c r="L76" t="n">
        <x:f>'Raw_Data'!L76</x:f>
        <x:v>0</x:v>
      </x:c>
      <x:c r="M76" t="n">
        <x:f>IF('Raw_Data'!M76="",Assumptions!$B$15,'Raw_Data'!M76)</x:f>
        <x:v>8</x:v>
      </x:c>
      <x:c r="N76" s="32" t="n">
        <x:f>'Raw_Data'!N76</x:f>
        <x:v>0.032</x:v>
      </x:c>
      <x:c r="O76" t="str">
        <x:f>IF(OR(D76&lt;620,L76&gt;=2,J76&gt;0.9),"High",IF(OR(D76&lt;700,L76=1,J76&gt;0.75),"Medium","Low"))</x:f>
        <x:v>High</x:v>
      </x:c>
      <x:c r="P76" s="30" t="n">
        <x:f>XLOOKUP(F76,Assumptions!$A$4:$A$6,Assumptions!$B$4:$B$6)</x:f>
        <x:v>0</x:v>
      </x:c>
      <x:c r="Q76" s="32" t="n">
        <x:f>XLOOKUP(F76,Assumptions!$A$4:$A$6,Assumptions!$C$4:$C$6)</x:f>
        <x:v>0.229</x:v>
      </x:c>
      <x:c r="R76" s="32" t="n">
        <x:f>XLOOKUP(F76,Assumptions!$A$4:$A$6,Assumptions!$D$4:$D$6)</x:f>
        <x:v>0.015</x:v>
      </x:c>
      <x:c r="S76" s="32" t="n">
        <x:f>XLOOKUP(F76,Assumptions!$A$4:$A$6,Assumptions!$E$4:$E$6)</x:f>
        <x:v>0.0075</x:v>
      </x:c>
      <x:c r="T76" s="32" t="n">
        <x:f>XLOOKUP(O76,Assumptions!$H$4:$H$6,Assumptions!$I$4:$I$6)</x:f>
        <x:v>0.045</x:v>
      </x:c>
      <x:c r="U76" s="30" t="n">
        <x:f>XLOOKUP(F76,Assumptions!$A$4:$A$6,Assumptions!$F$4:$F$6)</x:f>
        <x:v>60</x:v>
      </x:c>
      <x:c r="V76" s="60" t="n">
        <x:f>I76*12</x:f>
        <x:v>5338.08</x:v>
      </x:c>
      <x:c r="W76" s="60" t="n">
        <x:f>H76*J76*(1-K76)*Q76</x:f>
        <x:v>241.85591527200003</x:v>
      </x:c>
      <x:c r="X76" s="60" t="n">
        <x:f>V76*R76</x:f>
        <x:v>80.07119999999999</x:v>
      </x:c>
      <x:c r="Y76" s="60" t="n">
        <x:f>V76*S76</x:f>
        <x:v>40.035599999999995</x:v>
      </x:c>
      <x:c r="Z76" s="60" t="n">
        <x:f>H76*J76*T76</x:f>
        <x:v>97.58988000000001</x:v>
      </x:c>
      <x:c r="AA76" s="60" t="n">
        <x:f>P76+W76+X76-Y76-Z76-U76</x:f>
        <x:v>124.30163527200006</x:v>
      </x:c>
      <x:c r="AB76" s="32" t="n">
        <x:f>IFERROR(AA76/(P76+W76+X76),0)</x:f>
        <x:v>0.38611732089412887</x:v>
      </x:c>
      <x:c r="AC76" t="n">
        <x:f>IF(O76="High",0,IF(I76&gt;=1800,3,IF(I76&gt;=900,2,1))+IF(K76&gt;=0.9,2,IF(K76&gt;=0.75,1,0))+IF(J76&lt;=0.7,2,IF(J76&lt;=0.85,1,0))+IF(M76&gt;=8,1,0))</x:f>
        <x:v>0</x:v>
      </x:c>
      <x:c r="AD76" t="str">
        <x:f>IF(AND(O76&lt;&gt;"High",AC76&gt;=Assumptions!$B$10,AA76&gt;0),"Priority Growth",IF(AND(O76="Low",AA76&gt;0),"Maintain","Watch"))</x:f>
        <x:v>Watch</x:v>
      </x:c>
      <x:c r="AE76" s="60" t="n">
        <x:f>MAX(AA76,0)*N76</x:f>
        <x:v>3.9776523287040018</x:v>
      </x:c>
      <x:c r="AF76" t="str">
        <x:f>IF(AND(AA76&gt;=Assumptions!$B$11,O76&lt;&gt;"High",OR(N76&gt;=Assumptions!$B$12,M76&lt;=6)),"High","Standard")</x:f>
        <x:v>Standard</x:v>
      </x:c>
    </x:row>
    <x:row r="77">
      <x:c r="A77" t="str">
        <x:f>'Raw_Data'!A77</x:f>
        <x:v>C00076</x:v>
      </x:c>
      <x:c r="B77" t="n">
        <x:f>'Raw_Data'!B77</x:f>
        <x:v>41</x:v>
      </x:c>
      <x:c r="C77" s="30" t="n">
        <x:f>'Raw_Data'!C77</x:f>
        <x:v>100154</x:v>
      </x:c>
      <x:c r="D77" t="n">
        <x:f>'Raw_Data'!D77</x:f>
        <x:v>520</x:v>
      </x:c>
      <x:c r="E77" t="n">
        <x:f>'Raw_Data'!E77</x:f>
        <x:v>43</x:v>
      </x:c>
      <x:c r="F77" t="str">
        <x:f>PROPER(TRIM('Raw_Data'!F77))</x:f>
        <x:v>Classic</x:v>
      </x:c>
      <x:c r="G77" t="str">
        <x:f>PROPER(TRIM('Raw_Data'!G77))</x:f>
        <x:v>Digital</x:v>
      </x:c>
      <x:c r="H77" s="60" t="n">
        <x:f>'Raw_Data'!H77</x:f>
        <x:v>1081</x:v>
      </x:c>
      <x:c r="I77" s="60" t="n">
        <x:f>'Raw_Data'!I77</x:f>
        <x:v>150</x:v>
      </x:c>
      <x:c r="J77" s="32" t="n">
        <x:f>'Raw_Data'!J77</x:f>
        <x:v>0.567</x:v>
      </x:c>
      <x:c r="K77" s="32" t="n">
        <x:f>'Raw_Data'!K77</x:f>
        <x:v>0.473</x:v>
      </x:c>
      <x:c r="L77" t="n">
        <x:f>'Raw_Data'!L77</x:f>
        <x:v>1</x:v>
      </x:c>
      <x:c r="M77" t="n">
        <x:f>IF('Raw_Data'!M77="",Assumptions!$B$15,'Raw_Data'!M77)</x:f>
        <x:v>4</x:v>
      </x:c>
      <x:c r="N77" s="32" t="n">
        <x:f>'Raw_Data'!N77</x:f>
        <x:v>0.279</x:v>
      </x:c>
      <x:c r="O77" t="str">
        <x:f>IF(OR(D77&lt;620,L77&gt;=2,J77&gt;0.9),"High",IF(OR(D77&lt;700,L77=1,J77&gt;0.75),"Medium","Low"))</x:f>
        <x:v>High</x:v>
      </x:c>
      <x:c r="P77" s="30" t="n">
        <x:f>XLOOKUP(F77,Assumptions!$A$4:$A$6,Assumptions!$B$4:$B$6)</x:f>
        <x:v>0</x:v>
      </x:c>
      <x:c r="Q77" s="32" t="n">
        <x:f>XLOOKUP(F77,Assumptions!$A$4:$A$6,Assumptions!$C$4:$C$6)</x:f>
        <x:v>0.229</x:v>
      </x:c>
      <x:c r="R77" s="32" t="n">
        <x:f>XLOOKUP(F77,Assumptions!$A$4:$A$6,Assumptions!$D$4:$D$6)</x:f>
        <x:v>0.015</x:v>
      </x:c>
      <x:c r="S77" s="32" t="n">
        <x:f>XLOOKUP(F77,Assumptions!$A$4:$A$6,Assumptions!$E$4:$E$6)</x:f>
        <x:v>0.0075</x:v>
      </x:c>
      <x:c r="T77" s="32" t="n">
        <x:f>XLOOKUP(O77,Assumptions!$H$4:$H$6,Assumptions!$I$4:$I$6)</x:f>
        <x:v>0.045</x:v>
      </x:c>
      <x:c r="U77" s="30" t="n">
        <x:f>XLOOKUP(F77,Assumptions!$A$4:$A$6,Assumptions!$F$4:$F$6)</x:f>
        <x:v>60</x:v>
      </x:c>
      <x:c r="V77" s="60" t="n">
        <x:f>I77*12</x:f>
        <x:v>1800</x:v>
      </x:c>
      <x:c r="W77" s="60" t="n">
        <x:f>H77*J77*(1-K77)*Q77</x:f>
        <x:v>73.96986914099999</x:v>
      </x:c>
      <x:c r="X77" s="60" t="n">
        <x:f>V77*R77</x:f>
        <x:v>27</x:v>
      </x:c>
      <x:c r="Y77" s="60" t="n">
        <x:f>V77*S77</x:f>
        <x:v>13.5</x:v>
      </x:c>
      <x:c r="Z77" s="60" t="n">
        <x:f>H77*J77*T77</x:f>
        <x:v>27.581714999999996</x:v>
      </x:c>
      <x:c r="AA77" s="60" t="n">
        <x:f>P77+W77+X77-Y77-Z77-U77</x:f>
        <x:v>-0.11184585900000599</x:v>
      </x:c>
      <x:c r="AB77" s="32" t="n">
        <x:f>IFERROR(AA77/(P77+W77+X77),0)</x:f>
        <x:v>-0.001107715202084873</x:v>
      </x:c>
      <x:c r="AC77" t="n">
        <x:f>IF(O77="High",0,IF(I77&gt;=1800,3,IF(I77&gt;=900,2,1))+IF(K77&gt;=0.9,2,IF(K77&gt;=0.75,1,0))+IF(J77&lt;=0.7,2,IF(J77&lt;=0.85,1,0))+IF(M77&gt;=8,1,0))</x:f>
        <x:v>0</x:v>
      </x:c>
      <x:c r="AD77" t="str">
        <x:f>IF(AND(O77&lt;&gt;"High",AC77&gt;=Assumptions!$B$10,AA77&gt;0),"Priority Growth",IF(AND(O77="Low",AA77&gt;0),"Maintain","Watch"))</x:f>
        <x:v>Watch</x:v>
      </x:c>
      <x:c r="AE77" s="60" t="n">
        <x:f>MAX(AA77,0)*N77</x:f>
        <x:v>0</x:v>
      </x:c>
      <x:c r="AF77" t="str">
        <x:f>IF(AND(AA77&gt;=Assumptions!$B$11,O77&lt;&gt;"High",OR(N77&gt;=Assumptions!$B$12,M77&lt;=6)),"High","Standard")</x:f>
        <x:v>Standard</x:v>
      </x:c>
    </x:row>
    <x:row r="78">
      <x:c r="A78" t="str">
        <x:f>'Raw_Data'!A78</x:f>
        <x:v>C00077</x:v>
      </x:c>
      <x:c r="B78" t="n">
        <x:f>'Raw_Data'!B78</x:f>
        <x:v>61</x:v>
      </x:c>
      <x:c r="C78" s="30" t="n">
        <x:f>'Raw_Data'!C78</x:f>
        <x:v>119979</x:v>
      </x:c>
      <x:c r="D78" t="n">
        <x:f>'Raw_Data'!D78</x:f>
        <x:v>677</x:v>
      </x:c>
      <x:c r="E78" t="n">
        <x:f>'Raw_Data'!E78</x:f>
        <x:v>44</x:v>
      </x:c>
      <x:c r="F78" t="str">
        <x:f>PROPER(TRIM('Raw_Data'!F78))</x:f>
        <x:v>Platinum</x:v>
      </x:c>
      <x:c r="G78" t="str">
        <x:f>PROPER(TRIM('Raw_Data'!G78))</x:f>
        <x:v>Direct Mail</x:v>
      </x:c>
      <x:c r="H78" s="60" t="n">
        <x:f>'Raw_Data'!H78</x:f>
        <x:v>24678</x:v>
      </x:c>
      <x:c r="I78" s="60" t="n">
        <x:f>'Raw_Data'!I78</x:f>
        <x:v>3278.95</x:v>
      </x:c>
      <x:c r="J78" s="32" t="n">
        <x:f>'Raw_Data'!J78</x:f>
        <x:v>0.478</x:v>
      </x:c>
      <x:c r="K78" s="32" t="n">
        <x:f>'Raw_Data'!K78</x:f>
        <x:v>0.694</x:v>
      </x:c>
      <x:c r="L78" t="n">
        <x:f>'Raw_Data'!L78</x:f>
        <x:v>0</x:v>
      </x:c>
      <x:c r="M78" t="n">
        <x:f>IF('Raw_Data'!M78="",Assumptions!$B$15,'Raw_Data'!M78)</x:f>
        <x:v>8</x:v>
      </x:c>
      <x:c r="N78" s="32" t="n">
        <x:f>'Raw_Data'!N78</x:f>
        <x:v>0.102</x:v>
      </x:c>
      <x:c r="O78" t="str">
        <x:f>IF(OR(D78&lt;620,L78&gt;=2,J78&gt;0.9),"High",IF(OR(D78&lt;700,L78=1,J78&gt;0.75),"Medium","Low"))</x:f>
        <x:v>Medium</x:v>
      </x:c>
      <x:c r="P78" s="30" t="n">
        <x:f>XLOOKUP(F78,Assumptions!$A$4:$A$6,Assumptions!$B$4:$B$6)</x:f>
        <x:v>195</x:v>
      </x:c>
      <x:c r="Q78" s="32" t="n">
        <x:f>XLOOKUP(F78,Assumptions!$A$4:$A$6,Assumptions!$C$4:$C$6)</x:f>
        <x:v>0.199</x:v>
      </x:c>
      <x:c r="R78" s="32" t="n">
        <x:f>XLOOKUP(F78,Assumptions!$A$4:$A$6,Assumptions!$D$4:$D$6)</x:f>
        <x:v>0.017</x:v>
      </x:c>
      <x:c r="S78" s="32" t="n">
        <x:f>XLOOKUP(F78,Assumptions!$A$4:$A$6,Assumptions!$E$4:$E$6)</x:f>
        <x:v>0.013</x:v>
      </x:c>
      <x:c r="T78" s="32" t="n">
        <x:f>XLOOKUP(O78,Assumptions!$H$4:$H$6,Assumptions!$I$4:$I$6)</x:f>
        <x:v>0.012</x:v>
      </x:c>
      <x:c r="U78" s="30" t="n">
        <x:f>XLOOKUP(F78,Assumptions!$A$4:$A$6,Assumptions!$F$4:$F$6)</x:f>
        <x:v>140</x:v>
      </x:c>
      <x:c r="V78" s="60" t="n">
        <x:f>I78*12</x:f>
        <x:v>39347.399999999994</x:v>
      </x:c>
      <x:c r="W78" s="60" t="n">
        <x:f>H78*J78*(1-K78)*Q78</x:f>
        <x:v>718.310739096</x:v>
      </x:c>
      <x:c r="X78" s="60" t="n">
        <x:f>V78*R78</x:f>
        <x:v>668.9058</x:v>
      </x:c>
      <x:c r="Y78" s="60" t="n">
        <x:f>V78*S78</x:f>
        <x:v>511.5161999999999</x:v>
      </x:c>
      <x:c r="Z78" s="60" t="n">
        <x:f>H78*J78*T78</x:f>
        <x:v>141.55300799999998</x:v>
      </x:c>
      <x:c r="AA78" s="60" t="n">
        <x:f>P78+W78+X78-Y78-Z78-U78</x:f>
        <x:v>789.1473310959999</x:v>
      </x:c>
      <x:c r="AB78" s="32" t="n">
        <x:f>IFERROR(AA78/(P78+W78+X78),0)</x:f>
        <x:v>0.4987606383806856</x:v>
      </x:c>
      <x:c r="AC78" t="n">
        <x:f>IF(O78="High",0,IF(I78&gt;=1800,3,IF(I78&gt;=900,2,1))+IF(K78&gt;=0.9,2,IF(K78&gt;=0.75,1,0))+IF(J78&lt;=0.7,2,IF(J78&lt;=0.85,1,0))+IF(M78&gt;=8,1,0))</x:f>
        <x:v>6</x:v>
      </x:c>
      <x:c r="AD78" t="str">
        <x:f>IF(AND(O78&lt;&gt;"High",AC78&gt;=Assumptions!$B$10,AA78&gt;0),"Priority Growth",IF(AND(O78="Low",AA78&gt;0),"Maintain","Watch"))</x:f>
        <x:v>Priority Growth</x:v>
      </x:c>
      <x:c r="AE78" s="60" t="n">
        <x:f>MAX(AA78,0)*N78</x:f>
        <x:v>80.49302777179199</x:v>
      </x:c>
      <x:c r="AF78" t="str">
        <x:f>IF(AND(AA78&gt;=Assumptions!$B$11,O78&lt;&gt;"High",OR(N78&gt;=Assumptions!$B$12,M78&lt;=6)),"High","Standard")</x:f>
        <x:v>Standard</x:v>
      </x:c>
    </x:row>
    <x:row r="79">
      <x:c r="A79" t="str">
        <x:f>'Raw_Data'!A79</x:f>
        <x:v>C00078</x:v>
      </x:c>
      <x:c r="B79" t="n">
        <x:f>'Raw_Data'!B79</x:f>
        <x:v>54</x:v>
      </x:c>
      <x:c r="C79" s="30" t="n">
        <x:f>'Raw_Data'!C79</x:f>
        <x:v>101902</x:v>
      </x:c>
      <x:c r="D79" t="n">
        <x:f>'Raw_Data'!D79</x:f>
        <x:v>644</x:v>
      </x:c>
      <x:c r="E79" t="n">
        <x:f>'Raw_Data'!E79</x:f>
        <x:v>16</x:v>
      </x:c>
      <x:c r="F79" t="str">
        <x:f>PROPER(TRIM('Raw_Data'!F79))</x:f>
        <x:v>Gold</x:v>
      </x:c>
      <x:c r="G79" t="str">
        <x:f>PROPER(TRIM('Raw_Data'!G79))</x:f>
        <x:v>Branch</x:v>
      </x:c>
      <x:c r="H79" s="60" t="n">
        <x:f>'Raw_Data'!H79</x:f>
        <x:v>12492</x:v>
      </x:c>
      <x:c r="I79" s="60" t="n">
        <x:f>'Raw_Data'!I79</x:f>
        <x:v>1387.88</x:v>
      </x:c>
      <x:c r="J79" s="32" t="n">
        <x:f>'Raw_Data'!J79</x:f>
        <x:v>0.403</x:v>
      </x:c>
      <x:c r="K79" s="32" t="n">
        <x:f>'Raw_Data'!K79</x:f>
        <x:v>0.693</x:v>
      </x:c>
      <x:c r="L79" t="n">
        <x:f>'Raw_Data'!L79</x:f>
        <x:v>0</x:v>
      </x:c>
      <x:c r="M79" t="n">
        <x:f>IF('Raw_Data'!M79="",Assumptions!$B$15,'Raw_Data'!M79)</x:f>
        <x:v>8</x:v>
      </x:c>
      <x:c r="N79" s="32" t="n">
        <x:f>'Raw_Data'!N79</x:f>
        <x:v>0.05</x:v>
      </x:c>
      <x:c r="O79" t="str">
        <x:f>IF(OR(D79&lt;620,L79&gt;=2,J79&gt;0.9),"High",IF(OR(D79&lt;700,L79=1,J79&gt;0.75),"Medium","Low"))</x:f>
        <x:v>Medium</x:v>
      </x:c>
      <x:c r="P79" s="30" t="n">
        <x:f>XLOOKUP(F79,Assumptions!$A$4:$A$6,Assumptions!$B$4:$B$6)</x:f>
        <x:v>95</x:v>
      </x:c>
      <x:c r="Q79" s="32" t="n">
        <x:f>XLOOKUP(F79,Assumptions!$A$4:$A$6,Assumptions!$C$4:$C$6)</x:f>
        <x:v>0.219</x:v>
      </x:c>
      <x:c r="R79" s="32" t="n">
        <x:f>XLOOKUP(F79,Assumptions!$A$4:$A$6,Assumptions!$D$4:$D$6)</x:f>
        <x:v>0.016</x:v>
      </x:c>
      <x:c r="S79" s="32" t="n">
        <x:f>XLOOKUP(F79,Assumptions!$A$4:$A$6,Assumptions!$E$4:$E$6)</x:f>
        <x:v>0.01</x:v>
      </x:c>
      <x:c r="T79" s="32" t="n">
        <x:f>XLOOKUP(O79,Assumptions!$H$4:$H$6,Assumptions!$I$4:$I$6)</x:f>
        <x:v>0.012</x:v>
      </x:c>
      <x:c r="U79" s="30" t="n">
        <x:f>XLOOKUP(F79,Assumptions!$A$4:$A$6,Assumptions!$F$4:$F$6)</x:f>
        <x:v>90</x:v>
      </x:c>
      <x:c r="V79" s="60" t="n">
        <x:f>I79*12</x:f>
        <x:v>16654.56</x:v>
      </x:c>
      <x:c r="W79" s="60" t="n">
        <x:f>H79*J79*(1-K79)*Q79</x:f>
        <x:v>338.46947830800013</x:v>
      </x:c>
      <x:c r="X79" s="60" t="n">
        <x:f>V79*R79</x:f>
        <x:v>266.47296</x:v>
      </x:c>
      <x:c r="Y79" s="60" t="n">
        <x:f>V79*S79</x:f>
        <x:v>166.5456</x:v>
      </x:c>
      <x:c r="Z79" s="60" t="n">
        <x:f>H79*J79*T79</x:f>
        <x:v>60.41131200000001</x:v>
      </x:c>
      <x:c r="AA79" s="60" t="n">
        <x:f>P79+W79+X79-Y79-Z79-U79</x:f>
        <x:v>382.98552630800015</x:v>
      </x:c>
      <x:c r="AB79" s="32" t="n">
        <x:f>IFERROR(AA79/(P79+W79+X79),0)</x:f>
        <x:v>0.5471671745376762</x:v>
      </x:c>
      <x:c r="AC79" t="n">
        <x:f>IF(O79="High",0,IF(I79&gt;=1800,3,IF(I79&gt;=900,2,1))+IF(K79&gt;=0.9,2,IF(K79&gt;=0.75,1,0))+IF(J79&lt;=0.7,2,IF(J79&lt;=0.85,1,0))+IF(M79&gt;=8,1,0))</x:f>
        <x:v>5</x:v>
      </x:c>
      <x:c r="AD79" t="str">
        <x:f>IF(AND(O79&lt;&gt;"High",AC79&gt;=Assumptions!$B$10,AA79&gt;0),"Priority Growth",IF(AND(O79="Low",AA79&gt;0),"Maintain","Watch"))</x:f>
        <x:v>Watch</x:v>
      </x:c>
      <x:c r="AE79" s="60" t="n">
        <x:f>MAX(AA79,0)*N79</x:f>
        <x:v>19.14927631540001</x:v>
      </x:c>
      <x:c r="AF79" t="str">
        <x:f>IF(AND(AA79&gt;=Assumptions!$B$11,O79&lt;&gt;"High",OR(N79&gt;=Assumptions!$B$12,M79&lt;=6)),"High","Standard")</x:f>
        <x:v>Standard</x:v>
      </x:c>
    </x:row>
    <x:row r="80">
      <x:c r="A80" t="str">
        <x:f>'Raw_Data'!A80</x:f>
        <x:v>C00079</x:v>
      </x:c>
      <x:c r="B80" t="n">
        <x:f>'Raw_Data'!B80</x:f>
        <x:v>29</x:v>
      </x:c>
      <x:c r="C80" s="30" t="n">
        <x:f>'Raw_Data'!C80</x:f>
        <x:v>57215</x:v>
      </x:c>
      <x:c r="D80" t="n">
        <x:f>'Raw_Data'!D80</x:f>
        <x:v>602</x:v>
      </x:c>
      <x:c r="E80" t="n">
        <x:f>'Raw_Data'!E80</x:f>
        <x:v>11</x:v>
      </x:c>
      <x:c r="F80" t="str">
        <x:f>PROPER(TRIM('Raw_Data'!F80))</x:f>
        <x:v>Classic</x:v>
      </x:c>
      <x:c r="G80" t="str">
        <x:f>PROPER(TRIM('Raw_Data'!G80))</x:f>
        <x:v>Digital</x:v>
      </x:c>
      <x:c r="H80" s="60" t="n">
        <x:f>'Raw_Data'!H80</x:f>
        <x:v>2648</x:v>
      </x:c>
      <x:c r="I80" s="60" t="n">
        <x:f>'Raw_Data'!I80</x:f>
        <x:v>910.8</x:v>
      </x:c>
      <x:c r="J80" s="32" t="n">
        <x:f>'Raw_Data'!J80</x:f>
        <x:v>0.345</x:v>
      </x:c>
      <x:c r="K80" s="32" t="n">
        <x:f>'Raw_Data'!K80</x:f>
        <x:v>0.496</x:v>
      </x:c>
      <x:c r="L80" t="n">
        <x:f>'Raw_Data'!L80</x:f>
        <x:v>0</x:v>
      </x:c>
      <x:c r="M80" t="n">
        <x:f>IF('Raw_Data'!M80="",Assumptions!$B$15,'Raw_Data'!M80)</x:f>
        <x:v>8</x:v>
      </x:c>
      <x:c r="N80" s="32" t="n">
        <x:f>'Raw_Data'!N80</x:f>
        <x:v>0.063</x:v>
      </x:c>
      <x:c r="O80" t="str">
        <x:f>IF(OR(D80&lt;620,L80&gt;=2,J80&gt;0.9),"High",IF(OR(D80&lt;700,L80=1,J80&gt;0.75),"Medium","Low"))</x:f>
        <x:v>High</x:v>
      </x:c>
      <x:c r="P80" s="30" t="n">
        <x:f>XLOOKUP(F80,Assumptions!$A$4:$A$6,Assumptions!$B$4:$B$6)</x:f>
        <x:v>0</x:v>
      </x:c>
      <x:c r="Q80" s="32" t="n">
        <x:f>XLOOKUP(F80,Assumptions!$A$4:$A$6,Assumptions!$C$4:$C$6)</x:f>
        <x:v>0.229</x:v>
      </x:c>
      <x:c r="R80" s="32" t="n">
        <x:f>XLOOKUP(F80,Assumptions!$A$4:$A$6,Assumptions!$D$4:$D$6)</x:f>
        <x:v>0.015</x:v>
      </x:c>
      <x:c r="S80" s="32" t="n">
        <x:f>XLOOKUP(F80,Assumptions!$A$4:$A$6,Assumptions!$E$4:$E$6)</x:f>
        <x:v>0.0075</x:v>
      </x:c>
      <x:c r="T80" s="32" t="n">
        <x:f>XLOOKUP(O80,Assumptions!$H$4:$H$6,Assumptions!$I$4:$I$6)</x:f>
        <x:v>0.045</x:v>
      </x:c>
      <x:c r="U80" s="30" t="n">
        <x:f>XLOOKUP(F80,Assumptions!$A$4:$A$6,Assumptions!$F$4:$F$6)</x:f>
        <x:v>60</x:v>
      </x:c>
      <x:c r="V80" s="60" t="n">
        <x:f>I80*12</x:f>
        <x:v>10929.599999999999</x:v>
      </x:c>
      <x:c r="W80" s="60" t="n">
        <x:f>H80*J80*(1-K80)*Q80</x:f>
        <x:v>105.43944096</x:v>
      </x:c>
      <x:c r="X80" s="60" t="n">
        <x:f>V80*R80</x:f>
        <x:v>163.94399999999996</x:v>
      </x:c>
      <x:c r="Y80" s="60" t="n">
        <x:f>V80*S80</x:f>
        <x:v>81.97199999999998</x:v>
      </x:c>
      <x:c r="Z80" s="60" t="n">
        <x:f>H80*J80*T80</x:f>
        <x:v>41.1102</x:v>
      </x:c>
      <x:c r="AA80" s="60" t="n">
        <x:f>P80+W80+X80-Y80-Z80-U80</x:f>
        <x:v>86.30124096</x:v>
      </x:c>
      <x:c r="AB80" s="32" t="n">
        <x:f>IFERROR(AA80/(P80+W80+X80),0)</x:f>
        <x:v>0.32036579773592927</x:v>
      </x:c>
      <x:c r="AC80" t="n">
        <x:f>IF(O80="High",0,IF(I80&gt;=1800,3,IF(I80&gt;=900,2,1))+IF(K80&gt;=0.9,2,IF(K80&gt;=0.75,1,0))+IF(J80&lt;=0.7,2,IF(J80&lt;=0.85,1,0))+IF(M80&gt;=8,1,0))</x:f>
        <x:v>0</x:v>
      </x:c>
      <x:c r="AD80" t="str">
        <x:f>IF(AND(O80&lt;&gt;"High",AC80&gt;=Assumptions!$B$10,AA80&gt;0),"Priority Growth",IF(AND(O80="Low",AA80&gt;0),"Maintain","Watch"))</x:f>
        <x:v>Watch</x:v>
      </x:c>
      <x:c r="AE80" s="60" t="n">
        <x:f>MAX(AA80,0)*N80</x:f>
        <x:v>5.43697818048</x:v>
      </x:c>
      <x:c r="AF80" t="str">
        <x:f>IF(AND(AA80&gt;=Assumptions!$B$11,O80&lt;&gt;"High",OR(N80&gt;=Assumptions!$B$12,M80&lt;=6)),"High","Standard")</x:f>
        <x:v>Standard</x:v>
      </x:c>
    </x:row>
    <x:row r="81">
      <x:c r="A81" t="str">
        <x:f>'Raw_Data'!A81</x:f>
        <x:v>C00080</x:v>
      </x:c>
      <x:c r="B81" t="n">
        <x:f>'Raw_Data'!B81</x:f>
        <x:v>34</x:v>
      </x:c>
      <x:c r="C81" s="30" t="n">
        <x:f>'Raw_Data'!C81</x:f>
        <x:v>43281</x:v>
      </x:c>
      <x:c r="D81" t="n">
        <x:f>'Raw_Data'!D81</x:f>
        <x:v>574</x:v>
      </x:c>
      <x:c r="E81" t="n">
        <x:f>'Raw_Data'!E81</x:f>
        <x:v>32</x:v>
      </x:c>
      <x:c r="F81" t="str">
        <x:f>PROPER(TRIM('Raw_Data'!F81))</x:f>
        <x:v>Classic</x:v>
      </x:c>
      <x:c r="G81" t="str">
        <x:f>PROPER(TRIM('Raw_Data'!G81))</x:f>
        <x:v>Digital</x:v>
      </x:c>
      <x:c r="H81" s="60" t="n">
        <x:f>'Raw_Data'!H81</x:f>
        <x:v>1000</x:v>
      </x:c>
      <x:c r="I81" s="60" t="n">
        <x:f>'Raw_Data'!I81</x:f>
        <x:v>150</x:v>
      </x:c>
      <x:c r="J81" s="32" t="n">
        <x:f>'Raw_Data'!J81</x:f>
        <x:v>0.469</x:v>
      </x:c>
      <x:c r="K81" s="32" t="n">
        <x:f>'Raw_Data'!K81</x:f>
        <x:v>0.598</x:v>
      </x:c>
      <x:c r="L81" t="n">
        <x:f>'Raw_Data'!L81</x:f>
        <x:v>0</x:v>
      </x:c>
      <x:c r="M81" t="n">
        <x:f>IF('Raw_Data'!M81="",Assumptions!$B$15,'Raw_Data'!M81)</x:f>
        <x:v>9</x:v>
      </x:c>
      <x:c r="N81" s="32" t="n">
        <x:f>'Raw_Data'!N81</x:f>
        <x:v>0.02</x:v>
      </x:c>
      <x:c r="O81" t="str">
        <x:f>IF(OR(D81&lt;620,L81&gt;=2,J81&gt;0.9),"High",IF(OR(D81&lt;700,L81=1,J81&gt;0.75),"Medium","Low"))</x:f>
        <x:v>High</x:v>
      </x:c>
      <x:c r="P81" s="30" t="n">
        <x:f>XLOOKUP(F81,Assumptions!$A$4:$A$6,Assumptions!$B$4:$B$6)</x:f>
        <x:v>0</x:v>
      </x:c>
      <x:c r="Q81" s="32" t="n">
        <x:f>XLOOKUP(F81,Assumptions!$A$4:$A$6,Assumptions!$C$4:$C$6)</x:f>
        <x:v>0.229</x:v>
      </x:c>
      <x:c r="R81" s="32" t="n">
        <x:f>XLOOKUP(F81,Assumptions!$A$4:$A$6,Assumptions!$D$4:$D$6)</x:f>
        <x:v>0.015</x:v>
      </x:c>
      <x:c r="S81" s="32" t="n">
        <x:f>XLOOKUP(F81,Assumptions!$A$4:$A$6,Assumptions!$E$4:$E$6)</x:f>
        <x:v>0.0075</x:v>
      </x:c>
      <x:c r="T81" s="32" t="n">
        <x:f>XLOOKUP(O81,Assumptions!$H$4:$H$6,Assumptions!$I$4:$I$6)</x:f>
        <x:v>0.045</x:v>
      </x:c>
      <x:c r="U81" s="30" t="n">
        <x:f>XLOOKUP(F81,Assumptions!$A$4:$A$6,Assumptions!$F$4:$F$6)</x:f>
        <x:v>60</x:v>
      </x:c>
      <x:c r="V81" s="60" t="n">
        <x:f>I81*12</x:f>
        <x:v>1800</x:v>
      </x:c>
      <x:c r="W81" s="60" t="n">
        <x:f>H81*J81*(1-K81)*Q81</x:f>
        <x:v>43.175202000000006</x:v>
      </x:c>
      <x:c r="X81" s="60" t="n">
        <x:f>V81*R81</x:f>
        <x:v>27</x:v>
      </x:c>
      <x:c r="Y81" s="60" t="n">
        <x:f>V81*S81</x:f>
        <x:v>13.5</x:v>
      </x:c>
      <x:c r="Z81" s="60" t="n">
        <x:f>H81*J81*T81</x:f>
        <x:v>21.105</x:v>
      </x:c>
      <x:c r="AA81" s="60" t="n">
        <x:f>P81+W81+X81-Y81-Z81-U81</x:f>
        <x:v>-24.42979799999999</x:v>
      </x:c>
      <x:c r="AB81" s="32" t="n">
        <x:f>IFERROR(AA81/(P81+W81+X81),0)</x:f>
        <x:v>-0.34812579520611836</x:v>
      </x:c>
      <x:c r="AC81" t="n">
        <x:f>IF(O81="High",0,IF(I81&gt;=1800,3,IF(I81&gt;=900,2,1))+IF(K81&gt;=0.9,2,IF(K81&gt;=0.75,1,0))+IF(J81&lt;=0.7,2,IF(J81&lt;=0.85,1,0))+IF(M81&gt;=8,1,0))</x:f>
        <x:v>0</x:v>
      </x:c>
      <x:c r="AD81" t="str">
        <x:f>IF(AND(O81&lt;&gt;"High",AC81&gt;=Assumptions!$B$10,AA81&gt;0),"Priority Growth",IF(AND(O81="Low",AA81&gt;0),"Maintain","Watch"))</x:f>
        <x:v>Watch</x:v>
      </x:c>
      <x:c r="AE81" s="60" t="n">
        <x:f>MAX(AA81,0)*N81</x:f>
        <x:v>0</x:v>
      </x:c>
      <x:c r="AF81" t="str">
        <x:f>IF(AND(AA81&gt;=Assumptions!$B$11,O81&lt;&gt;"High",OR(N81&gt;=Assumptions!$B$12,M81&lt;=6)),"High","Standard")</x:f>
        <x:v>Standard</x:v>
      </x:c>
    </x:row>
    <x:row r="82">
      <x:c r="A82" t="str">
        <x:f>'Raw_Data'!A82</x:f>
        <x:v>C00081</x:v>
      </x:c>
      <x:c r="B82" t="n">
        <x:f>'Raw_Data'!B82</x:f>
        <x:v>28</x:v>
      </x:c>
      <x:c r="C82" s="30" t="n">
        <x:f>'Raw_Data'!C82</x:f>
        <x:v>63381</x:v>
      </x:c>
      <x:c r="D82" t="n">
        <x:f>'Raw_Data'!D82</x:f>
        <x:v>628</x:v>
      </x:c>
      <x:c r="E82" t="n">
        <x:f>'Raw_Data'!E82</x:f>
        <x:v>31</x:v>
      </x:c>
      <x:c r="F82" t="str">
        <x:f>PROPER(TRIM('Raw_Data'!F82))</x:f>
        <x:v>Classic</x:v>
      </x:c>
      <x:c r="G82" t="str">
        <x:f>PROPER(TRIM('Raw_Data'!G82))</x:f>
        <x:v>Direct Mail</x:v>
      </x:c>
      <x:c r="H82" s="60" t="n">
        <x:f>'Raw_Data'!H82</x:f>
        <x:v>1000</x:v>
      </x:c>
      <x:c r="I82" s="60" t="n">
        <x:f>'Raw_Data'!I82</x:f>
        <x:v>150</x:v>
      </x:c>
      <x:c r="J82" s="32" t="n">
        <x:f>'Raw_Data'!J82</x:f>
        <x:v>0.282</x:v>
      </x:c>
      <x:c r="K82" s="32" t="n">
        <x:f>'Raw_Data'!K82</x:f>
        <x:v>0.715</x:v>
      </x:c>
      <x:c r="L82" t="n">
        <x:f>'Raw_Data'!L82</x:f>
        <x:v>0</x:v>
      </x:c>
      <x:c r="M82" t="n">
        <x:f>IF('Raw_Data'!M82="",Assumptions!$B$15,'Raw_Data'!M82)</x:f>
        <x:v>6</x:v>
      </x:c>
      <x:c r="N82" s="32" t="n">
        <x:f>'Raw_Data'!N82</x:f>
        <x:v>0.161</x:v>
      </x:c>
      <x:c r="O82" t="str">
        <x:f>IF(OR(D82&lt;620,L82&gt;=2,J82&gt;0.9),"High",IF(OR(D82&lt;700,L82=1,J82&gt;0.75),"Medium","Low"))</x:f>
        <x:v>Medium</x:v>
      </x:c>
      <x:c r="P82" s="30" t="n">
        <x:f>XLOOKUP(F82,Assumptions!$A$4:$A$6,Assumptions!$B$4:$B$6)</x:f>
        <x:v>0</x:v>
      </x:c>
      <x:c r="Q82" s="32" t="n">
        <x:f>XLOOKUP(F82,Assumptions!$A$4:$A$6,Assumptions!$C$4:$C$6)</x:f>
        <x:v>0.229</x:v>
      </x:c>
      <x:c r="R82" s="32" t="n">
        <x:f>XLOOKUP(F82,Assumptions!$A$4:$A$6,Assumptions!$D$4:$D$6)</x:f>
        <x:v>0.015</x:v>
      </x:c>
      <x:c r="S82" s="32" t="n">
        <x:f>XLOOKUP(F82,Assumptions!$A$4:$A$6,Assumptions!$E$4:$E$6)</x:f>
        <x:v>0.0075</x:v>
      </x:c>
      <x:c r="T82" s="32" t="n">
        <x:f>XLOOKUP(O82,Assumptions!$H$4:$H$6,Assumptions!$I$4:$I$6)</x:f>
        <x:v>0.012</x:v>
      </x:c>
      <x:c r="U82" s="30" t="n">
        <x:f>XLOOKUP(F82,Assumptions!$A$4:$A$6,Assumptions!$F$4:$F$6)</x:f>
        <x:v>60</x:v>
      </x:c>
      <x:c r="V82" s="60" t="n">
        <x:f>I82*12</x:f>
        <x:v>1800</x:v>
      </x:c>
      <x:c r="W82" s="60" t="n">
        <x:f>H82*J82*(1-K82)*Q82</x:f>
        <x:v>18.40473</x:v>
      </x:c>
      <x:c r="X82" s="60" t="n">
        <x:f>V82*R82</x:f>
        <x:v>27</x:v>
      </x:c>
      <x:c r="Y82" s="60" t="n">
        <x:f>V82*S82</x:f>
        <x:v>13.5</x:v>
      </x:c>
      <x:c r="Z82" s="60" t="n">
        <x:f>H82*J82*T82</x:f>
        <x:v>3.384</x:v>
      </x:c>
      <x:c r="AA82" s="60" t="n">
        <x:f>P82+W82+X82-Y82-Z82-U82</x:f>
        <x:v>-31.47927</x:v>
      </x:c>
      <x:c r="AB82" s="32" t="n">
        <x:f>IFERROR(AA82/(P82+W82+X82),0)</x:f>
        <x:v>-0.6933037593219913</x:v>
      </x:c>
      <x:c r="AC82" t="n">
        <x:f>IF(O82="High",0,IF(I82&gt;=1800,3,IF(I82&gt;=900,2,1))+IF(K82&gt;=0.9,2,IF(K82&gt;=0.75,1,0))+IF(J82&lt;=0.7,2,IF(J82&lt;=0.85,1,0))+IF(M82&gt;=8,1,0))</x:f>
        <x:v>3</x:v>
      </x:c>
      <x:c r="AD82" t="str">
        <x:f>IF(AND(O82&lt;&gt;"High",AC82&gt;=Assumptions!$B$10,AA82&gt;0),"Priority Growth",IF(AND(O82="Low",AA82&gt;0),"Maintain","Watch"))</x:f>
        <x:v>Watch</x:v>
      </x:c>
      <x:c r="AE82" s="60" t="n">
        <x:f>MAX(AA82,0)*N82</x:f>
        <x:v>0</x:v>
      </x:c>
      <x:c r="AF82" t="str">
        <x:f>IF(AND(AA82&gt;=Assumptions!$B$11,O82&lt;&gt;"High",OR(N82&gt;=Assumptions!$B$12,M82&lt;=6)),"High","Standard")</x:f>
        <x:v>Standard</x:v>
      </x:c>
    </x:row>
    <x:row r="83">
      <x:c r="A83" t="str">
        <x:f>'Raw_Data'!A83</x:f>
        <x:v>C00082</x:v>
      </x:c>
      <x:c r="B83" t="n">
        <x:f>'Raw_Data'!B83</x:f>
        <x:v>52</x:v>
      </x:c>
      <x:c r="C83" s="30" t="n">
        <x:f>'Raw_Data'!C83</x:f>
        <x:v>31182</x:v>
      </x:c>
      <x:c r="D83" t="n">
        <x:f>'Raw_Data'!D83</x:f>
        <x:v>775</x:v>
      </x:c>
      <x:c r="E83" t="n">
        <x:f>'Raw_Data'!E83</x:f>
        <x:v>82</x:v>
      </x:c>
      <x:c r="F83" t="str">
        <x:f>PROPER(TRIM('Raw_Data'!F83))</x:f>
        <x:v>Gold</x:v>
      </x:c>
      <x:c r="G83" t="str">
        <x:f>PROPER(TRIM('Raw_Data'!G83))</x:f>
        <x:v>Direct Mail</x:v>
      </x:c>
      <x:c r="H83" s="60" t="n">
        <x:f>'Raw_Data'!H83</x:f>
        <x:v>6679</x:v>
      </x:c>
      <x:c r="I83" s="60" t="n">
        <x:f>'Raw_Data'!I83</x:f>
        <x:v>939.84</x:v>
      </x:c>
      <x:c r="J83" s="32" t="n">
        <x:f>'Raw_Data'!J83</x:f>
        <x:v>0.278</x:v>
      </x:c>
      <x:c r="K83" s="32" t="n">
        <x:f>'Raw_Data'!K83</x:f>
        <x:v>0.811</x:v>
      </x:c>
      <x:c r="L83" t="n">
        <x:f>'Raw_Data'!L83</x:f>
        <x:v>0</x:v>
      </x:c>
      <x:c r="M83" t="n">
        <x:f>IF('Raw_Data'!M83="",Assumptions!$B$15,'Raw_Data'!M83)</x:f>
        <x:v>8</x:v>
      </x:c>
      <x:c r="N83" s="32" t="n">
        <x:f>'Raw_Data'!N83</x:f>
        <x:v>0.02</x:v>
      </x:c>
      <x:c r="O83" t="str">
        <x:f>IF(OR(D83&lt;620,L83&gt;=2,J83&gt;0.9),"High",IF(OR(D83&lt;700,L83=1,J83&gt;0.75),"Medium","Low"))</x:f>
        <x:v>Low</x:v>
      </x:c>
      <x:c r="P83" s="30" t="n">
        <x:f>XLOOKUP(F83,Assumptions!$A$4:$A$6,Assumptions!$B$4:$B$6)</x:f>
        <x:v>95</x:v>
      </x:c>
      <x:c r="Q83" s="32" t="n">
        <x:f>XLOOKUP(F83,Assumptions!$A$4:$A$6,Assumptions!$C$4:$C$6)</x:f>
        <x:v>0.219</x:v>
      </x:c>
      <x:c r="R83" s="32" t="n">
        <x:f>XLOOKUP(F83,Assumptions!$A$4:$A$6,Assumptions!$D$4:$D$6)</x:f>
        <x:v>0.016</x:v>
      </x:c>
      <x:c r="S83" s="32" t="n">
        <x:f>XLOOKUP(F83,Assumptions!$A$4:$A$6,Assumptions!$E$4:$E$6)</x:f>
        <x:v>0.01</x:v>
      </x:c>
      <x:c r="T83" s="32" t="n">
        <x:f>XLOOKUP(O83,Assumptions!$H$4:$H$6,Assumptions!$I$4:$I$6)</x:f>
        <x:v>0.0035</x:v>
      </x:c>
      <x:c r="U83" s="30" t="n">
        <x:f>XLOOKUP(F83,Assumptions!$A$4:$A$6,Assumptions!$F$4:$F$6)</x:f>
        <x:v>90</x:v>
      </x:c>
      <x:c r="V83" s="60" t="n">
        <x:f>I83*12</x:f>
        <x:v>11278.08</x:v>
      </x:c>
      <x:c r="W83" s="60" t="n">
        <x:f>H83*J83*(1-K83)*Q83</x:f>
        <x:v>76.85323594199998</x:v>
      </x:c>
      <x:c r="X83" s="60" t="n">
        <x:f>V83*R83</x:f>
        <x:v>180.44928000000002</x:v>
      </x:c>
      <x:c r="Y83" s="60" t="n">
        <x:f>V83*S83</x:f>
        <x:v>112.7808</x:v>
      </x:c>
      <x:c r="Z83" s="60" t="n">
        <x:f>H83*J83*T83</x:f>
        <x:v>6.498667000000001</x:v>
      </x:c>
      <x:c r="AA83" s="60" t="n">
        <x:f>P83+W83+X83-Y83-Z83-U83</x:f>
        <x:v>143.023048942</x:v>
      </x:c>
      <x:c r="AB83" s="32" t="n">
        <x:f>IFERROR(AA83/(P83+W83+X83),0)</x:f>
        <x:v>0.40596658402957886</x:v>
      </x:c>
      <x:c r="AC83" t="n">
        <x:f>IF(O83="High",0,IF(I83&gt;=1800,3,IF(I83&gt;=900,2,1))+IF(K83&gt;=0.9,2,IF(K83&gt;=0.75,1,0))+IF(J83&lt;=0.7,2,IF(J83&lt;=0.85,1,0))+IF(M83&gt;=8,1,0))</x:f>
        <x:v>6</x:v>
      </x:c>
      <x:c r="AD83" t="str">
        <x:f>IF(AND(O83&lt;&gt;"High",AC83&gt;=Assumptions!$B$10,AA83&gt;0),"Priority Growth",IF(AND(O83="Low",AA83&gt;0),"Maintain","Watch"))</x:f>
        <x:v>Priority Growth</x:v>
      </x:c>
      <x:c r="AE83" s="60" t="n">
        <x:f>MAX(AA83,0)*N83</x:f>
        <x:v>2.86046097884</x:v>
      </x:c>
      <x:c r="AF83" t="str">
        <x:f>IF(AND(AA83&gt;=Assumptions!$B$11,O83&lt;&gt;"High",OR(N83&gt;=Assumptions!$B$12,M83&lt;=6)),"High","Standard")</x:f>
        <x:v>Standard</x:v>
      </x:c>
    </x:row>
    <x:row r="84">
      <x:c r="A84" t="str">
        <x:f>'Raw_Data'!A84</x:f>
        <x:v>C00083</x:v>
      </x:c>
      <x:c r="B84" t="n">
        <x:f>'Raw_Data'!B84</x:f>
        <x:v>24</x:v>
      </x:c>
      <x:c r="C84" s="30" t="n">
        <x:f>'Raw_Data'!C84</x:f>
        <x:v>75068</x:v>
      </x:c>
      <x:c r="D84" t="n">
        <x:f>'Raw_Data'!D84</x:f>
        <x:v>626</x:v>
      </x:c>
      <x:c r="E84" t="n">
        <x:f>'Raw_Data'!E84</x:f>
        <x:v>34</x:v>
      </x:c>
      <x:c r="F84" t="str">
        <x:f>PROPER(TRIM('Raw_Data'!F84))</x:f>
        <x:v>Classic</x:v>
      </x:c>
      <x:c r="G84" t="str">
        <x:f>PROPER(TRIM('Raw_Data'!G84))</x:f>
        <x:v>Partner</x:v>
      </x:c>
      <x:c r="H84" s="60" t="n">
        <x:f>'Raw_Data'!H84</x:f>
        <x:v>6156</x:v>
      </x:c>
      <x:c r="I84" s="60" t="n">
        <x:f>'Raw_Data'!I84</x:f>
        <x:v>715.21</x:v>
      </x:c>
      <x:c r="J84" s="32" t="n">
        <x:f>'Raw_Data'!J84</x:f>
        <x:v>0.406</x:v>
      </x:c>
      <x:c r="K84" s="32" t="n">
        <x:f>'Raw_Data'!K84</x:f>
        <x:v>0.655</x:v>
      </x:c>
      <x:c r="L84" t="n">
        <x:f>'Raw_Data'!L84</x:f>
        <x:v>0</x:v>
      </x:c>
      <x:c r="M84" t="n">
        <x:f>IF('Raw_Data'!M84="",Assumptions!$B$15,'Raw_Data'!M84)</x:f>
        <x:v>6</x:v>
      </x:c>
      <x:c r="N84" s="32" t="n">
        <x:f>'Raw_Data'!N84</x:f>
        <x:v>0.184</x:v>
      </x:c>
      <x:c r="O84" t="str">
        <x:f>IF(OR(D84&lt;620,L84&gt;=2,J84&gt;0.9),"High",IF(OR(D84&lt;700,L84=1,J84&gt;0.75),"Medium","Low"))</x:f>
        <x:v>Medium</x:v>
      </x:c>
      <x:c r="P84" s="30" t="n">
        <x:f>XLOOKUP(F84,Assumptions!$A$4:$A$6,Assumptions!$B$4:$B$6)</x:f>
        <x:v>0</x:v>
      </x:c>
      <x:c r="Q84" s="32" t="n">
        <x:f>XLOOKUP(F84,Assumptions!$A$4:$A$6,Assumptions!$C$4:$C$6)</x:f>
        <x:v>0.229</x:v>
      </x:c>
      <x:c r="R84" s="32" t="n">
        <x:f>XLOOKUP(F84,Assumptions!$A$4:$A$6,Assumptions!$D$4:$D$6)</x:f>
        <x:v>0.015</x:v>
      </x:c>
      <x:c r="S84" s="32" t="n">
        <x:f>XLOOKUP(F84,Assumptions!$A$4:$A$6,Assumptions!$E$4:$E$6)</x:f>
        <x:v>0.0075</x:v>
      </x:c>
      <x:c r="T84" s="32" t="n">
        <x:f>XLOOKUP(O84,Assumptions!$H$4:$H$6,Assumptions!$I$4:$I$6)</x:f>
        <x:v>0.012</x:v>
      </x:c>
      <x:c r="U84" s="30" t="n">
        <x:f>XLOOKUP(F84,Assumptions!$A$4:$A$6,Assumptions!$F$4:$F$6)</x:f>
        <x:v>60</x:v>
      </x:c>
      <x:c r="V84" s="60" t="n">
        <x:f>I84*12</x:f>
        <x:v>8582.52</x:v>
      </x:c>
      <x:c r="W84" s="60" t="n">
        <x:f>H84*J84*(1-K84)*Q84</x:f>
        <x:v>197.46004068000002</x:v>
      </x:c>
      <x:c r="X84" s="60" t="n">
        <x:f>V84*R84</x:f>
        <x:v>128.7378</x:v>
      </x:c>
      <x:c r="Y84" s="60" t="n">
        <x:f>V84*S84</x:f>
        <x:v>64.3689</x:v>
      </x:c>
      <x:c r="Z84" s="60" t="n">
        <x:f>H84*J84*T84</x:f>
        <x:v>29.992032000000002</x:v>
      </x:c>
      <x:c r="AA84" s="60" t="n">
        <x:f>P84+W84+X84-Y84-Z84-U84</x:f>
        <x:v>171.83690868000002</x:v>
      </x:c>
      <x:c r="AB84" s="32" t="n">
        <x:f>IFERROR(AA84/(P84+W84+X84),0)</x:f>
        <x:v>0.5267873886650647</x:v>
      </x:c>
      <x:c r="AC84" t="n">
        <x:f>IF(O84="High",0,IF(I84&gt;=1800,3,IF(I84&gt;=900,2,1))+IF(K84&gt;=0.9,2,IF(K84&gt;=0.75,1,0))+IF(J84&lt;=0.7,2,IF(J84&lt;=0.85,1,0))+IF(M84&gt;=8,1,0))</x:f>
        <x:v>3</x:v>
      </x:c>
      <x:c r="AD84" t="str">
        <x:f>IF(AND(O84&lt;&gt;"High",AC84&gt;=Assumptions!$B$10,AA84&gt;0),"Priority Growth",IF(AND(O84="Low",AA84&gt;0),"Maintain","Watch"))</x:f>
        <x:v>Watch</x:v>
      </x:c>
      <x:c r="AE84" s="60" t="n">
        <x:f>MAX(AA84,0)*N84</x:f>
        <x:v>31.617991197120002</x:v>
      </x:c>
      <x:c r="AF84" t="str">
        <x:f>IF(AND(AA84&gt;=Assumptions!$B$11,O84&lt;&gt;"High",OR(N84&gt;=Assumptions!$B$12,M84&lt;=6)),"High","Standard")</x:f>
        <x:v>Standard</x:v>
      </x:c>
    </x:row>
    <x:row r="85">
      <x:c r="A85" t="str">
        <x:f>'Raw_Data'!A85</x:f>
        <x:v>C00084</x:v>
      </x:c>
      <x:c r="B85" t="n">
        <x:f>'Raw_Data'!B85</x:f>
        <x:v>33</x:v>
      </x:c>
      <x:c r="C85" s="30" t="n">
        <x:f>'Raw_Data'!C85</x:f>
        <x:v>38153</x:v>
      </x:c>
      <x:c r="D85" t="n">
        <x:f>'Raw_Data'!D85</x:f>
        <x:v>705</x:v>
      </x:c>
      <x:c r="E85" t="n">
        <x:f>'Raw_Data'!E85</x:f>
        <x:v>36</x:v>
      </x:c>
      <x:c r="F85" t="str">
        <x:f>PROPER(TRIM('Raw_Data'!F85))</x:f>
        <x:v>Classic</x:v>
      </x:c>
      <x:c r="G85" t="str">
        <x:f>PROPER(TRIM('Raw_Data'!G85))</x:f>
        <x:v>Digital</x:v>
      </x:c>
      <x:c r="H85" s="60" t="n">
        <x:f>'Raw_Data'!H85</x:f>
        <x:v>2274</x:v>
      </x:c>
      <x:c r="I85" s="60" t="n">
        <x:f>'Raw_Data'!I85</x:f>
        <x:v>296.27</x:v>
      </x:c>
      <x:c r="J85" s="32" t="n">
        <x:f>'Raw_Data'!J85</x:f>
        <x:v>0.301</x:v>
      </x:c>
      <x:c r="K85" s="32" t="n">
        <x:f>'Raw_Data'!K85</x:f>
        <x:v>0.826</x:v>
      </x:c>
      <x:c r="L85" t="n">
        <x:f>'Raw_Data'!L85</x:f>
        <x:v>0</x:v>
      </x:c>
      <x:c r="M85" t="n">
        <x:f>IF('Raw_Data'!M85="",Assumptions!$B$15,'Raw_Data'!M85)</x:f>
        <x:v>9</x:v>
      </x:c>
      <x:c r="N85" s="32" t="n">
        <x:f>'Raw_Data'!N85</x:f>
        <x:v>0.02</x:v>
      </x:c>
      <x:c r="O85" t="str">
        <x:f>IF(OR(D85&lt;620,L85&gt;=2,J85&gt;0.9),"High",IF(OR(D85&lt;700,L85=1,J85&gt;0.75),"Medium","Low"))</x:f>
        <x:v>Low</x:v>
      </x:c>
      <x:c r="P85" s="30" t="n">
        <x:f>XLOOKUP(F85,Assumptions!$A$4:$A$6,Assumptions!$B$4:$B$6)</x:f>
        <x:v>0</x:v>
      </x:c>
      <x:c r="Q85" s="32" t="n">
        <x:f>XLOOKUP(F85,Assumptions!$A$4:$A$6,Assumptions!$C$4:$C$6)</x:f>
        <x:v>0.229</x:v>
      </x:c>
      <x:c r="R85" s="32" t="n">
        <x:f>XLOOKUP(F85,Assumptions!$A$4:$A$6,Assumptions!$D$4:$D$6)</x:f>
        <x:v>0.015</x:v>
      </x:c>
      <x:c r="S85" s="32" t="n">
        <x:f>XLOOKUP(F85,Assumptions!$A$4:$A$6,Assumptions!$E$4:$E$6)</x:f>
        <x:v>0.0075</x:v>
      </x:c>
      <x:c r="T85" s="32" t="n">
        <x:f>XLOOKUP(O85,Assumptions!$H$4:$H$6,Assumptions!$I$4:$I$6)</x:f>
        <x:v>0.0035</x:v>
      </x:c>
      <x:c r="U85" s="30" t="n">
        <x:f>XLOOKUP(F85,Assumptions!$A$4:$A$6,Assumptions!$F$4:$F$6)</x:f>
        <x:v>60</x:v>
      </x:c>
      <x:c r="V85" s="60" t="n">
        <x:f>I85*12</x:f>
        <x:v>3555.24</x:v>
      </x:c>
      <x:c r="W85" s="60" t="n">
        <x:f>H85*J85*(1-K85)*Q85</x:f>
        <x:v>27.273551004000005</x:v>
      </x:c>
      <x:c r="X85" s="60" t="n">
        <x:f>V85*R85</x:f>
        <x:v>53.328599999999994</x:v>
      </x:c>
      <x:c r="Y85" s="60" t="n">
        <x:f>V85*S85</x:f>
        <x:v>26.664299999999997</x:v>
      </x:c>
      <x:c r="Z85" s="60" t="n">
        <x:f>H85*J85*T85</x:f>
        <x:v>2.3956589999999998</x:v>
      </x:c>
      <x:c r="AA85" s="60" t="n">
        <x:f>P85+W85+X85-Y85-Z85-U85</x:f>
        <x:v>-8.457807995999993</x:v>
      </x:c>
      <x:c r="AB85" s="32" t="n">
        <x:f>IFERROR(AA85/(P85+W85+X85),0)</x:f>
        <x:v>-0.10493278269435093</x:v>
      </x:c>
      <x:c r="AC85" t="n">
        <x:f>IF(O85="High",0,IF(I85&gt;=1800,3,IF(I85&gt;=900,2,1))+IF(K85&gt;=0.9,2,IF(K85&gt;=0.75,1,0))+IF(J85&lt;=0.7,2,IF(J85&lt;=0.85,1,0))+IF(M85&gt;=8,1,0))</x:f>
        <x:v>5</x:v>
      </x:c>
      <x:c r="AD85" t="str">
        <x:f>IF(AND(O85&lt;&gt;"High",AC85&gt;=Assumptions!$B$10,AA85&gt;0),"Priority Growth",IF(AND(O85="Low",AA85&gt;0),"Maintain","Watch"))</x:f>
        <x:v>Watch</x:v>
      </x:c>
      <x:c r="AE85" s="60" t="n">
        <x:f>MAX(AA85,0)*N85</x:f>
        <x:v>0</x:v>
      </x:c>
      <x:c r="AF85" t="str">
        <x:f>IF(AND(AA85&gt;=Assumptions!$B$11,O85&lt;&gt;"High",OR(N85&gt;=Assumptions!$B$12,M85&lt;=6)),"High","Standard")</x:f>
        <x:v>Standard</x:v>
      </x:c>
    </x:row>
    <x:row r="86">
      <x:c r="A86" t="str">
        <x:f>'Raw_Data'!A86</x:f>
        <x:v>C00085</x:v>
      </x:c>
      <x:c r="B86" t="n">
        <x:f>'Raw_Data'!B86</x:f>
        <x:v>33</x:v>
      </x:c>
      <x:c r="C86" s="30" t="n">
        <x:f>'Raw_Data'!C86</x:f>
        <x:v>133327</x:v>
      </x:c>
      <x:c r="D86" t="n">
        <x:f>'Raw_Data'!D86</x:f>
        <x:v>644</x:v>
      </x:c>
      <x:c r="E86" t="n">
        <x:f>'Raw_Data'!E86</x:f>
        <x:v>116</x:v>
      </x:c>
      <x:c r="F86" t="str">
        <x:f>PROPER(TRIM('Raw_Data'!F86))</x:f>
        <x:v>Platinum</x:v>
      </x:c>
      <x:c r="G86" t="str">
        <x:f>PROPER(TRIM('Raw_Data'!G86))</x:f>
        <x:v>Partner</x:v>
      </x:c>
      <x:c r="H86" s="60" t="n">
        <x:f>'Raw_Data'!H86</x:f>
        <x:v>25276</x:v>
      </x:c>
      <x:c r="I86" s="60" t="n">
        <x:f>'Raw_Data'!I86</x:f>
        <x:v>2800.22</x:v>
      </x:c>
      <x:c r="J86" s="32" t="n">
        <x:f>'Raw_Data'!J86</x:f>
        <x:v>0.595</x:v>
      </x:c>
      <x:c r="K86" s="32" t="n">
        <x:f>'Raw_Data'!K86</x:f>
        <x:v>0.627</x:v>
      </x:c>
      <x:c r="L86" t="n">
        <x:f>'Raw_Data'!L86</x:f>
        <x:v>0</x:v>
      </x:c>
      <x:c r="M86" t="n">
        <x:f>IF('Raw_Data'!M86="",Assumptions!$B$15,'Raw_Data'!M86)</x:f>
        <x:v>6</x:v>
      </x:c>
      <x:c r="N86" s="32" t="n">
        <x:f>'Raw_Data'!N86</x:f>
        <x:v>0.168</x:v>
      </x:c>
      <x:c r="O86" t="str">
        <x:f>IF(OR(D86&lt;620,L86&gt;=2,J86&gt;0.9),"High",IF(OR(D86&lt;700,L86=1,J86&gt;0.75),"Medium","Low"))</x:f>
        <x:v>Medium</x:v>
      </x:c>
      <x:c r="P86" s="30" t="n">
        <x:f>XLOOKUP(F86,Assumptions!$A$4:$A$6,Assumptions!$B$4:$B$6)</x:f>
        <x:v>195</x:v>
      </x:c>
      <x:c r="Q86" s="32" t="n">
        <x:f>XLOOKUP(F86,Assumptions!$A$4:$A$6,Assumptions!$C$4:$C$6)</x:f>
        <x:v>0.199</x:v>
      </x:c>
      <x:c r="R86" s="32" t="n">
        <x:f>XLOOKUP(F86,Assumptions!$A$4:$A$6,Assumptions!$D$4:$D$6)</x:f>
        <x:v>0.017</x:v>
      </x:c>
      <x:c r="S86" s="32" t="n">
        <x:f>XLOOKUP(F86,Assumptions!$A$4:$A$6,Assumptions!$E$4:$E$6)</x:f>
        <x:v>0.013</x:v>
      </x:c>
      <x:c r="T86" s="32" t="n">
        <x:f>XLOOKUP(O86,Assumptions!$H$4:$H$6,Assumptions!$I$4:$I$6)</x:f>
        <x:v>0.012</x:v>
      </x:c>
      <x:c r="U86" s="30" t="n">
        <x:f>XLOOKUP(F86,Assumptions!$A$4:$A$6,Assumptions!$F$4:$F$6)</x:f>
        <x:v>140</x:v>
      </x:c>
      <x:c r="V86" s="60" t="n">
        <x:f>I86*12</x:f>
        <x:v>33602.64</x:v>
      </x:c>
      <x:c r="W86" s="60" t="n">
        <x:f>H86*J86*(1-K86)*Q86</x:f>
        <x:v>1116.3161829399999</x:v>
      </x:c>
      <x:c r="X86" s="60" t="n">
        <x:f>V86*R86</x:f>
        <x:v>571.2448800000001</x:v>
      </x:c>
      <x:c r="Y86" s="60" t="n">
        <x:f>V86*S86</x:f>
        <x:v>436.83432</x:v>
      </x:c>
      <x:c r="Z86" s="60" t="n">
        <x:f>H86*J86*T86</x:f>
        <x:v>180.47064</x:v>
      </x:c>
      <x:c r="AA86" s="60" t="n">
        <x:f>P86+W86+X86-Y86-Z86-U86</x:f>
        <x:v>1125.25610294</x:v>
      </x:c>
      <x:c r="AB86" s="32" t="n">
        <x:f>IFERROR(AA86/(P86+W86+X86),0)</x:f>
        <x:v>0.597726217274825</x:v>
      </x:c>
      <x:c r="AC86" t="n">
        <x:f>IF(O86="High",0,IF(I86&gt;=1800,3,IF(I86&gt;=900,2,1))+IF(K86&gt;=0.9,2,IF(K86&gt;=0.75,1,0))+IF(J86&lt;=0.7,2,IF(J86&lt;=0.85,1,0))+IF(M86&gt;=8,1,0))</x:f>
        <x:v>5</x:v>
      </x:c>
      <x:c r="AD86" t="str">
        <x:f>IF(AND(O86&lt;&gt;"High",AC86&gt;=Assumptions!$B$10,AA86&gt;0),"Priority Growth",IF(AND(O86="Low",AA86&gt;0),"Maintain","Watch"))</x:f>
        <x:v>Watch</x:v>
      </x:c>
      <x:c r="AE86" s="60" t="n">
        <x:f>MAX(AA86,0)*N86</x:f>
        <x:v>189.04302529391998</x:v>
      </x:c>
      <x:c r="AF86" t="str">
        <x:f>IF(AND(AA86&gt;=Assumptions!$B$11,O86&lt;&gt;"High",OR(N86&gt;=Assumptions!$B$12,M86&lt;=6)),"High","Standard")</x:f>
        <x:v>High</x:v>
      </x:c>
    </x:row>
    <x:row r="87">
      <x:c r="A87" t="str">
        <x:f>'Raw_Data'!A87</x:f>
        <x:v>C00086</x:v>
      </x:c>
      <x:c r="B87" t="n">
        <x:f>'Raw_Data'!B87</x:f>
        <x:v>41</x:v>
      </x:c>
      <x:c r="C87" s="30" t="n">
        <x:f>'Raw_Data'!C87</x:f>
        <x:v>82783</x:v>
      </x:c>
      <x:c r="D87" t="n">
        <x:f>'Raw_Data'!D87</x:f>
        <x:v>682</x:v>
      </x:c>
      <x:c r="E87" t="n">
        <x:f>'Raw_Data'!E87</x:f>
        <x:v>28</x:v>
      </x:c>
      <x:c r="F87" t="str">
        <x:f>PROPER(TRIM('Raw_Data'!F87))</x:f>
        <x:v>Gold</x:v>
      </x:c>
      <x:c r="G87" t="str">
        <x:f>PROPER(TRIM('Raw_Data'!G87))</x:f>
        <x:v>Branch</x:v>
      </x:c>
      <x:c r="H87" s="60" t="n">
        <x:f>'Raw_Data'!H87</x:f>
        <x:v>13540</x:v>
      </x:c>
      <x:c r="I87" s="60" t="n">
        <x:f>'Raw_Data'!I87</x:f>
        <x:v>1481.86</x:v>
      </x:c>
      <x:c r="J87" s="32" t="n">
        <x:f>'Raw_Data'!J87</x:f>
        <x:v>0.469</x:v>
      </x:c>
      <x:c r="K87" s="32" t="n">
        <x:f>'Raw_Data'!K87</x:f>
        <x:v>0.82</x:v>
      </x:c>
      <x:c r="L87" t="n">
        <x:f>'Raw_Data'!L87</x:f>
        <x:v>0</x:v>
      </x:c>
      <x:c r="M87" t="n">
        <x:f>IF('Raw_Data'!M87="",Assumptions!$B$15,'Raw_Data'!M87)</x:f>
        <x:v>9</x:v>
      </x:c>
      <x:c r="N87" s="32" t="n">
        <x:f>'Raw_Data'!N87</x:f>
        <x:v>0.02</x:v>
      </x:c>
      <x:c r="O87" t="str">
        <x:f>IF(OR(D87&lt;620,L87&gt;=2,J87&gt;0.9),"High",IF(OR(D87&lt;700,L87=1,J87&gt;0.75),"Medium","Low"))</x:f>
        <x:v>Medium</x:v>
      </x:c>
      <x:c r="P87" s="30" t="n">
        <x:f>XLOOKUP(F87,Assumptions!$A$4:$A$6,Assumptions!$B$4:$B$6)</x:f>
        <x:v>95</x:v>
      </x:c>
      <x:c r="Q87" s="32" t="n">
        <x:f>XLOOKUP(F87,Assumptions!$A$4:$A$6,Assumptions!$C$4:$C$6)</x:f>
        <x:v>0.219</x:v>
      </x:c>
      <x:c r="R87" s="32" t="n">
        <x:f>XLOOKUP(F87,Assumptions!$A$4:$A$6,Assumptions!$D$4:$D$6)</x:f>
        <x:v>0.016</x:v>
      </x:c>
      <x:c r="S87" s="32" t="n">
        <x:f>XLOOKUP(F87,Assumptions!$A$4:$A$6,Assumptions!$E$4:$E$6)</x:f>
        <x:v>0.01</x:v>
      </x:c>
      <x:c r="T87" s="32" t="n">
        <x:f>XLOOKUP(O87,Assumptions!$H$4:$H$6,Assumptions!$I$4:$I$6)</x:f>
        <x:v>0.012</x:v>
      </x:c>
      <x:c r="U87" s="30" t="n">
        <x:f>XLOOKUP(F87,Assumptions!$A$4:$A$6,Assumptions!$F$4:$F$6)</x:f>
        <x:v>90</x:v>
      </x:c>
      <x:c r="V87" s="60" t="n">
        <x:f>I87*12</x:f>
        <x:v>17782.32</x:v>
      </x:c>
      <x:c r="W87" s="60" t="n">
        <x:f>H87*J87*(1-K87)*Q87</x:f>
        <x:v>250.3272492</x:v>
      </x:c>
      <x:c r="X87" s="60" t="n">
        <x:f>V87*R87</x:f>
        <x:v>284.51712</x:v>
      </x:c>
      <x:c r="Y87" s="60" t="n">
        <x:f>V87*S87</x:f>
        <x:v>177.8232</x:v>
      </x:c>
      <x:c r="Z87" s="60" t="n">
        <x:f>H87*J87*T87</x:f>
        <x:v>76.20312</x:v>
      </x:c>
      <x:c r="AA87" s="60" t="n">
        <x:f>P87+W87+X87-Y87-Z87-U87</x:f>
        <x:v>285.8180491999999</x:v>
      </x:c>
      <x:c r="AB87" s="32" t="n">
        <x:f>IFERROR(AA87/(P87+W87+X87),0)</x:f>
        <x:v>0.45379154466846017</x:v>
      </x:c>
      <x:c r="AC87" t="n">
        <x:f>IF(O87="High",0,IF(I87&gt;=1800,3,IF(I87&gt;=900,2,1))+IF(K87&gt;=0.9,2,IF(K87&gt;=0.75,1,0))+IF(J87&lt;=0.7,2,IF(J87&lt;=0.85,1,0))+IF(M87&gt;=8,1,0))</x:f>
        <x:v>6</x:v>
      </x:c>
      <x:c r="AD87" t="str">
        <x:f>IF(AND(O87&lt;&gt;"High",AC87&gt;=Assumptions!$B$10,AA87&gt;0),"Priority Growth",IF(AND(O87="Low",AA87&gt;0),"Maintain","Watch"))</x:f>
        <x:v>Priority Growth</x:v>
      </x:c>
      <x:c r="AE87" s="60" t="n">
        <x:f>MAX(AA87,0)*N87</x:f>
        <x:v>5.716360983999998</x:v>
      </x:c>
      <x:c r="AF87" t="str">
        <x:f>IF(AND(AA87&gt;=Assumptions!$B$11,O87&lt;&gt;"High",OR(N87&gt;=Assumptions!$B$12,M87&lt;=6)),"High","Standard")</x:f>
        <x:v>Standard</x:v>
      </x:c>
    </x:row>
    <x:row r="88">
      <x:c r="A88" t="str">
        <x:f>'Raw_Data'!A88</x:f>
        <x:v>C00087</x:v>
      </x:c>
      <x:c r="B88" t="n">
        <x:f>'Raw_Data'!B88</x:f>
        <x:v>42</x:v>
      </x:c>
      <x:c r="C88" s="30" t="n">
        <x:f>'Raw_Data'!C88</x:f>
        <x:v>72305</x:v>
      </x:c>
      <x:c r="D88" t="n">
        <x:f>'Raw_Data'!D88</x:f>
        <x:v>718</x:v>
      </x:c>
      <x:c r="E88" t="n">
        <x:f>'Raw_Data'!E88</x:f>
        <x:v>95</x:v>
      </x:c>
      <x:c r="F88" t="str">
        <x:f>PROPER(TRIM('Raw_Data'!F88))</x:f>
        <x:v>Gold</x:v>
      </x:c>
      <x:c r="G88" t="str">
        <x:f>PROPER(TRIM('Raw_Data'!G88))</x:f>
        <x:v>Digital</x:v>
      </x:c>
      <x:c r="H88" s="60" t="n">
        <x:f>'Raw_Data'!H88</x:f>
        <x:v>11039</x:v>
      </x:c>
      <x:c r="I88" s="60" t="n">
        <x:f>'Raw_Data'!I88</x:f>
        <x:v>1789.47</x:v>
      </x:c>
      <x:c r="J88" s="32" t="n">
        <x:f>'Raw_Data'!J88</x:f>
        <x:v>0.288</x:v>
      </x:c>
      <x:c r="K88" s="32" t="n">
        <x:f>'Raw_Data'!K88</x:f>
        <x:v>0.755</x:v>
      </x:c>
      <x:c r="L88" t="n">
        <x:f>'Raw_Data'!L88</x:f>
        <x:v>0</x:v>
      </x:c>
      <x:c r="M88" t="n">
        <x:f>IF('Raw_Data'!M88="",Assumptions!$B$15,'Raw_Data'!M88)</x:f>
        <x:v>9</x:v>
      </x:c>
      <x:c r="N88" s="32" t="n">
        <x:f>'Raw_Data'!N88</x:f>
        <x:v>0.038</x:v>
      </x:c>
      <x:c r="O88" t="str">
        <x:f>IF(OR(D88&lt;620,L88&gt;=2,J88&gt;0.9),"High",IF(OR(D88&lt;700,L88=1,J88&gt;0.75),"Medium","Low"))</x:f>
        <x:v>Low</x:v>
      </x:c>
      <x:c r="P88" s="30" t="n">
        <x:f>XLOOKUP(F88,Assumptions!$A$4:$A$6,Assumptions!$B$4:$B$6)</x:f>
        <x:v>95</x:v>
      </x:c>
      <x:c r="Q88" s="32" t="n">
        <x:f>XLOOKUP(F88,Assumptions!$A$4:$A$6,Assumptions!$C$4:$C$6)</x:f>
        <x:v>0.219</x:v>
      </x:c>
      <x:c r="R88" s="32" t="n">
        <x:f>XLOOKUP(F88,Assumptions!$A$4:$A$6,Assumptions!$D$4:$D$6)</x:f>
        <x:v>0.016</x:v>
      </x:c>
      <x:c r="S88" s="32" t="n">
        <x:f>XLOOKUP(F88,Assumptions!$A$4:$A$6,Assumptions!$E$4:$E$6)</x:f>
        <x:v>0.01</x:v>
      </x:c>
      <x:c r="T88" s="32" t="n">
        <x:f>XLOOKUP(O88,Assumptions!$H$4:$H$6,Assumptions!$I$4:$I$6)</x:f>
        <x:v>0.0035</x:v>
      </x:c>
      <x:c r="U88" s="30" t="n">
        <x:f>XLOOKUP(F88,Assumptions!$A$4:$A$6,Assumptions!$F$4:$F$6)</x:f>
        <x:v>90</x:v>
      </x:c>
      <x:c r="V88" s="60" t="n">
        <x:f>I88*12</x:f>
        <x:v>21473.64</x:v>
      </x:c>
      <x:c r="W88" s="60" t="n">
        <x:f>H88*J88*(1-K88)*Q88</x:f>
        <x:v>170.58169296</x:v>
      </x:c>
      <x:c r="X88" s="60" t="n">
        <x:f>V88*R88</x:f>
        <x:v>343.57824</x:v>
      </x:c>
      <x:c r="Y88" s="60" t="n">
        <x:f>V88*S88</x:f>
        <x:v>214.7364</x:v>
      </x:c>
      <x:c r="Z88" s="60" t="n">
        <x:f>H88*J88*T88</x:f>
        <x:v>11.127312</x:v>
      </x:c>
      <x:c r="AA88" s="60" t="n">
        <x:f>P88+W88+X88-Y88-Z88-U88</x:f>
        <x:v>293.29622095999997</x:v>
      </x:c>
      <x:c r="AB88" s="32" t="n">
        <x:f>IFERROR(AA88/(P88+W88+X88),0)</x:f>
        <x:v>0.4814765467827626</x:v>
      </x:c>
      <x:c r="AC88" t="n">
        <x:f>IF(O88="High",0,IF(I88&gt;=1800,3,IF(I88&gt;=900,2,1))+IF(K88&gt;=0.9,2,IF(K88&gt;=0.75,1,0))+IF(J88&lt;=0.7,2,IF(J88&lt;=0.85,1,0))+IF(M88&gt;=8,1,0))</x:f>
        <x:v>6</x:v>
      </x:c>
      <x:c r="AD88" t="str">
        <x:f>IF(AND(O88&lt;&gt;"High",AC88&gt;=Assumptions!$B$10,AA88&gt;0),"Priority Growth",IF(AND(O88="Low",AA88&gt;0),"Maintain","Watch"))</x:f>
        <x:v>Priority Growth</x:v>
      </x:c>
      <x:c r="AE88" s="60" t="n">
        <x:f>MAX(AA88,0)*N88</x:f>
        <x:v>11.145256396479999</x:v>
      </x:c>
      <x:c r="AF88" t="str">
        <x:f>IF(AND(AA88&gt;=Assumptions!$B$11,O88&lt;&gt;"High",OR(N88&gt;=Assumptions!$B$12,M88&lt;=6)),"High","Standard")</x:f>
        <x:v>Standard</x:v>
      </x:c>
    </x:row>
    <x:row r="89">
      <x:c r="A89" t="str">
        <x:f>'Raw_Data'!A89</x:f>
        <x:v>C00088</x:v>
      </x:c>
      <x:c r="B89" t="n">
        <x:f>'Raw_Data'!B89</x:f>
        <x:v>23</x:v>
      </x:c>
      <x:c r="C89" s="30" t="n">
        <x:f>'Raw_Data'!C89</x:f>
        <x:v>133514</x:v>
      </x:c>
      <x:c r="D89" t="n">
        <x:f>'Raw_Data'!D89</x:f>
        <x:v>666</x:v>
      </x:c>
      <x:c r="E89" t="n">
        <x:f>'Raw_Data'!E89</x:f>
        <x:v>19</x:v>
      </x:c>
      <x:c r="F89" t="str">
        <x:f>PROPER(TRIM('Raw_Data'!F89))</x:f>
        <x:v>Gold</x:v>
      </x:c>
      <x:c r="G89" t="str">
        <x:f>PROPER(TRIM('Raw_Data'!G89))</x:f>
        <x:v>Digital</x:v>
      </x:c>
      <x:c r="H89" s="60" t="n">
        <x:f>'Raw_Data'!H89</x:f>
        <x:v>19613</x:v>
      </x:c>
      <x:c r="I89" s="60" t="n">
        <x:f>'Raw_Data'!I89</x:f>
        <x:v>2552.62</x:v>
      </x:c>
      <x:c r="J89" s="32" t="n">
        <x:f>'Raw_Data'!J89</x:f>
        <x:v>0.611</x:v>
      </x:c>
      <x:c r="K89" s="32" t="n">
        <x:f>'Raw_Data'!K89</x:f>
        <x:v>0.776</x:v>
      </x:c>
      <x:c r="L89" t="n">
        <x:f>'Raw_Data'!L89</x:f>
        <x:v>0</x:v>
      </x:c>
      <x:c r="M89" t="n">
        <x:f>IF('Raw_Data'!M89="",Assumptions!$B$15,'Raw_Data'!M89)</x:f>
        <x:v>8</x:v>
      </x:c>
      <x:c r="N89" s="32" t="n">
        <x:f>'Raw_Data'!N89</x:f>
        <x:v>0.043</x:v>
      </x:c>
      <x:c r="O89" t="str">
        <x:f>IF(OR(D89&lt;620,L89&gt;=2,J89&gt;0.9),"High",IF(OR(D89&lt;700,L89=1,J89&gt;0.75),"Medium","Low"))</x:f>
        <x:v>Medium</x:v>
      </x:c>
      <x:c r="P89" s="30" t="n">
        <x:f>XLOOKUP(F89,Assumptions!$A$4:$A$6,Assumptions!$B$4:$B$6)</x:f>
        <x:v>95</x:v>
      </x:c>
      <x:c r="Q89" s="32" t="n">
        <x:f>XLOOKUP(F89,Assumptions!$A$4:$A$6,Assumptions!$C$4:$C$6)</x:f>
        <x:v>0.219</x:v>
      </x:c>
      <x:c r="R89" s="32" t="n">
        <x:f>XLOOKUP(F89,Assumptions!$A$4:$A$6,Assumptions!$D$4:$D$6)</x:f>
        <x:v>0.016</x:v>
      </x:c>
      <x:c r="S89" s="32" t="n">
        <x:f>XLOOKUP(F89,Assumptions!$A$4:$A$6,Assumptions!$E$4:$E$6)</x:f>
        <x:v>0.01</x:v>
      </x:c>
      <x:c r="T89" s="32" t="n">
        <x:f>XLOOKUP(O89,Assumptions!$H$4:$H$6,Assumptions!$I$4:$I$6)</x:f>
        <x:v>0.012</x:v>
      </x:c>
      <x:c r="U89" s="30" t="n">
        <x:f>XLOOKUP(F89,Assumptions!$A$4:$A$6,Assumptions!$F$4:$F$6)</x:f>
        <x:v>90</x:v>
      </x:c>
      <x:c r="V89" s="60" t="n">
        <x:f>I89*12</x:f>
        <x:v>30631.44</x:v>
      </x:c>
      <x:c r="W89" s="60" t="n">
        <x:f>H89*J89*(1-K89)*Q89</x:f>
        <x:v>587.864685408</x:v>
      </x:c>
      <x:c r="X89" s="60" t="n">
        <x:f>V89*R89</x:f>
        <x:v>490.10303999999996</x:v>
      </x:c>
      <x:c r="Y89" s="60" t="n">
        <x:f>V89*S89</x:f>
        <x:v>306.3144</x:v>
      </x:c>
      <x:c r="Z89" s="60" t="n">
        <x:f>H89*J89*T89</x:f>
        <x:v>143.802516</x:v>
      </x:c>
      <x:c r="AA89" s="60" t="n">
        <x:f>P89+W89+X89-Y89-Z89-U89</x:f>
        <x:v>632.850809408</x:v>
      </x:c>
      <x:c r="AB89" s="32" t="n">
        <x:f>IFERROR(AA89/(P89+W89+X89),0)</x:f>
        <x:v>0.5395296014541849</x:v>
      </x:c>
      <x:c r="AC89" t="n">
        <x:f>IF(O89="High",0,IF(I89&gt;=1800,3,IF(I89&gt;=900,2,1))+IF(K89&gt;=0.9,2,IF(K89&gt;=0.75,1,0))+IF(J89&lt;=0.7,2,IF(J89&lt;=0.85,1,0))+IF(M89&gt;=8,1,0))</x:f>
        <x:v>7</x:v>
      </x:c>
      <x:c r="AD89" t="str">
        <x:f>IF(AND(O89&lt;&gt;"High",AC89&gt;=Assumptions!$B$10,AA89&gt;0),"Priority Growth",IF(AND(O89="Low",AA89&gt;0),"Maintain","Watch"))</x:f>
        <x:v>Priority Growth</x:v>
      </x:c>
      <x:c r="AE89" s="60" t="n">
        <x:f>MAX(AA89,0)*N89</x:f>
        <x:v>27.212584804544</x:v>
      </x:c>
      <x:c r="AF89" t="str">
        <x:f>IF(AND(AA89&gt;=Assumptions!$B$11,O89&lt;&gt;"High",OR(N89&gt;=Assumptions!$B$12,M89&lt;=6)),"High","Standard")</x:f>
        <x:v>Standard</x:v>
      </x:c>
    </x:row>
    <x:row r="90">
      <x:c r="A90" t="str">
        <x:f>'Raw_Data'!A90</x:f>
        <x:v>C00089</x:v>
      </x:c>
      <x:c r="B90" t="n">
        <x:f>'Raw_Data'!B90</x:f>
        <x:v>33</x:v>
      </x:c>
      <x:c r="C90" s="30" t="n">
        <x:f>'Raw_Data'!C90</x:f>
        <x:v>102713</x:v>
      </x:c>
      <x:c r="D90" t="n">
        <x:f>'Raw_Data'!D90</x:f>
        <x:v>619</x:v>
      </x:c>
      <x:c r="E90" t="n">
        <x:f>'Raw_Data'!E90</x:f>
        <x:v>80</x:v>
      </x:c>
      <x:c r="F90" t="str">
        <x:f>PROPER(TRIM('Raw_Data'!F90))</x:f>
        <x:v>Gold</x:v>
      </x:c>
      <x:c r="G90" t="str">
        <x:f>PROPER(TRIM('Raw_Data'!G90))</x:f>
        <x:v>Digital</x:v>
      </x:c>
      <x:c r="H90" s="60" t="n">
        <x:f>'Raw_Data'!H90</x:f>
        <x:v>13372</x:v>
      </x:c>
      <x:c r="I90" s="60" t="n">
        <x:f>'Raw_Data'!I90</x:f>
        <x:v>1593.84</x:v>
      </x:c>
      <x:c r="J90" s="32" t="n">
        <x:f>'Raw_Data'!J90</x:f>
        <x:v>0.798</x:v>
      </x:c>
      <x:c r="K90" s="32" t="n">
        <x:f>'Raw_Data'!K90</x:f>
        <x:v>0.623</x:v>
      </x:c>
      <x:c r="L90" t="n">
        <x:f>'Raw_Data'!L90</x:f>
        <x:v>0</x:v>
      </x:c>
      <x:c r="M90" t="n">
        <x:f>IF('Raw_Data'!M90="",Assumptions!$B$15,'Raw_Data'!M90)</x:f>
        <x:v>9</x:v>
      </x:c>
      <x:c r="N90" s="32" t="n">
        <x:f>'Raw_Data'!N90</x:f>
        <x:v>0.02</x:v>
      </x:c>
      <x:c r="O90" t="str">
        <x:f>IF(OR(D90&lt;620,L90&gt;=2,J90&gt;0.9),"High",IF(OR(D90&lt;700,L90=1,J90&gt;0.75),"Medium","Low"))</x:f>
        <x:v>High</x:v>
      </x:c>
      <x:c r="P90" s="30" t="n">
        <x:f>XLOOKUP(F90,Assumptions!$A$4:$A$6,Assumptions!$B$4:$B$6)</x:f>
        <x:v>95</x:v>
      </x:c>
      <x:c r="Q90" s="32" t="n">
        <x:f>XLOOKUP(F90,Assumptions!$A$4:$A$6,Assumptions!$C$4:$C$6)</x:f>
        <x:v>0.219</x:v>
      </x:c>
      <x:c r="R90" s="32" t="n">
        <x:f>XLOOKUP(F90,Assumptions!$A$4:$A$6,Assumptions!$D$4:$D$6)</x:f>
        <x:v>0.016</x:v>
      </x:c>
      <x:c r="S90" s="32" t="n">
        <x:f>XLOOKUP(F90,Assumptions!$A$4:$A$6,Assumptions!$E$4:$E$6)</x:f>
        <x:v>0.01</x:v>
      </x:c>
      <x:c r="T90" s="32" t="n">
        <x:f>XLOOKUP(O90,Assumptions!$H$4:$H$6,Assumptions!$I$4:$I$6)</x:f>
        <x:v>0.045</x:v>
      </x:c>
      <x:c r="U90" s="30" t="n">
        <x:f>XLOOKUP(F90,Assumptions!$A$4:$A$6,Assumptions!$F$4:$F$6)</x:f>
        <x:v>90</x:v>
      </x:c>
      <x:c r="V90" s="60" t="n">
        <x:f>I90*12</x:f>
        <x:v>19126.079999999998</x:v>
      </x:c>
      <x:c r="W90" s="60" t="n">
        <x:f>H90*J90*(1-K90)*Q90</x:f>
        <x:v>881.017883928</x:v>
      </x:c>
      <x:c r="X90" s="60" t="n">
        <x:f>V90*R90</x:f>
        <x:v>306.01727999999997</x:v>
      </x:c>
      <x:c r="Y90" s="60" t="n">
        <x:f>V90*S90</x:f>
        <x:v>191.2608</x:v>
      </x:c>
      <x:c r="Z90" s="60" t="n">
        <x:f>H90*J90*T90</x:f>
        <x:v>480.18852</x:v>
      </x:c>
      <x:c r="AA90" s="60" t="n">
        <x:f>P90+W90+X90-Y90-Z90-U90</x:f>
        <x:v>520.585843928</x:v>
      </x:c>
      <x:c r="AB90" s="32" t="n">
        <x:f>IFERROR(AA90/(P90+W90+X90),0)</x:f>
        <x:v>0.40606206333138967</x:v>
      </x:c>
      <x:c r="AC90" t="n">
        <x:f>IF(O90="High",0,IF(I90&gt;=1800,3,IF(I90&gt;=900,2,1))+IF(K90&gt;=0.9,2,IF(K90&gt;=0.75,1,0))+IF(J90&lt;=0.7,2,IF(J90&lt;=0.85,1,0))+IF(M90&gt;=8,1,0))</x:f>
        <x:v>0</x:v>
      </x:c>
      <x:c r="AD90" t="str">
        <x:f>IF(AND(O90&lt;&gt;"High",AC90&gt;=Assumptions!$B$10,AA90&gt;0),"Priority Growth",IF(AND(O90="Low",AA90&gt;0),"Maintain","Watch"))</x:f>
        <x:v>Watch</x:v>
      </x:c>
      <x:c r="AE90" s="60" t="n">
        <x:f>MAX(AA90,0)*N90</x:f>
        <x:v>10.41171687856</x:v>
      </x:c>
      <x:c r="AF90" t="str">
        <x:f>IF(AND(AA90&gt;=Assumptions!$B$11,O90&lt;&gt;"High",OR(N90&gt;=Assumptions!$B$12,M90&lt;=6)),"High","Standard")</x:f>
        <x:v>Standard</x:v>
      </x:c>
    </x:row>
    <x:row r="91">
      <x:c r="A91" t="str">
        <x:f>'Raw_Data'!A91</x:f>
        <x:v>C00090</x:v>
      </x:c>
      <x:c r="B91" t="n">
        <x:f>'Raw_Data'!B91</x:f>
        <x:v>67</x:v>
      </x:c>
      <x:c r="C91" s="30" t="n">
        <x:f>'Raw_Data'!C91</x:f>
        <x:v>74979</x:v>
      </x:c>
      <x:c r="D91" t="n">
        <x:f>'Raw_Data'!D91</x:f>
        <x:v>676</x:v>
      </x:c>
      <x:c r="E91" t="n">
        <x:f>'Raw_Data'!E91</x:f>
        <x:v>45</x:v>
      </x:c>
      <x:c r="F91" t="str">
        <x:f>PROPER(TRIM('Raw_Data'!F91))</x:f>
        <x:v>Classic</x:v>
      </x:c>
      <x:c r="G91" t="str">
        <x:f>PROPER(TRIM('Raw_Data'!G91))</x:f>
        <x:v>Digital</x:v>
      </x:c>
      <x:c r="H91" s="60" t="n">
        <x:f>'Raw_Data'!H91</x:f>
        <x:v>9061</x:v>
      </x:c>
      <x:c r="I91" s="60" t="n">
        <x:f>'Raw_Data'!I91</x:f>
        <x:v>910.24</x:v>
      </x:c>
      <x:c r="J91" s="32" t="n">
        <x:f>'Raw_Data'!J91</x:f>
        <x:v>0.591</x:v>
      </x:c>
      <x:c r="K91" s="32" t="n">
        <x:f>'Raw_Data'!K91</x:f>
        <x:v>0.705</x:v>
      </x:c>
      <x:c r="L91" t="n">
        <x:f>'Raw_Data'!L91</x:f>
        <x:v>0</x:v>
      </x:c>
      <x:c r="M91" t="n">
        <x:f>IF('Raw_Data'!M91="",Assumptions!$B$15,'Raw_Data'!M91)</x:f>
        <x:v>7</x:v>
      </x:c>
      <x:c r="N91" s="32" t="n">
        <x:f>'Raw_Data'!N91</x:f>
        <x:v>0.166</x:v>
      </x:c>
      <x:c r="O91" t="str">
        <x:f>IF(OR(D91&lt;620,L91&gt;=2,J91&gt;0.9),"High",IF(OR(D91&lt;700,L91=1,J91&gt;0.75),"Medium","Low"))</x:f>
        <x:v>Medium</x:v>
      </x:c>
      <x:c r="P91" s="30" t="n">
        <x:f>XLOOKUP(F91,Assumptions!$A$4:$A$6,Assumptions!$B$4:$B$6)</x:f>
        <x:v>0</x:v>
      </x:c>
      <x:c r="Q91" s="32" t="n">
        <x:f>XLOOKUP(F91,Assumptions!$A$4:$A$6,Assumptions!$C$4:$C$6)</x:f>
        <x:v>0.229</x:v>
      </x:c>
      <x:c r="R91" s="32" t="n">
        <x:f>XLOOKUP(F91,Assumptions!$A$4:$A$6,Assumptions!$D$4:$D$6)</x:f>
        <x:v>0.015</x:v>
      </x:c>
      <x:c r="S91" s="32" t="n">
        <x:f>XLOOKUP(F91,Assumptions!$A$4:$A$6,Assumptions!$E$4:$E$6)</x:f>
        <x:v>0.0075</x:v>
      </x:c>
      <x:c r="T91" s="32" t="n">
        <x:f>XLOOKUP(O91,Assumptions!$H$4:$H$6,Assumptions!$I$4:$I$6)</x:f>
        <x:v>0.012</x:v>
      </x:c>
      <x:c r="U91" s="30" t="n">
        <x:f>XLOOKUP(F91,Assumptions!$A$4:$A$6,Assumptions!$F$4:$F$6)</x:f>
        <x:v>60</x:v>
      </x:c>
      <x:c r="V91" s="60" t="n">
        <x:f>I91*12</x:f>
        <x:v>10922.880000000001</x:v>
      </x:c>
      <x:c r="W91" s="60" t="n">
        <x:f>H91*J91*(1-K91)*Q91</x:f>
        <x:v>361.760470305</x:v>
      </x:c>
      <x:c r="X91" s="60" t="n">
        <x:f>V91*R91</x:f>
        <x:v>163.8432</x:v>
      </x:c>
      <x:c r="Y91" s="60" t="n">
        <x:f>V91*S91</x:f>
        <x:v>81.9216</x:v>
      </x:c>
      <x:c r="Z91" s="60" t="n">
        <x:f>H91*J91*T91</x:f>
        <x:v>64.260612</x:v>
      </x:c>
      <x:c r="AA91" s="60" t="n">
        <x:f>P91+W91+X91-Y91-Z91-U91</x:f>
        <x:v>319.42145830500004</x:v>
      </x:c>
      <x:c r="AB91" s="32" t="n">
        <x:f>IFERROR(AA91/(P91+W91+X91),0)</x:f>
        <x:v>0.6077230361036948</x:v>
      </x:c>
      <x:c r="AC91" t="n">
        <x:f>IF(O91="High",0,IF(I91&gt;=1800,3,IF(I91&gt;=900,2,1))+IF(K91&gt;=0.9,2,IF(K91&gt;=0.75,1,0))+IF(J91&lt;=0.7,2,IF(J91&lt;=0.85,1,0))+IF(M91&gt;=8,1,0))</x:f>
        <x:v>4</x:v>
      </x:c>
      <x:c r="AD91" t="str">
        <x:f>IF(AND(O91&lt;&gt;"High",AC91&gt;=Assumptions!$B$10,AA91&gt;0),"Priority Growth",IF(AND(O91="Low",AA91&gt;0),"Maintain","Watch"))</x:f>
        <x:v>Watch</x:v>
      </x:c>
      <x:c r="AE91" s="60" t="n">
        <x:f>MAX(AA91,0)*N91</x:f>
        <x:v>53.023962078630014</x:v>
      </x:c>
      <x:c r="AF91" t="str">
        <x:f>IF(AND(AA91&gt;=Assumptions!$B$11,O91&lt;&gt;"High",OR(N91&gt;=Assumptions!$B$12,M91&lt;=6)),"High","Standard")</x:f>
        <x:v>High</x:v>
      </x:c>
    </x:row>
    <x:row r="92">
      <x:c r="A92" t="str">
        <x:f>'Raw_Data'!A92</x:f>
        <x:v>C00091</x:v>
      </x:c>
      <x:c r="B92" t="n">
        <x:f>'Raw_Data'!B92</x:f>
        <x:v>35</x:v>
      </x:c>
      <x:c r="C92" s="30" t="n">
        <x:f>'Raw_Data'!C92</x:f>
        <x:v>120379</x:v>
      </x:c>
      <x:c r="D92" t="n">
        <x:f>'Raw_Data'!D92</x:f>
        <x:v>735</x:v>
      </x:c>
      <x:c r="E92" t="n">
        <x:f>'Raw_Data'!E92</x:f>
        <x:v>62</x:v>
      </x:c>
      <x:c r="F92" t="str">
        <x:f>PROPER(TRIM('Raw_Data'!F92))</x:f>
        <x:v>Platinum</x:v>
      </x:c>
      <x:c r="G92" t="str">
        <x:f>PROPER(TRIM('Raw_Data'!G92))</x:f>
        <x:v>Partner</x:v>
      </x:c>
      <x:c r="H92" s="60" t="n">
        <x:f>'Raw_Data'!H92</x:f>
        <x:v>29572</x:v>
      </x:c>
      <x:c r="I92" s="60" t="n">
        <x:f>'Raw_Data'!I92</x:f>
        <x:v>2466.9</x:v>
      </x:c>
      <x:c r="J92" s="32" t="n">
        <x:f>'Raw_Data'!J92</x:f>
        <x:v>0.29</x:v>
      </x:c>
      <x:c r="K92" s="32" t="n">
        <x:f>'Raw_Data'!K92</x:f>
        <x:v>0.817</x:v>
      </x:c>
      <x:c r="L92" t="n">
        <x:f>'Raw_Data'!L92</x:f>
        <x:v>0</x:v>
      </x:c>
      <x:c r="M92" t="n">
        <x:f>IF('Raw_Data'!M92="",Assumptions!$B$15,'Raw_Data'!M92)</x:f>
        <x:v>8</x:v>
      </x:c>
      <x:c r="N92" s="32" t="n">
        <x:f>'Raw_Data'!N92</x:f>
        <x:v>0.02</x:v>
      </x:c>
      <x:c r="O92" t="str">
        <x:f>IF(OR(D92&lt;620,L92&gt;=2,J92&gt;0.9),"High",IF(OR(D92&lt;700,L92=1,J92&gt;0.75),"Medium","Low"))</x:f>
        <x:v>Low</x:v>
      </x:c>
      <x:c r="P92" s="30" t="n">
        <x:f>XLOOKUP(F92,Assumptions!$A$4:$A$6,Assumptions!$B$4:$B$6)</x:f>
        <x:v>195</x:v>
      </x:c>
      <x:c r="Q92" s="32" t="n">
        <x:f>XLOOKUP(F92,Assumptions!$A$4:$A$6,Assumptions!$C$4:$C$6)</x:f>
        <x:v>0.199</x:v>
      </x:c>
      <x:c r="R92" s="32" t="n">
        <x:f>XLOOKUP(F92,Assumptions!$A$4:$A$6,Assumptions!$D$4:$D$6)</x:f>
        <x:v>0.017</x:v>
      </x:c>
      <x:c r="S92" s="32" t="n">
        <x:f>XLOOKUP(F92,Assumptions!$A$4:$A$6,Assumptions!$E$4:$E$6)</x:f>
        <x:v>0.013</x:v>
      </x:c>
      <x:c r="T92" s="32" t="n">
        <x:f>XLOOKUP(O92,Assumptions!$H$4:$H$6,Assumptions!$I$4:$I$6)</x:f>
        <x:v>0.0035</x:v>
      </x:c>
      <x:c r="U92" s="30" t="n">
        <x:f>XLOOKUP(F92,Assumptions!$A$4:$A$6,Assumptions!$F$4:$F$6)</x:f>
        <x:v>140</x:v>
      </x:c>
      <x:c r="V92" s="60" t="n">
        <x:f>I92*12</x:f>
        <x:v>29602.800000000003</x:v>
      </x:c>
      <x:c r="W92" s="60" t="n">
        <x:f>H92*J92*(1-K92)*Q92</x:f>
        <x:v>312.30782196000007</x:v>
      </x:c>
      <x:c r="X92" s="60" t="n">
        <x:f>V92*R92</x:f>
        <x:v>503.2476000000001</x:v>
      </x:c>
      <x:c r="Y92" s="60" t="n">
        <x:f>V92*S92</x:f>
        <x:v>384.8364</x:v>
      </x:c>
      <x:c r="Z92" s="60" t="n">
        <x:f>H92*J92*T92</x:f>
        <x:v>30.015579999999996</x:v>
      </x:c>
      <x:c r="AA92" s="60" t="n">
        <x:f>P92+W92+X92-Y92-Z92-U92</x:f>
        <x:v>455.7034419600001</x:v>
      </x:c>
      <x:c r="AB92" s="32" t="n">
        <x:f>IFERROR(AA92/(P92+W92+X92),0)</x:f>
        <x:v>0.4509435425878481</x:v>
      </x:c>
      <x:c r="AC92" t="n">
        <x:f>IF(O92="High",0,IF(I92&gt;=1800,3,IF(I92&gt;=900,2,1))+IF(K92&gt;=0.9,2,IF(K92&gt;=0.75,1,0))+IF(J92&lt;=0.7,2,IF(J92&lt;=0.85,1,0))+IF(M92&gt;=8,1,0))</x:f>
        <x:v>7</x:v>
      </x:c>
      <x:c r="AD92" t="str">
        <x:f>IF(AND(O92&lt;&gt;"High",AC92&gt;=Assumptions!$B$10,AA92&gt;0),"Priority Growth",IF(AND(O92="Low",AA92&gt;0),"Maintain","Watch"))</x:f>
        <x:v>Priority Growth</x:v>
      </x:c>
      <x:c r="AE92" s="60" t="n">
        <x:f>MAX(AA92,0)*N92</x:f>
        <x:v>9.114068839200002</x:v>
      </x:c>
      <x:c r="AF92" t="str">
        <x:f>IF(AND(AA92&gt;=Assumptions!$B$11,O92&lt;&gt;"High",OR(N92&gt;=Assumptions!$B$12,M92&lt;=6)),"High","Standard")</x:f>
        <x:v>Standard</x:v>
      </x:c>
    </x:row>
    <x:row r="93">
      <x:c r="A93" t="str">
        <x:f>'Raw_Data'!A93</x:f>
        <x:v>C00092</x:v>
      </x:c>
      <x:c r="B93" t="n">
        <x:f>'Raw_Data'!B93</x:f>
        <x:v>37</x:v>
      </x:c>
      <x:c r="C93" s="30" t="n">
        <x:f>'Raw_Data'!C93</x:f>
        <x:v>80232</x:v>
      </x:c>
      <x:c r="D93" t="n">
        <x:f>'Raw_Data'!D93</x:f>
        <x:v>704</x:v>
      </x:c>
      <x:c r="E93" t="n">
        <x:f>'Raw_Data'!E93</x:f>
        <x:v>41</x:v>
      </x:c>
      <x:c r="F93" t="str">
        <x:f>PROPER(TRIM('Raw_Data'!F93))</x:f>
        <x:v>Gold</x:v>
      </x:c>
      <x:c r="G93" t="str">
        <x:f>PROPER(TRIM('Raw_Data'!G93))</x:f>
        <x:v>Direct Mail</x:v>
      </x:c>
      <x:c r="H93" s="60" t="n">
        <x:f>'Raw_Data'!H93</x:f>
        <x:v>13348</x:v>
      </x:c>
      <x:c r="I93" s="60" t="n">
        <x:f>'Raw_Data'!I93</x:f>
        <x:v>1130.83</x:v>
      </x:c>
      <x:c r="J93" s="32" t="n">
        <x:f>'Raw_Data'!J93</x:f>
        <x:v>0.212</x:v>
      </x:c>
      <x:c r="K93" s="32" t="n">
        <x:f>'Raw_Data'!K93</x:f>
        <x:v>0.78</x:v>
      </x:c>
      <x:c r="L93" t="n">
        <x:f>'Raw_Data'!L93</x:f>
        <x:v>0</x:v>
      </x:c>
      <x:c r="M93" t="n">
        <x:f>IF('Raw_Data'!M93="",Assumptions!$B$15,'Raw_Data'!M93)</x:f>
        <x:v>5</x:v>
      </x:c>
      <x:c r="N93" s="32" t="n">
        <x:f>'Raw_Data'!N93</x:f>
        <x:v>0.217</x:v>
      </x:c>
      <x:c r="O93" t="str">
        <x:f>IF(OR(D93&lt;620,L93&gt;=2,J93&gt;0.9),"High",IF(OR(D93&lt;700,L93=1,J93&gt;0.75),"Medium","Low"))</x:f>
        <x:v>Low</x:v>
      </x:c>
      <x:c r="P93" s="30" t="n">
        <x:f>XLOOKUP(F93,Assumptions!$A$4:$A$6,Assumptions!$B$4:$B$6)</x:f>
        <x:v>95</x:v>
      </x:c>
      <x:c r="Q93" s="32" t="n">
        <x:f>XLOOKUP(F93,Assumptions!$A$4:$A$6,Assumptions!$C$4:$C$6)</x:f>
        <x:v>0.219</x:v>
      </x:c>
      <x:c r="R93" s="32" t="n">
        <x:f>XLOOKUP(F93,Assumptions!$A$4:$A$6,Assumptions!$D$4:$D$6)</x:f>
        <x:v>0.016</x:v>
      </x:c>
      <x:c r="S93" s="32" t="n">
        <x:f>XLOOKUP(F93,Assumptions!$A$4:$A$6,Assumptions!$E$4:$E$6)</x:f>
        <x:v>0.01</x:v>
      </x:c>
      <x:c r="T93" s="32" t="n">
        <x:f>XLOOKUP(O93,Assumptions!$H$4:$H$6,Assumptions!$I$4:$I$6)</x:f>
        <x:v>0.0035</x:v>
      </x:c>
      <x:c r="U93" s="30" t="n">
        <x:f>XLOOKUP(F93,Assumptions!$A$4:$A$6,Assumptions!$F$4:$F$6)</x:f>
        <x:v>90</x:v>
      </x:c>
      <x:c r="V93" s="60" t="n">
        <x:f>I93*12</x:f>
        <x:v>13569.96</x:v>
      </x:c>
      <x:c r="W93" s="60" t="n">
        <x:f>H93*J93*(1-K93)*Q93</x:f>
        <x:v>136.33860767999997</x:v>
      </x:c>
      <x:c r="X93" s="60" t="n">
        <x:f>V93*R93</x:f>
        <x:v>217.11936</x:v>
      </x:c>
      <x:c r="Y93" s="60" t="n">
        <x:f>V93*S93</x:f>
        <x:v>135.6996</x:v>
      </x:c>
      <x:c r="Z93" s="60" t="n">
        <x:f>H93*J93*T93</x:f>
        <x:v>9.904216</x:v>
      </x:c>
      <x:c r="AA93" s="60" t="n">
        <x:f>P93+W93+X93-Y93-Z93-U93</x:f>
        <x:v>212.85415167999997</x:v>
      </x:c>
      <x:c r="AB93" s="32" t="n">
        <x:f>IFERROR(AA93/(P93+W93+X93),0)</x:f>
        <x:v>0.4746356783025949</x:v>
      </x:c>
      <x:c r="AC93" t="n">
        <x:f>IF(O93="High",0,IF(I93&gt;=1800,3,IF(I93&gt;=900,2,1))+IF(K93&gt;=0.9,2,IF(K93&gt;=0.75,1,0))+IF(J93&lt;=0.7,2,IF(J93&lt;=0.85,1,0))+IF(M93&gt;=8,1,0))</x:f>
        <x:v>5</x:v>
      </x:c>
      <x:c r="AD93" t="str">
        <x:f>IF(AND(O93&lt;&gt;"High",AC93&gt;=Assumptions!$B$10,AA93&gt;0),"Priority Growth",IF(AND(O93="Low",AA93&gt;0),"Maintain","Watch"))</x:f>
        <x:v>Maintain</x:v>
      </x:c>
      <x:c r="AE93" s="60" t="n">
        <x:f>MAX(AA93,0)*N93</x:f>
        <x:v>46.189350914559995</x:v>
      </x:c>
      <x:c r="AF93" t="str">
        <x:f>IF(AND(AA93&gt;=Assumptions!$B$11,O93&lt;&gt;"High",OR(N93&gt;=Assumptions!$B$12,M93&lt;=6)),"High","Standard")</x:f>
        <x:v>Standard</x:v>
      </x:c>
    </x:row>
    <x:row r="94">
      <x:c r="A94" t="str">
        <x:f>'Raw_Data'!A94</x:f>
        <x:v>C00093</x:v>
      </x:c>
      <x:c r="B94" t="n">
        <x:f>'Raw_Data'!B94</x:f>
        <x:v>54</x:v>
      </x:c>
      <x:c r="C94" s="30" t="n">
        <x:f>'Raw_Data'!C94</x:f>
        <x:v>42552</x:v>
      </x:c>
      <x:c r="D94" t="n">
        <x:f>'Raw_Data'!D94</x:f>
        <x:v>642</x:v>
      </x:c>
      <x:c r="E94" t="n">
        <x:f>'Raw_Data'!E94</x:f>
        <x:v>26</x:v>
      </x:c>
      <x:c r="F94" t="str">
        <x:f>PROPER(TRIM('Raw_Data'!F94))</x:f>
        <x:v>Classic</x:v>
      </x:c>
      <x:c r="G94" t="str">
        <x:f>PROPER(TRIM('Raw_Data'!G94))</x:f>
        <x:v>Branch</x:v>
      </x:c>
      <x:c r="H94" s="60" t="n">
        <x:f>'Raw_Data'!H94</x:f>
        <x:v>5054</x:v>
      </x:c>
      <x:c r="I94" s="60" t="n">
        <x:f>'Raw_Data'!I94</x:f>
        <x:v>910.52</x:v>
      </x:c>
      <x:c r="J94" s="32" t="n">
        <x:f>'Raw_Data'!J94</x:f>
        <x:v>0.415</x:v>
      </x:c>
      <x:c r="K94" s="32" t="n">
        <x:f>'Raw_Data'!K94</x:f>
        <x:v>0.686</x:v>
      </x:c>
      <x:c r="L94" t="n">
        <x:f>'Raw_Data'!L94</x:f>
        <x:v>1</x:v>
      </x:c>
      <x:c r="M94" t="n">
        <x:f>IF('Raw_Data'!M94="",Assumptions!$B$15,'Raw_Data'!M94)</x:f>
        <x:v>7</x:v>
      </x:c>
      <x:c r="N94" s="32" t="n">
        <x:f>'Raw_Data'!N94</x:f>
        <x:v>0.132</x:v>
      </x:c>
      <x:c r="O94" t="str">
        <x:f>IF(OR(D94&lt;620,L94&gt;=2,J94&gt;0.9),"High",IF(OR(D94&lt;700,L94=1,J94&gt;0.75),"Medium","Low"))</x:f>
        <x:v>Medium</x:v>
      </x:c>
      <x:c r="P94" s="30" t="n">
        <x:f>XLOOKUP(F94,Assumptions!$A$4:$A$6,Assumptions!$B$4:$B$6)</x:f>
        <x:v>0</x:v>
      </x:c>
      <x:c r="Q94" s="32" t="n">
        <x:f>XLOOKUP(F94,Assumptions!$A$4:$A$6,Assumptions!$C$4:$C$6)</x:f>
        <x:v>0.229</x:v>
      </x:c>
      <x:c r="R94" s="32" t="n">
        <x:f>XLOOKUP(F94,Assumptions!$A$4:$A$6,Assumptions!$D$4:$D$6)</x:f>
        <x:v>0.015</x:v>
      </x:c>
      <x:c r="S94" s="32" t="n">
        <x:f>XLOOKUP(F94,Assumptions!$A$4:$A$6,Assumptions!$E$4:$E$6)</x:f>
        <x:v>0.0075</x:v>
      </x:c>
      <x:c r="T94" s="32" t="n">
        <x:f>XLOOKUP(O94,Assumptions!$H$4:$H$6,Assumptions!$I$4:$I$6)</x:f>
        <x:v>0.012</x:v>
      </x:c>
      <x:c r="U94" s="30" t="n">
        <x:f>XLOOKUP(F94,Assumptions!$A$4:$A$6,Assumptions!$F$4:$F$6)</x:f>
        <x:v>60</x:v>
      </x:c>
      <x:c r="V94" s="60" t="n">
        <x:f>I94*12</x:f>
        <x:v>10926.24</x:v>
      </x:c>
      <x:c r="W94" s="60" t="n">
        <x:f>H94*J94*(1-K94)*Q94</x:f>
        <x:v>150.81636345999996</x:v>
      </x:c>
      <x:c r="X94" s="60" t="n">
        <x:f>V94*R94</x:f>
        <x:v>163.8936</x:v>
      </x:c>
      <x:c r="Y94" s="60" t="n">
        <x:f>V94*S94</x:f>
        <x:v>81.9468</x:v>
      </x:c>
      <x:c r="Z94" s="60" t="n">
        <x:f>H94*J94*T94</x:f>
        <x:v>25.16892</x:v>
      </x:c>
      <x:c r="AA94" s="60" t="n">
        <x:f>P94+W94+X94-Y94-Z94-U94</x:f>
        <x:v>147.59424345999992</x:v>
      </x:c>
      <x:c r="AB94" s="32" t="n">
        <x:f>IFERROR(AA94/(P94+W94+X94),0)</x:f>
        <x:v>0.468984972186174</x:v>
      </x:c>
      <x:c r="AC94" t="n">
        <x:f>IF(O94="High",0,IF(I94&gt;=1800,3,IF(I94&gt;=900,2,1))+IF(K94&gt;=0.9,2,IF(K94&gt;=0.75,1,0))+IF(J94&lt;=0.7,2,IF(J94&lt;=0.85,1,0))+IF(M94&gt;=8,1,0))</x:f>
        <x:v>4</x:v>
      </x:c>
      <x:c r="AD94" t="str">
        <x:f>IF(AND(O94&lt;&gt;"High",AC94&gt;=Assumptions!$B$10,AA94&gt;0),"Priority Growth",IF(AND(O94="Low",AA94&gt;0),"Maintain","Watch"))</x:f>
        <x:v>Watch</x:v>
      </x:c>
      <x:c r="AE94" s="60" t="n">
        <x:f>MAX(AA94,0)*N94</x:f>
        <x:v>19.48244013671999</x:v>
      </x:c>
      <x:c r="AF94" t="str">
        <x:f>IF(AND(AA94&gt;=Assumptions!$B$11,O94&lt;&gt;"High",OR(N94&gt;=Assumptions!$B$12,M94&lt;=6)),"High","Standard")</x:f>
        <x:v>Standard</x:v>
      </x:c>
    </x:row>
    <x:row r="95">
      <x:c r="A95" t="str">
        <x:f>'Raw_Data'!A95</x:f>
        <x:v>C00094</x:v>
      </x:c>
      <x:c r="B95" t="n">
        <x:f>'Raw_Data'!B95</x:f>
        <x:v>43</x:v>
      </x:c>
      <x:c r="C95" s="30" t="n">
        <x:f>'Raw_Data'!C95</x:f>
        <x:v>85402</x:v>
      </x:c>
      <x:c r="D95" t="n">
        <x:f>'Raw_Data'!D95</x:f>
        <x:v>727</x:v>
      </x:c>
      <x:c r="E95" t="n">
        <x:f>'Raw_Data'!E95</x:f>
        <x:v>32</x:v>
      </x:c>
      <x:c r="F95" t="str">
        <x:f>PROPER(TRIM('Raw_Data'!F95))</x:f>
        <x:v>Classic</x:v>
      </x:c>
      <x:c r="G95" t="str">
        <x:f>PROPER(TRIM('Raw_Data'!G95))</x:f>
        <x:v>Direct Mail</x:v>
      </x:c>
      <x:c r="H95" s="60" t="n">
        <x:f>'Raw_Data'!H95</x:f>
        <x:v>7387</x:v>
      </x:c>
      <x:c r="I95" s="60" t="n">
        <x:f>'Raw_Data'!I95</x:f>
        <x:v>1215.71</x:v>
      </x:c>
      <x:c r="J95" s="32" t="n">
        <x:f>'Raw_Data'!J95</x:f>
        <x:v>0.273</x:v>
      </x:c>
      <x:c r="K95" s="32" t="n">
        <x:f>'Raw_Data'!K95</x:f>
        <x:v>0.811</x:v>
      </x:c>
      <x:c r="L95" t="n">
        <x:f>'Raw_Data'!L95</x:f>
        <x:v>0</x:v>
      </x:c>
      <x:c r="M95" t="n">
        <x:f>IF('Raw_Data'!M95="",Assumptions!$B$15,'Raw_Data'!M95)</x:f>
        <x:v>9</x:v>
      </x:c>
      <x:c r="N95" s="32" t="n">
        <x:f>'Raw_Data'!N95</x:f>
        <x:v>0.042</x:v>
      </x:c>
      <x:c r="O95" t="str">
        <x:f>IF(OR(D95&lt;620,L95&gt;=2,J95&gt;0.9),"High",IF(OR(D95&lt;700,L95=1,J95&gt;0.75),"Medium","Low"))</x:f>
        <x:v>Low</x:v>
      </x:c>
      <x:c r="P95" s="30" t="n">
        <x:f>XLOOKUP(F95,Assumptions!$A$4:$A$6,Assumptions!$B$4:$B$6)</x:f>
        <x:v>0</x:v>
      </x:c>
      <x:c r="Q95" s="32" t="n">
        <x:f>XLOOKUP(F95,Assumptions!$A$4:$A$6,Assumptions!$C$4:$C$6)</x:f>
        <x:v>0.229</x:v>
      </x:c>
      <x:c r="R95" s="32" t="n">
        <x:f>XLOOKUP(F95,Assumptions!$A$4:$A$6,Assumptions!$D$4:$D$6)</x:f>
        <x:v>0.015</x:v>
      </x:c>
      <x:c r="S95" s="32" t="n">
        <x:f>XLOOKUP(F95,Assumptions!$A$4:$A$6,Assumptions!$E$4:$E$6)</x:f>
        <x:v>0.0075</x:v>
      </x:c>
      <x:c r="T95" s="32" t="n">
        <x:f>XLOOKUP(O95,Assumptions!$H$4:$H$6,Assumptions!$I$4:$I$6)</x:f>
        <x:v>0.0035</x:v>
      </x:c>
      <x:c r="U95" s="30" t="n">
        <x:f>XLOOKUP(F95,Assumptions!$A$4:$A$6,Assumptions!$F$4:$F$6)</x:f>
        <x:v>60</x:v>
      </x:c>
      <x:c r="V95" s="60" t="n">
        <x:f>I95*12</x:f>
        <x:v>14588.52</x:v>
      </x:c>
      <x:c r="W95" s="60" t="n">
        <x:f>H95*J95*(1-K95)*Q95</x:f>
        <x:v>87.28267193099998</x:v>
      </x:c>
      <x:c r="X95" s="60" t="n">
        <x:f>V95*R95</x:f>
        <x:v>218.8278</x:v>
      </x:c>
      <x:c r="Y95" s="60" t="n">
        <x:f>V95*S95</x:f>
        <x:v>109.4139</x:v>
      </x:c>
      <x:c r="Z95" s="60" t="n">
        <x:f>H95*J95*T95</x:f>
        <x:v>7.0582785</x:v>
      </x:c>
      <x:c r="AA95" s="60" t="n">
        <x:f>P95+W95+X95-Y95-Z95-U95</x:f>
        <x:v>129.638293431</x:v>
      </x:c>
      <x:c r="AB95" s="32" t="n">
        <x:f>IFERROR(AA95/(P95+W95+X95),0)</x:f>
        <x:v>0.4235016613878587</x:v>
      </x:c>
      <x:c r="AC95" t="n">
        <x:f>IF(O95="High",0,IF(I95&gt;=1800,3,IF(I95&gt;=900,2,1))+IF(K95&gt;=0.9,2,IF(K95&gt;=0.75,1,0))+IF(J95&lt;=0.7,2,IF(J95&lt;=0.85,1,0))+IF(M95&gt;=8,1,0))</x:f>
        <x:v>6</x:v>
      </x:c>
      <x:c r="AD95" t="str">
        <x:f>IF(AND(O95&lt;&gt;"High",AC95&gt;=Assumptions!$B$10,AA95&gt;0),"Priority Growth",IF(AND(O95="Low",AA95&gt;0),"Maintain","Watch"))</x:f>
        <x:v>Priority Growth</x:v>
      </x:c>
      <x:c r="AE95" s="60" t="n">
        <x:f>MAX(AA95,0)*N95</x:f>
        <x:v>5.444808324102</x:v>
      </x:c>
      <x:c r="AF95" t="str">
        <x:f>IF(AND(AA95&gt;=Assumptions!$B$11,O95&lt;&gt;"High",OR(N95&gt;=Assumptions!$B$12,M95&lt;=6)),"High","Standard")</x:f>
        <x:v>Standard</x:v>
      </x:c>
    </x:row>
    <x:row r="96">
      <x:c r="A96" t="str">
        <x:f>'Raw_Data'!A96</x:f>
        <x:v>C00095</x:v>
      </x:c>
      <x:c r="B96" t="n">
        <x:f>'Raw_Data'!B96</x:f>
        <x:v>38</x:v>
      </x:c>
      <x:c r="C96" s="30" t="n">
        <x:f>'Raw_Data'!C96</x:f>
        <x:v>31490</x:v>
      </x:c>
      <x:c r="D96" t="n">
        <x:f>'Raw_Data'!D96</x:f>
        <x:v>619</x:v>
      </x:c>
      <x:c r="E96" t="n">
        <x:f>'Raw_Data'!E96</x:f>
        <x:v>32</x:v>
      </x:c>
      <x:c r="F96" t="str">
        <x:f>PROPER(TRIM('Raw_Data'!F96))</x:f>
        <x:v>Classic</x:v>
      </x:c>
      <x:c r="G96" t="str">
        <x:f>PROPER(TRIM('Raw_Data'!G96))</x:f>
        <x:v>Direct Mail</x:v>
      </x:c>
      <x:c r="H96" s="60" t="n">
        <x:f>'Raw_Data'!H96</x:f>
        <x:v>1091</x:v>
      </x:c>
      <x:c r="I96" s="60" t="n">
        <x:f>'Raw_Data'!I96</x:f>
        <x:v>150</x:v>
      </x:c>
      <x:c r="J96" s="32" t="n">
        <x:f>'Raw_Data'!J96</x:f>
        <x:v>0.497</x:v>
      </x:c>
      <x:c r="K96" s="32" t="n">
        <x:f>'Raw_Data'!K96</x:f>
        <x:v>0.583</x:v>
      </x:c>
      <x:c r="L96" t="n">
        <x:f>'Raw_Data'!L96</x:f>
        <x:v>0</x:v>
      </x:c>
      <x:c r="M96" t="n">
        <x:f>IF('Raw_Data'!M96="",Assumptions!$B$15,'Raw_Data'!M96)</x:f>
        <x:v>9</x:v>
      </x:c>
      <x:c r="N96" s="32" t="n">
        <x:f>'Raw_Data'!N96</x:f>
        <x:v>0.02</x:v>
      </x:c>
      <x:c r="O96" t="str">
        <x:f>IF(OR(D96&lt;620,L96&gt;=2,J96&gt;0.9),"High",IF(OR(D96&lt;700,L96=1,J96&gt;0.75),"Medium","Low"))</x:f>
        <x:v>High</x:v>
      </x:c>
      <x:c r="P96" s="30" t="n">
        <x:f>XLOOKUP(F96,Assumptions!$A$4:$A$6,Assumptions!$B$4:$B$6)</x:f>
        <x:v>0</x:v>
      </x:c>
      <x:c r="Q96" s="32" t="n">
        <x:f>XLOOKUP(F96,Assumptions!$A$4:$A$6,Assumptions!$C$4:$C$6)</x:f>
        <x:v>0.229</x:v>
      </x:c>
      <x:c r="R96" s="32" t="n">
        <x:f>XLOOKUP(F96,Assumptions!$A$4:$A$6,Assumptions!$D$4:$D$6)</x:f>
        <x:v>0.015</x:v>
      </x:c>
      <x:c r="S96" s="32" t="n">
        <x:f>XLOOKUP(F96,Assumptions!$A$4:$A$6,Assumptions!$E$4:$E$6)</x:f>
        <x:v>0.0075</x:v>
      </x:c>
      <x:c r="T96" s="32" t="n">
        <x:f>XLOOKUP(O96,Assumptions!$H$4:$H$6,Assumptions!$I$4:$I$6)</x:f>
        <x:v>0.045</x:v>
      </x:c>
      <x:c r="U96" s="30" t="n">
        <x:f>XLOOKUP(F96,Assumptions!$A$4:$A$6,Assumptions!$F$4:$F$6)</x:f>
        <x:v>60</x:v>
      </x:c>
      <x:c r="V96" s="60" t="n">
        <x:f>I96*12</x:f>
        <x:v>1800</x:v>
      </x:c>
      <x:c r="W96" s="60" t="n">
        <x:f>H96*J96*(1-K96)*Q96</x:f>
        <x:v>51.778882911000004</x:v>
      </x:c>
      <x:c r="X96" s="60" t="n">
        <x:f>V96*R96</x:f>
        <x:v>27</x:v>
      </x:c>
      <x:c r="Y96" s="60" t="n">
        <x:f>V96*S96</x:f>
        <x:v>13.5</x:v>
      </x:c>
      <x:c r="Z96" s="60" t="n">
        <x:f>H96*J96*T96</x:f>
        <x:v>24.400215</x:v>
      </x:c>
      <x:c r="AA96" s="60" t="n">
        <x:f>P96+W96+X96-Y96-Z96-U96</x:f>
        <x:v>-19.121332088999992</x:v>
      </x:c>
      <x:c r="AB96" s="32" t="n">
        <x:f>IFERROR(AA96/(P96+W96+X96),0)</x:f>
        <x:v>-0.24272154392697098</x:v>
      </x:c>
      <x:c r="AC96" t="n">
        <x:f>IF(O96="High",0,IF(I96&gt;=1800,3,IF(I96&gt;=900,2,1))+IF(K96&gt;=0.9,2,IF(K96&gt;=0.75,1,0))+IF(J96&lt;=0.7,2,IF(J96&lt;=0.85,1,0))+IF(M96&gt;=8,1,0))</x:f>
        <x:v>0</x:v>
      </x:c>
      <x:c r="AD96" t="str">
        <x:f>IF(AND(O96&lt;&gt;"High",AC96&gt;=Assumptions!$B$10,AA96&gt;0),"Priority Growth",IF(AND(O96="Low",AA96&gt;0),"Maintain","Watch"))</x:f>
        <x:v>Watch</x:v>
      </x:c>
      <x:c r="AE96" s="60" t="n">
        <x:f>MAX(AA96,0)*N96</x:f>
        <x:v>0</x:v>
      </x:c>
      <x:c r="AF96" t="str">
        <x:f>IF(AND(AA96&gt;=Assumptions!$B$11,O96&lt;&gt;"High",OR(N96&gt;=Assumptions!$B$12,M96&lt;=6)),"High","Standard")</x:f>
        <x:v>Standard</x:v>
      </x:c>
    </x:row>
    <x:row r="97">
      <x:c r="A97" t="str">
        <x:f>'Raw_Data'!A97</x:f>
        <x:v>C00096</x:v>
      </x:c>
      <x:c r="B97" t="n">
        <x:f>'Raw_Data'!B97</x:f>
        <x:v>43</x:v>
      </x:c>
      <x:c r="C97" s="30" t="n">
        <x:f>'Raw_Data'!C97</x:f>
        <x:v>131115</x:v>
      </x:c>
      <x:c r="D97" t="n">
        <x:f>'Raw_Data'!D97</x:f>
        <x:v>655</x:v>
      </x:c>
      <x:c r="E97" t="n">
        <x:f>'Raw_Data'!E97</x:f>
        <x:v>14</x:v>
      </x:c>
      <x:c r="F97" t="str">
        <x:f>PROPER(TRIM('Raw_Data'!F97))</x:f>
        <x:v>Gold</x:v>
      </x:c>
      <x:c r="G97" t="str">
        <x:f>PROPER(TRIM('Raw_Data'!G97))</x:f>
        <x:v>Partner</x:v>
      </x:c>
      <x:c r="H97" s="60" t="n">
        <x:f>'Raw_Data'!H97</x:f>
        <x:v>14827</x:v>
      </x:c>
      <x:c r="I97" s="60" t="n">
        <x:f>'Raw_Data'!I97</x:f>
        <x:v>1639.65</x:v>
      </x:c>
      <x:c r="J97" s="32" t="n">
        <x:f>'Raw_Data'!J97</x:f>
        <x:v>0.287</x:v>
      </x:c>
      <x:c r="K97" s="32" t="n">
        <x:f>'Raw_Data'!K97</x:f>
        <x:v>0.723</x:v>
      </x:c>
      <x:c r="L97" t="n">
        <x:f>'Raw_Data'!L97</x:f>
        <x:v>0</x:v>
      </x:c>
      <x:c r="M97" t="n">
        <x:f>IF('Raw_Data'!M97="",Assumptions!$B$15,'Raw_Data'!M97)</x:f>
        <x:v>9</x:v>
      </x:c>
      <x:c r="N97" s="32" t="n">
        <x:f>'Raw_Data'!N97</x:f>
        <x:v>0.02</x:v>
      </x:c>
      <x:c r="O97" t="str">
        <x:f>IF(OR(D97&lt;620,L97&gt;=2,J97&gt;0.9),"High",IF(OR(D97&lt;700,L97=1,J97&gt;0.75),"Medium","Low"))</x:f>
        <x:v>Medium</x:v>
      </x:c>
      <x:c r="P97" s="30" t="n">
        <x:f>XLOOKUP(F97,Assumptions!$A$4:$A$6,Assumptions!$B$4:$B$6)</x:f>
        <x:v>95</x:v>
      </x:c>
      <x:c r="Q97" s="32" t="n">
        <x:f>XLOOKUP(F97,Assumptions!$A$4:$A$6,Assumptions!$C$4:$C$6)</x:f>
        <x:v>0.219</x:v>
      </x:c>
      <x:c r="R97" s="32" t="n">
        <x:f>XLOOKUP(F97,Assumptions!$A$4:$A$6,Assumptions!$D$4:$D$6)</x:f>
        <x:v>0.016</x:v>
      </x:c>
      <x:c r="S97" s="32" t="n">
        <x:f>XLOOKUP(F97,Assumptions!$A$4:$A$6,Assumptions!$E$4:$E$6)</x:f>
        <x:v>0.01</x:v>
      </x:c>
      <x:c r="T97" s="32" t="n">
        <x:f>XLOOKUP(O97,Assumptions!$H$4:$H$6,Assumptions!$I$4:$I$6)</x:f>
        <x:v>0.012</x:v>
      </x:c>
      <x:c r="U97" s="30" t="n">
        <x:f>XLOOKUP(F97,Assumptions!$A$4:$A$6,Assumptions!$F$4:$F$6)</x:f>
        <x:v>90</x:v>
      </x:c>
      <x:c r="V97" s="60" t="n">
        <x:f>I97*12</x:f>
        <x:v>19675.800000000003</x:v>
      </x:c>
      <x:c r="W97" s="60" t="n">
        <x:f>H97*J97*(1-K97)*Q97</x:f>
        <x:v>258.142236387</x:v>
      </x:c>
      <x:c r="X97" s="60" t="n">
        <x:f>V97*R97</x:f>
        <x:v>314.81280000000004</x:v>
      </x:c>
      <x:c r="Y97" s="60" t="n">
        <x:f>V97*S97</x:f>
        <x:v>196.75800000000004</x:v>
      </x:c>
      <x:c r="Z97" s="60" t="n">
        <x:f>H97*J97*T97</x:f>
        <x:v>51.064187999999994</x:v>
      </x:c>
      <x:c r="AA97" s="60" t="n">
        <x:f>P97+W97+X97-Y97-Z97-U97</x:f>
        <x:v>330.132848387</x:v>
      </x:c>
      <x:c r="AB97" s="32" t="n">
        <x:f>IFERROR(AA97/(P97+W97+X97),0)</x:f>
        <x:v>0.4942441188447414</x:v>
      </x:c>
      <x:c r="AC97" t="n">
        <x:f>IF(O97="High",0,IF(I97&gt;=1800,3,IF(I97&gt;=900,2,1))+IF(K97&gt;=0.9,2,IF(K97&gt;=0.75,1,0))+IF(J97&lt;=0.7,2,IF(J97&lt;=0.85,1,0))+IF(M97&gt;=8,1,0))</x:f>
        <x:v>5</x:v>
      </x:c>
      <x:c r="AD97" t="str">
        <x:f>IF(AND(O97&lt;&gt;"High",AC97&gt;=Assumptions!$B$10,AA97&gt;0),"Priority Growth",IF(AND(O97="Low",AA97&gt;0),"Maintain","Watch"))</x:f>
        <x:v>Watch</x:v>
      </x:c>
      <x:c r="AE97" s="60" t="n">
        <x:f>MAX(AA97,0)*N97</x:f>
        <x:v>6.602656967740001</x:v>
      </x:c>
      <x:c r="AF97" t="str">
        <x:f>IF(AND(AA97&gt;=Assumptions!$B$11,O97&lt;&gt;"High",OR(N97&gt;=Assumptions!$B$12,M97&lt;=6)),"High","Standard")</x:f>
        <x:v>Standard</x:v>
      </x:c>
    </x:row>
    <x:row r="98">
      <x:c r="A98" t="str">
        <x:f>'Raw_Data'!A98</x:f>
        <x:v>C00097</x:v>
      </x:c>
      <x:c r="B98" t="n">
        <x:f>'Raw_Data'!B98</x:f>
        <x:v>46</x:v>
      </x:c>
      <x:c r="C98" s="30" t="n">
        <x:f>'Raw_Data'!C98</x:f>
        <x:v>77327</x:v>
      </x:c>
      <x:c r="D98" t="n">
        <x:f>'Raw_Data'!D98</x:f>
        <x:v>736</x:v>
      </x:c>
      <x:c r="E98" t="n">
        <x:f>'Raw_Data'!E98</x:f>
        <x:v>7</x:v>
      </x:c>
      <x:c r="F98" t="str">
        <x:f>PROPER(TRIM('Raw_Data'!F98))</x:f>
        <x:v>Gold</x:v>
      </x:c>
      <x:c r="G98" t="str">
        <x:f>PROPER(TRIM('Raw_Data'!G98))</x:f>
        <x:v>Digital</x:v>
      </x:c>
      <x:c r="H98" s="60" t="n">
        <x:f>'Raw_Data'!H98</x:f>
        <x:v>12262</x:v>
      </x:c>
      <x:c r="I98" s="60" t="n">
        <x:f>'Raw_Data'!I98</x:f>
        <x:v>1664.26</x:v>
      </x:c>
      <x:c r="J98" s="32" t="n">
        <x:f>'Raw_Data'!J98</x:f>
        <x:v>0.408</x:v>
      </x:c>
      <x:c r="K98" s="32" t="n">
        <x:f>'Raw_Data'!K98</x:f>
        <x:v>0.913</x:v>
      </x:c>
      <x:c r="L98" t="n">
        <x:f>'Raw_Data'!L98</x:f>
        <x:v>0</x:v>
      </x:c>
      <x:c r="M98" t="n">
        <x:f>IF('Raw_Data'!M98="",Assumptions!$B$15,'Raw_Data'!M98)</x:f>
        <x:v>7</x:v>
      </x:c>
      <x:c r="N98" s="32" t="n">
        <x:f>'Raw_Data'!N98</x:f>
        <x:v>0.154</x:v>
      </x:c>
      <x:c r="O98" t="str">
        <x:f>IF(OR(D98&lt;620,L98&gt;=2,J98&gt;0.9),"High",IF(OR(D98&lt;700,L98=1,J98&gt;0.75),"Medium","Low"))</x:f>
        <x:v>Low</x:v>
      </x:c>
      <x:c r="P98" s="30" t="n">
        <x:f>XLOOKUP(F98,Assumptions!$A$4:$A$6,Assumptions!$B$4:$B$6)</x:f>
        <x:v>95</x:v>
      </x:c>
      <x:c r="Q98" s="32" t="n">
        <x:f>XLOOKUP(F98,Assumptions!$A$4:$A$6,Assumptions!$C$4:$C$6)</x:f>
        <x:v>0.219</x:v>
      </x:c>
      <x:c r="R98" s="32" t="n">
        <x:f>XLOOKUP(F98,Assumptions!$A$4:$A$6,Assumptions!$D$4:$D$6)</x:f>
        <x:v>0.016</x:v>
      </x:c>
      <x:c r="S98" s="32" t="n">
        <x:f>XLOOKUP(F98,Assumptions!$A$4:$A$6,Assumptions!$E$4:$E$6)</x:f>
        <x:v>0.01</x:v>
      </x:c>
      <x:c r="T98" s="32" t="n">
        <x:f>XLOOKUP(O98,Assumptions!$H$4:$H$6,Assumptions!$I$4:$I$6)</x:f>
        <x:v>0.0035</x:v>
      </x:c>
      <x:c r="U98" s="30" t="n">
        <x:f>XLOOKUP(F98,Assumptions!$A$4:$A$6,Assumptions!$F$4:$F$6)</x:f>
        <x:v>90</x:v>
      </x:c>
      <x:c r="V98" s="60" t="n">
        <x:f>I98*12</x:f>
        <x:v>19971.12</x:v>
      </x:c>
      <x:c r="W98" s="60" t="n">
        <x:f>H98*J98*(1-K98)*Q98</x:f>
        <x:v>95.32017748799996</x:v>
      </x:c>
      <x:c r="X98" s="60" t="n">
        <x:f>V98*R98</x:f>
        <x:v>319.53792</x:v>
      </x:c>
      <x:c r="Y98" s="60" t="n">
        <x:f>V98*S98</x:f>
        <x:v>199.7112</x:v>
      </x:c>
      <x:c r="Z98" s="60" t="n">
        <x:f>H98*J98*T98</x:f>
        <x:v>17.510136</x:v>
      </x:c>
      <x:c r="AA98" s="60" t="n">
        <x:f>P98+W98+X98-Y98-Z98-U98</x:f>
        <x:v>202.63676148799993</x:v>
      </x:c>
      <x:c r="AB98" s="32" t="n">
        <x:f>IFERROR(AA98/(P98+W98+X98),0)</x:f>
        <x:v>0.3974375664255665</x:v>
      </x:c>
      <x:c r="AC98" t="n">
        <x:f>IF(O98="High",0,IF(I98&gt;=1800,3,IF(I98&gt;=900,2,1))+IF(K98&gt;=0.9,2,IF(K98&gt;=0.75,1,0))+IF(J98&lt;=0.7,2,IF(J98&lt;=0.85,1,0))+IF(M98&gt;=8,1,0))</x:f>
        <x:v>6</x:v>
      </x:c>
      <x:c r="AD98" t="str">
        <x:f>IF(AND(O98&lt;&gt;"High",AC98&gt;=Assumptions!$B$10,AA98&gt;0),"Priority Growth",IF(AND(O98="Low",AA98&gt;0),"Maintain","Watch"))</x:f>
        <x:v>Priority Growth</x:v>
      </x:c>
      <x:c r="AE98" s="60" t="n">
        <x:f>MAX(AA98,0)*N98</x:f>
        <x:v>31.206061269151988</x:v>
      </x:c>
      <x:c r="AF98" t="str">
        <x:f>IF(AND(AA98&gt;=Assumptions!$B$11,O98&lt;&gt;"High",OR(N98&gt;=Assumptions!$B$12,M98&lt;=6)),"High","Standard")</x:f>
        <x:v>Standard</x:v>
      </x:c>
    </x:row>
    <x:row r="99">
      <x:c r="A99" t="str">
        <x:f>'Raw_Data'!A99</x:f>
        <x:v>C00098</x:v>
      </x:c>
      <x:c r="B99" t="n">
        <x:f>'Raw_Data'!B99</x:f>
        <x:v>51</x:v>
      </x:c>
      <x:c r="C99" s="30" t="n">
        <x:f>'Raw_Data'!C99</x:f>
        <x:v>39657</x:v>
      </x:c>
      <x:c r="D99" t="n">
        <x:f>'Raw_Data'!D99</x:f>
        <x:v>619</x:v>
      </x:c>
      <x:c r="E99" t="n">
        <x:f>'Raw_Data'!E99</x:f>
        <x:v>13</x:v>
      </x:c>
      <x:c r="F99" t="str">
        <x:f>PROPER(TRIM('Raw_Data'!F99))</x:f>
        <x:v>Classic</x:v>
      </x:c>
      <x:c r="G99" t="str">
        <x:f>PROPER(TRIM('Raw_Data'!G99))</x:f>
        <x:v>Digital</x:v>
      </x:c>
      <x:c r="H99" s="60" t="n">
        <x:f>'Raw_Data'!H99</x:f>
        <x:v>3072</x:v>
      </x:c>
      <x:c r="I99" s="60" t="n">
        <x:f>'Raw_Data'!I99</x:f>
        <x:v>325.8</x:v>
      </x:c>
      <x:c r="J99" s="32" t="n">
        <x:f>'Raw_Data'!J99</x:f>
        <x:v>0.634</x:v>
      </x:c>
      <x:c r="K99" s="32" t="n">
        <x:f>'Raw_Data'!K99</x:f>
        <x:v>0.744</x:v>
      </x:c>
      <x:c r="L99" t="n">
        <x:f>'Raw_Data'!L99</x:f>
        <x:v>0</x:v>
      </x:c>
      <x:c r="M99" t="n">
        <x:f>IF('Raw_Data'!M99="",Assumptions!$B$15,'Raw_Data'!M99)</x:f>
        <x:v>8</x:v>
      </x:c>
      <x:c r="N99" s="32" t="n">
        <x:f>'Raw_Data'!N99</x:f>
        <x:v>0.031</x:v>
      </x:c>
      <x:c r="O99" t="str">
        <x:f>IF(OR(D99&lt;620,L99&gt;=2,J99&gt;0.9),"High",IF(OR(D99&lt;700,L99=1,J99&gt;0.75),"Medium","Low"))</x:f>
        <x:v>High</x:v>
      </x:c>
      <x:c r="P99" s="30" t="n">
        <x:f>XLOOKUP(F99,Assumptions!$A$4:$A$6,Assumptions!$B$4:$B$6)</x:f>
        <x:v>0</x:v>
      </x:c>
      <x:c r="Q99" s="32" t="n">
        <x:f>XLOOKUP(F99,Assumptions!$A$4:$A$6,Assumptions!$C$4:$C$6)</x:f>
        <x:v>0.229</x:v>
      </x:c>
      <x:c r="R99" s="32" t="n">
        <x:f>XLOOKUP(F99,Assumptions!$A$4:$A$6,Assumptions!$D$4:$D$6)</x:f>
        <x:v>0.015</x:v>
      </x:c>
      <x:c r="S99" s="32" t="n">
        <x:f>XLOOKUP(F99,Assumptions!$A$4:$A$6,Assumptions!$E$4:$E$6)</x:f>
        <x:v>0.0075</x:v>
      </x:c>
      <x:c r="T99" s="32" t="n">
        <x:f>XLOOKUP(O99,Assumptions!$H$4:$H$6,Assumptions!$I$4:$I$6)</x:f>
        <x:v>0.045</x:v>
      </x:c>
      <x:c r="U99" s="30" t="n">
        <x:f>XLOOKUP(F99,Assumptions!$A$4:$A$6,Assumptions!$F$4:$F$6)</x:f>
        <x:v>60</x:v>
      </x:c>
      <x:c r="V99" s="60" t="n">
        <x:f>I99*12</x:f>
        <x:v>3909.6000000000004</x:v>
      </x:c>
      <x:c r="W99" s="60" t="n">
        <x:f>H99*J99*(1-K99)*Q99</x:f>
        <x:v>114.17891635200002</x:v>
      </x:c>
      <x:c r="X99" s="60" t="n">
        <x:f>V99*R99</x:f>
        <x:v>58.644000000000005</x:v>
      </x:c>
      <x:c r="Y99" s="60" t="n">
        <x:f>V99*S99</x:f>
        <x:v>29.322000000000003</x:v>
      </x:c>
      <x:c r="Z99" s="60" t="n">
        <x:f>H99*J99*T99</x:f>
        <x:v>87.64416</x:v>
      </x:c>
      <x:c r="AA99" s="60" t="n">
        <x:f>P99+W99+X99-Y99-Z99-U99</x:f>
        <x:v>-4.143243647999981</x:v>
      </x:c>
      <x:c r="AB99" s="32" t="n">
        <x:f>IFERROR(AA99/(P99+W99+X99),0)</x:f>
        <x:v>-0.02397392507577617</x:v>
      </x:c>
      <x:c r="AC99" t="n">
        <x:f>IF(O99="High",0,IF(I99&gt;=1800,3,IF(I99&gt;=900,2,1))+IF(K99&gt;=0.9,2,IF(K99&gt;=0.75,1,0))+IF(J99&lt;=0.7,2,IF(J99&lt;=0.85,1,0))+IF(M99&gt;=8,1,0))</x:f>
        <x:v>0</x:v>
      </x:c>
      <x:c r="AD99" t="str">
        <x:f>IF(AND(O99&lt;&gt;"High",AC99&gt;=Assumptions!$B$10,AA99&gt;0),"Priority Growth",IF(AND(O99="Low",AA99&gt;0),"Maintain","Watch"))</x:f>
        <x:v>Watch</x:v>
      </x:c>
      <x:c r="AE99" s="60" t="n">
        <x:f>MAX(AA99,0)*N99</x:f>
        <x:v>0</x:v>
      </x:c>
      <x:c r="AF99" t="str">
        <x:f>IF(AND(AA99&gt;=Assumptions!$B$11,O99&lt;&gt;"High",OR(N99&gt;=Assumptions!$B$12,M99&lt;=6)),"High","Standard")</x:f>
        <x:v>Standard</x:v>
      </x:c>
    </x:row>
    <x:row r="100">
      <x:c r="A100" t="str">
        <x:f>'Raw_Data'!A100</x:f>
        <x:v>C00099</x:v>
      </x:c>
      <x:c r="B100" t="n">
        <x:f>'Raw_Data'!B100</x:f>
        <x:v>47</x:v>
      </x:c>
      <x:c r="C100" s="30" t="n">
        <x:f>'Raw_Data'!C100</x:f>
        <x:v>51415</x:v>
      </x:c>
      <x:c r="D100" t="n">
        <x:f>'Raw_Data'!D100</x:f>
        <x:v>672</x:v>
      </x:c>
      <x:c r="E100" t="n">
        <x:f>'Raw_Data'!E100</x:f>
        <x:v>29</x:v>
      </x:c>
      <x:c r="F100" t="str">
        <x:f>PROPER(TRIM('Raw_Data'!F100))</x:f>
        <x:v>Classic</x:v>
      </x:c>
      <x:c r="G100" t="str">
        <x:f>PROPER(TRIM('Raw_Data'!G100))</x:f>
        <x:v>Digital</x:v>
      </x:c>
      <x:c r="H100" s="60" t="n">
        <x:f>'Raw_Data'!H100</x:f>
        <x:v>4966</x:v>
      </x:c>
      <x:c r="I100" s="60" t="n">
        <x:f>'Raw_Data'!I100</x:f>
        <x:v>220.43</x:v>
      </x:c>
      <x:c r="J100" s="32" t="n">
        <x:f>'Raw_Data'!J100</x:f>
        <x:v>0.662</x:v>
      </x:c>
      <x:c r="K100" s="32" t="n">
        <x:f>'Raw_Data'!K100</x:f>
        <x:v>0.829</x:v>
      </x:c>
      <x:c r="L100" t="n">
        <x:f>'Raw_Data'!L100</x:f>
        <x:v>0</x:v>
      </x:c>
      <x:c r="M100" t="n">
        <x:f>IF('Raw_Data'!M100="",Assumptions!$B$15,'Raw_Data'!M100)</x:f>
        <x:v>7</x:v>
      </x:c>
      <x:c r="N100" s="32" t="n">
        <x:f>'Raw_Data'!N100</x:f>
        <x:v>0.049</x:v>
      </x:c>
      <x:c r="O100" t="str">
        <x:f>IF(OR(D100&lt;620,L100&gt;=2,J100&gt;0.9),"High",IF(OR(D100&lt;700,L100=1,J100&gt;0.75),"Medium","Low"))</x:f>
        <x:v>Medium</x:v>
      </x:c>
      <x:c r="P100" s="30" t="n">
        <x:f>XLOOKUP(F100,Assumptions!$A$4:$A$6,Assumptions!$B$4:$B$6)</x:f>
        <x:v>0</x:v>
      </x:c>
      <x:c r="Q100" s="32" t="n">
        <x:f>XLOOKUP(F100,Assumptions!$A$4:$A$6,Assumptions!$C$4:$C$6)</x:f>
        <x:v>0.229</x:v>
      </x:c>
      <x:c r="R100" s="32" t="n">
        <x:f>XLOOKUP(F100,Assumptions!$A$4:$A$6,Assumptions!$D$4:$D$6)</x:f>
        <x:v>0.015</x:v>
      </x:c>
      <x:c r="S100" s="32" t="n">
        <x:f>XLOOKUP(F100,Assumptions!$A$4:$A$6,Assumptions!$E$4:$E$6)</x:f>
        <x:v>0.0075</x:v>
      </x:c>
      <x:c r="T100" s="32" t="n">
        <x:f>XLOOKUP(O100,Assumptions!$H$4:$H$6,Assumptions!$I$4:$I$6)</x:f>
        <x:v>0.012</x:v>
      </x:c>
      <x:c r="U100" s="30" t="n">
        <x:f>XLOOKUP(F100,Assumptions!$A$4:$A$6,Assumptions!$F$4:$F$6)</x:f>
        <x:v>60</x:v>
      </x:c>
      <x:c r="V100" s="60" t="n">
        <x:f>I100*12</x:f>
        <x:v>2645.16</x:v>
      </x:c>
      <x:c r="W100" s="60" t="n">
        <x:f>H100*J100*(1-K100)*Q100</x:f>
        <x:v>128.73489922800005</x:v>
      </x:c>
      <x:c r="X100" s="60" t="n">
        <x:f>V100*R100</x:f>
        <x:v>39.6774</x:v>
      </x:c>
      <x:c r="Y100" s="60" t="n">
        <x:f>V100*S100</x:f>
        <x:v>19.8387</x:v>
      </x:c>
      <x:c r="Z100" s="60" t="n">
        <x:f>H100*J100*T100</x:f>
        <x:v>39.449904000000004</x:v>
      </x:c>
      <x:c r="AA100" s="60" t="n">
        <x:f>P100+W100+X100-Y100-Z100-U100</x:f>
        <x:v>49.12369522800006</x:v>
      </x:c>
      <x:c r="AB100" s="32" t="n">
        <x:f>IFERROR(AA100/(P100+W100+X100),0)</x:f>
        <x:v>0.29168710036726825</x:v>
      </x:c>
      <x:c r="AC100" t="n">
        <x:f>IF(O100="High",0,IF(I100&gt;=1800,3,IF(I100&gt;=900,2,1))+IF(K100&gt;=0.9,2,IF(K100&gt;=0.75,1,0))+IF(J100&lt;=0.7,2,IF(J100&lt;=0.85,1,0))+IF(M100&gt;=8,1,0))</x:f>
        <x:v>4</x:v>
      </x:c>
      <x:c r="AD100" t="str">
        <x:f>IF(AND(O100&lt;&gt;"High",AC100&gt;=Assumptions!$B$10,AA100&gt;0),"Priority Growth",IF(AND(O100="Low",AA100&gt;0),"Maintain","Watch"))</x:f>
        <x:v>Watch</x:v>
      </x:c>
      <x:c r="AE100" s="60" t="n">
        <x:f>MAX(AA100,0)*N100</x:f>
        <x:v>2.407061066172003</x:v>
      </x:c>
      <x:c r="AF100" t="str">
        <x:f>IF(AND(AA100&gt;=Assumptions!$B$11,O100&lt;&gt;"High",OR(N100&gt;=Assumptions!$B$12,M100&lt;=6)),"High","Standard")</x:f>
        <x:v>Standard</x:v>
      </x:c>
    </x:row>
    <x:row r="101">
      <x:c r="A101" t="str">
        <x:f>'Raw_Data'!A101</x:f>
        <x:v>C00100</x:v>
      </x:c>
      <x:c r="B101" t="n">
        <x:f>'Raw_Data'!B101</x:f>
        <x:v>32</x:v>
      </x:c>
      <x:c r="C101" s="30" t="n">
        <x:f>'Raw_Data'!C101</x:f>
        <x:v>42615</x:v>
      </x:c>
      <x:c r="D101" t="n">
        <x:f>'Raw_Data'!D101</x:f>
        <x:v>716</x:v>
      </x:c>
      <x:c r="E101" t="n">
        <x:f>'Raw_Data'!E101</x:f>
        <x:v>37</x:v>
      </x:c>
      <x:c r="F101" t="str">
        <x:f>PROPER(TRIM('Raw_Data'!F101))</x:f>
        <x:v>Classic</x:v>
      </x:c>
      <x:c r="G101" t="str">
        <x:f>PROPER(TRIM('Raw_Data'!G101))</x:f>
        <x:v>Digital</x:v>
      </x:c>
      <x:c r="H101" s="60" t="n">
        <x:f>'Raw_Data'!H101</x:f>
        <x:v>2807</x:v>
      </x:c>
      <x:c r="I101" s="60" t="n">
        <x:f>'Raw_Data'!I101</x:f>
        <x:v>207.87</x:v>
      </x:c>
      <x:c r="J101" s="32" t="n">
        <x:f>'Raw_Data'!J101</x:f>
        <x:v>0.452</x:v>
      </x:c>
      <x:c r="K101" s="32" t="n">
        <x:f>'Raw_Data'!K101</x:f>
        <x:v>0.922</x:v>
      </x:c>
      <x:c r="L101" t="n">
        <x:f>'Raw_Data'!L101</x:f>
        <x:v>0</x:v>
      </x:c>
      <x:c r="M101" t="n">
        <x:f>IF('Raw_Data'!M101="",Assumptions!$B$15,'Raw_Data'!M101)</x:f>
        <x:v>8</x:v>
      </x:c>
      <x:c r="N101" s="32" t="n">
        <x:f>'Raw_Data'!N101</x:f>
        <x:v>0.03</x:v>
      </x:c>
      <x:c r="O101" t="str">
        <x:f>IF(OR(D101&lt;620,L101&gt;=2,J101&gt;0.9),"High",IF(OR(D101&lt;700,L101=1,J101&gt;0.75),"Medium","Low"))</x:f>
        <x:v>Low</x:v>
      </x:c>
      <x:c r="P101" s="30" t="n">
        <x:f>XLOOKUP(F101,Assumptions!$A$4:$A$6,Assumptions!$B$4:$B$6)</x:f>
        <x:v>0</x:v>
      </x:c>
      <x:c r="Q101" s="32" t="n">
        <x:f>XLOOKUP(F101,Assumptions!$A$4:$A$6,Assumptions!$C$4:$C$6)</x:f>
        <x:v>0.229</x:v>
      </x:c>
      <x:c r="R101" s="32" t="n">
        <x:f>XLOOKUP(F101,Assumptions!$A$4:$A$6,Assumptions!$D$4:$D$6)</x:f>
        <x:v>0.015</x:v>
      </x:c>
      <x:c r="S101" s="32" t="n">
        <x:f>XLOOKUP(F101,Assumptions!$A$4:$A$6,Assumptions!$E$4:$E$6)</x:f>
        <x:v>0.0075</x:v>
      </x:c>
      <x:c r="T101" s="32" t="n">
        <x:f>XLOOKUP(O101,Assumptions!$H$4:$H$6,Assumptions!$I$4:$I$6)</x:f>
        <x:v>0.0035</x:v>
      </x:c>
      <x:c r="U101" s="30" t="n">
        <x:f>XLOOKUP(F101,Assumptions!$A$4:$A$6,Assumptions!$F$4:$F$6)</x:f>
        <x:v>60</x:v>
      </x:c>
      <x:c r="V101" s="60" t="n">
        <x:f>I101*12</x:f>
        <x:v>2494.44</x:v>
      </x:c>
      <x:c r="W101" s="60" t="n">
        <x:f>H101*J101*(1-K101)*Q101</x:f>
        <x:v>22.66266256799999</x:v>
      </x:c>
      <x:c r="X101" s="60" t="n">
        <x:f>V101*R101</x:f>
        <x:v>37.4166</x:v>
      </x:c>
      <x:c r="Y101" s="60" t="n">
        <x:f>V101*S101</x:f>
        <x:v>18.7083</x:v>
      </x:c>
      <x:c r="Z101" s="60" t="n">
        <x:f>H101*J101*T101</x:f>
        <x:v>4.4406740000000005</x:v>
      </x:c>
      <x:c r="AA101" s="60" t="n">
        <x:f>P101+W101+X101-Y101-Z101-U101</x:f>
        <x:v>-23.069711432000013</x:v>
      </x:c>
      <x:c r="AB101" s="32" t="n">
        <x:f>IFERROR(AA101/(P101+W101+X101),0)</x:f>
        <x:v>-0.38398792604834053</x:v>
      </x:c>
      <x:c r="AC101" t="n">
        <x:f>IF(O101="High",0,IF(I101&gt;=1800,3,IF(I101&gt;=900,2,1))+IF(K101&gt;=0.9,2,IF(K101&gt;=0.75,1,0))+IF(J101&lt;=0.7,2,IF(J101&lt;=0.85,1,0))+IF(M101&gt;=8,1,0))</x:f>
        <x:v>6</x:v>
      </x:c>
      <x:c r="AD101" t="str">
        <x:f>IF(AND(O101&lt;&gt;"High",AC101&gt;=Assumptions!$B$10,AA101&gt;0),"Priority Growth",IF(AND(O101="Low",AA101&gt;0),"Maintain","Watch"))</x:f>
        <x:v>Watch</x:v>
      </x:c>
      <x:c r="AE101" s="60" t="n">
        <x:f>MAX(AA101,0)*N101</x:f>
        <x:v>0</x:v>
      </x:c>
      <x:c r="AF101" t="str">
        <x:f>IF(AND(AA101&gt;=Assumptions!$B$11,O101&lt;&gt;"High",OR(N101&gt;=Assumptions!$B$12,M101&lt;=6)),"High","Standard")</x:f>
        <x:v>Standard</x:v>
      </x:c>
    </x:row>
    <x:row r="102">
      <x:c r="A102" t="str">
        <x:f>'Raw_Data'!A102</x:f>
        <x:v>C00101</x:v>
      </x:c>
      <x:c r="B102" t="n">
        <x:f>'Raw_Data'!B102</x:f>
        <x:v>59</x:v>
      </x:c>
      <x:c r="C102" s="30" t="n">
        <x:f>'Raw_Data'!C102</x:f>
        <x:v>86947</x:v>
      </x:c>
      <x:c r="D102" t="n">
        <x:f>'Raw_Data'!D102</x:f>
        <x:v>730</x:v>
      </x:c>
      <x:c r="E102" t="n">
        <x:f>'Raw_Data'!E102</x:f>
        <x:v>61</x:v>
      </x:c>
      <x:c r="F102" t="str">
        <x:f>PROPER(TRIM('Raw_Data'!F102))</x:f>
        <x:v>Classic</x:v>
      </x:c>
      <x:c r="G102" t="str">
        <x:f>PROPER(TRIM('Raw_Data'!G102))</x:f>
        <x:v>Partner</x:v>
      </x:c>
      <x:c r="H102" s="60" t="n">
        <x:f>'Raw_Data'!H102</x:f>
        <x:v>7325</x:v>
      </x:c>
      <x:c r="I102" s="60" t="n">
        <x:f>'Raw_Data'!I102</x:f>
        <x:v>669.43</x:v>
      </x:c>
      <x:c r="J102" s="32" t="n">
        <x:f>'Raw_Data'!J102</x:f>
        <x:v>0.172</x:v>
      </x:c>
      <x:c r="K102" s="32" t="n">
        <x:f>'Raw_Data'!K102</x:f>
        <x:v>0.913</x:v>
      </x:c>
      <x:c r="L102" t="n">
        <x:f>'Raw_Data'!L102</x:f>
        <x:v>0</x:v>
      </x:c>
      <x:c r="M102" t="n">
        <x:f>IF('Raw_Data'!M102="",Assumptions!$B$15,'Raw_Data'!M102)</x:f>
        <x:v>7</x:v>
      </x:c>
      <x:c r="N102" s="32" t="n">
        <x:f>'Raw_Data'!N102</x:f>
        <x:v>0.074</x:v>
      </x:c>
      <x:c r="O102" t="str">
        <x:f>IF(OR(D102&lt;620,L102&gt;=2,J102&gt;0.9),"High",IF(OR(D102&lt;700,L102=1,J102&gt;0.75),"Medium","Low"))</x:f>
        <x:v>Low</x:v>
      </x:c>
      <x:c r="P102" s="30" t="n">
        <x:f>XLOOKUP(F102,Assumptions!$A$4:$A$6,Assumptions!$B$4:$B$6)</x:f>
        <x:v>0</x:v>
      </x:c>
      <x:c r="Q102" s="32" t="n">
        <x:f>XLOOKUP(F102,Assumptions!$A$4:$A$6,Assumptions!$C$4:$C$6)</x:f>
        <x:v>0.229</x:v>
      </x:c>
      <x:c r="R102" s="32" t="n">
        <x:f>XLOOKUP(F102,Assumptions!$A$4:$A$6,Assumptions!$D$4:$D$6)</x:f>
        <x:v>0.015</x:v>
      </x:c>
      <x:c r="S102" s="32" t="n">
        <x:f>XLOOKUP(F102,Assumptions!$A$4:$A$6,Assumptions!$E$4:$E$6)</x:f>
        <x:v>0.0075</x:v>
      </x:c>
      <x:c r="T102" s="32" t="n">
        <x:f>XLOOKUP(O102,Assumptions!$H$4:$H$6,Assumptions!$I$4:$I$6)</x:f>
        <x:v>0.0035</x:v>
      </x:c>
      <x:c r="U102" s="30" t="n">
        <x:f>XLOOKUP(F102,Assumptions!$A$4:$A$6,Assumptions!$F$4:$F$6)</x:f>
        <x:v>60</x:v>
      </x:c>
      <x:c r="V102" s="60" t="n">
        <x:f>I102*12</x:f>
        <x:v>8033.16</x:v>
      </x:c>
      <x:c r="W102" s="60" t="n">
        <x:f>H102*J102*(1-K102)*Q102</x:f>
        <x:v>25.100987699999987</x:v>
      </x:c>
      <x:c r="X102" s="60" t="n">
        <x:f>V102*R102</x:f>
        <x:v>120.4974</x:v>
      </x:c>
      <x:c r="Y102" s="60" t="n">
        <x:f>V102*S102</x:f>
        <x:v>60.2487</x:v>
      </x:c>
      <x:c r="Z102" s="60" t="n">
        <x:f>H102*J102*T102</x:f>
        <x:v>4.409649999999999</x:v>
      </x:c>
      <x:c r="AA102" s="60" t="n">
        <x:f>P102+W102+X102-Y102-Z102-U102</x:f>
        <x:v>20.94003769999999</x:v>
      </x:c>
      <x:c r="AB102" s="32" t="n">
        <x:f>IFERROR(AA102/(P102+W102+X102),0)</x:f>
        <x:v>0.14382053284234267</x:v>
      </x:c>
      <x:c r="AC102" t="n">
        <x:f>IF(O102="High",0,IF(I102&gt;=1800,3,IF(I102&gt;=900,2,1))+IF(K102&gt;=0.9,2,IF(K102&gt;=0.75,1,0))+IF(J102&lt;=0.7,2,IF(J102&lt;=0.85,1,0))+IF(M102&gt;=8,1,0))</x:f>
        <x:v>5</x:v>
      </x:c>
      <x:c r="AD102" t="str">
        <x:f>IF(AND(O102&lt;&gt;"High",AC102&gt;=Assumptions!$B$10,AA102&gt;0),"Priority Growth",IF(AND(O102="Low",AA102&gt;0),"Maintain","Watch"))</x:f>
        <x:v>Maintain</x:v>
      </x:c>
      <x:c r="AE102" s="60" t="n">
        <x:f>MAX(AA102,0)*N102</x:f>
        <x:v>1.5495627897999993</x:v>
      </x:c>
      <x:c r="AF102" t="str">
        <x:f>IF(AND(AA102&gt;=Assumptions!$B$11,O102&lt;&gt;"High",OR(N102&gt;=Assumptions!$B$12,M102&lt;=6)),"High","Standard")</x:f>
        <x:v>Standard</x:v>
      </x:c>
    </x:row>
    <x:row r="103">
      <x:c r="A103" t="str">
        <x:f>'Raw_Data'!A103</x:f>
        <x:v>C00102</x:v>
      </x:c>
      <x:c r="B103" t="n">
        <x:f>'Raw_Data'!B103</x:f>
        <x:v>54</x:v>
      </x:c>
      <x:c r="C103" s="30" t="n">
        <x:f>'Raw_Data'!C103</x:f>
        <x:v>48166</x:v>
      </x:c>
      <x:c r="D103" t="n">
        <x:f>'Raw_Data'!D103</x:f>
        <x:v>640</x:v>
      </x:c>
      <x:c r="E103" t="n">
        <x:f>'Raw_Data'!E103</x:f>
        <x:v>43</x:v>
      </x:c>
      <x:c r="F103" t="str">
        <x:f>PROPER(TRIM('Raw_Data'!F103))</x:f>
        <x:v>Classic</x:v>
      </x:c>
      <x:c r="G103" t="str">
        <x:f>PROPER(TRIM('Raw_Data'!G103))</x:f>
        <x:v>Partner</x:v>
      </x:c>
      <x:c r="H103" s="60" t="n">
        <x:f>'Raw_Data'!H103</x:f>
        <x:v>3842</x:v>
      </x:c>
      <x:c r="I103" s="60" t="n">
        <x:f>'Raw_Data'!I103</x:f>
        <x:v>355.31</x:v>
      </x:c>
      <x:c r="J103" s="32" t="n">
        <x:f>'Raw_Data'!J103</x:f>
        <x:v>0.344</x:v>
      </x:c>
      <x:c r="K103" s="32" t="n">
        <x:f>'Raw_Data'!K103</x:f>
        <x:v>0.685</x:v>
      </x:c>
      <x:c r="L103" t="n">
        <x:f>'Raw_Data'!L103</x:f>
        <x:v>0</x:v>
      </x:c>
      <x:c r="M103" t="n">
        <x:f>IF('Raw_Data'!M103="",Assumptions!$B$15,'Raw_Data'!M103)</x:f>
        <x:v>7</x:v>
      </x:c>
      <x:c r="N103" s="32" t="n">
        <x:f>'Raw_Data'!N103</x:f>
        <x:v>0.123</x:v>
      </x:c>
      <x:c r="O103" t="str">
        <x:f>IF(OR(D103&lt;620,L103&gt;=2,J103&gt;0.9),"High",IF(OR(D103&lt;700,L103=1,J103&gt;0.75),"Medium","Low"))</x:f>
        <x:v>Medium</x:v>
      </x:c>
      <x:c r="P103" s="30" t="n">
        <x:f>XLOOKUP(F103,Assumptions!$A$4:$A$6,Assumptions!$B$4:$B$6)</x:f>
        <x:v>0</x:v>
      </x:c>
      <x:c r="Q103" s="32" t="n">
        <x:f>XLOOKUP(F103,Assumptions!$A$4:$A$6,Assumptions!$C$4:$C$6)</x:f>
        <x:v>0.229</x:v>
      </x:c>
      <x:c r="R103" s="32" t="n">
        <x:f>XLOOKUP(F103,Assumptions!$A$4:$A$6,Assumptions!$D$4:$D$6)</x:f>
        <x:v>0.015</x:v>
      </x:c>
      <x:c r="S103" s="32" t="n">
        <x:f>XLOOKUP(F103,Assumptions!$A$4:$A$6,Assumptions!$E$4:$E$6)</x:f>
        <x:v>0.0075</x:v>
      </x:c>
      <x:c r="T103" s="32" t="n">
        <x:f>XLOOKUP(O103,Assumptions!$H$4:$H$6,Assumptions!$I$4:$I$6)</x:f>
        <x:v>0.012</x:v>
      </x:c>
      <x:c r="U103" s="30" t="n">
        <x:f>XLOOKUP(F103,Assumptions!$A$4:$A$6,Assumptions!$F$4:$F$6)</x:f>
        <x:v>60</x:v>
      </x:c>
      <x:c r="V103" s="60" t="n">
        <x:f>I103*12</x:f>
        <x:v>4263.72</x:v>
      </x:c>
      <x:c r="W103" s="60" t="n">
        <x:f>H103*J103*(1-K103)*Q103</x:f>
        <x:v>95.33707847999997</x:v>
      </x:c>
      <x:c r="X103" s="60" t="n">
        <x:f>V103*R103</x:f>
        <x:v>63.9558</x:v>
      </x:c>
      <x:c r="Y103" s="60" t="n">
        <x:f>V103*S103</x:f>
        <x:v>31.9779</x:v>
      </x:c>
      <x:c r="Z103" s="60" t="n">
        <x:f>H103*J103*T103</x:f>
        <x:v>15.859776</x:v>
      </x:c>
      <x:c r="AA103" s="60" t="n">
        <x:f>P103+W103+X103-Y103-Z103-U103</x:f>
        <x:v>51.45520247999998</x:v>
      </x:c>
      <x:c r="AB103" s="32" t="n">
        <x:f>IFERROR(AA103/(P103+W103+X103),0)</x:f>
        <x:v>0.32302261702465523</x:v>
      </x:c>
      <x:c r="AC103" t="n">
        <x:f>IF(O103="High",0,IF(I103&gt;=1800,3,IF(I103&gt;=900,2,1))+IF(K103&gt;=0.9,2,IF(K103&gt;=0.75,1,0))+IF(J103&lt;=0.7,2,IF(J103&lt;=0.85,1,0))+IF(M103&gt;=8,1,0))</x:f>
        <x:v>3</x:v>
      </x:c>
      <x:c r="AD103" t="str">
        <x:f>IF(AND(O103&lt;&gt;"High",AC103&gt;=Assumptions!$B$10,AA103&gt;0),"Priority Growth",IF(AND(O103="Low",AA103&gt;0),"Maintain","Watch"))</x:f>
        <x:v>Watch</x:v>
      </x:c>
      <x:c r="AE103" s="60" t="n">
        <x:f>MAX(AA103,0)*N103</x:f>
        <x:v>6.328989905039998</x:v>
      </x:c>
      <x:c r="AF103" t="str">
        <x:f>IF(AND(AA103&gt;=Assumptions!$B$11,O103&lt;&gt;"High",OR(N103&gt;=Assumptions!$B$12,M103&lt;=6)),"High","Standard")</x:f>
        <x:v>Standard</x:v>
      </x:c>
    </x:row>
    <x:row r="104">
      <x:c r="A104" t="str">
        <x:f>'Raw_Data'!A104</x:f>
        <x:v>C00103</x:v>
      </x:c>
      <x:c r="B104" t="n">
        <x:f>'Raw_Data'!B104</x:f>
        <x:v>42</x:v>
      </x:c>
      <x:c r="C104" s="30" t="n">
        <x:f>'Raw_Data'!C104</x:f>
        <x:v>36565</x:v>
      </x:c>
      <x:c r="D104" t="n">
        <x:f>'Raw_Data'!D104</x:f>
        <x:v>730</x:v>
      </x:c>
      <x:c r="E104" t="n">
        <x:f>'Raw_Data'!E104</x:f>
        <x:v>39</x:v>
      </x:c>
      <x:c r="F104" t="str">
        <x:f>PROPER(TRIM('Raw_Data'!F104))</x:f>
        <x:v>Classic</x:v>
      </x:c>
      <x:c r="G104" t="str">
        <x:f>PROPER(TRIM('Raw_Data'!G104))</x:f>
        <x:v>Branch</x:v>
      </x:c>
      <x:c r="H104" s="60" t="n">
        <x:f>'Raw_Data'!H104</x:f>
        <x:v>4230</x:v>
      </x:c>
      <x:c r="I104" s="60" t="n">
        <x:f>'Raw_Data'!I104</x:f>
        <x:v>870.47</x:v>
      </x:c>
      <x:c r="J104" s="32" t="n">
        <x:f>'Raw_Data'!J104</x:f>
        <x:v>0.372</x:v>
      </x:c>
      <x:c r="K104" s="32" t="n">
        <x:f>'Raw_Data'!K104</x:f>
        <x:v>0.791</x:v>
      </x:c>
      <x:c r="L104" t="n">
        <x:f>'Raw_Data'!L104</x:f>
        <x:v>0</x:v>
      </x:c>
      <x:c r="M104" t="n">
        <x:f>IF('Raw_Data'!M104="",Assumptions!$B$15,'Raw_Data'!M104)</x:f>
        <x:v>9</x:v>
      </x:c>
      <x:c r="N104" s="32" t="n">
        <x:f>'Raw_Data'!N104</x:f>
        <x:v>0.02</x:v>
      </x:c>
      <x:c r="O104" t="str">
        <x:f>IF(OR(D104&lt;620,L104&gt;=2,J104&gt;0.9),"High",IF(OR(D104&lt;700,L104=1,J104&gt;0.75),"Medium","Low"))</x:f>
        <x:v>Low</x:v>
      </x:c>
      <x:c r="P104" s="30" t="n">
        <x:f>XLOOKUP(F104,Assumptions!$A$4:$A$6,Assumptions!$B$4:$B$6)</x:f>
        <x:v>0</x:v>
      </x:c>
      <x:c r="Q104" s="32" t="n">
        <x:f>XLOOKUP(F104,Assumptions!$A$4:$A$6,Assumptions!$C$4:$C$6)</x:f>
        <x:v>0.229</x:v>
      </x:c>
      <x:c r="R104" s="32" t="n">
        <x:f>XLOOKUP(F104,Assumptions!$A$4:$A$6,Assumptions!$D$4:$D$6)</x:f>
        <x:v>0.015</x:v>
      </x:c>
      <x:c r="S104" s="32" t="n">
        <x:f>XLOOKUP(F104,Assumptions!$A$4:$A$6,Assumptions!$E$4:$E$6)</x:f>
        <x:v>0.0075</x:v>
      </x:c>
      <x:c r="T104" s="32" t="n">
        <x:f>XLOOKUP(O104,Assumptions!$H$4:$H$6,Assumptions!$I$4:$I$6)</x:f>
        <x:v>0.0035</x:v>
      </x:c>
      <x:c r="U104" s="30" t="n">
        <x:f>XLOOKUP(F104,Assumptions!$A$4:$A$6,Assumptions!$F$4:$F$6)</x:f>
        <x:v>60</x:v>
      </x:c>
      <x:c r="V104" s="60" t="n">
        <x:f>I104*12</x:f>
        <x:v>10445.64</x:v>
      </x:c>
      <x:c r="W104" s="60" t="n">
        <x:f>H104*J104*(1-K104)*Q104</x:f>
        <x:v>75.31215515999999</x:v>
      </x:c>
      <x:c r="X104" s="60" t="n">
        <x:f>V104*R104</x:f>
        <x:v>156.6846</x:v>
      </x:c>
      <x:c r="Y104" s="60" t="n">
        <x:f>V104*S104</x:f>
        <x:v>78.3423</x:v>
      </x:c>
      <x:c r="Z104" s="60" t="n">
        <x:f>H104*J104*T104</x:f>
        <x:v>5.50746</x:v>
      </x:c>
      <x:c r="AA104" s="60" t="n">
        <x:f>P104+W104+X104-Y104-Z104-U104</x:f>
        <x:v>88.14699515999996</x:v>
      </x:c>
      <x:c r="AB104" s="32" t="n">
        <x:f>IFERROR(AA104/(P104+W104+X104),0)</x:f>
        <x:v>0.37994925876962415</x:v>
      </x:c>
      <x:c r="AC104" t="n">
        <x:f>IF(O104="High",0,IF(I104&gt;=1800,3,IF(I104&gt;=900,2,1))+IF(K104&gt;=0.9,2,IF(K104&gt;=0.75,1,0))+IF(J104&lt;=0.7,2,IF(J104&lt;=0.85,1,0))+IF(M104&gt;=8,1,0))</x:f>
        <x:v>5</x:v>
      </x:c>
      <x:c r="AD104" t="str">
        <x:f>IF(AND(O104&lt;&gt;"High",AC104&gt;=Assumptions!$B$10,AA104&gt;0),"Priority Growth",IF(AND(O104="Low",AA104&gt;0),"Maintain","Watch"))</x:f>
        <x:v>Maintain</x:v>
      </x:c>
      <x:c r="AE104" s="60" t="n">
        <x:f>MAX(AA104,0)*N104</x:f>
        <x:v>1.7629399031999993</x:v>
      </x:c>
      <x:c r="AF104" t="str">
        <x:f>IF(AND(AA104&gt;=Assumptions!$B$11,O104&lt;&gt;"High",OR(N104&gt;=Assumptions!$B$12,M104&lt;=6)),"High","Standard")</x:f>
        <x:v>Standard</x:v>
      </x:c>
    </x:row>
    <x:row r="105">
      <x:c r="A105" t="str">
        <x:f>'Raw_Data'!A105</x:f>
        <x:v>C00104</x:v>
      </x:c>
      <x:c r="B105" t="n">
        <x:f>'Raw_Data'!B105</x:f>
        <x:v>51</x:v>
      </x:c>
      <x:c r="C105" s="30" t="n">
        <x:f>'Raw_Data'!C105</x:f>
        <x:v>76397</x:v>
      </x:c>
      <x:c r="D105" t="n">
        <x:f>'Raw_Data'!D105</x:f>
        <x:v>619</x:v>
      </x:c>
      <x:c r="E105" t="n">
        <x:f>'Raw_Data'!E105</x:f>
        <x:v>54</x:v>
      </x:c>
      <x:c r="F105" t="str">
        <x:f>PROPER(TRIM('Raw_Data'!F105))</x:f>
        <x:v>Classic</x:v>
      </x:c>
      <x:c r="G105" t="str">
        <x:f>PROPER(TRIM('Raw_Data'!G105))</x:f>
        <x:v>Digital</x:v>
      </x:c>
      <x:c r="H105" s="60" t="n">
        <x:f>'Raw_Data'!H105</x:f>
        <x:v>3610</x:v>
      </x:c>
      <x:c r="I105" s="60" t="n">
        <x:f>'Raw_Data'!I105</x:f>
        <x:v>670.92</x:v>
      </x:c>
      <x:c r="J105" s="32" t="n">
        <x:f>'Raw_Data'!J105</x:f>
        <x:v>0.657</x:v>
      </x:c>
      <x:c r="K105" s="32" t="n">
        <x:f>'Raw_Data'!K105</x:f>
        <x:v>0.713</x:v>
      </x:c>
      <x:c r="L105" t="n">
        <x:f>'Raw_Data'!L105</x:f>
        <x:v>1</x:v>
      </x:c>
      <x:c r="M105" t="n">
        <x:f>IF('Raw_Data'!M105="",Assumptions!$B$15,'Raw_Data'!M105)</x:f>
        <x:v>7</x:v>
      </x:c>
      <x:c r="N105" s="32" t="n">
        <x:f>'Raw_Data'!N105</x:f>
        <x:v>0.122</x:v>
      </x:c>
      <x:c r="O105" t="str">
        <x:f>IF(OR(D105&lt;620,L105&gt;=2,J105&gt;0.9),"High",IF(OR(D105&lt;700,L105=1,J105&gt;0.75),"Medium","Low"))</x:f>
        <x:v>High</x:v>
      </x:c>
      <x:c r="P105" s="30" t="n">
        <x:f>XLOOKUP(F105,Assumptions!$A$4:$A$6,Assumptions!$B$4:$B$6)</x:f>
        <x:v>0</x:v>
      </x:c>
      <x:c r="Q105" s="32" t="n">
        <x:f>XLOOKUP(F105,Assumptions!$A$4:$A$6,Assumptions!$C$4:$C$6)</x:f>
        <x:v>0.229</x:v>
      </x:c>
      <x:c r="R105" s="32" t="n">
        <x:f>XLOOKUP(F105,Assumptions!$A$4:$A$6,Assumptions!$D$4:$D$6)</x:f>
        <x:v>0.015</x:v>
      </x:c>
      <x:c r="S105" s="32" t="n">
        <x:f>XLOOKUP(F105,Assumptions!$A$4:$A$6,Assumptions!$E$4:$E$6)</x:f>
        <x:v>0.0075</x:v>
      </x:c>
      <x:c r="T105" s="32" t="n">
        <x:f>XLOOKUP(O105,Assumptions!$H$4:$H$6,Assumptions!$I$4:$I$6)</x:f>
        <x:v>0.045</x:v>
      </x:c>
      <x:c r="U105" s="30" t="n">
        <x:f>XLOOKUP(F105,Assumptions!$A$4:$A$6,Assumptions!$F$4:$F$6)</x:f>
        <x:v>60</x:v>
      </x:c>
      <x:c r="V105" s="60" t="n">
        <x:f>I105*12</x:f>
        <x:v>8051.039999999999</x:v>
      </x:c>
      <x:c r="W105" s="60" t="n">
        <x:f>H105*J105*(1-K105)*Q105</x:f>
        <x:v>155.87983971000003</x:v>
      </x:c>
      <x:c r="X105" s="60" t="n">
        <x:f>V105*R105</x:f>
        <x:v>120.76559999999998</x:v>
      </x:c>
      <x:c r="Y105" s="60" t="n">
        <x:f>V105*S105</x:f>
        <x:v>60.38279999999999</x:v>
      </x:c>
      <x:c r="Z105" s="60" t="n">
        <x:f>H105*J105*T105</x:f>
        <x:v>106.72964999999999</x:v>
      </x:c>
      <x:c r="AA105" s="60" t="n">
        <x:f>P105+W105+X105-Y105-Z105-U105</x:f>
        <x:v>49.53298971000004</x:v>
      </x:c>
      <x:c r="AB105" s="32" t="n">
        <x:f>IFERROR(AA105/(P105+W105+X105),0)</x:f>
        <x:v>0.17904863988332553</x:v>
      </x:c>
      <x:c r="AC105" t="n">
        <x:f>IF(O105="High",0,IF(I105&gt;=1800,3,IF(I105&gt;=900,2,1))+IF(K105&gt;=0.9,2,IF(K105&gt;=0.75,1,0))+IF(J105&lt;=0.7,2,IF(J105&lt;=0.85,1,0))+IF(M105&gt;=8,1,0))</x:f>
        <x:v>0</x:v>
      </x:c>
      <x:c r="AD105" t="str">
        <x:f>IF(AND(O105&lt;&gt;"High",AC105&gt;=Assumptions!$B$10,AA105&gt;0),"Priority Growth",IF(AND(O105="Low",AA105&gt;0),"Maintain","Watch"))</x:f>
        <x:v>Watch</x:v>
      </x:c>
      <x:c r="AE105" s="60" t="n">
        <x:f>MAX(AA105,0)*N105</x:f>
        <x:v>6.043024744620005</x:v>
      </x:c>
      <x:c r="AF105" t="str">
        <x:f>IF(AND(AA105&gt;=Assumptions!$B$11,O105&lt;&gt;"High",OR(N105&gt;=Assumptions!$B$12,M105&lt;=6)),"High","Standard")</x:f>
        <x:v>Standard</x:v>
      </x:c>
    </x:row>
    <x:row r="106">
      <x:c r="A106" t="str">
        <x:f>'Raw_Data'!A106</x:f>
        <x:v>C00105</x:v>
      </x:c>
      <x:c r="B106" t="n">
        <x:f>'Raw_Data'!B106</x:f>
        <x:v>49</x:v>
      </x:c>
      <x:c r="C106" s="30" t="n">
        <x:f>'Raw_Data'!C106</x:f>
        <x:v>37007</x:v>
      </x:c>
      <x:c r="D106" t="n">
        <x:f>'Raw_Data'!D106</x:f>
        <x:v>715</x:v>
      </x:c>
      <x:c r="E106" t="n">
        <x:f>'Raw_Data'!E106</x:f>
        <x:v>68</x:v>
      </x:c>
      <x:c r="F106" t="str">
        <x:f>PROPER(TRIM('Raw_Data'!F106))</x:f>
        <x:v>Classic</x:v>
      </x:c>
      <x:c r="G106" t="str">
        <x:f>PROPER(TRIM('Raw_Data'!G106))</x:f>
        <x:v>Digital</x:v>
      </x:c>
      <x:c r="H106" s="60" t="n">
        <x:f>'Raw_Data'!H106</x:f>
        <x:v>4247</x:v>
      </x:c>
      <x:c r="I106" s="60" t="n">
        <x:f>'Raw_Data'!I106</x:f>
        <x:v>767.39</x:v>
      </x:c>
      <x:c r="J106" s="32" t="n">
        <x:f>'Raw_Data'!J106</x:f>
        <x:v>0.468</x:v>
      </x:c>
      <x:c r="K106" s="32" t="n">
        <x:f>'Raw_Data'!K106</x:f>
        <x:v>0.816</x:v>
      </x:c>
      <x:c r="L106" t="n">
        <x:f>'Raw_Data'!L106</x:f>
        <x:v>1</x:v>
      </x:c>
      <x:c r="M106" t="n">
        <x:f>IF('Raw_Data'!M106="",Assumptions!$B$15,'Raw_Data'!M106)</x:f>
        <x:v>9</x:v>
      </x:c>
      <x:c r="N106" s="32" t="n">
        <x:f>'Raw_Data'!N106</x:f>
        <x:v>0.026</x:v>
      </x:c>
      <x:c r="O106" t="str">
        <x:f>IF(OR(D106&lt;620,L106&gt;=2,J106&gt;0.9),"High",IF(OR(D106&lt;700,L106=1,J106&gt;0.75),"Medium","Low"))</x:f>
        <x:v>Medium</x:v>
      </x:c>
      <x:c r="P106" s="30" t="n">
        <x:f>XLOOKUP(F106,Assumptions!$A$4:$A$6,Assumptions!$B$4:$B$6)</x:f>
        <x:v>0</x:v>
      </x:c>
      <x:c r="Q106" s="32" t="n">
        <x:f>XLOOKUP(F106,Assumptions!$A$4:$A$6,Assumptions!$C$4:$C$6)</x:f>
        <x:v>0.229</x:v>
      </x:c>
      <x:c r="R106" s="32" t="n">
        <x:f>XLOOKUP(F106,Assumptions!$A$4:$A$6,Assumptions!$D$4:$D$6)</x:f>
        <x:v>0.015</x:v>
      </x:c>
      <x:c r="S106" s="32" t="n">
        <x:f>XLOOKUP(F106,Assumptions!$A$4:$A$6,Assumptions!$E$4:$E$6)</x:f>
        <x:v>0.0075</x:v>
      </x:c>
      <x:c r="T106" s="32" t="n">
        <x:f>XLOOKUP(O106,Assumptions!$H$4:$H$6,Assumptions!$I$4:$I$6)</x:f>
        <x:v>0.012</x:v>
      </x:c>
      <x:c r="U106" s="30" t="n">
        <x:f>XLOOKUP(F106,Assumptions!$A$4:$A$6,Assumptions!$F$4:$F$6)</x:f>
        <x:v>60</x:v>
      </x:c>
      <x:c r="V106" s="60" t="n">
        <x:f>I106*12</x:f>
        <x:v>9208.68</x:v>
      </x:c>
      <x:c r="W106" s="60" t="n">
        <x:f>H106*J106*(1-K106)*Q106</x:f>
        <x:v>83.74934505600004</x:v>
      </x:c>
      <x:c r="X106" s="60" t="n">
        <x:f>V106*R106</x:f>
        <x:v>138.1302</x:v>
      </x:c>
      <x:c r="Y106" s="60" t="n">
        <x:f>V106*S106</x:f>
        <x:v>69.0651</x:v>
      </x:c>
      <x:c r="Z106" s="60" t="n">
        <x:f>H106*J106*T106</x:f>
        <x:v>23.851152</x:v>
      </x:c>
      <x:c r="AA106" s="60" t="n">
        <x:f>P106+W106+X106-Y106-Z106-U106</x:f>
        <x:v>68.96329305600005</x:v>
      </x:c>
      <x:c r="AB106" s="32" t="n">
        <x:f>IFERROR(AA106/(P106+W106+X106),0)</x:f>
        <x:v>0.31081410879310417</x:v>
      </x:c>
      <x:c r="AC106" t="n">
        <x:f>IF(O106="High",0,IF(I106&gt;=1800,3,IF(I106&gt;=900,2,1))+IF(K106&gt;=0.9,2,IF(K106&gt;=0.75,1,0))+IF(J106&lt;=0.7,2,IF(J106&lt;=0.85,1,0))+IF(M106&gt;=8,1,0))</x:f>
        <x:v>5</x:v>
      </x:c>
      <x:c r="AD106" t="str">
        <x:f>IF(AND(O106&lt;&gt;"High",AC106&gt;=Assumptions!$B$10,AA106&gt;0),"Priority Growth",IF(AND(O106="Low",AA106&gt;0),"Maintain","Watch"))</x:f>
        <x:v>Watch</x:v>
      </x:c>
      <x:c r="AE106" s="60" t="n">
        <x:f>MAX(AA106,0)*N106</x:f>
        <x:v>1.7930456194560014</x:v>
      </x:c>
      <x:c r="AF106" t="str">
        <x:f>IF(AND(AA106&gt;=Assumptions!$B$11,O106&lt;&gt;"High",OR(N106&gt;=Assumptions!$B$12,M106&lt;=6)),"High","Standard")</x:f>
        <x:v>Standard</x:v>
      </x:c>
    </x:row>
    <x:row r="107">
      <x:c r="A107" t="str">
        <x:f>'Raw_Data'!A107</x:f>
        <x:v>C00106</x:v>
      </x:c>
      <x:c r="B107" t="n">
        <x:f>'Raw_Data'!B107</x:f>
        <x:v>38</x:v>
      </x:c>
      <x:c r="C107" s="30" t="n">
        <x:f>'Raw_Data'!C107</x:f>
        <x:v>120283</x:v>
      </x:c>
      <x:c r="D107" t="n">
        <x:f>'Raw_Data'!D107</x:f>
        <x:v>700</x:v>
      </x:c>
      <x:c r="E107" t="n">
        <x:f>'Raw_Data'!E107</x:f>
        <x:v>80</x:v>
      </x:c>
      <x:c r="F107" t="str">
        <x:f>PROPER(TRIM('Raw_Data'!F107))</x:f>
        <x:v>Platinum</x:v>
      </x:c>
      <x:c r="G107" t="str">
        <x:f>PROPER(TRIM('Raw_Data'!G107))</x:f>
        <x:v>Digital</x:v>
      </x:c>
      <x:c r="H107" s="60" t="n">
        <x:f>'Raw_Data'!H107</x:f>
        <x:v>26030</x:v>
      </x:c>
      <x:c r="I107" s="60" t="n">
        <x:f>'Raw_Data'!I107</x:f>
        <x:v>2736.67</x:v>
      </x:c>
      <x:c r="J107" s="32" t="n">
        <x:f>'Raw_Data'!J107</x:f>
        <x:v>0.26</x:v>
      </x:c>
      <x:c r="K107" s="32" t="n">
        <x:f>'Raw_Data'!K107</x:f>
        <x:v>0.754</x:v>
      </x:c>
      <x:c r="L107" t="n">
        <x:f>'Raw_Data'!L107</x:f>
        <x:v>0</x:v>
      </x:c>
      <x:c r="M107" t="n">
        <x:f>IF('Raw_Data'!M107="",Assumptions!$B$15,'Raw_Data'!M107)</x:f>
        <x:v>8</x:v>
      </x:c>
      <x:c r="N107" s="32" t="n">
        <x:f>'Raw_Data'!N107</x:f>
        <x:v>0.02</x:v>
      </x:c>
      <x:c r="O107" t="str">
        <x:f>IF(OR(D107&lt;620,L107&gt;=2,J107&gt;0.9),"High",IF(OR(D107&lt;700,L107=1,J107&gt;0.75),"Medium","Low"))</x:f>
        <x:v>Low</x:v>
      </x:c>
      <x:c r="P107" s="30" t="n">
        <x:f>XLOOKUP(F107,Assumptions!$A$4:$A$6,Assumptions!$B$4:$B$6)</x:f>
        <x:v>195</x:v>
      </x:c>
      <x:c r="Q107" s="32" t="n">
        <x:f>XLOOKUP(F107,Assumptions!$A$4:$A$6,Assumptions!$C$4:$C$6)</x:f>
        <x:v>0.199</x:v>
      </x:c>
      <x:c r="R107" s="32" t="n">
        <x:f>XLOOKUP(F107,Assumptions!$A$4:$A$6,Assumptions!$D$4:$D$6)</x:f>
        <x:v>0.017</x:v>
      </x:c>
      <x:c r="S107" s="32" t="n">
        <x:f>XLOOKUP(F107,Assumptions!$A$4:$A$6,Assumptions!$E$4:$E$6)</x:f>
        <x:v>0.013</x:v>
      </x:c>
      <x:c r="T107" s="32" t="n">
        <x:f>XLOOKUP(O107,Assumptions!$H$4:$H$6,Assumptions!$I$4:$I$6)</x:f>
        <x:v>0.0035</x:v>
      </x:c>
      <x:c r="U107" s="30" t="n">
        <x:f>XLOOKUP(F107,Assumptions!$A$4:$A$6,Assumptions!$F$4:$F$6)</x:f>
        <x:v>140</x:v>
      </x:c>
      <x:c r="V107" s="60" t="n">
        <x:f>I107*12</x:f>
        <x:v>32840.04</x:v>
      </x:c>
      <x:c r="W107" s="60" t="n">
        <x:f>H107*J107*(1-K107)*Q107</x:f>
        <x:v>331.3108812</x:v>
      </x:c>
      <x:c r="X107" s="60" t="n">
        <x:f>V107*R107</x:f>
        <x:v>558.2806800000001</x:v>
      </x:c>
      <x:c r="Y107" s="60" t="n">
        <x:f>V107*S107</x:f>
        <x:v>426.92052</x:v>
      </x:c>
      <x:c r="Z107" s="60" t="n">
        <x:f>H107*J107*T107</x:f>
        <x:v>23.6873</x:v>
      </x:c>
      <x:c r="AA107" s="60" t="n">
        <x:f>P107+W107+X107-Y107-Z107-U107</x:f>
        <x:v>493.98374120000005</x:v>
      </x:c>
      <x:c r="AB107" s="32" t="n">
        <x:f>IFERROR(AA107/(P107+W107+X107),0)</x:f>
        <x:v>0.45545600654817264</x:v>
      </x:c>
      <x:c r="AC107" t="n">
        <x:f>IF(O107="High",0,IF(I107&gt;=1800,3,IF(I107&gt;=900,2,1))+IF(K107&gt;=0.9,2,IF(K107&gt;=0.75,1,0))+IF(J107&lt;=0.7,2,IF(J107&lt;=0.85,1,0))+IF(M107&gt;=8,1,0))</x:f>
        <x:v>7</x:v>
      </x:c>
      <x:c r="AD107" t="str">
        <x:f>IF(AND(O107&lt;&gt;"High",AC107&gt;=Assumptions!$B$10,AA107&gt;0),"Priority Growth",IF(AND(O107="Low",AA107&gt;0),"Maintain","Watch"))</x:f>
        <x:v>Priority Growth</x:v>
      </x:c>
      <x:c r="AE107" s="60" t="n">
        <x:f>MAX(AA107,0)*N107</x:f>
        <x:v>9.879674824000002</x:v>
      </x:c>
      <x:c r="AF107" t="str">
        <x:f>IF(AND(AA107&gt;=Assumptions!$B$11,O107&lt;&gt;"High",OR(N107&gt;=Assumptions!$B$12,M107&lt;=6)),"High","Standard")</x:f>
        <x:v>Standard</x:v>
      </x:c>
    </x:row>
    <x:row r="108">
      <x:c r="A108" t="str">
        <x:f>'Raw_Data'!A108</x:f>
        <x:v>C00107</x:v>
      </x:c>
      <x:c r="B108" t="n">
        <x:f>'Raw_Data'!B108</x:f>
        <x:v>38</x:v>
      </x:c>
      <x:c r="C108" s="30" t="n">
        <x:f>'Raw_Data'!C108</x:f>
        <x:v>200622</x:v>
      </x:c>
      <x:c r="D108" t="n">
        <x:f>'Raw_Data'!D108</x:f>
        <x:v>633</x:v>
      </x:c>
      <x:c r="E108" t="n">
        <x:f>'Raw_Data'!E108</x:f>
        <x:v>29</x:v>
      </x:c>
      <x:c r="F108" t="str">
        <x:f>PROPER(TRIM('Raw_Data'!F108))</x:f>
        <x:v>Platinum</x:v>
      </x:c>
      <x:c r="G108" t="str">
        <x:f>PROPER(TRIM('Raw_Data'!G108))</x:f>
        <x:v>Digital</x:v>
      </x:c>
      <x:c r="H108" s="60" t="n">
        <x:f>'Raw_Data'!H108</x:f>
        <x:v>40000</x:v>
      </x:c>
      <x:c r="I108" s="60" t="n">
        <x:f>'Raw_Data'!I108</x:f>
        <x:v>4287.08</x:v>
      </x:c>
      <x:c r="J108" s="32" t="n">
        <x:f>'Raw_Data'!J108</x:f>
        <x:v>0.375</x:v>
      </x:c>
      <x:c r="K108" s="32" t="n">
        <x:f>'Raw_Data'!K108</x:f>
        <x:v>0.617</x:v>
      </x:c>
      <x:c r="L108" t="n">
        <x:f>'Raw_Data'!L108</x:f>
        <x:v>0</x:v>
      </x:c>
      <x:c r="M108" t="n">
        <x:f>IF('Raw_Data'!M108="",Assumptions!$B$15,'Raw_Data'!M108)</x:f>
        <x:v>7</x:v>
      </x:c>
      <x:c r="N108" s="32" t="n">
        <x:f>'Raw_Data'!N108</x:f>
        <x:v>0.118</x:v>
      </x:c>
      <x:c r="O108" t="str">
        <x:f>IF(OR(D108&lt;620,L108&gt;=2,J108&gt;0.9),"High",IF(OR(D108&lt;700,L108=1,J108&gt;0.75),"Medium","Low"))</x:f>
        <x:v>Medium</x:v>
      </x:c>
      <x:c r="P108" s="30" t="n">
        <x:f>XLOOKUP(F108,Assumptions!$A$4:$A$6,Assumptions!$B$4:$B$6)</x:f>
        <x:v>195</x:v>
      </x:c>
      <x:c r="Q108" s="32" t="n">
        <x:f>XLOOKUP(F108,Assumptions!$A$4:$A$6,Assumptions!$C$4:$C$6)</x:f>
        <x:v>0.199</x:v>
      </x:c>
      <x:c r="R108" s="32" t="n">
        <x:f>XLOOKUP(F108,Assumptions!$A$4:$A$6,Assumptions!$D$4:$D$6)</x:f>
        <x:v>0.017</x:v>
      </x:c>
      <x:c r="S108" s="32" t="n">
        <x:f>XLOOKUP(F108,Assumptions!$A$4:$A$6,Assumptions!$E$4:$E$6)</x:f>
        <x:v>0.013</x:v>
      </x:c>
      <x:c r="T108" s="32" t="n">
        <x:f>XLOOKUP(O108,Assumptions!$H$4:$H$6,Assumptions!$I$4:$I$6)</x:f>
        <x:v>0.012</x:v>
      </x:c>
      <x:c r="U108" s="30" t="n">
        <x:f>XLOOKUP(F108,Assumptions!$A$4:$A$6,Assumptions!$F$4:$F$6)</x:f>
        <x:v>140</x:v>
      </x:c>
      <x:c r="V108" s="60" t="n">
        <x:f>I108*12</x:f>
        <x:v>51444.96</x:v>
      </x:c>
      <x:c r="W108" s="60" t="n">
        <x:f>H108*J108*(1-K108)*Q108</x:f>
        <x:v>1143.255</x:v>
      </x:c>
      <x:c r="X108" s="60" t="n">
        <x:f>V108*R108</x:f>
        <x:v>874.5643200000001</x:v>
      </x:c>
      <x:c r="Y108" s="60" t="n">
        <x:f>V108*S108</x:f>
        <x:v>668.7844799999999</x:v>
      </x:c>
      <x:c r="Z108" s="60" t="n">
        <x:f>H108*J108*T108</x:f>
        <x:v>180</x:v>
      </x:c>
      <x:c r="AA108" s="60" t="n">
        <x:f>P108+W108+X108-Y108-Z108-U108</x:f>
        <x:v>1224.0348400000003</x:v>
      </x:c>
      <x:c r="AB108" s="32" t="n">
        <x:f>IFERROR(AA108/(P108+W108+X108),0)</x:f>
        <x:v>0.5531562513653397</x:v>
      </x:c>
      <x:c r="AC108" t="n">
        <x:f>IF(O108="High",0,IF(I108&gt;=1800,3,IF(I108&gt;=900,2,1))+IF(K108&gt;=0.9,2,IF(K108&gt;=0.75,1,0))+IF(J108&lt;=0.7,2,IF(J108&lt;=0.85,1,0))+IF(M108&gt;=8,1,0))</x:f>
        <x:v>5</x:v>
      </x:c>
      <x:c r="AD108" t="str">
        <x:f>IF(AND(O108&lt;&gt;"High",AC108&gt;=Assumptions!$B$10,AA108&gt;0),"Priority Growth",IF(AND(O108="Low",AA108&gt;0),"Maintain","Watch"))</x:f>
        <x:v>Watch</x:v>
      </x:c>
      <x:c r="AE108" s="60" t="n">
        <x:f>MAX(AA108,0)*N108</x:f>
        <x:v>144.43611112000002</x:v>
      </x:c>
      <x:c r="AF108" t="str">
        <x:f>IF(AND(AA108&gt;=Assumptions!$B$11,O108&lt;&gt;"High",OR(N108&gt;=Assumptions!$B$12,M108&lt;=6)),"High","Standard")</x:f>
        <x:v>Standard</x:v>
      </x:c>
    </x:row>
    <x:row r="109">
      <x:c r="A109" t="str">
        <x:f>'Raw_Data'!A109</x:f>
        <x:v>C00108</x:v>
      </x:c>
      <x:c r="B109" t="n">
        <x:f>'Raw_Data'!B109</x:f>
        <x:v>47</x:v>
      </x:c>
      <x:c r="C109" s="30" t="n">
        <x:f>'Raw_Data'!C109</x:f>
        <x:v>78773</x:v>
      </x:c>
      <x:c r="D109" t="n">
        <x:f>'Raw_Data'!D109</x:f>
        <x:v>726</x:v>
      </x:c>
      <x:c r="E109" t="n">
        <x:f>'Raw_Data'!E109</x:f>
        <x:v>52</x:v>
      </x:c>
      <x:c r="F109" t="str">
        <x:f>PROPER(TRIM('Raw_Data'!F109))</x:f>
        <x:v>Gold</x:v>
      </x:c>
      <x:c r="G109" t="str">
        <x:f>PROPER(TRIM('Raw_Data'!G109))</x:f>
        <x:v>Direct Mail</x:v>
      </x:c>
      <x:c r="H109" s="60" t="n">
        <x:f>'Raw_Data'!H109</x:f>
        <x:v>12703</x:v>
      </x:c>
      <x:c r="I109" s="60" t="n">
        <x:f>'Raw_Data'!I109</x:f>
        <x:v>1058.82</x:v>
      </x:c>
      <x:c r="J109" s="32" t="n">
        <x:f>'Raw_Data'!J109</x:f>
        <x:v>0.608</x:v>
      </x:c>
      <x:c r="K109" s="32" t="n">
        <x:f>'Raw_Data'!K109</x:f>
        <x:v>0.759</x:v>
      </x:c>
      <x:c r="L109" t="n">
        <x:f>'Raw_Data'!L109</x:f>
        <x:v>0</x:v>
      </x:c>
      <x:c r="M109" t="n">
        <x:f>IF('Raw_Data'!M109="",Assumptions!$B$15,'Raw_Data'!M109)</x:f>
        <x:v>8</x:v>
      </x:c>
      <x:c r="N109" s="32" t="n">
        <x:f>'Raw_Data'!N109</x:f>
        <x:v>0.07</x:v>
      </x:c>
      <x:c r="O109" t="str">
        <x:f>IF(OR(D109&lt;620,L109&gt;=2,J109&gt;0.9),"High",IF(OR(D109&lt;700,L109=1,J109&gt;0.75),"Medium","Low"))</x:f>
        <x:v>Low</x:v>
      </x:c>
      <x:c r="P109" s="30" t="n">
        <x:f>XLOOKUP(F109,Assumptions!$A$4:$A$6,Assumptions!$B$4:$B$6)</x:f>
        <x:v>95</x:v>
      </x:c>
      <x:c r="Q109" s="32" t="n">
        <x:f>XLOOKUP(F109,Assumptions!$A$4:$A$6,Assumptions!$C$4:$C$6)</x:f>
        <x:v>0.219</x:v>
      </x:c>
      <x:c r="R109" s="32" t="n">
        <x:f>XLOOKUP(F109,Assumptions!$A$4:$A$6,Assumptions!$D$4:$D$6)</x:f>
        <x:v>0.016</x:v>
      </x:c>
      <x:c r="S109" s="32" t="n">
        <x:f>XLOOKUP(F109,Assumptions!$A$4:$A$6,Assumptions!$E$4:$E$6)</x:f>
        <x:v>0.01</x:v>
      </x:c>
      <x:c r="T109" s="32" t="n">
        <x:f>XLOOKUP(O109,Assumptions!$H$4:$H$6,Assumptions!$I$4:$I$6)</x:f>
        <x:v>0.0035</x:v>
      </x:c>
      <x:c r="U109" s="30" t="n">
        <x:f>XLOOKUP(F109,Assumptions!$A$4:$A$6,Assumptions!$F$4:$F$6)</x:f>
        <x:v>90</x:v>
      </x:c>
      <x:c r="V109" s="60" t="n">
        <x:f>I109*12</x:f>
        <x:v>12705.84</x:v>
      </x:c>
      <x:c r="W109" s="60" t="n">
        <x:f>H109*J109*(1-K109)*Q109</x:f>
        <x:v>407.634595296</x:v>
      </x:c>
      <x:c r="X109" s="60" t="n">
        <x:f>V109*R109</x:f>
        <x:v>203.29344</x:v>
      </x:c>
      <x:c r="Y109" s="60" t="n">
        <x:f>V109*S109</x:f>
        <x:v>127.0584</x:v>
      </x:c>
      <x:c r="Z109" s="60" t="n">
        <x:f>H109*J109*T109</x:f>
        <x:v>27.031984</x:v>
      </x:c>
      <x:c r="AA109" s="60" t="n">
        <x:f>P109+W109+X109-Y109-Z109-U109</x:f>
        <x:v>461.837651296</x:v>
      </x:c>
      <x:c r="AB109" s="32" t="n">
        <x:f>IFERROR(AA109/(P109+W109+X109),0)</x:f>
        <x:v>0.6542276665671007</x:v>
      </x:c>
      <x:c r="AC109" t="n">
        <x:f>IF(O109="High",0,IF(I109&gt;=1800,3,IF(I109&gt;=900,2,1))+IF(K109&gt;=0.9,2,IF(K109&gt;=0.75,1,0))+IF(J109&lt;=0.7,2,IF(J109&lt;=0.85,1,0))+IF(M109&gt;=8,1,0))</x:f>
        <x:v>6</x:v>
      </x:c>
      <x:c r="AD109" t="str">
        <x:f>IF(AND(O109&lt;&gt;"High",AC109&gt;=Assumptions!$B$10,AA109&gt;0),"Priority Growth",IF(AND(O109="Low",AA109&gt;0),"Maintain","Watch"))</x:f>
        <x:v>Priority Growth</x:v>
      </x:c>
      <x:c r="AE109" s="60" t="n">
        <x:f>MAX(AA109,0)*N109</x:f>
        <x:v>32.328635590720005</x:v>
      </x:c>
      <x:c r="AF109" t="str">
        <x:f>IF(AND(AA109&gt;=Assumptions!$B$11,O109&lt;&gt;"High",OR(N109&gt;=Assumptions!$B$12,M109&lt;=6)),"High","Standard")</x:f>
        <x:v>Standard</x:v>
      </x:c>
    </x:row>
    <x:row r="110">
      <x:c r="A110" t="str">
        <x:f>'Raw_Data'!A110</x:f>
        <x:v>C00109</x:v>
      </x:c>
      <x:c r="B110" t="n">
        <x:f>'Raw_Data'!B110</x:f>
        <x:v>52</x:v>
      </x:c>
      <x:c r="C110" s="30" t="n">
        <x:f>'Raw_Data'!C110</x:f>
        <x:v>84316</x:v>
      </x:c>
      <x:c r="D110" t="n">
        <x:f>'Raw_Data'!D110</x:f>
        <x:v>743</x:v>
      </x:c>
      <x:c r="E110" t="n">
        <x:f>'Raw_Data'!E110</x:f>
        <x:v>13</x:v>
      </x:c>
      <x:c r="F110" t="str">
        <x:f>PROPER(TRIM('Raw_Data'!F110))</x:f>
        <x:v>Gold</x:v>
      </x:c>
      <x:c r="G110" t="str">
        <x:f>PROPER(TRIM('Raw_Data'!G110))</x:f>
        <x:v>Digital</x:v>
      </x:c>
      <x:c r="H110" s="60" t="n">
        <x:f>'Raw_Data'!H110</x:f>
        <x:v>14212</x:v>
      </x:c>
      <x:c r="I110" s="60" t="n">
        <x:f>'Raw_Data'!I110</x:f>
        <x:v>1871.26</x:v>
      </x:c>
      <x:c r="J110" s="32" t="n">
        <x:f>'Raw_Data'!J110</x:f>
        <x:v>0.26</x:v>
      </x:c>
      <x:c r="K110" s="32" t="n">
        <x:f>'Raw_Data'!K110</x:f>
        <x:v>0.73</x:v>
      </x:c>
      <x:c r="L110" t="n">
        <x:f>'Raw_Data'!L110</x:f>
        <x:v>0</x:v>
      </x:c>
      <x:c r="M110" t="n">
        <x:f>IF('Raw_Data'!M110="",Assumptions!$B$15,'Raw_Data'!M110)</x:f>
        <x:v>7</x:v>
      </x:c>
      <x:c r="N110" s="32" t="n">
        <x:f>'Raw_Data'!N110</x:f>
        <x:v>0.092</x:v>
      </x:c>
      <x:c r="O110" t="str">
        <x:f>IF(OR(D110&lt;620,L110&gt;=2,J110&gt;0.9),"High",IF(OR(D110&lt;700,L110=1,J110&gt;0.75),"Medium","Low"))</x:f>
        <x:v>Low</x:v>
      </x:c>
      <x:c r="P110" s="30" t="n">
        <x:f>XLOOKUP(F110,Assumptions!$A$4:$A$6,Assumptions!$B$4:$B$6)</x:f>
        <x:v>95</x:v>
      </x:c>
      <x:c r="Q110" s="32" t="n">
        <x:f>XLOOKUP(F110,Assumptions!$A$4:$A$6,Assumptions!$C$4:$C$6)</x:f>
        <x:v>0.219</x:v>
      </x:c>
      <x:c r="R110" s="32" t="n">
        <x:f>XLOOKUP(F110,Assumptions!$A$4:$A$6,Assumptions!$D$4:$D$6)</x:f>
        <x:v>0.016</x:v>
      </x:c>
      <x:c r="S110" s="32" t="n">
        <x:f>XLOOKUP(F110,Assumptions!$A$4:$A$6,Assumptions!$E$4:$E$6)</x:f>
        <x:v>0.01</x:v>
      </x:c>
      <x:c r="T110" s="32" t="n">
        <x:f>XLOOKUP(O110,Assumptions!$H$4:$H$6,Assumptions!$I$4:$I$6)</x:f>
        <x:v>0.0035</x:v>
      </x:c>
      <x:c r="U110" s="30" t="n">
        <x:f>XLOOKUP(F110,Assumptions!$A$4:$A$6,Assumptions!$F$4:$F$6)</x:f>
        <x:v>90</x:v>
      </x:c>
      <x:c r="V110" s="60" t="n">
        <x:f>I110*12</x:f>
        <x:v>22455.12</x:v>
      </x:c>
      <x:c r="W110" s="60" t="n">
        <x:f>H110*J110*(1-K110)*Q110</x:f>
        <x:v>218.49244560000002</x:v>
      </x:c>
      <x:c r="X110" s="60" t="n">
        <x:f>V110*R110</x:f>
        <x:v>359.28192</x:v>
      </x:c>
      <x:c r="Y110" s="60" t="n">
        <x:f>V110*S110</x:f>
        <x:v>224.5512</x:v>
      </x:c>
      <x:c r="Z110" s="60" t="n">
        <x:f>H110*J110*T110</x:f>
        <x:v>12.932920000000001</x:v>
      </x:c>
      <x:c r="AA110" s="60" t="n">
        <x:f>P110+W110+X110-Y110-Z110-U110</x:f>
        <x:v>345.2902456</x:v>
      </x:c>
      <x:c r="AB110" s="32" t="n">
        <x:f>IFERROR(AA110/(P110+W110+X110),0)</x:f>
        <x:v>0.5132333561669817</x:v>
      </x:c>
      <x:c r="AC110" t="n">
        <x:f>IF(O110="High",0,IF(I110&gt;=1800,3,IF(I110&gt;=900,2,1))+IF(K110&gt;=0.9,2,IF(K110&gt;=0.75,1,0))+IF(J110&lt;=0.7,2,IF(J110&lt;=0.85,1,0))+IF(M110&gt;=8,1,0))</x:f>
        <x:v>5</x:v>
      </x:c>
      <x:c r="AD110" t="str">
        <x:f>IF(AND(O110&lt;&gt;"High",AC110&gt;=Assumptions!$B$10,AA110&gt;0),"Priority Growth",IF(AND(O110="Low",AA110&gt;0),"Maintain","Watch"))</x:f>
        <x:v>Maintain</x:v>
      </x:c>
      <x:c r="AE110" s="60" t="n">
        <x:f>MAX(AA110,0)*N110</x:f>
        <x:v>31.766702595199998</x:v>
      </x:c>
      <x:c r="AF110" t="str">
        <x:f>IF(AND(AA110&gt;=Assumptions!$B$11,O110&lt;&gt;"High",OR(N110&gt;=Assumptions!$B$12,M110&lt;=6)),"High","Standard")</x:f>
        <x:v>Standard</x:v>
      </x:c>
    </x:row>
    <x:row r="111">
      <x:c r="A111" t="str">
        <x:f>'Raw_Data'!A111</x:f>
        <x:v>C00110</x:v>
      </x:c>
      <x:c r="B111" t="n">
        <x:f>'Raw_Data'!B111</x:f>
        <x:v>21</x:v>
      </x:c>
      <x:c r="C111" s="30" t="n">
        <x:f>'Raw_Data'!C111</x:f>
        <x:v>118270</x:v>
      </x:c>
      <x:c r="D111" t="n">
        <x:f>'Raw_Data'!D111</x:f>
        <x:v>668</x:v>
      </x:c>
      <x:c r="E111" t="n">
        <x:f>'Raw_Data'!E111</x:f>
        <x:v>49</x:v>
      </x:c>
      <x:c r="F111" t="str">
        <x:f>PROPER(TRIM('Raw_Data'!F111))</x:f>
        <x:v>Classic</x:v>
      </x:c>
      <x:c r="G111" t="str">
        <x:f>PROPER(TRIM('Raw_Data'!G111))</x:f>
        <x:v>Partner</x:v>
      </x:c>
      <x:c r="H111" s="60" t="n">
        <x:f>'Raw_Data'!H111</x:f>
        <x:v>11410</x:v>
      </x:c>
      <x:c r="I111" s="60" t="n">
        <x:f>'Raw_Data'!I111</x:f>
        <x:v>1302.03</x:v>
      </x:c>
      <x:c r="J111" s="32" t="n">
        <x:f>'Raw_Data'!J111</x:f>
        <x:v>0.748</x:v>
      </x:c>
      <x:c r="K111" s="32" t="n">
        <x:f>'Raw_Data'!K111</x:f>
        <x:v>0.753</x:v>
      </x:c>
      <x:c r="L111" t="n">
        <x:f>'Raw_Data'!L111</x:f>
        <x:v>0</x:v>
      </x:c>
      <x:c r="M111" t="n">
        <x:f>IF('Raw_Data'!M111="",Assumptions!$B$15,'Raw_Data'!M111)</x:f>
        <x:v>8</x:v>
      </x:c>
      <x:c r="N111" s="32" t="n">
        <x:f>'Raw_Data'!N111</x:f>
        <x:v>0.076</x:v>
      </x:c>
      <x:c r="O111" t="str">
        <x:f>IF(OR(D111&lt;620,L111&gt;=2,J111&gt;0.9),"High",IF(OR(D111&lt;700,L111=1,J111&gt;0.75),"Medium","Low"))</x:f>
        <x:v>Medium</x:v>
      </x:c>
      <x:c r="P111" s="30" t="n">
        <x:f>XLOOKUP(F111,Assumptions!$A$4:$A$6,Assumptions!$B$4:$B$6)</x:f>
        <x:v>0</x:v>
      </x:c>
      <x:c r="Q111" s="32" t="n">
        <x:f>XLOOKUP(F111,Assumptions!$A$4:$A$6,Assumptions!$C$4:$C$6)</x:f>
        <x:v>0.229</x:v>
      </x:c>
      <x:c r="R111" s="32" t="n">
        <x:f>XLOOKUP(F111,Assumptions!$A$4:$A$6,Assumptions!$D$4:$D$6)</x:f>
        <x:v>0.015</x:v>
      </x:c>
      <x:c r="S111" s="32" t="n">
        <x:f>XLOOKUP(F111,Assumptions!$A$4:$A$6,Assumptions!$E$4:$E$6)</x:f>
        <x:v>0.0075</x:v>
      </x:c>
      <x:c r="T111" s="32" t="n">
        <x:f>XLOOKUP(O111,Assumptions!$H$4:$H$6,Assumptions!$I$4:$I$6)</x:f>
        <x:v>0.012</x:v>
      </x:c>
      <x:c r="U111" s="30" t="n">
        <x:f>XLOOKUP(F111,Assumptions!$A$4:$A$6,Assumptions!$F$4:$F$6)</x:f>
        <x:v>60</x:v>
      </x:c>
      <x:c r="V111" s="60" t="n">
        <x:f>I111*12</x:f>
        <x:v>15624.36</x:v>
      </x:c>
      <x:c r="W111" s="60" t="n">
        <x:f>H111*J111*(1-K111)*Q111</x:f>
        <x:v>482.74710484</x:v>
      </x:c>
      <x:c r="X111" s="60" t="n">
        <x:f>V111*R111</x:f>
        <x:v>234.3654</x:v>
      </x:c>
      <x:c r="Y111" s="60" t="n">
        <x:f>V111*S111</x:f>
        <x:v>117.1827</x:v>
      </x:c>
      <x:c r="Z111" s="60" t="n">
        <x:f>H111*J111*T111</x:f>
        <x:v>102.41616</x:v>
      </x:c>
      <x:c r="AA111" s="60" t="n">
        <x:f>P111+W111+X111-Y111-Z111-U111</x:f>
        <x:v>437.5136448400001</x:v>
      </x:c>
      <x:c r="AB111" s="32" t="n">
        <x:f>IFERROR(AA111/(P111+W111+X111),0)</x:f>
        <x:v>0.6101046096492444</x:v>
      </x:c>
      <x:c r="AC111" t="n">
        <x:f>IF(O111="High",0,IF(I111&gt;=1800,3,IF(I111&gt;=900,2,1))+IF(K111&gt;=0.9,2,IF(K111&gt;=0.75,1,0))+IF(J111&lt;=0.7,2,IF(J111&lt;=0.85,1,0))+IF(M111&gt;=8,1,0))</x:f>
        <x:v>5</x:v>
      </x:c>
      <x:c r="AD111" t="str">
        <x:f>IF(AND(O111&lt;&gt;"High",AC111&gt;=Assumptions!$B$10,AA111&gt;0),"Priority Growth",IF(AND(O111="Low",AA111&gt;0),"Maintain","Watch"))</x:f>
        <x:v>Watch</x:v>
      </x:c>
      <x:c r="AE111" s="60" t="n">
        <x:f>MAX(AA111,0)*N111</x:f>
        <x:v>33.251037007840004</x:v>
      </x:c>
      <x:c r="AF111" t="str">
        <x:f>IF(AND(AA111&gt;=Assumptions!$B$11,O111&lt;&gt;"High",OR(N111&gt;=Assumptions!$B$12,M111&lt;=6)),"High","Standard")</x:f>
        <x:v>Standard</x:v>
      </x:c>
    </x:row>
    <x:row r="112">
      <x:c r="A112" t="str">
        <x:f>'Raw_Data'!A112</x:f>
        <x:v>C00111</x:v>
      </x:c>
      <x:c r="B112" t="n">
        <x:f>'Raw_Data'!B112</x:f>
        <x:v>62</x:v>
      </x:c>
      <x:c r="C112" s="30" t="n">
        <x:f>'Raw_Data'!C112</x:f>
        <x:v>28000</x:v>
      </x:c>
      <x:c r="D112" t="n">
        <x:f>'Raw_Data'!D112</x:f>
        <x:v>611</x:v>
      </x:c>
      <x:c r="E112" t="n">
        <x:f>'Raw_Data'!E112</x:f>
        <x:v>34</x:v>
      </x:c>
      <x:c r="F112" t="str">
        <x:f>PROPER(TRIM('Raw_Data'!F112))</x:f>
        <x:v>Classic</x:v>
      </x:c>
      <x:c r="G112" t="str">
        <x:f>PROPER(TRIM('Raw_Data'!G112))</x:f>
        <x:v>Partner</x:v>
      </x:c>
      <x:c r="H112" s="60" t="n">
        <x:f>'Raw_Data'!H112</x:f>
        <x:v>3265</x:v>
      </x:c>
      <x:c r="I112" s="60" t="n">
        <x:f>'Raw_Data'!I112</x:f>
        <x:v>379.83</x:v>
      </x:c>
      <x:c r="J112" s="32" t="n">
        <x:f>'Raw_Data'!J112</x:f>
        <x:v>0.59</x:v>
      </x:c>
      <x:c r="K112" s="32" t="n">
        <x:f>'Raw_Data'!K112</x:f>
        <x:v>0.7</x:v>
      </x:c>
      <x:c r="L112" t="n">
        <x:f>'Raw_Data'!L112</x:f>
        <x:v>1</x:v>
      </x:c>
      <x:c r="M112" t="n">
        <x:f>IF('Raw_Data'!M112="",Assumptions!$B$15,'Raw_Data'!M112)</x:f>
        <x:v>8</x:v>
      </x:c>
      <x:c r="N112" s="32" t="n">
        <x:f>'Raw_Data'!N112</x:f>
        <x:v>0.027</x:v>
      </x:c>
      <x:c r="O112" t="str">
        <x:f>IF(OR(D112&lt;620,L112&gt;=2,J112&gt;0.9),"High",IF(OR(D112&lt;700,L112=1,J112&gt;0.75),"Medium","Low"))</x:f>
        <x:v>High</x:v>
      </x:c>
      <x:c r="P112" s="30" t="n">
        <x:f>XLOOKUP(F112,Assumptions!$A$4:$A$6,Assumptions!$B$4:$B$6)</x:f>
        <x:v>0</x:v>
      </x:c>
      <x:c r="Q112" s="32" t="n">
        <x:f>XLOOKUP(F112,Assumptions!$A$4:$A$6,Assumptions!$C$4:$C$6)</x:f>
        <x:v>0.229</x:v>
      </x:c>
      <x:c r="R112" s="32" t="n">
        <x:f>XLOOKUP(F112,Assumptions!$A$4:$A$6,Assumptions!$D$4:$D$6)</x:f>
        <x:v>0.015</x:v>
      </x:c>
      <x:c r="S112" s="32" t="n">
        <x:f>XLOOKUP(F112,Assumptions!$A$4:$A$6,Assumptions!$E$4:$E$6)</x:f>
        <x:v>0.0075</x:v>
      </x:c>
      <x:c r="T112" s="32" t="n">
        <x:f>XLOOKUP(O112,Assumptions!$H$4:$H$6,Assumptions!$I$4:$I$6)</x:f>
        <x:v>0.045</x:v>
      </x:c>
      <x:c r="U112" s="30" t="n">
        <x:f>XLOOKUP(F112,Assumptions!$A$4:$A$6,Assumptions!$F$4:$F$6)</x:f>
        <x:v>60</x:v>
      </x:c>
      <x:c r="V112" s="60" t="n">
        <x:f>I112*12</x:f>
        <x:v>4557.96</x:v>
      </x:c>
      <x:c r="W112" s="60" t="n">
        <x:f>H112*J112*(1-K112)*Q112</x:f>
        <x:v>132.34024500000004</x:v>
      </x:c>
      <x:c r="X112" s="60" t="n">
        <x:f>V112*R112</x:f>
        <x:v>68.3694</x:v>
      </x:c>
      <x:c r="Y112" s="60" t="n">
        <x:f>V112*S112</x:f>
        <x:v>34.1847</x:v>
      </x:c>
      <x:c r="Z112" s="60" t="n">
        <x:f>H112*J112*T112</x:f>
        <x:v>86.68575</x:v>
      </x:c>
      <x:c r="AA112" s="60" t="n">
        <x:f>P112+W112+X112-Y112-Z112-U112</x:f>
        <x:v>19.839195000000032</x:v>
      </x:c>
      <x:c r="AB112" s="32" t="n">
        <x:f>IFERROR(AA112/(P112+W112+X112),0)</x:f>
        <x:v>0.09884524981348071</x:v>
      </x:c>
      <x:c r="AC112" t="n">
        <x:f>IF(O112="High",0,IF(I112&gt;=1800,3,IF(I112&gt;=900,2,1))+IF(K112&gt;=0.9,2,IF(K112&gt;=0.75,1,0))+IF(J112&lt;=0.7,2,IF(J112&lt;=0.85,1,0))+IF(M112&gt;=8,1,0))</x:f>
        <x:v>0</x:v>
      </x:c>
      <x:c r="AD112" t="str">
        <x:f>IF(AND(O112&lt;&gt;"High",AC112&gt;=Assumptions!$B$10,AA112&gt;0),"Priority Growth",IF(AND(O112="Low",AA112&gt;0),"Maintain","Watch"))</x:f>
        <x:v>Watch</x:v>
      </x:c>
      <x:c r="AE112" s="60" t="n">
        <x:f>MAX(AA112,0)*N112</x:f>
        <x:v>0.5356582650000009</x:v>
      </x:c>
      <x:c r="AF112" t="str">
        <x:f>IF(AND(AA112&gt;=Assumptions!$B$11,O112&lt;&gt;"High",OR(N112&gt;=Assumptions!$B$12,M112&lt;=6)),"High","Standard")</x:f>
        <x:v>Standard</x:v>
      </x:c>
    </x:row>
    <x:row r="113">
      <x:c r="A113" t="str">
        <x:f>'Raw_Data'!A113</x:f>
        <x:v>C00112</x:v>
      </x:c>
      <x:c r="B113" t="n">
        <x:f>'Raw_Data'!B113</x:f>
        <x:v>33</x:v>
      </x:c>
      <x:c r="C113" s="30" t="n">
        <x:f>'Raw_Data'!C113</x:f>
        <x:v>138242</x:v>
      </x:c>
      <x:c r="D113" t="n">
        <x:f>'Raw_Data'!D113</x:f>
        <x:v>705</x:v>
      </x:c>
      <x:c r="E113" t="n">
        <x:f>'Raw_Data'!E113</x:f>
        <x:v>35</x:v>
      </x:c>
      <x:c r="F113" t="str">
        <x:f>PROPER(TRIM('Raw_Data'!F113))</x:f>
        <x:v>Platinum</x:v>
      </x:c>
      <x:c r="G113" t="str">
        <x:f>PROPER(TRIM('Raw_Data'!G113))</x:f>
        <x:v>Digital</x:v>
      </x:c>
      <x:c r="H113" s="60" t="n">
        <x:f>'Raw_Data'!H113</x:f>
        <x:v>30082</x:v>
      </x:c>
      <x:c r="I113" s="60" t="n">
        <x:f>'Raw_Data'!I113</x:f>
        <x:v>3440.51</x:v>
      </x:c>
      <x:c r="J113" s="32" t="n">
        <x:f>'Raw_Data'!J113</x:f>
        <x:v>0.596</x:v>
      </x:c>
      <x:c r="K113" s="32" t="n">
        <x:f>'Raw_Data'!K113</x:f>
        <x:v>0.86</x:v>
      </x:c>
      <x:c r="L113" t="n">
        <x:f>'Raw_Data'!L113</x:f>
        <x:v>1</x:v>
      </x:c>
      <x:c r="M113" t="n">
        <x:f>IF('Raw_Data'!M113="",Assumptions!$B$15,'Raw_Data'!M113)</x:f>
        <x:v>6</x:v>
      </x:c>
      <x:c r="N113" s="32" t="n">
        <x:f>'Raw_Data'!N113</x:f>
        <x:v>0.141</x:v>
      </x:c>
      <x:c r="O113" t="str">
        <x:f>IF(OR(D113&lt;620,L113&gt;=2,J113&gt;0.9),"High",IF(OR(D113&lt;700,L113=1,J113&gt;0.75),"Medium","Low"))</x:f>
        <x:v>Medium</x:v>
      </x:c>
      <x:c r="P113" s="30" t="n">
        <x:f>XLOOKUP(F113,Assumptions!$A$4:$A$6,Assumptions!$B$4:$B$6)</x:f>
        <x:v>195</x:v>
      </x:c>
      <x:c r="Q113" s="32" t="n">
        <x:f>XLOOKUP(F113,Assumptions!$A$4:$A$6,Assumptions!$C$4:$C$6)</x:f>
        <x:v>0.199</x:v>
      </x:c>
      <x:c r="R113" s="32" t="n">
        <x:f>XLOOKUP(F113,Assumptions!$A$4:$A$6,Assumptions!$D$4:$D$6)</x:f>
        <x:v>0.017</x:v>
      </x:c>
      <x:c r="S113" s="32" t="n">
        <x:f>XLOOKUP(F113,Assumptions!$A$4:$A$6,Assumptions!$E$4:$E$6)</x:f>
        <x:v>0.013</x:v>
      </x:c>
      <x:c r="T113" s="32" t="n">
        <x:f>XLOOKUP(O113,Assumptions!$H$4:$H$6,Assumptions!$I$4:$I$6)</x:f>
        <x:v>0.012</x:v>
      </x:c>
      <x:c r="U113" s="30" t="n">
        <x:f>XLOOKUP(F113,Assumptions!$A$4:$A$6,Assumptions!$F$4:$F$6)</x:f>
        <x:v>140</x:v>
      </x:c>
      <x:c r="V113" s="60" t="n">
        <x:f>I113*12</x:f>
        <x:v>41286.12</x:v>
      </x:c>
      <x:c r="W113" s="60" t="n">
        <x:f>H113*J113*(1-K113)*Q113</x:f>
        <x:v>499.49837392000006</x:v>
      </x:c>
      <x:c r="X113" s="60" t="n">
        <x:f>V113*R113</x:f>
        <x:v>701.86404</x:v>
      </x:c>
      <x:c r="Y113" s="60" t="n">
        <x:f>V113*S113</x:f>
        <x:v>536.71956</x:v>
      </x:c>
      <x:c r="Z113" s="60" t="n">
        <x:f>H113*J113*T113</x:f>
        <x:v>215.146464</x:v>
      </x:c>
      <x:c r="AA113" s="60" t="n">
        <x:f>P113+W113+X113-Y113-Z113-U113</x:f>
        <x:v>504.49638992000007</x:v>
      </x:c>
      <x:c r="AB113" s="32" t="n">
        <x:f>IFERROR(AA113/(P113+W113+X113),0)</x:f>
        <x:v>0.36129330386638686</x:v>
      </x:c>
      <x:c r="AC113" t="n">
        <x:f>IF(O113="High",0,IF(I113&gt;=1800,3,IF(I113&gt;=900,2,1))+IF(K113&gt;=0.9,2,IF(K113&gt;=0.75,1,0))+IF(J113&lt;=0.7,2,IF(J113&lt;=0.85,1,0))+IF(M113&gt;=8,1,0))</x:f>
        <x:v>6</x:v>
      </x:c>
      <x:c r="AD113" t="str">
        <x:f>IF(AND(O113&lt;&gt;"High",AC113&gt;=Assumptions!$B$10,AA113&gt;0),"Priority Growth",IF(AND(O113="Low",AA113&gt;0),"Maintain","Watch"))</x:f>
        <x:v>Priority Growth</x:v>
      </x:c>
      <x:c r="AE113" s="60" t="n">
        <x:f>MAX(AA113,0)*N113</x:f>
        <x:v>71.13399097872</x:v>
      </x:c>
      <x:c r="AF113" t="str">
        <x:f>IF(AND(AA113&gt;=Assumptions!$B$11,O113&lt;&gt;"High",OR(N113&gt;=Assumptions!$B$12,M113&lt;=6)),"High","Standard")</x:f>
        <x:v>High</x:v>
      </x:c>
    </x:row>
    <x:row r="114">
      <x:c r="A114" t="str">
        <x:f>'Raw_Data'!A114</x:f>
        <x:v>C00113</x:v>
      </x:c>
      <x:c r="B114" t="n">
        <x:f>'Raw_Data'!B114</x:f>
        <x:v>25</x:v>
      </x:c>
      <x:c r="C114" s="30" t="n">
        <x:f>'Raw_Data'!C114</x:f>
        <x:v>80554</x:v>
      </x:c>
      <x:c r="D114" t="n">
        <x:f>'Raw_Data'!D114</x:f>
        <x:v>725</x:v>
      </x:c>
      <x:c r="E114" t="n">
        <x:f>'Raw_Data'!E114</x:f>
        <x:v>18</x:v>
      </x:c>
      <x:c r="F114" t="str">
        <x:f>PROPER(TRIM('Raw_Data'!F114))</x:f>
        <x:v>Gold</x:v>
      </x:c>
      <x:c r="G114" t="str">
        <x:f>PROPER(TRIM('Raw_Data'!G114))</x:f>
        <x:v>Digital</x:v>
      </x:c>
      <x:c r="H114" s="60" t="n">
        <x:f>'Raw_Data'!H114</x:f>
        <x:v>11105</x:v>
      </x:c>
      <x:c r="I114" s="60" t="n">
        <x:f>'Raw_Data'!I114</x:f>
        <x:v>984.26</x:v>
      </x:c>
      <x:c r="J114" s="32" t="n">
        <x:f>'Raw_Data'!J114</x:f>
        <x:v>0.377</x:v>
      </x:c>
      <x:c r="K114" s="32" t="n">
        <x:f>'Raw_Data'!K114</x:f>
        <x:v>0.763</x:v>
      </x:c>
      <x:c r="L114" t="n">
        <x:f>'Raw_Data'!L114</x:f>
        <x:v>0</x:v>
      </x:c>
      <x:c r="M114" t="n">
        <x:f>IF('Raw_Data'!M114="",Assumptions!$B$15,'Raw_Data'!M114)</x:f>
        <x:v>7</x:v>
      </x:c>
      <x:c r="N114" s="32" t="n">
        <x:f>'Raw_Data'!N114</x:f>
        <x:v>0.107</x:v>
      </x:c>
      <x:c r="O114" t="str">
        <x:f>IF(OR(D114&lt;620,L114&gt;=2,J114&gt;0.9),"High",IF(OR(D114&lt;700,L114=1,J114&gt;0.75),"Medium","Low"))</x:f>
        <x:v>Low</x:v>
      </x:c>
      <x:c r="P114" s="30" t="n">
        <x:f>XLOOKUP(F114,Assumptions!$A$4:$A$6,Assumptions!$B$4:$B$6)</x:f>
        <x:v>95</x:v>
      </x:c>
      <x:c r="Q114" s="32" t="n">
        <x:f>XLOOKUP(F114,Assumptions!$A$4:$A$6,Assumptions!$C$4:$C$6)</x:f>
        <x:v>0.219</x:v>
      </x:c>
      <x:c r="R114" s="32" t="n">
        <x:f>XLOOKUP(F114,Assumptions!$A$4:$A$6,Assumptions!$D$4:$D$6)</x:f>
        <x:v>0.016</x:v>
      </x:c>
      <x:c r="S114" s="32" t="n">
        <x:f>XLOOKUP(F114,Assumptions!$A$4:$A$6,Assumptions!$E$4:$E$6)</x:f>
        <x:v>0.01</x:v>
      </x:c>
      <x:c r="T114" s="32" t="n">
        <x:f>XLOOKUP(O114,Assumptions!$H$4:$H$6,Assumptions!$I$4:$I$6)</x:f>
        <x:v>0.0035</x:v>
      </x:c>
      <x:c r="U114" s="30" t="n">
        <x:f>XLOOKUP(F114,Assumptions!$A$4:$A$6,Assumptions!$F$4:$F$6)</x:f>
        <x:v>90</x:v>
      </x:c>
      <x:c r="V114" s="60" t="n">
        <x:f>I114*12</x:f>
        <x:v>11811.119999999999</x:v>
      </x:c>
      <x:c r="W114" s="60" t="n">
        <x:f>H114*J114*(1-K114)*Q114</x:f>
        <x:v>217.296321255</x:v>
      </x:c>
      <x:c r="X114" s="60" t="n">
        <x:f>V114*R114</x:f>
        <x:v>188.97791999999998</x:v>
      </x:c>
      <x:c r="Y114" s="60" t="n">
        <x:f>V114*S114</x:f>
        <x:v>118.1112</x:v>
      </x:c>
      <x:c r="Z114" s="60" t="n">
        <x:f>H114*J114*T114</x:f>
        <x:v>14.6530475</x:v>
      </x:c>
      <x:c r="AA114" s="60" t="n">
        <x:f>P114+W114+X114-Y114-Z114-U114</x:f>
        <x:v>278.509993755</x:v>
      </x:c>
      <x:c r="AB114" s="32" t="n">
        <x:f>IFERROR(AA114/(P114+W114+X114),0)</x:f>
        <x:v>0.5556040403307317</x:v>
      </x:c>
      <x:c r="AC114" t="n">
        <x:f>IF(O114="High",0,IF(I114&gt;=1800,3,IF(I114&gt;=900,2,1))+IF(K114&gt;=0.9,2,IF(K114&gt;=0.75,1,0))+IF(J114&lt;=0.7,2,IF(J114&lt;=0.85,1,0))+IF(M114&gt;=8,1,0))</x:f>
        <x:v>5</x:v>
      </x:c>
      <x:c r="AD114" t="str">
        <x:f>IF(AND(O114&lt;&gt;"High",AC114&gt;=Assumptions!$B$10,AA114&gt;0),"Priority Growth",IF(AND(O114="Low",AA114&gt;0),"Maintain","Watch"))</x:f>
        <x:v>Maintain</x:v>
      </x:c>
      <x:c r="AE114" s="60" t="n">
        <x:f>MAX(AA114,0)*N114</x:f>
        <x:v>29.800569331785</x:v>
      </x:c>
      <x:c r="AF114" t="str">
        <x:f>IF(AND(AA114&gt;=Assumptions!$B$11,O114&lt;&gt;"High",OR(N114&gt;=Assumptions!$B$12,M114&lt;=6)),"High","Standard")</x:f>
        <x:v>Standard</x:v>
      </x:c>
    </x:row>
    <x:row r="115">
      <x:c r="A115" t="str">
        <x:f>'Raw_Data'!A115</x:f>
        <x:v>C00114</x:v>
      </x:c>
      <x:c r="B115" t="n">
        <x:f>'Raw_Data'!B115</x:f>
        <x:v>31</x:v>
      </x:c>
      <x:c r="C115" s="30" t="n">
        <x:f>'Raw_Data'!C115</x:f>
        <x:v>71942</x:v>
      </x:c>
      <x:c r="D115" t="n">
        <x:f>'Raw_Data'!D115</x:f>
        <x:v>531</x:v>
      </x:c>
      <x:c r="E115" t="n">
        <x:f>'Raw_Data'!E115</x:f>
        <x:v>18</x:v>
      </x:c>
      <x:c r="F115" t="str">
        <x:f>PROPER(TRIM('Raw_Data'!F115))</x:f>
        <x:v>Classic</x:v>
      </x:c>
      <x:c r="G115" t="str">
        <x:f>PROPER(TRIM('Raw_Data'!G115))</x:f>
        <x:v>Digital</x:v>
      </x:c>
      <x:c r="H115" s="60" t="n">
        <x:f>'Raw_Data'!H115</x:f>
        <x:v>1000</x:v>
      </x:c>
      <x:c r="I115" s="60" t="n">
        <x:f>'Raw_Data'!I115</x:f>
        <x:v>563.36</x:v>
      </x:c>
      <x:c r="J115" s="32" t="n">
        <x:f>'Raw_Data'!J115</x:f>
        <x:v>0.704</x:v>
      </x:c>
      <x:c r="K115" s="32" t="n">
        <x:f>'Raw_Data'!K115</x:f>
        <x:v>0.681</x:v>
      </x:c>
      <x:c r="L115" t="n">
        <x:f>'Raw_Data'!L115</x:f>
        <x:v>0</x:v>
      </x:c>
      <x:c r="M115" t="n">
        <x:f>IF('Raw_Data'!M115="",Assumptions!$B$15,'Raw_Data'!M115)</x:f>
        <x:v>6</x:v>
      </x:c>
      <x:c r="N115" s="32" t="n">
        <x:f>'Raw_Data'!N115</x:f>
        <x:v>0.141</x:v>
      </x:c>
      <x:c r="O115" t="str">
        <x:f>IF(OR(D115&lt;620,L115&gt;=2,J115&gt;0.9),"High",IF(OR(D115&lt;700,L115=1,J115&gt;0.75),"Medium","Low"))</x:f>
        <x:v>High</x:v>
      </x:c>
      <x:c r="P115" s="30" t="n">
        <x:f>XLOOKUP(F115,Assumptions!$A$4:$A$6,Assumptions!$B$4:$B$6)</x:f>
        <x:v>0</x:v>
      </x:c>
      <x:c r="Q115" s="32" t="n">
        <x:f>XLOOKUP(F115,Assumptions!$A$4:$A$6,Assumptions!$C$4:$C$6)</x:f>
        <x:v>0.229</x:v>
      </x:c>
      <x:c r="R115" s="32" t="n">
        <x:f>XLOOKUP(F115,Assumptions!$A$4:$A$6,Assumptions!$D$4:$D$6)</x:f>
        <x:v>0.015</x:v>
      </x:c>
      <x:c r="S115" s="32" t="n">
        <x:f>XLOOKUP(F115,Assumptions!$A$4:$A$6,Assumptions!$E$4:$E$6)</x:f>
        <x:v>0.0075</x:v>
      </x:c>
      <x:c r="T115" s="32" t="n">
        <x:f>XLOOKUP(O115,Assumptions!$H$4:$H$6,Assumptions!$I$4:$I$6)</x:f>
        <x:v>0.045</x:v>
      </x:c>
      <x:c r="U115" s="30" t="n">
        <x:f>XLOOKUP(F115,Assumptions!$A$4:$A$6,Assumptions!$F$4:$F$6)</x:f>
        <x:v>60</x:v>
      </x:c>
      <x:c r="V115" s="60" t="n">
        <x:f>I115*12</x:f>
        <x:v>6760.32</x:v>
      </x:c>
      <x:c r="W115" s="60" t="n">
        <x:f>H115*J115*(1-K115)*Q115</x:f>
        <x:v>51.42790399999999</x:v>
      </x:c>
      <x:c r="X115" s="60" t="n">
        <x:f>V115*R115</x:f>
        <x:v>101.4048</x:v>
      </x:c>
      <x:c r="Y115" s="60" t="n">
        <x:f>V115*S115</x:f>
        <x:v>50.7024</x:v>
      </x:c>
      <x:c r="Z115" s="60" t="n">
        <x:f>H115*J115*T115</x:f>
        <x:v>31.68</x:v>
      </x:c>
      <x:c r="AA115" s="60" t="n">
        <x:f>P115+W115+X115-Y115-Z115-U115</x:f>
        <x:v>10.450303999999988</x:v>
      </x:c>
      <x:c r="AB115" s="32" t="n">
        <x:f>IFERROR(AA115/(P115+W115+X115),0)</x:f>
        <x:v>0.06837740697174337</x:v>
      </x:c>
      <x:c r="AC115" t="n">
        <x:f>IF(O115="High",0,IF(I115&gt;=1800,3,IF(I115&gt;=900,2,1))+IF(K115&gt;=0.9,2,IF(K115&gt;=0.75,1,0))+IF(J115&lt;=0.7,2,IF(J115&lt;=0.85,1,0))+IF(M115&gt;=8,1,0))</x:f>
        <x:v>0</x:v>
      </x:c>
      <x:c r="AD115" t="str">
        <x:f>IF(AND(O115&lt;&gt;"High",AC115&gt;=Assumptions!$B$10,AA115&gt;0),"Priority Growth",IF(AND(O115="Low",AA115&gt;0),"Maintain","Watch"))</x:f>
        <x:v>Watch</x:v>
      </x:c>
      <x:c r="AE115" s="60" t="n">
        <x:f>MAX(AA115,0)*N115</x:f>
        <x:v>1.4734928639999982</x:v>
      </x:c>
      <x:c r="AF115" t="str">
        <x:f>IF(AND(AA115&gt;=Assumptions!$B$11,O115&lt;&gt;"High",OR(N115&gt;=Assumptions!$B$12,M115&lt;=6)),"High","Standard")</x:f>
        <x:v>Standard</x:v>
      </x:c>
    </x:row>
    <x:row r="116">
      <x:c r="A116" t="str">
        <x:f>'Raw_Data'!A116</x:f>
        <x:v>C00115</x:v>
      </x:c>
      <x:c r="B116" t="n">
        <x:f>'Raw_Data'!B116</x:f>
        <x:v>25</x:v>
      </x:c>
      <x:c r="C116" s="30" t="n">
        <x:f>'Raw_Data'!C116</x:f>
        <x:v>56133</x:v>
      </x:c>
      <x:c r="D116" t="n">
        <x:f>'Raw_Data'!D116</x:f>
        <x:v>660</x:v>
      </x:c>
      <x:c r="E116" t="n">
        <x:f>'Raw_Data'!E116</x:f>
        <x:v>46</x:v>
      </x:c>
      <x:c r="F116" t="str">
        <x:f>PROPER(TRIM('Raw_Data'!F116))</x:f>
        <x:v>Classic</x:v>
      </x:c>
      <x:c r="G116" t="str">
        <x:f>PROPER(TRIM('Raw_Data'!G116))</x:f>
        <x:v>Digital</x:v>
      </x:c>
      <x:c r="H116" s="60" t="n">
        <x:f>'Raw_Data'!H116</x:f>
        <x:v>2865</x:v>
      </x:c>
      <x:c r="I116" s="60" t="n">
        <x:f>'Raw_Data'!I116</x:f>
        <x:v>507.02</x:v>
      </x:c>
      <x:c r="J116" s="32" t="n">
        <x:f>'Raw_Data'!J116</x:f>
        <x:v>0.712</x:v>
      </x:c>
      <x:c r="K116" s="32" t="n">
        <x:f>'Raw_Data'!K116</x:f>
        <x:v>0.806</x:v>
      </x:c>
      <x:c r="L116" t="n">
        <x:f>'Raw_Data'!L116</x:f>
        <x:v>0</x:v>
      </x:c>
      <x:c r="M116" t="n">
        <x:f>IF('Raw_Data'!M116="",Assumptions!$B$15,'Raw_Data'!M116)</x:f>
        <x:v>7</x:v>
      </x:c>
      <x:c r="N116" s="32" t="n">
        <x:f>'Raw_Data'!N116</x:f>
        <x:v>0.13</x:v>
      </x:c>
      <x:c r="O116" t="str">
        <x:f>IF(OR(D116&lt;620,L116&gt;=2,J116&gt;0.9),"High",IF(OR(D116&lt;700,L116=1,J116&gt;0.75),"Medium","Low"))</x:f>
        <x:v>Medium</x:v>
      </x:c>
      <x:c r="P116" s="30" t="n">
        <x:f>XLOOKUP(F116,Assumptions!$A$4:$A$6,Assumptions!$B$4:$B$6)</x:f>
        <x:v>0</x:v>
      </x:c>
      <x:c r="Q116" s="32" t="n">
        <x:f>XLOOKUP(F116,Assumptions!$A$4:$A$6,Assumptions!$C$4:$C$6)</x:f>
        <x:v>0.229</x:v>
      </x:c>
      <x:c r="R116" s="32" t="n">
        <x:f>XLOOKUP(F116,Assumptions!$A$4:$A$6,Assumptions!$D$4:$D$6)</x:f>
        <x:v>0.015</x:v>
      </x:c>
      <x:c r="S116" s="32" t="n">
        <x:f>XLOOKUP(F116,Assumptions!$A$4:$A$6,Assumptions!$E$4:$E$6)</x:f>
        <x:v>0.0075</x:v>
      </x:c>
      <x:c r="T116" s="32" t="n">
        <x:f>XLOOKUP(O116,Assumptions!$H$4:$H$6,Assumptions!$I$4:$I$6)</x:f>
        <x:v>0.012</x:v>
      </x:c>
      <x:c r="U116" s="30" t="n">
        <x:f>XLOOKUP(F116,Assumptions!$A$4:$A$6,Assumptions!$F$4:$F$6)</x:f>
        <x:v>60</x:v>
      </x:c>
      <x:c r="V116" s="60" t="n">
        <x:f>I116*12</x:f>
        <x:v>6084.24</x:v>
      </x:c>
      <x:c r="W116" s="60" t="n">
        <x:f>H116*J116*(1-K116)*Q116</x:f>
        <x:v>90.62370887999998</x:v>
      </x:c>
      <x:c r="X116" s="60" t="n">
        <x:f>V116*R116</x:f>
        <x:v>91.2636</x:v>
      </x:c>
      <x:c r="Y116" s="60" t="n">
        <x:f>V116*S116</x:f>
        <x:v>45.6318</x:v>
      </x:c>
      <x:c r="Z116" s="60" t="n">
        <x:f>H116*J116*T116</x:f>
        <x:v>24.478559999999998</x:v>
      </x:c>
      <x:c r="AA116" s="60" t="n">
        <x:f>P116+W116+X116-Y116-Z116-U116</x:f>
        <x:v>51.77694887999998</x:v>
      </x:c>
      <x:c r="AB116" s="32" t="n">
        <x:f>IFERROR(AA116/(P116+W116+X116),0)</x:f>
        <x:v>0.28466498954118774</x:v>
      </x:c>
      <x:c r="AC116" t="n">
        <x:f>IF(O116="High",0,IF(I116&gt;=1800,3,IF(I116&gt;=900,2,1))+IF(K116&gt;=0.9,2,IF(K116&gt;=0.75,1,0))+IF(J116&lt;=0.7,2,IF(J116&lt;=0.85,1,0))+IF(M116&gt;=8,1,0))</x:f>
        <x:v>3</x:v>
      </x:c>
      <x:c r="AD116" t="str">
        <x:f>IF(AND(O116&lt;&gt;"High",AC116&gt;=Assumptions!$B$10,AA116&gt;0),"Priority Growth",IF(AND(O116="Low",AA116&gt;0),"Maintain","Watch"))</x:f>
        <x:v>Watch</x:v>
      </x:c>
      <x:c r="AE116" s="60" t="n">
        <x:f>MAX(AA116,0)*N116</x:f>
        <x:v>6.731003354399998</x:v>
      </x:c>
      <x:c r="AF116" t="str">
        <x:f>IF(AND(AA116&gt;=Assumptions!$B$11,O116&lt;&gt;"High",OR(N116&gt;=Assumptions!$B$12,M116&lt;=6)),"High","Standard")</x:f>
        <x:v>Standard</x:v>
      </x:c>
    </x:row>
    <x:row r="117">
      <x:c r="A117" t="str">
        <x:f>'Raw_Data'!A117</x:f>
        <x:v>C00116</x:v>
      </x:c>
      <x:c r="B117" t="n">
        <x:f>'Raw_Data'!B117</x:f>
        <x:v>48</x:v>
      </x:c>
      <x:c r="C117" s="30" t="n">
        <x:f>'Raw_Data'!C117</x:f>
        <x:v>147838</x:v>
      </x:c>
      <x:c r="D117" t="n">
        <x:f>'Raw_Data'!D117</x:f>
        <x:v>756</x:v>
      </x:c>
      <x:c r="E117" t="n">
        <x:f>'Raw_Data'!E117</x:f>
        <x:v>69</x:v>
      </x:c>
      <x:c r="F117" t="str">
        <x:f>PROPER(TRIM('Raw_Data'!F117))</x:f>
        <x:v>Classic</x:v>
      </x:c>
      <x:c r="G117" t="str">
        <x:f>PROPER(TRIM('Raw_Data'!G117))</x:f>
        <x:v>Digital</x:v>
      </x:c>
      <x:c r="H117" s="60" t="n">
        <x:f>'Raw_Data'!H117</x:f>
        <x:v>17462</x:v>
      </x:c>
      <x:c r="I117" s="60" t="n">
        <x:f>'Raw_Data'!I117</x:f>
        <x:v>1705.89</x:v>
      </x:c>
      <x:c r="J117" s="32" t="n">
        <x:f>'Raw_Data'!J117</x:f>
        <x:v>0.53</x:v>
      </x:c>
      <x:c r="K117" s="32" t="n">
        <x:f>'Raw_Data'!K117</x:f>
        <x:v>0.884</x:v>
      </x:c>
      <x:c r="L117" t="n">
        <x:f>'Raw_Data'!L117</x:f>
        <x:v>0</x:v>
      </x:c>
      <x:c r="M117" t="n">
        <x:f>IF('Raw_Data'!M117="",Assumptions!$B$15,'Raw_Data'!M117)</x:f>
        <x:v>7</x:v>
      </x:c>
      <x:c r="N117" s="32" t="n">
        <x:f>'Raw_Data'!N117</x:f>
        <x:v>0.101</x:v>
      </x:c>
      <x:c r="O117" t="str">
        <x:f>IF(OR(D117&lt;620,L117&gt;=2,J117&gt;0.9),"High",IF(OR(D117&lt;700,L117=1,J117&gt;0.75),"Medium","Low"))</x:f>
        <x:v>Low</x:v>
      </x:c>
      <x:c r="P117" s="30" t="n">
        <x:f>XLOOKUP(F117,Assumptions!$A$4:$A$6,Assumptions!$B$4:$B$6)</x:f>
        <x:v>0</x:v>
      </x:c>
      <x:c r="Q117" s="32" t="n">
        <x:f>XLOOKUP(F117,Assumptions!$A$4:$A$6,Assumptions!$C$4:$C$6)</x:f>
        <x:v>0.229</x:v>
      </x:c>
      <x:c r="R117" s="32" t="n">
        <x:f>XLOOKUP(F117,Assumptions!$A$4:$A$6,Assumptions!$D$4:$D$6)</x:f>
        <x:v>0.015</x:v>
      </x:c>
      <x:c r="S117" s="32" t="n">
        <x:f>XLOOKUP(F117,Assumptions!$A$4:$A$6,Assumptions!$E$4:$E$6)</x:f>
        <x:v>0.0075</x:v>
      </x:c>
      <x:c r="T117" s="32" t="n">
        <x:f>XLOOKUP(O117,Assumptions!$H$4:$H$6,Assumptions!$I$4:$I$6)</x:f>
        <x:v>0.0035</x:v>
      </x:c>
      <x:c r="U117" s="30" t="n">
        <x:f>XLOOKUP(F117,Assumptions!$A$4:$A$6,Assumptions!$F$4:$F$6)</x:f>
        <x:v>60</x:v>
      </x:c>
      <x:c r="V117" s="60" t="n">
        <x:f>I117*12</x:f>
        <x:v>20470.68</x:v>
      </x:c>
      <x:c r="W117" s="60" t="n">
        <x:f>H117*J117*(1-K117)*Q117</x:f>
        <x:v>245.84610104</x:v>
      </x:c>
      <x:c r="X117" s="60" t="n">
        <x:f>V117*R117</x:f>
        <x:v>307.0602</x:v>
      </x:c>
      <x:c r="Y117" s="60" t="n">
        <x:f>V117*S117</x:f>
        <x:v>153.5301</x:v>
      </x:c>
      <x:c r="Z117" s="60" t="n">
        <x:f>H117*J117*T117</x:f>
        <x:v>32.392010000000006</x:v>
      </x:c>
      <x:c r="AA117" s="60" t="n">
        <x:f>P117+W117+X117-Y117-Z117-U117</x:f>
        <x:v>306.98419104</x:v>
      </x:c>
      <x:c r="AB117" s="32" t="n">
        <x:f>IFERROR(AA117/(P117+W117+X117),0)</x:f>
        <x:v>0.555219194396179</x:v>
      </x:c>
      <x:c r="AC117" t="n">
        <x:f>IF(O117="High",0,IF(I117&gt;=1800,3,IF(I117&gt;=900,2,1))+IF(K117&gt;=0.9,2,IF(K117&gt;=0.75,1,0))+IF(J117&lt;=0.7,2,IF(J117&lt;=0.85,1,0))+IF(M117&gt;=8,1,0))</x:f>
        <x:v>5</x:v>
      </x:c>
      <x:c r="AD117" t="str">
        <x:f>IF(AND(O117&lt;&gt;"High",AC117&gt;=Assumptions!$B$10,AA117&gt;0),"Priority Growth",IF(AND(O117="Low",AA117&gt;0),"Maintain","Watch"))</x:f>
        <x:v>Maintain</x:v>
      </x:c>
      <x:c r="AE117" s="60" t="n">
        <x:f>MAX(AA117,0)*N117</x:f>
        <x:v>31.00540329504</x:v>
      </x:c>
      <x:c r="AF117" t="str">
        <x:f>IF(AND(AA117&gt;=Assumptions!$B$11,O117&lt;&gt;"High",OR(N117&gt;=Assumptions!$B$12,M117&lt;=6)),"High","Standard")</x:f>
        <x:v>Standard</x:v>
      </x:c>
    </x:row>
    <x:row r="118">
      <x:c r="A118" t="str">
        <x:f>'Raw_Data'!A118</x:f>
        <x:v>C00117</x:v>
      </x:c>
      <x:c r="B118" t="n">
        <x:f>'Raw_Data'!B118</x:f>
        <x:v>37</x:v>
      </x:c>
      <x:c r="C118" s="30" t="n">
        <x:f>'Raw_Data'!C118</x:f>
        <x:v>39542</x:v>
      </x:c>
      <x:c r="D118" t="n">
        <x:f>'Raw_Data'!D118</x:f>
        <x:v>604</x:v>
      </x:c>
      <x:c r="E118" t="n">
        <x:f>'Raw_Data'!E118</x:f>
        <x:v>34</x:v>
      </x:c>
      <x:c r="F118" t="str">
        <x:f>PROPER(TRIM('Raw_Data'!F118))</x:f>
        <x:v>Classic</x:v>
      </x:c>
      <x:c r="G118" t="str">
        <x:f>PROPER(TRIM('Raw_Data'!G118))</x:f>
        <x:v>Digital</x:v>
      </x:c>
      <x:c r="H118" s="60" t="n">
        <x:f>'Raw_Data'!H118</x:f>
        <x:v>1526</x:v>
      </x:c>
      <x:c r="I118" s="60" t="n">
        <x:f>'Raw_Data'!I118</x:f>
        <x:v>410.03</x:v>
      </x:c>
      <x:c r="J118" s="32" t="n">
        <x:f>'Raw_Data'!J118</x:f>
        <x:v>0.592</x:v>
      </x:c>
      <x:c r="K118" s="32" t="n">
        <x:f>'Raw_Data'!K118</x:f>
        <x:v>0.692</x:v>
      </x:c>
      <x:c r="L118" t="n">
        <x:f>'Raw_Data'!L118</x:f>
        <x:v>1</x:v>
      </x:c>
      <x:c r="M118" t="n">
        <x:f>IF('Raw_Data'!M118="",Assumptions!$B$15,'Raw_Data'!M118)</x:f>
        <x:v>7</x:v>
      </x:c>
      <x:c r="N118" s="32" t="n">
        <x:f>'Raw_Data'!N118</x:f>
        <x:v>0.083</x:v>
      </x:c>
      <x:c r="O118" t="str">
        <x:f>IF(OR(D118&lt;620,L118&gt;=2,J118&gt;0.9),"High",IF(OR(D118&lt;700,L118=1,J118&gt;0.75),"Medium","Low"))</x:f>
        <x:v>High</x:v>
      </x:c>
      <x:c r="P118" s="30" t="n">
        <x:f>XLOOKUP(F118,Assumptions!$A$4:$A$6,Assumptions!$B$4:$B$6)</x:f>
        <x:v>0</x:v>
      </x:c>
      <x:c r="Q118" s="32" t="n">
        <x:f>XLOOKUP(F118,Assumptions!$A$4:$A$6,Assumptions!$C$4:$C$6)</x:f>
        <x:v>0.229</x:v>
      </x:c>
      <x:c r="R118" s="32" t="n">
        <x:f>XLOOKUP(F118,Assumptions!$A$4:$A$6,Assumptions!$D$4:$D$6)</x:f>
        <x:v>0.015</x:v>
      </x:c>
      <x:c r="S118" s="32" t="n">
        <x:f>XLOOKUP(F118,Assumptions!$A$4:$A$6,Assumptions!$E$4:$E$6)</x:f>
        <x:v>0.0075</x:v>
      </x:c>
      <x:c r="T118" s="32" t="n">
        <x:f>XLOOKUP(O118,Assumptions!$H$4:$H$6,Assumptions!$I$4:$I$6)</x:f>
        <x:v>0.045</x:v>
      </x:c>
      <x:c r="U118" s="30" t="n">
        <x:f>XLOOKUP(F118,Assumptions!$A$4:$A$6,Assumptions!$F$4:$F$6)</x:f>
        <x:v>60</x:v>
      </x:c>
      <x:c r="V118" s="60" t="n">
        <x:f>I118*12</x:f>
        <x:v>4920.36</x:v>
      </x:c>
      <x:c r="W118" s="60" t="n">
        <x:f>H118*J118*(1-K118)*Q118</x:f>
        <x:v>63.718044544000016</x:v>
      </x:c>
      <x:c r="X118" s="60" t="n">
        <x:f>V118*R118</x:f>
        <x:v>73.80539999999999</x:v>
      </x:c>
      <x:c r="Y118" s="60" t="n">
        <x:f>V118*S118</x:f>
        <x:v>36.902699999999996</x:v>
      </x:c>
      <x:c r="Z118" s="60" t="n">
        <x:f>H118*J118*T118</x:f>
        <x:v>40.65264</x:v>
      </x:c>
      <x:c r="AA118" s="60" t="n">
        <x:f>P118+W118+X118-Y118-Z118-U118</x:f>
        <x:v>-0.03189545599999377</x:v>
      </x:c>
      <x:c r="AB118" s="32" t="n">
        <x:f>IFERROR(AA118/(P118+W118+X118),0)</x:f>
        <x:v>-0.00023192740776492815</x:v>
      </x:c>
      <x:c r="AC118" t="n">
        <x:f>IF(O118="High",0,IF(I118&gt;=1800,3,IF(I118&gt;=900,2,1))+IF(K118&gt;=0.9,2,IF(K118&gt;=0.75,1,0))+IF(J118&lt;=0.7,2,IF(J118&lt;=0.85,1,0))+IF(M118&gt;=8,1,0))</x:f>
        <x:v>0</x:v>
      </x:c>
      <x:c r="AD118" t="str">
        <x:f>IF(AND(O118&lt;&gt;"High",AC118&gt;=Assumptions!$B$10,AA118&gt;0),"Priority Growth",IF(AND(O118="Low",AA118&gt;0),"Maintain","Watch"))</x:f>
        <x:v>Watch</x:v>
      </x:c>
      <x:c r="AE118" s="60" t="n">
        <x:f>MAX(AA118,0)*N118</x:f>
        <x:v>0</x:v>
      </x:c>
      <x:c r="AF118" t="str">
        <x:f>IF(AND(AA118&gt;=Assumptions!$B$11,O118&lt;&gt;"High",OR(N118&gt;=Assumptions!$B$12,M118&lt;=6)),"High","Standard")</x:f>
        <x:v>Standard</x:v>
      </x:c>
    </x:row>
    <x:row r="119">
      <x:c r="A119" t="str">
        <x:f>'Raw_Data'!A119</x:f>
        <x:v>C00118</x:v>
      </x:c>
      <x:c r="B119" t="n">
        <x:f>'Raw_Data'!B119</x:f>
        <x:v>43</x:v>
      </x:c>
      <x:c r="C119" s="30" t="n">
        <x:f>'Raw_Data'!C119</x:f>
        <x:v>115691</x:v>
      </x:c>
      <x:c r="D119" t="n">
        <x:f>'Raw_Data'!D119</x:f>
        <x:v>684</x:v>
      </x:c>
      <x:c r="E119" t="n">
        <x:f>'Raw_Data'!E119</x:f>
        <x:v>31</x:v>
      </x:c>
      <x:c r="F119" t="str">
        <x:f>PROPER(TRIM('Raw_Data'!F119))</x:f>
        <x:v>Platinum</x:v>
      </x:c>
      <x:c r="G119" t="str">
        <x:f>PROPER(TRIM('Raw_Data'!G119))</x:f>
        <x:v>Digital</x:v>
      </x:c>
      <x:c r="H119" s="60" t="n">
        <x:f>'Raw_Data'!H119</x:f>
        <x:v>22454</x:v>
      </x:c>
      <x:c r="I119" s="60" t="n">
        <x:f>'Raw_Data'!I119</x:f>
        <x:v>2895.47</x:v>
      </x:c>
      <x:c r="J119" s="32" t="n">
        <x:f>'Raw_Data'!J119</x:f>
        <x:v>0.271</x:v>
      </x:c>
      <x:c r="K119" s="32" t="n">
        <x:f>'Raw_Data'!K119</x:f>
        <x:v>0.831</x:v>
      </x:c>
      <x:c r="L119" t="n">
        <x:f>'Raw_Data'!L119</x:f>
        <x:v>0</x:v>
      </x:c>
      <x:c r="M119" t="n">
        <x:f>IF('Raw_Data'!M119="",Assumptions!$B$15,'Raw_Data'!M119)</x:f>
        <x:v>8</x:v>
      </x:c>
      <x:c r="N119" s="32" t="n">
        <x:f>'Raw_Data'!N119</x:f>
        <x:v>0.05</x:v>
      </x:c>
      <x:c r="O119" t="str">
        <x:f>IF(OR(D119&lt;620,L119&gt;=2,J119&gt;0.9),"High",IF(OR(D119&lt;700,L119=1,J119&gt;0.75),"Medium","Low"))</x:f>
        <x:v>Medium</x:v>
      </x:c>
      <x:c r="P119" s="30" t="n">
        <x:f>XLOOKUP(F119,Assumptions!$A$4:$A$6,Assumptions!$B$4:$B$6)</x:f>
        <x:v>195</x:v>
      </x:c>
      <x:c r="Q119" s="32" t="n">
        <x:f>XLOOKUP(F119,Assumptions!$A$4:$A$6,Assumptions!$C$4:$C$6)</x:f>
        <x:v>0.199</x:v>
      </x:c>
      <x:c r="R119" s="32" t="n">
        <x:f>XLOOKUP(F119,Assumptions!$A$4:$A$6,Assumptions!$D$4:$D$6)</x:f>
        <x:v>0.017</x:v>
      </x:c>
      <x:c r="S119" s="32" t="n">
        <x:f>XLOOKUP(F119,Assumptions!$A$4:$A$6,Assumptions!$E$4:$E$6)</x:f>
        <x:v>0.013</x:v>
      </x:c>
      <x:c r="T119" s="32" t="n">
        <x:f>XLOOKUP(O119,Assumptions!$H$4:$H$6,Assumptions!$I$4:$I$6)</x:f>
        <x:v>0.012</x:v>
      </x:c>
      <x:c r="U119" s="30" t="n">
        <x:f>XLOOKUP(F119,Assumptions!$A$4:$A$6,Assumptions!$F$4:$F$6)</x:f>
        <x:v>140</x:v>
      </x:c>
      <x:c r="V119" s="60" t="n">
        <x:f>I119*12</x:f>
        <x:v>34745.64</x:v>
      </x:c>
      <x:c r="W119" s="60" t="n">
        <x:f>H119*J119*(1-K119)*Q119</x:f>
        <x:v>204.64577845400007</x:v>
      </x:c>
      <x:c r="X119" s="60" t="n">
        <x:f>V119*R119</x:f>
        <x:v>590.67588</x:v>
      </x:c>
      <x:c r="Y119" s="60" t="n">
        <x:f>V119*S119</x:f>
        <x:v>451.69331999999997</x:v>
      </x:c>
      <x:c r="Z119" s="60" t="n">
        <x:f>H119*J119*T119</x:f>
        <x:v>73.020408</x:v>
      </x:c>
      <x:c r="AA119" s="60" t="n">
        <x:f>P119+W119+X119-Y119-Z119-U119</x:f>
        <x:v>325.6079304540001</x:v>
      </x:c>
      <x:c r="AB119" s="32" t="n">
        <x:f>IFERROR(AA119/(P119+W119+X119),0)</x:f>
        <x:v>0.32879007307818503</x:v>
      </x:c>
      <x:c r="AC119" t="n">
        <x:f>IF(O119="High",0,IF(I119&gt;=1800,3,IF(I119&gt;=900,2,1))+IF(K119&gt;=0.9,2,IF(K119&gt;=0.75,1,0))+IF(J119&lt;=0.7,2,IF(J119&lt;=0.85,1,0))+IF(M119&gt;=8,1,0))</x:f>
        <x:v>7</x:v>
      </x:c>
      <x:c r="AD119" t="str">
        <x:f>IF(AND(O119&lt;&gt;"High",AC119&gt;=Assumptions!$B$10,AA119&gt;0),"Priority Growth",IF(AND(O119="Low",AA119&gt;0),"Maintain","Watch"))</x:f>
        <x:v>Priority Growth</x:v>
      </x:c>
      <x:c r="AE119" s="60" t="n">
        <x:f>MAX(AA119,0)*N119</x:f>
        <x:v>16.280396522700006</x:v>
      </x:c>
      <x:c r="AF119" t="str">
        <x:f>IF(AND(AA119&gt;=Assumptions!$B$11,O119&lt;&gt;"High",OR(N119&gt;=Assumptions!$B$12,M119&lt;=6)),"High","Standard")</x:f>
        <x:v>Standard</x:v>
      </x:c>
    </x:row>
    <x:row r="120">
      <x:c r="A120" t="str">
        <x:f>'Raw_Data'!A120</x:f>
        <x:v>C00119</x:v>
      </x:c>
      <x:c r="B120" t="n">
        <x:f>'Raw_Data'!B120</x:f>
        <x:v>34</x:v>
      </x:c>
      <x:c r="C120" s="30" t="n">
        <x:f>'Raw_Data'!C120</x:f>
        <x:v>77279</x:v>
      </x:c>
      <x:c r="D120" t="n">
        <x:f>'Raw_Data'!D120</x:f>
        <x:v>742</x:v>
      </x:c>
      <x:c r="E120" t="n">
        <x:f>'Raw_Data'!E120</x:f>
        <x:v>58</x:v>
      </x:c>
      <x:c r="F120" t="str">
        <x:f>PROPER(TRIM('Raw_Data'!F120))</x:f>
        <x:v>Gold</x:v>
      </x:c>
      <x:c r="G120" t="str">
        <x:f>PROPER(TRIM('Raw_Data'!G120))</x:f>
        <x:v>Digital</x:v>
      </x:c>
      <x:c r="H120" s="60" t="n">
        <x:f>'Raw_Data'!H120</x:f>
        <x:v>13434</x:v>
      </x:c>
      <x:c r="I120" s="60" t="n">
        <x:f>'Raw_Data'!I120</x:f>
        <x:v>1696.56</x:v>
      </x:c>
      <x:c r="J120" s="32" t="n">
        <x:f>'Raw_Data'!J120</x:f>
        <x:v>0.554</x:v>
      </x:c>
      <x:c r="K120" s="32" t="n">
        <x:f>'Raw_Data'!K120</x:f>
        <x:v>0.799</x:v>
      </x:c>
      <x:c r="L120" t="n">
        <x:f>'Raw_Data'!L120</x:f>
        <x:v>0</x:v>
      </x:c>
      <x:c r="M120" t="n">
        <x:f>IF('Raw_Data'!M120="",Assumptions!$B$15,'Raw_Data'!M120)</x:f>
        <x:v>5</x:v>
      </x:c>
      <x:c r="N120" s="32" t="n">
        <x:f>'Raw_Data'!N120</x:f>
        <x:v>0.219</x:v>
      </x:c>
      <x:c r="O120" t="str">
        <x:f>IF(OR(D120&lt;620,L120&gt;=2,J120&gt;0.9),"High",IF(OR(D120&lt;700,L120=1,J120&gt;0.75),"Medium","Low"))</x:f>
        <x:v>Low</x:v>
      </x:c>
      <x:c r="P120" s="30" t="n">
        <x:f>XLOOKUP(F120,Assumptions!$A$4:$A$6,Assumptions!$B$4:$B$6)</x:f>
        <x:v>95</x:v>
      </x:c>
      <x:c r="Q120" s="32" t="n">
        <x:f>XLOOKUP(F120,Assumptions!$A$4:$A$6,Assumptions!$C$4:$C$6)</x:f>
        <x:v>0.219</x:v>
      </x:c>
      <x:c r="R120" s="32" t="n">
        <x:f>XLOOKUP(F120,Assumptions!$A$4:$A$6,Assumptions!$D$4:$D$6)</x:f>
        <x:v>0.016</x:v>
      </x:c>
      <x:c r="S120" s="32" t="n">
        <x:f>XLOOKUP(F120,Assumptions!$A$4:$A$6,Assumptions!$E$4:$E$6)</x:f>
        <x:v>0.01</x:v>
      </x:c>
      <x:c r="T120" s="32" t="n">
        <x:f>XLOOKUP(O120,Assumptions!$H$4:$H$6,Assumptions!$I$4:$I$6)</x:f>
        <x:v>0.0035</x:v>
      </x:c>
      <x:c r="U120" s="30" t="n">
        <x:f>XLOOKUP(F120,Assumptions!$A$4:$A$6,Assumptions!$F$4:$F$6)</x:f>
        <x:v>90</x:v>
      </x:c>
      <x:c r="V120" s="60" t="n">
        <x:f>I120*12</x:f>
        <x:v>20358.72</x:v>
      </x:c>
      <x:c r="W120" s="60" t="n">
        <x:f>H120*J120*(1-K120)*Q120</x:f>
        <x:v>327.60859028399994</x:v>
      </x:c>
      <x:c r="X120" s="60" t="n">
        <x:f>V120*R120</x:f>
        <x:v>325.73952</x:v>
      </x:c>
      <x:c r="Y120" s="60" t="n">
        <x:f>V120*S120</x:f>
        <x:v>203.58720000000002</x:v>
      </x:c>
      <x:c r="Z120" s="60" t="n">
        <x:f>H120*J120*T120</x:f>
        <x:v>26.048526000000003</x:v>
      </x:c>
      <x:c r="AA120" s="60" t="n">
        <x:f>P120+W120+X120-Y120-Z120-U120</x:f>
        <x:v>428.7123842839999</x:v>
      </x:c>
      <x:c r="AB120" s="32" t="n">
        <x:f>IFERROR(AA120/(P120+W120+X120),0)</x:f>
        <x:v>0.5728782880487298</x:v>
      </x:c>
      <x:c r="AC120" t="n">
        <x:f>IF(O120="High",0,IF(I120&gt;=1800,3,IF(I120&gt;=900,2,1))+IF(K120&gt;=0.9,2,IF(K120&gt;=0.75,1,0))+IF(J120&lt;=0.7,2,IF(J120&lt;=0.85,1,0))+IF(M120&gt;=8,1,0))</x:f>
        <x:v>5</x:v>
      </x:c>
      <x:c r="AD120" t="str">
        <x:f>IF(AND(O120&lt;&gt;"High",AC120&gt;=Assumptions!$B$10,AA120&gt;0),"Priority Growth",IF(AND(O120="Low",AA120&gt;0),"Maintain","Watch"))</x:f>
        <x:v>Maintain</x:v>
      </x:c>
      <x:c r="AE120" s="60" t="n">
        <x:f>MAX(AA120,0)*N120</x:f>
        <x:v>93.88801215819598</x:v>
      </x:c>
      <x:c r="AF120" t="str">
        <x:f>IF(AND(AA120&gt;=Assumptions!$B$11,O120&lt;&gt;"High",OR(N120&gt;=Assumptions!$B$12,M120&lt;=6)),"High","Standard")</x:f>
        <x:v>High</x:v>
      </x:c>
    </x:row>
    <x:row r="121">
      <x:c r="A121" t="str">
        <x:f>'Raw_Data'!A121</x:f>
        <x:v>C00120</x:v>
      </x:c>
      <x:c r="B121" t="n">
        <x:f>'Raw_Data'!B121</x:f>
        <x:v>41</x:v>
      </x:c>
      <x:c r="C121" s="30" t="n">
        <x:f>'Raw_Data'!C121</x:f>
        <x:v>37577</x:v>
      </x:c>
      <x:c r="D121" t="n">
        <x:f>'Raw_Data'!D121</x:f>
        <x:v>679</x:v>
      </x:c>
      <x:c r="E121" t="n">
        <x:f>'Raw_Data'!E121</x:f>
        <x:v>11</x:v>
      </x:c>
      <x:c r="F121" t="str">
        <x:f>PROPER(TRIM('Raw_Data'!F121))</x:f>
        <x:v>Classic</x:v>
      </x:c>
      <x:c r="G121" t="str">
        <x:f>PROPER(TRIM('Raw_Data'!G121))</x:f>
        <x:v>Branch</x:v>
      </x:c>
      <x:c r="H121" s="60" t="n">
        <x:f>'Raw_Data'!H121</x:f>
        <x:v>6110</x:v>
      </x:c>
      <x:c r="I121" s="60" t="n">
        <x:f>'Raw_Data'!I121</x:f>
        <x:v>1086.43</x:v>
      </x:c>
      <x:c r="J121" s="32" t="n">
        <x:f>'Raw_Data'!J121</x:f>
        <x:v>0.622</x:v>
      </x:c>
      <x:c r="K121" s="32" t="n">
        <x:f>'Raw_Data'!K121</x:f>
        <x:v>0.611</x:v>
      </x:c>
      <x:c r="L121" t="n">
        <x:f>'Raw_Data'!L121</x:f>
        <x:v>0</x:v>
      </x:c>
      <x:c r="M121" t="n">
        <x:f>IF('Raw_Data'!M121="",Assumptions!$B$15,'Raw_Data'!M121)</x:f>
        <x:v>8</x:v>
      </x:c>
      <x:c r="N121" s="32" t="n">
        <x:f>'Raw_Data'!N121</x:f>
        <x:v>0.067</x:v>
      </x:c>
      <x:c r="O121" t="str">
        <x:f>IF(OR(D121&lt;620,L121&gt;=2,J121&gt;0.9),"High",IF(OR(D121&lt;700,L121=1,J121&gt;0.75),"Medium","Low"))</x:f>
        <x:v>Medium</x:v>
      </x:c>
      <x:c r="P121" s="30" t="n">
        <x:f>XLOOKUP(F121,Assumptions!$A$4:$A$6,Assumptions!$B$4:$B$6)</x:f>
        <x:v>0</x:v>
      </x:c>
      <x:c r="Q121" s="32" t="n">
        <x:f>XLOOKUP(F121,Assumptions!$A$4:$A$6,Assumptions!$C$4:$C$6)</x:f>
        <x:v>0.229</x:v>
      </x:c>
      <x:c r="R121" s="32" t="n">
        <x:f>XLOOKUP(F121,Assumptions!$A$4:$A$6,Assumptions!$D$4:$D$6)</x:f>
        <x:v>0.015</x:v>
      </x:c>
      <x:c r="S121" s="32" t="n">
        <x:f>XLOOKUP(F121,Assumptions!$A$4:$A$6,Assumptions!$E$4:$E$6)</x:f>
        <x:v>0.0075</x:v>
      </x:c>
      <x:c r="T121" s="32" t="n">
        <x:f>XLOOKUP(O121,Assumptions!$H$4:$H$6,Assumptions!$I$4:$I$6)</x:f>
        <x:v>0.012</x:v>
      </x:c>
      <x:c r="U121" s="30" t="n">
        <x:f>XLOOKUP(F121,Assumptions!$A$4:$A$6,Assumptions!$F$4:$F$6)</x:f>
        <x:v>60</x:v>
      </x:c>
      <x:c r="V121" s="60" t="n">
        <x:f>I121*12</x:f>
        <x:v>13037.16</x:v>
      </x:c>
      <x:c r="W121" s="60" t="n">
        <x:f>H121*J121*(1-K121)*Q121</x:f>
        <x:v>338.54521402</x:v>
      </x:c>
      <x:c r="X121" s="60" t="n">
        <x:f>V121*R121</x:f>
        <x:v>195.5574</x:v>
      </x:c>
      <x:c r="Y121" s="60" t="n">
        <x:f>V121*S121</x:f>
        <x:v>97.7787</x:v>
      </x:c>
      <x:c r="Z121" s="60" t="n">
        <x:f>H121*J121*T121</x:f>
        <x:v>45.60504</x:v>
      </x:c>
      <x:c r="AA121" s="60" t="n">
        <x:f>P121+W121+X121-Y121-Z121-U121</x:f>
        <x:v>330.71887402000004</x:v>
      </x:c>
      <x:c r="AB121" s="32" t="n">
        <x:f>IFERROR(AA121/(P121+W121+X121),0)</x:f>
        <x:v>0.6192047470631101</x:v>
      </x:c>
      <x:c r="AC121" t="n">
        <x:f>IF(O121="High",0,IF(I121&gt;=1800,3,IF(I121&gt;=900,2,1))+IF(K121&gt;=0.9,2,IF(K121&gt;=0.75,1,0))+IF(J121&lt;=0.7,2,IF(J121&lt;=0.85,1,0))+IF(M121&gt;=8,1,0))</x:f>
        <x:v>5</x:v>
      </x:c>
      <x:c r="AD121" t="str">
        <x:f>IF(AND(O121&lt;&gt;"High",AC121&gt;=Assumptions!$B$10,AA121&gt;0),"Priority Growth",IF(AND(O121="Low",AA121&gt;0),"Maintain","Watch"))</x:f>
        <x:v>Watch</x:v>
      </x:c>
      <x:c r="AE121" s="60" t="n">
        <x:f>MAX(AA121,0)*N121</x:f>
        <x:v>22.158164559340005</x:v>
      </x:c>
      <x:c r="AF121" t="str">
        <x:f>IF(AND(AA121&gt;=Assumptions!$B$11,O121&lt;&gt;"High",OR(N121&gt;=Assumptions!$B$12,M121&lt;=6)),"High","Standard")</x:f>
        <x:v>Standard</x:v>
      </x:c>
    </x:row>
    <x:row r="122">
      <x:c r="A122" t="str">
        <x:f>'Raw_Data'!A122</x:f>
        <x:v>C00121</x:v>
      </x:c>
      <x:c r="B122" t="n">
        <x:f>'Raw_Data'!B122</x:f>
        <x:v>50</x:v>
      </x:c>
      <x:c r="C122" s="30" t="n">
        <x:f>'Raw_Data'!C122</x:f>
        <x:v>54998</x:v>
      </x:c>
      <x:c r="D122" t="n">
        <x:f>'Raw_Data'!D122</x:f>
        <x:v>668</x:v>
      </x:c>
      <x:c r="E122" t="n">
        <x:f>'Raw_Data'!E122</x:f>
        <x:v>90</x:v>
      </x:c>
      <x:c r="F122" t="str">
        <x:f>PROPER(TRIM('Raw_Data'!F122))</x:f>
        <x:v>Classic</x:v>
      </x:c>
      <x:c r="G122" t="str">
        <x:f>PROPER(TRIM('Raw_Data'!G122))</x:f>
        <x:v>Digital</x:v>
      </x:c>
      <x:c r="H122" s="60" t="n">
        <x:f>'Raw_Data'!H122</x:f>
        <x:v>4932</x:v>
      </x:c>
      <x:c r="I122" s="60" t="n">
        <x:f>'Raw_Data'!I122</x:f>
        <x:v>347.72</x:v>
      </x:c>
      <x:c r="J122" s="32" t="n">
        <x:f>'Raw_Data'!J122</x:f>
        <x:v>0.327</x:v>
      </x:c>
      <x:c r="K122" s="32" t="n">
        <x:f>'Raw_Data'!K122</x:f>
        <x:v>0.777</x:v>
      </x:c>
      <x:c r="L122" t="n">
        <x:f>'Raw_Data'!L122</x:f>
        <x:v>0</x:v>
      </x:c>
      <x:c r="M122" t="n">
        <x:f>IF('Raw_Data'!M122="",Assumptions!$B$15,'Raw_Data'!M122)</x:f>
        <x:v>8</x:v>
      </x:c>
      <x:c r="N122" s="32" t="n">
        <x:f>'Raw_Data'!N122</x:f>
        <x:v>0.02</x:v>
      </x:c>
      <x:c r="O122" t="str">
        <x:f>IF(OR(D122&lt;620,L122&gt;=2,J122&gt;0.9),"High",IF(OR(D122&lt;700,L122=1,J122&gt;0.75),"Medium","Low"))</x:f>
        <x:v>Medium</x:v>
      </x:c>
      <x:c r="P122" s="30" t="n">
        <x:f>XLOOKUP(F122,Assumptions!$A$4:$A$6,Assumptions!$B$4:$B$6)</x:f>
        <x:v>0</x:v>
      </x:c>
      <x:c r="Q122" s="32" t="n">
        <x:f>XLOOKUP(F122,Assumptions!$A$4:$A$6,Assumptions!$C$4:$C$6)</x:f>
        <x:v>0.229</x:v>
      </x:c>
      <x:c r="R122" s="32" t="n">
        <x:f>XLOOKUP(F122,Assumptions!$A$4:$A$6,Assumptions!$D$4:$D$6)</x:f>
        <x:v>0.015</x:v>
      </x:c>
      <x:c r="S122" s="32" t="n">
        <x:f>XLOOKUP(F122,Assumptions!$A$4:$A$6,Assumptions!$E$4:$E$6)</x:f>
        <x:v>0.0075</x:v>
      </x:c>
      <x:c r="T122" s="32" t="n">
        <x:f>XLOOKUP(O122,Assumptions!$H$4:$H$6,Assumptions!$I$4:$I$6)</x:f>
        <x:v>0.012</x:v>
      </x:c>
      <x:c r="U122" s="30" t="n">
        <x:f>XLOOKUP(F122,Assumptions!$A$4:$A$6,Assumptions!$F$4:$F$6)</x:f>
        <x:v>60</x:v>
      </x:c>
      <x:c r="V122" s="60" t="n">
        <x:f>I122*12</x:f>
        <x:v>4172.64</x:v>
      </x:c>
      <x:c r="W122" s="60" t="n">
        <x:f>H122*J122*(1-K122)*Q122</x:f>
        <x:v>82.359019188</x:v>
      </x:c>
      <x:c r="X122" s="60" t="n">
        <x:f>V122*R122</x:f>
        <x:v>62.589600000000004</x:v>
      </x:c>
      <x:c r="Y122" s="60" t="n">
        <x:f>V122*S122</x:f>
        <x:v>31.294800000000002</x:v>
      </x:c>
      <x:c r="Z122" s="60" t="n">
        <x:f>H122*J122*T122</x:f>
        <x:v>19.353168</x:v>
      </x:c>
      <x:c r="AA122" s="60" t="n">
        <x:f>P122+W122+X122-Y122-Z122-U122</x:f>
        <x:v>34.300651188</x:v>
      </x:c>
      <x:c r="AB122" s="32" t="n">
        <x:f>IFERROR(AA122/(P122+W122+X122),0)</x:f>
        <x:v>0.23664006859914732</x:v>
      </x:c>
      <x:c r="AC122" t="n">
        <x:f>IF(O122="High",0,IF(I122&gt;=1800,3,IF(I122&gt;=900,2,1))+IF(K122&gt;=0.9,2,IF(K122&gt;=0.75,1,0))+IF(J122&lt;=0.7,2,IF(J122&lt;=0.85,1,0))+IF(M122&gt;=8,1,0))</x:f>
        <x:v>5</x:v>
      </x:c>
      <x:c r="AD122" t="str">
        <x:f>IF(AND(O122&lt;&gt;"High",AC122&gt;=Assumptions!$B$10,AA122&gt;0),"Priority Growth",IF(AND(O122="Low",AA122&gt;0),"Maintain","Watch"))</x:f>
        <x:v>Watch</x:v>
      </x:c>
      <x:c r="AE122" s="60" t="n">
        <x:f>MAX(AA122,0)*N122</x:f>
        <x:v>0.6860130237600001</x:v>
      </x:c>
      <x:c r="AF122" t="str">
        <x:f>IF(AND(AA122&gt;=Assumptions!$B$11,O122&lt;&gt;"High",OR(N122&gt;=Assumptions!$B$12,M122&lt;=6)),"High","Standard")</x:f>
        <x:v>Standard</x:v>
      </x:c>
    </x:row>
    <x:row r="123">
      <x:c r="A123" t="str">
        <x:f>'Raw_Data'!A123</x:f>
        <x:v>C00122</x:v>
      </x:c>
      <x:c r="B123" t="n">
        <x:f>'Raw_Data'!B123</x:f>
        <x:v>34</x:v>
      </x:c>
      <x:c r="C123" s="30" t="n">
        <x:f>'Raw_Data'!C123</x:f>
        <x:v>50822</x:v>
      </x:c>
      <x:c r="D123" t="n">
        <x:f>'Raw_Data'!D123</x:f>
        <x:v>636</x:v>
      </x:c>
      <x:c r="E123" t="n">
        <x:f>'Raw_Data'!E123</x:f>
        <x:v>14</x:v>
      </x:c>
      <x:c r="F123" t="str">
        <x:f>PROPER(TRIM('Raw_Data'!F123))</x:f>
        <x:v>Classic</x:v>
      </x:c>
      <x:c r="G123" t="str">
        <x:f>PROPER(TRIM('Raw_Data'!G123))</x:f>
        <x:v>Digital</x:v>
      </x:c>
      <x:c r="H123" s="60" t="n">
        <x:f>'Raw_Data'!H123</x:f>
        <x:v>1000</x:v>
      </x:c>
      <x:c r="I123" s="60" t="n">
        <x:f>'Raw_Data'!I123</x:f>
        <x:v>150</x:v>
      </x:c>
      <x:c r="J123" s="32" t="n">
        <x:f>'Raw_Data'!J123</x:f>
        <x:v>0.547</x:v>
      </x:c>
      <x:c r="K123" s="32" t="n">
        <x:f>'Raw_Data'!K123</x:f>
        <x:v>0.699</x:v>
      </x:c>
      <x:c r="L123" t="n">
        <x:f>'Raw_Data'!L123</x:f>
        <x:v>0</x:v>
      </x:c>
      <x:c r="M123" t="n">
        <x:f>IF('Raw_Data'!M123="",Assumptions!$B$15,'Raw_Data'!M123)</x:f>
        <x:v>8</x:v>
      </x:c>
      <x:c r="N123" s="32" t="n">
        <x:f>'Raw_Data'!N123</x:f>
        <x:v>0.04</x:v>
      </x:c>
      <x:c r="O123" t="str">
        <x:f>IF(OR(D123&lt;620,L123&gt;=2,J123&gt;0.9),"High",IF(OR(D123&lt;700,L123=1,J123&gt;0.75),"Medium","Low"))</x:f>
        <x:v>Medium</x:v>
      </x:c>
      <x:c r="P123" s="30" t="n">
        <x:f>XLOOKUP(F123,Assumptions!$A$4:$A$6,Assumptions!$B$4:$B$6)</x:f>
        <x:v>0</x:v>
      </x:c>
      <x:c r="Q123" s="32" t="n">
        <x:f>XLOOKUP(F123,Assumptions!$A$4:$A$6,Assumptions!$C$4:$C$6)</x:f>
        <x:v>0.229</x:v>
      </x:c>
      <x:c r="R123" s="32" t="n">
        <x:f>XLOOKUP(F123,Assumptions!$A$4:$A$6,Assumptions!$D$4:$D$6)</x:f>
        <x:v>0.015</x:v>
      </x:c>
      <x:c r="S123" s="32" t="n">
        <x:f>XLOOKUP(F123,Assumptions!$A$4:$A$6,Assumptions!$E$4:$E$6)</x:f>
        <x:v>0.0075</x:v>
      </x:c>
      <x:c r="T123" s="32" t="n">
        <x:f>XLOOKUP(O123,Assumptions!$H$4:$H$6,Assumptions!$I$4:$I$6)</x:f>
        <x:v>0.012</x:v>
      </x:c>
      <x:c r="U123" s="30" t="n">
        <x:f>XLOOKUP(F123,Assumptions!$A$4:$A$6,Assumptions!$F$4:$F$6)</x:f>
        <x:v>60</x:v>
      </x:c>
      <x:c r="V123" s="60" t="n">
        <x:f>I123*12</x:f>
        <x:v>1800</x:v>
      </x:c>
      <x:c r="W123" s="60" t="n">
        <x:f>H123*J123*(1-K123)*Q123</x:f>
        <x:v>37.70416300000001</x:v>
      </x:c>
      <x:c r="X123" s="60" t="n">
        <x:f>V123*R123</x:f>
        <x:v>27</x:v>
      </x:c>
      <x:c r="Y123" s="60" t="n">
        <x:f>V123*S123</x:f>
        <x:v>13.5</x:v>
      </x:c>
      <x:c r="Z123" s="60" t="n">
        <x:f>H123*J123*T123</x:f>
        <x:v>6.564</x:v>
      </x:c>
      <x:c r="AA123" s="60" t="n">
        <x:f>P123+W123+X123-Y123-Z123-U123</x:f>
        <x:v>-15.359836999999992</x:v>
      </x:c>
      <x:c r="AB123" s="32" t="n">
        <x:f>IFERROR(AA123/(P123+W123+X123),0)</x:f>
        <x:v>-0.23738560685809335</x:v>
      </x:c>
      <x:c r="AC123" t="n">
        <x:f>IF(O123="High",0,IF(I123&gt;=1800,3,IF(I123&gt;=900,2,1))+IF(K123&gt;=0.9,2,IF(K123&gt;=0.75,1,0))+IF(J123&lt;=0.7,2,IF(J123&lt;=0.85,1,0))+IF(M123&gt;=8,1,0))</x:f>
        <x:v>4</x:v>
      </x:c>
      <x:c r="AD123" t="str">
        <x:f>IF(AND(O123&lt;&gt;"High",AC123&gt;=Assumptions!$B$10,AA123&gt;0),"Priority Growth",IF(AND(O123="Low",AA123&gt;0),"Maintain","Watch"))</x:f>
        <x:v>Watch</x:v>
      </x:c>
      <x:c r="AE123" s="60" t="n">
        <x:f>MAX(AA123,0)*N123</x:f>
        <x:v>0</x:v>
      </x:c>
      <x:c r="AF123" t="str">
        <x:f>IF(AND(AA123&gt;=Assumptions!$B$11,O123&lt;&gt;"High",OR(N123&gt;=Assumptions!$B$12,M123&lt;=6)),"High","Standard")</x:f>
        <x:v>Standard</x:v>
      </x:c>
    </x:row>
    <x:row r="124">
      <x:c r="A124" t="str">
        <x:f>'Raw_Data'!A124</x:f>
        <x:v>C00123</x:v>
      </x:c>
      <x:c r="B124" t="n">
        <x:f>'Raw_Data'!B124</x:f>
        <x:v>29</x:v>
      </x:c>
      <x:c r="C124" s="30" t="n">
        <x:f>'Raw_Data'!C124</x:f>
        <x:v>94074</x:v>
      </x:c>
      <x:c r="D124" t="n">
        <x:f>'Raw_Data'!D124</x:f>
        <x:v>739</x:v>
      </x:c>
      <x:c r="E124" t="n">
        <x:f>'Raw_Data'!E124</x:f>
        <x:v>27</x:v>
      </x:c>
      <x:c r="F124" t="str">
        <x:f>PROPER(TRIM('Raw_Data'!F124))</x:f>
        <x:v>Platinum</x:v>
      </x:c>
      <x:c r="G124" t="str">
        <x:f>PROPER(TRIM('Raw_Data'!G124))</x:f>
        <x:v>Branch</x:v>
      </x:c>
      <x:c r="H124" s="60" t="n">
        <x:f>'Raw_Data'!H124</x:f>
        <x:v>23524</x:v>
      </x:c>
      <x:c r="I124" s="60" t="n">
        <x:f>'Raw_Data'!I124</x:f>
        <x:v>2244.34</x:v>
      </x:c>
      <x:c r="J124" s="32" t="n">
        <x:f>'Raw_Data'!J124</x:f>
        <x:v>0.195</x:v>
      </x:c>
      <x:c r="K124" s="32" t="n">
        <x:f>'Raw_Data'!K124</x:f>
        <x:v>0.797</x:v>
      </x:c>
      <x:c r="L124" t="n">
        <x:f>'Raw_Data'!L124</x:f>
        <x:v>0</x:v>
      </x:c>
      <x:c r="M124" t="n">
        <x:f>IF('Raw_Data'!M124="",Assumptions!$B$15,'Raw_Data'!M124)</x:f>
        <x:v>8</x:v>
      </x:c>
      <x:c r="N124" s="32" t="n">
        <x:f>'Raw_Data'!N124</x:f>
        <x:v>0.02</x:v>
      </x:c>
      <x:c r="O124" t="str">
        <x:f>IF(OR(D124&lt;620,L124&gt;=2,J124&gt;0.9),"High",IF(OR(D124&lt;700,L124=1,J124&gt;0.75),"Medium","Low"))</x:f>
        <x:v>Low</x:v>
      </x:c>
      <x:c r="P124" s="30" t="n">
        <x:f>XLOOKUP(F124,Assumptions!$A$4:$A$6,Assumptions!$B$4:$B$6)</x:f>
        <x:v>195</x:v>
      </x:c>
      <x:c r="Q124" s="32" t="n">
        <x:f>XLOOKUP(F124,Assumptions!$A$4:$A$6,Assumptions!$C$4:$C$6)</x:f>
        <x:v>0.199</x:v>
      </x:c>
      <x:c r="R124" s="32" t="n">
        <x:f>XLOOKUP(F124,Assumptions!$A$4:$A$6,Assumptions!$D$4:$D$6)</x:f>
        <x:v>0.017</x:v>
      </x:c>
      <x:c r="S124" s="32" t="n">
        <x:f>XLOOKUP(F124,Assumptions!$A$4:$A$6,Assumptions!$E$4:$E$6)</x:f>
        <x:v>0.013</x:v>
      </x:c>
      <x:c r="T124" s="32" t="n">
        <x:f>XLOOKUP(O124,Assumptions!$H$4:$H$6,Assumptions!$I$4:$I$6)</x:f>
        <x:v>0.0035</x:v>
      </x:c>
      <x:c r="U124" s="30" t="n">
        <x:f>XLOOKUP(F124,Assumptions!$A$4:$A$6,Assumptions!$F$4:$F$6)</x:f>
        <x:v>140</x:v>
      </x:c>
      <x:c r="V124" s="60" t="n">
        <x:f>I124*12</x:f>
        <x:v>26932.08</x:v>
      </x:c>
      <x:c r="W124" s="60" t="n">
        <x:f>H124*J124*(1-K124)*Q124</x:f>
        <x:v>185.30831046</x:v>
      </x:c>
      <x:c r="X124" s="60" t="n">
        <x:f>V124*R124</x:f>
        <x:v>457.8453600000001</x:v>
      </x:c>
      <x:c r="Y124" s="60" t="n">
        <x:f>V124*S124</x:f>
        <x:v>350.11704000000003</x:v>
      </x:c>
      <x:c r="Z124" s="60" t="n">
        <x:f>H124*J124*T124</x:f>
        <x:v>16.055130000000002</x:v>
      </x:c>
      <x:c r="AA124" s="60" t="n">
        <x:f>P124+W124+X124-Y124-Z124-U124</x:f>
        <x:v>331.98150046</x:v>
      </x:c>
      <x:c r="AB124" s="32" t="n">
        <x:f>IFERROR(AA124/(P124+W124+X124),0)</x:f>
        <x:v>0.39608667498622313</x:v>
      </x:c>
      <x:c r="AC124" t="n">
        <x:f>IF(O124="High",0,IF(I124&gt;=1800,3,IF(I124&gt;=900,2,1))+IF(K124&gt;=0.9,2,IF(K124&gt;=0.75,1,0))+IF(J124&lt;=0.7,2,IF(J124&lt;=0.85,1,0))+IF(M124&gt;=8,1,0))</x:f>
        <x:v>7</x:v>
      </x:c>
      <x:c r="AD124" t="str">
        <x:f>IF(AND(O124&lt;&gt;"High",AC124&gt;=Assumptions!$B$10,AA124&gt;0),"Priority Growth",IF(AND(O124="Low",AA124&gt;0),"Maintain","Watch"))</x:f>
        <x:v>Priority Growth</x:v>
      </x:c>
      <x:c r="AE124" s="60" t="n">
        <x:f>MAX(AA124,0)*N124</x:f>
        <x:v>6.6396300092</x:v>
      </x:c>
      <x:c r="AF124" t="str">
        <x:f>IF(AND(AA124&gt;=Assumptions!$B$11,O124&lt;&gt;"High",OR(N124&gt;=Assumptions!$B$12,M124&lt;=6)),"High","Standard")</x:f>
        <x:v>Standard</x:v>
      </x:c>
    </x:row>
    <x:row r="125">
      <x:c r="A125" t="str">
        <x:f>'Raw_Data'!A125</x:f>
        <x:v>C00124</x:v>
      </x:c>
      <x:c r="B125" t="n">
        <x:f>'Raw_Data'!B125</x:f>
        <x:v>31</x:v>
      </x:c>
      <x:c r="C125" s="30" t="n">
        <x:f>'Raw_Data'!C125</x:f>
        <x:v>54911</x:v>
      </x:c>
      <x:c r="D125" t="n">
        <x:f>'Raw_Data'!D125</x:f>
        <x:v>656</x:v>
      </x:c>
      <x:c r="E125" t="n">
        <x:f>'Raw_Data'!E125</x:f>
        <x:v>9</x:v>
      </x:c>
      <x:c r="F125" t="str">
        <x:f>PROPER(TRIM('Raw_Data'!F125))</x:f>
        <x:v>Classic</x:v>
      </x:c>
      <x:c r="G125" t="str">
        <x:f>PROPER(TRIM('Raw_Data'!G125))</x:f>
        <x:v>Digital</x:v>
      </x:c>
      <x:c r="H125" s="60" t="n">
        <x:f>'Raw_Data'!H125</x:f>
        <x:v>8269</x:v>
      </x:c>
      <x:c r="I125" s="60" t="n">
        <x:f>'Raw_Data'!I125</x:f>
        <x:v>957.13</x:v>
      </x:c>
      <x:c r="J125" s="32" t="n">
        <x:f>'Raw_Data'!J125</x:f>
        <x:v>0.563</x:v>
      </x:c>
      <x:c r="K125" s="32" t="n">
        <x:f>'Raw_Data'!K125</x:f>
        <x:v>0.763</x:v>
      </x:c>
      <x:c r="L125" t="n">
        <x:f>'Raw_Data'!L125</x:f>
        <x:v>0</x:v>
      </x:c>
      <x:c r="M125" t="n">
        <x:f>IF('Raw_Data'!M125="",Assumptions!$B$15,'Raw_Data'!M125)</x:f>
        <x:v>5</x:v>
      </x:c>
      <x:c r="N125" s="32" t="n">
        <x:f>'Raw_Data'!N125</x:f>
        <x:v>0.233</x:v>
      </x:c>
      <x:c r="O125" t="str">
        <x:f>IF(OR(D125&lt;620,L125&gt;=2,J125&gt;0.9),"High",IF(OR(D125&lt;700,L125=1,J125&gt;0.75),"Medium","Low"))</x:f>
        <x:v>Medium</x:v>
      </x:c>
      <x:c r="P125" s="30" t="n">
        <x:f>XLOOKUP(F125,Assumptions!$A$4:$A$6,Assumptions!$B$4:$B$6)</x:f>
        <x:v>0</x:v>
      </x:c>
      <x:c r="Q125" s="32" t="n">
        <x:f>XLOOKUP(F125,Assumptions!$A$4:$A$6,Assumptions!$C$4:$C$6)</x:f>
        <x:v>0.229</x:v>
      </x:c>
      <x:c r="R125" s="32" t="n">
        <x:f>XLOOKUP(F125,Assumptions!$A$4:$A$6,Assumptions!$D$4:$D$6)</x:f>
        <x:v>0.015</x:v>
      </x:c>
      <x:c r="S125" s="32" t="n">
        <x:f>XLOOKUP(F125,Assumptions!$A$4:$A$6,Assumptions!$E$4:$E$6)</x:f>
        <x:v>0.0075</x:v>
      </x:c>
      <x:c r="T125" s="32" t="n">
        <x:f>XLOOKUP(O125,Assumptions!$H$4:$H$6,Assumptions!$I$4:$I$6)</x:f>
        <x:v>0.012</x:v>
      </x:c>
      <x:c r="U125" s="30" t="n">
        <x:f>XLOOKUP(F125,Assumptions!$A$4:$A$6,Assumptions!$F$4:$F$6)</x:f>
        <x:v>60</x:v>
      </x:c>
      <x:c r="V125" s="60" t="n">
        <x:f>I125*12</x:f>
        <x:v>11485.56</x:v>
      </x:c>
      <x:c r="W125" s="60" t="n">
        <x:f>H125*J125*(1-K125)*Q125</x:f>
        <x:v>252.66507503099993</x:v>
      </x:c>
      <x:c r="X125" s="60" t="n">
        <x:f>V125*R125</x:f>
        <x:v>172.28339999999997</x:v>
      </x:c>
      <x:c r="Y125" s="60" t="n">
        <x:f>V125*S125</x:f>
        <x:v>86.14169999999999</x:v>
      </x:c>
      <x:c r="Z125" s="60" t="n">
        <x:f>H125*J125*T125</x:f>
        <x:v>55.86536399999999</x:v>
      </x:c>
      <x:c r="AA125" s="60" t="n">
        <x:f>P125+W125+X125-Y125-Z125-U125</x:f>
        <x:v>222.94141103099992</x:v>
      </x:c>
      <x:c r="AB125" s="32" t="n">
        <x:f>IFERROR(AA125/(P125+W125+X125),0)</x:f>
        <x:v>0.5246316297869674</x:v>
      </x:c>
      <x:c r="AC125" t="n">
        <x:f>IF(O125="High",0,IF(I125&gt;=1800,3,IF(I125&gt;=900,2,1))+IF(K125&gt;=0.9,2,IF(K125&gt;=0.75,1,0))+IF(J125&lt;=0.7,2,IF(J125&lt;=0.85,1,0))+IF(M125&gt;=8,1,0))</x:f>
        <x:v>5</x:v>
      </x:c>
      <x:c r="AD125" t="str">
        <x:f>IF(AND(O125&lt;&gt;"High",AC125&gt;=Assumptions!$B$10,AA125&gt;0),"Priority Growth",IF(AND(O125="Low",AA125&gt;0),"Maintain","Watch"))</x:f>
        <x:v>Watch</x:v>
      </x:c>
      <x:c r="AE125" s="60" t="n">
        <x:f>MAX(AA125,0)*N125</x:f>
        <x:v>51.945348770222985</x:v>
      </x:c>
      <x:c r="AF125" t="str">
        <x:f>IF(AND(AA125&gt;=Assumptions!$B$11,O125&lt;&gt;"High",OR(N125&gt;=Assumptions!$B$12,M125&lt;=6)),"High","Standard")</x:f>
        <x:v>Standard</x:v>
      </x:c>
    </x:row>
    <x:row r="126">
      <x:c r="A126" t="str">
        <x:f>'Raw_Data'!A126</x:f>
        <x:v>C00125</x:v>
      </x:c>
      <x:c r="B126" t="n">
        <x:f>'Raw_Data'!B126</x:f>
        <x:v>43</x:v>
      </x:c>
      <x:c r="C126" s="30" t="n">
        <x:f>'Raw_Data'!C126</x:f>
        <x:v>76965</x:v>
      </x:c>
      <x:c r="D126" t="n">
        <x:f>'Raw_Data'!D126</x:f>
        <x:v>630</x:v>
      </x:c>
      <x:c r="E126" t="n">
        <x:f>'Raw_Data'!E126</x:f>
        <x:v>36</x:v>
      </x:c>
      <x:c r="F126" t="str">
        <x:f>PROPER(TRIM('Raw_Data'!F126))</x:f>
        <x:v>Gold</x:v>
      </x:c>
      <x:c r="G126" t="str">
        <x:f>PROPER(TRIM('Raw_Data'!G126))</x:f>
        <x:v>Branch</x:v>
      </x:c>
      <x:c r="H126" s="60" t="n">
        <x:f>'Raw_Data'!H126</x:f>
        <x:v>11784</x:v>
      </x:c>
      <x:c r="I126" s="60" t="n">
        <x:f>'Raw_Data'!I126</x:f>
        <x:v>1419.22</x:v>
      </x:c>
      <x:c r="J126" s="32" t="n">
        <x:f>'Raw_Data'!J126</x:f>
        <x:v>0.319</x:v>
      </x:c>
      <x:c r="K126" s="32" t="n">
        <x:f>'Raw_Data'!K126</x:f>
        <x:v>0.607</x:v>
      </x:c>
      <x:c r="L126" t="n">
        <x:f>'Raw_Data'!L126</x:f>
        <x:v>0</x:v>
      </x:c>
      <x:c r="M126" t="n">
        <x:f>IF('Raw_Data'!M126="",Assumptions!$B$15,'Raw_Data'!M126)</x:f>
        <x:v>7</x:v>
      </x:c>
      <x:c r="N126" s="32" t="n">
        <x:f>'Raw_Data'!N126</x:f>
        <x:v>0.097</x:v>
      </x:c>
      <x:c r="O126" t="str">
        <x:f>IF(OR(D126&lt;620,L126&gt;=2,J126&gt;0.9),"High",IF(OR(D126&lt;700,L126=1,J126&gt;0.75),"Medium","Low"))</x:f>
        <x:v>Medium</x:v>
      </x:c>
      <x:c r="P126" s="30" t="n">
        <x:f>XLOOKUP(F126,Assumptions!$A$4:$A$6,Assumptions!$B$4:$B$6)</x:f>
        <x:v>95</x:v>
      </x:c>
      <x:c r="Q126" s="32" t="n">
        <x:f>XLOOKUP(F126,Assumptions!$A$4:$A$6,Assumptions!$C$4:$C$6)</x:f>
        <x:v>0.219</x:v>
      </x:c>
      <x:c r="R126" s="32" t="n">
        <x:f>XLOOKUP(F126,Assumptions!$A$4:$A$6,Assumptions!$D$4:$D$6)</x:f>
        <x:v>0.016</x:v>
      </x:c>
      <x:c r="S126" s="32" t="n">
        <x:f>XLOOKUP(F126,Assumptions!$A$4:$A$6,Assumptions!$E$4:$E$6)</x:f>
        <x:v>0.01</x:v>
      </x:c>
      <x:c r="T126" s="32" t="n">
        <x:f>XLOOKUP(O126,Assumptions!$H$4:$H$6,Assumptions!$I$4:$I$6)</x:f>
        <x:v>0.012</x:v>
      </x:c>
      <x:c r="U126" s="30" t="n">
        <x:f>XLOOKUP(F126,Assumptions!$A$4:$A$6,Assumptions!$F$4:$F$6)</x:f>
        <x:v>90</x:v>
      </x:c>
      <x:c r="V126" s="60" t="n">
        <x:f>I126*12</x:f>
        <x:v>17030.64</x:v>
      </x:c>
      <x:c r="W126" s="60" t="n">
        <x:f>H126*J126*(1-K126)*Q126</x:f>
        <x:v>323.534115432</x:v>
      </x:c>
      <x:c r="X126" s="60" t="n">
        <x:f>V126*R126</x:f>
        <x:v>272.49024</x:v>
      </x:c>
      <x:c r="Y126" s="60" t="n">
        <x:f>V126*S126</x:f>
        <x:v>170.3064</x:v>
      </x:c>
      <x:c r="Z126" s="60" t="n">
        <x:f>H126*J126*T126</x:f>
        <x:v>45.109152</x:v>
      </x:c>
      <x:c r="AA126" s="60" t="n">
        <x:f>P126+W126+X126-Y126-Z126-U126</x:f>
        <x:v>385.60880343200006</x:v>
      </x:c>
      <x:c r="AB126" s="32" t="n">
        <x:f>IFERROR(AA126/(P126+W126+X126),0)</x:f>
        <x:v>0.55802490954307</x:v>
      </x:c>
      <x:c r="AC126" t="n">
        <x:f>IF(O126="High",0,IF(I126&gt;=1800,3,IF(I126&gt;=900,2,1))+IF(K126&gt;=0.9,2,IF(K126&gt;=0.75,1,0))+IF(J126&lt;=0.7,2,IF(J126&lt;=0.85,1,0))+IF(M126&gt;=8,1,0))</x:f>
        <x:v>4</x:v>
      </x:c>
      <x:c r="AD126" t="str">
        <x:f>IF(AND(O126&lt;&gt;"High",AC126&gt;=Assumptions!$B$10,AA126&gt;0),"Priority Growth",IF(AND(O126="Low",AA126&gt;0),"Maintain","Watch"))</x:f>
        <x:v>Watch</x:v>
      </x:c>
      <x:c r="AE126" s="60" t="n">
        <x:f>MAX(AA126,0)*N126</x:f>
        <x:v>37.404053932904006</x:v>
      </x:c>
      <x:c r="AF126" t="str">
        <x:f>IF(AND(AA126&gt;=Assumptions!$B$11,O126&lt;&gt;"High",OR(N126&gt;=Assumptions!$B$12,M126&lt;=6)),"High","Standard")</x:f>
        <x:v>Standard</x:v>
      </x:c>
    </x:row>
    <x:row r="127">
      <x:c r="A127" t="str">
        <x:f>'Raw_Data'!A127</x:f>
        <x:v>C00126</x:v>
      </x:c>
      <x:c r="B127" t="n">
        <x:f>'Raw_Data'!B127</x:f>
        <x:v>33</x:v>
      </x:c>
      <x:c r="C127" s="30" t="n">
        <x:f>'Raw_Data'!C127</x:f>
        <x:v>35855</x:v>
      </x:c>
      <x:c r="D127" t="n">
        <x:f>'Raw_Data'!D127</x:f>
        <x:v>693</x:v>
      </x:c>
      <x:c r="E127" t="n">
        <x:f>'Raw_Data'!E127</x:f>
        <x:v>54</x:v>
      </x:c>
      <x:c r="F127" t="str">
        <x:f>PROPER(TRIM('Raw_Data'!F127))</x:f>
        <x:v>Classic</x:v>
      </x:c>
      <x:c r="G127" t="str">
        <x:f>PROPER(TRIM('Raw_Data'!G127))</x:f>
        <x:v>Direct Mail</x:v>
      </x:c>
      <x:c r="H127" s="60" t="n">
        <x:f>'Raw_Data'!H127</x:f>
        <x:v>3447</x:v>
      </x:c>
      <x:c r="I127" s="60" t="n">
        <x:f>'Raw_Data'!I127</x:f>
        <x:v>366.74</x:v>
      </x:c>
      <x:c r="J127" s="32" t="n">
        <x:f>'Raw_Data'!J127</x:f>
        <x:v>0.228</x:v>
      </x:c>
      <x:c r="K127" s="32" t="n">
        <x:f>'Raw_Data'!K127</x:f>
        <x:v>0.946</x:v>
      </x:c>
      <x:c r="L127" t="n">
        <x:f>'Raw_Data'!L127</x:f>
        <x:v>0</x:v>
      </x:c>
      <x:c r="M127" t="n">
        <x:f>IF('Raw_Data'!M127="",Assumptions!$B$15,'Raw_Data'!M127)</x:f>
        <x:v>7</x:v>
      </x:c>
      <x:c r="N127" s="32" t="n">
        <x:f>'Raw_Data'!N127</x:f>
        <x:v>0.135</x:v>
      </x:c>
      <x:c r="O127" t="str">
        <x:f>IF(OR(D127&lt;620,L127&gt;=2,J127&gt;0.9),"High",IF(OR(D127&lt;700,L127=1,J127&gt;0.75),"Medium","Low"))</x:f>
        <x:v>Medium</x:v>
      </x:c>
      <x:c r="P127" s="30" t="n">
        <x:f>XLOOKUP(F127,Assumptions!$A$4:$A$6,Assumptions!$B$4:$B$6)</x:f>
        <x:v>0</x:v>
      </x:c>
      <x:c r="Q127" s="32" t="n">
        <x:f>XLOOKUP(F127,Assumptions!$A$4:$A$6,Assumptions!$C$4:$C$6)</x:f>
        <x:v>0.229</x:v>
      </x:c>
      <x:c r="R127" s="32" t="n">
        <x:f>XLOOKUP(F127,Assumptions!$A$4:$A$6,Assumptions!$D$4:$D$6)</x:f>
        <x:v>0.015</x:v>
      </x:c>
      <x:c r="S127" s="32" t="n">
        <x:f>XLOOKUP(F127,Assumptions!$A$4:$A$6,Assumptions!$E$4:$E$6)</x:f>
        <x:v>0.0075</x:v>
      </x:c>
      <x:c r="T127" s="32" t="n">
        <x:f>XLOOKUP(O127,Assumptions!$H$4:$H$6,Assumptions!$I$4:$I$6)</x:f>
        <x:v>0.012</x:v>
      </x:c>
      <x:c r="U127" s="30" t="n">
        <x:f>XLOOKUP(F127,Assumptions!$A$4:$A$6,Assumptions!$F$4:$F$6)</x:f>
        <x:v>60</x:v>
      </x:c>
      <x:c r="V127" s="60" t="n">
        <x:f>I127*12</x:f>
        <x:v>4400.88</x:v>
      </x:c>
      <x:c r="W127" s="60" t="n">
        <x:f>H127*J127*(1-K127)*Q127</x:f>
        <x:v>9.71863725600001</x:v>
      </x:c>
      <x:c r="X127" s="60" t="n">
        <x:f>V127*R127</x:f>
        <x:v>66.0132</x:v>
      </x:c>
      <x:c r="Y127" s="60" t="n">
        <x:f>V127*S127</x:f>
        <x:v>33.0066</x:v>
      </x:c>
      <x:c r="Z127" s="60" t="n">
        <x:f>H127*J127*T127</x:f>
        <x:v>9.430992000000002</x:v>
      </x:c>
      <x:c r="AA127" s="60" t="n">
        <x:f>P127+W127+X127-Y127-Z127-U127</x:f>
        <x:v>-26.705754743999996</x:v>
      </x:c>
      <x:c r="AB127" s="32" t="n">
        <x:f>IFERROR(AA127/(P127+W127+X127),0)</x:f>
        <x:v>-0.3526357699962466</x:v>
      </x:c>
      <x:c r="AC127" t="n">
        <x:f>IF(O127="High",0,IF(I127&gt;=1800,3,IF(I127&gt;=900,2,1))+IF(K127&gt;=0.9,2,IF(K127&gt;=0.75,1,0))+IF(J127&lt;=0.7,2,IF(J127&lt;=0.85,1,0))+IF(M127&gt;=8,1,0))</x:f>
        <x:v>5</x:v>
      </x:c>
      <x:c r="AD127" t="str">
        <x:f>IF(AND(O127&lt;&gt;"High",AC127&gt;=Assumptions!$B$10,AA127&gt;0),"Priority Growth",IF(AND(O127="Low",AA127&gt;0),"Maintain","Watch"))</x:f>
        <x:v>Watch</x:v>
      </x:c>
      <x:c r="AE127" s="60" t="n">
        <x:f>MAX(AA127,0)*N127</x:f>
        <x:v>0</x:v>
      </x:c>
      <x:c r="AF127" t="str">
        <x:f>IF(AND(AA127&gt;=Assumptions!$B$11,O127&lt;&gt;"High",OR(N127&gt;=Assumptions!$B$12,M127&lt;=6)),"High","Standard")</x:f>
        <x:v>Standard</x:v>
      </x:c>
    </x:row>
    <x:row r="128">
      <x:c r="A128" t="str">
        <x:f>'Raw_Data'!A128</x:f>
        <x:v>C00127</x:v>
      </x:c>
      <x:c r="B128" t="n">
        <x:f>'Raw_Data'!B128</x:f>
        <x:v>41</x:v>
      </x:c>
      <x:c r="C128" s="30" t="n">
        <x:f>'Raw_Data'!C128</x:f>
        <x:v>107842</x:v>
      </x:c>
      <x:c r="D128" t="n">
        <x:f>'Raw_Data'!D128</x:f>
        <x:v>685</x:v>
      </x:c>
      <x:c r="E128" t="n">
        <x:f>'Raw_Data'!E128</x:f>
        <x:v>17</x:v>
      </x:c>
      <x:c r="F128" t="str">
        <x:f>PROPER(TRIM('Raw_Data'!F128))</x:f>
        <x:v>Classic</x:v>
      </x:c>
      <x:c r="G128" t="str">
        <x:f>PROPER(TRIM('Raw_Data'!G128))</x:f>
        <x:v>Direct Mail</x:v>
      </x:c>
      <x:c r="H128" s="60" t="n">
        <x:f>'Raw_Data'!H128</x:f>
        <x:v>9683</x:v>
      </x:c>
      <x:c r="I128" s="60" t="n">
        <x:f>'Raw_Data'!I128</x:f>
        <x:v>1406.5</x:v>
      </x:c>
      <x:c r="J128" s="32" t="n">
        <x:f>'Raw_Data'!J128</x:f>
        <x:v>0.376</x:v>
      </x:c>
      <x:c r="K128" s="32" t="n">
        <x:f>'Raw_Data'!K128</x:f>
        <x:v>0.785</x:v>
      </x:c>
      <x:c r="L128" t="n">
        <x:f>'Raw_Data'!L128</x:f>
        <x:v>0</x:v>
      </x:c>
      <x:c r="M128" t="n">
        <x:f>IF('Raw_Data'!M128="",Assumptions!$B$15,'Raw_Data'!M128)</x:f>
        <x:v>7</x:v>
      </x:c>
      <x:c r="N128" s="32" t="n">
        <x:f>'Raw_Data'!N128</x:f>
        <x:v>0.131</x:v>
      </x:c>
      <x:c r="O128" t="str">
        <x:f>IF(OR(D128&lt;620,L128&gt;=2,J128&gt;0.9),"High",IF(OR(D128&lt;700,L128=1,J128&gt;0.75),"Medium","Low"))</x:f>
        <x:v>Medium</x:v>
      </x:c>
      <x:c r="P128" s="30" t="n">
        <x:f>XLOOKUP(F128,Assumptions!$A$4:$A$6,Assumptions!$B$4:$B$6)</x:f>
        <x:v>0</x:v>
      </x:c>
      <x:c r="Q128" s="32" t="n">
        <x:f>XLOOKUP(F128,Assumptions!$A$4:$A$6,Assumptions!$C$4:$C$6)</x:f>
        <x:v>0.229</x:v>
      </x:c>
      <x:c r="R128" s="32" t="n">
        <x:f>XLOOKUP(F128,Assumptions!$A$4:$A$6,Assumptions!$D$4:$D$6)</x:f>
        <x:v>0.015</x:v>
      </x:c>
      <x:c r="S128" s="32" t="n">
        <x:f>XLOOKUP(F128,Assumptions!$A$4:$A$6,Assumptions!$E$4:$E$6)</x:f>
        <x:v>0.0075</x:v>
      </x:c>
      <x:c r="T128" s="32" t="n">
        <x:f>XLOOKUP(O128,Assumptions!$H$4:$H$6,Assumptions!$I$4:$I$6)</x:f>
        <x:v>0.012</x:v>
      </x:c>
      <x:c r="U128" s="30" t="n">
        <x:f>XLOOKUP(F128,Assumptions!$A$4:$A$6,Assumptions!$F$4:$F$6)</x:f>
        <x:v>60</x:v>
      </x:c>
      <x:c r="V128" s="60" t="n">
        <x:f>I128*12</x:f>
        <x:v>16878</x:v>
      </x:c>
      <x:c r="W128" s="60" t="n">
        <x:f>H128*J128*(1-K128)*Q128</x:f>
        <x:v>179.25518187999998</x:v>
      </x:c>
      <x:c r="X128" s="60" t="n">
        <x:f>V128*R128</x:f>
        <x:v>253.17</x:v>
      </x:c>
      <x:c r="Y128" s="60" t="n">
        <x:f>V128*S128</x:f>
        <x:v>126.585</x:v>
      </x:c>
      <x:c r="Z128" s="60" t="n">
        <x:f>H128*J128*T128</x:f>
        <x:v>43.689696</x:v>
      </x:c>
      <x:c r="AA128" s="60" t="n">
        <x:f>P128+W128+X128-Y128-Z128-U128</x:f>
        <x:v>202.15048588000002</x:v>
      </x:c>
      <x:c r="AB128" s="32" t="n">
        <x:f>IFERROR(AA128/(P128+W128+X128),0)</x:f>
        <x:v>0.46748083680311137</x:v>
      </x:c>
      <x:c r="AC128" t="n">
        <x:f>IF(O128="High",0,IF(I128&gt;=1800,3,IF(I128&gt;=900,2,1))+IF(K128&gt;=0.9,2,IF(K128&gt;=0.75,1,0))+IF(J128&lt;=0.7,2,IF(J128&lt;=0.85,1,0))+IF(M128&gt;=8,1,0))</x:f>
        <x:v>5</x:v>
      </x:c>
      <x:c r="AD128" t="str">
        <x:f>IF(AND(O128&lt;&gt;"High",AC128&gt;=Assumptions!$B$10,AA128&gt;0),"Priority Growth",IF(AND(O128="Low",AA128&gt;0),"Maintain","Watch"))</x:f>
        <x:v>Watch</x:v>
      </x:c>
      <x:c r="AE128" s="60" t="n">
        <x:f>MAX(AA128,0)*N128</x:f>
        <x:v>26.481713650280003</x:v>
      </x:c>
      <x:c r="AF128" t="str">
        <x:f>IF(AND(AA128&gt;=Assumptions!$B$11,O128&lt;&gt;"High",OR(N128&gt;=Assumptions!$B$12,M128&lt;=6)),"High","Standard")</x:f>
        <x:v>Standard</x:v>
      </x:c>
    </x:row>
    <x:row r="129">
      <x:c r="A129" t="str">
        <x:f>'Raw_Data'!A129</x:f>
        <x:v>C00128</x:v>
      </x:c>
      <x:c r="B129" t="n">
        <x:f>'Raw_Data'!B129</x:f>
        <x:v>37</x:v>
      </x:c>
      <x:c r="C129" s="30" t="n">
        <x:f>'Raw_Data'!C129</x:f>
        <x:v>82774</x:v>
      </x:c>
      <x:c r="D129" t="n">
        <x:f>'Raw_Data'!D129</x:f>
        <x:v>765</x:v>
      </x:c>
      <x:c r="E129" t="n">
        <x:f>'Raw_Data'!E129</x:f>
        <x:v>24</x:v>
      </x:c>
      <x:c r="F129" t="str">
        <x:f>PROPER(TRIM('Raw_Data'!F129))</x:f>
        <x:v>Platinum</x:v>
      </x:c>
      <x:c r="G129" t="str">
        <x:f>PROPER(TRIM('Raw_Data'!G129))</x:f>
        <x:v>Digital</x:v>
      </x:c>
      <x:c r="H129" s="60" t="n">
        <x:f>'Raw_Data'!H129</x:f>
        <x:v>20039</x:v>
      </x:c>
      <x:c r="I129" s="60" t="n">
        <x:f>'Raw_Data'!I129</x:f>
        <x:v>1979.07</x:v>
      </x:c>
      <x:c r="J129" s="32" t="n">
        <x:f>'Raw_Data'!J129</x:f>
        <x:v>0.333</x:v>
      </x:c>
      <x:c r="K129" s="32" t="n">
        <x:f>'Raw_Data'!K129</x:f>
        <x:v>0.96</x:v>
      </x:c>
      <x:c r="L129" t="n">
        <x:f>'Raw_Data'!L129</x:f>
        <x:v>0</x:v>
      </x:c>
      <x:c r="M129" t="n">
        <x:f>IF('Raw_Data'!M129="",Assumptions!$B$15,'Raw_Data'!M129)</x:f>
        <x:v>8</x:v>
      </x:c>
      <x:c r="N129" s="32" t="n">
        <x:f>'Raw_Data'!N129</x:f>
        <x:v>0.051</x:v>
      </x:c>
      <x:c r="O129" t="str">
        <x:f>IF(OR(D129&lt;620,L129&gt;=2,J129&gt;0.9),"High",IF(OR(D129&lt;700,L129=1,J129&gt;0.75),"Medium","Low"))</x:f>
        <x:v>Low</x:v>
      </x:c>
      <x:c r="P129" s="30" t="n">
        <x:f>XLOOKUP(F129,Assumptions!$A$4:$A$6,Assumptions!$B$4:$B$6)</x:f>
        <x:v>195</x:v>
      </x:c>
      <x:c r="Q129" s="32" t="n">
        <x:f>XLOOKUP(F129,Assumptions!$A$4:$A$6,Assumptions!$C$4:$C$6)</x:f>
        <x:v>0.199</x:v>
      </x:c>
      <x:c r="R129" s="32" t="n">
        <x:f>XLOOKUP(F129,Assumptions!$A$4:$A$6,Assumptions!$D$4:$D$6)</x:f>
        <x:v>0.017</x:v>
      </x:c>
      <x:c r="S129" s="32" t="n">
        <x:f>XLOOKUP(F129,Assumptions!$A$4:$A$6,Assumptions!$E$4:$E$6)</x:f>
        <x:v>0.013</x:v>
      </x:c>
      <x:c r="T129" s="32" t="n">
        <x:f>XLOOKUP(O129,Assumptions!$H$4:$H$6,Assumptions!$I$4:$I$6)</x:f>
        <x:v>0.0035</x:v>
      </x:c>
      <x:c r="U129" s="30" t="n">
        <x:f>XLOOKUP(F129,Assumptions!$A$4:$A$6,Assumptions!$F$4:$F$6)</x:f>
        <x:v>140</x:v>
      </x:c>
      <x:c r="V129" s="60" t="n">
        <x:f>I129*12</x:f>
        <x:v>23748.84</x:v>
      </x:c>
      <x:c r="W129" s="60" t="n">
        <x:f>H129*J129*(1-K129)*Q129</x:f>
        <x:v>53.11697652000005</x:v>
      </x:c>
      <x:c r="X129" s="60" t="n">
        <x:f>V129*R129</x:f>
        <x:v>403.73028000000005</x:v>
      </x:c>
      <x:c r="Y129" s="60" t="n">
        <x:f>V129*S129</x:f>
        <x:v>308.73492</x:v>
      </x:c>
      <x:c r="Z129" s="60" t="n">
        <x:f>H129*J129*T129</x:f>
        <x:v>23.3554545</x:v>
      </x:c>
      <x:c r="AA129" s="60" t="n">
        <x:f>P129+W129+X129-Y129-Z129-U129</x:f>
        <x:v>179.7568820200001</x:v>
      </x:c>
      <x:c r="AB129" s="32" t="n">
        <x:f>IFERROR(AA129/(P129+W129+X129),0)</x:f>
        <x:v>0.2757653426044369</x:v>
      </x:c>
      <x:c r="AC129" t="n">
        <x:f>IF(O129="High",0,IF(I129&gt;=1800,3,IF(I129&gt;=900,2,1))+IF(K129&gt;=0.9,2,IF(K129&gt;=0.75,1,0))+IF(J129&lt;=0.7,2,IF(J129&lt;=0.85,1,0))+IF(M129&gt;=8,1,0))</x:f>
        <x:v>8</x:v>
      </x:c>
      <x:c r="AD129" t="str">
        <x:f>IF(AND(O129&lt;&gt;"High",AC129&gt;=Assumptions!$B$10,AA129&gt;0),"Priority Growth",IF(AND(O129="Low",AA129&gt;0),"Maintain","Watch"))</x:f>
        <x:v>Priority Growth</x:v>
      </x:c>
      <x:c r="AE129" s="60" t="n">
        <x:f>MAX(AA129,0)*N129</x:f>
        <x:v>9.167600983020003</x:v>
      </x:c>
      <x:c r="AF129" t="str">
        <x:f>IF(AND(AA129&gt;=Assumptions!$B$11,O129&lt;&gt;"High",OR(N129&gt;=Assumptions!$B$12,M129&lt;=6)),"High","Standard")</x:f>
        <x:v>Standard</x:v>
      </x:c>
    </x:row>
    <x:row r="130">
      <x:c r="A130" t="str">
        <x:f>'Raw_Data'!A130</x:f>
        <x:v>C00129</x:v>
      </x:c>
      <x:c r="B130" t="n">
        <x:f>'Raw_Data'!B130</x:f>
        <x:v>44</x:v>
      </x:c>
      <x:c r="C130" s="30" t="n">
        <x:f>'Raw_Data'!C130</x:f>
        <x:v>92316</x:v>
      </x:c>
      <x:c r="D130" t="n">
        <x:f>'Raw_Data'!D130</x:f>
        <x:v>753</x:v>
      </x:c>
      <x:c r="E130" t="n">
        <x:f>'Raw_Data'!E130</x:f>
        <x:v>70</x:v>
      </x:c>
      <x:c r="F130" t="str">
        <x:f>PROPER(TRIM('Raw_Data'!F130))</x:f>
        <x:v>Classic</x:v>
      </x:c>
      <x:c r="G130" t="str">
        <x:f>PROPER(TRIM('Raw_Data'!G130))</x:f>
        <x:v>Digital</x:v>
      </x:c>
      <x:c r="H130" s="60" t="n">
        <x:f>'Raw_Data'!H130</x:f>
        <x:v>10860</x:v>
      </x:c>
      <x:c r="I130" s="60" t="n">
        <x:f>'Raw_Data'!I130</x:f>
        <x:v>1401.37</x:v>
      </x:c>
      <x:c r="J130" s="32" t="n">
        <x:f>'Raw_Data'!J130</x:f>
        <x:v>0.2</x:v>
      </x:c>
      <x:c r="K130" s="32" t="n">
        <x:f>'Raw_Data'!K130</x:f>
        <x:v>0.927</x:v>
      </x:c>
      <x:c r="L130" t="n">
        <x:f>'Raw_Data'!L130</x:f>
        <x:v>0</x:v>
      </x:c>
      <x:c r="M130" t="n">
        <x:f>IF('Raw_Data'!M130="",Assumptions!$B$15,'Raw_Data'!M130)</x:f>
        <x:v>6</x:v>
      </x:c>
      <x:c r="N130" s="32" t="n">
        <x:f>'Raw_Data'!N130</x:f>
        <x:v>0.14</x:v>
      </x:c>
      <x:c r="O130" t="str">
        <x:f>IF(OR(D130&lt;620,L130&gt;=2,J130&gt;0.9),"High",IF(OR(D130&lt;700,L130=1,J130&gt;0.75),"Medium","Low"))</x:f>
        <x:v>Low</x:v>
      </x:c>
      <x:c r="P130" s="30" t="n">
        <x:f>XLOOKUP(F130,Assumptions!$A$4:$A$6,Assumptions!$B$4:$B$6)</x:f>
        <x:v>0</x:v>
      </x:c>
      <x:c r="Q130" s="32" t="n">
        <x:f>XLOOKUP(F130,Assumptions!$A$4:$A$6,Assumptions!$C$4:$C$6)</x:f>
        <x:v>0.229</x:v>
      </x:c>
      <x:c r="R130" s="32" t="n">
        <x:f>XLOOKUP(F130,Assumptions!$A$4:$A$6,Assumptions!$D$4:$D$6)</x:f>
        <x:v>0.015</x:v>
      </x:c>
      <x:c r="S130" s="32" t="n">
        <x:f>XLOOKUP(F130,Assumptions!$A$4:$A$6,Assumptions!$E$4:$E$6)</x:f>
        <x:v>0.0075</x:v>
      </x:c>
      <x:c r="T130" s="32" t="n">
        <x:f>XLOOKUP(O130,Assumptions!$H$4:$H$6,Assumptions!$I$4:$I$6)</x:f>
        <x:v>0.0035</x:v>
      </x:c>
      <x:c r="U130" s="30" t="n">
        <x:f>XLOOKUP(F130,Assumptions!$A$4:$A$6,Assumptions!$F$4:$F$6)</x:f>
        <x:v>60</x:v>
      </x:c>
      <x:c r="V130" s="60" t="n">
        <x:f>I130*12</x:f>
        <x:v>16816.44</x:v>
      </x:c>
      <x:c r="W130" s="60" t="n">
        <x:f>H130*J130*(1-K130)*Q130</x:f>
        <x:v>36.309323999999975</x:v>
      </x:c>
      <x:c r="X130" s="60" t="n">
        <x:f>V130*R130</x:f>
        <x:v>252.24659999999997</x:v>
      </x:c>
      <x:c r="Y130" s="60" t="n">
        <x:f>V130*S130</x:f>
        <x:v>126.12329999999999</x:v>
      </x:c>
      <x:c r="Z130" s="60" t="n">
        <x:f>H130*J130*T130</x:f>
        <x:v>7.602</x:v>
      </x:c>
      <x:c r="AA130" s="60" t="n">
        <x:f>P130+W130+X130-Y130-Z130-U130</x:f>
        <x:v>94.83062399999997</x:v>
      </x:c>
      <x:c r="AB130" s="32" t="n">
        <x:f>IFERROR(AA130/(P130+W130+X130),0)</x:f>
        <x:v>0.3286386315881007</x:v>
      </x:c>
      <x:c r="AC130" t="n">
        <x:f>IF(O130="High",0,IF(I130&gt;=1800,3,IF(I130&gt;=900,2,1))+IF(K130&gt;=0.9,2,IF(K130&gt;=0.75,1,0))+IF(J130&lt;=0.7,2,IF(J130&lt;=0.85,1,0))+IF(M130&gt;=8,1,0))</x:f>
        <x:v>6</x:v>
      </x:c>
      <x:c r="AD130" t="str">
        <x:f>IF(AND(O130&lt;&gt;"High",AC130&gt;=Assumptions!$B$10,AA130&gt;0),"Priority Growth",IF(AND(O130="Low",AA130&gt;0),"Maintain","Watch"))</x:f>
        <x:v>Priority Growth</x:v>
      </x:c>
      <x:c r="AE130" s="60" t="n">
        <x:f>MAX(AA130,0)*N130</x:f>
        <x:v>13.276287359999998</x:v>
      </x:c>
      <x:c r="AF130" t="str">
        <x:f>IF(AND(AA130&gt;=Assumptions!$B$11,O130&lt;&gt;"High",OR(N130&gt;=Assumptions!$B$12,M130&lt;=6)),"High","Standard")</x:f>
        <x:v>Standard</x:v>
      </x:c>
    </x:row>
    <x:row r="131">
      <x:c r="A131" t="str">
        <x:f>'Raw_Data'!A131</x:f>
        <x:v>C00130</x:v>
      </x:c>
      <x:c r="B131" t="n">
        <x:f>'Raw_Data'!B131</x:f>
        <x:v>51</x:v>
      </x:c>
      <x:c r="C131" s="30" t="n">
        <x:f>'Raw_Data'!C131</x:f>
        <x:v>104502</x:v>
      </x:c>
      <x:c r="D131" t="n">
        <x:f>'Raw_Data'!D131</x:f>
        <x:v>696</x:v>
      </x:c>
      <x:c r="E131" t="n">
        <x:f>'Raw_Data'!E131</x:f>
        <x:v>31</x:v>
      </x:c>
      <x:c r="F131" t="str">
        <x:f>PROPER(TRIM('Raw_Data'!F131))</x:f>
        <x:v>Platinum</x:v>
      </x:c>
      <x:c r="G131" t="str">
        <x:f>PROPER(TRIM('Raw_Data'!G131))</x:f>
        <x:v>Branch</x:v>
      </x:c>
      <x:c r="H131" s="60" t="n">
        <x:f>'Raw_Data'!H131</x:f>
        <x:v>23111</x:v>
      </x:c>
      <x:c r="I131" s="60" t="n">
        <x:f>'Raw_Data'!I131</x:f>
        <x:v>2630.44</x:v>
      </x:c>
      <x:c r="J131" s="32" t="n">
        <x:f>'Raw_Data'!J131</x:f>
        <x:v>0.352</x:v>
      </x:c>
      <x:c r="K131" s="32" t="n">
        <x:f>'Raw_Data'!K131</x:f>
        <x:v>0.875</x:v>
      </x:c>
      <x:c r="L131" t="n">
        <x:f>'Raw_Data'!L131</x:f>
        <x:v>0</x:v>
      </x:c>
      <x:c r="M131" t="n">
        <x:f>IF('Raw_Data'!M131="",Assumptions!$B$15,'Raw_Data'!M131)</x:f>
        <x:v>7</x:v>
      </x:c>
      <x:c r="N131" s="32" t="n">
        <x:f>'Raw_Data'!N131</x:f>
        <x:v>0.108</x:v>
      </x:c>
      <x:c r="O131" t="str">
        <x:f>IF(OR(D131&lt;620,L131&gt;=2,J131&gt;0.9),"High",IF(OR(D131&lt;700,L131=1,J131&gt;0.75),"Medium","Low"))</x:f>
        <x:v>Medium</x:v>
      </x:c>
      <x:c r="P131" s="30" t="n">
        <x:f>XLOOKUP(F131,Assumptions!$A$4:$A$6,Assumptions!$B$4:$B$6)</x:f>
        <x:v>195</x:v>
      </x:c>
      <x:c r="Q131" s="32" t="n">
        <x:f>XLOOKUP(F131,Assumptions!$A$4:$A$6,Assumptions!$C$4:$C$6)</x:f>
        <x:v>0.199</x:v>
      </x:c>
      <x:c r="R131" s="32" t="n">
        <x:f>XLOOKUP(F131,Assumptions!$A$4:$A$6,Assumptions!$D$4:$D$6)</x:f>
        <x:v>0.017</x:v>
      </x:c>
      <x:c r="S131" s="32" t="n">
        <x:f>XLOOKUP(F131,Assumptions!$A$4:$A$6,Assumptions!$E$4:$E$6)</x:f>
        <x:v>0.013</x:v>
      </x:c>
      <x:c r="T131" s="32" t="n">
        <x:f>XLOOKUP(O131,Assumptions!$H$4:$H$6,Assumptions!$I$4:$I$6)</x:f>
        <x:v>0.012</x:v>
      </x:c>
      <x:c r="U131" s="30" t="n">
        <x:f>XLOOKUP(F131,Assumptions!$A$4:$A$6,Assumptions!$F$4:$F$6)</x:f>
        <x:v>140</x:v>
      </x:c>
      <x:c r="V131" s="60" t="n">
        <x:f>I131*12</x:f>
        <x:v>31565.28</x:v>
      </x:c>
      <x:c r="W131" s="60" t="n">
        <x:f>H131*J131*(1-K131)*Q131</x:f>
        <x:v>202.359916</x:v>
      </x:c>
      <x:c r="X131" s="60" t="n">
        <x:f>V131*R131</x:f>
        <x:v>536.60976</x:v>
      </x:c>
      <x:c r="Y131" s="60" t="n">
        <x:f>V131*S131</x:f>
        <x:v>410.34864</x:v>
      </x:c>
      <x:c r="Z131" s="60" t="n">
        <x:f>H131*J131*T131</x:f>
        <x:v>97.620864</x:v>
      </x:c>
      <x:c r="AA131" s="60" t="n">
        <x:f>P131+W131+X131-Y131-Z131-U131</x:f>
        <x:v>286.000172</x:v>
      </x:c>
      <x:c r="AB131" s="32" t="n">
        <x:f>IFERROR(AA131/(P131+W131+X131),0)</x:f>
        <x:v>0.30621997624685193</x:v>
      </x:c>
      <x:c r="AC131" t="n">
        <x:f>IF(O131="High",0,IF(I131&gt;=1800,3,IF(I131&gt;=900,2,1))+IF(K131&gt;=0.9,2,IF(K131&gt;=0.75,1,0))+IF(J131&lt;=0.7,2,IF(J131&lt;=0.85,1,0))+IF(M131&gt;=8,1,0))</x:f>
        <x:v>6</x:v>
      </x:c>
      <x:c r="AD131" t="str">
        <x:f>IF(AND(O131&lt;&gt;"High",AC131&gt;=Assumptions!$B$10,AA131&gt;0),"Priority Growth",IF(AND(O131="Low",AA131&gt;0),"Maintain","Watch"))</x:f>
        <x:v>Priority Growth</x:v>
      </x:c>
      <x:c r="AE131" s="60" t="n">
        <x:f>MAX(AA131,0)*N131</x:f>
        <x:v>30.888018576</x:v>
      </x:c>
      <x:c r="AF131" t="str">
        <x:f>IF(AND(AA131&gt;=Assumptions!$B$11,O131&lt;&gt;"High",OR(N131&gt;=Assumptions!$B$12,M131&lt;=6)),"High","Standard")</x:f>
        <x:v>Standard</x:v>
      </x:c>
    </x:row>
    <x:row r="132">
      <x:c r="A132" t="str">
        <x:f>'Raw_Data'!A132</x:f>
        <x:v>C00131</x:v>
      </x:c>
      <x:c r="B132" t="n">
        <x:f>'Raw_Data'!B132</x:f>
        <x:v>44</x:v>
      </x:c>
      <x:c r="C132" s="30" t="n">
        <x:f>'Raw_Data'!C132</x:f>
        <x:v>54382</x:v>
      </x:c>
      <x:c r="D132" t="n">
        <x:f>'Raw_Data'!D132</x:f>
        <x:v>698</x:v>
      </x:c>
      <x:c r="E132" t="n">
        <x:f>'Raw_Data'!E132</x:f>
        <x:v>68</x:v>
      </x:c>
      <x:c r="F132" t="str">
        <x:f>PROPER(TRIM('Raw_Data'!F132))</x:f>
        <x:v>Gold</x:v>
      </x:c>
      <x:c r="G132" t="str">
        <x:f>PROPER(TRIM('Raw_Data'!G132))</x:f>
        <x:v>Digital</x:v>
      </x:c>
      <x:c r="H132" s="60" t="n">
        <x:f>'Raw_Data'!H132</x:f>
        <x:v>8488</x:v>
      </x:c>
      <x:c r="I132" s="60" t="n">
        <x:f>'Raw_Data'!I132</x:f>
        <x:v>756.3</x:v>
      </x:c>
      <x:c r="J132" s="32" t="n">
        <x:f>'Raw_Data'!J132</x:f>
        <x:v>0.252</x:v>
      </x:c>
      <x:c r="K132" s="32" t="n">
        <x:f>'Raw_Data'!K132</x:f>
        <x:v>0.846</x:v>
      </x:c>
      <x:c r="L132" t="n">
        <x:f>'Raw_Data'!L132</x:f>
        <x:v>0</x:v>
      </x:c>
      <x:c r="M132" t="n">
        <x:f>IF('Raw_Data'!M132="",Assumptions!$B$15,'Raw_Data'!M132)</x:f>
        <x:v>6</x:v>
      </x:c>
      <x:c r="N132" s="32" t="n">
        <x:f>'Raw_Data'!N132</x:f>
        <x:v>0.244</x:v>
      </x:c>
      <x:c r="O132" t="str">
        <x:f>IF(OR(D132&lt;620,L132&gt;=2,J132&gt;0.9),"High",IF(OR(D132&lt;700,L132=1,J132&gt;0.75),"Medium","Low"))</x:f>
        <x:v>Medium</x:v>
      </x:c>
      <x:c r="P132" s="30" t="n">
        <x:f>XLOOKUP(F132,Assumptions!$A$4:$A$6,Assumptions!$B$4:$B$6)</x:f>
        <x:v>95</x:v>
      </x:c>
      <x:c r="Q132" s="32" t="n">
        <x:f>XLOOKUP(F132,Assumptions!$A$4:$A$6,Assumptions!$C$4:$C$6)</x:f>
        <x:v>0.219</x:v>
      </x:c>
      <x:c r="R132" s="32" t="n">
        <x:f>XLOOKUP(F132,Assumptions!$A$4:$A$6,Assumptions!$D$4:$D$6)</x:f>
        <x:v>0.016</x:v>
      </x:c>
      <x:c r="S132" s="32" t="n">
        <x:f>XLOOKUP(F132,Assumptions!$A$4:$A$6,Assumptions!$E$4:$E$6)</x:f>
        <x:v>0.01</x:v>
      </x:c>
      <x:c r="T132" s="32" t="n">
        <x:f>XLOOKUP(O132,Assumptions!$H$4:$H$6,Assumptions!$I$4:$I$6)</x:f>
        <x:v>0.012</x:v>
      </x:c>
      <x:c r="U132" s="30" t="n">
        <x:f>XLOOKUP(F132,Assumptions!$A$4:$A$6,Assumptions!$F$4:$F$6)</x:f>
        <x:v>90</x:v>
      </x:c>
      <x:c r="V132" s="60" t="n">
        <x:f>I132*12</x:f>
        <x:v>9075.599999999999</x:v>
      </x:c>
      <x:c r="W132" s="60" t="n">
        <x:f>H132*J132*(1-K132)*Q132</x:f>
        <x:v>72.13910457600002</x:v>
      </x:c>
      <x:c r="X132" s="60" t="n">
        <x:f>V132*R132</x:f>
        <x:v>145.20959999999997</x:v>
      </x:c>
      <x:c r="Y132" s="60" t="n">
        <x:f>V132*S132</x:f>
        <x:v>90.75599999999999</x:v>
      </x:c>
      <x:c r="Z132" s="60" t="n">
        <x:f>H132*J132*T132</x:f>
        <x:v>25.667712</x:v>
      </x:c>
      <x:c r="AA132" s="60" t="n">
        <x:f>P132+W132+X132-Y132-Z132-U132</x:f>
        <x:v>105.92499257600002</x:v>
      </x:c>
      <x:c r="AB132" s="32" t="n">
        <x:f>IFERROR(AA132/(P132+W132+X132),0)</x:f>
        <x:v>0.3391241616314326</x:v>
      </x:c>
      <x:c r="AC132" t="n">
        <x:f>IF(O132="High",0,IF(I132&gt;=1800,3,IF(I132&gt;=900,2,1))+IF(K132&gt;=0.9,2,IF(K132&gt;=0.75,1,0))+IF(J132&lt;=0.7,2,IF(J132&lt;=0.85,1,0))+IF(M132&gt;=8,1,0))</x:f>
        <x:v>4</x:v>
      </x:c>
      <x:c r="AD132" t="str">
        <x:f>IF(AND(O132&lt;&gt;"High",AC132&gt;=Assumptions!$B$10,AA132&gt;0),"Priority Growth",IF(AND(O132="Low",AA132&gt;0),"Maintain","Watch"))</x:f>
        <x:v>Watch</x:v>
      </x:c>
      <x:c r="AE132" s="60" t="n">
        <x:f>MAX(AA132,0)*N132</x:f>
        <x:v>25.845698188544006</x:v>
      </x:c>
      <x:c r="AF132" t="str">
        <x:f>IF(AND(AA132&gt;=Assumptions!$B$11,O132&lt;&gt;"High",OR(N132&gt;=Assumptions!$B$12,M132&lt;=6)),"High","Standard")</x:f>
        <x:v>Standard</x:v>
      </x:c>
    </x:row>
    <x:row r="133">
      <x:c r="A133" t="str">
        <x:f>'Raw_Data'!A133</x:f>
        <x:v>C00132</x:v>
      </x:c>
      <x:c r="B133" t="n">
        <x:f>'Raw_Data'!B133</x:f>
        <x:v>44</x:v>
      </x:c>
      <x:c r="C133" s="30" t="n">
        <x:f>'Raw_Data'!C133</x:f>
        <x:v>105674</x:v>
      </x:c>
      <x:c r="D133" t="n">
        <x:f>'Raw_Data'!D133</x:f>
        <x:v>634</x:v>
      </x:c>
      <x:c r="E133" t="n">
        <x:f>'Raw_Data'!E133</x:f>
        <x:v>63</x:v>
      </x:c>
      <x:c r="F133" t="str">
        <x:f>PROPER(TRIM('Raw_Data'!F133))</x:f>
        <x:v>Gold</x:v>
      </x:c>
      <x:c r="G133" t="str">
        <x:f>PROPER(TRIM('Raw_Data'!G133))</x:f>
        <x:v>Branch</x:v>
      </x:c>
      <x:c r="H133" s="60" t="n">
        <x:f>'Raw_Data'!H133</x:f>
        <x:v>14430</x:v>
      </x:c>
      <x:c r="I133" s="60" t="n">
        <x:f>'Raw_Data'!I133</x:f>
        <x:v>1759.13</x:v>
      </x:c>
      <x:c r="J133" s="32" t="n">
        <x:f>'Raw_Data'!J133</x:f>
        <x:v>0.457</x:v>
      </x:c>
      <x:c r="K133" s="32" t="n">
        <x:f>'Raw_Data'!K133</x:f>
        <x:v>0.694</x:v>
      </x:c>
      <x:c r="L133" t="n">
        <x:f>'Raw_Data'!L133</x:f>
        <x:v>0</x:v>
      </x:c>
      <x:c r="M133" t="n">
        <x:f>IF('Raw_Data'!M133="",Assumptions!$B$15,'Raw_Data'!M133)</x:f>
        <x:v>7</x:v>
      </x:c>
      <x:c r="N133" s="32" t="n">
        <x:f>'Raw_Data'!N133</x:f>
        <x:v>0.098</x:v>
      </x:c>
      <x:c r="O133" t="str">
        <x:f>IF(OR(D133&lt;620,L133&gt;=2,J133&gt;0.9),"High",IF(OR(D133&lt;700,L133=1,J133&gt;0.75),"Medium","Low"))</x:f>
        <x:v>Medium</x:v>
      </x:c>
      <x:c r="P133" s="30" t="n">
        <x:f>XLOOKUP(F133,Assumptions!$A$4:$A$6,Assumptions!$B$4:$B$6)</x:f>
        <x:v>95</x:v>
      </x:c>
      <x:c r="Q133" s="32" t="n">
        <x:f>XLOOKUP(F133,Assumptions!$A$4:$A$6,Assumptions!$C$4:$C$6)</x:f>
        <x:v>0.219</x:v>
      </x:c>
      <x:c r="R133" s="32" t="n">
        <x:f>XLOOKUP(F133,Assumptions!$A$4:$A$6,Assumptions!$D$4:$D$6)</x:f>
        <x:v>0.016</x:v>
      </x:c>
      <x:c r="S133" s="32" t="n">
        <x:f>XLOOKUP(F133,Assumptions!$A$4:$A$6,Assumptions!$E$4:$E$6)</x:f>
        <x:v>0.01</x:v>
      </x:c>
      <x:c r="T133" s="32" t="n">
        <x:f>XLOOKUP(O133,Assumptions!$H$4:$H$6,Assumptions!$I$4:$I$6)</x:f>
        <x:v>0.012</x:v>
      </x:c>
      <x:c r="U133" s="30" t="n">
        <x:f>XLOOKUP(F133,Assumptions!$A$4:$A$6,Assumptions!$F$4:$F$6)</x:f>
        <x:v>90</x:v>
      </x:c>
      <x:c r="V133" s="60" t="n">
        <x:f>I133*12</x:f>
        <x:v>21109.56</x:v>
      </x:c>
      <x:c r="W133" s="60" t="n">
        <x:f>H133*J133*(1-K133)*Q133</x:f>
        <x:v>441.9244931400001</x:v>
      </x:c>
      <x:c r="X133" s="60" t="n">
        <x:f>V133*R133</x:f>
        <x:v>337.75296000000003</x:v>
      </x:c>
      <x:c r="Y133" s="60" t="n">
        <x:f>V133*S133</x:f>
        <x:v>211.09560000000002</x:v>
      </x:c>
      <x:c r="Z133" s="60" t="n">
        <x:f>H133*J133*T133</x:f>
        <x:v>79.13412000000001</x:v>
      </x:c>
      <x:c r="AA133" s="60" t="n">
        <x:f>P133+W133+X133-Y133-Z133-U133</x:f>
        <x:v>494.4477331400001</x:v>
      </x:c>
      <x:c r="AB133" s="32" t="n">
        <x:f>IFERROR(AA133/(P133+W133+X133),0)</x:f>
        <x:v>0.5652915041596016</x:v>
      </x:c>
      <x:c r="AC133" t="n">
        <x:f>IF(O133="High",0,IF(I133&gt;=1800,3,IF(I133&gt;=900,2,1))+IF(K133&gt;=0.9,2,IF(K133&gt;=0.75,1,0))+IF(J133&lt;=0.7,2,IF(J133&lt;=0.85,1,0))+IF(M133&gt;=8,1,0))</x:f>
        <x:v>4</x:v>
      </x:c>
      <x:c r="AD133" t="str">
        <x:f>IF(AND(O133&lt;&gt;"High",AC133&gt;=Assumptions!$B$10,AA133&gt;0),"Priority Growth",IF(AND(O133="Low",AA133&gt;0),"Maintain","Watch"))</x:f>
        <x:v>Watch</x:v>
      </x:c>
      <x:c r="AE133" s="60" t="n">
        <x:f>MAX(AA133,0)*N133</x:f>
        <x:v>48.45587784772001</x:v>
      </x:c>
      <x:c r="AF133" t="str">
        <x:f>IF(AND(AA133&gt;=Assumptions!$B$11,O133&lt;&gt;"High",OR(N133&gt;=Assumptions!$B$12,M133&lt;=6)),"High","Standard")</x:f>
        <x:v>Standard</x:v>
      </x:c>
    </x:row>
    <x:row r="134">
      <x:c r="A134" t="str">
        <x:f>'Raw_Data'!A134</x:f>
        <x:v>C00133</x:v>
      </x:c>
      <x:c r="B134" t="n">
        <x:f>'Raw_Data'!B134</x:f>
        <x:v>28</x:v>
      </x:c>
      <x:c r="C134" s="30" t="n">
        <x:f>'Raw_Data'!C134</x:f>
        <x:v>62892</x:v>
      </x:c>
      <x:c r="D134" t="n">
        <x:f>'Raw_Data'!D134</x:f>
        <x:v>641</x:v>
      </x:c>
      <x:c r="E134" t="n">
        <x:f>'Raw_Data'!E134</x:f>
        <x:v>13</x:v>
      </x:c>
      <x:c r="F134" t="str">
        <x:f>PROPER(TRIM('Raw_Data'!F134))</x:f>
        <x:v>Classic</x:v>
      </x:c>
      <x:c r="G134" t="str">
        <x:f>PROPER(TRIM('Raw_Data'!G134))</x:f>
        <x:v>Digital</x:v>
      </x:c>
      <x:c r="H134" s="60" t="n">
        <x:f>'Raw_Data'!H134</x:f>
        <x:v>7336</x:v>
      </x:c>
      <x:c r="I134" s="60" t="n">
        <x:f>'Raw_Data'!I134</x:f>
        <x:v>1467.64</x:v>
      </x:c>
      <x:c r="J134" s="32" t="n">
        <x:f>'Raw_Data'!J134</x:f>
        <x:v>0.633</x:v>
      </x:c>
      <x:c r="K134" s="32" t="n">
        <x:f>'Raw_Data'!K134</x:f>
        <x:v>0.623</x:v>
      </x:c>
      <x:c r="L134" t="n">
        <x:f>'Raw_Data'!L134</x:f>
        <x:v>0</x:v>
      </x:c>
      <x:c r="M134" t="n">
        <x:f>IF('Raw_Data'!M134="",Assumptions!$B$15,'Raw_Data'!M134)</x:f>
        <x:v>7</x:v>
      </x:c>
      <x:c r="N134" s="32" t="n">
        <x:f>'Raw_Data'!N134</x:f>
        <x:v>0.112</x:v>
      </x:c>
      <x:c r="O134" t="str">
        <x:f>IF(OR(D134&lt;620,L134&gt;=2,J134&gt;0.9),"High",IF(OR(D134&lt;700,L134=1,J134&gt;0.75),"Medium","Low"))</x:f>
        <x:v>Medium</x:v>
      </x:c>
      <x:c r="P134" s="30" t="n">
        <x:f>XLOOKUP(F134,Assumptions!$A$4:$A$6,Assumptions!$B$4:$B$6)</x:f>
        <x:v>0</x:v>
      </x:c>
      <x:c r="Q134" s="32" t="n">
        <x:f>XLOOKUP(F134,Assumptions!$A$4:$A$6,Assumptions!$C$4:$C$6)</x:f>
        <x:v>0.229</x:v>
      </x:c>
      <x:c r="R134" s="32" t="n">
        <x:f>XLOOKUP(F134,Assumptions!$A$4:$A$6,Assumptions!$D$4:$D$6)</x:f>
        <x:v>0.015</x:v>
      </x:c>
      <x:c r="S134" s="32" t="n">
        <x:f>XLOOKUP(F134,Assumptions!$A$4:$A$6,Assumptions!$E$4:$E$6)</x:f>
        <x:v>0.0075</x:v>
      </x:c>
      <x:c r="T134" s="32" t="n">
        <x:f>XLOOKUP(O134,Assumptions!$H$4:$H$6,Assumptions!$I$4:$I$6)</x:f>
        <x:v>0.012</x:v>
      </x:c>
      <x:c r="U134" s="30" t="n">
        <x:f>XLOOKUP(F134,Assumptions!$A$4:$A$6,Assumptions!$F$4:$F$6)</x:f>
        <x:v>60</x:v>
      </x:c>
      <x:c r="V134" s="60" t="n">
        <x:f>I134*12</x:f>
        <x:v>17611.68</x:v>
      </x:c>
      <x:c r="W134" s="60" t="n">
        <x:f>H134*J134*(1-K134)*Q134</x:f>
        <x:v>400.903516104</x:v>
      </x:c>
      <x:c r="X134" s="60" t="n">
        <x:f>V134*R134</x:f>
        <x:v>264.1752</x:v>
      </x:c>
      <x:c r="Y134" s="60" t="n">
        <x:f>V134*S134</x:f>
        <x:v>132.0876</x:v>
      </x:c>
      <x:c r="Z134" s="60" t="n">
        <x:f>H134*J134*T134</x:f>
        <x:v>55.724256000000004</x:v>
      </x:c>
      <x:c r="AA134" s="60" t="n">
        <x:f>P134+W134+X134-Y134-Z134-U134</x:f>
        <x:v>417.26686010399993</x:v>
      </x:c>
      <x:c r="AB134" s="32" t="n">
        <x:f>IFERROR(AA134/(P134+W134+X134),0)</x:f>
        <x:v>0.6273946978010808</x:v>
      </x:c>
      <x:c r="AC134" t="n">
        <x:f>IF(O134="High",0,IF(I134&gt;=1800,3,IF(I134&gt;=900,2,1))+IF(K134&gt;=0.9,2,IF(K134&gt;=0.75,1,0))+IF(J134&lt;=0.7,2,IF(J134&lt;=0.85,1,0))+IF(M134&gt;=8,1,0))</x:f>
        <x:v>4</x:v>
      </x:c>
      <x:c r="AD134" t="str">
        <x:f>IF(AND(O134&lt;&gt;"High",AC134&gt;=Assumptions!$B$10,AA134&gt;0),"Priority Growth",IF(AND(O134="Low",AA134&gt;0),"Maintain","Watch"))</x:f>
        <x:v>Watch</x:v>
      </x:c>
      <x:c r="AE134" s="60" t="n">
        <x:f>MAX(AA134,0)*N134</x:f>
        <x:v>46.733888331648</x:v>
      </x:c>
      <x:c r="AF134" t="str">
        <x:f>IF(AND(AA134&gt;=Assumptions!$B$11,O134&lt;&gt;"High",OR(N134&gt;=Assumptions!$B$12,M134&lt;=6)),"High","Standard")</x:f>
        <x:v>Standard</x:v>
      </x:c>
    </x:row>
    <x:row r="135">
      <x:c r="A135" t="str">
        <x:f>'Raw_Data'!A135</x:f>
        <x:v>C00134</x:v>
      </x:c>
      <x:c r="B135" t="n">
        <x:f>'Raw_Data'!B135</x:f>
        <x:v>35</x:v>
      </x:c>
      <x:c r="C135" s="30" t="n">
        <x:f>'Raw_Data'!C135</x:f>
        <x:v>101923</x:v>
      </x:c>
      <x:c r="D135" t="n">
        <x:f>'Raw_Data'!D135</x:f>
        <x:v>788</x:v>
      </x:c>
      <x:c r="E135" t="n">
        <x:f>'Raw_Data'!E135</x:f>
        <x:v>12</x:v>
      </x:c>
      <x:c r="F135" t="str">
        <x:f>PROPER(TRIM('Raw_Data'!F135))</x:f>
        <x:v>Platinum</x:v>
      </x:c>
      <x:c r="G135" t="str">
        <x:f>PROPER(TRIM('Raw_Data'!G135))</x:f>
        <x:v>Digital</x:v>
      </x:c>
      <x:c r="H135" s="60" t="n">
        <x:f>'Raw_Data'!H135</x:f>
        <x:v>23094</x:v>
      </x:c>
      <x:c r="I135" s="60" t="n">
        <x:f>'Raw_Data'!I135</x:f>
        <x:v>2211.15</x:v>
      </x:c>
      <x:c r="J135" s="32" t="n">
        <x:f>'Raw_Data'!J135</x:f>
        <x:v>0.165</x:v>
      </x:c>
      <x:c r="K135" s="32" t="n">
        <x:f>'Raw_Data'!K135</x:f>
        <x:v>0.848</x:v>
      </x:c>
      <x:c r="L135" t="n">
        <x:f>'Raw_Data'!L135</x:f>
        <x:v>0</x:v>
      </x:c>
      <x:c r="M135" t="n">
        <x:f>IF('Raw_Data'!M135="",Assumptions!$B$15,'Raw_Data'!M135)</x:f>
        <x:v>7</x:v>
      </x:c>
      <x:c r="N135" s="32" t="n">
        <x:f>'Raw_Data'!N135</x:f>
        <x:v>0.115</x:v>
      </x:c>
      <x:c r="O135" t="str">
        <x:f>IF(OR(D135&lt;620,L135&gt;=2,J135&gt;0.9),"High",IF(OR(D135&lt;700,L135=1,J135&gt;0.75),"Medium","Low"))</x:f>
        <x:v>Low</x:v>
      </x:c>
      <x:c r="P135" s="30" t="n">
        <x:f>XLOOKUP(F135,Assumptions!$A$4:$A$6,Assumptions!$B$4:$B$6)</x:f>
        <x:v>195</x:v>
      </x:c>
      <x:c r="Q135" s="32" t="n">
        <x:f>XLOOKUP(F135,Assumptions!$A$4:$A$6,Assumptions!$C$4:$C$6)</x:f>
        <x:v>0.199</x:v>
      </x:c>
      <x:c r="R135" s="32" t="n">
        <x:f>XLOOKUP(F135,Assumptions!$A$4:$A$6,Assumptions!$D$4:$D$6)</x:f>
        <x:v>0.017</x:v>
      </x:c>
      <x:c r="S135" s="32" t="n">
        <x:f>XLOOKUP(F135,Assumptions!$A$4:$A$6,Assumptions!$E$4:$E$6)</x:f>
        <x:v>0.013</x:v>
      </x:c>
      <x:c r="T135" s="32" t="n">
        <x:f>XLOOKUP(O135,Assumptions!$H$4:$H$6,Assumptions!$I$4:$I$6)</x:f>
        <x:v>0.0035</x:v>
      </x:c>
      <x:c r="U135" s="30" t="n">
        <x:f>XLOOKUP(F135,Assumptions!$A$4:$A$6,Assumptions!$F$4:$F$6)</x:f>
        <x:v>140</x:v>
      </x:c>
      <x:c r="V135" s="60" t="n">
        <x:f>I135*12</x:f>
        <x:v>26533.800000000003</x:v>
      </x:c>
      <x:c r="W135" s="60" t="n">
        <x:f>H135*J135*(1-K135)*Q135</x:f>
        <x:v>115.26030648000004</x:v>
      </x:c>
      <x:c r="X135" s="60" t="n">
        <x:f>V135*R135</x:f>
        <x:v>451.0746000000001</x:v>
      </x:c>
      <x:c r="Y135" s="60" t="n">
        <x:f>V135*S135</x:f>
        <x:v>344.93940000000003</x:v>
      </x:c>
      <x:c r="Z135" s="60" t="n">
        <x:f>H135*J135*T135</x:f>
        <x:v>13.336785</x:v>
      </x:c>
      <x:c r="AA135" s="60" t="n">
        <x:f>P135+W135+X135-Y135-Z135-U135</x:f>
        <x:v>263.05872148000014</x:v>
      </x:c>
      <x:c r="AB135" s="32" t="n">
        <x:f>IFERROR(AA135/(P135+W135+X135),0)</x:f>
        <x:v>0.3455230007727362</x:v>
      </x:c>
      <x:c r="AC135" t="n">
        <x:f>IF(O135="High",0,IF(I135&gt;=1800,3,IF(I135&gt;=900,2,1))+IF(K135&gt;=0.9,2,IF(K135&gt;=0.75,1,0))+IF(J135&lt;=0.7,2,IF(J135&lt;=0.85,1,0))+IF(M135&gt;=8,1,0))</x:f>
        <x:v>6</x:v>
      </x:c>
      <x:c r="AD135" t="str">
        <x:f>IF(AND(O135&lt;&gt;"High",AC135&gt;=Assumptions!$B$10,AA135&gt;0),"Priority Growth",IF(AND(O135="Low",AA135&gt;0),"Maintain","Watch"))</x:f>
        <x:v>Priority Growth</x:v>
      </x:c>
      <x:c r="AE135" s="60" t="n">
        <x:f>MAX(AA135,0)*N135</x:f>
        <x:v>30.25175297020002</x:v>
      </x:c>
      <x:c r="AF135" t="str">
        <x:f>IF(AND(AA135&gt;=Assumptions!$B$11,O135&lt;&gt;"High",OR(N135&gt;=Assumptions!$B$12,M135&lt;=6)),"High","Standard")</x:f>
        <x:v>Standard</x:v>
      </x:c>
    </x:row>
    <x:row r="136">
      <x:c r="A136" t="str">
        <x:f>'Raw_Data'!A136</x:f>
        <x:v>C00135</x:v>
      </x:c>
      <x:c r="B136" t="n">
        <x:f>'Raw_Data'!B136</x:f>
        <x:v>55</x:v>
      </x:c>
      <x:c r="C136" s="30" t="n">
        <x:f>'Raw_Data'!C136</x:f>
        <x:v>46767</x:v>
      </x:c>
      <x:c r="D136" t="n">
        <x:f>'Raw_Data'!D136</x:f>
        <x:v>643</x:v>
      </x:c>
      <x:c r="E136" t="n">
        <x:f>'Raw_Data'!E136</x:f>
        <x:v>48</x:v>
      </x:c>
      <x:c r="F136" t="str">
        <x:f>PROPER(TRIM('Raw_Data'!F136))</x:f>
        <x:v>Classic</x:v>
      </x:c>
      <x:c r="G136" t="str">
        <x:f>PROPER(TRIM('Raw_Data'!G136))</x:f>
        <x:v>Digital</x:v>
      </x:c>
      <x:c r="H136" s="60" t="n">
        <x:f>'Raw_Data'!H136</x:f>
        <x:v>1039</x:v>
      </x:c>
      <x:c r="I136" s="60" t="n">
        <x:f>'Raw_Data'!I136</x:f>
        <x:v>796.39</x:v>
      </x:c>
      <x:c r="J136" s="32" t="n">
        <x:f>'Raw_Data'!J136</x:f>
        <x:v>0.332</x:v>
      </x:c>
      <x:c r="K136" s="32" t="n">
        <x:f>'Raw_Data'!K136</x:f>
        <x:v>0.72</x:v>
      </x:c>
      <x:c r="L136" t="n">
        <x:f>'Raw_Data'!L136</x:f>
        <x:v>0</x:v>
      </x:c>
      <x:c r="M136" t="n">
        <x:f>IF('Raw_Data'!M136="",Assumptions!$B$15,'Raw_Data'!M136)</x:f>
        <x:v>8</x:v>
      </x:c>
      <x:c r="N136" s="32" t="n">
        <x:f>'Raw_Data'!N136</x:f>
        <x:v>0.043</x:v>
      </x:c>
      <x:c r="O136" t="str">
        <x:f>IF(OR(D136&lt;620,L136&gt;=2,J136&gt;0.9),"High",IF(OR(D136&lt;700,L136=1,J136&gt;0.75),"Medium","Low"))</x:f>
        <x:v>Medium</x:v>
      </x:c>
      <x:c r="P136" s="30" t="n">
        <x:f>XLOOKUP(F136,Assumptions!$A$4:$A$6,Assumptions!$B$4:$B$6)</x:f>
        <x:v>0</x:v>
      </x:c>
      <x:c r="Q136" s="32" t="n">
        <x:f>XLOOKUP(F136,Assumptions!$A$4:$A$6,Assumptions!$C$4:$C$6)</x:f>
        <x:v>0.229</x:v>
      </x:c>
      <x:c r="R136" s="32" t="n">
        <x:f>XLOOKUP(F136,Assumptions!$A$4:$A$6,Assumptions!$D$4:$D$6)</x:f>
        <x:v>0.015</x:v>
      </x:c>
      <x:c r="S136" s="32" t="n">
        <x:f>XLOOKUP(F136,Assumptions!$A$4:$A$6,Assumptions!$E$4:$E$6)</x:f>
        <x:v>0.0075</x:v>
      </x:c>
      <x:c r="T136" s="32" t="n">
        <x:f>XLOOKUP(O136,Assumptions!$H$4:$H$6,Assumptions!$I$4:$I$6)</x:f>
        <x:v>0.012</x:v>
      </x:c>
      <x:c r="U136" s="30" t="n">
        <x:f>XLOOKUP(F136,Assumptions!$A$4:$A$6,Assumptions!$F$4:$F$6)</x:f>
        <x:v>60</x:v>
      </x:c>
      <x:c r="V136" s="60" t="n">
        <x:f>I136*12</x:f>
        <x:v>9556.68</x:v>
      </x:c>
      <x:c r="W136" s="60" t="n">
        <x:f>H136*J136*(1-K136)*Q136</x:f>
        <x:v>22.118065760000004</x:v>
      </x:c>
      <x:c r="X136" s="60" t="n">
        <x:f>V136*R136</x:f>
        <x:v>143.3502</x:v>
      </x:c>
      <x:c r="Y136" s="60" t="n">
        <x:f>V136*S136</x:f>
        <x:v>71.6751</x:v>
      </x:c>
      <x:c r="Z136" s="60" t="n">
        <x:f>H136*J136*T136</x:f>
        <x:v>4.139376</x:v>
      </x:c>
      <x:c r="AA136" s="60" t="n">
        <x:f>P136+W136+X136-Y136-Z136-U136</x:f>
        <x:v>29.65378976000001</x:v>
      </x:c>
      <x:c r="AB136" s="32" t="n">
        <x:f>IFERROR(AA136/(P136+W136+X136),0)</x:f>
        <x:v>0.1792113407595069</x:v>
      </x:c>
      <x:c r="AC136" t="n">
        <x:f>IF(O136="High",0,IF(I136&gt;=1800,3,IF(I136&gt;=900,2,1))+IF(K136&gt;=0.9,2,IF(K136&gt;=0.75,1,0))+IF(J136&lt;=0.7,2,IF(J136&lt;=0.85,1,0))+IF(M136&gt;=8,1,0))</x:f>
        <x:v>4</x:v>
      </x:c>
      <x:c r="AD136" t="str">
        <x:f>IF(AND(O136&lt;&gt;"High",AC136&gt;=Assumptions!$B$10,AA136&gt;0),"Priority Growth",IF(AND(O136="Low",AA136&gt;0),"Maintain","Watch"))</x:f>
        <x:v>Watch</x:v>
      </x:c>
      <x:c r="AE136" s="60" t="n">
        <x:f>MAX(AA136,0)*N136</x:f>
        <x:v>1.2751129596800004</x:v>
      </x:c>
      <x:c r="AF136" t="str">
        <x:f>IF(AND(AA136&gt;=Assumptions!$B$11,O136&lt;&gt;"High",OR(N136&gt;=Assumptions!$B$12,M136&lt;=6)),"High","Standard")</x:f>
        <x:v>Standard</x:v>
      </x:c>
    </x:row>
    <x:row r="137">
      <x:c r="A137" t="str">
        <x:f>'Raw_Data'!A137</x:f>
        <x:v>C00136</x:v>
      </x:c>
      <x:c r="B137" t="n">
        <x:f>'Raw_Data'!B137</x:f>
        <x:v>49</x:v>
      </x:c>
      <x:c r="C137" s="30" t="n">
        <x:f>'Raw_Data'!C137</x:f>
        <x:v>58288</x:v>
      </x:c>
      <x:c r="D137" t="n">
        <x:f>'Raw_Data'!D137</x:f>
        <x:v>593</x:v>
      </x:c>
      <x:c r="E137" t="n">
        <x:f>'Raw_Data'!E137</x:f>
        <x:v>15</x:v>
      </x:c>
      <x:c r="F137" t="str">
        <x:f>PROPER(TRIM('Raw_Data'!F137))</x:f>
        <x:v>Classic</x:v>
      </x:c>
      <x:c r="G137" t="str">
        <x:f>PROPER(TRIM('Raw_Data'!G137))</x:f>
        <x:v>Direct Mail</x:v>
      </x:c>
      <x:c r="H137" s="60" t="n">
        <x:f>'Raw_Data'!H137</x:f>
        <x:v>2814</x:v>
      </x:c>
      <x:c r="I137" s="60" t="n">
        <x:f>'Raw_Data'!I137</x:f>
        <x:v>336.33</x:v>
      </x:c>
      <x:c r="J137" s="32" t="n">
        <x:f>'Raw_Data'!J137</x:f>
        <x:v>0.546</x:v>
      </x:c>
      <x:c r="K137" s="32" t="n">
        <x:f>'Raw_Data'!K137</x:f>
        <x:v>0.607</x:v>
      </x:c>
      <x:c r="L137" t="n">
        <x:f>'Raw_Data'!L137</x:f>
        <x:v>1</x:v>
      </x:c>
      <x:c r="M137" t="n">
        <x:f>IF('Raw_Data'!M137="",Assumptions!$B$15,'Raw_Data'!M137)</x:f>
        <x:v>9</x:v>
      </x:c>
      <x:c r="N137" s="32" t="n">
        <x:f>'Raw_Data'!N137</x:f>
        <x:v>0.02</x:v>
      </x:c>
      <x:c r="O137" t="str">
        <x:f>IF(OR(D137&lt;620,L137&gt;=2,J137&gt;0.9),"High",IF(OR(D137&lt;700,L137=1,J137&gt;0.75),"Medium","Low"))</x:f>
        <x:v>High</x:v>
      </x:c>
      <x:c r="P137" s="30" t="n">
        <x:f>XLOOKUP(F137,Assumptions!$A$4:$A$6,Assumptions!$B$4:$B$6)</x:f>
        <x:v>0</x:v>
      </x:c>
      <x:c r="Q137" s="32" t="n">
        <x:f>XLOOKUP(F137,Assumptions!$A$4:$A$6,Assumptions!$C$4:$C$6)</x:f>
        <x:v>0.229</x:v>
      </x:c>
      <x:c r="R137" s="32" t="n">
        <x:f>XLOOKUP(F137,Assumptions!$A$4:$A$6,Assumptions!$D$4:$D$6)</x:f>
        <x:v>0.015</x:v>
      </x:c>
      <x:c r="S137" s="32" t="n">
        <x:f>XLOOKUP(F137,Assumptions!$A$4:$A$6,Assumptions!$E$4:$E$6)</x:f>
        <x:v>0.0075</x:v>
      </x:c>
      <x:c r="T137" s="32" t="n">
        <x:f>XLOOKUP(O137,Assumptions!$H$4:$H$6,Assumptions!$I$4:$I$6)</x:f>
        <x:v>0.045</x:v>
      </x:c>
      <x:c r="U137" s="30" t="n">
        <x:f>XLOOKUP(F137,Assumptions!$A$4:$A$6,Assumptions!$F$4:$F$6)</x:f>
        <x:v>60</x:v>
      </x:c>
      <x:c r="V137" s="60" t="n">
        <x:f>I137*12</x:f>
        <x:v>4035.96</x:v>
      </x:c>
      <x:c r="W137" s="60" t="n">
        <x:f>H137*J137*(1-K137)*Q137</x:f>
        <x:v>138.27535066800004</x:v>
      </x:c>
      <x:c r="X137" s="60" t="n">
        <x:f>V137*R137</x:f>
        <x:v>60.5394</x:v>
      </x:c>
      <x:c r="Y137" s="60" t="n">
        <x:f>V137*S137</x:f>
        <x:v>30.2697</x:v>
      </x:c>
      <x:c r="Z137" s="60" t="n">
        <x:f>H137*J137*T137</x:f>
        <x:v>69.13998000000001</x:v>
      </x:c>
      <x:c r="AA137" s="60" t="n">
        <x:f>P137+W137+X137-Y137-Z137-U137</x:f>
        <x:v>39.405070668000036</x:v>
      </x:c>
      <x:c r="AB137" s="32" t="n">
        <x:f>IFERROR(AA137/(P137+W137+X137),0)</x:f>
        <x:v>0.1981999350430613</x:v>
      </x:c>
      <x:c r="AC137" t="n">
        <x:f>IF(O137="High",0,IF(I137&gt;=1800,3,IF(I137&gt;=900,2,1))+IF(K137&gt;=0.9,2,IF(K137&gt;=0.75,1,0))+IF(J137&lt;=0.7,2,IF(J137&lt;=0.85,1,0))+IF(M137&gt;=8,1,0))</x:f>
        <x:v>0</x:v>
      </x:c>
      <x:c r="AD137" t="str">
        <x:f>IF(AND(O137&lt;&gt;"High",AC137&gt;=Assumptions!$B$10,AA137&gt;0),"Priority Growth",IF(AND(O137="Low",AA137&gt;0),"Maintain","Watch"))</x:f>
        <x:v>Watch</x:v>
      </x:c>
      <x:c r="AE137" s="60" t="n">
        <x:f>MAX(AA137,0)*N137</x:f>
        <x:v>0.7881014133600007</x:v>
      </x:c>
      <x:c r="AF137" t="str">
        <x:f>IF(AND(AA137&gt;=Assumptions!$B$11,O137&lt;&gt;"High",OR(N137&gt;=Assumptions!$B$12,M137&lt;=6)),"High","Standard")</x:f>
        <x:v>Standard</x:v>
      </x:c>
    </x:row>
    <x:row r="138">
      <x:c r="A138" t="str">
        <x:f>'Raw_Data'!A138</x:f>
        <x:v>C00137</x:v>
      </x:c>
      <x:c r="B138" t="n">
        <x:f>'Raw_Data'!B138</x:f>
        <x:v>34</x:v>
      </x:c>
      <x:c r="C138" s="30" t="n">
        <x:f>'Raw_Data'!C138</x:f>
        <x:v>53572</x:v>
      </x:c>
      <x:c r="D138" t="n">
        <x:f>'Raw_Data'!D138</x:f>
        <x:v>674</x:v>
      </x:c>
      <x:c r="E138" t="n">
        <x:f>'Raw_Data'!E138</x:f>
        <x:v>18</x:v>
      </x:c>
      <x:c r="F138" t="str">
        <x:f>PROPER(TRIM('Raw_Data'!F138))</x:f>
        <x:v>Classic</x:v>
      </x:c>
      <x:c r="G138" t="str">
        <x:f>PROPER(TRIM('Raw_Data'!G138))</x:f>
        <x:v>Branch</x:v>
      </x:c>
      <x:c r="H138" s="60" t="n">
        <x:f>'Raw_Data'!H138</x:f>
        <x:v>6324</x:v>
      </x:c>
      <x:c r="I138" s="60" t="n">
        <x:f>'Raw_Data'!I138</x:f>
        <x:v>333.27</x:v>
      </x:c>
      <x:c r="J138" s="32" t="n">
        <x:f>'Raw_Data'!J138</x:f>
        <x:v>0.369</x:v>
      </x:c>
      <x:c r="K138" s="32" t="n">
        <x:f>'Raw_Data'!K138</x:f>
        <x:v>0.896</x:v>
      </x:c>
      <x:c r="L138" t="n">
        <x:f>'Raw_Data'!L138</x:f>
        <x:v>0</x:v>
      </x:c>
      <x:c r="M138" t="n">
        <x:f>IF('Raw_Data'!M138="",Assumptions!$B$15,'Raw_Data'!M138)</x:f>
        <x:v>7</x:v>
      </x:c>
      <x:c r="N138" s="32" t="n">
        <x:f>'Raw_Data'!N138</x:f>
        <x:v>0.112</x:v>
      </x:c>
      <x:c r="O138" t="str">
        <x:f>IF(OR(D138&lt;620,L138&gt;=2,J138&gt;0.9),"High",IF(OR(D138&lt;700,L138=1,J138&gt;0.75),"Medium","Low"))</x:f>
        <x:v>Medium</x:v>
      </x:c>
      <x:c r="P138" s="30" t="n">
        <x:f>XLOOKUP(F138,Assumptions!$A$4:$A$6,Assumptions!$B$4:$B$6)</x:f>
        <x:v>0</x:v>
      </x:c>
      <x:c r="Q138" s="32" t="n">
        <x:f>XLOOKUP(F138,Assumptions!$A$4:$A$6,Assumptions!$C$4:$C$6)</x:f>
        <x:v>0.229</x:v>
      </x:c>
      <x:c r="R138" s="32" t="n">
        <x:f>XLOOKUP(F138,Assumptions!$A$4:$A$6,Assumptions!$D$4:$D$6)</x:f>
        <x:v>0.015</x:v>
      </x:c>
      <x:c r="S138" s="32" t="n">
        <x:f>XLOOKUP(F138,Assumptions!$A$4:$A$6,Assumptions!$E$4:$E$6)</x:f>
        <x:v>0.0075</x:v>
      </x:c>
      <x:c r="T138" s="32" t="n">
        <x:f>XLOOKUP(O138,Assumptions!$H$4:$H$6,Assumptions!$I$4:$I$6)</x:f>
        <x:v>0.012</x:v>
      </x:c>
      <x:c r="U138" s="30" t="n">
        <x:f>XLOOKUP(F138,Assumptions!$A$4:$A$6,Assumptions!$F$4:$F$6)</x:f>
        <x:v>60</x:v>
      </x:c>
      <x:c r="V138" s="60" t="n">
        <x:f>I138*12</x:f>
        <x:v>3999.24</x:v>
      </x:c>
      <x:c r="W138" s="60" t="n">
        <x:f>H138*J138*(1-K138)*Q138</x:f>
        <x:v>55.575969695999994</x:v>
      </x:c>
      <x:c r="X138" s="60" t="n">
        <x:f>V138*R138</x:f>
        <x:v>59.98859999999999</x:v>
      </x:c>
      <x:c r="Y138" s="60" t="n">
        <x:f>V138*S138</x:f>
        <x:v>29.994299999999996</x:v>
      </x:c>
      <x:c r="Z138" s="60" t="n">
        <x:f>H138*J138*T138</x:f>
        <x:v>28.002672</x:v>
      </x:c>
      <x:c r="AA138" s="60" t="n">
        <x:f>P138+W138+X138-Y138-Z138-U138</x:f>
        <x:v>-2.4324023040000213</x:v>
      </x:c>
      <x:c r="AB138" s="32" t="n">
        <x:f>IFERROR(AA138/(P138+W138+X138),0)</x:f>
        <x:v>-0.021047993432577232</x:v>
      </x:c>
      <x:c r="AC138" t="n">
        <x:f>IF(O138="High",0,IF(I138&gt;=1800,3,IF(I138&gt;=900,2,1))+IF(K138&gt;=0.9,2,IF(K138&gt;=0.75,1,0))+IF(J138&lt;=0.7,2,IF(J138&lt;=0.85,1,0))+IF(M138&gt;=8,1,0))</x:f>
        <x:v>4</x:v>
      </x:c>
      <x:c r="AD138" t="str">
        <x:f>IF(AND(O138&lt;&gt;"High",AC138&gt;=Assumptions!$B$10,AA138&gt;0),"Priority Growth",IF(AND(O138="Low",AA138&gt;0),"Maintain","Watch"))</x:f>
        <x:v>Watch</x:v>
      </x:c>
      <x:c r="AE138" s="60" t="n">
        <x:f>MAX(AA138,0)*N138</x:f>
        <x:v>0</x:v>
      </x:c>
      <x:c r="AF138" t="str">
        <x:f>IF(AND(AA138&gt;=Assumptions!$B$11,O138&lt;&gt;"High",OR(N138&gt;=Assumptions!$B$12,M138&lt;=6)),"High","Standard")</x:f>
        <x:v>Standard</x:v>
      </x:c>
    </x:row>
    <x:row r="139">
      <x:c r="A139" t="str">
        <x:f>'Raw_Data'!A139</x:f>
        <x:v>C00138</x:v>
      </x:c>
      <x:c r="B139" t="n">
        <x:f>'Raw_Data'!B139</x:f>
        <x:v>43</x:v>
      </x:c>
      <x:c r="C139" s="30" t="n">
        <x:f>'Raw_Data'!C139</x:f>
        <x:v>143879</x:v>
      </x:c>
      <x:c r="D139" t="n">
        <x:f>'Raw_Data'!D139</x:f>
        <x:v>673</x:v>
      </x:c>
      <x:c r="E139" t="n">
        <x:f>'Raw_Data'!E139</x:f>
        <x:v>131</x:v>
      </x:c>
      <x:c r="F139" t="str">
        <x:f>PROPER(TRIM('Raw_Data'!F139))</x:f>
        <x:v>Platinum</x:v>
      </x:c>
      <x:c r="G139" t="str">
        <x:f>PROPER(TRIM('Raw_Data'!G139))</x:f>
        <x:v>Digital</x:v>
      </x:c>
      <x:c r="H139" s="60" t="n">
        <x:f>'Raw_Data'!H139</x:f>
        <x:v>30451</x:v>
      </x:c>
      <x:c r="I139" s="60" t="n">
        <x:f>'Raw_Data'!I139</x:f>
        <x:v>2988.35</x:v>
      </x:c>
      <x:c r="J139" s="32" t="n">
        <x:f>'Raw_Data'!J139</x:f>
        <x:v>0.376</x:v>
      </x:c>
      <x:c r="K139" s="32" t="n">
        <x:f>'Raw_Data'!K139</x:f>
        <x:v>0.825</x:v>
      </x:c>
      <x:c r="L139" t="n">
        <x:f>'Raw_Data'!L139</x:f>
        <x:v>0</x:v>
      </x:c>
      <x:c r="M139" t="n">
        <x:f>IF('Raw_Data'!M139="",Assumptions!$B$15,'Raw_Data'!M139)</x:f>
        <x:v>7</x:v>
      </x:c>
      <x:c r="N139" s="32" t="n">
        <x:f>'Raw_Data'!N139</x:f>
        <x:v>0.133</x:v>
      </x:c>
      <x:c r="O139" t="str">
        <x:f>IF(OR(D139&lt;620,L139&gt;=2,J139&gt;0.9),"High",IF(OR(D139&lt;700,L139=1,J139&gt;0.75),"Medium","Low"))</x:f>
        <x:v>Medium</x:v>
      </x:c>
      <x:c r="P139" s="30" t="n">
        <x:f>XLOOKUP(F139,Assumptions!$A$4:$A$6,Assumptions!$B$4:$B$6)</x:f>
        <x:v>195</x:v>
      </x:c>
      <x:c r="Q139" s="32" t="n">
        <x:f>XLOOKUP(F139,Assumptions!$A$4:$A$6,Assumptions!$C$4:$C$6)</x:f>
        <x:v>0.199</x:v>
      </x:c>
      <x:c r="R139" s="32" t="n">
        <x:f>XLOOKUP(F139,Assumptions!$A$4:$A$6,Assumptions!$D$4:$D$6)</x:f>
        <x:v>0.017</x:v>
      </x:c>
      <x:c r="S139" s="32" t="n">
        <x:f>XLOOKUP(F139,Assumptions!$A$4:$A$6,Assumptions!$E$4:$E$6)</x:f>
        <x:v>0.013</x:v>
      </x:c>
      <x:c r="T139" s="32" t="n">
        <x:f>XLOOKUP(O139,Assumptions!$H$4:$H$6,Assumptions!$I$4:$I$6)</x:f>
        <x:v>0.012</x:v>
      </x:c>
      <x:c r="U139" s="30" t="n">
        <x:f>XLOOKUP(F139,Assumptions!$A$4:$A$6,Assumptions!$F$4:$F$6)</x:f>
        <x:v>140</x:v>
      </x:c>
      <x:c r="V139" s="60" t="n">
        <x:f>I139*12</x:f>
        <x:v>35860.2</x:v>
      </x:c>
      <x:c r="W139" s="60" t="n">
        <x:f>H139*J139*(1-K139)*Q139</x:f>
        <x:v>398.7314842000001</x:v>
      </x:c>
      <x:c r="X139" s="60" t="n">
        <x:f>V139*R139</x:f>
        <x:v>609.6234</x:v>
      </x:c>
      <x:c r="Y139" s="60" t="n">
        <x:f>V139*S139</x:f>
        <x:v>466.1825999999999</x:v>
      </x:c>
      <x:c r="Z139" s="60" t="n">
        <x:f>H139*J139*T139</x:f>
        <x:v>137.394912</x:v>
      </x:c>
      <x:c r="AA139" s="60" t="n">
        <x:f>P139+W139+X139-Y139-Z139-U139</x:f>
        <x:v>459.7773722000002</x:v>
      </x:c>
      <x:c r="AB139" s="32" t="n">
        <x:f>IFERROR(AA139/(P139+W139+X139),0)</x:f>
        <x:v>0.38207961611064045</x:v>
      </x:c>
      <x:c r="AC139" t="n">
        <x:f>IF(O139="High",0,IF(I139&gt;=1800,3,IF(I139&gt;=900,2,1))+IF(K139&gt;=0.9,2,IF(K139&gt;=0.75,1,0))+IF(J139&lt;=0.7,2,IF(J139&lt;=0.85,1,0))+IF(M139&gt;=8,1,0))</x:f>
        <x:v>6</x:v>
      </x:c>
      <x:c r="AD139" t="str">
        <x:f>IF(AND(O139&lt;&gt;"High",AC139&gt;=Assumptions!$B$10,AA139&gt;0),"Priority Growth",IF(AND(O139="Low",AA139&gt;0),"Maintain","Watch"))</x:f>
        <x:v>Priority Growth</x:v>
      </x:c>
      <x:c r="AE139" s="60" t="n">
        <x:f>MAX(AA139,0)*N139</x:f>
        <x:v>61.150390502600025</x:v>
      </x:c>
      <x:c r="AF139" t="str">
        <x:f>IF(AND(AA139&gt;=Assumptions!$B$11,O139&lt;&gt;"High",OR(N139&gt;=Assumptions!$B$12,M139&lt;=6)),"High","Standard")</x:f>
        <x:v>Standard</x:v>
      </x:c>
    </x:row>
    <x:row r="140">
      <x:c r="A140" t="str">
        <x:f>'Raw_Data'!A140</x:f>
        <x:v>C00139</x:v>
      </x:c>
      <x:c r="B140" t="n">
        <x:f>'Raw_Data'!B140</x:f>
        <x:v>51</x:v>
      </x:c>
      <x:c r="C140" s="30" t="n">
        <x:f>'Raw_Data'!C140</x:f>
        <x:v>41770</x:v>
      </x:c>
      <x:c r="D140" t="n">
        <x:f>'Raw_Data'!D140</x:f>
        <x:v>762</x:v>
      </x:c>
      <x:c r="E140" t="n">
        <x:f>'Raw_Data'!E140</x:f>
        <x:v>70</x:v>
      </x:c>
      <x:c r="F140" t="str">
        <x:f>PROPER(TRIM('Raw_Data'!F140))</x:f>
        <x:v>Classic</x:v>
      </x:c>
      <x:c r="G140" t="str">
        <x:f>PROPER(TRIM('Raw_Data'!G140))</x:f>
        <x:v>Direct Mail</x:v>
      </x:c>
      <x:c r="H140" s="60" t="n">
        <x:f>'Raw_Data'!H140</x:f>
        <x:v>6040</x:v>
      </x:c>
      <x:c r="I140" s="60" t="n">
        <x:f>'Raw_Data'!I140</x:f>
        <x:v>1265.76</x:v>
      </x:c>
      <x:c r="J140" s="32" t="n">
        <x:f>'Raw_Data'!J140</x:f>
        <x:v>0.245</x:v>
      </x:c>
      <x:c r="K140" s="32" t="n">
        <x:f>'Raw_Data'!K140</x:f>
        <x:v>0.894</x:v>
      </x:c>
      <x:c r="L140" t="n">
        <x:f>'Raw_Data'!L140</x:f>
        <x:v>1</x:v>
      </x:c>
      <x:c r="M140" t="n">
        <x:f>IF('Raw_Data'!M140="",Assumptions!$B$15,'Raw_Data'!M140)</x:f>
        <x:v>7</x:v>
      </x:c>
      <x:c r="N140" s="32" t="n">
        <x:f>'Raw_Data'!N140</x:f>
        <x:v>0.125</x:v>
      </x:c>
      <x:c r="O140" t="str">
        <x:f>IF(OR(D140&lt;620,L140&gt;=2,J140&gt;0.9),"High",IF(OR(D140&lt;700,L140=1,J140&gt;0.75),"Medium","Low"))</x:f>
        <x:v>Medium</x:v>
      </x:c>
      <x:c r="P140" s="30" t="n">
        <x:f>XLOOKUP(F140,Assumptions!$A$4:$A$6,Assumptions!$B$4:$B$6)</x:f>
        <x:v>0</x:v>
      </x:c>
      <x:c r="Q140" s="32" t="n">
        <x:f>XLOOKUP(F140,Assumptions!$A$4:$A$6,Assumptions!$C$4:$C$6)</x:f>
        <x:v>0.229</x:v>
      </x:c>
      <x:c r="R140" s="32" t="n">
        <x:f>XLOOKUP(F140,Assumptions!$A$4:$A$6,Assumptions!$D$4:$D$6)</x:f>
        <x:v>0.015</x:v>
      </x:c>
      <x:c r="S140" s="32" t="n">
        <x:f>XLOOKUP(F140,Assumptions!$A$4:$A$6,Assumptions!$E$4:$E$6)</x:f>
        <x:v>0.0075</x:v>
      </x:c>
      <x:c r="T140" s="32" t="n">
        <x:f>XLOOKUP(O140,Assumptions!$H$4:$H$6,Assumptions!$I$4:$I$6)</x:f>
        <x:v>0.012</x:v>
      </x:c>
      <x:c r="U140" s="30" t="n">
        <x:f>XLOOKUP(F140,Assumptions!$A$4:$A$6,Assumptions!$F$4:$F$6)</x:f>
        <x:v>60</x:v>
      </x:c>
      <x:c r="V140" s="60" t="n">
        <x:f>I140*12</x:f>
        <x:v>15189.119999999999</x:v>
      </x:c>
      <x:c r="W140" s="60" t="n">
        <x:f>H140*J140*(1-K140)*Q140</x:f>
        <x:v>35.920665199999995</x:v>
      </x:c>
      <x:c r="X140" s="60" t="n">
        <x:f>V140*R140</x:f>
        <x:v>227.83679999999998</x:v>
      </x:c>
      <x:c r="Y140" s="60" t="n">
        <x:f>V140*S140</x:f>
        <x:v>113.91839999999999</x:v>
      </x:c>
      <x:c r="Z140" s="60" t="n">
        <x:f>H140*J140*T140</x:f>
        <x:v>17.7576</x:v>
      </x:c>
      <x:c r="AA140" s="60" t="n">
        <x:f>P140+W140+X140-Y140-Z140-U140</x:f>
        <x:v>72.08146519999997</x:v>
      </x:c>
      <x:c r="AB140" s="32" t="n">
        <x:f>IFERROR(AA140/(P140+W140+X140),0)</x:f>
        <x:v>0.27328691965303276</x:v>
      </x:c>
      <x:c r="AC140" t="n">
        <x:f>IF(O140="High",0,IF(I140&gt;=1800,3,IF(I140&gt;=900,2,1))+IF(K140&gt;=0.9,2,IF(K140&gt;=0.75,1,0))+IF(J140&lt;=0.7,2,IF(J140&lt;=0.85,1,0))+IF(M140&gt;=8,1,0))</x:f>
        <x:v>5</x:v>
      </x:c>
      <x:c r="AD140" t="str">
        <x:f>IF(AND(O140&lt;&gt;"High",AC140&gt;=Assumptions!$B$10,AA140&gt;0),"Priority Growth",IF(AND(O140="Low",AA140&gt;0),"Maintain","Watch"))</x:f>
        <x:v>Watch</x:v>
      </x:c>
      <x:c r="AE140" s="60" t="n">
        <x:f>MAX(AA140,0)*N140</x:f>
        <x:v>9.010183149999996</x:v>
      </x:c>
      <x:c r="AF140" t="str">
        <x:f>IF(AND(AA140&gt;=Assumptions!$B$11,O140&lt;&gt;"High",OR(N140&gt;=Assumptions!$B$12,M140&lt;=6)),"High","Standard")</x:f>
        <x:v>Standard</x:v>
      </x:c>
    </x:row>
    <x:row r="141">
      <x:c r="A141" t="str">
        <x:f>'Raw_Data'!A141</x:f>
        <x:v>C00140</x:v>
      </x:c>
      <x:c r="B141" t="n">
        <x:f>'Raw_Data'!B141</x:f>
        <x:v>28</x:v>
      </x:c>
      <x:c r="C141" s="30" t="n">
        <x:f>'Raw_Data'!C141</x:f>
        <x:v>70486</x:v>
      </x:c>
      <x:c r="D141" t="n">
        <x:f>'Raw_Data'!D141</x:f>
        <x:v>672</x:v>
      </x:c>
      <x:c r="E141" t="n">
        <x:f>'Raw_Data'!E141</x:f>
        <x:v>28</x:v>
      </x:c>
      <x:c r="F141" t="str">
        <x:f>PROPER(TRIM('Raw_Data'!F141))</x:f>
        <x:v>Classic</x:v>
      </x:c>
      <x:c r="G141" t="str">
        <x:f>PROPER(TRIM('Raw_Data'!G141))</x:f>
        <x:v>Partner</x:v>
      </x:c>
      <x:c r="H141" s="60" t="n">
        <x:f>'Raw_Data'!H141</x:f>
        <x:v>7983</x:v>
      </x:c>
      <x:c r="I141" s="60" t="n">
        <x:f>'Raw_Data'!I141</x:f>
        <x:v>525.94</x:v>
      </x:c>
      <x:c r="J141" s="32" t="n">
        <x:f>'Raw_Data'!J141</x:f>
        <x:v>0.373</x:v>
      </x:c>
      <x:c r="K141" s="32" t="n">
        <x:f>'Raw_Data'!K141</x:f>
        <x:v>0.842</x:v>
      </x:c>
      <x:c r="L141" t="n">
        <x:f>'Raw_Data'!L141</x:f>
        <x:v>0</x:v>
      </x:c>
      <x:c r="M141" t="n">
        <x:f>IF('Raw_Data'!M141="",Assumptions!$B$15,'Raw_Data'!M141)</x:f>
        <x:v>7</x:v>
      </x:c>
      <x:c r="N141" s="32" t="n">
        <x:f>'Raw_Data'!N141</x:f>
        <x:v>0.12</x:v>
      </x:c>
      <x:c r="O141" t="str">
        <x:f>IF(OR(D141&lt;620,L141&gt;=2,J141&gt;0.9),"High",IF(OR(D141&lt;700,L141=1,J141&gt;0.75),"Medium","Low"))</x:f>
        <x:v>Medium</x:v>
      </x:c>
      <x:c r="P141" s="30" t="n">
        <x:f>XLOOKUP(F141,Assumptions!$A$4:$A$6,Assumptions!$B$4:$B$6)</x:f>
        <x:v>0</x:v>
      </x:c>
      <x:c r="Q141" s="32" t="n">
        <x:f>XLOOKUP(F141,Assumptions!$A$4:$A$6,Assumptions!$C$4:$C$6)</x:f>
        <x:v>0.229</x:v>
      </x:c>
      <x:c r="R141" s="32" t="n">
        <x:f>XLOOKUP(F141,Assumptions!$A$4:$A$6,Assumptions!$D$4:$D$6)</x:f>
        <x:v>0.015</x:v>
      </x:c>
      <x:c r="S141" s="32" t="n">
        <x:f>XLOOKUP(F141,Assumptions!$A$4:$A$6,Assumptions!$E$4:$E$6)</x:f>
        <x:v>0.0075</x:v>
      </x:c>
      <x:c r="T141" s="32" t="n">
        <x:f>XLOOKUP(O141,Assumptions!$H$4:$H$6,Assumptions!$I$4:$I$6)</x:f>
        <x:v>0.012</x:v>
      </x:c>
      <x:c r="U141" s="30" t="n">
        <x:f>XLOOKUP(F141,Assumptions!$A$4:$A$6,Assumptions!$F$4:$F$6)</x:f>
        <x:v>60</x:v>
      </x:c>
      <x:c r="V141" s="60" t="n">
        <x:f>I141*12</x:f>
        <x:v>6311.280000000001</x:v>
      </x:c>
      <x:c r="W141" s="60" t="n">
        <x:f>H141*J141*(1-K141)*Q141</x:f>
        <x:v>107.73765793800003</x:v>
      </x:c>
      <x:c r="X141" s="60" t="n">
        <x:f>V141*R141</x:f>
        <x:v>94.6692</x:v>
      </x:c>
      <x:c r="Y141" s="60" t="n">
        <x:f>V141*S141</x:f>
        <x:v>47.3346</x:v>
      </x:c>
      <x:c r="Z141" s="60" t="n">
        <x:f>H141*J141*T141</x:f>
        <x:v>35.731908000000004</x:v>
      </x:c>
      <x:c r="AA141" s="60" t="n">
        <x:f>P141+W141+X141-Y141-Z141-U141</x:f>
        <x:v>59.34034993800003</x:v>
      </x:c>
      <x:c r="AB141" s="32" t="n">
        <x:f>IFERROR(AA141/(P141+W141+X141),0)</x:f>
        <x:v>0.2931736134957284</x:v>
      </x:c>
      <x:c r="AC141" t="n">
        <x:f>IF(O141="High",0,IF(I141&gt;=1800,3,IF(I141&gt;=900,2,1))+IF(K141&gt;=0.9,2,IF(K141&gt;=0.75,1,0))+IF(J141&lt;=0.7,2,IF(J141&lt;=0.85,1,0))+IF(M141&gt;=8,1,0))</x:f>
        <x:v>4</x:v>
      </x:c>
      <x:c r="AD141" t="str">
        <x:f>IF(AND(O141&lt;&gt;"High",AC141&gt;=Assumptions!$B$10,AA141&gt;0),"Priority Growth",IF(AND(O141="Low",AA141&gt;0),"Maintain","Watch"))</x:f>
        <x:v>Watch</x:v>
      </x:c>
      <x:c r="AE141" s="60" t="n">
        <x:f>MAX(AA141,0)*N141</x:f>
        <x:v>7.1208419925600035</x:v>
      </x:c>
      <x:c r="AF141" t="str">
        <x:f>IF(AND(AA141&gt;=Assumptions!$B$11,O141&lt;&gt;"High",OR(N141&gt;=Assumptions!$B$12,M141&lt;=6)),"High","Standard")</x:f>
        <x:v>Standard</x:v>
      </x:c>
    </x:row>
    <x:row r="142">
      <x:c r="A142" t="str">
        <x:f>'Raw_Data'!A142</x:f>
        <x:v>C00141</x:v>
      </x:c>
      <x:c r="B142" t="n">
        <x:f>'Raw_Data'!B142</x:f>
        <x:v>31</x:v>
      </x:c>
      <x:c r="C142" s="30" t="n">
        <x:f>'Raw_Data'!C142</x:f>
        <x:v>77116</x:v>
      </x:c>
      <x:c r="D142" t="n">
        <x:f>'Raw_Data'!D142</x:f>
        <x:v>707</x:v>
      </x:c>
      <x:c r="E142" t="n">
        <x:f>'Raw_Data'!E142</x:f>
        <x:v>73</x:v>
      </x:c>
      <x:c r="F142" t="str">
        <x:f>PROPER(TRIM('Raw_Data'!F142))</x:f>
        <x:v>Gold</x:v>
      </x:c>
      <x:c r="G142" t="str">
        <x:f>PROPER(TRIM('Raw_Data'!G142))</x:f>
        <x:v>Partner</x:v>
      </x:c>
      <x:c r="H142" s="60" t="n">
        <x:f>'Raw_Data'!H142</x:f>
        <x:v>14256</x:v>
      </x:c>
      <x:c r="I142" s="60" t="n">
        <x:f>'Raw_Data'!I142</x:f>
        <x:v>1586.87</x:v>
      </x:c>
      <x:c r="J142" s="32" t="n">
        <x:f>'Raw_Data'!J142</x:f>
        <x:v>0.313</x:v>
      </x:c>
      <x:c r="K142" s="32" t="n">
        <x:f>'Raw_Data'!K142</x:f>
        <x:v>0.735</x:v>
      </x:c>
      <x:c r="L142" t="n">
        <x:f>'Raw_Data'!L142</x:f>
        <x:v>0</x:v>
      </x:c>
      <x:c r="M142" t="n">
        <x:f>IF('Raw_Data'!M142="",Assumptions!$B$15,'Raw_Data'!M142)</x:f>
        <x:v>8</x:v>
      </x:c>
      <x:c r="N142" s="32" t="n">
        <x:f>'Raw_Data'!N142</x:f>
        <x:v>0.05</x:v>
      </x:c>
      <x:c r="O142" t="str">
        <x:f>IF(OR(D142&lt;620,L142&gt;=2,J142&gt;0.9),"High",IF(OR(D142&lt;700,L142=1,J142&gt;0.75),"Medium","Low"))</x:f>
        <x:v>Low</x:v>
      </x:c>
      <x:c r="P142" s="30" t="n">
        <x:f>XLOOKUP(F142,Assumptions!$A$4:$A$6,Assumptions!$B$4:$B$6)</x:f>
        <x:v>95</x:v>
      </x:c>
      <x:c r="Q142" s="32" t="n">
        <x:f>XLOOKUP(F142,Assumptions!$A$4:$A$6,Assumptions!$C$4:$C$6)</x:f>
        <x:v>0.219</x:v>
      </x:c>
      <x:c r="R142" s="32" t="n">
        <x:f>XLOOKUP(F142,Assumptions!$A$4:$A$6,Assumptions!$D$4:$D$6)</x:f>
        <x:v>0.016</x:v>
      </x:c>
      <x:c r="S142" s="32" t="n">
        <x:f>XLOOKUP(F142,Assumptions!$A$4:$A$6,Assumptions!$E$4:$E$6)</x:f>
        <x:v>0.01</x:v>
      </x:c>
      <x:c r="T142" s="32" t="n">
        <x:f>XLOOKUP(O142,Assumptions!$H$4:$H$6,Assumptions!$I$4:$I$6)</x:f>
        <x:v>0.0035</x:v>
      </x:c>
      <x:c r="U142" s="30" t="n">
        <x:f>XLOOKUP(F142,Assumptions!$A$4:$A$6,Assumptions!$F$4:$F$6)</x:f>
        <x:v>90</x:v>
      </x:c>
      <x:c r="V142" s="60" t="n">
        <x:f>I142*12</x:f>
        <x:v>19042.44</x:v>
      </x:c>
      <x:c r="W142" s="60" t="n">
        <x:f>H142*J142*(1-K142)*Q142</x:f>
        <x:v>258.95959847999995</x:v>
      </x:c>
      <x:c r="X142" s="60" t="n">
        <x:f>V142*R142</x:f>
        <x:v>304.67904</x:v>
      </x:c>
      <x:c r="Y142" s="60" t="n">
        <x:f>V142*S142</x:f>
        <x:v>190.4244</x:v>
      </x:c>
      <x:c r="Z142" s="60" t="n">
        <x:f>H142*J142*T142</x:f>
        <x:v>15.617448</x:v>
      </x:c>
      <x:c r="AA142" s="60" t="n">
        <x:f>P142+W142+X142-Y142-Z142-U142</x:f>
        <x:v>362.5967904799999</x:v>
      </x:c>
      <x:c r="AB142" s="32" t="n">
        <x:f>IFERROR(AA142/(P142+W142+X142),0)</x:f>
        <x:v>0.5505246265490852</x:v>
      </x:c>
      <x:c r="AC142" t="n">
        <x:f>IF(O142="High",0,IF(I142&gt;=1800,3,IF(I142&gt;=900,2,1))+IF(K142&gt;=0.9,2,IF(K142&gt;=0.75,1,0))+IF(J142&lt;=0.7,2,IF(J142&lt;=0.85,1,0))+IF(M142&gt;=8,1,0))</x:f>
        <x:v>5</x:v>
      </x:c>
      <x:c r="AD142" t="str">
        <x:f>IF(AND(O142&lt;&gt;"High",AC142&gt;=Assumptions!$B$10,AA142&gt;0),"Priority Growth",IF(AND(O142="Low",AA142&gt;0),"Maintain","Watch"))</x:f>
        <x:v>Maintain</x:v>
      </x:c>
      <x:c r="AE142" s="60" t="n">
        <x:f>MAX(AA142,0)*N142</x:f>
        <x:v>18.129839523999998</x:v>
      </x:c>
      <x:c r="AF142" t="str">
        <x:f>IF(AND(AA142&gt;=Assumptions!$B$11,O142&lt;&gt;"High",OR(N142&gt;=Assumptions!$B$12,M142&lt;=6)),"High","Standard")</x:f>
        <x:v>Standard</x:v>
      </x:c>
    </x:row>
    <x:row r="143">
      <x:c r="A143" t="str">
        <x:f>'Raw_Data'!A143</x:f>
        <x:v>C00142</x:v>
      </x:c>
      <x:c r="B143" t="n">
        <x:f>'Raw_Data'!B143</x:f>
        <x:v>63</x:v>
      </x:c>
      <x:c r="C143" s="30" t="n">
        <x:f>'Raw_Data'!C143</x:f>
        <x:v>62635</x:v>
      </x:c>
      <x:c r="D143" t="n">
        <x:f>'Raw_Data'!D143</x:f>
        <x:v>622</x:v>
      </x:c>
      <x:c r="E143" t="n">
        <x:f>'Raw_Data'!E143</x:f>
        <x:v>30</x:v>
      </x:c>
      <x:c r="F143" t="str">
        <x:f>PROPER(TRIM('Raw_Data'!F143))</x:f>
        <x:v>Classic</x:v>
      </x:c>
      <x:c r="G143" t="str">
        <x:f>PROPER(TRIM('Raw_Data'!G143))</x:f>
        <x:v>Digital</x:v>
      </x:c>
      <x:c r="H143" s="60" t="n">
        <x:f>'Raw_Data'!H143</x:f>
        <x:v>6376</x:v>
      </x:c>
      <x:c r="I143" s="60" t="n">
        <x:f>'Raw_Data'!I143</x:f>
        <x:v>432.2</x:v>
      </x:c>
      <x:c r="J143" s="32" t="n">
        <x:f>'Raw_Data'!J143</x:f>
        <x:v>0.423</x:v>
      </x:c>
      <x:c r="K143" s="32" t="n">
        <x:f>'Raw_Data'!K143</x:f>
        <x:v>0.514</x:v>
      </x:c>
      <x:c r="L143" t="n">
        <x:f>'Raw_Data'!L143</x:f>
        <x:v>1</x:v>
      </x:c>
      <x:c r="M143" t="n">
        <x:f>IF('Raw_Data'!M143="",Assumptions!$B$15,'Raw_Data'!M143)</x:f>
        <x:v>9</x:v>
      </x:c>
      <x:c r="N143" s="32" t="n">
        <x:f>'Raw_Data'!N143</x:f>
        <x:v>0.02</x:v>
      </x:c>
      <x:c r="O143" t="str">
        <x:f>IF(OR(D143&lt;620,L143&gt;=2,J143&gt;0.9),"High",IF(OR(D143&lt;700,L143=1,J143&gt;0.75),"Medium","Low"))</x:f>
        <x:v>Medium</x:v>
      </x:c>
      <x:c r="P143" s="30" t="n">
        <x:f>XLOOKUP(F143,Assumptions!$A$4:$A$6,Assumptions!$B$4:$B$6)</x:f>
        <x:v>0</x:v>
      </x:c>
      <x:c r="Q143" s="32" t="n">
        <x:f>XLOOKUP(F143,Assumptions!$A$4:$A$6,Assumptions!$C$4:$C$6)</x:f>
        <x:v>0.229</x:v>
      </x:c>
      <x:c r="R143" s="32" t="n">
        <x:f>XLOOKUP(F143,Assumptions!$A$4:$A$6,Assumptions!$D$4:$D$6)</x:f>
        <x:v>0.015</x:v>
      </x:c>
      <x:c r="S143" s="32" t="n">
        <x:f>XLOOKUP(F143,Assumptions!$A$4:$A$6,Assumptions!$E$4:$E$6)</x:f>
        <x:v>0.0075</x:v>
      </x:c>
      <x:c r="T143" s="32" t="n">
        <x:f>XLOOKUP(O143,Assumptions!$H$4:$H$6,Assumptions!$I$4:$I$6)</x:f>
        <x:v>0.012</x:v>
      </x:c>
      <x:c r="U143" s="30" t="n">
        <x:f>XLOOKUP(F143,Assumptions!$A$4:$A$6,Assumptions!$F$4:$F$6)</x:f>
        <x:v>60</x:v>
      </x:c>
      <x:c r="V143" s="60" t="n">
        <x:f>I143*12</x:f>
        <x:v>5186.4</x:v>
      </x:c>
      <x:c r="W143" s="60" t="n">
        <x:f>H143*J143*(1-K143)*Q143</x:f>
        <x:v>300.165260112</x:v>
      </x:c>
      <x:c r="X143" s="60" t="n">
        <x:f>V143*R143</x:f>
        <x:v>77.79599999999999</x:v>
      </x:c>
      <x:c r="Y143" s="60" t="n">
        <x:f>V143*S143</x:f>
        <x:v>38.897999999999996</x:v>
      </x:c>
      <x:c r="Z143" s="60" t="n">
        <x:f>H143*J143*T143</x:f>
        <x:v>32.364576</x:v>
      </x:c>
      <x:c r="AA143" s="60" t="n">
        <x:f>P143+W143+X143-Y143-Z143-U143</x:f>
        <x:v>246.69868411199997</x:v>
      </x:c>
      <x:c r="AB143" s="32" t="n">
        <x:f>IFERROR(AA143/(P143+W143+X143),0)</x:f>
        <x:v>0.6527089152970242</x:v>
      </x:c>
      <x:c r="AC143" t="n">
        <x:f>IF(O143="High",0,IF(I143&gt;=1800,3,IF(I143&gt;=900,2,1))+IF(K143&gt;=0.9,2,IF(K143&gt;=0.75,1,0))+IF(J143&lt;=0.7,2,IF(J143&lt;=0.85,1,0))+IF(M143&gt;=8,1,0))</x:f>
        <x:v>4</x:v>
      </x:c>
      <x:c r="AD143" t="str">
        <x:f>IF(AND(O143&lt;&gt;"High",AC143&gt;=Assumptions!$B$10,AA143&gt;0),"Priority Growth",IF(AND(O143="Low",AA143&gt;0),"Maintain","Watch"))</x:f>
        <x:v>Watch</x:v>
      </x:c>
      <x:c r="AE143" s="60" t="n">
        <x:f>MAX(AA143,0)*N143</x:f>
        <x:v>4.9339736822399995</x:v>
      </x:c>
      <x:c r="AF143" t="str">
        <x:f>IF(AND(AA143&gt;=Assumptions!$B$11,O143&lt;&gt;"High",OR(N143&gt;=Assumptions!$B$12,M143&lt;=6)),"High","Standard")</x:f>
        <x:v>Standard</x:v>
      </x:c>
    </x:row>
    <x:row r="144">
      <x:c r="A144" t="str">
        <x:f>'Raw_Data'!A144</x:f>
        <x:v>C00143</x:v>
      </x:c>
      <x:c r="B144" t="n">
        <x:f>'Raw_Data'!B144</x:f>
        <x:v>63</x:v>
      </x:c>
      <x:c r="C144" s="30" t="n">
        <x:f>'Raw_Data'!C144</x:f>
        <x:v>50734</x:v>
      </x:c>
      <x:c r="D144" t="n">
        <x:f>'Raw_Data'!D144</x:f>
        <x:v>712</x:v>
      </x:c>
      <x:c r="E144" t="n">
        <x:f>'Raw_Data'!E144</x:f>
        <x:v>37</x:v>
      </x:c>
      <x:c r="F144" t="str">
        <x:f>PROPER(TRIM('Raw_Data'!F144))</x:f>
        <x:v>Classic</x:v>
      </x:c>
      <x:c r="G144" t="str">
        <x:f>PROPER(TRIM('Raw_Data'!G144))</x:f>
        <x:v>Digital</x:v>
      </x:c>
      <x:c r="H144" s="60" t="n">
        <x:f>'Raw_Data'!H144</x:f>
        <x:v>5072</x:v>
      </x:c>
      <x:c r="I144" s="60" t="n">
        <x:f>'Raw_Data'!I144</x:f>
        <x:v>787.34</x:v>
      </x:c>
      <x:c r="J144" s="32" t="n">
        <x:f>'Raw_Data'!J144</x:f>
        <x:v>0.456</x:v>
      </x:c>
      <x:c r="K144" s="32" t="n">
        <x:f>'Raw_Data'!K144</x:f>
        <x:v>0.925</x:v>
      </x:c>
      <x:c r="L144" t="n">
        <x:f>'Raw_Data'!L144</x:f>
        <x:v>0</x:v>
      </x:c>
      <x:c r="M144" t="n">
        <x:f>IF('Raw_Data'!M144="",Assumptions!$B$15,'Raw_Data'!M144)</x:f>
        <x:v>7</x:v>
      </x:c>
      <x:c r="N144" s="32" t="n">
        <x:f>'Raw_Data'!N144</x:f>
        <x:v>0.109</x:v>
      </x:c>
      <x:c r="O144" t="str">
        <x:f>IF(OR(D144&lt;620,L144&gt;=2,J144&gt;0.9),"High",IF(OR(D144&lt;700,L144=1,J144&gt;0.75),"Medium","Low"))</x:f>
        <x:v>Low</x:v>
      </x:c>
      <x:c r="P144" s="30" t="n">
        <x:f>XLOOKUP(F144,Assumptions!$A$4:$A$6,Assumptions!$B$4:$B$6)</x:f>
        <x:v>0</x:v>
      </x:c>
      <x:c r="Q144" s="32" t="n">
        <x:f>XLOOKUP(F144,Assumptions!$A$4:$A$6,Assumptions!$C$4:$C$6)</x:f>
        <x:v>0.229</x:v>
      </x:c>
      <x:c r="R144" s="32" t="n">
        <x:f>XLOOKUP(F144,Assumptions!$A$4:$A$6,Assumptions!$D$4:$D$6)</x:f>
        <x:v>0.015</x:v>
      </x:c>
      <x:c r="S144" s="32" t="n">
        <x:f>XLOOKUP(F144,Assumptions!$A$4:$A$6,Assumptions!$E$4:$E$6)</x:f>
        <x:v>0.0075</x:v>
      </x:c>
      <x:c r="T144" s="32" t="n">
        <x:f>XLOOKUP(O144,Assumptions!$H$4:$H$6,Assumptions!$I$4:$I$6)</x:f>
        <x:v>0.0035</x:v>
      </x:c>
      <x:c r="U144" s="30" t="n">
        <x:f>XLOOKUP(F144,Assumptions!$A$4:$A$6,Assumptions!$F$4:$F$6)</x:f>
        <x:v>60</x:v>
      </x:c>
      <x:c r="V144" s="60" t="n">
        <x:f>I144*12</x:f>
        <x:v>9448.08</x:v>
      </x:c>
      <x:c r="W144" s="60" t="n">
        <x:f>H144*J144*(1-K144)*Q144</x:f>
        <x:v>39.722889599999974</x:v>
      </x:c>
      <x:c r="X144" s="60" t="n">
        <x:f>V144*R144</x:f>
        <x:v>141.72119999999998</x:v>
      </x:c>
      <x:c r="Y144" s="60" t="n">
        <x:f>V144*S144</x:f>
        <x:v>70.86059999999999</x:v>
      </x:c>
      <x:c r="Z144" s="60" t="n">
        <x:f>H144*J144*T144</x:f>
        <x:v>8.094911999999999</x:v>
      </x:c>
      <x:c r="AA144" s="60" t="n">
        <x:f>P144+W144+X144-Y144-Z144-U144</x:f>
        <x:v>42.48857759999997</x:v>
      </x:c>
      <x:c r="AB144" s="32" t="n">
        <x:f>IFERROR(AA144/(P144+W144+X144),0)</x:f>
        <x:v>0.23416898116476306</x:v>
      </x:c>
      <x:c r="AC144" t="n">
        <x:f>IF(O144="High",0,IF(I144&gt;=1800,3,IF(I144&gt;=900,2,1))+IF(K144&gt;=0.9,2,IF(K144&gt;=0.75,1,0))+IF(J144&lt;=0.7,2,IF(J144&lt;=0.85,1,0))+IF(M144&gt;=8,1,0))</x:f>
        <x:v>5</x:v>
      </x:c>
      <x:c r="AD144" t="str">
        <x:f>IF(AND(O144&lt;&gt;"High",AC144&gt;=Assumptions!$B$10,AA144&gt;0),"Priority Growth",IF(AND(O144="Low",AA144&gt;0),"Maintain","Watch"))</x:f>
        <x:v>Maintain</x:v>
      </x:c>
      <x:c r="AE144" s="60" t="n">
        <x:f>MAX(AA144,0)*N144</x:f>
        <x:v>4.631254958399997</x:v>
      </x:c>
      <x:c r="AF144" t="str">
        <x:f>IF(AND(AA144&gt;=Assumptions!$B$11,O144&lt;&gt;"High",OR(N144&gt;=Assumptions!$B$12,M144&lt;=6)),"High","Standard")</x:f>
        <x:v>Standard</x:v>
      </x:c>
    </x:row>
    <x:row r="145">
      <x:c r="A145" t="str">
        <x:f>'Raw_Data'!A145</x:f>
        <x:v>C00144</x:v>
      </x:c>
      <x:c r="B145" t="n">
        <x:f>'Raw_Data'!B145</x:f>
        <x:v>34</x:v>
      </x:c>
      <x:c r="C145" s="30" t="n">
        <x:f>'Raw_Data'!C145</x:f>
        <x:v>31555</x:v>
      </x:c>
      <x:c r="D145" t="n">
        <x:f>'Raw_Data'!D145</x:f>
        <x:v>636</x:v>
      </x:c>
      <x:c r="E145" t="n">
        <x:f>'Raw_Data'!E145</x:f>
        <x:v>9</x:v>
      </x:c>
      <x:c r="F145" t="str">
        <x:f>PROPER(TRIM('Raw_Data'!F145))</x:f>
        <x:v>Classic</x:v>
      </x:c>
      <x:c r="G145" t="str">
        <x:f>PROPER(TRIM('Raw_Data'!G145))</x:f>
        <x:v>Branch</x:v>
      </x:c>
      <x:c r="H145" s="60" t="n">
        <x:f>'Raw_Data'!H145</x:f>
        <x:v>1000</x:v>
      </x:c>
      <x:c r="I145" s="60" t="n">
        <x:f>'Raw_Data'!I145</x:f>
        <x:v>150</x:v>
      </x:c>
      <x:c r="J145" s="32" t="n">
        <x:f>'Raw_Data'!J145</x:f>
        <x:v>0.48</x:v>
      </x:c>
      <x:c r="K145" s="32" t="n">
        <x:f>'Raw_Data'!K145</x:f>
        <x:v>0.658</x:v>
      </x:c>
      <x:c r="L145" t="n">
        <x:f>'Raw_Data'!L145</x:f>
        <x:v>0</x:v>
      </x:c>
      <x:c r="M145" t="n">
        <x:f>IF('Raw_Data'!M145="",Assumptions!$B$15,'Raw_Data'!M145)</x:f>
        <x:v>7</x:v>
      </x:c>
      <x:c r="N145" s="32" t="n">
        <x:f>'Raw_Data'!N145</x:f>
        <x:v>0.139</x:v>
      </x:c>
      <x:c r="O145" t="str">
        <x:f>IF(OR(D145&lt;620,L145&gt;=2,J145&gt;0.9),"High",IF(OR(D145&lt;700,L145=1,J145&gt;0.75),"Medium","Low"))</x:f>
        <x:v>Medium</x:v>
      </x:c>
      <x:c r="P145" s="30" t="n">
        <x:f>XLOOKUP(F145,Assumptions!$A$4:$A$6,Assumptions!$B$4:$B$6)</x:f>
        <x:v>0</x:v>
      </x:c>
      <x:c r="Q145" s="32" t="n">
        <x:f>XLOOKUP(F145,Assumptions!$A$4:$A$6,Assumptions!$C$4:$C$6)</x:f>
        <x:v>0.229</x:v>
      </x:c>
      <x:c r="R145" s="32" t="n">
        <x:f>XLOOKUP(F145,Assumptions!$A$4:$A$6,Assumptions!$D$4:$D$6)</x:f>
        <x:v>0.015</x:v>
      </x:c>
      <x:c r="S145" s="32" t="n">
        <x:f>XLOOKUP(F145,Assumptions!$A$4:$A$6,Assumptions!$E$4:$E$6)</x:f>
        <x:v>0.0075</x:v>
      </x:c>
      <x:c r="T145" s="32" t="n">
        <x:f>XLOOKUP(O145,Assumptions!$H$4:$H$6,Assumptions!$I$4:$I$6)</x:f>
        <x:v>0.012</x:v>
      </x:c>
      <x:c r="U145" s="30" t="n">
        <x:f>XLOOKUP(F145,Assumptions!$A$4:$A$6,Assumptions!$F$4:$F$6)</x:f>
        <x:v>60</x:v>
      </x:c>
      <x:c r="V145" s="60" t="n">
        <x:f>I145*12</x:f>
        <x:v>1800</x:v>
      </x:c>
      <x:c r="W145" s="60" t="n">
        <x:f>H145*J145*(1-K145)*Q145</x:f>
        <x:v>37.59264</x:v>
      </x:c>
      <x:c r="X145" s="60" t="n">
        <x:f>V145*R145</x:f>
        <x:v>27</x:v>
      </x:c>
      <x:c r="Y145" s="60" t="n">
        <x:f>V145*S145</x:f>
        <x:v>13.5</x:v>
      </x:c>
      <x:c r="Z145" s="60" t="n">
        <x:f>H145*J145*T145</x:f>
        <x:v>5.76</x:v>
      </x:c>
      <x:c r="AA145" s="60" t="n">
        <x:f>P145+W145+X145-Y145-Z145-U145</x:f>
        <x:v>-14.667359999999995</x:v>
      </x:c>
      <x:c r="AB145" s="32" t="n">
        <x:f>IFERROR(AA145/(P145+W145+X145),0)</x:f>
        <x:v>-0.2270747874680458</x:v>
      </x:c>
      <x:c r="AC145" t="n">
        <x:f>IF(O145="High",0,IF(I145&gt;=1800,3,IF(I145&gt;=900,2,1))+IF(K145&gt;=0.9,2,IF(K145&gt;=0.75,1,0))+IF(J145&lt;=0.7,2,IF(J145&lt;=0.85,1,0))+IF(M145&gt;=8,1,0))</x:f>
        <x:v>3</x:v>
      </x:c>
      <x:c r="AD145" t="str">
        <x:f>IF(AND(O145&lt;&gt;"High",AC145&gt;=Assumptions!$B$10,AA145&gt;0),"Priority Growth",IF(AND(O145="Low",AA145&gt;0),"Maintain","Watch"))</x:f>
        <x:v>Watch</x:v>
      </x:c>
      <x:c r="AE145" s="60" t="n">
        <x:f>MAX(AA145,0)*N145</x:f>
        <x:v>0</x:v>
      </x:c>
      <x:c r="AF145" t="str">
        <x:f>IF(AND(AA145&gt;=Assumptions!$B$11,O145&lt;&gt;"High",OR(N145&gt;=Assumptions!$B$12,M145&lt;=6)),"High","Standard")</x:f>
        <x:v>Standard</x:v>
      </x:c>
    </x:row>
    <x:row r="146">
      <x:c r="A146" t="str">
        <x:f>'Raw_Data'!A146</x:f>
        <x:v>C00145</x:v>
      </x:c>
      <x:c r="B146" t="n">
        <x:f>'Raw_Data'!B146</x:f>
        <x:v>46</x:v>
      </x:c>
      <x:c r="C146" s="30" t="n">
        <x:f>'Raw_Data'!C146</x:f>
        <x:v>39779</x:v>
      </x:c>
      <x:c r="D146" t="n">
        <x:f>'Raw_Data'!D146</x:f>
        <x:v>633</x:v>
      </x:c>
      <x:c r="E146" t="n">
        <x:f>'Raw_Data'!E146</x:f>
        <x:v>55</x:v>
      </x:c>
      <x:c r="F146" t="str">
        <x:f>PROPER(TRIM('Raw_Data'!F146))</x:f>
        <x:v>Classic</x:v>
      </x:c>
      <x:c r="G146" t="str">
        <x:f>PROPER(TRIM('Raw_Data'!G146))</x:f>
        <x:v>Direct Mail</x:v>
      </x:c>
      <x:c r="H146" s="60" t="n">
        <x:f>'Raw_Data'!H146</x:f>
        <x:v>1000</x:v>
      </x:c>
      <x:c r="I146" s="60" t="n">
        <x:f>'Raw_Data'!I146</x:f>
        <x:v>306.79</x:v>
      </x:c>
      <x:c r="J146" s="32" t="n">
        <x:f>'Raw_Data'!J146</x:f>
        <x:v>0.328</x:v>
      </x:c>
      <x:c r="K146" s="32" t="n">
        <x:f>'Raw_Data'!K146</x:f>
        <x:v>0.839</x:v>
      </x:c>
      <x:c r="L146" t="n">
        <x:f>'Raw_Data'!L146</x:f>
        <x:v>0</x:v>
      </x:c>
      <x:c r="M146" t="n">
        <x:f>IF('Raw_Data'!M146="",Assumptions!$B$15,'Raw_Data'!M146)</x:f>
        <x:v>10</x:v>
      </x:c>
      <x:c r="N146" s="32" t="n">
        <x:f>'Raw_Data'!N146</x:f>
        <x:v>0.02</x:v>
      </x:c>
      <x:c r="O146" t="str">
        <x:f>IF(OR(D146&lt;620,L146&gt;=2,J146&gt;0.9),"High",IF(OR(D146&lt;700,L146=1,J146&gt;0.75),"Medium","Low"))</x:f>
        <x:v>Medium</x:v>
      </x:c>
      <x:c r="P146" s="30" t="n">
        <x:f>XLOOKUP(F146,Assumptions!$A$4:$A$6,Assumptions!$B$4:$B$6)</x:f>
        <x:v>0</x:v>
      </x:c>
      <x:c r="Q146" s="32" t="n">
        <x:f>XLOOKUP(F146,Assumptions!$A$4:$A$6,Assumptions!$C$4:$C$6)</x:f>
        <x:v>0.229</x:v>
      </x:c>
      <x:c r="R146" s="32" t="n">
        <x:f>XLOOKUP(F146,Assumptions!$A$4:$A$6,Assumptions!$D$4:$D$6)</x:f>
        <x:v>0.015</x:v>
      </x:c>
      <x:c r="S146" s="32" t="n">
        <x:f>XLOOKUP(F146,Assumptions!$A$4:$A$6,Assumptions!$E$4:$E$6)</x:f>
        <x:v>0.0075</x:v>
      </x:c>
      <x:c r="T146" s="32" t="n">
        <x:f>XLOOKUP(O146,Assumptions!$H$4:$H$6,Assumptions!$I$4:$I$6)</x:f>
        <x:v>0.012</x:v>
      </x:c>
      <x:c r="U146" s="30" t="n">
        <x:f>XLOOKUP(F146,Assumptions!$A$4:$A$6,Assumptions!$F$4:$F$6)</x:f>
        <x:v>60</x:v>
      </x:c>
      <x:c r="V146" s="60" t="n">
        <x:f>I146*12</x:f>
        <x:v>3681.4800000000005</x:v>
      </x:c>
      <x:c r="W146" s="60" t="n">
        <x:f>H146*J146*(1-K146)*Q146</x:f>
        <x:v>12.093032000000003</x:v>
      </x:c>
      <x:c r="X146" s="60" t="n">
        <x:f>V146*R146</x:f>
        <x:v>55.22220000000001</x:v>
      </x:c>
      <x:c r="Y146" s="60" t="n">
        <x:f>V146*S146</x:f>
        <x:v>27.611100000000004</x:v>
      </x:c>
      <x:c r="Z146" s="60" t="n">
        <x:f>H146*J146*T146</x:f>
        <x:v>3.936</x:v>
      </x:c>
      <x:c r="AA146" s="60" t="n">
        <x:f>P146+W146+X146-Y146-Z146-U146</x:f>
        <x:v>-24.231868</x:v>
      </x:c>
      <x:c r="AB146" s="32" t="n">
        <x:f>IFERROR(AA146/(P146+W146+X146),0)</x:f>
        <x:v>-0.3599760006769344</x:v>
      </x:c>
      <x:c r="AC146" t="n">
        <x:f>IF(O146="High",0,IF(I146&gt;=1800,3,IF(I146&gt;=900,2,1))+IF(K146&gt;=0.9,2,IF(K146&gt;=0.75,1,0))+IF(J146&lt;=0.7,2,IF(J146&lt;=0.85,1,0))+IF(M146&gt;=8,1,0))</x:f>
        <x:v>5</x:v>
      </x:c>
      <x:c r="AD146" t="str">
        <x:f>IF(AND(O146&lt;&gt;"High",AC146&gt;=Assumptions!$B$10,AA146&gt;0),"Priority Growth",IF(AND(O146="Low",AA146&gt;0),"Maintain","Watch"))</x:f>
        <x:v>Watch</x:v>
      </x:c>
      <x:c r="AE146" s="60" t="n">
        <x:f>MAX(AA146,0)*N146</x:f>
        <x:v>0</x:v>
      </x:c>
      <x:c r="AF146" t="str">
        <x:f>IF(AND(AA146&gt;=Assumptions!$B$11,O146&lt;&gt;"High",OR(N146&gt;=Assumptions!$B$12,M146&lt;=6)),"High","Standard")</x:f>
        <x:v>Standard</x:v>
      </x:c>
    </x:row>
    <x:row r="147">
      <x:c r="A147" t="str">
        <x:f>'Raw_Data'!A147</x:f>
        <x:v>C00146</x:v>
      </x:c>
      <x:c r="B147" t="n">
        <x:f>'Raw_Data'!B147</x:f>
        <x:v>55</x:v>
      </x:c>
      <x:c r="C147" s="30" t="n">
        <x:f>'Raw_Data'!C147</x:f>
        <x:v>81238</x:v>
      </x:c>
      <x:c r="D147" t="n">
        <x:f>'Raw_Data'!D147</x:f>
        <x:v>712</x:v>
      </x:c>
      <x:c r="E147" t="n">
        <x:f>'Raw_Data'!E147</x:f>
        <x:v>48</x:v>
      </x:c>
      <x:c r="F147" t="str">
        <x:f>PROPER(TRIM('Raw_Data'!F147))</x:f>
        <x:v>Classic</x:v>
      </x:c>
      <x:c r="G147" t="str">
        <x:f>PROPER(TRIM('Raw_Data'!G147))</x:f>
        <x:v>Partner</x:v>
      </x:c>
      <x:c r="H147" s="60" t="n">
        <x:f>'Raw_Data'!H147</x:f>
        <x:v>7700</x:v>
      </x:c>
      <x:c r="I147" s="60" t="n">
        <x:f>'Raw_Data'!I147</x:f>
        <x:v>934.43</x:v>
      </x:c>
      <x:c r="J147" s="32" t="n">
        <x:f>'Raw_Data'!J147</x:f>
        <x:v>0.474</x:v>
      </x:c>
      <x:c r="K147" s="32" t="n">
        <x:f>'Raw_Data'!K147</x:f>
        <x:v>0.763</x:v>
      </x:c>
      <x:c r="L147" t="n">
        <x:f>'Raw_Data'!L147</x:f>
        <x:v>0</x:v>
      </x:c>
      <x:c r="M147" t="n">
        <x:f>IF('Raw_Data'!M147="",Assumptions!$B$15,'Raw_Data'!M147)</x:f>
        <x:v>7</x:v>
      </x:c>
      <x:c r="N147" s="32" t="n">
        <x:f>'Raw_Data'!N147</x:f>
        <x:v>0.092</x:v>
      </x:c>
      <x:c r="O147" t="str">
        <x:f>IF(OR(D147&lt;620,L147&gt;=2,J147&gt;0.9),"High",IF(OR(D147&lt;700,L147=1,J147&gt;0.75),"Medium","Low"))</x:f>
        <x:v>Low</x:v>
      </x:c>
      <x:c r="P147" s="30" t="n">
        <x:f>XLOOKUP(F147,Assumptions!$A$4:$A$6,Assumptions!$B$4:$B$6)</x:f>
        <x:v>0</x:v>
      </x:c>
      <x:c r="Q147" s="32" t="n">
        <x:f>XLOOKUP(F147,Assumptions!$A$4:$A$6,Assumptions!$C$4:$C$6)</x:f>
        <x:v>0.229</x:v>
      </x:c>
      <x:c r="R147" s="32" t="n">
        <x:f>XLOOKUP(F147,Assumptions!$A$4:$A$6,Assumptions!$D$4:$D$6)</x:f>
        <x:v>0.015</x:v>
      </x:c>
      <x:c r="S147" s="32" t="n">
        <x:f>XLOOKUP(F147,Assumptions!$A$4:$A$6,Assumptions!$E$4:$E$6)</x:f>
        <x:v>0.0075</x:v>
      </x:c>
      <x:c r="T147" s="32" t="n">
        <x:f>XLOOKUP(O147,Assumptions!$H$4:$H$6,Assumptions!$I$4:$I$6)</x:f>
        <x:v>0.0035</x:v>
      </x:c>
      <x:c r="U147" s="30" t="n">
        <x:f>XLOOKUP(F147,Assumptions!$A$4:$A$6,Assumptions!$F$4:$F$6)</x:f>
        <x:v>60</x:v>
      </x:c>
      <x:c r="V147" s="60" t="n">
        <x:f>I147*12</x:f>
        <x:v>11213.16</x:v>
      </x:c>
      <x:c r="W147" s="60" t="n">
        <x:f>H147*J147*(1-K147)*Q147</x:f>
        <x:v>198.0855954</x:v>
      </x:c>
      <x:c r="X147" s="60" t="n">
        <x:f>V147*R147</x:f>
        <x:v>168.1974</x:v>
      </x:c>
      <x:c r="Y147" s="60" t="n">
        <x:f>V147*S147</x:f>
        <x:v>84.0987</x:v>
      </x:c>
      <x:c r="Z147" s="60" t="n">
        <x:f>H147*J147*T147</x:f>
        <x:v>12.774299999999998</x:v>
      </x:c>
      <x:c r="AA147" s="60" t="n">
        <x:f>P147+W147+X147-Y147-Z147-U147</x:f>
        <x:v>209.4099954</x:v>
      </x:c>
      <x:c r="AB147" s="32" t="n">
        <x:f>IFERROR(AA147/(P147+W147+X147),0)</x:f>
        <x:v>0.5717163996961242</x:v>
      </x:c>
      <x:c r="AC147" t="n">
        <x:f>IF(O147="High",0,IF(I147&gt;=1800,3,IF(I147&gt;=900,2,1))+IF(K147&gt;=0.9,2,IF(K147&gt;=0.75,1,0))+IF(J147&lt;=0.7,2,IF(J147&lt;=0.85,1,0))+IF(M147&gt;=8,1,0))</x:f>
        <x:v>5</x:v>
      </x:c>
      <x:c r="AD147" t="str">
        <x:f>IF(AND(O147&lt;&gt;"High",AC147&gt;=Assumptions!$B$10,AA147&gt;0),"Priority Growth",IF(AND(O147="Low",AA147&gt;0),"Maintain","Watch"))</x:f>
        <x:v>Maintain</x:v>
      </x:c>
      <x:c r="AE147" s="60" t="n">
        <x:f>MAX(AA147,0)*N147</x:f>
        <x:v>19.265719576800002</x:v>
      </x:c>
      <x:c r="AF147" t="str">
        <x:f>IF(AND(AA147&gt;=Assumptions!$B$11,O147&lt;&gt;"High",OR(N147&gt;=Assumptions!$B$12,M147&lt;=6)),"High","Standard")</x:f>
        <x:v>Standard</x:v>
      </x:c>
    </x:row>
    <x:row r="148">
      <x:c r="A148" t="str">
        <x:f>'Raw_Data'!A148</x:f>
        <x:v>C00147</x:v>
      </x:c>
      <x:c r="B148" t="n">
        <x:f>'Raw_Data'!B148</x:f>
        <x:v>36</x:v>
      </x:c>
      <x:c r="C148" s="30" t="n">
        <x:f>'Raw_Data'!C148</x:f>
        <x:v>95760</x:v>
      </x:c>
      <x:c r="D148" t="n">
        <x:f>'Raw_Data'!D148</x:f>
        <x:v>665</x:v>
      </x:c>
      <x:c r="E148" t="n">
        <x:f>'Raw_Data'!E148</x:f>
        <x:v>72</x:v>
      </x:c>
      <x:c r="F148" t="str">
        <x:f>PROPER(TRIM('Raw_Data'!F148))</x:f>
        <x:v>Gold</x:v>
      </x:c>
      <x:c r="G148" t="str">
        <x:f>PROPER(TRIM('Raw_Data'!G148))</x:f>
        <x:v>Branch</x:v>
      </x:c>
      <x:c r="H148" s="60" t="n">
        <x:f>'Raw_Data'!H148</x:f>
        <x:v>13354</x:v>
      </x:c>
      <x:c r="I148" s="60" t="n">
        <x:f>'Raw_Data'!I148</x:f>
        <x:v>1817.16</x:v>
      </x:c>
      <x:c r="J148" s="32" t="n">
        <x:f>'Raw_Data'!J148</x:f>
        <x:v>0.422</x:v>
      </x:c>
      <x:c r="K148" s="32" t="n">
        <x:f>'Raw_Data'!K148</x:f>
        <x:v>0.792</x:v>
      </x:c>
      <x:c r="L148" t="n">
        <x:f>'Raw_Data'!L148</x:f>
        <x:v>0</x:v>
      </x:c>
      <x:c r="M148" t="n">
        <x:f>IF('Raw_Data'!M148="",Assumptions!$B$15,'Raw_Data'!M148)</x:f>
        <x:v>8</x:v>
      </x:c>
      <x:c r="N148" s="32" t="n">
        <x:f>'Raw_Data'!N148</x:f>
        <x:v>0.068</x:v>
      </x:c>
      <x:c r="O148" t="str">
        <x:f>IF(OR(D148&lt;620,L148&gt;=2,J148&gt;0.9),"High",IF(OR(D148&lt;700,L148=1,J148&gt;0.75),"Medium","Low"))</x:f>
        <x:v>Medium</x:v>
      </x:c>
      <x:c r="P148" s="30" t="n">
        <x:f>XLOOKUP(F148,Assumptions!$A$4:$A$6,Assumptions!$B$4:$B$6)</x:f>
        <x:v>95</x:v>
      </x:c>
      <x:c r="Q148" s="32" t="n">
        <x:f>XLOOKUP(F148,Assumptions!$A$4:$A$6,Assumptions!$C$4:$C$6)</x:f>
        <x:v>0.219</x:v>
      </x:c>
      <x:c r="R148" s="32" t="n">
        <x:f>XLOOKUP(F148,Assumptions!$A$4:$A$6,Assumptions!$D$4:$D$6)</x:f>
        <x:v>0.016</x:v>
      </x:c>
      <x:c r="S148" s="32" t="n">
        <x:f>XLOOKUP(F148,Assumptions!$A$4:$A$6,Assumptions!$E$4:$E$6)</x:f>
        <x:v>0.01</x:v>
      </x:c>
      <x:c r="T148" s="32" t="n">
        <x:f>XLOOKUP(O148,Assumptions!$H$4:$H$6,Assumptions!$I$4:$I$6)</x:f>
        <x:v>0.012</x:v>
      </x:c>
      <x:c r="U148" s="30" t="n">
        <x:f>XLOOKUP(F148,Assumptions!$A$4:$A$6,Assumptions!$F$4:$F$6)</x:f>
        <x:v>90</x:v>
      </x:c>
      <x:c r="V148" s="60" t="n">
        <x:f>I148*12</x:f>
        <x:v>21805.920000000002</x:v>
      </x:c>
      <x:c r="W148" s="60" t="n">
        <x:f>H148*J148*(1-K148)*Q148</x:f>
        <x:v>256.70319417599995</x:v>
      </x:c>
      <x:c r="X148" s="60" t="n">
        <x:f>V148*R148</x:f>
        <x:v>348.89472000000006</x:v>
      </x:c>
      <x:c r="Y148" s="60" t="n">
        <x:f>V148*S148</x:f>
        <x:v>218.05920000000003</x:v>
      </x:c>
      <x:c r="Z148" s="60" t="n">
        <x:f>H148*J148*T148</x:f>
        <x:v>67.624656</x:v>
      </x:c>
      <x:c r="AA148" s="60" t="n">
        <x:f>P148+W148+X148-Y148-Z148-U148</x:f>
        <x:v>324.91405817599997</x:v>
      </x:c>
      <x:c r="AB148" s="32" t="n">
        <x:f>IFERROR(AA148/(P148+W148+X148),0)</x:f>
        <x:v>0.46376680775326573</x:v>
      </x:c>
      <x:c r="AC148" t="n">
        <x:f>IF(O148="High",0,IF(I148&gt;=1800,3,IF(I148&gt;=900,2,1))+IF(K148&gt;=0.9,2,IF(K148&gt;=0.75,1,0))+IF(J148&lt;=0.7,2,IF(J148&lt;=0.85,1,0))+IF(M148&gt;=8,1,0))</x:f>
        <x:v>7</x:v>
      </x:c>
      <x:c r="AD148" t="str">
        <x:f>IF(AND(O148&lt;&gt;"High",AC148&gt;=Assumptions!$B$10,AA148&gt;0),"Priority Growth",IF(AND(O148="Low",AA148&gt;0),"Maintain","Watch"))</x:f>
        <x:v>Priority Growth</x:v>
      </x:c>
      <x:c r="AE148" s="60" t="n">
        <x:f>MAX(AA148,0)*N148</x:f>
        <x:v>22.094155955968</x:v>
      </x:c>
      <x:c r="AF148" t="str">
        <x:f>IF(AND(AA148&gt;=Assumptions!$B$11,O148&lt;&gt;"High",OR(N148&gt;=Assumptions!$B$12,M148&lt;=6)),"High","Standard")</x:f>
        <x:v>Standard</x:v>
      </x:c>
    </x:row>
    <x:row r="149">
      <x:c r="A149" t="str">
        <x:f>'Raw_Data'!A149</x:f>
        <x:v>C00148</x:v>
      </x:c>
      <x:c r="B149" t="n">
        <x:f>'Raw_Data'!B149</x:f>
        <x:v>68</x:v>
      </x:c>
      <x:c r="C149" s="30" t="n">
        <x:f>'Raw_Data'!C149</x:f>
        <x:v>157366</x:v>
      </x:c>
      <x:c r="D149" t="n">
        <x:f>'Raw_Data'!D149</x:f>
        <x:v>708</x:v>
      </x:c>
      <x:c r="E149" t="n">
        <x:f>'Raw_Data'!E149</x:f>
        <x:v>46</x:v>
      </x:c>
      <x:c r="F149" t="str">
        <x:f>PROPER(TRIM('Raw_Data'!F149))</x:f>
        <x:v>Platinum</x:v>
      </x:c>
      <x:c r="G149" t="str">
        <x:f>PROPER(TRIM('Raw_Data'!G149))</x:f>
        <x:v>Digital</x:v>
      </x:c>
      <x:c r="H149" s="60" t="n">
        <x:f>'Raw_Data'!H149</x:f>
        <x:v>34133</x:v>
      </x:c>
      <x:c r="I149" s="60" t="n">
        <x:f>'Raw_Data'!I149</x:f>
        <x:v>3726.04</x:v>
      </x:c>
      <x:c r="J149" s="32" t="n">
        <x:f>'Raw_Data'!J149</x:f>
        <x:v>0.338</x:v>
      </x:c>
      <x:c r="K149" s="32" t="n">
        <x:f>'Raw_Data'!K149</x:f>
        <x:v>0.843</x:v>
      </x:c>
      <x:c r="L149" t="n">
        <x:f>'Raw_Data'!L149</x:f>
        <x:v>0</x:v>
      </x:c>
      <x:c r="M149" t="n">
        <x:f>IF('Raw_Data'!M149="",Assumptions!$B$15,'Raw_Data'!M149)</x:f>
        <x:v>7</x:v>
      </x:c>
      <x:c r="N149" s="32" t="n">
        <x:f>'Raw_Data'!N149</x:f>
        <x:v>0.151</x:v>
      </x:c>
      <x:c r="O149" t="str">
        <x:f>IF(OR(D149&lt;620,L149&gt;=2,J149&gt;0.9),"High",IF(OR(D149&lt;700,L149=1,J149&gt;0.75),"Medium","Low"))</x:f>
        <x:v>Low</x:v>
      </x:c>
      <x:c r="P149" s="30" t="n">
        <x:f>XLOOKUP(F149,Assumptions!$A$4:$A$6,Assumptions!$B$4:$B$6)</x:f>
        <x:v>195</x:v>
      </x:c>
      <x:c r="Q149" s="32" t="n">
        <x:f>XLOOKUP(F149,Assumptions!$A$4:$A$6,Assumptions!$C$4:$C$6)</x:f>
        <x:v>0.199</x:v>
      </x:c>
      <x:c r="R149" s="32" t="n">
        <x:f>XLOOKUP(F149,Assumptions!$A$4:$A$6,Assumptions!$D$4:$D$6)</x:f>
        <x:v>0.017</x:v>
      </x:c>
      <x:c r="S149" s="32" t="n">
        <x:f>XLOOKUP(F149,Assumptions!$A$4:$A$6,Assumptions!$E$4:$E$6)</x:f>
        <x:v>0.013</x:v>
      </x:c>
      <x:c r="T149" s="32" t="n">
        <x:f>XLOOKUP(O149,Assumptions!$H$4:$H$6,Assumptions!$I$4:$I$6)</x:f>
        <x:v>0.0035</x:v>
      </x:c>
      <x:c r="U149" s="30" t="n">
        <x:f>XLOOKUP(F149,Assumptions!$A$4:$A$6,Assumptions!$F$4:$F$6)</x:f>
        <x:v>140</x:v>
      </x:c>
      <x:c r="V149" s="60" t="n">
        <x:f>I149*12</x:f>
        <x:v>44712.479999999996</x:v>
      </x:c>
      <x:c r="W149" s="60" t="n">
        <x:f>H149*J149*(1-K149)*Q149</x:f>
        <x:v>360.4490538220001</x:v>
      </x:c>
      <x:c r="X149" s="60" t="n">
        <x:f>V149*R149</x:f>
        <x:v>760.11216</x:v>
      </x:c>
      <x:c r="Y149" s="60" t="n">
        <x:f>V149*S149</x:f>
        <x:v>581.2622399999999</x:v>
      </x:c>
      <x:c r="Z149" s="60" t="n">
        <x:f>H149*J149*T149</x:f>
        <x:v>40.37933900000001</x:v>
      </x:c>
      <x:c r="AA149" s="60" t="n">
        <x:f>P149+W149+X149-Y149-Z149-U149</x:f>
        <x:v>553.9196348220003</x:v>
      </x:c>
      <x:c r="AB149" s="32" t="n">
        <x:f>IFERROR(AA149/(P149+W149+X149),0)</x:f>
        <x:v>0.4210519655050787</x:v>
      </x:c>
      <x:c r="AC149" t="n">
        <x:f>IF(O149="High",0,IF(I149&gt;=1800,3,IF(I149&gt;=900,2,1))+IF(K149&gt;=0.9,2,IF(K149&gt;=0.75,1,0))+IF(J149&lt;=0.7,2,IF(J149&lt;=0.85,1,0))+IF(M149&gt;=8,1,0))</x:f>
        <x:v>6</x:v>
      </x:c>
      <x:c r="AD149" t="str">
        <x:f>IF(AND(O149&lt;&gt;"High",AC149&gt;=Assumptions!$B$10,AA149&gt;0),"Priority Growth",IF(AND(O149="Low",AA149&gt;0),"Maintain","Watch"))</x:f>
        <x:v>Priority Growth</x:v>
      </x:c>
      <x:c r="AE149" s="60" t="n">
        <x:f>MAX(AA149,0)*N149</x:f>
        <x:v>83.64186485812203</x:v>
      </x:c>
      <x:c r="AF149" t="str">
        <x:f>IF(AND(AA149&gt;=Assumptions!$B$11,O149&lt;&gt;"High",OR(N149&gt;=Assumptions!$B$12,M149&lt;=6)),"High","Standard")</x:f>
        <x:v>High</x:v>
      </x:c>
    </x:row>
    <x:row r="150">
      <x:c r="A150" t="str">
        <x:f>'Raw_Data'!A150</x:f>
        <x:v>C00149</x:v>
      </x:c>
      <x:c r="B150" t="n">
        <x:f>'Raw_Data'!B150</x:f>
        <x:v>41</x:v>
      </x:c>
      <x:c r="C150" s="30" t="n">
        <x:f>'Raw_Data'!C150</x:f>
        <x:v>161396</x:v>
      </x:c>
      <x:c r="D150" t="n">
        <x:f>'Raw_Data'!D150</x:f>
        <x:v>678</x:v>
      </x:c>
      <x:c r="E150" t="n">
        <x:f>'Raw_Data'!E150</x:f>
        <x:v>20</x:v>
      </x:c>
      <x:c r="F150" t="str">
        <x:f>PROPER(TRIM('Raw_Data'!F150))</x:f>
        <x:v>Platinum</x:v>
      </x:c>
      <x:c r="G150" t="str">
        <x:f>PROPER(TRIM('Raw_Data'!G150))</x:f>
        <x:v>Digital</x:v>
      </x:c>
      <x:c r="H150" s="60" t="n">
        <x:f>'Raw_Data'!H150</x:f>
        <x:v>33833</x:v>
      </x:c>
      <x:c r="I150" s="60" t="n">
        <x:f>'Raw_Data'!I150</x:f>
        <x:v>3757.58</x:v>
      </x:c>
      <x:c r="J150" s="32" t="n">
        <x:f>'Raw_Data'!J150</x:f>
        <x:v>0.437</x:v>
      </x:c>
      <x:c r="K150" s="32" t="n">
        <x:f>'Raw_Data'!K150</x:f>
        <x:v>0.736</x:v>
      </x:c>
      <x:c r="L150" t="n">
        <x:f>'Raw_Data'!L150</x:f>
        <x:v>0</x:v>
      </x:c>
      <x:c r="M150" t="n">
        <x:f>IF('Raw_Data'!M150="",Assumptions!$B$15,'Raw_Data'!M150)</x:f>
        <x:v>5</x:v>
      </x:c>
      <x:c r="N150" s="32" t="n">
        <x:f>'Raw_Data'!N150</x:f>
        <x:v>0.221</x:v>
      </x:c>
      <x:c r="O150" t="str">
        <x:f>IF(OR(D150&lt;620,L150&gt;=2,J150&gt;0.9),"High",IF(OR(D150&lt;700,L150=1,J150&gt;0.75),"Medium","Low"))</x:f>
        <x:v>Medium</x:v>
      </x:c>
      <x:c r="P150" s="30" t="n">
        <x:f>XLOOKUP(F150,Assumptions!$A$4:$A$6,Assumptions!$B$4:$B$6)</x:f>
        <x:v>195</x:v>
      </x:c>
      <x:c r="Q150" s="32" t="n">
        <x:f>XLOOKUP(F150,Assumptions!$A$4:$A$6,Assumptions!$C$4:$C$6)</x:f>
        <x:v>0.199</x:v>
      </x:c>
      <x:c r="R150" s="32" t="n">
        <x:f>XLOOKUP(F150,Assumptions!$A$4:$A$6,Assumptions!$D$4:$D$6)</x:f>
        <x:v>0.017</x:v>
      </x:c>
      <x:c r="S150" s="32" t="n">
        <x:f>XLOOKUP(F150,Assumptions!$A$4:$A$6,Assumptions!$E$4:$E$6)</x:f>
        <x:v>0.013</x:v>
      </x:c>
      <x:c r="T150" s="32" t="n">
        <x:f>XLOOKUP(O150,Assumptions!$H$4:$H$6,Assumptions!$I$4:$I$6)</x:f>
        <x:v>0.012</x:v>
      </x:c>
      <x:c r="U150" s="30" t="n">
        <x:f>XLOOKUP(F150,Assumptions!$A$4:$A$6,Assumptions!$F$4:$F$6)</x:f>
        <x:v>140</x:v>
      </x:c>
      <x:c r="V150" s="60" t="n">
        <x:f>I150*12</x:f>
        <x:v>45090.96</x:v>
      </x:c>
      <x:c r="W150" s="60" t="n">
        <x:f>H150*J150*(1-K150)*Q150</x:f>
        <x:v>776.7458632560001</x:v>
      </x:c>
      <x:c r="X150" s="60" t="n">
        <x:f>V150*R150</x:f>
        <x:v>766.54632</x:v>
      </x:c>
      <x:c r="Y150" s="60" t="n">
        <x:f>V150*S150</x:f>
        <x:v>586.1824799999999</x:v>
      </x:c>
      <x:c r="Z150" s="60" t="n">
        <x:f>H150*J150*T150</x:f>
        <x:v>177.420252</x:v>
      </x:c>
      <x:c r="AA150" s="60" t="n">
        <x:f>P150+W150+X150-Y150-Z150-U150</x:f>
        <x:v>834.6894512560001</x:v>
      </x:c>
      <x:c r="AB150" s="32" t="n">
        <x:f>IFERROR(AA150/(P150+W150+X150),0)</x:f>
        <x:v>0.4801778776296059</x:v>
      </x:c>
      <x:c r="AC150" t="n">
        <x:f>IF(O150="High",0,IF(I150&gt;=1800,3,IF(I150&gt;=900,2,1))+IF(K150&gt;=0.9,2,IF(K150&gt;=0.75,1,0))+IF(J150&lt;=0.7,2,IF(J150&lt;=0.85,1,0))+IF(M150&gt;=8,1,0))</x:f>
        <x:v>5</x:v>
      </x:c>
      <x:c r="AD150" t="str">
        <x:f>IF(AND(O150&lt;&gt;"High",AC150&gt;=Assumptions!$B$10,AA150&gt;0),"Priority Growth",IF(AND(O150="Low",AA150&gt;0),"Maintain","Watch"))</x:f>
        <x:v>Watch</x:v>
      </x:c>
      <x:c r="AE150" s="60" t="n">
        <x:f>MAX(AA150,0)*N150</x:f>
        <x:v>184.46636872757603</x:v>
      </x:c>
      <x:c r="AF150" t="str">
        <x:f>IF(AND(AA150&gt;=Assumptions!$B$11,O150&lt;&gt;"High",OR(N150&gt;=Assumptions!$B$12,M150&lt;=6)),"High","Standard")</x:f>
        <x:v>High</x:v>
      </x:c>
    </x:row>
    <x:row r="151">
      <x:c r="A151" t="str">
        <x:f>'Raw_Data'!A151</x:f>
        <x:v>C00150</x:v>
      </x:c>
      <x:c r="B151" t="n">
        <x:f>'Raw_Data'!B151</x:f>
        <x:v>35</x:v>
      </x:c>
      <x:c r="C151" s="30" t="n">
        <x:f>'Raw_Data'!C151</x:f>
        <x:v>132996</x:v>
      </x:c>
      <x:c r="D151" t="n">
        <x:f>'Raw_Data'!D151</x:f>
        <x:v>636</x:v>
      </x:c>
      <x:c r="E151" t="n">
        <x:f>'Raw_Data'!E151</x:f>
        <x:v>56</x:v>
      </x:c>
      <x:c r="F151" t="str">
        <x:f>PROPER(TRIM('Raw_Data'!F151))</x:f>
        <x:v>Platinum</x:v>
      </x:c>
      <x:c r="G151" t="str">
        <x:f>PROPER(TRIM('Raw_Data'!G151))</x:f>
        <x:v>Direct Mail</x:v>
      </x:c>
      <x:c r="H151" s="60" t="n">
        <x:f>'Raw_Data'!H151</x:f>
        <x:v>25297</x:v>
      </x:c>
      <x:c r="I151" s="60" t="n">
        <x:f>'Raw_Data'!I151</x:f>
        <x:v>2856.6</x:v>
      </x:c>
      <x:c r="J151" s="32" t="n">
        <x:f>'Raw_Data'!J151</x:f>
        <x:v>0.637</x:v>
      </x:c>
      <x:c r="K151" s="32" t="n">
        <x:f>'Raw_Data'!K151</x:f>
        <x:v>0.673</x:v>
      </x:c>
      <x:c r="L151" t="n">
        <x:f>'Raw_Data'!L151</x:f>
        <x:v>0</x:v>
      </x:c>
      <x:c r="M151" t="n">
        <x:f>IF('Raw_Data'!M151="",Assumptions!$B$15,'Raw_Data'!M151)</x:f>
        <x:v>10</x:v>
      </x:c>
      <x:c r="N151" s="32" t="n">
        <x:f>'Raw_Data'!N151</x:f>
        <x:v>0.02</x:v>
      </x:c>
      <x:c r="O151" t="str">
        <x:f>IF(OR(D151&lt;620,L151&gt;=2,J151&gt;0.9),"High",IF(OR(D151&lt;700,L151=1,J151&gt;0.75),"Medium","Low"))</x:f>
        <x:v>Medium</x:v>
      </x:c>
      <x:c r="P151" s="30" t="n">
        <x:f>XLOOKUP(F151,Assumptions!$A$4:$A$6,Assumptions!$B$4:$B$6)</x:f>
        <x:v>195</x:v>
      </x:c>
      <x:c r="Q151" s="32" t="n">
        <x:f>XLOOKUP(F151,Assumptions!$A$4:$A$6,Assumptions!$C$4:$C$6)</x:f>
        <x:v>0.199</x:v>
      </x:c>
      <x:c r="R151" s="32" t="n">
        <x:f>XLOOKUP(F151,Assumptions!$A$4:$A$6,Assumptions!$D$4:$D$6)</x:f>
        <x:v>0.017</x:v>
      </x:c>
      <x:c r="S151" s="32" t="n">
        <x:f>XLOOKUP(F151,Assumptions!$A$4:$A$6,Assumptions!$E$4:$E$6)</x:f>
        <x:v>0.013</x:v>
      </x:c>
      <x:c r="T151" s="32" t="n">
        <x:f>XLOOKUP(O151,Assumptions!$H$4:$H$6,Assumptions!$I$4:$I$6)</x:f>
        <x:v>0.012</x:v>
      </x:c>
      <x:c r="U151" s="30" t="n">
        <x:f>XLOOKUP(F151,Assumptions!$A$4:$A$6,Assumptions!$F$4:$F$6)</x:f>
        <x:v>140</x:v>
      </x:c>
      <x:c r="V151" s="60" t="n">
        <x:f>I151*12</x:f>
        <x:v>34279.2</x:v>
      </x:c>
      <x:c r="W151" s="60" t="n">
        <x:f>H151*J151*(1-K151)*Q151</x:f>
        <x:v>1048.598620797</x:v>
      </x:c>
      <x:c r="X151" s="60" t="n">
        <x:f>V151*R151</x:f>
        <x:v>582.7464</x:v>
      </x:c>
      <x:c r="Y151" s="60" t="n">
        <x:f>V151*S151</x:f>
        <x:v>445.6295999999999</x:v>
      </x:c>
      <x:c r="Z151" s="60" t="n">
        <x:f>H151*J151*T151</x:f>
        <x:v>193.370268</x:v>
      </x:c>
      <x:c r="AA151" s="60" t="n">
        <x:f>P151+W151+X151-Y151-Z151-U151</x:f>
        <x:v>1047.345152797</x:v>
      </x:c>
      <x:c r="AB151" s="32" t="n">
        <x:f>IFERROR(AA151/(P151+W151+X151),0)</x:f>
        <x:v>0.5734651124900532</x:v>
      </x:c>
      <x:c r="AC151" t="n">
        <x:f>IF(O151="High",0,IF(I151&gt;=1800,3,IF(I151&gt;=900,2,1))+IF(K151&gt;=0.9,2,IF(K151&gt;=0.75,1,0))+IF(J151&lt;=0.7,2,IF(J151&lt;=0.85,1,0))+IF(M151&gt;=8,1,0))</x:f>
        <x:v>6</x:v>
      </x:c>
      <x:c r="AD151" t="str">
        <x:f>IF(AND(O151&lt;&gt;"High",AC151&gt;=Assumptions!$B$10,AA151&gt;0),"Priority Growth",IF(AND(O151="Low",AA151&gt;0),"Maintain","Watch"))</x:f>
        <x:v>Priority Growth</x:v>
      </x:c>
      <x:c r="AE151" s="60" t="n">
        <x:f>MAX(AA151,0)*N151</x:f>
        <x:v>20.946903055940002</x:v>
      </x:c>
      <x:c r="AF151" t="str">
        <x:f>IF(AND(AA151&gt;=Assumptions!$B$11,O151&lt;&gt;"High",OR(N151&gt;=Assumptions!$B$12,M151&lt;=6)),"High","Standard")</x:f>
        <x:v>Standard</x:v>
      </x:c>
    </x:row>
    <x:row r="152">
      <x:c r="A152" t="str">
        <x:f>'Raw_Data'!A152</x:f>
        <x:v>C00151</x:v>
      </x:c>
      <x:c r="B152" t="n">
        <x:f>'Raw_Data'!B152</x:f>
        <x:v>46</x:v>
      </x:c>
      <x:c r="C152" s="30" t="n">
        <x:f>'Raw_Data'!C152</x:f>
        <x:v>131062</x:v>
      </x:c>
      <x:c r="D152" t="n">
        <x:f>'Raw_Data'!D152</x:f>
        <x:v>825</x:v>
      </x:c>
      <x:c r="E152" t="n">
        <x:f>'Raw_Data'!E152</x:f>
        <x:v>67</x:v>
      </x:c>
      <x:c r="F152" t="str">
        <x:f>PROPER(TRIM('Raw_Data'!F152))</x:f>
        <x:v>Platinum</x:v>
      </x:c>
      <x:c r="G152" t="str">
        <x:f>PROPER(TRIM('Raw_Data'!G152))</x:f>
        <x:v>Partner</x:v>
      </x:c>
      <x:c r="H152" s="60" t="n">
        <x:f>'Raw_Data'!H152</x:f>
        <x:v>29697</x:v>
      </x:c>
      <x:c r="I152" s="60" t="n">
        <x:f>'Raw_Data'!I152</x:f>
        <x:v>3698.3</x:v>
      </x:c>
      <x:c r="J152" s="32" t="n">
        <x:f>'Raw_Data'!J152</x:f>
        <x:v>0.222</x:v>
      </x:c>
      <x:c r="K152" s="32" t="n">
        <x:f>'Raw_Data'!K152</x:f>
        <x:v>0.983</x:v>
      </x:c>
      <x:c r="L152" t="n">
        <x:f>'Raw_Data'!L152</x:f>
        <x:v>0</x:v>
      </x:c>
      <x:c r="M152" t="n">
        <x:f>IF('Raw_Data'!M152="",Assumptions!$B$15,'Raw_Data'!M152)</x:f>
        <x:v>8</x:v>
      </x:c>
      <x:c r="N152" s="32" t="n">
        <x:f>'Raw_Data'!N152</x:f>
        <x:v>0.024</x:v>
      </x:c>
      <x:c r="O152" t="str">
        <x:f>IF(OR(D152&lt;620,L152&gt;=2,J152&gt;0.9),"High",IF(OR(D152&lt;700,L152=1,J152&gt;0.75),"Medium","Low"))</x:f>
        <x:v>Low</x:v>
      </x:c>
      <x:c r="P152" s="30" t="n">
        <x:f>XLOOKUP(F152,Assumptions!$A$4:$A$6,Assumptions!$B$4:$B$6)</x:f>
        <x:v>195</x:v>
      </x:c>
      <x:c r="Q152" s="32" t="n">
        <x:f>XLOOKUP(F152,Assumptions!$A$4:$A$6,Assumptions!$C$4:$C$6)</x:f>
        <x:v>0.199</x:v>
      </x:c>
      <x:c r="R152" s="32" t="n">
        <x:f>XLOOKUP(F152,Assumptions!$A$4:$A$6,Assumptions!$D$4:$D$6)</x:f>
        <x:v>0.017</x:v>
      </x:c>
      <x:c r="S152" s="32" t="n">
        <x:f>XLOOKUP(F152,Assumptions!$A$4:$A$6,Assumptions!$E$4:$E$6)</x:f>
        <x:v>0.013</x:v>
      </x:c>
      <x:c r="T152" s="32" t="n">
        <x:f>XLOOKUP(O152,Assumptions!$H$4:$H$6,Assumptions!$I$4:$I$6)</x:f>
        <x:v>0.0035</x:v>
      </x:c>
      <x:c r="U152" s="30" t="n">
        <x:f>XLOOKUP(F152,Assumptions!$A$4:$A$6,Assumptions!$F$4:$F$6)</x:f>
        <x:v>140</x:v>
      </x:c>
      <x:c r="V152" s="60" t="n">
        <x:f>I152*12</x:f>
        <x:v>44379.600000000006</x:v>
      </x:c>
      <x:c r="W152" s="60" t="n">
        <x:f>H152*J152*(1-K152)*Q152</x:f>
        <x:v>22.303219122000023</x:v>
      </x:c>
      <x:c r="X152" s="60" t="n">
        <x:f>V152*R152</x:f>
        <x:v>754.4532000000002</x:v>
      </x:c>
      <x:c r="Y152" s="60" t="n">
        <x:f>V152*S152</x:f>
        <x:v>576.9348</x:v>
      </x:c>
      <x:c r="Z152" s="60" t="n">
        <x:f>H152*J152*T152</x:f>
        <x:v>23.074569</x:v>
      </x:c>
      <x:c r="AA152" s="60" t="n">
        <x:f>P152+W152+X152-Y152-Z152-U152</x:f>
        <x:v>231.74705012200013</x:v>
      </x:c>
      <x:c r="AB152" s="32" t="n">
        <x:f>IFERROR(AA152/(P152+W152+X152),0)</x:f>
        <x:v>0.23848265425546442</x:v>
      </x:c>
      <x:c r="AC152" t="n">
        <x:f>IF(O152="High",0,IF(I152&gt;=1800,3,IF(I152&gt;=900,2,1))+IF(K152&gt;=0.9,2,IF(K152&gt;=0.75,1,0))+IF(J152&lt;=0.7,2,IF(J152&lt;=0.85,1,0))+IF(M152&gt;=8,1,0))</x:f>
        <x:v>8</x:v>
      </x:c>
      <x:c r="AD152" t="str">
        <x:f>IF(AND(O152&lt;&gt;"High",AC152&gt;=Assumptions!$B$10,AA152&gt;0),"Priority Growth",IF(AND(O152="Low",AA152&gt;0),"Maintain","Watch"))</x:f>
        <x:v>Priority Growth</x:v>
      </x:c>
      <x:c r="AE152" s="60" t="n">
        <x:f>MAX(AA152,0)*N152</x:f>
        <x:v>5.561929202928003</x:v>
      </x:c>
      <x:c r="AF152" t="str">
        <x:f>IF(AND(AA152&gt;=Assumptions!$B$11,O152&lt;&gt;"High",OR(N152&gt;=Assumptions!$B$12,M152&lt;=6)),"High","Standard")</x:f>
        <x:v>Standard</x:v>
      </x:c>
    </x:row>
    <x:row r="153">
      <x:c r="A153" t="str">
        <x:f>'Raw_Data'!A153</x:f>
        <x:v>C00152</x:v>
      </x:c>
      <x:c r="B153" t="n">
        <x:f>'Raw_Data'!B153</x:f>
        <x:v>41</x:v>
      </x:c>
      <x:c r="C153" s="30" t="n">
        <x:f>'Raw_Data'!C153</x:f>
        <x:v>58540</x:v>
      </x:c>
      <x:c r="D153" t="n">
        <x:f>'Raw_Data'!D153</x:f>
        <x:v>666</x:v>
      </x:c>
      <x:c r="E153" t="n">
        <x:f>'Raw_Data'!E153</x:f>
        <x:v>50</x:v>
      </x:c>
      <x:c r="F153" t="str">
        <x:f>PROPER(TRIM('Raw_Data'!F153))</x:f>
        <x:v>Classic</x:v>
      </x:c>
      <x:c r="G153" t="str">
        <x:f>PROPER(TRIM('Raw_Data'!G153))</x:f>
        <x:v>Branch</x:v>
      </x:c>
      <x:c r="H153" s="60" t="n">
        <x:f>'Raw_Data'!H153</x:f>
        <x:v>7350</x:v>
      </x:c>
      <x:c r="I153" s="60" t="n">
        <x:f>'Raw_Data'!I153</x:f>
        <x:v>1425.5</x:v>
      </x:c>
      <x:c r="J153" s="32" t="n">
        <x:f>'Raw_Data'!J153</x:f>
        <x:v>0.541</x:v>
      </x:c>
      <x:c r="K153" s="32" t="n">
        <x:f>'Raw_Data'!K153</x:f>
        <x:v>0.652</x:v>
      </x:c>
      <x:c r="L153" t="n">
        <x:f>'Raw_Data'!L153</x:f>
        <x:v>0</x:v>
      </x:c>
      <x:c r="M153" t="n">
        <x:f>IF('Raw_Data'!M153="",Assumptions!$B$15,'Raw_Data'!M153)</x:f>
        <x:v>9</x:v>
      </x:c>
      <x:c r="N153" s="32" t="n">
        <x:f>'Raw_Data'!N153</x:f>
        <x:v>0.02</x:v>
      </x:c>
      <x:c r="O153" t="str">
        <x:f>IF(OR(D153&lt;620,L153&gt;=2,J153&gt;0.9),"High",IF(OR(D153&lt;700,L153=1,J153&gt;0.75),"Medium","Low"))</x:f>
        <x:v>Medium</x:v>
      </x:c>
      <x:c r="P153" s="30" t="n">
        <x:f>XLOOKUP(F153,Assumptions!$A$4:$A$6,Assumptions!$B$4:$B$6)</x:f>
        <x:v>0</x:v>
      </x:c>
      <x:c r="Q153" s="32" t="n">
        <x:f>XLOOKUP(F153,Assumptions!$A$4:$A$6,Assumptions!$C$4:$C$6)</x:f>
        <x:v>0.229</x:v>
      </x:c>
      <x:c r="R153" s="32" t="n">
        <x:f>XLOOKUP(F153,Assumptions!$A$4:$A$6,Assumptions!$D$4:$D$6)</x:f>
        <x:v>0.015</x:v>
      </x:c>
      <x:c r="S153" s="32" t="n">
        <x:f>XLOOKUP(F153,Assumptions!$A$4:$A$6,Assumptions!$E$4:$E$6)</x:f>
        <x:v>0.0075</x:v>
      </x:c>
      <x:c r="T153" s="32" t="n">
        <x:f>XLOOKUP(O153,Assumptions!$H$4:$H$6,Assumptions!$I$4:$I$6)</x:f>
        <x:v>0.012</x:v>
      </x:c>
      <x:c r="U153" s="30" t="n">
        <x:f>XLOOKUP(F153,Assumptions!$A$4:$A$6,Assumptions!$F$4:$F$6)</x:f>
        <x:v>60</x:v>
      </x:c>
      <x:c r="V153" s="60" t="n">
        <x:f>I153*12</x:f>
        <x:v>17106</x:v>
      </x:c>
      <x:c r="W153" s="60" t="n">
        <x:f>H153*J153*(1-K153)*Q153</x:f>
        <x:v>316.88328420000005</x:v>
      </x:c>
      <x:c r="X153" s="60" t="n">
        <x:f>V153*R153</x:f>
        <x:v>256.59</x:v>
      </x:c>
      <x:c r="Y153" s="60" t="n">
        <x:f>V153*S153</x:f>
        <x:v>128.295</x:v>
      </x:c>
      <x:c r="Z153" s="60" t="n">
        <x:f>H153*J153*T153</x:f>
        <x:v>47.71620000000001</x:v>
      </x:c>
      <x:c r="AA153" s="60" t="n">
        <x:f>P153+W153+X153-Y153-Z153-U153</x:f>
        <x:v>337.4620842000001</x:v>
      </x:c>
      <x:c r="AB153" s="32" t="n">
        <x:f>IFERROR(AA153/(P153+W153+X153),0)</x:f>
        <x:v>0.5884530169016722</x:v>
      </x:c>
      <x:c r="AC153" t="n">
        <x:f>IF(O153="High",0,IF(I153&gt;=1800,3,IF(I153&gt;=900,2,1))+IF(K153&gt;=0.9,2,IF(K153&gt;=0.75,1,0))+IF(J153&lt;=0.7,2,IF(J153&lt;=0.85,1,0))+IF(M153&gt;=8,1,0))</x:f>
        <x:v>5</x:v>
      </x:c>
      <x:c r="AD153" t="str">
        <x:f>IF(AND(O153&lt;&gt;"High",AC153&gt;=Assumptions!$B$10,AA153&gt;0),"Priority Growth",IF(AND(O153="Low",AA153&gt;0),"Maintain","Watch"))</x:f>
        <x:v>Watch</x:v>
      </x:c>
      <x:c r="AE153" s="60" t="n">
        <x:f>MAX(AA153,0)*N153</x:f>
        <x:v>6.749241684000002</x:v>
      </x:c>
      <x:c r="AF153" t="str">
        <x:f>IF(AND(AA153&gt;=Assumptions!$B$11,O153&lt;&gt;"High",OR(N153&gt;=Assumptions!$B$12,M153&lt;=6)),"High","Standard")</x:f>
        <x:v>Standard</x:v>
      </x:c>
    </x:row>
    <x:row r="154">
      <x:c r="A154" t="str">
        <x:f>'Raw_Data'!A154</x:f>
        <x:v>C00153</x:v>
      </x:c>
      <x:c r="B154" t="n">
        <x:f>'Raw_Data'!B154</x:f>
        <x:v>58</x:v>
      </x:c>
      <x:c r="C154" s="30" t="n">
        <x:f>'Raw_Data'!C154</x:f>
        <x:v>143275</x:v>
      </x:c>
      <x:c r="D154" t="n">
        <x:f>'Raw_Data'!D154</x:f>
        <x:v>674</x:v>
      </x:c>
      <x:c r="E154" t="n">
        <x:f>'Raw_Data'!E154</x:f>
        <x:v>62</x:v>
      </x:c>
      <x:c r="F154" t="str">
        <x:f>PROPER(TRIM('Raw_Data'!F154))</x:f>
        <x:v>Platinum</x:v>
      </x:c>
      <x:c r="G154" t="str">
        <x:f>PROPER(TRIM('Raw_Data'!G154))</x:f>
        <x:v>Partner</x:v>
      </x:c>
      <x:c r="H154" s="60" t="n">
        <x:f>'Raw_Data'!H154</x:f>
        <x:v>30905</x:v>
      </x:c>
      <x:c r="I154" s="60" t="n">
        <x:f>'Raw_Data'!I154</x:f>
        <x:v>3189.41</x:v>
      </x:c>
      <x:c r="J154" s="32" t="n">
        <x:f>'Raw_Data'!J154</x:f>
        <x:v>0.355</x:v>
      </x:c>
      <x:c r="K154" s="32" t="n">
        <x:f>'Raw_Data'!K154</x:f>
        <x:v>0.613</x:v>
      </x:c>
      <x:c r="L154" t="n">
        <x:f>'Raw_Data'!L154</x:f>
        <x:v>0</x:v>
      </x:c>
      <x:c r="M154" t="n">
        <x:f>IF('Raw_Data'!M154="",Assumptions!$B$15,'Raw_Data'!M154)</x:f>
        <x:v>8</x:v>
      </x:c>
      <x:c r="N154" s="32" t="n">
        <x:f>'Raw_Data'!N154</x:f>
        <x:v>0.052</x:v>
      </x:c>
      <x:c r="O154" t="str">
        <x:f>IF(OR(D154&lt;620,L154&gt;=2,J154&gt;0.9),"High",IF(OR(D154&lt;700,L154=1,J154&gt;0.75),"Medium","Low"))</x:f>
        <x:v>Medium</x:v>
      </x:c>
      <x:c r="P154" s="30" t="n">
        <x:f>XLOOKUP(F154,Assumptions!$A$4:$A$6,Assumptions!$B$4:$B$6)</x:f>
        <x:v>195</x:v>
      </x:c>
      <x:c r="Q154" s="32" t="n">
        <x:f>XLOOKUP(F154,Assumptions!$A$4:$A$6,Assumptions!$C$4:$C$6)</x:f>
        <x:v>0.199</x:v>
      </x:c>
      <x:c r="R154" s="32" t="n">
        <x:f>XLOOKUP(F154,Assumptions!$A$4:$A$6,Assumptions!$D$4:$D$6)</x:f>
        <x:v>0.017</x:v>
      </x:c>
      <x:c r="S154" s="32" t="n">
        <x:f>XLOOKUP(F154,Assumptions!$A$4:$A$6,Assumptions!$E$4:$E$6)</x:f>
        <x:v>0.013</x:v>
      </x:c>
      <x:c r="T154" s="32" t="n">
        <x:f>XLOOKUP(O154,Assumptions!$H$4:$H$6,Assumptions!$I$4:$I$6)</x:f>
        <x:v>0.012</x:v>
      </x:c>
      <x:c r="U154" s="30" t="n">
        <x:f>XLOOKUP(F154,Assumptions!$A$4:$A$6,Assumptions!$F$4:$F$6)</x:f>
        <x:v>140</x:v>
      </x:c>
      <x:c r="V154" s="60" t="n">
        <x:f>I154*12</x:f>
        <x:v>38272.92</x:v>
      </x:c>
      <x:c r="W154" s="60" t="n">
        <x:f>H154*J154*(1-K154)*Q154</x:f>
        <x:v>844.930801575</x:v>
      </x:c>
      <x:c r="X154" s="60" t="n">
        <x:f>V154*R154</x:f>
        <x:v>650.63964</x:v>
      </x:c>
      <x:c r="Y154" s="60" t="n">
        <x:f>V154*S154</x:f>
        <x:v>497.54795999999993</x:v>
      </x:c>
      <x:c r="Z154" s="60" t="n">
        <x:f>H154*J154*T154</x:f>
        <x:v>131.6553</x:v>
      </x:c>
      <x:c r="AA154" s="60" t="n">
        <x:f>P154+W154+X154-Y154-Z154-U154</x:f>
        <x:v>921.3671815750004</x:v>
      </x:c>
      <x:c r="AB154" s="32" t="n">
        <x:f>IFERROR(AA154/(P154+W154+X154),0)</x:f>
        <x:v>0.5450037211798282</x:v>
      </x:c>
      <x:c r="AC154" t="n">
        <x:f>IF(O154="High",0,IF(I154&gt;=1800,3,IF(I154&gt;=900,2,1))+IF(K154&gt;=0.9,2,IF(K154&gt;=0.75,1,0))+IF(J154&lt;=0.7,2,IF(J154&lt;=0.85,1,0))+IF(M154&gt;=8,1,0))</x:f>
        <x:v>6</x:v>
      </x:c>
      <x:c r="AD154" t="str">
        <x:f>IF(AND(O154&lt;&gt;"High",AC154&gt;=Assumptions!$B$10,AA154&gt;0),"Priority Growth",IF(AND(O154="Low",AA154&gt;0),"Maintain","Watch"))</x:f>
        <x:v>Priority Growth</x:v>
      </x:c>
      <x:c r="AE154" s="60" t="n">
        <x:f>MAX(AA154,0)*N154</x:f>
        <x:v>47.911093441900015</x:v>
      </x:c>
      <x:c r="AF154" t="str">
        <x:f>IF(AND(AA154&gt;=Assumptions!$B$11,O154&lt;&gt;"High",OR(N154&gt;=Assumptions!$B$12,M154&lt;=6)),"High","Standard")</x:f>
        <x:v>Standard</x:v>
      </x:c>
    </x:row>
    <x:row r="155">
      <x:c r="A155" t="str">
        <x:f>'Raw_Data'!A155</x:f>
        <x:v>C00154</x:v>
      </x:c>
      <x:c r="B155" t="n">
        <x:f>'Raw_Data'!B155</x:f>
        <x:v>40</x:v>
      </x:c>
      <x:c r="C155" s="30" t="n">
        <x:f>'Raw_Data'!C155</x:f>
        <x:v>76360</x:v>
      </x:c>
      <x:c r="D155" t="n">
        <x:f>'Raw_Data'!D155</x:f>
        <x:v>773</x:v>
      </x:c>
      <x:c r="E155" t="n">
        <x:f>'Raw_Data'!E155</x:f>
        <x:v>44</x:v>
      </x:c>
      <x:c r="F155" t="str">
        <x:f>PROPER(TRIM('Raw_Data'!F155))</x:f>
        <x:v>Platinum</x:v>
      </x:c>
      <x:c r="G155" t="str">
        <x:f>PROPER(TRIM('Raw_Data'!G155))</x:f>
        <x:v>Digital</x:v>
      </x:c>
      <x:c r="H155" s="60" t="n">
        <x:f>'Raw_Data'!H155</x:f>
        <x:v>21953</x:v>
      </x:c>
      <x:c r="I155" s="60" t="n">
        <x:f>'Raw_Data'!I155</x:f>
        <x:v>2596.79</x:v>
      </x:c>
      <x:c r="J155" s="32" t="n">
        <x:f>'Raw_Data'!J155</x:f>
        <x:v>0.33</x:v>
      </x:c>
      <x:c r="K155" s="32" t="n">
        <x:f>'Raw_Data'!K155</x:f>
        <x:v>0.928</x:v>
      </x:c>
      <x:c r="L155" t="n">
        <x:f>'Raw_Data'!L155</x:f>
        <x:v>0</x:v>
      </x:c>
      <x:c r="M155" t="n">
        <x:f>IF('Raw_Data'!M155="",Assumptions!$B$15,'Raw_Data'!M155)</x:f>
        <x:v>6</x:v>
      </x:c>
      <x:c r="N155" s="32" t="n">
        <x:f>'Raw_Data'!N155</x:f>
        <x:v>0.198</x:v>
      </x:c>
      <x:c r="O155" t="str">
        <x:f>IF(OR(D155&lt;620,L155&gt;=2,J155&gt;0.9),"High",IF(OR(D155&lt;700,L155=1,J155&gt;0.75),"Medium","Low"))</x:f>
        <x:v>Low</x:v>
      </x:c>
      <x:c r="P155" s="30" t="n">
        <x:f>XLOOKUP(F155,Assumptions!$A$4:$A$6,Assumptions!$B$4:$B$6)</x:f>
        <x:v>195</x:v>
      </x:c>
      <x:c r="Q155" s="32" t="n">
        <x:f>XLOOKUP(F155,Assumptions!$A$4:$A$6,Assumptions!$C$4:$C$6)</x:f>
        <x:v>0.199</x:v>
      </x:c>
      <x:c r="R155" s="32" t="n">
        <x:f>XLOOKUP(F155,Assumptions!$A$4:$A$6,Assumptions!$D$4:$D$6)</x:f>
        <x:v>0.017</x:v>
      </x:c>
      <x:c r="S155" s="32" t="n">
        <x:f>XLOOKUP(F155,Assumptions!$A$4:$A$6,Assumptions!$E$4:$E$6)</x:f>
        <x:v>0.013</x:v>
      </x:c>
      <x:c r="T155" s="32" t="n">
        <x:f>XLOOKUP(O155,Assumptions!$H$4:$H$6,Assumptions!$I$4:$I$6)</x:f>
        <x:v>0.0035</x:v>
      </x:c>
      <x:c r="U155" s="30" t="n">
        <x:f>XLOOKUP(F155,Assumptions!$A$4:$A$6,Assumptions!$F$4:$F$6)</x:f>
        <x:v>140</x:v>
      </x:c>
      <x:c r="V155" s="60" t="n">
        <x:f>I155*12</x:f>
        <x:v>31161.48</x:v>
      </x:c>
      <x:c r="W155" s="60" t="n">
        <x:f>H155*J155*(1-K155)*Q155</x:f>
        <x:v>103.79905271999995</x:v>
      </x:c>
      <x:c r="X155" s="60" t="n">
        <x:f>V155*R155</x:f>
        <x:v>529.74516</x:v>
      </x:c>
      <x:c r="Y155" s="60" t="n">
        <x:f>V155*S155</x:f>
        <x:v>405.09923999999995</x:v>
      </x:c>
      <x:c r="Z155" s="60" t="n">
        <x:f>H155*J155*T155</x:f>
        <x:v>25.355715000000004</x:v>
      </x:c>
      <x:c r="AA155" s="60" t="n">
        <x:f>P155+W155+X155-Y155-Z155-U155</x:f>
        <x:v>258.0892577200001</x:v>
      </x:c>
      <x:c r="AB155" s="32" t="n">
        <x:f>IFERROR(AA155/(P155+W155+X155),0)</x:f>
        <x:v>0.3114972668419559</x:v>
      </x:c>
      <x:c r="AC155" t="n">
        <x:f>IF(O155="High",0,IF(I155&gt;=1800,3,IF(I155&gt;=900,2,1))+IF(K155&gt;=0.9,2,IF(K155&gt;=0.75,1,0))+IF(J155&lt;=0.7,2,IF(J155&lt;=0.85,1,0))+IF(M155&gt;=8,1,0))</x:f>
        <x:v>7</x:v>
      </x:c>
      <x:c r="AD155" t="str">
        <x:f>IF(AND(O155&lt;&gt;"High",AC155&gt;=Assumptions!$B$10,AA155&gt;0),"Priority Growth",IF(AND(O155="Low",AA155&gt;0),"Maintain","Watch"))</x:f>
        <x:v>Priority Growth</x:v>
      </x:c>
      <x:c r="AE155" s="60" t="n">
        <x:f>MAX(AA155,0)*N155</x:f>
        <x:v>51.10167302856002</x:v>
      </x:c>
      <x:c r="AF155" t="str">
        <x:f>IF(AND(AA155&gt;=Assumptions!$B$11,O155&lt;&gt;"High",OR(N155&gt;=Assumptions!$B$12,M155&lt;=6)),"High","Standard")</x:f>
        <x:v>Standard</x:v>
      </x:c>
    </x:row>
    <x:row r="156">
      <x:c r="A156" t="str">
        <x:f>'Raw_Data'!A156</x:f>
        <x:v>C00155</x:v>
      </x:c>
      <x:c r="B156" t="n">
        <x:f>'Raw_Data'!B156</x:f>
        <x:v>25</x:v>
      </x:c>
      <x:c r="C156" s="30" t="n">
        <x:f>'Raw_Data'!C156</x:f>
        <x:v>41012</x:v>
      </x:c>
      <x:c r="D156" t="n">
        <x:f>'Raw_Data'!D156</x:f>
        <x:v>559</x:v>
      </x:c>
      <x:c r="E156" t="n">
        <x:f>'Raw_Data'!E156</x:f>
        <x:v>48</x:v>
      </x:c>
      <x:c r="F156" t="str">
        <x:f>PROPER(TRIM('Raw_Data'!F156))</x:f>
        <x:v>Classic</x:v>
      </x:c>
      <x:c r="G156" t="str">
        <x:f>PROPER(TRIM('Raw_Data'!G156))</x:f>
        <x:v>Partner</x:v>
      </x:c>
      <x:c r="H156" s="60" t="n">
        <x:f>'Raw_Data'!H156</x:f>
        <x:v>1000</x:v>
      </x:c>
      <x:c r="I156" s="60" t="n">
        <x:f>'Raw_Data'!I156</x:f>
        <x:v>477.22</x:v>
      </x:c>
      <x:c r="J156" s="32" t="n">
        <x:f>'Raw_Data'!J156</x:f>
        <x:v>0.683</x:v>
      </x:c>
      <x:c r="K156" s="32" t="n">
        <x:f>'Raw_Data'!K156</x:f>
        <x:v>0.6</x:v>
      </x:c>
      <x:c r="L156" t="n">
        <x:f>'Raw_Data'!L156</x:f>
        <x:v>0</x:v>
      </x:c>
      <x:c r="M156" t="n">
        <x:f>IF('Raw_Data'!M156="",Assumptions!$B$15,'Raw_Data'!M156)</x:f>
        <x:v>6</x:v>
      </x:c>
      <x:c r="N156" s="32" t="n">
        <x:f>'Raw_Data'!N156</x:f>
        <x:v>0.11</x:v>
      </x:c>
      <x:c r="O156" t="str">
        <x:f>IF(OR(D156&lt;620,L156&gt;=2,J156&gt;0.9),"High",IF(OR(D156&lt;700,L156=1,J156&gt;0.75),"Medium","Low"))</x:f>
        <x:v>High</x:v>
      </x:c>
      <x:c r="P156" s="30" t="n">
        <x:f>XLOOKUP(F156,Assumptions!$A$4:$A$6,Assumptions!$B$4:$B$6)</x:f>
        <x:v>0</x:v>
      </x:c>
      <x:c r="Q156" s="32" t="n">
        <x:f>XLOOKUP(F156,Assumptions!$A$4:$A$6,Assumptions!$C$4:$C$6)</x:f>
        <x:v>0.229</x:v>
      </x:c>
      <x:c r="R156" s="32" t="n">
        <x:f>XLOOKUP(F156,Assumptions!$A$4:$A$6,Assumptions!$D$4:$D$6)</x:f>
        <x:v>0.015</x:v>
      </x:c>
      <x:c r="S156" s="32" t="n">
        <x:f>XLOOKUP(F156,Assumptions!$A$4:$A$6,Assumptions!$E$4:$E$6)</x:f>
        <x:v>0.0075</x:v>
      </x:c>
      <x:c r="T156" s="32" t="n">
        <x:f>XLOOKUP(O156,Assumptions!$H$4:$H$6,Assumptions!$I$4:$I$6)</x:f>
        <x:v>0.045</x:v>
      </x:c>
      <x:c r="U156" s="30" t="n">
        <x:f>XLOOKUP(F156,Assumptions!$A$4:$A$6,Assumptions!$F$4:$F$6)</x:f>
        <x:v>60</x:v>
      </x:c>
      <x:c r="V156" s="60" t="n">
        <x:f>I156*12</x:f>
        <x:v>5726.64</x:v>
      </x:c>
      <x:c r="W156" s="60" t="n">
        <x:f>H156*J156*(1-K156)*Q156</x:f>
        <x:v>62.5628</x:v>
      </x:c>
      <x:c r="X156" s="60" t="n">
        <x:f>V156*R156</x:f>
        <x:v>85.8996</x:v>
      </x:c>
      <x:c r="Y156" s="60" t="n">
        <x:f>V156*S156</x:f>
        <x:v>42.9498</x:v>
      </x:c>
      <x:c r="Z156" s="60" t="n">
        <x:f>H156*J156*T156</x:f>
        <x:v>30.735</x:v>
      </x:c>
      <x:c r="AA156" s="60" t="n">
        <x:f>P156+W156+X156-Y156-Z156-U156</x:f>
        <x:v>14.777599999999993</x:v>
      </x:c>
      <x:c r="AB156" s="32" t="n">
        <x:f>IFERROR(AA156/(P156+W156+X156),0)</x:f>
        <x:v>0.09953766071409322</x:v>
      </x:c>
      <x:c r="AC156" t="n">
        <x:f>IF(O156="High",0,IF(I156&gt;=1800,3,IF(I156&gt;=900,2,1))+IF(K156&gt;=0.9,2,IF(K156&gt;=0.75,1,0))+IF(J156&lt;=0.7,2,IF(J156&lt;=0.85,1,0))+IF(M156&gt;=8,1,0))</x:f>
        <x:v>0</x:v>
      </x:c>
      <x:c r="AD156" t="str">
        <x:f>IF(AND(O156&lt;&gt;"High",AC156&gt;=Assumptions!$B$10,AA156&gt;0),"Priority Growth",IF(AND(O156="Low",AA156&gt;0),"Maintain","Watch"))</x:f>
        <x:v>Watch</x:v>
      </x:c>
      <x:c r="AE156" s="60" t="n">
        <x:f>MAX(AA156,0)*N156</x:f>
        <x:v>1.6255359999999992</x:v>
      </x:c>
      <x:c r="AF156" t="str">
        <x:f>IF(AND(AA156&gt;=Assumptions!$B$11,O156&lt;&gt;"High",OR(N156&gt;=Assumptions!$B$12,M156&lt;=6)),"High","Standard")</x:f>
        <x:v>Standard</x:v>
      </x:c>
    </x:row>
    <x:row r="157">
      <x:c r="A157" t="str">
        <x:f>'Raw_Data'!A157</x:f>
        <x:v>C00156</x:v>
      </x:c>
      <x:c r="B157" t="n">
        <x:f>'Raw_Data'!B157</x:f>
        <x:v>63</x:v>
      </x:c>
      <x:c r="C157" s="30" t="n">
        <x:f>'Raw_Data'!C157</x:f>
        <x:v>69038</x:v>
      </x:c>
      <x:c r="D157" t="n">
        <x:f>'Raw_Data'!D157</x:f>
        <x:v>606</x:v>
      </x:c>
      <x:c r="E157" t="n">
        <x:f>'Raw_Data'!E157</x:f>
        <x:v>78</x:v>
      </x:c>
      <x:c r="F157" t="str">
        <x:f>PROPER(TRIM('Raw_Data'!F157))</x:f>
        <x:v>Classic</x:v>
      </x:c>
      <x:c r="G157" t="str">
        <x:f>PROPER(TRIM('Raw_Data'!G157))</x:f>
        <x:v>Direct Mail</x:v>
      </x:c>
      <x:c r="H157" s="60" t="n">
        <x:f>'Raw_Data'!H157</x:f>
        <x:v>5438</x:v>
      </x:c>
      <x:c r="I157" s="60" t="n">
        <x:f>'Raw_Data'!I157</x:f>
        <x:v>551.37</x:v>
      </x:c>
      <x:c r="J157" s="32" t="n">
        <x:f>'Raw_Data'!J157</x:f>
        <x:v>0.543</x:v>
      </x:c>
      <x:c r="K157" s="32" t="n">
        <x:f>'Raw_Data'!K157</x:f>
        <x:v>0.61</x:v>
      </x:c>
      <x:c r="L157" t="n">
        <x:f>'Raw_Data'!L157</x:f>
        <x:v>0</x:v>
      </x:c>
      <x:c r="M157" t="n">
        <x:f>IF('Raw_Data'!M157="",Assumptions!$B$15,'Raw_Data'!M157)</x:f>
        <x:v>5</x:v>
      </x:c>
      <x:c r="N157" s="32" t="n">
        <x:f>'Raw_Data'!N157</x:f>
        <x:v>0.155</x:v>
      </x:c>
      <x:c r="O157" t="str">
        <x:f>IF(OR(D157&lt;620,L157&gt;=2,J157&gt;0.9),"High",IF(OR(D157&lt;700,L157=1,J157&gt;0.75),"Medium","Low"))</x:f>
        <x:v>High</x:v>
      </x:c>
      <x:c r="P157" s="30" t="n">
        <x:f>XLOOKUP(F157,Assumptions!$A$4:$A$6,Assumptions!$B$4:$B$6)</x:f>
        <x:v>0</x:v>
      </x:c>
      <x:c r="Q157" s="32" t="n">
        <x:f>XLOOKUP(F157,Assumptions!$A$4:$A$6,Assumptions!$C$4:$C$6)</x:f>
        <x:v>0.229</x:v>
      </x:c>
      <x:c r="R157" s="32" t="n">
        <x:f>XLOOKUP(F157,Assumptions!$A$4:$A$6,Assumptions!$D$4:$D$6)</x:f>
        <x:v>0.015</x:v>
      </x:c>
      <x:c r="S157" s="32" t="n">
        <x:f>XLOOKUP(F157,Assumptions!$A$4:$A$6,Assumptions!$E$4:$E$6)</x:f>
        <x:v>0.0075</x:v>
      </x:c>
      <x:c r="T157" s="32" t="n">
        <x:f>XLOOKUP(O157,Assumptions!$H$4:$H$6,Assumptions!$I$4:$I$6)</x:f>
        <x:v>0.045</x:v>
      </x:c>
      <x:c r="U157" s="30" t="n">
        <x:f>XLOOKUP(F157,Assumptions!$A$4:$A$6,Assumptions!$F$4:$F$6)</x:f>
        <x:v>60</x:v>
      </x:c>
      <x:c r="V157" s="60" t="n">
        <x:f>I157*12</x:f>
        <x:v>6616.4400000000005</x:v>
      </x:c>
      <x:c r="W157" s="60" t="n">
        <x:f>H157*J157*(1-K157)*Q157</x:f>
        <x:v>263.71760454</x:v>
      </x:c>
      <x:c r="X157" s="60" t="n">
        <x:f>V157*R157</x:f>
        <x:v>99.2466</x:v>
      </x:c>
      <x:c r="Y157" s="60" t="n">
        <x:f>V157*S157</x:f>
        <x:v>49.6233</x:v>
      </x:c>
      <x:c r="Z157" s="60" t="n">
        <x:f>H157*J157*T157</x:f>
        <x:v>132.87753</x:v>
      </x:c>
      <x:c r="AA157" s="60" t="n">
        <x:f>P157+W157+X157-Y157-Z157-U157</x:f>
        <x:v>120.46337453999999</x:v>
      </x:c>
      <x:c r="AB157" s="32" t="n">
        <x:f>IFERROR(AA157/(P157+W157+X157),0)</x:f>
        <x:v>0.33188775375981866</x:v>
      </x:c>
      <x:c r="AC157" t="n">
        <x:f>IF(O157="High",0,IF(I157&gt;=1800,3,IF(I157&gt;=900,2,1))+IF(K157&gt;=0.9,2,IF(K157&gt;=0.75,1,0))+IF(J157&lt;=0.7,2,IF(J157&lt;=0.85,1,0))+IF(M157&gt;=8,1,0))</x:f>
        <x:v>0</x:v>
      </x:c>
      <x:c r="AD157" t="str">
        <x:f>IF(AND(O157&lt;&gt;"High",AC157&gt;=Assumptions!$B$10,AA157&gt;0),"Priority Growth",IF(AND(O157="Low",AA157&gt;0),"Maintain","Watch"))</x:f>
        <x:v>Watch</x:v>
      </x:c>
      <x:c r="AE157" s="60" t="n">
        <x:f>MAX(AA157,0)*N157</x:f>
        <x:v>18.6718230537</x:v>
      </x:c>
      <x:c r="AF157" t="str">
        <x:f>IF(AND(AA157&gt;=Assumptions!$B$11,O157&lt;&gt;"High",OR(N157&gt;=Assumptions!$B$12,M157&lt;=6)),"High","Standard")</x:f>
        <x:v>Standard</x:v>
      </x:c>
    </x:row>
    <x:row r="158">
      <x:c r="A158" t="str">
        <x:f>'Raw_Data'!A158</x:f>
        <x:v>C00157</x:v>
      </x:c>
      <x:c r="B158" t="n">
        <x:f>'Raw_Data'!B158</x:f>
        <x:v>37</x:v>
      </x:c>
      <x:c r="C158" s="30" t="n">
        <x:f>'Raw_Data'!C158</x:f>
        <x:v>45527</x:v>
      </x:c>
      <x:c r="D158" t="n">
        <x:f>'Raw_Data'!D158</x:f>
        <x:v>630</x:v>
      </x:c>
      <x:c r="E158" t="n">
        <x:f>'Raw_Data'!E158</x:f>
        <x:v>43</x:v>
      </x:c>
      <x:c r="F158" t="str">
        <x:f>PROPER(TRIM('Raw_Data'!F158))</x:f>
        <x:v>Classic</x:v>
      </x:c>
      <x:c r="G158" t="str">
        <x:f>PROPER(TRIM('Raw_Data'!G158))</x:f>
        <x:v>Digital</x:v>
      </x:c>
      <x:c r="H158" s="60" t="n">
        <x:f>'Raw_Data'!H158</x:f>
        <x:v>2895</x:v>
      </x:c>
      <x:c r="I158" s="60" t="n">
        <x:f>'Raw_Data'!I158</x:f>
        <x:v>638.96</x:v>
      </x:c>
      <x:c r="J158" s="32" t="n">
        <x:f>'Raw_Data'!J158</x:f>
        <x:v>0.356</x:v>
      </x:c>
      <x:c r="K158" s="32" t="n">
        <x:f>'Raw_Data'!K158</x:f>
        <x:v>0.538</x:v>
      </x:c>
      <x:c r="L158" t="n">
        <x:f>'Raw_Data'!L158</x:f>
        <x:v>2</x:v>
      </x:c>
      <x:c r="M158" t="n">
        <x:f>IF('Raw_Data'!M158="",Assumptions!$B$15,'Raw_Data'!M158)</x:f>
        <x:v>9</x:v>
      </x:c>
      <x:c r="N158" s="32" t="n">
        <x:f>'Raw_Data'!N158</x:f>
        <x:v>0.02</x:v>
      </x:c>
      <x:c r="O158" t="str">
        <x:f>IF(OR(D158&lt;620,L158&gt;=2,J158&gt;0.9),"High",IF(OR(D158&lt;700,L158=1,J158&gt;0.75),"Medium","Low"))</x:f>
        <x:v>High</x:v>
      </x:c>
      <x:c r="P158" s="30" t="n">
        <x:f>XLOOKUP(F158,Assumptions!$A$4:$A$6,Assumptions!$B$4:$B$6)</x:f>
        <x:v>0</x:v>
      </x:c>
      <x:c r="Q158" s="32" t="n">
        <x:f>XLOOKUP(F158,Assumptions!$A$4:$A$6,Assumptions!$C$4:$C$6)</x:f>
        <x:v>0.229</x:v>
      </x:c>
      <x:c r="R158" s="32" t="n">
        <x:f>XLOOKUP(F158,Assumptions!$A$4:$A$6,Assumptions!$D$4:$D$6)</x:f>
        <x:v>0.015</x:v>
      </x:c>
      <x:c r="S158" s="32" t="n">
        <x:f>XLOOKUP(F158,Assumptions!$A$4:$A$6,Assumptions!$E$4:$E$6)</x:f>
        <x:v>0.0075</x:v>
      </x:c>
      <x:c r="T158" s="32" t="n">
        <x:f>XLOOKUP(O158,Assumptions!$H$4:$H$6,Assumptions!$I$4:$I$6)</x:f>
        <x:v>0.045</x:v>
      </x:c>
      <x:c r="U158" s="30" t="n">
        <x:f>XLOOKUP(F158,Assumptions!$A$4:$A$6,Assumptions!$F$4:$F$6)</x:f>
        <x:v>60</x:v>
      </x:c>
      <x:c r="V158" s="60" t="n">
        <x:f>I158*12</x:f>
        <x:v>7667.52</x:v>
      </x:c>
      <x:c r="W158" s="60" t="n">
        <x:f>H158*J158*(1-K158)*Q158</x:f>
        <x:v>109.03753475999999</x:v>
      </x:c>
      <x:c r="X158" s="60" t="n">
        <x:f>V158*R158</x:f>
        <x:v>115.0128</x:v>
      </x:c>
      <x:c r="Y158" s="60" t="n">
        <x:f>V158*S158</x:f>
        <x:v>57.5064</x:v>
      </x:c>
      <x:c r="Z158" s="60" t="n">
        <x:f>H158*J158*T158</x:f>
        <x:v>46.3779</x:v>
      </x:c>
      <x:c r="AA158" s="60" t="n">
        <x:f>P158+W158+X158-Y158-Z158-U158</x:f>
        <x:v>60.16603476000002</x:v>
      </x:c>
      <x:c r="AB158" s="32" t="n">
        <x:f>IFERROR(AA158/(P158+W158+X158),0)</x:f>
        <x:v>0.26853802661999654</x:v>
      </x:c>
      <x:c r="AC158" t="n">
        <x:f>IF(O158="High",0,IF(I158&gt;=1800,3,IF(I158&gt;=900,2,1))+IF(K158&gt;=0.9,2,IF(K158&gt;=0.75,1,0))+IF(J158&lt;=0.7,2,IF(J158&lt;=0.85,1,0))+IF(M158&gt;=8,1,0))</x:f>
        <x:v>0</x:v>
      </x:c>
      <x:c r="AD158" t="str">
        <x:f>IF(AND(O158&lt;&gt;"High",AC158&gt;=Assumptions!$B$10,AA158&gt;0),"Priority Growth",IF(AND(O158="Low",AA158&gt;0),"Maintain","Watch"))</x:f>
        <x:v>Watch</x:v>
      </x:c>
      <x:c r="AE158" s="60" t="n">
        <x:f>MAX(AA158,0)*N158</x:f>
        <x:v>1.2033206952000004</x:v>
      </x:c>
      <x:c r="AF158" t="str">
        <x:f>IF(AND(AA158&gt;=Assumptions!$B$11,O158&lt;&gt;"High",OR(N158&gt;=Assumptions!$B$12,M158&lt;=6)),"High","Standard")</x:f>
        <x:v>Standard</x:v>
      </x:c>
    </x:row>
    <x:row r="159">
      <x:c r="A159" t="str">
        <x:f>'Raw_Data'!A159</x:f>
        <x:v>C00158</x:v>
      </x:c>
      <x:c r="B159" t="n">
        <x:f>'Raw_Data'!B159</x:f>
        <x:v>60</x:v>
      </x:c>
      <x:c r="C159" s="30" t="n">
        <x:f>'Raw_Data'!C159</x:f>
        <x:v>167913</x:v>
      </x:c>
      <x:c r="D159" t="n">
        <x:f>'Raw_Data'!D159</x:f>
        <x:v>670</x:v>
      </x:c>
      <x:c r="E159" t="n">
        <x:f>'Raw_Data'!E159</x:f>
        <x:v>8</x:v>
      </x:c>
      <x:c r="F159" t="str">
        <x:f>PROPER(TRIM('Raw_Data'!F159))</x:f>
        <x:v>Platinum</x:v>
      </x:c>
      <x:c r="G159" t="str">
        <x:f>PROPER(TRIM('Raw_Data'!G159))</x:f>
        <x:v>Direct Mail</x:v>
      </x:c>
      <x:c r="H159" s="60" t="n">
        <x:f>'Raw_Data'!H159</x:f>
        <x:v>37175</x:v>
      </x:c>
      <x:c r="I159" s="60" t="n">
        <x:f>'Raw_Data'!I159</x:f>
        <x:v>4368.11</x:v>
      </x:c>
      <x:c r="J159" s="32" t="n">
        <x:f>'Raw_Data'!J159</x:f>
        <x:v>0.455</x:v>
      </x:c>
      <x:c r="K159" s="32" t="n">
        <x:f>'Raw_Data'!K159</x:f>
        <x:v>0.759</x:v>
      </x:c>
      <x:c r="L159" t="n">
        <x:f>'Raw_Data'!L159</x:f>
        <x:v>0</x:v>
      </x:c>
      <x:c r="M159" t="n">
        <x:f>IF('Raw_Data'!M159="",Assumptions!$B$15,'Raw_Data'!M159)</x:f>
        <x:v>7</x:v>
      </x:c>
      <x:c r="N159" s="32" t="n">
        <x:f>'Raw_Data'!N159</x:f>
        <x:v>0.171</x:v>
      </x:c>
      <x:c r="O159" t="str">
        <x:f>IF(OR(D159&lt;620,L159&gt;=2,J159&gt;0.9),"High",IF(OR(D159&lt;700,L159=1,J159&gt;0.75),"Medium","Low"))</x:f>
        <x:v>Medium</x:v>
      </x:c>
      <x:c r="P159" s="30" t="n">
        <x:f>XLOOKUP(F159,Assumptions!$A$4:$A$6,Assumptions!$B$4:$B$6)</x:f>
        <x:v>195</x:v>
      </x:c>
      <x:c r="Q159" s="32" t="n">
        <x:f>XLOOKUP(F159,Assumptions!$A$4:$A$6,Assumptions!$C$4:$C$6)</x:f>
        <x:v>0.199</x:v>
      </x:c>
      <x:c r="R159" s="32" t="n">
        <x:f>XLOOKUP(F159,Assumptions!$A$4:$A$6,Assumptions!$D$4:$D$6)</x:f>
        <x:v>0.017</x:v>
      </x:c>
      <x:c r="S159" s="32" t="n">
        <x:f>XLOOKUP(F159,Assumptions!$A$4:$A$6,Assumptions!$E$4:$E$6)</x:f>
        <x:v>0.013</x:v>
      </x:c>
      <x:c r="T159" s="32" t="n">
        <x:f>XLOOKUP(O159,Assumptions!$H$4:$H$6,Assumptions!$I$4:$I$6)</x:f>
        <x:v>0.012</x:v>
      </x:c>
      <x:c r="U159" s="30" t="n">
        <x:f>XLOOKUP(F159,Assumptions!$A$4:$A$6,Assumptions!$F$4:$F$6)</x:f>
        <x:v>140</x:v>
      </x:c>
      <x:c r="V159" s="60" t="n">
        <x:f>I159*12</x:f>
        <x:v>52417.31999999999</x:v>
      </x:c>
      <x:c r="W159" s="60" t="n">
        <x:f>H159*J159*(1-K159)*Q159</x:f>
        <x:v>811.208500375</x:v>
      </x:c>
      <x:c r="X159" s="60" t="n">
        <x:f>V159*R159</x:f>
        <x:v>891.09444</x:v>
      </x:c>
      <x:c r="Y159" s="60" t="n">
        <x:f>V159*S159</x:f>
        <x:v>681.4251599999999</x:v>
      </x:c>
      <x:c r="Z159" s="60" t="n">
        <x:f>H159*J159*T159</x:f>
        <x:v>202.9755</x:v>
      </x:c>
      <x:c r="AA159" s="60" t="n">
        <x:f>P159+W159+X159-Y159-Z159-U159</x:f>
        <x:v>872.9022803749999</x:v>
      </x:c>
      <x:c r="AB159" s="32" t="n">
        <x:f>IFERROR(AA159/(P159+W159+X159),0)</x:f>
        <x:v>0.4600753320934988</x:v>
      </x:c>
      <x:c r="AC159" t="n">
        <x:f>IF(O159="High",0,IF(I159&gt;=1800,3,IF(I159&gt;=900,2,1))+IF(K159&gt;=0.9,2,IF(K159&gt;=0.75,1,0))+IF(J159&lt;=0.7,2,IF(J159&lt;=0.85,1,0))+IF(M159&gt;=8,1,0))</x:f>
        <x:v>6</x:v>
      </x:c>
      <x:c r="AD159" t="str">
        <x:f>IF(AND(O159&lt;&gt;"High",AC159&gt;=Assumptions!$B$10,AA159&gt;0),"Priority Growth",IF(AND(O159="Low",AA159&gt;0),"Maintain","Watch"))</x:f>
        <x:v>Priority Growth</x:v>
      </x:c>
      <x:c r="AE159" s="60" t="n">
        <x:f>MAX(AA159,0)*N159</x:f>
        <x:v>149.266289944125</x:v>
      </x:c>
      <x:c r="AF159" t="str">
        <x:f>IF(AND(AA159&gt;=Assumptions!$B$11,O159&lt;&gt;"High",OR(N159&gt;=Assumptions!$B$12,M159&lt;=6)),"High","Standard")</x:f>
        <x:v>High</x:v>
      </x:c>
    </x:row>
    <x:row r="160">
      <x:c r="A160" t="str">
        <x:f>'Raw_Data'!A160</x:f>
        <x:v>C00159</x:v>
      </x:c>
      <x:c r="B160" t="n">
        <x:f>'Raw_Data'!B160</x:f>
        <x:v>51</x:v>
      </x:c>
      <x:c r="C160" s="30" t="n">
        <x:f>'Raw_Data'!C160</x:f>
        <x:v>74995</x:v>
      </x:c>
      <x:c r="D160" t="n">
        <x:f>'Raw_Data'!D160</x:f>
        <x:v>673</x:v>
      </x:c>
      <x:c r="E160" t="n">
        <x:f>'Raw_Data'!E160</x:f>
        <x:v>26</x:v>
      </x:c>
      <x:c r="F160" t="str">
        <x:f>PROPER(TRIM('Raw_Data'!F160))</x:f>
        <x:v>Gold</x:v>
      </x:c>
      <x:c r="G160" t="str">
        <x:f>PROPER(TRIM('Raw_Data'!G160))</x:f>
        <x:v>Direct Mail</x:v>
      </x:c>
      <x:c r="H160" s="60" t="n">
        <x:f>'Raw_Data'!H160</x:f>
        <x:v>12463</x:v>
      </x:c>
      <x:c r="I160" s="60" t="n">
        <x:f>'Raw_Data'!I160</x:f>
        <x:v>1446.68</x:v>
      </x:c>
      <x:c r="J160" s="32" t="n">
        <x:f>'Raw_Data'!J160</x:f>
        <x:v>0.434</x:v>
      </x:c>
      <x:c r="K160" s="32" t="n">
        <x:f>'Raw_Data'!K160</x:f>
        <x:v>0.598</x:v>
      </x:c>
      <x:c r="L160" t="n">
        <x:f>'Raw_Data'!L160</x:f>
        <x:v>0</x:v>
      </x:c>
      <x:c r="M160" t="n">
        <x:f>IF('Raw_Data'!M160="",Assumptions!$B$15,'Raw_Data'!M160)</x:f>
        <x:v>4</x:v>
      </x:c>
      <x:c r="N160" s="32" t="n">
        <x:f>'Raw_Data'!N160</x:f>
        <x:v>0.268</x:v>
      </x:c>
      <x:c r="O160" t="str">
        <x:f>IF(OR(D160&lt;620,L160&gt;=2,J160&gt;0.9),"High",IF(OR(D160&lt;700,L160=1,J160&gt;0.75),"Medium","Low"))</x:f>
        <x:v>Medium</x:v>
      </x:c>
      <x:c r="P160" s="30" t="n">
        <x:f>XLOOKUP(F160,Assumptions!$A$4:$A$6,Assumptions!$B$4:$B$6)</x:f>
        <x:v>95</x:v>
      </x:c>
      <x:c r="Q160" s="32" t="n">
        <x:f>XLOOKUP(F160,Assumptions!$A$4:$A$6,Assumptions!$C$4:$C$6)</x:f>
        <x:v>0.219</x:v>
      </x:c>
      <x:c r="R160" s="32" t="n">
        <x:f>XLOOKUP(F160,Assumptions!$A$4:$A$6,Assumptions!$D$4:$D$6)</x:f>
        <x:v>0.016</x:v>
      </x:c>
      <x:c r="S160" s="32" t="n">
        <x:f>XLOOKUP(F160,Assumptions!$A$4:$A$6,Assumptions!$E$4:$E$6)</x:f>
        <x:v>0.01</x:v>
      </x:c>
      <x:c r="T160" s="32" t="n">
        <x:f>XLOOKUP(O160,Assumptions!$H$4:$H$6,Assumptions!$I$4:$I$6)</x:f>
        <x:v>0.012</x:v>
      </x:c>
      <x:c r="U160" s="30" t="n">
        <x:f>XLOOKUP(F160,Assumptions!$A$4:$A$6,Assumptions!$F$4:$F$6)</x:f>
        <x:v>90</x:v>
      </x:c>
      <x:c r="V160" s="60" t="n">
        <x:f>I160*12</x:f>
        <x:v>17360.16</x:v>
      </x:c>
      <x:c r="W160" s="60" t="n">
        <x:f>H160*J160*(1-K160)*Q160</x:f>
        <x:v>476.1924357960001</x:v>
      </x:c>
      <x:c r="X160" s="60" t="n">
        <x:f>V160*R160</x:f>
        <x:v>277.76256</x:v>
      </x:c>
      <x:c r="Y160" s="60" t="n">
        <x:f>V160*S160</x:f>
        <x:v>173.6016</x:v>
      </x:c>
      <x:c r="Z160" s="60" t="n">
        <x:f>H160*J160*T160</x:f>
        <x:v>64.907304</x:v>
      </x:c>
      <x:c r="AA160" s="60" t="n">
        <x:f>P160+W160+X160-Y160-Z160-U160</x:f>
        <x:v>520.4460917960002</x:v>
      </x:c>
      <x:c r="AB160" s="32" t="n">
        <x:f>IFERROR(AA160/(P160+W160+X160),0)</x:f>
        <x:v>0.6130432053209343</x:v>
      </x:c>
      <x:c r="AC160" t="n">
        <x:f>IF(O160="High",0,IF(I160&gt;=1800,3,IF(I160&gt;=900,2,1))+IF(K160&gt;=0.9,2,IF(K160&gt;=0.75,1,0))+IF(J160&lt;=0.7,2,IF(J160&lt;=0.85,1,0))+IF(M160&gt;=8,1,0))</x:f>
        <x:v>4</x:v>
      </x:c>
      <x:c r="AD160" t="str">
        <x:f>IF(AND(O160&lt;&gt;"High",AC160&gt;=Assumptions!$B$10,AA160&gt;0),"Priority Growth",IF(AND(O160="Low",AA160&gt;0),"Maintain","Watch"))</x:f>
        <x:v>Watch</x:v>
      </x:c>
      <x:c r="AE160" s="60" t="n">
        <x:f>MAX(AA160,0)*N160</x:f>
        <x:v>139.47955260132807</x:v>
      </x:c>
      <x:c r="AF160" t="str">
        <x:f>IF(AND(AA160&gt;=Assumptions!$B$11,O160&lt;&gt;"High",OR(N160&gt;=Assumptions!$B$12,M160&lt;=6)),"High","Standard")</x:f>
        <x:v>High</x:v>
      </x:c>
    </x:row>
    <x:row r="161">
      <x:c r="A161" t="str">
        <x:f>'Raw_Data'!A161</x:f>
        <x:v>C00160</x:v>
      </x:c>
      <x:c r="B161" t="n">
        <x:f>'Raw_Data'!B161</x:f>
        <x:v>48</x:v>
      </x:c>
      <x:c r="C161" s="30" t="n">
        <x:f>'Raw_Data'!C161</x:f>
        <x:v>73246</x:v>
      </x:c>
      <x:c r="D161" t="n">
        <x:f>'Raw_Data'!D161</x:f>
        <x:v>617</x:v>
      </x:c>
      <x:c r="E161" t="n">
        <x:f>'Raw_Data'!E161</x:f>
        <x:v>17</x:v>
      </x:c>
      <x:c r="F161" t="str">
        <x:f>PROPER(TRIM('Raw_Data'!F161))</x:f>
        <x:v>Classic</x:v>
      </x:c>
      <x:c r="G161" t="str">
        <x:f>PROPER(TRIM('Raw_Data'!G161))</x:f>
        <x:v>Digital</x:v>
      </x:c>
      <x:c r="H161" s="60" t="n">
        <x:f>'Raw_Data'!H161</x:f>
        <x:v>5701</x:v>
      </x:c>
      <x:c r="I161" s="60" t="n">
        <x:f>'Raw_Data'!I161</x:f>
        <x:v>917.06</x:v>
      </x:c>
      <x:c r="J161" s="32" t="n">
        <x:f>'Raw_Data'!J161</x:f>
        <x:v>0.657</x:v>
      </x:c>
      <x:c r="K161" s="32" t="n">
        <x:f>'Raw_Data'!K161</x:f>
        <x:v>0.849</x:v>
      </x:c>
      <x:c r="L161" t="n">
        <x:f>'Raw_Data'!L161</x:f>
        <x:v>0</x:v>
      </x:c>
      <x:c r="M161" t="n">
        <x:f>IF('Raw_Data'!M161="",Assumptions!$B$15,'Raw_Data'!M161)</x:f>
        <x:v>6</x:v>
      </x:c>
      <x:c r="N161" s="32" t="n">
        <x:f>'Raw_Data'!N161</x:f>
        <x:v>0.138</x:v>
      </x:c>
      <x:c r="O161" t="str">
        <x:f>IF(OR(D161&lt;620,L161&gt;=2,J161&gt;0.9),"High",IF(OR(D161&lt;700,L161=1,J161&gt;0.75),"Medium","Low"))</x:f>
        <x:v>High</x:v>
      </x:c>
      <x:c r="P161" s="30" t="n">
        <x:f>XLOOKUP(F161,Assumptions!$A$4:$A$6,Assumptions!$B$4:$B$6)</x:f>
        <x:v>0</x:v>
      </x:c>
      <x:c r="Q161" s="32" t="n">
        <x:f>XLOOKUP(F161,Assumptions!$A$4:$A$6,Assumptions!$C$4:$C$6)</x:f>
        <x:v>0.229</x:v>
      </x:c>
      <x:c r="R161" s="32" t="n">
        <x:f>XLOOKUP(F161,Assumptions!$A$4:$A$6,Assumptions!$D$4:$D$6)</x:f>
        <x:v>0.015</x:v>
      </x:c>
      <x:c r="S161" s="32" t="n">
        <x:f>XLOOKUP(F161,Assumptions!$A$4:$A$6,Assumptions!$E$4:$E$6)</x:f>
        <x:v>0.0075</x:v>
      </x:c>
      <x:c r="T161" s="32" t="n">
        <x:f>XLOOKUP(O161,Assumptions!$H$4:$H$6,Assumptions!$I$4:$I$6)</x:f>
        <x:v>0.045</x:v>
      </x:c>
      <x:c r="U161" s="30" t="n">
        <x:f>XLOOKUP(F161,Assumptions!$A$4:$A$6,Assumptions!$F$4:$F$6)</x:f>
        <x:v>60</x:v>
      </x:c>
      <x:c r="V161" s="60" t="n">
        <x:f>I161*12</x:f>
        <x:v>11004.72</x:v>
      </x:c>
      <x:c r="W161" s="60" t="n">
        <x:f>H161*J161*(1-K161)*Q161</x:f>
        <x:v>129.51761550300003</x:v>
      </x:c>
      <x:c r="X161" s="60" t="n">
        <x:f>V161*R161</x:f>
        <x:v>165.0708</x:v>
      </x:c>
      <x:c r="Y161" s="60" t="n">
        <x:f>V161*S161</x:f>
        <x:v>82.5354</x:v>
      </x:c>
      <x:c r="Z161" s="60" t="n">
        <x:f>H161*J161*T161</x:f>
        <x:v>168.55006500000002</x:v>
      </x:c>
      <x:c r="AA161" s="60" t="n">
        <x:f>P161+W161+X161-Y161-Z161-U161</x:f>
        <x:v>-16.497049496999978</x:v>
      </x:c>
      <x:c r="AB161" s="32" t="n">
        <x:f>IFERROR(AA161/(P161+W161+X161),0)</x:f>
        <x:v>-0.056000333444313516</x:v>
      </x:c>
      <x:c r="AC161" t="n">
        <x:f>IF(O161="High",0,IF(I161&gt;=1800,3,IF(I161&gt;=900,2,1))+IF(K161&gt;=0.9,2,IF(K161&gt;=0.75,1,0))+IF(J161&lt;=0.7,2,IF(J161&lt;=0.85,1,0))+IF(M161&gt;=8,1,0))</x:f>
        <x:v>0</x:v>
      </x:c>
      <x:c r="AD161" t="str">
        <x:f>IF(AND(O161&lt;&gt;"High",AC161&gt;=Assumptions!$B$10,AA161&gt;0),"Priority Growth",IF(AND(O161="Low",AA161&gt;0),"Maintain","Watch"))</x:f>
        <x:v>Watch</x:v>
      </x:c>
      <x:c r="AE161" s="60" t="n">
        <x:f>MAX(AA161,0)*N161</x:f>
        <x:v>0</x:v>
      </x:c>
      <x:c r="AF161" t="str">
        <x:f>IF(AND(AA161&gt;=Assumptions!$B$11,O161&lt;&gt;"High",OR(N161&gt;=Assumptions!$B$12,M161&lt;=6)),"High","Standard")</x:f>
        <x:v>Standard</x:v>
      </x:c>
    </x:row>
    <x:row r="162">
      <x:c r="A162" t="str">
        <x:f>'Raw_Data'!A162</x:f>
        <x:v>C00161</x:v>
      </x:c>
      <x:c r="B162" t="n">
        <x:f>'Raw_Data'!B162</x:f>
        <x:v>38</x:v>
      </x:c>
      <x:c r="C162" s="30" t="n">
        <x:f>'Raw_Data'!C162</x:f>
        <x:v>72490</x:v>
      </x:c>
      <x:c r="D162" t="n">
        <x:f>'Raw_Data'!D162</x:f>
        <x:v>715</x:v>
      </x:c>
      <x:c r="E162" t="n">
        <x:f>'Raw_Data'!E162</x:f>
        <x:v>48</x:v>
      </x:c>
      <x:c r="F162" t="str">
        <x:f>PROPER(TRIM('Raw_Data'!F162))</x:f>
        <x:v>Gold</x:v>
      </x:c>
      <x:c r="G162" t="str">
        <x:f>PROPER(TRIM('Raw_Data'!G162))</x:f>
        <x:v>Branch</x:v>
      </x:c>
      <x:c r="H162" s="60" t="n">
        <x:f>'Raw_Data'!H162</x:f>
        <x:v>10860</x:v>
      </x:c>
      <x:c r="I162" s="60" t="n">
        <x:f>'Raw_Data'!I162</x:f>
        <x:v>1246.28</x:v>
      </x:c>
      <x:c r="J162" s="32" t="n">
        <x:f>'Raw_Data'!J162</x:f>
        <x:v>0.287</x:v>
      </x:c>
      <x:c r="K162" s="32" t="n">
        <x:f>'Raw_Data'!K162</x:f>
        <x:v>0.879</x:v>
      </x:c>
      <x:c r="L162" t="n">
        <x:f>'Raw_Data'!L162</x:f>
        <x:v>0</x:v>
      </x:c>
      <x:c r="M162" t="n">
        <x:f>IF('Raw_Data'!M162="",Assumptions!$B$15,'Raw_Data'!M162)</x:f>
        <x:v>7</x:v>
      </x:c>
      <x:c r="N162" s="32" t="n">
        <x:f>'Raw_Data'!N162</x:f>
        <x:v>0.094</x:v>
      </x:c>
      <x:c r="O162" t="str">
        <x:f>IF(OR(D162&lt;620,L162&gt;=2,J162&gt;0.9),"High",IF(OR(D162&lt;700,L162=1,J162&gt;0.75),"Medium","Low"))</x:f>
        <x:v>Low</x:v>
      </x:c>
      <x:c r="P162" s="30" t="n">
        <x:f>XLOOKUP(F162,Assumptions!$A$4:$A$6,Assumptions!$B$4:$B$6)</x:f>
        <x:v>95</x:v>
      </x:c>
      <x:c r="Q162" s="32" t="n">
        <x:f>XLOOKUP(F162,Assumptions!$A$4:$A$6,Assumptions!$C$4:$C$6)</x:f>
        <x:v>0.219</x:v>
      </x:c>
      <x:c r="R162" s="32" t="n">
        <x:f>XLOOKUP(F162,Assumptions!$A$4:$A$6,Assumptions!$D$4:$D$6)</x:f>
        <x:v>0.016</x:v>
      </x:c>
      <x:c r="S162" s="32" t="n">
        <x:f>XLOOKUP(F162,Assumptions!$A$4:$A$6,Assumptions!$E$4:$E$6)</x:f>
        <x:v>0.01</x:v>
      </x:c>
      <x:c r="T162" s="32" t="n">
        <x:f>XLOOKUP(O162,Assumptions!$H$4:$H$6,Assumptions!$I$4:$I$6)</x:f>
        <x:v>0.0035</x:v>
      </x:c>
      <x:c r="U162" s="30" t="n">
        <x:f>XLOOKUP(F162,Assumptions!$A$4:$A$6,Assumptions!$F$4:$F$6)</x:f>
        <x:v>90</x:v>
      </x:c>
      <x:c r="V162" s="60" t="n">
        <x:f>I162*12</x:f>
        <x:v>14955.36</x:v>
      </x:c>
      <x:c r="W162" s="60" t="n">
        <x:f>H162*J162*(1-K162)*Q162</x:f>
        <x:v>82.59261317999999</x:v>
      </x:c>
      <x:c r="X162" s="60" t="n">
        <x:f>V162*R162</x:f>
        <x:v>239.28576</x:v>
      </x:c>
      <x:c r="Y162" s="60" t="n">
        <x:f>V162*S162</x:f>
        <x:v>149.55360000000002</x:v>
      </x:c>
      <x:c r="Z162" s="60" t="n">
        <x:f>H162*J162*T162</x:f>
        <x:v>10.908869999999999</x:v>
      </x:c>
      <x:c r="AA162" s="60" t="n">
        <x:f>P162+W162+X162-Y162-Z162-U162</x:f>
        <x:v>166.41590318000004</x:v>
      </x:c>
      <x:c r="AB162" s="32" t="n">
        <x:f>IFERROR(AA162/(P162+W162+X162),0)</x:f>
        <x:v>0.3991953382243335</x:v>
      </x:c>
      <x:c r="AC162" t="n">
        <x:f>IF(O162="High",0,IF(I162&gt;=1800,3,IF(I162&gt;=900,2,1))+IF(K162&gt;=0.9,2,IF(K162&gt;=0.75,1,0))+IF(J162&lt;=0.7,2,IF(J162&lt;=0.85,1,0))+IF(M162&gt;=8,1,0))</x:f>
        <x:v>5</x:v>
      </x:c>
      <x:c r="AD162" t="str">
        <x:f>IF(AND(O162&lt;&gt;"High",AC162&gt;=Assumptions!$B$10,AA162&gt;0),"Priority Growth",IF(AND(O162="Low",AA162&gt;0),"Maintain","Watch"))</x:f>
        <x:v>Maintain</x:v>
      </x:c>
      <x:c r="AE162" s="60" t="n">
        <x:f>MAX(AA162,0)*N162</x:f>
        <x:v>15.643094898920005</x:v>
      </x:c>
      <x:c r="AF162" t="str">
        <x:f>IF(AND(AA162&gt;=Assumptions!$B$11,O162&lt;&gt;"High",OR(N162&gt;=Assumptions!$B$12,M162&lt;=6)),"High","Standard")</x:f>
        <x:v>Standard</x:v>
      </x:c>
    </x:row>
    <x:row r="163">
      <x:c r="A163" t="str">
        <x:f>'Raw_Data'!A163</x:f>
        <x:v>C00162</x:v>
      </x:c>
      <x:c r="B163" t="n">
        <x:f>'Raw_Data'!B163</x:f>
        <x:v>30</x:v>
      </x:c>
      <x:c r="C163" s="30" t="n">
        <x:f>'Raw_Data'!C163</x:f>
        <x:v>125969</x:v>
      </x:c>
      <x:c r="D163" t="n">
        <x:f>'Raw_Data'!D163</x:f>
        <x:v>645</x:v>
      </x:c>
      <x:c r="E163" t="n">
        <x:f>'Raw_Data'!E163</x:f>
        <x:v>144</x:v>
      </x:c>
      <x:c r="F163" t="str">
        <x:f>PROPER(TRIM('Raw_Data'!F163))</x:f>
        <x:v>Platinum</x:v>
      </x:c>
      <x:c r="G163" t="str">
        <x:f>PROPER(TRIM('Raw_Data'!G163))</x:f>
        <x:v>Partner</x:v>
      </x:c>
      <x:c r="H163" s="60" t="n">
        <x:f>'Raw_Data'!H163</x:f>
        <x:v>24651</x:v>
      </x:c>
      <x:c r="I163" s="60" t="n">
        <x:f>'Raw_Data'!I163</x:f>
        <x:v>3265.94</x:v>
      </x:c>
      <x:c r="J163" s="32" t="n">
        <x:f>'Raw_Data'!J163</x:f>
        <x:v>0.435</x:v>
      </x:c>
      <x:c r="K163" s="32" t="n">
        <x:f>'Raw_Data'!K163</x:f>
        <x:v>0.812</x:v>
      </x:c>
      <x:c r="L163" t="n">
        <x:f>'Raw_Data'!L163</x:f>
        <x:v>0</x:v>
      </x:c>
      <x:c r="M163" t="n">
        <x:f>IF('Raw_Data'!M163="",Assumptions!$B$15,'Raw_Data'!M163)</x:f>
        <x:v>8</x:v>
      </x:c>
      <x:c r="N163" s="32" t="n">
        <x:f>'Raw_Data'!N163</x:f>
        <x:v>0.053</x:v>
      </x:c>
      <x:c r="O163" t="str">
        <x:f>IF(OR(D163&lt;620,L163&gt;=2,J163&gt;0.9),"High",IF(OR(D163&lt;700,L163=1,J163&gt;0.75),"Medium","Low"))</x:f>
        <x:v>Medium</x:v>
      </x:c>
      <x:c r="P163" s="30" t="n">
        <x:f>XLOOKUP(F163,Assumptions!$A$4:$A$6,Assumptions!$B$4:$B$6)</x:f>
        <x:v>195</x:v>
      </x:c>
      <x:c r="Q163" s="32" t="n">
        <x:f>XLOOKUP(F163,Assumptions!$A$4:$A$6,Assumptions!$C$4:$C$6)</x:f>
        <x:v>0.199</x:v>
      </x:c>
      <x:c r="R163" s="32" t="n">
        <x:f>XLOOKUP(F163,Assumptions!$A$4:$A$6,Assumptions!$D$4:$D$6)</x:f>
        <x:v>0.017</x:v>
      </x:c>
      <x:c r="S163" s="32" t="n">
        <x:f>XLOOKUP(F163,Assumptions!$A$4:$A$6,Assumptions!$E$4:$E$6)</x:f>
        <x:v>0.013</x:v>
      </x:c>
      <x:c r="T163" s="32" t="n">
        <x:f>XLOOKUP(O163,Assumptions!$H$4:$H$6,Assumptions!$I$4:$I$6)</x:f>
        <x:v>0.012</x:v>
      </x:c>
      <x:c r="U163" s="30" t="n">
        <x:f>XLOOKUP(F163,Assumptions!$A$4:$A$6,Assumptions!$F$4:$F$6)</x:f>
        <x:v>140</x:v>
      </x:c>
      <x:c r="V163" s="60" t="n">
        <x:f>I163*12</x:f>
        <x:v>39191.28</x:v>
      </x:c>
      <x:c r="W163" s="60" t="n">
        <x:f>H163*J163*(1-K163)*Q163</x:f>
        <x:v>401.1757972199999</x:v>
      </x:c>
      <x:c r="X163" s="60" t="n">
        <x:f>V163*R163</x:f>
        <x:v>666.25176</x:v>
      </x:c>
      <x:c r="Y163" s="60" t="n">
        <x:f>V163*S163</x:f>
        <x:v>509.48663999999997</x:v>
      </x:c>
      <x:c r="Z163" s="60" t="n">
        <x:f>H163*J163*T163</x:f>
        <x:v>128.67822</x:v>
      </x:c>
      <x:c r="AA163" s="60" t="n">
        <x:f>P163+W163+X163-Y163-Z163-U163</x:f>
        <x:v>484.26269721999995</x:v>
      </x:c>
      <x:c r="AB163" s="32" t="n">
        <x:f>IFERROR(AA163/(P163+W163+X163),0)</x:f>
        <x:v>0.3835964245634799</x:v>
      </x:c>
      <x:c r="AC163" t="n">
        <x:f>IF(O163="High",0,IF(I163&gt;=1800,3,IF(I163&gt;=900,2,1))+IF(K163&gt;=0.9,2,IF(K163&gt;=0.75,1,0))+IF(J163&lt;=0.7,2,IF(J163&lt;=0.85,1,0))+IF(M163&gt;=8,1,0))</x:f>
        <x:v>7</x:v>
      </x:c>
      <x:c r="AD163" t="str">
        <x:f>IF(AND(O163&lt;&gt;"High",AC163&gt;=Assumptions!$B$10,AA163&gt;0),"Priority Growth",IF(AND(O163="Low",AA163&gt;0),"Maintain","Watch"))</x:f>
        <x:v>Priority Growth</x:v>
      </x:c>
      <x:c r="AE163" s="60" t="n">
        <x:f>MAX(AA163,0)*N163</x:f>
        <x:v>25.665922952659997</x:v>
      </x:c>
      <x:c r="AF163" t="str">
        <x:f>IF(AND(AA163&gt;=Assumptions!$B$11,O163&lt;&gt;"High",OR(N163&gt;=Assumptions!$B$12,M163&lt;=6)),"High","Standard")</x:f>
        <x:v>Standard</x:v>
      </x:c>
    </x:row>
    <x:row r="164">
      <x:c r="A164" t="str">
        <x:f>'Raw_Data'!A164</x:f>
        <x:v>C00163</x:v>
      </x:c>
      <x:c r="B164" t="n">
        <x:f>'Raw_Data'!B164</x:f>
        <x:v>36</x:v>
      </x:c>
      <x:c r="C164" s="30" t="n">
        <x:f>'Raw_Data'!C164</x:f>
        <x:v>79417</x:v>
      </x:c>
      <x:c r="D164" t="n">
        <x:f>'Raw_Data'!D164</x:f>
        <x:v>693</x:v>
      </x:c>
      <x:c r="E164" t="n">
        <x:f>'Raw_Data'!E164</x:f>
        <x:v>61</x:v>
      </x:c>
      <x:c r="F164" t="str">
        <x:f>PROPER(TRIM('Raw_Data'!F164))</x:f>
        <x:v>Gold</x:v>
      </x:c>
      <x:c r="G164" t="str">
        <x:f>PROPER(TRIM('Raw_Data'!G164))</x:f>
        <x:v>Branch</x:v>
      </x:c>
      <x:c r="H164" s="60" t="n">
        <x:f>'Raw_Data'!H164</x:f>
        <x:v>10265</x:v>
      </x:c>
      <x:c r="I164" s="60" t="n">
        <x:f>'Raw_Data'!I164</x:f>
        <x:v>945.99</x:v>
      </x:c>
      <x:c r="J164" s="32" t="n">
        <x:f>'Raw_Data'!J164</x:f>
        <x:v>0.498</x:v>
      </x:c>
      <x:c r="K164" s="32" t="n">
        <x:f>'Raw_Data'!K164</x:f>
        <x:v>0.8</x:v>
      </x:c>
      <x:c r="L164" t="n">
        <x:f>'Raw_Data'!L164</x:f>
        <x:v>0</x:v>
      </x:c>
      <x:c r="M164" t="n">
        <x:f>IF('Raw_Data'!M164="",Assumptions!$B$15,'Raw_Data'!M164)</x:f>
        <x:v>9</x:v>
      </x:c>
      <x:c r="N164" s="32" t="n">
        <x:f>'Raw_Data'!N164</x:f>
        <x:v>0.02</x:v>
      </x:c>
      <x:c r="O164" t="str">
        <x:f>IF(OR(D164&lt;620,L164&gt;=2,J164&gt;0.9),"High",IF(OR(D164&lt;700,L164=1,J164&gt;0.75),"Medium","Low"))</x:f>
        <x:v>Medium</x:v>
      </x:c>
      <x:c r="P164" s="30" t="n">
        <x:f>XLOOKUP(F164,Assumptions!$A$4:$A$6,Assumptions!$B$4:$B$6)</x:f>
        <x:v>95</x:v>
      </x:c>
      <x:c r="Q164" s="32" t="n">
        <x:f>XLOOKUP(F164,Assumptions!$A$4:$A$6,Assumptions!$C$4:$C$6)</x:f>
        <x:v>0.219</x:v>
      </x:c>
      <x:c r="R164" s="32" t="n">
        <x:f>XLOOKUP(F164,Assumptions!$A$4:$A$6,Assumptions!$D$4:$D$6)</x:f>
        <x:v>0.016</x:v>
      </x:c>
      <x:c r="S164" s="32" t="n">
        <x:f>XLOOKUP(F164,Assumptions!$A$4:$A$6,Assumptions!$E$4:$E$6)</x:f>
        <x:v>0.01</x:v>
      </x:c>
      <x:c r="T164" s="32" t="n">
        <x:f>XLOOKUP(O164,Assumptions!$H$4:$H$6,Assumptions!$I$4:$I$6)</x:f>
        <x:v>0.012</x:v>
      </x:c>
      <x:c r="U164" s="30" t="n">
        <x:f>XLOOKUP(F164,Assumptions!$A$4:$A$6,Assumptions!$F$4:$F$6)</x:f>
        <x:v>90</x:v>
      </x:c>
      <x:c r="V164" s="60" t="n">
        <x:f>I164*12</x:f>
        <x:v>11351.880000000001</x:v>
      </x:c>
      <x:c r="W164" s="60" t="n">
        <x:f>H164*J164*(1-K164)*Q164</x:f>
        <x:v>223.90428599999996</x:v>
      </x:c>
      <x:c r="X164" s="60" t="n">
        <x:f>V164*R164</x:f>
        <x:v>181.63008000000002</x:v>
      </x:c>
      <x:c r="Y164" s="60" t="n">
        <x:f>V164*S164</x:f>
        <x:v>113.51880000000001</x:v>
      </x:c>
      <x:c r="Z164" s="60" t="n">
        <x:f>H164*J164*T164</x:f>
        <x:v>61.34364000000001</x:v>
      </x:c>
      <x:c r="AA164" s="60" t="n">
        <x:f>P164+W164+X164-Y164-Z164-U164</x:f>
        <x:v>235.67192599999998</x:v>
      </x:c>
      <x:c r="AB164" s="32" t="n">
        <x:f>IFERROR(AA164/(P164+W164+X164),0)</x:f>
        <x:v>0.4708406495309455</x:v>
      </x:c>
      <x:c r="AC164" t="n">
        <x:f>IF(O164="High",0,IF(I164&gt;=1800,3,IF(I164&gt;=900,2,1))+IF(K164&gt;=0.9,2,IF(K164&gt;=0.75,1,0))+IF(J164&lt;=0.7,2,IF(J164&lt;=0.85,1,0))+IF(M164&gt;=8,1,0))</x:f>
        <x:v>6</x:v>
      </x:c>
      <x:c r="AD164" t="str">
        <x:f>IF(AND(O164&lt;&gt;"High",AC164&gt;=Assumptions!$B$10,AA164&gt;0),"Priority Growth",IF(AND(O164="Low",AA164&gt;0),"Maintain","Watch"))</x:f>
        <x:v>Priority Growth</x:v>
      </x:c>
      <x:c r="AE164" s="60" t="n">
        <x:f>MAX(AA164,0)*N164</x:f>
        <x:v>4.7134385199999995</x:v>
      </x:c>
      <x:c r="AF164" t="str">
        <x:f>IF(AND(AA164&gt;=Assumptions!$B$11,O164&lt;&gt;"High",OR(N164&gt;=Assumptions!$B$12,M164&lt;=6)),"High","Standard")</x:f>
        <x:v>Standard</x:v>
      </x:c>
    </x:row>
    <x:row r="165">
      <x:c r="A165" t="str">
        <x:f>'Raw_Data'!A165</x:f>
        <x:v>C00164</x:v>
      </x:c>
      <x:c r="B165" t="n">
        <x:f>'Raw_Data'!B165</x:f>
        <x:v>42</x:v>
      </x:c>
      <x:c r="C165" s="30" t="n">
        <x:f>'Raw_Data'!C165</x:f>
        <x:v>104694</x:v>
      </x:c>
      <x:c r="D165" t="n">
        <x:f>'Raw_Data'!D165</x:f>
        <x:v>612</x:v>
      </x:c>
      <x:c r="E165" t="n">
        <x:f>'Raw_Data'!E165</x:f>
        <x:v>13</x:v>
      </x:c>
      <x:c r="F165" t="str">
        <x:f>PROPER(TRIM('Raw_Data'!F165))</x:f>
        <x:v>Gold</x:v>
      </x:c>
      <x:c r="G165" t="str">
        <x:f>PROPER(TRIM('Raw_Data'!G165))</x:f>
        <x:v>Partner</x:v>
      </x:c>
      <x:c r="H165" s="60" t="n">
        <x:f>'Raw_Data'!H165</x:f>
        <x:v>10847</x:v>
      </x:c>
      <x:c r="I165" s="60" t="n">
        <x:f>'Raw_Data'!I165</x:f>
        <x:v>1638.72</x:v>
      </x:c>
      <x:c r="J165" s="32" t="n">
        <x:f>'Raw_Data'!J165</x:f>
        <x:v>0.388</x:v>
      </x:c>
      <x:c r="K165" s="32" t="n">
        <x:f>'Raw_Data'!K165</x:f>
        <x:v>0.573</x:v>
      </x:c>
      <x:c r="L165" t="n">
        <x:f>'Raw_Data'!L165</x:f>
        <x:v>0</x:v>
      </x:c>
      <x:c r="M165" t="n">
        <x:f>IF('Raw_Data'!M165="",Assumptions!$B$15,'Raw_Data'!M165)</x:f>
        <x:v>7</x:v>
      </x:c>
      <x:c r="N165" s="32" t="n">
        <x:f>'Raw_Data'!N165</x:f>
        <x:v>0.105</x:v>
      </x:c>
      <x:c r="O165" t="str">
        <x:f>IF(OR(D165&lt;620,L165&gt;=2,J165&gt;0.9),"High",IF(OR(D165&lt;700,L165=1,J165&gt;0.75),"Medium","Low"))</x:f>
        <x:v>High</x:v>
      </x:c>
      <x:c r="P165" s="30" t="n">
        <x:f>XLOOKUP(F165,Assumptions!$A$4:$A$6,Assumptions!$B$4:$B$6)</x:f>
        <x:v>95</x:v>
      </x:c>
      <x:c r="Q165" s="32" t="n">
        <x:f>XLOOKUP(F165,Assumptions!$A$4:$A$6,Assumptions!$C$4:$C$6)</x:f>
        <x:v>0.219</x:v>
      </x:c>
      <x:c r="R165" s="32" t="n">
        <x:f>XLOOKUP(F165,Assumptions!$A$4:$A$6,Assumptions!$D$4:$D$6)</x:f>
        <x:v>0.016</x:v>
      </x:c>
      <x:c r="S165" s="32" t="n">
        <x:f>XLOOKUP(F165,Assumptions!$A$4:$A$6,Assumptions!$E$4:$E$6)</x:f>
        <x:v>0.01</x:v>
      </x:c>
      <x:c r="T165" s="32" t="n">
        <x:f>XLOOKUP(O165,Assumptions!$H$4:$H$6,Assumptions!$I$4:$I$6)</x:f>
        <x:v>0.045</x:v>
      </x:c>
      <x:c r="U165" s="30" t="n">
        <x:f>XLOOKUP(F165,Assumptions!$A$4:$A$6,Assumptions!$F$4:$F$6)</x:f>
        <x:v>90</x:v>
      </x:c>
      <x:c r="V165" s="60" t="n">
        <x:f>I165*12</x:f>
        <x:v>19664.64</x:v>
      </x:c>
      <x:c r="W165" s="60" t="n">
        <x:f>H165*J165*(1-K165)*Q165</x:f>
        <x:v>393.5621782680001</x:v>
      </x:c>
      <x:c r="X165" s="60" t="n">
        <x:f>V165*R165</x:f>
        <x:v>314.63424</x:v>
      </x:c>
      <x:c r="Y165" s="60" t="n">
        <x:f>V165*S165</x:f>
        <x:v>196.6464</x:v>
      </x:c>
      <x:c r="Z165" s="60" t="n">
        <x:f>H165*J165*T165</x:f>
        <x:v>189.38862</x:v>
      </x:c>
      <x:c r="AA165" s="60" t="n">
        <x:f>P165+W165+X165-Y165-Z165-U165</x:f>
        <x:v>327.16139826800014</x:v>
      </x:c>
      <x:c r="AB165" s="32" t="n">
        <x:f>IFERROR(AA165/(P165+W165+X165),0)</x:f>
        <x:v>0.4073242743954035</x:v>
      </x:c>
      <x:c r="AC165" t="n">
        <x:f>IF(O165="High",0,IF(I165&gt;=1800,3,IF(I165&gt;=900,2,1))+IF(K165&gt;=0.9,2,IF(K165&gt;=0.75,1,0))+IF(J165&lt;=0.7,2,IF(J165&lt;=0.85,1,0))+IF(M165&gt;=8,1,0))</x:f>
        <x:v>0</x:v>
      </x:c>
      <x:c r="AD165" t="str">
        <x:f>IF(AND(O165&lt;&gt;"High",AC165&gt;=Assumptions!$B$10,AA165&gt;0),"Priority Growth",IF(AND(O165="Low",AA165&gt;0),"Maintain","Watch"))</x:f>
        <x:v>Watch</x:v>
      </x:c>
      <x:c r="AE165" s="60" t="n">
        <x:f>MAX(AA165,0)*N165</x:f>
        <x:v>34.351946818140014</x:v>
      </x:c>
      <x:c r="AF165" t="str">
        <x:f>IF(AND(AA165&gt;=Assumptions!$B$11,O165&lt;&gt;"High",OR(N165&gt;=Assumptions!$B$12,M165&lt;=6)),"High","Standard")</x:f>
        <x:v>Standard</x:v>
      </x:c>
    </x:row>
    <x:row r="166">
      <x:c r="A166" t="str">
        <x:f>'Raw_Data'!A166</x:f>
        <x:v>C00165</x:v>
      </x:c>
      <x:c r="B166" t="n">
        <x:f>'Raw_Data'!B166</x:f>
        <x:v>47</x:v>
      </x:c>
      <x:c r="C166" s="30" t="n">
        <x:f>'Raw_Data'!C166</x:f>
        <x:v>167014</x:v>
      </x:c>
      <x:c r="D166" t="n">
        <x:f>'Raw_Data'!D166</x:f>
        <x:v>688</x:v>
      </x:c>
      <x:c r="E166" t="n">
        <x:f>'Raw_Data'!E166</x:f>
        <x:v>35</x:v>
      </x:c>
      <x:c r="F166" t="str">
        <x:f>PROPER(TRIM('Raw_Data'!F166))</x:f>
        <x:v>Platinum</x:v>
      </x:c>
      <x:c r="G166" t="str">
        <x:f>PROPER(TRIM('Raw_Data'!G166))</x:f>
        <x:v>Digital</x:v>
      </x:c>
      <x:c r="H166" s="60" t="n">
        <x:f>'Raw_Data'!H166</x:f>
        <x:v>34862</x:v>
      </x:c>
      <x:c r="I166" s="60" t="n">
        <x:f>'Raw_Data'!I166</x:f>
        <x:v>3455.18</x:v>
      </x:c>
      <x:c r="J166" s="32" t="n">
        <x:f>'Raw_Data'!J166</x:f>
        <x:v>0.383</x:v>
      </x:c>
      <x:c r="K166" s="32" t="n">
        <x:f>'Raw_Data'!K166</x:f>
        <x:v>0.78</x:v>
      </x:c>
      <x:c r="L166" t="n">
        <x:f>'Raw_Data'!L166</x:f>
        <x:v>0</x:v>
      </x:c>
      <x:c r="M166" t="n">
        <x:f>IF('Raw_Data'!M166="",Assumptions!$B$15,'Raw_Data'!M166)</x:f>
        <x:v>9</x:v>
      </x:c>
      <x:c r="N166" s="32" t="n">
        <x:f>'Raw_Data'!N166</x:f>
        <x:v>0.02</x:v>
      </x:c>
      <x:c r="O166" t="str">
        <x:f>IF(OR(D166&lt;620,L166&gt;=2,J166&gt;0.9),"High",IF(OR(D166&lt;700,L166=1,J166&gt;0.75),"Medium","Low"))</x:f>
        <x:v>Medium</x:v>
      </x:c>
      <x:c r="P166" s="30" t="n">
        <x:f>XLOOKUP(F166,Assumptions!$A$4:$A$6,Assumptions!$B$4:$B$6)</x:f>
        <x:v>195</x:v>
      </x:c>
      <x:c r="Q166" s="32" t="n">
        <x:f>XLOOKUP(F166,Assumptions!$A$4:$A$6,Assumptions!$C$4:$C$6)</x:f>
        <x:v>0.199</x:v>
      </x:c>
      <x:c r="R166" s="32" t="n">
        <x:f>XLOOKUP(F166,Assumptions!$A$4:$A$6,Assumptions!$D$4:$D$6)</x:f>
        <x:v>0.017</x:v>
      </x:c>
      <x:c r="S166" s="32" t="n">
        <x:f>XLOOKUP(F166,Assumptions!$A$4:$A$6,Assumptions!$E$4:$E$6)</x:f>
        <x:v>0.013</x:v>
      </x:c>
      <x:c r="T166" s="32" t="n">
        <x:f>XLOOKUP(O166,Assumptions!$H$4:$H$6,Assumptions!$I$4:$I$6)</x:f>
        <x:v>0.012</x:v>
      </x:c>
      <x:c r="U166" s="30" t="n">
        <x:f>XLOOKUP(F166,Assumptions!$A$4:$A$6,Assumptions!$F$4:$F$6)</x:f>
        <x:v>140</x:v>
      </x:c>
      <x:c r="V166" s="60" t="n">
        <x:f>I166*12</x:f>
        <x:v>41462.159999999996</x:v>
      </x:c>
      <x:c r="W166" s="60" t="n">
        <x:f>H166*J166*(1-K166)*Q166</x:f>
        <x:v>584.55695188</x:v>
      </x:c>
      <x:c r="X166" s="60" t="n">
        <x:f>V166*R166</x:f>
        <x:v>704.85672</x:v>
      </x:c>
      <x:c r="Y166" s="60" t="n">
        <x:f>V166*S166</x:f>
        <x:v>539.00808</x:v>
      </x:c>
      <x:c r="Z166" s="60" t="n">
        <x:f>H166*J166*T166</x:f>
        <x:v>160.225752</x:v>
      </x:c>
      <x:c r="AA166" s="60" t="n">
        <x:f>P166+W166+X166-Y166-Z166-U166</x:f>
        <x:v>645.1798398800001</x:v>
      </x:c>
      <x:c r="AB166" s="32" t="n">
        <x:f>IFERROR(AA166/(P166+W166+X166),0)</x:f>
        <x:v>0.4346361476601628</x:v>
      </x:c>
      <x:c r="AC166" t="n">
        <x:f>IF(O166="High",0,IF(I166&gt;=1800,3,IF(I166&gt;=900,2,1))+IF(K166&gt;=0.9,2,IF(K166&gt;=0.75,1,0))+IF(J166&lt;=0.7,2,IF(J166&lt;=0.85,1,0))+IF(M166&gt;=8,1,0))</x:f>
        <x:v>7</x:v>
      </x:c>
      <x:c r="AD166" t="str">
        <x:f>IF(AND(O166&lt;&gt;"High",AC166&gt;=Assumptions!$B$10,AA166&gt;0),"Priority Growth",IF(AND(O166="Low",AA166&gt;0),"Maintain","Watch"))</x:f>
        <x:v>Priority Growth</x:v>
      </x:c>
      <x:c r="AE166" s="60" t="n">
        <x:f>MAX(AA166,0)*N166</x:f>
        <x:v>12.903596797600002</x:v>
      </x:c>
      <x:c r="AF166" t="str">
        <x:f>IF(AND(AA166&gt;=Assumptions!$B$11,O166&lt;&gt;"High",OR(N166&gt;=Assumptions!$B$12,M166&lt;=6)),"High","Standard")</x:f>
        <x:v>Standard</x:v>
      </x:c>
    </x:row>
    <x:row r="167">
      <x:c r="A167" t="str">
        <x:f>'Raw_Data'!A167</x:f>
        <x:v>C00166</x:v>
      </x:c>
      <x:c r="B167" t="n">
        <x:f>'Raw_Data'!B167</x:f>
        <x:v>40</x:v>
      </x:c>
      <x:c r="C167" s="30" t="n">
        <x:f>'Raw_Data'!C167</x:f>
        <x:v>67374</x:v>
      </x:c>
      <x:c r="D167" t="n">
        <x:f>'Raw_Data'!D167</x:f>
        <x:v>674</x:v>
      </x:c>
      <x:c r="E167" t="n">
        <x:f>'Raw_Data'!E167</x:f>
        <x:v>15</x:v>
      </x:c>
      <x:c r="F167" t="str">
        <x:f>PROPER(TRIM('Raw_Data'!F167))</x:f>
        <x:v>Gold</x:v>
      </x:c>
      <x:c r="G167" t="str">
        <x:f>PROPER(TRIM('Raw_Data'!G167))</x:f>
        <x:v>Digital</x:v>
      </x:c>
      <x:c r="H167" s="60" t="n">
        <x:f>'Raw_Data'!H167</x:f>
        <x:v>10249</x:v>
      </x:c>
      <x:c r="I167" s="60" t="n">
        <x:f>'Raw_Data'!I167</x:f>
        <x:v>1010.14</x:v>
      </x:c>
      <x:c r="J167" s="32" t="n">
        <x:f>'Raw_Data'!J167</x:f>
        <x:v>0.386</x:v>
      </x:c>
      <x:c r="K167" s="32" t="n">
        <x:f>'Raw_Data'!K167</x:f>
        <x:v>0.811</x:v>
      </x:c>
      <x:c r="L167" t="n">
        <x:f>'Raw_Data'!L167</x:f>
        <x:v>0</x:v>
      </x:c>
      <x:c r="M167" t="n">
        <x:f>IF('Raw_Data'!M167="",Assumptions!$B$15,'Raw_Data'!M167)</x:f>
        <x:v>6</x:v>
      </x:c>
      <x:c r="N167" s="32" t="n">
        <x:f>'Raw_Data'!N167</x:f>
        <x:v>0.148</x:v>
      </x:c>
      <x:c r="O167" t="str">
        <x:f>IF(OR(D167&lt;620,L167&gt;=2,J167&gt;0.9),"High",IF(OR(D167&lt;700,L167=1,J167&gt;0.75),"Medium","Low"))</x:f>
        <x:v>Medium</x:v>
      </x:c>
      <x:c r="P167" s="30" t="n">
        <x:f>XLOOKUP(F167,Assumptions!$A$4:$A$6,Assumptions!$B$4:$B$6)</x:f>
        <x:v>95</x:v>
      </x:c>
      <x:c r="Q167" s="32" t="n">
        <x:f>XLOOKUP(F167,Assumptions!$A$4:$A$6,Assumptions!$C$4:$C$6)</x:f>
        <x:v>0.219</x:v>
      </x:c>
      <x:c r="R167" s="32" t="n">
        <x:f>XLOOKUP(F167,Assumptions!$A$4:$A$6,Assumptions!$D$4:$D$6)</x:f>
        <x:v>0.016</x:v>
      </x:c>
      <x:c r="S167" s="32" t="n">
        <x:f>XLOOKUP(F167,Assumptions!$A$4:$A$6,Assumptions!$E$4:$E$6)</x:f>
        <x:v>0.01</x:v>
      </x:c>
      <x:c r="T167" s="32" t="n">
        <x:f>XLOOKUP(O167,Assumptions!$H$4:$H$6,Assumptions!$I$4:$I$6)</x:f>
        <x:v>0.012</x:v>
      </x:c>
      <x:c r="U167" s="30" t="n">
        <x:f>XLOOKUP(F167,Assumptions!$A$4:$A$6,Assumptions!$F$4:$F$6)</x:f>
        <x:v>90</x:v>
      </x:c>
      <x:c r="V167" s="60" t="n">
        <x:f>I167*12</x:f>
        <x:v>12121.68</x:v>
      </x:c>
      <x:c r="W167" s="60" t="n">
        <x:f>H167*J167*(1-K167)*Q167</x:f>
        <x:v>163.74751457399995</x:v>
      </x:c>
      <x:c r="X167" s="60" t="n">
        <x:f>V167*R167</x:f>
        <x:v>193.94688000000002</x:v>
      </x:c>
      <x:c r="Y167" s="60" t="n">
        <x:f>V167*S167</x:f>
        <x:v>121.2168</x:v>
      </x:c>
      <x:c r="Z167" s="60" t="n">
        <x:f>H167*J167*T167</x:f>
        <x:v>47.473368</x:v>
      </x:c>
      <x:c r="AA167" s="60" t="n">
        <x:f>P167+W167+X167-Y167-Z167-U167</x:f>
        <x:v>194.00422657400003</x:v>
      </x:c>
      <x:c r="AB167" s="32" t="n">
        <x:f>IFERROR(AA167/(P167+W167+X167),0)</x:f>
        <x:v>0.42855451469984346</x:v>
      </x:c>
      <x:c r="AC167" t="n">
        <x:f>IF(O167="High",0,IF(I167&gt;=1800,3,IF(I167&gt;=900,2,1))+IF(K167&gt;=0.9,2,IF(K167&gt;=0.75,1,0))+IF(J167&lt;=0.7,2,IF(J167&lt;=0.85,1,0))+IF(M167&gt;=8,1,0))</x:f>
        <x:v>5</x:v>
      </x:c>
      <x:c r="AD167" t="str">
        <x:f>IF(AND(O167&lt;&gt;"High",AC167&gt;=Assumptions!$B$10,AA167&gt;0),"Priority Growth",IF(AND(O167="Low",AA167&gt;0),"Maintain","Watch"))</x:f>
        <x:v>Watch</x:v>
      </x:c>
      <x:c r="AE167" s="60" t="n">
        <x:f>MAX(AA167,0)*N167</x:f>
        <x:v>28.712625532952003</x:v>
      </x:c>
      <x:c r="AF167" t="str">
        <x:f>IF(AND(AA167&gt;=Assumptions!$B$11,O167&lt;&gt;"High",OR(N167&gt;=Assumptions!$B$12,M167&lt;=6)),"High","Standard")</x:f>
        <x:v>Standard</x:v>
      </x:c>
    </x:row>
    <x:row r="168">
      <x:c r="A168" t="str">
        <x:f>'Raw_Data'!A168</x:f>
        <x:v>C00167</x:v>
      </x:c>
      <x:c r="B168" t="n">
        <x:f>'Raw_Data'!B168</x:f>
        <x:v>36</x:v>
      </x:c>
      <x:c r="C168" s="30" t="n">
        <x:f>'Raw_Data'!C168</x:f>
        <x:v>31513</x:v>
      </x:c>
      <x:c r="D168" t="n">
        <x:f>'Raw_Data'!D168</x:f>
        <x:v>726</x:v>
      </x:c>
      <x:c r="E168" t="n">
        <x:f>'Raw_Data'!E168</x:f>
        <x:v>40</x:v>
      </x:c>
      <x:c r="F168" t="str">
        <x:f>PROPER(TRIM('Raw_Data'!F168))</x:f>
        <x:v>Classic</x:v>
      </x:c>
      <x:c r="G168" t="str">
        <x:f>PROPER(TRIM('Raw_Data'!G168))</x:f>
        <x:v>Partner</x:v>
      </x:c>
      <x:c r="H168" s="60" t="n">
        <x:f>'Raw_Data'!H168</x:f>
        <x:v>6625</x:v>
      </x:c>
      <x:c r="I168" s="60" t="n">
        <x:f>'Raw_Data'!I168</x:f>
        <x:v>877.89</x:v>
      </x:c>
      <x:c r="J168" s="32" t="n">
        <x:f>'Raw_Data'!J168</x:f>
        <x:v>0.313</x:v>
      </x:c>
      <x:c r="K168" s="32" t="n">
        <x:f>'Raw_Data'!K168</x:f>
        <x:v>0.767</x:v>
      </x:c>
      <x:c r="L168" t="n">
        <x:f>'Raw_Data'!L168</x:f>
        <x:v>0</x:v>
      </x:c>
      <x:c r="M168" t="n">
        <x:f>IF('Raw_Data'!M168="",Assumptions!$B$15,'Raw_Data'!M168)</x:f>
        <x:v>5</x:v>
      </x:c>
      <x:c r="N168" s="32" t="n">
        <x:f>'Raw_Data'!N168</x:f>
        <x:v>0.237</x:v>
      </x:c>
      <x:c r="O168" t="str">
        <x:f>IF(OR(D168&lt;620,L168&gt;=2,J168&gt;0.9),"High",IF(OR(D168&lt;700,L168=1,J168&gt;0.75),"Medium","Low"))</x:f>
        <x:v>Low</x:v>
      </x:c>
      <x:c r="P168" s="30" t="n">
        <x:f>XLOOKUP(F168,Assumptions!$A$4:$A$6,Assumptions!$B$4:$B$6)</x:f>
        <x:v>0</x:v>
      </x:c>
      <x:c r="Q168" s="32" t="n">
        <x:f>XLOOKUP(F168,Assumptions!$A$4:$A$6,Assumptions!$C$4:$C$6)</x:f>
        <x:v>0.229</x:v>
      </x:c>
      <x:c r="R168" s="32" t="n">
        <x:f>XLOOKUP(F168,Assumptions!$A$4:$A$6,Assumptions!$D$4:$D$6)</x:f>
        <x:v>0.015</x:v>
      </x:c>
      <x:c r="S168" s="32" t="n">
        <x:f>XLOOKUP(F168,Assumptions!$A$4:$A$6,Assumptions!$E$4:$E$6)</x:f>
        <x:v>0.0075</x:v>
      </x:c>
      <x:c r="T168" s="32" t="n">
        <x:f>XLOOKUP(O168,Assumptions!$H$4:$H$6,Assumptions!$I$4:$I$6)</x:f>
        <x:v>0.0035</x:v>
      </x:c>
      <x:c r="U168" s="30" t="n">
        <x:f>XLOOKUP(F168,Assumptions!$A$4:$A$6,Assumptions!$F$4:$F$6)</x:f>
        <x:v>60</x:v>
      </x:c>
      <x:c r="V168" s="60" t="n">
        <x:f>I168*12</x:f>
        <x:v>10534.68</x:v>
      </x:c>
      <x:c r="W168" s="60" t="n">
        <x:f>H168*J168*(1-K168)*Q168</x:f>
        <x:v>110.642409125</x:v>
      </x:c>
      <x:c r="X168" s="60" t="n">
        <x:f>V168*R168</x:f>
        <x:v>158.0202</x:v>
      </x:c>
      <x:c r="Y168" s="60" t="n">
        <x:f>V168*S168</x:f>
        <x:v>79.0101</x:v>
      </x:c>
      <x:c r="Z168" s="60" t="n">
        <x:f>H168*J168*T168</x:f>
        <x:v>7.2576875</x:v>
      </x:c>
      <x:c r="AA168" s="60" t="n">
        <x:f>P168+W168+X168-Y168-Z168-U168</x:f>
        <x:v>122.39482162500002</x:v>
      </x:c>
      <x:c r="AB168" s="32" t="n">
        <x:f>IFERROR(AA168/(P168+W168+X168),0)</x:f>
        <x:v>0.45557073246487256</x:v>
      </x:c>
      <x:c r="AC168" t="n">
        <x:f>IF(O168="High",0,IF(I168&gt;=1800,3,IF(I168&gt;=900,2,1))+IF(K168&gt;=0.9,2,IF(K168&gt;=0.75,1,0))+IF(J168&lt;=0.7,2,IF(J168&lt;=0.85,1,0))+IF(M168&gt;=8,1,0))</x:f>
        <x:v>4</x:v>
      </x:c>
      <x:c r="AD168" t="str">
        <x:f>IF(AND(O168&lt;&gt;"High",AC168&gt;=Assumptions!$B$10,AA168&gt;0),"Priority Growth",IF(AND(O168="Low",AA168&gt;0),"Maintain","Watch"))</x:f>
        <x:v>Maintain</x:v>
      </x:c>
      <x:c r="AE168" s="60" t="n">
        <x:f>MAX(AA168,0)*N168</x:f>
        <x:v>29.007572725125005</x:v>
      </x:c>
      <x:c r="AF168" t="str">
        <x:f>IF(AND(AA168&gt;=Assumptions!$B$11,O168&lt;&gt;"High",OR(N168&gt;=Assumptions!$B$12,M168&lt;=6)),"High","Standard")</x:f>
        <x:v>Standard</x:v>
      </x:c>
    </x:row>
    <x:row r="169">
      <x:c r="A169" t="str">
        <x:f>'Raw_Data'!A169</x:f>
        <x:v>C00168</x:v>
      </x:c>
      <x:c r="B169" t="n">
        <x:f>'Raw_Data'!B169</x:f>
        <x:v>53</x:v>
      </x:c>
      <x:c r="C169" s="30" t="n">
        <x:f>'Raw_Data'!C169</x:f>
        <x:v>72413</x:v>
      </x:c>
      <x:c r="D169" t="n">
        <x:f>'Raw_Data'!D169</x:f>
        <x:v>631</x:v>
      </x:c>
      <x:c r="E169" t="n">
        <x:f>'Raw_Data'!E169</x:f>
        <x:v>54</x:v>
      </x:c>
      <x:c r="F169" t="str">
        <x:f>PROPER(TRIM('Raw_Data'!F169))</x:f>
        <x:v>Classic</x:v>
      </x:c>
      <x:c r="G169" t="str">
        <x:f>PROPER(TRIM('Raw_Data'!G169))</x:f>
        <x:v>Digital</x:v>
      </x:c>
      <x:c r="H169" s="60" t="n">
        <x:f>'Raw_Data'!H169</x:f>
        <x:v>4225</x:v>
      </x:c>
      <x:c r="I169" s="60" t="n">
        <x:f>'Raw_Data'!I169</x:f>
        <x:v>421.46</x:v>
      </x:c>
      <x:c r="J169" s="32" t="n">
        <x:f>'Raw_Data'!J169</x:f>
        <x:v>0.645</x:v>
      </x:c>
      <x:c r="K169" s="32" t="n">
        <x:f>'Raw_Data'!K169</x:f>
        <x:v>0.686</x:v>
      </x:c>
      <x:c r="L169" t="n">
        <x:f>'Raw_Data'!L169</x:f>
        <x:v>0</x:v>
      </x:c>
      <x:c r="M169" t="n">
        <x:f>IF('Raw_Data'!M169="",Assumptions!$B$15,'Raw_Data'!M169)</x:f>
        <x:v>6</x:v>
      </x:c>
      <x:c r="N169" s="32" t="n">
        <x:f>'Raw_Data'!N169</x:f>
        <x:v>0.161</x:v>
      </x:c>
      <x:c r="O169" t="str">
        <x:f>IF(OR(D169&lt;620,L169&gt;=2,J169&gt;0.9),"High",IF(OR(D169&lt;700,L169=1,J169&gt;0.75),"Medium","Low"))</x:f>
        <x:v>Medium</x:v>
      </x:c>
      <x:c r="P169" s="30" t="n">
        <x:f>XLOOKUP(F169,Assumptions!$A$4:$A$6,Assumptions!$B$4:$B$6)</x:f>
        <x:v>0</x:v>
      </x:c>
      <x:c r="Q169" s="32" t="n">
        <x:f>XLOOKUP(F169,Assumptions!$A$4:$A$6,Assumptions!$C$4:$C$6)</x:f>
        <x:v>0.229</x:v>
      </x:c>
      <x:c r="R169" s="32" t="n">
        <x:f>XLOOKUP(F169,Assumptions!$A$4:$A$6,Assumptions!$D$4:$D$6)</x:f>
        <x:v>0.015</x:v>
      </x:c>
      <x:c r="S169" s="32" t="n">
        <x:f>XLOOKUP(F169,Assumptions!$A$4:$A$6,Assumptions!$E$4:$E$6)</x:f>
        <x:v>0.0075</x:v>
      </x:c>
      <x:c r="T169" s="32" t="n">
        <x:f>XLOOKUP(O169,Assumptions!$H$4:$H$6,Assumptions!$I$4:$I$6)</x:f>
        <x:v>0.012</x:v>
      </x:c>
      <x:c r="U169" s="30" t="n">
        <x:f>XLOOKUP(F169,Assumptions!$A$4:$A$6,Assumptions!$F$4:$F$6)</x:f>
        <x:v>60</x:v>
      </x:c>
      <x:c r="V169" s="60" t="n">
        <x:f>I169*12</x:f>
        <x:v>5057.5199999999995</x:v>
      </x:c>
      <x:c r="W169" s="60" t="n">
        <x:f>H169*J169*(1-K169)*Q169</x:f>
        <x:v>195.95283824999999</x:v>
      </x:c>
      <x:c r="X169" s="60" t="n">
        <x:f>V169*R169</x:f>
        <x:v>75.8628</x:v>
      </x:c>
      <x:c r="Y169" s="60" t="n">
        <x:f>V169*S169</x:f>
        <x:v>37.9314</x:v>
      </x:c>
      <x:c r="Z169" s="60" t="n">
        <x:f>H169*J169*T169</x:f>
        <x:v>32.7015</x:v>
      </x:c>
      <x:c r="AA169" s="60" t="n">
        <x:f>P169+W169+X169-Y169-Z169-U169</x:f>
        <x:v>141.18273825</x:v>
      </x:c>
      <x:c r="AB169" s="32" t="n">
        <x:f>IFERROR(AA169/(P169+W169+X169),0)</x:f>
        <x:v>0.5194062385775922</x:v>
      </x:c>
      <x:c r="AC169" t="n">
        <x:f>IF(O169="High",0,IF(I169&gt;=1800,3,IF(I169&gt;=900,2,1))+IF(K169&gt;=0.9,2,IF(K169&gt;=0.75,1,0))+IF(J169&lt;=0.7,2,IF(J169&lt;=0.85,1,0))+IF(M169&gt;=8,1,0))</x:f>
        <x:v>3</x:v>
      </x:c>
      <x:c r="AD169" t="str">
        <x:f>IF(AND(O169&lt;&gt;"High",AC169&gt;=Assumptions!$B$10,AA169&gt;0),"Priority Growth",IF(AND(O169="Low",AA169&gt;0),"Maintain","Watch"))</x:f>
        <x:v>Watch</x:v>
      </x:c>
      <x:c r="AE169" s="60" t="n">
        <x:f>MAX(AA169,0)*N169</x:f>
        <x:v>22.73042085825</x:v>
      </x:c>
      <x:c r="AF169" t="str">
        <x:f>IF(AND(AA169&gt;=Assumptions!$B$11,O169&lt;&gt;"High",OR(N169&gt;=Assumptions!$B$12,M169&lt;=6)),"High","Standard")</x:f>
        <x:v>Standard</x:v>
      </x:c>
    </x:row>
    <x:row r="170">
      <x:c r="A170" t="str">
        <x:f>'Raw_Data'!A170</x:f>
        <x:v>C00169</x:v>
      </x:c>
      <x:c r="B170" t="n">
        <x:f>'Raw_Data'!B170</x:f>
        <x:v>47</x:v>
      </x:c>
      <x:c r="C170" s="30" t="n">
        <x:f>'Raw_Data'!C170</x:f>
        <x:v>42339</x:v>
      </x:c>
      <x:c r="D170" t="n">
        <x:f>'Raw_Data'!D170</x:f>
        <x:v>604</x:v>
      </x:c>
      <x:c r="E170" t="n">
        <x:f>'Raw_Data'!E170</x:f>
        <x:v>40</x:v>
      </x:c>
      <x:c r="F170" t="str">
        <x:f>PROPER(TRIM('Raw_Data'!F170))</x:f>
        <x:v>Classic</x:v>
      </x:c>
      <x:c r="G170" t="str">
        <x:f>PROPER(TRIM('Raw_Data'!G170))</x:f>
        <x:v>Partner</x:v>
      </x:c>
      <x:c r="H170" s="60" t="n">
        <x:f>'Raw_Data'!H170</x:f>
        <x:v>4654</x:v>
      </x:c>
      <x:c r="I170" s="60" t="n">
        <x:f>'Raw_Data'!I170</x:f>
        <x:v>469.4</x:v>
      </x:c>
      <x:c r="J170" s="32" t="n">
        <x:f>'Raw_Data'!J170</x:f>
        <x:v>0.563</x:v>
      </x:c>
      <x:c r="K170" s="32" t="n">
        <x:f>'Raw_Data'!K170</x:f>
        <x:v>0.628</x:v>
      </x:c>
      <x:c r="L170" t="n">
        <x:f>'Raw_Data'!L170</x:f>
        <x:v>1</x:v>
      </x:c>
      <x:c r="M170" t="n">
        <x:f>IF('Raw_Data'!M170="",Assumptions!$B$15,'Raw_Data'!M170)</x:f>
        <x:v>8</x:v>
      </x:c>
      <x:c r="N170" s="32" t="n">
        <x:f>'Raw_Data'!N170</x:f>
        <x:v>0.067</x:v>
      </x:c>
      <x:c r="O170" t="str">
        <x:f>IF(OR(D170&lt;620,L170&gt;=2,J170&gt;0.9),"High",IF(OR(D170&lt;700,L170=1,J170&gt;0.75),"Medium","Low"))</x:f>
        <x:v>High</x:v>
      </x:c>
      <x:c r="P170" s="30" t="n">
        <x:f>XLOOKUP(F170,Assumptions!$A$4:$A$6,Assumptions!$B$4:$B$6)</x:f>
        <x:v>0</x:v>
      </x:c>
      <x:c r="Q170" s="32" t="n">
        <x:f>XLOOKUP(F170,Assumptions!$A$4:$A$6,Assumptions!$C$4:$C$6)</x:f>
        <x:v>0.229</x:v>
      </x:c>
      <x:c r="R170" s="32" t="n">
        <x:f>XLOOKUP(F170,Assumptions!$A$4:$A$6,Assumptions!$D$4:$D$6)</x:f>
        <x:v>0.015</x:v>
      </x:c>
      <x:c r="S170" s="32" t="n">
        <x:f>XLOOKUP(F170,Assumptions!$A$4:$A$6,Assumptions!$E$4:$E$6)</x:f>
        <x:v>0.0075</x:v>
      </x:c>
      <x:c r="T170" s="32" t="n">
        <x:f>XLOOKUP(O170,Assumptions!$H$4:$H$6,Assumptions!$I$4:$I$6)</x:f>
        <x:v>0.045</x:v>
      </x:c>
      <x:c r="U170" s="30" t="n">
        <x:f>XLOOKUP(F170,Assumptions!$A$4:$A$6,Assumptions!$F$4:$F$6)</x:f>
        <x:v>60</x:v>
      </x:c>
      <x:c r="V170" s="60" t="n">
        <x:f>I170*12</x:f>
        <x:v>5632.799999999999</x:v>
      </x:c>
      <x:c r="W170" s="60" t="n">
        <x:f>H170*J170*(1-K170)*Q170</x:f>
        <x:v>223.209767976</x:v>
      </x:c>
      <x:c r="X170" s="60" t="n">
        <x:f>V170*R170</x:f>
        <x:v>84.49199999999999</x:v>
      </x:c>
      <x:c r="Y170" s="60" t="n">
        <x:f>V170*S170</x:f>
        <x:v>42.245999999999995</x:v>
      </x:c>
      <x:c r="Z170" s="60" t="n">
        <x:f>H170*J170*T170</x:f>
        <x:v>117.90908999999999</x:v>
      </x:c>
      <x:c r="AA170" s="60" t="n">
        <x:f>P170+W170+X170-Y170-Z170-U170</x:f>
        <x:v>87.54667797600001</x:v>
      </x:c>
      <x:c r="AB170" s="32" t="n">
        <x:f>IFERROR(AA170/(P170+W170+X170),0)</x:f>
        <x:v>0.2845179556551279</x:v>
      </x:c>
      <x:c r="AC170" t="n">
        <x:f>IF(O170="High",0,IF(I170&gt;=1800,3,IF(I170&gt;=900,2,1))+IF(K170&gt;=0.9,2,IF(K170&gt;=0.75,1,0))+IF(J170&lt;=0.7,2,IF(J170&lt;=0.85,1,0))+IF(M170&gt;=8,1,0))</x:f>
        <x:v>0</x:v>
      </x:c>
      <x:c r="AD170" t="str">
        <x:f>IF(AND(O170&lt;&gt;"High",AC170&gt;=Assumptions!$B$10,AA170&gt;0),"Priority Growth",IF(AND(O170="Low",AA170&gt;0),"Maintain","Watch"))</x:f>
        <x:v>Watch</x:v>
      </x:c>
      <x:c r="AE170" s="60" t="n">
        <x:f>MAX(AA170,0)*N170</x:f>
        <x:v>5.8656274243920015</x:v>
      </x:c>
      <x:c r="AF170" t="str">
        <x:f>IF(AND(AA170&gt;=Assumptions!$B$11,O170&lt;&gt;"High",OR(N170&gt;=Assumptions!$B$12,M170&lt;=6)),"High","Standard")</x:f>
        <x:v>Standard</x:v>
      </x:c>
    </x:row>
    <x:row r="171">
      <x:c r="A171" t="str">
        <x:f>'Raw_Data'!A171</x:f>
        <x:v>C00170</x:v>
      </x:c>
      <x:c r="B171" t="n">
        <x:f>'Raw_Data'!B171</x:f>
        <x:v>66</x:v>
      </x:c>
      <x:c r="C171" s="30" t="n">
        <x:f>'Raw_Data'!C171</x:f>
        <x:v>45524</x:v>
      </x:c>
      <x:c r="D171" t="n">
        <x:f>'Raw_Data'!D171</x:f>
        <x:v>573</x:v>
      </x:c>
      <x:c r="E171" t="n">
        <x:f>'Raw_Data'!E171</x:f>
        <x:v>49</x:v>
      </x:c>
      <x:c r="F171" t="str">
        <x:f>PROPER(TRIM('Raw_Data'!F171))</x:f>
        <x:v>Classic</x:v>
      </x:c>
      <x:c r="G171" t="str">
        <x:f>PROPER(TRIM('Raw_Data'!G171))</x:f>
        <x:v>Digital</x:v>
      </x:c>
      <x:c r="H171" s="60" t="n">
        <x:f>'Raw_Data'!H171</x:f>
        <x:v>1000</x:v>
      </x:c>
      <x:c r="I171" s="60" t="n">
        <x:f>'Raw_Data'!I171</x:f>
        <x:v>150</x:v>
      </x:c>
      <x:c r="J171" s="32" t="n">
        <x:f>'Raw_Data'!J171</x:f>
        <x:v>0.583</x:v>
      </x:c>
      <x:c r="K171" s="32" t="n">
        <x:f>'Raw_Data'!K171</x:f>
        <x:v>0.691</x:v>
      </x:c>
      <x:c r="L171" t="n">
        <x:f>'Raw_Data'!L171</x:f>
        <x:v>0</x:v>
      </x:c>
      <x:c r="M171" t="n">
        <x:f>IF('Raw_Data'!M171="",Assumptions!$B$15,'Raw_Data'!M171)</x:f>
        <x:v>9</x:v>
      </x:c>
      <x:c r="N171" s="32" t="n">
        <x:f>'Raw_Data'!N171</x:f>
        <x:v>0.02</x:v>
      </x:c>
      <x:c r="O171" t="str">
        <x:f>IF(OR(D171&lt;620,L171&gt;=2,J171&gt;0.9),"High",IF(OR(D171&lt;700,L171=1,J171&gt;0.75),"Medium","Low"))</x:f>
        <x:v>High</x:v>
      </x:c>
      <x:c r="P171" s="30" t="n">
        <x:f>XLOOKUP(F171,Assumptions!$A$4:$A$6,Assumptions!$B$4:$B$6)</x:f>
        <x:v>0</x:v>
      </x:c>
      <x:c r="Q171" s="32" t="n">
        <x:f>XLOOKUP(F171,Assumptions!$A$4:$A$6,Assumptions!$C$4:$C$6)</x:f>
        <x:v>0.229</x:v>
      </x:c>
      <x:c r="R171" s="32" t="n">
        <x:f>XLOOKUP(F171,Assumptions!$A$4:$A$6,Assumptions!$D$4:$D$6)</x:f>
        <x:v>0.015</x:v>
      </x:c>
      <x:c r="S171" s="32" t="n">
        <x:f>XLOOKUP(F171,Assumptions!$A$4:$A$6,Assumptions!$E$4:$E$6)</x:f>
        <x:v>0.0075</x:v>
      </x:c>
      <x:c r="T171" s="32" t="n">
        <x:f>XLOOKUP(O171,Assumptions!$H$4:$H$6,Assumptions!$I$4:$I$6)</x:f>
        <x:v>0.045</x:v>
      </x:c>
      <x:c r="U171" s="30" t="n">
        <x:f>XLOOKUP(F171,Assumptions!$A$4:$A$6,Assumptions!$F$4:$F$6)</x:f>
        <x:v>60</x:v>
      </x:c>
      <x:c r="V171" s="60" t="n">
        <x:f>I171*12</x:f>
        <x:v>1800</x:v>
      </x:c>
      <x:c r="W171" s="60" t="n">
        <x:f>H171*J171*(1-K171)*Q171</x:f>
        <x:v>41.253663</x:v>
      </x:c>
      <x:c r="X171" s="60" t="n">
        <x:f>V171*R171</x:f>
        <x:v>27</x:v>
      </x:c>
      <x:c r="Y171" s="60" t="n">
        <x:f>V171*S171</x:f>
        <x:v>13.5</x:v>
      </x:c>
      <x:c r="Z171" s="60" t="n">
        <x:f>H171*J171*T171</x:f>
        <x:v>26.235</x:v>
      </x:c>
      <x:c r="AA171" s="60" t="n">
        <x:f>P171+W171+X171-Y171-Z171-U171</x:f>
        <x:v>-31.481336999999996</x:v>
      </x:c>
      <x:c r="AB171" s="32" t="n">
        <x:f>IFERROR(AA171/(P171+W171+X171),0)</x:f>
        <x:v>-0.46124025607241026</x:v>
      </x:c>
      <x:c r="AC171" t="n">
        <x:f>IF(O171="High",0,IF(I171&gt;=1800,3,IF(I171&gt;=900,2,1))+IF(K171&gt;=0.9,2,IF(K171&gt;=0.75,1,0))+IF(J171&lt;=0.7,2,IF(J171&lt;=0.85,1,0))+IF(M171&gt;=8,1,0))</x:f>
        <x:v>0</x:v>
      </x:c>
      <x:c r="AD171" t="str">
        <x:f>IF(AND(O171&lt;&gt;"High",AC171&gt;=Assumptions!$B$10,AA171&gt;0),"Priority Growth",IF(AND(O171="Low",AA171&gt;0),"Maintain","Watch"))</x:f>
        <x:v>Watch</x:v>
      </x:c>
      <x:c r="AE171" s="60" t="n">
        <x:f>MAX(AA171,0)*N171</x:f>
        <x:v>0</x:v>
      </x:c>
      <x:c r="AF171" t="str">
        <x:f>IF(AND(AA171&gt;=Assumptions!$B$11,O171&lt;&gt;"High",OR(N171&gt;=Assumptions!$B$12,M171&lt;=6)),"High","Standard")</x:f>
        <x:v>Standard</x:v>
      </x:c>
    </x:row>
    <x:row r="172">
      <x:c r="A172" t="str">
        <x:f>'Raw_Data'!A172</x:f>
        <x:v>C00171</x:v>
      </x:c>
      <x:c r="B172" t="n">
        <x:f>'Raw_Data'!B172</x:f>
        <x:v>46</x:v>
      </x:c>
      <x:c r="C172" s="30" t="n">
        <x:f>'Raw_Data'!C172</x:f>
        <x:v>54749</x:v>
      </x:c>
      <x:c r="D172" t="n">
        <x:f>'Raw_Data'!D172</x:f>
        <x:v>702</x:v>
      </x:c>
      <x:c r="E172" t="n">
        <x:f>'Raw_Data'!E172</x:f>
        <x:v>34</x:v>
      </x:c>
      <x:c r="F172" t="str">
        <x:f>PROPER(TRIM('Raw_Data'!F172))</x:f>
        <x:v>Gold</x:v>
      </x:c>
      <x:c r="G172" t="str">
        <x:f>PROPER(TRIM('Raw_Data'!G172))</x:f>
        <x:v>Digital</x:v>
      </x:c>
      <x:c r="H172" s="60" t="n">
        <x:f>'Raw_Data'!H172</x:f>
        <x:v>10014</x:v>
      </x:c>
      <x:c r="I172" s="60" t="n">
        <x:f>'Raw_Data'!I172</x:f>
        <x:v>1116.67</x:v>
      </x:c>
      <x:c r="J172" s="32" t="n">
        <x:f>'Raw_Data'!J172</x:f>
        <x:v>0.456</x:v>
      </x:c>
      <x:c r="K172" s="32" t="n">
        <x:f>'Raw_Data'!K172</x:f>
        <x:v>0.676</x:v>
      </x:c>
      <x:c r="L172" t="n">
        <x:f>'Raw_Data'!L172</x:f>
        <x:v>0</x:v>
      </x:c>
      <x:c r="M172" t="n">
        <x:f>IF('Raw_Data'!M172="",Assumptions!$B$15,'Raw_Data'!M172)</x:f>
        <x:v>7</x:v>
      </x:c>
      <x:c r="N172" s="32" t="n">
        <x:f>'Raw_Data'!N172</x:f>
        <x:v>0.094</x:v>
      </x:c>
      <x:c r="O172" t="str">
        <x:f>IF(OR(D172&lt;620,L172&gt;=2,J172&gt;0.9),"High",IF(OR(D172&lt;700,L172=1,J172&gt;0.75),"Medium","Low"))</x:f>
        <x:v>Low</x:v>
      </x:c>
      <x:c r="P172" s="30" t="n">
        <x:f>XLOOKUP(F172,Assumptions!$A$4:$A$6,Assumptions!$B$4:$B$6)</x:f>
        <x:v>95</x:v>
      </x:c>
      <x:c r="Q172" s="32" t="n">
        <x:f>XLOOKUP(F172,Assumptions!$A$4:$A$6,Assumptions!$C$4:$C$6)</x:f>
        <x:v>0.219</x:v>
      </x:c>
      <x:c r="R172" s="32" t="n">
        <x:f>XLOOKUP(F172,Assumptions!$A$4:$A$6,Assumptions!$D$4:$D$6)</x:f>
        <x:v>0.016</x:v>
      </x:c>
      <x:c r="S172" s="32" t="n">
        <x:f>XLOOKUP(F172,Assumptions!$A$4:$A$6,Assumptions!$E$4:$E$6)</x:f>
        <x:v>0.01</x:v>
      </x:c>
      <x:c r="T172" s="32" t="n">
        <x:f>XLOOKUP(O172,Assumptions!$H$4:$H$6,Assumptions!$I$4:$I$6)</x:f>
        <x:v>0.0035</x:v>
      </x:c>
      <x:c r="U172" s="30" t="n">
        <x:f>XLOOKUP(F172,Assumptions!$A$4:$A$6,Assumptions!$F$4:$F$6)</x:f>
        <x:v>90</x:v>
      </x:c>
      <x:c r="V172" s="60" t="n">
        <x:f>I172*12</x:f>
        <x:v>13400.04</x:v>
      </x:c>
      <x:c r="W172" s="60" t="n">
        <x:f>H172*J172*(1-K172)*Q172</x:f>
        <x:v>324.01234310399997</x:v>
      </x:c>
      <x:c r="X172" s="60" t="n">
        <x:f>V172*R172</x:f>
        <x:v>214.40064</x:v>
      </x:c>
      <x:c r="Y172" s="60" t="n">
        <x:f>V172*S172</x:f>
        <x:v>134.0004</x:v>
      </x:c>
      <x:c r="Z172" s="60" t="n">
        <x:f>H172*J172*T172</x:f>
        <x:v>15.982344000000001</x:v>
      </x:c>
      <x:c r="AA172" s="60" t="n">
        <x:f>P172+W172+X172-Y172-Z172-U172</x:f>
        <x:v>393.43023910399995</x:v>
      </x:c>
      <x:c r="AB172" s="32" t="n">
        <x:f>IFERROR(AA172/(P172+W172+X172),0)</x:f>
        <x:v>0.6211275259563201</x:v>
      </x:c>
      <x:c r="AC172" t="n">
        <x:f>IF(O172="High",0,IF(I172&gt;=1800,3,IF(I172&gt;=900,2,1))+IF(K172&gt;=0.9,2,IF(K172&gt;=0.75,1,0))+IF(J172&lt;=0.7,2,IF(J172&lt;=0.85,1,0))+IF(M172&gt;=8,1,0))</x:f>
        <x:v>4</x:v>
      </x:c>
      <x:c r="AD172" t="str">
        <x:f>IF(AND(O172&lt;&gt;"High",AC172&gt;=Assumptions!$B$10,AA172&gt;0),"Priority Growth",IF(AND(O172="Low",AA172&gt;0),"Maintain","Watch"))</x:f>
        <x:v>Maintain</x:v>
      </x:c>
      <x:c r="AE172" s="60" t="n">
        <x:f>MAX(AA172,0)*N172</x:f>
        <x:v>36.982442475776</x:v>
      </x:c>
      <x:c r="AF172" t="str">
        <x:f>IF(AND(AA172&gt;=Assumptions!$B$11,O172&lt;&gt;"High",OR(N172&gt;=Assumptions!$B$12,M172&lt;=6)),"High","Standard")</x:f>
        <x:v>Standard</x:v>
      </x:c>
    </x:row>
    <x:row r="173">
      <x:c r="A173" t="str">
        <x:f>'Raw_Data'!A173</x:f>
        <x:v>C00172</x:v>
      </x:c>
      <x:c r="B173" t="n">
        <x:f>'Raw_Data'!B173</x:f>
        <x:v>38</x:v>
      </x:c>
      <x:c r="C173" s="30" t="n">
        <x:f>'Raw_Data'!C173</x:f>
        <x:v>57344</x:v>
      </x:c>
      <x:c r="D173" t="n">
        <x:f>'Raw_Data'!D173</x:f>
        <x:v>749</x:v>
      </x:c>
      <x:c r="E173" t="n">
        <x:f>'Raw_Data'!E173</x:f>
        <x:v>51</x:v>
      </x:c>
      <x:c r="F173" t="str">
        <x:f>PROPER(TRIM('Raw_Data'!F173))</x:f>
        <x:v>Gold</x:v>
      </x:c>
      <x:c r="G173" t="str">
        <x:f>PROPER(TRIM('Raw_Data'!G173))</x:f>
        <x:v>Partner</x:v>
      </x:c>
      <x:c r="H173" s="60" t="n">
        <x:f>'Raw_Data'!H173</x:f>
        <x:v>10288</x:v>
      </x:c>
      <x:c r="I173" s="60" t="n">
        <x:f>'Raw_Data'!I173</x:f>
        <x:v>965.35</x:v>
      </x:c>
      <x:c r="J173" s="32" t="n">
        <x:f>'Raw_Data'!J173</x:f>
        <x:v>0.282</x:v>
      </x:c>
      <x:c r="K173" s="32" t="n">
        <x:f>'Raw_Data'!K173</x:f>
        <x:v>0.894</x:v>
      </x:c>
      <x:c r="L173" t="n">
        <x:f>'Raw_Data'!L173</x:f>
        <x:v>0</x:v>
      </x:c>
      <x:c r="M173" t="n">
        <x:f>IF('Raw_Data'!M173="",Assumptions!$B$15,'Raw_Data'!M173)</x:f>
        <x:v>5</x:v>
      </x:c>
      <x:c r="N173" s="32" t="n">
        <x:f>'Raw_Data'!N173</x:f>
        <x:v>0.191</x:v>
      </x:c>
      <x:c r="O173" t="str">
        <x:f>IF(OR(D173&lt;620,L173&gt;=2,J173&gt;0.9),"High",IF(OR(D173&lt;700,L173=1,J173&gt;0.75),"Medium","Low"))</x:f>
        <x:v>Low</x:v>
      </x:c>
      <x:c r="P173" s="30" t="n">
        <x:f>XLOOKUP(F173,Assumptions!$A$4:$A$6,Assumptions!$B$4:$B$6)</x:f>
        <x:v>95</x:v>
      </x:c>
      <x:c r="Q173" s="32" t="n">
        <x:f>XLOOKUP(F173,Assumptions!$A$4:$A$6,Assumptions!$C$4:$C$6)</x:f>
        <x:v>0.219</x:v>
      </x:c>
      <x:c r="R173" s="32" t="n">
        <x:f>XLOOKUP(F173,Assumptions!$A$4:$A$6,Assumptions!$D$4:$D$6)</x:f>
        <x:v>0.016</x:v>
      </x:c>
      <x:c r="S173" s="32" t="n">
        <x:f>XLOOKUP(F173,Assumptions!$A$4:$A$6,Assumptions!$E$4:$E$6)</x:f>
        <x:v>0.01</x:v>
      </x:c>
      <x:c r="T173" s="32" t="n">
        <x:f>XLOOKUP(O173,Assumptions!$H$4:$H$6,Assumptions!$I$4:$I$6)</x:f>
        <x:v>0.0035</x:v>
      </x:c>
      <x:c r="U173" s="30" t="n">
        <x:f>XLOOKUP(F173,Assumptions!$A$4:$A$6,Assumptions!$F$4:$F$6)</x:f>
        <x:v>90</x:v>
      </x:c>
      <x:c r="V173" s="60" t="n">
        <x:f>I173*12</x:f>
        <x:v>11584.2</x:v>
      </x:c>
      <x:c r="W173" s="60" t="n">
        <x:f>H173*J173*(1-K173)*Q173</x:f>
        <x:v>67.34882822399999</x:v>
      </x:c>
      <x:c r="X173" s="60" t="n">
        <x:f>V173*R173</x:f>
        <x:v>185.34720000000002</x:v>
      </x:c>
      <x:c r="Y173" s="60" t="n">
        <x:f>V173*S173</x:f>
        <x:v>115.84200000000001</x:v>
      </x:c>
      <x:c r="Z173" s="60" t="n">
        <x:f>H173*J173*T173</x:f>
        <x:v>10.154256</x:v>
      </x:c>
      <x:c r="AA173" s="60" t="n">
        <x:f>P173+W173+X173-Y173-Z173-U173</x:f>
        <x:v>131.69977222399996</x:v>
      </x:c>
      <x:c r="AB173" s="32" t="n">
        <x:f>IFERROR(AA173/(P173+W173+X173),0)</x:f>
        <x:v>0.3787784775590062</x:v>
      </x:c>
      <x:c r="AC173" t="n">
        <x:f>IF(O173="High",0,IF(I173&gt;=1800,3,IF(I173&gt;=900,2,1))+IF(K173&gt;=0.9,2,IF(K173&gt;=0.75,1,0))+IF(J173&lt;=0.7,2,IF(J173&lt;=0.85,1,0))+IF(M173&gt;=8,1,0))</x:f>
        <x:v>5</x:v>
      </x:c>
      <x:c r="AD173" t="str">
        <x:f>IF(AND(O173&lt;&gt;"High",AC173&gt;=Assumptions!$B$10,AA173&gt;0),"Priority Growth",IF(AND(O173="Low",AA173&gt;0),"Maintain","Watch"))</x:f>
        <x:v>Maintain</x:v>
      </x:c>
      <x:c r="AE173" s="60" t="n">
        <x:f>MAX(AA173,0)*N173</x:f>
        <x:v>25.154656494783993</x:v>
      </x:c>
      <x:c r="AF173" t="str">
        <x:f>IF(AND(AA173&gt;=Assumptions!$B$11,O173&lt;&gt;"High",OR(N173&gt;=Assumptions!$B$12,M173&lt;=6)),"High","Standard")</x:f>
        <x:v>Standard</x:v>
      </x:c>
    </x:row>
    <x:row r="174">
      <x:c r="A174" t="str">
        <x:f>'Raw_Data'!A174</x:f>
        <x:v>C00173</x:v>
      </x:c>
      <x:c r="B174" t="n">
        <x:f>'Raw_Data'!B174</x:f>
        <x:v>39</x:v>
      </x:c>
      <x:c r="C174" s="30" t="n">
        <x:f>'Raw_Data'!C174</x:f>
        <x:v>57652</x:v>
      </x:c>
      <x:c r="D174" t="n">
        <x:f>'Raw_Data'!D174</x:f>
        <x:v>765</x:v>
      </x:c>
      <x:c r="E174" t="n">
        <x:f>'Raw_Data'!E174</x:f>
        <x:v>54</x:v>
      </x:c>
      <x:c r="F174" t="str">
        <x:f>PROPER(TRIM('Raw_Data'!F174))</x:f>
        <x:v>Gold</x:v>
      </x:c>
      <x:c r="G174" t="str">
        <x:f>PROPER(TRIM('Raw_Data'!G174))</x:f>
        <x:v>Branch</x:v>
      </x:c>
      <x:c r="H174" s="60" t="n">
        <x:f>'Raw_Data'!H174</x:f>
        <x:v>12571</x:v>
      </x:c>
      <x:c r="I174" s="60" t="n">
        <x:f>'Raw_Data'!I174</x:f>
        <x:v>1187.3</x:v>
      </x:c>
      <x:c r="J174" s="32" t="n">
        <x:f>'Raw_Data'!J174</x:f>
        <x:v>0.418</x:v>
      </x:c>
      <x:c r="K174" s="32" t="n">
        <x:f>'Raw_Data'!K174</x:f>
        <x:v>1</x:v>
      </x:c>
      <x:c r="L174" t="n">
        <x:f>'Raw_Data'!L174</x:f>
        <x:v>0</x:v>
      </x:c>
      <x:c r="M174" t="n">
        <x:f>IF('Raw_Data'!M174="",Assumptions!$B$15,'Raw_Data'!M174)</x:f>
        <x:v>7</x:v>
      </x:c>
      <x:c r="N174" s="32" t="n">
        <x:f>'Raw_Data'!N174</x:f>
        <x:v>0.114</x:v>
      </x:c>
      <x:c r="O174" t="str">
        <x:f>IF(OR(D174&lt;620,L174&gt;=2,J174&gt;0.9),"High",IF(OR(D174&lt;700,L174=1,J174&gt;0.75),"Medium","Low"))</x:f>
        <x:v>Low</x:v>
      </x:c>
      <x:c r="P174" s="30" t="n">
        <x:f>XLOOKUP(F174,Assumptions!$A$4:$A$6,Assumptions!$B$4:$B$6)</x:f>
        <x:v>95</x:v>
      </x:c>
      <x:c r="Q174" s="32" t="n">
        <x:f>XLOOKUP(F174,Assumptions!$A$4:$A$6,Assumptions!$C$4:$C$6)</x:f>
        <x:v>0.219</x:v>
      </x:c>
      <x:c r="R174" s="32" t="n">
        <x:f>XLOOKUP(F174,Assumptions!$A$4:$A$6,Assumptions!$D$4:$D$6)</x:f>
        <x:v>0.016</x:v>
      </x:c>
      <x:c r="S174" s="32" t="n">
        <x:f>XLOOKUP(F174,Assumptions!$A$4:$A$6,Assumptions!$E$4:$E$6)</x:f>
        <x:v>0.01</x:v>
      </x:c>
      <x:c r="T174" s="32" t="n">
        <x:f>XLOOKUP(O174,Assumptions!$H$4:$H$6,Assumptions!$I$4:$I$6)</x:f>
        <x:v>0.0035</x:v>
      </x:c>
      <x:c r="U174" s="30" t="n">
        <x:f>XLOOKUP(F174,Assumptions!$A$4:$A$6,Assumptions!$F$4:$F$6)</x:f>
        <x:v>90</x:v>
      </x:c>
      <x:c r="V174" s="60" t="n">
        <x:f>I174*12</x:f>
        <x:v>14247.599999999999</x:v>
      </x:c>
      <x:c r="W174" s="60" t="n">
        <x:f>H174*J174*(1-K174)*Q174</x:f>
        <x:v>0</x:v>
      </x:c>
      <x:c r="X174" s="60" t="n">
        <x:f>V174*R174</x:f>
        <x:v>227.96159999999998</x:v>
      </x:c>
      <x:c r="Y174" s="60" t="n">
        <x:f>V174*S174</x:f>
        <x:v>142.476</x:v>
      </x:c>
      <x:c r="Z174" s="60" t="n">
        <x:f>H174*J174*T174</x:f>
        <x:v>18.391373</x:v>
      </x:c>
      <x:c r="AA174" s="60" t="n">
        <x:f>P174+W174+X174-Y174-Z174-U174</x:f>
        <x:v>72.09422699999999</x:v>
      </x:c>
      <x:c r="AB174" s="32" t="n">
        <x:f>IFERROR(AA174/(P174+W174+X174),0)</x:f>
        <x:v>0.22322847979450186</x:v>
      </x:c>
      <x:c r="AC174" t="n">
        <x:f>IF(O174="High",0,IF(I174&gt;=1800,3,IF(I174&gt;=900,2,1))+IF(K174&gt;=0.9,2,IF(K174&gt;=0.75,1,0))+IF(J174&lt;=0.7,2,IF(J174&lt;=0.85,1,0))+IF(M174&gt;=8,1,0))</x:f>
        <x:v>6</x:v>
      </x:c>
      <x:c r="AD174" t="str">
        <x:f>IF(AND(O174&lt;&gt;"High",AC174&gt;=Assumptions!$B$10,AA174&gt;0),"Priority Growth",IF(AND(O174="Low",AA174&gt;0),"Maintain","Watch"))</x:f>
        <x:v>Priority Growth</x:v>
      </x:c>
      <x:c r="AE174" s="60" t="n">
        <x:f>MAX(AA174,0)*N174</x:f>
        <x:v>8.218741878</x:v>
      </x:c>
      <x:c r="AF174" t="str">
        <x:f>IF(AND(AA174&gt;=Assumptions!$B$11,O174&lt;&gt;"High",OR(N174&gt;=Assumptions!$B$12,M174&lt;=6)),"High","Standard")</x:f>
        <x:v>Standard</x:v>
      </x:c>
    </x:row>
    <x:row r="175">
      <x:c r="A175" t="str">
        <x:f>'Raw_Data'!A175</x:f>
        <x:v>C00174</x:v>
      </x:c>
      <x:c r="B175" t="n">
        <x:f>'Raw_Data'!B175</x:f>
        <x:v>27</x:v>
      </x:c>
      <x:c r="C175" s="30" t="n">
        <x:f>'Raw_Data'!C175</x:f>
        <x:v>114411</x:v>
      </x:c>
      <x:c r="D175" t="n">
        <x:f>'Raw_Data'!D175</x:f>
        <x:v>763</x:v>
      </x:c>
      <x:c r="E175" t="n">
        <x:f>'Raw_Data'!E175</x:f>
        <x:v>61</x:v>
      </x:c>
      <x:c r="F175" t="str">
        <x:f>PROPER(TRIM('Raw_Data'!F175))</x:f>
        <x:v>Platinum</x:v>
      </x:c>
      <x:c r="G175" t="str">
        <x:f>PROPER(TRIM('Raw_Data'!G175))</x:f>
        <x:v>Branch</x:v>
      </x:c>
      <x:c r="H175" s="60" t="n">
        <x:f>'Raw_Data'!H175</x:f>
        <x:v>24962</x:v>
      </x:c>
      <x:c r="I175" s="60" t="n">
        <x:f>'Raw_Data'!I175</x:f>
        <x:v>2879.43</x:v>
      </x:c>
      <x:c r="J175" s="32" t="n">
        <x:f>'Raw_Data'!J175</x:f>
        <x:v>0.267</x:v>
      </x:c>
      <x:c r="K175" s="32" t="n">
        <x:f>'Raw_Data'!K175</x:f>
        <x:v>0.803</x:v>
      </x:c>
      <x:c r="L175" t="n">
        <x:f>'Raw_Data'!L175</x:f>
        <x:v>0</x:v>
      </x:c>
      <x:c r="M175" t="n">
        <x:f>IF('Raw_Data'!M175="",Assumptions!$B$15,'Raw_Data'!M175)</x:f>
        <x:v>8</x:v>
      </x:c>
      <x:c r="N175" s="32" t="n">
        <x:f>'Raw_Data'!N175</x:f>
        <x:v>0.02</x:v>
      </x:c>
      <x:c r="O175" t="str">
        <x:f>IF(OR(D175&lt;620,L175&gt;=2,J175&gt;0.9),"High",IF(OR(D175&lt;700,L175=1,J175&gt;0.75),"Medium","Low"))</x:f>
        <x:v>Low</x:v>
      </x:c>
      <x:c r="P175" s="30" t="n">
        <x:f>XLOOKUP(F175,Assumptions!$A$4:$A$6,Assumptions!$B$4:$B$6)</x:f>
        <x:v>195</x:v>
      </x:c>
      <x:c r="Q175" s="32" t="n">
        <x:f>XLOOKUP(F175,Assumptions!$A$4:$A$6,Assumptions!$C$4:$C$6)</x:f>
        <x:v>0.199</x:v>
      </x:c>
      <x:c r="R175" s="32" t="n">
        <x:f>XLOOKUP(F175,Assumptions!$A$4:$A$6,Assumptions!$D$4:$D$6)</x:f>
        <x:v>0.017</x:v>
      </x:c>
      <x:c r="S175" s="32" t="n">
        <x:f>XLOOKUP(F175,Assumptions!$A$4:$A$6,Assumptions!$E$4:$E$6)</x:f>
        <x:v>0.013</x:v>
      </x:c>
      <x:c r="T175" s="32" t="n">
        <x:f>XLOOKUP(O175,Assumptions!$H$4:$H$6,Assumptions!$I$4:$I$6)</x:f>
        <x:v>0.0035</x:v>
      </x:c>
      <x:c r="U175" s="30" t="n">
        <x:f>XLOOKUP(F175,Assumptions!$A$4:$A$6,Assumptions!$F$4:$F$6)</x:f>
        <x:v>140</x:v>
      </x:c>
      <x:c r="V175" s="60" t="n">
        <x:f>I175*12</x:f>
        <x:v>34553.159999999996</x:v>
      </x:c>
      <x:c r="W175" s="60" t="n">
        <x:f>H175*J175*(1-K175)*Q175</x:f>
        <x:v>261.28227136199996</x:v>
      </x:c>
      <x:c r="X175" s="60" t="n">
        <x:f>V175*R175</x:f>
        <x:v>587.40372</x:v>
      </x:c>
      <x:c r="Y175" s="60" t="n">
        <x:f>V175*S175</x:f>
        <x:v>449.19107999999994</x:v>
      </x:c>
      <x:c r="Z175" s="60" t="n">
        <x:f>H175*J175*T175</x:f>
        <x:v>23.326989</x:v>
      </x:c>
      <x:c r="AA175" s="60" t="n">
        <x:f>P175+W175+X175-Y175-Z175-U175</x:f>
        <x:v>431.1679223620001</x:v>
      </x:c>
      <x:c r="AB175" s="32" t="n">
        <x:f>IFERROR(AA175/(P175+W175+X175),0)</x:f>
        <x:v>0.41312035030702116</x:v>
      </x:c>
      <x:c r="AC175" t="n">
        <x:f>IF(O175="High",0,IF(I175&gt;=1800,3,IF(I175&gt;=900,2,1))+IF(K175&gt;=0.9,2,IF(K175&gt;=0.75,1,0))+IF(J175&lt;=0.7,2,IF(J175&lt;=0.85,1,0))+IF(M175&gt;=8,1,0))</x:f>
        <x:v>7</x:v>
      </x:c>
      <x:c r="AD175" t="str">
        <x:f>IF(AND(O175&lt;&gt;"High",AC175&gt;=Assumptions!$B$10,AA175&gt;0),"Priority Growth",IF(AND(O175="Low",AA175&gt;0),"Maintain","Watch"))</x:f>
        <x:v>Priority Growth</x:v>
      </x:c>
      <x:c r="AE175" s="60" t="n">
        <x:f>MAX(AA175,0)*N175</x:f>
        <x:v>8.623358447240003</x:v>
      </x:c>
      <x:c r="AF175" t="str">
        <x:f>IF(AND(AA175&gt;=Assumptions!$B$11,O175&lt;&gt;"High",OR(N175&gt;=Assumptions!$B$12,M175&lt;=6)),"High","Standard")</x:f>
        <x:v>Standard</x:v>
      </x:c>
    </x:row>
    <x:row r="176">
      <x:c r="A176" t="str">
        <x:f>'Raw_Data'!A176</x:f>
        <x:v>C00175</x:v>
      </x:c>
      <x:c r="B176" t="n">
        <x:f>'Raw_Data'!B176</x:f>
        <x:v>44</x:v>
      </x:c>
      <x:c r="C176" s="30" t="n">
        <x:f>'Raw_Data'!C176</x:f>
        <x:v>66003</x:v>
      </x:c>
      <x:c r="D176" t="n">
        <x:f>'Raw_Data'!D176</x:f>
        <x:v>787</x:v>
      </x:c>
      <x:c r="E176" t="n">
        <x:f>'Raw_Data'!E176</x:f>
        <x:v>70</x:v>
      </x:c>
      <x:c r="F176" t="str">
        <x:f>PROPER(TRIM('Raw_Data'!F176))</x:f>
        <x:v>Gold</x:v>
      </x:c>
      <x:c r="G176" t="str">
        <x:f>PROPER(TRIM('Raw_Data'!G176))</x:f>
        <x:v>Branch</x:v>
      </x:c>
      <x:c r="H176" s="60" t="n">
        <x:f>'Raw_Data'!H176</x:f>
        <x:v>15997</x:v>
      </x:c>
      <x:c r="I176" s="60" t="n">
        <x:f>'Raw_Data'!I176</x:f>
        <x:v>1521.1</x:v>
      </x:c>
      <x:c r="J176" s="32" t="n">
        <x:f>'Raw_Data'!J176</x:f>
        <x:v>0.394</x:v>
      </x:c>
      <x:c r="K176" s="32" t="n">
        <x:f>'Raw_Data'!K176</x:f>
        <x:v>0.921</x:v>
      </x:c>
      <x:c r="L176" t="n">
        <x:f>'Raw_Data'!L176</x:f>
        <x:v>0</x:v>
      </x:c>
      <x:c r="M176" t="n">
        <x:f>IF('Raw_Data'!M176="",Assumptions!$B$15,'Raw_Data'!M176)</x:f>
        <x:v>10</x:v>
      </x:c>
      <x:c r="N176" s="32" t="n">
        <x:f>'Raw_Data'!N176</x:f>
        <x:v>0.02</x:v>
      </x:c>
      <x:c r="O176" t="str">
        <x:f>IF(OR(D176&lt;620,L176&gt;=2,J176&gt;0.9),"High",IF(OR(D176&lt;700,L176=1,J176&gt;0.75),"Medium","Low"))</x:f>
        <x:v>Low</x:v>
      </x:c>
      <x:c r="P176" s="30" t="n">
        <x:f>XLOOKUP(F176,Assumptions!$A$4:$A$6,Assumptions!$B$4:$B$6)</x:f>
        <x:v>95</x:v>
      </x:c>
      <x:c r="Q176" s="32" t="n">
        <x:f>XLOOKUP(F176,Assumptions!$A$4:$A$6,Assumptions!$C$4:$C$6)</x:f>
        <x:v>0.219</x:v>
      </x:c>
      <x:c r="R176" s="32" t="n">
        <x:f>XLOOKUP(F176,Assumptions!$A$4:$A$6,Assumptions!$D$4:$D$6)</x:f>
        <x:v>0.016</x:v>
      </x:c>
      <x:c r="S176" s="32" t="n">
        <x:f>XLOOKUP(F176,Assumptions!$A$4:$A$6,Assumptions!$E$4:$E$6)</x:f>
        <x:v>0.01</x:v>
      </x:c>
      <x:c r="T176" s="32" t="n">
        <x:f>XLOOKUP(O176,Assumptions!$H$4:$H$6,Assumptions!$I$4:$I$6)</x:f>
        <x:v>0.0035</x:v>
      </x:c>
      <x:c r="U176" s="30" t="n">
        <x:f>XLOOKUP(F176,Assumptions!$A$4:$A$6,Assumptions!$F$4:$F$6)</x:f>
        <x:v>90</x:v>
      </x:c>
      <x:c r="V176" s="60" t="n">
        <x:f>I176*12</x:f>
        <x:v>18253.199999999997</x:v>
      </x:c>
      <x:c r="W176" s="60" t="n">
        <x:f>H176*J176*(1-K176)*Q176</x:f>
        <x:v>109.04505421799995</x:v>
      </x:c>
      <x:c r="X176" s="60" t="n">
        <x:f>V176*R176</x:f>
        <x:v>292.05119999999994</x:v>
      </x:c>
      <x:c r="Y176" s="60" t="n">
        <x:f>V176*S176</x:f>
        <x:v>182.53199999999998</x:v>
      </x:c>
      <x:c r="Z176" s="60" t="n">
        <x:f>H176*J176*T176</x:f>
        <x:v>22.059863</x:v>
      </x:c>
      <x:c r="AA176" s="60" t="n">
        <x:f>P176+W176+X176-Y176-Z176-U176</x:f>
        <x:v>201.5043912179999</x:v>
      </x:c>
      <x:c r="AB176" s="32" t="n">
        <x:f>IFERROR(AA176/(P176+W176+X176),0)</x:f>
        <x:v>0.40618002959049293</x:v>
      </x:c>
      <x:c r="AC176" t="n">
        <x:f>IF(O176="High",0,IF(I176&gt;=1800,3,IF(I176&gt;=900,2,1))+IF(K176&gt;=0.9,2,IF(K176&gt;=0.75,1,0))+IF(J176&lt;=0.7,2,IF(J176&lt;=0.85,1,0))+IF(M176&gt;=8,1,0))</x:f>
        <x:v>7</x:v>
      </x:c>
      <x:c r="AD176" t="str">
        <x:f>IF(AND(O176&lt;&gt;"High",AC176&gt;=Assumptions!$B$10,AA176&gt;0),"Priority Growth",IF(AND(O176="Low",AA176&gt;0),"Maintain","Watch"))</x:f>
        <x:v>Priority Growth</x:v>
      </x:c>
      <x:c r="AE176" s="60" t="n">
        <x:f>MAX(AA176,0)*N176</x:f>
        <x:v>4.030087824359998</x:v>
      </x:c>
      <x:c r="AF176" t="str">
        <x:f>IF(AND(AA176&gt;=Assumptions!$B$11,O176&lt;&gt;"High",OR(N176&gt;=Assumptions!$B$12,M176&lt;=6)),"High","Standard")</x:f>
        <x:v>Standard</x:v>
      </x:c>
    </x:row>
    <x:row r="177">
      <x:c r="A177" t="str">
        <x:f>'Raw_Data'!A177</x:f>
        <x:v>C00176</x:v>
      </x:c>
      <x:c r="B177" t="n">
        <x:f>'Raw_Data'!B177</x:f>
        <x:v>46</x:v>
      </x:c>
      <x:c r="C177" s="30" t="n">
        <x:f>'Raw_Data'!C177</x:f>
        <x:v>52817</x:v>
      </x:c>
      <x:c r="D177" t="n">
        <x:f>'Raw_Data'!D177</x:f>
        <x:v>624</x:v>
      </x:c>
      <x:c r="E177" t="n">
        <x:f>'Raw_Data'!E177</x:f>
        <x:v>50</x:v>
      </x:c>
      <x:c r="F177" t="str">
        <x:f>PROPER(TRIM('Raw_Data'!F177))</x:f>
        <x:v>Classic</x:v>
      </x:c>
      <x:c r="G177" t="str">
        <x:f>PROPER(TRIM('Raw_Data'!G177))</x:f>
        <x:v>Digital</x:v>
      </x:c>
      <x:c r="H177" s="60" t="n">
        <x:f>'Raw_Data'!H177</x:f>
        <x:v>3505</x:v>
      </x:c>
      <x:c r="I177" s="60" t="n">
        <x:f>'Raw_Data'!I177</x:f>
        <x:v>215.5</x:v>
      </x:c>
      <x:c r="J177" s="32" t="n">
        <x:f>'Raw_Data'!J177</x:f>
        <x:v>0.456</x:v>
      </x:c>
      <x:c r="K177" s="32" t="n">
        <x:f>'Raw_Data'!K177</x:f>
        <x:v>0.682</x:v>
      </x:c>
      <x:c r="L177" t="n">
        <x:f>'Raw_Data'!L177</x:f>
        <x:v>0</x:v>
      </x:c>
      <x:c r="M177" t="n">
        <x:f>IF('Raw_Data'!M177="",Assumptions!$B$15,'Raw_Data'!M177)</x:f>
        <x:v>8</x:v>
      </x:c>
      <x:c r="N177" s="32" t="n">
        <x:f>'Raw_Data'!N177</x:f>
        <x:v>0.067</x:v>
      </x:c>
      <x:c r="O177" t="str">
        <x:f>IF(OR(D177&lt;620,L177&gt;=2,J177&gt;0.9),"High",IF(OR(D177&lt;700,L177=1,J177&gt;0.75),"Medium","Low"))</x:f>
        <x:v>Medium</x:v>
      </x:c>
      <x:c r="P177" s="30" t="n">
        <x:f>XLOOKUP(F177,Assumptions!$A$4:$A$6,Assumptions!$B$4:$B$6)</x:f>
        <x:v>0</x:v>
      </x:c>
      <x:c r="Q177" s="32" t="n">
        <x:f>XLOOKUP(F177,Assumptions!$A$4:$A$6,Assumptions!$C$4:$C$6)</x:f>
        <x:v>0.229</x:v>
      </x:c>
      <x:c r="R177" s="32" t="n">
        <x:f>XLOOKUP(F177,Assumptions!$A$4:$A$6,Assumptions!$D$4:$D$6)</x:f>
        <x:v>0.015</x:v>
      </x:c>
      <x:c r="S177" s="32" t="n">
        <x:f>XLOOKUP(F177,Assumptions!$A$4:$A$6,Assumptions!$E$4:$E$6)</x:f>
        <x:v>0.0075</x:v>
      </x:c>
      <x:c r="T177" s="32" t="n">
        <x:f>XLOOKUP(O177,Assumptions!$H$4:$H$6,Assumptions!$I$4:$I$6)</x:f>
        <x:v>0.012</x:v>
      </x:c>
      <x:c r="U177" s="30" t="n">
        <x:f>XLOOKUP(F177,Assumptions!$A$4:$A$6,Assumptions!$F$4:$F$6)</x:f>
        <x:v>60</x:v>
      </x:c>
      <x:c r="V177" s="60" t="n">
        <x:f>I177*12</x:f>
        <x:v>2586</x:v>
      </x:c>
      <x:c r="W177" s="60" t="n">
        <x:f>H177*J177*(1-K177)*Q177</x:f>
        <x:v>116.38994615999998</x:v>
      </x:c>
      <x:c r="X177" s="60" t="n">
        <x:f>V177*R177</x:f>
        <x:v>38.79</x:v>
      </x:c>
      <x:c r="Y177" s="60" t="n">
        <x:f>V177*S177</x:f>
        <x:v>19.395</x:v>
      </x:c>
      <x:c r="Z177" s="60" t="n">
        <x:f>H177*J177*T177</x:f>
        <x:v>19.17936</x:v>
      </x:c>
      <x:c r="AA177" s="60" t="n">
        <x:f>P177+W177+X177-Y177-Z177-U177</x:f>
        <x:v>56.60558615999997</x:v>
      </x:c>
      <x:c r="AB177" s="32" t="n">
        <x:f>IFERROR(AA177/(P177+W177+X177),0)</x:f>
        <x:v>0.3647738484303646</x:v>
      </x:c>
      <x:c r="AC177" t="n">
        <x:f>IF(O177="High",0,IF(I177&gt;=1800,3,IF(I177&gt;=900,2,1))+IF(K177&gt;=0.9,2,IF(K177&gt;=0.75,1,0))+IF(J177&lt;=0.7,2,IF(J177&lt;=0.85,1,0))+IF(M177&gt;=8,1,0))</x:f>
        <x:v>4</x:v>
      </x:c>
      <x:c r="AD177" t="str">
        <x:f>IF(AND(O177&lt;&gt;"High",AC177&gt;=Assumptions!$B$10,AA177&gt;0),"Priority Growth",IF(AND(O177="Low",AA177&gt;0),"Maintain","Watch"))</x:f>
        <x:v>Watch</x:v>
      </x:c>
      <x:c r="AE177" s="60" t="n">
        <x:f>MAX(AA177,0)*N177</x:f>
        <x:v>3.7925742727199983</x:v>
      </x:c>
      <x:c r="AF177" t="str">
        <x:f>IF(AND(AA177&gt;=Assumptions!$B$11,O177&lt;&gt;"High",OR(N177&gt;=Assumptions!$B$12,M177&lt;=6)),"High","Standard")</x:f>
        <x:v>Standard</x:v>
      </x:c>
    </x:row>
    <x:row r="178">
      <x:c r="A178" t="str">
        <x:f>'Raw_Data'!A178</x:f>
        <x:v>C00177</x:v>
      </x:c>
      <x:c r="B178" t="n">
        <x:f>'Raw_Data'!B178</x:f>
        <x:v>35</x:v>
      </x:c>
      <x:c r="C178" s="30" t="n">
        <x:f>'Raw_Data'!C178</x:f>
        <x:v>68262</x:v>
      </x:c>
      <x:c r="D178" t="n">
        <x:f>'Raw_Data'!D178</x:f>
        <x:v>598</x:v>
      </x:c>
      <x:c r="E178" t="n">
        <x:f>'Raw_Data'!E178</x:f>
        <x:v>24</x:v>
      </x:c>
      <x:c r="F178" t="str">
        <x:f>PROPER(TRIM('Raw_Data'!F178))</x:f>
        <x:v>Classic</x:v>
      </x:c>
      <x:c r="G178" t="str">
        <x:f>PROPER(TRIM('Raw_Data'!G178))</x:f>
        <x:v>Digital</x:v>
      </x:c>
      <x:c r="H178" s="60" t="n">
        <x:f>'Raw_Data'!H178</x:f>
        <x:v>6112</x:v>
      </x:c>
      <x:c r="I178" s="60" t="n">
        <x:f>'Raw_Data'!I178</x:f>
        <x:v>569.75</x:v>
      </x:c>
      <x:c r="J178" s="32" t="n">
        <x:f>'Raw_Data'!J178</x:f>
        <x:v>0.494</x:v>
      </x:c>
      <x:c r="K178" s="32" t="n">
        <x:f>'Raw_Data'!K178</x:f>
        <x:v>0.635</x:v>
      </x:c>
      <x:c r="L178" t="n">
        <x:f>'Raw_Data'!L178</x:f>
        <x:v>0</x:v>
      </x:c>
      <x:c r="M178" t="n">
        <x:f>IF('Raw_Data'!M178="",Assumptions!$B$15,'Raw_Data'!M178)</x:f>
        <x:v>6</x:v>
      </x:c>
      <x:c r="N178" s="32" t="n">
        <x:f>'Raw_Data'!N178</x:f>
        <x:v>0.173</x:v>
      </x:c>
      <x:c r="O178" t="str">
        <x:f>IF(OR(D178&lt;620,L178&gt;=2,J178&gt;0.9),"High",IF(OR(D178&lt;700,L178=1,J178&gt;0.75),"Medium","Low"))</x:f>
        <x:v>High</x:v>
      </x:c>
      <x:c r="P178" s="30" t="n">
        <x:f>XLOOKUP(F178,Assumptions!$A$4:$A$6,Assumptions!$B$4:$B$6)</x:f>
        <x:v>0</x:v>
      </x:c>
      <x:c r="Q178" s="32" t="n">
        <x:f>XLOOKUP(F178,Assumptions!$A$4:$A$6,Assumptions!$C$4:$C$6)</x:f>
        <x:v>0.229</x:v>
      </x:c>
      <x:c r="R178" s="32" t="n">
        <x:f>XLOOKUP(F178,Assumptions!$A$4:$A$6,Assumptions!$D$4:$D$6)</x:f>
        <x:v>0.015</x:v>
      </x:c>
      <x:c r="S178" s="32" t="n">
        <x:f>XLOOKUP(F178,Assumptions!$A$4:$A$6,Assumptions!$E$4:$E$6)</x:f>
        <x:v>0.0075</x:v>
      </x:c>
      <x:c r="T178" s="32" t="n">
        <x:f>XLOOKUP(O178,Assumptions!$H$4:$H$6,Assumptions!$I$4:$I$6)</x:f>
        <x:v>0.045</x:v>
      </x:c>
      <x:c r="U178" s="30" t="n">
        <x:f>XLOOKUP(F178,Assumptions!$A$4:$A$6,Assumptions!$F$4:$F$6)</x:f>
        <x:v>60</x:v>
      </x:c>
      <x:c r="V178" s="60" t="n">
        <x:f>I178*12</x:f>
        <x:v>6837</x:v>
      </x:c>
      <x:c r="W178" s="60" t="n">
        <x:f>H178*J178*(1-K178)*Q178</x:f>
        <x:v>252.37053088</x:v>
      </x:c>
      <x:c r="X178" s="60" t="n">
        <x:f>V178*R178</x:f>
        <x:v>102.55499999999999</x:v>
      </x:c>
      <x:c r="Y178" s="60" t="n">
        <x:f>V178*S178</x:f>
        <x:v>51.277499999999996</x:v>
      </x:c>
      <x:c r="Z178" s="60" t="n">
        <x:f>H178*J178*T178</x:f>
        <x:v>135.86975999999999</x:v>
      </x:c>
      <x:c r="AA178" s="60" t="n">
        <x:f>P178+W178+X178-Y178-Z178-U178</x:f>
        <x:v>107.77827088000004</x:v>
      </x:c>
      <x:c r="AB178" s="32" t="n">
        <x:f>IFERROR(AA178/(P178+W178+X178),0)</x:f>
        <x:v>0.3036644633953926</x:v>
      </x:c>
      <x:c r="AC178" t="n">
        <x:f>IF(O178="High",0,IF(I178&gt;=1800,3,IF(I178&gt;=900,2,1))+IF(K178&gt;=0.9,2,IF(K178&gt;=0.75,1,0))+IF(J178&lt;=0.7,2,IF(J178&lt;=0.85,1,0))+IF(M178&gt;=8,1,0))</x:f>
        <x:v>0</x:v>
      </x:c>
      <x:c r="AD178" t="str">
        <x:f>IF(AND(O178&lt;&gt;"High",AC178&gt;=Assumptions!$B$10,AA178&gt;0),"Priority Growth",IF(AND(O178="Low",AA178&gt;0),"Maintain","Watch"))</x:f>
        <x:v>Watch</x:v>
      </x:c>
      <x:c r="AE178" s="60" t="n">
        <x:f>MAX(AA178,0)*N178</x:f>
        <x:v>18.645640862240004</x:v>
      </x:c>
      <x:c r="AF178" t="str">
        <x:f>IF(AND(AA178&gt;=Assumptions!$B$11,O178&lt;&gt;"High",OR(N178&gt;=Assumptions!$B$12,M178&lt;=6)),"High","Standard")</x:f>
        <x:v>Standard</x:v>
      </x:c>
    </x:row>
    <x:row r="179">
      <x:c r="A179" t="str">
        <x:f>'Raw_Data'!A179</x:f>
        <x:v>C00178</x:v>
      </x:c>
      <x:c r="B179" t="n">
        <x:f>'Raw_Data'!B179</x:f>
        <x:v>58</x:v>
      </x:c>
      <x:c r="C179" s="30" t="n">
        <x:f>'Raw_Data'!C179</x:f>
        <x:v>84380</x:v>
      </x:c>
      <x:c r="D179" t="n">
        <x:f>'Raw_Data'!D179</x:f>
        <x:v>686</x:v>
      </x:c>
      <x:c r="E179" t="n">
        <x:f>'Raw_Data'!E179</x:f>
        <x:v>9</x:v>
      </x:c>
      <x:c r="F179" t="str">
        <x:f>PROPER(TRIM('Raw_Data'!F179))</x:f>
        <x:v>Gold</x:v>
      </x:c>
      <x:c r="G179" t="str">
        <x:f>PROPER(TRIM('Raw_Data'!G179))</x:f>
        <x:v>Branch</x:v>
      </x:c>
      <x:c r="H179" s="60" t="n">
        <x:f>'Raw_Data'!H179</x:f>
        <x:v>13319</x:v>
      </x:c>
      <x:c r="I179" s="60" t="n">
        <x:f>'Raw_Data'!I179</x:f>
        <x:v>1365.76</x:v>
      </x:c>
      <x:c r="J179" s="32" t="n">
        <x:f>'Raw_Data'!J179</x:f>
        <x:v>0.35</x:v>
      </x:c>
      <x:c r="K179" s="32" t="n">
        <x:f>'Raw_Data'!K179</x:f>
        <x:v>0.769</x:v>
      </x:c>
      <x:c r="L179" t="n">
        <x:f>'Raw_Data'!L179</x:f>
        <x:v>0</x:v>
      </x:c>
      <x:c r="M179" t="n">
        <x:f>IF('Raw_Data'!M179="",Assumptions!$B$15,'Raw_Data'!M179)</x:f>
        <x:v>7</x:v>
      </x:c>
      <x:c r="N179" s="32" t="n">
        <x:f>'Raw_Data'!N179</x:f>
        <x:v>0.174</x:v>
      </x:c>
      <x:c r="O179" t="str">
        <x:f>IF(OR(D179&lt;620,L179&gt;=2,J179&gt;0.9),"High",IF(OR(D179&lt;700,L179=1,J179&gt;0.75),"Medium","Low"))</x:f>
        <x:v>Medium</x:v>
      </x:c>
      <x:c r="P179" s="30" t="n">
        <x:f>XLOOKUP(F179,Assumptions!$A$4:$A$6,Assumptions!$B$4:$B$6)</x:f>
        <x:v>95</x:v>
      </x:c>
      <x:c r="Q179" s="32" t="n">
        <x:f>XLOOKUP(F179,Assumptions!$A$4:$A$6,Assumptions!$C$4:$C$6)</x:f>
        <x:v>0.219</x:v>
      </x:c>
      <x:c r="R179" s="32" t="n">
        <x:f>XLOOKUP(F179,Assumptions!$A$4:$A$6,Assumptions!$D$4:$D$6)</x:f>
        <x:v>0.016</x:v>
      </x:c>
      <x:c r="S179" s="32" t="n">
        <x:f>XLOOKUP(F179,Assumptions!$A$4:$A$6,Assumptions!$E$4:$E$6)</x:f>
        <x:v>0.01</x:v>
      </x:c>
      <x:c r="T179" s="32" t="n">
        <x:f>XLOOKUP(O179,Assumptions!$H$4:$H$6,Assumptions!$I$4:$I$6)</x:f>
        <x:v>0.012</x:v>
      </x:c>
      <x:c r="U179" s="30" t="n">
        <x:f>XLOOKUP(F179,Assumptions!$A$4:$A$6,Assumptions!$F$4:$F$6)</x:f>
        <x:v>90</x:v>
      </x:c>
      <x:c r="V179" s="60" t="n">
        <x:f>I179*12</x:f>
        <x:v>16389.12</x:v>
      </x:c>
      <x:c r="W179" s="60" t="n">
        <x:f>H179*J179*(1-K179)*Q179</x:f>
        <x:v>235.82821184999995</x:v>
      </x:c>
      <x:c r="X179" s="60" t="n">
        <x:f>V179*R179</x:f>
        <x:v>262.22592</x:v>
      </x:c>
      <x:c r="Y179" s="60" t="n">
        <x:f>V179*S179</x:f>
        <x:v>163.8912</x:v>
      </x:c>
      <x:c r="Z179" s="60" t="n">
        <x:f>H179*J179*T179</x:f>
        <x:v>55.9398</x:v>
      </x:c>
      <x:c r="AA179" s="60" t="n">
        <x:f>P179+W179+X179-Y179-Z179-U179</x:f>
        <x:v>283.22313184999996</x:v>
      </x:c>
      <x:c r="AB179" s="32" t="n">
        <x:f>IFERROR(AA179/(P179+W179+X179),0)</x:f>
        <x:v>0.47756708306963624</x:v>
      </x:c>
      <x:c r="AC179" t="n">
        <x:f>IF(O179="High",0,IF(I179&gt;=1800,3,IF(I179&gt;=900,2,1))+IF(K179&gt;=0.9,2,IF(K179&gt;=0.75,1,0))+IF(J179&lt;=0.7,2,IF(J179&lt;=0.85,1,0))+IF(M179&gt;=8,1,0))</x:f>
        <x:v>5</x:v>
      </x:c>
      <x:c r="AD179" t="str">
        <x:f>IF(AND(O179&lt;&gt;"High",AC179&gt;=Assumptions!$B$10,AA179&gt;0),"Priority Growth",IF(AND(O179="Low",AA179&gt;0),"Maintain","Watch"))</x:f>
        <x:v>Watch</x:v>
      </x:c>
      <x:c r="AE179" s="60" t="n">
        <x:f>MAX(AA179,0)*N179</x:f>
        <x:v>49.280824941899986</x:v>
      </x:c>
      <x:c r="AF179" t="str">
        <x:f>IF(AND(AA179&gt;=Assumptions!$B$11,O179&lt;&gt;"High",OR(N179&gt;=Assumptions!$B$12,M179&lt;=6)),"High","Standard")</x:f>
        <x:v>Standard</x:v>
      </x:c>
    </x:row>
    <x:row r="180">
      <x:c r="A180" t="str">
        <x:f>'Raw_Data'!A180</x:f>
        <x:v>C00179</x:v>
      </x:c>
      <x:c r="B180" t="n">
        <x:f>'Raw_Data'!B180</x:f>
        <x:v>38</x:v>
      </x:c>
      <x:c r="C180" s="30" t="n">
        <x:f>'Raw_Data'!C180</x:f>
        <x:v>77861</x:v>
      </x:c>
      <x:c r="D180" t="n">
        <x:f>'Raw_Data'!D180</x:f>
        <x:v>755</x:v>
      </x:c>
      <x:c r="E180" t="n">
        <x:f>'Raw_Data'!E180</x:f>
        <x:v>37</x:v>
      </x:c>
      <x:c r="F180" t="str">
        <x:f>PROPER(TRIM('Raw_Data'!F180))</x:f>
        <x:v>Gold</x:v>
      </x:c>
      <x:c r="G180" t="str">
        <x:f>PROPER(TRIM('Raw_Data'!G180))</x:f>
        <x:v>Digital</x:v>
      </x:c>
      <x:c r="H180" s="60" t="n">
        <x:f>'Raw_Data'!H180</x:f>
        <x:v>16863</x:v>
      </x:c>
      <x:c r="I180" s="60" t="n">
        <x:f>'Raw_Data'!I180</x:f>
        <x:v>1719.7</x:v>
      </x:c>
      <x:c r="J180" s="32" t="n">
        <x:f>'Raw_Data'!J180</x:f>
        <x:v>0.41</x:v>
      </x:c>
      <x:c r="K180" s="32" t="n">
        <x:f>'Raw_Data'!K180</x:f>
        <x:v>0.823</x:v>
      </x:c>
      <x:c r="L180" t="n">
        <x:f>'Raw_Data'!L180</x:f>
        <x:v>0</x:v>
      </x:c>
      <x:c r="M180" t="n">
        <x:f>IF('Raw_Data'!M180="",Assumptions!$B$15,'Raw_Data'!M180)</x:f>
        <x:v>7.370408870408871</x:v>
      </x:c>
      <x:c r="N180" s="32" t="n">
        <x:f>'Raw_Data'!N180</x:f>
        <x:v>0.244</x:v>
      </x:c>
      <x:c r="O180" t="str">
        <x:f>IF(OR(D180&lt;620,L180&gt;=2,J180&gt;0.9),"High",IF(OR(D180&lt;700,L180=1,J180&gt;0.75),"Medium","Low"))</x:f>
        <x:v>Low</x:v>
      </x:c>
      <x:c r="P180" s="30" t="n">
        <x:f>XLOOKUP(F180,Assumptions!$A$4:$A$6,Assumptions!$B$4:$B$6)</x:f>
        <x:v>95</x:v>
      </x:c>
      <x:c r="Q180" s="32" t="n">
        <x:f>XLOOKUP(F180,Assumptions!$A$4:$A$6,Assumptions!$C$4:$C$6)</x:f>
        <x:v>0.219</x:v>
      </x:c>
      <x:c r="R180" s="32" t="n">
        <x:f>XLOOKUP(F180,Assumptions!$A$4:$A$6,Assumptions!$D$4:$D$6)</x:f>
        <x:v>0.016</x:v>
      </x:c>
      <x:c r="S180" s="32" t="n">
        <x:f>XLOOKUP(F180,Assumptions!$A$4:$A$6,Assumptions!$E$4:$E$6)</x:f>
        <x:v>0.01</x:v>
      </x:c>
      <x:c r="T180" s="32" t="n">
        <x:f>XLOOKUP(O180,Assumptions!$H$4:$H$6,Assumptions!$I$4:$I$6)</x:f>
        <x:v>0.0035</x:v>
      </x:c>
      <x:c r="U180" s="30" t="n">
        <x:f>XLOOKUP(F180,Assumptions!$A$4:$A$6,Assumptions!$F$4:$F$6)</x:f>
        <x:v>90</x:v>
      </x:c>
      <x:c r="V180" s="60" t="n">
        <x:f>I180*12</x:f>
        <x:v>20636.4</x:v>
      </x:c>
      <x:c r="W180" s="60" t="n">
        <x:f>H180*J180*(1-K180)*Q180</x:f>
        <x:v>268.00079229000005</x:v>
      </x:c>
      <x:c r="X180" s="60" t="n">
        <x:f>V180*R180</x:f>
        <x:v>330.18240000000003</x:v>
      </x:c>
      <x:c r="Y180" s="60" t="n">
        <x:f>V180*S180</x:f>
        <x:v>206.36400000000003</x:v>
      </x:c>
      <x:c r="Z180" s="60" t="n">
        <x:f>H180*J180*T180</x:f>
        <x:v>24.198405</x:v>
      </x:c>
      <x:c r="AA180" s="60" t="n">
        <x:f>P180+W180+X180-Y180-Z180-U180</x:f>
        <x:v>372.62078729000007</x:v>
      </x:c>
      <x:c r="AB180" s="32" t="n">
        <x:f>IFERROR(AA180/(P180+W180+X180),0)</x:f>
        <x:v>0.5375502341004692</x:v>
      </x:c>
      <x:c r="AC180" t="n">
        <x:f>IF(O180="High",0,IF(I180&gt;=1800,3,IF(I180&gt;=900,2,1))+IF(K180&gt;=0.9,2,IF(K180&gt;=0.75,1,0))+IF(J180&lt;=0.7,2,IF(J180&lt;=0.85,1,0))+IF(M180&gt;=8,1,0))</x:f>
        <x:v>5</x:v>
      </x:c>
      <x:c r="AD180" t="str">
        <x:f>IF(AND(O180&lt;&gt;"High",AC180&gt;=Assumptions!$B$10,AA180&gt;0),"Priority Growth",IF(AND(O180="Low",AA180&gt;0),"Maintain","Watch"))</x:f>
        <x:v>Maintain</x:v>
      </x:c>
      <x:c r="AE180" s="60" t="n">
        <x:f>MAX(AA180,0)*N180</x:f>
        <x:v>90.91947209876001</x:v>
      </x:c>
      <x:c r="AF180" t="str">
        <x:f>IF(AND(AA180&gt;=Assumptions!$B$11,O180&lt;&gt;"High",OR(N180&gt;=Assumptions!$B$12,M180&lt;=6)),"High","Standard")</x:f>
        <x:v>High</x:v>
      </x:c>
    </x:row>
    <x:row r="181">
      <x:c r="A181" t="str">
        <x:f>'Raw_Data'!A181</x:f>
        <x:v>C00180</x:v>
      </x:c>
      <x:c r="B181" t="n">
        <x:f>'Raw_Data'!B181</x:f>
        <x:v>38</x:v>
      </x:c>
      <x:c r="C181" s="30" t="n">
        <x:f>'Raw_Data'!C181</x:f>
        <x:v>85971</x:v>
      </x:c>
      <x:c r="D181" t="n">
        <x:f>'Raw_Data'!D181</x:f>
        <x:v>627</x:v>
      </x:c>
      <x:c r="E181" t="n">
        <x:f>'Raw_Data'!E181</x:f>
        <x:v>47</x:v>
      </x:c>
      <x:c r="F181" t="str">
        <x:f>PROPER(TRIM('Raw_Data'!F181))</x:f>
        <x:v>Gold</x:v>
      </x:c>
      <x:c r="G181" t="str">
        <x:f>PROPER(TRIM('Raw_Data'!G181))</x:f>
        <x:v>Digital</x:v>
      </x:c>
      <x:c r="H181" s="60" t="n">
        <x:f>'Raw_Data'!H181</x:f>
        <x:v>14483</x:v>
      </x:c>
      <x:c r="I181" s="60" t="n">
        <x:f>'Raw_Data'!I181</x:f>
        <x:v>2152.97</x:v>
      </x:c>
      <x:c r="J181" s="32" t="n">
        <x:f>'Raw_Data'!J181</x:f>
        <x:v>0.358</x:v>
      </x:c>
      <x:c r="K181" s="32" t="n">
        <x:f>'Raw_Data'!K181</x:f>
        <x:v>0.664</x:v>
      </x:c>
      <x:c r="L181" t="n">
        <x:f>'Raw_Data'!L181</x:f>
        <x:v>0</x:v>
      </x:c>
      <x:c r="M181" t="n">
        <x:f>IF('Raw_Data'!M181="",Assumptions!$B$15,'Raw_Data'!M181)</x:f>
        <x:v>9</x:v>
      </x:c>
      <x:c r="N181" s="32" t="n">
        <x:f>'Raw_Data'!N181</x:f>
        <x:v>0.02</x:v>
      </x:c>
      <x:c r="O181" t="str">
        <x:f>IF(OR(D181&lt;620,L181&gt;=2,J181&gt;0.9),"High",IF(OR(D181&lt;700,L181=1,J181&gt;0.75),"Medium","Low"))</x:f>
        <x:v>Medium</x:v>
      </x:c>
      <x:c r="P181" s="30" t="n">
        <x:f>XLOOKUP(F181,Assumptions!$A$4:$A$6,Assumptions!$B$4:$B$6)</x:f>
        <x:v>95</x:v>
      </x:c>
      <x:c r="Q181" s="32" t="n">
        <x:f>XLOOKUP(F181,Assumptions!$A$4:$A$6,Assumptions!$C$4:$C$6)</x:f>
        <x:v>0.219</x:v>
      </x:c>
      <x:c r="R181" s="32" t="n">
        <x:f>XLOOKUP(F181,Assumptions!$A$4:$A$6,Assumptions!$D$4:$D$6)</x:f>
        <x:v>0.016</x:v>
      </x:c>
      <x:c r="S181" s="32" t="n">
        <x:f>XLOOKUP(F181,Assumptions!$A$4:$A$6,Assumptions!$E$4:$E$6)</x:f>
        <x:v>0.01</x:v>
      </x:c>
      <x:c r="T181" s="32" t="n">
        <x:f>XLOOKUP(O181,Assumptions!$H$4:$H$6,Assumptions!$I$4:$I$6)</x:f>
        <x:v>0.012</x:v>
      </x:c>
      <x:c r="U181" s="30" t="n">
        <x:f>XLOOKUP(F181,Assumptions!$A$4:$A$6,Assumptions!$F$4:$F$6)</x:f>
        <x:v>90</x:v>
      </x:c>
      <x:c r="V181" s="60" t="n">
        <x:f>I181*12</x:f>
        <x:v>25835.64</x:v>
      </x:c>
      <x:c r="W181" s="60" t="n">
        <x:f>H181*J181*(1-K181)*Q181</x:f>
        <x:v>381.52671177599996</x:v>
      </x:c>
      <x:c r="X181" s="60" t="n">
        <x:f>V181*R181</x:f>
        <x:v>413.37024</x:v>
      </x:c>
      <x:c r="Y181" s="60" t="n">
        <x:f>V181*S181</x:f>
        <x:v>258.3564</x:v>
      </x:c>
      <x:c r="Z181" s="60" t="n">
        <x:f>H181*J181*T181</x:f>
        <x:v>62.218968</x:v>
      </x:c>
      <x:c r="AA181" s="60" t="n">
        <x:f>P181+W181+X181-Y181-Z181-U181</x:f>
        <x:v>479.3215837759999</x:v>
      </x:c>
      <x:c r="AB181" s="32" t="n">
        <x:f>IFERROR(AA181/(P181+W181+X181),0)</x:f>
        <x:v>0.5386259418232642</x:v>
      </x:c>
      <x:c r="AC181" t="n">
        <x:f>IF(O181="High",0,IF(I181&gt;=1800,3,IF(I181&gt;=900,2,1))+IF(K181&gt;=0.9,2,IF(K181&gt;=0.75,1,0))+IF(J181&lt;=0.7,2,IF(J181&lt;=0.85,1,0))+IF(M181&gt;=8,1,0))</x:f>
        <x:v>6</x:v>
      </x:c>
      <x:c r="AD181" t="str">
        <x:f>IF(AND(O181&lt;&gt;"High",AC181&gt;=Assumptions!$B$10,AA181&gt;0),"Priority Growth",IF(AND(O181="Low",AA181&gt;0),"Maintain","Watch"))</x:f>
        <x:v>Priority Growth</x:v>
      </x:c>
      <x:c r="AE181" s="60" t="n">
        <x:f>MAX(AA181,0)*N181</x:f>
        <x:v>9.586431675519998</x:v>
      </x:c>
      <x:c r="AF181" t="str">
        <x:f>IF(AND(AA181&gt;=Assumptions!$B$11,O181&lt;&gt;"High",OR(N181&gt;=Assumptions!$B$12,M181&lt;=6)),"High","Standard")</x:f>
        <x:v>Standard</x:v>
      </x:c>
    </x:row>
    <x:row r="182">
      <x:c r="A182" t="str">
        <x:f>'Raw_Data'!A182</x:f>
        <x:v>C00181</x:v>
      </x:c>
      <x:c r="B182" t="n">
        <x:f>'Raw_Data'!B182</x:f>
        <x:v>43</x:v>
      </x:c>
      <x:c r="C182" s="30" t="n">
        <x:f>'Raw_Data'!C182</x:f>
        <x:v>43381</x:v>
      </x:c>
      <x:c r="D182" t="n">
        <x:f>'Raw_Data'!D182</x:f>
        <x:v>711</x:v>
      </x:c>
      <x:c r="E182" t="n">
        <x:f>'Raw_Data'!E182</x:f>
        <x:v>19</x:v>
      </x:c>
      <x:c r="F182" t="str">
        <x:f>PROPER(TRIM('Raw_Data'!F182))</x:f>
        <x:v>Classic</x:v>
      </x:c>
      <x:c r="G182" t="str">
        <x:f>PROPER(TRIM('Raw_Data'!G182))</x:f>
        <x:v>Partner</x:v>
      </x:c>
      <x:c r="H182" s="60" t="n">
        <x:f>'Raw_Data'!H182</x:f>
        <x:v>4320</x:v>
      </x:c>
      <x:c r="I182" s="60" t="n">
        <x:f>'Raw_Data'!I182</x:f>
        <x:v>150</x:v>
      </x:c>
      <x:c r="J182" s="32" t="n">
        <x:f>'Raw_Data'!J182</x:f>
        <x:v>0.646</x:v>
      </x:c>
      <x:c r="K182" s="32" t="n">
        <x:f>'Raw_Data'!K182</x:f>
        <x:v>0.713</x:v>
      </x:c>
      <x:c r="L182" t="n">
        <x:f>'Raw_Data'!L182</x:f>
        <x:v>0</x:v>
      </x:c>
      <x:c r="M182" t="n">
        <x:f>IF('Raw_Data'!M182="",Assumptions!$B$15,'Raw_Data'!M182)</x:f>
        <x:v>8</x:v>
      </x:c>
      <x:c r="N182" s="32" t="n">
        <x:f>'Raw_Data'!N182</x:f>
        <x:v>0.093</x:v>
      </x:c>
      <x:c r="O182" t="str">
        <x:f>IF(OR(D182&lt;620,L182&gt;=2,J182&gt;0.9),"High",IF(OR(D182&lt;700,L182=1,J182&gt;0.75),"Medium","Low"))</x:f>
        <x:v>Low</x:v>
      </x:c>
      <x:c r="P182" s="30" t="n">
        <x:f>XLOOKUP(F182,Assumptions!$A$4:$A$6,Assumptions!$B$4:$B$6)</x:f>
        <x:v>0</x:v>
      </x:c>
      <x:c r="Q182" s="32" t="n">
        <x:f>XLOOKUP(F182,Assumptions!$A$4:$A$6,Assumptions!$C$4:$C$6)</x:f>
        <x:v>0.229</x:v>
      </x:c>
      <x:c r="R182" s="32" t="n">
        <x:f>XLOOKUP(F182,Assumptions!$A$4:$A$6,Assumptions!$D$4:$D$6)</x:f>
        <x:v>0.015</x:v>
      </x:c>
      <x:c r="S182" s="32" t="n">
        <x:f>XLOOKUP(F182,Assumptions!$A$4:$A$6,Assumptions!$E$4:$E$6)</x:f>
        <x:v>0.0075</x:v>
      </x:c>
      <x:c r="T182" s="32" t="n">
        <x:f>XLOOKUP(O182,Assumptions!$H$4:$H$6,Assumptions!$I$4:$I$6)</x:f>
        <x:v>0.0035</x:v>
      </x:c>
      <x:c r="U182" s="30" t="n">
        <x:f>XLOOKUP(F182,Assumptions!$A$4:$A$6,Assumptions!$F$4:$F$6)</x:f>
        <x:v>60</x:v>
      </x:c>
      <x:c r="V182" s="60" t="n">
        <x:f>I182*12</x:f>
        <x:v>1800</x:v>
      </x:c>
      <x:c r="W182" s="60" t="n">
        <x:f>H182*J182*(1-K182)*Q182</x:f>
        <x:v>183.41449056000005</x:v>
      </x:c>
      <x:c r="X182" s="60" t="n">
        <x:f>V182*R182</x:f>
        <x:v>27</x:v>
      </x:c>
      <x:c r="Y182" s="60" t="n">
        <x:f>V182*S182</x:f>
        <x:v>13.5</x:v>
      </x:c>
      <x:c r="Z182" s="60" t="n">
        <x:f>H182*J182*T182</x:f>
        <x:v>9.767520000000001</x:v>
      </x:c>
      <x:c r="AA182" s="60" t="n">
        <x:f>P182+W182+X182-Y182-Z182-U182</x:f>
        <x:v>127.14697056000006</x:v>
      </x:c>
      <x:c r="AB182" s="32" t="n">
        <x:f>IFERROR(AA182/(P182+W182+X182),0)</x:f>
        <x:v>0.6042690796703656</x:v>
      </x:c>
      <x:c r="AC182" t="n">
        <x:f>IF(O182="High",0,IF(I182&gt;=1800,3,IF(I182&gt;=900,2,1))+IF(K182&gt;=0.9,2,IF(K182&gt;=0.75,1,0))+IF(J182&lt;=0.7,2,IF(J182&lt;=0.85,1,0))+IF(M182&gt;=8,1,0))</x:f>
        <x:v>4</x:v>
      </x:c>
      <x:c r="AD182" t="str">
        <x:f>IF(AND(O182&lt;&gt;"High",AC182&gt;=Assumptions!$B$10,AA182&gt;0),"Priority Growth",IF(AND(O182="Low",AA182&gt;0),"Maintain","Watch"))</x:f>
        <x:v>Maintain</x:v>
      </x:c>
      <x:c r="AE182" s="60" t="n">
        <x:f>MAX(AA182,0)*N182</x:f>
        <x:v>11.824668262080005</x:v>
      </x:c>
      <x:c r="AF182" t="str">
        <x:f>IF(AND(AA182&gt;=Assumptions!$B$11,O182&lt;&gt;"High",OR(N182&gt;=Assumptions!$B$12,M182&lt;=6)),"High","Standard")</x:f>
        <x:v>Standard</x:v>
      </x:c>
    </x:row>
    <x:row r="183">
      <x:c r="A183" t="str">
        <x:f>'Raw_Data'!A183</x:f>
        <x:v>C00182</x:v>
      </x:c>
      <x:c r="B183" t="n">
        <x:f>'Raw_Data'!B183</x:f>
        <x:v>26</x:v>
      </x:c>
      <x:c r="C183" s="30" t="n">
        <x:f>'Raw_Data'!C183</x:f>
        <x:v>57893</x:v>
      </x:c>
      <x:c r="D183" t="n">
        <x:f>'Raw_Data'!D183</x:f>
        <x:v>661</x:v>
      </x:c>
      <x:c r="E183" t="n">
        <x:f>'Raw_Data'!E183</x:f>
        <x:v>90</x:v>
      </x:c>
      <x:c r="F183" t="str">
        <x:f>PROPER(TRIM('Raw_Data'!F183))</x:f>
        <x:v>Classic</x:v>
      </x:c>
      <x:c r="G183" t="str">
        <x:f>PROPER(TRIM('Raw_Data'!G183))</x:f>
        <x:v>Digital</x:v>
      </x:c>
      <x:c r="H183" s="60" t="n">
        <x:f>'Raw_Data'!H183</x:f>
        <x:v>4738</x:v>
      </x:c>
      <x:c r="I183" s="60" t="n">
        <x:f>'Raw_Data'!I183</x:f>
        <x:v>333.99</x:v>
      </x:c>
      <x:c r="J183" s="32" t="n">
        <x:f>'Raw_Data'!J183</x:f>
        <x:v>0.484</x:v>
      </x:c>
      <x:c r="K183" s="32" t="n">
        <x:f>'Raw_Data'!K183</x:f>
        <x:v>0.707</x:v>
      </x:c>
      <x:c r="L183" t="n">
        <x:f>'Raw_Data'!L183</x:f>
        <x:v>0</x:v>
      </x:c>
      <x:c r="M183" t="n">
        <x:f>IF('Raw_Data'!M183="",Assumptions!$B$15,'Raw_Data'!M183)</x:f>
        <x:v>8</x:v>
      </x:c>
      <x:c r="N183" s="32" t="n">
        <x:f>'Raw_Data'!N183</x:f>
        <x:v>0.054</x:v>
      </x:c>
      <x:c r="O183" t="str">
        <x:f>IF(OR(D183&lt;620,L183&gt;=2,J183&gt;0.9),"High",IF(OR(D183&lt;700,L183=1,J183&gt;0.75),"Medium","Low"))</x:f>
        <x:v>Medium</x:v>
      </x:c>
      <x:c r="P183" s="30" t="n">
        <x:f>XLOOKUP(F183,Assumptions!$A$4:$A$6,Assumptions!$B$4:$B$6)</x:f>
        <x:v>0</x:v>
      </x:c>
      <x:c r="Q183" s="32" t="n">
        <x:f>XLOOKUP(F183,Assumptions!$A$4:$A$6,Assumptions!$C$4:$C$6)</x:f>
        <x:v>0.229</x:v>
      </x:c>
      <x:c r="R183" s="32" t="n">
        <x:f>XLOOKUP(F183,Assumptions!$A$4:$A$6,Assumptions!$D$4:$D$6)</x:f>
        <x:v>0.015</x:v>
      </x:c>
      <x:c r="S183" s="32" t="n">
        <x:f>XLOOKUP(F183,Assumptions!$A$4:$A$6,Assumptions!$E$4:$E$6)</x:f>
        <x:v>0.0075</x:v>
      </x:c>
      <x:c r="T183" s="32" t="n">
        <x:f>XLOOKUP(O183,Assumptions!$H$4:$H$6,Assumptions!$I$4:$I$6)</x:f>
        <x:v>0.012</x:v>
      </x:c>
      <x:c r="U183" s="30" t="n">
        <x:f>XLOOKUP(F183,Assumptions!$A$4:$A$6,Assumptions!$F$4:$F$6)</x:f>
        <x:v>60</x:v>
      </x:c>
      <x:c r="V183" s="60" t="n">
        <x:f>I183*12</x:f>
        <x:v>4007.88</x:v>
      </x:c>
      <x:c r="W183" s="60" t="n">
        <x:f>H183*J183*(1-K183)*Q183</x:f>
        <x:v>153.86630362400004</x:v>
      </x:c>
      <x:c r="X183" s="60" t="n">
        <x:f>V183*R183</x:f>
        <x:v>60.1182</x:v>
      </x:c>
      <x:c r="Y183" s="60" t="n">
        <x:f>V183*S183</x:f>
        <x:v>30.0591</x:v>
      </x:c>
      <x:c r="Z183" s="60" t="n">
        <x:f>H183*J183*T183</x:f>
        <x:v>27.518304</x:v>
      </x:c>
      <x:c r="AA183" s="60" t="n">
        <x:f>P183+W183+X183-Y183-Z183-U183</x:f>
        <x:v>96.40709962400004</x:v>
      </x:c>
      <x:c r="AB183" s="32" t="n">
        <x:f>IFERROR(AA183/(P183+W183+X183),0)</x:f>
        <x:v>0.4505330899727228</x:v>
      </x:c>
      <x:c r="AC183" t="n">
        <x:f>IF(O183="High",0,IF(I183&gt;=1800,3,IF(I183&gt;=900,2,1))+IF(K183&gt;=0.9,2,IF(K183&gt;=0.75,1,0))+IF(J183&lt;=0.7,2,IF(J183&lt;=0.85,1,0))+IF(M183&gt;=8,1,0))</x:f>
        <x:v>4</x:v>
      </x:c>
      <x:c r="AD183" t="str">
        <x:f>IF(AND(O183&lt;&gt;"High",AC183&gt;=Assumptions!$B$10,AA183&gt;0),"Priority Growth",IF(AND(O183="Low",AA183&gt;0),"Maintain","Watch"))</x:f>
        <x:v>Watch</x:v>
      </x:c>
      <x:c r="AE183" s="60" t="n">
        <x:f>MAX(AA183,0)*N183</x:f>
        <x:v>5.2059833796960024</x:v>
      </x:c>
      <x:c r="AF183" t="str">
        <x:f>IF(AND(AA183&gt;=Assumptions!$B$11,O183&lt;&gt;"High",OR(N183&gt;=Assumptions!$B$12,M183&lt;=6)),"High","Standard")</x:f>
        <x:v>Standard</x:v>
      </x:c>
    </x:row>
    <x:row r="184">
      <x:c r="A184" t="str">
        <x:f>'Raw_Data'!A184</x:f>
        <x:v>C00183</x:v>
      </x:c>
      <x:c r="B184" t="n">
        <x:f>'Raw_Data'!B184</x:f>
        <x:v>40</x:v>
      </x:c>
      <x:c r="C184" s="30" t="n">
        <x:f>'Raw_Data'!C184</x:f>
        <x:v>49048</x:v>
      </x:c>
      <x:c r="D184" t="n">
        <x:f>'Raw_Data'!D184</x:f>
        <x:v>745</x:v>
      </x:c>
      <x:c r="E184" t="n">
        <x:f>'Raw_Data'!E184</x:f>
        <x:v>57</x:v>
      </x:c>
      <x:c r="F184" t="str">
        <x:f>PROPER(TRIM('Raw_Data'!F184))</x:f>
        <x:v>Gold</x:v>
      </x:c>
      <x:c r="G184" t="str">
        <x:f>PROPER(TRIM('Raw_Data'!G184))</x:f>
        <x:v>Branch</x:v>
      </x:c>
      <x:c r="H184" s="60" t="n">
        <x:f>'Raw_Data'!H184</x:f>
        <x:v>9171</x:v>
      </x:c>
      <x:c r="I184" s="60" t="n">
        <x:f>'Raw_Data'!I184</x:f>
        <x:v>925.6</x:v>
      </x:c>
      <x:c r="J184" s="32" t="n">
        <x:f>'Raw_Data'!J184</x:f>
        <x:v>0.235</x:v>
      </x:c>
      <x:c r="K184" s="32" t="n">
        <x:f>'Raw_Data'!K184</x:f>
        <x:v>0.782</x:v>
      </x:c>
      <x:c r="L184" t="n">
        <x:f>'Raw_Data'!L184</x:f>
        <x:v>0</x:v>
      </x:c>
      <x:c r="M184" t="n">
        <x:f>IF('Raw_Data'!M184="",Assumptions!$B$15,'Raw_Data'!M184)</x:f>
        <x:v>8</x:v>
      </x:c>
      <x:c r="N184" s="32" t="n">
        <x:f>'Raw_Data'!N184</x:f>
        <x:v>0.03</x:v>
      </x:c>
      <x:c r="O184" t="str">
        <x:f>IF(OR(D184&lt;620,L184&gt;=2,J184&gt;0.9),"High",IF(OR(D184&lt;700,L184=1,J184&gt;0.75),"Medium","Low"))</x:f>
        <x:v>Low</x:v>
      </x:c>
      <x:c r="P184" s="30" t="n">
        <x:f>XLOOKUP(F184,Assumptions!$A$4:$A$6,Assumptions!$B$4:$B$6)</x:f>
        <x:v>95</x:v>
      </x:c>
      <x:c r="Q184" s="32" t="n">
        <x:f>XLOOKUP(F184,Assumptions!$A$4:$A$6,Assumptions!$C$4:$C$6)</x:f>
        <x:v>0.219</x:v>
      </x:c>
      <x:c r="R184" s="32" t="n">
        <x:f>XLOOKUP(F184,Assumptions!$A$4:$A$6,Assumptions!$D$4:$D$6)</x:f>
        <x:v>0.016</x:v>
      </x:c>
      <x:c r="S184" s="32" t="n">
        <x:f>XLOOKUP(F184,Assumptions!$A$4:$A$6,Assumptions!$E$4:$E$6)</x:f>
        <x:v>0.01</x:v>
      </x:c>
      <x:c r="T184" s="32" t="n">
        <x:f>XLOOKUP(O184,Assumptions!$H$4:$H$6,Assumptions!$I$4:$I$6)</x:f>
        <x:v>0.0035</x:v>
      </x:c>
      <x:c r="U184" s="30" t="n">
        <x:f>XLOOKUP(F184,Assumptions!$A$4:$A$6,Assumptions!$F$4:$F$6)</x:f>
        <x:v>90</x:v>
      </x:c>
      <x:c r="V184" s="60" t="n">
        <x:f>I184*12</x:f>
        <x:v>11107.2</x:v>
      </x:c>
      <x:c r="W184" s="60" t="n">
        <x:f>H184*J184*(1-K184)*Q184</x:f>
        <x:v>102.89284226999999</x:v>
      </x:c>
      <x:c r="X184" s="60" t="n">
        <x:f>V184*R184</x:f>
        <x:v>177.7152</x:v>
      </x:c>
      <x:c r="Y184" s="60" t="n">
        <x:f>V184*S184</x:f>
        <x:v>111.072</x:v>
      </x:c>
      <x:c r="Z184" s="60" t="n">
        <x:f>H184*J184*T184</x:f>
        <x:v>7.5431475</x:v>
      </x:c>
      <x:c r="AA184" s="60" t="n">
        <x:f>P184+W184+X184-Y184-Z184-U184</x:f>
        <x:v>166.99289477000002</x:v>
      </x:c>
      <x:c r="AB184" s="32" t="n">
        <x:f>IFERROR(AA184/(P184+W184+X184),0)</x:f>
        <x:v>0.4445935016747053</x:v>
      </x:c>
      <x:c r="AC184" t="n">
        <x:f>IF(O184="High",0,IF(I184&gt;=1800,3,IF(I184&gt;=900,2,1))+IF(K184&gt;=0.9,2,IF(K184&gt;=0.75,1,0))+IF(J184&lt;=0.7,2,IF(J184&lt;=0.85,1,0))+IF(M184&gt;=8,1,0))</x:f>
        <x:v>6</x:v>
      </x:c>
      <x:c r="AD184" t="str">
        <x:f>IF(AND(O184&lt;&gt;"High",AC184&gt;=Assumptions!$B$10,AA184&gt;0),"Priority Growth",IF(AND(O184="Low",AA184&gt;0),"Maintain","Watch"))</x:f>
        <x:v>Priority Growth</x:v>
      </x:c>
      <x:c r="AE184" s="60" t="n">
        <x:f>MAX(AA184,0)*N184</x:f>
        <x:v>5.0097868431000006</x:v>
      </x:c>
      <x:c r="AF184" t="str">
        <x:f>IF(AND(AA184&gt;=Assumptions!$B$11,O184&lt;&gt;"High",OR(N184&gt;=Assumptions!$B$12,M184&lt;=6)),"High","Standard")</x:f>
        <x:v>Standard</x:v>
      </x:c>
    </x:row>
    <x:row r="185">
      <x:c r="A185" t="str">
        <x:f>'Raw_Data'!A185</x:f>
        <x:v>C00184</x:v>
      </x:c>
      <x:c r="B185" t="n">
        <x:f>'Raw_Data'!B185</x:f>
        <x:v>46</x:v>
      </x:c>
      <x:c r="C185" s="30" t="n">
        <x:f>'Raw_Data'!C185</x:f>
        <x:v>95894</x:v>
      </x:c>
      <x:c r="D185" t="n">
        <x:f>'Raw_Data'!D185</x:f>
        <x:v>520</x:v>
      </x:c>
      <x:c r="E185" t="n">
        <x:f>'Raw_Data'!E185</x:f>
        <x:v>107</x:v>
      </x:c>
      <x:c r="F185" t="str">
        <x:f>PROPER(TRIM('Raw_Data'!F185))</x:f>
        <x:v>Classic</x:v>
      </x:c>
      <x:c r="G185" t="str">
        <x:f>PROPER(TRIM('Raw_Data'!G185))</x:f>
        <x:v>Partner</x:v>
      </x:c>
      <x:c r="H185" s="60" t="n">
        <x:f>'Raw_Data'!H185</x:f>
        <x:v>3136</x:v>
      </x:c>
      <x:c r="I185" s="60" t="n">
        <x:f>'Raw_Data'!I185</x:f>
        <x:v>577.13</x:v>
      </x:c>
      <x:c r="J185" s="32" t="n">
        <x:f>'Raw_Data'!J185</x:f>
        <x:v>0.522</x:v>
      </x:c>
      <x:c r="K185" s="32" t="n">
        <x:f>'Raw_Data'!K185</x:f>
        <x:v>0.524</x:v>
      </x:c>
      <x:c r="L185" t="n">
        <x:f>'Raw_Data'!L185</x:f>
        <x:v>0</x:v>
      </x:c>
      <x:c r="M185" t="n">
        <x:f>IF('Raw_Data'!M185="",Assumptions!$B$15,'Raw_Data'!M185)</x:f>
        <x:v>5</x:v>
      </x:c>
      <x:c r="N185" s="32" t="n">
        <x:f>'Raw_Data'!N185</x:f>
        <x:v>0.223</x:v>
      </x:c>
      <x:c r="O185" t="str">
        <x:f>IF(OR(D185&lt;620,L185&gt;=2,J185&gt;0.9),"High",IF(OR(D185&lt;700,L185=1,J185&gt;0.75),"Medium","Low"))</x:f>
        <x:v>High</x:v>
      </x:c>
      <x:c r="P185" s="30" t="n">
        <x:f>XLOOKUP(F185,Assumptions!$A$4:$A$6,Assumptions!$B$4:$B$6)</x:f>
        <x:v>0</x:v>
      </x:c>
      <x:c r="Q185" s="32" t="n">
        <x:f>XLOOKUP(F185,Assumptions!$A$4:$A$6,Assumptions!$C$4:$C$6)</x:f>
        <x:v>0.229</x:v>
      </x:c>
      <x:c r="R185" s="32" t="n">
        <x:f>XLOOKUP(F185,Assumptions!$A$4:$A$6,Assumptions!$D$4:$D$6)</x:f>
        <x:v>0.015</x:v>
      </x:c>
      <x:c r="S185" s="32" t="n">
        <x:f>XLOOKUP(F185,Assumptions!$A$4:$A$6,Assumptions!$E$4:$E$6)</x:f>
        <x:v>0.0075</x:v>
      </x:c>
      <x:c r="T185" s="32" t="n">
        <x:f>XLOOKUP(O185,Assumptions!$H$4:$H$6,Assumptions!$I$4:$I$6)</x:f>
        <x:v>0.045</x:v>
      </x:c>
      <x:c r="U185" s="30" t="n">
        <x:f>XLOOKUP(F185,Assumptions!$A$4:$A$6,Assumptions!$F$4:$F$6)</x:f>
        <x:v>60</x:v>
      </x:c>
      <x:c r="V185" s="60" t="n">
        <x:f>I185*12</x:f>
        <x:v>6925.5599999999995</x:v>
      </x:c>
      <x:c r="W185" s="60" t="n">
        <x:f>H185*J185*(1-K185)*Q185</x:f>
        <x:v>178.43867596799998</x:v>
      </x:c>
      <x:c r="X185" s="60" t="n">
        <x:f>V185*R185</x:f>
        <x:v>103.8834</x:v>
      </x:c>
      <x:c r="Y185" s="60" t="n">
        <x:f>V185*S185</x:f>
        <x:v>51.9417</x:v>
      </x:c>
      <x:c r="Z185" s="60" t="n">
        <x:f>H185*J185*T185</x:f>
        <x:v>73.66463999999999</x:v>
      </x:c>
      <x:c r="AA185" s="60" t="n">
        <x:f>P185+W185+X185-Y185-Z185-U185</x:f>
        <x:v>96.71573596799999</x:v>
      </x:c>
      <x:c r="AB185" s="32" t="n">
        <x:f>IFERROR(AA185/(P185+W185+X185),0)</x:f>
        <x:v>0.3425723462693803</x:v>
      </x:c>
      <x:c r="AC185" t="n">
        <x:f>IF(O185="High",0,IF(I185&gt;=1800,3,IF(I185&gt;=900,2,1))+IF(K185&gt;=0.9,2,IF(K185&gt;=0.75,1,0))+IF(J185&lt;=0.7,2,IF(J185&lt;=0.85,1,0))+IF(M185&gt;=8,1,0))</x:f>
        <x:v>0</x:v>
      </x:c>
      <x:c r="AD185" t="str">
        <x:f>IF(AND(O185&lt;&gt;"High",AC185&gt;=Assumptions!$B$10,AA185&gt;0),"Priority Growth",IF(AND(O185="Low",AA185&gt;0),"Maintain","Watch"))</x:f>
        <x:v>Watch</x:v>
      </x:c>
      <x:c r="AE185" s="60" t="n">
        <x:f>MAX(AA185,0)*N185</x:f>
        <x:v>21.567609120864</x:v>
      </x:c>
      <x:c r="AF185" t="str">
        <x:f>IF(AND(AA185&gt;=Assumptions!$B$11,O185&lt;&gt;"High",OR(N185&gt;=Assumptions!$B$12,M185&lt;=6)),"High","Standard")</x:f>
        <x:v>Standard</x:v>
      </x:c>
    </x:row>
    <x:row r="186">
      <x:c r="A186" t="str">
        <x:f>'Raw_Data'!A186</x:f>
        <x:v>C00185</x:v>
      </x:c>
      <x:c r="B186" t="n">
        <x:f>'Raw_Data'!B186</x:f>
        <x:v>21</x:v>
      </x:c>
      <x:c r="C186" s="30" t="n">
        <x:f>'Raw_Data'!C186</x:f>
        <x:v>85084</x:v>
      </x:c>
      <x:c r="D186" t="n">
        <x:f>'Raw_Data'!D186</x:f>
        <x:v>635</x:v>
      </x:c>
      <x:c r="E186" t="n">
        <x:f>'Raw_Data'!E186</x:f>
        <x:v>21</x:v>
      </x:c>
      <x:c r="F186" t="str">
        <x:f>PROPER(TRIM('Raw_Data'!F186))</x:f>
        <x:v>Gold</x:v>
      </x:c>
      <x:c r="G186" t="str">
        <x:f>PROPER(TRIM('Raw_Data'!G186))</x:f>
        <x:v>Partner</x:v>
      </x:c>
      <x:c r="H186" s="60" t="n">
        <x:f>'Raw_Data'!H186</x:f>
        <x:v>7605</x:v>
      </x:c>
      <x:c r="I186" s="60" t="n">
        <x:f>'Raw_Data'!I186</x:f>
        <x:v>879.82</x:v>
      </x:c>
      <x:c r="J186" s="32" t="n">
        <x:f>'Raw_Data'!J186</x:f>
        <x:v>0.485</x:v>
      </x:c>
      <x:c r="K186" s="32" t="n">
        <x:f>'Raw_Data'!K186</x:f>
        <x:v>0.709</x:v>
      </x:c>
      <x:c r="L186" t="n">
        <x:f>'Raw_Data'!L186</x:f>
        <x:v>0</x:v>
      </x:c>
      <x:c r="M186" t="n">
        <x:f>IF('Raw_Data'!M186="",Assumptions!$B$15,'Raw_Data'!M186)</x:f>
        <x:v>9</x:v>
      </x:c>
      <x:c r="N186" s="32" t="n">
        <x:f>'Raw_Data'!N186</x:f>
        <x:v>0.034</x:v>
      </x:c>
      <x:c r="O186" t="str">
        <x:f>IF(OR(D186&lt;620,L186&gt;=2,J186&gt;0.9),"High",IF(OR(D186&lt;700,L186=1,J186&gt;0.75),"Medium","Low"))</x:f>
        <x:v>Medium</x:v>
      </x:c>
      <x:c r="P186" s="30" t="n">
        <x:f>XLOOKUP(F186,Assumptions!$A$4:$A$6,Assumptions!$B$4:$B$6)</x:f>
        <x:v>95</x:v>
      </x:c>
      <x:c r="Q186" s="32" t="n">
        <x:f>XLOOKUP(F186,Assumptions!$A$4:$A$6,Assumptions!$C$4:$C$6)</x:f>
        <x:v>0.219</x:v>
      </x:c>
      <x:c r="R186" s="32" t="n">
        <x:f>XLOOKUP(F186,Assumptions!$A$4:$A$6,Assumptions!$D$4:$D$6)</x:f>
        <x:v>0.016</x:v>
      </x:c>
      <x:c r="S186" s="32" t="n">
        <x:f>XLOOKUP(F186,Assumptions!$A$4:$A$6,Assumptions!$E$4:$E$6)</x:f>
        <x:v>0.01</x:v>
      </x:c>
      <x:c r="T186" s="32" t="n">
        <x:f>XLOOKUP(O186,Assumptions!$H$4:$H$6,Assumptions!$I$4:$I$6)</x:f>
        <x:v>0.012</x:v>
      </x:c>
      <x:c r="U186" s="30" t="n">
        <x:f>XLOOKUP(F186,Assumptions!$A$4:$A$6,Assumptions!$F$4:$F$6)</x:f>
        <x:v>90</x:v>
      </x:c>
      <x:c r="V186" s="60" t="n">
        <x:f>I186*12</x:f>
        <x:v>10557.84</x:v>
      </x:c>
      <x:c r="W186" s="60" t="n">
        <x:f>H186*J186*(1-K186)*Q186</x:f>
        <x:v>235.05963682500004</x:v>
      </x:c>
      <x:c r="X186" s="60" t="n">
        <x:f>V186*R186</x:f>
        <x:v>168.92544</x:v>
      </x:c>
      <x:c r="Y186" s="60" t="n">
        <x:f>V186*S186</x:f>
        <x:v>105.5784</x:v>
      </x:c>
      <x:c r="Z186" s="60" t="n">
        <x:f>H186*J186*T186</x:f>
        <x:v>44.2611</x:v>
      </x:c>
      <x:c r="AA186" s="60" t="n">
        <x:f>P186+W186+X186-Y186-Z186-U186</x:f>
        <x:v>259.1455768250001</x:v>
      </x:c>
      <x:c r="AB186" s="32" t="n">
        <x:f>IFERROR(AA186/(P186+W186+X186),0)</x:f>
        <x:v>0.5193453449027404</x:v>
      </x:c>
      <x:c r="AC186" t="n">
        <x:f>IF(O186="High",0,IF(I186&gt;=1800,3,IF(I186&gt;=900,2,1))+IF(K186&gt;=0.9,2,IF(K186&gt;=0.75,1,0))+IF(J186&lt;=0.7,2,IF(J186&lt;=0.85,1,0))+IF(M186&gt;=8,1,0))</x:f>
        <x:v>4</x:v>
      </x:c>
      <x:c r="AD186" t="str">
        <x:f>IF(AND(O186&lt;&gt;"High",AC186&gt;=Assumptions!$B$10,AA186&gt;0),"Priority Growth",IF(AND(O186="Low",AA186&gt;0),"Maintain","Watch"))</x:f>
        <x:v>Watch</x:v>
      </x:c>
      <x:c r="AE186" s="60" t="n">
        <x:f>MAX(AA186,0)*N186</x:f>
        <x:v>8.810949612050004</x:v>
      </x:c>
      <x:c r="AF186" t="str">
        <x:f>IF(AND(AA186&gt;=Assumptions!$B$11,O186&lt;&gt;"High",OR(N186&gt;=Assumptions!$B$12,M186&lt;=6)),"High","Standard")</x:f>
        <x:v>Standard</x:v>
      </x:c>
    </x:row>
    <x:row r="187">
      <x:c r="A187" t="str">
        <x:f>'Raw_Data'!A187</x:f>
        <x:v>C00186</x:v>
      </x:c>
      <x:c r="B187" t="n">
        <x:f>'Raw_Data'!B187</x:f>
        <x:v>31</x:v>
      </x:c>
      <x:c r="C187" s="30" t="n">
        <x:f>'Raw_Data'!C187</x:f>
        <x:v>108267</x:v>
      </x:c>
      <x:c r="D187" t="n">
        <x:f>'Raw_Data'!D187</x:f>
        <x:v>642</x:v>
      </x:c>
      <x:c r="E187" t="n">
        <x:f>'Raw_Data'!E187</x:f>
        <x:v>127</x:v>
      </x:c>
      <x:c r="F187" t="str">
        <x:f>PROPER(TRIM('Raw_Data'!F187))</x:f>
        <x:v>Classic</x:v>
      </x:c>
      <x:c r="G187" t="str">
        <x:f>PROPER(TRIM('Raw_Data'!G187))</x:f>
        <x:v>Partner</x:v>
      </x:c>
      <x:c r="H187" s="60" t="n">
        <x:f>'Raw_Data'!H187</x:f>
        <x:v>7271</x:v>
      </x:c>
      <x:c r="I187" s="60" t="n">
        <x:f>'Raw_Data'!I187</x:f>
        <x:v>1134.5</x:v>
      </x:c>
      <x:c r="J187" s="32" t="n">
        <x:f>'Raw_Data'!J187</x:f>
        <x:v>0.553</x:v>
      </x:c>
      <x:c r="K187" s="32" t="n">
        <x:f>'Raw_Data'!K187</x:f>
        <x:v>0.75</x:v>
      </x:c>
      <x:c r="L187" t="n">
        <x:f>'Raw_Data'!L187</x:f>
        <x:v>0</x:v>
      </x:c>
      <x:c r="M187" t="n">
        <x:f>IF('Raw_Data'!M187="",Assumptions!$B$15,'Raw_Data'!M187)</x:f>
        <x:v>7</x:v>
      </x:c>
      <x:c r="N187" s="32" t="n">
        <x:f>'Raw_Data'!N187</x:f>
        <x:v>0.066</x:v>
      </x:c>
      <x:c r="O187" t="str">
        <x:f>IF(OR(D187&lt;620,L187&gt;=2,J187&gt;0.9),"High",IF(OR(D187&lt;700,L187=1,J187&gt;0.75),"Medium","Low"))</x:f>
        <x:v>Medium</x:v>
      </x:c>
      <x:c r="P187" s="30" t="n">
        <x:f>XLOOKUP(F187,Assumptions!$A$4:$A$6,Assumptions!$B$4:$B$6)</x:f>
        <x:v>0</x:v>
      </x:c>
      <x:c r="Q187" s="32" t="n">
        <x:f>XLOOKUP(F187,Assumptions!$A$4:$A$6,Assumptions!$C$4:$C$6)</x:f>
        <x:v>0.229</x:v>
      </x:c>
      <x:c r="R187" s="32" t="n">
        <x:f>XLOOKUP(F187,Assumptions!$A$4:$A$6,Assumptions!$D$4:$D$6)</x:f>
        <x:v>0.015</x:v>
      </x:c>
      <x:c r="S187" s="32" t="n">
        <x:f>XLOOKUP(F187,Assumptions!$A$4:$A$6,Assumptions!$E$4:$E$6)</x:f>
        <x:v>0.0075</x:v>
      </x:c>
      <x:c r="T187" s="32" t="n">
        <x:f>XLOOKUP(O187,Assumptions!$H$4:$H$6,Assumptions!$I$4:$I$6)</x:f>
        <x:v>0.012</x:v>
      </x:c>
      <x:c r="U187" s="30" t="n">
        <x:f>XLOOKUP(F187,Assumptions!$A$4:$A$6,Assumptions!$F$4:$F$6)</x:f>
        <x:v>60</x:v>
      </x:c>
      <x:c r="V187" s="60" t="n">
        <x:f>I187*12</x:f>
        <x:v>13614</x:v>
      </x:c>
      <x:c r="W187" s="60" t="n">
        <x:f>H187*J187*(1-K187)*Q187</x:f>
        <x:v>230.19440675</x:v>
      </x:c>
      <x:c r="X187" s="60" t="n">
        <x:f>V187*R187</x:f>
        <x:v>204.20999999999998</x:v>
      </x:c>
      <x:c r="Y187" s="60" t="n">
        <x:f>V187*S187</x:f>
        <x:v>102.10499999999999</x:v>
      </x:c>
      <x:c r="Z187" s="60" t="n">
        <x:f>H187*J187*T187</x:f>
        <x:v>48.250356000000004</x:v>
      </x:c>
      <x:c r="AA187" s="60" t="n">
        <x:f>P187+W187+X187-Y187-Z187-U187</x:f>
        <x:v>224.04905075</x:v>
      </x:c>
      <x:c r="AB187" s="32" t="n">
        <x:f>IFERROR(AA187/(P187+W187+X187),0)</x:f>
        <x:v>0.5157614592960157</x:v>
      </x:c>
      <x:c r="AC187" t="n">
        <x:f>IF(O187="High",0,IF(I187&gt;=1800,3,IF(I187&gt;=900,2,1))+IF(K187&gt;=0.9,2,IF(K187&gt;=0.75,1,0))+IF(J187&lt;=0.7,2,IF(J187&lt;=0.85,1,0))+IF(M187&gt;=8,1,0))</x:f>
        <x:v>5</x:v>
      </x:c>
      <x:c r="AD187" t="str">
        <x:f>IF(AND(O187&lt;&gt;"High",AC187&gt;=Assumptions!$B$10,AA187&gt;0),"Priority Growth",IF(AND(O187="Low",AA187&gt;0),"Maintain","Watch"))</x:f>
        <x:v>Watch</x:v>
      </x:c>
      <x:c r="AE187" s="60" t="n">
        <x:f>MAX(AA187,0)*N187</x:f>
        <x:v>14.7872373495</x:v>
      </x:c>
      <x:c r="AF187" t="str">
        <x:f>IF(AND(AA187&gt;=Assumptions!$B$11,O187&lt;&gt;"High",OR(N187&gt;=Assumptions!$B$12,M187&lt;=6)),"High","Standard")</x:f>
        <x:v>Standard</x:v>
      </x:c>
    </x:row>
    <x:row r="188">
      <x:c r="A188" t="str">
        <x:f>'Raw_Data'!A188</x:f>
        <x:v>C00187</x:v>
      </x:c>
      <x:c r="B188" t="n">
        <x:f>'Raw_Data'!B188</x:f>
        <x:v>54</x:v>
      </x:c>
      <x:c r="C188" s="30" t="n">
        <x:f>'Raw_Data'!C188</x:f>
        <x:v>32331</x:v>
      </x:c>
      <x:c r="D188" t="n">
        <x:f>'Raw_Data'!D188</x:f>
        <x:v>649</x:v>
      </x:c>
      <x:c r="E188" t="n">
        <x:f>'Raw_Data'!E188</x:f>
        <x:v>14</x:v>
      </x:c>
      <x:c r="F188" t="str">
        <x:f>PROPER(TRIM('Raw_Data'!F188))</x:f>
        <x:v>Classic</x:v>
      </x:c>
      <x:c r="G188" t="str">
        <x:f>PROPER(TRIM('Raw_Data'!G188))</x:f>
        <x:v>Digital</x:v>
      </x:c>
      <x:c r="H188" s="60" t="n">
        <x:f>'Raw_Data'!H188</x:f>
        <x:v>2399</x:v>
      </x:c>
      <x:c r="I188" s="60" t="n">
        <x:f>'Raw_Data'!I188</x:f>
        <x:v>746.58</x:v>
      </x:c>
      <x:c r="J188" s="32" t="n">
        <x:f>'Raw_Data'!J188</x:f>
        <x:v>0.387</x:v>
      </x:c>
      <x:c r="K188" s="32" t="n">
        <x:f>'Raw_Data'!K188</x:f>
        <x:v>0.632</x:v>
      </x:c>
      <x:c r="L188" t="n">
        <x:f>'Raw_Data'!L188</x:f>
        <x:v>0</x:v>
      </x:c>
      <x:c r="M188" t="n">
        <x:f>IF('Raw_Data'!M188="",Assumptions!$B$15,'Raw_Data'!M188)</x:f>
        <x:v>6</x:v>
      </x:c>
      <x:c r="N188" s="32" t="n">
        <x:f>'Raw_Data'!N188</x:f>
        <x:v>0.113</x:v>
      </x:c>
      <x:c r="O188" t="str">
        <x:f>IF(OR(D188&lt;620,L188&gt;=2,J188&gt;0.9),"High",IF(OR(D188&lt;700,L188=1,J188&gt;0.75),"Medium","Low"))</x:f>
        <x:v>Medium</x:v>
      </x:c>
      <x:c r="P188" s="30" t="n">
        <x:f>XLOOKUP(F188,Assumptions!$A$4:$A$6,Assumptions!$B$4:$B$6)</x:f>
        <x:v>0</x:v>
      </x:c>
      <x:c r="Q188" s="32" t="n">
        <x:f>XLOOKUP(F188,Assumptions!$A$4:$A$6,Assumptions!$C$4:$C$6)</x:f>
        <x:v>0.229</x:v>
      </x:c>
      <x:c r="R188" s="32" t="n">
        <x:f>XLOOKUP(F188,Assumptions!$A$4:$A$6,Assumptions!$D$4:$D$6)</x:f>
        <x:v>0.015</x:v>
      </x:c>
      <x:c r="S188" s="32" t="n">
        <x:f>XLOOKUP(F188,Assumptions!$A$4:$A$6,Assumptions!$E$4:$E$6)</x:f>
        <x:v>0.0075</x:v>
      </x:c>
      <x:c r="T188" s="32" t="n">
        <x:f>XLOOKUP(O188,Assumptions!$H$4:$H$6,Assumptions!$I$4:$I$6)</x:f>
        <x:v>0.012</x:v>
      </x:c>
      <x:c r="U188" s="30" t="n">
        <x:f>XLOOKUP(F188,Assumptions!$A$4:$A$6,Assumptions!$F$4:$F$6)</x:f>
        <x:v>60</x:v>
      </x:c>
      <x:c r="V188" s="60" t="n">
        <x:f>I188*12</x:f>
        <x:v>8958.960000000001</x:v>
      </x:c>
      <x:c r="W188" s="60" t="n">
        <x:f>H188*J188*(1-K188)*Q188</x:f>
        <x:v>78.239220336</x:v>
      </x:c>
      <x:c r="X188" s="60" t="n">
        <x:f>V188*R188</x:f>
        <x:v>134.3844</x:v>
      </x:c>
      <x:c r="Y188" s="60" t="n">
        <x:f>V188*S188</x:f>
        <x:v>67.1922</x:v>
      </x:c>
      <x:c r="Z188" s="60" t="n">
        <x:f>H188*J188*T188</x:f>
        <x:v>11.140956000000001</x:v>
      </x:c>
      <x:c r="AA188" s="60" t="n">
        <x:f>P188+W188+X188-Y188-Z188-U188</x:f>
        <x:v>74.29046433599999</x:v>
      </x:c>
      <x:c r="AB188" s="32" t="n">
        <x:f>IFERROR(AA188/(P188+W188+X188),0)</x:f>
        <x:v>0.3493989248165465</x:v>
      </x:c>
      <x:c r="AC188" t="n">
        <x:f>IF(O188="High",0,IF(I188&gt;=1800,3,IF(I188&gt;=900,2,1))+IF(K188&gt;=0.9,2,IF(K188&gt;=0.75,1,0))+IF(J188&lt;=0.7,2,IF(J188&lt;=0.85,1,0))+IF(M188&gt;=8,1,0))</x:f>
        <x:v>3</x:v>
      </x:c>
      <x:c r="AD188" t="str">
        <x:f>IF(AND(O188&lt;&gt;"High",AC188&gt;=Assumptions!$B$10,AA188&gt;0),"Priority Growth",IF(AND(O188="Low",AA188&gt;0),"Maintain","Watch"))</x:f>
        <x:v>Watch</x:v>
      </x:c>
      <x:c r="AE188" s="60" t="n">
        <x:f>MAX(AA188,0)*N188</x:f>
        <x:v>8.394822469967998</x:v>
      </x:c>
      <x:c r="AF188" t="str">
        <x:f>IF(AND(AA188&gt;=Assumptions!$B$11,O188&lt;&gt;"High",OR(N188&gt;=Assumptions!$B$12,M188&lt;=6)),"High","Standard")</x:f>
        <x:v>Standard</x:v>
      </x:c>
    </x:row>
    <x:row r="189">
      <x:c r="A189" t="str">
        <x:f>'Raw_Data'!A189</x:f>
        <x:v>C00188</x:v>
      </x:c>
      <x:c r="B189" t="n">
        <x:f>'Raw_Data'!B189</x:f>
        <x:v>46</x:v>
      </x:c>
      <x:c r="C189" s="30" t="n">
        <x:f>'Raw_Data'!C189</x:f>
        <x:v>152652</x:v>
      </x:c>
      <x:c r="D189" t="n">
        <x:f>'Raw_Data'!D189</x:f>
        <x:v>642</x:v>
      </x:c>
      <x:c r="E189" t="n">
        <x:f>'Raw_Data'!E189</x:f>
        <x:v>78</x:v>
      </x:c>
      <x:c r="F189" t="str">
        <x:f>PROPER(TRIM('Raw_Data'!F189))</x:f>
        <x:v>Platinum</x:v>
      </x:c>
      <x:c r="G189" t="str">
        <x:f>PROPER(TRIM('Raw_Data'!G189))</x:f>
        <x:v>Digital</x:v>
      </x:c>
      <x:c r="H189" s="60" t="n">
        <x:f>'Raw_Data'!H189</x:f>
        <x:v>29176</x:v>
      </x:c>
      <x:c r="I189" s="60" t="n">
        <x:f>'Raw_Data'!I189</x:f>
        <x:v>3365.23</x:v>
      </x:c>
      <x:c r="J189" s="32" t="n">
        <x:f>'Raw_Data'!J189</x:f>
        <x:v>0.472</x:v>
      </x:c>
      <x:c r="K189" s="32" t="n">
        <x:f>'Raw_Data'!K189</x:f>
        <x:v>0.767</x:v>
      </x:c>
      <x:c r="L189" t="n">
        <x:f>'Raw_Data'!L189</x:f>
        <x:v>0</x:v>
      </x:c>
      <x:c r="M189" t="n">
        <x:f>IF('Raw_Data'!M189="",Assumptions!$B$15,'Raw_Data'!M189)</x:f>
        <x:v>8</x:v>
      </x:c>
      <x:c r="N189" s="32" t="n">
        <x:f>'Raw_Data'!N189</x:f>
        <x:v>0.056</x:v>
      </x:c>
      <x:c r="O189" t="str">
        <x:f>IF(OR(D189&lt;620,L189&gt;=2,J189&gt;0.9),"High",IF(OR(D189&lt;700,L189=1,J189&gt;0.75),"Medium","Low"))</x:f>
        <x:v>Medium</x:v>
      </x:c>
      <x:c r="P189" s="30" t="n">
        <x:f>XLOOKUP(F189,Assumptions!$A$4:$A$6,Assumptions!$B$4:$B$6)</x:f>
        <x:v>195</x:v>
      </x:c>
      <x:c r="Q189" s="32" t="n">
        <x:f>XLOOKUP(F189,Assumptions!$A$4:$A$6,Assumptions!$C$4:$C$6)</x:f>
        <x:v>0.199</x:v>
      </x:c>
      <x:c r="R189" s="32" t="n">
        <x:f>XLOOKUP(F189,Assumptions!$A$4:$A$6,Assumptions!$D$4:$D$6)</x:f>
        <x:v>0.017</x:v>
      </x:c>
      <x:c r="S189" s="32" t="n">
        <x:f>XLOOKUP(F189,Assumptions!$A$4:$A$6,Assumptions!$E$4:$E$6)</x:f>
        <x:v>0.013</x:v>
      </x:c>
      <x:c r="T189" s="32" t="n">
        <x:f>XLOOKUP(O189,Assumptions!$H$4:$H$6,Assumptions!$I$4:$I$6)</x:f>
        <x:v>0.012</x:v>
      </x:c>
      <x:c r="U189" s="30" t="n">
        <x:f>XLOOKUP(F189,Assumptions!$A$4:$A$6,Assumptions!$F$4:$F$6)</x:f>
        <x:v>140</x:v>
      </x:c>
      <x:c r="V189" s="60" t="n">
        <x:f>I189*12</x:f>
        <x:v>40382.76</x:v>
      </x:c>
      <x:c r="W189" s="60" t="n">
        <x:f>H189*J189*(1-K189)*Q189</x:f>
        <x:v>638.523295424</x:v>
      </x:c>
      <x:c r="X189" s="60" t="n">
        <x:f>V189*R189</x:f>
        <x:v>686.50692</x:v>
      </x:c>
      <x:c r="Y189" s="60" t="n">
        <x:f>V189*S189</x:f>
        <x:v>524.97588</x:v>
      </x:c>
      <x:c r="Z189" s="60" t="n">
        <x:f>H189*J189*T189</x:f>
        <x:v>165.25286400000002</x:v>
      </x:c>
      <x:c r="AA189" s="60" t="n">
        <x:f>P189+W189+X189-Y189-Z189-U189</x:f>
        <x:v>689.801471424</x:v>
      </x:c>
      <x:c r="AB189" s="32" t="n">
        <x:f>IFERROR(AA189/(P189+W189+X189),0)</x:f>
        <x:v>0.4538077364676501</x:v>
      </x:c>
      <x:c r="AC189" t="n">
        <x:f>IF(O189="High",0,IF(I189&gt;=1800,3,IF(I189&gt;=900,2,1))+IF(K189&gt;=0.9,2,IF(K189&gt;=0.75,1,0))+IF(J189&lt;=0.7,2,IF(J189&lt;=0.85,1,0))+IF(M189&gt;=8,1,0))</x:f>
        <x:v>7</x:v>
      </x:c>
      <x:c r="AD189" t="str">
        <x:f>IF(AND(O189&lt;&gt;"High",AC189&gt;=Assumptions!$B$10,AA189&gt;0),"Priority Growth",IF(AND(O189="Low",AA189&gt;0),"Maintain","Watch"))</x:f>
        <x:v>Priority Growth</x:v>
      </x:c>
      <x:c r="AE189" s="60" t="n">
        <x:f>MAX(AA189,0)*N189</x:f>
        <x:v>38.628882399744</x:v>
      </x:c>
      <x:c r="AF189" t="str">
        <x:f>IF(AND(AA189&gt;=Assumptions!$B$11,O189&lt;&gt;"High",OR(N189&gt;=Assumptions!$B$12,M189&lt;=6)),"High","Standard")</x:f>
        <x:v>Standard</x:v>
      </x:c>
    </x:row>
    <x:row r="190">
      <x:c r="A190" t="str">
        <x:f>'Raw_Data'!A190</x:f>
        <x:v>C00189</x:v>
      </x:c>
      <x:c r="B190" t="n">
        <x:f>'Raw_Data'!B190</x:f>
        <x:v>38</x:v>
      </x:c>
      <x:c r="C190" s="30" t="n">
        <x:f>'Raw_Data'!C190</x:f>
        <x:v>95772</x:v>
      </x:c>
      <x:c r="D190" t="n">
        <x:f>'Raw_Data'!D190</x:f>
        <x:v>750</x:v>
      </x:c>
      <x:c r="E190" t="n">
        <x:f>'Raw_Data'!E190</x:f>
        <x:v>79</x:v>
      </x:c>
      <x:c r="F190" t="str">
        <x:f>PROPER(TRIM('Raw_Data'!F190))</x:f>
        <x:v>Gold</x:v>
      </x:c>
      <x:c r="G190" t="str">
        <x:f>PROPER(TRIM('Raw_Data'!G190))</x:f>
        <x:v>Partner</x:v>
      </x:c>
      <x:c r="H190" s="60" t="n">
        <x:f>'Raw_Data'!H190</x:f>
        <x:v>13315</x:v>
      </x:c>
      <x:c r="I190" s="60" t="n">
        <x:f>'Raw_Data'!I190</x:f>
        <x:v>1614.12</x:v>
      </x:c>
      <x:c r="J190" s="32" t="n">
        <x:f>'Raw_Data'!J190</x:f>
        <x:v>0.414</x:v>
      </x:c>
      <x:c r="K190" s="32" t="n">
        <x:f>'Raw_Data'!K190</x:f>
        <x:v>0.781</x:v>
      </x:c>
      <x:c r="L190" t="n">
        <x:f>'Raw_Data'!L190</x:f>
        <x:v>0</x:v>
      </x:c>
      <x:c r="M190" t="n">
        <x:f>IF('Raw_Data'!M190="",Assumptions!$B$15,'Raw_Data'!M190)</x:f>
        <x:v>6</x:v>
      </x:c>
      <x:c r="N190" s="32" t="n">
        <x:f>'Raw_Data'!N190</x:f>
        <x:v>0.193</x:v>
      </x:c>
      <x:c r="O190" t="str">
        <x:f>IF(OR(D190&lt;620,L190&gt;=2,J190&gt;0.9),"High",IF(OR(D190&lt;700,L190=1,J190&gt;0.75),"Medium","Low"))</x:f>
        <x:v>Low</x:v>
      </x:c>
      <x:c r="P190" s="30" t="n">
        <x:f>XLOOKUP(F190,Assumptions!$A$4:$A$6,Assumptions!$B$4:$B$6)</x:f>
        <x:v>95</x:v>
      </x:c>
      <x:c r="Q190" s="32" t="n">
        <x:f>XLOOKUP(F190,Assumptions!$A$4:$A$6,Assumptions!$C$4:$C$6)</x:f>
        <x:v>0.219</x:v>
      </x:c>
      <x:c r="R190" s="32" t="n">
        <x:f>XLOOKUP(F190,Assumptions!$A$4:$A$6,Assumptions!$D$4:$D$6)</x:f>
        <x:v>0.016</x:v>
      </x:c>
      <x:c r="S190" s="32" t="n">
        <x:f>XLOOKUP(F190,Assumptions!$A$4:$A$6,Assumptions!$E$4:$E$6)</x:f>
        <x:v>0.01</x:v>
      </x:c>
      <x:c r="T190" s="32" t="n">
        <x:f>XLOOKUP(O190,Assumptions!$H$4:$H$6,Assumptions!$I$4:$I$6)</x:f>
        <x:v>0.0035</x:v>
      </x:c>
      <x:c r="U190" s="30" t="n">
        <x:f>XLOOKUP(F190,Assumptions!$A$4:$A$6,Assumptions!$F$4:$F$6)</x:f>
        <x:v>90</x:v>
      </x:c>
      <x:c r="V190" s="60" t="n">
        <x:f>I190*12</x:f>
        <x:v>19369.44</x:v>
      </x:c>
      <x:c r="W190" s="60" t="n">
        <x:f>H190*J190*(1-K190)*Q190</x:f>
        <x:v>264.38069601</x:v>
      </x:c>
      <x:c r="X190" s="60" t="n">
        <x:f>V190*R190</x:f>
        <x:v>309.91103999999996</x:v>
      </x:c>
      <x:c r="Y190" s="60" t="n">
        <x:f>V190*S190</x:f>
        <x:v>193.6944</x:v>
      </x:c>
      <x:c r="Z190" s="60" t="n">
        <x:f>H190*J190*T190</x:f>
        <x:v>19.293435</x:v>
      </x:c>
      <x:c r="AA190" s="60" t="n">
        <x:f>P190+W190+X190-Y190-Z190-U190</x:f>
        <x:v>366.30390101000006</x:v>
      </x:c>
      <x:c r="AB190" s="32" t="n">
        <x:f>IFERROR(AA190/(P190+W190+X190),0)</x:f>
        <x:v>0.5473007976965774</x:v>
      </x:c>
      <x:c r="AC190" t="n">
        <x:f>IF(O190="High",0,IF(I190&gt;=1800,3,IF(I190&gt;=900,2,1))+IF(K190&gt;=0.9,2,IF(K190&gt;=0.75,1,0))+IF(J190&lt;=0.7,2,IF(J190&lt;=0.85,1,0))+IF(M190&gt;=8,1,0))</x:f>
        <x:v>5</x:v>
      </x:c>
      <x:c r="AD190" t="str">
        <x:f>IF(AND(O190&lt;&gt;"High",AC190&gt;=Assumptions!$B$10,AA190&gt;0),"Priority Growth",IF(AND(O190="Low",AA190&gt;0),"Maintain","Watch"))</x:f>
        <x:v>Maintain</x:v>
      </x:c>
      <x:c r="AE190" s="60" t="n">
        <x:f>MAX(AA190,0)*N190</x:f>
        <x:v>70.69665289493001</x:v>
      </x:c>
      <x:c r="AF190" t="str">
        <x:f>IF(AND(AA190&gt;=Assumptions!$B$11,O190&lt;&gt;"High",OR(N190&gt;=Assumptions!$B$12,M190&lt;=6)),"High","Standard")</x:f>
        <x:v>High</x:v>
      </x:c>
    </x:row>
    <x:row r="191">
      <x:c r="A191" t="str">
        <x:f>'Raw_Data'!A191</x:f>
        <x:v>C00190</x:v>
      </x:c>
      <x:c r="B191" t="n">
        <x:f>'Raw_Data'!B191</x:f>
        <x:v>49</x:v>
      </x:c>
      <x:c r="C191" s="30" t="n">
        <x:f>'Raw_Data'!C191</x:f>
        <x:v>88435</x:v>
      </x:c>
      <x:c r="D191" t="n">
        <x:f>'Raw_Data'!D191</x:f>
        <x:v>642</x:v>
      </x:c>
      <x:c r="E191" t="n">
        <x:f>'Raw_Data'!E191</x:f>
        <x:v>27</x:v>
      </x:c>
      <x:c r="F191" t="str">
        <x:f>PROPER(TRIM('Raw_Data'!F191))</x:f>
        <x:v>Gold</x:v>
      </x:c>
      <x:c r="G191" t="str">
        <x:f>PROPER(TRIM('Raw_Data'!G191))</x:f>
        <x:v>Branch</x:v>
      </x:c>
      <x:c r="H191" s="60" t="n">
        <x:f>'Raw_Data'!H191</x:f>
        <x:v>9434</x:v>
      </x:c>
      <x:c r="I191" s="60" t="n">
        <x:f>'Raw_Data'!I191</x:f>
        <x:v>1224.15</x:v>
      </x:c>
      <x:c r="J191" s="32" t="n">
        <x:f>'Raw_Data'!J191</x:f>
        <x:v>0.338</x:v>
      </x:c>
      <x:c r="K191" s="32" t="n">
        <x:f>'Raw_Data'!K191</x:f>
        <x:v>0.638</x:v>
      </x:c>
      <x:c r="L191" t="n">
        <x:f>'Raw_Data'!L191</x:f>
        <x:v>0</x:v>
      </x:c>
      <x:c r="M191" t="n">
        <x:f>IF('Raw_Data'!M191="",Assumptions!$B$15,'Raw_Data'!M191)</x:f>
        <x:v>8</x:v>
      </x:c>
      <x:c r="N191" s="32" t="n">
        <x:f>'Raw_Data'!N191</x:f>
        <x:v>0.051</x:v>
      </x:c>
      <x:c r="O191" t="str">
        <x:f>IF(OR(D191&lt;620,L191&gt;=2,J191&gt;0.9),"High",IF(OR(D191&lt;700,L191=1,J191&gt;0.75),"Medium","Low"))</x:f>
        <x:v>Medium</x:v>
      </x:c>
      <x:c r="P191" s="30" t="n">
        <x:f>XLOOKUP(F191,Assumptions!$A$4:$A$6,Assumptions!$B$4:$B$6)</x:f>
        <x:v>95</x:v>
      </x:c>
      <x:c r="Q191" s="32" t="n">
        <x:f>XLOOKUP(F191,Assumptions!$A$4:$A$6,Assumptions!$C$4:$C$6)</x:f>
        <x:v>0.219</x:v>
      </x:c>
      <x:c r="R191" s="32" t="n">
        <x:f>XLOOKUP(F191,Assumptions!$A$4:$A$6,Assumptions!$D$4:$D$6)</x:f>
        <x:v>0.016</x:v>
      </x:c>
      <x:c r="S191" s="32" t="n">
        <x:f>XLOOKUP(F191,Assumptions!$A$4:$A$6,Assumptions!$E$4:$E$6)</x:f>
        <x:v>0.01</x:v>
      </x:c>
      <x:c r="T191" s="32" t="n">
        <x:f>XLOOKUP(O191,Assumptions!$H$4:$H$6,Assumptions!$I$4:$I$6)</x:f>
        <x:v>0.012</x:v>
      </x:c>
      <x:c r="U191" s="30" t="n">
        <x:f>XLOOKUP(F191,Assumptions!$A$4:$A$6,Assumptions!$F$4:$F$6)</x:f>
        <x:v>90</x:v>
      </x:c>
      <x:c r="V191" s="60" t="n">
        <x:f>I191*12</x:f>
        <x:v>14689.800000000001</x:v>
      </x:c>
      <x:c r="W191" s="60" t="n">
        <x:f>H191*J191*(1-K191)*Q191</x:f>
        <x:v>252.79312437599998</x:v>
      </x:c>
      <x:c r="X191" s="60" t="n">
        <x:f>V191*R191</x:f>
        <x:v>235.03680000000003</x:v>
      </x:c>
      <x:c r="Y191" s="60" t="n">
        <x:f>V191*S191</x:f>
        <x:v>146.89800000000002</x:v>
      </x:c>
      <x:c r="Z191" s="60" t="n">
        <x:f>H191*J191*T191</x:f>
        <x:v>38.264304</x:v>
      </x:c>
      <x:c r="AA191" s="60" t="n">
        <x:f>P191+W191+X191-Y191-Z191-U191</x:f>
        <x:v>307.667620376</x:v>
      </x:c>
      <x:c r="AB191" s="32" t="n">
        <x:f>IFERROR(AA191/(P191+W191+X191),0)</x:f>
        <x:v>0.527885764797339</x:v>
      </x:c>
      <x:c r="AC191" t="n">
        <x:f>IF(O191="High",0,IF(I191&gt;=1800,3,IF(I191&gt;=900,2,1))+IF(K191&gt;=0.9,2,IF(K191&gt;=0.75,1,0))+IF(J191&lt;=0.7,2,IF(J191&lt;=0.85,1,0))+IF(M191&gt;=8,1,0))</x:f>
        <x:v>5</x:v>
      </x:c>
      <x:c r="AD191" t="str">
        <x:f>IF(AND(O191&lt;&gt;"High",AC191&gt;=Assumptions!$B$10,AA191&gt;0),"Priority Growth",IF(AND(O191="Low",AA191&gt;0),"Maintain","Watch"))</x:f>
        <x:v>Watch</x:v>
      </x:c>
      <x:c r="AE191" s="60" t="n">
        <x:f>MAX(AA191,0)*N191</x:f>
        <x:v>15.691048639176</x:v>
      </x:c>
      <x:c r="AF191" t="str">
        <x:f>IF(AND(AA191&gt;=Assumptions!$B$11,O191&lt;&gt;"High",OR(N191&gt;=Assumptions!$B$12,M191&lt;=6)),"High","Standard")</x:f>
        <x:v>Standard</x:v>
      </x:c>
    </x:row>
    <x:row r="192">
      <x:c r="A192" t="str">
        <x:f>'Raw_Data'!A192</x:f>
        <x:v>C00191</x:v>
      </x:c>
      <x:c r="B192" t="n">
        <x:f>'Raw_Data'!B192</x:f>
        <x:v>40</x:v>
      </x:c>
      <x:c r="C192" s="30" t="n">
        <x:f>'Raw_Data'!C192</x:f>
        <x:v>49406</x:v>
      </x:c>
      <x:c r="D192" t="n">
        <x:f>'Raw_Data'!D192</x:f>
        <x:v>679</x:v>
      </x:c>
      <x:c r="E192" t="n">
        <x:f>'Raw_Data'!E192</x:f>
        <x:v>86</x:v>
      </x:c>
      <x:c r="F192" t="str">
        <x:f>PROPER(TRIM('Raw_Data'!F192))</x:f>
        <x:v>Classic</x:v>
      </x:c>
      <x:c r="G192" t="str">
        <x:f>PROPER(TRIM('Raw_Data'!G192))</x:f>
        <x:v>Partner</x:v>
      </x:c>
      <x:c r="H192" s="60" t="n">
        <x:f>'Raw_Data'!H192</x:f>
        <x:v>5689</x:v>
      </x:c>
      <x:c r="I192" s="60" t="n">
        <x:f>'Raw_Data'!I192</x:f>
        <x:v>624.55</x:v>
      </x:c>
      <x:c r="J192" s="32" t="n">
        <x:f>'Raw_Data'!J192</x:f>
        <x:v>0.34</x:v>
      </x:c>
      <x:c r="K192" s="32" t="n">
        <x:f>'Raw_Data'!K192</x:f>
        <x:v>0.768</x:v>
      </x:c>
      <x:c r="L192" t="n">
        <x:f>'Raw_Data'!L192</x:f>
        <x:v>0</x:v>
      </x:c>
      <x:c r="M192" t="n">
        <x:f>IF('Raw_Data'!M192="",Assumptions!$B$15,'Raw_Data'!M192)</x:f>
        <x:v>9</x:v>
      </x:c>
      <x:c r="N192" s="32" t="n">
        <x:f>'Raw_Data'!N192</x:f>
        <x:v>0.065</x:v>
      </x:c>
      <x:c r="O192" t="str">
        <x:f>IF(OR(D192&lt;620,L192&gt;=2,J192&gt;0.9),"High",IF(OR(D192&lt;700,L192=1,J192&gt;0.75),"Medium","Low"))</x:f>
        <x:v>Medium</x:v>
      </x:c>
      <x:c r="P192" s="30" t="n">
        <x:f>XLOOKUP(F192,Assumptions!$A$4:$A$6,Assumptions!$B$4:$B$6)</x:f>
        <x:v>0</x:v>
      </x:c>
      <x:c r="Q192" s="32" t="n">
        <x:f>XLOOKUP(F192,Assumptions!$A$4:$A$6,Assumptions!$C$4:$C$6)</x:f>
        <x:v>0.229</x:v>
      </x:c>
      <x:c r="R192" s="32" t="n">
        <x:f>XLOOKUP(F192,Assumptions!$A$4:$A$6,Assumptions!$D$4:$D$6)</x:f>
        <x:v>0.015</x:v>
      </x:c>
      <x:c r="S192" s="32" t="n">
        <x:f>XLOOKUP(F192,Assumptions!$A$4:$A$6,Assumptions!$E$4:$E$6)</x:f>
        <x:v>0.0075</x:v>
      </x:c>
      <x:c r="T192" s="32" t="n">
        <x:f>XLOOKUP(O192,Assumptions!$H$4:$H$6,Assumptions!$I$4:$I$6)</x:f>
        <x:v>0.012</x:v>
      </x:c>
      <x:c r="U192" s="30" t="n">
        <x:f>XLOOKUP(F192,Assumptions!$A$4:$A$6,Assumptions!$F$4:$F$6)</x:f>
        <x:v>60</x:v>
      </x:c>
      <x:c r="V192" s="60" t="n">
        <x:f>I192*12</x:f>
        <x:v>7494.599999999999</x:v>
      </x:c>
      <x:c r="W192" s="60" t="n">
        <x:f>H192*J192*(1-K192)*Q192</x:f>
        <x:v>102.76336528000002</x:v>
      </x:c>
      <x:c r="X192" s="60" t="n">
        <x:f>V192*R192</x:f>
        <x:v>112.41899999999998</x:v>
      </x:c>
      <x:c r="Y192" s="60" t="n">
        <x:f>V192*S192</x:f>
        <x:v>56.20949999999999</x:v>
      </x:c>
      <x:c r="Z192" s="60" t="n">
        <x:f>H192*J192*T192</x:f>
        <x:v>23.211120000000005</x:v>
      </x:c>
      <x:c r="AA192" s="60" t="n">
        <x:f>P192+W192+X192-Y192-Z192-U192</x:f>
        <x:v>75.76174528000001</x:v>
      </x:c>
      <x:c r="AB192" s="32" t="n">
        <x:f>IFERROR(AA192/(P192+W192+X192),0)</x:f>
        <x:v>0.3520815712821874</x:v>
      </x:c>
      <x:c r="AC192" t="n">
        <x:f>IF(O192="High",0,IF(I192&gt;=1800,3,IF(I192&gt;=900,2,1))+IF(K192&gt;=0.9,2,IF(K192&gt;=0.75,1,0))+IF(J192&lt;=0.7,2,IF(J192&lt;=0.85,1,0))+IF(M192&gt;=8,1,0))</x:f>
        <x:v>5</x:v>
      </x:c>
      <x:c r="AD192" t="str">
        <x:f>IF(AND(O192&lt;&gt;"High",AC192&gt;=Assumptions!$B$10,AA192&gt;0),"Priority Growth",IF(AND(O192="Low",AA192&gt;0),"Maintain","Watch"))</x:f>
        <x:v>Watch</x:v>
      </x:c>
      <x:c r="AE192" s="60" t="n">
        <x:f>MAX(AA192,0)*N192</x:f>
        <x:v>4.924513443200001</x:v>
      </x:c>
      <x:c r="AF192" t="str">
        <x:f>IF(AND(AA192&gt;=Assumptions!$B$11,O192&lt;&gt;"High",OR(N192&gt;=Assumptions!$B$12,M192&lt;=6)),"High","Standard")</x:f>
        <x:v>Standard</x:v>
      </x:c>
    </x:row>
    <x:row r="193">
      <x:c r="A193" t="str">
        <x:f>'Raw_Data'!A193</x:f>
        <x:v>C00192</x:v>
      </x:c>
      <x:c r="B193" t="n">
        <x:f>'Raw_Data'!B193</x:f>
        <x:v>44</x:v>
      </x:c>
      <x:c r="C193" s="30" t="n">
        <x:f>'Raw_Data'!C193</x:f>
        <x:v>29941</x:v>
      </x:c>
      <x:c r="D193" t="n">
        <x:f>'Raw_Data'!D193</x:f>
        <x:v>740</x:v>
      </x:c>
      <x:c r="E193" t="n">
        <x:f>'Raw_Data'!E193</x:f>
        <x:v>23</x:v>
      </x:c>
      <x:c r="F193" t="str">
        <x:f>PROPER(TRIM('Raw_Data'!F193))</x:f>
        <x:v>Classic</x:v>
      </x:c>
      <x:c r="G193" t="str">
        <x:f>PROPER(TRIM('Raw_Data'!G193))</x:f>
        <x:v>Direct Mail</x:v>
      </x:c>
      <x:c r="H193" s="60" t="n">
        <x:f>'Raw_Data'!H193</x:f>
        <x:v>7029</x:v>
      </x:c>
      <x:c r="I193" s="60" t="n">
        <x:f>'Raw_Data'!I193</x:f>
        <x:v>828.12</x:v>
      </x:c>
      <x:c r="J193" s="32" t="n">
        <x:f>'Raw_Data'!J193</x:f>
        <x:v>0.213</x:v>
      </x:c>
      <x:c r="K193" s="32" t="n">
        <x:f>'Raw_Data'!K193</x:f>
        <x:v>0.915</x:v>
      </x:c>
      <x:c r="L193" t="n">
        <x:f>'Raw_Data'!L193</x:f>
        <x:v>0</x:v>
      </x:c>
      <x:c r="M193" t="n">
        <x:f>IF('Raw_Data'!M193="",Assumptions!$B$15,'Raw_Data'!M193)</x:f>
        <x:v>7</x:v>
      </x:c>
      <x:c r="N193" s="32" t="n">
        <x:f>'Raw_Data'!N193</x:f>
        <x:v>0.114</x:v>
      </x:c>
      <x:c r="O193" t="str">
        <x:f>IF(OR(D193&lt;620,L193&gt;=2,J193&gt;0.9),"High",IF(OR(D193&lt;700,L193=1,J193&gt;0.75),"Medium","Low"))</x:f>
        <x:v>Low</x:v>
      </x:c>
      <x:c r="P193" s="30" t="n">
        <x:f>XLOOKUP(F193,Assumptions!$A$4:$A$6,Assumptions!$B$4:$B$6)</x:f>
        <x:v>0</x:v>
      </x:c>
      <x:c r="Q193" s="32" t="n">
        <x:f>XLOOKUP(F193,Assumptions!$A$4:$A$6,Assumptions!$C$4:$C$6)</x:f>
        <x:v>0.229</x:v>
      </x:c>
      <x:c r="R193" s="32" t="n">
        <x:f>XLOOKUP(F193,Assumptions!$A$4:$A$6,Assumptions!$D$4:$D$6)</x:f>
        <x:v>0.015</x:v>
      </x:c>
      <x:c r="S193" s="32" t="n">
        <x:f>XLOOKUP(F193,Assumptions!$A$4:$A$6,Assumptions!$E$4:$E$6)</x:f>
        <x:v>0.0075</x:v>
      </x:c>
      <x:c r="T193" s="32" t="n">
        <x:f>XLOOKUP(O193,Assumptions!$H$4:$H$6,Assumptions!$I$4:$I$6)</x:f>
        <x:v>0.0035</x:v>
      </x:c>
      <x:c r="U193" s="30" t="n">
        <x:f>XLOOKUP(F193,Assumptions!$A$4:$A$6,Assumptions!$F$4:$F$6)</x:f>
        <x:v>60</x:v>
      </x:c>
      <x:c r="V193" s="60" t="n">
        <x:f>I193*12</x:f>
        <x:v>9937.44</x:v>
      </x:c>
      <x:c r="W193" s="60" t="n">
        <x:f>H193*J193*(1-K193)*Q193</x:f>
        <x:v>29.142550304999986</x:v>
      </x:c>
      <x:c r="X193" s="60" t="n">
        <x:f>V193*R193</x:f>
        <x:v>149.0616</x:v>
      </x:c>
      <x:c r="Y193" s="60" t="n">
        <x:f>V193*S193</x:f>
        <x:v>74.5308</x:v>
      </x:c>
      <x:c r="Z193" s="60" t="n">
        <x:f>H193*J193*T193</x:f>
        <x:v>5.2401195</x:v>
      </x:c>
      <x:c r="AA193" s="60" t="n">
        <x:f>P193+W193+X193-Y193-Z193-U193</x:f>
        <x:v>38.43323080499998</x:v>
      </x:c>
      <x:c r="AB193" s="32" t="n">
        <x:f>IFERROR(AA193/(P193+W193+X193),0)</x:f>
        <x:v>0.21566967289606181</x:v>
      </x:c>
      <x:c r="AC193" t="n">
        <x:f>IF(O193="High",0,IF(I193&gt;=1800,3,IF(I193&gt;=900,2,1))+IF(K193&gt;=0.9,2,IF(K193&gt;=0.75,1,0))+IF(J193&lt;=0.7,2,IF(J193&lt;=0.85,1,0))+IF(M193&gt;=8,1,0))</x:f>
        <x:v>5</x:v>
      </x:c>
      <x:c r="AD193" t="str">
        <x:f>IF(AND(O193&lt;&gt;"High",AC193&gt;=Assumptions!$B$10,AA193&gt;0),"Priority Growth",IF(AND(O193="Low",AA193&gt;0),"Maintain","Watch"))</x:f>
        <x:v>Maintain</x:v>
      </x:c>
      <x:c r="AE193" s="60" t="n">
        <x:f>MAX(AA193,0)*N193</x:f>
        <x:v>4.381388311769998</x:v>
      </x:c>
      <x:c r="AF193" t="str">
        <x:f>IF(AND(AA193&gt;=Assumptions!$B$11,O193&lt;&gt;"High",OR(N193&gt;=Assumptions!$B$12,M193&lt;=6)),"High","Standard")</x:f>
        <x:v>Standard</x:v>
      </x:c>
    </x:row>
    <x:row r="194">
      <x:c r="A194" t="str">
        <x:f>'Raw_Data'!A194</x:f>
        <x:v>C00193</x:v>
      </x:c>
      <x:c r="B194" t="n">
        <x:f>'Raw_Data'!B194</x:f>
        <x:v>39</x:v>
      </x:c>
      <x:c r="C194" s="30" t="n">
        <x:f>'Raw_Data'!C194</x:f>
        <x:v>124448</x:v>
      </x:c>
      <x:c r="D194" t="n">
        <x:f>'Raw_Data'!D194</x:f>
        <x:v>692</x:v>
      </x:c>
      <x:c r="E194" t="n">
        <x:f>'Raw_Data'!E194</x:f>
        <x:v>36</x:v>
      </x:c>
      <x:c r="F194" t="str">
        <x:f>PROPER(TRIM('Raw_Data'!F194))</x:f>
        <x:v>Classic</x:v>
      </x:c>
      <x:c r="G194" t="str">
        <x:f>PROPER(TRIM('Raw_Data'!G194))</x:f>
        <x:v>Digital</x:v>
      </x:c>
      <x:c r="H194" s="60" t="n">
        <x:f>'Raw_Data'!H194</x:f>
        <x:v>10426</x:v>
      </x:c>
      <x:c r="I194" s="60" t="n">
        <x:f>'Raw_Data'!I194</x:f>
        <x:v>951.59</x:v>
      </x:c>
      <x:c r="J194" s="32" t="n">
        <x:f>'Raw_Data'!J194</x:f>
        <x:v>0.334</x:v>
      </x:c>
      <x:c r="K194" s="32" t="n">
        <x:f>'Raw_Data'!K194</x:f>
        <x:v>0.666</x:v>
      </x:c>
      <x:c r="L194" t="n">
        <x:f>'Raw_Data'!L194</x:f>
        <x:v>0</x:v>
      </x:c>
      <x:c r="M194" t="n">
        <x:f>IF('Raw_Data'!M194="",Assumptions!$B$15,'Raw_Data'!M194)</x:f>
        <x:v>10</x:v>
      </x:c>
      <x:c r="N194" s="32" t="n">
        <x:f>'Raw_Data'!N194</x:f>
        <x:v>0.02</x:v>
      </x:c>
      <x:c r="O194" t="str">
        <x:f>IF(OR(D194&lt;620,L194&gt;=2,J194&gt;0.9),"High",IF(OR(D194&lt;700,L194=1,J194&gt;0.75),"Medium","Low"))</x:f>
        <x:v>Medium</x:v>
      </x:c>
      <x:c r="P194" s="30" t="n">
        <x:f>XLOOKUP(F194,Assumptions!$A$4:$A$6,Assumptions!$B$4:$B$6)</x:f>
        <x:v>0</x:v>
      </x:c>
      <x:c r="Q194" s="32" t="n">
        <x:f>XLOOKUP(F194,Assumptions!$A$4:$A$6,Assumptions!$C$4:$C$6)</x:f>
        <x:v>0.229</x:v>
      </x:c>
      <x:c r="R194" s="32" t="n">
        <x:f>XLOOKUP(F194,Assumptions!$A$4:$A$6,Assumptions!$D$4:$D$6)</x:f>
        <x:v>0.015</x:v>
      </x:c>
      <x:c r="S194" s="32" t="n">
        <x:f>XLOOKUP(F194,Assumptions!$A$4:$A$6,Assumptions!$E$4:$E$6)</x:f>
        <x:v>0.0075</x:v>
      </x:c>
      <x:c r="T194" s="32" t="n">
        <x:f>XLOOKUP(O194,Assumptions!$H$4:$H$6,Assumptions!$I$4:$I$6)</x:f>
        <x:v>0.012</x:v>
      </x:c>
      <x:c r="U194" s="30" t="n">
        <x:f>XLOOKUP(F194,Assumptions!$A$4:$A$6,Assumptions!$F$4:$F$6)</x:f>
        <x:v>60</x:v>
      </x:c>
      <x:c r="V194" s="60" t="n">
        <x:f>I194*12</x:f>
        <x:v>11419.08</x:v>
      </x:c>
      <x:c r="W194" s="60" t="n">
        <x:f>H194*J194*(1-K194)*Q194</x:f>
        <x:v>266.345974024</x:v>
      </x:c>
      <x:c r="X194" s="60" t="n">
        <x:f>V194*R194</x:f>
        <x:v>171.28619999999998</x:v>
      </x:c>
      <x:c r="Y194" s="60" t="n">
        <x:f>V194*S194</x:f>
        <x:v>85.64309999999999</x:v>
      </x:c>
      <x:c r="Z194" s="60" t="n">
        <x:f>H194*J194*T194</x:f>
        <x:v>41.787408</x:v>
      </x:c>
      <x:c r="AA194" s="60" t="n">
        <x:f>P194+W194+X194-Y194-Z194-U194</x:f>
        <x:v>250.2016660239999</x:v>
      </x:c>
      <x:c r="AB194" s="32" t="n">
        <x:f>IFERROR(AA194/(P194+W194+X194),0)</x:f>
        <x:v>0.5717167998033863</x:v>
      </x:c>
      <x:c r="AC194" t="n">
        <x:f>IF(O194="High",0,IF(I194&gt;=1800,3,IF(I194&gt;=900,2,1))+IF(K194&gt;=0.9,2,IF(K194&gt;=0.75,1,0))+IF(J194&lt;=0.7,2,IF(J194&lt;=0.85,1,0))+IF(M194&gt;=8,1,0))</x:f>
        <x:v>5</x:v>
      </x:c>
      <x:c r="AD194" t="str">
        <x:f>IF(AND(O194&lt;&gt;"High",AC194&gt;=Assumptions!$B$10,AA194&gt;0),"Priority Growth",IF(AND(O194="Low",AA194&gt;0),"Maintain","Watch"))</x:f>
        <x:v>Watch</x:v>
      </x:c>
      <x:c r="AE194" s="60" t="n">
        <x:f>MAX(AA194,0)*N194</x:f>
        <x:v>5.004033320479998</x:v>
      </x:c>
      <x:c r="AF194" t="str">
        <x:f>IF(AND(AA194&gt;=Assumptions!$B$11,O194&lt;&gt;"High",OR(N194&gt;=Assumptions!$B$12,M194&lt;=6)),"High","Standard")</x:f>
        <x:v>Standard</x:v>
      </x:c>
    </x:row>
    <x:row r="195">
      <x:c r="A195" t="str">
        <x:f>'Raw_Data'!A195</x:f>
        <x:v>C00194</x:v>
      </x:c>
      <x:c r="B195" t="n">
        <x:f>'Raw_Data'!B195</x:f>
        <x:v>37</x:v>
      </x:c>
      <x:c r="C195" s="30" t="n">
        <x:f>'Raw_Data'!C195</x:f>
        <x:v>39840</x:v>
      </x:c>
      <x:c r="D195" t="n">
        <x:f>'Raw_Data'!D195</x:f>
        <x:v>646</x:v>
      </x:c>
      <x:c r="E195" t="n">
        <x:f>'Raw_Data'!E195</x:f>
        <x:v>61</x:v>
      </x:c>
      <x:c r="F195" t="str">
        <x:f>PROPER(TRIM('Raw_Data'!F195))</x:f>
        <x:v>Classic</x:v>
      </x:c>
      <x:c r="G195" t="str">
        <x:f>PROPER(TRIM('Raw_Data'!G195))</x:f>
        <x:v>Partner</x:v>
      </x:c>
      <x:c r="H195" s="60" t="n">
        <x:f>'Raw_Data'!H195</x:f>
        <x:v>5149</x:v>
      </x:c>
      <x:c r="I195" s="60" t="n">
        <x:f>'Raw_Data'!I195</x:f>
        <x:v>639.18</x:v>
      </x:c>
      <x:c r="J195" s="32" t="n">
        <x:f>'Raw_Data'!J195</x:f>
        <x:v>0.267</x:v>
      </x:c>
      <x:c r="K195" s="32" t="n">
        <x:f>'Raw_Data'!K195</x:f>
        <x:v>0.836</x:v>
      </x:c>
      <x:c r="L195" t="n">
        <x:f>'Raw_Data'!L195</x:f>
        <x:v>0</x:v>
      </x:c>
      <x:c r="M195" t="n">
        <x:f>IF('Raw_Data'!M195="",Assumptions!$B$15,'Raw_Data'!M195)</x:f>
        <x:v>6</x:v>
      </x:c>
      <x:c r="N195" s="32" t="n">
        <x:f>'Raw_Data'!N195</x:f>
        <x:v>0.155</x:v>
      </x:c>
      <x:c r="O195" t="str">
        <x:f>IF(OR(D195&lt;620,L195&gt;=2,J195&gt;0.9),"High",IF(OR(D195&lt;700,L195=1,J195&gt;0.75),"Medium","Low"))</x:f>
        <x:v>Medium</x:v>
      </x:c>
      <x:c r="P195" s="30" t="n">
        <x:f>XLOOKUP(F195,Assumptions!$A$4:$A$6,Assumptions!$B$4:$B$6)</x:f>
        <x:v>0</x:v>
      </x:c>
      <x:c r="Q195" s="32" t="n">
        <x:f>XLOOKUP(F195,Assumptions!$A$4:$A$6,Assumptions!$C$4:$C$6)</x:f>
        <x:v>0.229</x:v>
      </x:c>
      <x:c r="R195" s="32" t="n">
        <x:f>XLOOKUP(F195,Assumptions!$A$4:$A$6,Assumptions!$D$4:$D$6)</x:f>
        <x:v>0.015</x:v>
      </x:c>
      <x:c r="S195" s="32" t="n">
        <x:f>XLOOKUP(F195,Assumptions!$A$4:$A$6,Assumptions!$E$4:$E$6)</x:f>
        <x:v>0.0075</x:v>
      </x:c>
      <x:c r="T195" s="32" t="n">
        <x:f>XLOOKUP(O195,Assumptions!$H$4:$H$6,Assumptions!$I$4:$I$6)</x:f>
        <x:v>0.012</x:v>
      </x:c>
      <x:c r="U195" s="30" t="n">
        <x:f>XLOOKUP(F195,Assumptions!$A$4:$A$6,Assumptions!$F$4:$F$6)</x:f>
        <x:v>60</x:v>
      </x:c>
      <x:c r="V195" s="60" t="n">
        <x:f>I195*12</x:f>
        <x:v>7670.16</x:v>
      </x:c>
      <x:c r="W195" s="60" t="n">
        <x:f>H195*J195*(1-K195)*Q195</x:f>
        <x:v>51.63135034800002</x:v>
      </x:c>
      <x:c r="X195" s="60" t="n">
        <x:f>V195*R195</x:f>
        <x:v>115.05239999999999</x:v>
      </x:c>
      <x:c r="Y195" s="60" t="n">
        <x:f>V195*S195</x:f>
        <x:v>57.526199999999996</x:v>
      </x:c>
      <x:c r="Z195" s="60" t="n">
        <x:f>H195*J195*T195</x:f>
        <x:v>16.497396000000002</x:v>
      </x:c>
      <x:c r="AA195" s="60" t="n">
        <x:f>P195+W195+X195-Y195-Z195-U195</x:f>
        <x:v>32.66015434800002</x:v>
      </x:c>
      <x:c r="AB195" s="32" t="n">
        <x:f>IFERROR(AA195/(P195+W195+X195),0)</x:f>
        <x:v>0.19594084174259702</x:v>
      </x:c>
      <x:c r="AC195" t="n">
        <x:f>IF(O195="High",0,IF(I195&gt;=1800,3,IF(I195&gt;=900,2,1))+IF(K195&gt;=0.9,2,IF(K195&gt;=0.75,1,0))+IF(J195&lt;=0.7,2,IF(J195&lt;=0.85,1,0))+IF(M195&gt;=8,1,0))</x:f>
        <x:v>4</x:v>
      </x:c>
      <x:c r="AD195" t="str">
        <x:f>IF(AND(O195&lt;&gt;"High",AC195&gt;=Assumptions!$B$10,AA195&gt;0),"Priority Growth",IF(AND(O195="Low",AA195&gt;0),"Maintain","Watch"))</x:f>
        <x:v>Watch</x:v>
      </x:c>
      <x:c r="AE195" s="60" t="n">
        <x:f>MAX(AA195,0)*N195</x:f>
        <x:v>5.062323923940003</x:v>
      </x:c>
      <x:c r="AF195" t="str">
        <x:f>IF(AND(AA195&gt;=Assumptions!$B$11,O195&lt;&gt;"High",OR(N195&gt;=Assumptions!$B$12,M195&lt;=6)),"High","Standard")</x:f>
        <x:v>Standard</x:v>
      </x:c>
    </x:row>
    <x:row r="196">
      <x:c r="A196" t="str">
        <x:f>'Raw_Data'!A196</x:f>
        <x:v>C00195</x:v>
      </x:c>
      <x:c r="B196" t="n">
        <x:f>'Raw_Data'!B196</x:f>
        <x:v>21</x:v>
      </x:c>
      <x:c r="C196" s="30" t="n">
        <x:f>'Raw_Data'!C196</x:f>
        <x:v>124336</x:v>
      </x:c>
      <x:c r="D196" t="n">
        <x:f>'Raw_Data'!D196</x:f>
        <x:v>710</x:v>
      </x:c>
      <x:c r="E196" t="n">
        <x:f>'Raw_Data'!E196</x:f>
        <x:v>20</x:v>
      </x:c>
      <x:c r="F196" t="str">
        <x:f>PROPER(TRIM('Raw_Data'!F196))</x:f>
        <x:v>Platinum</x:v>
      </x:c>
      <x:c r="G196" t="str">
        <x:f>PROPER(TRIM('Raw_Data'!G196))</x:f>
        <x:v>Partner</x:v>
      </x:c>
      <x:c r="H196" s="60" t="n">
        <x:f>'Raw_Data'!H196</x:f>
        <x:v>25054</x:v>
      </x:c>
      <x:c r="I196" s="60" t="n">
        <x:f>'Raw_Data'!I196</x:f>
        <x:v>2509.58</x:v>
      </x:c>
      <x:c r="J196" s="32" t="n">
        <x:f>'Raw_Data'!J196</x:f>
        <x:v>0.43</x:v>
      </x:c>
      <x:c r="K196" s="32" t="n">
        <x:f>'Raw_Data'!K196</x:f>
        <x:v>0.783</x:v>
      </x:c>
      <x:c r="L196" t="n">
        <x:f>'Raw_Data'!L196</x:f>
        <x:v>0</x:v>
      </x:c>
      <x:c r="M196" t="n">
        <x:f>IF('Raw_Data'!M196="",Assumptions!$B$15,'Raw_Data'!M196)</x:f>
        <x:v>9</x:v>
      </x:c>
      <x:c r="N196" s="32" t="n">
        <x:f>'Raw_Data'!N196</x:f>
        <x:v>0.02</x:v>
      </x:c>
      <x:c r="O196" t="str">
        <x:f>IF(OR(D196&lt;620,L196&gt;=2,J196&gt;0.9),"High",IF(OR(D196&lt;700,L196=1,J196&gt;0.75),"Medium","Low"))</x:f>
        <x:v>Low</x:v>
      </x:c>
      <x:c r="P196" s="30" t="n">
        <x:f>XLOOKUP(F196,Assumptions!$A$4:$A$6,Assumptions!$B$4:$B$6)</x:f>
        <x:v>195</x:v>
      </x:c>
      <x:c r="Q196" s="32" t="n">
        <x:f>XLOOKUP(F196,Assumptions!$A$4:$A$6,Assumptions!$C$4:$C$6)</x:f>
        <x:v>0.199</x:v>
      </x:c>
      <x:c r="R196" s="32" t="n">
        <x:f>XLOOKUP(F196,Assumptions!$A$4:$A$6,Assumptions!$D$4:$D$6)</x:f>
        <x:v>0.017</x:v>
      </x:c>
      <x:c r="S196" s="32" t="n">
        <x:f>XLOOKUP(F196,Assumptions!$A$4:$A$6,Assumptions!$E$4:$E$6)</x:f>
        <x:v>0.013</x:v>
      </x:c>
      <x:c r="T196" s="32" t="n">
        <x:f>XLOOKUP(O196,Assumptions!$H$4:$H$6,Assumptions!$I$4:$I$6)</x:f>
        <x:v>0.0035</x:v>
      </x:c>
      <x:c r="U196" s="30" t="n">
        <x:f>XLOOKUP(F196,Assumptions!$A$4:$A$6,Assumptions!$F$4:$F$6)</x:f>
        <x:v>140</x:v>
      </x:c>
      <x:c r="V196" s="60" t="n">
        <x:f>I196*12</x:f>
        <x:v>30114.96</x:v>
      </x:c>
      <x:c r="W196" s="60" t="n">
        <x:f>H196*J196*(1-K196)*Q196</x:f>
        <x:v>465.21995925999994</x:v>
      </x:c>
      <x:c r="X196" s="60" t="n">
        <x:f>V196*R196</x:f>
        <x:v>511.95432</x:v>
      </x:c>
      <x:c r="Y196" s="60" t="n">
        <x:f>V196*S196</x:f>
        <x:v>391.49447999999995</x:v>
      </x:c>
      <x:c r="Z196" s="60" t="n">
        <x:f>H196*J196*T196</x:f>
        <x:v>37.706269999999996</x:v>
      </x:c>
      <x:c r="AA196" s="60" t="n">
        <x:f>P196+W196+X196-Y196-Z196-U196</x:f>
        <x:v>602.9735292600001</x:v>
      </x:c>
      <x:c r="AB196" s="32" t="n">
        <x:f>IFERROR(AA196/(P196+W196+X196),0)</x:f>
        <x:v>0.5144060400648447</x:v>
      </x:c>
      <x:c r="AC196" t="n">
        <x:f>IF(O196="High",0,IF(I196&gt;=1800,3,IF(I196&gt;=900,2,1))+IF(K196&gt;=0.9,2,IF(K196&gt;=0.75,1,0))+IF(J196&lt;=0.7,2,IF(J196&lt;=0.85,1,0))+IF(M196&gt;=8,1,0))</x:f>
        <x:v>7</x:v>
      </x:c>
      <x:c r="AD196" t="str">
        <x:f>IF(AND(O196&lt;&gt;"High",AC196&gt;=Assumptions!$B$10,AA196&gt;0),"Priority Growth",IF(AND(O196="Low",AA196&gt;0),"Maintain","Watch"))</x:f>
        <x:v>Priority Growth</x:v>
      </x:c>
      <x:c r="AE196" s="60" t="n">
        <x:f>MAX(AA196,0)*N196</x:f>
        <x:v>12.059470585200001</x:v>
      </x:c>
      <x:c r="AF196" t="str">
        <x:f>IF(AND(AA196&gt;=Assumptions!$B$11,O196&lt;&gt;"High",OR(N196&gt;=Assumptions!$B$12,M196&lt;=6)),"High","Standard")</x:f>
        <x:v>Standard</x:v>
      </x:c>
    </x:row>
    <x:row r="197">
      <x:c r="A197" t="str">
        <x:f>'Raw_Data'!A197</x:f>
        <x:v>C00196</x:v>
      </x:c>
      <x:c r="B197" t="n">
        <x:f>'Raw_Data'!B197</x:f>
        <x:v>45</x:v>
      </x:c>
      <x:c r="C197" s="30" t="n">
        <x:f>'Raw_Data'!C197</x:f>
        <x:v>131690</x:v>
      </x:c>
      <x:c r="D197" t="n">
        <x:f>'Raw_Data'!D197</x:f>
        <x:v>715</x:v>
      </x:c>
      <x:c r="E197" t="n">
        <x:f>'Raw_Data'!E197</x:f>
        <x:v>37</x:v>
      </x:c>
      <x:c r="F197" t="str">
        <x:f>PROPER(TRIM('Raw_Data'!F197))</x:f>
        <x:v>Platinum</x:v>
      </x:c>
      <x:c r="G197" t="str">
        <x:f>PROPER(TRIM('Raw_Data'!G197))</x:f>
        <x:v>Partner</x:v>
      </x:c>
      <x:c r="H197" s="60" t="n">
        <x:f>'Raw_Data'!H197</x:f>
        <x:v>29823</x:v>
      </x:c>
      <x:c r="I197" s="60" t="n">
        <x:f>'Raw_Data'!I197</x:f>
        <x:v>3231.75</x:v>
      </x:c>
      <x:c r="J197" s="32" t="n">
        <x:f>'Raw_Data'!J197</x:f>
        <x:v>0.252</x:v>
      </x:c>
      <x:c r="K197" s="32" t="n">
        <x:f>'Raw_Data'!K197</x:f>
        <x:v>0.854</x:v>
      </x:c>
      <x:c r="L197" t="n">
        <x:f>'Raw_Data'!L197</x:f>
        <x:v>0</x:v>
      </x:c>
      <x:c r="M197" t="n">
        <x:f>IF('Raw_Data'!M197="",Assumptions!$B$15,'Raw_Data'!M197)</x:f>
        <x:v>6</x:v>
      </x:c>
      <x:c r="N197" s="32" t="n">
        <x:f>'Raw_Data'!N197</x:f>
        <x:v>0.143</x:v>
      </x:c>
      <x:c r="O197" t="str">
        <x:f>IF(OR(D197&lt;620,L197&gt;=2,J197&gt;0.9),"High",IF(OR(D197&lt;700,L197=1,J197&gt;0.75),"Medium","Low"))</x:f>
        <x:v>Low</x:v>
      </x:c>
      <x:c r="P197" s="30" t="n">
        <x:f>XLOOKUP(F197,Assumptions!$A$4:$A$6,Assumptions!$B$4:$B$6)</x:f>
        <x:v>195</x:v>
      </x:c>
      <x:c r="Q197" s="32" t="n">
        <x:f>XLOOKUP(F197,Assumptions!$A$4:$A$6,Assumptions!$C$4:$C$6)</x:f>
        <x:v>0.199</x:v>
      </x:c>
      <x:c r="R197" s="32" t="n">
        <x:f>XLOOKUP(F197,Assumptions!$A$4:$A$6,Assumptions!$D$4:$D$6)</x:f>
        <x:v>0.017</x:v>
      </x:c>
      <x:c r="S197" s="32" t="n">
        <x:f>XLOOKUP(F197,Assumptions!$A$4:$A$6,Assumptions!$E$4:$E$6)</x:f>
        <x:v>0.013</x:v>
      </x:c>
      <x:c r="T197" s="32" t="n">
        <x:f>XLOOKUP(O197,Assumptions!$H$4:$H$6,Assumptions!$I$4:$I$6)</x:f>
        <x:v>0.0035</x:v>
      </x:c>
      <x:c r="U197" s="30" t="n">
        <x:f>XLOOKUP(F197,Assumptions!$A$4:$A$6,Assumptions!$F$4:$F$6)</x:f>
        <x:v>140</x:v>
      </x:c>
      <x:c r="V197" s="60" t="n">
        <x:f>I197*12</x:f>
        <x:v>38781</x:v>
      </x:c>
      <x:c r="W197" s="60" t="n">
        <x:f>H197*J197*(1-K197)*Q197</x:f>
        <x:v>218.35231538400004</x:v>
      </x:c>
      <x:c r="X197" s="60" t="n">
        <x:f>V197*R197</x:f>
        <x:v>659.277</x:v>
      </x:c>
      <x:c r="Y197" s="60" t="n">
        <x:f>V197*S197</x:f>
        <x:v>504.15299999999996</x:v>
      </x:c>
      <x:c r="Z197" s="60" t="n">
        <x:f>H197*J197*T197</x:f>
        <x:v>26.303886</x:v>
      </x:c>
      <x:c r="AA197" s="60" t="n">
        <x:f>P197+W197+X197-Y197-Z197-U197</x:f>
        <x:v>402.1724293840001</x:v>
      </x:c>
      <x:c r="AB197" s="32" t="n">
        <x:f>IFERROR(AA197/(P197+W197+X197),0)</x:f>
        <x:v>0.3749407401195471</x:v>
      </x:c>
      <x:c r="AC197" t="n">
        <x:f>IF(O197="High",0,IF(I197&gt;=1800,3,IF(I197&gt;=900,2,1))+IF(K197&gt;=0.9,2,IF(K197&gt;=0.75,1,0))+IF(J197&lt;=0.7,2,IF(J197&lt;=0.85,1,0))+IF(M197&gt;=8,1,0))</x:f>
        <x:v>6</x:v>
      </x:c>
      <x:c r="AD197" t="str">
        <x:f>IF(AND(O197&lt;&gt;"High",AC197&gt;=Assumptions!$B$10,AA197&gt;0),"Priority Growth",IF(AND(O197="Low",AA197&gt;0),"Maintain","Watch"))</x:f>
        <x:v>Priority Growth</x:v>
      </x:c>
      <x:c r="AE197" s="60" t="n">
        <x:f>MAX(AA197,0)*N197</x:f>
        <x:v>57.51065740191201</x:v>
      </x:c>
      <x:c r="AF197" t="str">
        <x:f>IF(AND(AA197&gt;=Assumptions!$B$11,O197&lt;&gt;"High",OR(N197&gt;=Assumptions!$B$12,M197&lt;=6)),"High","Standard")</x:f>
        <x:v>High</x:v>
      </x:c>
    </x:row>
    <x:row r="198">
      <x:c r="A198" t="str">
        <x:f>'Raw_Data'!A198</x:f>
        <x:v>C00197</x:v>
      </x:c>
      <x:c r="B198" t="n">
        <x:f>'Raw_Data'!B198</x:f>
        <x:v>49</x:v>
      </x:c>
      <x:c r="C198" s="30" t="n">
        <x:f>'Raw_Data'!C198</x:f>
        <x:v>67247</x:v>
      </x:c>
      <x:c r="D198" t="n">
        <x:f>'Raw_Data'!D198</x:f>
        <x:v>691</x:v>
      </x:c>
      <x:c r="E198" t="n">
        <x:f>'Raw_Data'!E198</x:f>
        <x:v>34</x:v>
      </x:c>
      <x:c r="F198" t="str">
        <x:f>PROPER(TRIM('Raw_Data'!F198))</x:f>
        <x:v>Classic</x:v>
      </x:c>
      <x:c r="G198" t="str">
        <x:f>PROPER(TRIM('Raw_Data'!G198))</x:f>
        <x:v>Partner</x:v>
      </x:c>
      <x:c r="H198" s="60" t="n">
        <x:f>'Raw_Data'!H198</x:f>
        <x:v>6985</x:v>
      </x:c>
      <x:c r="I198" s="60" t="n">
        <x:f>'Raw_Data'!I198</x:f>
        <x:v>861.52</x:v>
      </x:c>
      <x:c r="J198" s="32" t="n">
        <x:f>'Raw_Data'!J198</x:f>
        <x:v>0.389</x:v>
      </x:c>
      <x:c r="K198" s="32" t="n">
        <x:f>'Raw_Data'!K198</x:f>
        <x:v>0.752</x:v>
      </x:c>
      <x:c r="L198" t="n">
        <x:f>'Raw_Data'!L198</x:f>
        <x:v>0</x:v>
      </x:c>
      <x:c r="M198" t="n">
        <x:f>IF('Raw_Data'!M198="",Assumptions!$B$15,'Raw_Data'!M198)</x:f>
        <x:v>9</x:v>
      </x:c>
      <x:c r="N198" s="32" t="n">
        <x:f>'Raw_Data'!N198</x:f>
        <x:v>0.02</x:v>
      </x:c>
      <x:c r="O198" t="str">
        <x:f>IF(OR(D198&lt;620,L198&gt;=2,J198&gt;0.9),"High",IF(OR(D198&lt;700,L198=1,J198&gt;0.75),"Medium","Low"))</x:f>
        <x:v>Medium</x:v>
      </x:c>
      <x:c r="P198" s="30" t="n">
        <x:f>XLOOKUP(F198,Assumptions!$A$4:$A$6,Assumptions!$B$4:$B$6)</x:f>
        <x:v>0</x:v>
      </x:c>
      <x:c r="Q198" s="32" t="n">
        <x:f>XLOOKUP(F198,Assumptions!$A$4:$A$6,Assumptions!$C$4:$C$6)</x:f>
        <x:v>0.229</x:v>
      </x:c>
      <x:c r="R198" s="32" t="n">
        <x:f>XLOOKUP(F198,Assumptions!$A$4:$A$6,Assumptions!$D$4:$D$6)</x:f>
        <x:v>0.015</x:v>
      </x:c>
      <x:c r="S198" s="32" t="n">
        <x:f>XLOOKUP(F198,Assumptions!$A$4:$A$6,Assumptions!$E$4:$E$6)</x:f>
        <x:v>0.0075</x:v>
      </x:c>
      <x:c r="T198" s="32" t="n">
        <x:f>XLOOKUP(O198,Assumptions!$H$4:$H$6,Assumptions!$I$4:$I$6)</x:f>
        <x:v>0.012</x:v>
      </x:c>
      <x:c r="U198" s="30" t="n">
        <x:f>XLOOKUP(F198,Assumptions!$A$4:$A$6,Assumptions!$F$4:$F$6)</x:f>
        <x:v>60</x:v>
      </x:c>
      <x:c r="V198" s="60" t="n">
        <x:f>I198*12</x:f>
        <x:v>10338.24</x:v>
      </x:c>
      <x:c r="W198" s="60" t="n">
        <x:f>H198*J198*(1-K198)*Q198</x:f>
        <x:v>154.31323468</x:v>
      </x:c>
      <x:c r="X198" s="60" t="n">
        <x:f>V198*R198</x:f>
        <x:v>155.0736</x:v>
      </x:c>
      <x:c r="Y198" s="60" t="n">
        <x:f>V198*S198</x:f>
        <x:v>77.5368</x:v>
      </x:c>
      <x:c r="Z198" s="60" t="n">
        <x:f>H198*J198*T198</x:f>
        <x:v>32.60598</x:v>
      </x:c>
      <x:c r="AA198" s="60" t="n">
        <x:f>P198+W198+X198-Y198-Z198-U198</x:f>
        <x:v>139.24405467999998</x:v>
      </x:c>
      <x:c r="AB198" s="32" t="n">
        <x:f>IFERROR(AA198/(P198+W198+X198),0)</x:f>
        <x:v>0.45006457635477815</x:v>
      </x:c>
      <x:c r="AC198" t="n">
        <x:f>IF(O198="High",0,IF(I198&gt;=1800,3,IF(I198&gt;=900,2,1))+IF(K198&gt;=0.9,2,IF(K198&gt;=0.75,1,0))+IF(J198&lt;=0.7,2,IF(J198&lt;=0.85,1,0))+IF(M198&gt;=8,1,0))</x:f>
        <x:v>5</x:v>
      </x:c>
      <x:c r="AD198" t="str">
        <x:f>IF(AND(O198&lt;&gt;"High",AC198&gt;=Assumptions!$B$10,AA198&gt;0),"Priority Growth",IF(AND(O198="Low",AA198&gt;0),"Maintain","Watch"))</x:f>
        <x:v>Watch</x:v>
      </x:c>
      <x:c r="AE198" s="60" t="n">
        <x:f>MAX(AA198,0)*N198</x:f>
        <x:v>2.7848810935999997</x:v>
      </x:c>
      <x:c r="AF198" t="str">
        <x:f>IF(AND(AA198&gt;=Assumptions!$B$11,O198&lt;&gt;"High",OR(N198&gt;=Assumptions!$B$12,M198&lt;=6)),"High","Standard")</x:f>
        <x:v>Standard</x:v>
      </x:c>
    </x:row>
    <x:row r="199">
      <x:c r="A199" t="str">
        <x:f>'Raw_Data'!A199</x:f>
        <x:v>C00198</x:v>
      </x:c>
      <x:c r="B199" t="n">
        <x:f>'Raw_Data'!B199</x:f>
        <x:v>46</x:v>
      </x:c>
      <x:c r="C199" s="30" t="n">
        <x:f>'Raw_Data'!C199</x:f>
        <x:v>201634</x:v>
      </x:c>
      <x:c r="D199" t="n">
        <x:f>'Raw_Data'!D199</x:f>
        <x:v>636</x:v>
      </x:c>
      <x:c r="E199" t="n">
        <x:f>'Raw_Data'!E199</x:f>
        <x:v>77</x:v>
      </x:c>
      <x:c r="F199" t="str">
        <x:f>PROPER(TRIM('Raw_Data'!F199))</x:f>
        <x:v>Platinum</x:v>
      </x:c>
      <x:c r="G199" t="str">
        <x:f>PROPER(TRIM('Raw_Data'!G199))</x:f>
        <x:v>Partner</x:v>
      </x:c>
      <x:c r="H199" s="60" t="n">
        <x:f>'Raw_Data'!H199</x:f>
        <x:v>39011</x:v>
      </x:c>
      <x:c r="I199" s="60" t="n">
        <x:f>'Raw_Data'!I199</x:f>
        <x:v>4235.52</x:v>
      </x:c>
      <x:c r="J199" s="32" t="n">
        <x:f>'Raw_Data'!J199</x:f>
        <x:v>0.657</x:v>
      </x:c>
      <x:c r="K199" s="32" t="n">
        <x:f>'Raw_Data'!K199</x:f>
        <x:v>0.61</x:v>
      </x:c>
      <x:c r="L199" t="n">
        <x:f>'Raw_Data'!L199</x:f>
        <x:v>0</x:v>
      </x:c>
      <x:c r="M199" t="n">
        <x:f>IF('Raw_Data'!M199="",Assumptions!$B$15,'Raw_Data'!M199)</x:f>
        <x:v>5</x:v>
      </x:c>
      <x:c r="N199" s="32" t="n">
        <x:f>'Raw_Data'!N199</x:f>
        <x:v>0.21</x:v>
      </x:c>
      <x:c r="O199" t="str">
        <x:f>IF(OR(D199&lt;620,L199&gt;=2,J199&gt;0.9),"High",IF(OR(D199&lt;700,L199=1,J199&gt;0.75),"Medium","Low"))</x:f>
        <x:v>Medium</x:v>
      </x:c>
      <x:c r="P199" s="30" t="n">
        <x:f>XLOOKUP(F199,Assumptions!$A$4:$A$6,Assumptions!$B$4:$B$6)</x:f>
        <x:v>195</x:v>
      </x:c>
      <x:c r="Q199" s="32" t="n">
        <x:f>XLOOKUP(F199,Assumptions!$A$4:$A$6,Assumptions!$C$4:$C$6)</x:f>
        <x:v>0.199</x:v>
      </x:c>
      <x:c r="R199" s="32" t="n">
        <x:f>XLOOKUP(F199,Assumptions!$A$4:$A$6,Assumptions!$D$4:$D$6)</x:f>
        <x:v>0.017</x:v>
      </x:c>
      <x:c r="S199" s="32" t="n">
        <x:f>XLOOKUP(F199,Assumptions!$A$4:$A$6,Assumptions!$E$4:$E$6)</x:f>
        <x:v>0.013</x:v>
      </x:c>
      <x:c r="T199" s="32" t="n">
        <x:f>XLOOKUP(O199,Assumptions!$H$4:$H$6,Assumptions!$I$4:$I$6)</x:f>
        <x:v>0.012</x:v>
      </x:c>
      <x:c r="U199" s="30" t="n">
        <x:f>XLOOKUP(F199,Assumptions!$A$4:$A$6,Assumptions!$F$4:$F$6)</x:f>
        <x:v>140</x:v>
      </x:c>
      <x:c r="V199" s="60" t="n">
        <x:f>I199*12</x:f>
        <x:v>50826.240000000005</x:v>
      </x:c>
      <x:c r="W199" s="60" t="n">
        <x:f>H199*J199*(1-K199)*Q199</x:f>
        <x:v>1989.1619174700004</x:v>
      </x:c>
      <x:c r="X199" s="60" t="n">
        <x:f>V199*R199</x:f>
        <x:v>864.0460800000002</x:v>
      </x:c>
      <x:c r="Y199" s="60" t="n">
        <x:f>V199*S199</x:f>
        <x:v>660.74112</x:v>
      </x:c>
      <x:c r="Z199" s="60" t="n">
        <x:f>H199*J199*T199</x:f>
        <x:v>307.56272400000006</x:v>
      </x:c>
      <x:c r="AA199" s="60" t="n">
        <x:f>P199+W199+X199-Y199-Z199-U199</x:f>
        <x:v>1939.9041534700004</x:v>
      </x:c>
      <x:c r="AB199" s="32" t="n">
        <x:f>IFERROR(AA199/(P199+W199+X199),0)</x:f>
        <x:v>0.6364080650270955</x:v>
      </x:c>
      <x:c r="AC199" t="n">
        <x:f>IF(O199="High",0,IF(I199&gt;=1800,3,IF(I199&gt;=900,2,1))+IF(K199&gt;=0.9,2,IF(K199&gt;=0.75,1,0))+IF(J199&lt;=0.7,2,IF(J199&lt;=0.85,1,0))+IF(M199&gt;=8,1,0))</x:f>
        <x:v>5</x:v>
      </x:c>
      <x:c r="AD199" t="str">
        <x:f>IF(AND(O199&lt;&gt;"High",AC199&gt;=Assumptions!$B$10,AA199&gt;0),"Priority Growth",IF(AND(O199="Low",AA199&gt;0),"Maintain","Watch"))</x:f>
        <x:v>Watch</x:v>
      </x:c>
      <x:c r="AE199" s="60" t="n">
        <x:f>MAX(AA199,0)*N199</x:f>
        <x:v>407.3798722287001</x:v>
      </x:c>
      <x:c r="AF199" t="str">
        <x:f>IF(AND(AA199&gt;=Assumptions!$B$11,O199&lt;&gt;"High",OR(N199&gt;=Assumptions!$B$12,M199&lt;=6)),"High","Standard")</x:f>
        <x:v>High</x:v>
      </x:c>
    </x:row>
    <x:row r="200">
      <x:c r="A200" t="str">
        <x:f>'Raw_Data'!A200</x:f>
        <x:v>C00199</x:v>
      </x:c>
      <x:c r="B200" t="n">
        <x:f>'Raw_Data'!B200</x:f>
        <x:v>64</x:v>
      </x:c>
      <x:c r="C200" s="30" t="n">
        <x:f>'Raw_Data'!C200</x:f>
        <x:v>59868</x:v>
      </x:c>
      <x:c r="D200" t="n">
        <x:f>'Raw_Data'!D200</x:f>
        <x:v>676</x:v>
      </x:c>
      <x:c r="E200" t="n">
        <x:f>'Raw_Data'!E200</x:f>
        <x:v>25</x:v>
      </x:c>
      <x:c r="F200" t="str">
        <x:f>PROPER(TRIM('Raw_Data'!F200))</x:f>
        <x:v>Gold</x:v>
      </x:c>
      <x:c r="G200" t="str">
        <x:f>PROPER(TRIM('Raw_Data'!G200))</x:f>
        <x:v>Digital</x:v>
      </x:c>
      <x:c r="H200" s="60" t="n">
        <x:f>'Raw_Data'!H200</x:f>
        <x:v>8634</x:v>
      </x:c>
      <x:c r="I200" s="60" t="n">
        <x:f>'Raw_Data'!I200</x:f>
        <x:v>1000.71</x:v>
      </x:c>
      <x:c r="J200" s="32" t="n">
        <x:f>'Raw_Data'!J200</x:f>
        <x:v>0.453</x:v>
      </x:c>
      <x:c r="K200" s="32" t="n">
        <x:f>'Raw_Data'!K200</x:f>
        <x:v>0.682</x:v>
      </x:c>
      <x:c r="L200" t="n">
        <x:f>'Raw_Data'!L200</x:f>
        <x:v>0</x:v>
      </x:c>
      <x:c r="M200" t="n">
        <x:f>IF('Raw_Data'!M200="",Assumptions!$B$15,'Raw_Data'!M200)</x:f>
        <x:v>7</x:v>
      </x:c>
      <x:c r="N200" s="32" t="n">
        <x:f>'Raw_Data'!N200</x:f>
        <x:v>0.125</x:v>
      </x:c>
      <x:c r="O200" t="str">
        <x:f>IF(OR(D200&lt;620,L200&gt;=2,J200&gt;0.9),"High",IF(OR(D200&lt;700,L200=1,J200&gt;0.75),"Medium","Low"))</x:f>
        <x:v>Medium</x:v>
      </x:c>
      <x:c r="P200" s="30" t="n">
        <x:f>XLOOKUP(F200,Assumptions!$A$4:$A$6,Assumptions!$B$4:$B$6)</x:f>
        <x:v>95</x:v>
      </x:c>
      <x:c r="Q200" s="32" t="n">
        <x:f>XLOOKUP(F200,Assumptions!$A$4:$A$6,Assumptions!$C$4:$C$6)</x:f>
        <x:v>0.219</x:v>
      </x:c>
      <x:c r="R200" s="32" t="n">
        <x:f>XLOOKUP(F200,Assumptions!$A$4:$A$6,Assumptions!$D$4:$D$6)</x:f>
        <x:v>0.016</x:v>
      </x:c>
      <x:c r="S200" s="32" t="n">
        <x:f>XLOOKUP(F200,Assumptions!$A$4:$A$6,Assumptions!$E$4:$E$6)</x:f>
        <x:v>0.01</x:v>
      </x:c>
      <x:c r="T200" s="32" t="n">
        <x:f>XLOOKUP(O200,Assumptions!$H$4:$H$6,Assumptions!$I$4:$I$6)</x:f>
        <x:v>0.012</x:v>
      </x:c>
      <x:c r="U200" s="30" t="n">
        <x:f>XLOOKUP(F200,Assumptions!$A$4:$A$6,Assumptions!$F$4:$F$6)</x:f>
        <x:v>90</x:v>
      </x:c>
      <x:c r="V200" s="60" t="n">
        <x:f>I200*12</x:f>
        <x:v>12008.52</x:v>
      </x:c>
      <x:c r="W200" s="60" t="n">
        <x:f>H200*J200*(1-K200)*Q200</x:f>
        <x:v>272.38392968399995</x:v>
      </x:c>
      <x:c r="X200" s="60" t="n">
        <x:f>V200*R200</x:f>
        <x:v>192.13632</x:v>
      </x:c>
      <x:c r="Y200" s="60" t="n">
        <x:f>V200*S200</x:f>
        <x:v>120.0852</x:v>
      </x:c>
      <x:c r="Z200" s="60" t="n">
        <x:f>H200*J200*T200</x:f>
        <x:v>46.93442400000001</x:v>
      </x:c>
      <x:c r="AA200" s="60" t="n">
        <x:f>P200+W200+X200-Y200-Z200-U200</x:f>
        <x:v>302.50062568399994</x:v>
      </x:c>
      <x:c r="AB200" s="32" t="n">
        <x:f>IFERROR(AA200/(P200+W200+X200),0)</x:f>
        <x:v>0.540642855830228</x:v>
      </x:c>
      <x:c r="AC200" t="n">
        <x:f>IF(O200="High",0,IF(I200&gt;=1800,3,IF(I200&gt;=900,2,1))+IF(K200&gt;=0.9,2,IF(K200&gt;=0.75,1,0))+IF(J200&lt;=0.7,2,IF(J200&lt;=0.85,1,0))+IF(M200&gt;=8,1,0))</x:f>
        <x:v>4</x:v>
      </x:c>
      <x:c r="AD200" t="str">
        <x:f>IF(AND(O200&lt;&gt;"High",AC200&gt;=Assumptions!$B$10,AA200&gt;0),"Priority Growth",IF(AND(O200="Low",AA200&gt;0),"Maintain","Watch"))</x:f>
        <x:v>Watch</x:v>
      </x:c>
      <x:c r="AE200" s="60" t="n">
        <x:f>MAX(AA200,0)*N200</x:f>
        <x:v>37.81257821049999</x:v>
      </x:c>
      <x:c r="AF200" t="str">
        <x:f>IF(AND(AA200&gt;=Assumptions!$B$11,O200&lt;&gt;"High",OR(N200&gt;=Assumptions!$B$12,M200&lt;=6)),"High","Standard")</x:f>
        <x:v>Standard</x:v>
      </x:c>
    </x:row>
    <x:row r="201">
      <x:c r="A201" t="str">
        <x:f>'Raw_Data'!A201</x:f>
        <x:v>C00200</x:v>
      </x:c>
      <x:c r="B201" t="n">
        <x:f>'Raw_Data'!B201</x:f>
        <x:v>40</x:v>
      </x:c>
      <x:c r="C201" s="30" t="n">
        <x:f>'Raw_Data'!C201</x:f>
        <x:v>73474</x:v>
      </x:c>
      <x:c r="D201" t="n">
        <x:f>'Raw_Data'!D201</x:f>
        <x:v>658</x:v>
      </x:c>
      <x:c r="E201" t="n">
        <x:f>'Raw_Data'!E201</x:f>
        <x:v>42</x:v>
      </x:c>
      <x:c r="F201" t="str">
        <x:f>PROPER(TRIM('Raw_Data'!F201))</x:f>
        <x:v>Gold</x:v>
      </x:c>
      <x:c r="G201" t="str">
        <x:f>PROPER(TRIM('Raw_Data'!G201))</x:f>
        <x:v>Direct Mail</x:v>
      </x:c>
      <x:c r="H201" s="60" t="n">
        <x:f>'Raw_Data'!H201</x:f>
        <x:v>9483</x:v>
      </x:c>
      <x:c r="I201" s="60" t="n">
        <x:f>'Raw_Data'!I201</x:f>
        <x:v>1049.42</x:v>
      </x:c>
      <x:c r="J201" s="32" t="n">
        <x:f>'Raw_Data'!J201</x:f>
        <x:v>0.4</x:v>
      </x:c>
      <x:c r="K201" s="32" t="n">
        <x:f>'Raw_Data'!K201</x:f>
        <x:v>0.681</x:v>
      </x:c>
      <x:c r="L201" t="n">
        <x:f>'Raw_Data'!L201</x:f>
        <x:v>1</x:v>
      </x:c>
      <x:c r="M201" t="n">
        <x:f>IF('Raw_Data'!M201="",Assumptions!$B$15,'Raw_Data'!M201)</x:f>
        <x:v>7</x:v>
      </x:c>
      <x:c r="N201" s="32" t="n">
        <x:f>'Raw_Data'!N201</x:f>
        <x:v>0.133</x:v>
      </x:c>
      <x:c r="O201" t="str">
        <x:f>IF(OR(D201&lt;620,L201&gt;=2,J201&gt;0.9),"High",IF(OR(D201&lt;700,L201=1,J201&gt;0.75),"Medium","Low"))</x:f>
        <x:v>Medium</x:v>
      </x:c>
      <x:c r="P201" s="30" t="n">
        <x:f>XLOOKUP(F201,Assumptions!$A$4:$A$6,Assumptions!$B$4:$B$6)</x:f>
        <x:v>95</x:v>
      </x:c>
      <x:c r="Q201" s="32" t="n">
        <x:f>XLOOKUP(F201,Assumptions!$A$4:$A$6,Assumptions!$C$4:$C$6)</x:f>
        <x:v>0.219</x:v>
      </x:c>
      <x:c r="R201" s="32" t="n">
        <x:f>XLOOKUP(F201,Assumptions!$A$4:$A$6,Assumptions!$D$4:$D$6)</x:f>
        <x:v>0.016</x:v>
      </x:c>
      <x:c r="S201" s="32" t="n">
        <x:f>XLOOKUP(F201,Assumptions!$A$4:$A$6,Assumptions!$E$4:$E$6)</x:f>
        <x:v>0.01</x:v>
      </x:c>
      <x:c r="T201" s="32" t="n">
        <x:f>XLOOKUP(O201,Assumptions!$H$4:$H$6,Assumptions!$I$4:$I$6)</x:f>
        <x:v>0.012</x:v>
      </x:c>
      <x:c r="U201" s="30" t="n">
        <x:f>XLOOKUP(F201,Assumptions!$A$4:$A$6,Assumptions!$F$4:$F$6)</x:f>
        <x:v>90</x:v>
      </x:c>
      <x:c r="V201" s="60" t="n">
        <x:f>I201*12</x:f>
        <x:v>12593.04</x:v>
      </x:c>
      <x:c r="W201" s="60" t="n">
        <x:f>H201*J201*(1-K201)*Q201</x:f>
        <x:v>264.9967452</x:v>
      </x:c>
      <x:c r="X201" s="60" t="n">
        <x:f>V201*R201</x:f>
        <x:v>201.48864000000003</x:v>
      </x:c>
      <x:c r="Y201" s="60" t="n">
        <x:f>V201*S201</x:f>
        <x:v>125.9304</x:v>
      </x:c>
      <x:c r="Z201" s="60" t="n">
        <x:f>H201*J201*T201</x:f>
        <x:v>45.51840000000001</x:v>
      </x:c>
      <x:c r="AA201" s="60" t="n">
        <x:f>P201+W201+X201-Y201-Z201-U201</x:f>
        <x:v>300.0365852000001</x:v>
      </x:c>
      <x:c r="AB201" s="32" t="n">
        <x:f>IFERROR(AA201/(P201+W201+X201),0)</x:f>
        <x:v>0.5343622347233982</x:v>
      </x:c>
      <x:c r="AC201" t="n">
        <x:f>IF(O201="High",0,IF(I201&gt;=1800,3,IF(I201&gt;=900,2,1))+IF(K201&gt;=0.9,2,IF(K201&gt;=0.75,1,0))+IF(J201&lt;=0.7,2,IF(J201&lt;=0.85,1,0))+IF(M201&gt;=8,1,0))</x:f>
        <x:v>4</x:v>
      </x:c>
      <x:c r="AD201" t="str">
        <x:f>IF(AND(O201&lt;&gt;"High",AC201&gt;=Assumptions!$B$10,AA201&gt;0),"Priority Growth",IF(AND(O201="Low",AA201&gt;0),"Maintain","Watch"))</x:f>
        <x:v>Watch</x:v>
      </x:c>
      <x:c r="AE201" s="60" t="n">
        <x:f>MAX(AA201,0)*N201</x:f>
        <x:v>39.90486583160001</x:v>
      </x:c>
      <x:c r="AF201" t="str">
        <x:f>IF(AND(AA201&gt;=Assumptions!$B$11,O201&lt;&gt;"High",OR(N201&gt;=Assumptions!$B$12,M201&lt;=6)),"High","Standard")</x:f>
        <x:v>Standard</x:v>
      </x:c>
    </x:row>
    <x:row r="202">
      <x:c r="A202" t="str">
        <x:f>'Raw_Data'!A202</x:f>
        <x:v>C00201</x:v>
      </x:c>
      <x:c r="B202" t="n">
        <x:f>'Raw_Data'!B202</x:f>
        <x:v>43</x:v>
      </x:c>
      <x:c r="C202" s="30" t="n">
        <x:f>'Raw_Data'!C202</x:f>
        <x:v>80700</x:v>
      </x:c>
      <x:c r="D202" t="n">
        <x:f>'Raw_Data'!D202</x:f>
        <x:v>659</x:v>
      </x:c>
      <x:c r="E202" t="n">
        <x:f>'Raw_Data'!E202</x:f>
        <x:v>92</x:v>
      </x:c>
      <x:c r="F202" t="str">
        <x:f>PROPER(TRIM('Raw_Data'!F202))</x:f>
        <x:v>Gold</x:v>
      </x:c>
      <x:c r="G202" t="str">
        <x:f>PROPER(TRIM('Raw_Data'!G202))</x:f>
        <x:v>Direct Mail</x:v>
      </x:c>
      <x:c r="H202" s="60" t="n">
        <x:f>'Raw_Data'!H202</x:f>
        <x:v>8932</x:v>
      </x:c>
      <x:c r="I202" s="60" t="n">
        <x:f>'Raw_Data'!I202</x:f>
        <x:v>1465.76</x:v>
      </x:c>
      <x:c r="J202" s="32" t="n">
        <x:f>'Raw_Data'!J202</x:f>
        <x:v>0.525</x:v>
      </x:c>
      <x:c r="K202" s="32" t="n">
        <x:f>'Raw_Data'!K202</x:f>
        <x:v>0.875</x:v>
      </x:c>
      <x:c r="L202" t="n">
        <x:f>'Raw_Data'!L202</x:f>
        <x:v>0</x:v>
      </x:c>
      <x:c r="M202" t="n">
        <x:f>IF('Raw_Data'!M202="",Assumptions!$B$15,'Raw_Data'!M202)</x:f>
        <x:v>5</x:v>
      </x:c>
      <x:c r="N202" s="32" t="n">
        <x:f>'Raw_Data'!N202</x:f>
        <x:v>0.194</x:v>
      </x:c>
      <x:c r="O202" t="str">
        <x:f>IF(OR(D202&lt;620,L202&gt;=2,J202&gt;0.9),"High",IF(OR(D202&lt;700,L202=1,J202&gt;0.75),"Medium","Low"))</x:f>
        <x:v>Medium</x:v>
      </x:c>
      <x:c r="P202" s="30" t="n">
        <x:f>XLOOKUP(F202,Assumptions!$A$4:$A$6,Assumptions!$B$4:$B$6)</x:f>
        <x:v>95</x:v>
      </x:c>
      <x:c r="Q202" s="32" t="n">
        <x:f>XLOOKUP(F202,Assumptions!$A$4:$A$6,Assumptions!$C$4:$C$6)</x:f>
        <x:v>0.219</x:v>
      </x:c>
      <x:c r="R202" s="32" t="n">
        <x:f>XLOOKUP(F202,Assumptions!$A$4:$A$6,Assumptions!$D$4:$D$6)</x:f>
        <x:v>0.016</x:v>
      </x:c>
      <x:c r="S202" s="32" t="n">
        <x:f>XLOOKUP(F202,Assumptions!$A$4:$A$6,Assumptions!$E$4:$E$6)</x:f>
        <x:v>0.01</x:v>
      </x:c>
      <x:c r="T202" s="32" t="n">
        <x:f>XLOOKUP(O202,Assumptions!$H$4:$H$6,Assumptions!$I$4:$I$6)</x:f>
        <x:v>0.012</x:v>
      </x:c>
      <x:c r="U202" s="30" t="n">
        <x:f>XLOOKUP(F202,Assumptions!$A$4:$A$6,Assumptions!$F$4:$F$6)</x:f>
        <x:v>90</x:v>
      </x:c>
      <x:c r="V202" s="60" t="n">
        <x:f>I202*12</x:f>
        <x:v>17589.12</x:v>
      </x:c>
      <x:c r="W202" s="60" t="n">
        <x:f>H202*J202*(1-K202)*Q202</x:f>
        <x:v>128.3695875</x:v>
      </x:c>
      <x:c r="X202" s="60" t="n">
        <x:f>V202*R202</x:f>
        <x:v>281.42591999999996</x:v>
      </x:c>
      <x:c r="Y202" s="60" t="n">
        <x:f>V202*S202</x:f>
        <x:v>175.8912</x:v>
      </x:c>
      <x:c r="Z202" s="60" t="n">
        <x:f>H202*J202*T202</x:f>
        <x:v>56.27160000000001</x:v>
      </x:c>
      <x:c r="AA202" s="60" t="n">
        <x:f>P202+W202+X202-Y202-Z202-U202</x:f>
        <x:v>182.63270749999992</x:v>
      </x:c>
      <x:c r="AB202" s="32" t="n">
        <x:f>IFERROR(AA202/(P202+W202+X202),0)</x:f>
        <x:v>0.36179542960770095</x:v>
      </x:c>
      <x:c r="AC202" t="n">
        <x:f>IF(O202="High",0,IF(I202&gt;=1800,3,IF(I202&gt;=900,2,1))+IF(K202&gt;=0.9,2,IF(K202&gt;=0.75,1,0))+IF(J202&lt;=0.7,2,IF(J202&lt;=0.85,1,0))+IF(M202&gt;=8,1,0))</x:f>
        <x:v>5</x:v>
      </x:c>
      <x:c r="AD202" t="str">
        <x:f>IF(AND(O202&lt;&gt;"High",AC202&gt;=Assumptions!$B$10,AA202&gt;0),"Priority Growth",IF(AND(O202="Low",AA202&gt;0),"Maintain","Watch"))</x:f>
        <x:v>Watch</x:v>
      </x:c>
      <x:c r="AE202" s="60" t="n">
        <x:f>MAX(AA202,0)*N202</x:f>
        <x:v>35.430745254999984</x:v>
      </x:c>
      <x:c r="AF202" t="str">
        <x:f>IF(AND(AA202&gt;=Assumptions!$B$11,O202&lt;&gt;"High",OR(N202&gt;=Assumptions!$B$12,M202&lt;=6)),"High","Standard")</x:f>
        <x:v>Standard</x:v>
      </x:c>
    </x:row>
    <x:row r="203">
      <x:c r="A203" t="str">
        <x:f>'Raw_Data'!A203</x:f>
        <x:v>C00202</x:v>
      </x:c>
      <x:c r="B203" t="n">
        <x:f>'Raw_Data'!B203</x:f>
        <x:v>28</x:v>
      </x:c>
      <x:c r="C203" s="30" t="n">
        <x:f>'Raw_Data'!C203</x:f>
        <x:v>46263</x:v>
      </x:c>
      <x:c r="D203" t="n">
        <x:f>'Raw_Data'!D203</x:f>
        <x:v>723</x:v>
      </x:c>
      <x:c r="E203" t="n">
        <x:f>'Raw_Data'!E203</x:f>
        <x:v>79</x:v>
      </x:c>
      <x:c r="F203" t="str">
        <x:f>PROPER(TRIM('Raw_Data'!F203))</x:f>
        <x:v>Gold</x:v>
      </x:c>
      <x:c r="G203" t="str">
        <x:f>PROPER(TRIM('Raw_Data'!G203))</x:f>
        <x:v>Digital</x:v>
      </x:c>
      <x:c r="H203" s="60" t="n">
        <x:f>'Raw_Data'!H203</x:f>
        <x:v>10779</x:v>
      </x:c>
      <x:c r="I203" s="60" t="n">
        <x:f>'Raw_Data'!I203</x:f>
        <x:v>1294.97</x:v>
      </x:c>
      <x:c r="J203" s="32" t="n">
        <x:f>'Raw_Data'!J203</x:f>
        <x:v>0.277</x:v>
      </x:c>
      <x:c r="K203" s="32" t="n">
        <x:f>'Raw_Data'!K203</x:f>
        <x:v>0.818</x:v>
      </x:c>
      <x:c r="L203" t="n">
        <x:f>'Raw_Data'!L203</x:f>
        <x:v>0</x:v>
      </x:c>
      <x:c r="M203" t="n">
        <x:f>IF('Raw_Data'!M203="",Assumptions!$B$15,'Raw_Data'!M203)</x:f>
        <x:v>7</x:v>
      </x:c>
      <x:c r="N203" s="32" t="n">
        <x:f>'Raw_Data'!N203</x:f>
        <x:v>0.067</x:v>
      </x:c>
      <x:c r="O203" t="str">
        <x:f>IF(OR(D203&lt;620,L203&gt;=2,J203&gt;0.9),"High",IF(OR(D203&lt;700,L203=1,J203&gt;0.75),"Medium","Low"))</x:f>
        <x:v>Low</x:v>
      </x:c>
      <x:c r="P203" s="30" t="n">
        <x:f>XLOOKUP(F203,Assumptions!$A$4:$A$6,Assumptions!$B$4:$B$6)</x:f>
        <x:v>95</x:v>
      </x:c>
      <x:c r="Q203" s="32" t="n">
        <x:f>XLOOKUP(F203,Assumptions!$A$4:$A$6,Assumptions!$C$4:$C$6)</x:f>
        <x:v>0.219</x:v>
      </x:c>
      <x:c r="R203" s="32" t="n">
        <x:f>XLOOKUP(F203,Assumptions!$A$4:$A$6,Assumptions!$D$4:$D$6)</x:f>
        <x:v>0.016</x:v>
      </x:c>
      <x:c r="S203" s="32" t="n">
        <x:f>XLOOKUP(F203,Assumptions!$A$4:$A$6,Assumptions!$E$4:$E$6)</x:f>
        <x:v>0.01</x:v>
      </x:c>
      <x:c r="T203" s="32" t="n">
        <x:f>XLOOKUP(O203,Assumptions!$H$4:$H$6,Assumptions!$I$4:$I$6)</x:f>
        <x:v>0.0035</x:v>
      </x:c>
      <x:c r="U203" s="30" t="n">
        <x:f>XLOOKUP(F203,Assumptions!$A$4:$A$6,Assumptions!$F$4:$F$6)</x:f>
        <x:v>90</x:v>
      </x:c>
      <x:c r="V203" s="60" t="n">
        <x:f>I203*12</x:f>
        <x:v>15539.64</x:v>
      </x:c>
      <x:c r="W203" s="60" t="n">
        <x:f>H203*J203*(1-K203)*Q203</x:f>
        <x:v>119.00733881400005</x:v>
      </x:c>
      <x:c r="X203" s="60" t="n">
        <x:f>V203*R203</x:f>
        <x:v>248.63424</x:v>
      </x:c>
      <x:c r="Y203" s="60" t="n">
        <x:f>V203*S203</x:f>
        <x:v>155.3964</x:v>
      </x:c>
      <x:c r="Z203" s="60" t="n">
        <x:f>H203*J203*T203</x:f>
        <x:v>10.450240500000001</x:v>
      </x:c>
      <x:c r="AA203" s="60" t="n">
        <x:f>P203+W203+X203-Y203-Z203-U203</x:f>
        <x:v>206.79493831400004</x:v>
      </x:c>
      <x:c r="AB203" s="32" t="n">
        <x:f>IFERROR(AA203/(P203+W203+X203),0)</x:f>
        <x:v>0.4469873608077489</x:v>
      </x:c>
      <x:c r="AC203" t="n">
        <x:f>IF(O203="High",0,IF(I203&gt;=1800,3,IF(I203&gt;=900,2,1))+IF(K203&gt;=0.9,2,IF(K203&gt;=0.75,1,0))+IF(J203&lt;=0.7,2,IF(J203&lt;=0.85,1,0))+IF(M203&gt;=8,1,0))</x:f>
        <x:v>5</x:v>
      </x:c>
      <x:c r="AD203" t="str">
        <x:f>IF(AND(O203&lt;&gt;"High",AC203&gt;=Assumptions!$B$10,AA203&gt;0),"Priority Growth",IF(AND(O203="Low",AA203&gt;0),"Maintain","Watch"))</x:f>
        <x:v>Maintain</x:v>
      </x:c>
      <x:c r="AE203" s="60" t="n">
        <x:f>MAX(AA203,0)*N203</x:f>
        <x:v>13.855260867038004</x:v>
      </x:c>
      <x:c r="AF203" t="str">
        <x:f>IF(AND(AA203&gt;=Assumptions!$B$11,O203&lt;&gt;"High",OR(N203&gt;=Assumptions!$B$12,M203&lt;=6)),"High","Standard")</x:f>
        <x:v>Standard</x:v>
      </x:c>
    </x:row>
    <x:row r="204">
      <x:c r="A204" t="str">
        <x:f>'Raw_Data'!A204</x:f>
        <x:v>C00203</x:v>
      </x:c>
      <x:c r="B204" t="n">
        <x:f>'Raw_Data'!B204</x:f>
        <x:v>27</x:v>
      </x:c>
      <x:c r="C204" s="30" t="n">
        <x:f>'Raw_Data'!C204</x:f>
        <x:v>54902</x:v>
      </x:c>
      <x:c r="D204" t="n">
        <x:f>'Raw_Data'!D204</x:f>
        <x:v>646</x:v>
      </x:c>
      <x:c r="E204" t="n">
        <x:f>'Raw_Data'!E204</x:f>
        <x:v>39</x:v>
      </x:c>
      <x:c r="F204" t="str">
        <x:f>PROPER(TRIM('Raw_Data'!F204))</x:f>
        <x:v>Classic</x:v>
      </x:c>
      <x:c r="G204" t="str">
        <x:f>PROPER(TRIM('Raw_Data'!G204))</x:f>
        <x:v>Branch</x:v>
      </x:c>
      <x:c r="H204" s="60" t="n">
        <x:f>'Raw_Data'!H204</x:f>
        <x:v>2782</x:v>
      </x:c>
      <x:c r="I204" s="60" t="n">
        <x:f>'Raw_Data'!I204</x:f>
        <x:v>174.21</x:v>
      </x:c>
      <x:c r="J204" s="32" t="n">
        <x:f>'Raw_Data'!J204</x:f>
        <x:v>0.338</x:v>
      </x:c>
      <x:c r="K204" s="32" t="n">
        <x:f>'Raw_Data'!K204</x:f>
        <x:v>0.754</x:v>
      </x:c>
      <x:c r="L204" t="n">
        <x:f>'Raw_Data'!L204</x:f>
        <x:v>0</x:v>
      </x:c>
      <x:c r="M204" t="n">
        <x:f>IF('Raw_Data'!M204="",Assumptions!$B$15,'Raw_Data'!M204)</x:f>
        <x:v>10</x:v>
      </x:c>
      <x:c r="N204" s="32" t="n">
        <x:f>'Raw_Data'!N204</x:f>
        <x:v>0.02</x:v>
      </x:c>
      <x:c r="O204" t="str">
        <x:f>IF(OR(D204&lt;620,L204&gt;=2,J204&gt;0.9),"High",IF(OR(D204&lt;700,L204=1,J204&gt;0.75),"Medium","Low"))</x:f>
        <x:v>Medium</x:v>
      </x:c>
      <x:c r="P204" s="30" t="n">
        <x:f>XLOOKUP(F204,Assumptions!$A$4:$A$6,Assumptions!$B$4:$B$6)</x:f>
        <x:v>0</x:v>
      </x:c>
      <x:c r="Q204" s="32" t="n">
        <x:f>XLOOKUP(F204,Assumptions!$A$4:$A$6,Assumptions!$C$4:$C$6)</x:f>
        <x:v>0.229</x:v>
      </x:c>
      <x:c r="R204" s="32" t="n">
        <x:f>XLOOKUP(F204,Assumptions!$A$4:$A$6,Assumptions!$D$4:$D$6)</x:f>
        <x:v>0.015</x:v>
      </x:c>
      <x:c r="S204" s="32" t="n">
        <x:f>XLOOKUP(F204,Assumptions!$A$4:$A$6,Assumptions!$E$4:$E$6)</x:f>
        <x:v>0.0075</x:v>
      </x:c>
      <x:c r="T204" s="32" t="n">
        <x:f>XLOOKUP(O204,Assumptions!$H$4:$H$6,Assumptions!$I$4:$I$6)</x:f>
        <x:v>0.012</x:v>
      </x:c>
      <x:c r="U204" s="30" t="n">
        <x:f>XLOOKUP(F204,Assumptions!$A$4:$A$6,Assumptions!$F$4:$F$6)</x:f>
        <x:v>60</x:v>
      </x:c>
      <x:c r="V204" s="60" t="n">
        <x:f>I204*12</x:f>
        <x:v>2090.52</x:v>
      </x:c>
      <x:c r="W204" s="60" t="n">
        <x:f>H204*J204*(1-K204)*Q204</x:f>
        <x:v>52.971761544</x:v>
      </x:c>
      <x:c r="X204" s="60" t="n">
        <x:f>V204*R204</x:f>
        <x:v>31.357799999999997</x:v>
      </x:c>
      <x:c r="Y204" s="60" t="n">
        <x:f>V204*S204</x:f>
        <x:v>15.678899999999999</x:v>
      </x:c>
      <x:c r="Z204" s="60" t="n">
        <x:f>H204*J204*T204</x:f>
        <x:v>11.283792</x:v>
      </x:c>
      <x:c r="AA204" s="60" t="n">
        <x:f>P204+W204+X204-Y204-Z204-U204</x:f>
        <x:v>-2.6331304559999964</x:v>
      </x:c>
      <x:c r="AB204" s="32" t="n">
        <x:f>IFERROR(AA204/(P204+W204+X204),0)</x:f>
        <x:v>-0.03122428728182261</x:v>
      </x:c>
      <x:c r="AC204" t="n">
        <x:f>IF(O204="High",0,IF(I204&gt;=1800,3,IF(I204&gt;=900,2,1))+IF(K204&gt;=0.9,2,IF(K204&gt;=0.75,1,0))+IF(J204&lt;=0.7,2,IF(J204&lt;=0.85,1,0))+IF(M204&gt;=8,1,0))</x:f>
        <x:v>5</x:v>
      </x:c>
      <x:c r="AD204" t="str">
        <x:f>IF(AND(O204&lt;&gt;"High",AC204&gt;=Assumptions!$B$10,AA204&gt;0),"Priority Growth",IF(AND(O204="Low",AA204&gt;0),"Maintain","Watch"))</x:f>
        <x:v>Watch</x:v>
      </x:c>
      <x:c r="AE204" s="60" t="n">
        <x:f>MAX(AA204,0)*N204</x:f>
        <x:v>0</x:v>
      </x:c>
      <x:c r="AF204" t="str">
        <x:f>IF(AND(AA204&gt;=Assumptions!$B$11,O204&lt;&gt;"High",OR(N204&gt;=Assumptions!$B$12,M204&lt;=6)),"High","Standard")</x:f>
        <x:v>Standard</x:v>
      </x:c>
    </x:row>
    <x:row r="205">
      <x:c r="A205" t="str">
        <x:f>'Raw_Data'!A205</x:f>
        <x:v>C00204</x:v>
      </x:c>
      <x:c r="B205" t="n">
        <x:f>'Raw_Data'!B205</x:f>
        <x:v>25</x:v>
      </x:c>
      <x:c r="C205" s="30" t="n">
        <x:f>'Raw_Data'!C205</x:f>
        <x:v>85302</x:v>
      </x:c>
      <x:c r="D205" t="n">
        <x:f>'Raw_Data'!D205</x:f>
        <x:v>679</x:v>
      </x:c>
      <x:c r="E205" t="n">
        <x:f>'Raw_Data'!E205</x:f>
        <x:v>76</x:v>
      </x:c>
      <x:c r="F205" t="str">
        <x:f>PROPER(TRIM('Raw_Data'!F205))</x:f>
        <x:v>Gold</x:v>
      </x:c>
      <x:c r="G205" t="str">
        <x:f>PROPER(TRIM('Raw_Data'!G205))</x:f>
        <x:v>Branch</x:v>
      </x:c>
      <x:c r="H205" s="60" t="n">
        <x:f>'Raw_Data'!H205</x:f>
        <x:v>11348</x:v>
      </x:c>
      <x:c r="I205" s="60" t="n">
        <x:f>'Raw_Data'!I205</x:f>
        <x:v>1684.74</x:v>
      </x:c>
      <x:c r="J205" s="32" t="n">
        <x:f>'Raw_Data'!J205</x:f>
        <x:v>0.408</x:v>
      </x:c>
      <x:c r="K205" s="32" t="n">
        <x:f>'Raw_Data'!K205</x:f>
        <x:v>0.697</x:v>
      </x:c>
      <x:c r="L205" t="n">
        <x:f>'Raw_Data'!L205</x:f>
        <x:v>0</x:v>
      </x:c>
      <x:c r="M205" t="n">
        <x:f>IF('Raw_Data'!M205="",Assumptions!$B$15,'Raw_Data'!M205)</x:f>
        <x:v>5</x:v>
      </x:c>
      <x:c r="N205" s="32" t="n">
        <x:f>'Raw_Data'!N205</x:f>
        <x:v>0.206</x:v>
      </x:c>
      <x:c r="O205" t="str">
        <x:f>IF(OR(D205&lt;620,L205&gt;=2,J205&gt;0.9),"High",IF(OR(D205&lt;700,L205=1,J205&gt;0.75),"Medium","Low"))</x:f>
        <x:v>Medium</x:v>
      </x:c>
      <x:c r="P205" s="30" t="n">
        <x:f>XLOOKUP(F205,Assumptions!$A$4:$A$6,Assumptions!$B$4:$B$6)</x:f>
        <x:v>95</x:v>
      </x:c>
      <x:c r="Q205" s="32" t="n">
        <x:f>XLOOKUP(F205,Assumptions!$A$4:$A$6,Assumptions!$C$4:$C$6)</x:f>
        <x:v>0.219</x:v>
      </x:c>
      <x:c r="R205" s="32" t="n">
        <x:f>XLOOKUP(F205,Assumptions!$A$4:$A$6,Assumptions!$D$4:$D$6)</x:f>
        <x:v>0.016</x:v>
      </x:c>
      <x:c r="S205" s="32" t="n">
        <x:f>XLOOKUP(F205,Assumptions!$A$4:$A$6,Assumptions!$E$4:$E$6)</x:f>
        <x:v>0.01</x:v>
      </x:c>
      <x:c r="T205" s="32" t="n">
        <x:f>XLOOKUP(O205,Assumptions!$H$4:$H$6,Assumptions!$I$4:$I$6)</x:f>
        <x:v>0.012</x:v>
      </x:c>
      <x:c r="U205" s="30" t="n">
        <x:f>XLOOKUP(F205,Assumptions!$A$4:$A$6,Assumptions!$F$4:$F$6)</x:f>
        <x:v>90</x:v>
      </x:c>
      <x:c r="V205" s="60" t="n">
        <x:f>I205*12</x:f>
        <x:v>20216.88</x:v>
      </x:c>
      <x:c r="W205" s="60" t="n">
        <x:f>H205*J205*(1-K205)*Q205</x:f>
        <x:v>307.23184828800004</x:v>
      </x:c>
      <x:c r="X205" s="60" t="n">
        <x:f>V205*R205</x:f>
        <x:v>323.47008</x:v>
      </x:c>
      <x:c r="Y205" s="60" t="n">
        <x:f>V205*S205</x:f>
        <x:v>202.1688</x:v>
      </x:c>
      <x:c r="Z205" s="60" t="n">
        <x:f>H205*J205*T205</x:f>
        <x:v>55.559808</x:v>
      </x:c>
      <x:c r="AA205" s="60" t="n">
        <x:f>P205+W205+X205-Y205-Z205-U205</x:f>
        <x:v>377.9733202880001</x:v>
      </x:c>
      <x:c r="AB205" s="32" t="n">
        <x:f>IFERROR(AA205/(P205+W205+X205),0)</x:f>
        <x:v>0.520838247157032</x:v>
      </x:c>
      <x:c r="AC205" t="n">
        <x:f>IF(O205="High",0,IF(I205&gt;=1800,3,IF(I205&gt;=900,2,1))+IF(K205&gt;=0.9,2,IF(K205&gt;=0.75,1,0))+IF(J205&lt;=0.7,2,IF(J205&lt;=0.85,1,0))+IF(M205&gt;=8,1,0))</x:f>
        <x:v>4</x:v>
      </x:c>
      <x:c r="AD205" t="str">
        <x:f>IF(AND(O205&lt;&gt;"High",AC205&gt;=Assumptions!$B$10,AA205&gt;0),"Priority Growth",IF(AND(O205="Low",AA205&gt;0),"Maintain","Watch"))</x:f>
        <x:v>Watch</x:v>
      </x:c>
      <x:c r="AE205" s="60" t="n">
        <x:f>MAX(AA205,0)*N205</x:f>
        <x:v>77.86250397932801</x:v>
      </x:c>
      <x:c r="AF205" t="str">
        <x:f>IF(AND(AA205&gt;=Assumptions!$B$11,O205&lt;&gt;"High",OR(N205&gt;=Assumptions!$B$12,M205&lt;=6)),"High","Standard")</x:f>
        <x:v>High</x:v>
      </x:c>
    </x:row>
    <x:row r="206">
      <x:c r="A206" t="str">
        <x:f>'Raw_Data'!A206</x:f>
        <x:v>C00205</x:v>
      </x:c>
      <x:c r="B206" t="n">
        <x:f>'Raw_Data'!B206</x:f>
        <x:v>35</x:v>
      </x:c>
      <x:c r="C206" s="30" t="n">
        <x:f>'Raw_Data'!C206</x:f>
        <x:v>28000</x:v>
      </x:c>
      <x:c r="D206" t="n">
        <x:f>'Raw_Data'!D206</x:f>
        <x:v>596</x:v>
      </x:c>
      <x:c r="E206" t="n">
        <x:f>'Raw_Data'!E206</x:f>
        <x:v>47</x:v>
      </x:c>
      <x:c r="F206" t="str">
        <x:f>PROPER(TRIM('Raw_Data'!F206))</x:f>
        <x:v>Classic</x:v>
      </x:c>
      <x:c r="G206" t="str">
        <x:f>PROPER(TRIM('Raw_Data'!G206))</x:f>
        <x:v>Branch</x:v>
      </x:c>
      <x:c r="H206" s="60" t="n">
        <x:f>'Raw_Data'!H206</x:f>
        <x:v>1000</x:v>
      </x:c>
      <x:c r="I206" s="60" t="n">
        <x:f>'Raw_Data'!I206</x:f>
        <x:v>400.08</x:v>
      </x:c>
      <x:c r="J206" s="32" t="n">
        <x:f>'Raw_Data'!J206</x:f>
        <x:v>0.644</x:v>
      </x:c>
      <x:c r="K206" s="32" t="n">
        <x:f>'Raw_Data'!K206</x:f>
        <x:v>0.583</x:v>
      </x:c>
      <x:c r="L206" t="n">
        <x:f>'Raw_Data'!L206</x:f>
        <x:v>0</x:v>
      </x:c>
      <x:c r="M206" t="n">
        <x:f>IF('Raw_Data'!M206="",Assumptions!$B$15,'Raw_Data'!M206)</x:f>
        <x:v>7</x:v>
      </x:c>
      <x:c r="N206" s="32" t="n">
        <x:f>'Raw_Data'!N206</x:f>
        <x:v>0.124</x:v>
      </x:c>
      <x:c r="O206" t="str">
        <x:f>IF(OR(D206&lt;620,L206&gt;=2,J206&gt;0.9),"High",IF(OR(D206&lt;700,L206=1,J206&gt;0.75),"Medium","Low"))</x:f>
        <x:v>High</x:v>
      </x:c>
      <x:c r="P206" s="30" t="n">
        <x:f>XLOOKUP(F206,Assumptions!$A$4:$A$6,Assumptions!$B$4:$B$6)</x:f>
        <x:v>0</x:v>
      </x:c>
      <x:c r="Q206" s="32" t="n">
        <x:f>XLOOKUP(F206,Assumptions!$A$4:$A$6,Assumptions!$C$4:$C$6)</x:f>
        <x:v>0.229</x:v>
      </x:c>
      <x:c r="R206" s="32" t="n">
        <x:f>XLOOKUP(F206,Assumptions!$A$4:$A$6,Assumptions!$D$4:$D$6)</x:f>
        <x:v>0.015</x:v>
      </x:c>
      <x:c r="S206" s="32" t="n">
        <x:f>XLOOKUP(F206,Assumptions!$A$4:$A$6,Assumptions!$E$4:$E$6)</x:f>
        <x:v>0.0075</x:v>
      </x:c>
      <x:c r="T206" s="32" t="n">
        <x:f>XLOOKUP(O206,Assumptions!$H$4:$H$6,Assumptions!$I$4:$I$6)</x:f>
        <x:v>0.045</x:v>
      </x:c>
      <x:c r="U206" s="30" t="n">
        <x:f>XLOOKUP(F206,Assumptions!$A$4:$A$6,Assumptions!$F$4:$F$6)</x:f>
        <x:v>60</x:v>
      </x:c>
      <x:c r="V206" s="60" t="n">
        <x:f>I206*12</x:f>
        <x:v>4800.96</x:v>
      </x:c>
      <x:c r="W206" s="60" t="n">
        <x:f>H206*J206*(1-K206)*Q206</x:f>
        <x:v>61.497492</x:v>
      </x:c>
      <x:c r="X206" s="60" t="n">
        <x:f>V206*R206</x:f>
        <x:v>72.0144</x:v>
      </x:c>
      <x:c r="Y206" s="60" t="n">
        <x:f>V206*S206</x:f>
        <x:v>36.0072</x:v>
      </x:c>
      <x:c r="Z206" s="60" t="n">
        <x:f>H206*J206*T206</x:f>
        <x:v>28.98</x:v>
      </x:c>
      <x:c r="AA206" s="60" t="n">
        <x:f>P206+W206+X206-Y206-Z206-U206</x:f>
        <x:v>8.524691999999988</x:v>
      </x:c>
      <x:c r="AB206" s="32" t="n">
        <x:f>IFERROR(AA206/(P206+W206+X206),0)</x:f>
        <x:v>0.06384968314283186</x:v>
      </x:c>
      <x:c r="AC206" t="n">
        <x:f>IF(O206="High",0,IF(I206&gt;=1800,3,IF(I206&gt;=900,2,1))+IF(K206&gt;=0.9,2,IF(K206&gt;=0.75,1,0))+IF(J206&lt;=0.7,2,IF(J206&lt;=0.85,1,0))+IF(M206&gt;=8,1,0))</x:f>
        <x:v>0</x:v>
      </x:c>
      <x:c r="AD206" t="str">
        <x:f>IF(AND(O206&lt;&gt;"High",AC206&gt;=Assumptions!$B$10,AA206&gt;0),"Priority Growth",IF(AND(O206="Low",AA206&gt;0),"Maintain","Watch"))</x:f>
        <x:v>Watch</x:v>
      </x:c>
      <x:c r="AE206" s="60" t="n">
        <x:f>MAX(AA206,0)*N206</x:f>
        <x:v>1.0570618079999985</x:v>
      </x:c>
      <x:c r="AF206" t="str">
        <x:f>IF(AND(AA206&gt;=Assumptions!$B$11,O206&lt;&gt;"High",OR(N206&gt;=Assumptions!$B$12,M206&lt;=6)),"High","Standard")</x:f>
        <x:v>Standard</x:v>
      </x:c>
    </x:row>
    <x:row r="207">
      <x:c r="A207" t="str">
        <x:f>'Raw_Data'!A207</x:f>
        <x:v>C00206</x:v>
      </x:c>
      <x:c r="B207" t="n">
        <x:f>'Raw_Data'!B207</x:f>
        <x:v>47</x:v>
      </x:c>
      <x:c r="C207" s="30" t="n">
        <x:f>'Raw_Data'!C207</x:f>
        <x:v>73653</x:v>
      </x:c>
      <x:c r="D207" t="n">
        <x:f>'Raw_Data'!D207</x:f>
        <x:v>732</x:v>
      </x:c>
      <x:c r="E207" t="n">
        <x:f>'Raw_Data'!E207</x:f>
        <x:v>55</x:v>
      </x:c>
      <x:c r="F207" t="str">
        <x:f>PROPER(TRIM('Raw_Data'!F207))</x:f>
        <x:v>Gold</x:v>
      </x:c>
      <x:c r="G207" t="str">
        <x:f>PROPER(TRIM('Raw_Data'!G207))</x:f>
        <x:v>Direct Mail</x:v>
      </x:c>
      <x:c r="H207" s="60" t="n">
        <x:f>'Raw_Data'!H207</x:f>
        <x:v>11267</x:v>
      </x:c>
      <x:c r="I207" s="60" t="n">
        <x:f>'Raw_Data'!I207</x:f>
        <x:v>1522.01</x:v>
      </x:c>
      <x:c r="J207" s="32" t="n">
        <x:f>'Raw_Data'!J207</x:f>
        <x:v>0.556</x:v>
      </x:c>
      <x:c r="K207" s="32" t="n">
        <x:f>'Raw_Data'!K207</x:f>
        <x:v>0.806</x:v>
      </x:c>
      <x:c r="L207" t="n">
        <x:f>'Raw_Data'!L207</x:f>
        <x:v>0</x:v>
      </x:c>
      <x:c r="M207" t="n">
        <x:f>IF('Raw_Data'!M207="",Assumptions!$B$15,'Raw_Data'!M207)</x:f>
        <x:v>10</x:v>
      </x:c>
      <x:c r="N207" s="32" t="n">
        <x:f>'Raw_Data'!N207</x:f>
        <x:v>0.02</x:v>
      </x:c>
      <x:c r="O207" t="str">
        <x:f>IF(OR(D207&lt;620,L207&gt;=2,J207&gt;0.9),"High",IF(OR(D207&lt;700,L207=1,J207&gt;0.75),"Medium","Low"))</x:f>
        <x:v>Low</x:v>
      </x:c>
      <x:c r="P207" s="30" t="n">
        <x:f>XLOOKUP(F207,Assumptions!$A$4:$A$6,Assumptions!$B$4:$B$6)</x:f>
        <x:v>95</x:v>
      </x:c>
      <x:c r="Q207" s="32" t="n">
        <x:f>XLOOKUP(F207,Assumptions!$A$4:$A$6,Assumptions!$C$4:$C$6)</x:f>
        <x:v>0.219</x:v>
      </x:c>
      <x:c r="R207" s="32" t="n">
        <x:f>XLOOKUP(F207,Assumptions!$A$4:$A$6,Assumptions!$D$4:$D$6)</x:f>
        <x:v>0.016</x:v>
      </x:c>
      <x:c r="S207" s="32" t="n">
        <x:f>XLOOKUP(F207,Assumptions!$A$4:$A$6,Assumptions!$E$4:$E$6)</x:f>
        <x:v>0.01</x:v>
      </x:c>
      <x:c r="T207" s="32" t="n">
        <x:f>XLOOKUP(O207,Assumptions!$H$4:$H$6,Assumptions!$I$4:$I$6)</x:f>
        <x:v>0.0035</x:v>
      </x:c>
      <x:c r="U207" s="30" t="n">
        <x:f>XLOOKUP(F207,Assumptions!$A$4:$A$6,Assumptions!$F$4:$F$6)</x:f>
        <x:v>90</x:v>
      </x:c>
      <x:c r="V207" s="60" t="n">
        <x:f>I207*12</x:f>
        <x:v>18264.12</x:v>
      </x:c>
      <x:c r="W207" s="60" t="n">
        <x:f>H207*J207*(1-K207)*Q207</x:f>
        <x:v>266.1515076719999</x:v>
      </x:c>
      <x:c r="X207" s="60" t="n">
        <x:f>V207*R207</x:f>
        <x:v>292.22592</x:v>
      </x:c>
      <x:c r="Y207" s="60" t="n">
        <x:f>V207*S207</x:f>
        <x:v>182.6412</x:v>
      </x:c>
      <x:c r="Z207" s="60" t="n">
        <x:f>H207*J207*T207</x:f>
        <x:v>21.925582000000002</x:v>
      </x:c>
      <x:c r="AA207" s="60" t="n">
        <x:f>P207+W207+X207-Y207-Z207-U207</x:f>
        <x:v>358.8106456719998</x:v>
      </x:c>
      <x:c r="AB207" s="32" t="n">
        <x:f>IFERROR(AA207/(P207+W207+X207),0)</x:f>
        <x:v>0.549162904127942</x:v>
      </x:c>
      <x:c r="AC207" t="n">
        <x:f>IF(O207="High",0,IF(I207&gt;=1800,3,IF(I207&gt;=900,2,1))+IF(K207&gt;=0.9,2,IF(K207&gt;=0.75,1,0))+IF(J207&lt;=0.7,2,IF(J207&lt;=0.85,1,0))+IF(M207&gt;=8,1,0))</x:f>
        <x:v>6</x:v>
      </x:c>
      <x:c r="AD207" t="str">
        <x:f>IF(AND(O207&lt;&gt;"High",AC207&gt;=Assumptions!$B$10,AA207&gt;0),"Priority Growth",IF(AND(O207="Low",AA207&gt;0),"Maintain","Watch"))</x:f>
        <x:v>Priority Growth</x:v>
      </x:c>
      <x:c r="AE207" s="60" t="n">
        <x:f>MAX(AA207,0)*N207</x:f>
        <x:v>7.176212913439996</x:v>
      </x:c>
      <x:c r="AF207" t="str">
        <x:f>IF(AND(AA207&gt;=Assumptions!$B$11,O207&lt;&gt;"High",OR(N207&gt;=Assumptions!$B$12,M207&lt;=6)),"High","Standard")</x:f>
        <x:v>Standard</x:v>
      </x:c>
    </x:row>
    <x:row r="208">
      <x:c r="A208" t="str">
        <x:f>'Raw_Data'!A208</x:f>
        <x:v>C00207</x:v>
      </x:c>
      <x:c r="B208" t="n">
        <x:f>'Raw_Data'!B208</x:f>
        <x:v>51</x:v>
      </x:c>
      <x:c r="C208" s="30" t="n">
        <x:f>'Raw_Data'!C208</x:f>
        <x:v>45657</x:v>
      </x:c>
      <x:c r="D208" t="n">
        <x:f>'Raw_Data'!D208</x:f>
        <x:v>670</x:v>
      </x:c>
      <x:c r="E208" t="n">
        <x:f>'Raw_Data'!E208</x:f>
        <x:v>36</x:v>
      </x:c>
      <x:c r="F208" t="str">
        <x:f>PROPER(TRIM('Raw_Data'!F208))</x:f>
        <x:v>Classic</x:v>
      </x:c>
      <x:c r="G208" t="str">
        <x:f>PROPER(TRIM('Raw_Data'!G208))</x:f>
        <x:v>Direct Mail</x:v>
      </x:c>
      <x:c r="H208" s="60" t="n">
        <x:f>'Raw_Data'!H208</x:f>
        <x:v>5574</x:v>
      </x:c>
      <x:c r="I208" s="60" t="n">
        <x:f>'Raw_Data'!I208</x:f>
        <x:v>377.55</x:v>
      </x:c>
      <x:c r="J208" s="32" t="n">
        <x:f>'Raw_Data'!J208</x:f>
        <x:v>0.471</x:v>
      </x:c>
      <x:c r="K208" s="32" t="n">
        <x:f>'Raw_Data'!K208</x:f>
        <x:v>0.731</x:v>
      </x:c>
      <x:c r="L208" t="n">
        <x:f>'Raw_Data'!L208</x:f>
        <x:v>0</x:v>
      </x:c>
      <x:c r="M208" t="n">
        <x:f>IF('Raw_Data'!M208="",Assumptions!$B$15,'Raw_Data'!M208)</x:f>
        <x:v>5</x:v>
      </x:c>
      <x:c r="N208" s="32" t="n">
        <x:f>'Raw_Data'!N208</x:f>
        <x:v>0.207</x:v>
      </x:c>
      <x:c r="O208" t="str">
        <x:f>IF(OR(D208&lt;620,L208&gt;=2,J208&gt;0.9),"High",IF(OR(D208&lt;700,L208=1,J208&gt;0.75),"Medium","Low"))</x:f>
        <x:v>Medium</x:v>
      </x:c>
      <x:c r="P208" s="30" t="n">
        <x:f>XLOOKUP(F208,Assumptions!$A$4:$A$6,Assumptions!$B$4:$B$6)</x:f>
        <x:v>0</x:v>
      </x:c>
      <x:c r="Q208" s="32" t="n">
        <x:f>XLOOKUP(F208,Assumptions!$A$4:$A$6,Assumptions!$C$4:$C$6)</x:f>
        <x:v>0.229</x:v>
      </x:c>
      <x:c r="R208" s="32" t="n">
        <x:f>XLOOKUP(F208,Assumptions!$A$4:$A$6,Assumptions!$D$4:$D$6)</x:f>
        <x:v>0.015</x:v>
      </x:c>
      <x:c r="S208" s="32" t="n">
        <x:f>XLOOKUP(F208,Assumptions!$A$4:$A$6,Assumptions!$E$4:$E$6)</x:f>
        <x:v>0.0075</x:v>
      </x:c>
      <x:c r="T208" s="32" t="n">
        <x:f>XLOOKUP(O208,Assumptions!$H$4:$H$6,Assumptions!$I$4:$I$6)</x:f>
        <x:v>0.012</x:v>
      </x:c>
      <x:c r="U208" s="30" t="n">
        <x:f>XLOOKUP(F208,Assumptions!$A$4:$A$6,Assumptions!$F$4:$F$6)</x:f>
        <x:v>60</x:v>
      </x:c>
      <x:c r="V208" s="60" t="n">
        <x:f>I208*12</x:f>
        <x:v>4530.6</x:v>
      </x:c>
      <x:c r="W208" s="60" t="n">
        <x:f>H208*J208*(1-K208)*Q208</x:f>
        <x:v>161.72443175400002</x:v>
      </x:c>
      <x:c r="X208" s="60" t="n">
        <x:f>V208*R208</x:f>
        <x:v>67.959</x:v>
      </x:c>
      <x:c r="Y208" s="60" t="n">
        <x:f>V208*S208</x:f>
        <x:v>33.9795</x:v>
      </x:c>
      <x:c r="Z208" s="60" t="n">
        <x:f>H208*J208*T208</x:f>
        <x:v>31.504247999999997</x:v>
      </x:c>
      <x:c r="AA208" s="60" t="n">
        <x:f>P208+W208+X208-Y208-Z208-U208</x:f>
        <x:v>104.19968375400003</x:v>
      </x:c>
      <x:c r="AB208" s="32" t="n">
        <x:f>IFERROR(AA208/(P208+W208+X208),0)</x:f>
        <x:v>0.45366652247516914</x:v>
      </x:c>
      <x:c r="AC208" t="n">
        <x:f>IF(O208="High",0,IF(I208&gt;=1800,3,IF(I208&gt;=900,2,1))+IF(K208&gt;=0.9,2,IF(K208&gt;=0.75,1,0))+IF(J208&lt;=0.7,2,IF(J208&lt;=0.85,1,0))+IF(M208&gt;=8,1,0))</x:f>
        <x:v>3</x:v>
      </x:c>
      <x:c r="AD208" t="str">
        <x:f>IF(AND(O208&lt;&gt;"High",AC208&gt;=Assumptions!$B$10,AA208&gt;0),"Priority Growth",IF(AND(O208="Low",AA208&gt;0),"Maintain","Watch"))</x:f>
        <x:v>Watch</x:v>
      </x:c>
      <x:c r="AE208" s="60" t="n">
        <x:f>MAX(AA208,0)*N208</x:f>
        <x:v>21.569334537078007</x:v>
      </x:c>
      <x:c r="AF208" t="str">
        <x:f>IF(AND(AA208&gt;=Assumptions!$B$11,O208&lt;&gt;"High",OR(N208&gt;=Assumptions!$B$12,M208&lt;=6)),"High","Standard")</x:f>
        <x:v>Standard</x:v>
      </x:c>
    </x:row>
    <x:row r="209">
      <x:c r="A209" t="str">
        <x:f>'Raw_Data'!A209</x:f>
        <x:v>C00208</x:v>
      </x:c>
      <x:c r="B209" t="n">
        <x:f>'Raw_Data'!B209</x:f>
        <x:v>30</x:v>
      </x:c>
      <x:c r="C209" s="30" t="n">
        <x:f>'Raw_Data'!C209</x:f>
        <x:v>83457</x:v>
      </x:c>
      <x:c r="D209" t="n">
        <x:f>'Raw_Data'!D209</x:f>
        <x:v>736</x:v>
      </x:c>
      <x:c r="E209" t="n">
        <x:f>'Raw_Data'!E209</x:f>
        <x:v>53</x:v>
      </x:c>
      <x:c r="F209" t="str">
        <x:f>PROPER(TRIM('Raw_Data'!F209))</x:f>
        <x:v>Gold</x:v>
      </x:c>
      <x:c r="G209" t="str">
        <x:f>PROPER(TRIM('Raw_Data'!G209))</x:f>
        <x:v>Branch</x:v>
      </x:c>
      <x:c r="H209" s="60" t="n">
        <x:f>'Raw_Data'!H209</x:f>
        <x:v>15786</x:v>
      </x:c>
      <x:c r="I209" s="60" t="n">
        <x:f>'Raw_Data'!I209</x:f>
        <x:v>1358.5</x:v>
      </x:c>
      <x:c r="J209" s="32" t="n">
        <x:f>'Raw_Data'!J209</x:f>
        <x:v>0.302</x:v>
      </x:c>
      <x:c r="K209" s="32" t="n">
        <x:f>'Raw_Data'!K209</x:f>
        <x:v>0.786</x:v>
      </x:c>
      <x:c r="L209" t="n">
        <x:f>'Raw_Data'!L209</x:f>
        <x:v>0</x:v>
      </x:c>
      <x:c r="M209" t="n">
        <x:f>IF('Raw_Data'!M209="",Assumptions!$B$15,'Raw_Data'!M209)</x:f>
        <x:v>9</x:v>
      </x:c>
      <x:c r="N209" s="32" t="n">
        <x:f>'Raw_Data'!N209</x:f>
        <x:v>0.02</x:v>
      </x:c>
      <x:c r="O209" t="str">
        <x:f>IF(OR(D209&lt;620,L209&gt;=2,J209&gt;0.9),"High",IF(OR(D209&lt;700,L209=1,J209&gt;0.75),"Medium","Low"))</x:f>
        <x:v>Low</x:v>
      </x:c>
      <x:c r="P209" s="30" t="n">
        <x:f>XLOOKUP(F209,Assumptions!$A$4:$A$6,Assumptions!$B$4:$B$6)</x:f>
        <x:v>95</x:v>
      </x:c>
      <x:c r="Q209" s="32" t="n">
        <x:f>XLOOKUP(F209,Assumptions!$A$4:$A$6,Assumptions!$C$4:$C$6)</x:f>
        <x:v>0.219</x:v>
      </x:c>
      <x:c r="R209" s="32" t="n">
        <x:f>XLOOKUP(F209,Assumptions!$A$4:$A$6,Assumptions!$D$4:$D$6)</x:f>
        <x:v>0.016</x:v>
      </x:c>
      <x:c r="S209" s="32" t="n">
        <x:f>XLOOKUP(F209,Assumptions!$A$4:$A$6,Assumptions!$E$4:$E$6)</x:f>
        <x:v>0.01</x:v>
      </x:c>
      <x:c r="T209" s="32" t="n">
        <x:f>XLOOKUP(O209,Assumptions!$H$4:$H$6,Assumptions!$I$4:$I$6)</x:f>
        <x:v>0.0035</x:v>
      </x:c>
      <x:c r="U209" s="30" t="n">
        <x:f>XLOOKUP(F209,Assumptions!$A$4:$A$6,Assumptions!$F$4:$F$6)</x:f>
        <x:v>90</x:v>
      </x:c>
      <x:c r="V209" s="60" t="n">
        <x:f>I209*12</x:f>
        <x:v>16302</x:v>
      </x:c>
      <x:c r="W209" s="60" t="n">
        <x:f>H209*J209*(1-K209)*Q209</x:f>
        <x:v>223.427656152</x:v>
      </x:c>
      <x:c r="X209" s="60" t="n">
        <x:f>V209*R209</x:f>
        <x:v>260.832</x:v>
      </x:c>
      <x:c r="Y209" s="60" t="n">
        <x:f>V209*S209</x:f>
        <x:v>163.02</x:v>
      </x:c>
      <x:c r="Z209" s="60" t="n">
        <x:f>H209*J209*T209</x:f>
        <x:v>16.685802000000002</x:v>
      </x:c>
      <x:c r="AA209" s="60" t="n">
        <x:f>P209+W209+X209-Y209-Z209-U209</x:f>
        <x:v>309.55385415199993</x:v>
      </x:c>
      <x:c r="AB209" s="32" t="n">
        <x:f>IFERROR(AA209/(P209+W209+X209),0)</x:f>
        <x:v>0.5343956736230424</x:v>
      </x:c>
      <x:c r="AC209" t="n">
        <x:f>IF(O209="High",0,IF(I209&gt;=1800,3,IF(I209&gt;=900,2,1))+IF(K209&gt;=0.9,2,IF(K209&gt;=0.75,1,0))+IF(J209&lt;=0.7,2,IF(J209&lt;=0.85,1,0))+IF(M209&gt;=8,1,0))</x:f>
        <x:v>6</x:v>
      </x:c>
      <x:c r="AD209" t="str">
        <x:f>IF(AND(O209&lt;&gt;"High",AC209&gt;=Assumptions!$B$10,AA209&gt;0),"Priority Growth",IF(AND(O209="Low",AA209&gt;0),"Maintain","Watch"))</x:f>
        <x:v>Priority Growth</x:v>
      </x:c>
      <x:c r="AE209" s="60" t="n">
        <x:f>MAX(AA209,0)*N209</x:f>
        <x:v>6.191077083039999</x:v>
      </x:c>
      <x:c r="AF209" t="str">
        <x:f>IF(AND(AA209&gt;=Assumptions!$B$11,O209&lt;&gt;"High",OR(N209&gt;=Assumptions!$B$12,M209&lt;=6)),"High","Standard")</x:f>
        <x:v>Standard</x:v>
      </x:c>
    </x:row>
    <x:row r="210">
      <x:c r="A210" t="str">
        <x:f>'Raw_Data'!A210</x:f>
        <x:v>C00209</x:v>
      </x:c>
      <x:c r="B210" t="n">
        <x:f>'Raw_Data'!B210</x:f>
        <x:v>43</x:v>
      </x:c>
      <x:c r="C210" s="30" t="n">
        <x:f>'Raw_Data'!C210</x:f>
        <x:v>120029</x:v>
      </x:c>
      <x:c r="D210" t="n">
        <x:f>'Raw_Data'!D210</x:f>
        <x:v>698</x:v>
      </x:c>
      <x:c r="E210" t="n">
        <x:f>'Raw_Data'!E210</x:f>
        <x:v>77</x:v>
      </x:c>
      <x:c r="F210" t="str">
        <x:f>PROPER(TRIM('Raw_Data'!F210))</x:f>
        <x:v>Platinum</x:v>
      </x:c>
      <x:c r="G210" t="str">
        <x:f>PROPER(TRIM('Raw_Data'!G210))</x:f>
        <x:v>Partner</x:v>
      </x:c>
      <x:c r="H210" s="60" t="n">
        <x:f>'Raw_Data'!H210</x:f>
        <x:v>26356</x:v>
      </x:c>
      <x:c r="I210" s="60" t="n">
        <x:f>'Raw_Data'!I210</x:f>
        <x:v>3176.97</x:v>
      </x:c>
      <x:c r="J210" s="32" t="n">
        <x:f>'Raw_Data'!J210</x:f>
        <x:v>0.409</x:v>
      </x:c>
      <x:c r="K210" s="32" t="n">
        <x:f>'Raw_Data'!K210</x:f>
        <x:v>0.831</x:v>
      </x:c>
      <x:c r="L210" t="n">
        <x:f>'Raw_Data'!L210</x:f>
        <x:v>0</x:v>
      </x:c>
      <x:c r="M210" t="n">
        <x:f>IF('Raw_Data'!M210="",Assumptions!$B$15,'Raw_Data'!M210)</x:f>
        <x:v>9</x:v>
      </x:c>
      <x:c r="N210" s="32" t="n">
        <x:f>'Raw_Data'!N210</x:f>
        <x:v>0.03</x:v>
      </x:c>
      <x:c r="O210" t="str">
        <x:f>IF(OR(D210&lt;620,L210&gt;=2,J210&gt;0.9),"High",IF(OR(D210&lt;700,L210=1,J210&gt;0.75),"Medium","Low"))</x:f>
        <x:v>Medium</x:v>
      </x:c>
      <x:c r="P210" s="30" t="n">
        <x:f>XLOOKUP(F210,Assumptions!$A$4:$A$6,Assumptions!$B$4:$B$6)</x:f>
        <x:v>195</x:v>
      </x:c>
      <x:c r="Q210" s="32" t="n">
        <x:f>XLOOKUP(F210,Assumptions!$A$4:$A$6,Assumptions!$C$4:$C$6)</x:f>
        <x:v>0.199</x:v>
      </x:c>
      <x:c r="R210" s="32" t="n">
        <x:f>XLOOKUP(F210,Assumptions!$A$4:$A$6,Assumptions!$D$4:$D$6)</x:f>
        <x:v>0.017</x:v>
      </x:c>
      <x:c r="S210" s="32" t="n">
        <x:f>XLOOKUP(F210,Assumptions!$A$4:$A$6,Assumptions!$E$4:$E$6)</x:f>
        <x:v>0.013</x:v>
      </x:c>
      <x:c r="T210" s="32" t="n">
        <x:f>XLOOKUP(O210,Assumptions!$H$4:$H$6,Assumptions!$I$4:$I$6)</x:f>
        <x:v>0.012</x:v>
      </x:c>
      <x:c r="U210" s="30" t="n">
        <x:f>XLOOKUP(F210,Assumptions!$A$4:$A$6,Assumptions!$F$4:$F$6)</x:f>
        <x:v>140</x:v>
      </x:c>
      <x:c r="V210" s="60" t="n">
        <x:f>I210*12</x:f>
        <x:v>38123.64</x:v>
      </x:c>
      <x:c r="W210" s="60" t="n">
        <x:f>H210*J210*(1-K210)*Q210</x:f>
        <x:v>362.5288621240001</x:v>
      </x:c>
      <x:c r="X210" s="60" t="n">
        <x:f>V210*R210</x:f>
        <x:v>648.10188</x:v>
      </x:c>
      <x:c r="Y210" s="60" t="n">
        <x:f>V210*S210</x:f>
        <x:v>495.60731999999996</x:v>
      </x:c>
      <x:c r="Z210" s="60" t="n">
        <x:f>H210*J210*T210</x:f>
        <x:v>129.355248</x:v>
      </x:c>
      <x:c r="AA210" s="60" t="n">
        <x:f>P210+W210+X210-Y210-Z210-U210</x:f>
        <x:v>440.6681741240004</x:v>
      </x:c>
      <x:c r="AB210" s="32" t="n">
        <x:f>IFERROR(AA210/(P210+W210+X210),0)</x:f>
        <x:v>0.36550840877502877</x:v>
      </x:c>
      <x:c r="AC210" t="n">
        <x:f>IF(O210="High",0,IF(I210&gt;=1800,3,IF(I210&gt;=900,2,1))+IF(K210&gt;=0.9,2,IF(K210&gt;=0.75,1,0))+IF(J210&lt;=0.7,2,IF(J210&lt;=0.85,1,0))+IF(M210&gt;=8,1,0))</x:f>
        <x:v>7</x:v>
      </x:c>
      <x:c r="AD210" t="str">
        <x:f>IF(AND(O210&lt;&gt;"High",AC210&gt;=Assumptions!$B$10,AA210&gt;0),"Priority Growth",IF(AND(O210="Low",AA210&gt;0),"Maintain","Watch"))</x:f>
        <x:v>Priority Growth</x:v>
      </x:c>
      <x:c r="AE210" s="60" t="n">
        <x:f>MAX(AA210,0)*N210</x:f>
        <x:v>13.220045223720012</x:v>
      </x:c>
      <x:c r="AF210" t="str">
        <x:f>IF(AND(AA210&gt;=Assumptions!$B$11,O210&lt;&gt;"High",OR(N210&gt;=Assumptions!$B$12,M210&lt;=6)),"High","Standard")</x:f>
        <x:v>Standard</x:v>
      </x:c>
    </x:row>
    <x:row r="211">
      <x:c r="A211" t="str">
        <x:f>'Raw_Data'!A211</x:f>
        <x:v>C00210</x:v>
      </x:c>
      <x:c r="B211" t="n">
        <x:f>'Raw_Data'!B211</x:f>
        <x:v>58</x:v>
      </x:c>
      <x:c r="C211" s="30" t="n">
        <x:f>'Raw_Data'!C211</x:f>
        <x:v>61040</x:v>
      </x:c>
      <x:c r="D211" t="n">
        <x:f>'Raw_Data'!D211</x:f>
        <x:v>698</x:v>
      </x:c>
      <x:c r="E211" t="n">
        <x:f>'Raw_Data'!E211</x:f>
        <x:v>37</x:v>
      </x:c>
      <x:c r="F211" t="str">
        <x:f>PROPER(TRIM('Raw_Data'!F211))</x:f>
        <x:v>Classic</x:v>
      </x:c>
      <x:c r="G211" t="str">
        <x:f>PROPER(TRIM('Raw_Data'!G211))</x:f>
        <x:v>Direct Mail</x:v>
      </x:c>
      <x:c r="H211" s="60" t="n">
        <x:f>'Raw_Data'!H211</x:f>
        <x:v>7667</x:v>
      </x:c>
      <x:c r="I211" s="60" t="n">
        <x:f>'Raw_Data'!I211</x:f>
        <x:v>1374.24</x:v>
      </x:c>
      <x:c r="J211" s="32" t="n">
        <x:f>'Raw_Data'!J211</x:f>
        <x:v>0.369</x:v>
      </x:c>
      <x:c r="K211" s="32" t="n">
        <x:f>'Raw_Data'!K211</x:f>
        <x:v>0.877</x:v>
      </x:c>
      <x:c r="L211" t="n">
        <x:f>'Raw_Data'!L211</x:f>
        <x:v>0</x:v>
      </x:c>
      <x:c r="M211" t="n">
        <x:f>IF('Raw_Data'!M211="",Assumptions!$B$15,'Raw_Data'!M211)</x:f>
        <x:v>6</x:v>
      </x:c>
      <x:c r="N211" s="32" t="n">
        <x:f>'Raw_Data'!N211</x:f>
        <x:v>0.137</x:v>
      </x:c>
      <x:c r="O211" t="str">
        <x:f>IF(OR(D211&lt;620,L211&gt;=2,J211&gt;0.9),"High",IF(OR(D211&lt;700,L211=1,J211&gt;0.75),"Medium","Low"))</x:f>
        <x:v>Medium</x:v>
      </x:c>
      <x:c r="P211" s="30" t="n">
        <x:f>XLOOKUP(F211,Assumptions!$A$4:$A$6,Assumptions!$B$4:$B$6)</x:f>
        <x:v>0</x:v>
      </x:c>
      <x:c r="Q211" s="32" t="n">
        <x:f>XLOOKUP(F211,Assumptions!$A$4:$A$6,Assumptions!$C$4:$C$6)</x:f>
        <x:v>0.229</x:v>
      </x:c>
      <x:c r="R211" s="32" t="n">
        <x:f>XLOOKUP(F211,Assumptions!$A$4:$A$6,Assumptions!$D$4:$D$6)</x:f>
        <x:v>0.015</x:v>
      </x:c>
      <x:c r="S211" s="32" t="n">
        <x:f>XLOOKUP(F211,Assumptions!$A$4:$A$6,Assumptions!$E$4:$E$6)</x:f>
        <x:v>0.0075</x:v>
      </x:c>
      <x:c r="T211" s="32" t="n">
        <x:f>XLOOKUP(O211,Assumptions!$H$4:$H$6,Assumptions!$I$4:$I$6)</x:f>
        <x:v>0.012</x:v>
      </x:c>
      <x:c r="U211" s="30" t="n">
        <x:f>XLOOKUP(F211,Assumptions!$A$4:$A$6,Assumptions!$F$4:$F$6)</x:f>
        <x:v>60</x:v>
      </x:c>
      <x:c r="V211" s="60" t="n">
        <x:f>I211*12</x:f>
        <x:v>16490.88</x:v>
      </x:c>
      <x:c r="W211" s="60" t="n">
        <x:f>H211*J211*(1-K211)*Q211</x:f>
        <x:v>79.687907541</x:v>
      </x:c>
      <x:c r="X211" s="60" t="n">
        <x:f>V211*R211</x:f>
        <x:v>247.3632</x:v>
      </x:c>
      <x:c r="Y211" s="60" t="n">
        <x:f>V211*S211</x:f>
        <x:v>123.6816</x:v>
      </x:c>
      <x:c r="Z211" s="60" t="n">
        <x:f>H211*J211*T211</x:f>
        <x:v>33.949476000000004</x:v>
      </x:c>
      <x:c r="AA211" s="60" t="n">
        <x:f>P211+W211+X211-Y211-Z211-U211</x:f>
        <x:v>109.42003154100001</x:v>
      </x:c>
      <x:c r="AB211" s="32" t="n">
        <x:f>IFERROR(AA211/(P211+W211+X211),0)</x:f>
        <x:v>0.3345655434824749</x:v>
      </x:c>
      <x:c r="AC211" t="n">
        <x:f>IF(O211="High",0,IF(I211&gt;=1800,3,IF(I211&gt;=900,2,1))+IF(K211&gt;=0.9,2,IF(K211&gt;=0.75,1,0))+IF(J211&lt;=0.7,2,IF(J211&lt;=0.85,1,0))+IF(M211&gt;=8,1,0))</x:f>
        <x:v>5</x:v>
      </x:c>
      <x:c r="AD211" t="str">
        <x:f>IF(AND(O211&lt;&gt;"High",AC211&gt;=Assumptions!$B$10,AA211&gt;0),"Priority Growth",IF(AND(O211="Low",AA211&gt;0),"Maintain","Watch"))</x:f>
        <x:v>Watch</x:v>
      </x:c>
      <x:c r="AE211" s="60" t="n">
        <x:f>MAX(AA211,0)*N211</x:f>
        <x:v>14.990544321117003</x:v>
      </x:c>
      <x:c r="AF211" t="str">
        <x:f>IF(AND(AA211&gt;=Assumptions!$B$11,O211&lt;&gt;"High",OR(N211&gt;=Assumptions!$B$12,M211&lt;=6)),"High","Standard")</x:f>
        <x:v>Standard</x:v>
      </x:c>
    </x:row>
    <x:row r="212">
      <x:c r="A212" t="str">
        <x:f>'Raw_Data'!A212</x:f>
        <x:v>C00211</x:v>
      </x:c>
      <x:c r="B212" t="n">
        <x:f>'Raw_Data'!B212</x:f>
        <x:v>44</x:v>
      </x:c>
      <x:c r="C212" s="30" t="n">
        <x:f>'Raw_Data'!C212</x:f>
        <x:v>176181</x:v>
      </x:c>
      <x:c r="D212" t="n">
        <x:f>'Raw_Data'!D212</x:f>
        <x:v>623</x:v>
      </x:c>
      <x:c r="E212" t="n">
        <x:f>'Raw_Data'!E212</x:f>
        <x:v>36</x:v>
      </x:c>
      <x:c r="F212" t="str">
        <x:f>PROPER(TRIM('Raw_Data'!F212))</x:f>
        <x:v>Platinum</x:v>
      </x:c>
      <x:c r="G212" t="str">
        <x:f>PROPER(TRIM('Raw_Data'!G212))</x:f>
        <x:v>Digital</x:v>
      </x:c>
      <x:c r="H212" s="60" t="n">
        <x:f>'Raw_Data'!H212</x:f>
        <x:v>32519</x:v>
      </x:c>
      <x:c r="I212" s="60" t="n">
        <x:f>'Raw_Data'!I212</x:f>
        <x:v>3679.45</x:v>
      </x:c>
      <x:c r="J212" s="32" t="n">
        <x:f>'Raw_Data'!J212</x:f>
        <x:v>0.32</x:v>
      </x:c>
      <x:c r="K212" s="32" t="n">
        <x:f>'Raw_Data'!K212</x:f>
        <x:v>0.585</x:v>
      </x:c>
      <x:c r="L212" t="n">
        <x:f>'Raw_Data'!L212</x:f>
        <x:v>0</x:v>
      </x:c>
      <x:c r="M212" t="n">
        <x:f>IF('Raw_Data'!M212="",Assumptions!$B$15,'Raw_Data'!M212)</x:f>
        <x:v>9</x:v>
      </x:c>
      <x:c r="N212" s="32" t="n">
        <x:f>'Raw_Data'!N212</x:f>
        <x:v>0.02</x:v>
      </x:c>
      <x:c r="O212" t="str">
        <x:f>IF(OR(D212&lt;620,L212&gt;=2,J212&gt;0.9),"High",IF(OR(D212&lt;700,L212=1,J212&gt;0.75),"Medium","Low"))</x:f>
        <x:v>Medium</x:v>
      </x:c>
      <x:c r="P212" s="30" t="n">
        <x:f>XLOOKUP(F212,Assumptions!$A$4:$A$6,Assumptions!$B$4:$B$6)</x:f>
        <x:v>195</x:v>
      </x:c>
      <x:c r="Q212" s="32" t="n">
        <x:f>XLOOKUP(F212,Assumptions!$A$4:$A$6,Assumptions!$C$4:$C$6)</x:f>
        <x:v>0.199</x:v>
      </x:c>
      <x:c r="R212" s="32" t="n">
        <x:f>XLOOKUP(F212,Assumptions!$A$4:$A$6,Assumptions!$D$4:$D$6)</x:f>
        <x:v>0.017</x:v>
      </x:c>
      <x:c r="S212" s="32" t="n">
        <x:f>XLOOKUP(F212,Assumptions!$A$4:$A$6,Assumptions!$E$4:$E$6)</x:f>
        <x:v>0.013</x:v>
      </x:c>
      <x:c r="T212" s="32" t="n">
        <x:f>XLOOKUP(O212,Assumptions!$H$4:$H$6,Assumptions!$I$4:$I$6)</x:f>
        <x:v>0.012</x:v>
      </x:c>
      <x:c r="U212" s="30" t="n">
        <x:f>XLOOKUP(F212,Assumptions!$A$4:$A$6,Assumptions!$F$4:$F$6)</x:f>
        <x:v>140</x:v>
      </x:c>
      <x:c r="V212" s="60" t="n">
        <x:f>I212*12</x:f>
        <x:v>44153.399999999994</x:v>
      </x:c>
      <x:c r="W212" s="60" t="n">
        <x:f>H212*J212*(1-K212)*Q212</x:f>
        <x:v>859.3861168000002</x:v>
      </x:c>
      <x:c r="X212" s="60" t="n">
        <x:f>V212*R212</x:f>
        <x:v>750.6078</x:v>
      </x:c>
      <x:c r="Y212" s="60" t="n">
        <x:f>V212*S212</x:f>
        <x:v>573.9941999999999</x:v>
      </x:c>
      <x:c r="Z212" s="60" t="n">
        <x:f>H212*J212*T212</x:f>
        <x:v>124.87296</x:v>
      </x:c>
      <x:c r="AA212" s="60" t="n">
        <x:f>P212+W212+X212-Y212-Z212-U212</x:f>
        <x:v>966.1267568000005</x:v>
      </x:c>
      <x:c r="AB212" s="32" t="n">
        <x:f>IFERROR(AA212/(P212+W212+X212),0)</x:f>
        <x:v>0.5352520846789374</x:v>
      </x:c>
      <x:c r="AC212" t="n">
        <x:f>IF(O212="High",0,IF(I212&gt;=1800,3,IF(I212&gt;=900,2,1))+IF(K212&gt;=0.9,2,IF(K212&gt;=0.75,1,0))+IF(J212&lt;=0.7,2,IF(J212&lt;=0.85,1,0))+IF(M212&gt;=8,1,0))</x:f>
        <x:v>6</x:v>
      </x:c>
      <x:c r="AD212" t="str">
        <x:f>IF(AND(O212&lt;&gt;"High",AC212&gt;=Assumptions!$B$10,AA212&gt;0),"Priority Growth",IF(AND(O212="Low",AA212&gt;0),"Maintain","Watch"))</x:f>
        <x:v>Priority Growth</x:v>
      </x:c>
      <x:c r="AE212" s="60" t="n">
        <x:f>MAX(AA212,0)*N212</x:f>
        <x:v>19.32253513600001</x:v>
      </x:c>
      <x:c r="AF212" t="str">
        <x:f>IF(AND(AA212&gt;=Assumptions!$B$11,O212&lt;&gt;"High",OR(N212&gt;=Assumptions!$B$12,M212&lt;=6)),"High","Standard")</x:f>
        <x:v>Standard</x:v>
      </x:c>
    </x:row>
    <x:row r="213">
      <x:c r="A213" t="str">
        <x:f>'Raw_Data'!A213</x:f>
        <x:v>C00212</x:v>
      </x:c>
      <x:c r="B213" t="n">
        <x:f>'Raw_Data'!B213</x:f>
        <x:v>41</x:v>
      </x:c>
      <x:c r="C213" s="30" t="n">
        <x:f>'Raw_Data'!C213</x:f>
        <x:v>46967</x:v>
      </x:c>
      <x:c r="D213" t="n">
        <x:f>'Raw_Data'!D213</x:f>
        <x:v>747</x:v>
      </x:c>
      <x:c r="E213" t="n">
        <x:f>'Raw_Data'!E213</x:f>
        <x:v>28</x:v>
      </x:c>
      <x:c r="F213" t="str">
        <x:f>PROPER(TRIM('Raw_Data'!F213))</x:f>
        <x:v>Gold</x:v>
      </x:c>
      <x:c r="G213" t="str">
        <x:f>PROPER(TRIM('Raw_Data'!G213))</x:f>
        <x:v>Direct Mail</x:v>
      </x:c>
      <x:c r="H213" s="60" t="n">
        <x:f>'Raw_Data'!H213</x:f>
        <x:v>7439</x:v>
      </x:c>
      <x:c r="I213" s="60" t="n">
        <x:f>'Raw_Data'!I213</x:f>
        <x:v>972.83</x:v>
      </x:c>
      <x:c r="J213" s="32" t="n">
        <x:f>'Raw_Data'!J213</x:f>
        <x:v>0.416</x:v>
      </x:c>
      <x:c r="K213" s="32" t="n">
        <x:f>'Raw_Data'!K213</x:f>
        <x:v>0.938</x:v>
      </x:c>
      <x:c r="L213" t="n">
        <x:f>'Raw_Data'!L213</x:f>
        <x:v>0</x:v>
      </x:c>
      <x:c r="M213" t="n">
        <x:f>IF('Raw_Data'!M213="",Assumptions!$B$15,'Raw_Data'!M213)</x:f>
        <x:v>5</x:v>
      </x:c>
      <x:c r="N213" s="32" t="n">
        <x:f>'Raw_Data'!N213</x:f>
        <x:v>0.19</x:v>
      </x:c>
      <x:c r="O213" t="str">
        <x:f>IF(OR(D213&lt;620,L213&gt;=2,J213&gt;0.9),"High",IF(OR(D213&lt;700,L213=1,J213&gt;0.75),"Medium","Low"))</x:f>
        <x:v>Low</x:v>
      </x:c>
      <x:c r="P213" s="30" t="n">
        <x:f>XLOOKUP(F213,Assumptions!$A$4:$A$6,Assumptions!$B$4:$B$6)</x:f>
        <x:v>95</x:v>
      </x:c>
      <x:c r="Q213" s="32" t="n">
        <x:f>XLOOKUP(F213,Assumptions!$A$4:$A$6,Assumptions!$C$4:$C$6)</x:f>
        <x:v>0.219</x:v>
      </x:c>
      <x:c r="R213" s="32" t="n">
        <x:f>XLOOKUP(F213,Assumptions!$A$4:$A$6,Assumptions!$D$4:$D$6)</x:f>
        <x:v>0.016</x:v>
      </x:c>
      <x:c r="S213" s="32" t="n">
        <x:f>XLOOKUP(F213,Assumptions!$A$4:$A$6,Assumptions!$E$4:$E$6)</x:f>
        <x:v>0.01</x:v>
      </x:c>
      <x:c r="T213" s="32" t="n">
        <x:f>XLOOKUP(O213,Assumptions!$H$4:$H$6,Assumptions!$I$4:$I$6)</x:f>
        <x:v>0.0035</x:v>
      </x:c>
      <x:c r="U213" s="30" t="n">
        <x:f>XLOOKUP(F213,Assumptions!$A$4:$A$6,Assumptions!$F$4:$F$6)</x:f>
        <x:v>90</x:v>
      </x:c>
      <x:c r="V213" s="60" t="n">
        <x:f>I213*12</x:f>
        <x:v>11673.960000000001</x:v>
      </x:c>
      <x:c r="W213" s="60" t="n">
        <x:f>H213*J213*(1-K213)*Q213</x:f>
        <x:v>42.01880467200003</x:v>
      </x:c>
      <x:c r="X213" s="60" t="n">
        <x:f>V213*R213</x:f>
        <x:v>186.78336000000002</x:v>
      </x:c>
      <x:c r="Y213" s="60" t="n">
        <x:f>V213*S213</x:f>
        <x:v>116.73960000000001</x:v>
      </x:c>
      <x:c r="Z213" s="60" t="n">
        <x:f>H213*J213*T213</x:f>
        <x:v>10.831184</x:v>
      </x:c>
      <x:c r="AA213" s="60" t="n">
        <x:f>P213+W213+X213-Y213-Z213-U213</x:f>
        <x:v>106.23138067200006</x:v>
      </x:c>
      <x:c r="AB213" s="32" t="n">
        <x:f>IFERROR(AA213/(P213+W213+X213),0)</x:f>
        <x:v>0.32807495521102714</x:v>
      </x:c>
      <x:c r="AC213" t="n">
        <x:f>IF(O213="High",0,IF(I213&gt;=1800,3,IF(I213&gt;=900,2,1))+IF(K213&gt;=0.9,2,IF(K213&gt;=0.75,1,0))+IF(J213&lt;=0.7,2,IF(J213&lt;=0.85,1,0))+IF(M213&gt;=8,1,0))</x:f>
        <x:v>6</x:v>
      </x:c>
      <x:c r="AD213" t="str">
        <x:f>IF(AND(O213&lt;&gt;"High",AC213&gt;=Assumptions!$B$10,AA213&gt;0),"Priority Growth",IF(AND(O213="Low",AA213&gt;0),"Maintain","Watch"))</x:f>
        <x:v>Priority Growth</x:v>
      </x:c>
      <x:c r="AE213" s="60" t="n">
        <x:f>MAX(AA213,0)*N213</x:f>
        <x:v>20.18396232768001</x:v>
      </x:c>
      <x:c r="AF213" t="str">
        <x:f>IF(AND(AA213&gt;=Assumptions!$B$11,O213&lt;&gt;"High",OR(N213&gt;=Assumptions!$B$12,M213&lt;=6)),"High","Standard")</x:f>
        <x:v>Standard</x:v>
      </x:c>
    </x:row>
    <x:row r="214">
      <x:c r="A214" t="str">
        <x:f>'Raw_Data'!A214</x:f>
        <x:v>C00213</x:v>
      </x:c>
      <x:c r="B214" t="n">
        <x:f>'Raw_Data'!B214</x:f>
        <x:v>54</x:v>
      </x:c>
      <x:c r="C214" s="30" t="n">
        <x:f>'Raw_Data'!C214</x:f>
        <x:v>48920</x:v>
      </x:c>
      <x:c r="D214" t="n">
        <x:f>'Raw_Data'!D214</x:f>
        <x:v>685</x:v>
      </x:c>
      <x:c r="E214" t="n">
        <x:f>'Raw_Data'!E214</x:f>
        <x:v>71</x:v>
      </x:c>
      <x:c r="F214" t="str">
        <x:f>PROPER(TRIM('Raw_Data'!F214))</x:f>
        <x:v>Classic</x:v>
      </x:c>
      <x:c r="G214" t="str">
        <x:f>PROPER(TRIM('Raw_Data'!G214))</x:f>
        <x:v>Branch</x:v>
      </x:c>
      <x:c r="H214" s="60" t="n">
        <x:f>'Raw_Data'!H214</x:f>
        <x:v>4445</x:v>
      </x:c>
      <x:c r="I214" s="60" t="n">
        <x:f>'Raw_Data'!I214</x:f>
        <x:v>704.9</x:v>
      </x:c>
      <x:c r="J214" s="32" t="n">
        <x:f>'Raw_Data'!J214</x:f>
        <x:v>0.253</x:v>
      </x:c>
      <x:c r="K214" s="32" t="n">
        <x:f>'Raw_Data'!K214</x:f>
        <x:v>0.661</x:v>
      </x:c>
      <x:c r="L214" t="n">
        <x:f>'Raw_Data'!L214</x:f>
        <x:v>0</x:v>
      </x:c>
      <x:c r="M214" t="n">
        <x:f>IF('Raw_Data'!M214="",Assumptions!$B$15,'Raw_Data'!M214)</x:f>
        <x:v>9</x:v>
      </x:c>
      <x:c r="N214" s="32" t="n">
        <x:f>'Raw_Data'!N214</x:f>
        <x:v>0.02</x:v>
      </x:c>
      <x:c r="O214" t="str">
        <x:f>IF(OR(D214&lt;620,L214&gt;=2,J214&gt;0.9),"High",IF(OR(D214&lt;700,L214=1,J214&gt;0.75),"Medium","Low"))</x:f>
        <x:v>Medium</x:v>
      </x:c>
      <x:c r="P214" s="30" t="n">
        <x:f>XLOOKUP(F214,Assumptions!$A$4:$A$6,Assumptions!$B$4:$B$6)</x:f>
        <x:v>0</x:v>
      </x:c>
      <x:c r="Q214" s="32" t="n">
        <x:f>XLOOKUP(F214,Assumptions!$A$4:$A$6,Assumptions!$C$4:$C$6)</x:f>
        <x:v>0.229</x:v>
      </x:c>
      <x:c r="R214" s="32" t="n">
        <x:f>XLOOKUP(F214,Assumptions!$A$4:$A$6,Assumptions!$D$4:$D$6)</x:f>
        <x:v>0.015</x:v>
      </x:c>
      <x:c r="S214" s="32" t="n">
        <x:f>XLOOKUP(F214,Assumptions!$A$4:$A$6,Assumptions!$E$4:$E$6)</x:f>
        <x:v>0.0075</x:v>
      </x:c>
      <x:c r="T214" s="32" t="n">
        <x:f>XLOOKUP(O214,Assumptions!$H$4:$H$6,Assumptions!$I$4:$I$6)</x:f>
        <x:v>0.012</x:v>
      </x:c>
      <x:c r="U214" s="30" t="n">
        <x:f>XLOOKUP(F214,Assumptions!$A$4:$A$6,Assumptions!$F$4:$F$6)</x:f>
        <x:v>60</x:v>
      </x:c>
      <x:c r="V214" s="60" t="n">
        <x:f>I214*12</x:f>
        <x:v>8458.8</x:v>
      </x:c>
      <x:c r="W214" s="60" t="n">
        <x:f>H214*J214*(1-K214)*Q214</x:f>
        <x:v>87.302658135</x:v>
      </x:c>
      <x:c r="X214" s="60" t="n">
        <x:f>V214*R214</x:f>
        <x:v>126.88199999999999</x:v>
      </x:c>
      <x:c r="Y214" s="60" t="n">
        <x:f>V214*S214</x:f>
        <x:v>63.440999999999995</x:v>
      </x:c>
      <x:c r="Z214" s="60" t="n">
        <x:f>H214*J214*T214</x:f>
        <x:v>13.49502</x:v>
      </x:c>
      <x:c r="AA214" s="60" t="n">
        <x:f>P214+W214+X214-Y214-Z214-U214</x:f>
        <x:v>77.248638135</x:v>
      </x:c>
      <x:c r="AB214" s="32" t="n">
        <x:f>IFERROR(AA214/(P214+W214+X214),0)</x:f>
        <x:v>0.36066373197612683</x:v>
      </x:c>
      <x:c r="AC214" t="n">
        <x:f>IF(O214="High",0,IF(I214&gt;=1800,3,IF(I214&gt;=900,2,1))+IF(K214&gt;=0.9,2,IF(K214&gt;=0.75,1,0))+IF(J214&lt;=0.7,2,IF(J214&lt;=0.85,1,0))+IF(M214&gt;=8,1,0))</x:f>
        <x:v>4</x:v>
      </x:c>
      <x:c r="AD214" t="str">
        <x:f>IF(AND(O214&lt;&gt;"High",AC214&gt;=Assumptions!$B$10,AA214&gt;0),"Priority Growth",IF(AND(O214="Low",AA214&gt;0),"Maintain","Watch"))</x:f>
        <x:v>Watch</x:v>
      </x:c>
      <x:c r="AE214" s="60" t="n">
        <x:f>MAX(AA214,0)*N214</x:f>
        <x:v>1.5449727626999998</x:v>
      </x:c>
      <x:c r="AF214" t="str">
        <x:f>IF(AND(AA214&gt;=Assumptions!$B$11,O214&lt;&gt;"High",OR(N214&gt;=Assumptions!$B$12,M214&lt;=6)),"High","Standard")</x:f>
        <x:v>Standard</x:v>
      </x:c>
    </x:row>
    <x:row r="215">
      <x:c r="A215" t="str">
        <x:f>'Raw_Data'!A215</x:f>
        <x:v>C00214</x:v>
      </x:c>
      <x:c r="B215" t="n">
        <x:f>'Raw_Data'!B215</x:f>
        <x:v>43</x:v>
      </x:c>
      <x:c r="C215" s="30" t="n">
        <x:f>'Raw_Data'!C215</x:f>
        <x:v>53076</x:v>
      </x:c>
      <x:c r="D215" t="n">
        <x:f>'Raw_Data'!D215</x:f>
        <x:v>679</x:v>
      </x:c>
      <x:c r="E215" t="n">
        <x:f>'Raw_Data'!E215</x:f>
        <x:v>30</x:v>
      </x:c>
      <x:c r="F215" t="str">
        <x:f>PROPER(TRIM('Raw_Data'!F215))</x:f>
        <x:v>Classic</x:v>
      </x:c>
      <x:c r="G215" t="str">
        <x:f>PROPER(TRIM('Raw_Data'!G215))</x:f>
        <x:v>Digital</x:v>
      </x:c>
      <x:c r="H215" s="60" t="n">
        <x:f>'Raw_Data'!H215</x:f>
        <x:v>4681</x:v>
      </x:c>
      <x:c r="I215" s="60" t="n">
        <x:f>'Raw_Data'!I215</x:f>
        <x:v>250.85</x:v>
      </x:c>
      <x:c r="J215" s="32" t="n">
        <x:f>'Raw_Data'!J215</x:f>
        <x:v>0.319</x:v>
      </x:c>
      <x:c r="K215" s="32" t="n">
        <x:f>'Raw_Data'!K215</x:f>
        <x:v>0.8</x:v>
      </x:c>
      <x:c r="L215" t="n">
        <x:f>'Raw_Data'!L215</x:f>
        <x:v>0</x:v>
      </x:c>
      <x:c r="M215" t="n">
        <x:f>IF('Raw_Data'!M215="",Assumptions!$B$15,'Raw_Data'!M215)</x:f>
        <x:v>8</x:v>
      </x:c>
      <x:c r="N215" s="32" t="n">
        <x:f>'Raw_Data'!N215</x:f>
        <x:v>0.088</x:v>
      </x:c>
      <x:c r="O215" t="str">
        <x:f>IF(OR(D215&lt;620,L215&gt;=2,J215&gt;0.9),"High",IF(OR(D215&lt;700,L215=1,J215&gt;0.75),"Medium","Low"))</x:f>
        <x:v>Medium</x:v>
      </x:c>
      <x:c r="P215" s="30" t="n">
        <x:f>XLOOKUP(F215,Assumptions!$A$4:$A$6,Assumptions!$B$4:$B$6)</x:f>
        <x:v>0</x:v>
      </x:c>
      <x:c r="Q215" s="32" t="n">
        <x:f>XLOOKUP(F215,Assumptions!$A$4:$A$6,Assumptions!$C$4:$C$6)</x:f>
        <x:v>0.229</x:v>
      </x:c>
      <x:c r="R215" s="32" t="n">
        <x:f>XLOOKUP(F215,Assumptions!$A$4:$A$6,Assumptions!$D$4:$D$6)</x:f>
        <x:v>0.015</x:v>
      </x:c>
      <x:c r="S215" s="32" t="n">
        <x:f>XLOOKUP(F215,Assumptions!$A$4:$A$6,Assumptions!$E$4:$E$6)</x:f>
        <x:v>0.0075</x:v>
      </x:c>
      <x:c r="T215" s="32" t="n">
        <x:f>XLOOKUP(O215,Assumptions!$H$4:$H$6,Assumptions!$I$4:$I$6)</x:f>
        <x:v>0.012</x:v>
      </x:c>
      <x:c r="U215" s="30" t="n">
        <x:f>XLOOKUP(F215,Assumptions!$A$4:$A$6,Assumptions!$F$4:$F$6)</x:f>
        <x:v>60</x:v>
      </x:c>
      <x:c r="V215" s="60" t="n">
        <x:f>I215*12</x:f>
        <x:v>3010.2</x:v>
      </x:c>
      <x:c r="W215" s="60" t="n">
        <x:f>H215*J215*(1-K215)*Q215</x:f>
        <x:v>68.3903462</x:v>
      </x:c>
      <x:c r="X215" s="60" t="n">
        <x:f>V215*R215</x:f>
        <x:v>45.153</x:v>
      </x:c>
      <x:c r="Y215" s="60" t="n">
        <x:f>V215*S215</x:f>
        <x:v>22.5765</x:v>
      </x:c>
      <x:c r="Z215" s="60" t="n">
        <x:f>H215*J215*T215</x:f>
        <x:v>17.918868</x:v>
      </x:c>
      <x:c r="AA215" s="60" t="n">
        <x:f>P215+W215+X215-Y215-Z215-U215</x:f>
        <x:v>13.047978200000003</x:v>
      </x:c>
      <x:c r="AB215" s="32" t="n">
        <x:f>IFERROR(AA215/(P215+W215+X215),0)</x:f>
        <x:v>0.11491627327079781</x:v>
      </x:c>
      <x:c r="AC215" t="n">
        <x:f>IF(O215="High",0,IF(I215&gt;=1800,3,IF(I215&gt;=900,2,1))+IF(K215&gt;=0.9,2,IF(K215&gt;=0.75,1,0))+IF(J215&lt;=0.7,2,IF(J215&lt;=0.85,1,0))+IF(M215&gt;=8,1,0))</x:f>
        <x:v>5</x:v>
      </x:c>
      <x:c r="AD215" t="str">
        <x:f>IF(AND(O215&lt;&gt;"High",AC215&gt;=Assumptions!$B$10,AA215&gt;0),"Priority Growth",IF(AND(O215="Low",AA215&gt;0),"Maintain","Watch"))</x:f>
        <x:v>Watch</x:v>
      </x:c>
      <x:c r="AE215" s="60" t="n">
        <x:f>MAX(AA215,0)*N215</x:f>
        <x:v>1.1482220816000002</x:v>
      </x:c>
      <x:c r="AF215" t="str">
        <x:f>IF(AND(AA215&gt;=Assumptions!$B$11,O215&lt;&gt;"High",OR(N215&gt;=Assumptions!$B$12,M215&lt;=6)),"High","Standard")</x:f>
        <x:v>Standard</x:v>
      </x:c>
    </x:row>
    <x:row r="216">
      <x:c r="A216" t="str">
        <x:f>'Raw_Data'!A216</x:f>
        <x:v>C00215</x:v>
      </x:c>
      <x:c r="B216" t="n">
        <x:f>'Raw_Data'!B216</x:f>
        <x:v>66</x:v>
      </x:c>
      <x:c r="C216" s="30" t="n">
        <x:f>'Raw_Data'!C216</x:f>
        <x:v>45395</x:v>
      </x:c>
      <x:c r="D216" t="n">
        <x:f>'Raw_Data'!D216</x:f>
        <x:v>680</x:v>
      </x:c>
      <x:c r="E216" t="n">
        <x:f>'Raw_Data'!E216</x:f>
        <x:v>21</x:v>
      </x:c>
      <x:c r="F216" t="str">
        <x:f>PROPER(TRIM('Raw_Data'!F216))</x:f>
        <x:v>Classic</x:v>
      </x:c>
      <x:c r="G216" t="str">
        <x:f>PROPER(TRIM('Raw_Data'!G216))</x:f>
        <x:v>Branch</x:v>
      </x:c>
      <x:c r="H216" s="60" t="n">
        <x:f>'Raw_Data'!H216</x:f>
        <x:v>6997</x:v>
      </x:c>
      <x:c r="I216" s="60" t="n">
        <x:f>'Raw_Data'!I216</x:f>
        <x:v>805.98</x:v>
      </x:c>
      <x:c r="J216" s="32" t="n">
        <x:f>'Raw_Data'!J216</x:f>
        <x:v>0.582</x:v>
      </x:c>
      <x:c r="K216" s="32" t="n">
        <x:f>'Raw_Data'!K216</x:f>
        <x:v>0.784</x:v>
      </x:c>
      <x:c r="L216" t="n">
        <x:f>'Raw_Data'!L216</x:f>
        <x:v>0</x:v>
      </x:c>
      <x:c r="M216" t="n">
        <x:f>IF('Raw_Data'!M216="",Assumptions!$B$15,'Raw_Data'!M216)</x:f>
        <x:v>8</x:v>
      </x:c>
      <x:c r="N216" s="32" t="n">
        <x:f>'Raw_Data'!N216</x:f>
        <x:v>0.032</x:v>
      </x:c>
      <x:c r="O216" t="str">
        <x:f>IF(OR(D216&lt;620,L216&gt;=2,J216&gt;0.9),"High",IF(OR(D216&lt;700,L216=1,J216&gt;0.75),"Medium","Low"))</x:f>
        <x:v>Medium</x:v>
      </x:c>
      <x:c r="P216" s="30" t="n">
        <x:f>XLOOKUP(F216,Assumptions!$A$4:$A$6,Assumptions!$B$4:$B$6)</x:f>
        <x:v>0</x:v>
      </x:c>
      <x:c r="Q216" s="32" t="n">
        <x:f>XLOOKUP(F216,Assumptions!$A$4:$A$6,Assumptions!$C$4:$C$6)</x:f>
        <x:v>0.229</x:v>
      </x:c>
      <x:c r="R216" s="32" t="n">
        <x:f>XLOOKUP(F216,Assumptions!$A$4:$A$6,Assumptions!$D$4:$D$6)</x:f>
        <x:v>0.015</x:v>
      </x:c>
      <x:c r="S216" s="32" t="n">
        <x:f>XLOOKUP(F216,Assumptions!$A$4:$A$6,Assumptions!$E$4:$E$6)</x:f>
        <x:v>0.0075</x:v>
      </x:c>
      <x:c r="T216" s="32" t="n">
        <x:f>XLOOKUP(O216,Assumptions!$H$4:$H$6,Assumptions!$I$4:$I$6)</x:f>
        <x:v>0.012</x:v>
      </x:c>
      <x:c r="U216" s="30" t="n">
        <x:f>XLOOKUP(F216,Assumptions!$A$4:$A$6,Assumptions!$F$4:$F$6)</x:f>
        <x:v>60</x:v>
      </x:c>
      <x:c r="V216" s="60" t="n">
        <x:f>I216*12</x:f>
        <x:v>9671.76</x:v>
      </x:c>
      <x:c r="W216" s="60" t="n">
        <x:f>H216*J216*(1-K216)*Q216</x:f>
        <x:v>201.42997185599998</x:v>
      </x:c>
      <x:c r="X216" s="60" t="n">
        <x:f>V216*R216</x:f>
        <x:v>145.0764</x:v>
      </x:c>
      <x:c r="Y216" s="60" t="n">
        <x:f>V216*S216</x:f>
        <x:v>72.5382</x:v>
      </x:c>
      <x:c r="Z216" s="60" t="n">
        <x:f>H216*J216*T216</x:f>
        <x:v>48.867048</x:v>
      </x:c>
      <x:c r="AA216" s="60" t="n">
        <x:f>P216+W216+X216-Y216-Z216-U216</x:f>
        <x:v>165.10112385599996</x:v>
      </x:c>
      <x:c r="AB216" s="32" t="n">
        <x:f>IFERROR(AA216/(P216+W216+X216),0)</x:f>
        <x:v>0.4764735579656589</x:v>
      </x:c>
      <x:c r="AC216" t="n">
        <x:f>IF(O216="High",0,IF(I216&gt;=1800,3,IF(I216&gt;=900,2,1))+IF(K216&gt;=0.9,2,IF(K216&gt;=0.75,1,0))+IF(J216&lt;=0.7,2,IF(J216&lt;=0.85,1,0))+IF(M216&gt;=8,1,0))</x:f>
        <x:v>5</x:v>
      </x:c>
      <x:c r="AD216" t="str">
        <x:f>IF(AND(O216&lt;&gt;"High",AC216&gt;=Assumptions!$B$10,AA216&gt;0),"Priority Growth",IF(AND(O216="Low",AA216&gt;0),"Maintain","Watch"))</x:f>
        <x:v>Watch</x:v>
      </x:c>
      <x:c r="AE216" s="60" t="n">
        <x:f>MAX(AA216,0)*N216</x:f>
        <x:v>5.2832359633919985</x:v>
      </x:c>
      <x:c r="AF216" t="str">
        <x:f>IF(AND(AA216&gt;=Assumptions!$B$11,O216&lt;&gt;"High",OR(N216&gt;=Assumptions!$B$12,M216&lt;=6)),"High","Standard")</x:f>
        <x:v>Standard</x:v>
      </x:c>
    </x:row>
    <x:row r="217">
      <x:c r="A217" t="str">
        <x:f>'Raw_Data'!A217</x:f>
        <x:v>C00216</x:v>
      </x:c>
      <x:c r="B217" t="n">
        <x:f>'Raw_Data'!B217</x:f>
        <x:v>25</x:v>
      </x:c>
      <x:c r="C217" s="30" t="n">
        <x:f>'Raw_Data'!C217</x:f>
        <x:v>97271</x:v>
      </x:c>
      <x:c r="D217" t="n">
        <x:f>'Raw_Data'!D217</x:f>
        <x:v>776</x:v>
      </x:c>
      <x:c r="E217" t="n">
        <x:f>'Raw_Data'!E217</x:f>
        <x:v>31</x:v>
      </x:c>
      <x:c r="F217" t="str">
        <x:f>PROPER(TRIM('Raw_Data'!F217))</x:f>
        <x:v>Gold</x:v>
      </x:c>
      <x:c r="G217" t="str">
        <x:f>PROPER(TRIM('Raw_Data'!G217))</x:f>
        <x:v>Partner</x:v>
      </x:c>
      <x:c r="H217" s="60" t="n">
        <x:f>'Raw_Data'!H217</x:f>
        <x:v>17742</x:v>
      </x:c>
      <x:c r="I217" s="60" t="n">
        <x:f>'Raw_Data'!I217</x:f>
        <x:v>1933.6</x:v>
      </x:c>
      <x:c r="J217" s="32" t="n">
        <x:f>'Raw_Data'!J217</x:f>
        <x:v>0.318</x:v>
      </x:c>
      <x:c r="K217" s="32" t="n">
        <x:f>'Raw_Data'!K217</x:f>
        <x:v>0.907</x:v>
      </x:c>
      <x:c r="L217" t="n">
        <x:f>'Raw_Data'!L217</x:f>
        <x:v>0</x:v>
      </x:c>
      <x:c r="M217" t="n">
        <x:f>IF('Raw_Data'!M217="",Assumptions!$B$15,'Raw_Data'!M217)</x:f>
        <x:v>9</x:v>
      </x:c>
      <x:c r="N217" s="32" t="n">
        <x:f>'Raw_Data'!N217</x:f>
        <x:v>0.02</x:v>
      </x:c>
      <x:c r="O217" t="str">
        <x:f>IF(OR(D217&lt;620,L217&gt;=2,J217&gt;0.9),"High",IF(OR(D217&lt;700,L217=1,J217&gt;0.75),"Medium","Low"))</x:f>
        <x:v>Low</x:v>
      </x:c>
      <x:c r="P217" s="30" t="n">
        <x:f>XLOOKUP(F217,Assumptions!$A$4:$A$6,Assumptions!$B$4:$B$6)</x:f>
        <x:v>95</x:v>
      </x:c>
      <x:c r="Q217" s="32" t="n">
        <x:f>XLOOKUP(F217,Assumptions!$A$4:$A$6,Assumptions!$C$4:$C$6)</x:f>
        <x:v>0.219</x:v>
      </x:c>
      <x:c r="R217" s="32" t="n">
        <x:f>XLOOKUP(F217,Assumptions!$A$4:$A$6,Assumptions!$D$4:$D$6)</x:f>
        <x:v>0.016</x:v>
      </x:c>
      <x:c r="S217" s="32" t="n">
        <x:f>XLOOKUP(F217,Assumptions!$A$4:$A$6,Assumptions!$E$4:$E$6)</x:f>
        <x:v>0.01</x:v>
      </x:c>
      <x:c r="T217" s="32" t="n">
        <x:f>XLOOKUP(O217,Assumptions!$H$4:$H$6,Assumptions!$I$4:$I$6)</x:f>
        <x:v>0.0035</x:v>
      </x:c>
      <x:c r="U217" s="30" t="n">
        <x:f>XLOOKUP(F217,Assumptions!$A$4:$A$6,Assumptions!$F$4:$F$6)</x:f>
        <x:v>90</x:v>
      </x:c>
      <x:c r="V217" s="60" t="n">
        <x:f>I217*12</x:f>
        <x:v>23203.199999999997</x:v>
      </x:c>
      <x:c r="W217" s="60" t="n">
        <x:f>H217*J217*(1-K217)*Q217</x:f>
        <x:v>114.90971785199997</x:v>
      </x:c>
      <x:c r="X217" s="60" t="n">
        <x:f>V217*R217</x:f>
        <x:v>371.2512</x:v>
      </x:c>
      <x:c r="Y217" s="60" t="n">
        <x:f>V217*S217</x:f>
        <x:v>232.03199999999998</x:v>
      </x:c>
      <x:c r="Z217" s="60" t="n">
        <x:f>H217*J217*T217</x:f>
        <x:v>19.746846</x:v>
      </x:c>
      <x:c r="AA217" s="60" t="n">
        <x:f>P217+W217+X217-Y217-Z217-U217</x:f>
        <x:v>239.38207185200002</x:v>
      </x:c>
      <x:c r="AB217" s="32" t="n">
        <x:f>IFERROR(AA217/(P217+W217+X217),0)</x:f>
        <x:v>0.41190325174784326</x:v>
      </x:c>
      <x:c r="AC217" t="n">
        <x:f>IF(O217="High",0,IF(I217&gt;=1800,3,IF(I217&gt;=900,2,1))+IF(K217&gt;=0.9,2,IF(K217&gt;=0.75,1,0))+IF(J217&lt;=0.7,2,IF(J217&lt;=0.85,1,0))+IF(M217&gt;=8,1,0))</x:f>
        <x:v>8</x:v>
      </x:c>
      <x:c r="AD217" t="str">
        <x:f>IF(AND(O217&lt;&gt;"High",AC217&gt;=Assumptions!$B$10,AA217&gt;0),"Priority Growth",IF(AND(O217="Low",AA217&gt;0),"Maintain","Watch"))</x:f>
        <x:v>Priority Growth</x:v>
      </x:c>
      <x:c r="AE217" s="60" t="n">
        <x:f>MAX(AA217,0)*N217</x:f>
        <x:v>4.7876414370400004</x:v>
      </x:c>
      <x:c r="AF217" t="str">
        <x:f>IF(AND(AA217&gt;=Assumptions!$B$11,O217&lt;&gt;"High",OR(N217&gt;=Assumptions!$B$12,M217&lt;=6)),"High","Standard")</x:f>
        <x:v>Standard</x:v>
      </x:c>
    </x:row>
    <x:row r="218">
      <x:c r="A218" t="str">
        <x:f>'Raw_Data'!A218</x:f>
        <x:v>C00217</x:v>
      </x:c>
      <x:c r="B218" t="n">
        <x:f>'Raw_Data'!B218</x:f>
        <x:v>45</x:v>
      </x:c>
      <x:c r="C218" s="30" t="n">
        <x:f>'Raw_Data'!C218</x:f>
        <x:v>49733</x:v>
      </x:c>
      <x:c r="D218" t="n">
        <x:f>'Raw_Data'!D218</x:f>
        <x:v>592</x:v>
      </x:c>
      <x:c r="E218" t="n">
        <x:f>'Raw_Data'!E218</x:f>
        <x:v>27</x:v>
      </x:c>
      <x:c r="F218" t="str">
        <x:f>PROPER(TRIM('Raw_Data'!F218))</x:f>
        <x:v>Classic</x:v>
      </x:c>
      <x:c r="G218" t="str">
        <x:f>PROPER(TRIM('Raw_Data'!G218))</x:f>
        <x:v>Direct Mail</x:v>
      </x:c>
      <x:c r="H218" s="60" t="n">
        <x:f>'Raw_Data'!H218</x:f>
        <x:v>1000</x:v>
      </x:c>
      <x:c r="I218" s="60" t="n">
        <x:f>'Raw_Data'!I218</x:f>
        <x:v>256.68</x:v>
      </x:c>
      <x:c r="J218" s="32" t="n">
        <x:f>'Raw_Data'!J218</x:f>
        <x:v>0.518</x:v>
      </x:c>
      <x:c r="K218" s="32" t="n">
        <x:f>'Raw_Data'!K218</x:f>
        <x:v>0.575</x:v>
      </x:c>
      <x:c r="L218" t="n">
        <x:f>'Raw_Data'!L218</x:f>
        <x:v>1</x:v>
      </x:c>
      <x:c r="M218" t="n">
        <x:f>IF('Raw_Data'!M218="",Assumptions!$B$15,'Raw_Data'!M218)</x:f>
        <x:v>8</x:v>
      </x:c>
      <x:c r="N218" s="32" t="n">
        <x:f>'Raw_Data'!N218</x:f>
        <x:v>0.073</x:v>
      </x:c>
      <x:c r="O218" t="str">
        <x:f>IF(OR(D218&lt;620,L218&gt;=2,J218&gt;0.9),"High",IF(OR(D218&lt;700,L218=1,J218&gt;0.75),"Medium","Low"))</x:f>
        <x:v>High</x:v>
      </x:c>
      <x:c r="P218" s="30" t="n">
        <x:f>XLOOKUP(F218,Assumptions!$A$4:$A$6,Assumptions!$B$4:$B$6)</x:f>
        <x:v>0</x:v>
      </x:c>
      <x:c r="Q218" s="32" t="n">
        <x:f>XLOOKUP(F218,Assumptions!$A$4:$A$6,Assumptions!$C$4:$C$6)</x:f>
        <x:v>0.229</x:v>
      </x:c>
      <x:c r="R218" s="32" t="n">
        <x:f>XLOOKUP(F218,Assumptions!$A$4:$A$6,Assumptions!$D$4:$D$6)</x:f>
        <x:v>0.015</x:v>
      </x:c>
      <x:c r="S218" s="32" t="n">
        <x:f>XLOOKUP(F218,Assumptions!$A$4:$A$6,Assumptions!$E$4:$E$6)</x:f>
        <x:v>0.0075</x:v>
      </x:c>
      <x:c r="T218" s="32" t="n">
        <x:f>XLOOKUP(O218,Assumptions!$H$4:$H$6,Assumptions!$I$4:$I$6)</x:f>
        <x:v>0.045</x:v>
      </x:c>
      <x:c r="U218" s="30" t="n">
        <x:f>XLOOKUP(F218,Assumptions!$A$4:$A$6,Assumptions!$F$4:$F$6)</x:f>
        <x:v>60</x:v>
      </x:c>
      <x:c r="V218" s="60" t="n">
        <x:f>I218*12</x:f>
        <x:v>3080.16</x:v>
      </x:c>
      <x:c r="W218" s="60" t="n">
        <x:f>H218*J218*(1-K218)*Q218</x:f>
        <x:v>50.41435000000001</x:v>
      </x:c>
      <x:c r="X218" s="60" t="n">
        <x:f>V218*R218</x:f>
        <x:v>46.2024</x:v>
      </x:c>
      <x:c r="Y218" s="60" t="n">
        <x:f>V218*S218</x:f>
        <x:v>23.1012</x:v>
      </x:c>
      <x:c r="Z218" s="60" t="n">
        <x:f>H218*J218*T218</x:f>
        <x:v>23.31</x:v>
      </x:c>
      <x:c r="AA218" s="60" t="n">
        <x:f>P218+W218+X218-Y218-Z218-U218</x:f>
        <x:v>-9.794449999999983</x:v>
      </x:c>
      <x:c r="AB218" s="32" t="n">
        <x:f>IFERROR(AA218/(P218+W218+X218),0)</x:f>
        <x:v>-0.10137424411398627</x:v>
      </x:c>
      <x:c r="AC218" t="n">
        <x:f>IF(O218="High",0,IF(I218&gt;=1800,3,IF(I218&gt;=900,2,1))+IF(K218&gt;=0.9,2,IF(K218&gt;=0.75,1,0))+IF(J218&lt;=0.7,2,IF(J218&lt;=0.85,1,0))+IF(M218&gt;=8,1,0))</x:f>
        <x:v>0</x:v>
      </x:c>
      <x:c r="AD218" t="str">
        <x:f>IF(AND(O218&lt;&gt;"High",AC218&gt;=Assumptions!$B$10,AA218&gt;0),"Priority Growth",IF(AND(O218="Low",AA218&gt;0),"Maintain","Watch"))</x:f>
        <x:v>Watch</x:v>
      </x:c>
      <x:c r="AE218" s="60" t="n">
        <x:f>MAX(AA218,0)*N218</x:f>
        <x:v>0</x:v>
      </x:c>
      <x:c r="AF218" t="str">
        <x:f>IF(AND(AA218&gt;=Assumptions!$B$11,O218&lt;&gt;"High",OR(N218&gt;=Assumptions!$B$12,M218&lt;=6)),"High","Standard")</x:f>
        <x:v>Standard</x:v>
      </x:c>
    </x:row>
    <x:row r="219">
      <x:c r="A219" t="str">
        <x:f>'Raw_Data'!A219</x:f>
        <x:v>C00218</x:v>
      </x:c>
      <x:c r="B219" t="n">
        <x:f>'Raw_Data'!B219</x:f>
        <x:v>50</x:v>
      </x:c>
      <x:c r="C219" s="30" t="n">
        <x:f>'Raw_Data'!C219</x:f>
        <x:v>83825</x:v>
      </x:c>
      <x:c r="D219" t="n">
        <x:f>'Raw_Data'!D219</x:f>
        <x:v>731</x:v>
      </x:c>
      <x:c r="E219" t="n">
        <x:f>'Raw_Data'!E219</x:f>
        <x:v>60</x:v>
      </x:c>
      <x:c r="F219" t="str">
        <x:f>PROPER(TRIM('Raw_Data'!F219))</x:f>
        <x:v>Gold</x:v>
      </x:c>
      <x:c r="G219" t="str">
        <x:f>PROPER(TRIM('Raw_Data'!G219))</x:f>
        <x:v>Branch</x:v>
      </x:c>
      <x:c r="H219" s="60" t="n">
        <x:f>'Raw_Data'!H219</x:f>
        <x:v>14203</x:v>
      </x:c>
      <x:c r="I219" s="60" t="n">
        <x:f>'Raw_Data'!I219</x:f>
        <x:v>1251.82</x:v>
      </x:c>
      <x:c r="J219" s="32" t="n">
        <x:f>'Raw_Data'!J219</x:f>
        <x:v>0.33</x:v>
      </x:c>
      <x:c r="K219" s="32" t="n">
        <x:f>'Raw_Data'!K219</x:f>
        <x:v>0.651</x:v>
      </x:c>
      <x:c r="L219" t="n">
        <x:f>'Raw_Data'!L219</x:f>
        <x:v>0</x:v>
      </x:c>
      <x:c r="M219" t="n">
        <x:f>IF('Raw_Data'!M219="",Assumptions!$B$15,'Raw_Data'!M219)</x:f>
        <x:v>8</x:v>
      </x:c>
      <x:c r="N219" s="32" t="n">
        <x:f>'Raw_Data'!N219</x:f>
        <x:v>0.097</x:v>
      </x:c>
      <x:c r="O219" t="str">
        <x:f>IF(OR(D219&lt;620,L219&gt;=2,J219&gt;0.9),"High",IF(OR(D219&lt;700,L219=1,J219&gt;0.75),"Medium","Low"))</x:f>
        <x:v>Low</x:v>
      </x:c>
      <x:c r="P219" s="30" t="n">
        <x:f>XLOOKUP(F219,Assumptions!$A$4:$A$6,Assumptions!$B$4:$B$6)</x:f>
        <x:v>95</x:v>
      </x:c>
      <x:c r="Q219" s="32" t="n">
        <x:f>XLOOKUP(F219,Assumptions!$A$4:$A$6,Assumptions!$C$4:$C$6)</x:f>
        <x:v>0.219</x:v>
      </x:c>
      <x:c r="R219" s="32" t="n">
        <x:f>XLOOKUP(F219,Assumptions!$A$4:$A$6,Assumptions!$D$4:$D$6)</x:f>
        <x:v>0.016</x:v>
      </x:c>
      <x:c r="S219" s="32" t="n">
        <x:f>XLOOKUP(F219,Assumptions!$A$4:$A$6,Assumptions!$E$4:$E$6)</x:f>
        <x:v>0.01</x:v>
      </x:c>
      <x:c r="T219" s="32" t="n">
        <x:f>XLOOKUP(O219,Assumptions!$H$4:$H$6,Assumptions!$I$4:$I$6)</x:f>
        <x:v>0.0035</x:v>
      </x:c>
      <x:c r="U219" s="30" t="n">
        <x:f>XLOOKUP(F219,Assumptions!$A$4:$A$6,Assumptions!$F$4:$F$6)</x:f>
        <x:v>90</x:v>
      </x:c>
      <x:c r="V219" s="60" t="n">
        <x:f>I219*12</x:f>
        <x:v>15021.84</x:v>
      </x:c>
      <x:c r="W219" s="60" t="n">
        <x:f>H219*J219*(1-K219)*Q219</x:f>
        <x:v>358.23133269</x:v>
      </x:c>
      <x:c r="X219" s="60" t="n">
        <x:f>V219*R219</x:f>
        <x:v>240.34944000000002</x:v>
      </x:c>
      <x:c r="Y219" s="60" t="n">
        <x:f>V219*S219</x:f>
        <x:v>150.2184</x:v>
      </x:c>
      <x:c r="Z219" s="60" t="n">
        <x:f>H219*J219*T219</x:f>
        <x:v>16.404465</x:v>
      </x:c>
      <x:c r="AA219" s="60" t="n">
        <x:f>P219+W219+X219-Y219-Z219-U219</x:f>
        <x:v>436.95790769000007</x:v>
      </x:c>
      <x:c r="AB219" s="32" t="n">
        <x:f>IFERROR(AA219/(P219+W219+X219),0)</x:f>
        <x:v>0.63000291371298</x:v>
      </x:c>
      <x:c r="AC219" t="n">
        <x:f>IF(O219="High",0,IF(I219&gt;=1800,3,IF(I219&gt;=900,2,1))+IF(K219&gt;=0.9,2,IF(K219&gt;=0.75,1,0))+IF(J219&lt;=0.7,2,IF(J219&lt;=0.85,1,0))+IF(M219&gt;=8,1,0))</x:f>
        <x:v>5</x:v>
      </x:c>
      <x:c r="AD219" t="str">
        <x:f>IF(AND(O219&lt;&gt;"High",AC219&gt;=Assumptions!$B$10,AA219&gt;0),"Priority Growth",IF(AND(O219="Low",AA219&gt;0),"Maintain","Watch"))</x:f>
        <x:v>Maintain</x:v>
      </x:c>
      <x:c r="AE219" s="60" t="n">
        <x:f>MAX(AA219,0)*N219</x:f>
        <x:v>42.38491704593001</x:v>
      </x:c>
      <x:c r="AF219" t="str">
        <x:f>IF(AND(AA219&gt;=Assumptions!$B$11,O219&lt;&gt;"High",OR(N219&gt;=Assumptions!$B$12,M219&lt;=6)),"High","Standard")</x:f>
        <x:v>Standard</x:v>
      </x:c>
    </x:row>
    <x:row r="220">
      <x:c r="A220" t="str">
        <x:f>'Raw_Data'!A220</x:f>
        <x:v>C00219</x:v>
      </x:c>
      <x:c r="B220" t="n">
        <x:f>'Raw_Data'!B220</x:f>
        <x:v>47</x:v>
      </x:c>
      <x:c r="C220" s="30" t="n">
        <x:f>'Raw_Data'!C220</x:f>
        <x:v>43967</x:v>
      </x:c>
      <x:c r="D220" t="n">
        <x:f>'Raw_Data'!D220</x:f>
        <x:v>682</x:v>
      </x:c>
      <x:c r="E220" t="n">
        <x:f>'Raw_Data'!E220</x:f>
        <x:v>114</x:v>
      </x:c>
      <x:c r="F220" t="str">
        <x:f>PROPER(TRIM('Raw_Data'!F220))</x:f>
        <x:v>Classic</x:v>
      </x:c>
      <x:c r="G220" t="str">
        <x:f>PROPER(TRIM('Raw_Data'!G220))</x:f>
        <x:v>Partner</x:v>
      </x:c>
      <x:c r="H220" s="60" t="n">
        <x:f>'Raw_Data'!H220</x:f>
        <x:v>5186</x:v>
      </x:c>
      <x:c r="I220" s="60" t="n">
        <x:f>'Raw_Data'!I220</x:f>
        <x:v>366.1</x:v>
      </x:c>
      <x:c r="J220" s="32" t="n">
        <x:f>'Raw_Data'!J220</x:f>
        <x:v>0.383</x:v>
      </x:c>
      <x:c r="K220" s="32" t="n">
        <x:f>'Raw_Data'!K220</x:f>
        <x:v>0.754</x:v>
      </x:c>
      <x:c r="L220" t="n">
        <x:f>'Raw_Data'!L220</x:f>
        <x:v>1</x:v>
      </x:c>
      <x:c r="M220" t="n">
        <x:f>IF('Raw_Data'!M220="",Assumptions!$B$15,'Raw_Data'!M220)</x:f>
        <x:v>7</x:v>
      </x:c>
      <x:c r="N220" s="32" t="n">
        <x:f>'Raw_Data'!N220</x:f>
        <x:v>0.146</x:v>
      </x:c>
      <x:c r="O220" t="str">
        <x:f>IF(OR(D220&lt;620,L220&gt;=2,J220&gt;0.9),"High",IF(OR(D220&lt;700,L220=1,J220&gt;0.75),"Medium","Low"))</x:f>
        <x:v>Medium</x:v>
      </x:c>
      <x:c r="P220" s="30" t="n">
        <x:f>XLOOKUP(F220,Assumptions!$A$4:$A$6,Assumptions!$B$4:$B$6)</x:f>
        <x:v>0</x:v>
      </x:c>
      <x:c r="Q220" s="32" t="n">
        <x:f>XLOOKUP(F220,Assumptions!$A$4:$A$6,Assumptions!$C$4:$C$6)</x:f>
        <x:v>0.229</x:v>
      </x:c>
      <x:c r="R220" s="32" t="n">
        <x:f>XLOOKUP(F220,Assumptions!$A$4:$A$6,Assumptions!$D$4:$D$6)</x:f>
        <x:v>0.015</x:v>
      </x:c>
      <x:c r="S220" s="32" t="n">
        <x:f>XLOOKUP(F220,Assumptions!$A$4:$A$6,Assumptions!$E$4:$E$6)</x:f>
        <x:v>0.0075</x:v>
      </x:c>
      <x:c r="T220" s="32" t="n">
        <x:f>XLOOKUP(O220,Assumptions!$H$4:$H$6,Assumptions!$I$4:$I$6)</x:f>
        <x:v>0.012</x:v>
      </x:c>
      <x:c r="U220" s="30" t="n">
        <x:f>XLOOKUP(F220,Assumptions!$A$4:$A$6,Assumptions!$F$4:$F$6)</x:f>
        <x:v>60</x:v>
      </x:c>
      <x:c r="V220" s="60" t="n">
        <x:f>I220*12</x:f>
        <x:v>4393.200000000001</x:v>
      </x:c>
      <x:c r="W220" s="60" t="n">
        <x:f>H220*J220*(1-K220)*Q220</x:f>
        <x:v>111.89273149200001</x:v>
      </x:c>
      <x:c r="X220" s="60" t="n">
        <x:f>V220*R220</x:f>
        <x:v>65.89800000000001</x:v>
      </x:c>
      <x:c r="Y220" s="60" t="n">
        <x:f>V220*S220</x:f>
        <x:v>32.949000000000005</x:v>
      </x:c>
      <x:c r="Z220" s="60" t="n">
        <x:f>H220*J220*T220</x:f>
        <x:v>23.834856000000002</x:v>
      </x:c>
      <x:c r="AA220" s="60" t="n">
        <x:f>P220+W220+X220-Y220-Z220-U220</x:f>
        <x:v>61.006875492000006</x:v>
      </x:c>
      <x:c r="AB220" s="32" t="n">
        <x:f>IFERROR(AA220/(P220+W220+X220),0)</x:f>
        <x:v>0.3431386719658393</x:v>
      </x:c>
      <x:c r="AC220" t="n">
        <x:f>IF(O220="High",0,IF(I220&gt;=1800,3,IF(I220&gt;=900,2,1))+IF(K220&gt;=0.9,2,IF(K220&gt;=0.75,1,0))+IF(J220&lt;=0.7,2,IF(J220&lt;=0.85,1,0))+IF(M220&gt;=8,1,0))</x:f>
        <x:v>4</x:v>
      </x:c>
      <x:c r="AD220" t="str">
        <x:f>IF(AND(O220&lt;&gt;"High",AC220&gt;=Assumptions!$B$10,AA220&gt;0),"Priority Growth",IF(AND(O220="Low",AA220&gt;0),"Maintain","Watch"))</x:f>
        <x:v>Watch</x:v>
      </x:c>
      <x:c r="AE220" s="60" t="n">
        <x:f>MAX(AA220,0)*N220</x:f>
        <x:v>8.907003821832001</x:v>
      </x:c>
      <x:c r="AF220" t="str">
        <x:f>IF(AND(AA220&gt;=Assumptions!$B$11,O220&lt;&gt;"High",OR(N220&gt;=Assumptions!$B$12,M220&lt;=6)),"High","Standard")</x:f>
        <x:v>Standard</x:v>
      </x:c>
    </x:row>
    <x:row r="221">
      <x:c r="A221" t="str">
        <x:f>'Raw_Data'!A221</x:f>
        <x:v>C00220</x:v>
      </x:c>
      <x:c r="B221" t="n">
        <x:f>'Raw_Data'!B221</x:f>
        <x:v>30</x:v>
      </x:c>
      <x:c r="C221" s="30" t="n">
        <x:f>'Raw_Data'!C221</x:f>
        <x:v>133326</x:v>
      </x:c>
      <x:c r="D221" t="n">
        <x:f>'Raw_Data'!D221</x:f>
        <x:v>633</x:v>
      </x:c>
      <x:c r="E221" t="n">
        <x:f>'Raw_Data'!E221</x:f>
        <x:v>114</x:v>
      </x:c>
      <x:c r="F221" t="str">
        <x:f>PROPER(TRIM('Raw_Data'!F221))</x:f>
        <x:v>Platinum</x:v>
      </x:c>
      <x:c r="G221" t="str">
        <x:f>PROPER(TRIM('Raw_Data'!G221))</x:f>
        <x:v>Digital</x:v>
      </x:c>
      <x:c r="H221" s="60" t="n">
        <x:f>'Raw_Data'!H221</x:f>
        <x:v>27618</x:v>
      </x:c>
      <x:c r="I221" s="60" t="n">
        <x:f>'Raw_Data'!I221</x:f>
        <x:v>3171.32</x:v>
      </x:c>
      <x:c r="J221" s="32" t="n">
        <x:f>'Raw_Data'!J221</x:f>
        <x:v>0.301</x:v>
      </x:c>
      <x:c r="K221" s="32" t="n">
        <x:f>'Raw_Data'!K221</x:f>
        <x:v>0.508</x:v>
      </x:c>
      <x:c r="L221" t="n">
        <x:f>'Raw_Data'!L221</x:f>
        <x:v>1</x:v>
      </x:c>
      <x:c r="M221" t="n">
        <x:f>IF('Raw_Data'!M221="",Assumptions!$B$15,'Raw_Data'!M221)</x:f>
        <x:v>7</x:v>
      </x:c>
      <x:c r="N221" s="32" t="n">
        <x:f>'Raw_Data'!N221</x:f>
        <x:v>0.119</x:v>
      </x:c>
      <x:c r="O221" t="str">
        <x:f>IF(OR(D221&lt;620,L221&gt;=2,J221&gt;0.9),"High",IF(OR(D221&lt;700,L221=1,J221&gt;0.75),"Medium","Low"))</x:f>
        <x:v>Medium</x:v>
      </x:c>
      <x:c r="P221" s="30" t="n">
        <x:f>XLOOKUP(F221,Assumptions!$A$4:$A$6,Assumptions!$B$4:$B$6)</x:f>
        <x:v>195</x:v>
      </x:c>
      <x:c r="Q221" s="32" t="n">
        <x:f>XLOOKUP(F221,Assumptions!$A$4:$A$6,Assumptions!$C$4:$C$6)</x:f>
        <x:v>0.199</x:v>
      </x:c>
      <x:c r="R221" s="32" t="n">
        <x:f>XLOOKUP(F221,Assumptions!$A$4:$A$6,Assumptions!$D$4:$D$6)</x:f>
        <x:v>0.017</x:v>
      </x:c>
      <x:c r="S221" s="32" t="n">
        <x:f>XLOOKUP(F221,Assumptions!$A$4:$A$6,Assumptions!$E$4:$E$6)</x:f>
        <x:v>0.013</x:v>
      </x:c>
      <x:c r="T221" s="32" t="n">
        <x:f>XLOOKUP(O221,Assumptions!$H$4:$H$6,Assumptions!$I$4:$I$6)</x:f>
        <x:v>0.012</x:v>
      </x:c>
      <x:c r="U221" s="30" t="n">
        <x:f>XLOOKUP(F221,Assumptions!$A$4:$A$6,Assumptions!$F$4:$F$6)</x:f>
        <x:v>140</x:v>
      </x:c>
      <x:c r="V221" s="60" t="n">
        <x:f>I221*12</x:f>
        <x:v>38055.840000000004</x:v>
      </x:c>
      <x:c r="W221" s="60" t="n">
        <x:f>H221*J221*(1-K221)*Q221</x:f>
        <x:v>813.910966344</x:v>
      </x:c>
      <x:c r="X221" s="60" t="n">
        <x:f>V221*R221</x:f>
        <x:v>646.9492800000002</x:v>
      </x:c>
      <x:c r="Y221" s="60" t="n">
        <x:f>V221*S221</x:f>
        <x:v>494.72592000000003</x:v>
      </x:c>
      <x:c r="Z221" s="60" t="n">
        <x:f>H221*J221*T221</x:f>
        <x:v>99.75621600000001</x:v>
      </x:c>
      <x:c r="AA221" s="60" t="n">
        <x:f>P221+W221+X221-Y221-Z221-U221</x:f>
        <x:v>921.3781103440001</x:v>
      </x:c>
      <x:c r="AB221" s="32" t="n">
        <x:f>IFERROR(AA221/(P221+W221+X221),0)</x:f>
        <x:v>0.5564347065993795</x:v>
      </x:c>
      <x:c r="AC221" t="n">
        <x:f>IF(O221="High",0,IF(I221&gt;=1800,3,IF(I221&gt;=900,2,1))+IF(K221&gt;=0.9,2,IF(K221&gt;=0.75,1,0))+IF(J221&lt;=0.7,2,IF(J221&lt;=0.85,1,0))+IF(M221&gt;=8,1,0))</x:f>
        <x:v>5</x:v>
      </x:c>
      <x:c r="AD221" t="str">
        <x:f>IF(AND(O221&lt;&gt;"High",AC221&gt;=Assumptions!$B$10,AA221&gt;0),"Priority Growth",IF(AND(O221="Low",AA221&gt;0),"Maintain","Watch"))</x:f>
        <x:v>Watch</x:v>
      </x:c>
      <x:c r="AE221" s="60" t="n">
        <x:f>MAX(AA221,0)*N221</x:f>
        <x:v>109.643995130936</x:v>
      </x:c>
      <x:c r="AF221" t="str">
        <x:f>IF(AND(AA221&gt;=Assumptions!$B$11,O221&lt;&gt;"High",OR(N221&gt;=Assumptions!$B$12,M221&lt;=6)),"High","Standard")</x:f>
        <x:v>Standard</x:v>
      </x:c>
    </x:row>
    <x:row r="222">
      <x:c r="A222" t="str">
        <x:f>'Raw_Data'!A222</x:f>
        <x:v>C00221</x:v>
      </x:c>
      <x:c r="B222" t="n">
        <x:f>'Raw_Data'!B222</x:f>
        <x:v>38</x:v>
      </x:c>
      <x:c r="C222" s="30" t="n">
        <x:f>'Raw_Data'!C222</x:f>
        <x:v>70098</x:v>
      </x:c>
      <x:c r="D222" t="n">
        <x:f>'Raw_Data'!D222</x:f>
        <x:v>684</x:v>
      </x:c>
      <x:c r="E222" t="n">
        <x:f>'Raw_Data'!E222</x:f>
        <x:v>22</x:v>
      </x:c>
      <x:c r="F222" t="str">
        <x:f>PROPER(TRIM('Raw_Data'!F222))</x:f>
        <x:v>Gold</x:v>
      </x:c>
      <x:c r="G222" t="str">
        <x:f>PROPER(TRIM('Raw_Data'!G222))</x:f>
        <x:v>Digital</x:v>
      </x:c>
      <x:c r="H222" s="60" t="n">
        <x:f>'Raw_Data'!H222</x:f>
        <x:v>10462</x:v>
      </x:c>
      <x:c r="I222" s="60" t="n">
        <x:f>'Raw_Data'!I222</x:f>
        <x:v>1101.7</x:v>
      </x:c>
      <x:c r="J222" s="32" t="n">
        <x:f>'Raw_Data'!J222</x:f>
        <x:v>0.671</x:v>
      </x:c>
      <x:c r="K222" s="32" t="n">
        <x:f>'Raw_Data'!K222</x:f>
        <x:v>0.725</x:v>
      </x:c>
      <x:c r="L222" t="n">
        <x:f>'Raw_Data'!L222</x:f>
        <x:v>0</x:v>
      </x:c>
      <x:c r="M222" t="n">
        <x:f>IF('Raw_Data'!M222="",Assumptions!$B$15,'Raw_Data'!M222)</x:f>
        <x:v>6</x:v>
      </x:c>
      <x:c r="N222" s="32" t="n">
        <x:f>'Raw_Data'!N222</x:f>
        <x:v>0.221</x:v>
      </x:c>
      <x:c r="O222" t="str">
        <x:f>IF(OR(D222&lt;620,L222&gt;=2,J222&gt;0.9),"High",IF(OR(D222&lt;700,L222=1,J222&gt;0.75),"Medium","Low"))</x:f>
        <x:v>Medium</x:v>
      </x:c>
      <x:c r="P222" s="30" t="n">
        <x:f>XLOOKUP(F222,Assumptions!$A$4:$A$6,Assumptions!$B$4:$B$6)</x:f>
        <x:v>95</x:v>
      </x:c>
      <x:c r="Q222" s="32" t="n">
        <x:f>XLOOKUP(F222,Assumptions!$A$4:$A$6,Assumptions!$C$4:$C$6)</x:f>
        <x:v>0.219</x:v>
      </x:c>
      <x:c r="R222" s="32" t="n">
        <x:f>XLOOKUP(F222,Assumptions!$A$4:$A$6,Assumptions!$D$4:$D$6)</x:f>
        <x:v>0.016</x:v>
      </x:c>
      <x:c r="S222" s="32" t="n">
        <x:f>XLOOKUP(F222,Assumptions!$A$4:$A$6,Assumptions!$E$4:$E$6)</x:f>
        <x:v>0.01</x:v>
      </x:c>
      <x:c r="T222" s="32" t="n">
        <x:f>XLOOKUP(O222,Assumptions!$H$4:$H$6,Assumptions!$I$4:$I$6)</x:f>
        <x:v>0.012</x:v>
      </x:c>
      <x:c r="U222" s="30" t="n">
        <x:f>XLOOKUP(F222,Assumptions!$A$4:$A$6,Assumptions!$F$4:$F$6)</x:f>
        <x:v>90</x:v>
      </x:c>
      <x:c r="V222" s="60" t="n">
        <x:f>I222*12</x:f>
        <x:v>13220.400000000001</x:v>
      </x:c>
      <x:c r="W222" s="60" t="n">
        <x:f>H222*J222*(1-K222)*Q222</x:f>
        <x:v>422.77962045000004</x:v>
      </x:c>
      <x:c r="X222" s="60" t="n">
        <x:f>V222*R222</x:f>
        <x:v>211.52640000000002</x:v>
      </x:c>
      <x:c r="Y222" s="60" t="n">
        <x:f>V222*S222</x:f>
        <x:v>132.204</x:v>
      </x:c>
      <x:c r="Z222" s="60" t="n">
        <x:f>H222*J222*T222</x:f>
        <x:v>84.240024</x:v>
      </x:c>
      <x:c r="AA222" s="60" t="n">
        <x:f>P222+W222+X222-Y222-Z222-U222</x:f>
        <x:v>422.8619964500001</x:v>
      </x:c>
      <x:c r="AB222" s="32" t="n">
        <x:f>IFERROR(AA222/(P222+W222+X222),0)</x:f>
        <x:v>0.5798142132284657</x:v>
      </x:c>
      <x:c r="AC222" t="n">
        <x:f>IF(O222="High",0,IF(I222&gt;=1800,3,IF(I222&gt;=900,2,1))+IF(K222&gt;=0.9,2,IF(K222&gt;=0.75,1,0))+IF(J222&lt;=0.7,2,IF(J222&lt;=0.85,1,0))+IF(M222&gt;=8,1,0))</x:f>
        <x:v>4</x:v>
      </x:c>
      <x:c r="AD222" t="str">
        <x:f>IF(AND(O222&lt;&gt;"High",AC222&gt;=Assumptions!$B$10,AA222&gt;0),"Priority Growth",IF(AND(O222="Low",AA222&gt;0),"Maintain","Watch"))</x:f>
        <x:v>Watch</x:v>
      </x:c>
      <x:c r="AE222" s="60" t="n">
        <x:f>MAX(AA222,0)*N222</x:f>
        <x:v>93.45250121545003</x:v>
      </x:c>
      <x:c r="AF222" t="str">
        <x:f>IF(AND(AA222&gt;=Assumptions!$B$11,O222&lt;&gt;"High",OR(N222&gt;=Assumptions!$B$12,M222&lt;=6)),"High","Standard")</x:f>
        <x:v>High</x:v>
      </x:c>
    </x:row>
    <x:row r="223">
      <x:c r="A223" t="str">
        <x:f>'Raw_Data'!A223</x:f>
        <x:v>C00222</x:v>
      </x:c>
      <x:c r="B223" t="n">
        <x:f>'Raw_Data'!B223</x:f>
        <x:v>42</x:v>
      </x:c>
      <x:c r="C223" s="30" t="n">
        <x:f>'Raw_Data'!C223</x:f>
        <x:v>70095</x:v>
      </x:c>
      <x:c r="D223" t="n">
        <x:f>'Raw_Data'!D223</x:f>
        <x:v>600</x:v>
      </x:c>
      <x:c r="E223" t="n">
        <x:f>'Raw_Data'!E223</x:f>
        <x:v>30</x:v>
      </x:c>
      <x:c r="F223" t="str">
        <x:f>PROPER(TRIM('Raw_Data'!F223))</x:f>
        <x:v>Classic</x:v>
      </x:c>
      <x:c r="G223" t="str">
        <x:f>PROPER(TRIM('Raw_Data'!G223))</x:f>
        <x:v>Direct Mail</x:v>
      </x:c>
      <x:c r="H223" s="60" t="n">
        <x:f>'Raw_Data'!H223</x:f>
        <x:v>3517</x:v>
      </x:c>
      <x:c r="I223" s="60" t="n">
        <x:f>'Raw_Data'!I223</x:f>
        <x:v>612.69</x:v>
      </x:c>
      <x:c r="J223" s="32" t="n">
        <x:f>'Raw_Data'!J223</x:f>
        <x:v>0.495</x:v>
      </x:c>
      <x:c r="K223" s="32" t="n">
        <x:f>'Raw_Data'!K223</x:f>
        <x:v>0.611</x:v>
      </x:c>
      <x:c r="L223" t="n">
        <x:f>'Raw_Data'!L223</x:f>
        <x:v>1</x:v>
      </x:c>
      <x:c r="M223" t="n">
        <x:f>IF('Raw_Data'!M223="",Assumptions!$B$15,'Raw_Data'!M223)</x:f>
        <x:v>7</x:v>
      </x:c>
      <x:c r="N223" s="32" t="n">
        <x:f>'Raw_Data'!N223</x:f>
        <x:v>0.112</x:v>
      </x:c>
      <x:c r="O223" t="str">
        <x:f>IF(OR(D223&lt;620,L223&gt;=2,J223&gt;0.9),"High",IF(OR(D223&lt;700,L223=1,J223&gt;0.75),"Medium","Low"))</x:f>
        <x:v>High</x:v>
      </x:c>
      <x:c r="P223" s="30" t="n">
        <x:f>XLOOKUP(F223,Assumptions!$A$4:$A$6,Assumptions!$B$4:$B$6)</x:f>
        <x:v>0</x:v>
      </x:c>
      <x:c r="Q223" s="32" t="n">
        <x:f>XLOOKUP(F223,Assumptions!$A$4:$A$6,Assumptions!$C$4:$C$6)</x:f>
        <x:v>0.229</x:v>
      </x:c>
      <x:c r="R223" s="32" t="n">
        <x:f>XLOOKUP(F223,Assumptions!$A$4:$A$6,Assumptions!$D$4:$D$6)</x:f>
        <x:v>0.015</x:v>
      </x:c>
      <x:c r="S223" s="32" t="n">
        <x:f>XLOOKUP(F223,Assumptions!$A$4:$A$6,Assumptions!$E$4:$E$6)</x:f>
        <x:v>0.0075</x:v>
      </x:c>
      <x:c r="T223" s="32" t="n">
        <x:f>XLOOKUP(O223,Assumptions!$H$4:$H$6,Assumptions!$I$4:$I$6)</x:f>
        <x:v>0.045</x:v>
      </x:c>
      <x:c r="U223" s="30" t="n">
        <x:f>XLOOKUP(F223,Assumptions!$A$4:$A$6,Assumptions!$F$4:$F$6)</x:f>
        <x:v>60</x:v>
      </x:c>
      <x:c r="V223" s="60" t="n">
        <x:f>I223*12</x:f>
        <x:v>7352.280000000001</x:v>
      </x:c>
      <x:c r="W223" s="60" t="n">
        <x:f>H223*J223*(1-K223)*Q223</x:f>
        <x:v>155.08244911500003</x:v>
      </x:c>
      <x:c r="X223" s="60" t="n">
        <x:f>V223*R223</x:f>
        <x:v>110.28420000000001</x:v>
      </x:c>
      <x:c r="Y223" s="60" t="n">
        <x:f>V223*S223</x:f>
        <x:v>55.142100000000006</x:v>
      </x:c>
      <x:c r="Z223" s="60" t="n">
        <x:f>H223*J223*T223</x:f>
        <x:v>78.34117499999999</x:v>
      </x:c>
      <x:c r="AA223" s="60" t="n">
        <x:f>P223+W223+X223-Y223-Z223-U223</x:f>
        <x:v>71.88337411500004</x:v>
      </x:c>
      <x:c r="AB223" s="32" t="n">
        <x:f>IFERROR(AA223/(P223+W223+X223),0)</x:f>
        <x:v>0.2708832264895822</x:v>
      </x:c>
      <x:c r="AC223" t="n">
        <x:f>IF(O223="High",0,IF(I223&gt;=1800,3,IF(I223&gt;=900,2,1))+IF(K223&gt;=0.9,2,IF(K223&gt;=0.75,1,0))+IF(J223&lt;=0.7,2,IF(J223&lt;=0.85,1,0))+IF(M223&gt;=8,1,0))</x:f>
        <x:v>0</x:v>
      </x:c>
      <x:c r="AD223" t="str">
        <x:f>IF(AND(O223&lt;&gt;"High",AC223&gt;=Assumptions!$B$10,AA223&gt;0),"Priority Growth",IF(AND(O223="Low",AA223&gt;0),"Maintain","Watch"))</x:f>
        <x:v>Watch</x:v>
      </x:c>
      <x:c r="AE223" s="60" t="n">
        <x:f>MAX(AA223,0)*N223</x:f>
        <x:v>8.050937900880005</x:v>
      </x:c>
      <x:c r="AF223" t="str">
        <x:f>IF(AND(AA223&gt;=Assumptions!$B$11,O223&lt;&gt;"High",OR(N223&gt;=Assumptions!$B$12,M223&lt;=6)),"High","Standard")</x:f>
        <x:v>Standard</x:v>
      </x:c>
    </x:row>
    <x:row r="224">
      <x:c r="A224" t="str">
        <x:f>'Raw_Data'!A224</x:f>
        <x:v>C00223</x:v>
      </x:c>
      <x:c r="B224" t="n">
        <x:f>'Raw_Data'!B224</x:f>
        <x:v>35</x:v>
      </x:c>
      <x:c r="C224" s="30" t="n">
        <x:f>'Raw_Data'!C224</x:f>
        <x:v>28239</x:v>
      </x:c>
      <x:c r="D224" t="n">
        <x:f>'Raw_Data'!D224</x:f>
        <x:v>711</x:v>
      </x:c>
      <x:c r="E224" t="n">
        <x:f>'Raw_Data'!E224</x:f>
        <x:v>28</x:v>
      </x:c>
      <x:c r="F224" t="str">
        <x:f>PROPER(TRIM('Raw_Data'!F224))</x:f>
        <x:v>Classic</x:v>
      </x:c>
      <x:c r="G224" t="str">
        <x:f>PROPER(TRIM('Raw_Data'!G224))</x:f>
        <x:v>Digital</x:v>
      </x:c>
      <x:c r="H224" s="60" t="n">
        <x:f>'Raw_Data'!H224</x:f>
        <x:v>3362</x:v>
      </x:c>
      <x:c r="I224" s="60" t="n">
        <x:f>'Raw_Data'!I224</x:f>
        <x:v>224.22</x:v>
      </x:c>
      <x:c r="J224" s="32" t="n">
        <x:f>'Raw_Data'!J224</x:f>
        <x:v>0.245</x:v>
      </x:c>
      <x:c r="K224" s="32" t="n">
        <x:f>'Raw_Data'!K224</x:f>
        <x:v>0.881</x:v>
      </x:c>
      <x:c r="L224" t="n">
        <x:f>'Raw_Data'!L224</x:f>
        <x:v>0</x:v>
      </x:c>
      <x:c r="M224" t="n">
        <x:f>IF('Raw_Data'!M224="",Assumptions!$B$15,'Raw_Data'!M224)</x:f>
        <x:v>8</x:v>
      </x:c>
      <x:c r="N224" s="32" t="n">
        <x:f>'Raw_Data'!N224</x:f>
        <x:v>0.025</x:v>
      </x:c>
      <x:c r="O224" t="str">
        <x:f>IF(OR(D224&lt;620,L224&gt;=2,J224&gt;0.9),"High",IF(OR(D224&lt;700,L224=1,J224&gt;0.75),"Medium","Low"))</x:f>
        <x:v>Low</x:v>
      </x:c>
      <x:c r="P224" s="30" t="n">
        <x:f>XLOOKUP(F224,Assumptions!$A$4:$A$6,Assumptions!$B$4:$B$6)</x:f>
        <x:v>0</x:v>
      </x:c>
      <x:c r="Q224" s="32" t="n">
        <x:f>XLOOKUP(F224,Assumptions!$A$4:$A$6,Assumptions!$C$4:$C$6)</x:f>
        <x:v>0.229</x:v>
      </x:c>
      <x:c r="R224" s="32" t="n">
        <x:f>XLOOKUP(F224,Assumptions!$A$4:$A$6,Assumptions!$D$4:$D$6)</x:f>
        <x:v>0.015</x:v>
      </x:c>
      <x:c r="S224" s="32" t="n">
        <x:f>XLOOKUP(F224,Assumptions!$A$4:$A$6,Assumptions!$E$4:$E$6)</x:f>
        <x:v>0.0075</x:v>
      </x:c>
      <x:c r="T224" s="32" t="n">
        <x:f>XLOOKUP(O224,Assumptions!$H$4:$H$6,Assumptions!$I$4:$I$6)</x:f>
        <x:v>0.0035</x:v>
      </x:c>
      <x:c r="U224" s="30" t="n">
        <x:f>XLOOKUP(F224,Assumptions!$A$4:$A$6,Assumptions!$F$4:$F$6)</x:f>
        <x:v>60</x:v>
      </x:c>
      <x:c r="V224" s="60" t="n">
        <x:f>I224*12</x:f>
        <x:v>2690.64</x:v>
      </x:c>
      <x:c r="W224" s="60" t="n">
        <x:f>H224*J224*(1-K224)*Q224</x:f>
        <x:v>22.44637619</x:v>
      </x:c>
      <x:c r="X224" s="60" t="n">
        <x:f>V224*R224</x:f>
        <x:v>40.35959999999999</x:v>
      </x:c>
      <x:c r="Y224" s="60" t="n">
        <x:f>V224*S224</x:f>
        <x:v>20.179799999999997</x:v>
      </x:c>
      <x:c r="Z224" s="60" t="n">
        <x:f>H224*J224*T224</x:f>
        <x:v>2.8829149999999997</x:v>
      </x:c>
      <x:c r="AA224" s="60" t="n">
        <x:f>P224+W224+X224-Y224-Z224-U224</x:f>
        <x:v>-20.25673881</x:v>
      </x:c>
      <x:c r="AB224" s="32" t="n">
        <x:f>IFERROR(AA224/(P224+W224+X224),0)</x:f>
        <x:v>-0.32252884261713444</x:v>
      </x:c>
      <x:c r="AC224" t="n">
        <x:f>IF(O224="High",0,IF(I224&gt;=1800,3,IF(I224&gt;=900,2,1))+IF(K224&gt;=0.9,2,IF(K224&gt;=0.75,1,0))+IF(J224&lt;=0.7,2,IF(J224&lt;=0.85,1,0))+IF(M224&gt;=8,1,0))</x:f>
        <x:v>5</x:v>
      </x:c>
      <x:c r="AD224" t="str">
        <x:f>IF(AND(O224&lt;&gt;"High",AC224&gt;=Assumptions!$B$10,AA224&gt;0),"Priority Growth",IF(AND(O224="Low",AA224&gt;0),"Maintain","Watch"))</x:f>
        <x:v>Watch</x:v>
      </x:c>
      <x:c r="AE224" s="60" t="n">
        <x:f>MAX(AA224,0)*N224</x:f>
        <x:v>0</x:v>
      </x:c>
      <x:c r="AF224" t="str">
        <x:f>IF(AND(AA224&gt;=Assumptions!$B$11,O224&lt;&gt;"High",OR(N224&gt;=Assumptions!$B$12,M224&lt;=6)),"High","Standard")</x:f>
        <x:v>Standard</x:v>
      </x:c>
    </x:row>
    <x:row r="225">
      <x:c r="A225" t="str">
        <x:f>'Raw_Data'!A225</x:f>
        <x:v>C00224</x:v>
      </x:c>
      <x:c r="B225" t="n">
        <x:f>'Raw_Data'!B225</x:f>
        <x:v>32</x:v>
      </x:c>
      <x:c r="C225" s="30" t="n">
        <x:f>'Raw_Data'!C225</x:f>
        <x:v>32574</x:v>
      </x:c>
      <x:c r="D225" t="n">
        <x:f>'Raw_Data'!D225</x:f>
        <x:v>654</x:v>
      </x:c>
      <x:c r="E225" t="n">
        <x:f>'Raw_Data'!E225</x:f>
        <x:v>48</x:v>
      </x:c>
      <x:c r="F225" t="str">
        <x:f>PROPER(TRIM('Raw_Data'!F225))</x:f>
        <x:v>Classic</x:v>
      </x:c>
      <x:c r="G225" t="str">
        <x:f>PROPER(TRIM('Raw_Data'!G225))</x:f>
        <x:v>Digital</x:v>
      </x:c>
      <x:c r="H225" s="60" t="n">
        <x:f>'Raw_Data'!H225</x:f>
        <x:v>1000</x:v>
      </x:c>
      <x:c r="I225" s="60" t="n">
        <x:f>'Raw_Data'!I225</x:f>
        <x:v>150</x:v>
      </x:c>
      <x:c r="J225" s="32" t="n">
        <x:f>'Raw_Data'!J225</x:f>
        <x:v>0.334</x:v>
      </x:c>
      <x:c r="K225" s="32" t="n">
        <x:f>'Raw_Data'!K225</x:f>
        <x:v>0.704</x:v>
      </x:c>
      <x:c r="L225" t="n">
        <x:f>'Raw_Data'!L225</x:f>
        <x:v>0</x:v>
      </x:c>
      <x:c r="M225" t="n">
        <x:f>IF('Raw_Data'!M225="",Assumptions!$B$15,'Raw_Data'!M225)</x:f>
        <x:v>8</x:v>
      </x:c>
      <x:c r="N225" s="32" t="n">
        <x:f>'Raw_Data'!N225</x:f>
        <x:v>0.102</x:v>
      </x:c>
      <x:c r="O225" t="str">
        <x:f>IF(OR(D225&lt;620,L225&gt;=2,J225&gt;0.9),"High",IF(OR(D225&lt;700,L225=1,J225&gt;0.75),"Medium","Low"))</x:f>
        <x:v>Medium</x:v>
      </x:c>
      <x:c r="P225" s="30" t="n">
        <x:f>XLOOKUP(F225,Assumptions!$A$4:$A$6,Assumptions!$B$4:$B$6)</x:f>
        <x:v>0</x:v>
      </x:c>
      <x:c r="Q225" s="32" t="n">
        <x:f>XLOOKUP(F225,Assumptions!$A$4:$A$6,Assumptions!$C$4:$C$6)</x:f>
        <x:v>0.229</x:v>
      </x:c>
      <x:c r="R225" s="32" t="n">
        <x:f>XLOOKUP(F225,Assumptions!$A$4:$A$6,Assumptions!$D$4:$D$6)</x:f>
        <x:v>0.015</x:v>
      </x:c>
      <x:c r="S225" s="32" t="n">
        <x:f>XLOOKUP(F225,Assumptions!$A$4:$A$6,Assumptions!$E$4:$E$6)</x:f>
        <x:v>0.0075</x:v>
      </x:c>
      <x:c r="T225" s="32" t="n">
        <x:f>XLOOKUP(O225,Assumptions!$H$4:$H$6,Assumptions!$I$4:$I$6)</x:f>
        <x:v>0.012</x:v>
      </x:c>
      <x:c r="U225" s="30" t="n">
        <x:f>XLOOKUP(F225,Assumptions!$A$4:$A$6,Assumptions!$F$4:$F$6)</x:f>
        <x:v>60</x:v>
      </x:c>
      <x:c r="V225" s="60" t="n">
        <x:f>I225*12</x:f>
        <x:v>1800</x:v>
      </x:c>
      <x:c r="W225" s="60" t="n">
        <x:f>H225*J225*(1-K225)*Q225</x:f>
        <x:v>22.639856000000005</x:v>
      </x:c>
      <x:c r="X225" s="60" t="n">
        <x:f>V225*R225</x:f>
        <x:v>27</x:v>
      </x:c>
      <x:c r="Y225" s="60" t="n">
        <x:f>V225*S225</x:f>
        <x:v>13.5</x:v>
      </x:c>
      <x:c r="Z225" s="60" t="n">
        <x:f>H225*J225*T225</x:f>
        <x:v>4.008</x:v>
      </x:c>
      <x:c r="AA225" s="60" t="n">
        <x:f>P225+W225+X225-Y225-Z225-U225</x:f>
        <x:v>-27.868143999999994</x:v>
      </x:c>
      <x:c r="AB225" s="32" t="n">
        <x:f>IFERROR(AA225/(P225+W225+X225),0)</x:f>
        <x:v>-0.5614066245478228</x:v>
      </x:c>
      <x:c r="AC225" t="n">
        <x:f>IF(O225="High",0,IF(I225&gt;=1800,3,IF(I225&gt;=900,2,1))+IF(K225&gt;=0.9,2,IF(K225&gt;=0.75,1,0))+IF(J225&lt;=0.7,2,IF(J225&lt;=0.85,1,0))+IF(M225&gt;=8,1,0))</x:f>
        <x:v>4</x:v>
      </x:c>
      <x:c r="AD225" t="str">
        <x:f>IF(AND(O225&lt;&gt;"High",AC225&gt;=Assumptions!$B$10,AA225&gt;0),"Priority Growth",IF(AND(O225="Low",AA225&gt;0),"Maintain","Watch"))</x:f>
        <x:v>Watch</x:v>
      </x:c>
      <x:c r="AE225" s="60" t="n">
        <x:f>MAX(AA225,0)*N225</x:f>
        <x:v>0</x:v>
      </x:c>
      <x:c r="AF225" t="str">
        <x:f>IF(AND(AA225&gt;=Assumptions!$B$11,O225&lt;&gt;"High",OR(N225&gt;=Assumptions!$B$12,M225&lt;=6)),"High","Standard")</x:f>
        <x:v>Standard</x:v>
      </x:c>
    </x:row>
    <x:row r="226">
      <x:c r="A226" t="str">
        <x:f>'Raw_Data'!A226</x:f>
        <x:v>C00225</x:v>
      </x:c>
      <x:c r="B226" t="n">
        <x:f>'Raw_Data'!B226</x:f>
        <x:v>35</x:v>
      </x:c>
      <x:c r="C226" s="30" t="n">
        <x:f>'Raw_Data'!C226</x:f>
        <x:v>69371</x:v>
      </x:c>
      <x:c r="D226" t="n">
        <x:f>'Raw_Data'!D226</x:f>
        <x:v>602</x:v>
      </x:c>
      <x:c r="E226" t="n">
        <x:f>'Raw_Data'!E226</x:f>
        <x:v>43</x:v>
      </x:c>
      <x:c r="F226" t="str">
        <x:f>PROPER(TRIM('Raw_Data'!F226))</x:f>
        <x:v>Classic</x:v>
      </x:c>
      <x:c r="G226" t="str">
        <x:f>PROPER(TRIM('Raw_Data'!G226))</x:f>
        <x:v>Branch</x:v>
      </x:c>
      <x:c r="H226" s="60" t="n">
        <x:f>'Raw_Data'!H226</x:f>
        <x:v>4145</x:v>
      </x:c>
      <x:c r="I226" s="60" t="n">
        <x:f>'Raw_Data'!I226</x:f>
        <x:v>346.29</x:v>
      </x:c>
      <x:c r="J226" s="32" t="n">
        <x:f>'Raw_Data'!J226</x:f>
        <x:v>0.349</x:v>
      </x:c>
      <x:c r="K226" s="32" t="n">
        <x:f>'Raw_Data'!K226</x:f>
        <x:v>0.543</x:v>
      </x:c>
      <x:c r="L226" t="n">
        <x:f>'Raw_Data'!L226</x:f>
        <x:v>0</x:v>
      </x:c>
      <x:c r="M226" t="n">
        <x:f>IF('Raw_Data'!M226="",Assumptions!$B$15,'Raw_Data'!M226)</x:f>
        <x:v>5</x:v>
      </x:c>
      <x:c r="N226" s="32" t="n">
        <x:f>'Raw_Data'!N226</x:f>
        <x:v>0.193</x:v>
      </x:c>
      <x:c r="O226" t="str">
        <x:f>IF(OR(D226&lt;620,L226&gt;=2,J226&gt;0.9),"High",IF(OR(D226&lt;700,L226=1,J226&gt;0.75),"Medium","Low"))</x:f>
        <x:v>High</x:v>
      </x:c>
      <x:c r="P226" s="30" t="n">
        <x:f>XLOOKUP(F226,Assumptions!$A$4:$A$6,Assumptions!$B$4:$B$6)</x:f>
        <x:v>0</x:v>
      </x:c>
      <x:c r="Q226" s="32" t="n">
        <x:f>XLOOKUP(F226,Assumptions!$A$4:$A$6,Assumptions!$C$4:$C$6)</x:f>
        <x:v>0.229</x:v>
      </x:c>
      <x:c r="R226" s="32" t="n">
        <x:f>XLOOKUP(F226,Assumptions!$A$4:$A$6,Assumptions!$D$4:$D$6)</x:f>
        <x:v>0.015</x:v>
      </x:c>
      <x:c r="S226" s="32" t="n">
        <x:f>XLOOKUP(F226,Assumptions!$A$4:$A$6,Assumptions!$E$4:$E$6)</x:f>
        <x:v>0.0075</x:v>
      </x:c>
      <x:c r="T226" s="32" t="n">
        <x:f>XLOOKUP(O226,Assumptions!$H$4:$H$6,Assumptions!$I$4:$I$6)</x:f>
        <x:v>0.045</x:v>
      </x:c>
      <x:c r="U226" s="30" t="n">
        <x:f>XLOOKUP(F226,Assumptions!$A$4:$A$6,Assumptions!$F$4:$F$6)</x:f>
        <x:v>60</x:v>
      </x:c>
      <x:c r="V226" s="60" t="n">
        <x:f>I226*12</x:f>
        <x:v>4155.4800000000005</x:v>
      </x:c>
      <x:c r="W226" s="60" t="n">
        <x:f>H226*J226*(1-K226)*Q226</x:f>
        <x:v>151.39155306499998</x:v>
      </x:c>
      <x:c r="X226" s="60" t="n">
        <x:f>V226*R226</x:f>
        <x:v>62.33220000000001</x:v>
      </x:c>
      <x:c r="Y226" s="60" t="n">
        <x:f>V226*S226</x:f>
        <x:v>31.166100000000004</x:v>
      </x:c>
      <x:c r="Z226" s="60" t="n">
        <x:f>H226*J226*T226</x:f>
        <x:v>65.097225</x:v>
      </x:c>
      <x:c r="AA226" s="60" t="n">
        <x:f>P226+W226+X226-Y226-Z226-U226</x:f>
        <x:v>57.46042806499999</x:v>
      </x:c>
      <x:c r="AB226" s="32" t="n">
        <x:f>IFERROR(AA226/(P226+W226+X226),0)</x:f>
        <x:v>0.2688537293630835</x:v>
      </x:c>
      <x:c r="AC226" t="n">
        <x:f>IF(O226="High",0,IF(I226&gt;=1800,3,IF(I226&gt;=900,2,1))+IF(K226&gt;=0.9,2,IF(K226&gt;=0.75,1,0))+IF(J226&lt;=0.7,2,IF(J226&lt;=0.85,1,0))+IF(M226&gt;=8,1,0))</x:f>
        <x:v>0</x:v>
      </x:c>
      <x:c r="AD226" t="str">
        <x:f>IF(AND(O226&lt;&gt;"High",AC226&gt;=Assumptions!$B$10,AA226&gt;0),"Priority Growth",IF(AND(O226="Low",AA226&gt;0),"Maintain","Watch"))</x:f>
        <x:v>Watch</x:v>
      </x:c>
      <x:c r="AE226" s="60" t="n">
        <x:f>MAX(AA226,0)*N226</x:f>
        <x:v>11.089862616544998</x:v>
      </x:c>
      <x:c r="AF226" t="str">
        <x:f>IF(AND(AA226&gt;=Assumptions!$B$11,O226&lt;&gt;"High",OR(N226&gt;=Assumptions!$B$12,M226&lt;=6)),"High","Standard")</x:f>
        <x:v>Standard</x:v>
      </x:c>
    </x:row>
    <x:row r="227">
      <x:c r="A227" t="str">
        <x:f>'Raw_Data'!A227</x:f>
        <x:v>C00226</x:v>
      </x:c>
      <x:c r="B227" t="n">
        <x:f>'Raw_Data'!B227</x:f>
        <x:v>39</x:v>
      </x:c>
      <x:c r="C227" s="30" t="n">
        <x:f>'Raw_Data'!C227</x:f>
        <x:v>130370</x:v>
      </x:c>
      <x:c r="D227" t="n">
        <x:f>'Raw_Data'!D227</x:f>
        <x:v>635</x:v>
      </x:c>
      <x:c r="E227" t="n">
        <x:f>'Raw_Data'!E227</x:f>
        <x:v>54</x:v>
      </x:c>
      <x:c r="F227" t="str">
        <x:f>PROPER(TRIM('Raw_Data'!F227))</x:f>
        <x:v>Platinum</x:v>
      </x:c>
      <x:c r="G227" t="str">
        <x:f>PROPER(TRIM('Raw_Data'!G227))</x:f>
        <x:v>Partner</x:v>
      </x:c>
      <x:c r="H227" s="60" t="n">
        <x:f>'Raw_Data'!H227</x:f>
        <x:v>28328</x:v>
      </x:c>
      <x:c r="I227" s="60" t="n">
        <x:f>'Raw_Data'!I227</x:f>
        <x:v>2877.57</x:v>
      </x:c>
      <x:c r="J227" s="32" t="n">
        <x:f>'Raw_Data'!J227</x:f>
        <x:v>0.446</x:v>
      </x:c>
      <x:c r="K227" s="32" t="n">
        <x:f>'Raw_Data'!K227</x:f>
        <x:v>0.793</x:v>
      </x:c>
      <x:c r="L227" t="n">
        <x:f>'Raw_Data'!L227</x:f>
        <x:v>0</x:v>
      </x:c>
      <x:c r="M227" t="n">
        <x:f>IF('Raw_Data'!M227="",Assumptions!$B$15,'Raw_Data'!M227)</x:f>
        <x:v>6</x:v>
      </x:c>
      <x:c r="N227" s="32" t="n">
        <x:f>'Raw_Data'!N227</x:f>
        <x:v>0.147</x:v>
      </x:c>
      <x:c r="O227" t="str">
        <x:f>IF(OR(D227&lt;620,L227&gt;=2,J227&gt;0.9),"High",IF(OR(D227&lt;700,L227=1,J227&gt;0.75),"Medium","Low"))</x:f>
        <x:v>Medium</x:v>
      </x:c>
      <x:c r="P227" s="30" t="n">
        <x:f>XLOOKUP(F227,Assumptions!$A$4:$A$6,Assumptions!$B$4:$B$6)</x:f>
        <x:v>195</x:v>
      </x:c>
      <x:c r="Q227" s="32" t="n">
        <x:f>XLOOKUP(F227,Assumptions!$A$4:$A$6,Assumptions!$C$4:$C$6)</x:f>
        <x:v>0.199</x:v>
      </x:c>
      <x:c r="R227" s="32" t="n">
        <x:f>XLOOKUP(F227,Assumptions!$A$4:$A$6,Assumptions!$D$4:$D$6)</x:f>
        <x:v>0.017</x:v>
      </x:c>
      <x:c r="S227" s="32" t="n">
        <x:f>XLOOKUP(F227,Assumptions!$A$4:$A$6,Assumptions!$E$4:$E$6)</x:f>
        <x:v>0.013</x:v>
      </x:c>
      <x:c r="T227" s="32" t="n">
        <x:f>XLOOKUP(O227,Assumptions!$H$4:$H$6,Assumptions!$I$4:$I$6)</x:f>
        <x:v>0.012</x:v>
      </x:c>
      <x:c r="U227" s="30" t="n">
        <x:f>XLOOKUP(F227,Assumptions!$A$4:$A$6,Assumptions!$F$4:$F$6)</x:f>
        <x:v>140</x:v>
      </x:c>
      <x:c r="V227" s="60" t="n">
        <x:f>I227*12</x:f>
        <x:v>34530.840000000004</x:v>
      </x:c>
      <x:c r="W227" s="60" t="n">
        <x:f>H227*J227*(1-K227)*Q227</x:f>
        <x:v>520.444225584</x:v>
      </x:c>
      <x:c r="X227" s="60" t="n">
        <x:f>V227*R227</x:f>
        <x:v>587.0242800000001</x:v>
      </x:c>
      <x:c r="Y227" s="60" t="n">
        <x:f>V227*S227</x:f>
        <x:v>448.90092000000004</x:v>
      </x:c>
      <x:c r="Z227" s="60" t="n">
        <x:f>H227*J227*T227</x:f>
        <x:v>151.611456</x:v>
      </x:c>
      <x:c r="AA227" s="60" t="n">
        <x:f>P227+W227+X227-Y227-Z227-U227</x:f>
        <x:v>561.956129584</x:v>
      </x:c>
      <x:c r="AB227" s="32" t="n">
        <x:f>IFERROR(AA227/(P227+W227+X227),0)</x:f>
        <x:v>0.4314546779248458</x:v>
      </x:c>
      <x:c r="AC227" t="n">
        <x:f>IF(O227="High",0,IF(I227&gt;=1800,3,IF(I227&gt;=900,2,1))+IF(K227&gt;=0.9,2,IF(K227&gt;=0.75,1,0))+IF(J227&lt;=0.7,2,IF(J227&lt;=0.85,1,0))+IF(M227&gt;=8,1,0))</x:f>
        <x:v>6</x:v>
      </x:c>
      <x:c r="AD227" t="str">
        <x:f>IF(AND(O227&lt;&gt;"High",AC227&gt;=Assumptions!$B$10,AA227&gt;0),"Priority Growth",IF(AND(O227="Low",AA227&gt;0),"Maintain","Watch"))</x:f>
        <x:v>Priority Growth</x:v>
      </x:c>
      <x:c r="AE227" s="60" t="n">
        <x:f>MAX(AA227,0)*N227</x:f>
        <x:v>82.607551048848</x:v>
      </x:c>
      <x:c r="AF227" t="str">
        <x:f>IF(AND(AA227&gt;=Assumptions!$B$11,O227&lt;&gt;"High",OR(N227&gt;=Assumptions!$B$12,M227&lt;=6)),"High","Standard")</x:f>
        <x:v>High</x:v>
      </x:c>
    </x:row>
    <x:row r="228">
      <x:c r="A228" t="str">
        <x:f>'Raw_Data'!A228</x:f>
        <x:v>C00227</x:v>
      </x:c>
      <x:c r="B228" t="n">
        <x:f>'Raw_Data'!B228</x:f>
        <x:v>45</x:v>
      </x:c>
      <x:c r="C228" s="30" t="n">
        <x:f>'Raw_Data'!C228</x:f>
        <x:v>100880</x:v>
      </x:c>
      <x:c r="D228" t="n">
        <x:f>'Raw_Data'!D228</x:f>
        <x:v>679</x:v>
      </x:c>
      <x:c r="E228" t="n">
        <x:f>'Raw_Data'!E228</x:f>
        <x:v>44</x:v>
      </x:c>
      <x:c r="F228" t="str">
        <x:f>PROPER(TRIM('Raw_Data'!F228))</x:f>
        <x:v>Gold</x:v>
      </x:c>
      <x:c r="G228" t="str">
        <x:f>PROPER(TRIM('Raw_Data'!G228))</x:f>
        <x:v>Partner</x:v>
      </x:c>
      <x:c r="H228" s="60" t="n">
        <x:f>'Raw_Data'!H228</x:f>
        <x:v>17083</x:v>
      </x:c>
      <x:c r="I228" s="60" t="n">
        <x:f>'Raw_Data'!I228</x:f>
        <x:v>1952.92</x:v>
      </x:c>
      <x:c r="J228" s="32" t="n">
        <x:f>'Raw_Data'!J228</x:f>
        <x:v>0.302</x:v>
      </x:c>
      <x:c r="K228" s="32" t="n">
        <x:f>'Raw_Data'!K228</x:f>
        <x:v>0.649</x:v>
      </x:c>
      <x:c r="L228" t="n">
        <x:f>'Raw_Data'!L228</x:f>
        <x:v>0</x:v>
      </x:c>
      <x:c r="M228" t="n">
        <x:f>IF('Raw_Data'!M228="",Assumptions!$B$15,'Raw_Data'!M228)</x:f>
        <x:v>10</x:v>
      </x:c>
      <x:c r="N228" s="32" t="n">
        <x:f>'Raw_Data'!N228</x:f>
        <x:v>0.02</x:v>
      </x:c>
      <x:c r="O228" t="str">
        <x:f>IF(OR(D228&lt;620,L228&gt;=2,J228&gt;0.9),"High",IF(OR(D228&lt;700,L228=1,J228&gt;0.75),"Medium","Low"))</x:f>
        <x:v>Medium</x:v>
      </x:c>
      <x:c r="P228" s="30" t="n">
        <x:f>XLOOKUP(F228,Assumptions!$A$4:$A$6,Assumptions!$B$4:$B$6)</x:f>
        <x:v>95</x:v>
      </x:c>
      <x:c r="Q228" s="32" t="n">
        <x:f>XLOOKUP(F228,Assumptions!$A$4:$A$6,Assumptions!$C$4:$C$6)</x:f>
        <x:v>0.219</x:v>
      </x:c>
      <x:c r="R228" s="32" t="n">
        <x:f>XLOOKUP(F228,Assumptions!$A$4:$A$6,Assumptions!$D$4:$D$6)</x:f>
        <x:v>0.016</x:v>
      </x:c>
      <x:c r="S228" s="32" t="n">
        <x:f>XLOOKUP(F228,Assumptions!$A$4:$A$6,Assumptions!$E$4:$E$6)</x:f>
        <x:v>0.01</x:v>
      </x:c>
      <x:c r="T228" s="32" t="n">
        <x:f>XLOOKUP(O228,Assumptions!$H$4:$H$6,Assumptions!$I$4:$I$6)</x:f>
        <x:v>0.012</x:v>
      </x:c>
      <x:c r="U228" s="30" t="n">
        <x:f>XLOOKUP(F228,Assumptions!$A$4:$A$6,Assumptions!$F$4:$F$6)</x:f>
        <x:v>90</x:v>
      </x:c>
      <x:c r="V228" s="60" t="n">
        <x:f>I228*12</x:f>
        <x:v>23435.04</x:v>
      </x:c>
      <x:c r="W228" s="60" t="n">
        <x:f>H228*J228*(1-K228)*Q228</x:f>
        <x:v>396.57224435399996</x:v>
      </x:c>
      <x:c r="X228" s="60" t="n">
        <x:f>V228*R228</x:f>
        <x:v>374.96064</x:v>
      </x:c>
      <x:c r="Y228" s="60" t="n">
        <x:f>V228*S228</x:f>
        <x:v>234.3504</x:v>
      </x:c>
      <x:c r="Z228" s="60" t="n">
        <x:f>H228*J228*T228</x:f>
        <x:v>61.908792</x:v>
      </x:c>
      <x:c r="AA228" s="60" t="n">
        <x:f>P228+W228+X228-Y228-Z228-U228</x:f>
        <x:v>480.273692354</x:v>
      </x:c>
      <x:c r="AB228" s="32" t="n">
        <x:f>IFERROR(AA228/(P228+W228+X228),0)</x:f>
        <x:v>0.5542475086932723</x:v>
      </x:c>
      <x:c r="AC228" t="n">
        <x:f>IF(O228="High",0,IF(I228&gt;=1800,3,IF(I228&gt;=900,2,1))+IF(K228&gt;=0.9,2,IF(K228&gt;=0.75,1,0))+IF(J228&lt;=0.7,2,IF(J228&lt;=0.85,1,0))+IF(M228&gt;=8,1,0))</x:f>
        <x:v>6</x:v>
      </x:c>
      <x:c r="AD228" t="str">
        <x:f>IF(AND(O228&lt;&gt;"High",AC228&gt;=Assumptions!$B$10,AA228&gt;0),"Priority Growth",IF(AND(O228="Low",AA228&gt;0),"Maintain","Watch"))</x:f>
        <x:v>Priority Growth</x:v>
      </x:c>
      <x:c r="AE228" s="60" t="n">
        <x:f>MAX(AA228,0)*N228</x:f>
        <x:v>9.60547384708</x:v>
      </x:c>
      <x:c r="AF228" t="str">
        <x:f>IF(AND(AA228&gt;=Assumptions!$B$11,O228&lt;&gt;"High",OR(N228&gt;=Assumptions!$B$12,M228&lt;=6)),"High","Standard")</x:f>
        <x:v>Standard</x:v>
      </x:c>
    </x:row>
    <x:row r="229">
      <x:c r="A229" t="str">
        <x:f>'Raw_Data'!A229</x:f>
        <x:v>C00228</x:v>
      </x:c>
      <x:c r="B229" t="n">
        <x:f>'Raw_Data'!B229</x:f>
        <x:v>55</x:v>
      </x:c>
      <x:c r="C229" s="30" t="n">
        <x:f>'Raw_Data'!C229</x:f>
        <x:v>63095</x:v>
      </x:c>
      <x:c r="D229" t="n">
        <x:f>'Raw_Data'!D229</x:f>
        <x:v>835</x:v>
      </x:c>
      <x:c r="E229" t="n">
        <x:f>'Raw_Data'!E229</x:f>
        <x:v>37</x:v>
      </x:c>
      <x:c r="F229" t="str">
        <x:f>PROPER(TRIM('Raw_Data'!F229))</x:f>
        <x:v>Platinum</x:v>
      </x:c>
      <x:c r="G229" t="str">
        <x:f>PROPER(TRIM('Raw_Data'!G229))</x:f>
        <x:v>Digital</x:v>
      </x:c>
      <x:c r="H229" s="60" t="n">
        <x:f>'Raw_Data'!H229</x:f>
        <x:v>19363</x:v>
      </x:c>
      <x:c r="I229" s="60" t="n">
        <x:f>'Raw_Data'!I229</x:f>
        <x:v>2239.26</x:v>
      </x:c>
      <x:c r="J229" s="32" t="n">
        <x:f>'Raw_Data'!J229</x:f>
        <x:v>0.216</x:v>
      </x:c>
      <x:c r="K229" s="32" t="n">
        <x:f>'Raw_Data'!K229</x:f>
        <x:v>0.884</x:v>
      </x:c>
      <x:c r="L229" t="n">
        <x:f>'Raw_Data'!L229</x:f>
        <x:v>0</x:v>
      </x:c>
      <x:c r="M229" t="n">
        <x:f>IF('Raw_Data'!M229="",Assumptions!$B$15,'Raw_Data'!M229)</x:f>
        <x:v>8</x:v>
      </x:c>
      <x:c r="N229" s="32" t="n">
        <x:f>'Raw_Data'!N229</x:f>
        <x:v>0.091</x:v>
      </x:c>
      <x:c r="O229" t="str">
        <x:f>IF(OR(D229&lt;620,L229&gt;=2,J229&gt;0.9),"High",IF(OR(D229&lt;700,L229=1,J229&gt;0.75),"Medium","Low"))</x:f>
        <x:v>Low</x:v>
      </x:c>
      <x:c r="P229" s="30" t="n">
        <x:f>XLOOKUP(F229,Assumptions!$A$4:$A$6,Assumptions!$B$4:$B$6)</x:f>
        <x:v>195</x:v>
      </x:c>
      <x:c r="Q229" s="32" t="n">
        <x:f>XLOOKUP(F229,Assumptions!$A$4:$A$6,Assumptions!$C$4:$C$6)</x:f>
        <x:v>0.199</x:v>
      </x:c>
      <x:c r="R229" s="32" t="n">
        <x:f>XLOOKUP(F229,Assumptions!$A$4:$A$6,Assumptions!$D$4:$D$6)</x:f>
        <x:v>0.017</x:v>
      </x:c>
      <x:c r="S229" s="32" t="n">
        <x:f>XLOOKUP(F229,Assumptions!$A$4:$A$6,Assumptions!$E$4:$E$6)</x:f>
        <x:v>0.013</x:v>
      </x:c>
      <x:c r="T229" s="32" t="n">
        <x:f>XLOOKUP(O229,Assumptions!$H$4:$H$6,Assumptions!$I$4:$I$6)</x:f>
        <x:v>0.0035</x:v>
      </x:c>
      <x:c r="U229" s="30" t="n">
        <x:f>XLOOKUP(F229,Assumptions!$A$4:$A$6,Assumptions!$F$4:$F$6)</x:f>
        <x:v>140</x:v>
      </x:c>
      <x:c r="V229" s="60" t="n">
        <x:f>I229*12</x:f>
        <x:v>26871.120000000003</x:v>
      </x:c>
      <x:c r="W229" s="60" t="n">
        <x:f>H229*J229*(1-K229)*Q229</x:f>
        <x:v>96.54670627200001</x:v>
      </x:c>
      <x:c r="X229" s="60" t="n">
        <x:f>V229*R229</x:f>
        <x:v>456.8090400000001</x:v>
      </x:c>
      <x:c r="Y229" s="60" t="n">
        <x:f>V229*S229</x:f>
        <x:v>349.32456</x:v>
      </x:c>
      <x:c r="Z229" s="60" t="n">
        <x:f>H229*J229*T229</x:f>
        <x:v>14.638428000000001</x:v>
      </x:c>
      <x:c r="AA229" s="60" t="n">
        <x:f>P229+W229+X229-Y229-Z229-U229</x:f>
        <x:v>244.39275827200004</x:v>
      </x:c>
      <x:c r="AB229" s="32" t="n">
        <x:f>IFERROR(AA229/(P229+W229+X229),0)</x:f>
        <x:v>0.32657296945933006</x:v>
      </x:c>
      <x:c r="AC229" t="n">
        <x:f>IF(O229="High",0,IF(I229&gt;=1800,3,IF(I229&gt;=900,2,1))+IF(K229&gt;=0.9,2,IF(K229&gt;=0.75,1,0))+IF(J229&lt;=0.7,2,IF(J229&lt;=0.85,1,0))+IF(M229&gt;=8,1,0))</x:f>
        <x:v>7</x:v>
      </x:c>
      <x:c r="AD229" t="str">
        <x:f>IF(AND(O229&lt;&gt;"High",AC229&gt;=Assumptions!$B$10,AA229&gt;0),"Priority Growth",IF(AND(O229="Low",AA229&gt;0),"Maintain","Watch"))</x:f>
        <x:v>Priority Growth</x:v>
      </x:c>
      <x:c r="AE229" s="60" t="n">
        <x:f>MAX(AA229,0)*N229</x:f>
        <x:v>22.239741002752</x:v>
      </x:c>
      <x:c r="AF229" t="str">
        <x:f>IF(AND(AA229&gt;=Assumptions!$B$11,O229&lt;&gt;"High",OR(N229&gt;=Assumptions!$B$12,M229&lt;=6)),"High","Standard")</x:f>
        <x:v>Standard</x:v>
      </x:c>
    </x:row>
    <x:row r="230">
      <x:c r="A230" t="str">
        <x:f>'Raw_Data'!A230</x:f>
        <x:v>C00229</x:v>
      </x:c>
      <x:c r="B230" t="n">
        <x:f>'Raw_Data'!B230</x:f>
        <x:v>30</x:v>
      </x:c>
      <x:c r="C230" s="30" t="n">
        <x:f>'Raw_Data'!C230</x:f>
        <x:v>91426</x:v>
      </x:c>
      <x:c r="D230" t="n">
        <x:f>'Raw_Data'!D230</x:f>
        <x:v>730</x:v>
      </x:c>
      <x:c r="E230" t="n">
        <x:f>'Raw_Data'!E230</x:f>
        <x:v>22</x:v>
      </x:c>
      <x:c r="F230" t="str">
        <x:f>PROPER(TRIM('Raw_Data'!F230))</x:f>
        <x:v>Classic</x:v>
      </x:c>
      <x:c r="G230" t="str">
        <x:f>PROPER(TRIM('Raw_Data'!G230))</x:f>
        <x:v>Partner</x:v>
      </x:c>
      <x:c r="H230" s="60" t="n">
        <x:f>'Raw_Data'!H230</x:f>
        <x:v>13634</x:v>
      </x:c>
      <x:c r="I230" s="60" t="n">
        <x:f>'Raw_Data'!I230</x:f>
        <x:v>1478.37</x:v>
      </x:c>
      <x:c r="J230" s="32" t="n">
        <x:f>'Raw_Data'!J230</x:f>
        <x:v>0.367</x:v>
      </x:c>
      <x:c r="K230" s="32" t="n">
        <x:f>'Raw_Data'!K230</x:f>
        <x:v>1</x:v>
      </x:c>
      <x:c r="L230" t="n">
        <x:f>'Raw_Data'!L230</x:f>
        <x:v>0</x:v>
      </x:c>
      <x:c r="M230" t="n">
        <x:f>IF('Raw_Data'!M230="",Assumptions!$B$15,'Raw_Data'!M230)</x:f>
        <x:v>7</x:v>
      </x:c>
      <x:c r="N230" s="32" t="n">
        <x:f>'Raw_Data'!N230</x:f>
        <x:v>0.091</x:v>
      </x:c>
      <x:c r="O230" t="str">
        <x:f>IF(OR(D230&lt;620,L230&gt;=2,J230&gt;0.9),"High",IF(OR(D230&lt;700,L230=1,J230&gt;0.75),"Medium","Low"))</x:f>
        <x:v>Low</x:v>
      </x:c>
      <x:c r="P230" s="30" t="n">
        <x:f>XLOOKUP(F230,Assumptions!$A$4:$A$6,Assumptions!$B$4:$B$6)</x:f>
        <x:v>0</x:v>
      </x:c>
      <x:c r="Q230" s="32" t="n">
        <x:f>XLOOKUP(F230,Assumptions!$A$4:$A$6,Assumptions!$C$4:$C$6)</x:f>
        <x:v>0.229</x:v>
      </x:c>
      <x:c r="R230" s="32" t="n">
        <x:f>XLOOKUP(F230,Assumptions!$A$4:$A$6,Assumptions!$D$4:$D$6)</x:f>
        <x:v>0.015</x:v>
      </x:c>
      <x:c r="S230" s="32" t="n">
        <x:f>XLOOKUP(F230,Assumptions!$A$4:$A$6,Assumptions!$E$4:$E$6)</x:f>
        <x:v>0.0075</x:v>
      </x:c>
      <x:c r="T230" s="32" t="n">
        <x:f>XLOOKUP(O230,Assumptions!$H$4:$H$6,Assumptions!$I$4:$I$6)</x:f>
        <x:v>0.0035</x:v>
      </x:c>
      <x:c r="U230" s="30" t="n">
        <x:f>XLOOKUP(F230,Assumptions!$A$4:$A$6,Assumptions!$F$4:$F$6)</x:f>
        <x:v>60</x:v>
      </x:c>
      <x:c r="V230" s="60" t="n">
        <x:f>I230*12</x:f>
        <x:v>17740.44</x:v>
      </x:c>
      <x:c r="W230" s="60" t="n">
        <x:f>H230*J230*(1-K230)*Q230</x:f>
        <x:v>0</x:v>
      </x:c>
      <x:c r="X230" s="60" t="n">
        <x:f>V230*R230</x:f>
        <x:v>266.10659999999996</x:v>
      </x:c>
      <x:c r="Y230" s="60" t="n">
        <x:f>V230*S230</x:f>
        <x:v>133.05329999999998</x:v>
      </x:c>
      <x:c r="Z230" s="60" t="n">
        <x:f>H230*J230*T230</x:f>
        <x:v>17.512873</x:v>
      </x:c>
      <x:c r="AA230" s="60" t="n">
        <x:f>P230+W230+X230-Y230-Z230-U230</x:f>
        <x:v>55.54042699999998</x:v>
      </x:c>
      <x:c r="AB230" s="32" t="n">
        <x:f>IFERROR(AA230/(P230+W230+X230),0)</x:f>
        <x:v>0.20871495483388983</x:v>
      </x:c>
      <x:c r="AC230" t="n">
        <x:f>IF(O230="High",0,IF(I230&gt;=1800,3,IF(I230&gt;=900,2,1))+IF(K230&gt;=0.9,2,IF(K230&gt;=0.75,1,0))+IF(J230&lt;=0.7,2,IF(J230&lt;=0.85,1,0))+IF(M230&gt;=8,1,0))</x:f>
        <x:v>6</x:v>
      </x:c>
      <x:c r="AD230" t="str">
        <x:f>IF(AND(O230&lt;&gt;"High",AC230&gt;=Assumptions!$B$10,AA230&gt;0),"Priority Growth",IF(AND(O230="Low",AA230&gt;0),"Maintain","Watch"))</x:f>
        <x:v>Priority Growth</x:v>
      </x:c>
      <x:c r="AE230" s="60" t="n">
        <x:f>MAX(AA230,0)*N230</x:f>
        <x:v>5.054178856999998</x:v>
      </x:c>
      <x:c r="AF230" t="str">
        <x:f>IF(AND(AA230&gt;=Assumptions!$B$11,O230&lt;&gt;"High",OR(N230&gt;=Assumptions!$B$12,M230&lt;=6)),"High","Standard")</x:f>
        <x:v>Standard</x:v>
      </x:c>
    </x:row>
    <x:row r="231">
      <x:c r="A231" t="str">
        <x:f>'Raw_Data'!A231</x:f>
        <x:v>C00230</x:v>
      </x:c>
      <x:c r="B231" t="n">
        <x:f>'Raw_Data'!B231</x:f>
        <x:v>31</x:v>
      </x:c>
      <x:c r="C231" s="30" t="n">
        <x:f>'Raw_Data'!C231</x:f>
        <x:v>67137</x:v>
      </x:c>
      <x:c r="D231" t="n">
        <x:f>'Raw_Data'!D231</x:f>
        <x:v>609</x:v>
      </x:c>
      <x:c r="E231" t="n">
        <x:f>'Raw_Data'!E231</x:f>
        <x:v>41</x:v>
      </x:c>
      <x:c r="F231" t="str">
        <x:f>PROPER(TRIM('Raw_Data'!F231))</x:f>
        <x:v>Classic</x:v>
      </x:c>
      <x:c r="G231" t="str">
        <x:f>PROPER(TRIM('Raw_Data'!G231))</x:f>
        <x:v>Digital</x:v>
      </x:c>
      <x:c r="H231" s="60" t="n">
        <x:f>'Raw_Data'!H231</x:f>
        <x:v>3801</x:v>
      </x:c>
      <x:c r="I231" s="60" t="n">
        <x:f>'Raw_Data'!I231</x:f>
        <x:v>740.77</x:v>
      </x:c>
      <x:c r="J231" s="32" t="n">
        <x:f>'Raw_Data'!J231</x:f>
        <x:v>0.585</x:v>
      </x:c>
      <x:c r="K231" s="32" t="n">
        <x:f>'Raw_Data'!K231</x:f>
        <x:v>0.576</x:v>
      </x:c>
      <x:c r="L231" t="n">
        <x:f>'Raw_Data'!L231</x:f>
        <x:v>0</x:v>
      </x:c>
      <x:c r="M231" t="n">
        <x:f>IF('Raw_Data'!M231="",Assumptions!$B$15,'Raw_Data'!M231)</x:f>
        <x:v>9</x:v>
      </x:c>
      <x:c r="N231" s="32" t="n">
        <x:f>'Raw_Data'!N231</x:f>
        <x:v>0.02</x:v>
      </x:c>
      <x:c r="O231" t="str">
        <x:f>IF(OR(D231&lt;620,L231&gt;=2,J231&gt;0.9),"High",IF(OR(D231&lt;700,L231=1,J231&gt;0.75),"Medium","Low"))</x:f>
        <x:v>High</x:v>
      </x:c>
      <x:c r="P231" s="30" t="n">
        <x:f>XLOOKUP(F231,Assumptions!$A$4:$A$6,Assumptions!$B$4:$B$6)</x:f>
        <x:v>0</x:v>
      </x:c>
      <x:c r="Q231" s="32" t="n">
        <x:f>XLOOKUP(F231,Assumptions!$A$4:$A$6,Assumptions!$C$4:$C$6)</x:f>
        <x:v>0.229</x:v>
      </x:c>
      <x:c r="R231" s="32" t="n">
        <x:f>XLOOKUP(F231,Assumptions!$A$4:$A$6,Assumptions!$D$4:$D$6)</x:f>
        <x:v>0.015</x:v>
      </x:c>
      <x:c r="S231" s="32" t="n">
        <x:f>XLOOKUP(F231,Assumptions!$A$4:$A$6,Assumptions!$E$4:$E$6)</x:f>
        <x:v>0.0075</x:v>
      </x:c>
      <x:c r="T231" s="32" t="n">
        <x:f>XLOOKUP(O231,Assumptions!$H$4:$H$6,Assumptions!$I$4:$I$6)</x:f>
        <x:v>0.045</x:v>
      </x:c>
      <x:c r="U231" s="30" t="n">
        <x:f>XLOOKUP(F231,Assumptions!$A$4:$A$6,Assumptions!$F$4:$F$6)</x:f>
        <x:v>60</x:v>
      </x:c>
      <x:c r="V231" s="60" t="n">
        <x:f>I231*12</x:f>
        <x:v>8889.24</x:v>
      </x:c>
      <x:c r="W231" s="60" t="n">
        <x:f>H231*J231*(1-K231)*Q231</x:f>
        <x:v>215.90120916000004</x:v>
      </x:c>
      <x:c r="X231" s="60" t="n">
        <x:f>V231*R231</x:f>
        <x:v>133.33859999999999</x:v>
      </x:c>
      <x:c r="Y231" s="60" t="n">
        <x:f>V231*S231</x:f>
        <x:v>66.66929999999999</x:v>
      </x:c>
      <x:c r="Z231" s="60" t="n">
        <x:f>H231*J231*T231</x:f>
        <x:v>100.061325</x:v>
      </x:c>
      <x:c r="AA231" s="60" t="n">
        <x:f>P231+W231+X231-Y231-Z231-U231</x:f>
        <x:v>122.50918416000002</x:v>
      </x:c>
      <x:c r="AB231" s="32" t="n">
        <x:f>IFERROR(AA231/(P231+W231+X231),0)</x:f>
        <x:v>0.35078814312338</x:v>
      </x:c>
      <x:c r="AC231" t="n">
        <x:f>IF(O231="High",0,IF(I231&gt;=1800,3,IF(I231&gt;=900,2,1))+IF(K231&gt;=0.9,2,IF(K231&gt;=0.75,1,0))+IF(J231&lt;=0.7,2,IF(J231&lt;=0.85,1,0))+IF(M231&gt;=8,1,0))</x:f>
        <x:v>0</x:v>
      </x:c>
      <x:c r="AD231" t="str">
        <x:f>IF(AND(O231&lt;&gt;"High",AC231&gt;=Assumptions!$B$10,AA231&gt;0),"Priority Growth",IF(AND(O231="Low",AA231&gt;0),"Maintain","Watch"))</x:f>
        <x:v>Watch</x:v>
      </x:c>
      <x:c r="AE231" s="60" t="n">
        <x:f>MAX(AA231,0)*N231</x:f>
        <x:v>2.4501836832000006</x:v>
      </x:c>
      <x:c r="AF231" t="str">
        <x:f>IF(AND(AA231&gt;=Assumptions!$B$11,O231&lt;&gt;"High",OR(N231&gt;=Assumptions!$B$12,M231&lt;=6)),"High","Standard")</x:f>
        <x:v>Standard</x:v>
      </x:c>
    </x:row>
    <x:row r="232">
      <x:c r="A232" t="str">
        <x:f>'Raw_Data'!A232</x:f>
        <x:v>C00231</x:v>
      </x:c>
      <x:c r="B232" t="n">
        <x:f>'Raw_Data'!B232</x:f>
        <x:v>39</x:v>
      </x:c>
      <x:c r="C232" s="30" t="n">
        <x:f>'Raw_Data'!C232</x:f>
        <x:v>69916</x:v>
      </x:c>
      <x:c r="D232" t="n">
        <x:f>'Raw_Data'!D232</x:f>
        <x:v>651</x:v>
      </x:c>
      <x:c r="E232" t="n">
        <x:f>'Raw_Data'!E232</x:f>
        <x:v>43</x:v>
      </x:c>
      <x:c r="F232" t="str">
        <x:f>PROPER(TRIM('Raw_Data'!F232))</x:f>
        <x:v>Classic</x:v>
      </x:c>
      <x:c r="G232" t="str">
        <x:f>PROPER(TRIM('Raw_Data'!G232))</x:f>
        <x:v>Branch</x:v>
      </x:c>
      <x:c r="H232" s="60" t="n">
        <x:f>'Raw_Data'!H232</x:f>
        <x:v>3479</x:v>
      </x:c>
      <x:c r="I232" s="60" t="n">
        <x:f>'Raw_Data'!I232</x:f>
        <x:v>283.48</x:v>
      </x:c>
      <x:c r="J232" s="32" t="n">
        <x:f>'Raw_Data'!J232</x:f>
        <x:v>0.42</x:v>
      </x:c>
      <x:c r="K232" s="32" t="n">
        <x:f>'Raw_Data'!K232</x:f>
        <x:v>0.615</x:v>
      </x:c>
      <x:c r="L232" t="n">
        <x:f>'Raw_Data'!L232</x:f>
        <x:v>0</x:v>
      </x:c>
      <x:c r="M232" t="n">
        <x:f>IF('Raw_Data'!M232="",Assumptions!$B$15,'Raw_Data'!M232)</x:f>
        <x:v>7</x:v>
      </x:c>
      <x:c r="N232" s="32" t="n">
        <x:f>'Raw_Data'!N232</x:f>
        <x:v>0.105</x:v>
      </x:c>
      <x:c r="O232" t="str">
        <x:f>IF(OR(D232&lt;620,L232&gt;=2,J232&gt;0.9),"High",IF(OR(D232&lt;700,L232=1,J232&gt;0.75),"Medium","Low"))</x:f>
        <x:v>Medium</x:v>
      </x:c>
      <x:c r="P232" s="30" t="n">
        <x:f>XLOOKUP(F232,Assumptions!$A$4:$A$6,Assumptions!$B$4:$B$6)</x:f>
        <x:v>0</x:v>
      </x:c>
      <x:c r="Q232" s="32" t="n">
        <x:f>XLOOKUP(F232,Assumptions!$A$4:$A$6,Assumptions!$C$4:$C$6)</x:f>
        <x:v>0.229</x:v>
      </x:c>
      <x:c r="R232" s="32" t="n">
        <x:f>XLOOKUP(F232,Assumptions!$A$4:$A$6,Assumptions!$D$4:$D$6)</x:f>
        <x:v>0.015</x:v>
      </x:c>
      <x:c r="S232" s="32" t="n">
        <x:f>XLOOKUP(F232,Assumptions!$A$4:$A$6,Assumptions!$E$4:$E$6)</x:f>
        <x:v>0.0075</x:v>
      </x:c>
      <x:c r="T232" s="32" t="n">
        <x:f>XLOOKUP(O232,Assumptions!$H$4:$H$6,Assumptions!$I$4:$I$6)</x:f>
        <x:v>0.012</x:v>
      </x:c>
      <x:c r="U232" s="30" t="n">
        <x:f>XLOOKUP(F232,Assumptions!$A$4:$A$6,Assumptions!$F$4:$F$6)</x:f>
        <x:v>60</x:v>
      </x:c>
      <x:c r="V232" s="60" t="n">
        <x:f>I232*12</x:f>
        <x:v>3401.76</x:v>
      </x:c>
      <x:c r="W232" s="60" t="n">
        <x:f>H232*J232*(1-K232)*Q232</x:f>
        <x:v>128.82493469999997</x:v>
      </x:c>
      <x:c r="X232" s="60" t="n">
        <x:f>V232*R232</x:f>
        <x:v>51.0264</x:v>
      </x:c>
      <x:c r="Y232" s="60" t="n">
        <x:f>V232*S232</x:f>
        <x:v>25.5132</x:v>
      </x:c>
      <x:c r="Z232" s="60" t="n">
        <x:f>H232*J232*T232</x:f>
        <x:v>17.53416</x:v>
      </x:c>
      <x:c r="AA232" s="60" t="n">
        <x:f>P232+W232+X232-Y232-Z232-U232</x:f>
        <x:v>76.80397469999997</x:v>
      </x:c>
      <x:c r="AB232" s="32" t="n">
        <x:f>IFERROR(AA232/(P232+W232+X232),0)</x:f>
        <x:v>0.4270414496957302</x:v>
      </x:c>
      <x:c r="AC232" t="n">
        <x:f>IF(O232="High",0,IF(I232&gt;=1800,3,IF(I232&gt;=900,2,1))+IF(K232&gt;=0.9,2,IF(K232&gt;=0.75,1,0))+IF(J232&lt;=0.7,2,IF(J232&lt;=0.85,1,0))+IF(M232&gt;=8,1,0))</x:f>
        <x:v>3</x:v>
      </x:c>
      <x:c r="AD232" t="str">
        <x:f>IF(AND(O232&lt;&gt;"High",AC232&gt;=Assumptions!$B$10,AA232&gt;0),"Priority Growth",IF(AND(O232="Low",AA232&gt;0),"Maintain","Watch"))</x:f>
        <x:v>Watch</x:v>
      </x:c>
      <x:c r="AE232" s="60" t="n">
        <x:f>MAX(AA232,0)*N232</x:f>
        <x:v>8.064417343499997</x:v>
      </x:c>
      <x:c r="AF232" t="str">
        <x:f>IF(AND(AA232&gt;=Assumptions!$B$11,O232&lt;&gt;"High",OR(N232&gt;=Assumptions!$B$12,M232&lt;=6)),"High","Standard")</x:f>
        <x:v>Standard</x:v>
      </x:c>
    </x:row>
    <x:row r="233">
      <x:c r="A233" t="str">
        <x:f>'Raw_Data'!A233</x:f>
        <x:v>C00232</x:v>
      </x:c>
      <x:c r="B233" t="n">
        <x:f>'Raw_Data'!B233</x:f>
        <x:v>29</x:v>
      </x:c>
      <x:c r="C233" s="30" t="n">
        <x:f>'Raw_Data'!C233</x:f>
        <x:v>145753</x:v>
      </x:c>
      <x:c r="D233" t="n">
        <x:f>'Raw_Data'!D233</x:f>
        <x:v>674</x:v>
      </x:c>
      <x:c r="E233" t="n">
        <x:f>'Raw_Data'!E233</x:f>
        <x:v>43</x:v>
      </x:c>
      <x:c r="F233" t="str">
        <x:f>PROPER(TRIM('Raw_Data'!F233))</x:f>
        <x:v>Platinum</x:v>
      </x:c>
      <x:c r="G233" t="str">
        <x:f>PROPER(TRIM('Raw_Data'!G233))</x:f>
        <x:v>Direct Mail</x:v>
      </x:c>
      <x:c r="H233" s="60" t="n">
        <x:f>'Raw_Data'!H233</x:f>
        <x:v>29740</x:v>
      </x:c>
      <x:c r="I233" s="60" t="n">
        <x:f>'Raw_Data'!I233</x:f>
        <x:v>3218.52</x:v>
      </x:c>
      <x:c r="J233" s="32" t="n">
        <x:f>'Raw_Data'!J233</x:f>
        <x:v>0.596</x:v>
      </x:c>
      <x:c r="K233" s="32" t="n">
        <x:f>'Raw_Data'!K233</x:f>
        <x:v>0.598</x:v>
      </x:c>
      <x:c r="L233" t="n">
        <x:f>'Raw_Data'!L233</x:f>
        <x:v>0</x:v>
      </x:c>
      <x:c r="M233" t="n">
        <x:f>IF('Raw_Data'!M233="",Assumptions!$B$15,'Raw_Data'!M233)</x:f>
        <x:v>8</x:v>
      </x:c>
      <x:c r="N233" s="32" t="n">
        <x:f>'Raw_Data'!N233</x:f>
        <x:v>0.068</x:v>
      </x:c>
      <x:c r="O233" t="str">
        <x:f>IF(OR(D233&lt;620,L233&gt;=2,J233&gt;0.9),"High",IF(OR(D233&lt;700,L233=1,J233&gt;0.75),"Medium","Low"))</x:f>
        <x:v>Medium</x:v>
      </x:c>
      <x:c r="P233" s="30" t="n">
        <x:f>XLOOKUP(F233,Assumptions!$A$4:$A$6,Assumptions!$B$4:$B$6)</x:f>
        <x:v>195</x:v>
      </x:c>
      <x:c r="Q233" s="32" t="n">
        <x:f>XLOOKUP(F233,Assumptions!$A$4:$A$6,Assumptions!$C$4:$C$6)</x:f>
        <x:v>0.199</x:v>
      </x:c>
      <x:c r="R233" s="32" t="n">
        <x:f>XLOOKUP(F233,Assumptions!$A$4:$A$6,Assumptions!$D$4:$D$6)</x:f>
        <x:v>0.017</x:v>
      </x:c>
      <x:c r="S233" s="32" t="n">
        <x:f>XLOOKUP(F233,Assumptions!$A$4:$A$6,Assumptions!$E$4:$E$6)</x:f>
        <x:v>0.013</x:v>
      </x:c>
      <x:c r="T233" s="32" t="n">
        <x:f>XLOOKUP(O233,Assumptions!$H$4:$H$6,Assumptions!$I$4:$I$6)</x:f>
        <x:v>0.012</x:v>
      </x:c>
      <x:c r="U233" s="30" t="n">
        <x:f>XLOOKUP(F233,Assumptions!$A$4:$A$6,Assumptions!$F$4:$F$6)</x:f>
        <x:v>140</x:v>
      </x:c>
      <x:c r="V233" s="60" t="n">
        <x:f>I233*12</x:f>
        <x:v>38622.24</x:v>
      </x:c>
      <x:c r="W233" s="60" t="n">
        <x:f>H233*J233*(1-K233)*Q233</x:f>
        <x:v>1417.9677499200002</x:v>
      </x:c>
      <x:c r="X233" s="60" t="n">
        <x:f>V233*R233</x:f>
        <x:v>656.57808</x:v>
      </x:c>
      <x:c r="Y233" s="60" t="n">
        <x:f>V233*S233</x:f>
        <x:v>502.0891199999999</x:v>
      </x:c>
      <x:c r="Z233" s="60" t="n">
        <x:f>H233*J233*T233</x:f>
        <x:v>212.70048000000003</x:v>
      </x:c>
      <x:c r="AA233" s="60" t="n">
        <x:f>P233+W233+X233-Y233-Z233-U233</x:f>
        <x:v>1414.7562299200001</x:v>
      </x:c>
      <x:c r="AB233" s="32" t="n">
        <x:f>IFERROR(AA233/(P233+W233+X233),0)</x:f>
        <x:v>0.6233653496963617</x:v>
      </x:c>
      <x:c r="AC233" t="n">
        <x:f>IF(O233="High",0,IF(I233&gt;=1800,3,IF(I233&gt;=900,2,1))+IF(K233&gt;=0.9,2,IF(K233&gt;=0.75,1,0))+IF(J233&lt;=0.7,2,IF(J233&lt;=0.85,1,0))+IF(M233&gt;=8,1,0))</x:f>
        <x:v>6</x:v>
      </x:c>
      <x:c r="AD233" t="str">
        <x:f>IF(AND(O233&lt;&gt;"High",AC233&gt;=Assumptions!$B$10,AA233&gt;0),"Priority Growth",IF(AND(O233="Low",AA233&gt;0),"Maintain","Watch"))</x:f>
        <x:v>Priority Growth</x:v>
      </x:c>
      <x:c r="AE233" s="60" t="n">
        <x:f>MAX(AA233,0)*N233</x:f>
        <x:v>96.20342363456001</x:v>
      </x:c>
      <x:c r="AF233" t="str">
        <x:f>IF(AND(AA233&gt;=Assumptions!$B$11,O233&lt;&gt;"High",OR(N233&gt;=Assumptions!$B$12,M233&lt;=6)),"High","Standard")</x:f>
        <x:v>Standard</x:v>
      </x:c>
    </x:row>
    <x:row r="234">
      <x:c r="A234" t="str">
        <x:f>'Raw_Data'!A234</x:f>
        <x:v>C00233</x:v>
      </x:c>
      <x:c r="B234" t="n">
        <x:f>'Raw_Data'!B234</x:f>
        <x:v>58</x:v>
      </x:c>
      <x:c r="C234" s="30" t="n">
        <x:f>'Raw_Data'!C234</x:f>
        <x:v>87498</x:v>
      </x:c>
      <x:c r="D234" t="n">
        <x:f>'Raw_Data'!D234</x:f>
        <x:v>634</x:v>
      </x:c>
      <x:c r="E234" t="n">
        <x:f>'Raw_Data'!E234</x:f>
        <x:v>21</x:v>
      </x:c>
      <x:c r="F234" t="str">
        <x:f>PROPER(TRIM('Raw_Data'!F234))</x:f>
        <x:v>Gold</x:v>
      </x:c>
      <x:c r="G234" t="str">
        <x:f>PROPER(TRIM('Raw_Data'!G234))</x:f>
        <x:v>Branch</x:v>
      </x:c>
      <x:c r="H234" s="60" t="n">
        <x:f>'Raw_Data'!H234</x:f>
        <x:v>10354</x:v>
      </x:c>
      <x:c r="I234" s="60" t="n">
        <x:f>'Raw_Data'!I234</x:f>
        <x:v>998.75</x:v>
      </x:c>
      <x:c r="J234" s="32" t="n">
        <x:f>'Raw_Data'!J234</x:f>
        <x:v>0.417</x:v>
      </x:c>
      <x:c r="K234" s="32" t="n">
        <x:f>'Raw_Data'!K234</x:f>
        <x:v>0.694</x:v>
      </x:c>
      <x:c r="L234" t="n">
        <x:f>'Raw_Data'!L234</x:f>
        <x:v>0</x:v>
      </x:c>
      <x:c r="M234" t="n">
        <x:f>IF('Raw_Data'!M234="",Assumptions!$B$15,'Raw_Data'!M234)</x:f>
        <x:v>9</x:v>
      </x:c>
      <x:c r="N234" s="32" t="n">
        <x:f>'Raw_Data'!N234</x:f>
        <x:v>0.02</x:v>
      </x:c>
      <x:c r="O234" t="str">
        <x:f>IF(OR(D234&lt;620,L234&gt;=2,J234&gt;0.9),"High",IF(OR(D234&lt;700,L234=1,J234&gt;0.75),"Medium","Low"))</x:f>
        <x:v>Medium</x:v>
      </x:c>
      <x:c r="P234" s="30" t="n">
        <x:f>XLOOKUP(F234,Assumptions!$A$4:$A$6,Assumptions!$B$4:$B$6)</x:f>
        <x:v>95</x:v>
      </x:c>
      <x:c r="Q234" s="32" t="n">
        <x:f>XLOOKUP(F234,Assumptions!$A$4:$A$6,Assumptions!$C$4:$C$6)</x:f>
        <x:v>0.219</x:v>
      </x:c>
      <x:c r="R234" s="32" t="n">
        <x:f>XLOOKUP(F234,Assumptions!$A$4:$A$6,Assumptions!$D$4:$D$6)</x:f>
        <x:v>0.016</x:v>
      </x:c>
      <x:c r="S234" s="32" t="n">
        <x:f>XLOOKUP(F234,Assumptions!$A$4:$A$6,Assumptions!$E$4:$E$6)</x:f>
        <x:v>0.01</x:v>
      </x:c>
      <x:c r="T234" s="32" t="n">
        <x:f>XLOOKUP(O234,Assumptions!$H$4:$H$6,Assumptions!$I$4:$I$6)</x:f>
        <x:v>0.012</x:v>
      </x:c>
      <x:c r="U234" s="30" t="n">
        <x:f>XLOOKUP(F234,Assumptions!$A$4:$A$6,Assumptions!$F$4:$F$6)</x:f>
        <x:v>90</x:v>
      </x:c>
      <x:c r="V234" s="60" t="n">
        <x:f>I234*12</x:f>
        <x:v>11985</x:v>
      </x:c>
      <x:c r="W234" s="60" t="n">
        <x:f>H234*J234*(1-K234)*Q234</x:f>
        <x:v>289.340852652</x:v>
      </x:c>
      <x:c r="X234" s="60" t="n">
        <x:f>V234*R234</x:f>
        <x:v>191.76</x:v>
      </x:c>
      <x:c r="Y234" s="60" t="n">
        <x:f>V234*S234</x:f>
        <x:v>119.85000000000001</x:v>
      </x:c>
      <x:c r="Z234" s="60" t="n">
        <x:f>H234*J234*T234</x:f>
        <x:v>51.811415999999994</x:v>
      </x:c>
      <x:c r="AA234" s="60" t="n">
        <x:f>P234+W234+X234-Y234-Z234-U234</x:f>
        <x:v>314.4394366519999</x:v>
      </x:c>
      <x:c r="AB234" s="32" t="n">
        <x:f>IFERROR(AA234/(P234+W234+X234),0)</x:f>
        <x:v>0.5458062337601512</x:v>
      </x:c>
      <x:c r="AC234" t="n">
        <x:f>IF(O234="High",0,IF(I234&gt;=1800,3,IF(I234&gt;=900,2,1))+IF(K234&gt;=0.9,2,IF(K234&gt;=0.75,1,0))+IF(J234&lt;=0.7,2,IF(J234&lt;=0.85,1,0))+IF(M234&gt;=8,1,0))</x:f>
        <x:v>5</x:v>
      </x:c>
      <x:c r="AD234" t="str">
        <x:f>IF(AND(O234&lt;&gt;"High",AC234&gt;=Assumptions!$B$10,AA234&gt;0),"Priority Growth",IF(AND(O234="Low",AA234&gt;0),"Maintain","Watch"))</x:f>
        <x:v>Watch</x:v>
      </x:c>
      <x:c r="AE234" s="60" t="n">
        <x:f>MAX(AA234,0)*N234</x:f>
        <x:v>6.288788733039999</x:v>
      </x:c>
      <x:c r="AF234" t="str">
        <x:f>IF(AND(AA234&gt;=Assumptions!$B$11,O234&lt;&gt;"High",OR(N234&gt;=Assumptions!$B$12,M234&lt;=6)),"High","Standard")</x:f>
        <x:v>Standard</x:v>
      </x:c>
    </x:row>
    <x:row r="235">
      <x:c r="A235" t="str">
        <x:f>'Raw_Data'!A235</x:f>
        <x:v>C00234</x:v>
      </x:c>
      <x:c r="B235" t="n">
        <x:f>'Raw_Data'!B235</x:f>
        <x:v>34</x:v>
      </x:c>
      <x:c r="C235" s="30" t="n">
        <x:f>'Raw_Data'!C235</x:f>
        <x:v>28000</x:v>
      </x:c>
      <x:c r="D235" t="n">
        <x:f>'Raw_Data'!D235</x:f>
        <x:v>731</x:v>
      </x:c>
      <x:c r="E235" t="n">
        <x:f>'Raw_Data'!E235</x:f>
        <x:v>43</x:v>
      </x:c>
      <x:c r="F235" t="str">
        <x:f>PROPER(TRIM('Raw_Data'!F235))</x:f>
        <x:v>Classic</x:v>
      </x:c>
      <x:c r="G235" t="str">
        <x:f>PROPER(TRIM('Raw_Data'!G235))</x:f>
        <x:v>Direct Mail</x:v>
      </x:c>
      <x:c r="H235" s="60" t="n">
        <x:f>'Raw_Data'!H235</x:f>
        <x:v>5726</x:v>
      </x:c>
      <x:c r="I235" s="60" t="n">
        <x:f>'Raw_Data'!I235</x:f>
        <x:v>478.39</x:v>
      </x:c>
      <x:c r="J235" s="32" t="n">
        <x:f>'Raw_Data'!J235</x:f>
        <x:v>0.296</x:v>
      </x:c>
      <x:c r="K235" s="32" t="n">
        <x:f>'Raw_Data'!K235</x:f>
        <x:v>0.752</x:v>
      </x:c>
      <x:c r="L235" t="n">
        <x:f>'Raw_Data'!L235</x:f>
        <x:v>0</x:v>
      </x:c>
      <x:c r="M235" t="n">
        <x:f>IF('Raw_Data'!M235="",Assumptions!$B$15,'Raw_Data'!M235)</x:f>
        <x:v>8</x:v>
      </x:c>
      <x:c r="N235" s="32" t="n">
        <x:f>'Raw_Data'!N235</x:f>
        <x:v>0.029</x:v>
      </x:c>
      <x:c r="O235" t="str">
        <x:f>IF(OR(D235&lt;620,L235&gt;=2,J235&gt;0.9),"High",IF(OR(D235&lt;700,L235=1,J235&gt;0.75),"Medium","Low"))</x:f>
        <x:v>Low</x:v>
      </x:c>
      <x:c r="P235" s="30" t="n">
        <x:f>XLOOKUP(F235,Assumptions!$A$4:$A$6,Assumptions!$B$4:$B$6)</x:f>
        <x:v>0</x:v>
      </x:c>
      <x:c r="Q235" s="32" t="n">
        <x:f>XLOOKUP(F235,Assumptions!$A$4:$A$6,Assumptions!$C$4:$C$6)</x:f>
        <x:v>0.229</x:v>
      </x:c>
      <x:c r="R235" s="32" t="n">
        <x:f>XLOOKUP(F235,Assumptions!$A$4:$A$6,Assumptions!$D$4:$D$6)</x:f>
        <x:v>0.015</x:v>
      </x:c>
      <x:c r="S235" s="32" t="n">
        <x:f>XLOOKUP(F235,Assumptions!$A$4:$A$6,Assumptions!$E$4:$E$6)</x:f>
        <x:v>0.0075</x:v>
      </x:c>
      <x:c r="T235" s="32" t="n">
        <x:f>XLOOKUP(O235,Assumptions!$H$4:$H$6,Assumptions!$I$4:$I$6)</x:f>
        <x:v>0.0035</x:v>
      </x:c>
      <x:c r="U235" s="30" t="n">
        <x:f>XLOOKUP(F235,Assumptions!$A$4:$A$6,Assumptions!$F$4:$F$6)</x:f>
        <x:v>60</x:v>
      </x:c>
      <x:c r="V235" s="60" t="n">
        <x:f>I235*12</x:f>
        <x:v>5740.68</x:v>
      </x:c>
      <x:c r="W235" s="60" t="n">
        <x:f>H235*J235*(1-K235)*Q235</x:f>
        <x:v>96.256533632</x:v>
      </x:c>
      <x:c r="X235" s="60" t="n">
        <x:f>V235*R235</x:f>
        <x:v>86.1102</x:v>
      </x:c>
      <x:c r="Y235" s="60" t="n">
        <x:f>V235*S235</x:f>
        <x:v>43.0551</x:v>
      </x:c>
      <x:c r="Z235" s="60" t="n">
        <x:f>H235*J235*T235</x:f>
        <x:v>5.932136</x:v>
      </x:c>
      <x:c r="AA235" s="60" t="n">
        <x:f>P235+W235+X235-Y235-Z235-U235</x:f>
        <x:v>73.37949763199998</x:v>
      </x:c>
      <x:c r="AB235" s="32" t="n">
        <x:f>IFERROR(AA235/(P235+W235+X235),0)</x:f>
        <x:v>0.40237326276881913</x:v>
      </x:c>
      <x:c r="AC235" t="n">
        <x:f>IF(O235="High",0,IF(I235&gt;=1800,3,IF(I235&gt;=900,2,1))+IF(K235&gt;=0.9,2,IF(K235&gt;=0.75,1,0))+IF(J235&lt;=0.7,2,IF(J235&lt;=0.85,1,0))+IF(M235&gt;=8,1,0))</x:f>
        <x:v>5</x:v>
      </x:c>
      <x:c r="AD235" t="str">
        <x:f>IF(AND(O235&lt;&gt;"High",AC235&gt;=Assumptions!$B$10,AA235&gt;0),"Priority Growth",IF(AND(O235="Low",AA235&gt;0),"Maintain","Watch"))</x:f>
        <x:v>Maintain</x:v>
      </x:c>
      <x:c r="AE235" s="60" t="n">
        <x:f>MAX(AA235,0)*N235</x:f>
        <x:v>2.1280054313279995</x:v>
      </x:c>
      <x:c r="AF235" t="str">
        <x:f>IF(AND(AA235&gt;=Assumptions!$B$11,O235&lt;&gt;"High",OR(N235&gt;=Assumptions!$B$12,M235&lt;=6)),"High","Standard")</x:f>
        <x:v>Standard</x:v>
      </x:c>
    </x:row>
    <x:row r="236">
      <x:c r="A236" t="str">
        <x:f>'Raw_Data'!A236</x:f>
        <x:v>C00235</x:v>
      </x:c>
      <x:c r="B236" t="n">
        <x:f>'Raw_Data'!B236</x:f>
        <x:v>53</x:v>
      </x:c>
      <x:c r="C236" s="30" t="n">
        <x:f>'Raw_Data'!C236</x:f>
        <x:v>34890</x:v>
      </x:c>
      <x:c r="D236" t="n">
        <x:f>'Raw_Data'!D236</x:f>
        <x:v>713</x:v>
      </x:c>
      <x:c r="E236" t="n">
        <x:f>'Raw_Data'!E236</x:f>
        <x:v>56</x:v>
      </x:c>
      <x:c r="F236" t="str">
        <x:f>PROPER(TRIM('Raw_Data'!F236))</x:f>
        <x:v>Classic</x:v>
      </x:c>
      <x:c r="G236" t="str">
        <x:f>PROPER(TRIM('Raw_Data'!G236))</x:f>
        <x:v>Digital</x:v>
      </x:c>
      <x:c r="H236" s="60" t="n">
        <x:f>'Raw_Data'!H236</x:f>
        <x:v>5442</x:v>
      </x:c>
      <x:c r="I236" s="60" t="n">
        <x:f>'Raw_Data'!I236</x:f>
        <x:v>579.75</x:v>
      </x:c>
      <x:c r="J236" s="32" t="n">
        <x:f>'Raw_Data'!J236</x:f>
        <x:v>0.368</x:v>
      </x:c>
      <x:c r="K236" s="32" t="n">
        <x:f>'Raw_Data'!K236</x:f>
        <x:v>0.752</x:v>
      </x:c>
      <x:c r="L236" t="n">
        <x:f>'Raw_Data'!L236</x:f>
        <x:v>0</x:v>
      </x:c>
      <x:c r="M236" t="n">
        <x:f>IF('Raw_Data'!M236="",Assumptions!$B$15,'Raw_Data'!M236)</x:f>
        <x:v>6</x:v>
      </x:c>
      <x:c r="N236" s="32" t="n">
        <x:f>'Raw_Data'!N236</x:f>
        <x:v>0.128</x:v>
      </x:c>
      <x:c r="O236" t="str">
        <x:f>IF(OR(D236&lt;620,L236&gt;=2,J236&gt;0.9),"High",IF(OR(D236&lt;700,L236=1,J236&gt;0.75),"Medium","Low"))</x:f>
        <x:v>Low</x:v>
      </x:c>
      <x:c r="P236" s="30" t="n">
        <x:f>XLOOKUP(F236,Assumptions!$A$4:$A$6,Assumptions!$B$4:$B$6)</x:f>
        <x:v>0</x:v>
      </x:c>
      <x:c r="Q236" s="32" t="n">
        <x:f>XLOOKUP(F236,Assumptions!$A$4:$A$6,Assumptions!$C$4:$C$6)</x:f>
        <x:v>0.229</x:v>
      </x:c>
      <x:c r="R236" s="32" t="n">
        <x:f>XLOOKUP(F236,Assumptions!$A$4:$A$6,Assumptions!$D$4:$D$6)</x:f>
        <x:v>0.015</x:v>
      </x:c>
      <x:c r="S236" s="32" t="n">
        <x:f>XLOOKUP(F236,Assumptions!$A$4:$A$6,Assumptions!$E$4:$E$6)</x:f>
        <x:v>0.0075</x:v>
      </x:c>
      <x:c r="T236" s="32" t="n">
        <x:f>XLOOKUP(O236,Assumptions!$H$4:$H$6,Assumptions!$I$4:$I$6)</x:f>
        <x:v>0.0035</x:v>
      </x:c>
      <x:c r="U236" s="30" t="n">
        <x:f>XLOOKUP(F236,Assumptions!$A$4:$A$6,Assumptions!$F$4:$F$6)</x:f>
        <x:v>60</x:v>
      </x:c>
      <x:c r="V236" s="60" t="n">
        <x:f>I236*12</x:f>
        <x:v>6957</x:v>
      </x:c>
      <x:c r="W236" s="60" t="n">
        <x:f>H236*J236*(1-K236)*Q236</x:f>
        <x:v>113.734839552</x:v>
      </x:c>
      <x:c r="X236" s="60" t="n">
        <x:f>V236*R236</x:f>
        <x:v>104.35499999999999</x:v>
      </x:c>
      <x:c r="Y236" s="60" t="n">
        <x:f>V236*S236</x:f>
        <x:v>52.177499999999995</x:v>
      </x:c>
      <x:c r="Z236" s="60" t="n">
        <x:f>H236*J236*T236</x:f>
        <x:v>7.009296</x:v>
      </x:c>
      <x:c r="AA236" s="60" t="n">
        <x:f>P236+W236+X236-Y236-Z236-U236</x:f>
        <x:v>98.90304355199999</x:v>
      </x:c>
      <x:c r="AB236" s="32" t="n">
        <x:f>IFERROR(AA236/(P236+W236+X236),0)</x:f>
        <x:v>0.45349679634395873</x:v>
      </x:c>
      <x:c r="AC236" t="n">
        <x:f>IF(O236="High",0,IF(I236&gt;=1800,3,IF(I236&gt;=900,2,1))+IF(K236&gt;=0.9,2,IF(K236&gt;=0.75,1,0))+IF(J236&lt;=0.7,2,IF(J236&lt;=0.85,1,0))+IF(M236&gt;=8,1,0))</x:f>
        <x:v>4</x:v>
      </x:c>
      <x:c r="AD236" t="str">
        <x:f>IF(AND(O236&lt;&gt;"High",AC236&gt;=Assumptions!$B$10,AA236&gt;0),"Priority Growth",IF(AND(O236="Low",AA236&gt;0),"Maintain","Watch"))</x:f>
        <x:v>Maintain</x:v>
      </x:c>
      <x:c r="AE236" s="60" t="n">
        <x:f>MAX(AA236,0)*N236</x:f>
        <x:v>12.659589574655998</x:v>
      </x:c>
      <x:c r="AF236" t="str">
        <x:f>IF(AND(AA236&gt;=Assumptions!$B$11,O236&lt;&gt;"High",OR(N236&gt;=Assumptions!$B$12,M236&lt;=6)),"High","Standard")</x:f>
        <x:v>Standard</x:v>
      </x:c>
    </x:row>
    <x:row r="237">
      <x:c r="A237" t="str">
        <x:f>'Raw_Data'!A237</x:f>
        <x:v>C00236</x:v>
      </x:c>
      <x:c r="B237" t="n">
        <x:f>'Raw_Data'!B237</x:f>
        <x:v>21</x:v>
      </x:c>
      <x:c r="C237" s="30" t="n">
        <x:f>'Raw_Data'!C237</x:f>
        <x:v>41461</x:v>
      </x:c>
      <x:c r="D237" t="n">
        <x:f>'Raw_Data'!D237</x:f>
        <x:v>683</x:v>
      </x:c>
      <x:c r="E237" t="n">
        <x:f>'Raw_Data'!E237</x:f>
        <x:v>14</x:v>
      </x:c>
      <x:c r="F237" t="str">
        <x:f>PROPER(TRIM('Raw_Data'!F237))</x:f>
        <x:v>Classic</x:v>
      </x:c>
      <x:c r="G237" t="str">
        <x:f>PROPER(TRIM('Raw_Data'!G237))</x:f>
        <x:v>Partner</x:v>
      </x:c>
      <x:c r="H237" s="60" t="n">
        <x:f>'Raw_Data'!H237</x:f>
        <x:v>5914</x:v>
      </x:c>
      <x:c r="I237" s="60" t="n">
        <x:f>'Raw_Data'!I237</x:f>
        <x:v>340.46</x:v>
      </x:c>
      <x:c r="J237" s="32" t="n">
        <x:f>'Raw_Data'!J237</x:f>
        <x:v>0.45</x:v>
      </x:c>
      <x:c r="K237" s="32" t="n">
        <x:f>'Raw_Data'!K237</x:f>
        <x:v>0.576</x:v>
      </x:c>
      <x:c r="L237" t="n">
        <x:f>'Raw_Data'!L237</x:f>
        <x:v>0</x:v>
      </x:c>
      <x:c r="M237" t="n">
        <x:f>IF('Raw_Data'!M237="",Assumptions!$B$15,'Raw_Data'!M237)</x:f>
        <x:v>7</x:v>
      </x:c>
      <x:c r="N237" s="32" t="n">
        <x:f>'Raw_Data'!N237</x:f>
        <x:v>0.089</x:v>
      </x:c>
      <x:c r="O237" t="str">
        <x:f>IF(OR(D237&lt;620,L237&gt;=2,J237&gt;0.9),"High",IF(OR(D237&lt;700,L237=1,J237&gt;0.75),"Medium","Low"))</x:f>
        <x:v>Medium</x:v>
      </x:c>
      <x:c r="P237" s="30" t="n">
        <x:f>XLOOKUP(F237,Assumptions!$A$4:$A$6,Assumptions!$B$4:$B$6)</x:f>
        <x:v>0</x:v>
      </x:c>
      <x:c r="Q237" s="32" t="n">
        <x:f>XLOOKUP(F237,Assumptions!$A$4:$A$6,Assumptions!$C$4:$C$6)</x:f>
        <x:v>0.229</x:v>
      </x:c>
      <x:c r="R237" s="32" t="n">
        <x:f>XLOOKUP(F237,Assumptions!$A$4:$A$6,Assumptions!$D$4:$D$6)</x:f>
        <x:v>0.015</x:v>
      </x:c>
      <x:c r="S237" s="32" t="n">
        <x:f>XLOOKUP(F237,Assumptions!$A$4:$A$6,Assumptions!$E$4:$E$6)</x:f>
        <x:v>0.0075</x:v>
      </x:c>
      <x:c r="T237" s="32" t="n">
        <x:f>XLOOKUP(O237,Assumptions!$H$4:$H$6,Assumptions!$I$4:$I$6)</x:f>
        <x:v>0.012</x:v>
      </x:c>
      <x:c r="U237" s="30" t="n">
        <x:f>XLOOKUP(F237,Assumptions!$A$4:$A$6,Assumptions!$F$4:$F$6)</x:f>
        <x:v>60</x:v>
      </x:c>
      <x:c r="V237" s="60" t="n">
        <x:f>I237*12</x:f>
        <x:v>4085.5199999999995</x:v>
      </x:c>
      <x:c r="W237" s="60" t="n">
        <x:f>H237*J237*(1-K237)*Q237</x:f>
        <x:v>258.4015848000001</x:v>
      </x:c>
      <x:c r="X237" s="60" t="n">
        <x:f>V237*R237</x:f>
        <x:v>61.28279999999999</x:v>
      </x:c>
      <x:c r="Y237" s="60" t="n">
        <x:f>V237*S237</x:f>
        <x:v>30.641399999999994</x:v>
      </x:c>
      <x:c r="Z237" s="60" t="n">
        <x:f>H237*J237*T237</x:f>
        <x:v>31.935600000000004</x:v>
      </x:c>
      <x:c r="AA237" s="60" t="n">
        <x:f>P237+W237+X237-Y237-Z237-U237</x:f>
        <x:v>197.1073848000001</x:v>
      </x:c>
      <x:c r="AB237" s="32" t="n">
        <x:f>IFERROR(AA237/(P237+W237+X237),0)</x:f>
        <x:v>0.6165686976650855</x:v>
      </x:c>
      <x:c r="AC237" t="n">
        <x:f>IF(O237="High",0,IF(I237&gt;=1800,3,IF(I237&gt;=900,2,1))+IF(K237&gt;=0.9,2,IF(K237&gt;=0.75,1,0))+IF(J237&lt;=0.7,2,IF(J237&lt;=0.85,1,0))+IF(M237&gt;=8,1,0))</x:f>
        <x:v>3</x:v>
      </x:c>
      <x:c r="AD237" t="str">
        <x:f>IF(AND(O237&lt;&gt;"High",AC237&gt;=Assumptions!$B$10,AA237&gt;0),"Priority Growth",IF(AND(O237="Low",AA237&gt;0),"Maintain","Watch"))</x:f>
        <x:v>Watch</x:v>
      </x:c>
      <x:c r="AE237" s="60" t="n">
        <x:f>MAX(AA237,0)*N237</x:f>
        <x:v>17.54255724720001</x:v>
      </x:c>
      <x:c r="AF237" t="str">
        <x:f>IF(AND(AA237&gt;=Assumptions!$B$11,O237&lt;&gt;"High",OR(N237&gt;=Assumptions!$B$12,M237&lt;=6)),"High","Standard")</x:f>
        <x:v>Standard</x:v>
      </x:c>
    </x:row>
    <x:row r="238">
      <x:c r="A238" t="str">
        <x:f>'Raw_Data'!A238</x:f>
        <x:v>C00237</x:v>
      </x:c>
      <x:c r="B238" t="n">
        <x:f>'Raw_Data'!B238</x:f>
        <x:v>50</x:v>
      </x:c>
      <x:c r="C238" s="30" t="n">
        <x:f>'Raw_Data'!C238</x:f>
        <x:v>40173</x:v>
      </x:c>
      <x:c r="D238" t="n">
        <x:f>'Raw_Data'!D238</x:f>
        <x:v>654</x:v>
      </x:c>
      <x:c r="E238" t="n">
        <x:f>'Raw_Data'!E238</x:f>
        <x:v>82</x:v>
      </x:c>
      <x:c r="F238" t="str">
        <x:f>PROPER(TRIM('Raw_Data'!F238))</x:f>
        <x:v>Classic</x:v>
      </x:c>
      <x:c r="G238" t="str">
        <x:f>PROPER(TRIM('Raw_Data'!G238))</x:f>
        <x:v>Branch</x:v>
      </x:c>
      <x:c r="H238" s="60" t="n">
        <x:f>'Raw_Data'!H238</x:f>
        <x:v>3653</x:v>
      </x:c>
      <x:c r="I238" s="60" t="n">
        <x:f>'Raw_Data'!I238</x:f>
        <x:v>319.25</x:v>
      </x:c>
      <x:c r="J238" s="32" t="n">
        <x:f>'Raw_Data'!J238</x:f>
        <x:v>0.405</x:v>
      </x:c>
      <x:c r="K238" s="32" t="n">
        <x:f>'Raw_Data'!K238</x:f>
        <x:v>0.648</x:v>
      </x:c>
      <x:c r="L238" t="n">
        <x:f>'Raw_Data'!L238</x:f>
        <x:v>0</x:v>
      </x:c>
      <x:c r="M238" t="n">
        <x:f>IF('Raw_Data'!M238="",Assumptions!$B$15,'Raw_Data'!M238)</x:f>
        <x:v>7</x:v>
      </x:c>
      <x:c r="N238" s="32" t="n">
        <x:f>'Raw_Data'!N238</x:f>
        <x:v>0.094</x:v>
      </x:c>
      <x:c r="O238" t="str">
        <x:f>IF(OR(D238&lt;620,L238&gt;=2,J238&gt;0.9),"High",IF(OR(D238&lt;700,L238=1,J238&gt;0.75),"Medium","Low"))</x:f>
        <x:v>Medium</x:v>
      </x:c>
      <x:c r="P238" s="30" t="n">
        <x:f>XLOOKUP(F238,Assumptions!$A$4:$A$6,Assumptions!$B$4:$B$6)</x:f>
        <x:v>0</x:v>
      </x:c>
      <x:c r="Q238" s="32" t="n">
        <x:f>XLOOKUP(F238,Assumptions!$A$4:$A$6,Assumptions!$C$4:$C$6)</x:f>
        <x:v>0.229</x:v>
      </x:c>
      <x:c r="R238" s="32" t="n">
        <x:f>XLOOKUP(F238,Assumptions!$A$4:$A$6,Assumptions!$D$4:$D$6)</x:f>
        <x:v>0.015</x:v>
      </x:c>
      <x:c r="S238" s="32" t="n">
        <x:f>XLOOKUP(F238,Assumptions!$A$4:$A$6,Assumptions!$E$4:$E$6)</x:f>
        <x:v>0.0075</x:v>
      </x:c>
      <x:c r="T238" s="32" t="n">
        <x:f>XLOOKUP(O238,Assumptions!$H$4:$H$6,Assumptions!$I$4:$I$6)</x:f>
        <x:v>0.012</x:v>
      </x:c>
      <x:c r="U238" s="30" t="n">
        <x:f>XLOOKUP(F238,Assumptions!$A$4:$A$6,Assumptions!$F$4:$F$6)</x:f>
        <x:v>60</x:v>
      </x:c>
      <x:c r="V238" s="60" t="n">
        <x:f>I238*12</x:f>
        <x:v>3831</x:v>
      </x:c>
      <x:c r="W238" s="60" t="n">
        <x:f>H238*J238*(1-K238)*Q238</x:f>
        <x:v>119.25671472000002</x:v>
      </x:c>
      <x:c r="X238" s="60" t="n">
        <x:f>V238*R238</x:f>
        <x:v>57.464999999999996</x:v>
      </x:c>
      <x:c r="Y238" s="60" t="n">
        <x:f>V238*S238</x:f>
        <x:v>28.732499999999998</x:v>
      </x:c>
      <x:c r="Z238" s="60" t="n">
        <x:f>H238*J238*T238</x:f>
        <x:v>17.753580000000003</x:v>
      </x:c>
      <x:c r="AA238" s="60" t="n">
        <x:f>P238+W238+X238-Y238-Z238-U238</x:f>
        <x:v>70.23563472000004</x:v>
      </x:c>
      <x:c r="AB238" s="32" t="n">
        <x:f>IFERROR(AA238/(P238+W238+X238),0)</x:f>
        <x:v>0.3974363582386138</x:v>
      </x:c>
      <x:c r="AC238" t="n">
        <x:f>IF(O238="High",0,IF(I238&gt;=1800,3,IF(I238&gt;=900,2,1))+IF(K238&gt;=0.9,2,IF(K238&gt;=0.75,1,0))+IF(J238&lt;=0.7,2,IF(J238&lt;=0.85,1,0))+IF(M238&gt;=8,1,0))</x:f>
        <x:v>3</x:v>
      </x:c>
      <x:c r="AD238" t="str">
        <x:f>IF(AND(O238&lt;&gt;"High",AC238&gt;=Assumptions!$B$10,AA238&gt;0),"Priority Growth",IF(AND(O238="Low",AA238&gt;0),"Maintain","Watch"))</x:f>
        <x:v>Watch</x:v>
      </x:c>
      <x:c r="AE238" s="60" t="n">
        <x:f>MAX(AA238,0)*N238</x:f>
        <x:v>6.602149663680003</x:v>
      </x:c>
      <x:c r="AF238" t="str">
        <x:f>IF(AND(AA238&gt;=Assumptions!$B$11,O238&lt;&gt;"High",OR(N238&gt;=Assumptions!$B$12,M238&lt;=6)),"High","Standard")</x:f>
        <x:v>Standard</x:v>
      </x:c>
    </x:row>
    <x:row r="239">
      <x:c r="A239" t="str">
        <x:f>'Raw_Data'!A239</x:f>
        <x:v>C00238</x:v>
      </x:c>
      <x:c r="B239" t="n">
        <x:f>'Raw_Data'!B239</x:f>
        <x:v>41</x:v>
      </x:c>
      <x:c r="C239" s="30" t="n">
        <x:f>'Raw_Data'!C239</x:f>
        <x:v>77490</x:v>
      </x:c>
      <x:c r="D239" t="n">
        <x:f>'Raw_Data'!D239</x:f>
        <x:v>570</x:v>
      </x:c>
      <x:c r="E239" t="n">
        <x:f>'Raw_Data'!E239</x:f>
        <x:v>19</x:v>
      </x:c>
      <x:c r="F239" t="str">
        <x:f>PROPER(TRIM('Raw_Data'!F239))</x:f>
        <x:v>Classic</x:v>
      </x:c>
      <x:c r="G239" t="str">
        <x:f>PROPER(TRIM('Raw_Data'!G239))</x:f>
        <x:v>Partner</x:v>
      </x:c>
      <x:c r="H239" s="60" t="n">
        <x:f>'Raw_Data'!H239</x:f>
        <x:v>4677</x:v>
      </x:c>
      <x:c r="I239" s="60" t="n">
        <x:f>'Raw_Data'!I239</x:f>
        <x:v>625.34</x:v>
      </x:c>
      <x:c r="J239" s="32" t="n">
        <x:f>'Raw_Data'!J239</x:f>
        <x:v>0.398</x:v>
      </x:c>
      <x:c r="K239" s="32" t="n">
        <x:f>'Raw_Data'!K239</x:f>
        <x:v>0.417</x:v>
      </x:c>
      <x:c r="L239" t="n">
        <x:f>'Raw_Data'!L239</x:f>
        <x:v>0</x:v>
      </x:c>
      <x:c r="M239" t="n">
        <x:f>IF('Raw_Data'!M239="",Assumptions!$B$15,'Raw_Data'!M239)</x:f>
        <x:v>5</x:v>
      </x:c>
      <x:c r="N239" s="32" t="n">
        <x:f>'Raw_Data'!N239</x:f>
        <x:v>0.236</x:v>
      </x:c>
      <x:c r="O239" t="str">
        <x:f>IF(OR(D239&lt;620,L239&gt;=2,J239&gt;0.9),"High",IF(OR(D239&lt;700,L239=1,J239&gt;0.75),"Medium","Low"))</x:f>
        <x:v>High</x:v>
      </x:c>
      <x:c r="P239" s="30" t="n">
        <x:f>XLOOKUP(F239,Assumptions!$A$4:$A$6,Assumptions!$B$4:$B$6)</x:f>
        <x:v>0</x:v>
      </x:c>
      <x:c r="Q239" s="32" t="n">
        <x:f>XLOOKUP(F239,Assumptions!$A$4:$A$6,Assumptions!$C$4:$C$6)</x:f>
        <x:v>0.229</x:v>
      </x:c>
      <x:c r="R239" s="32" t="n">
        <x:f>XLOOKUP(F239,Assumptions!$A$4:$A$6,Assumptions!$D$4:$D$6)</x:f>
        <x:v>0.015</x:v>
      </x:c>
      <x:c r="S239" s="32" t="n">
        <x:f>XLOOKUP(F239,Assumptions!$A$4:$A$6,Assumptions!$E$4:$E$6)</x:f>
        <x:v>0.0075</x:v>
      </x:c>
      <x:c r="T239" s="32" t="n">
        <x:f>XLOOKUP(O239,Assumptions!$H$4:$H$6,Assumptions!$I$4:$I$6)</x:f>
        <x:v>0.045</x:v>
      </x:c>
      <x:c r="U239" s="30" t="n">
        <x:f>XLOOKUP(F239,Assumptions!$A$4:$A$6,Assumptions!$F$4:$F$6)</x:f>
        <x:v>60</x:v>
      </x:c>
      <x:c r="V239" s="60" t="n">
        <x:f>I239*12</x:f>
        <x:v>7504.08</x:v>
      </x:c>
      <x:c r="W239" s="60" t="n">
        <x:f>H239*J239*(1-K239)*Q239</x:f>
        <x:v>248.516071122</x:v>
      </x:c>
      <x:c r="X239" s="60" t="n">
        <x:f>V239*R239</x:f>
        <x:v>112.5612</x:v>
      </x:c>
      <x:c r="Y239" s="60" t="n">
        <x:f>V239*S239</x:f>
        <x:v>56.2806</x:v>
      </x:c>
      <x:c r="Z239" s="60" t="n">
        <x:f>H239*J239*T239</x:f>
        <x:v>83.76507000000001</x:v>
      </x:c>
      <x:c r="AA239" s="60" t="n">
        <x:f>P239+W239+X239-Y239-Z239-U239</x:f>
        <x:v>161.031601122</x:v>
      </x:c>
      <x:c r="AB239" s="32" t="n">
        <x:f>IFERROR(AA239/(P239+W239+X239),0)</x:f>
        <x:v>0.4459754573352555</x:v>
      </x:c>
      <x:c r="AC239" t="n">
        <x:f>IF(O239="High",0,IF(I239&gt;=1800,3,IF(I239&gt;=900,2,1))+IF(K239&gt;=0.9,2,IF(K239&gt;=0.75,1,0))+IF(J239&lt;=0.7,2,IF(J239&lt;=0.85,1,0))+IF(M239&gt;=8,1,0))</x:f>
        <x:v>0</x:v>
      </x:c>
      <x:c r="AD239" t="str">
        <x:f>IF(AND(O239&lt;&gt;"High",AC239&gt;=Assumptions!$B$10,AA239&gt;0),"Priority Growth",IF(AND(O239="Low",AA239&gt;0),"Maintain","Watch"))</x:f>
        <x:v>Watch</x:v>
      </x:c>
      <x:c r="AE239" s="60" t="n">
        <x:f>MAX(AA239,0)*N239</x:f>
        <x:v>38.003457864792004</x:v>
      </x:c>
      <x:c r="AF239" t="str">
        <x:f>IF(AND(AA239&gt;=Assumptions!$B$11,O239&lt;&gt;"High",OR(N239&gt;=Assumptions!$B$12,M239&lt;=6)),"High","Standard")</x:f>
        <x:v>Standard</x:v>
      </x:c>
    </x:row>
    <x:row r="240">
      <x:c r="A240" t="str">
        <x:f>'Raw_Data'!A240</x:f>
        <x:v>C00239</x:v>
      </x:c>
      <x:c r="B240" t="n">
        <x:f>'Raw_Data'!B240</x:f>
        <x:v>71</x:v>
      </x:c>
      <x:c r="C240" s="30" t="n">
        <x:f>'Raw_Data'!C240</x:f>
        <x:v>115655</x:v>
      </x:c>
      <x:c r="D240" t="n">
        <x:f>'Raw_Data'!D240</x:f>
        <x:v>690</x:v>
      </x:c>
      <x:c r="E240" t="n">
        <x:f>'Raw_Data'!E240</x:f>
        <x:v>52</x:v>
      </x:c>
      <x:c r="F240" t="str">
        <x:f>PROPER(TRIM('Raw_Data'!F240))</x:f>
        <x:v>Platinum</x:v>
      </x:c>
      <x:c r="G240" t="str">
        <x:f>PROPER(TRIM('Raw_Data'!G240))</x:f>
        <x:v>Partner</x:v>
      </x:c>
      <x:c r="H240" s="60" t="n">
        <x:f>'Raw_Data'!H240</x:f>
        <x:v>22465</x:v>
      </x:c>
      <x:c r="I240" s="60" t="n">
        <x:f>'Raw_Data'!I240</x:f>
        <x:v>2394.8</x:v>
      </x:c>
      <x:c r="J240" s="32" t="n">
        <x:f>'Raw_Data'!J240</x:f>
        <x:v>0.552</x:v>
      </x:c>
      <x:c r="K240" s="32" t="n">
        <x:f>'Raw_Data'!K240</x:f>
        <x:v>0.843</x:v>
      </x:c>
      <x:c r="L240" t="n">
        <x:f>'Raw_Data'!L240</x:f>
        <x:v>0</x:v>
      </x:c>
      <x:c r="M240" t="n">
        <x:f>IF('Raw_Data'!M240="",Assumptions!$B$15,'Raw_Data'!M240)</x:f>
        <x:v>7</x:v>
      </x:c>
      <x:c r="N240" s="32" t="n">
        <x:f>'Raw_Data'!N240</x:f>
        <x:v>0.131</x:v>
      </x:c>
      <x:c r="O240" t="str">
        <x:f>IF(OR(D240&lt;620,L240&gt;=2,J240&gt;0.9),"High",IF(OR(D240&lt;700,L240=1,J240&gt;0.75),"Medium","Low"))</x:f>
        <x:v>Medium</x:v>
      </x:c>
      <x:c r="P240" s="30" t="n">
        <x:f>XLOOKUP(F240,Assumptions!$A$4:$A$6,Assumptions!$B$4:$B$6)</x:f>
        <x:v>195</x:v>
      </x:c>
      <x:c r="Q240" s="32" t="n">
        <x:f>XLOOKUP(F240,Assumptions!$A$4:$A$6,Assumptions!$C$4:$C$6)</x:f>
        <x:v>0.199</x:v>
      </x:c>
      <x:c r="R240" s="32" t="n">
        <x:f>XLOOKUP(F240,Assumptions!$A$4:$A$6,Assumptions!$D$4:$D$6)</x:f>
        <x:v>0.017</x:v>
      </x:c>
      <x:c r="S240" s="32" t="n">
        <x:f>XLOOKUP(F240,Assumptions!$A$4:$A$6,Assumptions!$E$4:$E$6)</x:f>
        <x:v>0.013</x:v>
      </x:c>
      <x:c r="T240" s="32" t="n">
        <x:f>XLOOKUP(O240,Assumptions!$H$4:$H$6,Assumptions!$I$4:$I$6)</x:f>
        <x:v>0.012</x:v>
      </x:c>
      <x:c r="U240" s="30" t="n">
        <x:f>XLOOKUP(F240,Assumptions!$A$4:$A$6,Assumptions!$F$4:$F$6)</x:f>
        <x:v>140</x:v>
      </x:c>
      <x:c r="V240" s="60" t="n">
        <x:f>I240*12</x:f>
        <x:v>28737.600000000002</x:v>
      </x:c>
      <x:c r="W240" s="60" t="n">
        <x:f>H240*J240*(1-K240)*Q240</x:f>
        <x:v>387.43444524000006</x:v>
      </x:c>
      <x:c r="X240" s="60" t="n">
        <x:f>V240*R240</x:f>
        <x:v>488.53920000000005</x:v>
      </x:c>
      <x:c r="Y240" s="60" t="n">
        <x:f>V240*S240</x:f>
        <x:v>373.5888</x:v>
      </x:c>
      <x:c r="Z240" s="60" t="n">
        <x:f>H240*J240*T240</x:f>
        <x:v>148.80816000000002</x:v>
      </x:c>
      <x:c r="AA240" s="60" t="n">
        <x:f>P240+W240+X240-Y240-Z240-U240</x:f>
        <x:v>408.5766852400002</x:v>
      </x:c>
      <x:c r="AB240" s="32" t="n">
        <x:f>IFERROR(AA240/(P240+W240+X240),0)</x:f>
        <x:v>0.3815002237038616</x:v>
      </x:c>
      <x:c r="AC240" t="n">
        <x:f>IF(O240="High",0,IF(I240&gt;=1800,3,IF(I240&gt;=900,2,1))+IF(K240&gt;=0.9,2,IF(K240&gt;=0.75,1,0))+IF(J240&lt;=0.7,2,IF(J240&lt;=0.85,1,0))+IF(M240&gt;=8,1,0))</x:f>
        <x:v>6</x:v>
      </x:c>
      <x:c r="AD240" t="str">
        <x:f>IF(AND(O240&lt;&gt;"High",AC240&gt;=Assumptions!$B$10,AA240&gt;0),"Priority Growth",IF(AND(O240="Low",AA240&gt;0),"Maintain","Watch"))</x:f>
        <x:v>Priority Growth</x:v>
      </x:c>
      <x:c r="AE240" s="60" t="n">
        <x:f>MAX(AA240,0)*N240</x:f>
        <x:v>53.52354576644003</x:v>
      </x:c>
      <x:c r="AF240" t="str">
        <x:f>IF(AND(AA240&gt;=Assumptions!$B$11,O240&lt;&gt;"High",OR(N240&gt;=Assumptions!$B$12,M240&lt;=6)),"High","Standard")</x:f>
        <x:v>Standard</x:v>
      </x:c>
    </x:row>
    <x:row r="241">
      <x:c r="A241" t="str">
        <x:f>'Raw_Data'!A241</x:f>
        <x:v>C00240</x:v>
      </x:c>
      <x:c r="B241" t="n">
        <x:f>'Raw_Data'!B241</x:f>
        <x:v>44</x:v>
      </x:c>
      <x:c r="C241" s="30" t="n">
        <x:f>'Raw_Data'!C241</x:f>
        <x:v>84271</x:v>
      </x:c>
      <x:c r="D241" t="n">
        <x:f>'Raw_Data'!D241</x:f>
        <x:v>749</x:v>
      </x:c>
      <x:c r="E241" t="n">
        <x:f>'Raw_Data'!E241</x:f>
        <x:v>75</x:v>
      </x:c>
      <x:c r="F241" t="str">
        <x:f>PROPER(TRIM('Raw_Data'!F241))</x:f>
        <x:v>Platinum</x:v>
      </x:c>
      <x:c r="G241" t="str">
        <x:f>PROPER(TRIM('Raw_Data'!G241))</x:f>
        <x:v>Partner</x:v>
      </x:c>
      <x:c r="H241" s="60" t="n">
        <x:f>'Raw_Data'!H241</x:f>
        <x:v>21614</x:v>
      </x:c>
      <x:c r="I241" s="60" t="n">
        <x:f>'Raw_Data'!I241</x:f>
        <x:v>2468.94</x:v>
      </x:c>
      <x:c r="J241" s="32" t="n">
        <x:f>'Raw_Data'!J241</x:f>
        <x:v>0.521</x:v>
      </x:c>
      <x:c r="K241" s="32" t="n">
        <x:f>'Raw_Data'!K241</x:f>
        <x:v>0.826</x:v>
      </x:c>
      <x:c r="L241" t="n">
        <x:f>'Raw_Data'!L241</x:f>
        <x:v>0</x:v>
      </x:c>
      <x:c r="M241" t="n">
        <x:f>IF('Raw_Data'!M241="",Assumptions!$B$15,'Raw_Data'!M241)</x:f>
        <x:v>3</x:v>
      </x:c>
      <x:c r="N241" s="32" t="n">
        <x:f>'Raw_Data'!N241</x:f>
        <x:v>0.353</x:v>
      </x:c>
      <x:c r="O241" t="str">
        <x:f>IF(OR(D241&lt;620,L241&gt;=2,J241&gt;0.9),"High",IF(OR(D241&lt;700,L241=1,J241&gt;0.75),"Medium","Low"))</x:f>
        <x:v>Low</x:v>
      </x:c>
      <x:c r="P241" s="30" t="n">
        <x:f>XLOOKUP(F241,Assumptions!$A$4:$A$6,Assumptions!$B$4:$B$6)</x:f>
        <x:v>195</x:v>
      </x:c>
      <x:c r="Q241" s="32" t="n">
        <x:f>XLOOKUP(F241,Assumptions!$A$4:$A$6,Assumptions!$C$4:$C$6)</x:f>
        <x:v>0.199</x:v>
      </x:c>
      <x:c r="R241" s="32" t="n">
        <x:f>XLOOKUP(F241,Assumptions!$A$4:$A$6,Assumptions!$D$4:$D$6)</x:f>
        <x:v>0.017</x:v>
      </x:c>
      <x:c r="S241" s="32" t="n">
        <x:f>XLOOKUP(F241,Assumptions!$A$4:$A$6,Assumptions!$E$4:$E$6)</x:f>
        <x:v>0.013</x:v>
      </x:c>
      <x:c r="T241" s="32" t="n">
        <x:f>XLOOKUP(O241,Assumptions!$H$4:$H$6,Assumptions!$I$4:$I$6)</x:f>
        <x:v>0.0035</x:v>
      </x:c>
      <x:c r="U241" s="30" t="n">
        <x:f>XLOOKUP(F241,Assumptions!$A$4:$A$6,Assumptions!$F$4:$F$6)</x:f>
        <x:v>140</x:v>
      </x:c>
      <x:c r="V241" s="60" t="n">
        <x:f>I241*12</x:f>
        <x:v>29627.28</x:v>
      </x:c>
      <x:c r="W241" s="60" t="n">
        <x:f>H241*J241*(1-K241)*Q241</x:f>
        <x:v>389.9197156440001</x:v>
      </x:c>
      <x:c r="X241" s="60" t="n">
        <x:f>V241*R241</x:f>
        <x:v>503.66376</x:v>
      </x:c>
      <x:c r="Y241" s="60" t="n">
        <x:f>V241*S241</x:f>
        <x:v>385.15464</x:v>
      </x:c>
      <x:c r="Z241" s="60" t="n">
        <x:f>H241*J241*T241</x:f>
        <x:v>39.413129000000005</x:v>
      </x:c>
      <x:c r="AA241" s="60" t="n">
        <x:f>P241+W241+X241-Y241-Z241-U241</x:f>
        <x:v>524.0157066440001</x:v>
      </x:c>
      <x:c r="AB241" s="32" t="n">
        <x:f>IFERROR(AA241/(P241+W241+X241),0)</x:f>
        <x:v>0.48137393077181817</x:v>
      </x:c>
      <x:c r="AC241" t="n">
        <x:f>IF(O241="High",0,IF(I241&gt;=1800,3,IF(I241&gt;=900,2,1))+IF(K241&gt;=0.9,2,IF(K241&gt;=0.75,1,0))+IF(J241&lt;=0.7,2,IF(J241&lt;=0.85,1,0))+IF(M241&gt;=8,1,0))</x:f>
        <x:v>6</x:v>
      </x:c>
      <x:c r="AD241" t="str">
        <x:f>IF(AND(O241&lt;&gt;"High",AC241&gt;=Assumptions!$B$10,AA241&gt;0),"Priority Growth",IF(AND(O241="Low",AA241&gt;0),"Maintain","Watch"))</x:f>
        <x:v>Priority Growth</x:v>
      </x:c>
      <x:c r="AE241" s="60" t="n">
        <x:f>MAX(AA241,0)*N241</x:f>
        <x:v>184.97754444533203</x:v>
      </x:c>
      <x:c r="AF241" t="str">
        <x:f>IF(AND(AA241&gt;=Assumptions!$B$11,O241&lt;&gt;"High",OR(N241&gt;=Assumptions!$B$12,M241&lt;=6)),"High","Standard")</x:f>
        <x:v>High</x:v>
      </x:c>
    </x:row>
    <x:row r="242">
      <x:c r="A242" t="str">
        <x:f>'Raw_Data'!A242</x:f>
        <x:v>C00241</x:v>
      </x:c>
      <x:c r="B242" t="n">
        <x:f>'Raw_Data'!B242</x:f>
        <x:v>34</x:v>
      </x:c>
      <x:c r="C242" s="30" t="n">
        <x:f>'Raw_Data'!C242</x:f>
        <x:v>92362</x:v>
      </x:c>
      <x:c r="D242" t="n">
        <x:f>'Raw_Data'!D242</x:f>
        <x:v>704</x:v>
      </x:c>
      <x:c r="E242" t="n">
        <x:f>'Raw_Data'!E242</x:f>
        <x:v>48</x:v>
      </x:c>
      <x:c r="F242" t="str">
        <x:f>PROPER(TRIM('Raw_Data'!F242))</x:f>
        <x:v>Gold</x:v>
      </x:c>
      <x:c r="G242" t="str">
        <x:f>PROPER(TRIM('Raw_Data'!G242))</x:f>
        <x:v>Branch</x:v>
      </x:c>
      <x:c r="H242" s="60" t="n">
        <x:f>'Raw_Data'!H242</x:f>
        <x:v>13706</x:v>
      </x:c>
      <x:c r="I242" s="60" t="n">
        <x:f>'Raw_Data'!I242</x:f>
        <x:v>1889.06</x:v>
      </x:c>
      <x:c r="J242" s="32" t="n">
        <x:f>'Raw_Data'!J242</x:f>
        <x:v>0.206</x:v>
      </x:c>
      <x:c r="K242" s="32" t="n">
        <x:f>'Raw_Data'!K242</x:f>
        <x:v>0.705</x:v>
      </x:c>
      <x:c r="L242" t="n">
        <x:f>'Raw_Data'!L242</x:f>
        <x:v>0</x:v>
      </x:c>
      <x:c r="M242" t="n">
        <x:f>IF('Raw_Data'!M242="",Assumptions!$B$15,'Raw_Data'!M242)</x:f>
        <x:v>8</x:v>
      </x:c>
      <x:c r="N242" s="32" t="n">
        <x:f>'Raw_Data'!N242</x:f>
        <x:v>0.091</x:v>
      </x:c>
      <x:c r="O242" t="str">
        <x:f>IF(OR(D242&lt;620,L242&gt;=2,J242&gt;0.9),"High",IF(OR(D242&lt;700,L242=1,J242&gt;0.75),"Medium","Low"))</x:f>
        <x:v>Low</x:v>
      </x:c>
      <x:c r="P242" s="30" t="n">
        <x:f>XLOOKUP(F242,Assumptions!$A$4:$A$6,Assumptions!$B$4:$B$6)</x:f>
        <x:v>95</x:v>
      </x:c>
      <x:c r="Q242" s="32" t="n">
        <x:f>XLOOKUP(F242,Assumptions!$A$4:$A$6,Assumptions!$C$4:$C$6)</x:f>
        <x:v>0.219</x:v>
      </x:c>
      <x:c r="R242" s="32" t="n">
        <x:f>XLOOKUP(F242,Assumptions!$A$4:$A$6,Assumptions!$D$4:$D$6)</x:f>
        <x:v>0.016</x:v>
      </x:c>
      <x:c r="S242" s="32" t="n">
        <x:f>XLOOKUP(F242,Assumptions!$A$4:$A$6,Assumptions!$E$4:$E$6)</x:f>
        <x:v>0.01</x:v>
      </x:c>
      <x:c r="T242" s="32" t="n">
        <x:f>XLOOKUP(O242,Assumptions!$H$4:$H$6,Assumptions!$I$4:$I$6)</x:f>
        <x:v>0.0035</x:v>
      </x:c>
      <x:c r="U242" s="30" t="n">
        <x:f>XLOOKUP(F242,Assumptions!$A$4:$A$6,Assumptions!$F$4:$F$6)</x:f>
        <x:v>90</x:v>
      </x:c>
      <x:c r="V242" s="60" t="n">
        <x:f>I242*12</x:f>
        <x:v>22668.72</x:v>
      </x:c>
      <x:c r="W242" s="60" t="n">
        <x:f>H242*J242*(1-K242)*Q242</x:f>
        <x:v>182.40808278</x:v>
      </x:c>
      <x:c r="X242" s="60" t="n">
        <x:f>V242*R242</x:f>
        <x:v>362.69952</x:v>
      </x:c>
      <x:c r="Y242" s="60" t="n">
        <x:f>V242*S242</x:f>
        <x:v>226.68720000000002</x:v>
      </x:c>
      <x:c r="Z242" s="60" t="n">
        <x:f>H242*J242*T242</x:f>
        <x:v>9.882026</x:v>
      </x:c>
      <x:c r="AA242" s="60" t="n">
        <x:f>P242+W242+X242-Y242-Z242-U242</x:f>
        <x:v>313.53837677999996</x:v>
      </x:c>
      <x:c r="AB242" s="32" t="n">
        <x:f>IFERROR(AA242/(P242+W242+X242),0)</x:f>
        <x:v>0.4898213603748754</x:v>
      </x:c>
      <x:c r="AC242" t="n">
        <x:f>IF(O242="High",0,IF(I242&gt;=1800,3,IF(I242&gt;=900,2,1))+IF(K242&gt;=0.9,2,IF(K242&gt;=0.75,1,0))+IF(J242&lt;=0.7,2,IF(J242&lt;=0.85,1,0))+IF(M242&gt;=8,1,0))</x:f>
        <x:v>6</x:v>
      </x:c>
      <x:c r="AD242" t="str">
        <x:f>IF(AND(O242&lt;&gt;"High",AC242&gt;=Assumptions!$B$10,AA242&gt;0),"Priority Growth",IF(AND(O242="Low",AA242&gt;0),"Maintain","Watch"))</x:f>
        <x:v>Priority Growth</x:v>
      </x:c>
      <x:c r="AE242" s="60" t="n">
        <x:f>MAX(AA242,0)*N242</x:f>
        <x:v>28.531992286979996</x:v>
      </x:c>
      <x:c r="AF242" t="str">
        <x:f>IF(AND(AA242&gt;=Assumptions!$B$11,O242&lt;&gt;"High",OR(N242&gt;=Assumptions!$B$12,M242&lt;=6)),"High","Standard")</x:f>
        <x:v>Standard</x:v>
      </x:c>
    </x:row>
    <x:row r="243">
      <x:c r="A243" t="str">
        <x:f>'Raw_Data'!A243</x:f>
        <x:v>C00242</x:v>
      </x:c>
      <x:c r="B243" t="n">
        <x:f>'Raw_Data'!B243</x:f>
        <x:v>28</x:v>
      </x:c>
      <x:c r="C243" s="30" t="n">
        <x:f>'Raw_Data'!C243</x:f>
        <x:v>34511</x:v>
      </x:c>
      <x:c r="D243" t="n">
        <x:f>'Raw_Data'!D243</x:f>
        <x:v>659</x:v>
      </x:c>
      <x:c r="E243" t="n">
        <x:f>'Raw_Data'!E243</x:f>
        <x:v>23</x:v>
      </x:c>
      <x:c r="F243" t="str">
        <x:f>PROPER(TRIM('Raw_Data'!F243))</x:f>
        <x:v>Classic</x:v>
      </x:c>
      <x:c r="G243" t="str">
        <x:f>PROPER(TRIM('Raw_Data'!G243))</x:f>
        <x:v>Partner</x:v>
      </x:c>
      <x:c r="H243" s="60" t="n">
        <x:f>'Raw_Data'!H243</x:f>
        <x:v>2644</x:v>
      </x:c>
      <x:c r="I243" s="60" t="n">
        <x:f>'Raw_Data'!I243</x:f>
        <x:v>925.44</x:v>
      </x:c>
      <x:c r="J243" s="32" t="n">
        <x:f>'Raw_Data'!J243</x:f>
        <x:v>0.376</x:v>
      </x:c>
      <x:c r="K243" s="32" t="n">
        <x:f>'Raw_Data'!K243</x:f>
        <x:v>0.643</x:v>
      </x:c>
      <x:c r="L243" t="n">
        <x:f>'Raw_Data'!L243</x:f>
        <x:v>0</x:v>
      </x:c>
      <x:c r="M243" t="n">
        <x:f>IF('Raw_Data'!M243="",Assumptions!$B$15,'Raw_Data'!M243)</x:f>
        <x:v>8</x:v>
      </x:c>
      <x:c r="N243" s="32" t="n">
        <x:f>'Raw_Data'!N243</x:f>
        <x:v>0.057</x:v>
      </x:c>
      <x:c r="O243" t="str">
        <x:f>IF(OR(D243&lt;620,L243&gt;=2,J243&gt;0.9),"High",IF(OR(D243&lt;700,L243=1,J243&gt;0.75),"Medium","Low"))</x:f>
        <x:v>Medium</x:v>
      </x:c>
      <x:c r="P243" s="30" t="n">
        <x:f>XLOOKUP(F243,Assumptions!$A$4:$A$6,Assumptions!$B$4:$B$6)</x:f>
        <x:v>0</x:v>
      </x:c>
      <x:c r="Q243" s="32" t="n">
        <x:f>XLOOKUP(F243,Assumptions!$A$4:$A$6,Assumptions!$C$4:$C$6)</x:f>
        <x:v>0.229</x:v>
      </x:c>
      <x:c r="R243" s="32" t="n">
        <x:f>XLOOKUP(F243,Assumptions!$A$4:$A$6,Assumptions!$D$4:$D$6)</x:f>
        <x:v>0.015</x:v>
      </x:c>
      <x:c r="S243" s="32" t="n">
        <x:f>XLOOKUP(F243,Assumptions!$A$4:$A$6,Assumptions!$E$4:$E$6)</x:f>
        <x:v>0.0075</x:v>
      </x:c>
      <x:c r="T243" s="32" t="n">
        <x:f>XLOOKUP(O243,Assumptions!$H$4:$H$6,Assumptions!$I$4:$I$6)</x:f>
        <x:v>0.012</x:v>
      </x:c>
      <x:c r="U243" s="30" t="n">
        <x:f>XLOOKUP(F243,Assumptions!$A$4:$A$6,Assumptions!$F$4:$F$6)</x:f>
        <x:v>60</x:v>
      </x:c>
      <x:c r="V243" s="60" t="n">
        <x:f>I243*12</x:f>
        <x:v>11105.28</x:v>
      </x:c>
      <x:c r="W243" s="60" t="n">
        <x:f>H243*J243*(1-K243)*Q243</x:f>
        <x:v>81.274254432</x:v>
      </x:c>
      <x:c r="X243" s="60" t="n">
        <x:f>V243*R243</x:f>
        <x:v>166.57920000000001</x:v>
      </x:c>
      <x:c r="Y243" s="60" t="n">
        <x:f>V243*S243</x:f>
        <x:v>83.28960000000001</x:v>
      </x:c>
      <x:c r="Z243" s="60" t="n">
        <x:f>H243*J243*T243</x:f>
        <x:v>11.929728</x:v>
      </x:c>
      <x:c r="AA243" s="60" t="n">
        <x:f>P243+W243+X243-Y243-Z243-U243</x:f>
        <x:v>92.63412643200002</x:v>
      </x:c>
      <x:c r="AB243" s="32" t="n">
        <x:f>IFERROR(AA243/(P243+W243+X243),0)</x:f>
        <x:v>0.3737455531708746</x:v>
      </x:c>
      <x:c r="AC243" t="n">
        <x:f>IF(O243="High",0,IF(I243&gt;=1800,3,IF(I243&gt;=900,2,1))+IF(K243&gt;=0.9,2,IF(K243&gt;=0.75,1,0))+IF(J243&lt;=0.7,2,IF(J243&lt;=0.85,1,0))+IF(M243&gt;=8,1,0))</x:f>
        <x:v>5</x:v>
      </x:c>
      <x:c r="AD243" t="str">
        <x:f>IF(AND(O243&lt;&gt;"High",AC243&gt;=Assumptions!$B$10,AA243&gt;0),"Priority Growth",IF(AND(O243="Low",AA243&gt;0),"Maintain","Watch"))</x:f>
        <x:v>Watch</x:v>
      </x:c>
      <x:c r="AE243" s="60" t="n">
        <x:f>MAX(AA243,0)*N243</x:f>
        <x:v>5.2801452066240016</x:v>
      </x:c>
      <x:c r="AF243" t="str">
        <x:f>IF(AND(AA243&gt;=Assumptions!$B$11,O243&lt;&gt;"High",OR(N243&gt;=Assumptions!$B$12,M243&lt;=6)),"High","Standard")</x:f>
        <x:v>Standard</x:v>
      </x:c>
    </x:row>
    <x:row r="244">
      <x:c r="A244" t="str">
        <x:f>'Raw_Data'!A244</x:f>
        <x:v>C00243</x:v>
      </x:c>
      <x:c r="B244" t="n">
        <x:f>'Raw_Data'!B244</x:f>
        <x:v>36</x:v>
      </x:c>
      <x:c r="C244" s="30" t="n">
        <x:f>'Raw_Data'!C244</x:f>
        <x:v>38074</x:v>
      </x:c>
      <x:c r="D244" t="n">
        <x:f>'Raw_Data'!D244</x:f>
        <x:v>608</x:v>
      </x:c>
      <x:c r="E244" t="n">
        <x:f>'Raw_Data'!E244</x:f>
        <x:v>106</x:v>
      </x:c>
      <x:c r="F244" t="str">
        <x:f>PROPER(TRIM('Raw_Data'!F244))</x:f>
        <x:v>Classic</x:v>
      </x:c>
      <x:c r="G244" t="str">
        <x:f>PROPER(TRIM('Raw_Data'!G244))</x:f>
        <x:v>Branch</x:v>
      </x:c>
      <x:c r="H244" s="60" t="n">
        <x:f>'Raw_Data'!H244</x:f>
        <x:v>1373</x:v>
      </x:c>
      <x:c r="I244" s="60" t="n">
        <x:f>'Raw_Data'!I244</x:f>
        <x:v>422.47</x:v>
      </x:c>
      <x:c r="J244" s="32" t="n">
        <x:f>'Raw_Data'!J244</x:f>
        <x:v>0.377</x:v>
      </x:c>
      <x:c r="K244" s="32" t="n">
        <x:f>'Raw_Data'!K244</x:f>
        <x:v>0.661</x:v>
      </x:c>
      <x:c r="L244" t="n">
        <x:f>'Raw_Data'!L244</x:f>
        <x:v>0</x:v>
      </x:c>
      <x:c r="M244" t="n">
        <x:f>IF('Raw_Data'!M244="",Assumptions!$B$15,'Raw_Data'!M244)</x:f>
        <x:v>5</x:v>
      </x:c>
      <x:c r="N244" s="32" t="n">
        <x:f>'Raw_Data'!N244</x:f>
        <x:v>0.211</x:v>
      </x:c>
      <x:c r="O244" t="str">
        <x:f>IF(OR(D244&lt;620,L244&gt;=2,J244&gt;0.9),"High",IF(OR(D244&lt;700,L244=1,J244&gt;0.75),"Medium","Low"))</x:f>
        <x:v>High</x:v>
      </x:c>
      <x:c r="P244" s="30" t="n">
        <x:f>XLOOKUP(F244,Assumptions!$A$4:$A$6,Assumptions!$B$4:$B$6)</x:f>
        <x:v>0</x:v>
      </x:c>
      <x:c r="Q244" s="32" t="n">
        <x:f>XLOOKUP(F244,Assumptions!$A$4:$A$6,Assumptions!$C$4:$C$6)</x:f>
        <x:v>0.229</x:v>
      </x:c>
      <x:c r="R244" s="32" t="n">
        <x:f>XLOOKUP(F244,Assumptions!$A$4:$A$6,Assumptions!$D$4:$D$6)</x:f>
        <x:v>0.015</x:v>
      </x:c>
      <x:c r="S244" s="32" t="n">
        <x:f>XLOOKUP(F244,Assumptions!$A$4:$A$6,Assumptions!$E$4:$E$6)</x:f>
        <x:v>0.0075</x:v>
      </x:c>
      <x:c r="T244" s="32" t="n">
        <x:f>XLOOKUP(O244,Assumptions!$H$4:$H$6,Assumptions!$I$4:$I$6)</x:f>
        <x:v>0.045</x:v>
      </x:c>
      <x:c r="U244" s="30" t="n">
        <x:f>XLOOKUP(F244,Assumptions!$A$4:$A$6,Assumptions!$F$4:$F$6)</x:f>
        <x:v>60</x:v>
      </x:c>
      <x:c r="V244" s="60" t="n">
        <x:f>I244*12</x:f>
        <x:v>5069.64</x:v>
      </x:c>
      <x:c r="W244" s="60" t="n">
        <x:f>H244*J244*(1-K244)*Q244</x:f>
        <x:v>40.183435851</x:v>
      </x:c>
      <x:c r="X244" s="60" t="n">
        <x:f>V244*R244</x:f>
        <x:v>76.0446</x:v>
      </x:c>
      <x:c r="Y244" s="60" t="n">
        <x:f>V244*S244</x:f>
        <x:v>38.0223</x:v>
      </x:c>
      <x:c r="Z244" s="60" t="n">
        <x:f>H244*J244*T244</x:f>
        <x:v>23.292945</x:v>
      </x:c>
      <x:c r="AA244" s="60" t="n">
        <x:f>P244+W244+X244-Y244-Z244-U244</x:f>
        <x:v>-5.087209149000003</x:v>
      </x:c>
      <x:c r="AB244" s="32" t="n">
        <x:f>IFERROR(AA244/(P244+W244+X244),0)</x:f>
        <x:v>-0.043769208622966106</x:v>
      </x:c>
      <x:c r="AC244" t="n">
        <x:f>IF(O244="High",0,IF(I244&gt;=1800,3,IF(I244&gt;=900,2,1))+IF(K244&gt;=0.9,2,IF(K244&gt;=0.75,1,0))+IF(J244&lt;=0.7,2,IF(J244&lt;=0.85,1,0))+IF(M244&gt;=8,1,0))</x:f>
        <x:v>0</x:v>
      </x:c>
      <x:c r="AD244" t="str">
        <x:f>IF(AND(O244&lt;&gt;"High",AC244&gt;=Assumptions!$B$10,AA244&gt;0),"Priority Growth",IF(AND(O244="Low",AA244&gt;0),"Maintain","Watch"))</x:f>
        <x:v>Watch</x:v>
      </x:c>
      <x:c r="AE244" s="60" t="n">
        <x:f>MAX(AA244,0)*N244</x:f>
        <x:v>0</x:v>
      </x:c>
      <x:c r="AF244" t="str">
        <x:f>IF(AND(AA244&gt;=Assumptions!$B$11,O244&lt;&gt;"High",OR(N244&gt;=Assumptions!$B$12,M244&lt;=6)),"High","Standard")</x:f>
        <x:v>Standard</x:v>
      </x:c>
    </x:row>
    <x:row r="245">
      <x:c r="A245" t="str">
        <x:f>'Raw_Data'!A245</x:f>
        <x:v>C00244</x:v>
      </x:c>
      <x:c r="B245" t="n">
        <x:f>'Raw_Data'!B245</x:f>
        <x:v>33</x:v>
      </x:c>
      <x:c r="C245" s="30" t="n">
        <x:f>'Raw_Data'!C245</x:f>
        <x:v>171578</x:v>
      </x:c>
      <x:c r="D245" t="n">
        <x:f>'Raw_Data'!D245</x:f>
        <x:v>730</x:v>
      </x:c>
      <x:c r="E245" t="n">
        <x:f>'Raw_Data'!E245</x:f>
        <x:v>45</x:v>
      </x:c>
      <x:c r="F245" t="str">
        <x:f>PROPER(TRIM('Raw_Data'!F245))</x:f>
        <x:v>Platinum</x:v>
      </x:c>
      <x:c r="G245" t="str">
        <x:f>PROPER(TRIM('Raw_Data'!G245))</x:f>
        <x:v>Partner</x:v>
      </x:c>
      <x:c r="H245" s="60" t="n">
        <x:f>'Raw_Data'!H245</x:f>
        <x:v>37381</x:v>
      </x:c>
      <x:c r="I245" s="60" t="n">
        <x:f>'Raw_Data'!I245</x:f>
        <x:v>4297.72</x:v>
      </x:c>
      <x:c r="J245" s="32" t="n">
        <x:f>'Raw_Data'!J245</x:f>
        <x:v>0.276</x:v>
      </x:c>
      <x:c r="K245" s="32" t="n">
        <x:f>'Raw_Data'!K245</x:f>
        <x:v>0.747</x:v>
      </x:c>
      <x:c r="L245" t="n">
        <x:f>'Raw_Data'!L245</x:f>
        <x:v>0</x:v>
      </x:c>
      <x:c r="M245" t="n">
        <x:f>IF('Raw_Data'!M245="",Assumptions!$B$15,'Raw_Data'!M245)</x:f>
        <x:v>8</x:v>
      </x:c>
      <x:c r="N245" s="32" t="n">
        <x:f>'Raw_Data'!N245</x:f>
        <x:v>0.095</x:v>
      </x:c>
      <x:c r="O245" t="str">
        <x:f>IF(OR(D245&lt;620,L245&gt;=2,J245&gt;0.9),"High",IF(OR(D245&lt;700,L245=1,J245&gt;0.75),"Medium","Low"))</x:f>
        <x:v>Low</x:v>
      </x:c>
      <x:c r="P245" s="30" t="n">
        <x:f>XLOOKUP(F245,Assumptions!$A$4:$A$6,Assumptions!$B$4:$B$6)</x:f>
        <x:v>195</x:v>
      </x:c>
      <x:c r="Q245" s="32" t="n">
        <x:f>XLOOKUP(F245,Assumptions!$A$4:$A$6,Assumptions!$C$4:$C$6)</x:f>
        <x:v>0.199</x:v>
      </x:c>
      <x:c r="R245" s="32" t="n">
        <x:f>XLOOKUP(F245,Assumptions!$A$4:$A$6,Assumptions!$D$4:$D$6)</x:f>
        <x:v>0.017</x:v>
      </x:c>
      <x:c r="S245" s="32" t="n">
        <x:f>XLOOKUP(F245,Assumptions!$A$4:$A$6,Assumptions!$E$4:$E$6)</x:f>
        <x:v>0.013</x:v>
      </x:c>
      <x:c r="T245" s="32" t="n">
        <x:f>XLOOKUP(O245,Assumptions!$H$4:$H$6,Assumptions!$I$4:$I$6)</x:f>
        <x:v>0.0035</x:v>
      </x:c>
      <x:c r="U245" s="30" t="n">
        <x:f>XLOOKUP(F245,Assumptions!$A$4:$A$6,Assumptions!$F$4:$F$6)</x:f>
        <x:v>140</x:v>
      </x:c>
      <x:c r="V245" s="60" t="n">
        <x:f>I245*12</x:f>
        <x:v>51572.64</x:v>
      </x:c>
      <x:c r="W245" s="60" t="n">
        <x:f>H245*J245*(1-K245)*Q245</x:f>
        <x:v>519.4378531320001</x:v>
      </x:c>
      <x:c r="X245" s="60" t="n">
        <x:f>V245*R245</x:f>
        <x:v>876.7348800000001</x:v>
      </x:c>
      <x:c r="Y245" s="60" t="n">
        <x:f>V245*S245</x:f>
        <x:v>670.44432</x:v>
      </x:c>
      <x:c r="Z245" s="60" t="n">
        <x:f>H245*J245*T245</x:f>
        <x:v>36.110046000000004</x:v>
      </x:c>
      <x:c r="AA245" s="60" t="n">
        <x:f>P245+W245+X245-Y245-Z245-U245</x:f>
        <x:v>744.6183671320003</x:v>
      </x:c>
      <x:c r="AB245" s="32" t="n">
        <x:f>IFERROR(AA245/(P245+W245+X245),0)</x:f>
        <x:v>0.46796828001591223</x:v>
      </x:c>
      <x:c r="AC245" t="n">
        <x:f>IF(O245="High",0,IF(I245&gt;=1800,3,IF(I245&gt;=900,2,1))+IF(K245&gt;=0.9,2,IF(K245&gt;=0.75,1,0))+IF(J245&lt;=0.7,2,IF(J245&lt;=0.85,1,0))+IF(M245&gt;=8,1,0))</x:f>
        <x:v>6</x:v>
      </x:c>
      <x:c r="AD245" t="str">
        <x:f>IF(AND(O245&lt;&gt;"High",AC245&gt;=Assumptions!$B$10,AA245&gt;0),"Priority Growth",IF(AND(O245="Low",AA245&gt;0),"Maintain","Watch"))</x:f>
        <x:v>Priority Growth</x:v>
      </x:c>
      <x:c r="AE245" s="60" t="n">
        <x:f>MAX(AA245,0)*N245</x:f>
        <x:v>70.73874487754003</x:v>
      </x:c>
      <x:c r="AF245" t="str">
        <x:f>IF(AND(AA245&gt;=Assumptions!$B$11,O245&lt;&gt;"High",OR(N245&gt;=Assumptions!$B$12,M245&lt;=6)),"High","Standard")</x:f>
        <x:v>Standard</x:v>
      </x:c>
    </x:row>
    <x:row r="246">
      <x:c r="A246" t="str">
        <x:f>'Raw_Data'!A246</x:f>
        <x:v>C00245</x:v>
      </x:c>
      <x:c r="B246" t="n">
        <x:f>'Raw_Data'!B246</x:f>
        <x:v>46</x:v>
      </x:c>
      <x:c r="C246" s="30" t="n">
        <x:f>'Raw_Data'!C246</x:f>
        <x:v>143295</x:v>
      </x:c>
      <x:c r="D246" t="n">
        <x:f>'Raw_Data'!D246</x:f>
        <x:v>612</x:v>
      </x:c>
      <x:c r="E246" t="n">
        <x:f>'Raw_Data'!E246</x:f>
        <x:v>21</x:v>
      </x:c>
      <x:c r="F246" t="str">
        <x:f>PROPER(TRIM('Raw_Data'!F246))</x:f>
        <x:v>Platinum</x:v>
      </x:c>
      <x:c r="G246" t="str">
        <x:f>PROPER(TRIM('Raw_Data'!G246))</x:f>
        <x:v>Partner</x:v>
      </x:c>
      <x:c r="H246" s="60" t="n">
        <x:f>'Raw_Data'!H246</x:f>
        <x:v>26908</x:v>
      </x:c>
      <x:c r="I246" s="60" t="n">
        <x:f>'Raw_Data'!I246</x:f>
        <x:v>3081.68</x:v>
      </x:c>
      <x:c r="J246" s="32" t="n">
        <x:f>'Raw_Data'!J246</x:f>
        <x:v>0.4</x:v>
      </x:c>
      <x:c r="K246" s="32" t="n">
        <x:f>'Raw_Data'!K246</x:f>
        <x:v>0.749</x:v>
      </x:c>
      <x:c r="L246" t="n">
        <x:f>'Raw_Data'!L246</x:f>
        <x:v>0</x:v>
      </x:c>
      <x:c r="M246" t="n">
        <x:f>IF('Raw_Data'!M246="",Assumptions!$B$15,'Raw_Data'!M246)</x:f>
        <x:v>6</x:v>
      </x:c>
      <x:c r="N246" s="32" t="n">
        <x:f>'Raw_Data'!N246</x:f>
        <x:v>0.202</x:v>
      </x:c>
      <x:c r="O246" t="str">
        <x:f>IF(OR(D246&lt;620,L246&gt;=2,J246&gt;0.9),"High",IF(OR(D246&lt;700,L246=1,J246&gt;0.75),"Medium","Low"))</x:f>
        <x:v>High</x:v>
      </x:c>
      <x:c r="P246" s="30" t="n">
        <x:f>XLOOKUP(F246,Assumptions!$A$4:$A$6,Assumptions!$B$4:$B$6)</x:f>
        <x:v>195</x:v>
      </x:c>
      <x:c r="Q246" s="32" t="n">
        <x:f>XLOOKUP(F246,Assumptions!$A$4:$A$6,Assumptions!$C$4:$C$6)</x:f>
        <x:v>0.199</x:v>
      </x:c>
      <x:c r="R246" s="32" t="n">
        <x:f>XLOOKUP(F246,Assumptions!$A$4:$A$6,Assumptions!$D$4:$D$6)</x:f>
        <x:v>0.017</x:v>
      </x:c>
      <x:c r="S246" s="32" t="n">
        <x:f>XLOOKUP(F246,Assumptions!$A$4:$A$6,Assumptions!$E$4:$E$6)</x:f>
        <x:v>0.013</x:v>
      </x:c>
      <x:c r="T246" s="32" t="n">
        <x:f>XLOOKUP(O246,Assumptions!$H$4:$H$6,Assumptions!$I$4:$I$6)</x:f>
        <x:v>0.045</x:v>
      </x:c>
      <x:c r="U246" s="30" t="n">
        <x:f>XLOOKUP(F246,Assumptions!$A$4:$A$6,Assumptions!$F$4:$F$6)</x:f>
        <x:v>140</x:v>
      </x:c>
      <x:c r="V246" s="60" t="n">
        <x:f>I246*12</x:f>
        <x:v>36980.159999999996</x:v>
      </x:c>
      <x:c r="W246" s="60" t="n">
        <x:f>H246*J246*(1-K246)*Q246</x:f>
        <x:v>537.6110768000001</x:v>
      </x:c>
      <x:c r="X246" s="60" t="n">
        <x:f>V246*R246</x:f>
        <x:v>628.66272</x:v>
      </x:c>
      <x:c r="Y246" s="60" t="n">
        <x:f>V246*S246</x:f>
        <x:v>480.74207999999993</x:v>
      </x:c>
      <x:c r="Z246" s="60" t="n">
        <x:f>H246*J246*T246</x:f>
        <x:v>484.344</x:v>
      </x:c>
      <x:c r="AA246" s="60" t="n">
        <x:f>P246+W246+X246-Y246-Z246-U246</x:f>
        <x:v>256.18771680000015</x:v>
      </x:c>
      <x:c r="AB246" s="32" t="n">
        <x:f>IFERROR(AA246/(P246+W246+X246),0)</x:f>
        <x:v>0.1881970529383807</x:v>
      </x:c>
      <x:c r="AC246" t="n">
        <x:f>IF(O246="High",0,IF(I246&gt;=1800,3,IF(I246&gt;=900,2,1))+IF(K246&gt;=0.9,2,IF(K246&gt;=0.75,1,0))+IF(J246&lt;=0.7,2,IF(J246&lt;=0.85,1,0))+IF(M246&gt;=8,1,0))</x:f>
        <x:v>0</x:v>
      </x:c>
      <x:c r="AD246" t="str">
        <x:f>IF(AND(O246&lt;&gt;"High",AC246&gt;=Assumptions!$B$10,AA246&gt;0),"Priority Growth",IF(AND(O246="Low",AA246&gt;0),"Maintain","Watch"))</x:f>
        <x:v>Watch</x:v>
      </x:c>
      <x:c r="AE246" s="60" t="n">
        <x:f>MAX(AA246,0)*N246</x:f>
        <x:v>51.74991879360003</x:v>
      </x:c>
      <x:c r="AF246" t="str">
        <x:f>IF(AND(AA246&gt;=Assumptions!$B$11,O246&lt;&gt;"High",OR(N246&gt;=Assumptions!$B$12,M246&lt;=6)),"High","Standard")</x:f>
        <x:v>Standard</x:v>
      </x:c>
    </x:row>
    <x:row r="247">
      <x:c r="A247" t="str">
        <x:f>'Raw_Data'!A247</x:f>
        <x:v>C00246</x:v>
      </x:c>
      <x:c r="B247" t="n">
        <x:f>'Raw_Data'!B247</x:f>
        <x:v>58</x:v>
      </x:c>
      <x:c r="C247" s="30" t="n">
        <x:f>'Raw_Data'!C247</x:f>
        <x:v>35057</x:v>
      </x:c>
      <x:c r="D247" t="n">
        <x:f>'Raw_Data'!D247</x:f>
        <x:v>630</x:v>
      </x:c>
      <x:c r="E247" t="n">
        <x:f>'Raw_Data'!E247</x:f>
        <x:v>31</x:v>
      </x:c>
      <x:c r="F247" t="str">
        <x:f>PROPER(TRIM('Raw_Data'!F247))</x:f>
        <x:v>Classic</x:v>
      </x:c>
      <x:c r="G247" t="str">
        <x:f>PROPER(TRIM('Raw_Data'!G247))</x:f>
        <x:v>Direct Mail</x:v>
      </x:c>
      <x:c r="H247" s="60" t="n">
        <x:f>'Raw_Data'!H247</x:f>
        <x:v>4885</x:v>
      </x:c>
      <x:c r="I247" s="60" t="n">
        <x:f>'Raw_Data'!I247</x:f>
        <x:v>413.78</x:v>
      </x:c>
      <x:c r="J247" s="32" t="n">
        <x:f>'Raw_Data'!J247</x:f>
        <x:v>0.439</x:v>
      </x:c>
      <x:c r="K247" s="32" t="n">
        <x:f>'Raw_Data'!K247</x:f>
        <x:v>0.726</x:v>
      </x:c>
      <x:c r="L247" t="n">
        <x:f>'Raw_Data'!L247</x:f>
        <x:v>0</x:v>
      </x:c>
      <x:c r="M247" t="n">
        <x:f>IF('Raw_Data'!M247="",Assumptions!$B$15,'Raw_Data'!M247)</x:f>
        <x:v>6</x:v>
      </x:c>
      <x:c r="N247" s="32" t="n">
        <x:f>'Raw_Data'!N247</x:f>
        <x:v>0.169</x:v>
      </x:c>
      <x:c r="O247" t="str">
        <x:f>IF(OR(D247&lt;620,L247&gt;=2,J247&gt;0.9),"High",IF(OR(D247&lt;700,L247=1,J247&gt;0.75),"Medium","Low"))</x:f>
        <x:v>Medium</x:v>
      </x:c>
      <x:c r="P247" s="30" t="n">
        <x:f>XLOOKUP(F247,Assumptions!$A$4:$A$6,Assumptions!$B$4:$B$6)</x:f>
        <x:v>0</x:v>
      </x:c>
      <x:c r="Q247" s="32" t="n">
        <x:f>XLOOKUP(F247,Assumptions!$A$4:$A$6,Assumptions!$C$4:$C$6)</x:f>
        <x:v>0.229</x:v>
      </x:c>
      <x:c r="R247" s="32" t="n">
        <x:f>XLOOKUP(F247,Assumptions!$A$4:$A$6,Assumptions!$D$4:$D$6)</x:f>
        <x:v>0.015</x:v>
      </x:c>
      <x:c r="S247" s="32" t="n">
        <x:f>XLOOKUP(F247,Assumptions!$A$4:$A$6,Assumptions!$E$4:$E$6)</x:f>
        <x:v>0.0075</x:v>
      </x:c>
      <x:c r="T247" s="32" t="n">
        <x:f>XLOOKUP(O247,Assumptions!$H$4:$H$6,Assumptions!$I$4:$I$6)</x:f>
        <x:v>0.012</x:v>
      </x:c>
      <x:c r="U247" s="30" t="n">
        <x:f>XLOOKUP(F247,Assumptions!$A$4:$A$6,Assumptions!$F$4:$F$6)</x:f>
        <x:v>60</x:v>
      </x:c>
      <x:c r="V247" s="60" t="n">
        <x:f>I247*12</x:f>
        <x:v>4965.36</x:v>
      </x:c>
      <x:c r="W247" s="60" t="n">
        <x:f>H247*J247*(1-K247)*Q247</x:f>
        <x:v>134.55973819000002</x:v>
      </x:c>
      <x:c r="X247" s="60" t="n">
        <x:f>V247*R247</x:f>
        <x:v>74.48039999999999</x:v>
      </x:c>
      <x:c r="Y247" s="60" t="n">
        <x:f>V247*S247</x:f>
        <x:v>37.240199999999994</x:v>
      </x:c>
      <x:c r="Z247" s="60" t="n">
        <x:f>H247*J247*T247</x:f>
        <x:v>25.73418</x:v>
      </x:c>
      <x:c r="AA247" s="60" t="n">
        <x:f>P247+W247+X247-Y247-Z247-U247</x:f>
        <x:v>86.06575819</x:v>
      </x:c>
      <x:c r="AB247" s="32" t="n">
        <x:f>IFERROR(AA247/(P247+W247+X247),0)</x:f>
        <x:v>0.4117188159901302</x:v>
      </x:c>
      <x:c r="AC247" t="n">
        <x:f>IF(O247="High",0,IF(I247&gt;=1800,3,IF(I247&gt;=900,2,1))+IF(K247&gt;=0.9,2,IF(K247&gt;=0.75,1,0))+IF(J247&lt;=0.7,2,IF(J247&lt;=0.85,1,0))+IF(M247&gt;=8,1,0))</x:f>
        <x:v>3</x:v>
      </x:c>
      <x:c r="AD247" t="str">
        <x:f>IF(AND(O247&lt;&gt;"High",AC247&gt;=Assumptions!$B$10,AA247&gt;0),"Priority Growth",IF(AND(O247="Low",AA247&gt;0),"Maintain","Watch"))</x:f>
        <x:v>Watch</x:v>
      </x:c>
      <x:c r="AE247" s="60" t="n">
        <x:f>MAX(AA247,0)*N247</x:f>
        <x:v>14.54511313411</x:v>
      </x:c>
      <x:c r="AF247" t="str">
        <x:f>IF(AND(AA247&gt;=Assumptions!$B$11,O247&lt;&gt;"High",OR(N247&gt;=Assumptions!$B$12,M247&lt;=6)),"High","Standard")</x:f>
        <x:v>Standard</x:v>
      </x:c>
    </x:row>
    <x:row r="248">
      <x:c r="A248" t="str">
        <x:f>'Raw_Data'!A248</x:f>
        <x:v>C00247</x:v>
      </x:c>
      <x:c r="B248" t="n">
        <x:f>'Raw_Data'!B248</x:f>
        <x:v>49</x:v>
      </x:c>
      <x:c r="C248" s="30" t="n">
        <x:f>'Raw_Data'!C248</x:f>
        <x:v>28265</x:v>
      </x:c>
      <x:c r="D248" t="n">
        <x:f>'Raw_Data'!D248</x:f>
        <x:v>667</x:v>
      </x:c>
      <x:c r="E248" t="n">
        <x:f>'Raw_Data'!E248</x:f>
        <x:v>11</x:v>
      </x:c>
      <x:c r="F248" t="str">
        <x:f>PROPER(TRIM('Raw_Data'!F248))</x:f>
        <x:v>Classic</x:v>
      </x:c>
      <x:c r="G248" t="str">
        <x:f>PROPER(TRIM('Raw_Data'!G248))</x:f>
        <x:v>Digital</x:v>
      </x:c>
      <x:c r="H248" s="60" t="n">
        <x:f>'Raw_Data'!H248</x:f>
        <x:v>3640</x:v>
      </x:c>
      <x:c r="I248" s="60" t="n">
        <x:f>'Raw_Data'!I248</x:f>
        <x:v>449.52</x:v>
      </x:c>
      <x:c r="J248" s="32" t="n">
        <x:f>'Raw_Data'!J248</x:f>
        <x:v>0.516</x:v>
      </x:c>
      <x:c r="K248" s="32" t="n">
        <x:f>'Raw_Data'!K248</x:f>
        <x:v>0.809</x:v>
      </x:c>
      <x:c r="L248" t="n">
        <x:f>'Raw_Data'!L248</x:f>
        <x:v>0</x:v>
      </x:c>
      <x:c r="M248" t="n">
        <x:f>IF('Raw_Data'!M248="",Assumptions!$B$15,'Raw_Data'!M248)</x:f>
        <x:v>7</x:v>
      </x:c>
      <x:c r="N248" s="32" t="n">
        <x:f>'Raw_Data'!N248</x:f>
        <x:v>0.133</x:v>
      </x:c>
      <x:c r="O248" t="str">
        <x:f>IF(OR(D248&lt;620,L248&gt;=2,J248&gt;0.9),"High",IF(OR(D248&lt;700,L248=1,J248&gt;0.75),"Medium","Low"))</x:f>
        <x:v>Medium</x:v>
      </x:c>
      <x:c r="P248" s="30" t="n">
        <x:f>XLOOKUP(F248,Assumptions!$A$4:$A$6,Assumptions!$B$4:$B$6)</x:f>
        <x:v>0</x:v>
      </x:c>
      <x:c r="Q248" s="32" t="n">
        <x:f>XLOOKUP(F248,Assumptions!$A$4:$A$6,Assumptions!$C$4:$C$6)</x:f>
        <x:v>0.229</x:v>
      </x:c>
      <x:c r="R248" s="32" t="n">
        <x:f>XLOOKUP(F248,Assumptions!$A$4:$A$6,Assumptions!$D$4:$D$6)</x:f>
        <x:v>0.015</x:v>
      </x:c>
      <x:c r="S248" s="32" t="n">
        <x:f>XLOOKUP(F248,Assumptions!$A$4:$A$6,Assumptions!$E$4:$E$6)</x:f>
        <x:v>0.0075</x:v>
      </x:c>
      <x:c r="T248" s="32" t="n">
        <x:f>XLOOKUP(O248,Assumptions!$H$4:$H$6,Assumptions!$I$4:$I$6)</x:f>
        <x:v>0.012</x:v>
      </x:c>
      <x:c r="U248" s="30" t="n">
        <x:f>XLOOKUP(F248,Assumptions!$A$4:$A$6,Assumptions!$F$4:$F$6)</x:f>
        <x:v>60</x:v>
      </x:c>
      <x:c r="V248" s="60" t="n">
        <x:f>I248*12</x:f>
        <x:v>5394.24</x:v>
      </x:c>
      <x:c r="W248" s="60" t="n">
        <x:f>H248*J248*(1-K248)*Q248</x:f>
        <x:v>82.15233935999998</x:v>
      </x:c>
      <x:c r="X248" s="60" t="n">
        <x:f>V248*R248</x:f>
        <x:v>80.91359999999999</x:v>
      </x:c>
      <x:c r="Y248" s="60" t="n">
        <x:f>V248*S248</x:f>
        <x:v>40.456799999999994</x:v>
      </x:c>
      <x:c r="Z248" s="60" t="n">
        <x:f>H248*J248*T248</x:f>
        <x:v>22.53888</x:v>
      </x:c>
      <x:c r="AA248" s="60" t="n">
        <x:f>P248+W248+X248-Y248-Z248-U248</x:f>
        <x:v>40.070259359999966</x:v>
      </x:c>
      <x:c r="AB248" s="32" t="n">
        <x:f>IFERROR(AA248/(P248+W248+X248),0)</x:f>
        <x:v>0.2457304052413854</x:v>
      </x:c>
      <x:c r="AC248" t="n">
        <x:f>IF(O248="High",0,IF(I248&gt;=1800,3,IF(I248&gt;=900,2,1))+IF(K248&gt;=0.9,2,IF(K248&gt;=0.75,1,0))+IF(J248&lt;=0.7,2,IF(J248&lt;=0.85,1,0))+IF(M248&gt;=8,1,0))</x:f>
        <x:v>4</x:v>
      </x:c>
      <x:c r="AD248" t="str">
        <x:f>IF(AND(O248&lt;&gt;"High",AC248&gt;=Assumptions!$B$10,AA248&gt;0),"Priority Growth",IF(AND(O248="Low",AA248&gt;0),"Maintain","Watch"))</x:f>
        <x:v>Watch</x:v>
      </x:c>
      <x:c r="AE248" s="60" t="n">
        <x:f>MAX(AA248,0)*N248</x:f>
        <x:v>5.3293444948799955</x:v>
      </x:c>
      <x:c r="AF248" t="str">
        <x:f>IF(AND(AA248&gt;=Assumptions!$B$11,O248&lt;&gt;"High",OR(N248&gt;=Assumptions!$B$12,M248&lt;=6)),"High","Standard")</x:f>
        <x:v>Standard</x:v>
      </x:c>
    </x:row>
    <x:row r="249">
      <x:c r="A249" t="str">
        <x:f>'Raw_Data'!A249</x:f>
        <x:v>C00248</x:v>
      </x:c>
      <x:c r="B249" t="n">
        <x:f>'Raw_Data'!B249</x:f>
        <x:v>30</x:v>
      </x:c>
      <x:c r="C249" s="30" t="n">
        <x:f>'Raw_Data'!C249</x:f>
        <x:v>38291</x:v>
      </x:c>
      <x:c r="D249" t="n">
        <x:f>'Raw_Data'!D249</x:f>
        <x:v>671</x:v>
      </x:c>
      <x:c r="E249" t="n">
        <x:f>'Raw_Data'!E249</x:f>
        <x:v>31</x:v>
      </x:c>
      <x:c r="F249" t="str">
        <x:f>PROPER(TRIM('Raw_Data'!F249))</x:f>
        <x:v>Classic</x:v>
      </x:c>
      <x:c r="G249" t="str">
        <x:f>PROPER(TRIM('Raw_Data'!G249))</x:f>
        <x:v>Digital</x:v>
      </x:c>
      <x:c r="H249" s="60" t="n">
        <x:f>'Raw_Data'!H249</x:f>
        <x:v>2448</x:v>
      </x:c>
      <x:c r="I249" s="60" t="n">
        <x:f>'Raw_Data'!I249</x:f>
        <x:v>417.09</x:v>
      </x:c>
      <x:c r="J249" s="32" t="n">
        <x:f>'Raw_Data'!J249</x:f>
        <x:v>0.57</x:v>
      </x:c>
      <x:c r="K249" s="32" t="n">
        <x:f>'Raw_Data'!K249</x:f>
        <x:v>0.837</x:v>
      </x:c>
      <x:c r="L249" t="n">
        <x:f>'Raw_Data'!L249</x:f>
        <x:v>0</x:v>
      </x:c>
      <x:c r="M249" t="n">
        <x:f>IF('Raw_Data'!M249="",Assumptions!$B$15,'Raw_Data'!M249)</x:f>
        <x:v>9</x:v>
      </x:c>
      <x:c r="N249" s="32" t="n">
        <x:f>'Raw_Data'!N249</x:f>
        <x:v>0.02</x:v>
      </x:c>
      <x:c r="O249" t="str">
        <x:f>IF(OR(D249&lt;620,L249&gt;=2,J249&gt;0.9),"High",IF(OR(D249&lt;700,L249=1,J249&gt;0.75),"Medium","Low"))</x:f>
        <x:v>Medium</x:v>
      </x:c>
      <x:c r="P249" s="30" t="n">
        <x:f>XLOOKUP(F249,Assumptions!$A$4:$A$6,Assumptions!$B$4:$B$6)</x:f>
        <x:v>0</x:v>
      </x:c>
      <x:c r="Q249" s="32" t="n">
        <x:f>XLOOKUP(F249,Assumptions!$A$4:$A$6,Assumptions!$C$4:$C$6)</x:f>
        <x:v>0.229</x:v>
      </x:c>
      <x:c r="R249" s="32" t="n">
        <x:f>XLOOKUP(F249,Assumptions!$A$4:$A$6,Assumptions!$D$4:$D$6)</x:f>
        <x:v>0.015</x:v>
      </x:c>
      <x:c r="S249" s="32" t="n">
        <x:f>XLOOKUP(F249,Assumptions!$A$4:$A$6,Assumptions!$E$4:$E$6)</x:f>
        <x:v>0.0075</x:v>
      </x:c>
      <x:c r="T249" s="32" t="n">
        <x:f>XLOOKUP(O249,Assumptions!$H$4:$H$6,Assumptions!$I$4:$I$6)</x:f>
        <x:v>0.012</x:v>
      </x:c>
      <x:c r="U249" s="30" t="n">
        <x:f>XLOOKUP(F249,Assumptions!$A$4:$A$6,Assumptions!$F$4:$F$6)</x:f>
        <x:v>60</x:v>
      </x:c>
      <x:c r="V249" s="60" t="n">
        <x:f>I249*12</x:f>
        <x:v>5005.08</x:v>
      </x:c>
      <x:c r="W249" s="60" t="n">
        <x:f>H249*J249*(1-K249)*Q249</x:f>
        <x:v>52.08460272000001</x:v>
      </x:c>
      <x:c r="X249" s="60" t="n">
        <x:f>V249*R249</x:f>
        <x:v>75.0762</x:v>
      </x:c>
      <x:c r="Y249" s="60" t="n">
        <x:f>V249*S249</x:f>
        <x:v>37.5381</x:v>
      </x:c>
      <x:c r="Z249" s="60" t="n">
        <x:f>H249*J249*T249</x:f>
        <x:v>16.74432</x:v>
      </x:c>
      <x:c r="AA249" s="60" t="n">
        <x:f>P249+W249+X249-Y249-Z249-U249</x:f>
        <x:v>12.878382720000005</x:v>
      </x:c>
      <x:c r="AB249" s="32" t="n">
        <x:f>IFERROR(AA249/(P249+W249+X249),0)</x:f>
        <x:v>0.10127635595661805</x:v>
      </x:c>
      <x:c r="AC249" t="n">
        <x:f>IF(O249="High",0,IF(I249&gt;=1800,3,IF(I249&gt;=900,2,1))+IF(K249&gt;=0.9,2,IF(K249&gt;=0.75,1,0))+IF(J249&lt;=0.7,2,IF(J249&lt;=0.85,1,0))+IF(M249&gt;=8,1,0))</x:f>
        <x:v>5</x:v>
      </x:c>
      <x:c r="AD249" t="str">
        <x:f>IF(AND(O249&lt;&gt;"High",AC249&gt;=Assumptions!$B$10,AA249&gt;0),"Priority Growth",IF(AND(O249="Low",AA249&gt;0),"Maintain","Watch"))</x:f>
        <x:v>Watch</x:v>
      </x:c>
      <x:c r="AE249" s="60" t="n">
        <x:f>MAX(AA249,0)*N249</x:f>
        <x:v>0.2575676544000001</x:v>
      </x:c>
      <x:c r="AF249" t="str">
        <x:f>IF(AND(AA249&gt;=Assumptions!$B$11,O249&lt;&gt;"High",OR(N249&gt;=Assumptions!$B$12,M249&lt;=6)),"High","Standard")</x:f>
        <x:v>Standard</x:v>
      </x:c>
    </x:row>
    <x:row r="250">
      <x:c r="A250" t="str">
        <x:f>'Raw_Data'!A250</x:f>
        <x:v>C00249</x:v>
      </x:c>
      <x:c r="B250" t="n">
        <x:f>'Raw_Data'!B250</x:f>
        <x:v>32</x:v>
      </x:c>
      <x:c r="C250" s="30" t="n">
        <x:f>'Raw_Data'!C250</x:f>
        <x:v>75368</x:v>
      </x:c>
      <x:c r="D250" t="n">
        <x:f>'Raw_Data'!D250</x:f>
        <x:v>692</x:v>
      </x:c>
      <x:c r="E250" t="n">
        <x:f>'Raw_Data'!E250</x:f>
        <x:v>74</x:v>
      </x:c>
      <x:c r="F250" t="str">
        <x:f>PROPER(TRIM('Raw_Data'!F250))</x:f>
        <x:v>Gold</x:v>
      </x:c>
      <x:c r="G250" t="str">
        <x:f>PROPER(TRIM('Raw_Data'!G250))</x:f>
        <x:v>Digital</x:v>
      </x:c>
      <x:c r="H250" s="60" t="n">
        <x:f>'Raw_Data'!H250</x:f>
        <x:v>10797</x:v>
      </x:c>
      <x:c r="I250" s="60" t="n">
        <x:f>'Raw_Data'!I250</x:f>
        <x:v>1498.99</x:v>
      </x:c>
      <x:c r="J250" s="32" t="n">
        <x:f>'Raw_Data'!J250</x:f>
        <x:v>0.356</x:v>
      </x:c>
      <x:c r="K250" s="32" t="n">
        <x:f>'Raw_Data'!K250</x:f>
        <x:v>0.752</x:v>
      </x:c>
      <x:c r="L250" t="n">
        <x:f>'Raw_Data'!L250</x:f>
        <x:v>0</x:v>
      </x:c>
      <x:c r="M250" t="n">
        <x:f>IF('Raw_Data'!M250="",Assumptions!$B$15,'Raw_Data'!M250)</x:f>
        <x:v>8</x:v>
      </x:c>
      <x:c r="N250" s="32" t="n">
        <x:f>'Raw_Data'!N250</x:f>
        <x:v>0.059</x:v>
      </x:c>
      <x:c r="O250" t="str">
        <x:f>IF(OR(D250&lt;620,L250&gt;=2,J250&gt;0.9),"High",IF(OR(D250&lt;700,L250=1,J250&gt;0.75),"Medium","Low"))</x:f>
        <x:v>Medium</x:v>
      </x:c>
      <x:c r="P250" s="30" t="n">
        <x:f>XLOOKUP(F250,Assumptions!$A$4:$A$6,Assumptions!$B$4:$B$6)</x:f>
        <x:v>95</x:v>
      </x:c>
      <x:c r="Q250" s="32" t="n">
        <x:f>XLOOKUP(F250,Assumptions!$A$4:$A$6,Assumptions!$C$4:$C$6)</x:f>
        <x:v>0.219</x:v>
      </x:c>
      <x:c r="R250" s="32" t="n">
        <x:f>XLOOKUP(F250,Assumptions!$A$4:$A$6,Assumptions!$D$4:$D$6)</x:f>
        <x:v>0.016</x:v>
      </x:c>
      <x:c r="S250" s="32" t="n">
        <x:f>XLOOKUP(F250,Assumptions!$A$4:$A$6,Assumptions!$E$4:$E$6)</x:f>
        <x:v>0.01</x:v>
      </x:c>
      <x:c r="T250" s="32" t="n">
        <x:f>XLOOKUP(O250,Assumptions!$H$4:$H$6,Assumptions!$I$4:$I$6)</x:f>
        <x:v>0.012</x:v>
      </x:c>
      <x:c r="U250" s="30" t="n">
        <x:f>XLOOKUP(F250,Assumptions!$A$4:$A$6,Assumptions!$F$4:$F$6)</x:f>
        <x:v>90</x:v>
      </x:c>
      <x:c r="V250" s="60" t="n">
        <x:f>I250*12</x:f>
        <x:v>17987.88</x:v>
      </x:c>
      <x:c r="W250" s="60" t="n">
        <x:f>H250*J250*(1-K250)*Q250</x:f>
        <x:v>208.760772384</x:v>
      </x:c>
      <x:c r="X250" s="60" t="n">
        <x:f>V250*R250</x:f>
        <x:v>287.80608</x:v>
      </x:c>
      <x:c r="Y250" s="60" t="n">
        <x:f>V250*S250</x:f>
        <x:v>179.8788</x:v>
      </x:c>
      <x:c r="Z250" s="60" t="n">
        <x:f>H250*J250*T250</x:f>
        <x:v>46.124784</x:v>
      </x:c>
      <x:c r="AA250" s="60" t="n">
        <x:f>P250+W250+X250-Y250-Z250-U250</x:f>
        <x:v>275.56326838399997</x:v>
      </x:c>
      <x:c r="AB250" s="32" t="n">
        <x:f>IFERROR(AA250/(P250+W250+X250),0)</x:f>
        <x:v>0.46581931910736163</x:v>
      </x:c>
      <x:c r="AC250" t="n">
        <x:f>IF(O250="High",0,IF(I250&gt;=1800,3,IF(I250&gt;=900,2,1))+IF(K250&gt;=0.9,2,IF(K250&gt;=0.75,1,0))+IF(J250&lt;=0.7,2,IF(J250&lt;=0.85,1,0))+IF(M250&gt;=8,1,0))</x:f>
        <x:v>6</x:v>
      </x:c>
      <x:c r="AD250" t="str">
        <x:f>IF(AND(O250&lt;&gt;"High",AC250&gt;=Assumptions!$B$10,AA250&gt;0),"Priority Growth",IF(AND(O250="Low",AA250&gt;0),"Maintain","Watch"))</x:f>
        <x:v>Priority Growth</x:v>
      </x:c>
      <x:c r="AE250" s="60" t="n">
        <x:f>MAX(AA250,0)*N250</x:f>
        <x:v>16.258232834656</x:v>
      </x:c>
      <x:c r="AF250" t="str">
        <x:f>IF(AND(AA250&gt;=Assumptions!$B$11,O250&lt;&gt;"High",OR(N250&gt;=Assumptions!$B$12,M250&lt;=6)),"High","Standard")</x:f>
        <x:v>Standard</x:v>
      </x:c>
    </x:row>
    <x:row r="251">
      <x:c r="A251" t="str">
        <x:f>'Raw_Data'!A251</x:f>
        <x:v>C00250</x:v>
      </x:c>
      <x:c r="B251" t="n">
        <x:f>'Raw_Data'!B251</x:f>
        <x:v>21</x:v>
      </x:c>
      <x:c r="C251" s="30" t="n">
        <x:f>'Raw_Data'!C251</x:f>
        <x:v>66785</x:v>
      </x:c>
      <x:c r="D251" t="n">
        <x:f>'Raw_Data'!D251</x:f>
        <x:v>692</x:v>
      </x:c>
      <x:c r="E251" t="n">
        <x:f>'Raw_Data'!E251</x:f>
        <x:v>8</x:v>
      </x:c>
      <x:c r="F251" t="str">
        <x:f>PROPER(TRIM('Raw_Data'!F251))</x:f>
        <x:v>Gold</x:v>
      </x:c>
      <x:c r="G251" t="str">
        <x:f>PROPER(TRIM('Raw_Data'!G251))</x:f>
        <x:v>Direct Mail</x:v>
      </x:c>
      <x:c r="H251" s="60" t="n">
        <x:f>'Raw_Data'!H251</x:f>
        <x:v>9621</x:v>
      </x:c>
      <x:c r="I251" s="60" t="n">
        <x:f>'Raw_Data'!I251</x:f>
        <x:v>1294.37</x:v>
      </x:c>
      <x:c r="J251" s="32" t="n">
        <x:f>'Raw_Data'!J251</x:f>
        <x:v>0.325</x:v>
      </x:c>
      <x:c r="K251" s="32" t="n">
        <x:f>'Raw_Data'!K251</x:f>
        <x:v>0.962</x:v>
      </x:c>
      <x:c r="L251" t="n">
        <x:f>'Raw_Data'!L251</x:f>
        <x:v>0</x:v>
      </x:c>
      <x:c r="M251" t="n">
        <x:f>IF('Raw_Data'!M251="",Assumptions!$B$15,'Raw_Data'!M251)</x:f>
        <x:v>8</x:v>
      </x:c>
      <x:c r="N251" s="32" t="n">
        <x:f>'Raw_Data'!N251</x:f>
        <x:v>0.073</x:v>
      </x:c>
      <x:c r="O251" t="str">
        <x:f>IF(OR(D251&lt;620,L251&gt;=2,J251&gt;0.9),"High",IF(OR(D251&lt;700,L251=1,J251&gt;0.75),"Medium","Low"))</x:f>
        <x:v>Medium</x:v>
      </x:c>
      <x:c r="P251" s="30" t="n">
        <x:f>XLOOKUP(F251,Assumptions!$A$4:$A$6,Assumptions!$B$4:$B$6)</x:f>
        <x:v>95</x:v>
      </x:c>
      <x:c r="Q251" s="32" t="n">
        <x:f>XLOOKUP(F251,Assumptions!$A$4:$A$6,Assumptions!$C$4:$C$6)</x:f>
        <x:v>0.219</x:v>
      </x:c>
      <x:c r="R251" s="32" t="n">
        <x:f>XLOOKUP(F251,Assumptions!$A$4:$A$6,Assumptions!$D$4:$D$6)</x:f>
        <x:v>0.016</x:v>
      </x:c>
      <x:c r="S251" s="32" t="n">
        <x:f>XLOOKUP(F251,Assumptions!$A$4:$A$6,Assumptions!$E$4:$E$6)</x:f>
        <x:v>0.01</x:v>
      </x:c>
      <x:c r="T251" s="32" t="n">
        <x:f>XLOOKUP(O251,Assumptions!$H$4:$H$6,Assumptions!$I$4:$I$6)</x:f>
        <x:v>0.012</x:v>
      </x:c>
      <x:c r="U251" s="30" t="n">
        <x:f>XLOOKUP(F251,Assumptions!$A$4:$A$6,Assumptions!$F$4:$F$6)</x:f>
        <x:v>90</x:v>
      </x:c>
      <x:c r="V251" s="60" t="n">
        <x:f>I251*12</x:f>
        <x:v>15532.439999999999</x:v>
      </x:c>
      <x:c r="W251" s="60" t="n">
        <x:f>H251*J251*(1-K251)*Q251</x:f>
        <x:v>26.021437650000024</x:v>
      </x:c>
      <x:c r="X251" s="60" t="n">
        <x:f>V251*R251</x:f>
        <x:v>248.51904</x:v>
      </x:c>
      <x:c r="Y251" s="60" t="n">
        <x:f>V251*S251</x:f>
        <x:v>155.3244</x:v>
      </x:c>
      <x:c r="Z251" s="60" t="n">
        <x:f>H251*J251*T251</x:f>
        <x:v>37.5219</x:v>
      </x:c>
      <x:c r="AA251" s="60" t="n">
        <x:f>P251+W251+X251-Y251-Z251-U251</x:f>
        <x:v>86.69417765000003</x:v>
      </x:c>
      <x:c r="AB251" s="32" t="n">
        <x:f>IFERROR(AA251/(P251+W251+X251),0)</x:f>
        <x:v>0.23459995019032803</x:v>
      </x:c>
      <x:c r="AC251" t="n">
        <x:f>IF(O251="High",0,IF(I251&gt;=1800,3,IF(I251&gt;=900,2,1))+IF(K251&gt;=0.9,2,IF(K251&gt;=0.75,1,0))+IF(J251&lt;=0.7,2,IF(J251&lt;=0.85,1,0))+IF(M251&gt;=8,1,0))</x:f>
        <x:v>7</x:v>
      </x:c>
      <x:c r="AD251" t="str">
        <x:f>IF(AND(O251&lt;&gt;"High",AC251&gt;=Assumptions!$B$10,AA251&gt;0),"Priority Growth",IF(AND(O251="Low",AA251&gt;0),"Maintain","Watch"))</x:f>
        <x:v>Priority Growth</x:v>
      </x:c>
      <x:c r="AE251" s="60" t="n">
        <x:f>MAX(AA251,0)*N251</x:f>
        <x:v>6.328674968450001</x:v>
      </x:c>
      <x:c r="AF251" t="str">
        <x:f>IF(AND(AA251&gt;=Assumptions!$B$11,O251&lt;&gt;"High",OR(N251&gt;=Assumptions!$B$12,M251&lt;=6)),"High","Standard")</x:f>
        <x:v>Standard</x:v>
      </x:c>
    </x:row>
    <x:row r="252">
      <x:c r="A252" t="str">
        <x:f>'Raw_Data'!A252</x:f>
        <x:v>C00251</x:v>
      </x:c>
      <x:c r="B252" t="n">
        <x:f>'Raw_Data'!B252</x:f>
        <x:v>48</x:v>
      </x:c>
      <x:c r="C252" s="30" t="n">
        <x:f>'Raw_Data'!C252</x:f>
        <x:v>57342</x:v>
      </x:c>
      <x:c r="D252" t="n">
        <x:f>'Raw_Data'!D252</x:f>
        <x:v>740</x:v>
      </x:c>
      <x:c r="E252" t="n">
        <x:f>'Raw_Data'!E252</x:f>
        <x:v>43</x:v>
      </x:c>
      <x:c r="F252" t="str">
        <x:f>PROPER(TRIM('Raw_Data'!F252))</x:f>
        <x:v>Gold</x:v>
      </x:c>
      <x:c r="G252" t="str">
        <x:f>PROPER(TRIM('Raw_Data'!G252))</x:f>
        <x:v>Direct Mail</x:v>
      </x:c>
      <x:c r="H252" s="60" t="n">
        <x:f>'Raw_Data'!H252</x:f>
        <x:v>11348</x:v>
      </x:c>
      <x:c r="I252" s="60" t="n">
        <x:f>'Raw_Data'!I252</x:f>
        <x:v>1364.82</x:v>
      </x:c>
      <x:c r="J252" s="32" t="n">
        <x:f>'Raw_Data'!J252</x:f>
        <x:v>0.307</x:v>
      </x:c>
      <x:c r="K252" s="32" t="n">
        <x:f>'Raw_Data'!K252</x:f>
        <x:v>0.977</x:v>
      </x:c>
      <x:c r="L252" t="n">
        <x:f>'Raw_Data'!L252</x:f>
        <x:v>0</x:v>
      </x:c>
      <x:c r="M252" t="n">
        <x:f>IF('Raw_Data'!M252="",Assumptions!$B$15,'Raw_Data'!M252)</x:f>
        <x:v>8</x:v>
      </x:c>
      <x:c r="N252" s="32" t="n">
        <x:f>'Raw_Data'!N252</x:f>
        <x:v>0.022</x:v>
      </x:c>
      <x:c r="O252" t="str">
        <x:f>IF(OR(D252&lt;620,L252&gt;=2,J252&gt;0.9),"High",IF(OR(D252&lt;700,L252=1,J252&gt;0.75),"Medium","Low"))</x:f>
        <x:v>Low</x:v>
      </x:c>
      <x:c r="P252" s="30" t="n">
        <x:f>XLOOKUP(F252,Assumptions!$A$4:$A$6,Assumptions!$B$4:$B$6)</x:f>
        <x:v>95</x:v>
      </x:c>
      <x:c r="Q252" s="32" t="n">
        <x:f>XLOOKUP(F252,Assumptions!$A$4:$A$6,Assumptions!$C$4:$C$6)</x:f>
        <x:v>0.219</x:v>
      </x:c>
      <x:c r="R252" s="32" t="n">
        <x:f>XLOOKUP(F252,Assumptions!$A$4:$A$6,Assumptions!$D$4:$D$6)</x:f>
        <x:v>0.016</x:v>
      </x:c>
      <x:c r="S252" s="32" t="n">
        <x:f>XLOOKUP(F252,Assumptions!$A$4:$A$6,Assumptions!$E$4:$E$6)</x:f>
        <x:v>0.01</x:v>
      </x:c>
      <x:c r="T252" s="32" t="n">
        <x:f>XLOOKUP(O252,Assumptions!$H$4:$H$6,Assumptions!$I$4:$I$6)</x:f>
        <x:v>0.0035</x:v>
      </x:c>
      <x:c r="U252" s="30" t="n">
        <x:f>XLOOKUP(F252,Assumptions!$A$4:$A$6,Assumptions!$F$4:$F$6)</x:f>
        <x:v>90</x:v>
      </x:c>
      <x:c r="V252" s="60" t="n">
        <x:f>I252*12</x:f>
        <x:v>16377.84</x:v>
      </x:c>
      <x:c r="W252" s="60" t="n">
        <x:f>H252*J252*(1-K252)*Q252</x:f>
        <x:v>17.548081932000013</x:v>
      </x:c>
      <x:c r="X252" s="60" t="n">
        <x:f>V252*R252</x:f>
        <x:v>262.04544</x:v>
      </x:c>
      <x:c r="Y252" s="60" t="n">
        <x:f>V252*S252</x:f>
        <x:v>163.7784</x:v>
      </x:c>
      <x:c r="Z252" s="60" t="n">
        <x:f>H252*J252*T252</x:f>
        <x:v>12.193425999999999</x:v>
      </x:c>
      <x:c r="AA252" s="60" t="n">
        <x:f>P252+W252+X252-Y252-Z252-U252</x:f>
        <x:v>108.621695932</x:v>
      </x:c>
      <x:c r="AB252" s="32" t="n">
        <x:f>IFERROR(AA252/(P252+W252+X252),0)</x:f>
        <x:v>0.2899721686904081</x:v>
      </x:c>
      <x:c r="AC252" t="n">
        <x:f>IF(O252="High",0,IF(I252&gt;=1800,3,IF(I252&gt;=900,2,1))+IF(K252&gt;=0.9,2,IF(K252&gt;=0.75,1,0))+IF(J252&lt;=0.7,2,IF(J252&lt;=0.85,1,0))+IF(M252&gt;=8,1,0))</x:f>
        <x:v>7</x:v>
      </x:c>
      <x:c r="AD252" t="str">
        <x:f>IF(AND(O252&lt;&gt;"High",AC252&gt;=Assumptions!$B$10,AA252&gt;0),"Priority Growth",IF(AND(O252="Low",AA252&gt;0),"Maintain","Watch"))</x:f>
        <x:v>Priority Growth</x:v>
      </x:c>
      <x:c r="AE252" s="60" t="n">
        <x:f>MAX(AA252,0)*N252</x:f>
        <x:v>2.3896773105039997</x:v>
      </x:c>
      <x:c r="AF252" t="str">
        <x:f>IF(AND(AA252&gt;=Assumptions!$B$11,O252&lt;&gt;"High",OR(N252&gt;=Assumptions!$B$12,M252&lt;=6)),"High","Standard")</x:f>
        <x:v>Standard</x:v>
      </x:c>
    </x:row>
    <x:row r="253">
      <x:c r="A253" t="str">
        <x:f>'Raw_Data'!A253</x:f>
        <x:v>C00252</x:v>
      </x:c>
      <x:c r="B253" t="n">
        <x:f>'Raw_Data'!B253</x:f>
        <x:v>42</x:v>
      </x:c>
      <x:c r="C253" s="30" t="n">
        <x:f>'Raw_Data'!C253</x:f>
        <x:v>74627</x:v>
      </x:c>
      <x:c r="D253" t="n">
        <x:f>'Raw_Data'!D253</x:f>
        <x:v>609</x:v>
      </x:c>
      <x:c r="E253" t="n">
        <x:f>'Raw_Data'!E253</x:f>
        <x:v>13</x:v>
      </x:c>
      <x:c r="F253" t="str">
        <x:f>PROPER(TRIM('Raw_Data'!F253))</x:f>
        <x:v>Classic</x:v>
      </x:c>
      <x:c r="G253" t="str">
        <x:f>PROPER(TRIM('Raw_Data'!G253))</x:f>
        <x:v>Direct Mail</x:v>
      </x:c>
      <x:c r="H253" s="60" t="n">
        <x:f>'Raw_Data'!H253</x:f>
        <x:v>2310</x:v>
      </x:c>
      <x:c r="I253" s="60" t="n">
        <x:f>'Raw_Data'!I253</x:f>
        <x:v>289.34</x:v>
      </x:c>
      <x:c r="J253" s="32" t="n">
        <x:f>'Raw_Data'!J253</x:f>
        <x:v>0.349</x:v>
      </x:c>
      <x:c r="K253" s="32" t="n">
        <x:f>'Raw_Data'!K253</x:f>
        <x:v>0.73</x:v>
      </x:c>
      <x:c r="L253" t="n">
        <x:f>'Raw_Data'!L253</x:f>
        <x:v>0</x:v>
      </x:c>
      <x:c r="M253" t="n">
        <x:f>IF('Raw_Data'!M253="",Assumptions!$B$15,'Raw_Data'!M253)</x:f>
        <x:v>6</x:v>
      </x:c>
      <x:c r="N253" s="32" t="n">
        <x:f>'Raw_Data'!N253</x:f>
        <x:v>0.226</x:v>
      </x:c>
      <x:c r="O253" t="str">
        <x:f>IF(OR(D253&lt;620,L253&gt;=2,J253&gt;0.9),"High",IF(OR(D253&lt;700,L253=1,J253&gt;0.75),"Medium","Low"))</x:f>
        <x:v>High</x:v>
      </x:c>
      <x:c r="P253" s="30" t="n">
        <x:f>XLOOKUP(F253,Assumptions!$A$4:$A$6,Assumptions!$B$4:$B$6)</x:f>
        <x:v>0</x:v>
      </x:c>
      <x:c r="Q253" s="32" t="n">
        <x:f>XLOOKUP(F253,Assumptions!$A$4:$A$6,Assumptions!$C$4:$C$6)</x:f>
        <x:v>0.229</x:v>
      </x:c>
      <x:c r="R253" s="32" t="n">
        <x:f>XLOOKUP(F253,Assumptions!$A$4:$A$6,Assumptions!$D$4:$D$6)</x:f>
        <x:v>0.015</x:v>
      </x:c>
      <x:c r="S253" s="32" t="n">
        <x:f>XLOOKUP(F253,Assumptions!$A$4:$A$6,Assumptions!$E$4:$E$6)</x:f>
        <x:v>0.0075</x:v>
      </x:c>
      <x:c r="T253" s="32" t="n">
        <x:f>XLOOKUP(O253,Assumptions!$H$4:$H$6,Assumptions!$I$4:$I$6)</x:f>
        <x:v>0.045</x:v>
      </x:c>
      <x:c r="U253" s="30" t="n">
        <x:f>XLOOKUP(F253,Assumptions!$A$4:$A$6,Assumptions!$F$4:$F$6)</x:f>
        <x:v>60</x:v>
      </x:c>
      <x:c r="V253" s="60" t="n">
        <x:f>I253*12</x:f>
        <x:v>3472.08</x:v>
      </x:c>
      <x:c r="W253" s="60" t="n">
        <x:f>H253*J253*(1-K253)*Q253</x:f>
        <x:v>49.8467277</x:v>
      </x:c>
      <x:c r="X253" s="60" t="n">
        <x:f>V253*R253</x:f>
        <x:v>52.081199999999995</x:v>
      </x:c>
      <x:c r="Y253" s="60" t="n">
        <x:f>V253*S253</x:f>
        <x:v>26.040599999999998</x:v>
      </x:c>
      <x:c r="Z253" s="60" t="n">
        <x:f>H253*J253*T253</x:f>
        <x:v>36.278549999999996</x:v>
      </x:c>
      <x:c r="AA253" s="60" t="n">
        <x:f>P253+W253+X253-Y253-Z253-U253</x:f>
        <x:v>-20.391222299999995</x:v>
      </x:c>
      <x:c r="AB253" s="32" t="n">
        <x:f>IFERROR(AA253/(P253+W253+X253),0)</x:f>
        <x:v>-0.20005530142844252</x:v>
      </x:c>
      <x:c r="AC253" t="n">
        <x:f>IF(O253="High",0,IF(I253&gt;=1800,3,IF(I253&gt;=900,2,1))+IF(K253&gt;=0.9,2,IF(K253&gt;=0.75,1,0))+IF(J253&lt;=0.7,2,IF(J253&lt;=0.85,1,0))+IF(M253&gt;=8,1,0))</x:f>
        <x:v>0</x:v>
      </x:c>
      <x:c r="AD253" t="str">
        <x:f>IF(AND(O253&lt;&gt;"High",AC253&gt;=Assumptions!$B$10,AA253&gt;0),"Priority Growth",IF(AND(O253="Low",AA253&gt;0),"Maintain","Watch"))</x:f>
        <x:v>Watch</x:v>
      </x:c>
      <x:c r="AE253" s="60" t="n">
        <x:f>MAX(AA253,0)*N253</x:f>
        <x:v>0</x:v>
      </x:c>
      <x:c r="AF253" t="str">
        <x:f>IF(AND(AA253&gt;=Assumptions!$B$11,O253&lt;&gt;"High",OR(N253&gt;=Assumptions!$B$12,M253&lt;=6)),"High","Standard")</x:f>
        <x:v>Standard</x:v>
      </x:c>
    </x:row>
    <x:row r="254">
      <x:c r="A254" t="str">
        <x:f>'Raw_Data'!A254</x:f>
        <x:v>C00253</x:v>
      </x:c>
      <x:c r="B254" t="n">
        <x:f>'Raw_Data'!B254</x:f>
        <x:v>25</x:v>
      </x:c>
      <x:c r="C254" s="30" t="n">
        <x:f>'Raw_Data'!C254</x:f>
        <x:v>60637</x:v>
      </x:c>
      <x:c r="D254" t="n">
        <x:f>'Raw_Data'!D254</x:f>
        <x:v>705</x:v>
      </x:c>
      <x:c r="E254" t="n">
        <x:f>'Raw_Data'!E254</x:f>
        <x:v>38</x:v>
      </x:c>
      <x:c r="F254" t="str">
        <x:f>PROPER(TRIM('Raw_Data'!F254))</x:f>
        <x:v>Gold</x:v>
      </x:c>
      <x:c r="G254" t="str">
        <x:f>PROPER(TRIM('Raw_Data'!G254))</x:f>
        <x:v>Digital</x:v>
      </x:c>
      <x:c r="H254" s="60" t="n">
        <x:f>'Raw_Data'!H254</x:f>
        <x:v>7491</x:v>
      </x:c>
      <x:c r="I254" s="60" t="n">
        <x:f>'Raw_Data'!I254</x:f>
        <x:v>242.24</x:v>
      </x:c>
      <x:c r="J254" s="32" t="n">
        <x:f>'Raw_Data'!J254</x:f>
        <x:v>0.281</x:v>
      </x:c>
      <x:c r="K254" s="32" t="n">
        <x:f>'Raw_Data'!K254</x:f>
        <x:v>0.73</x:v>
      </x:c>
      <x:c r="L254" t="n">
        <x:f>'Raw_Data'!L254</x:f>
        <x:v>0</x:v>
      </x:c>
      <x:c r="M254" t="n">
        <x:f>IF('Raw_Data'!M254="",Assumptions!$B$15,'Raw_Data'!M254)</x:f>
        <x:v>8</x:v>
      </x:c>
      <x:c r="N254" s="32" t="n">
        <x:f>'Raw_Data'!N254</x:f>
        <x:v>0.133</x:v>
      </x:c>
      <x:c r="O254" t="str">
        <x:f>IF(OR(D254&lt;620,L254&gt;=2,J254&gt;0.9),"High",IF(OR(D254&lt;700,L254=1,J254&gt;0.75),"Medium","Low"))</x:f>
        <x:v>Low</x:v>
      </x:c>
      <x:c r="P254" s="30" t="n">
        <x:f>XLOOKUP(F254,Assumptions!$A$4:$A$6,Assumptions!$B$4:$B$6)</x:f>
        <x:v>95</x:v>
      </x:c>
      <x:c r="Q254" s="32" t="n">
        <x:f>XLOOKUP(F254,Assumptions!$A$4:$A$6,Assumptions!$C$4:$C$6)</x:f>
        <x:v>0.219</x:v>
      </x:c>
      <x:c r="R254" s="32" t="n">
        <x:f>XLOOKUP(F254,Assumptions!$A$4:$A$6,Assumptions!$D$4:$D$6)</x:f>
        <x:v>0.016</x:v>
      </x:c>
      <x:c r="S254" s="32" t="n">
        <x:f>XLOOKUP(F254,Assumptions!$A$4:$A$6,Assumptions!$E$4:$E$6)</x:f>
        <x:v>0.01</x:v>
      </x:c>
      <x:c r="T254" s="32" t="n">
        <x:f>XLOOKUP(O254,Assumptions!$H$4:$H$6,Assumptions!$I$4:$I$6)</x:f>
        <x:v>0.0035</x:v>
      </x:c>
      <x:c r="U254" s="30" t="n">
        <x:f>XLOOKUP(F254,Assumptions!$A$4:$A$6,Assumptions!$F$4:$F$6)</x:f>
        <x:v>90</x:v>
      </x:c>
      <x:c r="V254" s="60" t="n">
        <x:f>I254*12</x:f>
        <x:v>2906.88</x:v>
      </x:c>
      <x:c r="W254" s="60" t="n">
        <x:f>H254*J254*(1-K254)*Q254</x:f>
        <x:v>124.46693523</x:v>
      </x:c>
      <x:c r="X254" s="60" t="n">
        <x:f>V254*R254</x:f>
        <x:v>46.51008</x:v>
      </x:c>
      <x:c r="Y254" s="60" t="n">
        <x:f>V254*S254</x:f>
        <x:v>29.068800000000003</x:v>
      </x:c>
      <x:c r="Z254" s="60" t="n">
        <x:f>H254*J254*T254</x:f>
        <x:v>7.3673985</x:v>
      </x:c>
      <x:c r="AA254" s="60" t="n">
        <x:f>P254+W254+X254-Y254-Z254-U254</x:f>
        <x:v>139.54081673</x:v>
      </x:c>
      <x:c r="AB254" s="32" t="n">
        <x:f>IFERROR(AA254/(P254+W254+X254),0)</x:f>
        <x:v>0.5246348697060683</x:v>
      </x:c>
      <x:c r="AC254" t="n">
        <x:f>IF(O254="High",0,IF(I254&gt;=1800,3,IF(I254&gt;=900,2,1))+IF(K254&gt;=0.9,2,IF(K254&gt;=0.75,1,0))+IF(J254&lt;=0.7,2,IF(J254&lt;=0.85,1,0))+IF(M254&gt;=8,1,0))</x:f>
        <x:v>4</x:v>
      </x:c>
      <x:c r="AD254" t="str">
        <x:f>IF(AND(O254&lt;&gt;"High",AC254&gt;=Assumptions!$B$10,AA254&gt;0),"Priority Growth",IF(AND(O254="Low",AA254&gt;0),"Maintain","Watch"))</x:f>
        <x:v>Maintain</x:v>
      </x:c>
      <x:c r="AE254" s="60" t="n">
        <x:f>MAX(AA254,0)*N254</x:f>
        <x:v>18.55892862509</x:v>
      </x:c>
      <x:c r="AF254" t="str">
        <x:f>IF(AND(AA254&gt;=Assumptions!$B$11,O254&lt;&gt;"High",OR(N254&gt;=Assumptions!$B$12,M254&lt;=6)),"High","Standard")</x:f>
        <x:v>Standard</x:v>
      </x:c>
    </x:row>
    <x:row r="255">
      <x:c r="A255" t="str">
        <x:f>'Raw_Data'!A255</x:f>
        <x:v>C00254</x:v>
      </x:c>
      <x:c r="B255" t="n">
        <x:f>'Raw_Data'!B255</x:f>
        <x:v>37</x:v>
      </x:c>
      <x:c r="C255" s="30" t="n">
        <x:f>'Raw_Data'!C255</x:f>
        <x:v>168943</x:v>
      </x:c>
      <x:c r="D255" t="n">
        <x:f>'Raw_Data'!D255</x:f>
        <x:v>680</x:v>
      </x:c>
      <x:c r="E255" t="n">
        <x:f>'Raw_Data'!E255</x:f>
        <x:v>25</x:v>
      </x:c>
      <x:c r="F255" t="str">
        <x:f>PROPER(TRIM('Raw_Data'!F255))</x:f>
        <x:v>Platinum</x:v>
      </x:c>
      <x:c r="G255" t="str">
        <x:f>PROPER(TRIM('Raw_Data'!G255))</x:f>
        <x:v>Branch</x:v>
      </x:c>
      <x:c r="H255" s="60" t="n">
        <x:f>'Raw_Data'!H255</x:f>
        <x:v>33939</x:v>
      </x:c>
      <x:c r="I255" s="60" t="n">
        <x:f>'Raw_Data'!I255</x:f>
        <x:v>3922.69</x:v>
      </x:c>
      <x:c r="J255" s="32" t="n">
        <x:f>'Raw_Data'!J255</x:f>
        <x:v>0.334</x:v>
      </x:c>
      <x:c r="K255" s="32" t="n">
        <x:f>'Raw_Data'!K255</x:f>
        <x:v>0.733</x:v>
      </x:c>
      <x:c r="L255" t="n">
        <x:f>'Raw_Data'!L255</x:f>
        <x:v>0</x:v>
      </x:c>
      <x:c r="M255" t="n">
        <x:f>IF('Raw_Data'!M255="",Assumptions!$B$15,'Raw_Data'!M255)</x:f>
        <x:v>7</x:v>
      </x:c>
      <x:c r="N255" s="32" t="n">
        <x:f>'Raw_Data'!N255</x:f>
        <x:v>0.104</x:v>
      </x:c>
      <x:c r="O255" t="str">
        <x:f>IF(OR(D255&lt;620,L255&gt;=2,J255&gt;0.9),"High",IF(OR(D255&lt;700,L255=1,J255&gt;0.75),"Medium","Low"))</x:f>
        <x:v>Medium</x:v>
      </x:c>
      <x:c r="P255" s="30" t="n">
        <x:f>XLOOKUP(F255,Assumptions!$A$4:$A$6,Assumptions!$B$4:$B$6)</x:f>
        <x:v>195</x:v>
      </x:c>
      <x:c r="Q255" s="32" t="n">
        <x:f>XLOOKUP(F255,Assumptions!$A$4:$A$6,Assumptions!$C$4:$C$6)</x:f>
        <x:v>0.199</x:v>
      </x:c>
      <x:c r="R255" s="32" t="n">
        <x:f>XLOOKUP(F255,Assumptions!$A$4:$A$6,Assumptions!$D$4:$D$6)</x:f>
        <x:v>0.017</x:v>
      </x:c>
      <x:c r="S255" s="32" t="n">
        <x:f>XLOOKUP(F255,Assumptions!$A$4:$A$6,Assumptions!$E$4:$E$6)</x:f>
        <x:v>0.013</x:v>
      </x:c>
      <x:c r="T255" s="32" t="n">
        <x:f>XLOOKUP(O255,Assumptions!$H$4:$H$6,Assumptions!$I$4:$I$6)</x:f>
        <x:v>0.012</x:v>
      </x:c>
      <x:c r="U255" s="30" t="n">
        <x:f>XLOOKUP(F255,Assumptions!$A$4:$A$6,Assumptions!$F$4:$F$6)</x:f>
        <x:v>140</x:v>
      </x:c>
      <x:c r="V255" s="60" t="n">
        <x:f>I255*12</x:f>
        <x:v>47072.28</x:v>
      </x:c>
      <x:c r="W255" s="60" t="n">
        <x:f>H255*J255*(1-K255)*Q255</x:f>
        <x:v>602.2958162580001</x:v>
      </x:c>
      <x:c r="X255" s="60" t="n">
        <x:f>V255*R255</x:f>
        <x:v>800.2287600000001</x:v>
      </x:c>
      <x:c r="Y255" s="60" t="n">
        <x:f>V255*S255</x:f>
        <x:v>611.9396399999999</x:v>
      </x:c>
      <x:c r="Z255" s="60" t="n">
        <x:f>H255*J255*T255</x:f>
        <x:v>136.027512</x:v>
      </x:c>
      <x:c r="AA255" s="60" t="n">
        <x:f>P255+W255+X255-Y255-Z255-U255</x:f>
        <x:v>709.5574242580003</x:v>
      </x:c>
      <x:c r="AB255" s="32" t="n">
        <x:f>IFERROR(AA255/(P255+W255+X255),0)</x:f>
        <x:v>0.44416056867184417</x:v>
      </x:c>
      <x:c r="AC255" t="n">
        <x:f>IF(O255="High",0,IF(I255&gt;=1800,3,IF(I255&gt;=900,2,1))+IF(K255&gt;=0.9,2,IF(K255&gt;=0.75,1,0))+IF(J255&lt;=0.7,2,IF(J255&lt;=0.85,1,0))+IF(M255&gt;=8,1,0))</x:f>
        <x:v>5</x:v>
      </x:c>
      <x:c r="AD255" t="str">
        <x:f>IF(AND(O255&lt;&gt;"High",AC255&gt;=Assumptions!$B$10,AA255&gt;0),"Priority Growth",IF(AND(O255="Low",AA255&gt;0),"Maintain","Watch"))</x:f>
        <x:v>Watch</x:v>
      </x:c>
      <x:c r="AE255" s="60" t="n">
        <x:f>MAX(AA255,0)*N255</x:f>
        <x:v>73.79397212283203</x:v>
      </x:c>
      <x:c r="AF255" t="str">
        <x:f>IF(AND(AA255&gt;=Assumptions!$B$11,O255&lt;&gt;"High",OR(N255&gt;=Assumptions!$B$12,M255&lt;=6)),"High","Standard")</x:f>
        <x:v>Standard</x:v>
      </x:c>
    </x:row>
    <x:row r="256">
      <x:c r="A256" t="str">
        <x:f>'Raw_Data'!A256</x:f>
        <x:v>C00255</x:v>
      </x:c>
      <x:c r="B256" t="n">
        <x:f>'Raw_Data'!B256</x:f>
        <x:v>34</x:v>
      </x:c>
      <x:c r="C256" s="30" t="n">
        <x:f>'Raw_Data'!C256</x:f>
        <x:v>68649</x:v>
      </x:c>
      <x:c r="D256" t="n">
        <x:f>'Raw_Data'!D256</x:f>
        <x:v>679</x:v>
      </x:c>
      <x:c r="E256" t="n">
        <x:f>'Raw_Data'!E256</x:f>
        <x:v>3</x:v>
      </x:c>
      <x:c r="F256" t="str">
        <x:f>PROPER(TRIM('Raw_Data'!F256))</x:f>
        <x:v>Classic</x:v>
      </x:c>
      <x:c r="G256" t="str">
        <x:f>PROPER(TRIM('Raw_Data'!G256))</x:f>
        <x:v>Digital</x:v>
      </x:c>
      <x:c r="H256" s="60" t="n">
        <x:f>'Raw_Data'!H256</x:f>
        <x:v>5943</x:v>
      </x:c>
      <x:c r="I256" s="60" t="n">
        <x:f>'Raw_Data'!I256</x:f>
        <x:v>373.49</x:v>
      </x:c>
      <x:c r="J256" s="32" t="n">
        <x:f>'Raw_Data'!J256</x:f>
        <x:v>0.437</x:v>
      </x:c>
      <x:c r="K256" s="32" t="n">
        <x:f>'Raw_Data'!K256</x:f>
        <x:v>0.674</x:v>
      </x:c>
      <x:c r="L256" t="n">
        <x:f>'Raw_Data'!L256</x:f>
        <x:v>0</x:v>
      </x:c>
      <x:c r="M256" t="n">
        <x:f>IF('Raw_Data'!M256="",Assumptions!$B$15,'Raw_Data'!M256)</x:f>
        <x:v>8</x:v>
      </x:c>
      <x:c r="N256" s="32" t="n">
        <x:f>'Raw_Data'!N256</x:f>
        <x:v>0.109</x:v>
      </x:c>
      <x:c r="O256" t="str">
        <x:f>IF(OR(D256&lt;620,L256&gt;=2,J256&gt;0.9),"High",IF(OR(D256&lt;700,L256=1,J256&gt;0.75),"Medium","Low"))</x:f>
        <x:v>Medium</x:v>
      </x:c>
      <x:c r="P256" s="30" t="n">
        <x:f>XLOOKUP(F256,Assumptions!$A$4:$A$6,Assumptions!$B$4:$B$6)</x:f>
        <x:v>0</x:v>
      </x:c>
      <x:c r="Q256" s="32" t="n">
        <x:f>XLOOKUP(F256,Assumptions!$A$4:$A$6,Assumptions!$C$4:$C$6)</x:f>
        <x:v>0.229</x:v>
      </x:c>
      <x:c r="R256" s="32" t="n">
        <x:f>XLOOKUP(F256,Assumptions!$A$4:$A$6,Assumptions!$D$4:$D$6)</x:f>
        <x:v>0.015</x:v>
      </x:c>
      <x:c r="S256" s="32" t="n">
        <x:f>XLOOKUP(F256,Assumptions!$A$4:$A$6,Assumptions!$E$4:$E$6)</x:f>
        <x:v>0.0075</x:v>
      </x:c>
      <x:c r="T256" s="32" t="n">
        <x:f>XLOOKUP(O256,Assumptions!$H$4:$H$6,Assumptions!$I$4:$I$6)</x:f>
        <x:v>0.012</x:v>
      </x:c>
      <x:c r="U256" s="30" t="n">
        <x:f>XLOOKUP(F256,Assumptions!$A$4:$A$6,Assumptions!$F$4:$F$6)</x:f>
        <x:v>60</x:v>
      </x:c>
      <x:c r="V256" s="60" t="n">
        <x:f>I256*12</x:f>
        <x:v>4481.88</x:v>
      </x:c>
      <x:c r="W256" s="60" t="n">
        <x:f>H256*J256*(1-K256)*Q256</x:f>
        <x:v>193.883231514</x:v>
      </x:c>
      <x:c r="X256" s="60" t="n">
        <x:f>V256*R256</x:f>
        <x:v>67.2282</x:v>
      </x:c>
      <x:c r="Y256" s="60" t="n">
        <x:f>V256*S256</x:f>
        <x:v>33.6141</x:v>
      </x:c>
      <x:c r="Z256" s="60" t="n">
        <x:f>H256*J256*T256</x:f>
        <x:v>31.165091999999998</x:v>
      </x:c>
      <x:c r="AA256" s="60" t="n">
        <x:f>P256+W256+X256-Y256-Z256-U256</x:f>
        <x:v>136.332239514</x:v>
      </x:c>
      <x:c r="AB256" s="32" t="n">
        <x:f>IFERROR(AA256/(P256+W256+X256),0)</x:f>
        <x:v>0.5221228297953331</x:v>
      </x:c>
      <x:c r="AC256" t="n">
        <x:f>IF(O256="High",0,IF(I256&gt;=1800,3,IF(I256&gt;=900,2,1))+IF(K256&gt;=0.9,2,IF(K256&gt;=0.75,1,0))+IF(J256&lt;=0.7,2,IF(J256&lt;=0.85,1,0))+IF(M256&gt;=8,1,0))</x:f>
        <x:v>4</x:v>
      </x:c>
      <x:c r="AD256" t="str">
        <x:f>IF(AND(O256&lt;&gt;"High",AC256&gt;=Assumptions!$B$10,AA256&gt;0),"Priority Growth",IF(AND(O256="Low",AA256&gt;0),"Maintain","Watch"))</x:f>
        <x:v>Watch</x:v>
      </x:c>
      <x:c r="AE256" s="60" t="n">
        <x:f>MAX(AA256,0)*N256</x:f>
        <x:v>14.860214107026001</x:v>
      </x:c>
      <x:c r="AF256" t="str">
        <x:f>IF(AND(AA256&gt;=Assumptions!$B$11,O256&lt;&gt;"High",OR(N256&gt;=Assumptions!$B$12,M256&lt;=6)),"High","Standard")</x:f>
        <x:v>Standard</x:v>
      </x:c>
    </x:row>
    <x:row r="257">
      <x:c r="A257" t="str">
        <x:f>'Raw_Data'!A257</x:f>
        <x:v>C00256</x:v>
      </x:c>
      <x:c r="B257" t="n">
        <x:f>'Raw_Data'!B257</x:f>
        <x:v>21</x:v>
      </x:c>
      <x:c r="C257" s="30" t="n">
        <x:f>'Raw_Data'!C257</x:f>
        <x:v>44675</x:v>
      </x:c>
      <x:c r="D257" t="n">
        <x:f>'Raw_Data'!D257</x:f>
        <x:v>652</x:v>
      </x:c>
      <x:c r="E257" t="n">
        <x:f>'Raw_Data'!E257</x:f>
        <x:v>11</x:v>
      </x:c>
      <x:c r="F257" t="str">
        <x:f>PROPER(TRIM('Raw_Data'!F257))</x:f>
        <x:v>Classic</x:v>
      </x:c>
      <x:c r="G257" t="str">
        <x:f>PROPER(TRIM('Raw_Data'!G257))</x:f>
        <x:v>Digital</x:v>
      </x:c>
      <x:c r="H257" s="60" t="n">
        <x:f>'Raw_Data'!H257</x:f>
        <x:v>3908</x:v>
      </x:c>
      <x:c r="I257" s="60" t="n">
        <x:f>'Raw_Data'!I257</x:f>
        <x:v>634.55</x:v>
      </x:c>
      <x:c r="J257" s="32" t="n">
        <x:f>'Raw_Data'!J257</x:f>
        <x:v>0.275</x:v>
      </x:c>
      <x:c r="K257" s="32" t="n">
        <x:f>'Raw_Data'!K257</x:f>
        <x:v>0.805</x:v>
      </x:c>
      <x:c r="L257" t="n">
        <x:f>'Raw_Data'!L257</x:f>
        <x:v>0</x:v>
      </x:c>
      <x:c r="M257" t="n">
        <x:f>IF('Raw_Data'!M257="",Assumptions!$B$15,'Raw_Data'!M257)</x:f>
        <x:v>7</x:v>
      </x:c>
      <x:c r="N257" s="32" t="n">
        <x:f>'Raw_Data'!N257</x:f>
        <x:v>0.146</x:v>
      </x:c>
      <x:c r="O257" t="str">
        <x:f>IF(OR(D257&lt;620,L257&gt;=2,J257&gt;0.9),"High",IF(OR(D257&lt;700,L257=1,J257&gt;0.75),"Medium","Low"))</x:f>
        <x:v>Medium</x:v>
      </x:c>
      <x:c r="P257" s="30" t="n">
        <x:f>XLOOKUP(F257,Assumptions!$A$4:$A$6,Assumptions!$B$4:$B$6)</x:f>
        <x:v>0</x:v>
      </x:c>
      <x:c r="Q257" s="32" t="n">
        <x:f>XLOOKUP(F257,Assumptions!$A$4:$A$6,Assumptions!$C$4:$C$6)</x:f>
        <x:v>0.229</x:v>
      </x:c>
      <x:c r="R257" s="32" t="n">
        <x:f>XLOOKUP(F257,Assumptions!$A$4:$A$6,Assumptions!$D$4:$D$6)</x:f>
        <x:v>0.015</x:v>
      </x:c>
      <x:c r="S257" s="32" t="n">
        <x:f>XLOOKUP(F257,Assumptions!$A$4:$A$6,Assumptions!$E$4:$E$6)</x:f>
        <x:v>0.0075</x:v>
      </x:c>
      <x:c r="T257" s="32" t="n">
        <x:f>XLOOKUP(O257,Assumptions!$H$4:$H$6,Assumptions!$I$4:$I$6)</x:f>
        <x:v>0.012</x:v>
      </x:c>
      <x:c r="U257" s="30" t="n">
        <x:f>XLOOKUP(F257,Assumptions!$A$4:$A$6,Assumptions!$F$4:$F$6)</x:f>
        <x:v>60</x:v>
      </x:c>
      <x:c r="V257" s="60" t="n">
        <x:f>I257*12</x:f>
        <x:v>7614.599999999999</x:v>
      </x:c>
      <x:c r="W257" s="60" t="n">
        <x:f>H257*J257*(1-K257)*Q257</x:f>
        <x:v>47.990728499999996</x:v>
      </x:c>
      <x:c r="X257" s="60" t="n">
        <x:f>V257*R257</x:f>
        <x:v>114.219</x:v>
      </x:c>
      <x:c r="Y257" s="60" t="n">
        <x:f>V257*S257</x:f>
        <x:v>57.1095</x:v>
      </x:c>
      <x:c r="Z257" s="60" t="n">
        <x:f>H257*J257*T257</x:f>
        <x:v>12.896400000000002</x:v>
      </x:c>
      <x:c r="AA257" s="60" t="n">
        <x:f>P257+W257+X257-Y257-Z257-U257</x:f>
        <x:v>32.203828499999986</x:v>
      </x:c>
      <x:c r="AB257" s="32" t="n">
        <x:f>IFERROR(AA257/(P257+W257+X257),0)</x:f>
        <x:v>0.1985320411901188</x:v>
      </x:c>
      <x:c r="AC257" t="n">
        <x:f>IF(O257="High",0,IF(I257&gt;=1800,3,IF(I257&gt;=900,2,1))+IF(K257&gt;=0.9,2,IF(K257&gt;=0.75,1,0))+IF(J257&lt;=0.7,2,IF(J257&lt;=0.85,1,0))+IF(M257&gt;=8,1,0))</x:f>
        <x:v>4</x:v>
      </x:c>
      <x:c r="AD257" t="str">
        <x:f>IF(AND(O257&lt;&gt;"High",AC257&gt;=Assumptions!$B$10,AA257&gt;0),"Priority Growth",IF(AND(O257="Low",AA257&gt;0),"Maintain","Watch"))</x:f>
        <x:v>Watch</x:v>
      </x:c>
      <x:c r="AE257" s="60" t="n">
        <x:f>MAX(AA257,0)*N257</x:f>
        <x:v>4.701758960999998</x:v>
      </x:c>
      <x:c r="AF257" t="str">
        <x:f>IF(AND(AA257&gt;=Assumptions!$B$11,O257&lt;&gt;"High",OR(N257&gt;=Assumptions!$B$12,M257&lt;=6)),"High","Standard")</x:f>
        <x:v>Standard</x:v>
      </x:c>
    </x:row>
    <x:row r="258">
      <x:c r="A258" t="str">
        <x:f>'Raw_Data'!A258</x:f>
        <x:v>C00257</x:v>
      </x:c>
      <x:c r="B258" t="n">
        <x:f>'Raw_Data'!B258</x:f>
        <x:v>55</x:v>
      </x:c>
      <x:c r="C258" s="30" t="n">
        <x:f>'Raw_Data'!C258</x:f>
        <x:v>61325</x:v>
      </x:c>
      <x:c r="D258" t="n">
        <x:f>'Raw_Data'!D258</x:f>
        <x:v>764</x:v>
      </x:c>
      <x:c r="E258" t="n">
        <x:f>'Raw_Data'!E258</x:f>
        <x:v>28</x:v>
      </x:c>
      <x:c r="F258" t="str">
        <x:f>PROPER(TRIM('Raw_Data'!F258))</x:f>
        <x:v>Classic</x:v>
      </x:c>
      <x:c r="G258" t="str">
        <x:f>PROPER(TRIM('Raw_Data'!G258))</x:f>
        <x:v>Direct Mail</x:v>
      </x:c>
      <x:c r="H258" s="60" t="n">
        <x:f>'Raw_Data'!H258</x:f>
        <x:v>11371</x:v>
      </x:c>
      <x:c r="I258" s="60" t="n">
        <x:f>'Raw_Data'!I258</x:f>
        <x:v>1335.03</x:v>
      </x:c>
      <x:c r="J258" s="32" t="n">
        <x:f>'Raw_Data'!J258</x:f>
        <x:v>0.244</x:v>
      </x:c>
      <x:c r="K258" s="32" t="n">
        <x:f>'Raw_Data'!K258</x:f>
        <x:v>0.95</x:v>
      </x:c>
      <x:c r="L258" t="n">
        <x:f>'Raw_Data'!L258</x:f>
        <x:v>0</x:v>
      </x:c>
      <x:c r="M258" t="n">
        <x:f>IF('Raw_Data'!M258="",Assumptions!$B$15,'Raw_Data'!M258)</x:f>
        <x:v>7</x:v>
      </x:c>
      <x:c r="N258" s="32" t="n">
        <x:f>'Raw_Data'!N258</x:f>
        <x:v>0.118</x:v>
      </x:c>
      <x:c r="O258" t="str">
        <x:f>IF(OR(D258&lt;620,L258&gt;=2,J258&gt;0.9),"High",IF(OR(D258&lt;700,L258=1,J258&gt;0.75),"Medium","Low"))</x:f>
        <x:v>Low</x:v>
      </x:c>
      <x:c r="P258" s="30" t="n">
        <x:f>XLOOKUP(F258,Assumptions!$A$4:$A$6,Assumptions!$B$4:$B$6)</x:f>
        <x:v>0</x:v>
      </x:c>
      <x:c r="Q258" s="32" t="n">
        <x:f>XLOOKUP(F258,Assumptions!$A$4:$A$6,Assumptions!$C$4:$C$6)</x:f>
        <x:v>0.229</x:v>
      </x:c>
      <x:c r="R258" s="32" t="n">
        <x:f>XLOOKUP(F258,Assumptions!$A$4:$A$6,Assumptions!$D$4:$D$6)</x:f>
        <x:v>0.015</x:v>
      </x:c>
      <x:c r="S258" s="32" t="n">
        <x:f>XLOOKUP(F258,Assumptions!$A$4:$A$6,Assumptions!$E$4:$E$6)</x:f>
        <x:v>0.0075</x:v>
      </x:c>
      <x:c r="T258" s="32" t="n">
        <x:f>XLOOKUP(O258,Assumptions!$H$4:$H$6,Assumptions!$I$4:$I$6)</x:f>
        <x:v>0.0035</x:v>
      </x:c>
      <x:c r="U258" s="30" t="n">
        <x:f>XLOOKUP(F258,Assumptions!$A$4:$A$6,Assumptions!$F$4:$F$6)</x:f>
        <x:v>60</x:v>
      </x:c>
      <x:c r="V258" s="60" t="n">
        <x:f>I258*12</x:f>
        <x:v>16020.36</x:v>
      </x:c>
      <x:c r="W258" s="60" t="n">
        <x:f>H258*J258*(1-K258)*Q258</x:f>
        <x:v>31.76829980000003</x:v>
      </x:c>
      <x:c r="X258" s="60" t="n">
        <x:f>V258*R258</x:f>
        <x:v>240.3054</x:v>
      </x:c>
      <x:c r="Y258" s="60" t="n">
        <x:f>V258*S258</x:f>
        <x:v>120.1527</x:v>
      </x:c>
      <x:c r="Z258" s="60" t="n">
        <x:f>H258*J258*T258</x:f>
        <x:v>9.710834</x:v>
      </x:c>
      <x:c r="AA258" s="60" t="n">
        <x:f>P258+W258+X258-Y258-Z258-U258</x:f>
        <x:v>82.21016580000006</x:v>
      </x:c>
      <x:c r="AB258" s="32" t="n">
        <x:f>IFERROR(AA258/(P258+W258+X258),0)</x:f>
        <x:v>0.30216138443529206</x:v>
      </x:c>
      <x:c r="AC258" t="n">
        <x:f>IF(O258="High",0,IF(I258&gt;=1800,3,IF(I258&gt;=900,2,1))+IF(K258&gt;=0.9,2,IF(K258&gt;=0.75,1,0))+IF(J258&lt;=0.7,2,IF(J258&lt;=0.85,1,0))+IF(M258&gt;=8,1,0))</x:f>
        <x:v>6</x:v>
      </x:c>
      <x:c r="AD258" t="str">
        <x:f>IF(AND(O258&lt;&gt;"High",AC258&gt;=Assumptions!$B$10,AA258&gt;0),"Priority Growth",IF(AND(O258="Low",AA258&gt;0),"Maintain","Watch"))</x:f>
        <x:v>Priority Growth</x:v>
      </x:c>
      <x:c r="AE258" s="60" t="n">
        <x:f>MAX(AA258,0)*N258</x:f>
        <x:v>9.700799564400006</x:v>
      </x:c>
      <x:c r="AF258" t="str">
        <x:f>IF(AND(AA258&gt;=Assumptions!$B$11,O258&lt;&gt;"High",OR(N258&gt;=Assumptions!$B$12,M258&lt;=6)),"High","Standard")</x:f>
        <x:v>Standard</x:v>
      </x:c>
    </x:row>
    <x:row r="259">
      <x:c r="A259" t="str">
        <x:f>'Raw_Data'!A259</x:f>
        <x:v>C00258</x:v>
      </x:c>
      <x:c r="B259" t="n">
        <x:f>'Raw_Data'!B259</x:f>
        <x:v>37</x:v>
      </x:c>
      <x:c r="C259" s="30" t="n">
        <x:f>'Raw_Data'!C259</x:f>
        <x:v>62098</x:v>
      </x:c>
      <x:c r="D259" t="n">
        <x:f>'Raw_Data'!D259</x:f>
        <x:v>698</x:v>
      </x:c>
      <x:c r="E259" t="n">
        <x:f>'Raw_Data'!E259</x:f>
        <x:v>14</x:v>
      </x:c>
      <x:c r="F259" t="str">
        <x:f>PROPER(TRIM('Raw_Data'!F259))</x:f>
        <x:v>Classic</x:v>
      </x:c>
      <x:c r="G259" t="str">
        <x:f>PROPER(TRIM('Raw_Data'!G259))</x:f>
        <x:v>Digital</x:v>
      </x:c>
      <x:c r="H259" s="60" t="n">
        <x:f>'Raw_Data'!H259</x:f>
        <x:v>6592</x:v>
      </x:c>
      <x:c r="I259" s="60" t="n">
        <x:f>'Raw_Data'!I259</x:f>
        <x:v>971.68</x:v>
      </x:c>
      <x:c r="J259" s="32" t="n">
        <x:f>'Raw_Data'!J259</x:f>
        <x:v>0.358</x:v>
      </x:c>
      <x:c r="K259" s="32" t="n">
        <x:f>'Raw_Data'!K259</x:f>
        <x:v>0.819</x:v>
      </x:c>
      <x:c r="L259" t="n">
        <x:f>'Raw_Data'!L259</x:f>
        <x:v>0</x:v>
      </x:c>
      <x:c r="M259" t="n">
        <x:f>IF('Raw_Data'!M259="",Assumptions!$B$15,'Raw_Data'!M259)</x:f>
        <x:v>10</x:v>
      </x:c>
      <x:c r="N259" s="32" t="n">
        <x:f>'Raw_Data'!N259</x:f>
        <x:v>0.02</x:v>
      </x:c>
      <x:c r="O259" t="str">
        <x:f>IF(OR(D259&lt;620,L259&gt;=2,J259&gt;0.9),"High",IF(OR(D259&lt;700,L259=1,J259&gt;0.75),"Medium","Low"))</x:f>
        <x:v>Medium</x:v>
      </x:c>
      <x:c r="P259" s="30" t="n">
        <x:f>XLOOKUP(F259,Assumptions!$A$4:$A$6,Assumptions!$B$4:$B$6)</x:f>
        <x:v>0</x:v>
      </x:c>
      <x:c r="Q259" s="32" t="n">
        <x:f>XLOOKUP(F259,Assumptions!$A$4:$A$6,Assumptions!$C$4:$C$6)</x:f>
        <x:v>0.229</x:v>
      </x:c>
      <x:c r="R259" s="32" t="n">
        <x:f>XLOOKUP(F259,Assumptions!$A$4:$A$6,Assumptions!$D$4:$D$6)</x:f>
        <x:v>0.015</x:v>
      </x:c>
      <x:c r="S259" s="32" t="n">
        <x:f>XLOOKUP(F259,Assumptions!$A$4:$A$6,Assumptions!$E$4:$E$6)</x:f>
        <x:v>0.0075</x:v>
      </x:c>
      <x:c r="T259" s="32" t="n">
        <x:f>XLOOKUP(O259,Assumptions!$H$4:$H$6,Assumptions!$I$4:$I$6)</x:f>
        <x:v>0.012</x:v>
      </x:c>
      <x:c r="U259" s="30" t="n">
        <x:f>XLOOKUP(F259,Assumptions!$A$4:$A$6,Assumptions!$F$4:$F$6)</x:f>
        <x:v>60</x:v>
      </x:c>
      <x:c r="V259" s="60" t="n">
        <x:f>I259*12</x:f>
        <x:v>11660.16</x:v>
      </x:c>
      <x:c r="W259" s="60" t="n">
        <x:f>H259*J259*(1-K259)*Q259</x:f>
        <x:v>97.81698726400002</x:v>
      </x:c>
      <x:c r="X259" s="60" t="n">
        <x:f>V259*R259</x:f>
        <x:v>174.9024</x:v>
      </x:c>
      <x:c r="Y259" s="60" t="n">
        <x:f>V259*S259</x:f>
        <x:v>87.4512</x:v>
      </x:c>
      <x:c r="Z259" s="60" t="n">
        <x:f>H259*J259*T259</x:f>
        <x:v>28.319231999999996</x:v>
      </x:c>
      <x:c r="AA259" s="60" t="n">
        <x:f>P259+W259+X259-Y259-Z259-U259</x:f>
        <x:v>96.94895526400003</x:v>
      </x:c>
      <x:c r="AB259" s="32" t="n">
        <x:f>IFERROR(AA259/(P259+W259+X259),0)</x:f>
        <x:v>0.35548978104057827</x:v>
      </x:c>
      <x:c r="AC259" t="n">
        <x:f>IF(O259="High",0,IF(I259&gt;=1800,3,IF(I259&gt;=900,2,1))+IF(K259&gt;=0.9,2,IF(K259&gt;=0.75,1,0))+IF(J259&lt;=0.7,2,IF(J259&lt;=0.85,1,0))+IF(M259&gt;=8,1,0))</x:f>
        <x:v>6</x:v>
      </x:c>
      <x:c r="AD259" t="str">
        <x:f>IF(AND(O259&lt;&gt;"High",AC259&gt;=Assumptions!$B$10,AA259&gt;0),"Priority Growth",IF(AND(O259="Low",AA259&gt;0),"Maintain","Watch"))</x:f>
        <x:v>Priority Growth</x:v>
      </x:c>
      <x:c r="AE259" s="60" t="n">
        <x:f>MAX(AA259,0)*N259</x:f>
        <x:v>1.9389791052800007</x:v>
      </x:c>
      <x:c r="AF259" t="str">
        <x:f>IF(AND(AA259&gt;=Assumptions!$B$11,O259&lt;&gt;"High",OR(N259&gt;=Assumptions!$B$12,M259&lt;=6)),"High","Standard")</x:f>
        <x:v>Standard</x:v>
      </x:c>
    </x:row>
    <x:row r="260">
      <x:c r="A260" t="str">
        <x:f>'Raw_Data'!A260</x:f>
        <x:v>C00259</x:v>
      </x:c>
      <x:c r="B260" t="n">
        <x:f>'Raw_Data'!B260</x:f>
        <x:v>38</x:v>
      </x:c>
      <x:c r="C260" s="30" t="n">
        <x:f>'Raw_Data'!C260</x:f>
        <x:v>67723</x:v>
      </x:c>
      <x:c r="D260" t="n">
        <x:f>'Raw_Data'!D260</x:f>
        <x:v>682</x:v>
      </x:c>
      <x:c r="E260" t="n">
        <x:f>'Raw_Data'!E260</x:f>
        <x:v>44</x:v>
      </x:c>
      <x:c r="F260" t="str">
        <x:f>PROPER(TRIM('Raw_Data'!F260))</x:f>
        <x:v>Gold</x:v>
      </x:c>
      <x:c r="G260" t="str">
        <x:f>PROPER(TRIM('Raw_Data'!G260))</x:f>
        <x:v>Branch</x:v>
      </x:c>
      <x:c r="H260" s="60" t="n">
        <x:f>'Raw_Data'!H260</x:f>
        <x:v>8938</x:v>
      </x:c>
      <x:c r="I260" s="60" t="n">
        <x:f>'Raw_Data'!I260</x:f>
        <x:v>851.76</x:v>
      </x:c>
      <x:c r="J260" s="32" t="n">
        <x:f>'Raw_Data'!J260</x:f>
        <x:v>0.261</x:v>
      </x:c>
      <x:c r="K260" s="32" t="n">
        <x:f>'Raw_Data'!K260</x:f>
        <x:v>1</x:v>
      </x:c>
      <x:c r="L260" t="n">
        <x:f>'Raw_Data'!L260</x:f>
        <x:v>0</x:v>
      </x:c>
      <x:c r="M260" t="n">
        <x:f>IF('Raw_Data'!M260="",Assumptions!$B$15,'Raw_Data'!M260)</x:f>
        <x:v>6</x:v>
      </x:c>
      <x:c r="N260" s="32" t="n">
        <x:f>'Raw_Data'!N260</x:f>
        <x:v>0.238</x:v>
      </x:c>
      <x:c r="O260" t="str">
        <x:f>IF(OR(D260&lt;620,L260&gt;=2,J260&gt;0.9),"High",IF(OR(D260&lt;700,L260=1,J260&gt;0.75),"Medium","Low"))</x:f>
        <x:v>Medium</x:v>
      </x:c>
      <x:c r="P260" s="30" t="n">
        <x:f>XLOOKUP(F260,Assumptions!$A$4:$A$6,Assumptions!$B$4:$B$6)</x:f>
        <x:v>95</x:v>
      </x:c>
      <x:c r="Q260" s="32" t="n">
        <x:f>XLOOKUP(F260,Assumptions!$A$4:$A$6,Assumptions!$C$4:$C$6)</x:f>
        <x:v>0.219</x:v>
      </x:c>
      <x:c r="R260" s="32" t="n">
        <x:f>XLOOKUP(F260,Assumptions!$A$4:$A$6,Assumptions!$D$4:$D$6)</x:f>
        <x:v>0.016</x:v>
      </x:c>
      <x:c r="S260" s="32" t="n">
        <x:f>XLOOKUP(F260,Assumptions!$A$4:$A$6,Assumptions!$E$4:$E$6)</x:f>
        <x:v>0.01</x:v>
      </x:c>
      <x:c r="T260" s="32" t="n">
        <x:f>XLOOKUP(O260,Assumptions!$H$4:$H$6,Assumptions!$I$4:$I$6)</x:f>
        <x:v>0.012</x:v>
      </x:c>
      <x:c r="U260" s="30" t="n">
        <x:f>XLOOKUP(F260,Assumptions!$A$4:$A$6,Assumptions!$F$4:$F$6)</x:f>
        <x:v>90</x:v>
      </x:c>
      <x:c r="V260" s="60" t="n">
        <x:f>I260*12</x:f>
        <x:v>10221.119999999999</x:v>
      </x:c>
      <x:c r="W260" s="60" t="n">
        <x:f>H260*J260*(1-K260)*Q260</x:f>
        <x:v>0</x:v>
      </x:c>
      <x:c r="X260" s="60" t="n">
        <x:f>V260*R260</x:f>
        <x:v>163.53791999999999</x:v>
      </x:c>
      <x:c r="Y260" s="60" t="n">
        <x:f>V260*S260</x:f>
        <x:v>102.21119999999999</x:v>
      </x:c>
      <x:c r="Z260" s="60" t="n">
        <x:f>H260*J260*T260</x:f>
        <x:v>27.993816000000002</x:v>
      </x:c>
      <x:c r="AA260" s="60" t="n">
        <x:f>P260+W260+X260-Y260-Z260-U260</x:f>
        <x:v>38.332903999999985</x:v>
      </x:c>
      <x:c r="AB260" s="32" t="n">
        <x:f>IFERROR(AA260/(P260+W260+X260),0)</x:f>
        <x:v>0.1482680142239869</x:v>
      </x:c>
      <x:c r="AC260" t="n">
        <x:f>IF(O260="High",0,IF(I260&gt;=1800,3,IF(I260&gt;=900,2,1))+IF(K260&gt;=0.9,2,IF(K260&gt;=0.75,1,0))+IF(J260&lt;=0.7,2,IF(J260&lt;=0.85,1,0))+IF(M260&gt;=8,1,0))</x:f>
        <x:v>5</x:v>
      </x:c>
      <x:c r="AD260" t="str">
        <x:f>IF(AND(O260&lt;&gt;"High",AC260&gt;=Assumptions!$B$10,AA260&gt;0),"Priority Growth",IF(AND(O260="Low",AA260&gt;0),"Maintain","Watch"))</x:f>
        <x:v>Watch</x:v>
      </x:c>
      <x:c r="AE260" s="60" t="n">
        <x:f>MAX(AA260,0)*N260</x:f>
        <x:v>9.123231151999995</x:v>
      </x:c>
      <x:c r="AF260" t="str">
        <x:f>IF(AND(AA260&gt;=Assumptions!$B$11,O260&lt;&gt;"High",OR(N260&gt;=Assumptions!$B$12,M260&lt;=6)),"High","Standard")</x:f>
        <x:v>Standard</x:v>
      </x:c>
    </x:row>
    <x:row r="261">
      <x:c r="A261" t="str">
        <x:f>'Raw_Data'!A261</x:f>
        <x:v>C00260</x:v>
      </x:c>
      <x:c r="B261" t="n">
        <x:f>'Raw_Data'!B261</x:f>
        <x:v>35</x:v>
      </x:c>
      <x:c r="C261" s="30" t="n">
        <x:f>'Raw_Data'!C261</x:f>
        <x:v>28000</x:v>
      </x:c>
      <x:c r="D261" t="n">
        <x:f>'Raw_Data'!D261</x:f>
        <x:v>694</x:v>
      </x:c>
      <x:c r="E261" t="n">
        <x:f>'Raw_Data'!E261</x:f>
        <x:v>28</x:v>
      </x:c>
      <x:c r="F261" t="str">
        <x:f>PROPER(TRIM('Raw_Data'!F261))</x:f>
        <x:v>Classic</x:v>
      </x:c>
      <x:c r="G261" t="str">
        <x:f>PROPER(TRIM('Raw_Data'!G261))</x:f>
        <x:v>Digital</x:v>
      </x:c>
      <x:c r="H261" s="60" t="n">
        <x:f>'Raw_Data'!H261</x:f>
        <x:v>4588</x:v>
      </x:c>
      <x:c r="I261" s="60" t="n">
        <x:f>'Raw_Data'!I261</x:f>
        <x:v>683.3</x:v>
      </x:c>
      <x:c r="J261" s="32" t="n">
        <x:f>'Raw_Data'!J261</x:f>
        <x:v>0.294</x:v>
      </x:c>
      <x:c r="K261" s="32" t="n">
        <x:f>'Raw_Data'!K261</x:f>
        <x:v>0.894</x:v>
      </x:c>
      <x:c r="L261" t="n">
        <x:f>'Raw_Data'!L261</x:f>
        <x:v>0</x:v>
      </x:c>
      <x:c r="M261" t="n">
        <x:f>IF('Raw_Data'!M261="",Assumptions!$B$15,'Raw_Data'!M261)</x:f>
        <x:v>9</x:v>
      </x:c>
      <x:c r="N261" s="32" t="n">
        <x:f>'Raw_Data'!N261</x:f>
        <x:v>0.02</x:v>
      </x:c>
      <x:c r="O261" t="str">
        <x:f>IF(OR(D261&lt;620,L261&gt;=2,J261&gt;0.9),"High",IF(OR(D261&lt;700,L261=1,J261&gt;0.75),"Medium","Low"))</x:f>
        <x:v>Medium</x:v>
      </x:c>
      <x:c r="P261" s="30" t="n">
        <x:f>XLOOKUP(F261,Assumptions!$A$4:$A$6,Assumptions!$B$4:$B$6)</x:f>
        <x:v>0</x:v>
      </x:c>
      <x:c r="Q261" s="32" t="n">
        <x:f>XLOOKUP(F261,Assumptions!$A$4:$A$6,Assumptions!$C$4:$C$6)</x:f>
        <x:v>0.229</x:v>
      </x:c>
      <x:c r="R261" s="32" t="n">
        <x:f>XLOOKUP(F261,Assumptions!$A$4:$A$6,Assumptions!$D$4:$D$6)</x:f>
        <x:v>0.015</x:v>
      </x:c>
      <x:c r="S261" s="32" t="n">
        <x:f>XLOOKUP(F261,Assumptions!$A$4:$A$6,Assumptions!$E$4:$E$6)</x:f>
        <x:v>0.0075</x:v>
      </x:c>
      <x:c r="T261" s="32" t="n">
        <x:f>XLOOKUP(O261,Assumptions!$H$4:$H$6,Assumptions!$I$4:$I$6)</x:f>
        <x:v>0.012</x:v>
      </x:c>
      <x:c r="U261" s="30" t="n">
        <x:f>XLOOKUP(F261,Assumptions!$A$4:$A$6,Assumptions!$F$4:$F$6)</x:f>
        <x:v>60</x:v>
      </x:c>
      <x:c r="V261" s="60" t="n">
        <x:f>I261*12</x:f>
        <x:v>8199.599999999999</x:v>
      </x:c>
      <x:c r="W261" s="60" t="n">
        <x:f>H261*J261*(1-K261)*Q261</x:f>
        <x:v>32.74251892799999</x:v>
      </x:c>
      <x:c r="X261" s="60" t="n">
        <x:f>V261*R261</x:f>
        <x:v>122.99399999999997</x:v>
      </x:c>
      <x:c r="Y261" s="60" t="n">
        <x:f>V261*S261</x:f>
        <x:v>61.496999999999986</x:v>
      </x:c>
      <x:c r="Z261" s="60" t="n">
        <x:f>H261*J261*T261</x:f>
        <x:v>16.186463999999997</x:v>
      </x:c>
      <x:c r="AA261" s="60" t="n">
        <x:f>P261+W261+X261-Y261-Z261-U261</x:f>
        <x:v>18.053054927999966</x:v>
      </x:c>
      <x:c r="AB261" s="32" t="n">
        <x:f>IFERROR(AA261/(P261+W261+X261),0)</x:f>
        <x:v>0.11592049862335915</x:v>
      </x:c>
      <x:c r="AC261" t="n">
        <x:f>IF(O261="High",0,IF(I261&gt;=1800,3,IF(I261&gt;=900,2,1))+IF(K261&gt;=0.9,2,IF(K261&gt;=0.75,1,0))+IF(J261&lt;=0.7,2,IF(J261&lt;=0.85,1,0))+IF(M261&gt;=8,1,0))</x:f>
        <x:v>5</x:v>
      </x:c>
      <x:c r="AD261" t="str">
        <x:f>IF(AND(O261&lt;&gt;"High",AC261&gt;=Assumptions!$B$10,AA261&gt;0),"Priority Growth",IF(AND(O261="Low",AA261&gt;0),"Maintain","Watch"))</x:f>
        <x:v>Watch</x:v>
      </x:c>
      <x:c r="AE261" s="60" t="n">
        <x:f>MAX(AA261,0)*N261</x:f>
        <x:v>0.36106109855999935</x:v>
      </x:c>
      <x:c r="AF261" t="str">
        <x:f>IF(AND(AA261&gt;=Assumptions!$B$11,O261&lt;&gt;"High",OR(N261&gt;=Assumptions!$B$12,M261&lt;=6)),"High","Standard")</x:f>
        <x:v>Standard</x:v>
      </x:c>
    </x:row>
    <x:row r="262">
      <x:c r="A262" t="str">
        <x:f>'Raw_Data'!A262</x:f>
        <x:v>C00261</x:v>
      </x:c>
      <x:c r="B262" t="n">
        <x:f>'Raw_Data'!B262</x:f>
        <x:v>39</x:v>
      </x:c>
      <x:c r="C262" s="30" t="n">
        <x:f>'Raw_Data'!C262</x:f>
        <x:v>102146</x:v>
      </x:c>
      <x:c r="D262" t="n">
        <x:f>'Raw_Data'!D262</x:f>
        <x:v>662</x:v>
      </x:c>
      <x:c r="E262" t="n">
        <x:f>'Raw_Data'!E262</x:f>
        <x:v>5</x:v>
      </x:c>
      <x:c r="F262" t="str">
        <x:f>PROPER(TRIM('Raw_Data'!F262))</x:f>
        <x:v>Gold</x:v>
      </x:c>
      <x:c r="G262" t="str">
        <x:f>PROPER(TRIM('Raw_Data'!G262))</x:f>
        <x:v>Digital</x:v>
      </x:c>
      <x:c r="H262" s="60" t="n">
        <x:f>'Raw_Data'!H262</x:f>
        <x:v>11571</x:v>
      </x:c>
      <x:c r="I262" s="60" t="n">
        <x:f>'Raw_Data'!I262</x:f>
        <x:v>1091.46</x:v>
      </x:c>
      <x:c r="J262" s="32" t="n">
        <x:f>'Raw_Data'!J262</x:f>
        <x:v>0.346</x:v>
      </x:c>
      <x:c r="K262" s="32" t="n">
        <x:f>'Raw_Data'!K262</x:f>
        <x:v>0.885</x:v>
      </x:c>
      <x:c r="L262" t="n">
        <x:f>'Raw_Data'!L262</x:f>
        <x:v>0</x:v>
      </x:c>
      <x:c r="M262" t="n">
        <x:f>IF('Raw_Data'!M262="",Assumptions!$B$15,'Raw_Data'!M262)</x:f>
        <x:v>6</x:v>
      </x:c>
      <x:c r="N262" s="32" t="n">
        <x:f>'Raw_Data'!N262</x:f>
        <x:v>0.181</x:v>
      </x:c>
      <x:c r="O262" t="str">
        <x:f>IF(OR(D262&lt;620,L262&gt;=2,J262&gt;0.9),"High",IF(OR(D262&lt;700,L262=1,J262&gt;0.75),"Medium","Low"))</x:f>
        <x:v>Medium</x:v>
      </x:c>
      <x:c r="P262" s="30" t="n">
        <x:f>XLOOKUP(F262,Assumptions!$A$4:$A$6,Assumptions!$B$4:$B$6)</x:f>
        <x:v>95</x:v>
      </x:c>
      <x:c r="Q262" s="32" t="n">
        <x:f>XLOOKUP(F262,Assumptions!$A$4:$A$6,Assumptions!$C$4:$C$6)</x:f>
        <x:v>0.219</x:v>
      </x:c>
      <x:c r="R262" s="32" t="n">
        <x:f>XLOOKUP(F262,Assumptions!$A$4:$A$6,Assumptions!$D$4:$D$6)</x:f>
        <x:v>0.016</x:v>
      </x:c>
      <x:c r="S262" s="32" t="n">
        <x:f>XLOOKUP(F262,Assumptions!$A$4:$A$6,Assumptions!$E$4:$E$6)</x:f>
        <x:v>0.01</x:v>
      </x:c>
      <x:c r="T262" s="32" t="n">
        <x:f>XLOOKUP(O262,Assumptions!$H$4:$H$6,Assumptions!$I$4:$I$6)</x:f>
        <x:v>0.012</x:v>
      </x:c>
      <x:c r="U262" s="30" t="n">
        <x:f>XLOOKUP(F262,Assumptions!$A$4:$A$6,Assumptions!$F$4:$F$6)</x:f>
        <x:v>90</x:v>
      </x:c>
      <x:c r="V262" s="60" t="n">
        <x:f>I262*12</x:f>
        <x:v>13097.52</x:v>
      </x:c>
      <x:c r="W262" s="60" t="n">
        <x:f>H262*J262*(1-K262)*Q262</x:f>
        <x:v>100.82980970999999</x:v>
      </x:c>
      <x:c r="X262" s="60" t="n">
        <x:f>V262*R262</x:f>
        <x:v>209.56032000000002</x:v>
      </x:c>
      <x:c r="Y262" s="60" t="n">
        <x:f>V262*S262</x:f>
        <x:v>130.9752</x:v>
      </x:c>
      <x:c r="Z262" s="60" t="n">
        <x:f>H262*J262*T262</x:f>
        <x:v>48.042792</x:v>
      </x:c>
      <x:c r="AA262" s="60" t="n">
        <x:f>P262+W262+X262-Y262-Z262-U262</x:f>
        <x:v>136.37213771000003</x:v>
      </x:c>
      <x:c r="AB262" s="32" t="n">
        <x:f>IFERROR(AA262/(P262+W262+X262),0)</x:f>
        <x:v>0.3363972818172836</x:v>
      </x:c>
      <x:c r="AC262" t="n">
        <x:f>IF(O262="High",0,IF(I262&gt;=1800,3,IF(I262&gt;=900,2,1))+IF(K262&gt;=0.9,2,IF(K262&gt;=0.75,1,0))+IF(J262&lt;=0.7,2,IF(J262&lt;=0.85,1,0))+IF(M262&gt;=8,1,0))</x:f>
        <x:v>5</x:v>
      </x:c>
      <x:c r="AD262" t="str">
        <x:f>IF(AND(O262&lt;&gt;"High",AC262&gt;=Assumptions!$B$10,AA262&gt;0),"Priority Growth",IF(AND(O262="Low",AA262&gt;0),"Maintain","Watch"))</x:f>
        <x:v>Watch</x:v>
      </x:c>
      <x:c r="AE262" s="60" t="n">
        <x:f>MAX(AA262,0)*N262</x:f>
        <x:v>24.683356925510004</x:v>
      </x:c>
      <x:c r="AF262" t="str">
        <x:f>IF(AND(AA262&gt;=Assumptions!$B$11,O262&lt;&gt;"High",OR(N262&gt;=Assumptions!$B$12,M262&lt;=6)),"High","Standard")</x:f>
        <x:v>Standard</x:v>
      </x:c>
    </x:row>
    <x:row r="263">
      <x:c r="A263" t="str">
        <x:f>'Raw_Data'!A263</x:f>
        <x:v>C00262</x:v>
      </x:c>
      <x:c r="B263" t="n">
        <x:f>'Raw_Data'!B263</x:f>
        <x:v>39</x:v>
      </x:c>
      <x:c r="C263" s="30" t="n">
        <x:f>'Raw_Data'!C263</x:f>
        <x:v>69661</x:v>
      </x:c>
      <x:c r="D263" t="n">
        <x:f>'Raw_Data'!D263</x:f>
        <x:v>732</x:v>
      </x:c>
      <x:c r="E263" t="n">
        <x:f>'Raw_Data'!E263</x:f>
        <x:v>43</x:v>
      </x:c>
      <x:c r="F263" t="str">
        <x:f>PROPER(TRIM('Raw_Data'!F263))</x:f>
        <x:v>Gold</x:v>
      </x:c>
      <x:c r="G263" t="str">
        <x:f>PROPER(TRIM('Raw_Data'!G263))</x:f>
        <x:v>Partner</x:v>
      </x:c>
      <x:c r="H263" s="60" t="n">
        <x:f>'Raw_Data'!H263</x:f>
        <x:v>8221</x:v>
      </x:c>
      <x:c r="I263" s="60" t="n">
        <x:f>'Raw_Data'!I263</x:f>
        <x:v>902.35</x:v>
      </x:c>
      <x:c r="J263" s="32" t="n">
        <x:f>'Raw_Data'!J263</x:f>
        <x:v>0.374</x:v>
      </x:c>
      <x:c r="K263" s="32" t="n">
        <x:f>'Raw_Data'!K263</x:f>
        <x:v>0.865</x:v>
      </x:c>
      <x:c r="L263" t="n">
        <x:f>'Raw_Data'!L263</x:f>
        <x:v>0</x:v>
      </x:c>
      <x:c r="M263" t="n">
        <x:f>IF('Raw_Data'!M263="",Assumptions!$B$15,'Raw_Data'!M263)</x:f>
        <x:v>8</x:v>
      </x:c>
      <x:c r="N263" s="32" t="n">
        <x:f>'Raw_Data'!N263</x:f>
        <x:v>0.062</x:v>
      </x:c>
      <x:c r="O263" t="str">
        <x:f>IF(OR(D263&lt;620,L263&gt;=2,J263&gt;0.9),"High",IF(OR(D263&lt;700,L263=1,J263&gt;0.75),"Medium","Low"))</x:f>
        <x:v>Low</x:v>
      </x:c>
      <x:c r="P263" s="30" t="n">
        <x:f>XLOOKUP(F263,Assumptions!$A$4:$A$6,Assumptions!$B$4:$B$6)</x:f>
        <x:v>95</x:v>
      </x:c>
      <x:c r="Q263" s="32" t="n">
        <x:f>XLOOKUP(F263,Assumptions!$A$4:$A$6,Assumptions!$C$4:$C$6)</x:f>
        <x:v>0.219</x:v>
      </x:c>
      <x:c r="R263" s="32" t="n">
        <x:f>XLOOKUP(F263,Assumptions!$A$4:$A$6,Assumptions!$D$4:$D$6)</x:f>
        <x:v>0.016</x:v>
      </x:c>
      <x:c r="S263" s="32" t="n">
        <x:f>XLOOKUP(F263,Assumptions!$A$4:$A$6,Assumptions!$E$4:$E$6)</x:f>
        <x:v>0.01</x:v>
      </x:c>
      <x:c r="T263" s="32" t="n">
        <x:f>XLOOKUP(O263,Assumptions!$H$4:$H$6,Assumptions!$I$4:$I$6)</x:f>
        <x:v>0.0035</x:v>
      </x:c>
      <x:c r="U263" s="30" t="n">
        <x:f>XLOOKUP(F263,Assumptions!$A$4:$A$6,Assumptions!$F$4:$F$6)</x:f>
        <x:v>90</x:v>
      </x:c>
      <x:c r="V263" s="60" t="n">
        <x:f>I263*12</x:f>
        <x:v>10828.2</x:v>
      </x:c>
      <x:c r="W263" s="60" t="n">
        <x:f>H263*J263*(1-K263)*Q263</x:f>
        <x:v>90.90214551000001</x:v>
      </x:c>
      <x:c r="X263" s="60" t="n">
        <x:f>V263*R263</x:f>
        <x:v>173.2512</x:v>
      </x:c>
      <x:c r="Y263" s="60" t="n">
        <x:f>V263*S263</x:f>
        <x:v>108.28200000000001</x:v>
      </x:c>
      <x:c r="Z263" s="60" t="n">
        <x:f>H263*J263*T263</x:f>
        <x:v>10.761289</x:v>
      </x:c>
      <x:c r="AA263" s="60" t="n">
        <x:f>P263+W263+X263-Y263-Z263-U263</x:f>
        <x:v>150.11005651</x:v>
      </x:c>
      <x:c r="AB263" s="32" t="n">
        <x:f>IFERROR(AA263/(P263+W263+X263),0)</x:f>
        <x:v>0.4179553340839489</x:v>
      </x:c>
      <x:c r="AC263" t="n">
        <x:f>IF(O263="High",0,IF(I263&gt;=1800,3,IF(I263&gt;=900,2,1))+IF(K263&gt;=0.9,2,IF(K263&gt;=0.75,1,0))+IF(J263&lt;=0.7,2,IF(J263&lt;=0.85,1,0))+IF(M263&gt;=8,1,0))</x:f>
        <x:v>6</x:v>
      </x:c>
      <x:c r="AD263" t="str">
        <x:f>IF(AND(O263&lt;&gt;"High",AC263&gt;=Assumptions!$B$10,AA263&gt;0),"Priority Growth",IF(AND(O263="Low",AA263&gt;0),"Maintain","Watch"))</x:f>
        <x:v>Priority Growth</x:v>
      </x:c>
      <x:c r="AE263" s="60" t="n">
        <x:f>MAX(AA263,0)*N263</x:f>
        <x:v>9.306823503619999</x:v>
      </x:c>
      <x:c r="AF263" t="str">
        <x:f>IF(AND(AA263&gt;=Assumptions!$B$11,O263&lt;&gt;"High",OR(N263&gt;=Assumptions!$B$12,M263&lt;=6)),"High","Standard")</x:f>
        <x:v>Standard</x:v>
      </x:c>
    </x:row>
    <x:row r="264">
      <x:c r="A264" t="str">
        <x:f>'Raw_Data'!A264</x:f>
        <x:v>C00263</x:v>
      </x:c>
      <x:c r="B264" t="n">
        <x:f>'Raw_Data'!B264</x:f>
        <x:v>47</x:v>
      </x:c>
      <x:c r="C264" s="30" t="n">
        <x:f>'Raw_Data'!C264</x:f>
        <x:v>114625</x:v>
      </x:c>
      <x:c r="D264" t="n">
        <x:f>'Raw_Data'!D264</x:f>
        <x:v>694</x:v>
      </x:c>
      <x:c r="E264" t="n">
        <x:f>'Raw_Data'!E264</x:f>
        <x:v>11</x:v>
      </x:c>
      <x:c r="F264" t="str">
        <x:f>PROPER(TRIM('Raw_Data'!F264))</x:f>
        <x:v>Platinum</x:v>
      </x:c>
      <x:c r="G264" t="str">
        <x:f>PROPER(TRIM('Raw_Data'!G264))</x:f>
        <x:v>Branch</x:v>
      </x:c>
      <x:c r="H264" s="60" t="n">
        <x:f>'Raw_Data'!H264</x:f>
        <x:v>22971</x:v>
      </x:c>
      <x:c r="I264" s="60" t="n">
        <x:f>'Raw_Data'!I264</x:f>
        <x:v>2450.46</x:v>
      </x:c>
      <x:c r="J264" s="32" t="n">
        <x:f>'Raw_Data'!J264</x:f>
        <x:v>0.585</x:v>
      </x:c>
      <x:c r="K264" s="32" t="n">
        <x:f>'Raw_Data'!K264</x:f>
        <x:v>0.666</x:v>
      </x:c>
      <x:c r="L264" t="n">
        <x:f>'Raw_Data'!L264</x:f>
        <x:v>0</x:v>
      </x:c>
      <x:c r="M264" t="n">
        <x:f>IF('Raw_Data'!M264="",Assumptions!$B$15,'Raw_Data'!M264)</x:f>
        <x:v>8</x:v>
      </x:c>
      <x:c r="N264" s="32" t="n">
        <x:f>'Raw_Data'!N264</x:f>
        <x:v>0.093</x:v>
      </x:c>
      <x:c r="O264" t="str">
        <x:f>IF(OR(D264&lt;620,L264&gt;=2,J264&gt;0.9),"High",IF(OR(D264&lt;700,L264=1,J264&gt;0.75),"Medium","Low"))</x:f>
        <x:v>Medium</x:v>
      </x:c>
      <x:c r="P264" s="30" t="n">
        <x:f>XLOOKUP(F264,Assumptions!$A$4:$A$6,Assumptions!$B$4:$B$6)</x:f>
        <x:v>195</x:v>
      </x:c>
      <x:c r="Q264" s="32" t="n">
        <x:f>XLOOKUP(F264,Assumptions!$A$4:$A$6,Assumptions!$C$4:$C$6)</x:f>
        <x:v>0.199</x:v>
      </x:c>
      <x:c r="R264" s="32" t="n">
        <x:f>XLOOKUP(F264,Assumptions!$A$4:$A$6,Assumptions!$D$4:$D$6)</x:f>
        <x:v>0.017</x:v>
      </x:c>
      <x:c r="S264" s="32" t="n">
        <x:f>XLOOKUP(F264,Assumptions!$A$4:$A$6,Assumptions!$E$4:$E$6)</x:f>
        <x:v>0.013</x:v>
      </x:c>
      <x:c r="T264" s="32" t="n">
        <x:f>XLOOKUP(O264,Assumptions!$H$4:$H$6,Assumptions!$I$4:$I$6)</x:f>
        <x:v>0.012</x:v>
      </x:c>
      <x:c r="U264" s="30" t="n">
        <x:f>XLOOKUP(F264,Assumptions!$A$4:$A$6,Assumptions!$F$4:$F$6)</x:f>
        <x:v>140</x:v>
      </x:c>
      <x:c r="V264" s="60" t="n">
        <x:f>I264*12</x:f>
        <x:v>29405.52</x:v>
      </x:c>
      <x:c r="W264" s="60" t="n">
        <x:f>H264*J264*(1-K264)*Q264</x:f>
        <x:v>893.17243431</x:v>
      </x:c>
      <x:c r="X264" s="60" t="n">
        <x:f>V264*R264</x:f>
        <x:v>499.89384000000007</x:v>
      </x:c>
      <x:c r="Y264" s="60" t="n">
        <x:f>V264*S264</x:f>
        <x:v>382.27176</x:v>
      </x:c>
      <x:c r="Z264" s="60" t="n">
        <x:f>H264*J264*T264</x:f>
        <x:v>161.25642</x:v>
      </x:c>
      <x:c r="AA264" s="60" t="n">
        <x:f>P264+W264+X264-Y264-Z264-U264</x:f>
        <x:v>904.5380943100001</x:v>
      </x:c>
      <x:c r="AB264" s="32" t="n">
        <x:f>IFERROR(AA264/(P264+W264+X264),0)</x:f>
        <x:v>0.5695846004304911</x:v>
      </x:c>
      <x:c r="AC264" t="n">
        <x:f>IF(O264="High",0,IF(I264&gt;=1800,3,IF(I264&gt;=900,2,1))+IF(K264&gt;=0.9,2,IF(K264&gt;=0.75,1,0))+IF(J264&lt;=0.7,2,IF(J264&lt;=0.85,1,0))+IF(M264&gt;=8,1,0))</x:f>
        <x:v>6</x:v>
      </x:c>
      <x:c r="AD264" t="str">
        <x:f>IF(AND(O264&lt;&gt;"High",AC264&gt;=Assumptions!$B$10,AA264&gt;0),"Priority Growth",IF(AND(O264="Low",AA264&gt;0),"Maintain","Watch"))</x:f>
        <x:v>Priority Growth</x:v>
      </x:c>
      <x:c r="AE264" s="60" t="n">
        <x:f>MAX(AA264,0)*N264</x:f>
        <x:v>84.12204277083</x:v>
      </x:c>
      <x:c r="AF264" t="str">
        <x:f>IF(AND(AA264&gt;=Assumptions!$B$11,O264&lt;&gt;"High",OR(N264&gt;=Assumptions!$B$12,M264&lt;=6)),"High","Standard")</x:f>
        <x:v>Standard</x:v>
      </x:c>
    </x:row>
    <x:row r="265">
      <x:c r="A265" t="str">
        <x:f>'Raw_Data'!A265</x:f>
        <x:v>C00264</x:v>
      </x:c>
      <x:c r="B265" t="n">
        <x:f>'Raw_Data'!B265</x:f>
        <x:v>21</x:v>
      </x:c>
      <x:c r="C265" s="30" t="n">
        <x:f>'Raw_Data'!C265</x:f>
        <x:v>72130</x:v>
      </x:c>
      <x:c r="D265" t="n">
        <x:f>'Raw_Data'!D265</x:f>
        <x:v>684</x:v>
      </x:c>
      <x:c r="E265" t="n">
        <x:f>'Raw_Data'!E265</x:f>
        <x:v>15</x:v>
      </x:c>
      <x:c r="F265" t="str">
        <x:f>PROPER(TRIM('Raw_Data'!F265))</x:f>
        <x:v>Gold</x:v>
      </x:c>
      <x:c r="G265" t="str">
        <x:f>PROPER(TRIM('Raw_Data'!G265))</x:f>
        <x:v>Branch</x:v>
      </x:c>
      <x:c r="H265" s="60" t="n">
        <x:f>'Raw_Data'!H265</x:f>
        <x:v>12903</x:v>
      </x:c>
      <x:c r="I265" s="60" t="n">
        <x:f>'Raw_Data'!I265</x:f>
        <x:v>1123.53</x:v>
      </x:c>
      <x:c r="J265" s="32" t="n">
        <x:f>'Raw_Data'!J265</x:f>
        <x:v>0.368</x:v>
      </x:c>
      <x:c r="K265" s="32" t="n">
        <x:f>'Raw_Data'!K265</x:f>
        <x:v>0.749</x:v>
      </x:c>
      <x:c r="L265" t="n">
        <x:f>'Raw_Data'!L265</x:f>
        <x:v>0</x:v>
      </x:c>
      <x:c r="M265" t="n">
        <x:f>IF('Raw_Data'!M265="",Assumptions!$B$15,'Raw_Data'!M265)</x:f>
        <x:v>4</x:v>
      </x:c>
      <x:c r="N265" s="32" t="n">
        <x:f>'Raw_Data'!N265</x:f>
        <x:v>0.296</x:v>
      </x:c>
      <x:c r="O265" t="str">
        <x:f>IF(OR(D265&lt;620,L265&gt;=2,J265&gt;0.9),"High",IF(OR(D265&lt;700,L265=1,J265&gt;0.75),"Medium","Low"))</x:f>
        <x:v>Medium</x:v>
      </x:c>
      <x:c r="P265" s="30" t="n">
        <x:f>XLOOKUP(F265,Assumptions!$A$4:$A$6,Assumptions!$B$4:$B$6)</x:f>
        <x:v>95</x:v>
      </x:c>
      <x:c r="Q265" s="32" t="n">
        <x:f>XLOOKUP(F265,Assumptions!$A$4:$A$6,Assumptions!$C$4:$C$6)</x:f>
        <x:v>0.219</x:v>
      </x:c>
      <x:c r="R265" s="32" t="n">
        <x:f>XLOOKUP(F265,Assumptions!$A$4:$A$6,Assumptions!$D$4:$D$6)</x:f>
        <x:v>0.016</x:v>
      </x:c>
      <x:c r="S265" s="32" t="n">
        <x:f>XLOOKUP(F265,Assumptions!$A$4:$A$6,Assumptions!$E$4:$E$6)</x:f>
        <x:v>0.01</x:v>
      </x:c>
      <x:c r="T265" s="32" t="n">
        <x:f>XLOOKUP(O265,Assumptions!$H$4:$H$6,Assumptions!$I$4:$I$6)</x:f>
        <x:v>0.012</x:v>
      </x:c>
      <x:c r="U265" s="30" t="n">
        <x:f>XLOOKUP(F265,Assumptions!$A$4:$A$6,Assumptions!$F$4:$F$6)</x:f>
        <x:v>90</x:v>
      </x:c>
      <x:c r="V265" s="60" t="n">
        <x:f>I265*12</x:f>
        <x:v>13482.36</x:v>
      </x:c>
      <x:c r="W265" s="60" t="n">
        <x:f>H265*J265*(1-K265)*Q265</x:f>
        <x:v>261.009522576</x:v>
      </x:c>
      <x:c r="X265" s="60" t="n">
        <x:f>V265*R265</x:f>
        <x:v>215.71776000000003</x:v>
      </x:c>
      <x:c r="Y265" s="60" t="n">
        <x:f>V265*S265</x:f>
        <x:v>134.8236</x:v>
      </x:c>
      <x:c r="Z265" s="60" t="n">
        <x:f>H265*J265*T265</x:f>
        <x:v>56.979648000000005</x:v>
      </x:c>
      <x:c r="AA265" s="60" t="n">
        <x:f>P265+W265+X265-Y265-Z265-U265</x:f>
        <x:v>289.924034576</x:v>
      </x:c>
      <x:c r="AB265" s="32" t="n">
        <x:f>IFERROR(AA265/(P265+W265+X265),0)</x:f>
        <x:v>0.5071019757351884</x:v>
      </x:c>
      <x:c r="AC265" t="n">
        <x:f>IF(O265="High",0,IF(I265&gt;=1800,3,IF(I265&gt;=900,2,1))+IF(K265&gt;=0.9,2,IF(K265&gt;=0.75,1,0))+IF(J265&lt;=0.7,2,IF(J265&lt;=0.85,1,0))+IF(M265&gt;=8,1,0))</x:f>
        <x:v>4</x:v>
      </x:c>
      <x:c r="AD265" t="str">
        <x:f>IF(AND(O265&lt;&gt;"High",AC265&gt;=Assumptions!$B$10,AA265&gt;0),"Priority Growth",IF(AND(O265="Low",AA265&gt;0),"Maintain","Watch"))</x:f>
        <x:v>Watch</x:v>
      </x:c>
      <x:c r="AE265" s="60" t="n">
        <x:f>MAX(AA265,0)*N265</x:f>
        <x:v>85.81751423449599</x:v>
      </x:c>
      <x:c r="AF265" t="str">
        <x:f>IF(AND(AA265&gt;=Assumptions!$B$11,O265&lt;&gt;"High",OR(N265&gt;=Assumptions!$B$12,M265&lt;=6)),"High","Standard")</x:f>
        <x:v>Standard</x:v>
      </x:c>
    </x:row>
    <x:row r="266">
      <x:c r="A266" t="str">
        <x:f>'Raw_Data'!A266</x:f>
        <x:v>C00265</x:v>
      </x:c>
      <x:c r="B266" t="n">
        <x:f>'Raw_Data'!B266</x:f>
        <x:v>43</x:v>
      </x:c>
      <x:c r="C266" s="30" t="n">
        <x:f>'Raw_Data'!C266</x:f>
        <x:v>102878</x:v>
      </x:c>
      <x:c r="D266" t="n">
        <x:f>'Raw_Data'!D266</x:f>
        <x:v>724</x:v>
      </x:c>
      <x:c r="E266" t="n">
        <x:f>'Raw_Data'!E266</x:f>
        <x:v>9</x:v>
      </x:c>
      <x:c r="F266" t="str">
        <x:f>PROPER(TRIM('Raw_Data'!F266))</x:f>
        <x:v>Platinum</x:v>
      </x:c>
      <x:c r="G266" t="str">
        <x:f>PROPER(TRIM('Raw_Data'!G266))</x:f>
        <x:v>Digital</x:v>
      </x:c>
      <x:c r="H266" s="60" t="n">
        <x:f>'Raw_Data'!H266</x:f>
        <x:v>21908</x:v>
      </x:c>
      <x:c r="I266" s="60" t="n">
        <x:f>'Raw_Data'!I266</x:f>
        <x:v>2280.32</x:v>
      </x:c>
      <x:c r="J266" s="32" t="n">
        <x:f>'Raw_Data'!J266</x:f>
        <x:v>0.53</x:v>
      </x:c>
      <x:c r="K266" s="32" t="n">
        <x:f>'Raw_Data'!K266</x:f>
        <x:v>0.785</x:v>
      </x:c>
      <x:c r="L266" t="n">
        <x:f>'Raw_Data'!L266</x:f>
        <x:v>0</x:v>
      </x:c>
      <x:c r="M266" t="n">
        <x:f>IF('Raw_Data'!M266="",Assumptions!$B$15,'Raw_Data'!M266)</x:f>
        <x:v>7</x:v>
      </x:c>
      <x:c r="N266" s="32" t="n">
        <x:f>'Raw_Data'!N266</x:f>
        <x:v>0.158</x:v>
      </x:c>
      <x:c r="O266" t="str">
        <x:f>IF(OR(D266&lt;620,L266&gt;=2,J266&gt;0.9),"High",IF(OR(D266&lt;700,L266=1,J266&gt;0.75),"Medium","Low"))</x:f>
        <x:v>Low</x:v>
      </x:c>
      <x:c r="P266" s="30" t="n">
        <x:f>XLOOKUP(F266,Assumptions!$A$4:$A$6,Assumptions!$B$4:$B$6)</x:f>
        <x:v>195</x:v>
      </x:c>
      <x:c r="Q266" s="32" t="n">
        <x:f>XLOOKUP(F266,Assumptions!$A$4:$A$6,Assumptions!$C$4:$C$6)</x:f>
        <x:v>0.199</x:v>
      </x:c>
      <x:c r="R266" s="32" t="n">
        <x:f>XLOOKUP(F266,Assumptions!$A$4:$A$6,Assumptions!$D$4:$D$6)</x:f>
        <x:v>0.017</x:v>
      </x:c>
      <x:c r="S266" s="32" t="n">
        <x:f>XLOOKUP(F266,Assumptions!$A$4:$A$6,Assumptions!$E$4:$E$6)</x:f>
        <x:v>0.013</x:v>
      </x:c>
      <x:c r="T266" s="32" t="n">
        <x:f>XLOOKUP(O266,Assumptions!$H$4:$H$6,Assumptions!$I$4:$I$6)</x:f>
        <x:v>0.0035</x:v>
      </x:c>
      <x:c r="U266" s="30" t="n">
        <x:f>XLOOKUP(F266,Assumptions!$A$4:$A$6,Assumptions!$F$4:$F$6)</x:f>
        <x:v>140</x:v>
      </x:c>
      <x:c r="V266" s="60" t="n">
        <x:f>I266*12</x:f>
        <x:v>27363.840000000004</x:v>
      </x:c>
      <x:c r="W266" s="60" t="n">
        <x:f>H266*J266*(1-K266)*Q266</x:f>
        <x:v>496.7869033999999</x:v>
      </x:c>
      <x:c r="X266" s="60" t="n">
        <x:f>V266*R266</x:f>
        <x:v>465.1852800000001</x:v>
      </x:c>
      <x:c r="Y266" s="60" t="n">
        <x:f>V266*S266</x:f>
        <x:v>355.72992000000005</x:v>
      </x:c>
      <x:c r="Z266" s="60" t="n">
        <x:f>H266*J266*T266</x:f>
        <x:v>40.63934</x:v>
      </x:c>
      <x:c r="AA266" s="60" t="n">
        <x:f>P266+W266+X266-Y266-Z266-U266</x:f>
        <x:v>620.6029234</x:v>
      </x:c>
      <x:c r="AB266" s="32" t="n">
        <x:f>IFERROR(AA266/(P266+W266+X266),0)</x:f>
        <x:v>0.5364026311991625</x:v>
      </x:c>
      <x:c r="AC266" t="n">
        <x:f>IF(O266="High",0,IF(I266&gt;=1800,3,IF(I266&gt;=900,2,1))+IF(K266&gt;=0.9,2,IF(K266&gt;=0.75,1,0))+IF(J266&lt;=0.7,2,IF(J266&lt;=0.85,1,0))+IF(M266&gt;=8,1,0))</x:f>
        <x:v>6</x:v>
      </x:c>
      <x:c r="AD266" t="str">
        <x:f>IF(AND(O266&lt;&gt;"High",AC266&gt;=Assumptions!$B$10,AA266&gt;0),"Priority Growth",IF(AND(O266="Low",AA266&gt;0),"Maintain","Watch"))</x:f>
        <x:v>Priority Growth</x:v>
      </x:c>
      <x:c r="AE266" s="60" t="n">
        <x:f>MAX(AA266,0)*N266</x:f>
        <x:v>98.0552618972</x:v>
      </x:c>
      <x:c r="AF266" t="str">
        <x:f>IF(AND(AA266&gt;=Assumptions!$B$11,O266&lt;&gt;"High",OR(N266&gt;=Assumptions!$B$12,M266&lt;=6)),"High","Standard")</x:f>
        <x:v>High</x:v>
      </x:c>
    </x:row>
    <x:row r="267">
      <x:c r="A267" t="str">
        <x:f>'Raw_Data'!A267</x:f>
        <x:v>C00266</x:v>
      </x:c>
      <x:c r="B267" t="n">
        <x:f>'Raw_Data'!B267</x:f>
        <x:v>41</x:v>
      </x:c>
      <x:c r="C267" s="30" t="n">
        <x:f>'Raw_Data'!C267</x:f>
        <x:v>59697</x:v>
      </x:c>
      <x:c r="D267" t="n">
        <x:f>'Raw_Data'!D267</x:f>
        <x:v>778</x:v>
      </x:c>
      <x:c r="E267" t="n">
        <x:f>'Raw_Data'!E267</x:f>
        <x:v>55</x:v>
      </x:c>
      <x:c r="F267" t="str">
        <x:f>PROPER(TRIM('Raw_Data'!F267))</x:f>
        <x:v>Gold</x:v>
      </x:c>
      <x:c r="G267" t="str">
        <x:f>PROPER(TRIM('Raw_Data'!G267))</x:f>
        <x:v>Partner</x:v>
      </x:c>
      <x:c r="H267" s="60" t="n">
        <x:f>'Raw_Data'!H267</x:f>
        <x:v>14686</x:v>
      </x:c>
      <x:c r="I267" s="60" t="n">
        <x:f>'Raw_Data'!I267</x:f>
        <x:v>1837.87</x:v>
      </x:c>
      <x:c r="J267" s="32" t="n">
        <x:f>'Raw_Data'!J267</x:f>
        <x:v>0.337</x:v>
      </x:c>
      <x:c r="K267" s="32" t="n">
        <x:f>'Raw_Data'!K267</x:f>
        <x:v>0.883</x:v>
      </x:c>
      <x:c r="L267" t="n">
        <x:f>'Raw_Data'!L267</x:f>
        <x:v>0</x:v>
      </x:c>
      <x:c r="M267" t="n">
        <x:f>IF('Raw_Data'!M267="",Assumptions!$B$15,'Raw_Data'!M267)</x:f>
        <x:v>6</x:v>
      </x:c>
      <x:c r="N267" s="32" t="n">
        <x:f>'Raw_Data'!N267</x:f>
        <x:v>0.179</x:v>
      </x:c>
      <x:c r="O267" t="str">
        <x:f>IF(OR(D267&lt;620,L267&gt;=2,J267&gt;0.9),"High",IF(OR(D267&lt;700,L267=1,J267&gt;0.75),"Medium","Low"))</x:f>
        <x:v>Low</x:v>
      </x:c>
      <x:c r="P267" s="30" t="n">
        <x:f>XLOOKUP(F267,Assumptions!$A$4:$A$6,Assumptions!$B$4:$B$6)</x:f>
        <x:v>95</x:v>
      </x:c>
      <x:c r="Q267" s="32" t="n">
        <x:f>XLOOKUP(F267,Assumptions!$A$4:$A$6,Assumptions!$C$4:$C$6)</x:f>
        <x:v>0.219</x:v>
      </x:c>
      <x:c r="R267" s="32" t="n">
        <x:f>XLOOKUP(F267,Assumptions!$A$4:$A$6,Assumptions!$D$4:$D$6)</x:f>
        <x:v>0.016</x:v>
      </x:c>
      <x:c r="S267" s="32" t="n">
        <x:f>XLOOKUP(F267,Assumptions!$A$4:$A$6,Assumptions!$E$4:$E$6)</x:f>
        <x:v>0.01</x:v>
      </x:c>
      <x:c r="T267" s="32" t="n">
        <x:f>XLOOKUP(O267,Assumptions!$H$4:$H$6,Assumptions!$I$4:$I$6)</x:f>
        <x:v>0.0035</x:v>
      </x:c>
      <x:c r="U267" s="30" t="n">
        <x:f>XLOOKUP(F267,Assumptions!$A$4:$A$6,Assumptions!$F$4:$F$6)</x:f>
        <x:v>90</x:v>
      </x:c>
      <x:c r="V267" s="60" t="n">
        <x:f>I267*12</x:f>
        <x:v>22054.44</x:v>
      </x:c>
      <x:c r="W267" s="60" t="n">
        <x:f>H267*J267*(1-K267)*Q267</x:f>
        <x:v>126.812890386</x:v>
      </x:c>
      <x:c r="X267" s="60" t="n">
        <x:f>V267*R267</x:f>
        <x:v>352.87104</x:v>
      </x:c>
      <x:c r="Y267" s="60" t="n">
        <x:f>V267*S267</x:f>
        <x:v>220.5444</x:v>
      </x:c>
      <x:c r="Z267" s="60" t="n">
        <x:f>H267*J267*T267</x:f>
        <x:v>17.322137</x:v>
      </x:c>
      <x:c r="AA267" s="60" t="n">
        <x:f>P267+W267+X267-Y267-Z267-U267</x:f>
        <x:v>246.81739338599994</x:v>
      </x:c>
      <x:c r="AB267" s="32" t="n">
        <x:f>IFERROR(AA267/(P267+W267+X267),0)</x:f>
        <x:v>0.42948372198300244</x:v>
      </x:c>
      <x:c r="AC267" t="n">
        <x:f>IF(O267="High",0,IF(I267&gt;=1800,3,IF(I267&gt;=900,2,1))+IF(K267&gt;=0.9,2,IF(K267&gt;=0.75,1,0))+IF(J267&lt;=0.7,2,IF(J267&lt;=0.85,1,0))+IF(M267&gt;=8,1,0))</x:f>
        <x:v>6</x:v>
      </x:c>
      <x:c r="AD267" t="str">
        <x:f>IF(AND(O267&lt;&gt;"High",AC267&gt;=Assumptions!$B$10,AA267&gt;0),"Priority Growth",IF(AND(O267="Low",AA267&gt;0),"Maintain","Watch"))</x:f>
        <x:v>Priority Growth</x:v>
      </x:c>
      <x:c r="AE267" s="60" t="n">
        <x:f>MAX(AA267,0)*N267</x:f>
        <x:v>44.18031341609399</x:v>
      </x:c>
      <x:c r="AF267" t="str">
        <x:f>IF(AND(AA267&gt;=Assumptions!$B$11,O267&lt;&gt;"High",OR(N267&gt;=Assumptions!$B$12,M267&lt;=6)),"High","Standard")</x:f>
        <x:v>Standard</x:v>
      </x:c>
    </x:row>
    <x:row r="268">
      <x:c r="A268" t="str">
        <x:f>'Raw_Data'!A268</x:f>
        <x:v>C00267</x:v>
      </x:c>
      <x:c r="B268" t="n">
        <x:f>'Raw_Data'!B268</x:f>
        <x:v>37</x:v>
      </x:c>
      <x:c r="C268" s="30" t="n">
        <x:f>'Raw_Data'!C268</x:f>
        <x:v>48078</x:v>
      </x:c>
      <x:c r="D268" t="n">
        <x:f>'Raw_Data'!D268</x:f>
        <x:v>768</x:v>
      </x:c>
      <x:c r="E268" t="n">
        <x:f>'Raw_Data'!E268</x:f>
        <x:v>45</x:v>
      </x:c>
      <x:c r="F268" t="str">
        <x:f>PROPER(TRIM('Raw_Data'!F268))</x:f>
        <x:v>Gold</x:v>
      </x:c>
      <x:c r="G268" t="str">
        <x:f>PROPER(TRIM('Raw_Data'!G268))</x:f>
        <x:v>Branch</x:v>
      </x:c>
      <x:c r="H268" s="60" t="n">
        <x:f>'Raw_Data'!H268</x:f>
        <x:v>11019</x:v>
      </x:c>
      <x:c r="I268" s="60" t="n">
        <x:f>'Raw_Data'!I268</x:f>
        <x:v>990.75</x:v>
      </x:c>
      <x:c r="J268" s="32" t="n">
        <x:f>'Raw_Data'!J268</x:f>
        <x:v>0.406</x:v>
      </x:c>
      <x:c r="K268" s="32" t="n">
        <x:f>'Raw_Data'!K268</x:f>
        <x:v>0.898</x:v>
      </x:c>
      <x:c r="L268" t="n">
        <x:f>'Raw_Data'!L268</x:f>
        <x:v>0</x:v>
      </x:c>
      <x:c r="M268" t="n">
        <x:f>IF('Raw_Data'!M268="",Assumptions!$B$15,'Raw_Data'!M268)</x:f>
        <x:v>7</x:v>
      </x:c>
      <x:c r="N268" s="32" t="n">
        <x:f>'Raw_Data'!N268</x:f>
        <x:v>0.144</x:v>
      </x:c>
      <x:c r="O268" t="str">
        <x:f>IF(OR(D268&lt;620,L268&gt;=2,J268&gt;0.9),"High",IF(OR(D268&lt;700,L268=1,J268&gt;0.75),"Medium","Low"))</x:f>
        <x:v>Low</x:v>
      </x:c>
      <x:c r="P268" s="30" t="n">
        <x:f>XLOOKUP(F268,Assumptions!$A$4:$A$6,Assumptions!$B$4:$B$6)</x:f>
        <x:v>95</x:v>
      </x:c>
      <x:c r="Q268" s="32" t="n">
        <x:f>XLOOKUP(F268,Assumptions!$A$4:$A$6,Assumptions!$C$4:$C$6)</x:f>
        <x:v>0.219</x:v>
      </x:c>
      <x:c r="R268" s="32" t="n">
        <x:f>XLOOKUP(F268,Assumptions!$A$4:$A$6,Assumptions!$D$4:$D$6)</x:f>
        <x:v>0.016</x:v>
      </x:c>
      <x:c r="S268" s="32" t="n">
        <x:f>XLOOKUP(F268,Assumptions!$A$4:$A$6,Assumptions!$E$4:$E$6)</x:f>
        <x:v>0.01</x:v>
      </x:c>
      <x:c r="T268" s="32" t="n">
        <x:f>XLOOKUP(O268,Assumptions!$H$4:$H$6,Assumptions!$I$4:$I$6)</x:f>
        <x:v>0.0035</x:v>
      </x:c>
      <x:c r="U268" s="30" t="n">
        <x:f>XLOOKUP(F268,Assumptions!$A$4:$A$6,Assumptions!$F$4:$F$6)</x:f>
        <x:v>90</x:v>
      </x:c>
      <x:c r="V268" s="60" t="n">
        <x:f>I268*12</x:f>
        <x:v>11889</x:v>
      </x:c>
      <x:c r="W268" s="60" t="n">
        <x:f>H268*J268*(1-K268)*Q268</x:f>
        <x:v>99.93382333199997</x:v>
      </x:c>
      <x:c r="X268" s="60" t="n">
        <x:f>V268*R268</x:f>
        <x:v>190.22400000000002</x:v>
      </x:c>
      <x:c r="Y268" s="60" t="n">
        <x:f>V268*S268</x:f>
        <x:v>118.89</x:v>
      </x:c>
      <x:c r="Z268" s="60" t="n">
        <x:f>H268*J268*T268</x:f>
        <x:v>15.657999</x:v>
      </x:c>
      <x:c r="AA268" s="60" t="n">
        <x:f>P268+W268+X268-Y268-Z268-U268</x:f>
        <x:v>160.60982433200004</x:v>
      </x:c>
      <x:c r="AB268" s="32" t="n">
        <x:f>IFERROR(AA268/(P268+W268+X268),0)</x:f>
        <x:v>0.41699743482441715</x:v>
      </x:c>
      <x:c r="AC268" t="n">
        <x:f>IF(O268="High",0,IF(I268&gt;=1800,3,IF(I268&gt;=900,2,1))+IF(K268&gt;=0.9,2,IF(K268&gt;=0.75,1,0))+IF(J268&lt;=0.7,2,IF(J268&lt;=0.85,1,0))+IF(M268&gt;=8,1,0))</x:f>
        <x:v>5</x:v>
      </x:c>
      <x:c r="AD268" t="str">
        <x:f>IF(AND(O268&lt;&gt;"High",AC268&gt;=Assumptions!$B$10,AA268&gt;0),"Priority Growth",IF(AND(O268="Low",AA268&gt;0),"Maintain","Watch"))</x:f>
        <x:v>Maintain</x:v>
      </x:c>
      <x:c r="AE268" s="60" t="n">
        <x:f>MAX(AA268,0)*N268</x:f>
        <x:v>23.127814703808006</x:v>
      </x:c>
      <x:c r="AF268" t="str">
        <x:f>IF(AND(AA268&gt;=Assumptions!$B$11,O268&lt;&gt;"High",OR(N268&gt;=Assumptions!$B$12,M268&lt;=6)),"High","Standard")</x:f>
        <x:v>Standard</x:v>
      </x:c>
    </x:row>
    <x:row r="269">
      <x:c r="A269" t="str">
        <x:f>'Raw_Data'!A269</x:f>
        <x:v>C00268</x:v>
      </x:c>
      <x:c r="B269" t="n">
        <x:f>'Raw_Data'!B269</x:f>
        <x:v>50</x:v>
      </x:c>
      <x:c r="C269" s="30" t="n">
        <x:f>'Raw_Data'!C269</x:f>
        <x:v>92033</x:v>
      </x:c>
      <x:c r="D269" t="n">
        <x:f>'Raw_Data'!D269</x:f>
        <x:v>679</x:v>
      </x:c>
      <x:c r="E269" t="n">
        <x:f>'Raw_Data'!E269</x:f>
        <x:v>111</x:v>
      </x:c>
      <x:c r="F269" t="str">
        <x:f>PROPER(TRIM('Raw_Data'!F269))</x:f>
        <x:v>Classic</x:v>
      </x:c>
      <x:c r="G269" t="str">
        <x:f>PROPER(TRIM('Raw_Data'!G269))</x:f>
        <x:v>Branch</x:v>
      </x:c>
      <x:c r="H269" s="60" t="n">
        <x:f>'Raw_Data'!H269</x:f>
        <x:v>10024</x:v>
      </x:c>
      <x:c r="I269" s="60" t="n">
        <x:f>'Raw_Data'!I269</x:f>
        <x:v>1317.99</x:v>
      </x:c>
      <x:c r="J269" s="32" t="n">
        <x:f>'Raw_Data'!J269</x:f>
        <x:v>0.419</x:v>
      </x:c>
      <x:c r="K269" s="32" t="n">
        <x:f>'Raw_Data'!K269</x:f>
        <x:v>0.698</x:v>
      </x:c>
      <x:c r="L269" t="n">
        <x:f>'Raw_Data'!L269</x:f>
        <x:v>0</x:v>
      </x:c>
      <x:c r="M269" t="n">
        <x:f>IF('Raw_Data'!M269="",Assumptions!$B$15,'Raw_Data'!M269)</x:f>
        <x:v>5</x:v>
      </x:c>
      <x:c r="N269" s="32" t="n">
        <x:f>'Raw_Data'!N269</x:f>
        <x:v>0.2</x:v>
      </x:c>
      <x:c r="O269" t="str">
        <x:f>IF(OR(D269&lt;620,L269&gt;=2,J269&gt;0.9),"High",IF(OR(D269&lt;700,L269=1,J269&gt;0.75),"Medium","Low"))</x:f>
        <x:v>Medium</x:v>
      </x:c>
      <x:c r="P269" s="30" t="n">
        <x:f>XLOOKUP(F269,Assumptions!$A$4:$A$6,Assumptions!$B$4:$B$6)</x:f>
        <x:v>0</x:v>
      </x:c>
      <x:c r="Q269" s="32" t="n">
        <x:f>XLOOKUP(F269,Assumptions!$A$4:$A$6,Assumptions!$C$4:$C$6)</x:f>
        <x:v>0.229</x:v>
      </x:c>
      <x:c r="R269" s="32" t="n">
        <x:f>XLOOKUP(F269,Assumptions!$A$4:$A$6,Assumptions!$D$4:$D$6)</x:f>
        <x:v>0.015</x:v>
      </x:c>
      <x:c r="S269" s="32" t="n">
        <x:f>XLOOKUP(F269,Assumptions!$A$4:$A$6,Assumptions!$E$4:$E$6)</x:f>
        <x:v>0.0075</x:v>
      </x:c>
      <x:c r="T269" s="32" t="n">
        <x:f>XLOOKUP(O269,Assumptions!$H$4:$H$6,Assumptions!$I$4:$I$6)</x:f>
        <x:v>0.012</x:v>
      </x:c>
      <x:c r="U269" s="30" t="n">
        <x:f>XLOOKUP(F269,Assumptions!$A$4:$A$6,Assumptions!$F$4:$F$6)</x:f>
        <x:v>60</x:v>
      </x:c>
      <x:c r="V269" s="60" t="n">
        <x:f>I269*12</x:f>
        <x:v>15815.880000000001</x:v>
      </x:c>
      <x:c r="W269" s="60" t="n">
        <x:f>H269*J269*(1-K269)*Q269</x:f>
        <x:v>290.46747284800006</x:v>
      </x:c>
      <x:c r="X269" s="60" t="n">
        <x:f>V269*R269</x:f>
        <x:v>237.2382</x:v>
      </x:c>
      <x:c r="Y269" s="60" t="n">
        <x:f>V269*S269</x:f>
        <x:v>118.6191</x:v>
      </x:c>
      <x:c r="Z269" s="60" t="n">
        <x:f>H269*J269*T269</x:f>
        <x:v>50.40067199999999</x:v>
      </x:c>
      <x:c r="AA269" s="60" t="n">
        <x:f>P269+W269+X269-Y269-Z269-U269</x:f>
        <x:v>298.6859008480001</x:v>
      </x:c>
      <x:c r="AB269" s="32" t="n">
        <x:f>IFERROR(AA269/(P269+W269+X269),0)</x:f>
        <x:v>0.5660085085612361</x:v>
      </x:c>
      <x:c r="AC269" t="n">
        <x:f>IF(O269="High",0,IF(I269&gt;=1800,3,IF(I269&gt;=900,2,1))+IF(K269&gt;=0.9,2,IF(K269&gt;=0.75,1,0))+IF(J269&lt;=0.7,2,IF(J269&lt;=0.85,1,0))+IF(M269&gt;=8,1,0))</x:f>
        <x:v>4</x:v>
      </x:c>
      <x:c r="AD269" t="str">
        <x:f>IF(AND(O269&lt;&gt;"High",AC269&gt;=Assumptions!$B$10,AA269&gt;0),"Priority Growth",IF(AND(O269="Low",AA269&gt;0),"Maintain","Watch"))</x:f>
        <x:v>Watch</x:v>
      </x:c>
      <x:c r="AE269" s="60" t="n">
        <x:f>MAX(AA269,0)*N269</x:f>
        <x:v>59.737180169600016</x:v>
      </x:c>
      <x:c r="AF269" t="str">
        <x:f>IF(AND(AA269&gt;=Assumptions!$B$11,O269&lt;&gt;"High",OR(N269&gt;=Assumptions!$B$12,M269&lt;=6)),"High","Standard")</x:f>
        <x:v>Standard</x:v>
      </x:c>
    </x:row>
    <x:row r="270">
      <x:c r="A270" t="str">
        <x:f>'Raw_Data'!A270</x:f>
        <x:v>C00269</x:v>
      </x:c>
      <x:c r="B270" t="n">
        <x:f>'Raw_Data'!B270</x:f>
        <x:v>54</x:v>
      </x:c>
      <x:c r="C270" s="30" t="n">
        <x:f>'Raw_Data'!C270</x:f>
        <x:v>71221</x:v>
      </x:c>
      <x:c r="D270" t="n">
        <x:f>'Raw_Data'!D270</x:f>
        <x:v>745</x:v>
      </x:c>
      <x:c r="E270" t="n">
        <x:f>'Raw_Data'!E270</x:f>
        <x:v>65</x:v>
      </x:c>
      <x:c r="F270" t="str">
        <x:f>PROPER(TRIM('Raw_Data'!F270))</x:f>
        <x:v>Gold</x:v>
      </x:c>
      <x:c r="G270" t="str">
        <x:f>PROPER(TRIM('Raw_Data'!G270))</x:f>
        <x:v>Digital</x:v>
      </x:c>
      <x:c r="H270" s="60" t="n">
        <x:f>'Raw_Data'!H270</x:f>
        <x:v>9090</x:v>
      </x:c>
      <x:c r="I270" s="60" t="n">
        <x:f>'Raw_Data'!I270</x:f>
        <x:v>666.33</x:v>
      </x:c>
      <x:c r="J270" s="32" t="n">
        <x:f>'Raw_Data'!J270</x:f>
        <x:v>0.347</x:v>
      </x:c>
      <x:c r="K270" s="32" t="n">
        <x:f>'Raw_Data'!K270</x:f>
        <x:v>0.879</x:v>
      </x:c>
      <x:c r="L270" t="n">
        <x:f>'Raw_Data'!L270</x:f>
        <x:v>0</x:v>
      </x:c>
      <x:c r="M270" t="n">
        <x:f>IF('Raw_Data'!M270="",Assumptions!$B$15,'Raw_Data'!M270)</x:f>
        <x:v>10</x:v>
      </x:c>
      <x:c r="N270" s="32" t="n">
        <x:f>'Raw_Data'!N270</x:f>
        <x:v>0.02</x:v>
      </x:c>
      <x:c r="O270" t="str">
        <x:f>IF(OR(D270&lt;620,L270&gt;=2,J270&gt;0.9),"High",IF(OR(D270&lt;700,L270=1,J270&gt;0.75),"Medium","Low"))</x:f>
        <x:v>Low</x:v>
      </x:c>
      <x:c r="P270" s="30" t="n">
        <x:f>XLOOKUP(F270,Assumptions!$A$4:$A$6,Assumptions!$B$4:$B$6)</x:f>
        <x:v>95</x:v>
      </x:c>
      <x:c r="Q270" s="32" t="n">
        <x:f>XLOOKUP(F270,Assumptions!$A$4:$A$6,Assumptions!$C$4:$C$6)</x:f>
        <x:v>0.219</x:v>
      </x:c>
      <x:c r="R270" s="32" t="n">
        <x:f>XLOOKUP(F270,Assumptions!$A$4:$A$6,Assumptions!$D$4:$D$6)</x:f>
        <x:v>0.016</x:v>
      </x:c>
      <x:c r="S270" s="32" t="n">
        <x:f>XLOOKUP(F270,Assumptions!$A$4:$A$6,Assumptions!$E$4:$E$6)</x:f>
        <x:v>0.01</x:v>
      </x:c>
      <x:c r="T270" s="32" t="n">
        <x:f>XLOOKUP(O270,Assumptions!$H$4:$H$6,Assumptions!$I$4:$I$6)</x:f>
        <x:v>0.0035</x:v>
      </x:c>
      <x:c r="U270" s="30" t="n">
        <x:f>XLOOKUP(F270,Assumptions!$A$4:$A$6,Assumptions!$F$4:$F$6)</x:f>
        <x:v>90</x:v>
      </x:c>
      <x:c r="V270" s="60" t="n">
        <x:f>I270*12</x:f>
        <x:v>7995.960000000001</x:v>
      </x:c>
      <x:c r="W270" s="60" t="n">
        <x:f>H270*J270*(1-K270)*Q270</x:f>
        <x:v>83.58394076999998</x:v>
      </x:c>
      <x:c r="X270" s="60" t="n">
        <x:f>V270*R270</x:f>
        <x:v>127.93536000000002</x:v>
      </x:c>
      <x:c r="Y270" s="60" t="n">
        <x:f>V270*S270</x:f>
        <x:v>79.95960000000001</x:v>
      </x:c>
      <x:c r="Z270" s="60" t="n">
        <x:f>H270*J270*T270</x:f>
        <x:v>11.039805</x:v>
      </x:c>
      <x:c r="AA270" s="60" t="n">
        <x:f>P270+W270+X270-Y270-Z270-U270</x:f>
        <x:v>125.51989576999995</x:v>
      </x:c>
      <x:c r="AB270" s="32" t="n">
        <x:f>IFERROR(AA270/(P270+W270+X270),0)</x:f>
        <x:v>0.40950078985135474</x:v>
      </x:c>
      <x:c r="AC270" t="n">
        <x:f>IF(O270="High",0,IF(I270&gt;=1800,3,IF(I270&gt;=900,2,1))+IF(K270&gt;=0.9,2,IF(K270&gt;=0.75,1,0))+IF(J270&lt;=0.7,2,IF(J270&lt;=0.85,1,0))+IF(M270&gt;=8,1,0))</x:f>
        <x:v>5</x:v>
      </x:c>
      <x:c r="AD270" t="str">
        <x:f>IF(AND(O270&lt;&gt;"High",AC270&gt;=Assumptions!$B$10,AA270&gt;0),"Priority Growth",IF(AND(O270="Low",AA270&gt;0),"Maintain","Watch"))</x:f>
        <x:v>Maintain</x:v>
      </x:c>
      <x:c r="AE270" s="60" t="n">
        <x:f>MAX(AA270,0)*N270</x:f>
        <x:v>2.510397915399999</x:v>
      </x:c>
      <x:c r="AF270" t="str">
        <x:f>IF(AND(AA270&gt;=Assumptions!$B$11,O270&lt;&gt;"High",OR(N270&gt;=Assumptions!$B$12,M270&lt;=6)),"High","Standard")</x:f>
        <x:v>Standard</x:v>
      </x:c>
    </x:row>
    <x:row r="271">
      <x:c r="A271" t="str">
        <x:f>'Raw_Data'!A271</x:f>
        <x:v>C00270</x:v>
      </x:c>
      <x:c r="B271" t="n">
        <x:f>'Raw_Data'!B271</x:f>
        <x:v>44</x:v>
      </x:c>
      <x:c r="C271" s="30" t="n">
        <x:f>'Raw_Data'!C271</x:f>
        <x:v>62859</x:v>
      </x:c>
      <x:c r="D271" t="n">
        <x:f>'Raw_Data'!D271</x:f>
        <x:v>649</x:v>
      </x:c>
      <x:c r="E271" t="n">
        <x:f>'Raw_Data'!E271</x:f>
        <x:v>33</x:v>
      </x:c>
      <x:c r="F271" t="str">
        <x:f>PROPER(TRIM('Raw_Data'!F271))</x:f>
        <x:v>Classic</x:v>
      </x:c>
      <x:c r="G271" t="str">
        <x:f>PROPER(TRIM('Raw_Data'!G271))</x:f>
        <x:v>Partner</x:v>
      </x:c>
      <x:c r="H271" s="60" t="n">
        <x:f>'Raw_Data'!H271</x:f>
        <x:v>6392</x:v>
      </x:c>
      <x:c r="I271" s="60" t="n">
        <x:f>'Raw_Data'!I271</x:f>
        <x:v>778.06</x:v>
      </x:c>
      <x:c r="J271" s="32" t="n">
        <x:f>'Raw_Data'!J271</x:f>
        <x:v>0.63</x:v>
      </x:c>
      <x:c r="K271" s="32" t="n">
        <x:f>'Raw_Data'!K271</x:f>
        <x:v>0.71</x:v>
      </x:c>
      <x:c r="L271" t="n">
        <x:f>'Raw_Data'!L271</x:f>
        <x:v>0</x:v>
      </x:c>
      <x:c r="M271" t="n">
        <x:f>IF('Raw_Data'!M271="",Assumptions!$B$15,'Raw_Data'!M271)</x:f>
        <x:v>4</x:v>
      </x:c>
      <x:c r="N271" s="32" t="n">
        <x:f>'Raw_Data'!N271</x:f>
        <x:v>0.285</x:v>
      </x:c>
      <x:c r="O271" t="str">
        <x:f>IF(OR(D271&lt;620,L271&gt;=2,J271&gt;0.9),"High",IF(OR(D271&lt;700,L271=1,J271&gt;0.75),"Medium","Low"))</x:f>
        <x:v>Medium</x:v>
      </x:c>
      <x:c r="P271" s="30" t="n">
        <x:f>XLOOKUP(F271,Assumptions!$A$4:$A$6,Assumptions!$B$4:$B$6)</x:f>
        <x:v>0</x:v>
      </x:c>
      <x:c r="Q271" s="32" t="n">
        <x:f>XLOOKUP(F271,Assumptions!$A$4:$A$6,Assumptions!$C$4:$C$6)</x:f>
        <x:v>0.229</x:v>
      </x:c>
      <x:c r="R271" s="32" t="n">
        <x:f>XLOOKUP(F271,Assumptions!$A$4:$A$6,Assumptions!$D$4:$D$6)</x:f>
        <x:v>0.015</x:v>
      </x:c>
      <x:c r="S271" s="32" t="n">
        <x:f>XLOOKUP(F271,Assumptions!$A$4:$A$6,Assumptions!$E$4:$E$6)</x:f>
        <x:v>0.0075</x:v>
      </x:c>
      <x:c r="T271" s="32" t="n">
        <x:f>XLOOKUP(O271,Assumptions!$H$4:$H$6,Assumptions!$I$4:$I$6)</x:f>
        <x:v>0.012</x:v>
      </x:c>
      <x:c r="U271" s="30" t="n">
        <x:f>XLOOKUP(F271,Assumptions!$A$4:$A$6,Assumptions!$F$4:$F$6)</x:f>
        <x:v>60</x:v>
      </x:c>
      <x:c r="V271" s="60" t="n">
        <x:f>I271*12</x:f>
        <x:v>9336.72</x:v>
      </x:c>
      <x:c r="W271" s="60" t="n">
        <x:f>H271*J271*(1-K271)*Q271</x:f>
        <x:v>267.4304136</x:v>
      </x:c>
      <x:c r="X271" s="60" t="n">
        <x:f>V271*R271</x:f>
        <x:v>140.05079999999998</x:v>
      </x:c>
      <x:c r="Y271" s="60" t="n">
        <x:f>V271*S271</x:f>
        <x:v>70.02539999999999</x:v>
      </x:c>
      <x:c r="Z271" s="60" t="n">
        <x:f>H271*J271*T271</x:f>
        <x:v>48.32352</x:v>
      </x:c>
      <x:c r="AA271" s="60" t="n">
        <x:f>P271+W271+X271-Y271-Z271-U271</x:f>
        <x:v>229.13229360000003</x:v>
      </x:c>
      <x:c r="AB271" s="32" t="n">
        <x:f>IFERROR(AA271/(P271+W271+X271),0)</x:f>
        <x:v>0.5623137606165214</x:v>
      </x:c>
      <x:c r="AC271" t="n">
        <x:f>IF(O271="High",0,IF(I271&gt;=1800,3,IF(I271&gt;=900,2,1))+IF(K271&gt;=0.9,2,IF(K271&gt;=0.75,1,0))+IF(J271&lt;=0.7,2,IF(J271&lt;=0.85,1,0))+IF(M271&gt;=8,1,0))</x:f>
        <x:v>3</x:v>
      </x:c>
      <x:c r="AD271" t="str">
        <x:f>IF(AND(O271&lt;&gt;"High",AC271&gt;=Assumptions!$B$10,AA271&gt;0),"Priority Growth",IF(AND(O271="Low",AA271&gt;0),"Maintain","Watch"))</x:f>
        <x:v>Watch</x:v>
      </x:c>
      <x:c r="AE271" s="60" t="n">
        <x:f>MAX(AA271,0)*N271</x:f>
        <x:v>65.30270367600001</x:v>
      </x:c>
      <x:c r="AF271" t="str">
        <x:f>IF(AND(AA271&gt;=Assumptions!$B$11,O271&lt;&gt;"High",OR(N271&gt;=Assumptions!$B$12,M271&lt;=6)),"High","Standard")</x:f>
        <x:v>Standard</x:v>
      </x:c>
    </x:row>
    <x:row r="272">
      <x:c r="A272" t="str">
        <x:f>'Raw_Data'!A272</x:f>
        <x:v>C00271</x:v>
      </x:c>
      <x:c r="B272" t="n">
        <x:f>'Raw_Data'!B272</x:f>
        <x:v>36</x:v>
      </x:c>
      <x:c r="C272" s="30" t="n">
        <x:f>'Raw_Data'!C272</x:f>
        <x:v>131540</x:v>
      </x:c>
      <x:c r="D272" t="n">
        <x:f>'Raw_Data'!D272</x:f>
        <x:v>621</x:v>
      </x:c>
      <x:c r="E272" t="n">
        <x:f>'Raw_Data'!E272</x:f>
        <x:v>36</x:v>
      </x:c>
      <x:c r="F272" t="str">
        <x:f>PROPER(TRIM('Raw_Data'!F272))</x:f>
        <x:v>Gold</x:v>
      </x:c>
      <x:c r="G272" t="str">
        <x:f>PROPER(TRIM('Raw_Data'!G272))</x:f>
        <x:v>Branch</x:v>
      </x:c>
      <x:c r="H272" s="60" t="n">
        <x:f>'Raw_Data'!H272</x:f>
        <x:v>15346</x:v>
      </x:c>
      <x:c r="I272" s="60" t="n">
        <x:f>'Raw_Data'!I272</x:f>
        <x:v>1626.67</x:v>
      </x:c>
      <x:c r="J272" s="32" t="n">
        <x:f>'Raw_Data'!J272</x:f>
        <x:v>0.517</x:v>
      </x:c>
      <x:c r="K272" s="32" t="n">
        <x:f>'Raw_Data'!K272</x:f>
        <x:v>0.614</x:v>
      </x:c>
      <x:c r="L272" t="n">
        <x:f>'Raw_Data'!L272</x:f>
        <x:v>0</x:v>
      </x:c>
      <x:c r="M272" t="n">
        <x:f>IF('Raw_Data'!M272="",Assumptions!$B$15,'Raw_Data'!M272)</x:f>
        <x:v>8</x:v>
      </x:c>
      <x:c r="N272" s="32" t="n">
        <x:f>'Raw_Data'!N272</x:f>
        <x:v>0.078</x:v>
      </x:c>
      <x:c r="O272" t="str">
        <x:f>IF(OR(D272&lt;620,L272&gt;=2,J272&gt;0.9),"High",IF(OR(D272&lt;700,L272=1,J272&gt;0.75),"Medium","Low"))</x:f>
        <x:v>Medium</x:v>
      </x:c>
      <x:c r="P272" s="30" t="n">
        <x:f>XLOOKUP(F272,Assumptions!$A$4:$A$6,Assumptions!$B$4:$B$6)</x:f>
        <x:v>95</x:v>
      </x:c>
      <x:c r="Q272" s="32" t="n">
        <x:f>XLOOKUP(F272,Assumptions!$A$4:$A$6,Assumptions!$C$4:$C$6)</x:f>
        <x:v>0.219</x:v>
      </x:c>
      <x:c r="R272" s="32" t="n">
        <x:f>XLOOKUP(F272,Assumptions!$A$4:$A$6,Assumptions!$D$4:$D$6)</x:f>
        <x:v>0.016</x:v>
      </x:c>
      <x:c r="S272" s="32" t="n">
        <x:f>XLOOKUP(F272,Assumptions!$A$4:$A$6,Assumptions!$E$4:$E$6)</x:f>
        <x:v>0.01</x:v>
      </x:c>
      <x:c r="T272" s="32" t="n">
        <x:f>XLOOKUP(O272,Assumptions!$H$4:$H$6,Assumptions!$I$4:$I$6)</x:f>
        <x:v>0.012</x:v>
      </x:c>
      <x:c r="U272" s="30" t="n">
        <x:f>XLOOKUP(F272,Assumptions!$A$4:$A$6,Assumptions!$F$4:$F$6)</x:f>
        <x:v>90</x:v>
      </x:c>
      <x:c r="V272" s="60" t="n">
        <x:f>I272*12</x:f>
        <x:v>19520.04</x:v>
      </x:c>
      <x:c r="W272" s="60" t="n">
        <x:f>H272*J272*(1-K272)*Q272</x:f>
        <x:v>670.6827809880001</x:v>
      </x:c>
      <x:c r="X272" s="60" t="n">
        <x:f>V272*R272</x:f>
        <x:v>312.32064</x:v>
      </x:c>
      <x:c r="Y272" s="60" t="n">
        <x:f>V272*S272</x:f>
        <x:v>195.2004</x:v>
      </x:c>
      <x:c r="Z272" s="60" t="n">
        <x:f>H272*J272*T272</x:f>
        <x:v>95.206584</x:v>
      </x:c>
      <x:c r="AA272" s="60" t="n">
        <x:f>P272+W272+X272-Y272-Z272-U272</x:f>
        <x:v>697.596436988</x:v>
      </x:c>
      <x:c r="AB272" s="32" t="n">
        <x:f>IFERROR(AA272/(P272+W272+X272),0)</x:f>
        <x:v>0.6471189454562645</x:v>
      </x:c>
      <x:c r="AC272" t="n">
        <x:f>IF(O272="High",0,IF(I272&gt;=1800,3,IF(I272&gt;=900,2,1))+IF(K272&gt;=0.9,2,IF(K272&gt;=0.75,1,0))+IF(J272&lt;=0.7,2,IF(J272&lt;=0.85,1,0))+IF(M272&gt;=8,1,0))</x:f>
        <x:v>5</x:v>
      </x:c>
      <x:c r="AD272" t="str">
        <x:f>IF(AND(O272&lt;&gt;"High",AC272&gt;=Assumptions!$B$10,AA272&gt;0),"Priority Growth",IF(AND(O272="Low",AA272&gt;0),"Maintain","Watch"))</x:f>
        <x:v>Watch</x:v>
      </x:c>
      <x:c r="AE272" s="60" t="n">
        <x:f>MAX(AA272,0)*N272</x:f>
        <x:v>54.412522085064005</x:v>
      </x:c>
      <x:c r="AF272" t="str">
        <x:f>IF(AND(AA272&gt;=Assumptions!$B$11,O272&lt;&gt;"High",OR(N272&gt;=Assumptions!$B$12,M272&lt;=6)),"High","Standard")</x:f>
        <x:v>Standard</x:v>
      </x:c>
    </x:row>
    <x:row r="273">
      <x:c r="A273" t="str">
        <x:f>'Raw_Data'!A273</x:f>
        <x:v>C00272</x:v>
      </x:c>
      <x:c r="B273" t="n">
        <x:f>'Raw_Data'!B273</x:f>
        <x:v>24</x:v>
      </x:c>
      <x:c r="C273" s="30" t="n">
        <x:f>'Raw_Data'!C273</x:f>
        <x:v>65298</x:v>
      </x:c>
      <x:c r="D273" t="n">
        <x:f>'Raw_Data'!D273</x:f>
        <x:v>678</x:v>
      </x:c>
      <x:c r="E273" t="n">
        <x:f>'Raw_Data'!E273</x:f>
        <x:v>32</x:v>
      </x:c>
      <x:c r="F273" t="str">
        <x:f>PROPER(TRIM('Raw_Data'!F273))</x:f>
        <x:v>Gold</x:v>
      </x:c>
      <x:c r="G273" t="str">
        <x:f>PROPER(TRIM('Raw_Data'!G273))</x:f>
        <x:v>Digital</x:v>
      </x:c>
      <x:c r="H273" s="60" t="n">
        <x:f>'Raw_Data'!H273</x:f>
        <x:v>8678</x:v>
      </x:c>
      <x:c r="I273" s="60" t="n">
        <x:f>'Raw_Data'!I273</x:f>
        <x:v>764.54</x:v>
      </x:c>
      <x:c r="J273" s="32" t="n">
        <x:f>'Raw_Data'!J273</x:f>
        <x:v>0.309</x:v>
      </x:c>
      <x:c r="K273" s="32" t="n">
        <x:f>'Raw_Data'!K273</x:f>
        <x:v>0.788</x:v>
      </x:c>
      <x:c r="L273" t="n">
        <x:f>'Raw_Data'!L273</x:f>
        <x:v>0</x:v>
      </x:c>
      <x:c r="M273" t="n">
        <x:f>IF('Raw_Data'!M273="",Assumptions!$B$15,'Raw_Data'!M273)</x:f>
        <x:v>8</x:v>
      </x:c>
      <x:c r="N273" s="32" t="n">
        <x:f>'Raw_Data'!N273</x:f>
        <x:v>0.157</x:v>
      </x:c>
      <x:c r="O273" t="str">
        <x:f>IF(OR(D273&lt;620,L273&gt;=2,J273&gt;0.9),"High",IF(OR(D273&lt;700,L273=1,J273&gt;0.75),"Medium","Low"))</x:f>
        <x:v>Medium</x:v>
      </x:c>
      <x:c r="P273" s="30" t="n">
        <x:f>XLOOKUP(F273,Assumptions!$A$4:$A$6,Assumptions!$B$4:$B$6)</x:f>
        <x:v>95</x:v>
      </x:c>
      <x:c r="Q273" s="32" t="n">
        <x:f>XLOOKUP(F273,Assumptions!$A$4:$A$6,Assumptions!$C$4:$C$6)</x:f>
        <x:v>0.219</x:v>
      </x:c>
      <x:c r="R273" s="32" t="n">
        <x:f>XLOOKUP(F273,Assumptions!$A$4:$A$6,Assumptions!$D$4:$D$6)</x:f>
        <x:v>0.016</x:v>
      </x:c>
      <x:c r="S273" s="32" t="n">
        <x:f>XLOOKUP(F273,Assumptions!$A$4:$A$6,Assumptions!$E$4:$E$6)</x:f>
        <x:v>0.01</x:v>
      </x:c>
      <x:c r="T273" s="32" t="n">
        <x:f>XLOOKUP(O273,Assumptions!$H$4:$H$6,Assumptions!$I$4:$I$6)</x:f>
        <x:v>0.012</x:v>
      </x:c>
      <x:c r="U273" s="30" t="n">
        <x:f>XLOOKUP(F273,Assumptions!$A$4:$A$6,Assumptions!$F$4:$F$6)</x:f>
        <x:v>90</x:v>
      </x:c>
      <x:c r="V273" s="60" t="n">
        <x:f>I273*12</x:f>
        <x:v>9174.48</x:v>
      </x:c>
      <x:c r="W273" s="60" t="n">
        <x:f>H273*J273*(1-K273)*Q273</x:f>
        <x:v>124.49677485599997</x:v>
      </x:c>
      <x:c r="X273" s="60" t="n">
        <x:f>V273*R273</x:f>
        <x:v>146.79167999999999</x:v>
      </x:c>
      <x:c r="Y273" s="60" t="n">
        <x:f>V273*S273</x:f>
        <x:v>91.7448</x:v>
      </x:c>
      <x:c r="Z273" s="60" t="n">
        <x:f>H273*J273*T273</x:f>
        <x:v>32.178024</x:v>
      </x:c>
      <x:c r="AA273" s="60" t="n">
        <x:f>P273+W273+X273-Y273-Z273-U273</x:f>
        <x:v>152.36563085599994</x:v>
      </x:c>
      <x:c r="AB273" s="32" t="n">
        <x:f>IFERROR(AA273/(P273+W273+X273),0)</x:f>
        <x:v>0.41597169890571595</x:v>
      </x:c>
      <x:c r="AC273" t="n">
        <x:f>IF(O273="High",0,IF(I273&gt;=1800,3,IF(I273&gt;=900,2,1))+IF(K273&gt;=0.9,2,IF(K273&gt;=0.75,1,0))+IF(J273&lt;=0.7,2,IF(J273&lt;=0.85,1,0))+IF(M273&gt;=8,1,0))</x:f>
        <x:v>5</x:v>
      </x:c>
      <x:c r="AD273" t="str">
        <x:f>IF(AND(O273&lt;&gt;"High",AC273&gt;=Assumptions!$B$10,AA273&gt;0),"Priority Growth",IF(AND(O273="Low",AA273&gt;0),"Maintain","Watch"))</x:f>
        <x:v>Watch</x:v>
      </x:c>
      <x:c r="AE273" s="60" t="n">
        <x:f>MAX(AA273,0)*N273</x:f>
        <x:v>23.92140404439199</x:v>
      </x:c>
      <x:c r="AF273" t="str">
        <x:f>IF(AND(AA273&gt;=Assumptions!$B$11,O273&lt;&gt;"High",OR(N273&gt;=Assumptions!$B$12,M273&lt;=6)),"High","Standard")</x:f>
        <x:v>Standard</x:v>
      </x:c>
    </x:row>
    <x:row r="274">
      <x:c r="A274" t="str">
        <x:f>'Raw_Data'!A274</x:f>
        <x:v>C00273</x:v>
      </x:c>
      <x:c r="B274" t="n">
        <x:f>'Raw_Data'!B274</x:f>
        <x:v>42</x:v>
      </x:c>
      <x:c r="C274" s="30" t="n">
        <x:f>'Raw_Data'!C274</x:f>
        <x:v>225880</x:v>
      </x:c>
      <x:c r="D274" t="n">
        <x:f>'Raw_Data'!D274</x:f>
        <x:v>715</x:v>
      </x:c>
      <x:c r="E274" t="n">
        <x:f>'Raw_Data'!E274</x:f>
        <x:v>53</x:v>
      </x:c>
      <x:c r="F274" t="str">
        <x:f>PROPER(TRIM('Raw_Data'!F274))</x:f>
        <x:v>Classic</x:v>
      </x:c>
      <x:c r="G274" t="str">
        <x:f>PROPER(TRIM('Raw_Data'!G274))</x:f>
        <x:v>Partner</x:v>
      </x:c>
      <x:c r="H274" s="60" t="n">
        <x:f>'Raw_Data'!H274</x:f>
        <x:v>16199</x:v>
      </x:c>
      <x:c r="I274" s="60" t="n">
        <x:f>'Raw_Data'!I274</x:f>
        <x:v>1956.73</x:v>
      </x:c>
      <x:c r="J274" s="32" t="n">
        <x:f>'Raw_Data'!J274</x:f>
        <x:v>0.329</x:v>
      </x:c>
      <x:c r="K274" s="32" t="n">
        <x:f>'Raw_Data'!K274</x:f>
        <x:v>0.851</x:v>
      </x:c>
      <x:c r="L274" t="n">
        <x:f>'Raw_Data'!L274</x:f>
        <x:v>0</x:v>
      </x:c>
      <x:c r="M274" t="n">
        <x:f>IF('Raw_Data'!M274="",Assumptions!$B$15,'Raw_Data'!M274)</x:f>
        <x:v>6</x:v>
      </x:c>
      <x:c r="N274" s="32" t="n">
        <x:f>'Raw_Data'!N274</x:f>
        <x:v>0.153</x:v>
      </x:c>
      <x:c r="O274" t="str">
        <x:f>IF(OR(D274&lt;620,L274&gt;=2,J274&gt;0.9),"High",IF(OR(D274&lt;700,L274=1,J274&gt;0.75),"Medium","Low"))</x:f>
        <x:v>Low</x:v>
      </x:c>
      <x:c r="P274" s="30" t="n">
        <x:f>XLOOKUP(F274,Assumptions!$A$4:$A$6,Assumptions!$B$4:$B$6)</x:f>
        <x:v>0</x:v>
      </x:c>
      <x:c r="Q274" s="32" t="n">
        <x:f>XLOOKUP(F274,Assumptions!$A$4:$A$6,Assumptions!$C$4:$C$6)</x:f>
        <x:v>0.229</x:v>
      </x:c>
      <x:c r="R274" s="32" t="n">
        <x:f>XLOOKUP(F274,Assumptions!$A$4:$A$6,Assumptions!$D$4:$D$6)</x:f>
        <x:v>0.015</x:v>
      </x:c>
      <x:c r="S274" s="32" t="n">
        <x:f>XLOOKUP(F274,Assumptions!$A$4:$A$6,Assumptions!$E$4:$E$6)</x:f>
        <x:v>0.0075</x:v>
      </x:c>
      <x:c r="T274" s="32" t="n">
        <x:f>XLOOKUP(O274,Assumptions!$H$4:$H$6,Assumptions!$I$4:$I$6)</x:f>
        <x:v>0.0035</x:v>
      </x:c>
      <x:c r="U274" s="30" t="n">
        <x:f>XLOOKUP(F274,Assumptions!$A$4:$A$6,Assumptions!$F$4:$F$6)</x:f>
        <x:v>60</x:v>
      </x:c>
      <x:c r="V274" s="60" t="n">
        <x:f>I274*12</x:f>
        <x:v>23480.760000000002</x:v>
      </x:c>
      <x:c r="W274" s="60" t="n">
        <x:f>H274*J274*(1-K274)*Q274</x:f>
        <x:v>181.84687999100007</x:v>
      </x:c>
      <x:c r="X274" s="60" t="n">
        <x:f>V274*R274</x:f>
        <x:v>352.2114</x:v>
      </x:c>
      <x:c r="Y274" s="60" t="n">
        <x:f>V274*S274</x:f>
        <x:v>176.1057</x:v>
      </x:c>
      <x:c r="Z274" s="60" t="n">
        <x:f>H274*J274*T274</x:f>
        <x:v>18.6531485</x:v>
      </x:c>
      <x:c r="AA274" s="60" t="n">
        <x:f>P274+W274+X274-Y274-Z274-U274</x:f>
        <x:v>279.29943149100006</x:v>
      </x:c>
      <x:c r="AB274" s="32" t="n">
        <x:f>IFERROR(AA274/(P274+W274+X274),0)</x:f>
        <x:v>0.5229755664413757</x:v>
      </x:c>
      <x:c r="AC274" t="n">
        <x:f>IF(O274="High",0,IF(I274&gt;=1800,3,IF(I274&gt;=900,2,1))+IF(K274&gt;=0.9,2,IF(K274&gt;=0.75,1,0))+IF(J274&lt;=0.7,2,IF(J274&lt;=0.85,1,0))+IF(M274&gt;=8,1,0))</x:f>
        <x:v>6</x:v>
      </x:c>
      <x:c r="AD274" t="str">
        <x:f>IF(AND(O274&lt;&gt;"High",AC274&gt;=Assumptions!$B$10,AA274&gt;0),"Priority Growth",IF(AND(O274="Low",AA274&gt;0),"Maintain","Watch"))</x:f>
        <x:v>Priority Growth</x:v>
      </x:c>
      <x:c r="AE274" s="60" t="n">
        <x:f>MAX(AA274,0)*N274</x:f>
        <x:v>42.73281301812301</x:v>
      </x:c>
      <x:c r="AF274" t="str">
        <x:f>IF(AND(AA274&gt;=Assumptions!$B$11,O274&lt;&gt;"High",OR(N274&gt;=Assumptions!$B$12,M274&lt;=6)),"High","Standard")</x:f>
        <x:v>Standard</x:v>
      </x:c>
    </x:row>
    <x:row r="275">
      <x:c r="A275" t="str">
        <x:f>'Raw_Data'!A275</x:f>
        <x:v>C00274</x:v>
      </x:c>
      <x:c r="B275" t="n">
        <x:f>'Raw_Data'!B275</x:f>
        <x:v>46</x:v>
      </x:c>
      <x:c r="C275" s="30" t="n">
        <x:f>'Raw_Data'!C275</x:f>
        <x:v>66917</x:v>
      </x:c>
      <x:c r="D275" t="n">
        <x:f>'Raw_Data'!D275</x:f>
        <x:v>689</x:v>
      </x:c>
      <x:c r="E275" t="n">
        <x:f>'Raw_Data'!E275</x:f>
        <x:v>23</x:v>
      </x:c>
      <x:c r="F275" t="str">
        <x:f>PROPER(TRIM('Raw_Data'!F275))</x:f>
        <x:v>Gold</x:v>
      </x:c>
      <x:c r="G275" t="str">
        <x:f>PROPER(TRIM('Raw_Data'!G275))</x:f>
        <x:v>Partner</x:v>
      </x:c>
      <x:c r="H275" s="60" t="n">
        <x:f>'Raw_Data'!H275</x:f>
        <x:v>9488</x:v>
      </x:c>
      <x:c r="I275" s="60" t="n">
        <x:f>'Raw_Data'!I275</x:f>
        <x:v>1257.72</x:v>
      </x:c>
      <x:c r="J275" s="32" t="n">
        <x:f>'Raw_Data'!J275</x:f>
        <x:v>0.348</x:v>
      </x:c>
      <x:c r="K275" s="32" t="n">
        <x:f>'Raw_Data'!K275</x:f>
        <x:v>0.797</x:v>
      </x:c>
      <x:c r="L275" t="n">
        <x:f>'Raw_Data'!L275</x:f>
        <x:v>0</x:v>
      </x:c>
      <x:c r="M275" t="n">
        <x:f>IF('Raw_Data'!M275="",Assumptions!$B$15,'Raw_Data'!M275)</x:f>
        <x:v>6</x:v>
      </x:c>
      <x:c r="N275" s="32" t="n">
        <x:f>'Raw_Data'!N275</x:f>
        <x:v>0.17</x:v>
      </x:c>
      <x:c r="O275" t="str">
        <x:f>IF(OR(D275&lt;620,L275&gt;=2,J275&gt;0.9),"High",IF(OR(D275&lt;700,L275=1,J275&gt;0.75),"Medium","Low"))</x:f>
        <x:v>Medium</x:v>
      </x:c>
      <x:c r="P275" s="30" t="n">
        <x:f>XLOOKUP(F275,Assumptions!$A$4:$A$6,Assumptions!$B$4:$B$6)</x:f>
        <x:v>95</x:v>
      </x:c>
      <x:c r="Q275" s="32" t="n">
        <x:f>XLOOKUP(F275,Assumptions!$A$4:$A$6,Assumptions!$C$4:$C$6)</x:f>
        <x:v>0.219</x:v>
      </x:c>
      <x:c r="R275" s="32" t="n">
        <x:f>XLOOKUP(F275,Assumptions!$A$4:$A$6,Assumptions!$D$4:$D$6)</x:f>
        <x:v>0.016</x:v>
      </x:c>
      <x:c r="S275" s="32" t="n">
        <x:f>XLOOKUP(F275,Assumptions!$A$4:$A$6,Assumptions!$E$4:$E$6)</x:f>
        <x:v>0.01</x:v>
      </x:c>
      <x:c r="T275" s="32" t="n">
        <x:f>XLOOKUP(O275,Assumptions!$H$4:$H$6,Assumptions!$I$4:$I$6)</x:f>
        <x:v>0.012</x:v>
      </x:c>
      <x:c r="U275" s="30" t="n">
        <x:f>XLOOKUP(F275,Assumptions!$A$4:$A$6,Assumptions!$F$4:$F$6)</x:f>
        <x:v>90</x:v>
      </x:c>
      <x:c r="V275" s="60" t="n">
        <x:f>I275*12</x:f>
        <x:v>15092.64</x:v>
      </x:c>
      <x:c r="W275" s="60" t="n">
        <x:f>H275*J275*(1-K275)*Q275</x:f>
        <x:v>146.78918956799995</x:v>
      </x:c>
      <x:c r="X275" s="60" t="n">
        <x:f>V275*R275</x:f>
        <x:v>241.48224</x:v>
      </x:c>
      <x:c r="Y275" s="60" t="n">
        <x:f>V275*S275</x:f>
        <x:v>150.9264</x:v>
      </x:c>
      <x:c r="Z275" s="60" t="n">
        <x:f>H275*J275*T275</x:f>
        <x:v>39.621888</x:v>
      </x:c>
      <x:c r="AA275" s="60" t="n">
        <x:f>P275+W275+X275-Y275-Z275-U275</x:f>
        <x:v>202.7231415679999</x:v>
      </x:c>
      <x:c r="AB275" s="32" t="n">
        <x:f>IFERROR(AA275/(P275+W275+X275),0)</x:f>
        <x:v>0.41948091520579994</x:v>
      </x:c>
      <x:c r="AC275" t="n">
        <x:f>IF(O275="High",0,IF(I275&gt;=1800,3,IF(I275&gt;=900,2,1))+IF(K275&gt;=0.9,2,IF(K275&gt;=0.75,1,0))+IF(J275&lt;=0.7,2,IF(J275&lt;=0.85,1,0))+IF(M275&gt;=8,1,0))</x:f>
        <x:v>5</x:v>
      </x:c>
      <x:c r="AD275" t="str">
        <x:f>IF(AND(O275&lt;&gt;"High",AC275&gt;=Assumptions!$B$10,AA275&gt;0),"Priority Growth",IF(AND(O275="Low",AA275&gt;0),"Maintain","Watch"))</x:f>
        <x:v>Watch</x:v>
      </x:c>
      <x:c r="AE275" s="60" t="n">
        <x:f>MAX(AA275,0)*N275</x:f>
        <x:v>34.46293406655999</x:v>
      </x:c>
      <x:c r="AF275" t="str">
        <x:f>IF(AND(AA275&gt;=Assumptions!$B$11,O275&lt;&gt;"High",OR(N275&gt;=Assumptions!$B$12,M275&lt;=6)),"High","Standard")</x:f>
        <x:v>Standard</x:v>
      </x:c>
    </x:row>
    <x:row r="276">
      <x:c r="A276" t="str">
        <x:f>'Raw_Data'!A276</x:f>
        <x:v>C00275</x:v>
      </x:c>
      <x:c r="B276" t="n">
        <x:f>'Raw_Data'!B276</x:f>
        <x:v>45</x:v>
      </x:c>
      <x:c r="C276" s="30" t="n">
        <x:f>'Raw_Data'!C276</x:f>
        <x:v>28000</x:v>
      </x:c>
      <x:c r="D276" t="n">
        <x:f>'Raw_Data'!D276</x:f>
        <x:v>698</x:v>
      </x:c>
      <x:c r="E276" t="n">
        <x:f>'Raw_Data'!E276</x:f>
        <x:v>63</x:v>
      </x:c>
      <x:c r="F276" t="str">
        <x:f>PROPER(TRIM('Raw_Data'!F276))</x:f>
        <x:v>Classic</x:v>
      </x:c>
      <x:c r="G276" t="str">
        <x:f>PROPER(TRIM('Raw_Data'!G276))</x:f>
        <x:v>Direct Mail</x:v>
      </x:c>
      <x:c r="H276" s="60" t="n">
        <x:f>'Raw_Data'!H276</x:f>
        <x:v>3560</x:v>
      </x:c>
      <x:c r="I276" s="60" t="n">
        <x:f>'Raw_Data'!I276</x:f>
        <x:v>753.5</x:v>
      </x:c>
      <x:c r="J276" s="32" t="n">
        <x:f>'Raw_Data'!J276</x:f>
        <x:v>0.46</x:v>
      </x:c>
      <x:c r="K276" s="32" t="n">
        <x:f>'Raw_Data'!K276</x:f>
        <x:v>0.79</x:v>
      </x:c>
      <x:c r="L276" t="n">
        <x:f>'Raw_Data'!L276</x:f>
        <x:v>0</x:v>
      </x:c>
      <x:c r="M276" t="n">
        <x:f>IF('Raw_Data'!M276="",Assumptions!$B$15,'Raw_Data'!M276)</x:f>
        <x:v>7</x:v>
      </x:c>
      <x:c r="N276" s="32" t="n">
        <x:f>'Raw_Data'!N276</x:f>
        <x:v>0.115</x:v>
      </x:c>
      <x:c r="O276" t="str">
        <x:f>IF(OR(D276&lt;620,L276&gt;=2,J276&gt;0.9),"High",IF(OR(D276&lt;700,L276=1,J276&gt;0.75),"Medium","Low"))</x:f>
        <x:v>Medium</x:v>
      </x:c>
      <x:c r="P276" s="30" t="n">
        <x:f>XLOOKUP(F276,Assumptions!$A$4:$A$6,Assumptions!$B$4:$B$6)</x:f>
        <x:v>0</x:v>
      </x:c>
      <x:c r="Q276" s="32" t="n">
        <x:f>XLOOKUP(F276,Assumptions!$A$4:$A$6,Assumptions!$C$4:$C$6)</x:f>
        <x:v>0.229</x:v>
      </x:c>
      <x:c r="R276" s="32" t="n">
        <x:f>XLOOKUP(F276,Assumptions!$A$4:$A$6,Assumptions!$D$4:$D$6)</x:f>
        <x:v>0.015</x:v>
      </x:c>
      <x:c r="S276" s="32" t="n">
        <x:f>XLOOKUP(F276,Assumptions!$A$4:$A$6,Assumptions!$E$4:$E$6)</x:f>
        <x:v>0.0075</x:v>
      </x:c>
      <x:c r="T276" s="32" t="n">
        <x:f>XLOOKUP(O276,Assumptions!$H$4:$H$6,Assumptions!$I$4:$I$6)</x:f>
        <x:v>0.012</x:v>
      </x:c>
      <x:c r="U276" s="30" t="n">
        <x:f>XLOOKUP(F276,Assumptions!$A$4:$A$6,Assumptions!$F$4:$F$6)</x:f>
        <x:v>60</x:v>
      </x:c>
      <x:c r="V276" s="60" t="n">
        <x:f>I276*12</x:f>
        <x:v>9042</x:v>
      </x:c>
      <x:c r="W276" s="60" t="n">
        <x:f>H276*J276*(1-K276)*Q276</x:f>
        <x:v>78.752184</x:v>
      </x:c>
      <x:c r="X276" s="60" t="n">
        <x:f>V276*R276</x:f>
        <x:v>135.63</x:v>
      </x:c>
      <x:c r="Y276" s="60" t="n">
        <x:f>V276*S276</x:f>
        <x:v>67.815</x:v>
      </x:c>
      <x:c r="Z276" s="60" t="n">
        <x:f>H276*J276*T276</x:f>
        <x:v>19.651200000000003</x:v>
      </x:c>
      <x:c r="AA276" s="60" t="n">
        <x:f>P276+W276+X276-Y276-Z276-U276</x:f>
        <x:v>66.915984</x:v>
      </x:c>
      <x:c r="AB276" s="32" t="n">
        <x:f>IFERROR(AA276/(P276+W276+X276),0)</x:f>
        <x:v>0.31213407173797614</x:v>
      </x:c>
      <x:c r="AC276" t="n">
        <x:f>IF(O276="High",0,IF(I276&gt;=1800,3,IF(I276&gt;=900,2,1))+IF(K276&gt;=0.9,2,IF(K276&gt;=0.75,1,0))+IF(J276&lt;=0.7,2,IF(J276&lt;=0.85,1,0))+IF(M276&gt;=8,1,0))</x:f>
        <x:v>4</x:v>
      </x:c>
      <x:c r="AD276" t="str">
        <x:f>IF(AND(O276&lt;&gt;"High",AC276&gt;=Assumptions!$B$10,AA276&gt;0),"Priority Growth",IF(AND(O276="Low",AA276&gt;0),"Maintain","Watch"))</x:f>
        <x:v>Watch</x:v>
      </x:c>
      <x:c r="AE276" s="60" t="n">
        <x:f>MAX(AA276,0)*N276</x:f>
        <x:v>7.6953381599999995</x:v>
      </x:c>
      <x:c r="AF276" t="str">
        <x:f>IF(AND(AA276&gt;=Assumptions!$B$11,O276&lt;&gt;"High",OR(N276&gt;=Assumptions!$B$12,M276&lt;=6)),"High","Standard")</x:f>
        <x:v>Standard</x:v>
      </x:c>
    </x:row>
    <x:row r="277">
      <x:c r="A277" t="str">
        <x:f>'Raw_Data'!A277</x:f>
        <x:v>C00276</x:v>
      </x:c>
      <x:c r="B277" t="n">
        <x:f>'Raw_Data'!B277</x:f>
        <x:v>46</x:v>
      </x:c>
      <x:c r="C277" s="30" t="n">
        <x:f>'Raw_Data'!C277</x:f>
        <x:v>112386</x:v>
      </x:c>
      <x:c r="D277" t="n">
        <x:f>'Raw_Data'!D277</x:f>
        <x:v>717</x:v>
      </x:c>
      <x:c r="E277" t="n">
        <x:f>'Raw_Data'!E277</x:f>
        <x:v>17</x:v>
      </x:c>
      <x:c r="F277" t="str">
        <x:f>PROPER(TRIM('Raw_Data'!F277))</x:f>
        <x:v>Platinum</x:v>
      </x:c>
      <x:c r="G277" t="str">
        <x:f>PROPER(TRIM('Raw_Data'!G277))</x:f>
        <x:v>Digital</x:v>
      </x:c>
      <x:c r="H277" s="60" t="n">
        <x:f>'Raw_Data'!H277</x:f>
        <x:v>23941</x:v>
      </x:c>
      <x:c r="I277" s="60" t="n">
        <x:f>'Raw_Data'!I277</x:f>
        <x:v>2687.75</x:v>
      </x:c>
      <x:c r="J277" s="32" t="n">
        <x:f>'Raw_Data'!J277</x:f>
        <x:v>0.4</x:v>
      </x:c>
      <x:c r="K277" s="32" t="n">
        <x:f>'Raw_Data'!K277</x:f>
        <x:v>0.846</x:v>
      </x:c>
      <x:c r="L277" t="n">
        <x:f>'Raw_Data'!L277</x:f>
        <x:v>0</x:v>
      </x:c>
      <x:c r="M277" t="n">
        <x:f>IF('Raw_Data'!M277="",Assumptions!$B$15,'Raw_Data'!M277)</x:f>
        <x:v>6</x:v>
      </x:c>
      <x:c r="N277" s="32" t="n">
        <x:f>'Raw_Data'!N277</x:f>
        <x:v>0.17</x:v>
      </x:c>
      <x:c r="O277" t="str">
        <x:f>IF(OR(D277&lt;620,L277&gt;=2,J277&gt;0.9),"High",IF(OR(D277&lt;700,L277=1,J277&gt;0.75),"Medium","Low"))</x:f>
        <x:v>Low</x:v>
      </x:c>
      <x:c r="P277" s="30" t="n">
        <x:f>XLOOKUP(F277,Assumptions!$A$4:$A$6,Assumptions!$B$4:$B$6)</x:f>
        <x:v>195</x:v>
      </x:c>
      <x:c r="Q277" s="32" t="n">
        <x:f>XLOOKUP(F277,Assumptions!$A$4:$A$6,Assumptions!$C$4:$C$6)</x:f>
        <x:v>0.199</x:v>
      </x:c>
      <x:c r="R277" s="32" t="n">
        <x:f>XLOOKUP(F277,Assumptions!$A$4:$A$6,Assumptions!$D$4:$D$6)</x:f>
        <x:v>0.017</x:v>
      </x:c>
      <x:c r="S277" s="32" t="n">
        <x:f>XLOOKUP(F277,Assumptions!$A$4:$A$6,Assumptions!$E$4:$E$6)</x:f>
        <x:v>0.013</x:v>
      </x:c>
      <x:c r="T277" s="32" t="n">
        <x:f>XLOOKUP(O277,Assumptions!$H$4:$H$6,Assumptions!$I$4:$I$6)</x:f>
        <x:v>0.0035</x:v>
      </x:c>
      <x:c r="U277" s="30" t="n">
        <x:f>XLOOKUP(F277,Assumptions!$A$4:$A$6,Assumptions!$F$4:$F$6)</x:f>
        <x:v>140</x:v>
      </x:c>
      <x:c r="V277" s="60" t="n">
        <x:f>I277*12</x:f>
        <x:v>32253</x:v>
      </x:c>
      <x:c r="W277" s="60" t="n">
        <x:f>H277*J277*(1-K277)*Q277</x:f>
        <x:v>293.47835440000006</x:v>
      </x:c>
      <x:c r="X277" s="60" t="n">
        <x:f>V277*R277</x:f>
        <x:v>548.301</x:v>
      </x:c>
      <x:c r="Y277" s="60" t="n">
        <x:f>V277*S277</x:f>
        <x:v>419.289</x:v>
      </x:c>
      <x:c r="Z277" s="60" t="n">
        <x:f>H277*J277*T277</x:f>
        <x:v>33.5174</x:v>
      </x:c>
      <x:c r="AA277" s="60" t="n">
        <x:f>P277+W277+X277-Y277-Z277-U277</x:f>
        <x:v>443.97295440000016</x:v>
      </x:c>
      <x:c r="AB277" s="32" t="n">
        <x:f>IFERROR(AA277/(P277+W277+X277),0)</x:f>
        <x:v>0.4282231822188763</x:v>
      </x:c>
      <x:c r="AC277" t="n">
        <x:f>IF(O277="High",0,IF(I277&gt;=1800,3,IF(I277&gt;=900,2,1))+IF(K277&gt;=0.9,2,IF(K277&gt;=0.75,1,0))+IF(J277&lt;=0.7,2,IF(J277&lt;=0.85,1,0))+IF(M277&gt;=8,1,0))</x:f>
        <x:v>6</x:v>
      </x:c>
      <x:c r="AD277" t="str">
        <x:f>IF(AND(O277&lt;&gt;"High",AC277&gt;=Assumptions!$B$10,AA277&gt;0),"Priority Growth",IF(AND(O277="Low",AA277&gt;0),"Maintain","Watch"))</x:f>
        <x:v>Priority Growth</x:v>
      </x:c>
      <x:c r="AE277" s="60" t="n">
        <x:f>MAX(AA277,0)*N277</x:f>
        <x:v>75.47540224800004</x:v>
      </x:c>
      <x:c r="AF277" t="str">
        <x:f>IF(AND(AA277&gt;=Assumptions!$B$11,O277&lt;&gt;"High",OR(N277&gt;=Assumptions!$B$12,M277&lt;=6)),"High","Standard")</x:f>
        <x:v>High</x:v>
      </x:c>
    </x:row>
    <x:row r="278">
      <x:c r="A278" t="str">
        <x:f>'Raw_Data'!A278</x:f>
        <x:v>C00277</x:v>
      </x:c>
      <x:c r="B278" t="n">
        <x:f>'Raw_Data'!B278</x:f>
        <x:v>51</x:v>
      </x:c>
      <x:c r="C278" s="30" t="n">
        <x:f>'Raw_Data'!C278</x:f>
        <x:v>59811</x:v>
      </x:c>
      <x:c r="D278" t="n">
        <x:f>'Raw_Data'!D278</x:f>
        <x:v>663</x:v>
      </x:c>
      <x:c r="E278" t="n">
        <x:f>'Raw_Data'!E278</x:f>
        <x:v>71</x:v>
      </x:c>
      <x:c r="F278" t="str">
        <x:f>PROPER(TRIM('Raw_Data'!F278))</x:f>
        <x:v>Classic</x:v>
      </x:c>
      <x:c r="G278" t="str">
        <x:f>PROPER(TRIM('Raw_Data'!G278))</x:f>
        <x:v>Direct Mail</x:v>
      </x:c>
      <x:c r="H278" s="60" t="n">
        <x:f>'Raw_Data'!H278</x:f>
        <x:v>2520</x:v>
      </x:c>
      <x:c r="I278" s="60" t="n">
        <x:f>'Raw_Data'!I278</x:f>
        <x:v>247.17</x:v>
      </x:c>
      <x:c r="J278" s="32" t="n">
        <x:f>'Raw_Data'!J278</x:f>
        <x:v>0.446</x:v>
      </x:c>
      <x:c r="K278" s="32" t="n">
        <x:f>'Raw_Data'!K278</x:f>
        <x:v>0.644</x:v>
      </x:c>
      <x:c r="L278" t="n">
        <x:f>'Raw_Data'!L278</x:f>
        <x:v>0</x:v>
      </x:c>
      <x:c r="M278" t="n">
        <x:f>IF('Raw_Data'!M278="",Assumptions!$B$15,'Raw_Data'!M278)</x:f>
        <x:v>7</x:v>
      </x:c>
      <x:c r="N278" s="32" t="n">
        <x:f>'Raw_Data'!N278</x:f>
        <x:v>0.13</x:v>
      </x:c>
      <x:c r="O278" t="str">
        <x:f>IF(OR(D278&lt;620,L278&gt;=2,J278&gt;0.9),"High",IF(OR(D278&lt;700,L278=1,J278&gt;0.75),"Medium","Low"))</x:f>
        <x:v>Medium</x:v>
      </x:c>
      <x:c r="P278" s="30" t="n">
        <x:f>XLOOKUP(F278,Assumptions!$A$4:$A$6,Assumptions!$B$4:$B$6)</x:f>
        <x:v>0</x:v>
      </x:c>
      <x:c r="Q278" s="32" t="n">
        <x:f>XLOOKUP(F278,Assumptions!$A$4:$A$6,Assumptions!$C$4:$C$6)</x:f>
        <x:v>0.229</x:v>
      </x:c>
      <x:c r="R278" s="32" t="n">
        <x:f>XLOOKUP(F278,Assumptions!$A$4:$A$6,Assumptions!$D$4:$D$6)</x:f>
        <x:v>0.015</x:v>
      </x:c>
      <x:c r="S278" s="32" t="n">
        <x:f>XLOOKUP(F278,Assumptions!$A$4:$A$6,Assumptions!$E$4:$E$6)</x:f>
        <x:v>0.0075</x:v>
      </x:c>
      <x:c r="T278" s="32" t="n">
        <x:f>XLOOKUP(O278,Assumptions!$H$4:$H$6,Assumptions!$I$4:$I$6)</x:f>
        <x:v>0.012</x:v>
      </x:c>
      <x:c r="U278" s="30" t="n">
        <x:f>XLOOKUP(F278,Assumptions!$A$4:$A$6,Assumptions!$F$4:$F$6)</x:f>
        <x:v>60</x:v>
      </x:c>
      <x:c r="V278" s="60" t="n">
        <x:f>I278*12</x:f>
        <x:v>2966.04</x:v>
      </x:c>
      <x:c r="W278" s="60" t="n">
        <x:f>H278*J278*(1-K278)*Q278</x:f>
        <x:v>91.62645408</x:v>
      </x:c>
      <x:c r="X278" s="60" t="n">
        <x:f>V278*R278</x:f>
        <x:v>44.4906</x:v>
      </x:c>
      <x:c r="Y278" s="60" t="n">
        <x:f>V278*S278</x:f>
        <x:v>22.2453</x:v>
      </x:c>
      <x:c r="Z278" s="60" t="n">
        <x:f>H278*J278*T278</x:f>
        <x:v>13.48704</x:v>
      </x:c>
      <x:c r="AA278" s="60" t="n">
        <x:f>P278+W278+X278-Y278-Z278-U278</x:f>
        <x:v>40.38471408000001</x:v>
      </x:c>
      <x:c r="AB278" s="32" t="n">
        <x:f>IFERROR(AA278/(P278+W278+X278),0)</x:f>
        <x:v>0.2966910675003642</x:v>
      </x:c>
      <x:c r="AC278" t="n">
        <x:f>IF(O278="High",0,IF(I278&gt;=1800,3,IF(I278&gt;=900,2,1))+IF(K278&gt;=0.9,2,IF(K278&gt;=0.75,1,0))+IF(J278&lt;=0.7,2,IF(J278&lt;=0.85,1,0))+IF(M278&gt;=8,1,0))</x:f>
        <x:v>3</x:v>
      </x:c>
      <x:c r="AD278" t="str">
        <x:f>IF(AND(O278&lt;&gt;"High",AC278&gt;=Assumptions!$B$10,AA278&gt;0),"Priority Growth",IF(AND(O278="Low",AA278&gt;0),"Maintain","Watch"))</x:f>
        <x:v>Watch</x:v>
      </x:c>
      <x:c r="AE278" s="60" t="n">
        <x:f>MAX(AA278,0)*N278</x:f>
        <x:v>5.250012830400001</x:v>
      </x:c>
      <x:c r="AF278" t="str">
        <x:f>IF(AND(AA278&gt;=Assumptions!$B$11,O278&lt;&gt;"High",OR(N278&gt;=Assumptions!$B$12,M278&lt;=6)),"High","Standard")</x:f>
        <x:v>Standard</x:v>
      </x:c>
    </x:row>
    <x:row r="279">
      <x:c r="A279" t="str">
        <x:f>'Raw_Data'!A279</x:f>
        <x:v>C00278</x:v>
      </x:c>
      <x:c r="B279" t="n">
        <x:f>'Raw_Data'!B279</x:f>
        <x:v>38</x:v>
      </x:c>
      <x:c r="C279" s="30" t="n">
        <x:f>'Raw_Data'!C279</x:f>
        <x:v>113086</x:v>
      </x:c>
      <x:c r="D279" t="n">
        <x:f>'Raw_Data'!D279</x:f>
        <x:v>733</x:v>
      </x:c>
      <x:c r="E279" t="n">
        <x:f>'Raw_Data'!E279</x:f>
        <x:v>14</x:v>
      </x:c>
      <x:c r="F279" t="str">
        <x:f>PROPER(TRIM('Raw_Data'!F279))</x:f>
        <x:v>Platinum</x:v>
      </x:c>
      <x:c r="G279" t="str">
        <x:f>PROPER(TRIM('Raw_Data'!G279))</x:f>
        <x:v>Branch</x:v>
      </x:c>
      <x:c r="H279" s="60" t="n">
        <x:f>'Raw_Data'!H279</x:f>
        <x:v>24556</x:v>
      </x:c>
      <x:c r="I279" s="60" t="n">
        <x:f>'Raw_Data'!I279</x:f>
        <x:v>2360.31</x:v>
      </x:c>
      <x:c r="J279" s="32" t="n">
        <x:f>'Raw_Data'!J279</x:f>
        <x:v>0.505</x:v>
      </x:c>
      <x:c r="K279" s="32" t="n">
        <x:f>'Raw_Data'!K279</x:f>
        <x:v>0.847</x:v>
      </x:c>
      <x:c r="L279" t="n">
        <x:f>'Raw_Data'!L279</x:f>
        <x:v>0</x:v>
      </x:c>
      <x:c r="M279" t="n">
        <x:f>IF('Raw_Data'!M279="",Assumptions!$B$15,'Raw_Data'!M279)</x:f>
        <x:v>9</x:v>
      </x:c>
      <x:c r="N279" s="32" t="n">
        <x:f>'Raw_Data'!N279</x:f>
        <x:v>0.02</x:v>
      </x:c>
      <x:c r="O279" t="str">
        <x:f>IF(OR(D279&lt;620,L279&gt;=2,J279&gt;0.9),"High",IF(OR(D279&lt;700,L279=1,J279&gt;0.75),"Medium","Low"))</x:f>
        <x:v>Low</x:v>
      </x:c>
      <x:c r="P279" s="30" t="n">
        <x:f>XLOOKUP(F279,Assumptions!$A$4:$A$6,Assumptions!$B$4:$B$6)</x:f>
        <x:v>195</x:v>
      </x:c>
      <x:c r="Q279" s="32" t="n">
        <x:f>XLOOKUP(F279,Assumptions!$A$4:$A$6,Assumptions!$C$4:$C$6)</x:f>
        <x:v>0.199</x:v>
      </x:c>
      <x:c r="R279" s="32" t="n">
        <x:f>XLOOKUP(F279,Assumptions!$A$4:$A$6,Assumptions!$D$4:$D$6)</x:f>
        <x:v>0.017</x:v>
      </x:c>
      <x:c r="S279" s="32" t="n">
        <x:f>XLOOKUP(F279,Assumptions!$A$4:$A$6,Assumptions!$E$4:$E$6)</x:f>
        <x:v>0.013</x:v>
      </x:c>
      <x:c r="T279" s="32" t="n">
        <x:f>XLOOKUP(O279,Assumptions!$H$4:$H$6,Assumptions!$I$4:$I$6)</x:f>
        <x:v>0.0035</x:v>
      </x:c>
      <x:c r="U279" s="30" t="n">
        <x:f>XLOOKUP(F279,Assumptions!$A$4:$A$6,Assumptions!$F$4:$F$6)</x:f>
        <x:v>140</x:v>
      </x:c>
      <x:c r="V279" s="60" t="n">
        <x:f>I279*12</x:f>
        <x:v>28323.72</x:v>
      </x:c>
      <x:c r="W279" s="60" t="n">
        <x:f>H279*J279*(1-K279)*Q279</x:f>
        <x:v>377.56654866000014</x:v>
      </x:c>
      <x:c r="X279" s="60" t="n">
        <x:f>V279*R279</x:f>
        <x:v>481.50324000000006</x:v>
      </x:c>
      <x:c r="Y279" s="60" t="n">
        <x:f>V279*S279</x:f>
        <x:v>368.20835999999997</x:v>
      </x:c>
      <x:c r="Z279" s="60" t="n">
        <x:f>H279*J279*T279</x:f>
        <x:v>43.402730000000005</x:v>
      </x:c>
      <x:c r="AA279" s="60" t="n">
        <x:f>P279+W279+X279-Y279-Z279-U279</x:f>
        <x:v>502.4586986600001</x:v>
      </x:c>
      <x:c r="AB279" s="32" t="n">
        <x:f>IFERROR(AA279/(P279+W279+X279),0)</x:f>
        <x:v>0.4766844701039741</x:v>
      </x:c>
      <x:c r="AC279" t="n">
        <x:f>IF(O279="High",0,IF(I279&gt;=1800,3,IF(I279&gt;=900,2,1))+IF(K279&gt;=0.9,2,IF(K279&gt;=0.75,1,0))+IF(J279&lt;=0.7,2,IF(J279&lt;=0.85,1,0))+IF(M279&gt;=8,1,0))</x:f>
        <x:v>7</x:v>
      </x:c>
      <x:c r="AD279" t="str">
        <x:f>IF(AND(O279&lt;&gt;"High",AC279&gt;=Assumptions!$B$10,AA279&gt;0),"Priority Growth",IF(AND(O279="Low",AA279&gt;0),"Maintain","Watch"))</x:f>
        <x:v>Priority Growth</x:v>
      </x:c>
      <x:c r="AE279" s="60" t="n">
        <x:f>MAX(AA279,0)*N279</x:f>
        <x:v>10.049173973200002</x:v>
      </x:c>
      <x:c r="AF279" t="str">
        <x:f>IF(AND(AA279&gt;=Assumptions!$B$11,O279&lt;&gt;"High",OR(N279&gt;=Assumptions!$B$12,M279&lt;=6)),"High","Standard")</x:f>
        <x:v>Standard</x:v>
      </x:c>
    </x:row>
    <x:row r="280">
      <x:c r="A280" t="str">
        <x:f>'Raw_Data'!A280</x:f>
        <x:v>C00279</x:v>
      </x:c>
      <x:c r="B280" t="n">
        <x:f>'Raw_Data'!B280</x:f>
        <x:v>51</x:v>
      </x:c>
      <x:c r="C280" s="30" t="n">
        <x:f>'Raw_Data'!C280</x:f>
        <x:v>165214</x:v>
      </x:c>
      <x:c r="D280" t="n">
        <x:f>'Raw_Data'!D280</x:f>
        <x:v>622</x:v>
      </x:c>
      <x:c r="E280" t="n">
        <x:f>'Raw_Data'!E280</x:f>
        <x:v>46</x:v>
      </x:c>
      <x:c r="F280" t="str">
        <x:f>PROPER(TRIM('Raw_Data'!F280))</x:f>
        <x:v>Platinum</x:v>
      </x:c>
      <x:c r="G280" t="str">
        <x:f>PROPER(TRIM('Raw_Data'!G280))</x:f>
        <x:v>Partner</x:v>
      </x:c>
      <x:c r="H280" s="60" t="n">
        <x:f>'Raw_Data'!H280</x:f>
        <x:v>31911</x:v>
      </x:c>
      <x:c r="I280" s="60" t="n">
        <x:f>'Raw_Data'!I280</x:f>
        <x:v>3669.12</x:v>
      </x:c>
      <x:c r="J280" s="32" t="n">
        <x:f>'Raw_Data'!J280</x:f>
        <x:v>0.55</x:v>
      </x:c>
      <x:c r="K280" s="32" t="n">
        <x:f>'Raw_Data'!K280</x:f>
        <x:v>0.592</x:v>
      </x:c>
      <x:c r="L280" t="n">
        <x:f>'Raw_Data'!L280</x:f>
        <x:v>0</x:v>
      </x:c>
      <x:c r="M280" t="n">
        <x:f>IF('Raw_Data'!M280="",Assumptions!$B$15,'Raw_Data'!M280)</x:f>
        <x:v>8</x:v>
      </x:c>
      <x:c r="N280" s="32" t="n">
        <x:f>'Raw_Data'!N280</x:f>
        <x:v>0.02</x:v>
      </x:c>
      <x:c r="O280" t="str">
        <x:f>IF(OR(D280&lt;620,L280&gt;=2,J280&gt;0.9),"High",IF(OR(D280&lt;700,L280=1,J280&gt;0.75),"Medium","Low"))</x:f>
        <x:v>Medium</x:v>
      </x:c>
      <x:c r="P280" s="30" t="n">
        <x:f>XLOOKUP(F280,Assumptions!$A$4:$A$6,Assumptions!$B$4:$B$6)</x:f>
        <x:v>195</x:v>
      </x:c>
      <x:c r="Q280" s="32" t="n">
        <x:f>XLOOKUP(F280,Assumptions!$A$4:$A$6,Assumptions!$C$4:$C$6)</x:f>
        <x:v>0.199</x:v>
      </x:c>
      <x:c r="R280" s="32" t="n">
        <x:f>XLOOKUP(F280,Assumptions!$A$4:$A$6,Assumptions!$D$4:$D$6)</x:f>
        <x:v>0.017</x:v>
      </x:c>
      <x:c r="S280" s="32" t="n">
        <x:f>XLOOKUP(F280,Assumptions!$A$4:$A$6,Assumptions!$E$4:$E$6)</x:f>
        <x:v>0.013</x:v>
      </x:c>
      <x:c r="T280" s="32" t="n">
        <x:f>XLOOKUP(O280,Assumptions!$H$4:$H$6,Assumptions!$I$4:$I$6)</x:f>
        <x:v>0.012</x:v>
      </x:c>
      <x:c r="U280" s="30" t="n">
        <x:f>XLOOKUP(F280,Assumptions!$A$4:$A$6,Assumptions!$F$4:$F$6)</x:f>
        <x:v>140</x:v>
      </x:c>
      <x:c r="V280" s="60" t="n">
        <x:f>I280*12</x:f>
        <x:v>44029.44</x:v>
      </x:c>
      <x:c r="W280" s="60" t="n">
        <x:f>H280*J280*(1-K280)*Q280</x:f>
        <x:v>1425.0048516000004</x:v>
      </x:c>
      <x:c r="X280" s="60" t="n">
        <x:f>V280*R280</x:f>
        <x:v>748.50048</x:v>
      </x:c>
      <x:c r="Y280" s="60" t="n">
        <x:f>V280*S280</x:f>
        <x:v>572.38272</x:v>
      </x:c>
      <x:c r="Z280" s="60" t="n">
        <x:f>H280*J280*T280</x:f>
        <x:v>210.61260000000004</x:v>
      </x:c>
      <x:c r="AA280" s="60" t="n">
        <x:f>P280+W280+X280-Y280-Z280-U280</x:f>
        <x:v>1445.5100116000003</x:v>
      </x:c>
      <x:c r="AB280" s="32" t="n">
        <x:f>IFERROR(AA280/(P280+W280+X280),0)</x:f>
        <x:v>0.610304731981968</x:v>
      </x:c>
      <x:c r="AC280" t="n">
        <x:f>IF(O280="High",0,IF(I280&gt;=1800,3,IF(I280&gt;=900,2,1))+IF(K280&gt;=0.9,2,IF(K280&gt;=0.75,1,0))+IF(J280&lt;=0.7,2,IF(J280&lt;=0.85,1,0))+IF(M280&gt;=8,1,0))</x:f>
        <x:v>6</x:v>
      </x:c>
      <x:c r="AD280" t="str">
        <x:f>IF(AND(O280&lt;&gt;"High",AC280&gt;=Assumptions!$B$10,AA280&gt;0),"Priority Growth",IF(AND(O280="Low",AA280&gt;0),"Maintain","Watch"))</x:f>
        <x:v>Priority Growth</x:v>
      </x:c>
      <x:c r="AE280" s="60" t="n">
        <x:f>MAX(AA280,0)*N280</x:f>
        <x:v>28.910200232000008</x:v>
      </x:c>
      <x:c r="AF280" t="str">
        <x:f>IF(AND(AA280&gt;=Assumptions!$B$11,O280&lt;&gt;"High",OR(N280&gt;=Assumptions!$B$12,M280&lt;=6)),"High","Standard")</x:f>
        <x:v>Standard</x:v>
      </x:c>
    </x:row>
    <x:row r="281">
      <x:c r="A281" t="str">
        <x:f>'Raw_Data'!A281</x:f>
        <x:v>C00280</x:v>
      </x:c>
      <x:c r="B281" t="n">
        <x:f>'Raw_Data'!B281</x:f>
        <x:v>38</x:v>
      </x:c>
      <x:c r="C281" s="30" t="n">
        <x:f>'Raw_Data'!C281</x:f>
        <x:v>143770</x:v>
      </x:c>
      <x:c r="D281" t="n">
        <x:f>'Raw_Data'!D281</x:f>
        <x:v>665</x:v>
      </x:c>
      <x:c r="E281" t="n">
        <x:f>'Raw_Data'!E281</x:f>
        <x:v>75</x:v>
      </x:c>
      <x:c r="F281" t="str">
        <x:f>PROPER(TRIM('Raw_Data'!F281))</x:f>
        <x:v>Platinum</x:v>
      </x:c>
      <x:c r="G281" t="str">
        <x:f>PROPER(TRIM('Raw_Data'!G281))</x:f>
        <x:v>Partner</x:v>
      </x:c>
      <x:c r="H281" s="60" t="n">
        <x:f>'Raw_Data'!H281</x:f>
        <x:v>31140</x:v>
      </x:c>
      <x:c r="I281" s="60" t="n">
        <x:f>'Raw_Data'!I281</x:f>
        <x:v>3199.54</x:v>
      </x:c>
      <x:c r="J281" s="32" t="n">
        <x:f>'Raw_Data'!J281</x:f>
        <x:v>0.328</x:v>
      </x:c>
      <x:c r="K281" s="32" t="n">
        <x:f>'Raw_Data'!K281</x:f>
        <x:v>0.784</x:v>
      </x:c>
      <x:c r="L281" t="n">
        <x:f>'Raw_Data'!L281</x:f>
        <x:v>0</x:v>
      </x:c>
      <x:c r="M281" t="n">
        <x:f>IF('Raw_Data'!M281="",Assumptions!$B$15,'Raw_Data'!M281)</x:f>
        <x:v>9</x:v>
      </x:c>
      <x:c r="N281" s="32" t="n">
        <x:f>'Raw_Data'!N281</x:f>
        <x:v>0.02</x:v>
      </x:c>
      <x:c r="O281" t="str">
        <x:f>IF(OR(D281&lt;620,L281&gt;=2,J281&gt;0.9),"High",IF(OR(D281&lt;700,L281=1,J281&gt;0.75),"Medium","Low"))</x:f>
        <x:v>Medium</x:v>
      </x:c>
      <x:c r="P281" s="30" t="n">
        <x:f>XLOOKUP(F281,Assumptions!$A$4:$A$6,Assumptions!$B$4:$B$6)</x:f>
        <x:v>195</x:v>
      </x:c>
      <x:c r="Q281" s="32" t="n">
        <x:f>XLOOKUP(F281,Assumptions!$A$4:$A$6,Assumptions!$C$4:$C$6)</x:f>
        <x:v>0.199</x:v>
      </x:c>
      <x:c r="R281" s="32" t="n">
        <x:f>XLOOKUP(F281,Assumptions!$A$4:$A$6,Assumptions!$D$4:$D$6)</x:f>
        <x:v>0.017</x:v>
      </x:c>
      <x:c r="S281" s="32" t="n">
        <x:f>XLOOKUP(F281,Assumptions!$A$4:$A$6,Assumptions!$E$4:$E$6)</x:f>
        <x:v>0.013</x:v>
      </x:c>
      <x:c r="T281" s="32" t="n">
        <x:f>XLOOKUP(O281,Assumptions!$H$4:$H$6,Assumptions!$I$4:$I$6)</x:f>
        <x:v>0.012</x:v>
      </x:c>
      <x:c r="U281" s="30" t="n">
        <x:f>XLOOKUP(F281,Assumptions!$A$4:$A$6,Assumptions!$F$4:$F$6)</x:f>
        <x:v>140</x:v>
      </x:c>
      <x:c r="V281" s="60" t="n">
        <x:f>I281*12</x:f>
        <x:v>38394.479999999996</x:v>
      </x:c>
      <x:c r="W281" s="60" t="n">
        <x:f>H281*J281*(1-K281)*Q281</x:f>
        <x:v>439.03513727999996</x:v>
      </x:c>
      <x:c r="X281" s="60" t="n">
        <x:f>V281*R281</x:f>
        <x:v>652.70616</x:v>
      </x:c>
      <x:c r="Y281" s="60" t="n">
        <x:f>V281*S281</x:f>
        <x:v>499.12823999999995</x:v>
      </x:c>
      <x:c r="Z281" s="60" t="n">
        <x:f>H281*J281*T281</x:f>
        <x:v>122.56704</x:v>
      </x:c>
      <x:c r="AA281" s="60" t="n">
        <x:f>P281+W281+X281-Y281-Z281-U281</x:f>
        <x:v>525.0460172799998</x:v>
      </x:c>
      <x:c r="AB281" s="32" t="n">
        <x:f>IFERROR(AA281/(P281+W281+X281),0)</x:f>
        <x:v>0.4080431850519427</x:v>
      </x:c>
      <x:c r="AC281" t="n">
        <x:f>IF(O281="High",0,IF(I281&gt;=1800,3,IF(I281&gt;=900,2,1))+IF(K281&gt;=0.9,2,IF(K281&gt;=0.75,1,0))+IF(J281&lt;=0.7,2,IF(J281&lt;=0.85,1,0))+IF(M281&gt;=8,1,0))</x:f>
        <x:v>7</x:v>
      </x:c>
      <x:c r="AD281" t="str">
        <x:f>IF(AND(O281&lt;&gt;"High",AC281&gt;=Assumptions!$B$10,AA281&gt;0),"Priority Growth",IF(AND(O281="Low",AA281&gt;0),"Maintain","Watch"))</x:f>
        <x:v>Priority Growth</x:v>
      </x:c>
      <x:c r="AE281" s="60" t="n">
        <x:f>MAX(AA281,0)*N281</x:f>
        <x:v>10.500920345599996</x:v>
      </x:c>
      <x:c r="AF281" t="str">
        <x:f>IF(AND(AA281&gt;=Assumptions!$B$11,O281&lt;&gt;"High",OR(N281&gt;=Assumptions!$B$12,M281&lt;=6)),"High","Standard")</x:f>
        <x:v>Standard</x:v>
      </x:c>
    </x:row>
    <x:row r="282">
      <x:c r="A282" t="str">
        <x:f>'Raw_Data'!A282</x:f>
        <x:v>C00281</x:v>
      </x:c>
      <x:c r="B282" t="n">
        <x:f>'Raw_Data'!B282</x:f>
        <x:v>47</x:v>
      </x:c>
      <x:c r="C282" s="30" t="n">
        <x:f>'Raw_Data'!C282</x:f>
        <x:v>46980</x:v>
      </x:c>
      <x:c r="D282" t="n">
        <x:f>'Raw_Data'!D282</x:f>
        <x:v>757</x:v>
      </x:c>
      <x:c r="E282" t="n">
        <x:f>'Raw_Data'!E282</x:f>
        <x:v>39</x:v>
      </x:c>
      <x:c r="F282" t="str">
        <x:f>PROPER(TRIM('Raw_Data'!F282))</x:f>
        <x:v>Gold</x:v>
      </x:c>
      <x:c r="G282" t="str">
        <x:f>PROPER(TRIM('Raw_Data'!G282))</x:f>
        <x:v>Digital</x:v>
      </x:c>
      <x:c r="H282" s="60" t="n">
        <x:f>'Raw_Data'!H282</x:f>
        <x:v>10702</x:v>
      </x:c>
      <x:c r="I282" s="60" t="n">
        <x:f>'Raw_Data'!I282</x:f>
        <x:v>1224.32</x:v>
      </x:c>
      <x:c r="J282" s="32" t="n">
        <x:f>'Raw_Data'!J282</x:f>
        <x:v>0.368</x:v>
      </x:c>
      <x:c r="K282" s="32" t="n">
        <x:f>'Raw_Data'!K282</x:f>
        <x:v>0.86</x:v>
      </x:c>
      <x:c r="L282" t="n">
        <x:f>'Raw_Data'!L282</x:f>
        <x:v>0</x:v>
      </x:c>
      <x:c r="M282" t="n">
        <x:f>IF('Raw_Data'!M282="",Assumptions!$B$15,'Raw_Data'!M282)</x:f>
        <x:v>10</x:v>
      </x:c>
      <x:c r="N282" s="32" t="n">
        <x:f>'Raw_Data'!N282</x:f>
        <x:v>0.02</x:v>
      </x:c>
      <x:c r="O282" t="str">
        <x:f>IF(OR(D282&lt;620,L282&gt;=2,J282&gt;0.9),"High",IF(OR(D282&lt;700,L282=1,J282&gt;0.75),"Medium","Low"))</x:f>
        <x:v>Low</x:v>
      </x:c>
      <x:c r="P282" s="30" t="n">
        <x:f>XLOOKUP(F282,Assumptions!$A$4:$A$6,Assumptions!$B$4:$B$6)</x:f>
        <x:v>95</x:v>
      </x:c>
      <x:c r="Q282" s="32" t="n">
        <x:f>XLOOKUP(F282,Assumptions!$A$4:$A$6,Assumptions!$C$4:$C$6)</x:f>
        <x:v>0.219</x:v>
      </x:c>
      <x:c r="R282" s="32" t="n">
        <x:f>XLOOKUP(F282,Assumptions!$A$4:$A$6,Assumptions!$D$4:$D$6)</x:f>
        <x:v>0.016</x:v>
      </x:c>
      <x:c r="S282" s="32" t="n">
        <x:f>XLOOKUP(F282,Assumptions!$A$4:$A$6,Assumptions!$E$4:$E$6)</x:f>
        <x:v>0.01</x:v>
      </x:c>
      <x:c r="T282" s="32" t="n">
        <x:f>XLOOKUP(O282,Assumptions!$H$4:$H$6,Assumptions!$I$4:$I$6)</x:f>
        <x:v>0.0035</x:v>
      </x:c>
      <x:c r="U282" s="30" t="n">
        <x:f>XLOOKUP(F282,Assumptions!$A$4:$A$6,Assumptions!$F$4:$F$6)</x:f>
        <x:v>90</x:v>
      </x:c>
      <x:c r="V282" s="60" t="n">
        <x:f>I282*12</x:f>
        <x:v>14691.84</x:v>
      </x:c>
      <x:c r="W282" s="60" t="n">
        <x:f>H282*J282*(1-K282)*Q282</x:f>
        <x:v>120.74938175999999</x:v>
      </x:c>
      <x:c r="X282" s="60" t="n">
        <x:f>V282*R282</x:f>
        <x:v>235.06944000000001</x:v>
      </x:c>
      <x:c r="Y282" s="60" t="n">
        <x:f>V282*S282</x:f>
        <x:v>146.9184</x:v>
      </x:c>
      <x:c r="Z282" s="60" t="n">
        <x:f>H282*J282*T282</x:f>
        <x:v>13.784175999999999</x:v>
      </x:c>
      <x:c r="AA282" s="60" t="n">
        <x:f>P282+W282+X282-Y282-Z282-U282</x:f>
        <x:v>200.11624575999997</x:v>
      </x:c>
      <x:c r="AB282" s="32" t="n">
        <x:f>IFERROR(AA282/(P282+W282+X282),0)</x:f>
        <x:v>0.4438950551770325</x:v>
      </x:c>
      <x:c r="AC282" t="n">
        <x:f>IF(O282="High",0,IF(I282&gt;=1800,3,IF(I282&gt;=900,2,1))+IF(K282&gt;=0.9,2,IF(K282&gt;=0.75,1,0))+IF(J282&lt;=0.7,2,IF(J282&lt;=0.85,1,0))+IF(M282&gt;=8,1,0))</x:f>
        <x:v>6</x:v>
      </x:c>
      <x:c r="AD282" t="str">
        <x:f>IF(AND(O282&lt;&gt;"High",AC282&gt;=Assumptions!$B$10,AA282&gt;0),"Priority Growth",IF(AND(O282="Low",AA282&gt;0),"Maintain","Watch"))</x:f>
        <x:v>Priority Growth</x:v>
      </x:c>
      <x:c r="AE282" s="60" t="n">
        <x:f>MAX(AA282,0)*N282</x:f>
        <x:v>4.002324915199999</x:v>
      </x:c>
      <x:c r="AF282" t="str">
        <x:f>IF(AND(AA282&gt;=Assumptions!$B$11,O282&lt;&gt;"High",OR(N282&gt;=Assumptions!$B$12,M282&lt;=6)),"High","Standard")</x:f>
        <x:v>Standard</x:v>
      </x:c>
    </x:row>
    <x:row r="283">
      <x:c r="A283" t="str">
        <x:f>'Raw_Data'!A283</x:f>
        <x:v>C00282</x:v>
      </x:c>
      <x:c r="B283" t="n">
        <x:f>'Raw_Data'!B283</x:f>
        <x:v>31</x:v>
      </x:c>
      <x:c r="C283" s="30" t="n">
        <x:f>'Raw_Data'!C283</x:f>
        <x:v>42847</x:v>
      </x:c>
      <x:c r="D283" t="n">
        <x:f>'Raw_Data'!D283</x:f>
        <x:v>626</x:v>
      </x:c>
      <x:c r="E283" t="n">
        <x:f>'Raw_Data'!E283</x:f>
        <x:v>19</x:v>
      </x:c>
      <x:c r="F283" t="str">
        <x:f>PROPER(TRIM('Raw_Data'!F283))</x:f>
        <x:v>Classic</x:v>
      </x:c>
      <x:c r="G283" t="str">
        <x:f>PROPER(TRIM('Raw_Data'!G283))</x:f>
        <x:v>Digital</x:v>
      </x:c>
      <x:c r="H283" s="60" t="n">
        <x:f>'Raw_Data'!H283</x:f>
        <x:v>3493</x:v>
      </x:c>
      <x:c r="I283" s="60" t="n">
        <x:f>'Raw_Data'!I283</x:f>
        <x:v>150</x:v>
      </x:c>
      <x:c r="J283" s="32" t="n">
        <x:f>'Raw_Data'!J283</x:f>
        <x:v>0.582</x:v>
      </x:c>
      <x:c r="K283" s="32" t="n">
        <x:f>'Raw_Data'!K283</x:f>
        <x:v>0.637</x:v>
      </x:c>
      <x:c r="L283" t="n">
        <x:f>'Raw_Data'!L283</x:f>
        <x:v>0</x:v>
      </x:c>
      <x:c r="M283" t="n">
        <x:f>IF('Raw_Data'!M283="",Assumptions!$B$15,'Raw_Data'!M283)</x:f>
        <x:v>7</x:v>
      </x:c>
      <x:c r="N283" s="32" t="n">
        <x:f>'Raw_Data'!N283</x:f>
        <x:v>0.088</x:v>
      </x:c>
      <x:c r="O283" t="str">
        <x:f>IF(OR(D283&lt;620,L283&gt;=2,J283&gt;0.9),"High",IF(OR(D283&lt;700,L283=1,J283&gt;0.75),"Medium","Low"))</x:f>
        <x:v>Medium</x:v>
      </x:c>
      <x:c r="P283" s="30" t="n">
        <x:f>XLOOKUP(F283,Assumptions!$A$4:$A$6,Assumptions!$B$4:$B$6)</x:f>
        <x:v>0</x:v>
      </x:c>
      <x:c r="Q283" s="32" t="n">
        <x:f>XLOOKUP(F283,Assumptions!$A$4:$A$6,Assumptions!$C$4:$C$6)</x:f>
        <x:v>0.229</x:v>
      </x:c>
      <x:c r="R283" s="32" t="n">
        <x:f>XLOOKUP(F283,Assumptions!$A$4:$A$6,Assumptions!$D$4:$D$6)</x:f>
        <x:v>0.015</x:v>
      </x:c>
      <x:c r="S283" s="32" t="n">
        <x:f>XLOOKUP(F283,Assumptions!$A$4:$A$6,Assumptions!$E$4:$E$6)</x:f>
        <x:v>0.0075</x:v>
      </x:c>
      <x:c r="T283" s="32" t="n">
        <x:f>XLOOKUP(O283,Assumptions!$H$4:$H$6,Assumptions!$I$4:$I$6)</x:f>
        <x:v>0.012</x:v>
      </x:c>
      <x:c r="U283" s="30" t="n">
        <x:f>XLOOKUP(F283,Assumptions!$A$4:$A$6,Assumptions!$F$4:$F$6)</x:f>
        <x:v>60</x:v>
      </x:c>
      <x:c r="V283" s="60" t="n">
        <x:f>I283*12</x:f>
        <x:v>1800</x:v>
      </x:c>
      <x:c r="W283" s="60" t="n">
        <x:f>H283*J283*(1-K283)*Q283</x:f>
        <x:v>168.991039602</x:v>
      </x:c>
      <x:c r="X283" s="60" t="n">
        <x:f>V283*R283</x:f>
        <x:v>27</x:v>
      </x:c>
      <x:c r="Y283" s="60" t="n">
        <x:f>V283*S283</x:f>
        <x:v>13.5</x:v>
      </x:c>
      <x:c r="Z283" s="60" t="n">
        <x:f>H283*J283*T283</x:f>
        <x:v>24.395112</x:v>
      </x:c>
      <x:c r="AA283" s="60" t="n">
        <x:f>P283+W283+X283-Y283-Z283-U283</x:f>
        <x:v>98.09592760199999</x:v>
      </x:c>
      <x:c r="AB283" s="32" t="n">
        <x:f>IFERROR(AA283/(P283+W283+X283),0)</x:f>
        <x:v>0.5005123081198196</x:v>
      </x:c>
      <x:c r="AC283" t="n">
        <x:f>IF(O283="High",0,IF(I283&gt;=1800,3,IF(I283&gt;=900,2,1))+IF(K283&gt;=0.9,2,IF(K283&gt;=0.75,1,0))+IF(J283&lt;=0.7,2,IF(J283&lt;=0.85,1,0))+IF(M283&gt;=8,1,0))</x:f>
        <x:v>3</x:v>
      </x:c>
      <x:c r="AD283" t="str">
        <x:f>IF(AND(O283&lt;&gt;"High",AC283&gt;=Assumptions!$B$10,AA283&gt;0),"Priority Growth",IF(AND(O283="Low",AA283&gt;0),"Maintain","Watch"))</x:f>
        <x:v>Watch</x:v>
      </x:c>
      <x:c r="AE283" s="60" t="n">
        <x:f>MAX(AA283,0)*N283</x:f>
        <x:v>8.632441628975998</x:v>
      </x:c>
      <x:c r="AF283" t="str">
        <x:f>IF(AND(AA283&gt;=Assumptions!$B$11,O283&lt;&gt;"High",OR(N283&gt;=Assumptions!$B$12,M283&lt;=6)),"High","Standard")</x:f>
        <x:v>Standard</x:v>
      </x:c>
    </x:row>
    <x:row r="284">
      <x:c r="A284" t="str">
        <x:f>'Raw_Data'!A284</x:f>
        <x:v>C00283</x:v>
      </x:c>
      <x:c r="B284" t="n">
        <x:f>'Raw_Data'!B284</x:f>
        <x:v>30</x:v>
      </x:c>
      <x:c r="C284" s="30" t="n">
        <x:f>'Raw_Data'!C284</x:f>
        <x:v>92398</x:v>
      </x:c>
      <x:c r="D284" t="n">
        <x:f>'Raw_Data'!D284</x:f>
        <x:v>693</x:v>
      </x:c>
      <x:c r="E284" t="n">
        <x:f>'Raw_Data'!E284</x:f>
        <x:v>91</x:v>
      </x:c>
      <x:c r="F284" t="str">
        <x:f>PROPER(TRIM('Raw_Data'!F284))</x:f>
        <x:v>Gold</x:v>
      </x:c>
      <x:c r="G284" t="str">
        <x:f>PROPER(TRIM('Raw_Data'!G284))</x:f>
        <x:v>Branch</x:v>
      </x:c>
      <x:c r="H284" s="60" t="n">
        <x:f>'Raw_Data'!H284</x:f>
        <x:v>11754</x:v>
      </x:c>
      <x:c r="I284" s="60" t="n">
        <x:f>'Raw_Data'!I284</x:f>
        <x:v>1172.94</x:v>
      </x:c>
      <x:c r="J284" s="32" t="n">
        <x:f>'Raw_Data'!J284</x:f>
        <x:v>0.415</x:v>
      </x:c>
      <x:c r="K284" s="32" t="n">
        <x:f>'Raw_Data'!K284</x:f>
        <x:v>0.779</x:v>
      </x:c>
      <x:c r="L284" t="n">
        <x:f>'Raw_Data'!L284</x:f>
        <x:v>0</x:v>
      </x:c>
      <x:c r="M284" t="n">
        <x:f>IF('Raw_Data'!M284="",Assumptions!$B$15,'Raw_Data'!M284)</x:f>
        <x:v>7</x:v>
      </x:c>
      <x:c r="N284" s="32" t="n">
        <x:f>'Raw_Data'!N284</x:f>
        <x:v>0.097</x:v>
      </x:c>
      <x:c r="O284" t="str">
        <x:f>IF(OR(D284&lt;620,L284&gt;=2,J284&gt;0.9),"High",IF(OR(D284&lt;700,L284=1,J284&gt;0.75),"Medium","Low"))</x:f>
        <x:v>Medium</x:v>
      </x:c>
      <x:c r="P284" s="30" t="n">
        <x:f>XLOOKUP(F284,Assumptions!$A$4:$A$6,Assumptions!$B$4:$B$6)</x:f>
        <x:v>95</x:v>
      </x:c>
      <x:c r="Q284" s="32" t="n">
        <x:f>XLOOKUP(F284,Assumptions!$A$4:$A$6,Assumptions!$C$4:$C$6)</x:f>
        <x:v>0.219</x:v>
      </x:c>
      <x:c r="R284" s="32" t="n">
        <x:f>XLOOKUP(F284,Assumptions!$A$4:$A$6,Assumptions!$D$4:$D$6)</x:f>
        <x:v>0.016</x:v>
      </x:c>
      <x:c r="S284" s="32" t="n">
        <x:f>XLOOKUP(F284,Assumptions!$A$4:$A$6,Assumptions!$E$4:$E$6)</x:f>
        <x:v>0.01</x:v>
      </x:c>
      <x:c r="T284" s="32" t="n">
        <x:f>XLOOKUP(O284,Assumptions!$H$4:$H$6,Assumptions!$I$4:$I$6)</x:f>
        <x:v>0.012</x:v>
      </x:c>
      <x:c r="U284" s="30" t="n">
        <x:f>XLOOKUP(F284,Assumptions!$A$4:$A$6,Assumptions!$F$4:$F$6)</x:f>
        <x:v>90</x:v>
      </x:c>
      <x:c r="V284" s="60" t="n">
        <x:f>I284*12</x:f>
        <x:v>14075.28</x:v>
      </x:c>
      <x:c r="W284" s="60" t="n">
        <x:f>H284*J284*(1-K284)*Q284</x:f>
        <x:v>236.08596608999994</x:v>
      </x:c>
      <x:c r="X284" s="60" t="n">
        <x:f>V284*R284</x:f>
        <x:v>225.20448000000002</x:v>
      </x:c>
      <x:c r="Y284" s="60" t="n">
        <x:f>V284*S284</x:f>
        <x:v>140.7528</x:v>
      </x:c>
      <x:c r="Z284" s="60" t="n">
        <x:f>H284*J284*T284</x:f>
        <x:v>58.53492</x:v>
      </x:c>
      <x:c r="AA284" s="60" t="n">
        <x:f>P284+W284+X284-Y284-Z284-U284</x:f>
        <x:v>267.00272608999995</x:v>
      </x:c>
      <x:c r="AB284" s="32" t="n">
        <x:f>IFERROR(AA284/(P284+W284+X284),0)</x:f>
        <x:v>0.47997000122271144</x:v>
      </x:c>
      <x:c r="AC284" t="n">
        <x:f>IF(O284="High",0,IF(I284&gt;=1800,3,IF(I284&gt;=900,2,1))+IF(K284&gt;=0.9,2,IF(K284&gt;=0.75,1,0))+IF(J284&lt;=0.7,2,IF(J284&lt;=0.85,1,0))+IF(M284&gt;=8,1,0))</x:f>
        <x:v>5</x:v>
      </x:c>
      <x:c r="AD284" t="str">
        <x:f>IF(AND(O284&lt;&gt;"High",AC284&gt;=Assumptions!$B$10,AA284&gt;0),"Priority Growth",IF(AND(O284="Low",AA284&gt;0),"Maintain","Watch"))</x:f>
        <x:v>Watch</x:v>
      </x:c>
      <x:c r="AE284" s="60" t="n">
        <x:f>MAX(AA284,0)*N284</x:f>
        <x:v>25.899264430729996</x:v>
      </x:c>
      <x:c r="AF284" t="str">
        <x:f>IF(AND(AA284&gt;=Assumptions!$B$11,O284&lt;&gt;"High",OR(N284&gt;=Assumptions!$B$12,M284&lt;=6)),"High","Standard")</x:f>
        <x:v>Standard</x:v>
      </x:c>
    </x:row>
    <x:row r="285">
      <x:c r="A285" t="str">
        <x:f>'Raw_Data'!A285</x:f>
        <x:v>C00284</x:v>
      </x:c>
      <x:c r="B285" t="n">
        <x:f>'Raw_Data'!B285</x:f>
        <x:v>42</x:v>
      </x:c>
      <x:c r="C285" s="30" t="n">
        <x:f>'Raw_Data'!C285</x:f>
        <x:v>70370</x:v>
      </x:c>
      <x:c r="D285" t="n">
        <x:f>'Raw_Data'!D285</x:f>
        <x:v>669</x:v>
      </x:c>
      <x:c r="E285" t="n">
        <x:f>'Raw_Data'!E285</x:f>
        <x:v>39</x:v>
      </x:c>
      <x:c r="F285" t="str">
        <x:f>PROPER(TRIM('Raw_Data'!F285))</x:f>
        <x:v>Gold</x:v>
      </x:c>
      <x:c r="G285" t="str">
        <x:f>PROPER(TRIM('Raw_Data'!G285))</x:f>
        <x:v>Partner</x:v>
      </x:c>
      <x:c r="H285" s="60" t="n">
        <x:f>'Raw_Data'!H285</x:f>
        <x:v>11483</x:v>
      </x:c>
      <x:c r="I285" s="60" t="n">
        <x:f>'Raw_Data'!I285</x:f>
        <x:v>1145.32</x:v>
      </x:c>
      <x:c r="J285" s="32" t="n">
        <x:f>'Raw_Data'!J285</x:f>
        <x:v>0.363</x:v>
      </x:c>
      <x:c r="K285" s="32" t="n">
        <x:f>'Raw_Data'!K285</x:f>
        <x:v>0.844</x:v>
      </x:c>
      <x:c r="L285" t="n">
        <x:f>'Raw_Data'!L285</x:f>
        <x:v>0</x:v>
      </x:c>
      <x:c r="M285" t="n">
        <x:f>IF('Raw_Data'!M285="",Assumptions!$B$15,'Raw_Data'!M285)</x:f>
        <x:v>6</x:v>
      </x:c>
      <x:c r="N285" s="32" t="n">
        <x:f>'Raw_Data'!N285</x:f>
        <x:v>0.142</x:v>
      </x:c>
      <x:c r="O285" t="str">
        <x:f>IF(OR(D285&lt;620,L285&gt;=2,J285&gt;0.9),"High",IF(OR(D285&lt;700,L285=1,J285&gt;0.75),"Medium","Low"))</x:f>
        <x:v>Medium</x:v>
      </x:c>
      <x:c r="P285" s="30" t="n">
        <x:f>XLOOKUP(F285,Assumptions!$A$4:$A$6,Assumptions!$B$4:$B$6)</x:f>
        <x:v>95</x:v>
      </x:c>
      <x:c r="Q285" s="32" t="n">
        <x:f>XLOOKUP(F285,Assumptions!$A$4:$A$6,Assumptions!$C$4:$C$6)</x:f>
        <x:v>0.219</x:v>
      </x:c>
      <x:c r="R285" s="32" t="n">
        <x:f>XLOOKUP(F285,Assumptions!$A$4:$A$6,Assumptions!$D$4:$D$6)</x:f>
        <x:v>0.016</x:v>
      </x:c>
      <x:c r="S285" s="32" t="n">
        <x:f>XLOOKUP(F285,Assumptions!$A$4:$A$6,Assumptions!$E$4:$E$6)</x:f>
        <x:v>0.01</x:v>
      </x:c>
      <x:c r="T285" s="32" t="n">
        <x:f>XLOOKUP(O285,Assumptions!$H$4:$H$6,Assumptions!$I$4:$I$6)</x:f>
        <x:v>0.012</x:v>
      </x:c>
      <x:c r="U285" s="30" t="n">
        <x:f>XLOOKUP(F285,Assumptions!$A$4:$A$6,Assumptions!$F$4:$F$6)</x:f>
        <x:v>90</x:v>
      </x:c>
      <x:c r="V285" s="60" t="n">
        <x:f>I285*12</x:f>
        <x:v>13743.84</x:v>
      </x:c>
      <x:c r="W285" s="60" t="n">
        <x:f>H285*J285*(1-K285)*Q285</x:f>
        <x:v>142.40679195600003</x:v>
      </x:c>
      <x:c r="X285" s="60" t="n">
        <x:f>V285*R285</x:f>
        <x:v>219.90144</x:v>
      </x:c>
      <x:c r="Y285" s="60" t="n">
        <x:f>V285*S285</x:f>
        <x:v>137.4384</x:v>
      </x:c>
      <x:c r="Z285" s="60" t="n">
        <x:f>H285*J285*T285</x:f>
        <x:v>50.019948</x:v>
      </x:c>
      <x:c r="AA285" s="60" t="n">
        <x:f>P285+W285+X285-Y285-Z285-U285</x:f>
        <x:v>179.84988395600004</x:v>
      </x:c>
      <x:c r="AB285" s="32" t="n">
        <x:f>IFERROR(AA285/(P285+W285+X285),0)</x:f>
        <x:v>0.3932793494373491</x:v>
      </x:c>
      <x:c r="AC285" t="n">
        <x:f>IF(O285="High",0,IF(I285&gt;=1800,3,IF(I285&gt;=900,2,1))+IF(K285&gt;=0.9,2,IF(K285&gt;=0.75,1,0))+IF(J285&lt;=0.7,2,IF(J285&lt;=0.85,1,0))+IF(M285&gt;=8,1,0))</x:f>
        <x:v>5</x:v>
      </x:c>
      <x:c r="AD285" t="str">
        <x:f>IF(AND(O285&lt;&gt;"High",AC285&gt;=Assumptions!$B$10,AA285&gt;0),"Priority Growth",IF(AND(O285="Low",AA285&gt;0),"Maintain","Watch"))</x:f>
        <x:v>Watch</x:v>
      </x:c>
      <x:c r="AE285" s="60" t="n">
        <x:f>MAX(AA285,0)*N285</x:f>
        <x:v>25.538683521752002</x:v>
      </x:c>
      <x:c r="AF285" t="str">
        <x:f>IF(AND(AA285&gt;=Assumptions!$B$11,O285&lt;&gt;"High",OR(N285&gt;=Assumptions!$B$12,M285&lt;=6)),"High","Standard")</x:f>
        <x:v>Standard</x:v>
      </x:c>
    </x:row>
    <x:row r="286">
      <x:c r="A286" t="str">
        <x:f>'Raw_Data'!A286</x:f>
        <x:v>C00285</x:v>
      </x:c>
      <x:c r="B286" t="n">
        <x:f>'Raw_Data'!B286</x:f>
        <x:v>40</x:v>
      </x:c>
      <x:c r="C286" s="30" t="n">
        <x:f>'Raw_Data'!C286</x:f>
        <x:v>49204</x:v>
      </x:c>
      <x:c r="D286" t="n">
        <x:f>'Raw_Data'!D286</x:f>
        <x:v>762</x:v>
      </x:c>
      <x:c r="E286" t="n">
        <x:f>'Raw_Data'!E286</x:f>
        <x:v>44</x:v>
      </x:c>
      <x:c r="F286" t="str">
        <x:f>PROPER(TRIM('Raw_Data'!F286))</x:f>
        <x:v>Gold</x:v>
      </x:c>
      <x:c r="G286" t="str">
        <x:f>PROPER(TRIM('Raw_Data'!G286))</x:f>
        <x:v>Direct Mail</x:v>
      </x:c>
      <x:c r="H286" s="60" t="n">
        <x:f>'Raw_Data'!H286</x:f>
        <x:v>10885</x:v>
      </x:c>
      <x:c r="I286" s="60" t="n">
        <x:f>'Raw_Data'!I286</x:f>
        <x:v>492.02</x:v>
      </x:c>
      <x:c r="J286" s="32" t="n">
        <x:f>'Raw_Data'!J286</x:f>
        <x:v>0.258</x:v>
      </x:c>
      <x:c r="K286" s="32" t="n">
        <x:f>'Raw_Data'!K286</x:f>
        <x:v>0.905</x:v>
      </x:c>
      <x:c r="L286" t="n">
        <x:f>'Raw_Data'!L286</x:f>
        <x:v>0</x:v>
      </x:c>
      <x:c r="M286" t="n">
        <x:f>IF('Raw_Data'!M286="",Assumptions!$B$15,'Raw_Data'!M286)</x:f>
        <x:v>5</x:v>
      </x:c>
      <x:c r="N286" s="32" t="n">
        <x:f>'Raw_Data'!N286</x:f>
        <x:v>0.265</x:v>
      </x:c>
      <x:c r="O286" t="str">
        <x:f>IF(OR(D286&lt;620,L286&gt;=2,J286&gt;0.9),"High",IF(OR(D286&lt;700,L286=1,J286&gt;0.75),"Medium","Low"))</x:f>
        <x:v>Low</x:v>
      </x:c>
      <x:c r="P286" s="30" t="n">
        <x:f>XLOOKUP(F286,Assumptions!$A$4:$A$6,Assumptions!$B$4:$B$6)</x:f>
        <x:v>95</x:v>
      </x:c>
      <x:c r="Q286" s="32" t="n">
        <x:f>XLOOKUP(F286,Assumptions!$A$4:$A$6,Assumptions!$C$4:$C$6)</x:f>
        <x:v>0.219</x:v>
      </x:c>
      <x:c r="R286" s="32" t="n">
        <x:f>XLOOKUP(F286,Assumptions!$A$4:$A$6,Assumptions!$D$4:$D$6)</x:f>
        <x:v>0.016</x:v>
      </x:c>
      <x:c r="S286" s="32" t="n">
        <x:f>XLOOKUP(F286,Assumptions!$A$4:$A$6,Assumptions!$E$4:$E$6)</x:f>
        <x:v>0.01</x:v>
      </x:c>
      <x:c r="T286" s="32" t="n">
        <x:f>XLOOKUP(O286,Assumptions!$H$4:$H$6,Assumptions!$I$4:$I$6)</x:f>
        <x:v>0.0035</x:v>
      </x:c>
      <x:c r="U286" s="30" t="n">
        <x:f>XLOOKUP(F286,Assumptions!$A$4:$A$6,Assumptions!$F$4:$F$6)</x:f>
        <x:v>90</x:v>
      </x:c>
      <x:c r="V286" s="60" t="n">
        <x:f>I286*12</x:f>
        <x:v>5904.24</x:v>
      </x:c>
      <x:c r="W286" s="60" t="n">
        <x:f>H286*J286*(1-K286)*Q286</x:f>
        <x:v>58.42730564999998</x:v>
      </x:c>
      <x:c r="X286" s="60" t="n">
        <x:f>V286*R286</x:f>
        <x:v>94.46784</x:v>
      </x:c>
      <x:c r="Y286" s="60" t="n">
        <x:f>V286*S286</x:f>
        <x:v>59.0424</x:v>
      </x:c>
      <x:c r="Z286" s="60" t="n">
        <x:f>H286*J286*T286</x:f>
        <x:v>9.829155</x:v>
      </x:c>
      <x:c r="AA286" s="60" t="n">
        <x:f>P286+W286+X286-Y286-Z286-U286</x:f>
        <x:v>89.02359064999996</x:v>
      </x:c>
      <x:c r="AB286" s="32" t="n">
        <x:f>IFERROR(AA286/(P286+W286+X286),0)</x:f>
        <x:v>0.35911792631748923</x:v>
      </x:c>
      <x:c r="AC286" t="n">
        <x:f>IF(O286="High",0,IF(I286&gt;=1800,3,IF(I286&gt;=900,2,1))+IF(K286&gt;=0.9,2,IF(K286&gt;=0.75,1,0))+IF(J286&lt;=0.7,2,IF(J286&lt;=0.85,1,0))+IF(M286&gt;=8,1,0))</x:f>
        <x:v>5</x:v>
      </x:c>
      <x:c r="AD286" t="str">
        <x:f>IF(AND(O286&lt;&gt;"High",AC286&gt;=Assumptions!$B$10,AA286&gt;0),"Priority Growth",IF(AND(O286="Low",AA286&gt;0),"Maintain","Watch"))</x:f>
        <x:v>Maintain</x:v>
      </x:c>
      <x:c r="AE286" s="60" t="n">
        <x:f>MAX(AA286,0)*N286</x:f>
        <x:v>23.59125152224999</x:v>
      </x:c>
      <x:c r="AF286" t="str">
        <x:f>IF(AND(AA286&gt;=Assumptions!$B$11,O286&lt;&gt;"High",OR(N286&gt;=Assumptions!$B$12,M286&lt;=6)),"High","Standard")</x:f>
        <x:v>Standard</x:v>
      </x:c>
    </x:row>
    <x:row r="287">
      <x:c r="A287" t="str">
        <x:f>'Raw_Data'!A287</x:f>
        <x:v>C00286</x:v>
      </x:c>
      <x:c r="B287" t="n">
        <x:f>'Raw_Data'!B287</x:f>
        <x:v>38</x:v>
      </x:c>
      <x:c r="C287" s="30" t="n">
        <x:f>'Raw_Data'!C287</x:f>
        <x:v>111603</x:v>
      </x:c>
      <x:c r="D287" t="n">
        <x:f>'Raw_Data'!D287</x:f>
        <x:v>629</x:v>
      </x:c>
      <x:c r="E287" t="n">
        <x:f>'Raw_Data'!E287</x:f>
        <x:v>19</x:v>
      </x:c>
      <x:c r="F287" t="str">
        <x:f>PROPER(TRIM('Raw_Data'!F287))</x:f>
        <x:v>Gold</x:v>
      </x:c>
      <x:c r="G287" t="str">
        <x:f>PROPER(TRIM('Raw_Data'!G287))</x:f>
        <x:v>Partner</x:v>
      </x:c>
      <x:c r="H287" s="60" t="n">
        <x:f>'Raw_Data'!H287</x:f>
        <x:v>15257</x:v>
      </x:c>
      <x:c r="I287" s="60" t="n">
        <x:f>'Raw_Data'!I287</x:f>
        <x:v>1679.71</x:v>
      </x:c>
      <x:c r="J287" s="32" t="n">
        <x:f>'Raw_Data'!J287</x:f>
        <x:v>0.413</x:v>
      </x:c>
      <x:c r="K287" s="32" t="n">
        <x:f>'Raw_Data'!K287</x:f>
        <x:v>0.79</x:v>
      </x:c>
      <x:c r="L287" t="n">
        <x:f>'Raw_Data'!L287</x:f>
        <x:v>0</x:v>
      </x:c>
      <x:c r="M287" t="n">
        <x:f>IF('Raw_Data'!M287="",Assumptions!$B$15,'Raw_Data'!M287)</x:f>
        <x:v>9</x:v>
      </x:c>
      <x:c r="N287" s="32" t="n">
        <x:f>'Raw_Data'!N287</x:f>
        <x:v>0.02</x:v>
      </x:c>
      <x:c r="O287" t="str">
        <x:f>IF(OR(D287&lt;620,L287&gt;=2,J287&gt;0.9),"High",IF(OR(D287&lt;700,L287=1,J287&gt;0.75),"Medium","Low"))</x:f>
        <x:v>Medium</x:v>
      </x:c>
      <x:c r="P287" s="30" t="n">
        <x:f>XLOOKUP(F287,Assumptions!$A$4:$A$6,Assumptions!$B$4:$B$6)</x:f>
        <x:v>95</x:v>
      </x:c>
      <x:c r="Q287" s="32" t="n">
        <x:f>XLOOKUP(F287,Assumptions!$A$4:$A$6,Assumptions!$C$4:$C$6)</x:f>
        <x:v>0.219</x:v>
      </x:c>
      <x:c r="R287" s="32" t="n">
        <x:f>XLOOKUP(F287,Assumptions!$A$4:$A$6,Assumptions!$D$4:$D$6)</x:f>
        <x:v>0.016</x:v>
      </x:c>
      <x:c r="S287" s="32" t="n">
        <x:f>XLOOKUP(F287,Assumptions!$A$4:$A$6,Assumptions!$E$4:$E$6)</x:f>
        <x:v>0.01</x:v>
      </x:c>
      <x:c r="T287" s="32" t="n">
        <x:f>XLOOKUP(O287,Assumptions!$H$4:$H$6,Assumptions!$I$4:$I$6)</x:f>
        <x:v>0.012</x:v>
      </x:c>
      <x:c r="U287" s="30" t="n">
        <x:f>XLOOKUP(F287,Assumptions!$A$4:$A$6,Assumptions!$F$4:$F$6)</x:f>
        <x:v>90</x:v>
      </x:c>
      <x:c r="V287" s="60" t="n">
        <x:f>I287*12</x:f>
        <x:v>20156.52</x:v>
      </x:c>
      <x:c r="W287" s="60" t="n">
        <x:f>H287*J287*(1-K287)*Q287</x:f>
        <x:v>289.78947458999994</x:v>
      </x:c>
      <x:c r="X287" s="60" t="n">
        <x:f>V287*R287</x:f>
        <x:v>322.50432</x:v>
      </x:c>
      <x:c r="Y287" s="60" t="n">
        <x:f>V287*S287</x:f>
        <x:v>201.5652</x:v>
      </x:c>
      <x:c r="Z287" s="60" t="n">
        <x:f>H287*J287*T287</x:f>
        <x:v>75.613692</x:v>
      </x:c>
      <x:c r="AA287" s="60" t="n">
        <x:f>P287+W287+X287-Y287-Z287-U287</x:f>
        <x:v>340.11490258999993</x:v>
      </x:c>
      <x:c r="AB287" s="32" t="n">
        <x:f>IFERROR(AA287/(P287+W287+X287),0)</x:f>
        <x:v>0.48086792955274804</x:v>
      </x:c>
      <x:c r="AC287" t="n">
        <x:f>IF(O287="High",0,IF(I287&gt;=1800,3,IF(I287&gt;=900,2,1))+IF(K287&gt;=0.9,2,IF(K287&gt;=0.75,1,0))+IF(J287&lt;=0.7,2,IF(J287&lt;=0.85,1,0))+IF(M287&gt;=8,1,0))</x:f>
        <x:v>6</x:v>
      </x:c>
      <x:c r="AD287" t="str">
        <x:f>IF(AND(O287&lt;&gt;"High",AC287&gt;=Assumptions!$B$10,AA287&gt;0),"Priority Growth",IF(AND(O287="Low",AA287&gt;0),"Maintain","Watch"))</x:f>
        <x:v>Priority Growth</x:v>
      </x:c>
      <x:c r="AE287" s="60" t="n">
        <x:f>MAX(AA287,0)*N287</x:f>
        <x:v>6.8022980517999985</x:v>
      </x:c>
      <x:c r="AF287" t="str">
        <x:f>IF(AND(AA287&gt;=Assumptions!$B$11,O287&lt;&gt;"High",OR(N287&gt;=Assumptions!$B$12,M287&lt;=6)),"High","Standard")</x:f>
        <x:v>Standard</x:v>
      </x:c>
    </x:row>
    <x:row r="288">
      <x:c r="A288" t="str">
        <x:f>'Raw_Data'!A288</x:f>
        <x:v>C00287</x:v>
      </x:c>
      <x:c r="B288" t="n">
        <x:f>'Raw_Data'!B288</x:f>
        <x:v>37</x:v>
      </x:c>
      <x:c r="C288" s="30" t="n">
        <x:f>'Raw_Data'!C288</x:f>
        <x:v>56145</x:v>
      </x:c>
      <x:c r="D288" t="n">
        <x:f>'Raw_Data'!D288</x:f>
        <x:v>663</x:v>
      </x:c>
      <x:c r="E288" t="n">
        <x:f>'Raw_Data'!E288</x:f>
        <x:v>83</x:v>
      </x:c>
      <x:c r="F288" t="str">
        <x:f>PROPER(TRIM('Raw_Data'!F288))</x:f>
        <x:v>Classic</x:v>
      </x:c>
      <x:c r="G288" t="str">
        <x:f>PROPER(TRIM('Raw_Data'!G288))</x:f>
        <x:v>Branch</x:v>
      </x:c>
      <x:c r="H288" s="60" t="n">
        <x:f>'Raw_Data'!H288</x:f>
        <x:v>3550</x:v>
      </x:c>
      <x:c r="I288" s="60" t="n">
        <x:f>'Raw_Data'!I288</x:f>
        <x:v>455.87</x:v>
      </x:c>
      <x:c r="J288" s="32" t="n">
        <x:f>'Raw_Data'!J288</x:f>
        <x:v>0.581</x:v>
      </x:c>
      <x:c r="K288" s="32" t="n">
        <x:f>'Raw_Data'!K288</x:f>
        <x:v>0.791</x:v>
      </x:c>
      <x:c r="L288" t="n">
        <x:f>'Raw_Data'!L288</x:f>
        <x:v>0</x:v>
      </x:c>
      <x:c r="M288" t="n">
        <x:f>IF('Raw_Data'!M288="",Assumptions!$B$15,'Raw_Data'!M288)</x:f>
        <x:v>4</x:v>
      </x:c>
      <x:c r="N288" s="32" t="n">
        <x:f>'Raw_Data'!N288</x:f>
        <x:v>0.3</x:v>
      </x:c>
      <x:c r="O288" t="str">
        <x:f>IF(OR(D288&lt;620,L288&gt;=2,J288&gt;0.9),"High",IF(OR(D288&lt;700,L288=1,J288&gt;0.75),"Medium","Low"))</x:f>
        <x:v>Medium</x:v>
      </x:c>
      <x:c r="P288" s="30" t="n">
        <x:f>XLOOKUP(F288,Assumptions!$A$4:$A$6,Assumptions!$B$4:$B$6)</x:f>
        <x:v>0</x:v>
      </x:c>
      <x:c r="Q288" s="32" t="n">
        <x:f>XLOOKUP(F288,Assumptions!$A$4:$A$6,Assumptions!$C$4:$C$6)</x:f>
        <x:v>0.229</x:v>
      </x:c>
      <x:c r="R288" s="32" t="n">
        <x:f>XLOOKUP(F288,Assumptions!$A$4:$A$6,Assumptions!$D$4:$D$6)</x:f>
        <x:v>0.015</x:v>
      </x:c>
      <x:c r="S288" s="32" t="n">
        <x:f>XLOOKUP(F288,Assumptions!$A$4:$A$6,Assumptions!$E$4:$E$6)</x:f>
        <x:v>0.0075</x:v>
      </x:c>
      <x:c r="T288" s="32" t="n">
        <x:f>XLOOKUP(O288,Assumptions!$H$4:$H$6,Assumptions!$I$4:$I$6)</x:f>
        <x:v>0.012</x:v>
      </x:c>
      <x:c r="U288" s="30" t="n">
        <x:f>XLOOKUP(F288,Assumptions!$A$4:$A$6,Assumptions!$F$4:$F$6)</x:f>
        <x:v>60</x:v>
      </x:c>
      <x:c r="V288" s="60" t="n">
        <x:f>I288*12</x:f>
        <x:v>5470.4400000000005</x:v>
      </x:c>
      <x:c r="W288" s="60" t="n">
        <x:f>H288*J288*(1-K288)*Q288</x:f>
        <x:v>98.71570554999998</x:v>
      </x:c>
      <x:c r="X288" s="60" t="n">
        <x:f>V288*R288</x:f>
        <x:v>82.0566</x:v>
      </x:c>
      <x:c r="Y288" s="60" t="n">
        <x:f>V288*S288</x:f>
        <x:v>41.0283</x:v>
      </x:c>
      <x:c r="Z288" s="60" t="n">
        <x:f>H288*J288*T288</x:f>
        <x:v>24.7506</x:v>
      </x:c>
      <x:c r="AA288" s="60" t="n">
        <x:f>P288+W288+X288-Y288-Z288-U288</x:f>
        <x:v>54.993405550000006</x:v>
      </x:c>
      <x:c r="AB288" s="32" t="n">
        <x:f>IFERROR(AA288/(P288+W288+X288),0)</x:f>
        <x:v>0.30421366471309025</x:v>
      </x:c>
      <x:c r="AC288" t="n">
        <x:f>IF(O288="High",0,IF(I288&gt;=1800,3,IF(I288&gt;=900,2,1))+IF(K288&gt;=0.9,2,IF(K288&gt;=0.75,1,0))+IF(J288&lt;=0.7,2,IF(J288&lt;=0.85,1,0))+IF(M288&gt;=8,1,0))</x:f>
        <x:v>4</x:v>
      </x:c>
      <x:c r="AD288" t="str">
        <x:f>IF(AND(O288&lt;&gt;"High",AC288&gt;=Assumptions!$B$10,AA288&gt;0),"Priority Growth",IF(AND(O288="Low",AA288&gt;0),"Maintain","Watch"))</x:f>
        <x:v>Watch</x:v>
      </x:c>
      <x:c r="AE288" s="60" t="n">
        <x:f>MAX(AA288,0)*N288</x:f>
        <x:v>16.498021665</x:v>
      </x:c>
      <x:c r="AF288" t="str">
        <x:f>IF(AND(AA288&gt;=Assumptions!$B$11,O288&lt;&gt;"High",OR(N288&gt;=Assumptions!$B$12,M288&lt;=6)),"High","Standard")</x:f>
        <x:v>Standard</x:v>
      </x:c>
    </x:row>
    <x:row r="289">
      <x:c r="A289" t="str">
        <x:f>'Raw_Data'!A289</x:f>
        <x:v>C00288</x:v>
      </x:c>
      <x:c r="B289" t="n">
        <x:f>'Raw_Data'!B289</x:f>
        <x:v>32</x:v>
      </x:c>
      <x:c r="C289" s="30" t="n">
        <x:f>'Raw_Data'!C289</x:f>
        <x:v>47411</x:v>
      </x:c>
      <x:c r="D289" t="n">
        <x:f>'Raw_Data'!D289</x:f>
        <x:v>643</x:v>
      </x:c>
      <x:c r="E289" t="n">
        <x:f>'Raw_Data'!E289</x:f>
        <x:v>55</x:v>
      </x:c>
      <x:c r="F289" t="str">
        <x:f>PROPER(TRIM('Raw_Data'!F289))</x:f>
        <x:v>Classic</x:v>
      </x:c>
      <x:c r="G289" t="str">
        <x:f>PROPER(TRIM('Raw_Data'!G289))</x:f>
        <x:v>Digital</x:v>
      </x:c>
      <x:c r="H289" s="60" t="n">
        <x:f>'Raw_Data'!H289</x:f>
        <x:v>4468</x:v>
      </x:c>
      <x:c r="I289" s="60" t="n">
        <x:f>'Raw_Data'!I289</x:f>
        <x:v>467.29</x:v>
      </x:c>
      <x:c r="J289" s="32" t="n">
        <x:f>'Raw_Data'!J289</x:f>
        <x:v>0.458</x:v>
      </x:c>
      <x:c r="K289" s="32" t="n">
        <x:f>'Raw_Data'!K289</x:f>
        <x:v>0.828</x:v>
      </x:c>
      <x:c r="L289" t="n">
        <x:f>'Raw_Data'!L289</x:f>
        <x:v>0</x:v>
      </x:c>
      <x:c r="M289" t="n">
        <x:f>IF('Raw_Data'!M289="",Assumptions!$B$15,'Raw_Data'!M289)</x:f>
        <x:v>7</x:v>
      </x:c>
      <x:c r="N289" s="32" t="n">
        <x:f>'Raw_Data'!N289</x:f>
        <x:v>0.051</x:v>
      </x:c>
      <x:c r="O289" t="str">
        <x:f>IF(OR(D289&lt;620,L289&gt;=2,J289&gt;0.9),"High",IF(OR(D289&lt;700,L289=1,J289&gt;0.75),"Medium","Low"))</x:f>
        <x:v>Medium</x:v>
      </x:c>
      <x:c r="P289" s="30" t="n">
        <x:f>XLOOKUP(F289,Assumptions!$A$4:$A$6,Assumptions!$B$4:$B$6)</x:f>
        <x:v>0</x:v>
      </x:c>
      <x:c r="Q289" s="32" t="n">
        <x:f>XLOOKUP(F289,Assumptions!$A$4:$A$6,Assumptions!$C$4:$C$6)</x:f>
        <x:v>0.229</x:v>
      </x:c>
      <x:c r="R289" s="32" t="n">
        <x:f>XLOOKUP(F289,Assumptions!$A$4:$A$6,Assumptions!$D$4:$D$6)</x:f>
        <x:v>0.015</x:v>
      </x:c>
      <x:c r="S289" s="32" t="n">
        <x:f>XLOOKUP(F289,Assumptions!$A$4:$A$6,Assumptions!$E$4:$E$6)</x:f>
        <x:v>0.0075</x:v>
      </x:c>
      <x:c r="T289" s="32" t="n">
        <x:f>XLOOKUP(O289,Assumptions!$H$4:$H$6,Assumptions!$I$4:$I$6)</x:f>
        <x:v>0.012</x:v>
      </x:c>
      <x:c r="U289" s="30" t="n">
        <x:f>XLOOKUP(F289,Assumptions!$A$4:$A$6,Assumptions!$F$4:$F$6)</x:f>
        <x:v>60</x:v>
      </x:c>
      <x:c r="V289" s="60" t="n">
        <x:f>I289*12</x:f>
        <x:v>5607.4800000000005</x:v>
      </x:c>
      <x:c r="W289" s="60" t="n">
        <x:f>H289*J289*(1-K289)*Q289</x:f>
        <x:v>80.60139747200003</x:v>
      </x:c>
      <x:c r="X289" s="60" t="n">
        <x:f>V289*R289</x:f>
        <x:v>84.1122</x:v>
      </x:c>
      <x:c r="Y289" s="60" t="n">
        <x:f>V289*S289</x:f>
        <x:v>42.0561</x:v>
      </x:c>
      <x:c r="Z289" s="60" t="n">
        <x:f>H289*J289*T289</x:f>
        <x:v>24.556128</x:v>
      </x:c>
      <x:c r="AA289" s="60" t="n">
        <x:f>P289+W289+X289-Y289-Z289-U289</x:f>
        <x:v>38.10136947200003</x:v>
      </x:c>
      <x:c r="AB289" s="32" t="n">
        <x:f>IFERROR(AA289/(P289+W289+X289),0)</x:f>
        <x:v>0.23131890783016232</x:v>
      </x:c>
      <x:c r="AC289" t="n">
        <x:f>IF(O289="High",0,IF(I289&gt;=1800,3,IF(I289&gt;=900,2,1))+IF(K289&gt;=0.9,2,IF(K289&gt;=0.75,1,0))+IF(J289&lt;=0.7,2,IF(J289&lt;=0.85,1,0))+IF(M289&gt;=8,1,0))</x:f>
        <x:v>4</x:v>
      </x:c>
      <x:c r="AD289" t="str">
        <x:f>IF(AND(O289&lt;&gt;"High",AC289&gt;=Assumptions!$B$10,AA289&gt;0),"Priority Growth",IF(AND(O289="Low",AA289&gt;0),"Maintain","Watch"))</x:f>
        <x:v>Watch</x:v>
      </x:c>
      <x:c r="AE289" s="60" t="n">
        <x:f>MAX(AA289,0)*N289</x:f>
        <x:v>1.9431698430720015</x:v>
      </x:c>
      <x:c r="AF289" t="str">
        <x:f>IF(AND(AA289&gt;=Assumptions!$B$11,O289&lt;&gt;"High",OR(N289&gt;=Assumptions!$B$12,M289&lt;=6)),"High","Standard")</x:f>
        <x:v>Standard</x:v>
      </x:c>
    </x:row>
    <x:row r="290">
      <x:c r="A290" t="str">
        <x:f>'Raw_Data'!A290</x:f>
        <x:v>C00289</x:v>
      </x:c>
      <x:c r="B290" t="n">
        <x:f>'Raw_Data'!B290</x:f>
        <x:v>36</x:v>
      </x:c>
      <x:c r="C290" s="30" t="n">
        <x:f>'Raw_Data'!C290</x:f>
        <x:v>100424</x:v>
      </x:c>
      <x:c r="D290" t="n">
        <x:f>'Raw_Data'!D290</x:f>
        <x:v>689</x:v>
      </x:c>
      <x:c r="E290" t="n">
        <x:f>'Raw_Data'!E290</x:f>
        <x:v>29</x:v>
      </x:c>
      <x:c r="F290" t="str">
        <x:f>PROPER(TRIM('Raw_Data'!F290))</x:f>
        <x:v>Gold</x:v>
      </x:c>
      <x:c r="G290" t="str">
        <x:f>PROPER(TRIM('Raw_Data'!G290))</x:f>
        <x:v>Digital</x:v>
      </x:c>
      <x:c r="H290" s="60" t="n">
        <x:f>'Raw_Data'!H290</x:f>
        <x:v>10605</x:v>
      </x:c>
      <x:c r="I290" s="60" t="n">
        <x:f>'Raw_Data'!I290</x:f>
        <x:v>1460.11</x:v>
      </x:c>
      <x:c r="J290" s="32" t="n">
        <x:f>'Raw_Data'!J290</x:f>
        <x:v>0.428</x:v>
      </x:c>
      <x:c r="K290" s="32" t="n">
        <x:f>'Raw_Data'!K290</x:f>
        <x:v>0.719</x:v>
      </x:c>
      <x:c r="L290" t="n">
        <x:f>'Raw_Data'!L290</x:f>
        <x:v>0</x:v>
      </x:c>
      <x:c r="M290" t="n">
        <x:f>IF('Raw_Data'!M290="",Assumptions!$B$15,'Raw_Data'!M290)</x:f>
        <x:v>6</x:v>
      </x:c>
      <x:c r="N290" s="32" t="n">
        <x:f>'Raw_Data'!N290</x:f>
        <x:v>0.126</x:v>
      </x:c>
      <x:c r="O290" t="str">
        <x:f>IF(OR(D290&lt;620,L290&gt;=2,J290&gt;0.9),"High",IF(OR(D290&lt;700,L290=1,J290&gt;0.75),"Medium","Low"))</x:f>
        <x:v>Medium</x:v>
      </x:c>
      <x:c r="P290" s="30" t="n">
        <x:f>XLOOKUP(F290,Assumptions!$A$4:$A$6,Assumptions!$B$4:$B$6)</x:f>
        <x:v>95</x:v>
      </x:c>
      <x:c r="Q290" s="32" t="n">
        <x:f>XLOOKUP(F290,Assumptions!$A$4:$A$6,Assumptions!$C$4:$C$6)</x:f>
        <x:v>0.219</x:v>
      </x:c>
      <x:c r="R290" s="32" t="n">
        <x:f>XLOOKUP(F290,Assumptions!$A$4:$A$6,Assumptions!$D$4:$D$6)</x:f>
        <x:v>0.016</x:v>
      </x:c>
      <x:c r="S290" s="32" t="n">
        <x:f>XLOOKUP(F290,Assumptions!$A$4:$A$6,Assumptions!$E$4:$E$6)</x:f>
        <x:v>0.01</x:v>
      </x:c>
      <x:c r="T290" s="32" t="n">
        <x:f>XLOOKUP(O290,Assumptions!$H$4:$H$6,Assumptions!$I$4:$I$6)</x:f>
        <x:v>0.012</x:v>
      </x:c>
      <x:c r="U290" s="30" t="n">
        <x:f>XLOOKUP(F290,Assumptions!$A$4:$A$6,Assumptions!$F$4:$F$6)</x:f>
        <x:v>90</x:v>
      </x:c>
      <x:c r="V290" s="60" t="n">
        <x:f>I290*12</x:f>
        <x:v>17521.32</x:v>
      </x:c>
      <x:c r="W290" s="60" t="n">
        <x:f>H290*J290*(1-K290)*Q290</x:f>
        <x:v>279.32182866000005</x:v>
      </x:c>
      <x:c r="X290" s="60" t="n">
        <x:f>V290*R290</x:f>
        <x:v>280.34112</x:v>
      </x:c>
      <x:c r="Y290" s="60" t="n">
        <x:f>V290*S290</x:f>
        <x:v>175.2132</x:v>
      </x:c>
      <x:c r="Z290" s="60" t="n">
        <x:f>H290*J290*T290</x:f>
        <x:v>54.467279999999995</x:v>
      </x:c>
      <x:c r="AA290" s="60" t="n">
        <x:f>P290+W290+X290-Y290-Z290-U290</x:f>
        <x:v>334.98246865999994</x:v>
      </x:c>
      <x:c r="AB290" s="32" t="n">
        <x:f>IFERROR(AA290/(P290+W290+X290),0)</x:f>
        <x:v>0.5116869212556788</x:v>
      </x:c>
      <x:c r="AC290" t="n">
        <x:f>IF(O290="High",0,IF(I290&gt;=1800,3,IF(I290&gt;=900,2,1))+IF(K290&gt;=0.9,2,IF(K290&gt;=0.75,1,0))+IF(J290&lt;=0.7,2,IF(J290&lt;=0.85,1,0))+IF(M290&gt;=8,1,0))</x:f>
        <x:v>4</x:v>
      </x:c>
      <x:c r="AD290" t="str">
        <x:f>IF(AND(O290&lt;&gt;"High",AC290&gt;=Assumptions!$B$10,AA290&gt;0),"Priority Growth",IF(AND(O290="Low",AA290&gt;0),"Maintain","Watch"))</x:f>
        <x:v>Watch</x:v>
      </x:c>
      <x:c r="AE290" s="60" t="n">
        <x:f>MAX(AA290,0)*N290</x:f>
        <x:v>42.207791051159994</x:v>
      </x:c>
      <x:c r="AF290" t="str">
        <x:f>IF(AND(AA290&gt;=Assumptions!$B$11,O290&lt;&gt;"High",OR(N290&gt;=Assumptions!$B$12,M290&lt;=6)),"High","Standard")</x:f>
        <x:v>High</x:v>
      </x:c>
    </x:row>
    <x:row r="291">
      <x:c r="A291" t="str">
        <x:f>'Raw_Data'!A291</x:f>
        <x:v>C00290</x:v>
      </x:c>
      <x:c r="B291" t="n">
        <x:f>'Raw_Data'!B291</x:f>
        <x:v>30</x:v>
      </x:c>
      <x:c r="C291" s="30" t="n">
        <x:f>'Raw_Data'!C291</x:f>
        <x:v>65793</x:v>
      </x:c>
      <x:c r="D291" t="n">
        <x:f>'Raw_Data'!D291</x:f>
        <x:v>712</x:v>
      </x:c>
      <x:c r="E291" t="n">
        <x:f>'Raw_Data'!E291</x:f>
        <x:v>54</x:v>
      </x:c>
      <x:c r="F291" t="str">
        <x:f>PROPER(TRIM('Raw_Data'!F291))</x:f>
        <x:v>Gold</x:v>
      </x:c>
      <x:c r="G291" t="str">
        <x:f>PROPER(TRIM('Raw_Data'!G291))</x:f>
        <x:v>Digital</x:v>
      </x:c>
      <x:c r="H291" s="60" t="n">
        <x:f>'Raw_Data'!H291</x:f>
        <x:v>9665</x:v>
      </x:c>
      <x:c r="I291" s="60" t="n">
        <x:f>'Raw_Data'!I291</x:f>
        <x:v>779.68</x:v>
      </x:c>
      <x:c r="J291" s="32" t="n">
        <x:f>'Raw_Data'!J291</x:f>
        <x:v>0.376</x:v>
      </x:c>
      <x:c r="K291" s="32" t="n">
        <x:f>'Raw_Data'!K291</x:f>
        <x:v>0.68</x:v>
      </x:c>
      <x:c r="L291" t="n">
        <x:f>'Raw_Data'!L291</x:f>
        <x:v>0</x:v>
      </x:c>
      <x:c r="M291" t="n">
        <x:f>IF('Raw_Data'!M291="",Assumptions!$B$15,'Raw_Data'!M291)</x:f>
        <x:v>7</x:v>
      </x:c>
      <x:c r="N291" s="32" t="n">
        <x:f>'Raw_Data'!N291</x:f>
        <x:v>0.187</x:v>
      </x:c>
      <x:c r="O291" t="str">
        <x:f>IF(OR(D291&lt;620,L291&gt;=2,J291&gt;0.9),"High",IF(OR(D291&lt;700,L291=1,J291&gt;0.75),"Medium","Low"))</x:f>
        <x:v>Low</x:v>
      </x:c>
      <x:c r="P291" s="30" t="n">
        <x:f>XLOOKUP(F291,Assumptions!$A$4:$A$6,Assumptions!$B$4:$B$6)</x:f>
        <x:v>95</x:v>
      </x:c>
      <x:c r="Q291" s="32" t="n">
        <x:f>XLOOKUP(F291,Assumptions!$A$4:$A$6,Assumptions!$C$4:$C$6)</x:f>
        <x:v>0.219</x:v>
      </x:c>
      <x:c r="R291" s="32" t="n">
        <x:f>XLOOKUP(F291,Assumptions!$A$4:$A$6,Assumptions!$D$4:$D$6)</x:f>
        <x:v>0.016</x:v>
      </x:c>
      <x:c r="S291" s="32" t="n">
        <x:f>XLOOKUP(F291,Assumptions!$A$4:$A$6,Assumptions!$E$4:$E$6)</x:f>
        <x:v>0.01</x:v>
      </x:c>
      <x:c r="T291" s="32" t="n">
        <x:f>XLOOKUP(O291,Assumptions!$H$4:$H$6,Assumptions!$I$4:$I$6)</x:f>
        <x:v>0.0035</x:v>
      </x:c>
      <x:c r="U291" s="30" t="n">
        <x:f>XLOOKUP(F291,Assumptions!$A$4:$A$6,Assumptions!$F$4:$F$6)</x:f>
        <x:v>90</x:v>
      </x:c>
      <x:c r="V291" s="60" t="n">
        <x:f>I291*12</x:f>
        <x:v>9356.16</x:v>
      </x:c>
      <x:c r="W291" s="60" t="n">
        <x:f>H291*J291*(1-K291)*Q291</x:f>
        <x:v>254.67352319999998</x:v>
      </x:c>
      <x:c r="X291" s="60" t="n">
        <x:f>V291*R291</x:f>
        <x:v>149.69856000000001</x:v>
      </x:c>
      <x:c r="Y291" s="60" t="n">
        <x:f>V291*S291</x:f>
        <x:v>93.5616</x:v>
      </x:c>
      <x:c r="Z291" s="60" t="n">
        <x:f>H291*J291*T291</x:f>
        <x:v>12.71914</x:v>
      </x:c>
      <x:c r="AA291" s="60" t="n">
        <x:f>P291+W291+X291-Y291-Z291-U291</x:f>
        <x:v>303.09134320000004</x:v>
      </x:c>
      <x:c r="AB291" s="32" t="n">
        <x:f>IFERROR(AA291/(P291+W291+X291),0)</x:f>
        <x:v>0.606944908209078</x:v>
      </x:c>
      <x:c r="AC291" t="n">
        <x:f>IF(O291="High",0,IF(I291&gt;=1800,3,IF(I291&gt;=900,2,1))+IF(K291&gt;=0.9,2,IF(K291&gt;=0.75,1,0))+IF(J291&lt;=0.7,2,IF(J291&lt;=0.85,1,0))+IF(M291&gt;=8,1,0))</x:f>
        <x:v>3</x:v>
      </x:c>
      <x:c r="AD291" t="str">
        <x:f>IF(AND(O291&lt;&gt;"High",AC291&gt;=Assumptions!$B$10,AA291&gt;0),"Priority Growth",IF(AND(O291="Low",AA291&gt;0),"Maintain","Watch"))</x:f>
        <x:v>Maintain</x:v>
      </x:c>
      <x:c r="AE291" s="60" t="n">
        <x:f>MAX(AA291,0)*N291</x:f>
        <x:v>56.67808117840001</x:v>
      </x:c>
      <x:c r="AF291" t="str">
        <x:f>IF(AND(AA291&gt;=Assumptions!$B$11,O291&lt;&gt;"High",OR(N291&gt;=Assumptions!$B$12,M291&lt;=6)),"High","Standard")</x:f>
        <x:v>High</x:v>
      </x:c>
    </x:row>
    <x:row r="292">
      <x:c r="A292" t="str">
        <x:f>'Raw_Data'!A292</x:f>
        <x:v>C00291</x:v>
      </x:c>
      <x:c r="B292" t="n">
        <x:f>'Raw_Data'!B292</x:f>
        <x:v>32</x:v>
      </x:c>
      <x:c r="C292" s="30" t="n">
        <x:f>'Raw_Data'!C292</x:f>
        <x:v>70091</x:v>
      </x:c>
      <x:c r="D292" t="n">
        <x:f>'Raw_Data'!D292</x:f>
        <x:v>576</x:v>
      </x:c>
      <x:c r="E292" t="n">
        <x:f>'Raw_Data'!E292</x:f>
        <x:v>65</x:v>
      </x:c>
      <x:c r="F292" t="str">
        <x:f>PROPER(TRIM('Raw_Data'!F292))</x:f>
        <x:v>Classic</x:v>
      </x:c>
      <x:c r="G292" t="str">
        <x:f>PROPER(TRIM('Raw_Data'!G292))</x:f>
        <x:v>Digital</x:v>
      </x:c>
      <x:c r="H292" s="60" t="n">
        <x:f>'Raw_Data'!H292</x:f>
        <x:v>3229</x:v>
      </x:c>
      <x:c r="I292" s="60" t="n">
        <x:f>'Raw_Data'!I292</x:f>
        <x:v>587.76</x:v>
      </x:c>
      <x:c r="J292" s="32" t="n">
        <x:f>'Raw_Data'!J292</x:f>
        <x:v>0.422</x:v>
      </x:c>
      <x:c r="K292" s="32" t="n">
        <x:f>'Raw_Data'!K292</x:f>
        <x:v>0.624</x:v>
      </x:c>
      <x:c r="L292" t="n">
        <x:f>'Raw_Data'!L292</x:f>
        <x:v>0</x:v>
      </x:c>
      <x:c r="M292" t="n">
        <x:f>IF('Raw_Data'!M292="",Assumptions!$B$15,'Raw_Data'!M292)</x:f>
        <x:v>6</x:v>
      </x:c>
      <x:c r="N292" s="32" t="n">
        <x:f>'Raw_Data'!N292</x:f>
        <x:v>0.154</x:v>
      </x:c>
      <x:c r="O292" t="str">
        <x:f>IF(OR(D292&lt;620,L292&gt;=2,J292&gt;0.9),"High",IF(OR(D292&lt;700,L292=1,J292&gt;0.75),"Medium","Low"))</x:f>
        <x:v>High</x:v>
      </x:c>
      <x:c r="P292" s="30" t="n">
        <x:f>XLOOKUP(F292,Assumptions!$A$4:$A$6,Assumptions!$B$4:$B$6)</x:f>
        <x:v>0</x:v>
      </x:c>
      <x:c r="Q292" s="32" t="n">
        <x:f>XLOOKUP(F292,Assumptions!$A$4:$A$6,Assumptions!$C$4:$C$6)</x:f>
        <x:v>0.229</x:v>
      </x:c>
      <x:c r="R292" s="32" t="n">
        <x:f>XLOOKUP(F292,Assumptions!$A$4:$A$6,Assumptions!$D$4:$D$6)</x:f>
        <x:v>0.015</x:v>
      </x:c>
      <x:c r="S292" s="32" t="n">
        <x:f>XLOOKUP(F292,Assumptions!$A$4:$A$6,Assumptions!$E$4:$E$6)</x:f>
        <x:v>0.0075</x:v>
      </x:c>
      <x:c r="T292" s="32" t="n">
        <x:f>XLOOKUP(O292,Assumptions!$H$4:$H$6,Assumptions!$I$4:$I$6)</x:f>
        <x:v>0.045</x:v>
      </x:c>
      <x:c r="U292" s="30" t="n">
        <x:f>XLOOKUP(F292,Assumptions!$A$4:$A$6,Assumptions!$F$4:$F$6)</x:f>
        <x:v>60</x:v>
      </x:c>
      <x:c r="V292" s="60" t="n">
        <x:f>I292*12</x:f>
        <x:v>7053.12</x:v>
      </x:c>
      <x:c r="W292" s="60" t="n">
        <x:f>H292*J292*(1-K292)*Q292</x:f>
        <x:v>117.32858235199998</x:v>
      </x:c>
      <x:c r="X292" s="60" t="n">
        <x:f>V292*R292</x:f>
        <x:v>105.79679999999999</x:v>
      </x:c>
      <x:c r="Y292" s="60" t="n">
        <x:f>V292*S292</x:f>
        <x:v>52.898399999999995</x:v>
      </x:c>
      <x:c r="Z292" s="60" t="n">
        <x:f>H292*J292*T292</x:f>
        <x:v>61.318709999999996</x:v>
      </x:c>
      <x:c r="AA292" s="60" t="n">
        <x:f>P292+W292+X292-Y292-Z292-U292</x:f>
        <x:v>48.908272352</x:v>
      </x:c>
      <x:c r="AB292" s="32" t="n">
        <x:f>IFERROR(AA292/(P292+W292+X292),0)</x:f>
        <x:v>0.21919636321269304</x:v>
      </x:c>
      <x:c r="AC292" t="n">
        <x:f>IF(O292="High",0,IF(I292&gt;=1800,3,IF(I292&gt;=900,2,1))+IF(K292&gt;=0.9,2,IF(K292&gt;=0.75,1,0))+IF(J292&lt;=0.7,2,IF(J292&lt;=0.85,1,0))+IF(M292&gt;=8,1,0))</x:f>
        <x:v>0</x:v>
      </x:c>
      <x:c r="AD292" t="str">
        <x:f>IF(AND(O292&lt;&gt;"High",AC292&gt;=Assumptions!$B$10,AA292&gt;0),"Priority Growth",IF(AND(O292="Low",AA292&gt;0),"Maintain","Watch"))</x:f>
        <x:v>Watch</x:v>
      </x:c>
      <x:c r="AE292" s="60" t="n">
        <x:f>MAX(AA292,0)*N292</x:f>
        <x:v>7.531873942208</x:v>
      </x:c>
      <x:c r="AF292" t="str">
        <x:f>IF(AND(AA292&gt;=Assumptions!$B$11,O292&lt;&gt;"High",OR(N292&gt;=Assumptions!$B$12,M292&lt;=6)),"High","Standard")</x:f>
        <x:v>Standard</x:v>
      </x:c>
    </x:row>
    <x:row r="293">
      <x:c r="A293" t="str">
        <x:f>'Raw_Data'!A293</x:f>
        <x:v>C00292</x:v>
      </x:c>
      <x:c r="B293" t="n">
        <x:f>'Raw_Data'!B293</x:f>
        <x:v>54</x:v>
      </x:c>
      <x:c r="C293" s="30" t="n">
        <x:f>'Raw_Data'!C293</x:f>
        <x:v>100379</x:v>
      </x:c>
      <x:c r="D293" t="n">
        <x:f>'Raw_Data'!D293</x:f>
        <x:v>674</x:v>
      </x:c>
      <x:c r="E293" t="n">
        <x:f>'Raw_Data'!E293</x:f>
        <x:v>41</x:v>
      </x:c>
      <x:c r="F293" t="str">
        <x:f>PROPER(TRIM('Raw_Data'!F293))</x:f>
        <x:v>Gold</x:v>
      </x:c>
      <x:c r="G293" t="str">
        <x:f>PROPER(TRIM('Raw_Data'!G293))</x:f>
        <x:v>Partner</x:v>
      </x:c>
      <x:c r="H293" s="60" t="n">
        <x:f>'Raw_Data'!H293</x:f>
        <x:v>13922</x:v>
      </x:c>
      <x:c r="I293" s="60" t="n">
        <x:f>'Raw_Data'!I293</x:f>
        <x:v>1709.61</x:v>
      </x:c>
      <x:c r="J293" s="32" t="n">
        <x:f>'Raw_Data'!J293</x:f>
        <x:v>0.503</x:v>
      </x:c>
      <x:c r="K293" s="32" t="n">
        <x:f>'Raw_Data'!K293</x:f>
        <x:v>0.679</x:v>
      </x:c>
      <x:c r="L293" t="n">
        <x:f>'Raw_Data'!L293</x:f>
        <x:v>0</x:v>
      </x:c>
      <x:c r="M293" t="n">
        <x:f>IF('Raw_Data'!M293="",Assumptions!$B$15,'Raw_Data'!M293)</x:f>
        <x:v>5</x:v>
      </x:c>
      <x:c r="N293" s="32" t="n">
        <x:f>'Raw_Data'!N293</x:f>
        <x:v>0.198</x:v>
      </x:c>
      <x:c r="O293" t="str">
        <x:f>IF(OR(D293&lt;620,L293&gt;=2,J293&gt;0.9),"High",IF(OR(D293&lt;700,L293=1,J293&gt;0.75),"Medium","Low"))</x:f>
        <x:v>Medium</x:v>
      </x:c>
      <x:c r="P293" s="30" t="n">
        <x:f>XLOOKUP(F293,Assumptions!$A$4:$A$6,Assumptions!$B$4:$B$6)</x:f>
        <x:v>95</x:v>
      </x:c>
      <x:c r="Q293" s="32" t="n">
        <x:f>XLOOKUP(F293,Assumptions!$A$4:$A$6,Assumptions!$C$4:$C$6)</x:f>
        <x:v>0.219</x:v>
      </x:c>
      <x:c r="R293" s="32" t="n">
        <x:f>XLOOKUP(F293,Assumptions!$A$4:$A$6,Assumptions!$D$4:$D$6)</x:f>
        <x:v>0.016</x:v>
      </x:c>
      <x:c r="S293" s="32" t="n">
        <x:f>XLOOKUP(F293,Assumptions!$A$4:$A$6,Assumptions!$E$4:$E$6)</x:f>
        <x:v>0.01</x:v>
      </x:c>
      <x:c r="T293" s="32" t="n">
        <x:f>XLOOKUP(O293,Assumptions!$H$4:$H$6,Assumptions!$I$4:$I$6)</x:f>
        <x:v>0.012</x:v>
      </x:c>
      <x:c r="U293" s="30" t="n">
        <x:f>XLOOKUP(F293,Assumptions!$A$4:$A$6,Assumptions!$F$4:$F$6)</x:f>
        <x:v>90</x:v>
      </x:c>
      <x:c r="V293" s="60" t="n">
        <x:f>I293*12</x:f>
        <x:v>20515.32</x:v>
      </x:c>
      <x:c r="W293" s="60" t="n">
        <x:f>H293*J293*(1-K293)*Q293</x:f>
        <x:v>492.2874470339999</x:v>
      </x:c>
      <x:c r="X293" s="60" t="n">
        <x:f>V293*R293</x:f>
        <x:v>328.24512</x:v>
      </x:c>
      <x:c r="Y293" s="60" t="n">
        <x:f>V293*S293</x:f>
        <x:v>205.1532</x:v>
      </x:c>
      <x:c r="Z293" s="60" t="n">
        <x:f>H293*J293*T293</x:f>
        <x:v>84.033192</x:v>
      </x:c>
      <x:c r="AA293" s="60" t="n">
        <x:f>P293+W293+X293-Y293-Z293-U293</x:f>
        <x:v>536.3461750339999</x:v>
      </x:c>
      <x:c r="AB293" s="32" t="n">
        <x:f>IFERROR(AA293/(P293+W293+X293),0)</x:f>
        <x:v>0.5858297064970293</x:v>
      </x:c>
      <x:c r="AC293" t="n">
        <x:f>IF(O293="High",0,IF(I293&gt;=1800,3,IF(I293&gt;=900,2,1))+IF(K293&gt;=0.9,2,IF(K293&gt;=0.75,1,0))+IF(J293&lt;=0.7,2,IF(J293&lt;=0.85,1,0))+IF(M293&gt;=8,1,0))</x:f>
        <x:v>4</x:v>
      </x:c>
      <x:c r="AD293" t="str">
        <x:f>IF(AND(O293&lt;&gt;"High",AC293&gt;=Assumptions!$B$10,AA293&gt;0),"Priority Growth",IF(AND(O293="Low",AA293&gt;0),"Maintain","Watch"))</x:f>
        <x:v>Watch</x:v>
      </x:c>
      <x:c r="AE293" s="60" t="n">
        <x:f>MAX(AA293,0)*N293</x:f>
        <x:v>106.19654265673198</x:v>
      </x:c>
      <x:c r="AF293" t="str">
        <x:f>IF(AND(AA293&gt;=Assumptions!$B$11,O293&lt;&gt;"High",OR(N293&gt;=Assumptions!$B$12,M293&lt;=6)),"High","Standard")</x:f>
        <x:v>High</x:v>
      </x:c>
    </x:row>
    <x:row r="294">
      <x:c r="A294" t="str">
        <x:f>'Raw_Data'!A294</x:f>
        <x:v>C00293</x:v>
      </x:c>
      <x:c r="B294" t="n">
        <x:f>'Raw_Data'!B294</x:f>
        <x:v>27</x:v>
      </x:c>
      <x:c r="C294" s="30" t="n">
        <x:f>'Raw_Data'!C294</x:f>
        <x:v>152795</x:v>
      </x:c>
      <x:c r="D294" t="n">
        <x:f>'Raw_Data'!D294</x:f>
        <x:v>652</x:v>
      </x:c>
      <x:c r="E294" t="n">
        <x:f>'Raw_Data'!E294</x:f>
        <x:v>44</x:v>
      </x:c>
      <x:c r="F294" t="str">
        <x:f>PROPER(TRIM('Raw_Data'!F294))</x:f>
        <x:v>Platinum</x:v>
      </x:c>
      <x:c r="G294" t="str">
        <x:f>PROPER(TRIM('Raw_Data'!G294))</x:f>
        <x:v>Digital</x:v>
      </x:c>
      <x:c r="H294" s="60" t="n">
        <x:f>'Raw_Data'!H294</x:f>
        <x:v>30366</x:v>
      </x:c>
      <x:c r="I294" s="60" t="n">
        <x:f>'Raw_Data'!I294</x:f>
        <x:v>3355.01</x:v>
      </x:c>
      <x:c r="J294" s="32" t="n">
        <x:f>'Raw_Data'!J294</x:f>
        <x:v>0.486</x:v>
      </x:c>
      <x:c r="K294" s="32" t="n">
        <x:f>'Raw_Data'!K294</x:f>
        <x:v>0.749</x:v>
      </x:c>
      <x:c r="L294" t="n">
        <x:f>'Raw_Data'!L294</x:f>
        <x:v>0</x:v>
      </x:c>
      <x:c r="M294" t="n">
        <x:f>IF('Raw_Data'!M294="",Assumptions!$B$15,'Raw_Data'!M294)</x:f>
        <x:v>8</x:v>
      </x:c>
      <x:c r="N294" s="32" t="n">
        <x:f>'Raw_Data'!N294</x:f>
        <x:v>0.072</x:v>
      </x:c>
      <x:c r="O294" t="str">
        <x:f>IF(OR(D294&lt;620,L294&gt;=2,J294&gt;0.9),"High",IF(OR(D294&lt;700,L294=1,J294&gt;0.75),"Medium","Low"))</x:f>
        <x:v>Medium</x:v>
      </x:c>
      <x:c r="P294" s="30" t="n">
        <x:f>XLOOKUP(F294,Assumptions!$A$4:$A$6,Assumptions!$B$4:$B$6)</x:f>
        <x:v>195</x:v>
      </x:c>
      <x:c r="Q294" s="32" t="n">
        <x:f>XLOOKUP(F294,Assumptions!$A$4:$A$6,Assumptions!$C$4:$C$6)</x:f>
        <x:v>0.199</x:v>
      </x:c>
      <x:c r="R294" s="32" t="n">
        <x:f>XLOOKUP(F294,Assumptions!$A$4:$A$6,Assumptions!$D$4:$D$6)</x:f>
        <x:v>0.017</x:v>
      </x:c>
      <x:c r="S294" s="32" t="n">
        <x:f>XLOOKUP(F294,Assumptions!$A$4:$A$6,Assumptions!$E$4:$E$6)</x:f>
        <x:v>0.013</x:v>
      </x:c>
      <x:c r="T294" s="32" t="n">
        <x:f>XLOOKUP(O294,Assumptions!$H$4:$H$6,Assumptions!$I$4:$I$6)</x:f>
        <x:v>0.012</x:v>
      </x:c>
      <x:c r="U294" s="30" t="n">
        <x:f>XLOOKUP(F294,Assumptions!$A$4:$A$6,Assumptions!$F$4:$F$6)</x:f>
        <x:v>140</x:v>
      </x:c>
      <x:c r="V294" s="60" t="n">
        <x:f>I294*12</x:f>
        <x:v>40260.12</x:v>
      </x:c>
      <x:c r="W294" s="60" t="n">
        <x:f>H294*J294*(1-K294)*Q294</x:f>
        <x:v>737.141148324</x:v>
      </x:c>
      <x:c r="X294" s="60" t="n">
        <x:f>V294*R294</x:f>
        <x:v>684.42204</x:v>
      </x:c>
      <x:c r="Y294" s="60" t="n">
        <x:f>V294*S294</x:f>
        <x:v>523.38156</x:v>
      </x:c>
      <x:c r="Z294" s="60" t="n">
        <x:f>H294*J294*T294</x:f>
        <x:v>177.094512</x:v>
      </x:c>
      <x:c r="AA294" s="60" t="n">
        <x:f>P294+W294+X294-Y294-Z294-U294</x:f>
        <x:v>776.087116324</x:v>
      </x:c>
      <x:c r="AB294" s="32" t="n">
        <x:f>IFERROR(AA294/(P294+W294+X294),0)</x:f>
        <x:v>0.48008461526865637</x:v>
      </x:c>
      <x:c r="AC294" t="n">
        <x:f>IF(O294="High",0,IF(I294&gt;=1800,3,IF(I294&gt;=900,2,1))+IF(K294&gt;=0.9,2,IF(K294&gt;=0.75,1,0))+IF(J294&lt;=0.7,2,IF(J294&lt;=0.85,1,0))+IF(M294&gt;=8,1,0))</x:f>
        <x:v>6</x:v>
      </x:c>
      <x:c r="AD294" t="str">
        <x:f>IF(AND(O294&lt;&gt;"High",AC294&gt;=Assumptions!$B$10,AA294&gt;0),"Priority Growth",IF(AND(O294="Low",AA294&gt;0),"Maintain","Watch"))</x:f>
        <x:v>Priority Growth</x:v>
      </x:c>
      <x:c r="AE294" s="60" t="n">
        <x:f>MAX(AA294,0)*N294</x:f>
        <x:v>55.878272375327995</x:v>
      </x:c>
      <x:c r="AF294" t="str">
        <x:f>IF(AND(AA294&gt;=Assumptions!$B$11,O294&lt;&gt;"High",OR(N294&gt;=Assumptions!$B$12,M294&lt;=6)),"High","Standard")</x:f>
        <x:v>Standard</x:v>
      </x:c>
    </x:row>
    <x:row r="295">
      <x:c r="A295" t="str">
        <x:f>'Raw_Data'!A295</x:f>
        <x:v>C00294</x:v>
      </x:c>
      <x:c r="B295" t="n">
        <x:f>'Raw_Data'!B295</x:f>
        <x:v>35</x:v>
      </x:c>
      <x:c r="C295" s="30" t="n">
        <x:f>'Raw_Data'!C295</x:f>
        <x:v>48119</x:v>
      </x:c>
      <x:c r="D295" t="n">
        <x:f>'Raw_Data'!D295</x:f>
        <x:v>642</x:v>
      </x:c>
      <x:c r="E295" t="n">
        <x:f>'Raw_Data'!E295</x:f>
        <x:v>101</x:v>
      </x:c>
      <x:c r="F295" t="str">
        <x:f>PROPER(TRIM('Raw_Data'!F295))</x:f>
        <x:v>Classic</x:v>
      </x:c>
      <x:c r="G295" t="str">
        <x:f>PROPER(TRIM('Raw_Data'!G295))</x:f>
        <x:v>Partner</x:v>
      </x:c>
      <x:c r="H295" s="60" t="n">
        <x:f>'Raw_Data'!H295</x:f>
        <x:v>1000</x:v>
      </x:c>
      <x:c r="I295" s="60" t="n">
        <x:f>'Raw_Data'!I295</x:f>
        <x:v>150</x:v>
      </x:c>
      <x:c r="J295" s="32" t="n">
        <x:f>'Raw_Data'!J295</x:f>
        <x:v>0.547</x:v>
      </x:c>
      <x:c r="K295" s="32" t="n">
        <x:f>'Raw_Data'!K295</x:f>
        <x:v>0.708</x:v>
      </x:c>
      <x:c r="L295" t="n">
        <x:f>'Raw_Data'!L295</x:f>
        <x:v>0</x:v>
      </x:c>
      <x:c r="M295" t="n">
        <x:f>IF('Raw_Data'!M295="",Assumptions!$B$15,'Raw_Data'!M295)</x:f>
        <x:v>8</x:v>
      </x:c>
      <x:c r="N295" s="32" t="n">
        <x:f>'Raw_Data'!N295</x:f>
        <x:v>0.085</x:v>
      </x:c>
      <x:c r="O295" t="str">
        <x:f>IF(OR(D295&lt;620,L295&gt;=2,J295&gt;0.9),"High",IF(OR(D295&lt;700,L295=1,J295&gt;0.75),"Medium","Low"))</x:f>
        <x:v>Medium</x:v>
      </x:c>
      <x:c r="P295" s="30" t="n">
        <x:f>XLOOKUP(F295,Assumptions!$A$4:$A$6,Assumptions!$B$4:$B$6)</x:f>
        <x:v>0</x:v>
      </x:c>
      <x:c r="Q295" s="32" t="n">
        <x:f>XLOOKUP(F295,Assumptions!$A$4:$A$6,Assumptions!$C$4:$C$6)</x:f>
        <x:v>0.229</x:v>
      </x:c>
      <x:c r="R295" s="32" t="n">
        <x:f>XLOOKUP(F295,Assumptions!$A$4:$A$6,Assumptions!$D$4:$D$6)</x:f>
        <x:v>0.015</x:v>
      </x:c>
      <x:c r="S295" s="32" t="n">
        <x:f>XLOOKUP(F295,Assumptions!$A$4:$A$6,Assumptions!$E$4:$E$6)</x:f>
        <x:v>0.0075</x:v>
      </x:c>
      <x:c r="T295" s="32" t="n">
        <x:f>XLOOKUP(O295,Assumptions!$H$4:$H$6,Assumptions!$I$4:$I$6)</x:f>
        <x:v>0.012</x:v>
      </x:c>
      <x:c r="U295" s="30" t="n">
        <x:f>XLOOKUP(F295,Assumptions!$A$4:$A$6,Assumptions!$F$4:$F$6)</x:f>
        <x:v>60</x:v>
      </x:c>
      <x:c r="V295" s="60" t="n">
        <x:f>I295*12</x:f>
        <x:v>1800</x:v>
      </x:c>
      <x:c r="W295" s="60" t="n">
        <x:f>H295*J295*(1-K295)*Q295</x:f>
        <x:v>36.57679600000001</x:v>
      </x:c>
      <x:c r="X295" s="60" t="n">
        <x:f>V295*R295</x:f>
        <x:v>27</x:v>
      </x:c>
      <x:c r="Y295" s="60" t="n">
        <x:f>V295*S295</x:f>
        <x:v>13.5</x:v>
      </x:c>
      <x:c r="Z295" s="60" t="n">
        <x:f>H295*J295*T295</x:f>
        <x:v>6.564</x:v>
      </x:c>
      <x:c r="AA295" s="60" t="n">
        <x:f>P295+W295+X295-Y295-Z295-U295</x:f>
        <x:v>-16.48720399999999</x:v>
      </x:c>
      <x:c r="AB295" s="32" t="n">
        <x:f>IFERROR(AA295/(P295+W295+X295),0)</x:f>
        <x:v>-0.2593273810149223</x:v>
      </x:c>
      <x:c r="AC295" t="n">
        <x:f>IF(O295="High",0,IF(I295&gt;=1800,3,IF(I295&gt;=900,2,1))+IF(K295&gt;=0.9,2,IF(K295&gt;=0.75,1,0))+IF(J295&lt;=0.7,2,IF(J295&lt;=0.85,1,0))+IF(M295&gt;=8,1,0))</x:f>
        <x:v>4</x:v>
      </x:c>
      <x:c r="AD295" t="str">
        <x:f>IF(AND(O295&lt;&gt;"High",AC295&gt;=Assumptions!$B$10,AA295&gt;0),"Priority Growth",IF(AND(O295="Low",AA295&gt;0),"Maintain","Watch"))</x:f>
        <x:v>Watch</x:v>
      </x:c>
      <x:c r="AE295" s="60" t="n">
        <x:f>MAX(AA295,0)*N295</x:f>
        <x:v>0</x:v>
      </x:c>
      <x:c r="AF295" t="str">
        <x:f>IF(AND(AA295&gt;=Assumptions!$B$11,O295&lt;&gt;"High",OR(N295&gt;=Assumptions!$B$12,M295&lt;=6)),"High","Standard")</x:f>
        <x:v>Standard</x:v>
      </x:c>
    </x:row>
    <x:row r="296">
      <x:c r="A296" t="str">
        <x:f>'Raw_Data'!A296</x:f>
        <x:v>C00295</x:v>
      </x:c>
      <x:c r="B296" t="n">
        <x:f>'Raw_Data'!B296</x:f>
        <x:v>38</x:v>
      </x:c>
      <x:c r="C296" s="30" t="n">
        <x:f>'Raw_Data'!C296</x:f>
        <x:v>113751</x:v>
      </x:c>
      <x:c r="D296" t="n">
        <x:f>'Raw_Data'!D296</x:f>
        <x:v>722</x:v>
      </x:c>
      <x:c r="E296" t="n">
        <x:f>'Raw_Data'!E296</x:f>
        <x:v>20</x:v>
      </x:c>
      <x:c r="F296" t="str">
        <x:f>PROPER(TRIM('Raw_Data'!F296))</x:f>
        <x:v>Classic</x:v>
      </x:c>
      <x:c r="G296" t="str">
        <x:f>PROPER(TRIM('Raw_Data'!G296))</x:f>
        <x:v>Branch</x:v>
      </x:c>
      <x:c r="H296" s="60" t="n">
        <x:f>'Raw_Data'!H296</x:f>
        <x:v>13379</x:v>
      </x:c>
      <x:c r="I296" s="60" t="n">
        <x:f>'Raw_Data'!I296</x:f>
        <x:v>1410.42</x:v>
      </x:c>
      <x:c r="J296" s="32" t="n">
        <x:f>'Raw_Data'!J296</x:f>
        <x:v>0.478</x:v>
      </x:c>
      <x:c r="K296" s="32" t="n">
        <x:f>'Raw_Data'!K296</x:f>
        <x:v>0.856</x:v>
      </x:c>
      <x:c r="L296" t="n">
        <x:f>'Raw_Data'!L296</x:f>
        <x:v>0</x:v>
      </x:c>
      <x:c r="M296" t="n">
        <x:f>IF('Raw_Data'!M296="",Assumptions!$B$15,'Raw_Data'!M296)</x:f>
        <x:v>8</x:v>
      </x:c>
      <x:c r="N296" s="32" t="n">
        <x:f>'Raw_Data'!N296</x:f>
        <x:v>0.067</x:v>
      </x:c>
      <x:c r="O296" t="str">
        <x:f>IF(OR(D296&lt;620,L296&gt;=2,J296&gt;0.9),"High",IF(OR(D296&lt;700,L296=1,J296&gt;0.75),"Medium","Low"))</x:f>
        <x:v>Low</x:v>
      </x:c>
      <x:c r="P296" s="30" t="n">
        <x:f>XLOOKUP(F296,Assumptions!$A$4:$A$6,Assumptions!$B$4:$B$6)</x:f>
        <x:v>0</x:v>
      </x:c>
      <x:c r="Q296" s="32" t="n">
        <x:f>XLOOKUP(F296,Assumptions!$A$4:$A$6,Assumptions!$C$4:$C$6)</x:f>
        <x:v>0.229</x:v>
      </x:c>
      <x:c r="R296" s="32" t="n">
        <x:f>XLOOKUP(F296,Assumptions!$A$4:$A$6,Assumptions!$D$4:$D$6)</x:f>
        <x:v>0.015</x:v>
      </x:c>
      <x:c r="S296" s="32" t="n">
        <x:f>XLOOKUP(F296,Assumptions!$A$4:$A$6,Assumptions!$E$4:$E$6)</x:f>
        <x:v>0.0075</x:v>
      </x:c>
      <x:c r="T296" s="32" t="n">
        <x:f>XLOOKUP(O296,Assumptions!$H$4:$H$6,Assumptions!$I$4:$I$6)</x:f>
        <x:v>0.0035</x:v>
      </x:c>
      <x:c r="U296" s="30" t="n">
        <x:f>XLOOKUP(F296,Assumptions!$A$4:$A$6,Assumptions!$F$4:$F$6)</x:f>
        <x:v>60</x:v>
      </x:c>
      <x:c r="V296" s="60" t="n">
        <x:f>I296*12</x:f>
        <x:v>16925.04</x:v>
      </x:c>
      <x:c r="W296" s="60" t="n">
        <x:f>H296*J296*(1-K296)*Q296</x:f>
        <x:v>210.88686211200002</x:v>
      </x:c>
      <x:c r="X296" s="60" t="n">
        <x:f>V296*R296</x:f>
        <x:v>253.8756</x:v>
      </x:c>
      <x:c r="Y296" s="60" t="n">
        <x:f>V296*S296</x:f>
        <x:v>126.9378</x:v>
      </x:c>
      <x:c r="Z296" s="60" t="n">
        <x:f>H296*J296*T296</x:f>
        <x:v>22.383066999999997</x:v>
      </x:c>
      <x:c r="AA296" s="60" t="n">
        <x:f>P296+W296+X296-Y296-Z296-U296</x:f>
        <x:v>255.44159511200002</x:v>
      </x:c>
      <x:c r="AB296" s="32" t="n">
        <x:f>IFERROR(AA296/(P296+W296+X296),0)</x:f>
        <x:v>0.5496175270937498</x:v>
      </x:c>
      <x:c r="AC296" t="n">
        <x:f>IF(O296="High",0,IF(I296&gt;=1800,3,IF(I296&gt;=900,2,1))+IF(K296&gt;=0.9,2,IF(K296&gt;=0.75,1,0))+IF(J296&lt;=0.7,2,IF(J296&lt;=0.85,1,0))+IF(M296&gt;=8,1,0))</x:f>
        <x:v>6</x:v>
      </x:c>
      <x:c r="AD296" t="str">
        <x:f>IF(AND(O296&lt;&gt;"High",AC296&gt;=Assumptions!$B$10,AA296&gt;0),"Priority Growth",IF(AND(O296="Low",AA296&gt;0),"Maintain","Watch"))</x:f>
        <x:v>Priority Growth</x:v>
      </x:c>
      <x:c r="AE296" s="60" t="n">
        <x:f>MAX(AA296,0)*N296</x:f>
        <x:v>17.114586872504002</x:v>
      </x:c>
      <x:c r="AF296" t="str">
        <x:f>IF(AND(AA296&gt;=Assumptions!$B$11,O296&lt;&gt;"High",OR(N296&gt;=Assumptions!$B$12,M296&lt;=6)),"High","Standard")</x:f>
        <x:v>Standard</x:v>
      </x:c>
    </x:row>
    <x:row r="297">
      <x:c r="A297" t="str">
        <x:f>'Raw_Data'!A297</x:f>
        <x:v>C00296</x:v>
      </x:c>
      <x:c r="B297" t="n">
        <x:f>'Raw_Data'!B297</x:f>
        <x:v>34</x:v>
      </x:c>
      <x:c r="C297" s="30" t="n">
        <x:f>'Raw_Data'!C297</x:f>
        <x:v>112428</x:v>
      </x:c>
      <x:c r="D297" t="n">
        <x:f>'Raw_Data'!D297</x:f>
        <x:v>739</x:v>
      </x:c>
      <x:c r="E297" t="n">
        <x:f>'Raw_Data'!E297</x:f>
        <x:v>41</x:v>
      </x:c>
      <x:c r="F297" t="str">
        <x:f>PROPER(TRIM('Raw_Data'!F297))</x:f>
        <x:v>Platinum</x:v>
      </x:c>
      <x:c r="G297" t="str">
        <x:f>PROPER(TRIM('Raw_Data'!G297))</x:f>
        <x:v>Branch</x:v>
      </x:c>
      <x:c r="H297" s="60" t="n">
        <x:f>'Raw_Data'!H297</x:f>
        <x:v>24741</x:v>
      </x:c>
      <x:c r="I297" s="60" t="n">
        <x:f>'Raw_Data'!I297</x:f>
        <x:v>2544.39</x:v>
      </x:c>
      <x:c r="J297" s="32" t="n">
        <x:f>'Raw_Data'!J297</x:f>
        <x:v>0.358</x:v>
      </x:c>
      <x:c r="K297" s="32" t="n">
        <x:f>'Raw_Data'!K297</x:f>
        <x:v>0.887</x:v>
      </x:c>
      <x:c r="L297" t="n">
        <x:f>'Raw_Data'!L297</x:f>
        <x:v>0</x:v>
      </x:c>
      <x:c r="M297" t="n">
        <x:f>IF('Raw_Data'!M297="",Assumptions!$B$15,'Raw_Data'!M297)</x:f>
        <x:v>6</x:v>
      </x:c>
      <x:c r="N297" s="32" t="n">
        <x:f>'Raw_Data'!N297</x:f>
        <x:v>0.173</x:v>
      </x:c>
      <x:c r="O297" t="str">
        <x:f>IF(OR(D297&lt;620,L297&gt;=2,J297&gt;0.9),"High",IF(OR(D297&lt;700,L297=1,J297&gt;0.75),"Medium","Low"))</x:f>
        <x:v>Low</x:v>
      </x:c>
      <x:c r="P297" s="30" t="n">
        <x:f>XLOOKUP(F297,Assumptions!$A$4:$A$6,Assumptions!$B$4:$B$6)</x:f>
        <x:v>195</x:v>
      </x:c>
      <x:c r="Q297" s="32" t="n">
        <x:f>XLOOKUP(F297,Assumptions!$A$4:$A$6,Assumptions!$C$4:$C$6)</x:f>
        <x:v>0.199</x:v>
      </x:c>
      <x:c r="R297" s="32" t="n">
        <x:f>XLOOKUP(F297,Assumptions!$A$4:$A$6,Assumptions!$D$4:$D$6)</x:f>
        <x:v>0.017</x:v>
      </x:c>
      <x:c r="S297" s="32" t="n">
        <x:f>XLOOKUP(F297,Assumptions!$A$4:$A$6,Assumptions!$E$4:$E$6)</x:f>
        <x:v>0.013</x:v>
      </x:c>
      <x:c r="T297" s="32" t="n">
        <x:f>XLOOKUP(O297,Assumptions!$H$4:$H$6,Assumptions!$I$4:$I$6)</x:f>
        <x:v>0.0035</x:v>
      </x:c>
      <x:c r="U297" s="30" t="n">
        <x:f>XLOOKUP(F297,Assumptions!$A$4:$A$6,Assumptions!$F$4:$F$6)</x:f>
        <x:v>140</x:v>
      </x:c>
      <x:c r="V297" s="60" t="n">
        <x:f>I297*12</x:f>
        <x:v>30532.68</x:v>
      </x:c>
      <x:c r="W297" s="60" t="n">
        <x:f>H297*J297*(1-K297)*Q297</x:f>
        <x:v>199.173610386</x:v>
      </x:c>
      <x:c r="X297" s="60" t="n">
        <x:f>V297*R297</x:f>
        <x:v>519.05556</x:v>
      </x:c>
      <x:c r="Y297" s="60" t="n">
        <x:f>V297*S297</x:f>
        <x:v>396.92483999999996</x:v>
      </x:c>
      <x:c r="Z297" s="60" t="n">
        <x:f>H297*J297*T297</x:f>
        <x:v>31.000473000000003</x:v>
      </x:c>
      <x:c r="AA297" s="60" t="n">
        <x:f>P297+W297+X297-Y297-Z297-U297</x:f>
        <x:v>345.3038573860002</x:v>
      </x:c>
      <x:c r="AB297" s="32" t="n">
        <x:f>IFERROR(AA297/(P297+W297+X297),0)</x:f>
        <x:v>0.3781130395123587</x:v>
      </x:c>
      <x:c r="AC297" t="n">
        <x:f>IF(O297="High",0,IF(I297&gt;=1800,3,IF(I297&gt;=900,2,1))+IF(K297&gt;=0.9,2,IF(K297&gt;=0.75,1,0))+IF(J297&lt;=0.7,2,IF(J297&lt;=0.85,1,0))+IF(M297&gt;=8,1,0))</x:f>
        <x:v>6</x:v>
      </x:c>
      <x:c r="AD297" t="str">
        <x:f>IF(AND(O297&lt;&gt;"High",AC297&gt;=Assumptions!$B$10,AA297&gt;0),"Priority Growth",IF(AND(O297="Low",AA297&gt;0),"Maintain","Watch"))</x:f>
        <x:v>Priority Growth</x:v>
      </x:c>
      <x:c r="AE297" s="60" t="n">
        <x:f>MAX(AA297,0)*N297</x:f>
        <x:v>59.737567327778024</x:v>
      </x:c>
      <x:c r="AF297" t="str">
        <x:f>IF(AND(AA297&gt;=Assumptions!$B$11,O297&lt;&gt;"High",OR(N297&gt;=Assumptions!$B$12,M297&lt;=6)),"High","Standard")</x:f>
        <x:v>High</x:v>
      </x:c>
    </x:row>
    <x:row r="298">
      <x:c r="A298" t="str">
        <x:f>'Raw_Data'!A298</x:f>
        <x:v>C00297</x:v>
      </x:c>
      <x:c r="B298" t="n">
        <x:f>'Raw_Data'!B298</x:f>
        <x:v>38</x:v>
      </x:c>
      <x:c r="C298" s="30" t="n">
        <x:f>'Raw_Data'!C298</x:f>
        <x:v>116333</x:v>
      </x:c>
      <x:c r="D298" t="n">
        <x:f>'Raw_Data'!D298</x:f>
        <x:v>713</x:v>
      </x:c>
      <x:c r="E298" t="n">
        <x:f>'Raw_Data'!E298</x:f>
        <x:v>38</x:v>
      </x:c>
      <x:c r="F298" t="str">
        <x:f>PROPER(TRIM('Raw_Data'!F298))</x:f>
        <x:v>Platinum</x:v>
      </x:c>
      <x:c r="G298" t="str">
        <x:f>PROPER(TRIM('Raw_Data'!G298))</x:f>
        <x:v>Partner</x:v>
      </x:c>
      <x:c r="H298" s="60" t="n">
        <x:f>'Raw_Data'!H298</x:f>
        <x:v>24312</x:v>
      </x:c>
      <x:c r="I298" s="60" t="n">
        <x:f>'Raw_Data'!I298</x:f>
        <x:v>2865.3</x:v>
      </x:c>
      <x:c r="J298" s="32" t="n">
        <x:f>'Raw_Data'!J298</x:f>
        <x:v>0.22</x:v>
      </x:c>
      <x:c r="K298" s="32" t="n">
        <x:f>'Raw_Data'!K298</x:f>
        <x:v>0.89</x:v>
      </x:c>
      <x:c r="L298" t="n">
        <x:f>'Raw_Data'!L298</x:f>
        <x:v>0</x:v>
      </x:c>
      <x:c r="M298" t="n">
        <x:f>IF('Raw_Data'!M298="",Assumptions!$B$15,'Raw_Data'!M298)</x:f>
        <x:v>9</x:v>
      </x:c>
      <x:c r="N298" s="32" t="n">
        <x:f>'Raw_Data'!N298</x:f>
        <x:v>0.02</x:v>
      </x:c>
      <x:c r="O298" t="str">
        <x:f>IF(OR(D298&lt;620,L298&gt;=2,J298&gt;0.9),"High",IF(OR(D298&lt;700,L298=1,J298&gt;0.75),"Medium","Low"))</x:f>
        <x:v>Low</x:v>
      </x:c>
      <x:c r="P298" s="30" t="n">
        <x:f>XLOOKUP(F298,Assumptions!$A$4:$A$6,Assumptions!$B$4:$B$6)</x:f>
        <x:v>195</x:v>
      </x:c>
      <x:c r="Q298" s="32" t="n">
        <x:f>XLOOKUP(F298,Assumptions!$A$4:$A$6,Assumptions!$C$4:$C$6)</x:f>
        <x:v>0.199</x:v>
      </x:c>
      <x:c r="R298" s="32" t="n">
        <x:f>XLOOKUP(F298,Assumptions!$A$4:$A$6,Assumptions!$D$4:$D$6)</x:f>
        <x:v>0.017</x:v>
      </x:c>
      <x:c r="S298" s="32" t="n">
        <x:f>XLOOKUP(F298,Assumptions!$A$4:$A$6,Assumptions!$E$4:$E$6)</x:f>
        <x:v>0.013</x:v>
      </x:c>
      <x:c r="T298" s="32" t="n">
        <x:f>XLOOKUP(O298,Assumptions!$H$4:$H$6,Assumptions!$I$4:$I$6)</x:f>
        <x:v>0.0035</x:v>
      </x:c>
      <x:c r="U298" s="30" t="n">
        <x:f>XLOOKUP(F298,Assumptions!$A$4:$A$6,Assumptions!$F$4:$F$6)</x:f>
        <x:v>140</x:v>
      </x:c>
      <x:c r="V298" s="60" t="n">
        <x:f>I298*12</x:f>
        <x:v>34383.600000000006</x:v>
      </x:c>
      <x:c r="W298" s="60" t="n">
        <x:f>H298*J298*(1-K298)*Q298</x:f>
        <x:v>117.08172959999999</x:v>
      </x:c>
      <x:c r="X298" s="60" t="n">
        <x:f>V298*R298</x:f>
        <x:v>584.5212000000001</x:v>
      </x:c>
      <x:c r="Y298" s="60" t="n">
        <x:f>V298*S298</x:f>
        <x:v>446.9868000000001</x:v>
      </x:c>
      <x:c r="Z298" s="60" t="n">
        <x:f>H298*J298*T298</x:f>
        <x:v>18.72024</x:v>
      </x:c>
      <x:c r="AA298" s="60" t="n">
        <x:f>P298+W298+X298-Y298-Z298-U298</x:f>
        <x:v>290.8958896000001</x:v>
      </x:c>
      <x:c r="AB298" s="32" t="n">
        <x:f>IFERROR(AA298/(P298+W298+X298),0)</x:f>
        <x:v>0.32444226981254337</x:v>
      </x:c>
      <x:c r="AC298" t="n">
        <x:f>IF(O298="High",0,IF(I298&gt;=1800,3,IF(I298&gt;=900,2,1))+IF(K298&gt;=0.9,2,IF(K298&gt;=0.75,1,0))+IF(J298&lt;=0.7,2,IF(J298&lt;=0.85,1,0))+IF(M298&gt;=8,1,0))</x:f>
        <x:v>7</x:v>
      </x:c>
      <x:c r="AD298" t="str">
        <x:f>IF(AND(O298&lt;&gt;"High",AC298&gt;=Assumptions!$B$10,AA298&gt;0),"Priority Growth",IF(AND(O298="Low",AA298&gt;0),"Maintain","Watch"))</x:f>
        <x:v>Priority Growth</x:v>
      </x:c>
      <x:c r="AE298" s="60" t="n">
        <x:f>MAX(AA298,0)*N298</x:f>
        <x:v>5.817917792000002</x:v>
      </x:c>
      <x:c r="AF298" t="str">
        <x:f>IF(AND(AA298&gt;=Assumptions!$B$11,O298&lt;&gt;"High",OR(N298&gt;=Assumptions!$B$12,M298&lt;=6)),"High","Standard")</x:f>
        <x:v>Standard</x:v>
      </x:c>
    </x:row>
    <x:row r="299">
      <x:c r="A299" t="str">
        <x:f>'Raw_Data'!A299</x:f>
        <x:v>C00298</x:v>
      </x:c>
      <x:c r="B299" t="n">
        <x:f>'Raw_Data'!B299</x:f>
        <x:v>45</x:v>
      </x:c>
      <x:c r="C299" s="30" t="n">
        <x:f>'Raw_Data'!C299</x:f>
        <x:v>58029</x:v>
      </x:c>
      <x:c r="D299" t="n">
        <x:f>'Raw_Data'!D299</x:f>
        <x:v>692</x:v>
      </x:c>
      <x:c r="E299" t="n">
        <x:f>'Raw_Data'!E299</x:f>
        <x:v>8</x:v>
      </x:c>
      <x:c r="F299" t="str">
        <x:f>PROPER(TRIM('Raw_Data'!F299))</x:f>
        <x:v>Gold</x:v>
      </x:c>
      <x:c r="G299" t="str">
        <x:f>PROPER(TRIM('Raw_Data'!G299))</x:f>
        <x:v>Partner</x:v>
      </x:c>
      <x:c r="H299" s="60" t="n">
        <x:f>'Raw_Data'!H299</x:f>
        <x:v>7374</x:v>
      </x:c>
      <x:c r="I299" s="60" t="n">
        <x:f>'Raw_Data'!I299</x:f>
        <x:v>512.16</x:v>
      </x:c>
      <x:c r="J299" s="32" t="n">
        <x:f>'Raw_Data'!J299</x:f>
        <x:v>0.425</x:v>
      </x:c>
      <x:c r="K299" s="32" t="n">
        <x:f>'Raw_Data'!K299</x:f>
        <x:v>0.787</x:v>
      </x:c>
      <x:c r="L299" t="n">
        <x:f>'Raw_Data'!L299</x:f>
        <x:v>0</x:v>
      </x:c>
      <x:c r="M299" t="n">
        <x:f>IF('Raw_Data'!M299="",Assumptions!$B$15,'Raw_Data'!M299)</x:f>
        <x:v>8</x:v>
      </x:c>
      <x:c r="N299" s="32" t="n">
        <x:f>'Raw_Data'!N299</x:f>
        <x:v>0.156</x:v>
      </x:c>
      <x:c r="O299" t="str">
        <x:f>IF(OR(D299&lt;620,L299&gt;=2,J299&gt;0.9),"High",IF(OR(D299&lt;700,L299=1,J299&gt;0.75),"Medium","Low"))</x:f>
        <x:v>Medium</x:v>
      </x:c>
      <x:c r="P299" s="30" t="n">
        <x:f>XLOOKUP(F299,Assumptions!$A$4:$A$6,Assumptions!$B$4:$B$6)</x:f>
        <x:v>95</x:v>
      </x:c>
      <x:c r="Q299" s="32" t="n">
        <x:f>XLOOKUP(F299,Assumptions!$A$4:$A$6,Assumptions!$C$4:$C$6)</x:f>
        <x:v>0.219</x:v>
      </x:c>
      <x:c r="R299" s="32" t="n">
        <x:f>XLOOKUP(F299,Assumptions!$A$4:$A$6,Assumptions!$D$4:$D$6)</x:f>
        <x:v>0.016</x:v>
      </x:c>
      <x:c r="S299" s="32" t="n">
        <x:f>XLOOKUP(F299,Assumptions!$A$4:$A$6,Assumptions!$E$4:$E$6)</x:f>
        <x:v>0.01</x:v>
      </x:c>
      <x:c r="T299" s="32" t="n">
        <x:f>XLOOKUP(O299,Assumptions!$H$4:$H$6,Assumptions!$I$4:$I$6)</x:f>
        <x:v>0.012</x:v>
      </x:c>
      <x:c r="U299" s="30" t="n">
        <x:f>XLOOKUP(F299,Assumptions!$A$4:$A$6,Assumptions!$F$4:$F$6)</x:f>
        <x:v>90</x:v>
      </x:c>
      <x:c r="V299" s="60" t="n">
        <x:f>I299*12</x:f>
        <x:v>6145.92</x:v>
      </x:c>
      <x:c r="W299" s="60" t="n">
        <x:f>H299*J299*(1-K299)*Q299</x:f>
        <x:v>146.18936564999996</x:v>
      </x:c>
      <x:c r="X299" s="60" t="n">
        <x:f>V299*R299</x:f>
        <x:v>98.33472</x:v>
      </x:c>
      <x:c r="Y299" s="60" t="n">
        <x:f>V299*S299</x:f>
        <x:v>61.4592</x:v>
      </x:c>
      <x:c r="Z299" s="60" t="n">
        <x:f>H299*J299*T299</x:f>
        <x:v>37.6074</x:v>
      </x:c>
      <x:c r="AA299" s="60" t="n">
        <x:f>P299+W299+X299-Y299-Z299-U299</x:f>
        <x:v>150.45748564999997</x:v>
      </x:c>
      <x:c r="AB299" s="32" t="n">
        <x:f>IFERROR(AA299/(P299+W299+X299),0)</x:f>
        <x:v>0.4431423042107822</x:v>
      </x:c>
      <x:c r="AC299" t="n">
        <x:f>IF(O299="High",0,IF(I299&gt;=1800,3,IF(I299&gt;=900,2,1))+IF(K299&gt;=0.9,2,IF(K299&gt;=0.75,1,0))+IF(J299&lt;=0.7,2,IF(J299&lt;=0.85,1,0))+IF(M299&gt;=8,1,0))</x:f>
        <x:v>5</x:v>
      </x:c>
      <x:c r="AD299" t="str">
        <x:f>IF(AND(O299&lt;&gt;"High",AC299&gt;=Assumptions!$B$10,AA299&gt;0),"Priority Growth",IF(AND(O299="Low",AA299&gt;0),"Maintain","Watch"))</x:f>
        <x:v>Watch</x:v>
      </x:c>
      <x:c r="AE299" s="60" t="n">
        <x:f>MAX(AA299,0)*N299</x:f>
        <x:v>23.471367761399996</x:v>
      </x:c>
      <x:c r="AF299" t="str">
        <x:f>IF(AND(AA299&gt;=Assumptions!$B$11,O299&lt;&gt;"High",OR(N299&gt;=Assumptions!$B$12,M299&lt;=6)),"High","Standard")</x:f>
        <x:v>Standard</x:v>
      </x:c>
    </x:row>
    <x:row r="300">
      <x:c r="A300" t="str">
        <x:f>'Raw_Data'!A300</x:f>
        <x:v>C00299</x:v>
      </x:c>
      <x:c r="B300" t="n">
        <x:f>'Raw_Data'!B300</x:f>
        <x:v>31</x:v>
      </x:c>
      <x:c r="C300" s="30" t="n">
        <x:f>'Raw_Data'!C300</x:f>
        <x:v>56804</x:v>
      </x:c>
      <x:c r="D300" t="n">
        <x:f>'Raw_Data'!D300</x:f>
        <x:v>672</x:v>
      </x:c>
      <x:c r="E300" t="n">
        <x:f>'Raw_Data'!E300</x:f>
        <x:v>50</x:v>
      </x:c>
      <x:c r="F300" t="str">
        <x:f>PROPER(TRIM('Raw_Data'!F300))</x:f>
        <x:v>Classic</x:v>
      </x:c>
      <x:c r="G300" t="str">
        <x:f>PROPER(TRIM('Raw_Data'!G300))</x:f>
        <x:v>Direct Mail</x:v>
      </x:c>
      <x:c r="H300" s="60" t="n">
        <x:f>'Raw_Data'!H300</x:f>
        <x:v>6770</x:v>
      </x:c>
      <x:c r="I300" s="60" t="n">
        <x:f>'Raw_Data'!I300</x:f>
        <x:v>310.74</x:v>
      </x:c>
      <x:c r="J300" s="32" t="n">
        <x:f>'Raw_Data'!J300</x:f>
        <x:v>0.392</x:v>
      </x:c>
      <x:c r="K300" s="32" t="n">
        <x:f>'Raw_Data'!K300</x:f>
        <x:v>0.755</x:v>
      </x:c>
      <x:c r="L300" t="n">
        <x:f>'Raw_Data'!L300</x:f>
        <x:v>0</x:v>
      </x:c>
      <x:c r="M300" t="n">
        <x:f>IF('Raw_Data'!M300="",Assumptions!$B$15,'Raw_Data'!M300)</x:f>
        <x:v>7</x:v>
      </x:c>
      <x:c r="N300" s="32" t="n">
        <x:f>'Raw_Data'!N300</x:f>
        <x:v>0.085</x:v>
      </x:c>
      <x:c r="O300" t="str">
        <x:f>IF(OR(D300&lt;620,L300&gt;=2,J300&gt;0.9),"High",IF(OR(D300&lt;700,L300=1,J300&gt;0.75),"Medium","Low"))</x:f>
        <x:v>Medium</x:v>
      </x:c>
      <x:c r="P300" s="30" t="n">
        <x:f>XLOOKUP(F300,Assumptions!$A$4:$A$6,Assumptions!$B$4:$B$6)</x:f>
        <x:v>0</x:v>
      </x:c>
      <x:c r="Q300" s="32" t="n">
        <x:f>XLOOKUP(F300,Assumptions!$A$4:$A$6,Assumptions!$C$4:$C$6)</x:f>
        <x:v>0.229</x:v>
      </x:c>
      <x:c r="R300" s="32" t="n">
        <x:f>XLOOKUP(F300,Assumptions!$A$4:$A$6,Assumptions!$D$4:$D$6)</x:f>
        <x:v>0.015</x:v>
      </x:c>
      <x:c r="S300" s="32" t="n">
        <x:f>XLOOKUP(F300,Assumptions!$A$4:$A$6,Assumptions!$E$4:$E$6)</x:f>
        <x:v>0.0075</x:v>
      </x:c>
      <x:c r="T300" s="32" t="n">
        <x:f>XLOOKUP(O300,Assumptions!$H$4:$H$6,Assumptions!$I$4:$I$6)</x:f>
        <x:v>0.012</x:v>
      </x:c>
      <x:c r="U300" s="30" t="n">
        <x:f>XLOOKUP(F300,Assumptions!$A$4:$A$6,Assumptions!$F$4:$F$6)</x:f>
        <x:v>60</x:v>
      </x:c>
      <x:c r="V300" s="60" t="n">
        <x:f>I300*12</x:f>
        <x:v>3728.88</x:v>
      </x:c>
      <x:c r="W300" s="60" t="n">
        <x:f>H300*J300*(1-K300)*Q300</x:f>
        <x:v>148.8936932</x:v>
      </x:c>
      <x:c r="X300" s="60" t="n">
        <x:f>V300*R300</x:f>
        <x:v>55.9332</x:v>
      </x:c>
      <x:c r="Y300" s="60" t="n">
        <x:f>V300*S300</x:f>
        <x:v>27.9666</x:v>
      </x:c>
      <x:c r="Z300" s="60" t="n">
        <x:f>H300*J300*T300</x:f>
        <x:v>31.846080000000004</x:v>
      </x:c>
      <x:c r="AA300" s="60" t="n">
        <x:f>P300+W300+X300-Y300-Z300-U300</x:f>
        <x:v>85.0142132</x:v>
      </x:c>
      <x:c r="AB300" s="32" t="n">
        <x:f>IFERROR(AA300/(P300+W300+X300),0)</x:f>
        <x:v>0.41505396030680997</x:v>
      </x:c>
      <x:c r="AC300" t="n">
        <x:f>IF(O300="High",0,IF(I300&gt;=1800,3,IF(I300&gt;=900,2,1))+IF(K300&gt;=0.9,2,IF(K300&gt;=0.75,1,0))+IF(J300&lt;=0.7,2,IF(J300&lt;=0.85,1,0))+IF(M300&gt;=8,1,0))</x:f>
        <x:v>4</x:v>
      </x:c>
      <x:c r="AD300" t="str">
        <x:f>IF(AND(O300&lt;&gt;"High",AC300&gt;=Assumptions!$B$10,AA300&gt;0),"Priority Growth",IF(AND(O300="Low",AA300&gt;0),"Maintain","Watch"))</x:f>
        <x:v>Watch</x:v>
      </x:c>
      <x:c r="AE300" s="60" t="n">
        <x:f>MAX(AA300,0)*N300</x:f>
        <x:v>7.226208122000001</x:v>
      </x:c>
      <x:c r="AF300" t="str">
        <x:f>IF(AND(AA300&gt;=Assumptions!$B$11,O300&lt;&gt;"High",OR(N300&gt;=Assumptions!$B$12,M300&lt;=6)),"High","Standard")</x:f>
        <x:v>Standard</x:v>
      </x:c>
    </x:row>
    <x:row r="301">
      <x:c r="A301" t="str">
        <x:f>'Raw_Data'!A301</x:f>
        <x:v>C00300</x:v>
      </x:c>
      <x:c r="B301" t="n">
        <x:f>'Raw_Data'!B301</x:f>
        <x:v>26</x:v>
      </x:c>
      <x:c r="C301" s="30" t="n">
        <x:f>'Raw_Data'!C301</x:f>
        <x:v>51526</x:v>
      </x:c>
      <x:c r="D301" t="n">
        <x:f>'Raw_Data'!D301</x:f>
        <x:v>725</x:v>
      </x:c>
      <x:c r="E301" t="n">
        <x:f>'Raw_Data'!E301</x:f>
        <x:v>73</x:v>
      </x:c>
      <x:c r="F301" t="str">
        <x:f>PROPER(TRIM('Raw_Data'!F301))</x:f>
        <x:v>Gold</x:v>
      </x:c>
      <x:c r="G301" t="str">
        <x:f>PROPER(TRIM('Raw_Data'!G301))</x:f>
        <x:v>Direct Mail</x:v>
      </x:c>
      <x:c r="H301" s="60" t="n">
        <x:f>'Raw_Data'!H301</x:f>
        <x:v>9697</x:v>
      </x:c>
      <x:c r="I301" s="60" t="n">
        <x:f>'Raw_Data'!I301</x:f>
        <x:v>853.33</x:v>
      </x:c>
      <x:c r="J301" s="32" t="n">
        <x:f>'Raw_Data'!J301</x:f>
        <x:v>0.292</x:v>
      </x:c>
      <x:c r="K301" s="32" t="n">
        <x:f>'Raw_Data'!K301</x:f>
        <x:v>0.829</x:v>
      </x:c>
      <x:c r="L301" t="n">
        <x:f>'Raw_Data'!L301</x:f>
        <x:v>0</x:v>
      </x:c>
      <x:c r="M301" t="n">
        <x:f>IF('Raw_Data'!M301="",Assumptions!$B$15,'Raw_Data'!M301)</x:f>
        <x:v>8</x:v>
      </x:c>
      <x:c r="N301" s="32" t="n">
        <x:f>'Raw_Data'!N301</x:f>
        <x:v>0.1</x:v>
      </x:c>
      <x:c r="O301" t="str">
        <x:f>IF(OR(D301&lt;620,L301&gt;=2,J301&gt;0.9),"High",IF(OR(D301&lt;700,L301=1,J301&gt;0.75),"Medium","Low"))</x:f>
        <x:v>Low</x:v>
      </x:c>
      <x:c r="P301" s="30" t="n">
        <x:f>XLOOKUP(F301,Assumptions!$A$4:$A$6,Assumptions!$B$4:$B$6)</x:f>
        <x:v>95</x:v>
      </x:c>
      <x:c r="Q301" s="32" t="n">
        <x:f>XLOOKUP(F301,Assumptions!$A$4:$A$6,Assumptions!$C$4:$C$6)</x:f>
        <x:v>0.219</x:v>
      </x:c>
      <x:c r="R301" s="32" t="n">
        <x:f>XLOOKUP(F301,Assumptions!$A$4:$A$6,Assumptions!$D$4:$D$6)</x:f>
        <x:v>0.016</x:v>
      </x:c>
      <x:c r="S301" s="32" t="n">
        <x:f>XLOOKUP(F301,Assumptions!$A$4:$A$6,Assumptions!$E$4:$E$6)</x:f>
        <x:v>0.01</x:v>
      </x:c>
      <x:c r="T301" s="32" t="n">
        <x:f>XLOOKUP(O301,Assumptions!$H$4:$H$6,Assumptions!$I$4:$I$6)</x:f>
        <x:v>0.0035</x:v>
      </x:c>
      <x:c r="U301" s="30" t="n">
        <x:f>XLOOKUP(F301,Assumptions!$A$4:$A$6,Assumptions!$F$4:$F$6)</x:f>
        <x:v>90</x:v>
      </x:c>
      <x:c r="V301" s="60" t="n">
        <x:f>I301*12</x:f>
        <x:v>10239.960000000001</x:v>
      </x:c>
      <x:c r="W301" s="60" t="n">
        <x:f>H301*J301*(1-K301)*Q301</x:f>
        <x:v>106.03774227600003</x:v>
      </x:c>
      <x:c r="X301" s="60" t="n">
        <x:f>V301*R301</x:f>
        <x:v>163.83936000000003</x:v>
      </x:c>
      <x:c r="Y301" s="60" t="n">
        <x:f>V301*S301</x:f>
        <x:v>102.3996</x:v>
      </x:c>
      <x:c r="Z301" s="60" t="n">
        <x:f>H301*J301*T301</x:f>
        <x:v>9.910334</x:v>
      </x:c>
      <x:c r="AA301" s="60" t="n">
        <x:f>P301+W301+X301-Y301-Z301-U301</x:f>
        <x:v>162.56716827600005</x:v>
      </x:c>
      <x:c r="AB301" s="32" t="n">
        <x:f>IFERROR(AA301/(P301+W301+X301),0)</x:f>
        <x:v>0.4455395179964763</x:v>
      </x:c>
      <x:c r="AC301" t="n">
        <x:f>IF(O301="High",0,IF(I301&gt;=1800,3,IF(I301&gt;=900,2,1))+IF(K301&gt;=0.9,2,IF(K301&gt;=0.75,1,0))+IF(J301&lt;=0.7,2,IF(J301&lt;=0.85,1,0))+IF(M301&gt;=8,1,0))</x:f>
        <x:v>5</x:v>
      </x:c>
      <x:c r="AD301" t="str">
        <x:f>IF(AND(O301&lt;&gt;"High",AC301&gt;=Assumptions!$B$10,AA301&gt;0),"Priority Growth",IF(AND(O301="Low",AA301&gt;0),"Maintain","Watch"))</x:f>
        <x:v>Maintain</x:v>
      </x:c>
      <x:c r="AE301" s="60" t="n">
        <x:f>MAX(AA301,0)*N301</x:f>
        <x:v>16.256716827600005</x:v>
      </x:c>
      <x:c r="AF301" t="str">
        <x:f>IF(AND(AA301&gt;=Assumptions!$B$11,O301&lt;&gt;"High",OR(N301&gt;=Assumptions!$B$12,M301&lt;=6)),"High","Standard")</x:f>
        <x:v>Standard</x:v>
      </x:c>
    </x:row>
    <x:row r="302">
      <x:c r="A302" t="str">
        <x:f>'Raw_Data'!A302</x:f>
        <x:v>C00301</x:v>
      </x:c>
      <x:c r="B302" t="n">
        <x:f>'Raw_Data'!B302</x:f>
        <x:v>47</x:v>
      </x:c>
      <x:c r="C302" s="30" t="n">
        <x:f>'Raw_Data'!C302</x:f>
        <x:v>41882</x:v>
      </x:c>
      <x:c r="D302" t="n">
        <x:f>'Raw_Data'!D302</x:f>
        <x:v>673</x:v>
      </x:c>
      <x:c r="E302" t="n">
        <x:f>'Raw_Data'!E302</x:f>
        <x:v>58</x:v>
      </x:c>
      <x:c r="F302" t="str">
        <x:f>PROPER(TRIM('Raw_Data'!F302))</x:f>
        <x:v>Classic</x:v>
      </x:c>
      <x:c r="G302" t="str">
        <x:f>PROPER(TRIM('Raw_Data'!G302))</x:f>
        <x:v>Partner</x:v>
      </x:c>
      <x:c r="H302" s="60" t="n">
        <x:f>'Raw_Data'!H302</x:f>
        <x:v>5227</x:v>
      </x:c>
      <x:c r="I302" s="60" t="n">
        <x:f>'Raw_Data'!I302</x:f>
        <x:v>366.26</x:v>
      </x:c>
      <x:c r="J302" s="32" t="n">
        <x:f>'Raw_Data'!J302</x:f>
        <x:v>0.396</x:v>
      </x:c>
      <x:c r="K302" s="32" t="n">
        <x:f>'Raw_Data'!K302</x:f>
        <x:v>0.8</x:v>
      </x:c>
      <x:c r="L302" t="n">
        <x:f>'Raw_Data'!L302</x:f>
        <x:v>0</x:v>
      </x:c>
      <x:c r="M302" t="n">
        <x:f>IF('Raw_Data'!M302="",Assumptions!$B$15,'Raw_Data'!M302)</x:f>
        <x:v>7</x:v>
      </x:c>
      <x:c r="N302" s="32" t="n">
        <x:f>'Raw_Data'!N302</x:f>
        <x:v>0.098</x:v>
      </x:c>
      <x:c r="O302" t="str">
        <x:f>IF(OR(D302&lt;620,L302&gt;=2,J302&gt;0.9),"High",IF(OR(D302&lt;700,L302=1,J302&gt;0.75),"Medium","Low"))</x:f>
        <x:v>Medium</x:v>
      </x:c>
      <x:c r="P302" s="30" t="n">
        <x:f>XLOOKUP(F302,Assumptions!$A$4:$A$6,Assumptions!$B$4:$B$6)</x:f>
        <x:v>0</x:v>
      </x:c>
      <x:c r="Q302" s="32" t="n">
        <x:f>XLOOKUP(F302,Assumptions!$A$4:$A$6,Assumptions!$C$4:$C$6)</x:f>
        <x:v>0.229</x:v>
      </x:c>
      <x:c r="R302" s="32" t="n">
        <x:f>XLOOKUP(F302,Assumptions!$A$4:$A$6,Assumptions!$D$4:$D$6)</x:f>
        <x:v>0.015</x:v>
      </x:c>
      <x:c r="S302" s="32" t="n">
        <x:f>XLOOKUP(F302,Assumptions!$A$4:$A$6,Assumptions!$E$4:$E$6)</x:f>
        <x:v>0.0075</x:v>
      </x:c>
      <x:c r="T302" s="32" t="n">
        <x:f>XLOOKUP(O302,Assumptions!$H$4:$H$6,Assumptions!$I$4:$I$6)</x:f>
        <x:v>0.012</x:v>
      </x:c>
      <x:c r="U302" s="30" t="n">
        <x:f>XLOOKUP(F302,Assumptions!$A$4:$A$6,Assumptions!$F$4:$F$6)</x:f>
        <x:v>60</x:v>
      </x:c>
      <x:c r="V302" s="60" t="n">
        <x:f>I302*12</x:f>
        <x:v>4395.12</x:v>
      </x:c>
      <x:c r="W302" s="60" t="n">
        <x:f>H302*J302*(1-K302)*Q302</x:f>
        <x:v>94.80105359999999</x:v>
      </x:c>
      <x:c r="X302" s="60" t="n">
        <x:f>V302*R302</x:f>
        <x:v>65.9268</x:v>
      </x:c>
      <x:c r="Y302" s="60" t="n">
        <x:f>V302*S302</x:f>
        <x:v>32.9634</x:v>
      </x:c>
      <x:c r="Z302" s="60" t="n">
        <x:f>H302*J302*T302</x:f>
        <x:v>24.838704000000003</x:v>
      </x:c>
      <x:c r="AA302" s="60" t="n">
        <x:f>P302+W302+X302-Y302-Z302-U302</x:f>
        <x:v>42.92574959999999</x:v>
      </x:c>
      <x:c r="AB302" s="32" t="n">
        <x:f>IFERROR(AA302/(P302+W302+X302),0)</x:f>
        <x:v>0.26707100629134506</x:v>
      </x:c>
      <x:c r="AC302" t="n">
        <x:f>IF(O302="High",0,IF(I302&gt;=1800,3,IF(I302&gt;=900,2,1))+IF(K302&gt;=0.9,2,IF(K302&gt;=0.75,1,0))+IF(J302&lt;=0.7,2,IF(J302&lt;=0.85,1,0))+IF(M302&gt;=8,1,0))</x:f>
        <x:v>4</x:v>
      </x:c>
      <x:c r="AD302" t="str">
        <x:f>IF(AND(O302&lt;&gt;"High",AC302&gt;=Assumptions!$B$10,AA302&gt;0),"Priority Growth",IF(AND(O302="Low",AA302&gt;0),"Maintain","Watch"))</x:f>
        <x:v>Watch</x:v>
      </x:c>
      <x:c r="AE302" s="60" t="n">
        <x:f>MAX(AA302,0)*N302</x:f>
        <x:v>4.206723460799999</x:v>
      </x:c>
      <x:c r="AF302" t="str">
        <x:f>IF(AND(AA302&gt;=Assumptions!$B$11,O302&lt;&gt;"High",OR(N302&gt;=Assumptions!$B$12,M302&lt;=6)),"High","Standard")</x:f>
        <x:v>Standard</x:v>
      </x:c>
    </x:row>
    <x:row r="303">
      <x:c r="A303" t="str">
        <x:f>'Raw_Data'!A303</x:f>
        <x:v>C00302</x:v>
      </x:c>
      <x:c r="B303" t="n">
        <x:f>'Raw_Data'!B303</x:f>
        <x:v>62</x:v>
      </x:c>
      <x:c r="C303" s="30" t="n">
        <x:f>'Raw_Data'!C303</x:f>
        <x:v>73467</x:v>
      </x:c>
      <x:c r="D303" t="n">
        <x:f>'Raw_Data'!D303</x:f>
        <x:v>646</x:v>
      </x:c>
      <x:c r="E303" t="n">
        <x:f>'Raw_Data'!E303</x:f>
        <x:v>97</x:v>
      </x:c>
      <x:c r="F303" t="str">
        <x:f>PROPER(TRIM('Raw_Data'!F303))</x:f>
        <x:v>Gold</x:v>
      </x:c>
      <x:c r="G303" t="str">
        <x:f>PROPER(TRIM('Raw_Data'!G303))</x:f>
        <x:v>Partner</x:v>
      </x:c>
      <x:c r="H303" s="60" t="n">
        <x:f>'Raw_Data'!H303</x:f>
        <x:v>11510</x:v>
      </x:c>
      <x:c r="I303" s="60" t="n">
        <x:f>'Raw_Data'!I303</x:f>
        <x:v>1488.56</x:v>
      </x:c>
      <x:c r="J303" s="32" t="n">
        <x:f>'Raw_Data'!J303</x:f>
        <x:v>0.308</x:v>
      </x:c>
      <x:c r="K303" s="32" t="n">
        <x:f>'Raw_Data'!K303</x:f>
        <x:v>0.648</x:v>
      </x:c>
      <x:c r="L303" t="n">
        <x:f>'Raw_Data'!L303</x:f>
        <x:v>0</x:v>
      </x:c>
      <x:c r="M303" t="n">
        <x:f>IF('Raw_Data'!M303="",Assumptions!$B$15,'Raw_Data'!M303)</x:f>
        <x:v>6</x:v>
      </x:c>
      <x:c r="N303" s="32" t="n">
        <x:f>'Raw_Data'!N303</x:f>
        <x:v>0.16</x:v>
      </x:c>
      <x:c r="O303" t="str">
        <x:f>IF(OR(D303&lt;620,L303&gt;=2,J303&gt;0.9),"High",IF(OR(D303&lt;700,L303=1,J303&gt;0.75),"Medium","Low"))</x:f>
        <x:v>Medium</x:v>
      </x:c>
      <x:c r="P303" s="30" t="n">
        <x:f>XLOOKUP(F303,Assumptions!$A$4:$A$6,Assumptions!$B$4:$B$6)</x:f>
        <x:v>95</x:v>
      </x:c>
      <x:c r="Q303" s="32" t="n">
        <x:f>XLOOKUP(F303,Assumptions!$A$4:$A$6,Assumptions!$C$4:$C$6)</x:f>
        <x:v>0.219</x:v>
      </x:c>
      <x:c r="R303" s="32" t="n">
        <x:f>XLOOKUP(F303,Assumptions!$A$4:$A$6,Assumptions!$D$4:$D$6)</x:f>
        <x:v>0.016</x:v>
      </x:c>
      <x:c r="S303" s="32" t="n">
        <x:f>XLOOKUP(F303,Assumptions!$A$4:$A$6,Assumptions!$E$4:$E$6)</x:f>
        <x:v>0.01</x:v>
      </x:c>
      <x:c r="T303" s="32" t="n">
        <x:f>XLOOKUP(O303,Assumptions!$H$4:$H$6,Assumptions!$I$4:$I$6)</x:f>
        <x:v>0.012</x:v>
      </x:c>
      <x:c r="U303" s="30" t="n">
        <x:f>XLOOKUP(F303,Assumptions!$A$4:$A$6,Assumptions!$F$4:$F$6)</x:f>
        <x:v>90</x:v>
      </x:c>
      <x:c r="V303" s="60" t="n">
        <x:f>I303*12</x:f>
        <x:v>17862.72</x:v>
      </x:c>
      <x:c r="W303" s="60" t="n">
        <x:f>H303*J303*(1-K303)*Q303</x:f>
        <x:v>273.28312704</x:v>
      </x:c>
      <x:c r="X303" s="60" t="n">
        <x:f>V303*R303</x:f>
        <x:v>285.80352000000005</x:v>
      </x:c>
      <x:c r="Y303" s="60" t="n">
        <x:f>V303*S303</x:f>
        <x:v>178.62720000000002</x:v>
      </x:c>
      <x:c r="Z303" s="60" t="n">
        <x:f>H303*J303*T303</x:f>
        <x:v>42.54096</x:v>
      </x:c>
      <x:c r="AA303" s="60" t="n">
        <x:f>P303+W303+X303-Y303-Z303-U303</x:f>
        <x:v>342.9184870400001</x:v>
      </x:c>
      <x:c r="AB303" s="32" t="n">
        <x:f>IFERROR(AA303/(P303+W303+X303),0)</x:f>
        <x:v>0.5242707347594412</x:v>
      </x:c>
      <x:c r="AC303" t="n">
        <x:f>IF(O303="High",0,IF(I303&gt;=1800,3,IF(I303&gt;=900,2,1))+IF(K303&gt;=0.9,2,IF(K303&gt;=0.75,1,0))+IF(J303&lt;=0.7,2,IF(J303&lt;=0.85,1,0))+IF(M303&gt;=8,1,0))</x:f>
        <x:v>4</x:v>
      </x:c>
      <x:c r="AD303" t="str">
        <x:f>IF(AND(O303&lt;&gt;"High",AC303&gt;=Assumptions!$B$10,AA303&gt;0),"Priority Growth",IF(AND(O303="Low",AA303&gt;0),"Maintain","Watch"))</x:f>
        <x:v>Watch</x:v>
      </x:c>
      <x:c r="AE303" s="60" t="n">
        <x:f>MAX(AA303,0)*N303</x:f>
        <x:v>54.86695792640002</x:v>
      </x:c>
      <x:c r="AF303" t="str">
        <x:f>IF(AND(AA303&gt;=Assumptions!$B$11,O303&lt;&gt;"High",OR(N303&gt;=Assumptions!$B$12,M303&lt;=6)),"High","Standard")</x:f>
        <x:v>High</x:v>
      </x:c>
    </x:row>
    <x:row r="304">
      <x:c r="A304" t="str">
        <x:f>'Raw_Data'!A304</x:f>
        <x:v>C00303</x:v>
      </x:c>
      <x:c r="B304" t="n">
        <x:f>'Raw_Data'!B304</x:f>
        <x:v>21</x:v>
      </x:c>
      <x:c r="C304" s="30" t="n">
        <x:f>'Raw_Data'!C304</x:f>
        <x:v>53227</x:v>
      </x:c>
      <x:c r="D304" t="n">
        <x:f>'Raw_Data'!D304</x:f>
        <x:v>723</x:v>
      </x:c>
      <x:c r="E304" t="n">
        <x:f>'Raw_Data'!E304</x:f>
        <x:v>17</x:v>
      </x:c>
      <x:c r="F304" t="str">
        <x:f>PROPER(TRIM('Raw_Data'!F304))</x:f>
        <x:v>Gold</x:v>
      </x:c>
      <x:c r="G304" t="str">
        <x:f>PROPER(TRIM('Raw_Data'!G304))</x:f>
        <x:v>Partner</x:v>
      </x:c>
      <x:c r="H304" s="60" t="n">
        <x:f>'Raw_Data'!H304</x:f>
        <x:v>10063</x:v>
      </x:c>
      <x:c r="I304" s="60" t="n">
        <x:f>'Raw_Data'!I304</x:f>
        <x:v>1360.83</x:v>
      </x:c>
      <x:c r="J304" s="32" t="n">
        <x:f>'Raw_Data'!J304</x:f>
        <x:v>0.246</x:v>
      </x:c>
      <x:c r="K304" s="32" t="n">
        <x:f>'Raw_Data'!K304</x:f>
        <x:v>0.794</x:v>
      </x:c>
      <x:c r="L304" t="n">
        <x:f>'Raw_Data'!L304</x:f>
        <x:v>0</x:v>
      </x:c>
      <x:c r="M304" t="n">
        <x:f>IF('Raw_Data'!M304="",Assumptions!$B$15,'Raw_Data'!M304)</x:f>
        <x:v>7</x:v>
      </x:c>
      <x:c r="N304" s="32" t="n">
        <x:f>'Raw_Data'!N304</x:f>
        <x:v>0.097</x:v>
      </x:c>
      <x:c r="O304" t="str">
        <x:f>IF(OR(D304&lt;620,L304&gt;=2,J304&gt;0.9),"High",IF(OR(D304&lt;700,L304=1,J304&gt;0.75),"Medium","Low"))</x:f>
        <x:v>Low</x:v>
      </x:c>
      <x:c r="P304" s="30" t="n">
        <x:f>XLOOKUP(F304,Assumptions!$A$4:$A$6,Assumptions!$B$4:$B$6)</x:f>
        <x:v>95</x:v>
      </x:c>
      <x:c r="Q304" s="32" t="n">
        <x:f>XLOOKUP(F304,Assumptions!$A$4:$A$6,Assumptions!$C$4:$C$6)</x:f>
        <x:v>0.219</x:v>
      </x:c>
      <x:c r="R304" s="32" t="n">
        <x:f>XLOOKUP(F304,Assumptions!$A$4:$A$6,Assumptions!$D$4:$D$6)</x:f>
        <x:v>0.016</x:v>
      </x:c>
      <x:c r="S304" s="32" t="n">
        <x:f>XLOOKUP(F304,Assumptions!$A$4:$A$6,Assumptions!$E$4:$E$6)</x:f>
        <x:v>0.01</x:v>
      </x:c>
      <x:c r="T304" s="32" t="n">
        <x:f>XLOOKUP(O304,Assumptions!$H$4:$H$6,Assumptions!$I$4:$I$6)</x:f>
        <x:v>0.0035</x:v>
      </x:c>
      <x:c r="U304" s="30" t="n">
        <x:f>XLOOKUP(F304,Assumptions!$A$4:$A$6,Assumptions!$F$4:$F$6)</x:f>
        <x:v>90</x:v>
      </x:c>
      <x:c r="V304" s="60" t="n">
        <x:f>I304*12</x:f>
        <x:v>16329.96</x:v>
      </x:c>
      <x:c r="W304" s="60" t="n">
        <x:f>H304*J304*(1-K304)*Q304</x:f>
        <x:v>111.67961677199999</x:v>
      </x:c>
      <x:c r="X304" s="60" t="n">
        <x:f>V304*R304</x:f>
        <x:v>261.27936</x:v>
      </x:c>
      <x:c r="Y304" s="60" t="n">
        <x:f>V304*S304</x:f>
        <x:v>163.2996</x:v>
      </x:c>
      <x:c r="Z304" s="60" t="n">
        <x:f>H304*J304*T304</x:f>
        <x:v>8.664243</x:v>
      </x:c>
      <x:c r="AA304" s="60" t="n">
        <x:f>P304+W304+X304-Y304-Z304-U304</x:f>
        <x:v>205.99513377199997</x:v>
      </x:c>
      <x:c r="AB304" s="32" t="n">
        <x:f>IFERROR(AA304/(P304+W304+X304),0)</x:f>
        <x:v>0.4401991285496066</x:v>
      </x:c>
      <x:c r="AC304" t="n">
        <x:f>IF(O304="High",0,IF(I304&gt;=1800,3,IF(I304&gt;=900,2,1))+IF(K304&gt;=0.9,2,IF(K304&gt;=0.75,1,0))+IF(J304&lt;=0.7,2,IF(J304&lt;=0.85,1,0))+IF(M304&gt;=8,1,0))</x:f>
        <x:v>5</x:v>
      </x:c>
      <x:c r="AD304" t="str">
        <x:f>IF(AND(O304&lt;&gt;"High",AC304&gt;=Assumptions!$B$10,AA304&gt;0),"Priority Growth",IF(AND(O304="Low",AA304&gt;0),"Maintain","Watch"))</x:f>
        <x:v>Maintain</x:v>
      </x:c>
      <x:c r="AE304" s="60" t="n">
        <x:f>MAX(AA304,0)*N304</x:f>
        <x:v>19.981527975884</x:v>
      </x:c>
      <x:c r="AF304" t="str">
        <x:f>IF(AND(AA304&gt;=Assumptions!$B$11,O304&lt;&gt;"High",OR(N304&gt;=Assumptions!$B$12,M304&lt;=6)),"High","Standard")</x:f>
        <x:v>Standard</x:v>
      </x:c>
    </x:row>
    <x:row r="305">
      <x:c r="A305" t="str">
        <x:f>'Raw_Data'!A305</x:f>
        <x:v>C00304</x:v>
      </x:c>
      <x:c r="B305" t="n">
        <x:f>'Raw_Data'!B305</x:f>
        <x:v>44</x:v>
      </x:c>
      <x:c r="C305" s="30" t="n">
        <x:f>'Raw_Data'!C305</x:f>
        <x:v>56595</x:v>
      </x:c>
      <x:c r="D305" t="n">
        <x:f>'Raw_Data'!D305</x:f>
        <x:v>674</x:v>
      </x:c>
      <x:c r="E305" t="n">
        <x:f>'Raw_Data'!E305</x:f>
        <x:v>18</x:v>
      </x:c>
      <x:c r="F305" t="str">
        <x:f>PROPER(TRIM('Raw_Data'!F305))</x:f>
        <x:v>Classic</x:v>
      </x:c>
      <x:c r="G305" t="str">
        <x:f>PROPER(TRIM('Raw_Data'!G305))</x:f>
        <x:v>Direct Mail</x:v>
      </x:c>
      <x:c r="H305" s="60" t="n">
        <x:f>'Raw_Data'!H305</x:f>
        <x:v>5780</x:v>
      </x:c>
      <x:c r="I305" s="60" t="n">
        <x:f>'Raw_Data'!I305</x:f>
        <x:v>668.12</x:v>
      </x:c>
      <x:c r="J305" s="32" t="n">
        <x:f>'Raw_Data'!J305</x:f>
        <x:v>0.434</x:v>
      </x:c>
      <x:c r="K305" s="32" t="n">
        <x:f>'Raw_Data'!K305</x:f>
        <x:v>0.855</x:v>
      </x:c>
      <x:c r="L305" t="n">
        <x:f>'Raw_Data'!L305</x:f>
        <x:v>0</x:v>
      </x:c>
      <x:c r="M305" t="n">
        <x:f>IF('Raw_Data'!M305="",Assumptions!$B$15,'Raw_Data'!M305)</x:f>
        <x:v>9</x:v>
      </x:c>
      <x:c r="N305" s="32" t="n">
        <x:f>'Raw_Data'!N305</x:f>
        <x:v>0.02</x:v>
      </x:c>
      <x:c r="O305" t="str">
        <x:f>IF(OR(D305&lt;620,L305&gt;=2,J305&gt;0.9),"High",IF(OR(D305&lt;700,L305=1,J305&gt;0.75),"Medium","Low"))</x:f>
        <x:v>Medium</x:v>
      </x:c>
      <x:c r="P305" s="30" t="n">
        <x:f>XLOOKUP(F305,Assumptions!$A$4:$A$6,Assumptions!$B$4:$B$6)</x:f>
        <x:v>0</x:v>
      </x:c>
      <x:c r="Q305" s="32" t="n">
        <x:f>XLOOKUP(F305,Assumptions!$A$4:$A$6,Assumptions!$C$4:$C$6)</x:f>
        <x:v>0.229</x:v>
      </x:c>
      <x:c r="R305" s="32" t="n">
        <x:f>XLOOKUP(F305,Assumptions!$A$4:$A$6,Assumptions!$D$4:$D$6)</x:f>
        <x:v>0.015</x:v>
      </x:c>
      <x:c r="S305" s="32" t="n">
        <x:f>XLOOKUP(F305,Assumptions!$A$4:$A$6,Assumptions!$E$4:$E$6)</x:f>
        <x:v>0.0075</x:v>
      </x:c>
      <x:c r="T305" s="32" t="n">
        <x:f>XLOOKUP(O305,Assumptions!$H$4:$H$6,Assumptions!$I$4:$I$6)</x:f>
        <x:v>0.012</x:v>
      </x:c>
      <x:c r="U305" s="30" t="n">
        <x:f>XLOOKUP(F305,Assumptions!$A$4:$A$6,Assumptions!$F$4:$F$6)</x:f>
        <x:v>60</x:v>
      </x:c>
      <x:c r="V305" s="60" t="n">
        <x:f>I305*12</x:f>
        <x:v>8017.4400000000005</x:v>
      </x:c>
      <x:c r="W305" s="60" t="n">
        <x:f>H305*J305*(1-K305)*Q305</x:f>
        <x:v>83.2954066</x:v>
      </x:c>
      <x:c r="X305" s="60" t="n">
        <x:f>V305*R305</x:f>
        <x:v>120.2616</x:v>
      </x:c>
      <x:c r="Y305" s="60" t="n">
        <x:f>V305*S305</x:f>
        <x:v>60.1308</x:v>
      </x:c>
      <x:c r="Z305" s="60" t="n">
        <x:f>H305*J305*T305</x:f>
        <x:v>30.102240000000002</x:v>
      </x:c>
      <x:c r="AA305" s="60" t="n">
        <x:f>P305+W305+X305-Y305-Z305-U305</x:f>
        <x:v>53.323966600000034</x:v>
      </x:c>
      <x:c r="AB305" s="32" t="n">
        <x:f>IFERROR(AA305/(P305+W305+X305),0)</x:f>
        <x:v>0.2619608506268928</x:v>
      </x:c>
      <x:c r="AC305" t="n">
        <x:f>IF(O305="High",0,IF(I305&gt;=1800,3,IF(I305&gt;=900,2,1))+IF(K305&gt;=0.9,2,IF(K305&gt;=0.75,1,0))+IF(J305&lt;=0.7,2,IF(J305&lt;=0.85,1,0))+IF(M305&gt;=8,1,0))</x:f>
        <x:v>5</x:v>
      </x:c>
      <x:c r="AD305" t="str">
        <x:f>IF(AND(O305&lt;&gt;"High",AC305&gt;=Assumptions!$B$10,AA305&gt;0),"Priority Growth",IF(AND(O305="Low",AA305&gt;0),"Maintain","Watch"))</x:f>
        <x:v>Watch</x:v>
      </x:c>
      <x:c r="AE305" s="60" t="n">
        <x:f>MAX(AA305,0)*N305</x:f>
        <x:v>1.0664793320000008</x:v>
      </x:c>
      <x:c r="AF305" t="str">
        <x:f>IF(AND(AA305&gt;=Assumptions!$B$11,O305&lt;&gt;"High",OR(N305&gt;=Assumptions!$B$12,M305&lt;=6)),"High","Standard")</x:f>
        <x:v>Standard</x:v>
      </x:c>
    </x:row>
    <x:row r="306">
      <x:c r="A306" t="str">
        <x:f>'Raw_Data'!A306</x:f>
        <x:v>C00305</x:v>
      </x:c>
      <x:c r="B306" t="n">
        <x:f>'Raw_Data'!B306</x:f>
        <x:v>25</x:v>
      </x:c>
      <x:c r="C306" s="30" t="n">
        <x:f>'Raw_Data'!C306</x:f>
        <x:v>96903</x:v>
      </x:c>
      <x:c r="D306" t="n">
        <x:f>'Raw_Data'!D306</x:f>
        <x:v>757</x:v>
      </x:c>
      <x:c r="E306" t="n">
        <x:f>'Raw_Data'!E306</x:f>
        <x:v>18</x:v>
      </x:c>
      <x:c r="F306" t="str">
        <x:f>PROPER(TRIM('Raw_Data'!F306))</x:f>
        <x:v>Gold</x:v>
      </x:c>
      <x:c r="G306" t="str">
        <x:f>PROPER(TRIM('Raw_Data'!G306))</x:f>
        <x:v>Partner</x:v>
      </x:c>
      <x:c r="H306" s="60" t="n">
        <x:f>'Raw_Data'!H306</x:f>
        <x:v>18064</x:v>
      </x:c>
      <x:c r="I306" s="60" t="n">
        <x:f>'Raw_Data'!I306</x:f>
        <x:v>1829.5</x:v>
      </x:c>
      <x:c r="J306" s="32" t="n">
        <x:f>'Raw_Data'!J306</x:f>
        <x:v>0.184</x:v>
      </x:c>
      <x:c r="K306" s="32" t="n">
        <x:f>'Raw_Data'!K306</x:f>
        <x:v>0.977</x:v>
      </x:c>
      <x:c r="L306" t="n">
        <x:f>'Raw_Data'!L306</x:f>
        <x:v>0</x:v>
      </x:c>
      <x:c r="M306" t="n">
        <x:f>IF('Raw_Data'!M306="",Assumptions!$B$15,'Raw_Data'!M306)</x:f>
        <x:v>8</x:v>
      </x:c>
      <x:c r="N306" s="32" t="n">
        <x:f>'Raw_Data'!N306</x:f>
        <x:v>0.04</x:v>
      </x:c>
      <x:c r="O306" t="str">
        <x:f>IF(OR(D306&lt;620,L306&gt;=2,J306&gt;0.9),"High",IF(OR(D306&lt;700,L306=1,J306&gt;0.75),"Medium","Low"))</x:f>
        <x:v>Low</x:v>
      </x:c>
      <x:c r="P306" s="30" t="n">
        <x:f>XLOOKUP(F306,Assumptions!$A$4:$A$6,Assumptions!$B$4:$B$6)</x:f>
        <x:v>95</x:v>
      </x:c>
      <x:c r="Q306" s="32" t="n">
        <x:f>XLOOKUP(F306,Assumptions!$A$4:$A$6,Assumptions!$C$4:$C$6)</x:f>
        <x:v>0.219</x:v>
      </x:c>
      <x:c r="R306" s="32" t="n">
        <x:f>XLOOKUP(F306,Assumptions!$A$4:$A$6,Assumptions!$D$4:$D$6)</x:f>
        <x:v>0.016</x:v>
      </x:c>
      <x:c r="S306" s="32" t="n">
        <x:f>XLOOKUP(F306,Assumptions!$A$4:$A$6,Assumptions!$E$4:$E$6)</x:f>
        <x:v>0.01</x:v>
      </x:c>
      <x:c r="T306" s="32" t="n">
        <x:f>XLOOKUP(O306,Assumptions!$H$4:$H$6,Assumptions!$I$4:$I$6)</x:f>
        <x:v>0.0035</x:v>
      </x:c>
      <x:c r="U306" s="30" t="n">
        <x:f>XLOOKUP(F306,Assumptions!$A$4:$A$6,Assumptions!$F$4:$F$6)</x:f>
        <x:v>90</x:v>
      </x:c>
      <x:c r="V306" s="60" t="n">
        <x:f>I306*12</x:f>
        <x:v>21954</x:v>
      </x:c>
      <x:c r="W306" s="60" t="n">
        <x:f>H306*J306*(1-K306)*Q306</x:f>
        <x:v>16.741859712000014</x:v>
      </x:c>
      <x:c r="X306" s="60" t="n">
        <x:f>V306*R306</x:f>
        <x:v>351.264</x:v>
      </x:c>
      <x:c r="Y306" s="60" t="n">
        <x:f>V306*S306</x:f>
        <x:v>219.54</x:v>
      </x:c>
      <x:c r="Z306" s="60" t="n">
        <x:f>H306*J306*T306</x:f>
        <x:v>11.633216</x:v>
      </x:c>
      <x:c r="AA306" s="60" t="n">
        <x:f>P306+W306+X306-Y306-Z306-U306</x:f>
        <x:v>141.83264371200002</x:v>
      </x:c>
      <x:c r="AB306" s="32" t="n">
        <x:f>IFERROR(AA306/(P306+W306+X306),0)</x:f>
        <x:v>0.3063301267941254</x:v>
      </x:c>
      <x:c r="AC306" t="n">
        <x:f>IF(O306="High",0,IF(I306&gt;=1800,3,IF(I306&gt;=900,2,1))+IF(K306&gt;=0.9,2,IF(K306&gt;=0.75,1,0))+IF(J306&lt;=0.7,2,IF(J306&lt;=0.85,1,0))+IF(M306&gt;=8,1,0))</x:f>
        <x:v>8</x:v>
      </x:c>
      <x:c r="AD306" t="str">
        <x:f>IF(AND(O306&lt;&gt;"High",AC306&gt;=Assumptions!$B$10,AA306&gt;0),"Priority Growth",IF(AND(O306="Low",AA306&gt;0),"Maintain","Watch"))</x:f>
        <x:v>Priority Growth</x:v>
      </x:c>
      <x:c r="AE306" s="60" t="n">
        <x:f>MAX(AA306,0)*N306</x:f>
        <x:v>5.673305748480001</x:v>
      </x:c>
      <x:c r="AF306" t="str">
        <x:f>IF(AND(AA306&gt;=Assumptions!$B$11,O306&lt;&gt;"High",OR(N306&gt;=Assumptions!$B$12,M306&lt;=6)),"High","Standard")</x:f>
        <x:v>Standard</x:v>
      </x:c>
    </x:row>
    <x:row r="307">
      <x:c r="A307" t="str">
        <x:f>'Raw_Data'!A307</x:f>
        <x:v>C00306</x:v>
      </x:c>
      <x:c r="B307" t="n">
        <x:f>'Raw_Data'!B307</x:f>
        <x:v>30</x:v>
      </x:c>
      <x:c r="C307" s="30" t="n">
        <x:f>'Raw_Data'!C307</x:f>
        <x:v>97516</x:v>
      </x:c>
      <x:c r="D307" t="n">
        <x:f>'Raw_Data'!D307</x:f>
        <x:v>636</x:v>
      </x:c>
      <x:c r="E307" t="n">
        <x:f>'Raw_Data'!E307</x:f>
        <x:v>14</x:v>
      </x:c>
      <x:c r="F307" t="str">
        <x:f>PROPER(TRIM('Raw_Data'!F307))</x:f>
        <x:v>Gold</x:v>
      </x:c>
      <x:c r="G307" t="str">
        <x:f>PROPER(TRIM('Raw_Data'!G307))</x:f>
        <x:v>Partner</x:v>
      </x:c>
      <x:c r="H307" s="60" t="n">
        <x:f>'Raw_Data'!H307</x:f>
        <x:v>10141</x:v>
      </x:c>
      <x:c r="I307" s="60" t="n">
        <x:f>'Raw_Data'!I307</x:f>
        <x:v>1192.02</x:v>
      </x:c>
      <x:c r="J307" s="32" t="n">
        <x:f>'Raw_Data'!J307</x:f>
        <x:v>0.76</x:v>
      </x:c>
      <x:c r="K307" s="32" t="n">
        <x:f>'Raw_Data'!K307</x:f>
        <x:v>0.499</x:v>
      </x:c>
      <x:c r="L307" t="n">
        <x:f>'Raw_Data'!L307</x:f>
        <x:v>0</x:v>
      </x:c>
      <x:c r="M307" t="n">
        <x:f>IF('Raw_Data'!M307="",Assumptions!$B$15,'Raw_Data'!M307)</x:f>
        <x:v>8</x:v>
      </x:c>
      <x:c r="N307" s="32" t="n">
        <x:f>'Raw_Data'!N307</x:f>
        <x:v>0.098</x:v>
      </x:c>
      <x:c r="O307" t="str">
        <x:f>IF(OR(D307&lt;620,L307&gt;=2,J307&gt;0.9),"High",IF(OR(D307&lt;700,L307=1,J307&gt;0.75),"Medium","Low"))</x:f>
        <x:v>Medium</x:v>
      </x:c>
      <x:c r="P307" s="30" t="n">
        <x:f>XLOOKUP(F307,Assumptions!$A$4:$A$6,Assumptions!$B$4:$B$6)</x:f>
        <x:v>95</x:v>
      </x:c>
      <x:c r="Q307" s="32" t="n">
        <x:f>XLOOKUP(F307,Assumptions!$A$4:$A$6,Assumptions!$C$4:$C$6)</x:f>
        <x:v>0.219</x:v>
      </x:c>
      <x:c r="R307" s="32" t="n">
        <x:f>XLOOKUP(F307,Assumptions!$A$4:$A$6,Assumptions!$D$4:$D$6)</x:f>
        <x:v>0.016</x:v>
      </x:c>
      <x:c r="S307" s="32" t="n">
        <x:f>XLOOKUP(F307,Assumptions!$A$4:$A$6,Assumptions!$E$4:$E$6)</x:f>
        <x:v>0.01</x:v>
      </x:c>
      <x:c r="T307" s="32" t="n">
        <x:f>XLOOKUP(O307,Assumptions!$H$4:$H$6,Assumptions!$I$4:$I$6)</x:f>
        <x:v>0.012</x:v>
      </x:c>
      <x:c r="U307" s="30" t="n">
        <x:f>XLOOKUP(F307,Assumptions!$A$4:$A$6,Assumptions!$F$4:$F$6)</x:f>
        <x:v>90</x:v>
      </x:c>
      <x:c r="V307" s="60" t="n">
        <x:f>I307*12</x:f>
        <x:v>14304.24</x:v>
      </x:c>
      <x:c r="W307" s="60" t="n">
        <x:f>H307*J307*(1-K307)*Q307</x:f>
        <x:v>845.6218880399999</x:v>
      </x:c>
      <x:c r="X307" s="60" t="n">
        <x:f>V307*R307</x:f>
        <x:v>228.86784</x:v>
      </x:c>
      <x:c r="Y307" s="60" t="n">
        <x:f>V307*S307</x:f>
        <x:v>143.04240000000001</x:v>
      </x:c>
      <x:c r="Z307" s="60" t="n">
        <x:f>H307*J307*T307</x:f>
        <x:v>92.48592000000001</x:v>
      </x:c>
      <x:c r="AA307" s="60" t="n">
        <x:f>P307+W307+X307-Y307-Z307-U307</x:f>
        <x:v>843.96140804</x:v>
      </x:c>
      <x:c r="AB307" s="32" t="n">
        <x:f>IFERROR(AA307/(P307+W307+X307),0)</x:f>
        <x:v>0.7216492695959225</x:v>
      </x:c>
      <x:c r="AC307" t="n">
        <x:f>IF(O307="High",0,IF(I307&gt;=1800,3,IF(I307&gt;=900,2,1))+IF(K307&gt;=0.9,2,IF(K307&gt;=0.75,1,0))+IF(J307&lt;=0.7,2,IF(J307&lt;=0.85,1,0))+IF(M307&gt;=8,1,0))</x:f>
        <x:v>4</x:v>
      </x:c>
      <x:c r="AD307" t="str">
        <x:f>IF(AND(O307&lt;&gt;"High",AC307&gt;=Assumptions!$B$10,AA307&gt;0),"Priority Growth",IF(AND(O307="Low",AA307&gt;0),"Maintain","Watch"))</x:f>
        <x:v>Watch</x:v>
      </x:c>
      <x:c r="AE307" s="60" t="n">
        <x:f>MAX(AA307,0)*N307</x:f>
        <x:v>82.70821798792001</x:v>
      </x:c>
      <x:c r="AF307" t="str">
        <x:f>IF(AND(AA307&gt;=Assumptions!$B$11,O307&lt;&gt;"High",OR(N307&gt;=Assumptions!$B$12,M307&lt;=6)),"High","Standard")</x:f>
        <x:v>Standard</x:v>
      </x:c>
    </x:row>
    <x:row r="308">
      <x:c r="A308" t="str">
        <x:f>'Raw_Data'!A308</x:f>
        <x:v>C00307</x:v>
      </x:c>
      <x:c r="B308" t="n">
        <x:f>'Raw_Data'!B308</x:f>
        <x:v>31</x:v>
      </x:c>
      <x:c r="C308" s="30" t="n">
        <x:f>'Raw_Data'!C308</x:f>
        <x:v>82402</x:v>
      </x:c>
      <x:c r="D308" t="n">
        <x:f>'Raw_Data'!D308</x:f>
        <x:v>671</x:v>
      </x:c>
      <x:c r="E308" t="n">
        <x:f>'Raw_Data'!E308</x:f>
        <x:v>48</x:v>
      </x:c>
      <x:c r="F308" t="str">
        <x:f>PROPER(TRIM('Raw_Data'!F308))</x:f>
        <x:v>Gold</x:v>
      </x:c>
      <x:c r="G308" t="str">
        <x:f>PROPER(TRIM('Raw_Data'!G308))</x:f>
        <x:v>Direct Mail</x:v>
      </x:c>
      <x:c r="H308" s="60" t="n">
        <x:f>'Raw_Data'!H308</x:f>
        <x:v>10022</x:v>
      </x:c>
      <x:c r="I308" s="60" t="n">
        <x:f>'Raw_Data'!I308</x:f>
        <x:v>1810.52</x:v>
      </x:c>
      <x:c r="J308" s="32" t="n">
        <x:f>'Raw_Data'!J308</x:f>
        <x:v>0.397</x:v>
      </x:c>
      <x:c r="K308" s="32" t="n">
        <x:f>'Raw_Data'!K308</x:f>
        <x:v>0.733</x:v>
      </x:c>
      <x:c r="L308" t="n">
        <x:f>'Raw_Data'!L308</x:f>
        <x:v>0</x:v>
      </x:c>
      <x:c r="M308" t="n">
        <x:f>IF('Raw_Data'!M308="",Assumptions!$B$15,'Raw_Data'!M308)</x:f>
        <x:v>9</x:v>
      </x:c>
      <x:c r="N308" s="32" t="n">
        <x:f>'Raw_Data'!N308</x:f>
        <x:v>0.02</x:v>
      </x:c>
      <x:c r="O308" t="str">
        <x:f>IF(OR(D308&lt;620,L308&gt;=2,J308&gt;0.9),"High",IF(OR(D308&lt;700,L308=1,J308&gt;0.75),"Medium","Low"))</x:f>
        <x:v>Medium</x:v>
      </x:c>
      <x:c r="P308" s="30" t="n">
        <x:f>XLOOKUP(F308,Assumptions!$A$4:$A$6,Assumptions!$B$4:$B$6)</x:f>
        <x:v>95</x:v>
      </x:c>
      <x:c r="Q308" s="32" t="n">
        <x:f>XLOOKUP(F308,Assumptions!$A$4:$A$6,Assumptions!$C$4:$C$6)</x:f>
        <x:v>0.219</x:v>
      </x:c>
      <x:c r="R308" s="32" t="n">
        <x:f>XLOOKUP(F308,Assumptions!$A$4:$A$6,Assumptions!$D$4:$D$6)</x:f>
        <x:v>0.016</x:v>
      </x:c>
      <x:c r="S308" s="32" t="n">
        <x:f>XLOOKUP(F308,Assumptions!$A$4:$A$6,Assumptions!$E$4:$E$6)</x:f>
        <x:v>0.01</x:v>
      </x:c>
      <x:c r="T308" s="32" t="n">
        <x:f>XLOOKUP(O308,Assumptions!$H$4:$H$6,Assumptions!$I$4:$I$6)</x:f>
        <x:v>0.012</x:v>
      </x:c>
      <x:c r="U308" s="30" t="n">
        <x:f>XLOOKUP(F308,Assumptions!$A$4:$A$6,Assumptions!$F$4:$F$6)</x:f>
        <x:v>90</x:v>
      </x:c>
      <x:c r="V308" s="60" t="n">
        <x:f>I308*12</x:f>
        <x:v>21726.239999999998</x:v>
      </x:c>
      <x:c r="W308" s="60" t="n">
        <x:f>H308*J308*(1-K308)*Q308</x:f>
        <x:v>232.64851318200004</x:v>
      </x:c>
      <x:c r="X308" s="60" t="n">
        <x:f>V308*R308</x:f>
        <x:v>347.61983999999995</x:v>
      </x:c>
      <x:c r="Y308" s="60" t="n">
        <x:f>V308*S308</x:f>
        <x:v>217.26239999999999</x:v>
      </x:c>
      <x:c r="Z308" s="60" t="n">
        <x:f>H308*J308*T308</x:f>
        <x:v>47.744808000000006</x:v>
      </x:c>
      <x:c r="AA308" s="60" t="n">
        <x:f>P308+W308+X308-Y308-Z308-U308</x:f>
        <x:v>320.26114518200006</x:v>
      </x:c>
      <x:c r="AB308" s="32" t="n">
        <x:f>IFERROR(AA308/(P308+W308+X308),0)</x:f>
        <x:v>0.47427240396038883</x:v>
      </x:c>
      <x:c r="AC308" t="n">
        <x:f>IF(O308="High",0,IF(I308&gt;=1800,3,IF(I308&gt;=900,2,1))+IF(K308&gt;=0.9,2,IF(K308&gt;=0.75,1,0))+IF(J308&lt;=0.7,2,IF(J308&lt;=0.85,1,0))+IF(M308&gt;=8,1,0))</x:f>
        <x:v>6</x:v>
      </x:c>
      <x:c r="AD308" t="str">
        <x:f>IF(AND(O308&lt;&gt;"High",AC308&gt;=Assumptions!$B$10,AA308&gt;0),"Priority Growth",IF(AND(O308="Low",AA308&gt;0),"Maintain","Watch"))</x:f>
        <x:v>Priority Growth</x:v>
      </x:c>
      <x:c r="AE308" s="60" t="n">
        <x:f>MAX(AA308,0)*N308</x:f>
        <x:v>6.405222903640001</x:v>
      </x:c>
      <x:c r="AF308" t="str">
        <x:f>IF(AND(AA308&gt;=Assumptions!$B$11,O308&lt;&gt;"High",OR(N308&gt;=Assumptions!$B$12,M308&lt;=6)),"High","Standard")</x:f>
        <x:v>Standard</x:v>
      </x:c>
    </x:row>
    <x:row r="309">
      <x:c r="A309" t="str">
        <x:f>'Raw_Data'!A309</x:f>
        <x:v>C00308</x:v>
      </x:c>
      <x:c r="B309" t="n">
        <x:f>'Raw_Data'!B309</x:f>
        <x:v>58</x:v>
      </x:c>
      <x:c r="C309" s="30" t="n">
        <x:f>'Raw_Data'!C309</x:f>
        <x:v>108367</x:v>
      </x:c>
      <x:c r="D309" t="n">
        <x:f>'Raw_Data'!D309</x:f>
        <x:v>796</x:v>
      </x:c>
      <x:c r="E309" t="n">
        <x:f>'Raw_Data'!E309</x:f>
        <x:v>11</x:v>
      </x:c>
      <x:c r="F309" t="str">
        <x:f>PROPER(TRIM('Raw_Data'!F309))</x:f>
        <x:v>Platinum</x:v>
      </x:c>
      <x:c r="G309" t="str">
        <x:f>PROPER(TRIM('Raw_Data'!G309))</x:f>
        <x:v>Digital</x:v>
      </x:c>
      <x:c r="H309" s="60" t="n">
        <x:f>'Raw_Data'!H309</x:f>
        <x:v>25398</x:v>
      </x:c>
      <x:c r="I309" s="60" t="n">
        <x:f>'Raw_Data'!I309</x:f>
        <x:v>2659.97</x:v>
      </x:c>
      <x:c r="J309" s="32" t="n">
        <x:f>'Raw_Data'!J309</x:f>
        <x:v>0.33</x:v>
      </x:c>
      <x:c r="K309" s="32" t="n">
        <x:f>'Raw_Data'!K309</x:f>
        <x:v>0.946</x:v>
      </x:c>
      <x:c r="L309" t="n">
        <x:f>'Raw_Data'!L309</x:f>
        <x:v>0</x:v>
      </x:c>
      <x:c r="M309" t="n">
        <x:f>IF('Raw_Data'!M309="",Assumptions!$B$15,'Raw_Data'!M309)</x:f>
        <x:v>8</x:v>
      </x:c>
      <x:c r="N309" s="32" t="n">
        <x:f>'Raw_Data'!N309</x:f>
        <x:v>0.057</x:v>
      </x:c>
      <x:c r="O309" t="str">
        <x:f>IF(OR(D309&lt;620,L309&gt;=2,J309&gt;0.9),"High",IF(OR(D309&lt;700,L309=1,J309&gt;0.75),"Medium","Low"))</x:f>
        <x:v>Low</x:v>
      </x:c>
      <x:c r="P309" s="30" t="n">
        <x:f>XLOOKUP(F309,Assumptions!$A$4:$A$6,Assumptions!$B$4:$B$6)</x:f>
        <x:v>195</x:v>
      </x:c>
      <x:c r="Q309" s="32" t="n">
        <x:f>XLOOKUP(F309,Assumptions!$A$4:$A$6,Assumptions!$C$4:$C$6)</x:f>
        <x:v>0.199</x:v>
      </x:c>
      <x:c r="R309" s="32" t="n">
        <x:f>XLOOKUP(F309,Assumptions!$A$4:$A$6,Assumptions!$D$4:$D$6)</x:f>
        <x:v>0.017</x:v>
      </x:c>
      <x:c r="S309" s="32" t="n">
        <x:f>XLOOKUP(F309,Assumptions!$A$4:$A$6,Assumptions!$E$4:$E$6)</x:f>
        <x:v>0.013</x:v>
      </x:c>
      <x:c r="T309" s="32" t="n">
        <x:f>XLOOKUP(O309,Assumptions!$H$4:$H$6,Assumptions!$I$4:$I$6)</x:f>
        <x:v>0.0035</x:v>
      </x:c>
      <x:c r="U309" s="30" t="n">
        <x:f>XLOOKUP(F309,Assumptions!$A$4:$A$6,Assumptions!$F$4:$F$6)</x:f>
        <x:v>140</x:v>
      </x:c>
      <x:c r="V309" s="60" t="n">
        <x:f>I309*12</x:f>
        <x:v>31919.64</x:v>
      </x:c>
      <x:c r="W309" s="60" t="n">
        <x:f>H309*J309*(1-K309)*Q309</x:f>
        <x:v>90.06587964000008</x:v>
      </x:c>
      <x:c r="X309" s="60" t="n">
        <x:f>V309*R309</x:f>
        <x:v>542.63388</x:v>
      </x:c>
      <x:c r="Y309" s="60" t="n">
        <x:f>V309*S309</x:f>
        <x:v>414.95532</x:v>
      </x:c>
      <x:c r="Z309" s="60" t="n">
        <x:f>H309*J309*T309</x:f>
        <x:v>29.334690000000002</x:v>
      </x:c>
      <x:c r="AA309" s="60" t="n">
        <x:f>P309+W309+X309-Y309-Z309-U309</x:f>
        <x:v>243.40974964000003</x:v>
      </x:c>
      <x:c r="AB309" s="32" t="n">
        <x:f>IFERROR(AA309/(P309+W309+X309),0)</x:f>
        <x:v>0.29407976359189564</x:v>
      </x:c>
      <x:c r="AC309" t="n">
        <x:f>IF(O309="High",0,IF(I309&gt;=1800,3,IF(I309&gt;=900,2,1))+IF(K309&gt;=0.9,2,IF(K309&gt;=0.75,1,0))+IF(J309&lt;=0.7,2,IF(J309&lt;=0.85,1,0))+IF(M309&gt;=8,1,0))</x:f>
        <x:v>8</x:v>
      </x:c>
      <x:c r="AD309" t="str">
        <x:f>IF(AND(O309&lt;&gt;"High",AC309&gt;=Assumptions!$B$10,AA309&gt;0),"Priority Growth",IF(AND(O309="Low",AA309&gt;0),"Maintain","Watch"))</x:f>
        <x:v>Priority Growth</x:v>
      </x:c>
      <x:c r="AE309" s="60" t="n">
        <x:f>MAX(AA309,0)*N309</x:f>
        <x:v>13.874355729480003</x:v>
      </x:c>
      <x:c r="AF309" t="str">
        <x:f>IF(AND(AA309&gt;=Assumptions!$B$11,O309&lt;&gt;"High",OR(N309&gt;=Assumptions!$B$12,M309&lt;=6)),"High","Standard")</x:f>
        <x:v>Standard</x:v>
      </x:c>
    </x:row>
    <x:row r="310">
      <x:c r="A310" t="str">
        <x:f>'Raw_Data'!A310</x:f>
        <x:v>C00309</x:v>
      </x:c>
      <x:c r="B310" t="n">
        <x:f>'Raw_Data'!B310</x:f>
        <x:v>42</x:v>
      </x:c>
      <x:c r="C310" s="30" t="n">
        <x:f>'Raw_Data'!C310</x:f>
        <x:v>36861</x:v>
      </x:c>
      <x:c r="D310" t="n">
        <x:f>'Raw_Data'!D310</x:f>
        <x:v>594</x:v>
      </x:c>
      <x:c r="E310" t="n">
        <x:f>'Raw_Data'!E310</x:f>
        <x:v>40</x:v>
      </x:c>
      <x:c r="F310" t="str">
        <x:f>PROPER(TRIM('Raw_Data'!F310))</x:f>
        <x:v>Classic</x:v>
      </x:c>
      <x:c r="G310" t="str">
        <x:f>PROPER(TRIM('Raw_Data'!G310))</x:f>
        <x:v>Partner</x:v>
      </x:c>
      <x:c r="H310" s="60" t="n">
        <x:f>'Raw_Data'!H310</x:f>
        <x:v>2393</x:v>
      </x:c>
      <x:c r="I310" s="60" t="n">
        <x:f>'Raw_Data'!I310</x:f>
        <x:v>778.31</x:v>
      </x:c>
      <x:c r="J310" s="32" t="n">
        <x:f>'Raw_Data'!J310</x:f>
        <x:v>0.341</x:v>
      </x:c>
      <x:c r="K310" s="32" t="n">
        <x:f>'Raw_Data'!K310</x:f>
        <x:v>0.718</x:v>
      </x:c>
      <x:c r="L310" t="n">
        <x:f>'Raw_Data'!L310</x:f>
        <x:v>0</x:v>
      </x:c>
      <x:c r="M310" t="n">
        <x:f>IF('Raw_Data'!M310="",Assumptions!$B$15,'Raw_Data'!M310)</x:f>
        <x:v>8</x:v>
      </x:c>
      <x:c r="N310" s="32" t="n">
        <x:f>'Raw_Data'!N310</x:f>
        <x:v>0.086</x:v>
      </x:c>
      <x:c r="O310" t="str">
        <x:f>IF(OR(D310&lt;620,L310&gt;=2,J310&gt;0.9),"High",IF(OR(D310&lt;700,L310=1,J310&gt;0.75),"Medium","Low"))</x:f>
        <x:v>High</x:v>
      </x:c>
      <x:c r="P310" s="30" t="n">
        <x:f>XLOOKUP(F310,Assumptions!$A$4:$A$6,Assumptions!$B$4:$B$6)</x:f>
        <x:v>0</x:v>
      </x:c>
      <x:c r="Q310" s="32" t="n">
        <x:f>XLOOKUP(F310,Assumptions!$A$4:$A$6,Assumptions!$C$4:$C$6)</x:f>
        <x:v>0.229</x:v>
      </x:c>
      <x:c r="R310" s="32" t="n">
        <x:f>XLOOKUP(F310,Assumptions!$A$4:$A$6,Assumptions!$D$4:$D$6)</x:f>
        <x:v>0.015</x:v>
      </x:c>
      <x:c r="S310" s="32" t="n">
        <x:f>XLOOKUP(F310,Assumptions!$A$4:$A$6,Assumptions!$E$4:$E$6)</x:f>
        <x:v>0.0075</x:v>
      </x:c>
      <x:c r="T310" s="32" t="n">
        <x:f>XLOOKUP(O310,Assumptions!$H$4:$H$6,Assumptions!$I$4:$I$6)</x:f>
        <x:v>0.045</x:v>
      </x:c>
      <x:c r="U310" s="30" t="n">
        <x:f>XLOOKUP(F310,Assumptions!$A$4:$A$6,Assumptions!$F$4:$F$6)</x:f>
        <x:v>60</x:v>
      </x:c>
      <x:c r="V310" s="60" t="n">
        <x:f>I310*12</x:f>
        <x:v>9339.72</x:v>
      </x:c>
      <x:c r="W310" s="60" t="n">
        <x:f>H310*J310*(1-K310)*Q310</x:f>
        <x:v>52.69648751400001</x:v>
      </x:c>
      <x:c r="X310" s="60" t="n">
        <x:f>V310*R310</x:f>
        <x:v>140.0958</x:v>
      </x:c>
      <x:c r="Y310" s="60" t="n">
        <x:f>V310*S310</x:f>
        <x:v>70.0479</x:v>
      </x:c>
      <x:c r="Z310" s="60" t="n">
        <x:f>H310*J310*T310</x:f>
        <x:v>36.720585</x:v>
      </x:c>
      <x:c r="AA310" s="60" t="n">
        <x:f>P310+W310+X310-Y310-Z310-U310</x:f>
        <x:v>26.02380251400001</x:v>
      </x:c>
      <x:c r="AB310" s="32" t="n">
        <x:f>IFERROR(AA310/(P310+W310+X310),0)</x:f>
        <x:v>0.13498362849245324</x:v>
      </x:c>
      <x:c r="AC310" t="n">
        <x:f>IF(O310="High",0,IF(I310&gt;=1800,3,IF(I310&gt;=900,2,1))+IF(K310&gt;=0.9,2,IF(K310&gt;=0.75,1,0))+IF(J310&lt;=0.7,2,IF(J310&lt;=0.85,1,0))+IF(M310&gt;=8,1,0))</x:f>
        <x:v>0</x:v>
      </x:c>
      <x:c r="AD310" t="str">
        <x:f>IF(AND(O310&lt;&gt;"High",AC310&gt;=Assumptions!$B$10,AA310&gt;0),"Priority Growth",IF(AND(O310="Low",AA310&gt;0),"Maintain","Watch"))</x:f>
        <x:v>Watch</x:v>
      </x:c>
      <x:c r="AE310" s="60" t="n">
        <x:f>MAX(AA310,0)*N310</x:f>
        <x:v>2.2380470162040007</x:v>
      </x:c>
      <x:c r="AF310" t="str">
        <x:f>IF(AND(AA310&gt;=Assumptions!$B$11,O310&lt;&gt;"High",OR(N310&gt;=Assumptions!$B$12,M310&lt;=6)),"High","Standard")</x:f>
        <x:v>Standard</x:v>
      </x:c>
    </x:row>
    <x:row r="311">
      <x:c r="A311" t="str">
        <x:f>'Raw_Data'!A311</x:f>
        <x:v>C00310</x:v>
      </x:c>
      <x:c r="B311" t="n">
        <x:f>'Raw_Data'!B311</x:f>
        <x:v>37</x:v>
      </x:c>
      <x:c r="C311" s="30" t="n">
        <x:f>'Raw_Data'!C311</x:f>
        <x:v>112704</x:v>
      </x:c>
      <x:c r="D311" t="n">
        <x:f>'Raw_Data'!D311</x:f>
        <x:v>686</x:v>
      </x:c>
      <x:c r="E311" t="n">
        <x:f>'Raw_Data'!E311</x:f>
        <x:v>23</x:v>
      </x:c>
      <x:c r="F311" t="str">
        <x:f>PROPER(TRIM('Raw_Data'!F311))</x:f>
        <x:v>Platinum</x:v>
      </x:c>
      <x:c r="G311" t="str">
        <x:f>PROPER(TRIM('Raw_Data'!G311))</x:f>
        <x:v>Branch</x:v>
      </x:c>
      <x:c r="H311" s="60" t="n">
        <x:f>'Raw_Data'!H311</x:f>
        <x:v>26518</x:v>
      </x:c>
      <x:c r="I311" s="60" t="n">
        <x:f>'Raw_Data'!I311</x:f>
        <x:v>2397.05</x:v>
      </x:c>
      <x:c r="J311" s="32" t="n">
        <x:f>'Raw_Data'!J311</x:f>
        <x:v>0.549</x:v>
      </x:c>
      <x:c r="K311" s="32" t="n">
        <x:f>'Raw_Data'!K311</x:f>
        <x:v>0.834</x:v>
      </x:c>
      <x:c r="L311" t="n">
        <x:f>'Raw_Data'!L311</x:f>
        <x:v>0</x:v>
      </x:c>
      <x:c r="M311" t="n">
        <x:f>IF('Raw_Data'!M311="",Assumptions!$B$15,'Raw_Data'!M311)</x:f>
        <x:v>8</x:v>
      </x:c>
      <x:c r="N311" s="32" t="n">
        <x:f>'Raw_Data'!N311</x:f>
        <x:v>0.041</x:v>
      </x:c>
      <x:c r="O311" t="str">
        <x:f>IF(OR(D311&lt;620,L311&gt;=2,J311&gt;0.9),"High",IF(OR(D311&lt;700,L311=1,J311&gt;0.75),"Medium","Low"))</x:f>
        <x:v>Medium</x:v>
      </x:c>
      <x:c r="P311" s="30" t="n">
        <x:f>XLOOKUP(F311,Assumptions!$A$4:$A$6,Assumptions!$B$4:$B$6)</x:f>
        <x:v>195</x:v>
      </x:c>
      <x:c r="Q311" s="32" t="n">
        <x:f>XLOOKUP(F311,Assumptions!$A$4:$A$6,Assumptions!$C$4:$C$6)</x:f>
        <x:v>0.199</x:v>
      </x:c>
      <x:c r="R311" s="32" t="n">
        <x:f>XLOOKUP(F311,Assumptions!$A$4:$A$6,Assumptions!$D$4:$D$6)</x:f>
        <x:v>0.017</x:v>
      </x:c>
      <x:c r="S311" s="32" t="n">
        <x:f>XLOOKUP(F311,Assumptions!$A$4:$A$6,Assumptions!$E$4:$E$6)</x:f>
        <x:v>0.013</x:v>
      </x:c>
      <x:c r="T311" s="32" t="n">
        <x:f>XLOOKUP(O311,Assumptions!$H$4:$H$6,Assumptions!$I$4:$I$6)</x:f>
        <x:v>0.012</x:v>
      </x:c>
      <x:c r="U311" s="30" t="n">
        <x:f>XLOOKUP(F311,Assumptions!$A$4:$A$6,Assumptions!$F$4:$F$6)</x:f>
        <x:v>140</x:v>
      </x:c>
      <x:c r="V311" s="60" t="n">
        <x:f>I311*12</x:f>
        <x:v>28764.600000000002</x:v>
      </x:c>
      <x:c r="W311" s="60" t="n">
        <x:f>H311*J311*(1-K311)*Q311</x:f>
        <x:v>480.92159098800016</x:v>
      </x:c>
      <x:c r="X311" s="60" t="n">
        <x:f>V311*R311</x:f>
        <x:v>488.99820000000005</x:v>
      </x:c>
      <x:c r="Y311" s="60" t="n">
        <x:f>V311*S311</x:f>
        <x:v>373.9398</x:v>
      </x:c>
      <x:c r="Z311" s="60" t="n">
        <x:f>H311*J311*T311</x:f>
        <x:v>174.70058400000002</x:v>
      </x:c>
      <x:c r="AA311" s="60" t="n">
        <x:f>P311+W311+X311-Y311-Z311-U311</x:f>
        <x:v>476.2794069880001</x:v>
      </x:c>
      <x:c r="AB311" s="32" t="n">
        <x:f>IFERROR(AA311/(P311+W311+X311),0)</x:f>
        <x:v>0.4088516743148939</x:v>
      </x:c>
      <x:c r="AC311" t="n">
        <x:f>IF(O311="High",0,IF(I311&gt;=1800,3,IF(I311&gt;=900,2,1))+IF(K311&gt;=0.9,2,IF(K311&gt;=0.75,1,0))+IF(J311&lt;=0.7,2,IF(J311&lt;=0.85,1,0))+IF(M311&gt;=8,1,0))</x:f>
        <x:v>7</x:v>
      </x:c>
      <x:c r="AD311" t="str">
        <x:f>IF(AND(O311&lt;&gt;"High",AC311&gt;=Assumptions!$B$10,AA311&gt;0),"Priority Growth",IF(AND(O311="Low",AA311&gt;0),"Maintain","Watch"))</x:f>
        <x:v>Priority Growth</x:v>
      </x:c>
      <x:c r="AE311" s="60" t="n">
        <x:f>MAX(AA311,0)*N311</x:f>
        <x:v>19.527455686508006</x:v>
      </x:c>
      <x:c r="AF311" t="str">
        <x:f>IF(AND(AA311&gt;=Assumptions!$B$11,O311&lt;&gt;"High",OR(N311&gt;=Assumptions!$B$12,M311&lt;=6)),"High","Standard")</x:f>
        <x:v>Standard</x:v>
      </x:c>
    </x:row>
    <x:row r="312">
      <x:c r="A312" t="str">
        <x:f>'Raw_Data'!A312</x:f>
        <x:v>C00311</x:v>
      </x:c>
      <x:c r="B312" t="n">
        <x:f>'Raw_Data'!B312</x:f>
        <x:v>57</x:v>
      </x:c>
      <x:c r="C312" s="30" t="n">
        <x:f>'Raw_Data'!C312</x:f>
        <x:v>42854</x:v>
      </x:c>
      <x:c r="D312" t="n">
        <x:f>'Raw_Data'!D312</x:f>
        <x:v>649</x:v>
      </x:c>
      <x:c r="E312" t="n">
        <x:f>'Raw_Data'!E312</x:f>
        <x:v>31</x:v>
      </x:c>
      <x:c r="F312" t="str">
        <x:f>PROPER(TRIM('Raw_Data'!F312))</x:f>
        <x:v>Classic</x:v>
      </x:c>
      <x:c r="G312" t="str">
        <x:f>PROPER(TRIM('Raw_Data'!G312))</x:f>
        <x:v>Digital</x:v>
      </x:c>
      <x:c r="H312" s="60" t="n">
        <x:f>'Raw_Data'!H312</x:f>
        <x:v>4220</x:v>
      </x:c>
      <x:c r="I312" s="60" t="n">
        <x:f>'Raw_Data'!I312</x:f>
        <x:v>938.28</x:v>
      </x:c>
      <x:c r="J312" s="32" t="n">
        <x:f>'Raw_Data'!J312</x:f>
        <x:v>0.325</x:v>
      </x:c>
      <x:c r="K312" s="32" t="n">
        <x:f>'Raw_Data'!K312</x:f>
        <x:v>0.697</x:v>
      </x:c>
      <x:c r="L312" t="n">
        <x:f>'Raw_Data'!L312</x:f>
        <x:v>0</x:v>
      </x:c>
      <x:c r="M312" t="n">
        <x:f>IF('Raw_Data'!M312="",Assumptions!$B$15,'Raw_Data'!M312)</x:f>
        <x:v>9</x:v>
      </x:c>
      <x:c r="N312" s="32" t="n">
        <x:f>'Raw_Data'!N312</x:f>
        <x:v>0.02</x:v>
      </x:c>
      <x:c r="O312" t="str">
        <x:f>IF(OR(D312&lt;620,L312&gt;=2,J312&gt;0.9),"High",IF(OR(D312&lt;700,L312=1,J312&gt;0.75),"Medium","Low"))</x:f>
        <x:v>Medium</x:v>
      </x:c>
      <x:c r="P312" s="30" t="n">
        <x:f>XLOOKUP(F312,Assumptions!$A$4:$A$6,Assumptions!$B$4:$B$6)</x:f>
        <x:v>0</x:v>
      </x:c>
      <x:c r="Q312" s="32" t="n">
        <x:f>XLOOKUP(F312,Assumptions!$A$4:$A$6,Assumptions!$C$4:$C$6)</x:f>
        <x:v>0.229</x:v>
      </x:c>
      <x:c r="R312" s="32" t="n">
        <x:f>XLOOKUP(F312,Assumptions!$A$4:$A$6,Assumptions!$D$4:$D$6)</x:f>
        <x:v>0.015</x:v>
      </x:c>
      <x:c r="S312" s="32" t="n">
        <x:f>XLOOKUP(F312,Assumptions!$A$4:$A$6,Assumptions!$E$4:$E$6)</x:f>
        <x:v>0.0075</x:v>
      </x:c>
      <x:c r="T312" s="32" t="n">
        <x:f>XLOOKUP(O312,Assumptions!$H$4:$H$6,Assumptions!$I$4:$I$6)</x:f>
        <x:v>0.012</x:v>
      </x:c>
      <x:c r="U312" s="30" t="n">
        <x:f>XLOOKUP(F312,Assumptions!$A$4:$A$6,Assumptions!$F$4:$F$6)</x:f>
        <x:v>60</x:v>
      </x:c>
      <x:c r="V312" s="60" t="n">
        <x:f>I312*12</x:f>
        <x:v>11259.36</x:v>
      </x:c>
      <x:c r="W312" s="60" t="n">
        <x:f>H312*J312*(1-K312)*Q312</x:f>
        <x:v>95.16427050000001</x:v>
      </x:c>
      <x:c r="X312" s="60" t="n">
        <x:f>V312*R312</x:f>
        <x:v>168.8904</x:v>
      </x:c>
      <x:c r="Y312" s="60" t="n">
        <x:f>V312*S312</x:f>
        <x:v>84.4452</x:v>
      </x:c>
      <x:c r="Z312" s="60" t="n">
        <x:f>H312*J312*T312</x:f>
        <x:v>16.458000000000002</x:v>
      </x:c>
      <x:c r="AA312" s="60" t="n">
        <x:f>P312+W312+X312-Y312-Z312-U312</x:f>
        <x:v>103.15147050000004</x:v>
      </x:c>
      <x:c r="AB312" s="32" t="n">
        <x:f>IFERROR(AA312/(P312+W312+X312),0)</x:f>
        <x:v>0.3906443703672343</x:v>
      </x:c>
      <x:c r="AC312" t="n">
        <x:f>IF(O312="High",0,IF(I312&gt;=1800,3,IF(I312&gt;=900,2,1))+IF(K312&gt;=0.9,2,IF(K312&gt;=0.75,1,0))+IF(J312&lt;=0.7,2,IF(J312&lt;=0.85,1,0))+IF(M312&gt;=8,1,0))</x:f>
        <x:v>5</x:v>
      </x:c>
      <x:c r="AD312" t="str">
        <x:f>IF(AND(O312&lt;&gt;"High",AC312&gt;=Assumptions!$B$10,AA312&gt;0),"Priority Growth",IF(AND(O312="Low",AA312&gt;0),"Maintain","Watch"))</x:f>
        <x:v>Watch</x:v>
      </x:c>
      <x:c r="AE312" s="60" t="n">
        <x:f>MAX(AA312,0)*N312</x:f>
        <x:v>2.063029410000001</x:v>
      </x:c>
      <x:c r="AF312" t="str">
        <x:f>IF(AND(AA312&gt;=Assumptions!$B$11,O312&lt;&gt;"High",OR(N312&gt;=Assumptions!$B$12,M312&lt;=6)),"High","Standard")</x:f>
        <x:v>Standard</x:v>
      </x:c>
    </x:row>
    <x:row r="313">
      <x:c r="A313" t="str">
        <x:f>'Raw_Data'!A313</x:f>
        <x:v>C00312</x:v>
      </x:c>
      <x:c r="B313" t="n">
        <x:f>'Raw_Data'!B313</x:f>
        <x:v>29</x:v>
      </x:c>
      <x:c r="C313" s="30" t="n">
        <x:f>'Raw_Data'!C313</x:f>
        <x:v>56672</x:v>
      </x:c>
      <x:c r="D313" t="n">
        <x:f>'Raw_Data'!D313</x:f>
        <x:v>598</x:v>
      </x:c>
      <x:c r="E313" t="n">
        <x:f>'Raw_Data'!E313</x:f>
        <x:v>93</x:v>
      </x:c>
      <x:c r="F313" t="str">
        <x:f>PROPER(TRIM('Raw_Data'!F313))</x:f>
        <x:v>Classic</x:v>
      </x:c>
      <x:c r="G313" t="str">
        <x:f>PROPER(TRIM('Raw_Data'!G313))</x:f>
        <x:v>Digital</x:v>
      </x:c>
      <x:c r="H313" s="60" t="n">
        <x:f>'Raw_Data'!H313</x:f>
        <x:v>4960</x:v>
      </x:c>
      <x:c r="I313" s="60" t="n">
        <x:f>'Raw_Data'!I313</x:f>
        <x:v>1036.43</x:v>
      </x:c>
      <x:c r="J313" s="32" t="n">
        <x:f>'Raw_Data'!J313</x:f>
        <x:v>0.553</x:v>
      </x:c>
      <x:c r="K313" s="32" t="n">
        <x:f>'Raw_Data'!K313</x:f>
        <x:v>0.699</x:v>
      </x:c>
      <x:c r="L313" t="n">
        <x:f>'Raw_Data'!L313</x:f>
        <x:v>0</x:v>
      </x:c>
      <x:c r="M313" t="n">
        <x:f>IF('Raw_Data'!M313="",Assumptions!$B$15,'Raw_Data'!M313)</x:f>
        <x:v>8</x:v>
      </x:c>
      <x:c r="N313" s="32" t="n">
        <x:f>'Raw_Data'!N313</x:f>
        <x:v>0.036</x:v>
      </x:c>
      <x:c r="O313" t="str">
        <x:f>IF(OR(D313&lt;620,L313&gt;=2,J313&gt;0.9),"High",IF(OR(D313&lt;700,L313=1,J313&gt;0.75),"Medium","Low"))</x:f>
        <x:v>High</x:v>
      </x:c>
      <x:c r="P313" s="30" t="n">
        <x:f>XLOOKUP(F313,Assumptions!$A$4:$A$6,Assumptions!$B$4:$B$6)</x:f>
        <x:v>0</x:v>
      </x:c>
      <x:c r="Q313" s="32" t="n">
        <x:f>XLOOKUP(F313,Assumptions!$A$4:$A$6,Assumptions!$C$4:$C$6)</x:f>
        <x:v>0.229</x:v>
      </x:c>
      <x:c r="R313" s="32" t="n">
        <x:f>XLOOKUP(F313,Assumptions!$A$4:$A$6,Assumptions!$D$4:$D$6)</x:f>
        <x:v>0.015</x:v>
      </x:c>
      <x:c r="S313" s="32" t="n">
        <x:f>XLOOKUP(F313,Assumptions!$A$4:$A$6,Assumptions!$E$4:$E$6)</x:f>
        <x:v>0.0075</x:v>
      </x:c>
      <x:c r="T313" s="32" t="n">
        <x:f>XLOOKUP(O313,Assumptions!$H$4:$H$6,Assumptions!$I$4:$I$6)</x:f>
        <x:v>0.045</x:v>
      </x:c>
      <x:c r="U313" s="30" t="n">
        <x:f>XLOOKUP(F313,Assumptions!$A$4:$A$6,Assumptions!$F$4:$F$6)</x:f>
        <x:v>60</x:v>
      </x:c>
      <x:c r="V313" s="60" t="n">
        <x:f>I313*12</x:f>
        <x:v>12437.16</x:v>
      </x:c>
      <x:c r="W313" s="60" t="n">
        <x:f>H313*J313*(1-K313)*Q313</x:f>
        <x:v>189.06397552000004</x:v>
      </x:c>
      <x:c r="X313" s="60" t="n">
        <x:f>V313*R313</x:f>
        <x:v>186.5574</x:v>
      </x:c>
      <x:c r="Y313" s="60" t="n">
        <x:f>V313*S313</x:f>
        <x:v>93.2787</x:v>
      </x:c>
      <x:c r="Z313" s="60" t="n">
        <x:f>H313*J313*T313</x:f>
        <x:v>123.4296</x:v>
      </x:c>
      <x:c r="AA313" s="60" t="n">
        <x:f>P313+W313+X313-Y313-Z313-U313</x:f>
        <x:v>98.91307552</x:v>
      </x:c>
      <x:c r="AB313" s="32" t="n">
        <x:f>IFERROR(AA313/(P313+W313+X313),0)</x:f>
        <x:v>0.26333186012927895</x:v>
      </x:c>
      <x:c r="AC313" t="n">
        <x:f>IF(O313="High",0,IF(I313&gt;=1800,3,IF(I313&gt;=900,2,1))+IF(K313&gt;=0.9,2,IF(K313&gt;=0.75,1,0))+IF(J313&lt;=0.7,2,IF(J313&lt;=0.85,1,0))+IF(M313&gt;=8,1,0))</x:f>
        <x:v>0</x:v>
      </x:c>
      <x:c r="AD313" t="str">
        <x:f>IF(AND(O313&lt;&gt;"High",AC313&gt;=Assumptions!$B$10,AA313&gt;0),"Priority Growth",IF(AND(O313="Low",AA313&gt;0),"Maintain","Watch"))</x:f>
        <x:v>Watch</x:v>
      </x:c>
      <x:c r="AE313" s="60" t="n">
        <x:f>MAX(AA313,0)*N313</x:f>
        <x:v>3.56087071872</x:v>
      </x:c>
      <x:c r="AF313" t="str">
        <x:f>IF(AND(AA313&gt;=Assumptions!$B$11,O313&lt;&gt;"High",OR(N313&gt;=Assumptions!$B$12,M313&lt;=6)),"High","Standard")</x:f>
        <x:v>Standard</x:v>
      </x:c>
    </x:row>
    <x:row r="314">
      <x:c r="A314" t="str">
        <x:f>'Raw_Data'!A314</x:f>
        <x:v>C00313</x:v>
      </x:c>
      <x:c r="B314" t="n">
        <x:f>'Raw_Data'!B314</x:f>
        <x:v>22</x:v>
      </x:c>
      <x:c r="C314" s="30" t="n">
        <x:f>'Raw_Data'!C314</x:f>
        <x:v>47515</x:v>
      </x:c>
      <x:c r="D314" t="n">
        <x:f>'Raw_Data'!D314</x:f>
        <x:v>680</x:v>
      </x:c>
      <x:c r="E314" t="n">
        <x:f>'Raw_Data'!E314</x:f>
        <x:v>45</x:v>
      </x:c>
      <x:c r="F314" t="str">
        <x:f>PROPER(TRIM('Raw_Data'!F314))</x:f>
        <x:v>Classic</x:v>
      </x:c>
      <x:c r="G314" t="str">
        <x:f>PROPER(TRIM('Raw_Data'!G314))</x:f>
        <x:v>Partner</x:v>
      </x:c>
      <x:c r="H314" s="60" t="n">
        <x:f>'Raw_Data'!H314</x:f>
        <x:v>3701</x:v>
      </x:c>
      <x:c r="I314" s="60" t="n">
        <x:f>'Raw_Data'!I314</x:f>
        <x:v>794.23</x:v>
      </x:c>
      <x:c r="J314" s="32" t="n">
        <x:f>'Raw_Data'!J314</x:f>
        <x:v>0.284</x:v>
      </x:c>
      <x:c r="K314" s="32" t="n">
        <x:f>'Raw_Data'!K314</x:f>
        <x:v>0.667</x:v>
      </x:c>
      <x:c r="L314" t="n">
        <x:f>'Raw_Data'!L314</x:f>
        <x:v>0</x:v>
      </x:c>
      <x:c r="M314" t="n">
        <x:f>IF('Raw_Data'!M314="",Assumptions!$B$15,'Raw_Data'!M314)</x:f>
        <x:v>5</x:v>
      </x:c>
      <x:c r="N314" s="32" t="n">
        <x:f>'Raw_Data'!N314</x:f>
        <x:v>0.215</x:v>
      </x:c>
      <x:c r="O314" t="str">
        <x:f>IF(OR(D314&lt;620,L314&gt;=2,J314&gt;0.9),"High",IF(OR(D314&lt;700,L314=1,J314&gt;0.75),"Medium","Low"))</x:f>
        <x:v>Medium</x:v>
      </x:c>
      <x:c r="P314" s="30" t="n">
        <x:f>XLOOKUP(F314,Assumptions!$A$4:$A$6,Assumptions!$B$4:$B$6)</x:f>
        <x:v>0</x:v>
      </x:c>
      <x:c r="Q314" s="32" t="n">
        <x:f>XLOOKUP(F314,Assumptions!$A$4:$A$6,Assumptions!$C$4:$C$6)</x:f>
        <x:v>0.229</x:v>
      </x:c>
      <x:c r="R314" s="32" t="n">
        <x:f>XLOOKUP(F314,Assumptions!$A$4:$A$6,Assumptions!$D$4:$D$6)</x:f>
        <x:v>0.015</x:v>
      </x:c>
      <x:c r="S314" s="32" t="n">
        <x:f>XLOOKUP(F314,Assumptions!$A$4:$A$6,Assumptions!$E$4:$E$6)</x:f>
        <x:v>0.0075</x:v>
      </x:c>
      <x:c r="T314" s="32" t="n">
        <x:f>XLOOKUP(O314,Assumptions!$H$4:$H$6,Assumptions!$I$4:$I$6)</x:f>
        <x:v>0.012</x:v>
      </x:c>
      <x:c r="U314" s="30" t="n">
        <x:f>XLOOKUP(F314,Assumptions!$A$4:$A$6,Assumptions!$F$4:$F$6)</x:f>
        <x:v>60</x:v>
      </x:c>
      <x:c r="V314" s="60" t="n">
        <x:f>I314*12</x:f>
        <x:v>9530.76</x:v>
      </x:c>
      <x:c r="W314" s="60" t="n">
        <x:f>H314*J314*(1-K314)*Q314</x:f>
        <x:v>80.15251258799998</x:v>
      </x:c>
      <x:c r="X314" s="60" t="n">
        <x:f>V314*R314</x:f>
        <x:v>142.9614</x:v>
      </x:c>
      <x:c r="Y314" s="60" t="n">
        <x:f>V314*S314</x:f>
        <x:v>71.4807</x:v>
      </x:c>
      <x:c r="Z314" s="60" t="n">
        <x:f>H314*J314*T314</x:f>
        <x:v>12.613007999999999</x:v>
      </x:c>
      <x:c r="AA314" s="60" t="n">
        <x:f>P314+W314+X314-Y314-Z314-U314</x:f>
        <x:v>79.02020458799998</x:v>
      </x:c>
      <x:c r="AB314" s="32" t="n">
        <x:f>IFERROR(AA314/(P314+W314+X314),0)</x:f>
        <x:v>0.35416977664641625</x:v>
      </x:c>
      <x:c r="AC314" t="n">
        <x:f>IF(O314="High",0,IF(I314&gt;=1800,3,IF(I314&gt;=900,2,1))+IF(K314&gt;=0.9,2,IF(K314&gt;=0.75,1,0))+IF(J314&lt;=0.7,2,IF(J314&lt;=0.85,1,0))+IF(M314&gt;=8,1,0))</x:f>
        <x:v>3</x:v>
      </x:c>
      <x:c r="AD314" t="str">
        <x:f>IF(AND(O314&lt;&gt;"High",AC314&gt;=Assumptions!$B$10,AA314&gt;0),"Priority Growth",IF(AND(O314="Low",AA314&gt;0),"Maintain","Watch"))</x:f>
        <x:v>Watch</x:v>
      </x:c>
      <x:c r="AE314" s="60" t="n">
        <x:f>MAX(AA314,0)*N314</x:f>
        <x:v>16.989343986419996</x:v>
      </x:c>
      <x:c r="AF314" t="str">
        <x:f>IF(AND(AA314&gt;=Assumptions!$B$11,O314&lt;&gt;"High",OR(N314&gt;=Assumptions!$B$12,M314&lt;=6)),"High","Standard")</x:f>
        <x:v>Standard</x:v>
      </x:c>
    </x:row>
    <x:row r="315">
      <x:c r="A315" t="str">
        <x:f>'Raw_Data'!A315</x:f>
        <x:v>C00314</x:v>
      </x:c>
      <x:c r="B315" t="n">
        <x:f>'Raw_Data'!B315</x:f>
        <x:v>31</x:v>
      </x:c>
      <x:c r="C315" s="30" t="n">
        <x:f>'Raw_Data'!C315</x:f>
        <x:v>60615</x:v>
      </x:c>
      <x:c r="D315" t="n">
        <x:f>'Raw_Data'!D315</x:f>
        <x:v>615</x:v>
      </x:c>
      <x:c r="E315" t="n">
        <x:f>'Raw_Data'!E315</x:f>
        <x:v>31</x:v>
      </x:c>
      <x:c r="F315" t="str">
        <x:f>PROPER(TRIM('Raw_Data'!F315))</x:f>
        <x:v>Classic</x:v>
      </x:c>
      <x:c r="G315" t="str">
        <x:f>PROPER(TRIM('Raw_Data'!G315))</x:f>
        <x:v>Branch</x:v>
      </x:c>
      <x:c r="H315" s="60" t="n">
        <x:f>'Raw_Data'!H315</x:f>
        <x:v>1000</x:v>
      </x:c>
      <x:c r="I315" s="60" t="n">
        <x:f>'Raw_Data'!I315</x:f>
        <x:v>271.54</x:v>
      </x:c>
      <x:c r="J315" s="32" t="n">
        <x:f>'Raw_Data'!J315</x:f>
        <x:v>0.49</x:v>
      </x:c>
      <x:c r="K315" s="32" t="n">
        <x:f>'Raw_Data'!K315</x:f>
        <x:v>0.666</x:v>
      </x:c>
      <x:c r="L315" t="n">
        <x:f>'Raw_Data'!L315</x:f>
        <x:v>0</x:v>
      </x:c>
      <x:c r="M315" t="n">
        <x:f>IF('Raw_Data'!M315="",Assumptions!$B$15,'Raw_Data'!M315)</x:f>
        <x:v>6</x:v>
      </x:c>
      <x:c r="N315" s="32" t="n">
        <x:f>'Raw_Data'!N315</x:f>
        <x:v>0.158</x:v>
      </x:c>
      <x:c r="O315" t="str">
        <x:f>IF(OR(D315&lt;620,L315&gt;=2,J315&gt;0.9),"High",IF(OR(D315&lt;700,L315=1,J315&gt;0.75),"Medium","Low"))</x:f>
        <x:v>High</x:v>
      </x:c>
      <x:c r="P315" s="30" t="n">
        <x:f>XLOOKUP(F315,Assumptions!$A$4:$A$6,Assumptions!$B$4:$B$6)</x:f>
        <x:v>0</x:v>
      </x:c>
      <x:c r="Q315" s="32" t="n">
        <x:f>XLOOKUP(F315,Assumptions!$A$4:$A$6,Assumptions!$C$4:$C$6)</x:f>
        <x:v>0.229</x:v>
      </x:c>
      <x:c r="R315" s="32" t="n">
        <x:f>XLOOKUP(F315,Assumptions!$A$4:$A$6,Assumptions!$D$4:$D$6)</x:f>
        <x:v>0.015</x:v>
      </x:c>
      <x:c r="S315" s="32" t="n">
        <x:f>XLOOKUP(F315,Assumptions!$A$4:$A$6,Assumptions!$E$4:$E$6)</x:f>
        <x:v>0.0075</x:v>
      </x:c>
      <x:c r="T315" s="32" t="n">
        <x:f>XLOOKUP(O315,Assumptions!$H$4:$H$6,Assumptions!$I$4:$I$6)</x:f>
        <x:v>0.045</x:v>
      </x:c>
      <x:c r="U315" s="30" t="n">
        <x:f>XLOOKUP(F315,Assumptions!$A$4:$A$6,Assumptions!$F$4:$F$6)</x:f>
        <x:v>60</x:v>
      </x:c>
      <x:c r="V315" s="60" t="n">
        <x:f>I315*12</x:f>
        <x:v>3258.4800000000005</x:v>
      </x:c>
      <x:c r="W315" s="60" t="n">
        <x:f>H315*J315*(1-K315)*Q315</x:f>
        <x:v>37.478139999999996</x:v>
      </x:c>
      <x:c r="X315" s="60" t="n">
        <x:f>V315*R315</x:f>
        <x:v>48.8772</x:v>
      </x:c>
      <x:c r="Y315" s="60" t="n">
        <x:f>V315*S315</x:f>
        <x:v>24.4386</x:v>
      </x:c>
      <x:c r="Z315" s="60" t="n">
        <x:f>H315*J315*T315</x:f>
        <x:v>22.05</x:v>
      </x:c>
      <x:c r="AA315" s="60" t="n">
        <x:f>P315+W315+X315-Y315-Z315-U315</x:f>
        <x:v>-20.133260000000007</x:v>
      </x:c>
      <x:c r="AB315" s="32" t="n">
        <x:f>IFERROR(AA315/(P315+W315+X315),0)</x:f>
        <x:v>-0.23314435447767337</x:v>
      </x:c>
      <x:c r="AC315" t="n">
        <x:f>IF(O315="High",0,IF(I315&gt;=1800,3,IF(I315&gt;=900,2,1))+IF(K315&gt;=0.9,2,IF(K315&gt;=0.75,1,0))+IF(J315&lt;=0.7,2,IF(J315&lt;=0.85,1,0))+IF(M315&gt;=8,1,0))</x:f>
        <x:v>0</x:v>
      </x:c>
      <x:c r="AD315" t="str">
        <x:f>IF(AND(O315&lt;&gt;"High",AC315&gt;=Assumptions!$B$10,AA315&gt;0),"Priority Growth",IF(AND(O315="Low",AA315&gt;0),"Maintain","Watch"))</x:f>
        <x:v>Watch</x:v>
      </x:c>
      <x:c r="AE315" s="60" t="n">
        <x:f>MAX(AA315,0)*N315</x:f>
        <x:v>0</x:v>
      </x:c>
      <x:c r="AF315" t="str">
        <x:f>IF(AND(AA315&gt;=Assumptions!$B$11,O315&lt;&gt;"High",OR(N315&gt;=Assumptions!$B$12,M315&lt;=6)),"High","Standard")</x:f>
        <x:v>Standard</x:v>
      </x:c>
    </x:row>
    <x:row r="316">
      <x:c r="A316" t="str">
        <x:f>'Raw_Data'!A316</x:f>
        <x:v>C00315</x:v>
      </x:c>
      <x:c r="B316" t="n">
        <x:f>'Raw_Data'!B316</x:f>
        <x:v>54</x:v>
      </x:c>
      <x:c r="C316" s="30" t="n">
        <x:f>'Raw_Data'!C316</x:f>
        <x:v>36393</x:v>
      </x:c>
      <x:c r="D316" t="n">
        <x:f>'Raw_Data'!D316</x:f>
        <x:v>520</x:v>
      </x:c>
      <x:c r="E316" t="n">
        <x:f>'Raw_Data'!E316</x:f>
        <x:v>22</x:v>
      </x:c>
      <x:c r="F316" t="str">
        <x:f>PROPER(TRIM('Raw_Data'!F316))</x:f>
        <x:v>Classic</x:v>
      </x:c>
      <x:c r="G316" t="str">
        <x:f>PROPER(TRIM('Raw_Data'!G316))</x:f>
        <x:v>Digital</x:v>
      </x:c>
      <x:c r="H316" s="60" t="n">
        <x:f>'Raw_Data'!H316</x:f>
        <x:v>1000</x:v>
      </x:c>
      <x:c r="I316" s="60" t="n">
        <x:f>'Raw_Data'!I316</x:f>
        <x:v>150</x:v>
      </x:c>
      <x:c r="J316" s="32" t="n">
        <x:f>'Raw_Data'!J316</x:f>
        <x:v>0.396</x:v>
      </x:c>
      <x:c r="K316" s="32" t="n">
        <x:f>'Raw_Data'!K316</x:f>
        <x:v>0.549</x:v>
      </x:c>
      <x:c r="L316" t="n">
        <x:f>'Raw_Data'!L316</x:f>
        <x:v>1</x:v>
      </x:c>
      <x:c r="M316" t="n">
        <x:f>IF('Raw_Data'!M316="",Assumptions!$B$15,'Raw_Data'!M316)</x:f>
        <x:v>8</x:v>
      </x:c>
      <x:c r="N316" s="32" t="n">
        <x:f>'Raw_Data'!N316</x:f>
        <x:v>0.076</x:v>
      </x:c>
      <x:c r="O316" t="str">
        <x:f>IF(OR(D316&lt;620,L316&gt;=2,J316&gt;0.9),"High",IF(OR(D316&lt;700,L316=1,J316&gt;0.75),"Medium","Low"))</x:f>
        <x:v>High</x:v>
      </x:c>
      <x:c r="P316" s="30" t="n">
        <x:f>XLOOKUP(F316,Assumptions!$A$4:$A$6,Assumptions!$B$4:$B$6)</x:f>
        <x:v>0</x:v>
      </x:c>
      <x:c r="Q316" s="32" t="n">
        <x:f>XLOOKUP(F316,Assumptions!$A$4:$A$6,Assumptions!$C$4:$C$6)</x:f>
        <x:v>0.229</x:v>
      </x:c>
      <x:c r="R316" s="32" t="n">
        <x:f>XLOOKUP(F316,Assumptions!$A$4:$A$6,Assumptions!$D$4:$D$6)</x:f>
        <x:v>0.015</x:v>
      </x:c>
      <x:c r="S316" s="32" t="n">
        <x:f>XLOOKUP(F316,Assumptions!$A$4:$A$6,Assumptions!$E$4:$E$6)</x:f>
        <x:v>0.0075</x:v>
      </x:c>
      <x:c r="T316" s="32" t="n">
        <x:f>XLOOKUP(O316,Assumptions!$H$4:$H$6,Assumptions!$I$4:$I$6)</x:f>
        <x:v>0.045</x:v>
      </x:c>
      <x:c r="U316" s="30" t="n">
        <x:f>XLOOKUP(F316,Assumptions!$A$4:$A$6,Assumptions!$F$4:$F$6)</x:f>
        <x:v>60</x:v>
      </x:c>
      <x:c r="V316" s="60" t="n">
        <x:f>I316*12</x:f>
        <x:v>1800</x:v>
      </x:c>
      <x:c r="W316" s="60" t="n">
        <x:f>H316*J316*(1-K316)*Q316</x:f>
        <x:v>40.898483999999996</x:v>
      </x:c>
      <x:c r="X316" s="60" t="n">
        <x:f>V316*R316</x:f>
        <x:v>27</x:v>
      </x:c>
      <x:c r="Y316" s="60" t="n">
        <x:f>V316*S316</x:f>
        <x:v>13.5</x:v>
      </x:c>
      <x:c r="Z316" s="60" t="n">
        <x:f>H316*J316*T316</x:f>
        <x:v>17.82</x:v>
      </x:c>
      <x:c r="AA316" s="60" t="n">
        <x:f>P316+W316+X316-Y316-Z316-U316</x:f>
        <x:v>-23.421516000000004</x:v>
      </x:c>
      <x:c r="AB316" s="32" t="n">
        <x:f>IFERROR(AA316/(P316+W316+X316),0)</x:f>
        <x:v>-0.34494902713880926</x:v>
      </x:c>
      <x:c r="AC316" t="n">
        <x:f>IF(O316="High",0,IF(I316&gt;=1800,3,IF(I316&gt;=900,2,1))+IF(K316&gt;=0.9,2,IF(K316&gt;=0.75,1,0))+IF(J316&lt;=0.7,2,IF(J316&lt;=0.85,1,0))+IF(M316&gt;=8,1,0))</x:f>
        <x:v>0</x:v>
      </x:c>
      <x:c r="AD316" t="str">
        <x:f>IF(AND(O316&lt;&gt;"High",AC316&gt;=Assumptions!$B$10,AA316&gt;0),"Priority Growth",IF(AND(O316="Low",AA316&gt;0),"Maintain","Watch"))</x:f>
        <x:v>Watch</x:v>
      </x:c>
      <x:c r="AE316" s="60" t="n">
        <x:f>MAX(AA316,0)*N316</x:f>
        <x:v>0</x:v>
      </x:c>
      <x:c r="AF316" t="str">
        <x:f>IF(AND(AA316&gt;=Assumptions!$B$11,O316&lt;&gt;"High",OR(N316&gt;=Assumptions!$B$12,M316&lt;=6)),"High","Standard")</x:f>
        <x:v>Standard</x:v>
      </x:c>
    </x:row>
    <x:row r="317">
      <x:c r="A317" t="str">
        <x:f>'Raw_Data'!A317</x:f>
        <x:v>C00316</x:v>
      </x:c>
      <x:c r="B317" t="n">
        <x:f>'Raw_Data'!B317</x:f>
        <x:v>22</x:v>
      </x:c>
      <x:c r="C317" s="30" t="n">
        <x:f>'Raw_Data'!C317</x:f>
        <x:v>82608</x:v>
      </x:c>
      <x:c r="D317" t="n">
        <x:f>'Raw_Data'!D317</x:f>
        <x:v>731</x:v>
      </x:c>
      <x:c r="E317" t="n">
        <x:f>'Raw_Data'!E317</x:f>
        <x:v>17</x:v>
      </x:c>
      <x:c r="F317" t="str">
        <x:f>PROPER(TRIM('Raw_Data'!F317))</x:f>
        <x:v>Classic</x:v>
      </x:c>
      <x:c r="G317" t="str">
        <x:f>PROPER(TRIM('Raw_Data'!G317))</x:f>
        <x:v>Digital</x:v>
      </x:c>
      <x:c r="H317" s="60" t="n">
        <x:f>'Raw_Data'!H317</x:f>
        <x:v>10550</x:v>
      </x:c>
      <x:c r="I317" s="60" t="n">
        <x:f>'Raw_Data'!I317</x:f>
        <x:v>1273.98</x:v>
      </x:c>
      <x:c r="J317" s="32" t="n">
        <x:f>'Raw_Data'!J317</x:f>
        <x:v>0.519</x:v>
      </x:c>
      <x:c r="K317" s="32" t="n">
        <x:f>'Raw_Data'!K317</x:f>
        <x:v>0.983</x:v>
      </x:c>
      <x:c r="L317" t="n">
        <x:f>'Raw_Data'!L317</x:f>
        <x:v>0</x:v>
      </x:c>
      <x:c r="M317" t="n">
        <x:f>IF('Raw_Data'!M317="",Assumptions!$B$15,'Raw_Data'!M317)</x:f>
        <x:v>6</x:v>
      </x:c>
      <x:c r="N317" s="32" t="n">
        <x:f>'Raw_Data'!N317</x:f>
        <x:v>0.145</x:v>
      </x:c>
      <x:c r="O317" t="str">
        <x:f>IF(OR(D317&lt;620,L317&gt;=2,J317&gt;0.9),"High",IF(OR(D317&lt;700,L317=1,J317&gt;0.75),"Medium","Low"))</x:f>
        <x:v>Low</x:v>
      </x:c>
      <x:c r="P317" s="30" t="n">
        <x:f>XLOOKUP(F317,Assumptions!$A$4:$A$6,Assumptions!$B$4:$B$6)</x:f>
        <x:v>0</x:v>
      </x:c>
      <x:c r="Q317" s="32" t="n">
        <x:f>XLOOKUP(F317,Assumptions!$A$4:$A$6,Assumptions!$C$4:$C$6)</x:f>
        <x:v>0.229</x:v>
      </x:c>
      <x:c r="R317" s="32" t="n">
        <x:f>XLOOKUP(F317,Assumptions!$A$4:$A$6,Assumptions!$D$4:$D$6)</x:f>
        <x:v>0.015</x:v>
      </x:c>
      <x:c r="S317" s="32" t="n">
        <x:f>XLOOKUP(F317,Assumptions!$A$4:$A$6,Assumptions!$E$4:$E$6)</x:f>
        <x:v>0.0075</x:v>
      </x:c>
      <x:c r="T317" s="32" t="n">
        <x:f>XLOOKUP(O317,Assumptions!$H$4:$H$6,Assumptions!$I$4:$I$6)</x:f>
        <x:v>0.0035</x:v>
      </x:c>
      <x:c r="U317" s="30" t="n">
        <x:f>XLOOKUP(F317,Assumptions!$A$4:$A$6,Assumptions!$F$4:$F$6)</x:f>
        <x:v>60</x:v>
      </x:c>
      <x:c r="V317" s="60" t="n">
        <x:f>I317*12</x:f>
        <x:v>15287.76</x:v>
      </x:c>
      <x:c r="W317" s="60" t="n">
        <x:f>H317*J317*(1-K317)*Q317</x:f>
        <x:v>21.31592685000002</x:v>
      </x:c>
      <x:c r="X317" s="60" t="n">
        <x:f>V317*R317</x:f>
        <x:v>229.3164</x:v>
      </x:c>
      <x:c r="Y317" s="60" t="n">
        <x:f>V317*S317</x:f>
        <x:v>114.6582</x:v>
      </x:c>
      <x:c r="Z317" s="60" t="n">
        <x:f>H317*J317*T317</x:f>
        <x:v>19.164075</x:v>
      </x:c>
      <x:c r="AA317" s="60" t="n">
        <x:f>P317+W317+X317-Y317-Z317-U317</x:f>
        <x:v>56.81005185000001</x:v>
      </x:c>
      <x:c r="AB317" s="32" t="n">
        <x:f>IFERROR(AA317/(P317+W317+X317),0)</x:f>
        <x:v>0.22666689713972948</x:v>
      </x:c>
      <x:c r="AC317" t="n">
        <x:f>IF(O317="High",0,IF(I317&gt;=1800,3,IF(I317&gt;=900,2,1))+IF(K317&gt;=0.9,2,IF(K317&gt;=0.75,1,0))+IF(J317&lt;=0.7,2,IF(J317&lt;=0.85,1,0))+IF(M317&gt;=8,1,0))</x:f>
        <x:v>6</x:v>
      </x:c>
      <x:c r="AD317" t="str">
        <x:f>IF(AND(O317&lt;&gt;"High",AC317&gt;=Assumptions!$B$10,AA317&gt;0),"Priority Growth",IF(AND(O317="Low",AA317&gt;0),"Maintain","Watch"))</x:f>
        <x:v>Priority Growth</x:v>
      </x:c>
      <x:c r="AE317" s="60" t="n">
        <x:f>MAX(AA317,0)*N317</x:f>
        <x:v>8.23745751825</x:v>
      </x:c>
      <x:c r="AF317" t="str">
        <x:f>IF(AND(AA317&gt;=Assumptions!$B$11,O317&lt;&gt;"High",OR(N317&gt;=Assumptions!$B$12,M317&lt;=6)),"High","Standard")</x:f>
        <x:v>Standard</x:v>
      </x:c>
    </x:row>
    <x:row r="318">
      <x:c r="A318" t="str">
        <x:f>'Raw_Data'!A318</x:f>
        <x:v>C00317</x:v>
      </x:c>
      <x:c r="B318" t="n">
        <x:f>'Raw_Data'!B318</x:f>
        <x:v>28</x:v>
      </x:c>
      <x:c r="C318" s="30" t="n">
        <x:f>'Raw_Data'!C318</x:f>
        <x:v>62210</x:v>
      </x:c>
      <x:c r="D318" t="n">
        <x:f>'Raw_Data'!D318</x:f>
        <x:v>696</x:v>
      </x:c>
      <x:c r="E318" t="n">
        <x:f>'Raw_Data'!E318</x:f>
        <x:v>15</x:v>
      </x:c>
      <x:c r="F318" t="str">
        <x:f>PROPER(TRIM('Raw_Data'!F318))</x:f>
        <x:v>Gold</x:v>
      </x:c>
      <x:c r="G318" t="str">
        <x:f>PROPER(TRIM('Raw_Data'!G318))</x:f>
        <x:v>Branch</x:v>
      </x:c>
      <x:c r="H318" s="60" t="n">
        <x:f>'Raw_Data'!H318</x:f>
        <x:v>7314</x:v>
      </x:c>
      <x:c r="I318" s="60" t="n">
        <x:f>'Raw_Data'!I318</x:f>
        <x:v>666.87</x:v>
      </x:c>
      <x:c r="J318" s="32" t="n">
        <x:f>'Raw_Data'!J318</x:f>
        <x:v>0.385</x:v>
      </x:c>
      <x:c r="K318" s="32" t="n">
        <x:f>'Raw_Data'!K318</x:f>
        <x:v>0.774</x:v>
      </x:c>
      <x:c r="L318" t="n">
        <x:f>'Raw_Data'!L318</x:f>
        <x:v>0</x:v>
      </x:c>
      <x:c r="M318" t="n">
        <x:f>IF('Raw_Data'!M318="",Assumptions!$B$15,'Raw_Data'!M318)</x:f>
        <x:v>7</x:v>
      </x:c>
      <x:c r="N318" s="32" t="n">
        <x:f>'Raw_Data'!N318</x:f>
        <x:v>0.153</x:v>
      </x:c>
      <x:c r="O318" t="str">
        <x:f>IF(OR(D318&lt;620,L318&gt;=2,J318&gt;0.9),"High",IF(OR(D318&lt;700,L318=1,J318&gt;0.75),"Medium","Low"))</x:f>
        <x:v>Medium</x:v>
      </x:c>
      <x:c r="P318" s="30" t="n">
        <x:f>XLOOKUP(F318,Assumptions!$A$4:$A$6,Assumptions!$B$4:$B$6)</x:f>
        <x:v>95</x:v>
      </x:c>
      <x:c r="Q318" s="32" t="n">
        <x:f>XLOOKUP(F318,Assumptions!$A$4:$A$6,Assumptions!$C$4:$C$6)</x:f>
        <x:v>0.219</x:v>
      </x:c>
      <x:c r="R318" s="32" t="n">
        <x:f>XLOOKUP(F318,Assumptions!$A$4:$A$6,Assumptions!$D$4:$D$6)</x:f>
        <x:v>0.016</x:v>
      </x:c>
      <x:c r="S318" s="32" t="n">
        <x:f>XLOOKUP(F318,Assumptions!$A$4:$A$6,Assumptions!$E$4:$E$6)</x:f>
        <x:v>0.01</x:v>
      </x:c>
      <x:c r="T318" s="32" t="n">
        <x:f>XLOOKUP(O318,Assumptions!$H$4:$H$6,Assumptions!$I$4:$I$6)</x:f>
        <x:v>0.012</x:v>
      </x:c>
      <x:c r="U318" s="30" t="n">
        <x:f>XLOOKUP(F318,Assumptions!$A$4:$A$6,Assumptions!$F$4:$F$6)</x:f>
        <x:v>90</x:v>
      </x:c>
      <x:c r="V318" s="60" t="n">
        <x:f>I318*12</x:f>
        <x:v>8002.4400000000005</x:v>
      </x:c>
      <x:c r="W318" s="60" t="n">
        <x:f>H318*J318*(1-K318)*Q318</x:f>
        <x:v>139.36965966</x:v>
      </x:c>
      <x:c r="X318" s="60" t="n">
        <x:f>V318*R318</x:f>
        <x:v>128.03904</x:v>
      </x:c>
      <x:c r="Y318" s="60" t="n">
        <x:f>V318*S318</x:f>
        <x:v>80.0244</x:v>
      </x:c>
      <x:c r="Z318" s="60" t="n">
        <x:f>H318*J318*T318</x:f>
        <x:v>33.79068</x:v>
      </x:c>
      <x:c r="AA318" s="60" t="n">
        <x:f>P318+W318+X318-Y318-Z318-U318</x:f>
        <x:v>158.59361966</x:v>
      </x:c>
      <x:c r="AB318" s="32" t="n">
        <x:f>IFERROR(AA318/(P318+W318+X318),0)</x:f>
        <x:v>0.4376098581761071</x:v>
      </x:c>
      <x:c r="AC318" t="n">
        <x:f>IF(O318="High",0,IF(I318&gt;=1800,3,IF(I318&gt;=900,2,1))+IF(K318&gt;=0.9,2,IF(K318&gt;=0.75,1,0))+IF(J318&lt;=0.7,2,IF(J318&lt;=0.85,1,0))+IF(M318&gt;=8,1,0))</x:f>
        <x:v>4</x:v>
      </x:c>
      <x:c r="AD318" t="str">
        <x:f>IF(AND(O318&lt;&gt;"High",AC318&gt;=Assumptions!$B$10,AA318&gt;0),"Priority Growth",IF(AND(O318="Low",AA318&gt;0),"Maintain","Watch"))</x:f>
        <x:v>Watch</x:v>
      </x:c>
      <x:c r="AE318" s="60" t="n">
        <x:f>MAX(AA318,0)*N318</x:f>
        <x:v>24.26482380798</x:v>
      </x:c>
      <x:c r="AF318" t="str">
        <x:f>IF(AND(AA318&gt;=Assumptions!$B$11,O318&lt;&gt;"High",OR(N318&gt;=Assumptions!$B$12,M318&lt;=6)),"High","Standard")</x:f>
        <x:v>Standard</x:v>
      </x:c>
    </x:row>
    <x:row r="319">
      <x:c r="A319" t="str">
        <x:f>'Raw_Data'!A319</x:f>
        <x:v>C00318</x:v>
      </x:c>
      <x:c r="B319" t="n">
        <x:f>'Raw_Data'!B319</x:f>
        <x:v>43</x:v>
      </x:c>
      <x:c r="C319" s="30" t="n">
        <x:f>'Raw_Data'!C319</x:f>
        <x:v>36048</x:v>
      </x:c>
      <x:c r="D319" t="n">
        <x:f>'Raw_Data'!D319</x:f>
        <x:v>594</x:v>
      </x:c>
      <x:c r="E319" t="n">
        <x:f>'Raw_Data'!E319</x:f>
        <x:v>34</x:v>
      </x:c>
      <x:c r="F319" t="str">
        <x:f>PROPER(TRIM('Raw_Data'!F319))</x:f>
        <x:v>Classic</x:v>
      </x:c>
      <x:c r="G319" t="str">
        <x:f>PROPER(TRIM('Raw_Data'!G319))</x:f>
        <x:v>Branch</x:v>
      </x:c>
      <x:c r="H319" s="60" t="n">
        <x:f>'Raw_Data'!H319</x:f>
        <x:v>1000</x:v>
      </x:c>
      <x:c r="I319" s="60" t="n">
        <x:f>'Raw_Data'!I319</x:f>
        <x:v>194.64</x:v>
      </x:c>
      <x:c r="J319" s="32" t="n">
        <x:f>'Raw_Data'!J319</x:f>
        <x:v>0.548</x:v>
      </x:c>
      <x:c r="K319" s="32" t="n">
        <x:f>'Raw_Data'!K319</x:f>
        <x:v>0.524</x:v>
      </x:c>
      <x:c r="L319" t="n">
        <x:f>'Raw_Data'!L319</x:f>
        <x:v>1</x:v>
      </x:c>
      <x:c r="M319" t="n">
        <x:f>IF('Raw_Data'!M319="",Assumptions!$B$15,'Raw_Data'!M319)</x:f>
        <x:v>8</x:v>
      </x:c>
      <x:c r="N319" s="32" t="n">
        <x:f>'Raw_Data'!N319</x:f>
        <x:v>0.099</x:v>
      </x:c>
      <x:c r="O319" t="str">
        <x:f>IF(OR(D319&lt;620,L319&gt;=2,J319&gt;0.9),"High",IF(OR(D319&lt;700,L319=1,J319&gt;0.75),"Medium","Low"))</x:f>
        <x:v>High</x:v>
      </x:c>
      <x:c r="P319" s="30" t="n">
        <x:f>XLOOKUP(F319,Assumptions!$A$4:$A$6,Assumptions!$B$4:$B$6)</x:f>
        <x:v>0</x:v>
      </x:c>
      <x:c r="Q319" s="32" t="n">
        <x:f>XLOOKUP(F319,Assumptions!$A$4:$A$6,Assumptions!$C$4:$C$6)</x:f>
        <x:v>0.229</x:v>
      </x:c>
      <x:c r="R319" s="32" t="n">
        <x:f>XLOOKUP(F319,Assumptions!$A$4:$A$6,Assumptions!$D$4:$D$6)</x:f>
        <x:v>0.015</x:v>
      </x:c>
      <x:c r="S319" s="32" t="n">
        <x:f>XLOOKUP(F319,Assumptions!$A$4:$A$6,Assumptions!$E$4:$E$6)</x:f>
        <x:v>0.0075</x:v>
      </x:c>
      <x:c r="T319" s="32" t="n">
        <x:f>XLOOKUP(O319,Assumptions!$H$4:$H$6,Assumptions!$I$4:$I$6)</x:f>
        <x:v>0.045</x:v>
      </x:c>
      <x:c r="U319" s="30" t="n">
        <x:f>XLOOKUP(F319,Assumptions!$A$4:$A$6,Assumptions!$F$4:$F$6)</x:f>
        <x:v>60</x:v>
      </x:c>
      <x:c r="V319" s="60" t="n">
        <x:f>I319*12</x:f>
        <x:v>2335.68</x:v>
      </x:c>
      <x:c r="W319" s="60" t="n">
        <x:f>H319*J319*(1-K319)*Q319</x:f>
        <x:v>59.73419200000001</x:v>
      </x:c>
      <x:c r="X319" s="60" t="n">
        <x:f>V319*R319</x:f>
        <x:v>35.035199999999996</x:v>
      </x:c>
      <x:c r="Y319" s="60" t="n">
        <x:f>V319*S319</x:f>
        <x:v>17.517599999999998</x:v>
      </x:c>
      <x:c r="Z319" s="60" t="n">
        <x:f>H319*J319*T319</x:f>
        <x:v>24.66</x:v>
      </x:c>
      <x:c r="AA319" s="60" t="n">
        <x:f>P319+W319+X319-Y319-Z319-U319</x:f>
        <x:v>-7.408207999999988</x:v>
      </x:c>
      <x:c r="AB319" s="32" t="n">
        <x:f>IFERROR(AA319/(P319+W319+X319),0)</x:f>
        <x:v>-0.07817089298198712</x:v>
      </x:c>
      <x:c r="AC319" t="n">
        <x:f>IF(O319="High",0,IF(I319&gt;=1800,3,IF(I319&gt;=900,2,1))+IF(K319&gt;=0.9,2,IF(K319&gt;=0.75,1,0))+IF(J319&lt;=0.7,2,IF(J319&lt;=0.85,1,0))+IF(M319&gt;=8,1,0))</x:f>
        <x:v>0</x:v>
      </x:c>
      <x:c r="AD319" t="str">
        <x:f>IF(AND(O319&lt;&gt;"High",AC319&gt;=Assumptions!$B$10,AA319&gt;0),"Priority Growth",IF(AND(O319="Low",AA319&gt;0),"Maintain","Watch"))</x:f>
        <x:v>Watch</x:v>
      </x:c>
      <x:c r="AE319" s="60" t="n">
        <x:f>MAX(AA319,0)*N319</x:f>
        <x:v>0</x:v>
      </x:c>
      <x:c r="AF319" t="str">
        <x:f>IF(AND(AA319&gt;=Assumptions!$B$11,O319&lt;&gt;"High",OR(N319&gt;=Assumptions!$B$12,M319&lt;=6)),"High","Standard")</x:f>
        <x:v>Standard</x:v>
      </x:c>
    </x:row>
    <x:row r="320">
      <x:c r="A320" t="str">
        <x:f>'Raw_Data'!A320</x:f>
        <x:v>C00319</x:v>
      </x:c>
      <x:c r="B320" t="n">
        <x:f>'Raw_Data'!B320</x:f>
        <x:v>49</x:v>
      </x:c>
      <x:c r="C320" s="30" t="n">
        <x:f>'Raw_Data'!C320</x:f>
        <x:v>100596</x:v>
      </x:c>
      <x:c r="D320" t="n">
        <x:f>'Raw_Data'!D320</x:f>
        <x:v>799</x:v>
      </x:c>
      <x:c r="E320" t="n">
        <x:f>'Raw_Data'!E320</x:f>
        <x:v>64</x:v>
      </x:c>
      <x:c r="F320" t="str">
        <x:f>PROPER(TRIM('Raw_Data'!F320))</x:f>
        <x:v>Classic</x:v>
      </x:c>
      <x:c r="G320" t="str">
        <x:f>PROPER(TRIM('Raw_Data'!G320))</x:f>
        <x:v>Digital</x:v>
      </x:c>
      <x:c r="H320" s="60" t="n">
        <x:f>'Raw_Data'!H320</x:f>
        <x:v>12108</x:v>
      </x:c>
      <x:c r="I320" s="60" t="n">
        <x:f>'Raw_Data'!I320</x:f>
        <x:v>1312.74</x:v>
      </x:c>
      <x:c r="J320" s="32" t="n">
        <x:f>'Raw_Data'!J320</x:f>
        <x:v>0.268</x:v>
      </x:c>
      <x:c r="K320" s="32" t="n">
        <x:f>'Raw_Data'!K320</x:f>
        <x:v>1</x:v>
      </x:c>
      <x:c r="L320" t="n">
        <x:f>'Raw_Data'!L320</x:f>
        <x:v>0</x:v>
      </x:c>
      <x:c r="M320" t="n">
        <x:f>IF('Raw_Data'!M320="",Assumptions!$B$15,'Raw_Data'!M320)</x:f>
        <x:v>8</x:v>
      </x:c>
      <x:c r="N320" s="32" t="n">
        <x:f>'Raw_Data'!N320</x:f>
        <x:v>0.056</x:v>
      </x:c>
      <x:c r="O320" t="str">
        <x:f>IF(OR(D320&lt;620,L320&gt;=2,J320&gt;0.9),"High",IF(OR(D320&lt;700,L320=1,J320&gt;0.75),"Medium","Low"))</x:f>
        <x:v>Low</x:v>
      </x:c>
      <x:c r="P320" s="30" t="n">
        <x:f>XLOOKUP(F320,Assumptions!$A$4:$A$6,Assumptions!$B$4:$B$6)</x:f>
        <x:v>0</x:v>
      </x:c>
      <x:c r="Q320" s="32" t="n">
        <x:f>XLOOKUP(F320,Assumptions!$A$4:$A$6,Assumptions!$C$4:$C$6)</x:f>
        <x:v>0.229</x:v>
      </x:c>
      <x:c r="R320" s="32" t="n">
        <x:f>XLOOKUP(F320,Assumptions!$A$4:$A$6,Assumptions!$D$4:$D$6)</x:f>
        <x:v>0.015</x:v>
      </x:c>
      <x:c r="S320" s="32" t="n">
        <x:f>XLOOKUP(F320,Assumptions!$A$4:$A$6,Assumptions!$E$4:$E$6)</x:f>
        <x:v>0.0075</x:v>
      </x:c>
      <x:c r="T320" s="32" t="n">
        <x:f>XLOOKUP(O320,Assumptions!$H$4:$H$6,Assumptions!$I$4:$I$6)</x:f>
        <x:v>0.0035</x:v>
      </x:c>
      <x:c r="U320" s="30" t="n">
        <x:f>XLOOKUP(F320,Assumptions!$A$4:$A$6,Assumptions!$F$4:$F$6)</x:f>
        <x:v>60</x:v>
      </x:c>
      <x:c r="V320" s="60" t="n">
        <x:f>I320*12</x:f>
        <x:v>15752.880000000001</x:v>
      </x:c>
      <x:c r="W320" s="60" t="n">
        <x:f>H320*J320*(1-K320)*Q320</x:f>
        <x:v>0</x:v>
      </x:c>
      <x:c r="X320" s="60" t="n">
        <x:f>V320*R320</x:f>
        <x:v>236.2932</x:v>
      </x:c>
      <x:c r="Y320" s="60" t="n">
        <x:f>V320*S320</x:f>
        <x:v>118.1466</x:v>
      </x:c>
      <x:c r="Z320" s="60" t="n">
        <x:f>H320*J320*T320</x:f>
        <x:v>11.357304000000001</x:v>
      </x:c>
      <x:c r="AA320" s="60" t="n">
        <x:f>P320+W320+X320-Y320-Z320-U320</x:f>
        <x:v>46.78929600000001</x:v>
      </x:c>
      <x:c r="AB320" s="32" t="n">
        <x:f>IFERROR(AA320/(P320+W320+X320),0)</x:f>
        <x:v>0.19801372193529057</x:v>
      </x:c>
      <x:c r="AC320" t="n">
        <x:f>IF(O320="High",0,IF(I320&gt;=1800,3,IF(I320&gt;=900,2,1))+IF(K320&gt;=0.9,2,IF(K320&gt;=0.75,1,0))+IF(J320&lt;=0.7,2,IF(J320&lt;=0.85,1,0))+IF(M320&gt;=8,1,0))</x:f>
        <x:v>7</x:v>
      </x:c>
      <x:c r="AD320" t="str">
        <x:f>IF(AND(O320&lt;&gt;"High",AC320&gt;=Assumptions!$B$10,AA320&gt;0),"Priority Growth",IF(AND(O320="Low",AA320&gt;0),"Maintain","Watch"))</x:f>
        <x:v>Priority Growth</x:v>
      </x:c>
      <x:c r="AE320" s="60" t="n">
        <x:f>MAX(AA320,0)*N320</x:f>
        <x:v>2.6202005760000007</x:v>
      </x:c>
      <x:c r="AF320" t="str">
        <x:f>IF(AND(AA320&gt;=Assumptions!$B$11,O320&lt;&gt;"High",OR(N320&gt;=Assumptions!$B$12,M320&lt;=6)),"High","Standard")</x:f>
        <x:v>Standard</x:v>
      </x:c>
    </x:row>
    <x:row r="321">
      <x:c r="A321" t="str">
        <x:f>'Raw_Data'!A321</x:f>
        <x:v>C00320</x:v>
      </x:c>
      <x:c r="B321" t="n">
        <x:f>'Raw_Data'!B321</x:f>
        <x:v>50</x:v>
      </x:c>
      <x:c r="C321" s="30" t="n">
        <x:f>'Raw_Data'!C321</x:f>
        <x:v>121428</x:v>
      </x:c>
      <x:c r="D321" t="n">
        <x:f>'Raw_Data'!D321</x:f>
        <x:v>686</x:v>
      </x:c>
      <x:c r="E321" t="n">
        <x:f>'Raw_Data'!E321</x:f>
        <x:v>21</x:v>
      </x:c>
      <x:c r="F321" t="str">
        <x:f>PROPER(TRIM('Raw_Data'!F321))</x:f>
        <x:v>Platinum</x:v>
      </x:c>
      <x:c r="G321" t="str">
        <x:f>PROPER(TRIM('Raw_Data'!G321))</x:f>
        <x:v>Branch</x:v>
      </x:c>
      <x:c r="H321" s="60" t="n">
        <x:f>'Raw_Data'!H321</x:f>
        <x:v>24327</x:v>
      </x:c>
      <x:c r="I321" s="60" t="n">
        <x:f>'Raw_Data'!I321</x:f>
        <x:v>2680.91</x:v>
      </x:c>
      <x:c r="J321" s="32" t="n">
        <x:f>'Raw_Data'!J321</x:f>
        <x:v>0.332</x:v>
      </x:c>
      <x:c r="K321" s="32" t="n">
        <x:f>'Raw_Data'!K321</x:f>
        <x:v>0.79</x:v>
      </x:c>
      <x:c r="L321" t="n">
        <x:f>'Raw_Data'!L321</x:f>
        <x:v>0</x:v>
      </x:c>
      <x:c r="M321" t="n">
        <x:f>IF('Raw_Data'!M321="",Assumptions!$B$15,'Raw_Data'!M321)</x:f>
        <x:v>9</x:v>
      </x:c>
      <x:c r="N321" s="32" t="n">
        <x:f>'Raw_Data'!N321</x:f>
        <x:v>0.044</x:v>
      </x:c>
      <x:c r="O321" t="str">
        <x:f>IF(OR(D321&lt;620,L321&gt;=2,J321&gt;0.9),"High",IF(OR(D321&lt;700,L321=1,J321&gt;0.75),"Medium","Low"))</x:f>
        <x:v>Medium</x:v>
      </x:c>
      <x:c r="P321" s="30" t="n">
        <x:f>XLOOKUP(F321,Assumptions!$A$4:$A$6,Assumptions!$B$4:$B$6)</x:f>
        <x:v>195</x:v>
      </x:c>
      <x:c r="Q321" s="32" t="n">
        <x:f>XLOOKUP(F321,Assumptions!$A$4:$A$6,Assumptions!$C$4:$C$6)</x:f>
        <x:v>0.199</x:v>
      </x:c>
      <x:c r="R321" s="32" t="n">
        <x:f>XLOOKUP(F321,Assumptions!$A$4:$A$6,Assumptions!$D$4:$D$6)</x:f>
        <x:v>0.017</x:v>
      </x:c>
      <x:c r="S321" s="32" t="n">
        <x:f>XLOOKUP(F321,Assumptions!$A$4:$A$6,Assumptions!$E$4:$E$6)</x:f>
        <x:v>0.013</x:v>
      </x:c>
      <x:c r="T321" s="32" t="n">
        <x:f>XLOOKUP(O321,Assumptions!$H$4:$H$6,Assumptions!$I$4:$I$6)</x:f>
        <x:v>0.012</x:v>
      </x:c>
      <x:c r="U321" s="30" t="n">
        <x:f>XLOOKUP(F321,Assumptions!$A$4:$A$6,Assumptions!$F$4:$F$6)</x:f>
        <x:v>140</x:v>
      </x:c>
      <x:c r="V321" s="60" t="n">
        <x:f>I321*12</x:f>
        <x:v>32170.92</x:v>
      </x:c>
      <x:c r="W321" s="60" t="n">
        <x:f>H321*J321*(1-K321)*Q321</x:f>
        <x:v>337.51960956</x:v>
      </x:c>
      <x:c r="X321" s="60" t="n">
        <x:f>V321*R321</x:f>
        <x:v>546.9056400000001</x:v>
      </x:c>
      <x:c r="Y321" s="60" t="n">
        <x:f>V321*S321</x:f>
        <x:v>418.22195999999997</x:v>
      </x:c>
      <x:c r="Z321" s="60" t="n">
        <x:f>H321*J321*T321</x:f>
        <x:v>96.918768</x:v>
      </x:c>
      <x:c r="AA321" s="60" t="n">
        <x:f>P321+W321+X321-Y321-Z321-U321</x:f>
        <x:v>424.2845215599999</x:v>
      </x:c>
      <x:c r="AB321" s="32" t="n">
        <x:f>IFERROR(AA321/(P321+W321+X321),0)</x:f>
        <x:v>0.39306521848821735</x:v>
      </x:c>
      <x:c r="AC321" t="n">
        <x:f>IF(O321="High",0,IF(I321&gt;=1800,3,IF(I321&gt;=900,2,1))+IF(K321&gt;=0.9,2,IF(K321&gt;=0.75,1,0))+IF(J321&lt;=0.7,2,IF(J321&lt;=0.85,1,0))+IF(M321&gt;=8,1,0))</x:f>
        <x:v>7</x:v>
      </x:c>
      <x:c r="AD321" t="str">
        <x:f>IF(AND(O321&lt;&gt;"High",AC321&gt;=Assumptions!$B$10,AA321&gt;0),"Priority Growth",IF(AND(O321="Low",AA321&gt;0),"Maintain","Watch"))</x:f>
        <x:v>Priority Growth</x:v>
      </x:c>
      <x:c r="AE321" s="60" t="n">
        <x:f>MAX(AA321,0)*N321</x:f>
        <x:v>18.668518948639996</x:v>
      </x:c>
      <x:c r="AF321" t="str">
        <x:f>IF(AND(AA321&gt;=Assumptions!$B$11,O321&lt;&gt;"High",OR(N321&gt;=Assumptions!$B$12,M321&lt;=6)),"High","Standard")</x:f>
        <x:v>Standard</x:v>
      </x:c>
    </x:row>
    <x:row r="322">
      <x:c r="A322" t="str">
        <x:f>'Raw_Data'!A322</x:f>
        <x:v>C00321</x:v>
      </x:c>
      <x:c r="B322" t="n">
        <x:f>'Raw_Data'!B322</x:f>
        <x:v>42</x:v>
      </x:c>
      <x:c r="C322" s="30" t="n">
        <x:f>'Raw_Data'!C322</x:f>
        <x:v>46385</x:v>
      </x:c>
      <x:c r="D322" t="n">
        <x:f>'Raw_Data'!D322</x:f>
        <x:v>686</x:v>
      </x:c>
      <x:c r="E322" t="n">
        <x:f>'Raw_Data'!E322</x:f>
        <x:v>16</x:v>
      </x:c>
      <x:c r="F322" t="str">
        <x:f>PROPER(TRIM('Raw_Data'!F322))</x:f>
        <x:v>Classic</x:v>
      </x:c>
      <x:c r="G322" t="str">
        <x:f>PROPER(TRIM('Raw_Data'!G322))</x:f>
        <x:v>Digital</x:v>
      </x:c>
      <x:c r="H322" s="60" t="n">
        <x:f>'Raw_Data'!H322</x:f>
        <x:v>5937</x:v>
      </x:c>
      <x:c r="I322" s="60" t="n">
        <x:f>'Raw_Data'!I322</x:f>
        <x:v>715.5</x:v>
      </x:c>
      <x:c r="J322" s="32" t="n">
        <x:f>'Raw_Data'!J322</x:f>
        <x:v>0.719</x:v>
      </x:c>
      <x:c r="K322" s="32" t="n">
        <x:f>'Raw_Data'!K322</x:f>
        <x:v>0.662</x:v>
      </x:c>
      <x:c r="L322" t="n">
        <x:f>'Raw_Data'!L322</x:f>
        <x:v>0</x:v>
      </x:c>
      <x:c r="M322" t="n">
        <x:f>IF('Raw_Data'!M322="",Assumptions!$B$15,'Raw_Data'!M322)</x:f>
        <x:v>9</x:v>
      </x:c>
      <x:c r="N322" s="32" t="n">
        <x:f>'Raw_Data'!N322</x:f>
        <x:v>0.02</x:v>
      </x:c>
      <x:c r="O322" t="str">
        <x:f>IF(OR(D322&lt;620,L322&gt;=2,J322&gt;0.9),"High",IF(OR(D322&lt;700,L322=1,J322&gt;0.75),"Medium","Low"))</x:f>
        <x:v>Medium</x:v>
      </x:c>
      <x:c r="P322" s="30" t="n">
        <x:f>XLOOKUP(F322,Assumptions!$A$4:$A$6,Assumptions!$B$4:$B$6)</x:f>
        <x:v>0</x:v>
      </x:c>
      <x:c r="Q322" s="32" t="n">
        <x:f>XLOOKUP(F322,Assumptions!$A$4:$A$6,Assumptions!$C$4:$C$6)</x:f>
        <x:v>0.229</x:v>
      </x:c>
      <x:c r="R322" s="32" t="n">
        <x:f>XLOOKUP(F322,Assumptions!$A$4:$A$6,Assumptions!$D$4:$D$6)</x:f>
        <x:v>0.015</x:v>
      </x:c>
      <x:c r="S322" s="32" t="n">
        <x:f>XLOOKUP(F322,Assumptions!$A$4:$A$6,Assumptions!$E$4:$E$6)</x:f>
        <x:v>0.0075</x:v>
      </x:c>
      <x:c r="T322" s="32" t="n">
        <x:f>XLOOKUP(O322,Assumptions!$H$4:$H$6,Assumptions!$I$4:$I$6)</x:f>
        <x:v>0.012</x:v>
      </x:c>
      <x:c r="U322" s="30" t="n">
        <x:f>XLOOKUP(F322,Assumptions!$A$4:$A$6,Assumptions!$F$4:$F$6)</x:f>
        <x:v>60</x:v>
      </x:c>
      <x:c r="V322" s="60" t="n">
        <x:f>I322*12</x:f>
        <x:v>8586</x:v>
      </x:c>
      <x:c r="W322" s="60" t="n">
        <x:f>H322*J322*(1-K322)*Q322</x:f>
        <x:v>330.40614960599993</x:v>
      </x:c>
      <x:c r="X322" s="60" t="n">
        <x:f>V322*R322</x:f>
        <x:v>128.79</x:v>
      </x:c>
      <x:c r="Y322" s="60" t="n">
        <x:f>V322*S322</x:f>
        <x:v>64.395</x:v>
      </x:c>
      <x:c r="Z322" s="60" t="n">
        <x:f>H322*J322*T322</x:f>
        <x:v>51.224436</x:v>
      </x:c>
      <x:c r="AA322" s="60" t="n">
        <x:f>P322+W322+X322-Y322-Z322-U322</x:f>
        <x:v>283.576713606</x:v>
      </x:c>
      <x:c r="AB322" s="32" t="n">
        <x:f>IFERROR(AA322/(P322+W322+X322),0)</x:f>
        <x:v>0.6175502861888429</x:v>
      </x:c>
      <x:c r="AC322" t="n">
        <x:f>IF(O322="High",0,IF(I322&gt;=1800,3,IF(I322&gt;=900,2,1))+IF(K322&gt;=0.9,2,IF(K322&gt;=0.75,1,0))+IF(J322&lt;=0.7,2,IF(J322&lt;=0.85,1,0))+IF(M322&gt;=8,1,0))</x:f>
        <x:v>3</x:v>
      </x:c>
      <x:c r="AD322" t="str">
        <x:f>IF(AND(O322&lt;&gt;"High",AC322&gt;=Assumptions!$B$10,AA322&gt;0),"Priority Growth",IF(AND(O322="Low",AA322&gt;0),"Maintain","Watch"))</x:f>
        <x:v>Watch</x:v>
      </x:c>
      <x:c r="AE322" s="60" t="n">
        <x:f>MAX(AA322,0)*N322</x:f>
        <x:v>5.67153427212</x:v>
      </x:c>
      <x:c r="AF322" t="str">
        <x:f>IF(AND(AA322&gt;=Assumptions!$B$11,O322&lt;&gt;"High",OR(N322&gt;=Assumptions!$B$12,M322&lt;=6)),"High","Standard")</x:f>
        <x:v>Standard</x:v>
      </x:c>
    </x:row>
    <x:row r="323">
      <x:c r="A323" t="str">
        <x:f>'Raw_Data'!A323</x:f>
        <x:v>C00322</x:v>
      </x:c>
      <x:c r="B323" t="n">
        <x:f>'Raw_Data'!B323</x:f>
        <x:v>53</x:v>
      </x:c>
      <x:c r="C323" s="30" t="n">
        <x:f>'Raw_Data'!C323</x:f>
        <x:v>80409</x:v>
      </x:c>
      <x:c r="D323" t="n">
        <x:f>'Raw_Data'!D323</x:f>
        <x:v>587</x:v>
      </x:c>
      <x:c r="E323" t="n">
        <x:f>'Raw_Data'!E323</x:f>
        <x:v>31</x:v>
      </x:c>
      <x:c r="F323" t="str">
        <x:f>PROPER(TRIM('Raw_Data'!F323))</x:f>
        <x:v>Classic</x:v>
      </x:c>
      <x:c r="G323" t="str">
        <x:f>PROPER(TRIM('Raw_Data'!G323))</x:f>
        <x:v>Direct Mail</x:v>
      </x:c>
      <x:c r="H323" s="60" t="n">
        <x:f>'Raw_Data'!H323</x:f>
        <x:v>3525</x:v>
      </x:c>
      <x:c r="I323" s="60" t="n">
        <x:f>'Raw_Data'!I323</x:f>
        <x:v>536.92</x:v>
      </x:c>
      <x:c r="J323" s="32" t="n">
        <x:f>'Raw_Data'!J323</x:f>
        <x:v>0.792</x:v>
      </x:c>
      <x:c r="K323" s="32" t="n">
        <x:f>'Raw_Data'!K323</x:f>
        <x:v>0.615</x:v>
      </x:c>
      <x:c r="L323" t="n">
        <x:f>'Raw_Data'!L323</x:f>
        <x:v>0</x:v>
      </x:c>
      <x:c r="M323" t="n">
        <x:f>IF('Raw_Data'!M323="",Assumptions!$B$15,'Raw_Data'!M323)</x:f>
        <x:v>7</x:v>
      </x:c>
      <x:c r="N323" s="32" t="n">
        <x:f>'Raw_Data'!N323</x:f>
        <x:v>0.072</x:v>
      </x:c>
      <x:c r="O323" t="str">
        <x:f>IF(OR(D323&lt;620,L323&gt;=2,J323&gt;0.9),"High",IF(OR(D323&lt;700,L323=1,J323&gt;0.75),"Medium","Low"))</x:f>
        <x:v>High</x:v>
      </x:c>
      <x:c r="P323" s="30" t="n">
        <x:f>XLOOKUP(F323,Assumptions!$A$4:$A$6,Assumptions!$B$4:$B$6)</x:f>
        <x:v>0</x:v>
      </x:c>
      <x:c r="Q323" s="32" t="n">
        <x:f>XLOOKUP(F323,Assumptions!$A$4:$A$6,Assumptions!$C$4:$C$6)</x:f>
        <x:v>0.229</x:v>
      </x:c>
      <x:c r="R323" s="32" t="n">
        <x:f>XLOOKUP(F323,Assumptions!$A$4:$A$6,Assumptions!$D$4:$D$6)</x:f>
        <x:v>0.015</x:v>
      </x:c>
      <x:c r="S323" s="32" t="n">
        <x:f>XLOOKUP(F323,Assumptions!$A$4:$A$6,Assumptions!$E$4:$E$6)</x:f>
        <x:v>0.0075</x:v>
      </x:c>
      <x:c r="T323" s="32" t="n">
        <x:f>XLOOKUP(O323,Assumptions!$H$4:$H$6,Assumptions!$I$4:$I$6)</x:f>
        <x:v>0.045</x:v>
      </x:c>
      <x:c r="U323" s="30" t="n">
        <x:f>XLOOKUP(F323,Assumptions!$A$4:$A$6,Assumptions!$F$4:$F$6)</x:f>
        <x:v>60</x:v>
      </x:c>
      <x:c r="V323" s="60" t="n">
        <x:f>I323*12</x:f>
        <x:v>6443.039999999999</x:v>
      </x:c>
      <x:c r="W323" s="60" t="n">
        <x:f>H323*J323*(1-K323)*Q323</x:f>
        <x:v>246.13904700000003</x:v>
      </x:c>
      <x:c r="X323" s="60" t="n">
        <x:f>V323*R323</x:f>
        <x:v>96.64559999999999</x:v>
      </x:c>
      <x:c r="Y323" s="60" t="n">
        <x:f>V323*S323</x:f>
        <x:v>48.322799999999994</x:v>
      </x:c>
      <x:c r="Z323" s="60" t="n">
        <x:f>H323*J323*T323</x:f>
        <x:v>125.631</x:v>
      </x:c>
      <x:c r="AA323" s="60" t="n">
        <x:f>P323+W323+X323-Y323-Z323-U323</x:f>
        <x:v>108.83084700000003</x:v>
      </x:c>
      <x:c r="AB323" s="32" t="n">
        <x:f>IFERROR(AA323/(P323+W323+X323),0)</x:f>
        <x:v>0.3174904359120846</x:v>
      </x:c>
      <x:c r="AC323" t="n">
        <x:f>IF(O323="High",0,IF(I323&gt;=1800,3,IF(I323&gt;=900,2,1))+IF(K323&gt;=0.9,2,IF(K323&gt;=0.75,1,0))+IF(J323&lt;=0.7,2,IF(J323&lt;=0.85,1,0))+IF(M323&gt;=8,1,0))</x:f>
        <x:v>0</x:v>
      </x:c>
      <x:c r="AD323" t="str">
        <x:f>IF(AND(O323&lt;&gt;"High",AC323&gt;=Assumptions!$B$10,AA323&gt;0),"Priority Growth",IF(AND(O323="Low",AA323&gt;0),"Maintain","Watch"))</x:f>
        <x:v>Watch</x:v>
      </x:c>
      <x:c r="AE323" s="60" t="n">
        <x:f>MAX(AA323,0)*N323</x:f>
        <x:v>7.8358209840000015</x:v>
      </x:c>
      <x:c r="AF323" t="str">
        <x:f>IF(AND(AA323&gt;=Assumptions!$B$11,O323&lt;&gt;"High",OR(N323&gt;=Assumptions!$B$12,M323&lt;=6)),"High","Standard")</x:f>
        <x:v>Standard</x:v>
      </x:c>
    </x:row>
    <x:row r="324">
      <x:c r="A324" t="str">
        <x:f>'Raw_Data'!A324</x:f>
        <x:v>C00323</x:v>
      </x:c>
      <x:c r="B324" t="n">
        <x:f>'Raw_Data'!B324</x:f>
        <x:v>36</x:v>
      </x:c>
      <x:c r="C324" s="30" t="n">
        <x:f>'Raw_Data'!C324</x:f>
        <x:v>122088</x:v>
      </x:c>
      <x:c r="D324" t="n">
        <x:f>'Raw_Data'!D324</x:f>
        <x:v>736</x:v>
      </x:c>
      <x:c r="E324" t="n">
        <x:f>'Raw_Data'!E324</x:f>
        <x:v>45</x:v>
      </x:c>
      <x:c r="F324" t="str">
        <x:f>PROPER(TRIM('Raw_Data'!F324))</x:f>
        <x:v>Platinum</x:v>
      </x:c>
      <x:c r="G324" t="str">
        <x:f>PROPER(TRIM('Raw_Data'!G324))</x:f>
        <x:v>Direct Mail</x:v>
      </x:c>
      <x:c r="H324" s="60" t="n">
        <x:f>'Raw_Data'!H324</x:f>
        <x:v>27002</x:v>
      </x:c>
      <x:c r="I324" s="60" t="n">
        <x:f>'Raw_Data'!I324</x:f>
        <x:v>3105.72</x:v>
      </x:c>
      <x:c r="J324" s="32" t="n">
        <x:f>'Raw_Data'!J324</x:f>
        <x:v>0.214</x:v>
      </x:c>
      <x:c r="K324" s="32" t="n">
        <x:f>'Raw_Data'!K324</x:f>
        <x:v>0.832</x:v>
      </x:c>
      <x:c r="L324" t="n">
        <x:f>'Raw_Data'!L324</x:f>
        <x:v>0</x:v>
      </x:c>
      <x:c r="M324" t="n">
        <x:f>IF('Raw_Data'!M324="",Assumptions!$B$15,'Raw_Data'!M324)</x:f>
        <x:v>6</x:v>
      </x:c>
      <x:c r="N324" s="32" t="n">
        <x:f>'Raw_Data'!N324</x:f>
        <x:v>0.185</x:v>
      </x:c>
      <x:c r="O324" t="str">
        <x:f>IF(OR(D324&lt;620,L324&gt;=2,J324&gt;0.9),"High",IF(OR(D324&lt;700,L324=1,J324&gt;0.75),"Medium","Low"))</x:f>
        <x:v>Low</x:v>
      </x:c>
      <x:c r="P324" s="30" t="n">
        <x:f>XLOOKUP(F324,Assumptions!$A$4:$A$6,Assumptions!$B$4:$B$6)</x:f>
        <x:v>195</x:v>
      </x:c>
      <x:c r="Q324" s="32" t="n">
        <x:f>XLOOKUP(F324,Assumptions!$A$4:$A$6,Assumptions!$C$4:$C$6)</x:f>
        <x:v>0.199</x:v>
      </x:c>
      <x:c r="R324" s="32" t="n">
        <x:f>XLOOKUP(F324,Assumptions!$A$4:$A$6,Assumptions!$D$4:$D$6)</x:f>
        <x:v>0.017</x:v>
      </x:c>
      <x:c r="S324" s="32" t="n">
        <x:f>XLOOKUP(F324,Assumptions!$A$4:$A$6,Assumptions!$E$4:$E$6)</x:f>
        <x:v>0.013</x:v>
      </x:c>
      <x:c r="T324" s="32" t="n">
        <x:f>XLOOKUP(O324,Assumptions!$H$4:$H$6,Assumptions!$I$4:$I$6)</x:f>
        <x:v>0.0035</x:v>
      </x:c>
      <x:c r="U324" s="30" t="n">
        <x:f>XLOOKUP(F324,Assumptions!$A$4:$A$6,Assumptions!$F$4:$F$6)</x:f>
        <x:v>140</x:v>
      </x:c>
      <x:c r="V324" s="60" t="n">
        <x:f>I324*12</x:f>
        <x:v>37268.64</x:v>
      </x:c>
      <x:c r="W324" s="60" t="n">
        <x:f>H324*J324*(1-K324)*Q324</x:f>
        <x:v>193.18440489600005</x:v>
      </x:c>
      <x:c r="X324" s="60" t="n">
        <x:f>V324*R324</x:f>
        <x:v>633.5668800000001</x:v>
      </x:c>
      <x:c r="Y324" s="60" t="n">
        <x:f>V324*S324</x:f>
        <x:v>484.49231999999995</x:v>
      </x:c>
      <x:c r="Z324" s="60" t="n">
        <x:f>H324*J324*T324</x:f>
        <x:v>20.224498</x:v>
      </x:c>
      <x:c r="AA324" s="60" t="n">
        <x:f>P324+W324+X324-Y324-Z324-U324</x:f>
        <x:v>377.03446689600014</x:v>
      </x:c>
      <x:c r="AB324" s="32" t="n">
        <x:f>IFERROR(AA324/(P324+W324+X324),0)</x:f>
        <x:v>0.36900806729533686</x:v>
      </x:c>
      <x:c r="AC324" t="n">
        <x:f>IF(O324="High",0,IF(I324&gt;=1800,3,IF(I324&gt;=900,2,1))+IF(K324&gt;=0.9,2,IF(K324&gt;=0.75,1,0))+IF(J324&lt;=0.7,2,IF(J324&lt;=0.85,1,0))+IF(M324&gt;=8,1,0))</x:f>
        <x:v>6</x:v>
      </x:c>
      <x:c r="AD324" t="str">
        <x:f>IF(AND(O324&lt;&gt;"High",AC324&gt;=Assumptions!$B$10,AA324&gt;0),"Priority Growth",IF(AND(O324="Low",AA324&gt;0),"Maintain","Watch"))</x:f>
        <x:v>Priority Growth</x:v>
      </x:c>
      <x:c r="AE324" s="60" t="n">
        <x:f>MAX(AA324,0)*N324</x:f>
        <x:v>69.75137637576003</x:v>
      </x:c>
      <x:c r="AF324" t="str">
        <x:f>IF(AND(AA324&gt;=Assumptions!$B$11,O324&lt;&gt;"High",OR(N324&gt;=Assumptions!$B$12,M324&lt;=6)),"High","Standard")</x:f>
        <x:v>High</x:v>
      </x:c>
    </x:row>
    <x:row r="325">
      <x:c r="A325" t="str">
        <x:f>'Raw_Data'!A325</x:f>
        <x:v>C00324</x:v>
      </x:c>
      <x:c r="B325" t="n">
        <x:f>'Raw_Data'!B325</x:f>
        <x:v>36</x:v>
      </x:c>
      <x:c r="C325" s="30" t="n">
        <x:f>'Raw_Data'!C325</x:f>
        <x:v>67396</x:v>
      </x:c>
      <x:c r="D325" t="n">
        <x:f>'Raw_Data'!D325</x:f>
        <x:v>626</x:v>
      </x:c>
      <x:c r="E325" t="n">
        <x:f>'Raw_Data'!E325</x:f>
        <x:v>58</x:v>
      </x:c>
      <x:c r="F325" t="str">
        <x:f>PROPER(TRIM('Raw_Data'!F325))</x:f>
        <x:v>Classic</x:v>
      </x:c>
      <x:c r="G325" t="str">
        <x:f>PROPER(TRIM('Raw_Data'!G325))</x:f>
        <x:v>Digital</x:v>
      </x:c>
      <x:c r="H325" s="60" t="n">
        <x:f>'Raw_Data'!H325</x:f>
        <x:v>3537</x:v>
      </x:c>
      <x:c r="I325" s="60" t="n">
        <x:f>'Raw_Data'!I325</x:f>
        <x:v>636.76</x:v>
      </x:c>
      <x:c r="J325" s="32" t="n">
        <x:f>'Raw_Data'!J325</x:f>
        <x:v>0.499</x:v>
      </x:c>
      <x:c r="K325" s="32" t="n">
        <x:f>'Raw_Data'!K325</x:f>
        <x:v>0.665</x:v>
      </x:c>
      <x:c r="L325" t="n">
        <x:f>'Raw_Data'!L325</x:f>
        <x:v>0</x:v>
      </x:c>
      <x:c r="M325" t="n">
        <x:f>IF('Raw_Data'!M325="",Assumptions!$B$15,'Raw_Data'!M325)</x:f>
        <x:v>5</x:v>
      </x:c>
      <x:c r="N325" s="32" t="n">
        <x:f>'Raw_Data'!N325</x:f>
        <x:v>0.215</x:v>
      </x:c>
      <x:c r="O325" t="str">
        <x:f>IF(OR(D325&lt;620,L325&gt;=2,J325&gt;0.9),"High",IF(OR(D325&lt;700,L325=1,J325&gt;0.75),"Medium","Low"))</x:f>
        <x:v>Medium</x:v>
      </x:c>
      <x:c r="P325" s="30" t="n">
        <x:f>XLOOKUP(F325,Assumptions!$A$4:$A$6,Assumptions!$B$4:$B$6)</x:f>
        <x:v>0</x:v>
      </x:c>
      <x:c r="Q325" s="32" t="n">
        <x:f>XLOOKUP(F325,Assumptions!$A$4:$A$6,Assumptions!$C$4:$C$6)</x:f>
        <x:v>0.229</x:v>
      </x:c>
      <x:c r="R325" s="32" t="n">
        <x:f>XLOOKUP(F325,Assumptions!$A$4:$A$6,Assumptions!$D$4:$D$6)</x:f>
        <x:v>0.015</x:v>
      </x:c>
      <x:c r="S325" s="32" t="n">
        <x:f>XLOOKUP(F325,Assumptions!$A$4:$A$6,Assumptions!$E$4:$E$6)</x:f>
        <x:v>0.0075</x:v>
      </x:c>
      <x:c r="T325" s="32" t="n">
        <x:f>XLOOKUP(O325,Assumptions!$H$4:$H$6,Assumptions!$I$4:$I$6)</x:f>
        <x:v>0.012</x:v>
      </x:c>
      <x:c r="U325" s="30" t="n">
        <x:f>XLOOKUP(F325,Assumptions!$A$4:$A$6,Assumptions!$F$4:$F$6)</x:f>
        <x:v>60</x:v>
      </x:c>
      <x:c r="V325" s="60" t="n">
        <x:f>I325*12</x:f>
        <x:v>7641.12</x:v>
      </x:c>
      <x:c r="W325" s="60" t="n">
        <x:f>H325*J325*(1-K325)*Q325</x:f>
        <x:v>135.39913654499998</x:v>
      </x:c>
      <x:c r="X325" s="60" t="n">
        <x:f>V325*R325</x:f>
        <x:v>114.6168</x:v>
      </x:c>
      <x:c r="Y325" s="60" t="n">
        <x:f>V325*S325</x:f>
        <x:v>57.3084</x:v>
      </x:c>
      <x:c r="Z325" s="60" t="n">
        <x:f>H325*J325*T325</x:f>
        <x:v>21.179556</x:v>
      </x:c>
      <x:c r="AA325" s="60" t="n">
        <x:f>P325+W325+X325-Y325-Z325-U325</x:f>
        <x:v>111.52798054499999</x:v>
      </x:c>
      <x:c r="AB325" s="32" t="n">
        <x:f>IFERROR(AA325/(P325+W325+X325),0)</x:f>
        <x:v>0.4460834860618025</x:v>
      </x:c>
      <x:c r="AC325" t="n">
        <x:f>IF(O325="High",0,IF(I325&gt;=1800,3,IF(I325&gt;=900,2,1))+IF(K325&gt;=0.9,2,IF(K325&gt;=0.75,1,0))+IF(J325&lt;=0.7,2,IF(J325&lt;=0.85,1,0))+IF(M325&gt;=8,1,0))</x:f>
        <x:v>3</x:v>
      </x:c>
      <x:c r="AD325" t="str">
        <x:f>IF(AND(O325&lt;&gt;"High",AC325&gt;=Assumptions!$B$10,AA325&gt;0),"Priority Growth",IF(AND(O325="Low",AA325&gt;0),"Maintain","Watch"))</x:f>
        <x:v>Watch</x:v>
      </x:c>
      <x:c r="AE325" s="60" t="n">
        <x:f>MAX(AA325,0)*N325</x:f>
        <x:v>23.978515817174998</x:v>
      </x:c>
      <x:c r="AF325" t="str">
        <x:f>IF(AND(AA325&gt;=Assumptions!$B$11,O325&lt;&gt;"High",OR(N325&gt;=Assumptions!$B$12,M325&lt;=6)),"High","Standard")</x:f>
        <x:v>Standard</x:v>
      </x:c>
    </x:row>
    <x:row r="326">
      <x:c r="A326" t="str">
        <x:f>'Raw_Data'!A326</x:f>
        <x:v>C00325</x:v>
      </x:c>
      <x:c r="B326" t="n">
        <x:f>'Raw_Data'!B326</x:f>
        <x:v>44</x:v>
      </x:c>
      <x:c r="C326" s="30" t="n">
        <x:f>'Raw_Data'!C326</x:f>
        <x:v>53983</x:v>
      </x:c>
      <x:c r="D326" t="n">
        <x:f>'Raw_Data'!D326</x:f>
        <x:v>683</x:v>
      </x:c>
      <x:c r="E326" t="n">
        <x:f>'Raw_Data'!E326</x:f>
        <x:v>32</x:v>
      </x:c>
      <x:c r="F326" t="str">
        <x:f>PROPER(TRIM('Raw_Data'!F326))</x:f>
        <x:v>Classic</x:v>
      </x:c>
      <x:c r="G326" t="str">
        <x:f>PROPER(TRIM('Raw_Data'!G326))</x:f>
        <x:v>Partner</x:v>
      </x:c>
      <x:c r="H326" s="60" t="n">
        <x:f>'Raw_Data'!H326</x:f>
        <x:v>5042</x:v>
      </x:c>
      <x:c r="I326" s="60" t="n">
        <x:f>'Raw_Data'!I326</x:f>
        <x:v>390.48</x:v>
      </x:c>
      <x:c r="J326" s="32" t="n">
        <x:f>'Raw_Data'!J326</x:f>
        <x:v>0.554</x:v>
      </x:c>
      <x:c r="K326" s="32" t="n">
        <x:f>'Raw_Data'!K326</x:f>
        <x:v>0.891</x:v>
      </x:c>
      <x:c r="L326" t="n">
        <x:f>'Raw_Data'!L326</x:f>
        <x:v>0</x:v>
      </x:c>
      <x:c r="M326" t="n">
        <x:f>IF('Raw_Data'!M326="",Assumptions!$B$15,'Raw_Data'!M326)</x:f>
        <x:v>8</x:v>
      </x:c>
      <x:c r="N326" s="32" t="n">
        <x:f>'Raw_Data'!N326</x:f>
        <x:v>0.021</x:v>
      </x:c>
      <x:c r="O326" t="str">
        <x:f>IF(OR(D326&lt;620,L326&gt;=2,J326&gt;0.9),"High",IF(OR(D326&lt;700,L326=1,J326&gt;0.75),"Medium","Low"))</x:f>
        <x:v>Medium</x:v>
      </x:c>
      <x:c r="P326" s="30" t="n">
        <x:f>XLOOKUP(F326,Assumptions!$A$4:$A$6,Assumptions!$B$4:$B$6)</x:f>
        <x:v>0</x:v>
      </x:c>
      <x:c r="Q326" s="32" t="n">
        <x:f>XLOOKUP(F326,Assumptions!$A$4:$A$6,Assumptions!$C$4:$C$6)</x:f>
        <x:v>0.229</x:v>
      </x:c>
      <x:c r="R326" s="32" t="n">
        <x:f>XLOOKUP(F326,Assumptions!$A$4:$A$6,Assumptions!$D$4:$D$6)</x:f>
        <x:v>0.015</x:v>
      </x:c>
      <x:c r="S326" s="32" t="n">
        <x:f>XLOOKUP(F326,Assumptions!$A$4:$A$6,Assumptions!$E$4:$E$6)</x:f>
        <x:v>0.0075</x:v>
      </x:c>
      <x:c r="T326" s="32" t="n">
        <x:f>XLOOKUP(O326,Assumptions!$H$4:$H$6,Assumptions!$I$4:$I$6)</x:f>
        <x:v>0.012</x:v>
      </x:c>
      <x:c r="U326" s="30" t="n">
        <x:f>XLOOKUP(F326,Assumptions!$A$4:$A$6,Assumptions!$F$4:$F$6)</x:f>
        <x:v>60</x:v>
      </x:c>
      <x:c r="V326" s="60" t="n">
        <x:f>I326*12</x:f>
        <x:v>4685.76</x:v>
      </x:c>
      <x:c r="W326" s="60" t="n">
        <x:f>H326*J326*(1-K326)*Q326</x:f>
        <x:v>69.722762548</x:v>
      </x:c>
      <x:c r="X326" s="60" t="n">
        <x:f>V326*R326</x:f>
        <x:v>70.2864</x:v>
      </x:c>
      <x:c r="Y326" s="60" t="n">
        <x:f>V326*S326</x:f>
        <x:v>35.1432</x:v>
      </x:c>
      <x:c r="Z326" s="60" t="n">
        <x:f>H326*J326*T326</x:f>
        <x:v>33.519216</x:v>
      </x:c>
      <x:c r="AA326" s="60" t="n">
        <x:f>P326+W326+X326-Y326-Z326-U326</x:f>
        <x:v>11.346746547999999</x:v>
      </x:c>
      <x:c r="AB326" s="32" t="n">
        <x:f>IFERROR(AA326/(P326+W326+X326),0)</x:f>
        <x:v>0.08104288563335946</x:v>
      </x:c>
      <x:c r="AC326" t="n">
        <x:f>IF(O326="High",0,IF(I326&gt;=1800,3,IF(I326&gt;=900,2,1))+IF(K326&gt;=0.9,2,IF(K326&gt;=0.75,1,0))+IF(J326&lt;=0.7,2,IF(J326&lt;=0.85,1,0))+IF(M326&gt;=8,1,0))</x:f>
        <x:v>5</x:v>
      </x:c>
      <x:c r="AD326" t="str">
        <x:f>IF(AND(O326&lt;&gt;"High",AC326&gt;=Assumptions!$B$10,AA326&gt;0),"Priority Growth",IF(AND(O326="Low",AA326&gt;0),"Maintain","Watch"))</x:f>
        <x:v>Watch</x:v>
      </x:c>
      <x:c r="AE326" s="60" t="n">
        <x:f>MAX(AA326,0)*N326</x:f>
        <x:v>0.238281677508</x:v>
      </x:c>
      <x:c r="AF326" t="str">
        <x:f>IF(AND(AA326&gt;=Assumptions!$B$11,O326&lt;&gt;"High",OR(N326&gt;=Assumptions!$B$12,M326&lt;=6)),"High","Standard")</x:f>
        <x:v>Standard</x:v>
      </x:c>
    </x:row>
    <x:row r="327">
      <x:c r="A327" t="str">
        <x:f>'Raw_Data'!A327</x:f>
        <x:v>C00326</x:v>
      </x:c>
      <x:c r="B327" t="n">
        <x:f>'Raw_Data'!B327</x:f>
        <x:v>33</x:v>
      </x:c>
      <x:c r="C327" s="30" t="n">
        <x:f>'Raw_Data'!C327</x:f>
        <x:v>45937</x:v>
      </x:c>
      <x:c r="D327" t="n">
        <x:f>'Raw_Data'!D327</x:f>
        <x:v>689</x:v>
      </x:c>
      <x:c r="E327" t="n">
        <x:f>'Raw_Data'!E327</x:f>
        <x:v>43</x:v>
      </x:c>
      <x:c r="F327" t="str">
        <x:f>PROPER(TRIM('Raw_Data'!F327))</x:f>
        <x:v>Classic</x:v>
      </x:c>
      <x:c r="G327" t="str">
        <x:f>PROPER(TRIM('Raw_Data'!G327))</x:f>
        <x:v>Partner</x:v>
      </x:c>
      <x:c r="H327" s="60" t="n">
        <x:f>'Raw_Data'!H327</x:f>
        <x:v>8002</x:v>
      </x:c>
      <x:c r="I327" s="60" t="n">
        <x:f>'Raw_Data'!I327</x:f>
        <x:v>1167.1</x:v>
      </x:c>
      <x:c r="J327" s="32" t="n">
        <x:f>'Raw_Data'!J327</x:f>
        <x:v>0.412</x:v>
      </x:c>
      <x:c r="K327" s="32" t="n">
        <x:f>'Raw_Data'!K327</x:f>
        <x:v>0.828</x:v>
      </x:c>
      <x:c r="L327" t="n">
        <x:f>'Raw_Data'!L327</x:f>
        <x:v>0</x:v>
      </x:c>
      <x:c r="M327" t="n">
        <x:f>IF('Raw_Data'!M327="",Assumptions!$B$15,'Raw_Data'!M327)</x:f>
        <x:v>8</x:v>
      </x:c>
      <x:c r="N327" s="32" t="n">
        <x:f>'Raw_Data'!N327</x:f>
        <x:v>0.079</x:v>
      </x:c>
      <x:c r="O327" t="str">
        <x:f>IF(OR(D327&lt;620,L327&gt;=2,J327&gt;0.9),"High",IF(OR(D327&lt;700,L327=1,J327&gt;0.75),"Medium","Low"))</x:f>
        <x:v>Medium</x:v>
      </x:c>
      <x:c r="P327" s="30" t="n">
        <x:f>XLOOKUP(F327,Assumptions!$A$4:$A$6,Assumptions!$B$4:$B$6)</x:f>
        <x:v>0</x:v>
      </x:c>
      <x:c r="Q327" s="32" t="n">
        <x:f>XLOOKUP(F327,Assumptions!$A$4:$A$6,Assumptions!$C$4:$C$6)</x:f>
        <x:v>0.229</x:v>
      </x:c>
      <x:c r="R327" s="32" t="n">
        <x:f>XLOOKUP(F327,Assumptions!$A$4:$A$6,Assumptions!$D$4:$D$6)</x:f>
        <x:v>0.015</x:v>
      </x:c>
      <x:c r="S327" s="32" t="n">
        <x:f>XLOOKUP(F327,Assumptions!$A$4:$A$6,Assumptions!$E$4:$E$6)</x:f>
        <x:v>0.0075</x:v>
      </x:c>
      <x:c r="T327" s="32" t="n">
        <x:f>XLOOKUP(O327,Assumptions!$H$4:$H$6,Assumptions!$I$4:$I$6)</x:f>
        <x:v>0.012</x:v>
      </x:c>
      <x:c r="U327" s="30" t="n">
        <x:f>XLOOKUP(F327,Assumptions!$A$4:$A$6,Assumptions!$F$4:$F$6)</x:f>
        <x:v>60</x:v>
      </x:c>
      <x:c r="V327" s="60" t="n">
        <x:f>I327*12</x:f>
        <x:v>14005.199999999999</x:v>
      </x:c>
      <x:c r="W327" s="60" t="n">
        <x:f>H327*J327*(1-K327)*Q327</x:f>
        <x:v>129.85530371200002</x:v>
      </x:c>
      <x:c r="X327" s="60" t="n">
        <x:f>V327*R327</x:f>
        <x:v>210.07799999999997</x:v>
      </x:c>
      <x:c r="Y327" s="60" t="n">
        <x:f>V327*S327</x:f>
        <x:v>105.03899999999999</x:v>
      </x:c>
      <x:c r="Z327" s="60" t="n">
        <x:f>H327*J327*T327</x:f>
        <x:v>39.561887999999996</x:v>
      </x:c>
      <x:c r="AA327" s="60" t="n">
        <x:f>P327+W327+X327-Y327-Z327-U327</x:f>
        <x:v>135.332415712</x:v>
      </x:c>
      <x:c r="AB327" s="32" t="n">
        <x:f>IFERROR(AA327/(P327+W327+X327),0)</x:f>
        <x:v>0.3981146131732271</x:v>
      </x:c>
      <x:c r="AC327" t="n">
        <x:f>IF(O327="High",0,IF(I327&gt;=1800,3,IF(I327&gt;=900,2,1))+IF(K327&gt;=0.9,2,IF(K327&gt;=0.75,1,0))+IF(J327&lt;=0.7,2,IF(J327&lt;=0.85,1,0))+IF(M327&gt;=8,1,0))</x:f>
        <x:v>6</x:v>
      </x:c>
      <x:c r="AD327" t="str">
        <x:f>IF(AND(O327&lt;&gt;"High",AC327&gt;=Assumptions!$B$10,AA327&gt;0),"Priority Growth",IF(AND(O327="Low",AA327&gt;0),"Maintain","Watch"))</x:f>
        <x:v>Priority Growth</x:v>
      </x:c>
      <x:c r="AE327" s="60" t="n">
        <x:f>MAX(AA327,0)*N327</x:f>
        <x:v>10.691260841248</x:v>
      </x:c>
      <x:c r="AF327" t="str">
        <x:f>IF(AND(AA327&gt;=Assumptions!$B$11,O327&lt;&gt;"High",OR(N327&gt;=Assumptions!$B$12,M327&lt;=6)),"High","Standard")</x:f>
        <x:v>Standard</x:v>
      </x:c>
    </x:row>
    <x:row r="328">
      <x:c r="A328" t="str">
        <x:f>'Raw_Data'!A328</x:f>
        <x:v>C00327</x:v>
      </x:c>
      <x:c r="B328" t="n">
        <x:f>'Raw_Data'!B328</x:f>
        <x:v>61</x:v>
      </x:c>
      <x:c r="C328" s="30" t="n">
        <x:f>'Raw_Data'!C328</x:f>
        <x:v>106440</x:v>
      </x:c>
      <x:c r="D328" t="n">
        <x:f>'Raw_Data'!D328</x:f>
        <x:v>781</x:v>
      </x:c>
      <x:c r="E328" t="n">
        <x:f>'Raw_Data'!E328</x:f>
        <x:v>38</x:v>
      </x:c>
      <x:c r="F328" t="str">
        <x:f>PROPER(TRIM('Raw_Data'!F328))</x:f>
        <x:v>Platinum</x:v>
      </x:c>
      <x:c r="G328" t="str">
        <x:f>PROPER(TRIM('Raw_Data'!G328))</x:f>
        <x:v>Partner</x:v>
      </x:c>
      <x:c r="H328" s="60" t="n">
        <x:f>'Raw_Data'!H328</x:f>
        <x:v>24318</x:v>
      </x:c>
      <x:c r="I328" s="60" t="n">
        <x:f>'Raw_Data'!I328</x:f>
        <x:v>3014.25</x:v>
      </x:c>
      <x:c r="J328" s="32" t="n">
        <x:f>'Raw_Data'!J328</x:f>
        <x:v>0.123</x:v>
      </x:c>
      <x:c r="K328" s="32" t="n">
        <x:f>'Raw_Data'!K328</x:f>
        <x:v>0.891</x:v>
      </x:c>
      <x:c r="L328" t="n">
        <x:f>'Raw_Data'!L328</x:f>
        <x:v>0</x:v>
      </x:c>
      <x:c r="M328" t="n">
        <x:f>IF('Raw_Data'!M328="",Assumptions!$B$15,'Raw_Data'!M328)</x:f>
        <x:v>4</x:v>
      </x:c>
      <x:c r="N328" s="32" t="n">
        <x:f>'Raw_Data'!N328</x:f>
        <x:v>0.28</x:v>
      </x:c>
      <x:c r="O328" t="str">
        <x:f>IF(OR(D328&lt;620,L328&gt;=2,J328&gt;0.9),"High",IF(OR(D328&lt;700,L328=1,J328&gt;0.75),"Medium","Low"))</x:f>
        <x:v>Low</x:v>
      </x:c>
      <x:c r="P328" s="30" t="n">
        <x:f>XLOOKUP(F328,Assumptions!$A$4:$A$6,Assumptions!$B$4:$B$6)</x:f>
        <x:v>195</x:v>
      </x:c>
      <x:c r="Q328" s="32" t="n">
        <x:f>XLOOKUP(F328,Assumptions!$A$4:$A$6,Assumptions!$C$4:$C$6)</x:f>
        <x:v>0.199</x:v>
      </x:c>
      <x:c r="R328" s="32" t="n">
        <x:f>XLOOKUP(F328,Assumptions!$A$4:$A$6,Assumptions!$D$4:$D$6)</x:f>
        <x:v>0.017</x:v>
      </x:c>
      <x:c r="S328" s="32" t="n">
        <x:f>XLOOKUP(F328,Assumptions!$A$4:$A$6,Assumptions!$E$4:$E$6)</x:f>
        <x:v>0.013</x:v>
      </x:c>
      <x:c r="T328" s="32" t="n">
        <x:f>XLOOKUP(O328,Assumptions!$H$4:$H$6,Assumptions!$I$4:$I$6)</x:f>
        <x:v>0.0035</x:v>
      </x:c>
      <x:c r="U328" s="30" t="n">
        <x:f>XLOOKUP(F328,Assumptions!$A$4:$A$6,Assumptions!$F$4:$F$6)</x:f>
        <x:v>140</x:v>
      </x:c>
      <x:c r="V328" s="60" t="n">
        <x:f>I328*12</x:f>
        <x:v>36171</x:v>
      </x:c>
      <x:c r="W328" s="60" t="n">
        <x:f>H328*J328*(1-K328)*Q328</x:f>
        <x:v>64.880253774</x:v>
      </x:c>
      <x:c r="X328" s="60" t="n">
        <x:f>V328*R328</x:f>
        <x:v>614.907</x:v>
      </x:c>
      <x:c r="Y328" s="60" t="n">
        <x:f>V328*S328</x:f>
        <x:v>470.22299999999996</x:v>
      </x:c>
      <x:c r="Z328" s="60" t="n">
        <x:f>H328*J328*T328</x:f>
        <x:v>10.468899</x:v>
      </x:c>
      <x:c r="AA328" s="60" t="n">
        <x:f>P328+W328+X328-Y328-Z328-U328</x:f>
        <x:v>254.095354774</x:v>
      </x:c>
      <x:c r="AB328" s="32" t="n">
        <x:f>IFERROR(AA328/(P328+W328+X328),0)</x:f>
        <x:v>0.2904653144839318</x:v>
      </x:c>
      <x:c r="AC328" t="n">
        <x:f>IF(O328="High",0,IF(I328&gt;=1800,3,IF(I328&gt;=900,2,1))+IF(K328&gt;=0.9,2,IF(K328&gt;=0.75,1,0))+IF(J328&lt;=0.7,2,IF(J328&lt;=0.85,1,0))+IF(M328&gt;=8,1,0))</x:f>
        <x:v>6</x:v>
      </x:c>
      <x:c r="AD328" t="str">
        <x:f>IF(AND(O328&lt;&gt;"High",AC328&gt;=Assumptions!$B$10,AA328&gt;0),"Priority Growth",IF(AND(O328="Low",AA328&gt;0),"Maintain","Watch"))</x:f>
        <x:v>Priority Growth</x:v>
      </x:c>
      <x:c r="AE328" s="60" t="n">
        <x:f>MAX(AA328,0)*N328</x:f>
        <x:v>71.14669933672</x:v>
      </x:c>
      <x:c r="AF328" t="str">
        <x:f>IF(AND(AA328&gt;=Assumptions!$B$11,O328&lt;&gt;"High",OR(N328&gt;=Assumptions!$B$12,M328&lt;=6)),"High","Standard")</x:f>
        <x:v>Standard</x:v>
      </x:c>
    </x:row>
    <x:row r="329">
      <x:c r="A329" t="str">
        <x:f>'Raw_Data'!A329</x:f>
        <x:v>C00328</x:v>
      </x:c>
      <x:c r="B329" t="n">
        <x:f>'Raw_Data'!B329</x:f>
        <x:v>52</x:v>
      </x:c>
      <x:c r="C329" s="30" t="n">
        <x:f>'Raw_Data'!C329</x:f>
        <x:v>79401</x:v>
      </x:c>
      <x:c r="D329" t="n">
        <x:f>'Raw_Data'!D329</x:f>
        <x:v>700</x:v>
      </x:c>
      <x:c r="E329" t="n">
        <x:f>'Raw_Data'!E329</x:f>
        <x:v>15</x:v>
      </x:c>
      <x:c r="F329" t="str">
        <x:f>PROPER(TRIM('Raw_Data'!F329))</x:f>
        <x:v>Gold</x:v>
      </x:c>
      <x:c r="G329" t="str">
        <x:f>PROPER(TRIM('Raw_Data'!G329))</x:f>
        <x:v>Partner</x:v>
      </x:c>
      <x:c r="H329" s="60" t="n">
        <x:f>'Raw_Data'!H329</x:f>
        <x:v>11582</x:v>
      </x:c>
      <x:c r="I329" s="60" t="n">
        <x:f>'Raw_Data'!I329</x:f>
        <x:v>1485.01</x:v>
      </x:c>
      <x:c r="J329" s="32" t="n">
        <x:f>'Raw_Data'!J329</x:f>
        <x:v>0.534</x:v>
      </x:c>
      <x:c r="K329" s="32" t="n">
        <x:f>'Raw_Data'!K329</x:f>
        <x:v>0.779</x:v>
      </x:c>
      <x:c r="L329" t="n">
        <x:f>'Raw_Data'!L329</x:f>
        <x:v>0</x:v>
      </x:c>
      <x:c r="M329" t="n">
        <x:f>IF('Raw_Data'!M329="",Assumptions!$B$15,'Raw_Data'!M329)</x:f>
        <x:v>8</x:v>
      </x:c>
      <x:c r="N329" s="32" t="n">
        <x:f>'Raw_Data'!N329</x:f>
        <x:v>0.056</x:v>
      </x:c>
      <x:c r="O329" t="str">
        <x:f>IF(OR(D329&lt;620,L329&gt;=2,J329&gt;0.9),"High",IF(OR(D329&lt;700,L329=1,J329&gt;0.75),"Medium","Low"))</x:f>
        <x:v>Low</x:v>
      </x:c>
      <x:c r="P329" s="30" t="n">
        <x:f>XLOOKUP(F329,Assumptions!$A$4:$A$6,Assumptions!$B$4:$B$6)</x:f>
        <x:v>95</x:v>
      </x:c>
      <x:c r="Q329" s="32" t="n">
        <x:f>XLOOKUP(F329,Assumptions!$A$4:$A$6,Assumptions!$C$4:$C$6)</x:f>
        <x:v>0.219</x:v>
      </x:c>
      <x:c r="R329" s="32" t="n">
        <x:f>XLOOKUP(F329,Assumptions!$A$4:$A$6,Assumptions!$D$4:$D$6)</x:f>
        <x:v>0.016</x:v>
      </x:c>
      <x:c r="S329" s="32" t="n">
        <x:f>XLOOKUP(F329,Assumptions!$A$4:$A$6,Assumptions!$E$4:$E$6)</x:f>
        <x:v>0.01</x:v>
      </x:c>
      <x:c r="T329" s="32" t="n">
        <x:f>XLOOKUP(O329,Assumptions!$H$4:$H$6,Assumptions!$I$4:$I$6)</x:f>
        <x:v>0.0035</x:v>
      </x:c>
      <x:c r="U329" s="30" t="n">
        <x:f>XLOOKUP(F329,Assumptions!$A$4:$A$6,Assumptions!$F$4:$F$6)</x:f>
        <x:v>90</x:v>
      </x:c>
      <x:c r="V329" s="60" t="n">
        <x:f>I329*12</x:f>
        <x:v>17820.12</x:v>
      </x:c>
      <x:c r="W329" s="60" t="n">
        <x:f>H329*J329*(1-K329)*Q329</x:f>
        <x:v>299.33755441200003</x:v>
      </x:c>
      <x:c r="X329" s="60" t="n">
        <x:f>V329*R329</x:f>
        <x:v>285.12192</x:v>
      </x:c>
      <x:c r="Y329" s="60" t="n">
        <x:f>V329*S329</x:f>
        <x:v>178.2012</x:v>
      </x:c>
      <x:c r="Z329" s="60" t="n">
        <x:f>H329*J329*T329</x:f>
        <x:v>21.646758000000002</x:v>
      </x:c>
      <x:c r="AA329" s="60" t="n">
        <x:f>P329+W329+X329-Y329-Z329-U329</x:f>
        <x:v>389.611516412</x:v>
      </x:c>
      <x:c r="AB329" s="32" t="n">
        <x:f>IFERROR(AA329/(P329+W329+X329),0)</x:f>
        <x:v>0.5734139136836195</x:v>
      </x:c>
      <x:c r="AC329" t="n">
        <x:f>IF(O329="High",0,IF(I329&gt;=1800,3,IF(I329&gt;=900,2,1))+IF(K329&gt;=0.9,2,IF(K329&gt;=0.75,1,0))+IF(J329&lt;=0.7,2,IF(J329&lt;=0.85,1,0))+IF(M329&gt;=8,1,0))</x:f>
        <x:v>6</x:v>
      </x:c>
      <x:c r="AD329" t="str">
        <x:f>IF(AND(O329&lt;&gt;"High",AC329&gt;=Assumptions!$B$10,AA329&gt;0),"Priority Growth",IF(AND(O329="Low",AA329&gt;0),"Maintain","Watch"))</x:f>
        <x:v>Priority Growth</x:v>
      </x:c>
      <x:c r="AE329" s="60" t="n">
        <x:f>MAX(AA329,0)*N329</x:f>
        <x:v>21.818244919072</x:v>
      </x:c>
      <x:c r="AF329" t="str">
        <x:f>IF(AND(AA329&gt;=Assumptions!$B$11,O329&lt;&gt;"High",OR(N329&gt;=Assumptions!$B$12,M329&lt;=6)),"High","Standard")</x:f>
        <x:v>Standard</x:v>
      </x:c>
    </x:row>
    <x:row r="330">
      <x:c r="A330" t="str">
        <x:f>'Raw_Data'!A330</x:f>
        <x:v>C00329</x:v>
      </x:c>
      <x:c r="B330" t="n">
        <x:f>'Raw_Data'!B330</x:f>
        <x:v>35</x:v>
      </x:c>
      <x:c r="C330" s="30" t="n">
        <x:f>'Raw_Data'!C330</x:f>
        <x:v>37652</x:v>
      </x:c>
      <x:c r="D330" t="n">
        <x:f>'Raw_Data'!D330</x:f>
        <x:v>691</x:v>
      </x:c>
      <x:c r="E330" t="n">
        <x:f>'Raw_Data'!E330</x:f>
        <x:v>43</x:v>
      </x:c>
      <x:c r="F330" t="str">
        <x:f>PROPER(TRIM('Raw_Data'!F330))</x:f>
        <x:v>Classic</x:v>
      </x:c>
      <x:c r="G330" t="str">
        <x:f>PROPER(TRIM('Raw_Data'!G330))</x:f>
        <x:v>Direct Mail</x:v>
      </x:c>
      <x:c r="H330" s="60" t="n">
        <x:f>'Raw_Data'!H330</x:f>
        <x:v>5283</x:v>
      </x:c>
      <x:c r="I330" s="60" t="n">
        <x:f>'Raw_Data'!I330</x:f>
        <x:v>290.5</x:v>
      </x:c>
      <x:c r="J330" s="32" t="n">
        <x:f>'Raw_Data'!J330</x:f>
        <x:v>0.388</x:v>
      </x:c>
      <x:c r="K330" s="32" t="n">
        <x:f>'Raw_Data'!K330</x:f>
        <x:v>0.818</x:v>
      </x:c>
      <x:c r="L330" t="n">
        <x:f>'Raw_Data'!L330</x:f>
        <x:v>0</x:v>
      </x:c>
      <x:c r="M330" t="n">
        <x:f>IF('Raw_Data'!M330="",Assumptions!$B$15,'Raw_Data'!M330)</x:f>
        <x:v>6</x:v>
      </x:c>
      <x:c r="N330" s="32" t="n">
        <x:f>'Raw_Data'!N330</x:f>
        <x:v>0.155</x:v>
      </x:c>
      <x:c r="O330" t="str">
        <x:f>IF(OR(D330&lt;620,L330&gt;=2,J330&gt;0.9),"High",IF(OR(D330&lt;700,L330=1,J330&gt;0.75),"Medium","Low"))</x:f>
        <x:v>Medium</x:v>
      </x:c>
      <x:c r="P330" s="30" t="n">
        <x:f>XLOOKUP(F330,Assumptions!$A$4:$A$6,Assumptions!$B$4:$B$6)</x:f>
        <x:v>0</x:v>
      </x:c>
      <x:c r="Q330" s="32" t="n">
        <x:f>XLOOKUP(F330,Assumptions!$A$4:$A$6,Assumptions!$C$4:$C$6)</x:f>
        <x:v>0.229</x:v>
      </x:c>
      <x:c r="R330" s="32" t="n">
        <x:f>XLOOKUP(F330,Assumptions!$A$4:$A$6,Assumptions!$D$4:$D$6)</x:f>
        <x:v>0.015</x:v>
      </x:c>
      <x:c r="S330" s="32" t="n">
        <x:f>XLOOKUP(F330,Assumptions!$A$4:$A$6,Assumptions!$E$4:$E$6)</x:f>
        <x:v>0.0075</x:v>
      </x:c>
      <x:c r="T330" s="32" t="n">
        <x:f>XLOOKUP(O330,Assumptions!$H$4:$H$6,Assumptions!$I$4:$I$6)</x:f>
        <x:v>0.012</x:v>
      </x:c>
      <x:c r="U330" s="30" t="n">
        <x:f>XLOOKUP(F330,Assumptions!$A$4:$A$6,Assumptions!$F$4:$F$6)</x:f>
        <x:v>60</x:v>
      </x:c>
      <x:c r="V330" s="60" t="n">
        <x:f>I330*12</x:f>
        <x:v>3486</x:v>
      </x:c>
      <x:c r="W330" s="60" t="n">
        <x:f>H330*J330*(1-K330)*Q330</x:f>
        <x:v>85.43173111200002</x:v>
      </x:c>
      <x:c r="X330" s="60" t="n">
        <x:f>V330*R330</x:f>
        <x:v>52.29</x:v>
      </x:c>
      <x:c r="Y330" s="60" t="n">
        <x:f>V330*S330</x:f>
        <x:v>26.145</x:v>
      </x:c>
      <x:c r="Z330" s="60" t="n">
        <x:f>H330*J330*T330</x:f>
        <x:v>24.597648000000003</x:v>
      </x:c>
      <x:c r="AA330" s="60" t="n">
        <x:f>P330+W330+X330-Y330-Z330-U330</x:f>
        <x:v>26.979083112000012</x:v>
      </x:c>
      <x:c r="AB330" s="32" t="n">
        <x:f>IFERROR(AA330/(P330+W330+X330),0)</x:f>
        <x:v>0.19589561425175306</x:v>
      </x:c>
      <x:c r="AC330" t="n">
        <x:f>IF(O330="High",0,IF(I330&gt;=1800,3,IF(I330&gt;=900,2,1))+IF(K330&gt;=0.9,2,IF(K330&gt;=0.75,1,0))+IF(J330&lt;=0.7,2,IF(J330&lt;=0.85,1,0))+IF(M330&gt;=8,1,0))</x:f>
        <x:v>4</x:v>
      </x:c>
      <x:c r="AD330" t="str">
        <x:f>IF(AND(O330&lt;&gt;"High",AC330&gt;=Assumptions!$B$10,AA330&gt;0),"Priority Growth",IF(AND(O330="Low",AA330&gt;0),"Maintain","Watch"))</x:f>
        <x:v>Watch</x:v>
      </x:c>
      <x:c r="AE330" s="60" t="n">
        <x:f>MAX(AA330,0)*N330</x:f>
        <x:v>4.181757882360002</x:v>
      </x:c>
      <x:c r="AF330" t="str">
        <x:f>IF(AND(AA330&gt;=Assumptions!$B$11,O330&lt;&gt;"High",OR(N330&gt;=Assumptions!$B$12,M330&lt;=6)),"High","Standard")</x:f>
        <x:v>Standard</x:v>
      </x:c>
    </x:row>
    <x:row r="331">
      <x:c r="A331" t="str">
        <x:f>'Raw_Data'!A331</x:f>
        <x:v>C00330</x:v>
      </x:c>
      <x:c r="B331" t="n">
        <x:f>'Raw_Data'!B331</x:f>
        <x:v>32</x:v>
      </x:c>
      <x:c r="C331" s="30" t="n">
        <x:f>'Raw_Data'!C331</x:f>
        <x:v>80168</x:v>
      </x:c>
      <x:c r="D331" t="n">
        <x:f>'Raw_Data'!D331</x:f>
        <x:v>647</x:v>
      </x:c>
      <x:c r="E331" t="n">
        <x:f>'Raw_Data'!E331</x:f>
        <x:v>44</x:v>
      </x:c>
      <x:c r="F331" t="str">
        <x:f>PROPER(TRIM('Raw_Data'!F331))</x:f>
        <x:v>Gold</x:v>
      </x:c>
      <x:c r="G331" t="str">
        <x:f>PROPER(TRIM('Raw_Data'!G331))</x:f>
        <x:v>Branch</x:v>
      </x:c>
      <x:c r="H331" s="60" t="n">
        <x:f>'Raw_Data'!H331</x:f>
        <x:v>12371</x:v>
      </x:c>
      <x:c r="I331" s="60" t="n">
        <x:f>'Raw_Data'!I331</x:f>
        <x:v>1126.76</x:v>
      </x:c>
      <x:c r="J331" s="32" t="n">
        <x:f>'Raw_Data'!J331</x:f>
        <x:v>0.537</x:v>
      </x:c>
      <x:c r="K331" s="32" t="n">
        <x:f>'Raw_Data'!K331</x:f>
        <x:v>0.737</x:v>
      </x:c>
      <x:c r="L331" t="n">
        <x:f>'Raw_Data'!L331</x:f>
        <x:v>0</x:v>
      </x:c>
      <x:c r="M331" t="n">
        <x:f>IF('Raw_Data'!M331="",Assumptions!$B$15,'Raw_Data'!M331)</x:f>
        <x:v>8</x:v>
      </x:c>
      <x:c r="N331" s="32" t="n">
        <x:f>'Raw_Data'!N331</x:f>
        <x:v>0.032</x:v>
      </x:c>
      <x:c r="O331" t="str">
        <x:f>IF(OR(D331&lt;620,L331&gt;=2,J331&gt;0.9),"High",IF(OR(D331&lt;700,L331=1,J331&gt;0.75),"Medium","Low"))</x:f>
        <x:v>Medium</x:v>
      </x:c>
      <x:c r="P331" s="30" t="n">
        <x:f>XLOOKUP(F331,Assumptions!$A$4:$A$6,Assumptions!$B$4:$B$6)</x:f>
        <x:v>95</x:v>
      </x:c>
      <x:c r="Q331" s="32" t="n">
        <x:f>XLOOKUP(F331,Assumptions!$A$4:$A$6,Assumptions!$C$4:$C$6)</x:f>
        <x:v>0.219</x:v>
      </x:c>
      <x:c r="R331" s="32" t="n">
        <x:f>XLOOKUP(F331,Assumptions!$A$4:$A$6,Assumptions!$D$4:$D$6)</x:f>
        <x:v>0.016</x:v>
      </x:c>
      <x:c r="S331" s="32" t="n">
        <x:f>XLOOKUP(F331,Assumptions!$A$4:$A$6,Assumptions!$E$4:$E$6)</x:f>
        <x:v>0.01</x:v>
      </x:c>
      <x:c r="T331" s="32" t="n">
        <x:f>XLOOKUP(O331,Assumptions!$H$4:$H$6,Assumptions!$I$4:$I$6)</x:f>
        <x:v>0.012</x:v>
      </x:c>
      <x:c r="U331" s="30" t="n">
        <x:f>XLOOKUP(F331,Assumptions!$A$4:$A$6,Assumptions!$F$4:$F$6)</x:f>
        <x:v>90</x:v>
      </x:c>
      <x:c r="V331" s="60" t="n">
        <x:f>I331*12</x:f>
        <x:v>13521.119999999999</x:v>
      </x:c>
      <x:c r="W331" s="60" t="n">
        <x:f>H331*J331*(1-K331)*Q331</x:f>
        <x:v>382.62994551900005</x:v>
      </x:c>
      <x:c r="X331" s="60" t="n">
        <x:f>V331*R331</x:f>
        <x:v>216.33792</x:v>
      </x:c>
      <x:c r="Y331" s="60" t="n">
        <x:f>V331*S331</x:f>
        <x:v>135.2112</x:v>
      </x:c>
      <x:c r="Z331" s="60" t="n">
        <x:f>H331*J331*T331</x:f>
        <x:v>79.71872400000001</x:v>
      </x:c>
      <x:c r="AA331" s="60" t="n">
        <x:f>P331+W331+X331-Y331-Z331-U331</x:f>
        <x:v>389.03794151900007</x:v>
      </x:c>
      <x:c r="AB331" s="32" t="n">
        <x:f>IFERROR(AA331/(P331+W331+X331),0)</x:f>
        <x:v>0.5605993603580607</x:v>
      </x:c>
      <x:c r="AC331" t="n">
        <x:f>IF(O331="High",0,IF(I331&gt;=1800,3,IF(I331&gt;=900,2,1))+IF(K331&gt;=0.9,2,IF(K331&gt;=0.75,1,0))+IF(J331&lt;=0.7,2,IF(J331&lt;=0.85,1,0))+IF(M331&gt;=8,1,0))</x:f>
        <x:v>5</x:v>
      </x:c>
      <x:c r="AD331" t="str">
        <x:f>IF(AND(O331&lt;&gt;"High",AC331&gt;=Assumptions!$B$10,AA331&gt;0),"Priority Growth",IF(AND(O331="Low",AA331&gt;0),"Maintain","Watch"))</x:f>
        <x:v>Watch</x:v>
      </x:c>
      <x:c r="AE331" s="60" t="n">
        <x:f>MAX(AA331,0)*N331</x:f>
        <x:v>12.449214128608002</x:v>
      </x:c>
      <x:c r="AF331" t="str">
        <x:f>IF(AND(AA331&gt;=Assumptions!$B$11,O331&lt;&gt;"High",OR(N331&gt;=Assumptions!$B$12,M331&lt;=6)),"High","Standard")</x:f>
        <x:v>Standard</x:v>
      </x:c>
    </x:row>
    <x:row r="332">
      <x:c r="A332" t="str">
        <x:f>'Raw_Data'!A332</x:f>
        <x:v>C00331</x:v>
      </x:c>
      <x:c r="B332" t="n">
        <x:f>'Raw_Data'!B332</x:f>
        <x:v>28</x:v>
      </x:c>
      <x:c r="C332" s="30" t="n">
        <x:f>'Raw_Data'!C332</x:f>
        <x:v>85294</x:v>
      </x:c>
      <x:c r="D332" t="n">
        <x:f>'Raw_Data'!D332</x:f>
        <x:v>736</x:v>
      </x:c>
      <x:c r="E332" t="n">
        <x:f>'Raw_Data'!E332</x:f>
        <x:v>64</x:v>
      </x:c>
      <x:c r="F332" t="str">
        <x:f>PROPER(TRIM('Raw_Data'!F332))</x:f>
        <x:v>Gold</x:v>
      </x:c>
      <x:c r="G332" t="str">
        <x:f>PROPER(TRIM('Raw_Data'!G332))</x:f>
        <x:v>Direct Mail</x:v>
      </x:c>
      <x:c r="H332" s="60" t="n">
        <x:f>'Raw_Data'!H332</x:f>
        <x:v>15654</x:v>
      </x:c>
      <x:c r="I332" s="60" t="n">
        <x:f>'Raw_Data'!I332</x:f>
        <x:v>1715.78</x:v>
      </x:c>
      <x:c r="J332" s="32" t="n">
        <x:f>'Raw_Data'!J332</x:f>
        <x:v>0.313</x:v>
      </x:c>
      <x:c r="K332" s="32" t="n">
        <x:f>'Raw_Data'!K332</x:f>
        <x:v>0.798</x:v>
      </x:c>
      <x:c r="L332" t="n">
        <x:f>'Raw_Data'!L332</x:f>
        <x:v>0</x:v>
      </x:c>
      <x:c r="M332" t="n">
        <x:f>IF('Raw_Data'!M332="",Assumptions!$B$15,'Raw_Data'!M332)</x:f>
        <x:v>8</x:v>
      </x:c>
      <x:c r="N332" s="32" t="n">
        <x:f>'Raw_Data'!N332</x:f>
        <x:v>0.058</x:v>
      </x:c>
      <x:c r="O332" t="str">
        <x:f>IF(OR(D332&lt;620,L332&gt;=2,J332&gt;0.9),"High",IF(OR(D332&lt;700,L332=1,J332&gt;0.75),"Medium","Low"))</x:f>
        <x:v>Low</x:v>
      </x:c>
      <x:c r="P332" s="30" t="n">
        <x:f>XLOOKUP(F332,Assumptions!$A$4:$A$6,Assumptions!$B$4:$B$6)</x:f>
        <x:v>95</x:v>
      </x:c>
      <x:c r="Q332" s="32" t="n">
        <x:f>XLOOKUP(F332,Assumptions!$A$4:$A$6,Assumptions!$C$4:$C$6)</x:f>
        <x:v>0.219</x:v>
      </x:c>
      <x:c r="R332" s="32" t="n">
        <x:f>XLOOKUP(F332,Assumptions!$A$4:$A$6,Assumptions!$D$4:$D$6)</x:f>
        <x:v>0.016</x:v>
      </x:c>
      <x:c r="S332" s="32" t="n">
        <x:f>XLOOKUP(F332,Assumptions!$A$4:$A$6,Assumptions!$E$4:$E$6)</x:f>
        <x:v>0.01</x:v>
      </x:c>
      <x:c r="T332" s="32" t="n">
        <x:f>XLOOKUP(O332,Assumptions!$H$4:$H$6,Assumptions!$I$4:$I$6)</x:f>
        <x:v>0.0035</x:v>
      </x:c>
      <x:c r="U332" s="30" t="n">
        <x:f>XLOOKUP(F332,Assumptions!$A$4:$A$6,Assumptions!$F$4:$F$6)</x:f>
        <x:v>90</x:v>
      </x:c>
      <x:c r="V332" s="60" t="n">
        <x:f>I332*12</x:f>
        <x:v>20589.36</x:v>
      </x:c>
      <x:c r="W332" s="60" t="n">
        <x:f>H332*J332*(1-K332)*Q332</x:f>
        <x:v>216.75301707599996</x:v>
      </x:c>
      <x:c r="X332" s="60" t="n">
        <x:f>V332*R332</x:f>
        <x:v>329.42976000000004</x:v>
      </x:c>
      <x:c r="Y332" s="60" t="n">
        <x:f>V332*S332</x:f>
        <x:v>205.89360000000002</x:v>
      </x:c>
      <x:c r="Z332" s="60" t="n">
        <x:f>H332*J332*T332</x:f>
        <x:v>17.148957000000003</x:v>
      </x:c>
      <x:c r="AA332" s="60" t="n">
        <x:f>P332+W332+X332-Y332-Z332-U332</x:f>
        <x:v>328.1402200760001</x:v>
      </x:c>
      <x:c r="AB332" s="32" t="n">
        <x:f>IFERROR(AA332/(P332+W332+X332),0)</x:f>
        <x:v>0.5117732911860564</x:v>
      </x:c>
      <x:c r="AC332" t="n">
        <x:f>IF(O332="High",0,IF(I332&gt;=1800,3,IF(I332&gt;=900,2,1))+IF(K332&gt;=0.9,2,IF(K332&gt;=0.75,1,0))+IF(J332&lt;=0.7,2,IF(J332&lt;=0.85,1,0))+IF(M332&gt;=8,1,0))</x:f>
        <x:v>6</x:v>
      </x:c>
      <x:c r="AD332" t="str">
        <x:f>IF(AND(O332&lt;&gt;"High",AC332&gt;=Assumptions!$B$10,AA332&gt;0),"Priority Growth",IF(AND(O332="Low",AA332&gt;0),"Maintain","Watch"))</x:f>
        <x:v>Priority Growth</x:v>
      </x:c>
      <x:c r="AE332" s="60" t="n">
        <x:f>MAX(AA332,0)*N332</x:f>
        <x:v>19.032132764408008</x:v>
      </x:c>
      <x:c r="AF332" t="str">
        <x:f>IF(AND(AA332&gt;=Assumptions!$B$11,O332&lt;&gt;"High",OR(N332&gt;=Assumptions!$B$12,M332&lt;=6)),"High","Standard")</x:f>
        <x:v>Standard</x:v>
      </x:c>
    </x:row>
    <x:row r="333">
      <x:c r="A333" t="str">
        <x:f>'Raw_Data'!A333</x:f>
        <x:v>C00332</x:v>
      </x:c>
      <x:c r="B333" t="n">
        <x:f>'Raw_Data'!B333</x:f>
        <x:v>42</x:v>
      </x:c>
      <x:c r="C333" s="30" t="n">
        <x:f>'Raw_Data'!C333</x:f>
        <x:v>58893</x:v>
      </x:c>
      <x:c r="D333" t="n">
        <x:f>'Raw_Data'!D333</x:f>
        <x:v>683</x:v>
      </x:c>
      <x:c r="E333" t="n">
        <x:f>'Raw_Data'!E333</x:f>
        <x:v>26</x:v>
      </x:c>
      <x:c r="F333" t="str">
        <x:f>PROPER(TRIM('Raw_Data'!F333))</x:f>
        <x:v>Gold</x:v>
      </x:c>
      <x:c r="G333" t="str">
        <x:f>PROPER(TRIM('Raw_Data'!G333))</x:f>
        <x:v>Partner</x:v>
      </x:c>
      <x:c r="H333" s="60" t="n">
        <x:f>'Raw_Data'!H333</x:f>
        <x:v>9280</x:v>
      </x:c>
      <x:c r="I333" s="60" t="n">
        <x:f>'Raw_Data'!I333</x:f>
        <x:v>756.4</x:v>
      </x:c>
      <x:c r="J333" s="32" t="n">
        <x:f>'Raw_Data'!J333</x:f>
        <x:v>0.533</x:v>
      </x:c>
      <x:c r="K333" s="32" t="n">
        <x:f>'Raw_Data'!K333</x:f>
        <x:v>0.748</x:v>
      </x:c>
      <x:c r="L333" t="n">
        <x:f>'Raw_Data'!L333</x:f>
        <x:v>0</x:v>
      </x:c>
      <x:c r="M333" t="n">
        <x:f>IF('Raw_Data'!M333="",Assumptions!$B$15,'Raw_Data'!M333)</x:f>
        <x:v>7</x:v>
      </x:c>
      <x:c r="N333" s="32" t="n">
        <x:f>'Raw_Data'!N333</x:f>
        <x:v>0.202</x:v>
      </x:c>
      <x:c r="O333" t="str">
        <x:f>IF(OR(D333&lt;620,L333&gt;=2,J333&gt;0.9),"High",IF(OR(D333&lt;700,L333=1,J333&gt;0.75),"Medium","Low"))</x:f>
        <x:v>Medium</x:v>
      </x:c>
      <x:c r="P333" s="30" t="n">
        <x:f>XLOOKUP(F333,Assumptions!$A$4:$A$6,Assumptions!$B$4:$B$6)</x:f>
        <x:v>95</x:v>
      </x:c>
      <x:c r="Q333" s="32" t="n">
        <x:f>XLOOKUP(F333,Assumptions!$A$4:$A$6,Assumptions!$C$4:$C$6)</x:f>
        <x:v>0.219</x:v>
      </x:c>
      <x:c r="R333" s="32" t="n">
        <x:f>XLOOKUP(F333,Assumptions!$A$4:$A$6,Assumptions!$D$4:$D$6)</x:f>
        <x:v>0.016</x:v>
      </x:c>
      <x:c r="S333" s="32" t="n">
        <x:f>XLOOKUP(F333,Assumptions!$A$4:$A$6,Assumptions!$E$4:$E$6)</x:f>
        <x:v>0.01</x:v>
      </x:c>
      <x:c r="T333" s="32" t="n">
        <x:f>XLOOKUP(O333,Assumptions!$H$4:$H$6,Assumptions!$I$4:$I$6)</x:f>
        <x:v>0.012</x:v>
      </x:c>
      <x:c r="U333" s="30" t="n">
        <x:f>XLOOKUP(F333,Assumptions!$A$4:$A$6,Assumptions!$F$4:$F$6)</x:f>
        <x:v>90</x:v>
      </x:c>
      <x:c r="V333" s="60" t="n">
        <x:f>I333*12</x:f>
        <x:v>9076.8</x:v>
      </x:c>
      <x:c r="W333" s="60" t="n">
        <x:f>H333*J333*(1-K333)*Q333</x:f>
        <x:v>272.97309312000004</x:v>
      </x:c>
      <x:c r="X333" s="60" t="n">
        <x:f>V333*R333</x:f>
        <x:v>145.22879999999998</x:v>
      </x:c>
      <x:c r="Y333" s="60" t="n">
        <x:f>V333*S333</x:f>
        <x:v>90.768</x:v>
      </x:c>
      <x:c r="Z333" s="60" t="n">
        <x:f>H333*J333*T333</x:f>
        <x:v>59.35488000000001</x:v>
      </x:c>
      <x:c r="AA333" s="60" t="n">
        <x:f>P333+W333+X333-Y333-Z333-U333</x:f>
        <x:v>273.07901312</x:v>
      </x:c>
      <x:c r="AB333" s="32" t="n">
        <x:f>IFERROR(AA333/(P333+W333+X333),0)</x:f>
        <x:v>0.5321083510815245</x:v>
      </x:c>
      <x:c r="AC333" t="n">
        <x:f>IF(O333="High",0,IF(I333&gt;=1800,3,IF(I333&gt;=900,2,1))+IF(K333&gt;=0.9,2,IF(K333&gt;=0.75,1,0))+IF(J333&lt;=0.7,2,IF(J333&lt;=0.85,1,0))+IF(M333&gt;=8,1,0))</x:f>
        <x:v>3</x:v>
      </x:c>
      <x:c r="AD333" t="str">
        <x:f>IF(AND(O333&lt;&gt;"High",AC333&gt;=Assumptions!$B$10,AA333&gt;0),"Priority Growth",IF(AND(O333="Low",AA333&gt;0),"Maintain","Watch"))</x:f>
        <x:v>Watch</x:v>
      </x:c>
      <x:c r="AE333" s="60" t="n">
        <x:f>MAX(AA333,0)*N333</x:f>
        <x:v>55.161960650240005</x:v>
      </x:c>
      <x:c r="AF333" t="str">
        <x:f>IF(AND(AA333&gt;=Assumptions!$B$11,O333&lt;&gt;"High",OR(N333&gt;=Assumptions!$B$12,M333&lt;=6)),"High","Standard")</x:f>
        <x:v>Standard</x:v>
      </x:c>
    </x:row>
    <x:row r="334">
      <x:c r="A334" t="str">
        <x:f>'Raw_Data'!A334</x:f>
        <x:v>C00333</x:v>
      </x:c>
      <x:c r="B334" t="n">
        <x:f>'Raw_Data'!B334</x:f>
        <x:v>55</x:v>
      </x:c>
      <x:c r="C334" s="30" t="n">
        <x:f>'Raw_Data'!C334</x:f>
        <x:v>33041</x:v>
      </x:c>
      <x:c r="D334" t="n">
        <x:f>'Raw_Data'!D334</x:f>
        <x:v>737</x:v>
      </x:c>
      <x:c r="E334" t="n">
        <x:f>'Raw_Data'!E334</x:f>
        <x:v>5</x:v>
      </x:c>
      <x:c r="F334" t="str">
        <x:f>PROPER(TRIM('Raw_Data'!F334))</x:f>
        <x:v>Classic</x:v>
      </x:c>
      <x:c r="G334" t="str">
        <x:f>PROPER(TRIM('Raw_Data'!G334))</x:f>
        <x:v>Branch</x:v>
      </x:c>
      <x:c r="H334" s="60" t="n">
        <x:f>'Raw_Data'!H334</x:f>
        <x:v>4844</x:v>
      </x:c>
      <x:c r="I334" s="60" t="n">
        <x:f>'Raw_Data'!I334</x:f>
        <x:v>298.71</x:v>
      </x:c>
      <x:c r="J334" s="32" t="n">
        <x:f>'Raw_Data'!J334</x:f>
        <x:v>0.53</x:v>
      </x:c>
      <x:c r="K334" s="32" t="n">
        <x:f>'Raw_Data'!K334</x:f>
        <x:v>0.679</x:v>
      </x:c>
      <x:c r="L334" t="n">
        <x:f>'Raw_Data'!L334</x:f>
        <x:v>0</x:v>
      </x:c>
      <x:c r="M334" t="n">
        <x:f>IF('Raw_Data'!M334="",Assumptions!$B$15,'Raw_Data'!M334)</x:f>
        <x:v>6</x:v>
      </x:c>
      <x:c r="N334" s="32" t="n">
        <x:f>'Raw_Data'!N334</x:f>
        <x:v>0.242</x:v>
      </x:c>
      <x:c r="O334" t="str">
        <x:f>IF(OR(D334&lt;620,L334&gt;=2,J334&gt;0.9),"High",IF(OR(D334&lt;700,L334=1,J334&gt;0.75),"Medium","Low"))</x:f>
        <x:v>Low</x:v>
      </x:c>
      <x:c r="P334" s="30" t="n">
        <x:f>XLOOKUP(F334,Assumptions!$A$4:$A$6,Assumptions!$B$4:$B$6)</x:f>
        <x:v>0</x:v>
      </x:c>
      <x:c r="Q334" s="32" t="n">
        <x:f>XLOOKUP(F334,Assumptions!$A$4:$A$6,Assumptions!$C$4:$C$6)</x:f>
        <x:v>0.229</x:v>
      </x:c>
      <x:c r="R334" s="32" t="n">
        <x:f>XLOOKUP(F334,Assumptions!$A$4:$A$6,Assumptions!$D$4:$D$6)</x:f>
        <x:v>0.015</x:v>
      </x:c>
      <x:c r="S334" s="32" t="n">
        <x:f>XLOOKUP(F334,Assumptions!$A$4:$A$6,Assumptions!$E$4:$E$6)</x:f>
        <x:v>0.0075</x:v>
      </x:c>
      <x:c r="T334" s="32" t="n">
        <x:f>XLOOKUP(O334,Assumptions!$H$4:$H$6,Assumptions!$I$4:$I$6)</x:f>
        <x:v>0.0035</x:v>
      </x:c>
      <x:c r="U334" s="30" t="n">
        <x:f>XLOOKUP(F334,Assumptions!$A$4:$A$6,Assumptions!$F$4:$F$6)</x:f>
        <x:v>60</x:v>
      </x:c>
      <x:c r="V334" s="60" t="n">
        <x:f>I334*12</x:f>
        <x:v>3584.5199999999995</x:v>
      </x:c>
      <x:c r="W334" s="60" t="n">
        <x:f>H334*J334*(1-K334)*Q334</x:f>
        <x:v>188.72112588</x:v>
      </x:c>
      <x:c r="X334" s="60" t="n">
        <x:f>V334*R334</x:f>
        <x:v>53.767799999999994</x:v>
      </x:c>
      <x:c r="Y334" s="60" t="n">
        <x:f>V334*S334</x:f>
        <x:v>26.883899999999997</x:v>
      </x:c>
      <x:c r="Z334" s="60" t="n">
        <x:f>H334*J334*T334</x:f>
        <x:v>8.98562</x:v>
      </x:c>
      <x:c r="AA334" s="60" t="n">
        <x:f>P334+W334+X334-Y334-Z334-U334</x:f>
        <x:v>146.61940587999996</x:v>
      </x:c>
      <x:c r="AB334" s="32" t="n">
        <x:f>IFERROR(AA334/(P334+W334+X334),0)</x:f>
        <x:v>0.6046437186684444</x:v>
      </x:c>
      <x:c r="AC334" t="n">
        <x:f>IF(O334="High",0,IF(I334&gt;=1800,3,IF(I334&gt;=900,2,1))+IF(K334&gt;=0.9,2,IF(K334&gt;=0.75,1,0))+IF(J334&lt;=0.7,2,IF(J334&lt;=0.85,1,0))+IF(M334&gt;=8,1,0))</x:f>
        <x:v>3</x:v>
      </x:c>
      <x:c r="AD334" t="str">
        <x:f>IF(AND(O334&lt;&gt;"High",AC334&gt;=Assumptions!$B$10,AA334&gt;0),"Priority Growth",IF(AND(O334="Low",AA334&gt;0),"Maintain","Watch"))</x:f>
        <x:v>Maintain</x:v>
      </x:c>
      <x:c r="AE334" s="60" t="n">
        <x:f>MAX(AA334,0)*N334</x:f>
        <x:v>35.48189622295999</x:v>
      </x:c>
      <x:c r="AF334" t="str">
        <x:f>IF(AND(AA334&gt;=Assumptions!$B$11,O334&lt;&gt;"High",OR(N334&gt;=Assumptions!$B$12,M334&lt;=6)),"High","Standard")</x:f>
        <x:v>Standard</x:v>
      </x:c>
    </x:row>
    <x:row r="335">
      <x:c r="A335" t="str">
        <x:f>'Raw_Data'!A335</x:f>
        <x:v>C00334</x:v>
      </x:c>
      <x:c r="B335" t="n">
        <x:f>'Raw_Data'!B335</x:f>
        <x:v>52</x:v>
      </x:c>
      <x:c r="C335" s="30" t="n">
        <x:f>'Raw_Data'!C335</x:f>
        <x:v>63949</x:v>
      </x:c>
      <x:c r="D335" t="n">
        <x:f>'Raw_Data'!D335</x:f>
        <x:v>679</x:v>
      </x:c>
      <x:c r="E335" t="n">
        <x:f>'Raw_Data'!E335</x:f>
        <x:v>96</x:v>
      </x:c>
      <x:c r="F335" t="str">
        <x:f>PROPER(TRIM('Raw_Data'!F335))</x:f>
        <x:v>Gold</x:v>
      </x:c>
      <x:c r="G335" t="str">
        <x:f>PROPER(TRIM('Raw_Data'!G335))</x:f>
        <x:v>Direct Mail</x:v>
      </x:c>
      <x:c r="H335" s="60" t="n">
        <x:f>'Raw_Data'!H335</x:f>
        <x:v>13267</x:v>
      </x:c>
      <x:c r="I335" s="60" t="n">
        <x:f>'Raw_Data'!I335</x:f>
        <x:v>1410.19</x:v>
      </x:c>
      <x:c r="J335" s="32" t="n">
        <x:f>'Raw_Data'!J335</x:f>
        <x:v>0.27</x:v>
      </x:c>
      <x:c r="K335" s="32" t="n">
        <x:f>'Raw_Data'!K335</x:f>
        <x:v>0.854</x:v>
      </x:c>
      <x:c r="L335" t="n">
        <x:f>'Raw_Data'!L335</x:f>
        <x:v>0</x:v>
      </x:c>
      <x:c r="M335" t="n">
        <x:f>IF('Raw_Data'!M335="",Assumptions!$B$15,'Raw_Data'!M335)</x:f>
        <x:v>6</x:v>
      </x:c>
      <x:c r="N335" s="32" t="n">
        <x:f>'Raw_Data'!N335</x:f>
        <x:v>0.194</x:v>
      </x:c>
      <x:c r="O335" t="str">
        <x:f>IF(OR(D335&lt;620,L335&gt;=2,J335&gt;0.9),"High",IF(OR(D335&lt;700,L335=1,J335&gt;0.75),"Medium","Low"))</x:f>
        <x:v>Medium</x:v>
      </x:c>
      <x:c r="P335" s="30" t="n">
        <x:f>XLOOKUP(F335,Assumptions!$A$4:$A$6,Assumptions!$B$4:$B$6)</x:f>
        <x:v>95</x:v>
      </x:c>
      <x:c r="Q335" s="32" t="n">
        <x:f>XLOOKUP(F335,Assumptions!$A$4:$A$6,Assumptions!$C$4:$C$6)</x:f>
        <x:v>0.219</x:v>
      </x:c>
      <x:c r="R335" s="32" t="n">
        <x:f>XLOOKUP(F335,Assumptions!$A$4:$A$6,Assumptions!$D$4:$D$6)</x:f>
        <x:v>0.016</x:v>
      </x:c>
      <x:c r="S335" s="32" t="n">
        <x:f>XLOOKUP(F335,Assumptions!$A$4:$A$6,Assumptions!$E$4:$E$6)</x:f>
        <x:v>0.01</x:v>
      </x:c>
      <x:c r="T335" s="32" t="n">
        <x:f>XLOOKUP(O335,Assumptions!$H$4:$H$6,Assumptions!$I$4:$I$6)</x:f>
        <x:v>0.012</x:v>
      </x:c>
      <x:c r="U335" s="30" t="n">
        <x:f>XLOOKUP(F335,Assumptions!$A$4:$A$6,Assumptions!$F$4:$F$6)</x:f>
        <x:v>90</x:v>
      </x:c>
      <x:c r="V335" s="60" t="n">
        <x:f>I335*12</x:f>
        <x:v>16922.28</x:v>
      </x:c>
      <x:c r="W335" s="60" t="n">
        <x:f>H335*J335*(1-K335)*Q335</x:f>
        <x:v>114.53374566000002</x:v>
      </x:c>
      <x:c r="X335" s="60" t="n">
        <x:f>V335*R335</x:f>
        <x:v>270.75648</x:v>
      </x:c>
      <x:c r="Y335" s="60" t="n">
        <x:f>V335*S335</x:f>
        <x:v>169.22279999999998</x:v>
      </x:c>
      <x:c r="Z335" s="60" t="n">
        <x:f>H335*J335*T335</x:f>
        <x:v>42.98508</x:v>
      </x:c>
      <x:c r="AA335" s="60" t="n">
        <x:f>P335+W335+X335-Y335-Z335-U335</x:f>
        <x:v>178.08234566000004</x:v>
      </x:c>
      <x:c r="AB335" s="32" t="n">
        <x:f>IFERROR(AA335/(P335+W335+X335),0)</x:f>
        <x:v>0.3707806991393272</x:v>
      </x:c>
      <x:c r="AC335" t="n">
        <x:f>IF(O335="High",0,IF(I335&gt;=1800,3,IF(I335&gt;=900,2,1))+IF(K335&gt;=0.9,2,IF(K335&gt;=0.75,1,0))+IF(J335&lt;=0.7,2,IF(J335&lt;=0.85,1,0))+IF(M335&gt;=8,1,0))</x:f>
        <x:v>5</x:v>
      </x:c>
      <x:c r="AD335" t="str">
        <x:f>IF(AND(O335&lt;&gt;"High",AC335&gt;=Assumptions!$B$10,AA335&gt;0),"Priority Growth",IF(AND(O335="Low",AA335&gt;0),"Maintain","Watch"))</x:f>
        <x:v>Watch</x:v>
      </x:c>
      <x:c r="AE335" s="60" t="n">
        <x:f>MAX(AA335,0)*N335</x:f>
        <x:v>34.54797505804001</x:v>
      </x:c>
      <x:c r="AF335" t="str">
        <x:f>IF(AND(AA335&gt;=Assumptions!$B$11,O335&lt;&gt;"High",OR(N335&gt;=Assumptions!$B$12,M335&lt;=6)),"High","Standard")</x:f>
        <x:v>Standard</x:v>
      </x:c>
    </x:row>
    <x:row r="336">
      <x:c r="A336" t="str">
        <x:f>'Raw_Data'!A336</x:f>
        <x:v>C00335</x:v>
      </x:c>
      <x:c r="B336" t="n">
        <x:f>'Raw_Data'!B336</x:f>
        <x:v>33</x:v>
      </x:c>
      <x:c r="C336" s="30" t="n">
        <x:f>'Raw_Data'!C336</x:f>
        <x:v>45925</x:v>
      </x:c>
      <x:c r="D336" t="n">
        <x:f>'Raw_Data'!D336</x:f>
        <x:v>693</x:v>
      </x:c>
      <x:c r="E336" t="n">
        <x:f>'Raw_Data'!E336</x:f>
        <x:v>6</x:v>
      </x:c>
      <x:c r="F336" t="str">
        <x:f>PROPER(TRIM('Raw_Data'!F336))</x:f>
        <x:v>Classic</x:v>
      </x:c>
      <x:c r="G336" t="str">
        <x:f>PROPER(TRIM('Raw_Data'!G336))</x:f>
        <x:v>Branch</x:v>
      </x:c>
      <x:c r="H336" s="60" t="n">
        <x:f>'Raw_Data'!H336</x:f>
        <x:v>5671</x:v>
      </x:c>
      <x:c r="I336" s="60" t="n">
        <x:f>'Raw_Data'!I336</x:f>
        <x:v>639.82</x:v>
      </x:c>
      <x:c r="J336" s="32" t="n">
        <x:f>'Raw_Data'!J336</x:f>
        <x:v>0.49</x:v>
      </x:c>
      <x:c r="K336" s="32" t="n">
        <x:f>'Raw_Data'!K336</x:f>
        <x:v>0.897</x:v>
      </x:c>
      <x:c r="L336" t="n">
        <x:f>'Raw_Data'!L336</x:f>
        <x:v>0</x:v>
      </x:c>
      <x:c r="M336" t="n">
        <x:f>IF('Raw_Data'!M336="",Assumptions!$B$15,'Raw_Data'!M336)</x:f>
        <x:v>6</x:v>
      </x:c>
      <x:c r="N336" s="32" t="n">
        <x:f>'Raw_Data'!N336</x:f>
        <x:v>0.244</x:v>
      </x:c>
      <x:c r="O336" t="str">
        <x:f>IF(OR(D336&lt;620,L336&gt;=2,J336&gt;0.9),"High",IF(OR(D336&lt;700,L336=1,J336&gt;0.75),"Medium","Low"))</x:f>
        <x:v>Medium</x:v>
      </x:c>
      <x:c r="P336" s="30" t="n">
        <x:f>XLOOKUP(F336,Assumptions!$A$4:$A$6,Assumptions!$B$4:$B$6)</x:f>
        <x:v>0</x:v>
      </x:c>
      <x:c r="Q336" s="32" t="n">
        <x:f>XLOOKUP(F336,Assumptions!$A$4:$A$6,Assumptions!$C$4:$C$6)</x:f>
        <x:v>0.229</x:v>
      </x:c>
      <x:c r="R336" s="32" t="n">
        <x:f>XLOOKUP(F336,Assumptions!$A$4:$A$6,Assumptions!$D$4:$D$6)</x:f>
        <x:v>0.015</x:v>
      </x:c>
      <x:c r="S336" s="32" t="n">
        <x:f>XLOOKUP(F336,Assumptions!$A$4:$A$6,Assumptions!$E$4:$E$6)</x:f>
        <x:v>0.0075</x:v>
      </x:c>
      <x:c r="T336" s="32" t="n">
        <x:f>XLOOKUP(O336,Assumptions!$H$4:$H$6,Assumptions!$I$4:$I$6)</x:f>
        <x:v>0.012</x:v>
      </x:c>
      <x:c r="U336" s="30" t="n">
        <x:f>XLOOKUP(F336,Assumptions!$A$4:$A$6,Assumptions!$F$4:$F$6)</x:f>
        <x:v>60</x:v>
      </x:c>
      <x:c r="V336" s="60" t="n">
        <x:f>I336*12</x:f>
        <x:v>7677.84</x:v>
      </x:c>
      <x:c r="W336" s="60" t="n">
        <x:f>H336*J336*(1-K336)*Q336</x:f>
        <x:v>65.54331973</x:v>
      </x:c>
      <x:c r="X336" s="60" t="n">
        <x:f>V336*R336</x:f>
        <x:v>115.1676</x:v>
      </x:c>
      <x:c r="Y336" s="60" t="n">
        <x:f>V336*S336</x:f>
        <x:v>57.5838</x:v>
      </x:c>
      <x:c r="Z336" s="60" t="n">
        <x:f>H336*J336*T336</x:f>
        <x:v>33.34548</x:v>
      </x:c>
      <x:c r="AA336" s="60" t="n">
        <x:f>P336+W336+X336-Y336-Z336-U336</x:f>
        <x:v>29.781639729999995</x:v>
      </x:c>
      <x:c r="AB336" s="32" t="n">
        <x:f>IFERROR(AA336/(P336+W336+X336),0)</x:f>
        <x:v>0.1648026570530254</x:v>
      </x:c>
      <x:c r="AC336" t="n">
        <x:f>IF(O336="High",0,IF(I336&gt;=1800,3,IF(I336&gt;=900,2,1))+IF(K336&gt;=0.9,2,IF(K336&gt;=0.75,1,0))+IF(J336&lt;=0.7,2,IF(J336&lt;=0.85,1,0))+IF(M336&gt;=8,1,0))</x:f>
        <x:v>4</x:v>
      </x:c>
      <x:c r="AD336" t="str">
        <x:f>IF(AND(O336&lt;&gt;"High",AC336&gt;=Assumptions!$B$10,AA336&gt;0),"Priority Growth",IF(AND(O336="Low",AA336&gt;0),"Maintain","Watch"))</x:f>
        <x:v>Watch</x:v>
      </x:c>
      <x:c r="AE336" s="60" t="n">
        <x:f>MAX(AA336,0)*N336</x:f>
        <x:v>7.266720094119998</x:v>
      </x:c>
      <x:c r="AF336" t="str">
        <x:f>IF(AND(AA336&gt;=Assumptions!$B$11,O336&lt;&gt;"High",OR(N336&gt;=Assumptions!$B$12,M336&lt;=6)),"High","Standard")</x:f>
        <x:v>Standard</x:v>
      </x:c>
    </x:row>
    <x:row r="337">
      <x:c r="A337" t="str">
        <x:f>'Raw_Data'!A337</x:f>
        <x:v>C00336</x:v>
      </x:c>
      <x:c r="B337" t="n">
        <x:f>'Raw_Data'!B337</x:f>
        <x:v>40</x:v>
      </x:c>
      <x:c r="C337" s="30" t="n">
        <x:f>'Raw_Data'!C337</x:f>
        <x:v>58272</x:v>
      </x:c>
      <x:c r="D337" t="n">
        <x:f>'Raw_Data'!D337</x:f>
        <x:v>643</x:v>
      </x:c>
      <x:c r="E337" t="n">
        <x:f>'Raw_Data'!E337</x:f>
        <x:v>36</x:v>
      </x:c>
      <x:c r="F337" t="str">
        <x:f>PROPER(TRIM('Raw_Data'!F337))</x:f>
        <x:v>Classic</x:v>
      </x:c>
      <x:c r="G337" t="str">
        <x:f>PROPER(TRIM('Raw_Data'!G337))</x:f>
        <x:v>Branch</x:v>
      </x:c>
      <x:c r="H337" s="60" t="n">
        <x:f>'Raw_Data'!H337</x:f>
        <x:v>6685</x:v>
      </x:c>
      <x:c r="I337" s="60" t="n">
        <x:f>'Raw_Data'!I337</x:f>
        <x:v>654.17</x:v>
      </x:c>
      <x:c r="J337" s="32" t="n">
        <x:f>'Raw_Data'!J337</x:f>
        <x:v>0.333</x:v>
      </x:c>
      <x:c r="K337" s="32" t="n">
        <x:f>'Raw_Data'!K337</x:f>
        <x:v>0.695</x:v>
      </x:c>
      <x:c r="L337" t="n">
        <x:f>'Raw_Data'!L337</x:f>
        <x:v>1</x:v>
      </x:c>
      <x:c r="M337" t="n">
        <x:f>IF('Raw_Data'!M337="",Assumptions!$B$15,'Raw_Data'!M337)</x:f>
        <x:v>9</x:v>
      </x:c>
      <x:c r="N337" s="32" t="n">
        <x:f>'Raw_Data'!N337</x:f>
        <x:v>0.02</x:v>
      </x:c>
      <x:c r="O337" t="str">
        <x:f>IF(OR(D337&lt;620,L337&gt;=2,J337&gt;0.9),"High",IF(OR(D337&lt;700,L337=1,J337&gt;0.75),"Medium","Low"))</x:f>
        <x:v>Medium</x:v>
      </x:c>
      <x:c r="P337" s="30" t="n">
        <x:f>XLOOKUP(F337,Assumptions!$A$4:$A$6,Assumptions!$B$4:$B$6)</x:f>
        <x:v>0</x:v>
      </x:c>
      <x:c r="Q337" s="32" t="n">
        <x:f>XLOOKUP(F337,Assumptions!$A$4:$A$6,Assumptions!$C$4:$C$6)</x:f>
        <x:v>0.229</x:v>
      </x:c>
      <x:c r="R337" s="32" t="n">
        <x:f>XLOOKUP(F337,Assumptions!$A$4:$A$6,Assumptions!$D$4:$D$6)</x:f>
        <x:v>0.015</x:v>
      </x:c>
      <x:c r="S337" s="32" t="n">
        <x:f>XLOOKUP(F337,Assumptions!$A$4:$A$6,Assumptions!$E$4:$E$6)</x:f>
        <x:v>0.0075</x:v>
      </x:c>
      <x:c r="T337" s="32" t="n">
        <x:f>XLOOKUP(O337,Assumptions!$H$4:$H$6,Assumptions!$I$4:$I$6)</x:f>
        <x:v>0.012</x:v>
      </x:c>
      <x:c r="U337" s="30" t="n">
        <x:f>XLOOKUP(F337,Assumptions!$A$4:$A$6,Assumptions!$F$4:$F$6)</x:f>
        <x:v>60</x:v>
      </x:c>
      <x:c r="V337" s="60" t="n">
        <x:f>I337*12</x:f>
        <x:v>7850.039999999999</x:v>
      </x:c>
      <x:c r="W337" s="60" t="n">
        <x:f>H337*J337*(1-K337)*Q337</x:f>
        <x:v>155.48230372500004</x:v>
      </x:c>
      <x:c r="X337" s="60" t="n">
        <x:f>V337*R337</x:f>
        <x:v>117.75059999999998</x:v>
      </x:c>
      <x:c r="Y337" s="60" t="n">
        <x:f>V337*S337</x:f>
        <x:v>58.87529999999999</x:v>
      </x:c>
      <x:c r="Z337" s="60" t="n">
        <x:f>H337*J337*T337</x:f>
        <x:v>26.713260000000002</x:v>
      </x:c>
      <x:c r="AA337" s="60" t="n">
        <x:f>P337+W337+X337-Y337-Z337-U337</x:f>
        <x:v>127.64434372500006</x:v>
      </x:c>
      <x:c r="AB337" s="32" t="n">
        <x:f>IFERROR(AA337/(P337+W337+X337),0)</x:f>
        <x:v>0.46716314903811845</x:v>
      </x:c>
      <x:c r="AC337" t="n">
        <x:f>IF(O337="High",0,IF(I337&gt;=1800,3,IF(I337&gt;=900,2,1))+IF(K337&gt;=0.9,2,IF(K337&gt;=0.75,1,0))+IF(J337&lt;=0.7,2,IF(J337&lt;=0.85,1,0))+IF(M337&gt;=8,1,0))</x:f>
        <x:v>4</x:v>
      </x:c>
      <x:c r="AD337" t="str">
        <x:f>IF(AND(O337&lt;&gt;"High",AC337&gt;=Assumptions!$B$10,AA337&gt;0),"Priority Growth",IF(AND(O337="Low",AA337&gt;0),"Maintain","Watch"))</x:f>
        <x:v>Watch</x:v>
      </x:c>
      <x:c r="AE337" s="60" t="n">
        <x:f>MAX(AA337,0)*N337</x:f>
        <x:v>2.5528868745000013</x:v>
      </x:c>
      <x:c r="AF337" t="str">
        <x:f>IF(AND(AA337&gt;=Assumptions!$B$11,O337&lt;&gt;"High",OR(N337&gt;=Assumptions!$B$12,M337&lt;=6)),"High","Standard")</x:f>
        <x:v>Standard</x:v>
      </x:c>
    </x:row>
    <x:row r="338">
      <x:c r="A338" t="str">
        <x:f>'Raw_Data'!A338</x:f>
        <x:v>C00337</x:v>
      </x:c>
      <x:c r="B338" t="n">
        <x:f>'Raw_Data'!B338</x:f>
        <x:v>40</x:v>
      </x:c>
      <x:c r="C338" s="30" t="n">
        <x:f>'Raw_Data'!C338</x:f>
        <x:v>49234</x:v>
      </x:c>
      <x:c r="D338" t="n">
        <x:f>'Raw_Data'!D338</x:f>
        <x:v>667</x:v>
      </x:c>
      <x:c r="E338" t="n">
        <x:f>'Raw_Data'!E338</x:f>
        <x:v>39</x:v>
      </x:c>
      <x:c r="F338" t="str">
        <x:f>PROPER(TRIM('Raw_Data'!F338))</x:f>
        <x:v>Classic</x:v>
      </x:c>
      <x:c r="G338" t="str">
        <x:f>PROPER(TRIM('Raw_Data'!G338))</x:f>
        <x:v>Branch</x:v>
      </x:c>
      <x:c r="H338" s="60" t="n">
        <x:f>'Raw_Data'!H338</x:f>
        <x:v>3324</x:v>
      </x:c>
      <x:c r="I338" s="60" t="n">
        <x:f>'Raw_Data'!I338</x:f>
        <x:v>150</x:v>
      </x:c>
      <x:c r="J338" s="32" t="n">
        <x:f>'Raw_Data'!J338</x:f>
        <x:v>0.45</x:v>
      </x:c>
      <x:c r="K338" s="32" t="n">
        <x:f>'Raw_Data'!K338</x:f>
        <x:v>0.745</x:v>
      </x:c>
      <x:c r="L338" t="n">
        <x:f>'Raw_Data'!L338</x:f>
        <x:v>0</x:v>
      </x:c>
      <x:c r="M338" t="n">
        <x:f>IF('Raw_Data'!M338="",Assumptions!$B$15,'Raw_Data'!M338)</x:f>
        <x:v>8</x:v>
      </x:c>
      <x:c r="N338" s="32" t="n">
        <x:f>'Raw_Data'!N338</x:f>
        <x:v>0.067</x:v>
      </x:c>
      <x:c r="O338" t="str">
        <x:f>IF(OR(D338&lt;620,L338&gt;=2,J338&gt;0.9),"High",IF(OR(D338&lt;700,L338=1,J338&gt;0.75),"Medium","Low"))</x:f>
        <x:v>Medium</x:v>
      </x:c>
      <x:c r="P338" s="30" t="n">
        <x:f>XLOOKUP(F338,Assumptions!$A$4:$A$6,Assumptions!$B$4:$B$6)</x:f>
        <x:v>0</x:v>
      </x:c>
      <x:c r="Q338" s="32" t="n">
        <x:f>XLOOKUP(F338,Assumptions!$A$4:$A$6,Assumptions!$C$4:$C$6)</x:f>
        <x:v>0.229</x:v>
      </x:c>
      <x:c r="R338" s="32" t="n">
        <x:f>XLOOKUP(F338,Assumptions!$A$4:$A$6,Assumptions!$D$4:$D$6)</x:f>
        <x:v>0.015</x:v>
      </x:c>
      <x:c r="S338" s="32" t="n">
        <x:f>XLOOKUP(F338,Assumptions!$A$4:$A$6,Assumptions!$E$4:$E$6)</x:f>
        <x:v>0.0075</x:v>
      </x:c>
      <x:c r="T338" s="32" t="n">
        <x:f>XLOOKUP(O338,Assumptions!$H$4:$H$6,Assumptions!$I$4:$I$6)</x:f>
        <x:v>0.012</x:v>
      </x:c>
      <x:c r="U338" s="30" t="n">
        <x:f>XLOOKUP(F338,Assumptions!$A$4:$A$6,Assumptions!$F$4:$F$6)</x:f>
        <x:v>60</x:v>
      </x:c>
      <x:c r="V338" s="60" t="n">
        <x:f>I338*12</x:f>
        <x:v>1800</x:v>
      </x:c>
      <x:c r="W338" s="60" t="n">
        <x:f>H338*J338*(1-K338)*Q338</x:f>
        <x:v>87.347241</x:v>
      </x:c>
      <x:c r="X338" s="60" t="n">
        <x:f>V338*R338</x:f>
        <x:v>27</x:v>
      </x:c>
      <x:c r="Y338" s="60" t="n">
        <x:f>V338*S338</x:f>
        <x:v>13.5</x:v>
      </x:c>
      <x:c r="Z338" s="60" t="n">
        <x:f>H338*J338*T338</x:f>
        <x:v>17.9496</x:v>
      </x:c>
      <x:c r="AA338" s="60" t="n">
        <x:f>P338+W338+X338-Y338-Z338-U338</x:f>
        <x:v>22.897640999999993</x:v>
      </x:c>
      <x:c r="AB338" s="32" t="n">
        <x:f>IFERROR(AA338/(P338+W338+X338),0)</x:f>
        <x:v>0.20024655426535384</x:v>
      </x:c>
      <x:c r="AC338" t="n">
        <x:f>IF(O338="High",0,IF(I338&gt;=1800,3,IF(I338&gt;=900,2,1))+IF(K338&gt;=0.9,2,IF(K338&gt;=0.75,1,0))+IF(J338&lt;=0.7,2,IF(J338&lt;=0.85,1,0))+IF(M338&gt;=8,1,0))</x:f>
        <x:v>4</x:v>
      </x:c>
      <x:c r="AD338" t="str">
        <x:f>IF(AND(O338&lt;&gt;"High",AC338&gt;=Assumptions!$B$10,AA338&gt;0),"Priority Growth",IF(AND(O338="Low",AA338&gt;0),"Maintain","Watch"))</x:f>
        <x:v>Watch</x:v>
      </x:c>
      <x:c r="AE338" s="60" t="n">
        <x:f>MAX(AA338,0)*N338</x:f>
        <x:v>1.5341419469999997</x:v>
      </x:c>
      <x:c r="AF338" t="str">
        <x:f>IF(AND(AA338&gt;=Assumptions!$B$11,O338&lt;&gt;"High",OR(N338&gt;=Assumptions!$B$12,M338&lt;=6)),"High","Standard")</x:f>
        <x:v>Standard</x:v>
      </x:c>
    </x:row>
    <x:row r="339">
      <x:c r="A339" t="str">
        <x:f>'Raw_Data'!A339</x:f>
        <x:v>C00338</x:v>
      </x:c>
      <x:c r="B339" t="n">
        <x:f>'Raw_Data'!B339</x:f>
        <x:v>49</x:v>
      </x:c>
      <x:c r="C339" s="30" t="n">
        <x:f>'Raw_Data'!C339</x:f>
        <x:v>107465</x:v>
      </x:c>
      <x:c r="D339" t="n">
        <x:f>'Raw_Data'!D339</x:f>
        <x:v>689</x:v>
      </x:c>
      <x:c r="E339" t="n">
        <x:f>'Raw_Data'!E339</x:f>
        <x:v>26</x:v>
      </x:c>
      <x:c r="F339" t="str">
        <x:f>PROPER(TRIM('Raw_Data'!F339))</x:f>
        <x:v>Platinum</x:v>
      </x:c>
      <x:c r="G339" t="str">
        <x:f>PROPER(TRIM('Raw_Data'!G339))</x:f>
        <x:v>Digital</x:v>
      </x:c>
      <x:c r="H339" s="60" t="n">
        <x:f>'Raw_Data'!H339</x:f>
        <x:v>25096</x:v>
      </x:c>
      <x:c r="I339" s="60" t="n">
        <x:f>'Raw_Data'!I339</x:f>
        <x:v>2538.01</x:v>
      </x:c>
      <x:c r="J339" s="32" t="n">
        <x:f>'Raw_Data'!J339</x:f>
        <x:v>0.381</x:v>
      </x:c>
      <x:c r="K339" s="32" t="n">
        <x:f>'Raw_Data'!K339</x:f>
        <x:v>0.797</x:v>
      </x:c>
      <x:c r="L339" t="n">
        <x:f>'Raw_Data'!L339</x:f>
        <x:v>0</x:v>
      </x:c>
      <x:c r="M339" t="n">
        <x:f>IF('Raw_Data'!M339="",Assumptions!$B$15,'Raw_Data'!M339)</x:f>
        <x:v>7</x:v>
      </x:c>
      <x:c r="N339" s="32" t="n">
        <x:f>'Raw_Data'!N339</x:f>
        <x:v>0.097</x:v>
      </x:c>
      <x:c r="O339" t="str">
        <x:f>IF(OR(D339&lt;620,L339&gt;=2,J339&gt;0.9),"High",IF(OR(D339&lt;700,L339=1,J339&gt;0.75),"Medium","Low"))</x:f>
        <x:v>Medium</x:v>
      </x:c>
      <x:c r="P339" s="30" t="n">
        <x:f>XLOOKUP(F339,Assumptions!$A$4:$A$6,Assumptions!$B$4:$B$6)</x:f>
        <x:v>195</x:v>
      </x:c>
      <x:c r="Q339" s="32" t="n">
        <x:f>XLOOKUP(F339,Assumptions!$A$4:$A$6,Assumptions!$C$4:$C$6)</x:f>
        <x:v>0.199</x:v>
      </x:c>
      <x:c r="R339" s="32" t="n">
        <x:f>XLOOKUP(F339,Assumptions!$A$4:$A$6,Assumptions!$D$4:$D$6)</x:f>
        <x:v>0.017</x:v>
      </x:c>
      <x:c r="S339" s="32" t="n">
        <x:f>XLOOKUP(F339,Assumptions!$A$4:$A$6,Assumptions!$E$4:$E$6)</x:f>
        <x:v>0.013</x:v>
      </x:c>
      <x:c r="T339" s="32" t="n">
        <x:f>XLOOKUP(O339,Assumptions!$H$4:$H$6,Assumptions!$I$4:$I$6)</x:f>
        <x:v>0.012</x:v>
      </x:c>
      <x:c r="U339" s="30" t="n">
        <x:f>XLOOKUP(F339,Assumptions!$A$4:$A$6,Assumptions!$F$4:$F$6)</x:f>
        <x:v>140</x:v>
      </x:c>
      <x:c r="V339" s="60" t="n">
        <x:f>I339*12</x:f>
        <x:v>30456.120000000003</x:v>
      </x:c>
      <x:c r="W339" s="60" t="n">
        <x:f>H339*J339*(1-K339)*Q339</x:f>
        <x:v>386.25898567199994</x:v>
      </x:c>
      <x:c r="X339" s="60" t="n">
        <x:f>V339*R339</x:f>
        <x:v>517.75404</x:v>
      </x:c>
      <x:c r="Y339" s="60" t="n">
        <x:f>V339*S339</x:f>
        <x:v>395.92956000000004</x:v>
      </x:c>
      <x:c r="Z339" s="60" t="n">
        <x:f>H339*J339*T339</x:f>
        <x:v>114.73891200000001</x:v>
      </x:c>
      <x:c r="AA339" s="60" t="n">
        <x:f>P339+W339+X339-Y339-Z339-U339</x:f>
        <x:v>448.34455367199985</x:v>
      </x:c>
      <x:c r="AB339" s="32" t="n">
        <x:f>IFERROR(AA339/(P339+W339+X339),0)</x:f>
        <x:v>0.4079519925597389</x:v>
      </x:c>
      <x:c r="AC339" t="n">
        <x:f>IF(O339="High",0,IF(I339&gt;=1800,3,IF(I339&gt;=900,2,1))+IF(K339&gt;=0.9,2,IF(K339&gt;=0.75,1,0))+IF(J339&lt;=0.7,2,IF(J339&lt;=0.85,1,0))+IF(M339&gt;=8,1,0))</x:f>
        <x:v>6</x:v>
      </x:c>
      <x:c r="AD339" t="str">
        <x:f>IF(AND(O339&lt;&gt;"High",AC339&gt;=Assumptions!$B$10,AA339&gt;0),"Priority Growth",IF(AND(O339="Low",AA339&gt;0),"Maintain","Watch"))</x:f>
        <x:v>Priority Growth</x:v>
      </x:c>
      <x:c r="AE339" s="60" t="n">
        <x:f>MAX(AA339,0)*N339</x:f>
        <x:v>43.48942170618399</x:v>
      </x:c>
      <x:c r="AF339" t="str">
        <x:f>IF(AND(AA339&gt;=Assumptions!$B$11,O339&lt;&gt;"High",OR(N339&gt;=Assumptions!$B$12,M339&lt;=6)),"High","Standard")</x:f>
        <x:v>Standard</x:v>
      </x:c>
    </x:row>
    <x:row r="340">
      <x:c r="A340" t="str">
        <x:f>'Raw_Data'!A340</x:f>
        <x:v>C00339</x:v>
      </x:c>
      <x:c r="B340" t="n">
        <x:f>'Raw_Data'!B340</x:f>
        <x:v>55</x:v>
      </x:c>
      <x:c r="C340" s="30" t="n">
        <x:f>'Raw_Data'!C340</x:f>
        <x:v>57733</x:v>
      </x:c>
      <x:c r="D340" t="n">
        <x:f>'Raw_Data'!D340</x:f>
        <x:v>566</x:v>
      </x:c>
      <x:c r="E340" t="n">
        <x:f>'Raw_Data'!E340</x:f>
        <x:v>73</x:v>
      </x:c>
      <x:c r="F340" t="str">
        <x:f>PROPER(TRIM('Raw_Data'!F340))</x:f>
        <x:v>Classic</x:v>
      </x:c>
      <x:c r="G340" t="str">
        <x:f>PROPER(TRIM('Raw_Data'!G340))</x:f>
        <x:v>Digital</x:v>
      </x:c>
      <x:c r="H340" s="60" t="n">
        <x:f>'Raw_Data'!H340</x:f>
        <x:v>2286</x:v>
      </x:c>
      <x:c r="I340" s="60" t="n">
        <x:f>'Raw_Data'!I340</x:f>
        <x:v>1012.08</x:v>
      </x:c>
      <x:c r="J340" s="32" t="n">
        <x:f>'Raw_Data'!J340</x:f>
        <x:v>0.456</x:v>
      </x:c>
      <x:c r="K340" s="32" t="n">
        <x:f>'Raw_Data'!K340</x:f>
        <x:v>0.654</x:v>
      </x:c>
      <x:c r="L340" t="n">
        <x:f>'Raw_Data'!L340</x:f>
        <x:v>0</x:v>
      </x:c>
      <x:c r="M340" t="n">
        <x:f>IF('Raw_Data'!M340="",Assumptions!$B$15,'Raw_Data'!M340)</x:f>
        <x:v>9</x:v>
      </x:c>
      <x:c r="N340" s="32" t="n">
        <x:f>'Raw_Data'!N340</x:f>
        <x:v>0.02</x:v>
      </x:c>
      <x:c r="O340" t="str">
        <x:f>IF(OR(D340&lt;620,L340&gt;=2,J340&gt;0.9),"High",IF(OR(D340&lt;700,L340=1,J340&gt;0.75),"Medium","Low"))</x:f>
        <x:v>High</x:v>
      </x:c>
      <x:c r="P340" s="30" t="n">
        <x:f>XLOOKUP(F340,Assumptions!$A$4:$A$6,Assumptions!$B$4:$B$6)</x:f>
        <x:v>0</x:v>
      </x:c>
      <x:c r="Q340" s="32" t="n">
        <x:f>XLOOKUP(F340,Assumptions!$A$4:$A$6,Assumptions!$C$4:$C$6)</x:f>
        <x:v>0.229</x:v>
      </x:c>
      <x:c r="R340" s="32" t="n">
        <x:f>XLOOKUP(F340,Assumptions!$A$4:$A$6,Assumptions!$D$4:$D$6)</x:f>
        <x:v>0.015</x:v>
      </x:c>
      <x:c r="S340" s="32" t="n">
        <x:f>XLOOKUP(F340,Assumptions!$A$4:$A$6,Assumptions!$E$4:$E$6)</x:f>
        <x:v>0.0075</x:v>
      </x:c>
      <x:c r="T340" s="32" t="n">
        <x:f>XLOOKUP(O340,Assumptions!$H$4:$H$6,Assumptions!$I$4:$I$6)</x:f>
        <x:v>0.045</x:v>
      </x:c>
      <x:c r="U340" s="30" t="n">
        <x:f>XLOOKUP(F340,Assumptions!$A$4:$A$6,Assumptions!$F$4:$F$6)</x:f>
        <x:v>60</x:v>
      </x:c>
      <x:c r="V340" s="60" t="n">
        <x:f>I340*12</x:f>
        <x:v>12144.960000000001</x:v>
      </x:c>
      <x:c r="W340" s="60" t="n">
        <x:f>H340*J340*(1-K340)*Q340</x:f>
        <x:v>82.59478934399999</x:v>
      </x:c>
      <x:c r="X340" s="60" t="n">
        <x:f>V340*R340</x:f>
        <x:v>182.17440000000002</x:v>
      </x:c>
      <x:c r="Y340" s="60" t="n">
        <x:f>V340*S340</x:f>
        <x:v>91.08720000000001</x:v>
      </x:c>
      <x:c r="Z340" s="60" t="n">
        <x:f>H340*J340*T340</x:f>
        <x:v>46.908719999999995</x:v>
      </x:c>
      <x:c r="AA340" s="60" t="n">
        <x:f>P340+W340+X340-Y340-Z340-U340</x:f>
        <x:v>66.773269344</x:v>
      </x:c>
      <x:c r="AB340" s="32" t="n">
        <x:f>IFERROR(AA340/(P340+W340+X340),0)</x:f>
        <x:v>0.25219425836306497</x:v>
      </x:c>
      <x:c r="AC340" t="n">
        <x:f>IF(O340="High",0,IF(I340&gt;=1800,3,IF(I340&gt;=900,2,1))+IF(K340&gt;=0.9,2,IF(K340&gt;=0.75,1,0))+IF(J340&lt;=0.7,2,IF(J340&lt;=0.85,1,0))+IF(M340&gt;=8,1,0))</x:f>
        <x:v>0</x:v>
      </x:c>
      <x:c r="AD340" t="str">
        <x:f>IF(AND(O340&lt;&gt;"High",AC340&gt;=Assumptions!$B$10,AA340&gt;0),"Priority Growth",IF(AND(O340="Low",AA340&gt;0),"Maintain","Watch"))</x:f>
        <x:v>Watch</x:v>
      </x:c>
      <x:c r="AE340" s="60" t="n">
        <x:f>MAX(AA340,0)*N340</x:f>
        <x:v>1.33546538688</x:v>
      </x:c>
      <x:c r="AF340" t="str">
        <x:f>IF(AND(AA340&gt;=Assumptions!$B$11,O340&lt;&gt;"High",OR(N340&gt;=Assumptions!$B$12,M340&lt;=6)),"High","Standard")</x:f>
        <x:v>Standard</x:v>
      </x:c>
    </x:row>
    <x:row r="341">
      <x:c r="A341" t="str">
        <x:f>'Raw_Data'!A341</x:f>
        <x:v>C00340</x:v>
      </x:c>
      <x:c r="B341" t="n">
        <x:f>'Raw_Data'!B341</x:f>
        <x:v>45</x:v>
      </x:c>
      <x:c r="C341" s="30" t="n">
        <x:f>'Raw_Data'!C341</x:f>
        <x:v>219356</x:v>
      </x:c>
      <x:c r="D341" t="n">
        <x:f>'Raw_Data'!D341</x:f>
        <x:v>707</x:v>
      </x:c>
      <x:c r="E341" t="n">
        <x:f>'Raw_Data'!E341</x:f>
        <x:v>35</x:v>
      </x:c>
      <x:c r="F341" t="str">
        <x:f>PROPER(TRIM('Raw_Data'!F341))</x:f>
        <x:v>Gold</x:v>
      </x:c>
      <x:c r="G341" t="str">
        <x:f>PROPER(TRIM('Raw_Data'!G341))</x:f>
        <x:v>Direct Mail</x:v>
      </x:c>
      <x:c r="H341" s="60" t="n">
        <x:f>'Raw_Data'!H341</x:f>
        <x:v>30164</x:v>
      </x:c>
      <x:c r="I341" s="60" t="n">
        <x:f>'Raw_Data'!I341</x:f>
        <x:v>3544.69</x:v>
      </x:c>
      <x:c r="J341" s="32" t="n">
        <x:f>'Raw_Data'!J341</x:f>
        <x:v>0.367</x:v>
      </x:c>
      <x:c r="K341" s="32" t="n">
        <x:f>'Raw_Data'!K341</x:f>
        <x:v>0.716</x:v>
      </x:c>
      <x:c r="L341" t="n">
        <x:f>'Raw_Data'!L341</x:f>
        <x:v>0</x:v>
      </x:c>
      <x:c r="M341" t="n">
        <x:f>IF('Raw_Data'!M341="",Assumptions!$B$15,'Raw_Data'!M341)</x:f>
        <x:v>7</x:v>
      </x:c>
      <x:c r="N341" s="32" t="n">
        <x:f>'Raw_Data'!N341</x:f>
        <x:v>0.102</x:v>
      </x:c>
      <x:c r="O341" t="str">
        <x:f>IF(OR(D341&lt;620,L341&gt;=2,J341&gt;0.9),"High",IF(OR(D341&lt;700,L341=1,J341&gt;0.75),"Medium","Low"))</x:f>
        <x:v>Low</x:v>
      </x:c>
      <x:c r="P341" s="30" t="n">
        <x:f>XLOOKUP(F341,Assumptions!$A$4:$A$6,Assumptions!$B$4:$B$6)</x:f>
        <x:v>95</x:v>
      </x:c>
      <x:c r="Q341" s="32" t="n">
        <x:f>XLOOKUP(F341,Assumptions!$A$4:$A$6,Assumptions!$C$4:$C$6)</x:f>
        <x:v>0.219</x:v>
      </x:c>
      <x:c r="R341" s="32" t="n">
        <x:f>XLOOKUP(F341,Assumptions!$A$4:$A$6,Assumptions!$D$4:$D$6)</x:f>
        <x:v>0.016</x:v>
      </x:c>
      <x:c r="S341" s="32" t="n">
        <x:f>XLOOKUP(F341,Assumptions!$A$4:$A$6,Assumptions!$E$4:$E$6)</x:f>
        <x:v>0.01</x:v>
      </x:c>
      <x:c r="T341" s="32" t="n">
        <x:f>XLOOKUP(O341,Assumptions!$H$4:$H$6,Assumptions!$I$4:$I$6)</x:f>
        <x:v>0.0035</x:v>
      </x:c>
      <x:c r="U341" s="30" t="n">
        <x:f>XLOOKUP(F341,Assumptions!$A$4:$A$6,Assumptions!$F$4:$F$6)</x:f>
        <x:v>90</x:v>
      </x:c>
      <x:c r="V341" s="60" t="n">
        <x:f>I341*12</x:f>
        <x:v>42536.28</x:v>
      </x:c>
      <x:c r="W341" s="60" t="n">
        <x:f>H341*J341*(1-K341)*Q341</x:f>
        <x:v>688.5214128480001</x:v>
      </x:c>
      <x:c r="X341" s="60" t="n">
        <x:f>V341*R341</x:f>
        <x:v>680.58048</x:v>
      </x:c>
      <x:c r="Y341" s="60" t="n">
        <x:f>V341*S341</x:f>
        <x:v>425.3628</x:v>
      </x:c>
      <x:c r="Z341" s="60" t="n">
        <x:f>H341*J341*T341</x:f>
        <x:v>38.745658</x:v>
      </x:c>
      <x:c r="AA341" s="60" t="n">
        <x:f>P341+W341+X341-Y341-Z341-U341</x:f>
        <x:v>909.9934348479999</x:v>
      </x:c>
      <x:c r="AB341" s="32" t="n">
        <x:f>IFERROR(AA341/(P341+W341+X341),0)</x:f>
        <x:v>0.6215369567468167</x:v>
      </x:c>
      <x:c r="AC341" t="n">
        <x:f>IF(O341="High",0,IF(I341&gt;=1800,3,IF(I341&gt;=900,2,1))+IF(K341&gt;=0.9,2,IF(K341&gt;=0.75,1,0))+IF(J341&lt;=0.7,2,IF(J341&lt;=0.85,1,0))+IF(M341&gt;=8,1,0))</x:f>
        <x:v>5</x:v>
      </x:c>
      <x:c r="AD341" t="str">
        <x:f>IF(AND(O341&lt;&gt;"High",AC341&gt;=Assumptions!$B$10,AA341&gt;0),"Priority Growth",IF(AND(O341="Low",AA341&gt;0),"Maintain","Watch"))</x:f>
        <x:v>Maintain</x:v>
      </x:c>
      <x:c r="AE341" s="60" t="n">
        <x:f>MAX(AA341,0)*N341</x:f>
        <x:v>92.81933035449597</x:v>
      </x:c>
      <x:c r="AF341" t="str">
        <x:f>IF(AND(AA341&gt;=Assumptions!$B$11,O341&lt;&gt;"High",OR(N341&gt;=Assumptions!$B$12,M341&lt;=6)),"High","Standard")</x:f>
        <x:v>Standard</x:v>
      </x:c>
    </x:row>
    <x:row r="342">
      <x:c r="A342" t="str">
        <x:f>'Raw_Data'!A342</x:f>
        <x:v>C00341</x:v>
      </x:c>
      <x:c r="B342" t="n">
        <x:f>'Raw_Data'!B342</x:f>
        <x:v>42</x:v>
      </x:c>
      <x:c r="C342" s="30" t="n">
        <x:f>'Raw_Data'!C342</x:f>
        <x:v>72141</x:v>
      </x:c>
      <x:c r="D342" t="n">
        <x:f>'Raw_Data'!D342</x:f>
        <x:v>688</x:v>
      </x:c>
      <x:c r="E342" t="n">
        <x:f>'Raw_Data'!E342</x:f>
        <x:v>44</x:v>
      </x:c>
      <x:c r="F342" t="str">
        <x:f>PROPER(TRIM('Raw_Data'!F342))</x:f>
        <x:v>Classic</x:v>
      </x:c>
      <x:c r="G342" t="str">
        <x:f>PROPER(TRIM('Raw_Data'!G342))</x:f>
        <x:v>Direct Mail</x:v>
      </x:c>
      <x:c r="H342" s="60" t="n">
        <x:f>'Raw_Data'!H342</x:f>
        <x:v>5642</x:v>
      </x:c>
      <x:c r="I342" s="60" t="n">
        <x:f>'Raw_Data'!I342</x:f>
        <x:v>483.65</x:v>
      </x:c>
      <x:c r="J342" s="32" t="n">
        <x:f>'Raw_Data'!J342</x:f>
        <x:v>0.475</x:v>
      </x:c>
      <x:c r="K342" s="32" t="n">
        <x:f>'Raw_Data'!K342</x:f>
        <x:v>0.841</x:v>
      </x:c>
      <x:c r="L342" t="n">
        <x:f>'Raw_Data'!L342</x:f>
        <x:v>0</x:v>
      </x:c>
      <x:c r="M342" t="n">
        <x:f>IF('Raw_Data'!M342="",Assumptions!$B$15,'Raw_Data'!M342)</x:f>
        <x:v>9</x:v>
      </x:c>
      <x:c r="N342" s="32" t="n">
        <x:f>'Raw_Data'!N342</x:f>
        <x:v>0.02</x:v>
      </x:c>
      <x:c r="O342" t="str">
        <x:f>IF(OR(D342&lt;620,L342&gt;=2,J342&gt;0.9),"High",IF(OR(D342&lt;700,L342=1,J342&gt;0.75),"Medium","Low"))</x:f>
        <x:v>Medium</x:v>
      </x:c>
      <x:c r="P342" s="30" t="n">
        <x:f>XLOOKUP(F342,Assumptions!$A$4:$A$6,Assumptions!$B$4:$B$6)</x:f>
        <x:v>0</x:v>
      </x:c>
      <x:c r="Q342" s="32" t="n">
        <x:f>XLOOKUP(F342,Assumptions!$A$4:$A$6,Assumptions!$C$4:$C$6)</x:f>
        <x:v>0.229</x:v>
      </x:c>
      <x:c r="R342" s="32" t="n">
        <x:f>XLOOKUP(F342,Assumptions!$A$4:$A$6,Assumptions!$D$4:$D$6)</x:f>
        <x:v>0.015</x:v>
      </x:c>
      <x:c r="S342" s="32" t="n">
        <x:f>XLOOKUP(F342,Assumptions!$A$4:$A$6,Assumptions!$E$4:$E$6)</x:f>
        <x:v>0.0075</x:v>
      </x:c>
      <x:c r="T342" s="32" t="n">
        <x:f>XLOOKUP(O342,Assumptions!$H$4:$H$6,Assumptions!$I$4:$I$6)</x:f>
        <x:v>0.012</x:v>
      </x:c>
      <x:c r="U342" s="30" t="n">
        <x:f>XLOOKUP(F342,Assumptions!$A$4:$A$6,Assumptions!$F$4:$F$6)</x:f>
        <x:v>60</x:v>
      </x:c>
      <x:c r="V342" s="60" t="n">
        <x:f>I342*12</x:f>
        <x:v>5803.799999999999</x:v>
      </x:c>
      <x:c r="W342" s="60" t="n">
        <x:f>H342*J342*(1-K342)*Q342</x:f>
        <x:v>97.57965945000002</x:v>
      </x:c>
      <x:c r="X342" s="60" t="n">
        <x:f>V342*R342</x:f>
        <x:v>87.05699999999999</x:v>
      </x:c>
      <x:c r="Y342" s="60" t="n">
        <x:f>V342*S342</x:f>
        <x:v>43.528499999999994</x:v>
      </x:c>
      <x:c r="Z342" s="60" t="n">
        <x:f>H342*J342*T342</x:f>
        <x:v>32.1594</x:v>
      </x:c>
      <x:c r="AA342" s="60" t="n">
        <x:f>P342+W342+X342-Y342-Z342-U342</x:f>
        <x:v>48.94875945000001</x:v>
      </x:c>
      <x:c r="AB342" s="32" t="n">
        <x:f>IFERROR(AA342/(P342+W342+X342),0)</x:f>
        <x:v>0.26510856292466356</x:v>
      </x:c>
      <x:c r="AC342" t="n">
        <x:f>IF(O342="High",0,IF(I342&gt;=1800,3,IF(I342&gt;=900,2,1))+IF(K342&gt;=0.9,2,IF(K342&gt;=0.75,1,0))+IF(J342&lt;=0.7,2,IF(J342&lt;=0.85,1,0))+IF(M342&gt;=8,1,0))</x:f>
        <x:v>5</x:v>
      </x:c>
      <x:c r="AD342" t="str">
        <x:f>IF(AND(O342&lt;&gt;"High",AC342&gt;=Assumptions!$B$10,AA342&gt;0),"Priority Growth",IF(AND(O342="Low",AA342&gt;0),"Maintain","Watch"))</x:f>
        <x:v>Watch</x:v>
      </x:c>
      <x:c r="AE342" s="60" t="n">
        <x:f>MAX(AA342,0)*N342</x:f>
        <x:v>0.9789751890000002</x:v>
      </x:c>
      <x:c r="AF342" t="str">
        <x:f>IF(AND(AA342&gt;=Assumptions!$B$11,O342&lt;&gt;"High",OR(N342&gt;=Assumptions!$B$12,M342&lt;=6)),"High","Standard")</x:f>
        <x:v>Standard</x:v>
      </x:c>
    </x:row>
    <x:row r="343">
      <x:c r="A343" t="str">
        <x:f>'Raw_Data'!A343</x:f>
        <x:v>C00342</x:v>
      </x:c>
      <x:c r="B343" t="n">
        <x:f>'Raw_Data'!B343</x:f>
        <x:v>53</x:v>
      </x:c>
      <x:c r="C343" s="30" t="n">
        <x:f>'Raw_Data'!C343</x:f>
        <x:v>73051</x:v>
      </x:c>
      <x:c r="D343" t="n">
        <x:f>'Raw_Data'!D343</x:f>
        <x:v>648</x:v>
      </x:c>
      <x:c r="E343" t="n">
        <x:f>'Raw_Data'!E343</x:f>
        <x:v>61</x:v>
      </x:c>
      <x:c r="F343" t="str">
        <x:f>PROPER(TRIM('Raw_Data'!F343))</x:f>
        <x:v>Gold</x:v>
      </x:c>
      <x:c r="G343" t="str">
        <x:f>PROPER(TRIM('Raw_Data'!G343))</x:f>
        <x:v>Digital</x:v>
      </x:c>
      <x:c r="H343" s="60" t="n">
        <x:f>'Raw_Data'!H343</x:f>
        <x:v>6852</x:v>
      </x:c>
      <x:c r="I343" s="60" t="n">
        <x:f>'Raw_Data'!I343</x:f>
        <x:v>595.68</x:v>
      </x:c>
      <x:c r="J343" s="32" t="n">
        <x:f>'Raw_Data'!J343</x:f>
        <x:v>0.278</x:v>
      </x:c>
      <x:c r="K343" s="32" t="n">
        <x:f>'Raw_Data'!K343</x:f>
        <x:v>0.68</x:v>
      </x:c>
      <x:c r="L343" t="n">
        <x:f>'Raw_Data'!L343</x:f>
        <x:v>0</x:v>
      </x:c>
      <x:c r="M343" t="n">
        <x:f>IF('Raw_Data'!M343="",Assumptions!$B$15,'Raw_Data'!M343)</x:f>
        <x:v>5</x:v>
      </x:c>
      <x:c r="N343" s="32" t="n">
        <x:f>'Raw_Data'!N343</x:f>
        <x:v>0.308</x:v>
      </x:c>
      <x:c r="O343" t="str">
        <x:f>IF(OR(D343&lt;620,L343&gt;=2,J343&gt;0.9),"High",IF(OR(D343&lt;700,L343=1,J343&gt;0.75),"Medium","Low"))</x:f>
        <x:v>Medium</x:v>
      </x:c>
      <x:c r="P343" s="30" t="n">
        <x:f>XLOOKUP(F343,Assumptions!$A$4:$A$6,Assumptions!$B$4:$B$6)</x:f>
        <x:v>95</x:v>
      </x:c>
      <x:c r="Q343" s="32" t="n">
        <x:f>XLOOKUP(F343,Assumptions!$A$4:$A$6,Assumptions!$C$4:$C$6)</x:f>
        <x:v>0.219</x:v>
      </x:c>
      <x:c r="R343" s="32" t="n">
        <x:f>XLOOKUP(F343,Assumptions!$A$4:$A$6,Assumptions!$D$4:$D$6)</x:f>
        <x:v>0.016</x:v>
      </x:c>
      <x:c r="S343" s="32" t="n">
        <x:f>XLOOKUP(F343,Assumptions!$A$4:$A$6,Assumptions!$E$4:$E$6)</x:f>
        <x:v>0.01</x:v>
      </x:c>
      <x:c r="T343" s="32" t="n">
        <x:f>XLOOKUP(O343,Assumptions!$H$4:$H$6,Assumptions!$I$4:$I$6)</x:f>
        <x:v>0.012</x:v>
      </x:c>
      <x:c r="U343" s="30" t="n">
        <x:f>XLOOKUP(F343,Assumptions!$A$4:$A$6,Assumptions!$F$4:$F$6)</x:f>
        <x:v>90</x:v>
      </x:c>
      <x:c r="V343" s="60" t="n">
        <x:f>I343*12</x:f>
        <x:v>7148.16</x:v>
      </x:c>
      <x:c r="W343" s="60" t="n">
        <x:f>H343*J343*(1-K343)*Q343</x:f>
        <x:v>133.49230848</x:v>
      </x:c>
      <x:c r="X343" s="60" t="n">
        <x:f>V343*R343</x:f>
        <x:v>114.37056</x:v>
      </x:c>
      <x:c r="Y343" s="60" t="n">
        <x:f>V343*S343</x:f>
        <x:v>71.4816</x:v>
      </x:c>
      <x:c r="Z343" s="60" t="n">
        <x:f>H343*J343*T343</x:f>
        <x:v>22.858272000000003</x:v>
      </x:c>
      <x:c r="AA343" s="60" t="n">
        <x:f>P343+W343+X343-Y343-Z343-U343</x:f>
        <x:v>158.52299647999996</x:v>
      </x:c>
      <x:c r="AB343" s="32" t="n">
        <x:f>IFERROR(AA343/(P343+W343+X343),0)</x:f>
        <x:v>0.4623510185946163</x:v>
      </x:c>
      <x:c r="AC343" t="n">
        <x:f>IF(O343="High",0,IF(I343&gt;=1800,3,IF(I343&gt;=900,2,1))+IF(K343&gt;=0.9,2,IF(K343&gt;=0.75,1,0))+IF(J343&lt;=0.7,2,IF(J343&lt;=0.85,1,0))+IF(M343&gt;=8,1,0))</x:f>
        <x:v>3</x:v>
      </x:c>
      <x:c r="AD343" t="str">
        <x:f>IF(AND(O343&lt;&gt;"High",AC343&gt;=Assumptions!$B$10,AA343&gt;0),"Priority Growth",IF(AND(O343="Low",AA343&gt;0),"Maintain","Watch"))</x:f>
        <x:v>Watch</x:v>
      </x:c>
      <x:c r="AE343" s="60" t="n">
        <x:f>MAX(AA343,0)*N343</x:f>
        <x:v>48.825082915839985</x:v>
      </x:c>
      <x:c r="AF343" t="str">
        <x:f>IF(AND(AA343&gt;=Assumptions!$B$11,O343&lt;&gt;"High",OR(N343&gt;=Assumptions!$B$12,M343&lt;=6)),"High","Standard")</x:f>
        <x:v>Standard</x:v>
      </x:c>
    </x:row>
    <x:row r="344">
      <x:c r="A344" t="str">
        <x:f>'Raw_Data'!A344</x:f>
        <x:v>C00343</x:v>
      </x:c>
      <x:c r="B344" t="n">
        <x:f>'Raw_Data'!B344</x:f>
        <x:v>42</x:v>
      </x:c>
      <x:c r="C344" s="30" t="n">
        <x:f>'Raw_Data'!C344</x:f>
        <x:v>129661</x:v>
      </x:c>
      <x:c r="D344" t="n">
        <x:f>'Raw_Data'!D344</x:f>
        <x:v>682</x:v>
      </x:c>
      <x:c r="E344" t="n">
        <x:f>'Raw_Data'!E344</x:f>
        <x:v>54</x:v>
      </x:c>
      <x:c r="F344" t="str">
        <x:f>PROPER(TRIM('Raw_Data'!F344))</x:f>
        <x:v>Platinum</x:v>
      </x:c>
      <x:c r="G344" t="str">
        <x:f>PROPER(TRIM('Raw_Data'!G344))</x:f>
        <x:v>Branch</x:v>
      </x:c>
      <x:c r="H344" s="60" t="n">
        <x:f>'Raw_Data'!H344</x:f>
        <x:v>24054</x:v>
      </x:c>
      <x:c r="I344" s="60" t="n">
        <x:f>'Raw_Data'!I344</x:f>
        <x:v>2997.88</x:v>
      </x:c>
      <x:c r="J344" s="32" t="n">
        <x:f>'Raw_Data'!J344</x:f>
        <x:v>0.358</x:v>
      </x:c>
      <x:c r="K344" s="32" t="n">
        <x:f>'Raw_Data'!K344</x:f>
        <x:v>0.836</x:v>
      </x:c>
      <x:c r="L344" t="n">
        <x:f>'Raw_Data'!L344</x:f>
        <x:v>0</x:v>
      </x:c>
      <x:c r="M344" t="n">
        <x:f>IF('Raw_Data'!M344="",Assumptions!$B$15,'Raw_Data'!M344)</x:f>
        <x:v>6</x:v>
      </x:c>
      <x:c r="N344" s="32" t="n">
        <x:f>'Raw_Data'!N344</x:f>
        <x:v>0.193</x:v>
      </x:c>
      <x:c r="O344" t="str">
        <x:f>IF(OR(D344&lt;620,L344&gt;=2,J344&gt;0.9),"High",IF(OR(D344&lt;700,L344=1,J344&gt;0.75),"Medium","Low"))</x:f>
        <x:v>Medium</x:v>
      </x:c>
      <x:c r="P344" s="30" t="n">
        <x:f>XLOOKUP(F344,Assumptions!$A$4:$A$6,Assumptions!$B$4:$B$6)</x:f>
        <x:v>195</x:v>
      </x:c>
      <x:c r="Q344" s="32" t="n">
        <x:f>XLOOKUP(F344,Assumptions!$A$4:$A$6,Assumptions!$C$4:$C$6)</x:f>
        <x:v>0.199</x:v>
      </x:c>
      <x:c r="R344" s="32" t="n">
        <x:f>XLOOKUP(F344,Assumptions!$A$4:$A$6,Assumptions!$D$4:$D$6)</x:f>
        <x:v>0.017</x:v>
      </x:c>
      <x:c r="S344" s="32" t="n">
        <x:f>XLOOKUP(F344,Assumptions!$A$4:$A$6,Assumptions!$E$4:$E$6)</x:f>
        <x:v>0.013</x:v>
      </x:c>
      <x:c r="T344" s="32" t="n">
        <x:f>XLOOKUP(O344,Assumptions!$H$4:$H$6,Assumptions!$I$4:$I$6)</x:f>
        <x:v>0.012</x:v>
      </x:c>
      <x:c r="U344" s="30" t="n">
        <x:f>XLOOKUP(F344,Assumptions!$A$4:$A$6,Assumptions!$F$4:$F$6)</x:f>
        <x:v>140</x:v>
      </x:c>
      <x:c r="V344" s="60" t="n">
        <x:f>I344*12</x:f>
        <x:v>35974.56</x:v>
      </x:c>
      <x:c r="W344" s="60" t="n">
        <x:f>H344*J344*(1-K344)*Q344</x:f>
        <x:v>281.0394311520001</x:v>
      </x:c>
      <x:c r="X344" s="60" t="n">
        <x:f>V344*R344</x:f>
        <x:v>611.5675200000001</x:v>
      </x:c>
      <x:c r="Y344" s="60" t="n">
        <x:f>V344*S344</x:f>
        <x:v>467.66927999999996</x:v>
      </x:c>
      <x:c r="Z344" s="60" t="n">
        <x:f>H344*J344*T344</x:f>
        <x:v>103.33598400000001</x:v>
      </x:c>
      <x:c r="AA344" s="60" t="n">
        <x:f>P344+W344+X344-Y344-Z344-U344</x:f>
        <x:v>376.6016871520002</x:v>
      </x:c>
      <x:c r="AB344" s="32" t="n">
        <x:f>IFERROR(AA344/(P344+W344+X344),0)</x:f>
        <x:v>0.3462663481077436</x:v>
      </x:c>
      <x:c r="AC344" t="n">
        <x:f>IF(O344="High",0,IF(I344&gt;=1800,3,IF(I344&gt;=900,2,1))+IF(K344&gt;=0.9,2,IF(K344&gt;=0.75,1,0))+IF(J344&lt;=0.7,2,IF(J344&lt;=0.85,1,0))+IF(M344&gt;=8,1,0))</x:f>
        <x:v>6</x:v>
      </x:c>
      <x:c r="AD344" t="str">
        <x:f>IF(AND(O344&lt;&gt;"High",AC344&gt;=Assumptions!$B$10,AA344&gt;0),"Priority Growth",IF(AND(O344="Low",AA344&gt;0),"Maintain","Watch"))</x:f>
        <x:v>Priority Growth</x:v>
      </x:c>
      <x:c r="AE344" s="60" t="n">
        <x:f>MAX(AA344,0)*N344</x:f>
        <x:v>72.68412562033603</x:v>
      </x:c>
      <x:c r="AF344" t="str">
        <x:f>IF(AND(AA344&gt;=Assumptions!$B$11,O344&lt;&gt;"High",OR(N344&gt;=Assumptions!$B$12,M344&lt;=6)),"High","Standard")</x:f>
        <x:v>High</x:v>
      </x:c>
    </x:row>
    <x:row r="345">
      <x:c r="A345" t="str">
        <x:f>'Raw_Data'!A345</x:f>
        <x:v>C00344</x:v>
      </x:c>
      <x:c r="B345" t="n">
        <x:f>'Raw_Data'!B345</x:f>
        <x:v>50</x:v>
      </x:c>
      <x:c r="C345" s="30" t="n">
        <x:f>'Raw_Data'!C345</x:f>
        <x:v>64252</x:v>
      </x:c>
      <x:c r="D345" t="n">
        <x:f>'Raw_Data'!D345</x:f>
        <x:v>779</x:v>
      </x:c>
      <x:c r="E345" t="n">
        <x:f>'Raw_Data'!E345</x:f>
        <x:v>68</x:v>
      </x:c>
      <x:c r="F345" t="str">
        <x:f>PROPER(TRIM('Raw_Data'!F345))</x:f>
        <x:v>Gold</x:v>
      </x:c>
      <x:c r="G345" t="str">
        <x:f>PROPER(TRIM('Raw_Data'!G345))</x:f>
        <x:v>Partner</x:v>
      </x:c>
      <x:c r="H345" s="60" t="n">
        <x:f>'Raw_Data'!H345</x:f>
        <x:v>12597</x:v>
      </x:c>
      <x:c r="I345" s="60" t="n">
        <x:f>'Raw_Data'!I345</x:f>
        <x:v>1837.48</x:v>
      </x:c>
      <x:c r="J345" s="32" t="n">
        <x:f>'Raw_Data'!J345</x:f>
        <x:v>0.178</x:v>
      </x:c>
      <x:c r="K345" s="32" t="n">
        <x:f>'Raw_Data'!K345</x:f>
        <x:v>0.985</x:v>
      </x:c>
      <x:c r="L345" t="n">
        <x:f>'Raw_Data'!L345</x:f>
        <x:v>0</x:v>
      </x:c>
      <x:c r="M345" t="n">
        <x:f>IF('Raw_Data'!M345="",Assumptions!$B$15,'Raw_Data'!M345)</x:f>
        <x:v>8</x:v>
      </x:c>
      <x:c r="N345" s="32" t="n">
        <x:f>'Raw_Data'!N345</x:f>
        <x:v>0.038</x:v>
      </x:c>
      <x:c r="O345" t="str">
        <x:f>IF(OR(D345&lt;620,L345&gt;=2,J345&gt;0.9),"High",IF(OR(D345&lt;700,L345=1,J345&gt;0.75),"Medium","Low"))</x:f>
        <x:v>Low</x:v>
      </x:c>
      <x:c r="P345" s="30" t="n">
        <x:f>XLOOKUP(F345,Assumptions!$A$4:$A$6,Assumptions!$B$4:$B$6)</x:f>
        <x:v>95</x:v>
      </x:c>
      <x:c r="Q345" s="32" t="n">
        <x:f>XLOOKUP(F345,Assumptions!$A$4:$A$6,Assumptions!$C$4:$C$6)</x:f>
        <x:v>0.219</x:v>
      </x:c>
      <x:c r="R345" s="32" t="n">
        <x:f>XLOOKUP(F345,Assumptions!$A$4:$A$6,Assumptions!$D$4:$D$6)</x:f>
        <x:v>0.016</x:v>
      </x:c>
      <x:c r="S345" s="32" t="n">
        <x:f>XLOOKUP(F345,Assumptions!$A$4:$A$6,Assumptions!$E$4:$E$6)</x:f>
        <x:v>0.01</x:v>
      </x:c>
      <x:c r="T345" s="32" t="n">
        <x:f>XLOOKUP(O345,Assumptions!$H$4:$H$6,Assumptions!$I$4:$I$6)</x:f>
        <x:v>0.0035</x:v>
      </x:c>
      <x:c r="U345" s="30" t="n">
        <x:f>XLOOKUP(F345,Assumptions!$A$4:$A$6,Assumptions!$F$4:$F$6)</x:f>
        <x:v>90</x:v>
      </x:c>
      <x:c r="V345" s="60" t="n">
        <x:f>I345*12</x:f>
        <x:v>22049.760000000002</x:v>
      </x:c>
      <x:c r="W345" s="60" t="n">
        <x:f>H345*J345*(1-K345)*Q345</x:f>
        <x:v>7.365843810000007</x:v>
      </x:c>
      <x:c r="X345" s="60" t="n">
        <x:f>V345*R345</x:f>
        <x:v>352.79616000000004</x:v>
      </x:c>
      <x:c r="Y345" s="60" t="n">
        <x:f>V345*S345</x:f>
        <x:v>220.49760000000003</x:v>
      </x:c>
      <x:c r="Z345" s="60" t="n">
        <x:f>H345*J345*T345</x:f>
        <x:v>7.847931</x:v>
      </x:c>
      <x:c r="AA345" s="60" t="n">
        <x:f>P345+W345+X345-Y345-Z345-U345</x:f>
        <x:v>136.81647281000002</x:v>
      </x:c>
      <x:c r="AB345" s="32" t="n">
        <x:f>IFERROR(AA345/(P345+W345+X345),0)</x:f>
        <x:v>0.30058851939476</x:v>
      </x:c>
      <x:c r="AC345" t="n">
        <x:f>IF(O345="High",0,IF(I345&gt;=1800,3,IF(I345&gt;=900,2,1))+IF(K345&gt;=0.9,2,IF(K345&gt;=0.75,1,0))+IF(J345&lt;=0.7,2,IF(J345&lt;=0.85,1,0))+IF(M345&gt;=8,1,0))</x:f>
        <x:v>8</x:v>
      </x:c>
      <x:c r="AD345" t="str">
        <x:f>IF(AND(O345&lt;&gt;"High",AC345&gt;=Assumptions!$B$10,AA345&gt;0),"Priority Growth",IF(AND(O345="Low",AA345&gt;0),"Maintain","Watch"))</x:f>
        <x:v>Priority Growth</x:v>
      </x:c>
      <x:c r="AE345" s="60" t="n">
        <x:f>MAX(AA345,0)*N345</x:f>
        <x:v>5.199025966780001</x:v>
      </x:c>
      <x:c r="AF345" t="str">
        <x:f>IF(AND(AA345&gt;=Assumptions!$B$11,O345&lt;&gt;"High",OR(N345&gt;=Assumptions!$B$12,M345&lt;=6)),"High","Standard")</x:f>
        <x:v>Standard</x:v>
      </x:c>
    </x:row>
    <x:row r="346">
      <x:c r="A346" t="str">
        <x:f>'Raw_Data'!A346</x:f>
        <x:v>C00345</x:v>
      </x:c>
      <x:c r="B346" t="n">
        <x:f>'Raw_Data'!B346</x:f>
        <x:v>65</x:v>
      </x:c>
      <x:c r="C346" s="30" t="n">
        <x:f>'Raw_Data'!C346</x:f>
        <x:v>42560</x:v>
      </x:c>
      <x:c r="D346" t="n">
        <x:f>'Raw_Data'!D346</x:f>
        <x:v>663</x:v>
      </x:c>
      <x:c r="E346" t="n">
        <x:f>'Raw_Data'!E346</x:f>
        <x:v>16</x:v>
      </x:c>
      <x:c r="F346" t="str">
        <x:f>PROPER(TRIM('Raw_Data'!F346))</x:f>
        <x:v>Classic</x:v>
      </x:c>
      <x:c r="G346" t="str">
        <x:f>PROPER(TRIM('Raw_Data'!G346))</x:f>
        <x:v>Branch</x:v>
      </x:c>
      <x:c r="H346" s="60" t="n">
        <x:f>'Raw_Data'!H346</x:f>
        <x:v>4324</x:v>
      </x:c>
      <x:c r="I346" s="60" t="n">
        <x:f>'Raw_Data'!I346</x:f>
        <x:v>434.9</x:v>
      </x:c>
      <x:c r="J346" s="32" t="n">
        <x:f>'Raw_Data'!J346</x:f>
        <x:v>0.267</x:v>
      </x:c>
      <x:c r="K346" s="32" t="n">
        <x:f>'Raw_Data'!K346</x:f>
        <x:v>0.759</x:v>
      </x:c>
      <x:c r="L346" t="n">
        <x:f>'Raw_Data'!L346</x:f>
        <x:v>1</x:v>
      </x:c>
      <x:c r="M346" t="n">
        <x:f>IF('Raw_Data'!M346="",Assumptions!$B$15,'Raw_Data'!M346)</x:f>
        <x:v>7.370408870408871</x:v>
      </x:c>
      <x:c r="N346" s="32" t="n">
        <x:f>'Raw_Data'!N346</x:f>
        <x:v>0.02</x:v>
      </x:c>
      <x:c r="O346" t="str">
        <x:f>IF(OR(D346&lt;620,L346&gt;=2,J346&gt;0.9),"High",IF(OR(D346&lt;700,L346=1,J346&gt;0.75),"Medium","Low"))</x:f>
        <x:v>Medium</x:v>
      </x:c>
      <x:c r="P346" s="30" t="n">
        <x:f>XLOOKUP(F346,Assumptions!$A$4:$A$6,Assumptions!$B$4:$B$6)</x:f>
        <x:v>0</x:v>
      </x:c>
      <x:c r="Q346" s="32" t="n">
        <x:f>XLOOKUP(F346,Assumptions!$A$4:$A$6,Assumptions!$C$4:$C$6)</x:f>
        <x:v>0.229</x:v>
      </x:c>
      <x:c r="R346" s="32" t="n">
        <x:f>XLOOKUP(F346,Assumptions!$A$4:$A$6,Assumptions!$D$4:$D$6)</x:f>
        <x:v>0.015</x:v>
      </x:c>
      <x:c r="S346" s="32" t="n">
        <x:f>XLOOKUP(F346,Assumptions!$A$4:$A$6,Assumptions!$E$4:$E$6)</x:f>
        <x:v>0.0075</x:v>
      </x:c>
      <x:c r="T346" s="32" t="n">
        <x:f>XLOOKUP(O346,Assumptions!$H$4:$H$6,Assumptions!$I$4:$I$6)</x:f>
        <x:v>0.012</x:v>
      </x:c>
      <x:c r="U346" s="30" t="n">
        <x:f>XLOOKUP(F346,Assumptions!$A$4:$A$6,Assumptions!$F$4:$F$6)</x:f>
        <x:v>60</x:v>
      </x:c>
      <x:c r="V346" s="60" t="n">
        <x:f>I346*12</x:f>
        <x:v>5218.799999999999</x:v>
      </x:c>
      <x:c r="W346" s="60" t="n">
        <x:f>H346*J346*(1-K346)*Q346</x:f>
        <x:v>63.716142012</x:v>
      </x:c>
      <x:c r="X346" s="60" t="n">
        <x:f>V346*R346</x:f>
        <x:v>78.28199999999998</x:v>
      </x:c>
      <x:c r="Y346" s="60" t="n">
        <x:f>V346*S346</x:f>
        <x:v>39.14099999999999</x:v>
      </x:c>
      <x:c r="Z346" s="60" t="n">
        <x:f>H346*J346*T346</x:f>
        <x:v>13.854096</x:v>
      </x:c>
      <x:c r="AA346" s="60" t="n">
        <x:f>P346+W346+X346-Y346-Z346-U346</x:f>
        <x:v>29.003046012</x:v>
      </x:c>
      <x:c r="AB346" s="32" t="n">
        <x:f>IFERROR(AA346/(P346+W346+X346),0)</x:f>
        <x:v>0.20424947538784702</x:v>
      </x:c>
      <x:c r="AC346" t="n">
        <x:f>IF(O346="High",0,IF(I346&gt;=1800,3,IF(I346&gt;=900,2,1))+IF(K346&gt;=0.9,2,IF(K346&gt;=0.75,1,0))+IF(J346&lt;=0.7,2,IF(J346&lt;=0.85,1,0))+IF(M346&gt;=8,1,0))</x:f>
        <x:v>4</x:v>
      </x:c>
      <x:c r="AD346" t="str">
        <x:f>IF(AND(O346&lt;&gt;"High",AC346&gt;=Assumptions!$B$10,AA346&gt;0),"Priority Growth",IF(AND(O346="Low",AA346&gt;0),"Maintain","Watch"))</x:f>
        <x:v>Watch</x:v>
      </x:c>
      <x:c r="AE346" s="60" t="n">
        <x:f>MAX(AA346,0)*N346</x:f>
        <x:v>0.58006092024</x:v>
      </x:c>
      <x:c r="AF346" t="str">
        <x:f>IF(AND(AA346&gt;=Assumptions!$B$11,O346&lt;&gt;"High",OR(N346&gt;=Assumptions!$B$12,M346&lt;=6)),"High","Standard")</x:f>
        <x:v>Standard</x:v>
      </x:c>
    </x:row>
    <x:row r="347">
      <x:c r="A347" t="str">
        <x:f>'Raw_Data'!A347</x:f>
        <x:v>C00346</x:v>
      </x:c>
      <x:c r="B347" t="n">
        <x:f>'Raw_Data'!B347</x:f>
        <x:v>23</x:v>
      </x:c>
      <x:c r="C347" s="30" t="n">
        <x:f>'Raw_Data'!C347</x:f>
        <x:v>69790</x:v>
      </x:c>
      <x:c r="D347" t="n">
        <x:f>'Raw_Data'!D347</x:f>
        <x:v>632</x:v>
      </x:c>
      <x:c r="E347" t="n">
        <x:f>'Raw_Data'!E347</x:f>
        <x:v>128</x:v>
      </x:c>
      <x:c r="F347" t="str">
        <x:f>PROPER(TRIM('Raw_Data'!F347))</x:f>
        <x:v>Classic</x:v>
      </x:c>
      <x:c r="G347" t="str">
        <x:f>PROPER(TRIM('Raw_Data'!G347))</x:f>
        <x:v>Direct Mail</x:v>
      </x:c>
      <x:c r="H347" s="60" t="n">
        <x:f>'Raw_Data'!H347</x:f>
        <x:v>5696</x:v>
      </x:c>
      <x:c r="I347" s="60" t="n">
        <x:f>'Raw_Data'!I347</x:f>
        <x:v>819.16</x:v>
      </x:c>
      <x:c r="J347" s="32" t="n">
        <x:f>'Raw_Data'!J347</x:f>
        <x:v>0.682</x:v>
      </x:c>
      <x:c r="K347" s="32" t="n">
        <x:f>'Raw_Data'!K347</x:f>
        <x:v>0.677</x:v>
      </x:c>
      <x:c r="L347" t="n">
        <x:f>'Raw_Data'!L347</x:f>
        <x:v>0</x:v>
      </x:c>
      <x:c r="M347" t="n">
        <x:f>IF('Raw_Data'!M347="",Assumptions!$B$15,'Raw_Data'!M347)</x:f>
        <x:v>7</x:v>
      </x:c>
      <x:c r="N347" s="32" t="n">
        <x:f>'Raw_Data'!N347</x:f>
        <x:v>0.069</x:v>
      </x:c>
      <x:c r="O347" t="str">
        <x:f>IF(OR(D347&lt;620,L347&gt;=2,J347&gt;0.9),"High",IF(OR(D347&lt;700,L347=1,J347&gt;0.75),"Medium","Low"))</x:f>
        <x:v>Medium</x:v>
      </x:c>
      <x:c r="P347" s="30" t="n">
        <x:f>XLOOKUP(F347,Assumptions!$A$4:$A$6,Assumptions!$B$4:$B$6)</x:f>
        <x:v>0</x:v>
      </x:c>
      <x:c r="Q347" s="32" t="n">
        <x:f>XLOOKUP(F347,Assumptions!$A$4:$A$6,Assumptions!$C$4:$C$6)</x:f>
        <x:v>0.229</x:v>
      </x:c>
      <x:c r="R347" s="32" t="n">
        <x:f>XLOOKUP(F347,Assumptions!$A$4:$A$6,Assumptions!$D$4:$D$6)</x:f>
        <x:v>0.015</x:v>
      </x:c>
      <x:c r="S347" s="32" t="n">
        <x:f>XLOOKUP(F347,Assumptions!$A$4:$A$6,Assumptions!$E$4:$E$6)</x:f>
        <x:v>0.0075</x:v>
      </x:c>
      <x:c r="T347" s="32" t="n">
        <x:f>XLOOKUP(O347,Assumptions!$H$4:$H$6,Assumptions!$I$4:$I$6)</x:f>
        <x:v>0.012</x:v>
      </x:c>
      <x:c r="U347" s="30" t="n">
        <x:f>XLOOKUP(F347,Assumptions!$A$4:$A$6,Assumptions!$F$4:$F$6)</x:f>
        <x:v>60</x:v>
      </x:c>
      <x:c r="V347" s="60" t="n">
        <x:f>I347*12</x:f>
        <x:v>9829.92</x:v>
      </x:c>
      <x:c r="W347" s="60" t="n">
        <x:f>H347*J347*(1-K347)*Q347</x:f>
        <x:v>287.337533824</x:v>
      </x:c>
      <x:c r="X347" s="60" t="n">
        <x:f>V347*R347</x:f>
        <x:v>147.4488</x:v>
      </x:c>
      <x:c r="Y347" s="60" t="n">
        <x:f>V347*S347</x:f>
        <x:v>73.7244</x:v>
      </x:c>
      <x:c r="Z347" s="60" t="n">
        <x:f>H347*J347*T347</x:f>
        <x:v>46.61606400000001</x:v>
      </x:c>
      <x:c r="AA347" s="60" t="n">
        <x:f>P347+W347+X347-Y347-Z347-U347</x:f>
        <x:v>254.445869824</x:v>
      </x:c>
      <x:c r="AB347" s="32" t="n">
        <x:f>IFERROR(AA347/(P347+W347+X347),0)</x:f>
        <x:v>0.5852204865459244</x:v>
      </x:c>
      <x:c r="AC347" t="n">
        <x:f>IF(O347="High",0,IF(I347&gt;=1800,3,IF(I347&gt;=900,2,1))+IF(K347&gt;=0.9,2,IF(K347&gt;=0.75,1,0))+IF(J347&lt;=0.7,2,IF(J347&lt;=0.85,1,0))+IF(M347&gt;=8,1,0))</x:f>
        <x:v>3</x:v>
      </x:c>
      <x:c r="AD347" t="str">
        <x:f>IF(AND(O347&lt;&gt;"High",AC347&gt;=Assumptions!$B$10,AA347&gt;0),"Priority Growth",IF(AND(O347="Low",AA347&gt;0),"Maintain","Watch"))</x:f>
        <x:v>Watch</x:v>
      </x:c>
      <x:c r="AE347" s="60" t="n">
        <x:f>MAX(AA347,0)*N347</x:f>
        <x:v>17.556765017856</x:v>
      </x:c>
      <x:c r="AF347" t="str">
        <x:f>IF(AND(AA347&gt;=Assumptions!$B$11,O347&lt;&gt;"High",OR(N347&gt;=Assumptions!$B$12,M347&lt;=6)),"High","Standard")</x:f>
        <x:v>Standard</x:v>
      </x:c>
    </x:row>
    <x:row r="348">
      <x:c r="A348" t="str">
        <x:f>'Raw_Data'!A348</x:f>
        <x:v>C00347</x:v>
      </x:c>
      <x:c r="B348" t="n">
        <x:f>'Raw_Data'!B348</x:f>
        <x:v>48</x:v>
      </x:c>
      <x:c r="C348" s="30" t="n">
        <x:f>'Raw_Data'!C348</x:f>
        <x:v>165407</x:v>
      </x:c>
      <x:c r="D348" t="n">
        <x:f>'Raw_Data'!D348</x:f>
        <x:v>663</x:v>
      </x:c>
      <x:c r="E348" t="n">
        <x:f>'Raw_Data'!E348</x:f>
        <x:v>34</x:v>
      </x:c>
      <x:c r="F348" t="str">
        <x:f>PROPER(TRIM('Raw_Data'!F348))</x:f>
        <x:v>Platinum</x:v>
      </x:c>
      <x:c r="G348" t="str">
        <x:f>PROPER(TRIM('Raw_Data'!G348))</x:f>
        <x:v>Digital</x:v>
      </x:c>
      <x:c r="H348" s="60" t="n">
        <x:f>'Raw_Data'!H348</x:f>
        <x:v>32543</x:v>
      </x:c>
      <x:c r="I348" s="60" t="n">
        <x:f>'Raw_Data'!I348</x:f>
        <x:v>3389.49</x:v>
      </x:c>
      <x:c r="J348" s="32" t="n">
        <x:f>'Raw_Data'!J348</x:f>
        <x:v>0.336</x:v>
      </x:c>
      <x:c r="K348" s="32" t="n">
        <x:f>'Raw_Data'!K348</x:f>
        <x:v>0.765</x:v>
      </x:c>
      <x:c r="L348" t="n">
        <x:f>'Raw_Data'!L348</x:f>
        <x:v>0</x:v>
      </x:c>
      <x:c r="M348" t="n">
        <x:f>IF('Raw_Data'!M348="",Assumptions!$B$15,'Raw_Data'!M348)</x:f>
        <x:v>6</x:v>
      </x:c>
      <x:c r="N348" s="32" t="n">
        <x:f>'Raw_Data'!N348</x:f>
        <x:v>0.155</x:v>
      </x:c>
      <x:c r="O348" t="str">
        <x:f>IF(OR(D348&lt;620,L348&gt;=2,J348&gt;0.9),"High",IF(OR(D348&lt;700,L348=1,J348&gt;0.75),"Medium","Low"))</x:f>
        <x:v>Medium</x:v>
      </x:c>
      <x:c r="P348" s="30" t="n">
        <x:f>XLOOKUP(F348,Assumptions!$A$4:$A$6,Assumptions!$B$4:$B$6)</x:f>
        <x:v>195</x:v>
      </x:c>
      <x:c r="Q348" s="32" t="n">
        <x:f>XLOOKUP(F348,Assumptions!$A$4:$A$6,Assumptions!$C$4:$C$6)</x:f>
        <x:v>0.199</x:v>
      </x:c>
      <x:c r="R348" s="32" t="n">
        <x:f>XLOOKUP(F348,Assumptions!$A$4:$A$6,Assumptions!$D$4:$D$6)</x:f>
        <x:v>0.017</x:v>
      </x:c>
      <x:c r="S348" s="32" t="n">
        <x:f>XLOOKUP(F348,Assumptions!$A$4:$A$6,Assumptions!$E$4:$E$6)</x:f>
        <x:v>0.013</x:v>
      </x:c>
      <x:c r="T348" s="32" t="n">
        <x:f>XLOOKUP(O348,Assumptions!$H$4:$H$6,Assumptions!$I$4:$I$6)</x:f>
        <x:v>0.012</x:v>
      </x:c>
      <x:c r="U348" s="30" t="n">
        <x:f>XLOOKUP(F348,Assumptions!$A$4:$A$6,Assumptions!$F$4:$F$6)</x:f>
        <x:v>140</x:v>
      </x:c>
      <x:c r="V348" s="60" t="n">
        <x:f>I348*12</x:f>
        <x:v>40673.88</x:v>
      </x:c>
      <x:c r="W348" s="60" t="n">
        <x:f>H348*J348*(1-K348)*Q348</x:f>
        <x:v>511.34946072</x:v>
      </x:c>
      <x:c r="X348" s="60" t="n">
        <x:f>V348*R348</x:f>
        <x:v>691.45596</x:v>
      </x:c>
      <x:c r="Y348" s="60" t="n">
        <x:f>V348*S348</x:f>
        <x:v>528.7604399999999</x:v>
      </x:c>
      <x:c r="Z348" s="60" t="n">
        <x:f>H348*J348*T348</x:f>
        <x:v>131.213376</x:v>
      </x:c>
      <x:c r="AA348" s="60" t="n">
        <x:f>P348+W348+X348-Y348-Z348-U348</x:f>
        <x:v>597.8316047200001</x:v>
      </x:c>
      <x:c r="AB348" s="32" t="n">
        <x:f>IFERROR(AA348/(P348+W348+X348),0)</x:f>
        <x:v>0.4276930078093853</x:v>
      </x:c>
      <x:c r="AC348" t="n">
        <x:f>IF(O348="High",0,IF(I348&gt;=1800,3,IF(I348&gt;=900,2,1))+IF(K348&gt;=0.9,2,IF(K348&gt;=0.75,1,0))+IF(J348&lt;=0.7,2,IF(J348&lt;=0.85,1,0))+IF(M348&gt;=8,1,0))</x:f>
        <x:v>6</x:v>
      </x:c>
      <x:c r="AD348" t="str">
        <x:f>IF(AND(O348&lt;&gt;"High",AC348&gt;=Assumptions!$B$10,AA348&gt;0),"Priority Growth",IF(AND(O348="Low",AA348&gt;0),"Maintain","Watch"))</x:f>
        <x:v>Priority Growth</x:v>
      </x:c>
      <x:c r="AE348" s="60" t="n">
        <x:f>MAX(AA348,0)*N348</x:f>
        <x:v>92.66389873160001</x:v>
      </x:c>
      <x:c r="AF348" t="str">
        <x:f>IF(AND(AA348&gt;=Assumptions!$B$11,O348&lt;&gt;"High",OR(N348&gt;=Assumptions!$B$12,M348&lt;=6)),"High","Standard")</x:f>
        <x:v>High</x:v>
      </x:c>
    </x:row>
    <x:row r="349">
      <x:c r="A349" t="str">
        <x:f>'Raw_Data'!A349</x:f>
        <x:v>C00348</x:v>
      </x:c>
      <x:c r="B349" t="n">
        <x:f>'Raw_Data'!B349</x:f>
        <x:v>38</x:v>
      </x:c>
      <x:c r="C349" s="30" t="n">
        <x:f>'Raw_Data'!C349</x:f>
        <x:v>59084</x:v>
      </x:c>
      <x:c r="D349" t="n">
        <x:f>'Raw_Data'!D349</x:f>
        <x:v>719</x:v>
      </x:c>
      <x:c r="E349" t="n">
        <x:f>'Raw_Data'!E349</x:f>
        <x:v>52</x:v>
      </x:c>
      <x:c r="F349" t="str">
        <x:f>PROPER(TRIM('Raw_Data'!F349))</x:f>
        <x:v>Gold</x:v>
      </x:c>
      <x:c r="G349" t="str">
        <x:f>PROPER(TRIM('Raw_Data'!G349))</x:f>
        <x:v>Branch</x:v>
      </x:c>
      <x:c r="H349" s="60" t="n">
        <x:f>'Raw_Data'!H349</x:f>
        <x:v>11803</x:v>
      </x:c>
      <x:c r="I349" s="60" t="n">
        <x:f>'Raw_Data'!I349</x:f>
        <x:v>1088.11</x:v>
      </x:c>
      <x:c r="J349" s="32" t="n">
        <x:f>'Raw_Data'!J349</x:f>
        <x:v>0.447</x:v>
      </x:c>
      <x:c r="K349" s="32" t="n">
        <x:f>'Raw_Data'!K349</x:f>
        <x:v>0.853</x:v>
      </x:c>
      <x:c r="L349" t="n">
        <x:f>'Raw_Data'!L349</x:f>
        <x:v>0</x:v>
      </x:c>
      <x:c r="M349" t="n">
        <x:f>IF('Raw_Data'!M349="",Assumptions!$B$15,'Raw_Data'!M349)</x:f>
        <x:v>9</x:v>
      </x:c>
      <x:c r="N349" s="32" t="n">
        <x:f>'Raw_Data'!N349</x:f>
        <x:v>0.022</x:v>
      </x:c>
      <x:c r="O349" t="str">
        <x:f>IF(OR(D349&lt;620,L349&gt;=2,J349&gt;0.9),"High",IF(OR(D349&lt;700,L349=1,J349&gt;0.75),"Medium","Low"))</x:f>
        <x:v>Low</x:v>
      </x:c>
      <x:c r="P349" s="30" t="n">
        <x:f>XLOOKUP(F349,Assumptions!$A$4:$A$6,Assumptions!$B$4:$B$6)</x:f>
        <x:v>95</x:v>
      </x:c>
      <x:c r="Q349" s="32" t="n">
        <x:f>XLOOKUP(F349,Assumptions!$A$4:$A$6,Assumptions!$C$4:$C$6)</x:f>
        <x:v>0.219</x:v>
      </x:c>
      <x:c r="R349" s="32" t="n">
        <x:f>XLOOKUP(F349,Assumptions!$A$4:$A$6,Assumptions!$D$4:$D$6)</x:f>
        <x:v>0.016</x:v>
      </x:c>
      <x:c r="S349" s="32" t="n">
        <x:f>XLOOKUP(F349,Assumptions!$A$4:$A$6,Assumptions!$E$4:$E$6)</x:f>
        <x:v>0.01</x:v>
      </x:c>
      <x:c r="T349" s="32" t="n">
        <x:f>XLOOKUP(O349,Assumptions!$H$4:$H$6,Assumptions!$I$4:$I$6)</x:f>
        <x:v>0.0035</x:v>
      </x:c>
      <x:c r="U349" s="30" t="n">
        <x:f>XLOOKUP(F349,Assumptions!$A$4:$A$6,Assumptions!$F$4:$F$6)</x:f>
        <x:v>90</x:v>
      </x:c>
      <x:c r="V349" s="60" t="n">
        <x:f>I349*12</x:f>
        <x:v>13057.32</x:v>
      </x:c>
      <x:c r="W349" s="60" t="n">
        <x:f>H349*J349*(1-K349)*Q349</x:f>
        <x:v>169.84836861300002</x:v>
      </x:c>
      <x:c r="X349" s="60" t="n">
        <x:f>V349*R349</x:f>
        <x:v>208.91712</x:v>
      </x:c>
      <x:c r="Y349" s="60" t="n">
        <x:f>V349*S349</x:f>
        <x:v>130.57319999999999</x:v>
      </x:c>
      <x:c r="Z349" s="60" t="n">
        <x:f>H349*J349*T349</x:f>
        <x:v>18.4657935</x:v>
      </x:c>
      <x:c r="AA349" s="60" t="n">
        <x:f>P349+W349+X349-Y349-Z349-U349</x:f>
        <x:v>234.72649511300006</x:v>
      </x:c>
      <x:c r="AB349" s="32" t="n">
        <x:f>IFERROR(AA349/(P349+W349+X349),0)</x:f>
        <x:v>0.4954486993136359</x:v>
      </x:c>
      <x:c r="AC349" t="n">
        <x:f>IF(O349="High",0,IF(I349&gt;=1800,3,IF(I349&gt;=900,2,1))+IF(K349&gt;=0.9,2,IF(K349&gt;=0.75,1,0))+IF(J349&lt;=0.7,2,IF(J349&lt;=0.85,1,0))+IF(M349&gt;=8,1,0))</x:f>
        <x:v>6</x:v>
      </x:c>
      <x:c r="AD349" t="str">
        <x:f>IF(AND(O349&lt;&gt;"High",AC349&gt;=Assumptions!$B$10,AA349&gt;0),"Priority Growth",IF(AND(O349="Low",AA349&gt;0),"Maintain","Watch"))</x:f>
        <x:v>Priority Growth</x:v>
      </x:c>
      <x:c r="AE349" s="60" t="n">
        <x:f>MAX(AA349,0)*N349</x:f>
        <x:v>5.1639828924860005</x:v>
      </x:c>
      <x:c r="AF349" t="str">
        <x:f>IF(AND(AA349&gt;=Assumptions!$B$11,O349&lt;&gt;"High",OR(N349&gt;=Assumptions!$B$12,M349&lt;=6)),"High","Standard")</x:f>
        <x:v>Standard</x:v>
      </x:c>
    </x:row>
    <x:row r="350">
      <x:c r="A350" t="str">
        <x:f>'Raw_Data'!A350</x:f>
        <x:v>C00349</x:v>
      </x:c>
      <x:c r="B350" t="n">
        <x:f>'Raw_Data'!B350</x:f>
        <x:v>38</x:v>
      </x:c>
      <x:c r="C350" s="30" t="n">
        <x:f>'Raw_Data'!C350</x:f>
        <x:v>60330</x:v>
      </x:c>
      <x:c r="D350" t="n">
        <x:f>'Raw_Data'!D350</x:f>
        <x:v>658</x:v>
      </x:c>
      <x:c r="E350" t="n">
        <x:f>'Raw_Data'!E350</x:f>
        <x:v>20</x:v>
      </x:c>
      <x:c r="F350" t="str">
        <x:f>PROPER(TRIM('Raw_Data'!F350))</x:f>
        <x:v>Classic</x:v>
      </x:c>
      <x:c r="G350" t="str">
        <x:f>PROPER(TRIM('Raw_Data'!G350))</x:f>
        <x:v>Partner</x:v>
      </x:c>
      <x:c r="H350" s="60" t="n">
        <x:f>'Raw_Data'!H350</x:f>
        <x:v>5363</x:v>
      </x:c>
      <x:c r="I350" s="60" t="n">
        <x:f>'Raw_Data'!I350</x:f>
        <x:v>635.17</x:v>
      </x:c>
      <x:c r="J350" s="32" t="n">
        <x:f>'Raw_Data'!J350</x:f>
        <x:v>0.54</x:v>
      </x:c>
      <x:c r="K350" s="32" t="n">
        <x:f>'Raw_Data'!K350</x:f>
        <x:v>0.792</x:v>
      </x:c>
      <x:c r="L350" t="n">
        <x:f>'Raw_Data'!L350</x:f>
        <x:v>0</x:v>
      </x:c>
      <x:c r="M350" t="n">
        <x:f>IF('Raw_Data'!M350="",Assumptions!$B$15,'Raw_Data'!M350)</x:f>
        <x:v>7</x:v>
      </x:c>
      <x:c r="N350" s="32" t="n">
        <x:f>'Raw_Data'!N350</x:f>
        <x:v>0.089</x:v>
      </x:c>
      <x:c r="O350" t="str">
        <x:f>IF(OR(D350&lt;620,L350&gt;=2,J350&gt;0.9),"High",IF(OR(D350&lt;700,L350=1,J350&gt;0.75),"Medium","Low"))</x:f>
        <x:v>Medium</x:v>
      </x:c>
      <x:c r="P350" s="30" t="n">
        <x:f>XLOOKUP(F350,Assumptions!$A$4:$A$6,Assumptions!$B$4:$B$6)</x:f>
        <x:v>0</x:v>
      </x:c>
      <x:c r="Q350" s="32" t="n">
        <x:f>XLOOKUP(F350,Assumptions!$A$4:$A$6,Assumptions!$C$4:$C$6)</x:f>
        <x:v>0.229</x:v>
      </x:c>
      <x:c r="R350" s="32" t="n">
        <x:f>XLOOKUP(F350,Assumptions!$A$4:$A$6,Assumptions!$D$4:$D$6)</x:f>
        <x:v>0.015</x:v>
      </x:c>
      <x:c r="S350" s="32" t="n">
        <x:f>XLOOKUP(F350,Assumptions!$A$4:$A$6,Assumptions!$E$4:$E$6)</x:f>
        <x:v>0.0075</x:v>
      </x:c>
      <x:c r="T350" s="32" t="n">
        <x:f>XLOOKUP(O350,Assumptions!$H$4:$H$6,Assumptions!$I$4:$I$6)</x:f>
        <x:v>0.012</x:v>
      </x:c>
      <x:c r="U350" s="30" t="n">
        <x:f>XLOOKUP(F350,Assumptions!$A$4:$A$6,Assumptions!$F$4:$F$6)</x:f>
        <x:v>60</x:v>
      </x:c>
      <x:c r="V350" s="60" t="n">
        <x:f>I350*12</x:f>
        <x:v>7622.039999999999</x:v>
      </x:c>
      <x:c r="W350" s="60" t="n">
        <x:f>H350*J350*(1-K350)*Q350</x:f>
        <x:v>137.94322463999998</x:v>
      </x:c>
      <x:c r="X350" s="60" t="n">
        <x:f>V350*R350</x:f>
        <x:v>114.33059999999998</x:v>
      </x:c>
      <x:c r="Y350" s="60" t="n">
        <x:f>V350*S350</x:f>
        <x:v>57.16529999999999</x:v>
      </x:c>
      <x:c r="Z350" s="60" t="n">
        <x:f>H350*J350*T350</x:f>
        <x:v>34.75224</x:v>
      </x:c>
      <x:c r="AA350" s="60" t="n">
        <x:f>P350+W350+X350-Y350-Z350-U350</x:f>
        <x:v>100.35628463999998</x:v>
      </x:c>
      <x:c r="AB350" s="32" t="n">
        <x:f>IFERROR(AA350/(P350+W350+X350),0)</x:f>
        <x:v>0.39780696544007493</x:v>
      </x:c>
      <x:c r="AC350" t="n">
        <x:f>IF(O350="High",0,IF(I350&gt;=1800,3,IF(I350&gt;=900,2,1))+IF(K350&gt;=0.9,2,IF(K350&gt;=0.75,1,0))+IF(J350&lt;=0.7,2,IF(J350&lt;=0.85,1,0))+IF(M350&gt;=8,1,0))</x:f>
        <x:v>4</x:v>
      </x:c>
      <x:c r="AD350" t="str">
        <x:f>IF(AND(O350&lt;&gt;"High",AC350&gt;=Assumptions!$B$10,AA350&gt;0),"Priority Growth",IF(AND(O350="Low",AA350&gt;0),"Maintain","Watch"))</x:f>
        <x:v>Watch</x:v>
      </x:c>
      <x:c r="AE350" s="60" t="n">
        <x:f>MAX(AA350,0)*N350</x:f>
        <x:v>8.931709332959999</x:v>
      </x:c>
      <x:c r="AF350" t="str">
        <x:f>IF(AND(AA350&gt;=Assumptions!$B$11,O350&lt;&gt;"High",OR(N350&gt;=Assumptions!$B$12,M350&lt;=6)),"High","Standard")</x:f>
        <x:v>Standard</x:v>
      </x:c>
    </x:row>
    <x:row r="351">
      <x:c r="A351" t="str">
        <x:f>'Raw_Data'!A351</x:f>
        <x:v>C00350</x:v>
      </x:c>
      <x:c r="B351" t="n">
        <x:f>'Raw_Data'!B351</x:f>
        <x:v>21</x:v>
      </x:c>
      <x:c r="C351" s="30" t="n">
        <x:f>'Raw_Data'!C351</x:f>
        <x:v>86063</x:v>
      </x:c>
      <x:c r="D351" t="n">
        <x:f>'Raw_Data'!D351</x:f>
        <x:v>664</x:v>
      </x:c>
      <x:c r="E351" t="n">
        <x:f>'Raw_Data'!E351</x:f>
        <x:v>35</x:v>
      </x:c>
      <x:c r="F351" t="str">
        <x:f>PROPER(TRIM('Raw_Data'!F351))</x:f>
        <x:v>Gold</x:v>
      </x:c>
      <x:c r="G351" t="str">
        <x:f>PROPER(TRIM('Raw_Data'!G351))</x:f>
        <x:v>Direct Mail</x:v>
      </x:c>
      <x:c r="H351" s="60" t="n">
        <x:f>'Raw_Data'!H351</x:f>
        <x:v>8801</x:v>
      </x:c>
      <x:c r="I351" s="60" t="n">
        <x:f>'Raw_Data'!I351</x:f>
        <x:v>995.2</x:v>
      </x:c>
      <x:c r="J351" s="32" t="n">
        <x:f>'Raw_Data'!J351</x:f>
        <x:v>0.395</x:v>
      </x:c>
      <x:c r="K351" s="32" t="n">
        <x:f>'Raw_Data'!K351</x:f>
        <x:v>0.862</x:v>
      </x:c>
      <x:c r="L351" t="n">
        <x:f>'Raw_Data'!L351</x:f>
        <x:v>0</x:v>
      </x:c>
      <x:c r="M351" t="n">
        <x:f>IF('Raw_Data'!M351="",Assumptions!$B$15,'Raw_Data'!M351)</x:f>
        <x:v>7.370408870408871</x:v>
      </x:c>
      <x:c r="N351" s="32" t="n">
        <x:f>'Raw_Data'!N351</x:f>
        <x:v>0.254</x:v>
      </x:c>
      <x:c r="O351" t="str">
        <x:f>IF(OR(D351&lt;620,L351&gt;=2,J351&gt;0.9),"High",IF(OR(D351&lt;700,L351=1,J351&gt;0.75),"Medium","Low"))</x:f>
        <x:v>Medium</x:v>
      </x:c>
      <x:c r="P351" s="30" t="n">
        <x:f>XLOOKUP(F351,Assumptions!$A$4:$A$6,Assumptions!$B$4:$B$6)</x:f>
        <x:v>95</x:v>
      </x:c>
      <x:c r="Q351" s="32" t="n">
        <x:f>XLOOKUP(F351,Assumptions!$A$4:$A$6,Assumptions!$C$4:$C$6)</x:f>
        <x:v>0.219</x:v>
      </x:c>
      <x:c r="R351" s="32" t="n">
        <x:f>XLOOKUP(F351,Assumptions!$A$4:$A$6,Assumptions!$D$4:$D$6)</x:f>
        <x:v>0.016</x:v>
      </x:c>
      <x:c r="S351" s="32" t="n">
        <x:f>XLOOKUP(F351,Assumptions!$A$4:$A$6,Assumptions!$E$4:$E$6)</x:f>
        <x:v>0.01</x:v>
      </x:c>
      <x:c r="T351" s="32" t="n">
        <x:f>XLOOKUP(O351,Assumptions!$H$4:$H$6,Assumptions!$I$4:$I$6)</x:f>
        <x:v>0.012</x:v>
      </x:c>
      <x:c r="U351" s="30" t="n">
        <x:f>XLOOKUP(F351,Assumptions!$A$4:$A$6,Assumptions!$F$4:$F$6)</x:f>
        <x:v>90</x:v>
      </x:c>
      <x:c r="V351" s="60" t="n">
        <x:f>I351*12</x:f>
        <x:v>11942.400000000001</x:v>
      </x:c>
      <x:c r="W351" s="60" t="n">
        <x:f>H351*J351*(1-K351)*Q351</x:f>
        <x:v>105.06360969</x:v>
      </x:c>
      <x:c r="X351" s="60" t="n">
        <x:f>V351*R351</x:f>
        <x:v>191.07840000000002</x:v>
      </x:c>
      <x:c r="Y351" s="60" t="n">
        <x:f>V351*S351</x:f>
        <x:v>119.42400000000002</x:v>
      </x:c>
      <x:c r="Z351" s="60" t="n">
        <x:f>H351*J351*T351</x:f>
        <x:v>41.71674</x:v>
      </x:c>
      <x:c r="AA351" s="60" t="n">
        <x:f>P351+W351+X351-Y351-Z351-U351</x:f>
        <x:v>140.00126968999996</x:v>
      </x:c>
      <x:c r="AB351" s="32" t="n">
        <x:f>IFERROR(AA351/(P351+W351+X351),0)</x:f>
        <x:v>0.35792951465621936</x:v>
      </x:c>
      <x:c r="AC351" t="n">
        <x:f>IF(O351="High",0,IF(I351&gt;=1800,3,IF(I351&gt;=900,2,1))+IF(K351&gt;=0.9,2,IF(K351&gt;=0.75,1,0))+IF(J351&lt;=0.7,2,IF(J351&lt;=0.85,1,0))+IF(M351&gt;=8,1,0))</x:f>
        <x:v>5</x:v>
      </x:c>
      <x:c r="AD351" t="str">
        <x:f>IF(AND(O351&lt;&gt;"High",AC351&gt;=Assumptions!$B$10,AA351&gt;0),"Priority Growth",IF(AND(O351="Low",AA351&gt;0),"Maintain","Watch"))</x:f>
        <x:v>Watch</x:v>
      </x:c>
      <x:c r="AE351" s="60" t="n">
        <x:f>MAX(AA351,0)*N351</x:f>
        <x:v>35.56032250125999</x:v>
      </x:c>
      <x:c r="AF351" t="str">
        <x:f>IF(AND(AA351&gt;=Assumptions!$B$11,O351&lt;&gt;"High",OR(N351&gt;=Assumptions!$B$12,M351&lt;=6)),"High","Standard")</x:f>
        <x:v>Standard</x:v>
      </x:c>
    </x:row>
    <x:row r="352">
      <x:c r="A352" t="str">
        <x:f>'Raw_Data'!A352</x:f>
        <x:v>C00351</x:v>
      </x:c>
      <x:c r="B352" t="n">
        <x:f>'Raw_Data'!B352</x:f>
        <x:v>55</x:v>
      </x:c>
      <x:c r="C352" s="30" t="n">
        <x:f>'Raw_Data'!C352</x:f>
        <x:v>57823</x:v>
      </x:c>
      <x:c r="D352" t="n">
        <x:f>'Raw_Data'!D352</x:f>
        <x:v>703</x:v>
      </x:c>
      <x:c r="E352" t="n">
        <x:f>'Raw_Data'!E352</x:f>
        <x:v>65</x:v>
      </x:c>
      <x:c r="F352" t="str">
        <x:f>PROPER(TRIM('Raw_Data'!F352))</x:f>
        <x:v>Gold</x:v>
      </x:c>
      <x:c r="G352" t="str">
        <x:f>PROPER(TRIM('Raw_Data'!G352))</x:f>
        <x:v>Digital</x:v>
      </x:c>
      <x:c r="H352" s="60" t="n">
        <x:f>'Raw_Data'!H352</x:f>
        <x:v>9686</x:v>
      </x:c>
      <x:c r="I352" s="60" t="n">
        <x:f>'Raw_Data'!I352</x:f>
        <x:v>763.64</x:v>
      </x:c>
      <x:c r="J352" s="32" t="n">
        <x:f>'Raw_Data'!J352</x:f>
        <x:v>0.501</x:v>
      </x:c>
      <x:c r="K352" s="32" t="n">
        <x:f>'Raw_Data'!K352</x:f>
        <x:v>0.875</x:v>
      </x:c>
      <x:c r="L352" t="n">
        <x:f>'Raw_Data'!L352</x:f>
        <x:v>0</x:v>
      </x:c>
      <x:c r="M352" t="n">
        <x:f>IF('Raw_Data'!M352="",Assumptions!$B$15,'Raw_Data'!M352)</x:f>
        <x:v>7</x:v>
      </x:c>
      <x:c r="N352" s="32" t="n">
        <x:f>'Raw_Data'!N352</x:f>
        <x:v>0.176</x:v>
      </x:c>
      <x:c r="O352" t="str">
        <x:f>IF(OR(D352&lt;620,L352&gt;=2,J352&gt;0.9),"High",IF(OR(D352&lt;700,L352=1,J352&gt;0.75),"Medium","Low"))</x:f>
        <x:v>Low</x:v>
      </x:c>
      <x:c r="P352" s="30" t="n">
        <x:f>XLOOKUP(F352,Assumptions!$A$4:$A$6,Assumptions!$B$4:$B$6)</x:f>
        <x:v>95</x:v>
      </x:c>
      <x:c r="Q352" s="32" t="n">
        <x:f>XLOOKUP(F352,Assumptions!$A$4:$A$6,Assumptions!$C$4:$C$6)</x:f>
        <x:v>0.219</x:v>
      </x:c>
      <x:c r="R352" s="32" t="n">
        <x:f>XLOOKUP(F352,Assumptions!$A$4:$A$6,Assumptions!$D$4:$D$6)</x:f>
        <x:v>0.016</x:v>
      </x:c>
      <x:c r="S352" s="32" t="n">
        <x:f>XLOOKUP(F352,Assumptions!$A$4:$A$6,Assumptions!$E$4:$E$6)</x:f>
        <x:v>0.01</x:v>
      </x:c>
      <x:c r="T352" s="32" t="n">
        <x:f>XLOOKUP(O352,Assumptions!$H$4:$H$6,Assumptions!$I$4:$I$6)</x:f>
        <x:v>0.0035</x:v>
      </x:c>
      <x:c r="U352" s="30" t="n">
        <x:f>XLOOKUP(F352,Assumptions!$A$4:$A$6,Assumptions!$F$4:$F$6)</x:f>
        <x:v>90</x:v>
      </x:c>
      <x:c r="V352" s="60" t="n">
        <x:f>I352*12</x:f>
        <x:v>9163.68</x:v>
      </x:c>
      <x:c r="W352" s="60" t="n">
        <x:f>H352*J352*(1-K352)*Q352</x:f>
        <x:v>132.84227925</x:v>
      </x:c>
      <x:c r="X352" s="60" t="n">
        <x:f>V352*R352</x:f>
        <x:v>146.61888000000002</x:v>
      </x:c>
      <x:c r="Y352" s="60" t="n">
        <x:f>V352*S352</x:f>
        <x:v>91.63680000000001</x:v>
      </x:c>
      <x:c r="Z352" s="60" t="n">
        <x:f>H352*J352*T352</x:f>
        <x:v>16.984401</x:v>
      </x:c>
      <x:c r="AA352" s="60" t="n">
        <x:f>P352+W352+X352-Y352-Z352-U352</x:f>
        <x:v>175.83995825000005</x:v>
      </x:c>
      <x:c r="AB352" s="32" t="n">
        <x:f>IFERROR(AA352/(P352+W352+X352),0)</x:f>
        <x:v>0.46958130077412036</x:v>
      </x:c>
      <x:c r="AC352" t="n">
        <x:f>IF(O352="High",0,IF(I352&gt;=1800,3,IF(I352&gt;=900,2,1))+IF(K352&gt;=0.9,2,IF(K352&gt;=0.75,1,0))+IF(J352&lt;=0.7,2,IF(J352&lt;=0.85,1,0))+IF(M352&gt;=8,1,0))</x:f>
        <x:v>4</x:v>
      </x:c>
      <x:c r="AD352" t="str">
        <x:f>IF(AND(O352&lt;&gt;"High",AC352&gt;=Assumptions!$B$10,AA352&gt;0),"Priority Growth",IF(AND(O352="Low",AA352&gt;0),"Maintain","Watch"))</x:f>
        <x:v>Maintain</x:v>
      </x:c>
      <x:c r="AE352" s="60" t="n">
        <x:f>MAX(AA352,0)*N352</x:f>
        <x:v>30.947832652000006</x:v>
      </x:c>
      <x:c r="AF352" t="str">
        <x:f>IF(AND(AA352&gt;=Assumptions!$B$11,O352&lt;&gt;"High",OR(N352&gt;=Assumptions!$B$12,M352&lt;=6)),"High","Standard")</x:f>
        <x:v>Standard</x:v>
      </x:c>
    </x:row>
    <x:row r="353">
      <x:c r="A353" t="str">
        <x:f>'Raw_Data'!A353</x:f>
        <x:v>C00352</x:v>
      </x:c>
      <x:c r="B353" t="n">
        <x:f>'Raw_Data'!B353</x:f>
        <x:v>37</x:v>
      </x:c>
      <x:c r="C353" s="30" t="n">
        <x:f>'Raw_Data'!C353</x:f>
        <x:v>80408</x:v>
      </x:c>
      <x:c r="D353" t="n">
        <x:f>'Raw_Data'!D353</x:f>
        <x:v>709</x:v>
      </x:c>
      <x:c r="E353" t="n">
        <x:f>'Raw_Data'!E353</x:f>
        <x:v>43</x:v>
      </x:c>
      <x:c r="F353" t="str">
        <x:f>PROPER(TRIM('Raw_Data'!F353))</x:f>
        <x:v>Gold</x:v>
      </x:c>
      <x:c r="G353" t="str">
        <x:f>PROPER(TRIM('Raw_Data'!G353))</x:f>
        <x:v>Partner</x:v>
      </x:c>
      <x:c r="H353" s="60" t="n">
        <x:f>'Raw_Data'!H353</x:f>
        <x:v>12461</x:v>
      </x:c>
      <x:c r="I353" s="60" t="n">
        <x:f>'Raw_Data'!I353</x:f>
        <x:v>1768.53</x:v>
      </x:c>
      <x:c r="J353" s="32" t="n">
        <x:f>'Raw_Data'!J353</x:f>
        <x:v>0.379</x:v>
      </x:c>
      <x:c r="K353" s="32" t="n">
        <x:f>'Raw_Data'!K353</x:f>
        <x:v>0.836</x:v>
      </x:c>
      <x:c r="L353" t="n">
        <x:f>'Raw_Data'!L353</x:f>
        <x:v>0</x:v>
      </x:c>
      <x:c r="M353" t="n">
        <x:f>IF('Raw_Data'!M353="",Assumptions!$B$15,'Raw_Data'!M353)</x:f>
        <x:v>7</x:v>
      </x:c>
      <x:c r="N353" s="32" t="n">
        <x:f>'Raw_Data'!N353</x:f>
        <x:v>0.1</x:v>
      </x:c>
      <x:c r="O353" t="str">
        <x:f>IF(OR(D353&lt;620,L353&gt;=2,J353&gt;0.9),"High",IF(OR(D353&lt;700,L353=1,J353&gt;0.75),"Medium","Low"))</x:f>
        <x:v>Low</x:v>
      </x:c>
      <x:c r="P353" s="30" t="n">
        <x:f>XLOOKUP(F353,Assumptions!$A$4:$A$6,Assumptions!$B$4:$B$6)</x:f>
        <x:v>95</x:v>
      </x:c>
      <x:c r="Q353" s="32" t="n">
        <x:f>XLOOKUP(F353,Assumptions!$A$4:$A$6,Assumptions!$C$4:$C$6)</x:f>
        <x:v>0.219</x:v>
      </x:c>
      <x:c r="R353" s="32" t="n">
        <x:f>XLOOKUP(F353,Assumptions!$A$4:$A$6,Assumptions!$D$4:$D$6)</x:f>
        <x:v>0.016</x:v>
      </x:c>
      <x:c r="S353" s="32" t="n">
        <x:f>XLOOKUP(F353,Assumptions!$A$4:$A$6,Assumptions!$E$4:$E$6)</x:f>
        <x:v>0.01</x:v>
      </x:c>
      <x:c r="T353" s="32" t="n">
        <x:f>XLOOKUP(O353,Assumptions!$H$4:$H$6,Assumptions!$I$4:$I$6)</x:f>
        <x:v>0.0035</x:v>
      </x:c>
      <x:c r="U353" s="30" t="n">
        <x:f>XLOOKUP(F353,Assumptions!$A$4:$A$6,Assumptions!$F$4:$F$6)</x:f>
        <x:v>90</x:v>
      </x:c>
      <x:c r="V353" s="60" t="n">
        <x:f>I353*12</x:f>
        <x:v>21222.36</x:v>
      </x:c>
      <x:c r="W353" s="60" t="n">
        <x:f>H353*J353*(1-K353)*Q353</x:f>
        <x:v>169.62117560400003</x:v>
      </x:c>
      <x:c r="X353" s="60" t="n">
        <x:f>V353*R353</x:f>
        <x:v>339.55776000000003</x:v>
      </x:c>
      <x:c r="Y353" s="60" t="n">
        <x:f>V353*S353</x:f>
        <x:v>212.2236</x:v>
      </x:c>
      <x:c r="Z353" s="60" t="n">
        <x:f>H353*J353*T353</x:f>
        <x:v>16.5295165</x:v>
      </x:c>
      <x:c r="AA353" s="60" t="n">
        <x:f>P353+W353+X353-Y353-Z353-U353</x:f>
        <x:v>285.4258191040001</x:v>
      </x:c>
      <x:c r="AB353" s="32" t="n">
        <x:f>IFERROR(AA353/(P353+W353+X353),0)</x:f>
        <x:v>0.4724193484479209</x:v>
      </x:c>
      <x:c r="AC353" t="n">
        <x:f>IF(O353="High",0,IF(I353&gt;=1800,3,IF(I353&gt;=900,2,1))+IF(K353&gt;=0.9,2,IF(K353&gt;=0.75,1,0))+IF(J353&lt;=0.7,2,IF(J353&lt;=0.85,1,0))+IF(M353&gt;=8,1,0))</x:f>
        <x:v>5</x:v>
      </x:c>
      <x:c r="AD353" t="str">
        <x:f>IF(AND(O353&lt;&gt;"High",AC353&gt;=Assumptions!$B$10,AA353&gt;0),"Priority Growth",IF(AND(O353="Low",AA353&gt;0),"Maintain","Watch"))</x:f>
        <x:v>Maintain</x:v>
      </x:c>
      <x:c r="AE353" s="60" t="n">
        <x:f>MAX(AA353,0)*N353</x:f>
        <x:v>28.54258191040001</x:v>
      </x:c>
      <x:c r="AF353" t="str">
        <x:f>IF(AND(AA353&gt;=Assumptions!$B$11,O353&lt;&gt;"High",OR(N353&gt;=Assumptions!$B$12,M353&lt;=6)),"High","Standard")</x:f>
        <x:v>Standard</x:v>
      </x:c>
    </x:row>
    <x:row r="354">
      <x:c r="A354" t="str">
        <x:f>'Raw_Data'!A354</x:f>
        <x:v>C00353</x:v>
      </x:c>
      <x:c r="B354" t="n">
        <x:f>'Raw_Data'!B354</x:f>
        <x:v>21</x:v>
      </x:c>
      <x:c r="C354" s="30" t="n">
        <x:f>'Raw_Data'!C354</x:f>
        <x:v>162104</x:v>
      </x:c>
      <x:c r="D354" t="n">
        <x:f>'Raw_Data'!D354</x:f>
        <x:v>795</x:v>
      </x:c>
      <x:c r="E354" t="n">
        <x:f>'Raw_Data'!E354</x:f>
        <x:v>32</x:v>
      </x:c>
      <x:c r="F354" t="str">
        <x:f>PROPER(TRIM('Raw_Data'!F354))</x:f>
        <x:v>Classic</x:v>
      </x:c>
      <x:c r="G354" t="str">
        <x:f>PROPER(TRIM('Raw_Data'!G354))</x:f>
        <x:v>Partner</x:v>
      </x:c>
      <x:c r="H354" s="60" t="n">
        <x:f>'Raw_Data'!H354</x:f>
        <x:v>16334</x:v>
      </x:c>
      <x:c r="I354" s="60" t="n">
        <x:f>'Raw_Data'!I354</x:f>
        <x:v>2170.53</x:v>
      </x:c>
      <x:c r="J354" s="32" t="n">
        <x:f>'Raw_Data'!J354</x:f>
        <x:v>0.287</x:v>
      </x:c>
      <x:c r="K354" s="32" t="n">
        <x:f>'Raw_Data'!K354</x:f>
        <x:v>0.989</x:v>
      </x:c>
      <x:c r="L354" t="n">
        <x:f>'Raw_Data'!L354</x:f>
        <x:v>0</x:v>
      </x:c>
      <x:c r="M354" t="n">
        <x:f>IF('Raw_Data'!M354="",Assumptions!$B$15,'Raw_Data'!M354)</x:f>
        <x:v>9</x:v>
      </x:c>
      <x:c r="N354" s="32" t="n">
        <x:f>'Raw_Data'!N354</x:f>
        <x:v>0.02</x:v>
      </x:c>
      <x:c r="O354" t="str">
        <x:f>IF(OR(D354&lt;620,L354&gt;=2,J354&gt;0.9),"High",IF(OR(D354&lt;700,L354=1,J354&gt;0.75),"Medium","Low"))</x:f>
        <x:v>Low</x:v>
      </x:c>
      <x:c r="P354" s="30" t="n">
        <x:f>XLOOKUP(F354,Assumptions!$A$4:$A$6,Assumptions!$B$4:$B$6)</x:f>
        <x:v>0</x:v>
      </x:c>
      <x:c r="Q354" s="32" t="n">
        <x:f>XLOOKUP(F354,Assumptions!$A$4:$A$6,Assumptions!$C$4:$C$6)</x:f>
        <x:v>0.229</x:v>
      </x:c>
      <x:c r="R354" s="32" t="n">
        <x:f>XLOOKUP(F354,Assumptions!$A$4:$A$6,Assumptions!$D$4:$D$6)</x:f>
        <x:v>0.015</x:v>
      </x:c>
      <x:c r="S354" s="32" t="n">
        <x:f>XLOOKUP(F354,Assumptions!$A$4:$A$6,Assumptions!$E$4:$E$6)</x:f>
        <x:v>0.0075</x:v>
      </x:c>
      <x:c r="T354" s="32" t="n">
        <x:f>XLOOKUP(O354,Assumptions!$H$4:$H$6,Assumptions!$I$4:$I$6)</x:f>
        <x:v>0.0035</x:v>
      </x:c>
      <x:c r="U354" s="30" t="n">
        <x:f>XLOOKUP(F354,Assumptions!$A$4:$A$6,Assumptions!$F$4:$F$6)</x:f>
        <x:v>60</x:v>
      </x:c>
      <x:c r="V354" s="60" t="n">
        <x:f>I354*12</x:f>
        <x:v>26046.36</x:v>
      </x:c>
      <x:c r="W354" s="60" t="n">
        <x:f>H354*J354*(1-K354)*Q354</x:f>
        <x:v>11.80871430200001</x:v>
      </x:c>
      <x:c r="X354" s="60" t="n">
        <x:f>V354*R354</x:f>
        <x:v>390.6954</x:v>
      </x:c>
      <x:c r="Y354" s="60" t="n">
        <x:f>V354*S354</x:f>
        <x:v>195.3477</x:v>
      </x:c>
      <x:c r="Z354" s="60" t="n">
        <x:f>H354*J354*T354</x:f>
        <x:v>16.407503</x:v>
      </x:c>
      <x:c r="AA354" s="60" t="n">
        <x:f>P354+W354+X354-Y354-Z354-U354</x:f>
        <x:v>130.748911302</x:v>
      </x:c>
      <x:c r="AB354" s="32" t="n">
        <x:f>IFERROR(AA354/(P354+W354+X354),0)</x:f>
        <x:v>0.32483869519877434</x:v>
      </x:c>
      <x:c r="AC354" t="n">
        <x:f>IF(O354="High",0,IF(I354&gt;=1800,3,IF(I354&gt;=900,2,1))+IF(K354&gt;=0.9,2,IF(K354&gt;=0.75,1,0))+IF(J354&lt;=0.7,2,IF(J354&lt;=0.85,1,0))+IF(M354&gt;=8,1,0))</x:f>
        <x:v>8</x:v>
      </x:c>
      <x:c r="AD354" t="str">
        <x:f>IF(AND(O354&lt;&gt;"High",AC354&gt;=Assumptions!$B$10,AA354&gt;0),"Priority Growth",IF(AND(O354="Low",AA354&gt;0),"Maintain","Watch"))</x:f>
        <x:v>Priority Growth</x:v>
      </x:c>
      <x:c r="AE354" s="60" t="n">
        <x:f>MAX(AA354,0)*N354</x:f>
        <x:v>2.6149782260400003</x:v>
      </x:c>
      <x:c r="AF354" t="str">
        <x:f>IF(AND(AA354&gt;=Assumptions!$B$11,O354&lt;&gt;"High",OR(N354&gt;=Assumptions!$B$12,M354&lt;=6)),"High","Standard")</x:f>
        <x:v>Standard</x:v>
      </x:c>
    </x:row>
    <x:row r="355">
      <x:c r="A355" t="str">
        <x:f>'Raw_Data'!A355</x:f>
        <x:v>C00354</x:v>
      </x:c>
      <x:c r="B355" t="n">
        <x:f>'Raw_Data'!B355</x:f>
        <x:v>30</x:v>
      </x:c>
      <x:c r="C355" s="30" t="n">
        <x:f>'Raw_Data'!C355</x:f>
        <x:v>53283</x:v>
      </x:c>
      <x:c r="D355" t="n">
        <x:f>'Raw_Data'!D355</x:f>
        <x:v>662</x:v>
      </x:c>
      <x:c r="E355" t="n">
        <x:f>'Raw_Data'!E355</x:f>
        <x:v>19</x:v>
      </x:c>
      <x:c r="F355" t="str">
        <x:f>PROPER(TRIM('Raw_Data'!F355))</x:f>
        <x:v>Classic</x:v>
      </x:c>
      <x:c r="G355" t="str">
        <x:f>PROPER(TRIM('Raw_Data'!G355))</x:f>
        <x:v>Partner</x:v>
      </x:c>
      <x:c r="H355" s="60" t="n">
        <x:f>'Raw_Data'!H355</x:f>
        <x:v>3274</x:v>
      </x:c>
      <x:c r="I355" s="60" t="n">
        <x:f>'Raw_Data'!I355</x:f>
        <x:v>463.18</x:v>
      </x:c>
      <x:c r="J355" s="32" t="n">
        <x:f>'Raw_Data'!J355</x:f>
        <x:v>0.244</x:v>
      </x:c>
      <x:c r="K355" s="32" t="n">
        <x:f>'Raw_Data'!K355</x:f>
        <x:v>0.782</x:v>
      </x:c>
      <x:c r="L355" t="n">
        <x:f>'Raw_Data'!L355</x:f>
        <x:v>0</x:v>
      </x:c>
      <x:c r="M355" t="n">
        <x:f>IF('Raw_Data'!M355="",Assumptions!$B$15,'Raw_Data'!M355)</x:f>
        <x:v>5</x:v>
      </x:c>
      <x:c r="N355" s="32" t="n">
        <x:f>'Raw_Data'!N355</x:f>
        <x:v>0.239</x:v>
      </x:c>
      <x:c r="O355" t="str">
        <x:f>IF(OR(D355&lt;620,L355&gt;=2,J355&gt;0.9),"High",IF(OR(D355&lt;700,L355=1,J355&gt;0.75),"Medium","Low"))</x:f>
        <x:v>Medium</x:v>
      </x:c>
      <x:c r="P355" s="30" t="n">
        <x:f>XLOOKUP(F355,Assumptions!$A$4:$A$6,Assumptions!$B$4:$B$6)</x:f>
        <x:v>0</x:v>
      </x:c>
      <x:c r="Q355" s="32" t="n">
        <x:f>XLOOKUP(F355,Assumptions!$A$4:$A$6,Assumptions!$C$4:$C$6)</x:f>
        <x:v>0.229</x:v>
      </x:c>
      <x:c r="R355" s="32" t="n">
        <x:f>XLOOKUP(F355,Assumptions!$A$4:$A$6,Assumptions!$D$4:$D$6)</x:f>
        <x:v>0.015</x:v>
      </x:c>
      <x:c r="S355" s="32" t="n">
        <x:f>XLOOKUP(F355,Assumptions!$A$4:$A$6,Assumptions!$E$4:$E$6)</x:f>
        <x:v>0.0075</x:v>
      </x:c>
      <x:c r="T355" s="32" t="n">
        <x:f>XLOOKUP(O355,Assumptions!$H$4:$H$6,Assumptions!$I$4:$I$6)</x:f>
        <x:v>0.012</x:v>
      </x:c>
      <x:c r="U355" s="30" t="n">
        <x:f>XLOOKUP(F355,Assumptions!$A$4:$A$6,Assumptions!$F$4:$F$6)</x:f>
        <x:v>60</x:v>
      </x:c>
      <x:c r="V355" s="60" t="n">
        <x:f>I355*12</x:f>
        <x:v>5558.16</x:v>
      </x:c>
      <x:c r="W355" s="60" t="n">
        <x:f>H355*J355*(1-K355)*Q355</x:f>
        <x:v>39.880489231999995</x:v>
      </x:c>
      <x:c r="X355" s="60" t="n">
        <x:f>V355*R355</x:f>
        <x:v>83.3724</x:v>
      </x:c>
      <x:c r="Y355" s="60" t="n">
        <x:f>V355*S355</x:f>
        <x:v>41.6862</x:v>
      </x:c>
      <x:c r="Z355" s="60" t="n">
        <x:f>H355*J355*T355</x:f>
        <x:v>9.586272000000001</x:v>
      </x:c>
      <x:c r="AA355" s="60" t="n">
        <x:f>P355+W355+X355-Y355-Z355-U355</x:f>
        <x:v>11.980417232000008</x:v>
      </x:c>
      <x:c r="AB355" s="32" t="n">
        <x:f>IFERROR(AA355/(P355+W355+X355),0)</x:f>
        <x:v>0.09720191799682004</x:v>
      </x:c>
      <x:c r="AC355" t="n">
        <x:f>IF(O355="High",0,IF(I355&gt;=1800,3,IF(I355&gt;=900,2,1))+IF(K355&gt;=0.9,2,IF(K355&gt;=0.75,1,0))+IF(J355&lt;=0.7,2,IF(J355&lt;=0.85,1,0))+IF(M355&gt;=8,1,0))</x:f>
        <x:v>4</x:v>
      </x:c>
      <x:c r="AD355" t="str">
        <x:f>IF(AND(O355&lt;&gt;"High",AC355&gt;=Assumptions!$B$10,AA355&gt;0),"Priority Growth",IF(AND(O355="Low",AA355&gt;0),"Maintain","Watch"))</x:f>
        <x:v>Watch</x:v>
      </x:c>
      <x:c r="AE355" s="60" t="n">
        <x:f>MAX(AA355,0)*N355</x:f>
        <x:v>2.8633197184480017</x:v>
      </x:c>
      <x:c r="AF355" t="str">
        <x:f>IF(AND(AA355&gt;=Assumptions!$B$11,O355&lt;&gt;"High",OR(N355&gt;=Assumptions!$B$12,M355&lt;=6)),"High","Standard")</x:f>
        <x:v>Standard</x:v>
      </x:c>
    </x:row>
    <x:row r="356">
      <x:c r="A356" t="str">
        <x:f>'Raw_Data'!A356</x:f>
        <x:v>C00355</x:v>
      </x:c>
      <x:c r="B356" t="n">
        <x:f>'Raw_Data'!B356</x:f>
        <x:v>43</x:v>
      </x:c>
      <x:c r="C356" s="30" t="n">
        <x:f>'Raw_Data'!C356</x:f>
        <x:v>84870</x:v>
      </x:c>
      <x:c r="D356" t="n">
        <x:f>'Raw_Data'!D356</x:f>
        <x:v>698</x:v>
      </x:c>
      <x:c r="E356" t="n">
        <x:f>'Raw_Data'!E356</x:f>
        <x:v>8</x:v>
      </x:c>
      <x:c r="F356" t="str">
        <x:f>PROPER(TRIM('Raw_Data'!F356))</x:f>
        <x:v>Gold</x:v>
      </x:c>
      <x:c r="G356" t="str">
        <x:f>PROPER(TRIM('Raw_Data'!G356))</x:f>
        <x:v>Partner</x:v>
      </x:c>
      <x:c r="H356" s="60" t="n">
        <x:f>'Raw_Data'!H356</x:f>
        <x:v>15225</x:v>
      </x:c>
      <x:c r="I356" s="60" t="n">
        <x:f>'Raw_Data'!I356</x:f>
        <x:v>1835.67</x:v>
      </x:c>
      <x:c r="J356" s="32" t="n">
        <x:f>'Raw_Data'!J356</x:f>
        <x:v>0.304</x:v>
      </x:c>
      <x:c r="K356" s="32" t="n">
        <x:f>'Raw_Data'!K356</x:f>
        <x:v>0.756</x:v>
      </x:c>
      <x:c r="L356" t="n">
        <x:f>'Raw_Data'!L356</x:f>
        <x:v>0</x:v>
      </x:c>
      <x:c r="M356" t="n">
        <x:f>IF('Raw_Data'!M356="",Assumptions!$B$15,'Raw_Data'!M356)</x:f>
        <x:v>6</x:v>
      </x:c>
      <x:c r="N356" s="32" t="n">
        <x:f>'Raw_Data'!N356</x:f>
        <x:v>0.185</x:v>
      </x:c>
      <x:c r="O356" t="str">
        <x:f>IF(OR(D356&lt;620,L356&gt;=2,J356&gt;0.9),"High",IF(OR(D356&lt;700,L356=1,J356&gt;0.75),"Medium","Low"))</x:f>
        <x:v>Medium</x:v>
      </x:c>
      <x:c r="P356" s="30" t="n">
        <x:f>XLOOKUP(F356,Assumptions!$A$4:$A$6,Assumptions!$B$4:$B$6)</x:f>
        <x:v>95</x:v>
      </x:c>
      <x:c r="Q356" s="32" t="n">
        <x:f>XLOOKUP(F356,Assumptions!$A$4:$A$6,Assumptions!$C$4:$C$6)</x:f>
        <x:v>0.219</x:v>
      </x:c>
      <x:c r="R356" s="32" t="n">
        <x:f>XLOOKUP(F356,Assumptions!$A$4:$A$6,Assumptions!$D$4:$D$6)</x:f>
        <x:v>0.016</x:v>
      </x:c>
      <x:c r="S356" s="32" t="n">
        <x:f>XLOOKUP(F356,Assumptions!$A$4:$A$6,Assumptions!$E$4:$E$6)</x:f>
        <x:v>0.01</x:v>
      </x:c>
      <x:c r="T356" s="32" t="n">
        <x:f>XLOOKUP(O356,Assumptions!$H$4:$H$6,Assumptions!$I$4:$I$6)</x:f>
        <x:v>0.012</x:v>
      </x:c>
      <x:c r="U356" s="30" t="n">
        <x:f>XLOOKUP(F356,Assumptions!$A$4:$A$6,Assumptions!$F$4:$F$6)</x:f>
        <x:v>90</x:v>
      </x:c>
      <x:c r="V356" s="60" t="n">
        <x:f>I356*12</x:f>
        <x:v>22028.04</x:v>
      </x:c>
      <x:c r="W356" s="60" t="n">
        <x:f>H356*J356*(1-K356)*Q356</x:f>
        <x:v>247.32318239999995</x:v>
      </x:c>
      <x:c r="X356" s="60" t="n">
        <x:f>V356*R356</x:f>
        <x:v>352.44864</x:v>
      </x:c>
      <x:c r="Y356" s="60" t="n">
        <x:f>V356*S356</x:f>
        <x:v>220.28040000000001</x:v>
      </x:c>
      <x:c r="Z356" s="60" t="n">
        <x:f>H356*J356*T356</x:f>
        <x:v>55.5408</x:v>
      </x:c>
      <x:c r="AA356" s="60" t="n">
        <x:f>P356+W356+X356-Y356-Z356-U356</x:f>
        <x:v>328.95062240000004</x:v>
      </x:c>
      <x:c r="AB356" s="32" t="n">
        <x:f>IFERROR(AA356/(P356+W356+X356),0)</x:f>
        <x:v>0.4734656930439153</x:v>
      </x:c>
      <x:c r="AC356" t="n">
        <x:f>IF(O356="High",0,IF(I356&gt;=1800,3,IF(I356&gt;=900,2,1))+IF(K356&gt;=0.9,2,IF(K356&gt;=0.75,1,0))+IF(J356&lt;=0.7,2,IF(J356&lt;=0.85,1,0))+IF(M356&gt;=8,1,0))</x:f>
        <x:v>6</x:v>
      </x:c>
      <x:c r="AD356" t="str">
        <x:f>IF(AND(O356&lt;&gt;"High",AC356&gt;=Assumptions!$B$10,AA356&gt;0),"Priority Growth",IF(AND(O356="Low",AA356&gt;0),"Maintain","Watch"))</x:f>
        <x:v>Priority Growth</x:v>
      </x:c>
      <x:c r="AE356" s="60" t="n">
        <x:f>MAX(AA356,0)*N356</x:f>
        <x:v>60.855865144000006</x:v>
      </x:c>
      <x:c r="AF356" t="str">
        <x:f>IF(AND(AA356&gt;=Assumptions!$B$11,O356&lt;&gt;"High",OR(N356&gt;=Assumptions!$B$12,M356&lt;=6)),"High","Standard")</x:f>
        <x:v>High</x:v>
      </x:c>
    </x:row>
    <x:row r="357">
      <x:c r="A357" t="str">
        <x:f>'Raw_Data'!A357</x:f>
        <x:v>C00356</x:v>
      </x:c>
      <x:c r="B357" t="n">
        <x:f>'Raw_Data'!B357</x:f>
        <x:v>58</x:v>
      </x:c>
      <x:c r="C357" s="30" t="n">
        <x:f>'Raw_Data'!C357</x:f>
        <x:v>70213</x:v>
      </x:c>
      <x:c r="D357" t="n">
        <x:f>'Raw_Data'!D357</x:f>
        <x:v>668</x:v>
      </x:c>
      <x:c r="E357" t="n">
        <x:f>'Raw_Data'!E357</x:f>
        <x:v>52</x:v>
      </x:c>
      <x:c r="F357" t="str">
        <x:f>PROPER(TRIM('Raw_Data'!F357))</x:f>
        <x:v>Gold</x:v>
      </x:c>
      <x:c r="G357" t="str">
        <x:f>PROPER(TRIM('Raw_Data'!G357))</x:f>
        <x:v>Partner</x:v>
      </x:c>
      <x:c r="H357" s="60" t="n">
        <x:f>'Raw_Data'!H357</x:f>
        <x:v>9733</x:v>
      </x:c>
      <x:c r="I357" s="60" t="n">
        <x:f>'Raw_Data'!I357</x:f>
        <x:v>1173.11</x:v>
      </x:c>
      <x:c r="J357" s="32" t="n">
        <x:f>'Raw_Data'!J357</x:f>
        <x:v>0.438</x:v>
      </x:c>
      <x:c r="K357" s="32" t="n">
        <x:f>'Raw_Data'!K357</x:f>
        <x:v>0.769</x:v>
      </x:c>
      <x:c r="L357" t="n">
        <x:f>'Raw_Data'!L357</x:f>
        <x:v>0</x:v>
      </x:c>
      <x:c r="M357" t="n">
        <x:f>IF('Raw_Data'!M357="",Assumptions!$B$15,'Raw_Data'!M357)</x:f>
        <x:v>8</x:v>
      </x:c>
      <x:c r="N357" s="32" t="n">
        <x:f>'Raw_Data'!N357</x:f>
        <x:v>0.037</x:v>
      </x:c>
      <x:c r="O357" t="str">
        <x:f>IF(OR(D357&lt;620,L357&gt;=2,J357&gt;0.9),"High",IF(OR(D357&lt;700,L357=1,J357&gt;0.75),"Medium","Low"))</x:f>
        <x:v>Medium</x:v>
      </x:c>
      <x:c r="P357" s="30" t="n">
        <x:f>XLOOKUP(F357,Assumptions!$A$4:$A$6,Assumptions!$B$4:$B$6)</x:f>
        <x:v>95</x:v>
      </x:c>
      <x:c r="Q357" s="32" t="n">
        <x:f>XLOOKUP(F357,Assumptions!$A$4:$A$6,Assumptions!$C$4:$C$6)</x:f>
        <x:v>0.219</x:v>
      </x:c>
      <x:c r="R357" s="32" t="n">
        <x:f>XLOOKUP(F357,Assumptions!$A$4:$A$6,Assumptions!$D$4:$D$6)</x:f>
        <x:v>0.016</x:v>
      </x:c>
      <x:c r="S357" s="32" t="n">
        <x:f>XLOOKUP(F357,Assumptions!$A$4:$A$6,Assumptions!$E$4:$E$6)</x:f>
        <x:v>0.01</x:v>
      </x:c>
      <x:c r="T357" s="32" t="n">
        <x:f>XLOOKUP(O357,Assumptions!$H$4:$H$6,Assumptions!$I$4:$I$6)</x:f>
        <x:v>0.012</x:v>
      </x:c>
      <x:c r="U357" s="30" t="n">
        <x:f>XLOOKUP(F357,Assumptions!$A$4:$A$6,Assumptions!$F$4:$F$6)</x:f>
        <x:v>90</x:v>
      </x:c>
      <x:c r="V357" s="60" t="n">
        <x:f>I357*12</x:f>
        <x:v>14077.32</x:v>
      </x:c>
      <x:c r="W357" s="60" t="n">
        <x:f>H357*J357*(1-K357)*Q357</x:f>
        <x:v>215.663638806</x:v>
      </x:c>
      <x:c r="X357" s="60" t="n">
        <x:f>V357*R357</x:f>
        <x:v>225.23712</x:v>
      </x:c>
      <x:c r="Y357" s="60" t="n">
        <x:f>V357*S357</x:f>
        <x:v>140.7732</x:v>
      </x:c>
      <x:c r="Z357" s="60" t="n">
        <x:f>H357*J357*T357</x:f>
        <x:v>51.156648000000004</x:v>
      </x:c>
      <x:c r="AA357" s="60" t="n">
        <x:f>P357+W357+X357-Y357-Z357-U357</x:f>
        <x:v>253.970910806</x:v>
      </x:c>
      <x:c r="AB357" s="32" t="n">
        <x:f>IFERROR(AA357/(P357+W357+X357),0)</x:f>
        <x:v>0.4739140720230615</x:v>
      </x:c>
      <x:c r="AC357" t="n">
        <x:f>IF(O357="High",0,IF(I357&gt;=1800,3,IF(I357&gt;=900,2,1))+IF(K357&gt;=0.9,2,IF(K357&gt;=0.75,1,0))+IF(J357&lt;=0.7,2,IF(J357&lt;=0.85,1,0))+IF(M357&gt;=8,1,0))</x:f>
        <x:v>6</x:v>
      </x:c>
      <x:c r="AD357" t="str">
        <x:f>IF(AND(O357&lt;&gt;"High",AC357&gt;=Assumptions!$B$10,AA357&gt;0),"Priority Growth",IF(AND(O357="Low",AA357&gt;0),"Maintain","Watch"))</x:f>
        <x:v>Priority Growth</x:v>
      </x:c>
      <x:c r="AE357" s="60" t="n">
        <x:f>MAX(AA357,0)*N357</x:f>
        <x:v>9.396923699822</x:v>
      </x:c>
      <x:c r="AF357" t="str">
        <x:f>IF(AND(AA357&gt;=Assumptions!$B$11,O357&lt;&gt;"High",OR(N357&gt;=Assumptions!$B$12,M357&lt;=6)),"High","Standard")</x:f>
        <x:v>Standard</x:v>
      </x:c>
    </x:row>
    <x:row r="358">
      <x:c r="A358" t="str">
        <x:f>'Raw_Data'!A358</x:f>
        <x:v>C00357</x:v>
      </x:c>
      <x:c r="B358" t="n">
        <x:f>'Raw_Data'!B358</x:f>
        <x:v>49</x:v>
      </x:c>
      <x:c r="C358" s="30" t="n">
        <x:f>'Raw_Data'!C358</x:f>
        <x:v>145959</x:v>
      </x:c>
      <x:c r="D358" t="n">
        <x:f>'Raw_Data'!D358</x:f>
        <x:v>634</x:v>
      </x:c>
      <x:c r="E358" t="n">
        <x:f>'Raw_Data'!E358</x:f>
        <x:v>79</x:v>
      </x:c>
      <x:c r="F358" t="str">
        <x:f>PROPER(TRIM('Raw_Data'!F358))</x:f>
        <x:v>Platinum</x:v>
      </x:c>
      <x:c r="G358" t="str">
        <x:f>PROPER(TRIM('Raw_Data'!G358))</x:f>
        <x:v>Branch</x:v>
      </x:c>
      <x:c r="H358" s="60" t="n">
        <x:f>'Raw_Data'!H358</x:f>
        <x:v>30427</x:v>
      </x:c>
      <x:c r="I358" s="60" t="n">
        <x:f>'Raw_Data'!I358</x:f>
        <x:v>3223.84</x:v>
      </x:c>
      <x:c r="J358" s="32" t="n">
        <x:f>'Raw_Data'!J358</x:f>
        <x:v>0.277</x:v>
      </x:c>
      <x:c r="K358" s="32" t="n">
        <x:f>'Raw_Data'!K358</x:f>
        <x:v>0.603</x:v>
      </x:c>
      <x:c r="L358" t="n">
        <x:f>'Raw_Data'!L358</x:f>
        <x:v>0</x:v>
      </x:c>
      <x:c r="M358" t="n">
        <x:f>IF('Raw_Data'!M358="",Assumptions!$B$15,'Raw_Data'!M358)</x:f>
        <x:v>7</x:v>
      </x:c>
      <x:c r="N358" s="32" t="n">
        <x:f>'Raw_Data'!N358</x:f>
        <x:v>0.106</x:v>
      </x:c>
      <x:c r="O358" t="str">
        <x:f>IF(OR(D358&lt;620,L358&gt;=2,J358&gt;0.9),"High",IF(OR(D358&lt;700,L358=1,J358&gt;0.75),"Medium","Low"))</x:f>
        <x:v>Medium</x:v>
      </x:c>
      <x:c r="P358" s="30" t="n">
        <x:f>XLOOKUP(F358,Assumptions!$A$4:$A$6,Assumptions!$B$4:$B$6)</x:f>
        <x:v>195</x:v>
      </x:c>
      <x:c r="Q358" s="32" t="n">
        <x:f>XLOOKUP(F358,Assumptions!$A$4:$A$6,Assumptions!$C$4:$C$6)</x:f>
        <x:v>0.199</x:v>
      </x:c>
      <x:c r="R358" s="32" t="n">
        <x:f>XLOOKUP(F358,Assumptions!$A$4:$A$6,Assumptions!$D$4:$D$6)</x:f>
        <x:v>0.017</x:v>
      </x:c>
      <x:c r="S358" s="32" t="n">
        <x:f>XLOOKUP(F358,Assumptions!$A$4:$A$6,Assumptions!$E$4:$E$6)</x:f>
        <x:v>0.013</x:v>
      </x:c>
      <x:c r="T358" s="32" t="n">
        <x:f>XLOOKUP(O358,Assumptions!$H$4:$H$6,Assumptions!$I$4:$I$6)</x:f>
        <x:v>0.012</x:v>
      </x:c>
      <x:c r="U358" s="30" t="n">
        <x:f>XLOOKUP(F358,Assumptions!$A$4:$A$6,Assumptions!$F$4:$F$6)</x:f>
        <x:v>140</x:v>
      </x:c>
      <x:c r="V358" s="60" t="n">
        <x:f>I358*12</x:f>
        <x:v>38686.08</x:v>
      </x:c>
      <x:c r="W358" s="60" t="n">
        <x:f>H358*J358*(1-K358)*Q358</x:f>
        <x:v>665.8593258370001</x:v>
      </x:c>
      <x:c r="X358" s="60" t="n">
        <x:f>V358*R358</x:f>
        <x:v>657.6633600000001</x:v>
      </x:c>
      <x:c r="Y358" s="60" t="n">
        <x:f>V358*S358</x:f>
        <x:v>502.91904</x:v>
      </x:c>
      <x:c r="Z358" s="60" t="n">
        <x:f>H358*J358*T358</x:f>
        <x:v>101.13934800000001</x:v>
      </x:c>
      <x:c r="AA358" s="60" t="n">
        <x:f>P358+W358+X358-Y358-Z358-U358</x:f>
        <x:v>774.4642978370001</x:v>
      </x:c>
      <x:c r="AB358" s="32" t="n">
        <x:f>IFERROR(AA358/(P358+W358+X358),0)</x:f>
        <x:v>0.5100116745441444</x:v>
      </x:c>
      <x:c r="AC358" t="n">
        <x:f>IF(O358="High",0,IF(I358&gt;=1800,3,IF(I358&gt;=900,2,1))+IF(K358&gt;=0.9,2,IF(K358&gt;=0.75,1,0))+IF(J358&lt;=0.7,2,IF(J358&lt;=0.85,1,0))+IF(M358&gt;=8,1,0))</x:f>
        <x:v>5</x:v>
      </x:c>
      <x:c r="AD358" t="str">
        <x:f>IF(AND(O358&lt;&gt;"High",AC358&gt;=Assumptions!$B$10,AA358&gt;0),"Priority Growth",IF(AND(O358="Low",AA358&gt;0),"Maintain","Watch"))</x:f>
        <x:v>Watch</x:v>
      </x:c>
      <x:c r="AE358" s="60" t="n">
        <x:f>MAX(AA358,0)*N358</x:f>
        <x:v>82.09321557072201</x:v>
      </x:c>
      <x:c r="AF358" t="str">
        <x:f>IF(AND(AA358&gt;=Assumptions!$B$11,O358&lt;&gt;"High",OR(N358&gt;=Assumptions!$B$12,M358&lt;=6)),"High","Standard")</x:f>
        <x:v>Standard</x:v>
      </x:c>
    </x:row>
    <x:row r="359">
      <x:c r="A359" t="str">
        <x:f>'Raw_Data'!A359</x:f>
        <x:v>C00358</x:v>
      </x:c>
      <x:c r="B359" t="n">
        <x:f>'Raw_Data'!B359</x:f>
        <x:v>61</x:v>
      </x:c>
      <x:c r="C359" s="30" t="n">
        <x:f>'Raw_Data'!C359</x:f>
        <x:v>51127</x:v>
      </x:c>
      <x:c r="D359" t="n">
        <x:f>'Raw_Data'!D359</x:f>
        <x:v>717</x:v>
      </x:c>
      <x:c r="E359" t="n">
        <x:f>'Raw_Data'!E359</x:f>
        <x:v>30</x:v>
      </x:c>
      <x:c r="F359" t="str">
        <x:f>PROPER(TRIM('Raw_Data'!F359))</x:f>
        <x:v>Classic</x:v>
      </x:c>
      <x:c r="G359" t="str">
        <x:f>PROPER(TRIM('Raw_Data'!G359))</x:f>
        <x:v>Digital</x:v>
      </x:c>
      <x:c r="H359" s="60" t="n">
        <x:f>'Raw_Data'!H359</x:f>
        <x:v>8044</x:v>
      </x:c>
      <x:c r="I359" s="60" t="n">
        <x:f>'Raw_Data'!I359</x:f>
        <x:v>829.02</x:v>
      </x:c>
      <x:c r="J359" s="32" t="n">
        <x:f>'Raw_Data'!J359</x:f>
        <x:v>0.345</x:v>
      </x:c>
      <x:c r="K359" s="32" t="n">
        <x:f>'Raw_Data'!K359</x:f>
        <x:v>0.859</x:v>
      </x:c>
      <x:c r="L359" t="n">
        <x:f>'Raw_Data'!L359</x:f>
        <x:v>0</x:v>
      </x:c>
      <x:c r="M359" t="n">
        <x:f>IF('Raw_Data'!M359="",Assumptions!$B$15,'Raw_Data'!M359)</x:f>
        <x:v>8</x:v>
      </x:c>
      <x:c r="N359" s="32" t="n">
        <x:f>'Raw_Data'!N359</x:f>
        <x:v>0.066</x:v>
      </x:c>
      <x:c r="O359" t="str">
        <x:f>IF(OR(D359&lt;620,L359&gt;=2,J359&gt;0.9),"High",IF(OR(D359&lt;700,L359=1,J359&gt;0.75),"Medium","Low"))</x:f>
        <x:v>Low</x:v>
      </x:c>
      <x:c r="P359" s="30" t="n">
        <x:f>XLOOKUP(F359,Assumptions!$A$4:$A$6,Assumptions!$B$4:$B$6)</x:f>
        <x:v>0</x:v>
      </x:c>
      <x:c r="Q359" s="32" t="n">
        <x:f>XLOOKUP(F359,Assumptions!$A$4:$A$6,Assumptions!$C$4:$C$6)</x:f>
        <x:v>0.229</x:v>
      </x:c>
      <x:c r="R359" s="32" t="n">
        <x:f>XLOOKUP(F359,Assumptions!$A$4:$A$6,Assumptions!$D$4:$D$6)</x:f>
        <x:v>0.015</x:v>
      </x:c>
      <x:c r="S359" s="32" t="n">
        <x:f>XLOOKUP(F359,Assumptions!$A$4:$A$6,Assumptions!$E$4:$E$6)</x:f>
        <x:v>0.0075</x:v>
      </x:c>
      <x:c r="T359" s="32" t="n">
        <x:f>XLOOKUP(O359,Assumptions!$H$4:$H$6,Assumptions!$I$4:$I$6)</x:f>
        <x:v>0.0035</x:v>
      </x:c>
      <x:c r="U359" s="30" t="n">
        <x:f>XLOOKUP(F359,Assumptions!$A$4:$A$6,Assumptions!$F$4:$F$6)</x:f>
        <x:v>60</x:v>
      </x:c>
      <x:c r="V359" s="60" t="n">
        <x:f>I359*12</x:f>
        <x:v>9948.24</x:v>
      </x:c>
      <x:c r="W359" s="60" t="n">
        <x:f>H359*J359*(1-K359)*Q359</x:f>
        <x:v>89.60778702</x:v>
      </x:c>
      <x:c r="X359" s="60" t="n">
        <x:f>V359*R359</x:f>
        <x:v>149.2236</x:v>
      </x:c>
      <x:c r="Y359" s="60" t="n">
        <x:f>V359*S359</x:f>
        <x:v>74.6118</x:v>
      </x:c>
      <x:c r="Z359" s="60" t="n">
        <x:f>H359*J359*T359</x:f>
        <x:v>9.71313</x:v>
      </x:c>
      <x:c r="AA359" s="60" t="n">
        <x:f>P359+W359+X359-Y359-Z359-U359</x:f>
        <x:v>94.50645702</x:v>
      </x:c>
      <x:c r="AB359" s="32" t="n">
        <x:f>IFERROR(AA359/(P359+W359+X359),0)</x:f>
        <x:v>0.39570367278437285</x:v>
      </x:c>
      <x:c r="AC359" t="n">
        <x:f>IF(O359="High",0,IF(I359&gt;=1800,3,IF(I359&gt;=900,2,1))+IF(K359&gt;=0.9,2,IF(K359&gt;=0.75,1,0))+IF(J359&lt;=0.7,2,IF(J359&lt;=0.85,1,0))+IF(M359&gt;=8,1,0))</x:f>
        <x:v>5</x:v>
      </x:c>
      <x:c r="AD359" t="str">
        <x:f>IF(AND(O359&lt;&gt;"High",AC359&gt;=Assumptions!$B$10,AA359&gt;0),"Priority Growth",IF(AND(O359="Low",AA359&gt;0),"Maintain","Watch"))</x:f>
        <x:v>Maintain</x:v>
      </x:c>
      <x:c r="AE359" s="60" t="n">
        <x:f>MAX(AA359,0)*N359</x:f>
        <x:v>6.23742616332</x:v>
      </x:c>
      <x:c r="AF359" t="str">
        <x:f>IF(AND(AA359&gt;=Assumptions!$B$11,O359&lt;&gt;"High",OR(N359&gt;=Assumptions!$B$12,M359&lt;=6)),"High","Standard")</x:f>
        <x:v>Standard</x:v>
      </x:c>
    </x:row>
    <x:row r="360">
      <x:c r="A360" t="str">
        <x:f>'Raw_Data'!A360</x:f>
        <x:v>C00359</x:v>
      </x:c>
      <x:c r="B360" t="n">
        <x:f>'Raw_Data'!B360</x:f>
        <x:v>39</x:v>
      </x:c>
      <x:c r="C360" s="30" t="n">
        <x:f>'Raw_Data'!C360</x:f>
        <x:v>75846</x:v>
      </x:c>
      <x:c r="D360" t="n">
        <x:f>'Raw_Data'!D360</x:f>
        <x:v>623</x:v>
      </x:c>
      <x:c r="E360" t="n">
        <x:f>'Raw_Data'!E360</x:f>
        <x:v>61</x:v>
      </x:c>
      <x:c r="F360" t="str">
        <x:f>PROPER(TRIM('Raw_Data'!F360))</x:f>
        <x:v>Classic</x:v>
      </x:c>
      <x:c r="G360" t="str">
        <x:f>PROPER(TRIM('Raw_Data'!G360))</x:f>
        <x:v>Direct Mail</x:v>
      </x:c>
      <x:c r="H360" s="60" t="n">
        <x:f>'Raw_Data'!H360</x:f>
        <x:v>3219</x:v>
      </x:c>
      <x:c r="I360" s="60" t="n">
        <x:f>'Raw_Data'!I360</x:f>
        <x:v>331.49</x:v>
      </x:c>
      <x:c r="J360" s="32" t="n">
        <x:f>'Raw_Data'!J360</x:f>
        <x:v>0.352</x:v>
      </x:c>
      <x:c r="K360" s="32" t="n">
        <x:f>'Raw_Data'!K360</x:f>
        <x:v>0.511</x:v>
      </x:c>
      <x:c r="L360" t="n">
        <x:f>'Raw_Data'!L360</x:f>
        <x:v>0</x:v>
      </x:c>
      <x:c r="M360" t="n">
        <x:f>IF('Raw_Data'!M360="",Assumptions!$B$15,'Raw_Data'!M360)</x:f>
        <x:v>6</x:v>
      </x:c>
      <x:c r="N360" s="32" t="n">
        <x:f>'Raw_Data'!N360</x:f>
        <x:v>0.129</x:v>
      </x:c>
      <x:c r="O360" t="str">
        <x:f>IF(OR(D360&lt;620,L360&gt;=2,J360&gt;0.9),"High",IF(OR(D360&lt;700,L360=1,J360&gt;0.75),"Medium","Low"))</x:f>
        <x:v>Medium</x:v>
      </x:c>
      <x:c r="P360" s="30" t="n">
        <x:f>XLOOKUP(F360,Assumptions!$A$4:$A$6,Assumptions!$B$4:$B$6)</x:f>
        <x:v>0</x:v>
      </x:c>
      <x:c r="Q360" s="32" t="n">
        <x:f>XLOOKUP(F360,Assumptions!$A$4:$A$6,Assumptions!$C$4:$C$6)</x:f>
        <x:v>0.229</x:v>
      </x:c>
      <x:c r="R360" s="32" t="n">
        <x:f>XLOOKUP(F360,Assumptions!$A$4:$A$6,Assumptions!$D$4:$D$6)</x:f>
        <x:v>0.015</x:v>
      </x:c>
      <x:c r="S360" s="32" t="n">
        <x:f>XLOOKUP(F360,Assumptions!$A$4:$A$6,Assumptions!$E$4:$E$6)</x:f>
        <x:v>0.0075</x:v>
      </x:c>
      <x:c r="T360" s="32" t="n">
        <x:f>XLOOKUP(O360,Assumptions!$H$4:$H$6,Assumptions!$I$4:$I$6)</x:f>
        <x:v>0.012</x:v>
      </x:c>
      <x:c r="U360" s="30" t="n">
        <x:f>XLOOKUP(F360,Assumptions!$A$4:$A$6,Assumptions!$F$4:$F$6)</x:f>
        <x:v>60</x:v>
      </x:c>
      <x:c r="V360" s="60" t="n">
        <x:f>I360*12</x:f>
        <x:v>3977.88</x:v>
      </x:c>
      <x:c r="W360" s="60" t="n">
        <x:f>H360*J360*(1-K360)*Q360</x:f>
        <x:v>126.884327328</x:v>
      </x:c>
      <x:c r="X360" s="60" t="n">
        <x:f>V360*R360</x:f>
        <x:v>59.6682</x:v>
      </x:c>
      <x:c r="Y360" s="60" t="n">
        <x:f>V360*S360</x:f>
        <x:v>29.8341</x:v>
      </x:c>
      <x:c r="Z360" s="60" t="n">
        <x:f>H360*J360*T360</x:f>
        <x:v>13.597056</x:v>
      </x:c>
      <x:c r="AA360" s="60" t="n">
        <x:f>P360+W360+X360-Y360-Z360-U360</x:f>
        <x:v>83.12137132799998</x:v>
      </x:c>
      <x:c r="AB360" s="32" t="n">
        <x:f>IFERROR(AA360/(P360+W360+X360),0)</x:f>
        <x:v>0.445565506501311</x:v>
      </x:c>
      <x:c r="AC360" t="n">
        <x:f>IF(O360="High",0,IF(I360&gt;=1800,3,IF(I360&gt;=900,2,1))+IF(K360&gt;=0.9,2,IF(K360&gt;=0.75,1,0))+IF(J360&lt;=0.7,2,IF(J360&lt;=0.85,1,0))+IF(M360&gt;=8,1,0))</x:f>
        <x:v>3</x:v>
      </x:c>
      <x:c r="AD360" t="str">
        <x:f>IF(AND(O360&lt;&gt;"High",AC360&gt;=Assumptions!$B$10,AA360&gt;0),"Priority Growth",IF(AND(O360="Low",AA360&gt;0),"Maintain","Watch"))</x:f>
        <x:v>Watch</x:v>
      </x:c>
      <x:c r="AE360" s="60" t="n">
        <x:f>MAX(AA360,0)*N360</x:f>
        <x:v>10.722656901311998</x:v>
      </x:c>
      <x:c r="AF360" t="str">
        <x:f>IF(AND(AA360&gt;=Assumptions!$B$11,O360&lt;&gt;"High",OR(N360&gt;=Assumptions!$B$12,M360&lt;=6)),"High","Standard")</x:f>
        <x:v>Standard</x:v>
      </x:c>
    </x:row>
    <x:row r="361">
      <x:c r="A361" t="str">
        <x:f>'Raw_Data'!A361</x:f>
        <x:v>C00360</x:v>
      </x:c>
      <x:c r="B361" t="n">
        <x:f>'Raw_Data'!B361</x:f>
        <x:v>34</x:v>
      </x:c>
      <x:c r="C361" s="30" t="n">
        <x:f>'Raw_Data'!C361</x:f>
        <x:v>36915</x:v>
      </x:c>
      <x:c r="D361" t="n">
        <x:f>'Raw_Data'!D361</x:f>
        <x:v>571</x:v>
      </x:c>
      <x:c r="E361" t="n">
        <x:f>'Raw_Data'!E361</x:f>
        <x:v>26</x:v>
      </x:c>
      <x:c r="F361" t="str">
        <x:f>PROPER(TRIM('Raw_Data'!F361))</x:f>
        <x:v>Classic</x:v>
      </x:c>
      <x:c r="G361" t="str">
        <x:f>PROPER(TRIM('Raw_Data'!G361))</x:f>
        <x:v>Partner</x:v>
      </x:c>
      <x:c r="H361" s="60" t="n">
        <x:f>'Raw_Data'!H361</x:f>
        <x:v>3388</x:v>
      </x:c>
      <x:c r="I361" s="60" t="n">
        <x:f>'Raw_Data'!I361</x:f>
        <x:v>267.91</x:v>
      </x:c>
      <x:c r="J361" s="32" t="n">
        <x:f>'Raw_Data'!J361</x:f>
        <x:v>0.632</x:v>
      </x:c>
      <x:c r="K361" s="32" t="n">
        <x:f>'Raw_Data'!K361</x:f>
        <x:v>0.615</x:v>
      </x:c>
      <x:c r="L361" t="n">
        <x:f>'Raw_Data'!L361</x:f>
        <x:v>0</x:v>
      </x:c>
      <x:c r="M361" t="n">
        <x:f>IF('Raw_Data'!M361="",Assumptions!$B$15,'Raw_Data'!M361)</x:f>
        <x:v>7</x:v>
      </x:c>
      <x:c r="N361" s="32" t="n">
        <x:f>'Raw_Data'!N361</x:f>
        <x:v>0.119</x:v>
      </x:c>
      <x:c r="O361" t="str">
        <x:f>IF(OR(D361&lt;620,L361&gt;=2,J361&gt;0.9),"High",IF(OR(D361&lt;700,L361=1,J361&gt;0.75),"Medium","Low"))</x:f>
        <x:v>High</x:v>
      </x:c>
      <x:c r="P361" s="30" t="n">
        <x:f>XLOOKUP(F361,Assumptions!$A$4:$A$6,Assumptions!$B$4:$B$6)</x:f>
        <x:v>0</x:v>
      </x:c>
      <x:c r="Q361" s="32" t="n">
        <x:f>XLOOKUP(F361,Assumptions!$A$4:$A$6,Assumptions!$C$4:$C$6)</x:f>
        <x:v>0.229</x:v>
      </x:c>
      <x:c r="R361" s="32" t="n">
        <x:f>XLOOKUP(F361,Assumptions!$A$4:$A$6,Assumptions!$D$4:$D$6)</x:f>
        <x:v>0.015</x:v>
      </x:c>
      <x:c r="S361" s="32" t="n">
        <x:f>XLOOKUP(F361,Assumptions!$A$4:$A$6,Assumptions!$E$4:$E$6)</x:f>
        <x:v>0.0075</x:v>
      </x:c>
      <x:c r="T361" s="32" t="n">
        <x:f>XLOOKUP(O361,Assumptions!$H$4:$H$6,Assumptions!$I$4:$I$6)</x:f>
        <x:v>0.045</x:v>
      </x:c>
      <x:c r="U361" s="30" t="n">
        <x:f>XLOOKUP(F361,Assumptions!$A$4:$A$6,Assumptions!$F$4:$F$6)</x:f>
        <x:v>60</x:v>
      </x:c>
      <x:c r="V361" s="60" t="n">
        <x:f>I361*12</x:f>
        <x:v>3214.92</x:v>
      </x:c>
      <x:c r="W361" s="60" t="n">
        <x:f>H361*J361*(1-K361)*Q361</x:f>
        <x:v>188.78030864000002</x:v>
      </x:c>
      <x:c r="X361" s="60" t="n">
        <x:f>V361*R361</x:f>
        <x:v>48.2238</x:v>
      </x:c>
      <x:c r="Y361" s="60" t="n">
        <x:f>V361*S361</x:f>
        <x:v>24.1119</x:v>
      </x:c>
      <x:c r="Z361" s="60" t="n">
        <x:f>H361*J361*T361</x:f>
        <x:v>96.35471999999999</x:v>
      </x:c>
      <x:c r="AA361" s="60" t="n">
        <x:f>P361+W361+X361-Y361-Z361-U361</x:f>
        <x:v>56.53748864000005</x:v>
      </x:c>
      <x:c r="AB361" s="32" t="n">
        <x:f>IFERROR(AA361/(P361+W361+X361),0)</x:f>
        <x:v>0.23855066886573803</x:v>
      </x:c>
      <x:c r="AC361" t="n">
        <x:f>IF(O361="High",0,IF(I361&gt;=1800,3,IF(I361&gt;=900,2,1))+IF(K361&gt;=0.9,2,IF(K361&gt;=0.75,1,0))+IF(J361&lt;=0.7,2,IF(J361&lt;=0.85,1,0))+IF(M361&gt;=8,1,0))</x:f>
        <x:v>0</x:v>
      </x:c>
      <x:c r="AD361" t="str">
        <x:f>IF(AND(O361&lt;&gt;"High",AC361&gt;=Assumptions!$B$10,AA361&gt;0),"Priority Growth",IF(AND(O361="Low",AA361&gt;0),"Maintain","Watch"))</x:f>
        <x:v>Watch</x:v>
      </x:c>
      <x:c r="AE361" s="60" t="n">
        <x:f>MAX(AA361,0)*N361</x:f>
        <x:v>6.727961148160006</x:v>
      </x:c>
      <x:c r="AF361" t="str">
        <x:f>IF(AND(AA361&gt;=Assumptions!$B$11,O361&lt;&gt;"High",OR(N361&gt;=Assumptions!$B$12,M361&lt;=6)),"High","Standard")</x:f>
        <x:v>Standard</x:v>
      </x:c>
    </x:row>
    <x:row r="362">
      <x:c r="A362" t="str">
        <x:f>'Raw_Data'!A362</x:f>
        <x:v>C00361</x:v>
      </x:c>
      <x:c r="B362" t="n">
        <x:f>'Raw_Data'!B362</x:f>
        <x:v>42</x:v>
      </x:c>
      <x:c r="C362" s="30" t="n">
        <x:f>'Raw_Data'!C362</x:f>
        <x:v>84846</x:v>
      </x:c>
      <x:c r="D362" t="n">
        <x:f>'Raw_Data'!D362</x:f>
        <x:v>654</x:v>
      </x:c>
      <x:c r="E362" t="n">
        <x:f>'Raw_Data'!E362</x:f>
        <x:v>54</x:v>
      </x:c>
      <x:c r="F362" t="str">
        <x:f>PROPER(TRIM('Raw_Data'!F362))</x:f>
        <x:v>Gold</x:v>
      </x:c>
      <x:c r="G362" t="str">
        <x:f>PROPER(TRIM('Raw_Data'!G362))</x:f>
        <x:v>Digital</x:v>
      </x:c>
      <x:c r="H362" s="60" t="n">
        <x:f>'Raw_Data'!H362</x:f>
        <x:v>9852</x:v>
      </x:c>
      <x:c r="I362" s="60" t="n">
        <x:f>'Raw_Data'!I362</x:f>
        <x:v>1410.99</x:v>
      </x:c>
      <x:c r="J362" s="32" t="n">
        <x:f>'Raw_Data'!J362</x:f>
        <x:v>0.524</x:v>
      </x:c>
      <x:c r="K362" s="32" t="n">
        <x:f>'Raw_Data'!K362</x:f>
        <x:v>0.697</x:v>
      </x:c>
      <x:c r="L362" t="n">
        <x:f>'Raw_Data'!L362</x:f>
        <x:v>0</x:v>
      </x:c>
      <x:c r="M362" t="n">
        <x:f>IF('Raw_Data'!M362="",Assumptions!$B$15,'Raw_Data'!M362)</x:f>
        <x:v>10</x:v>
      </x:c>
      <x:c r="N362" s="32" t="n">
        <x:f>'Raw_Data'!N362</x:f>
        <x:v>0.02</x:v>
      </x:c>
      <x:c r="O362" t="str">
        <x:f>IF(OR(D362&lt;620,L362&gt;=2,J362&gt;0.9),"High",IF(OR(D362&lt;700,L362=1,J362&gt;0.75),"Medium","Low"))</x:f>
        <x:v>Medium</x:v>
      </x:c>
      <x:c r="P362" s="30" t="n">
        <x:f>XLOOKUP(F362,Assumptions!$A$4:$A$6,Assumptions!$B$4:$B$6)</x:f>
        <x:v>95</x:v>
      </x:c>
      <x:c r="Q362" s="32" t="n">
        <x:f>XLOOKUP(F362,Assumptions!$A$4:$A$6,Assumptions!$C$4:$C$6)</x:f>
        <x:v>0.219</x:v>
      </x:c>
      <x:c r="R362" s="32" t="n">
        <x:f>XLOOKUP(F362,Assumptions!$A$4:$A$6,Assumptions!$D$4:$D$6)</x:f>
        <x:v>0.016</x:v>
      </x:c>
      <x:c r="S362" s="32" t="n">
        <x:f>XLOOKUP(F362,Assumptions!$A$4:$A$6,Assumptions!$E$4:$E$6)</x:f>
        <x:v>0.01</x:v>
      </x:c>
      <x:c r="T362" s="32" t="n">
        <x:f>XLOOKUP(O362,Assumptions!$H$4:$H$6,Assumptions!$I$4:$I$6)</x:f>
        <x:v>0.012</x:v>
      </x:c>
      <x:c r="U362" s="30" t="n">
        <x:f>XLOOKUP(F362,Assumptions!$A$4:$A$6,Assumptions!$F$4:$F$6)</x:f>
        <x:v>90</x:v>
      </x:c>
      <x:c r="V362" s="60" t="n">
        <x:f>I362*12</x:f>
        <x:v>16931.88</x:v>
      </x:c>
      <x:c r="W362" s="60" t="n">
        <x:f>H362*J362*(1-K362)*Q362</x:f>
        <x:v>342.5645619360001</x:v>
      </x:c>
      <x:c r="X362" s="60" t="n">
        <x:f>V362*R362</x:f>
        <x:v>270.91008</x:v>
      </x:c>
      <x:c r="Y362" s="60" t="n">
        <x:f>V362*S362</x:f>
        <x:v>169.3188</x:v>
      </x:c>
      <x:c r="Z362" s="60" t="n">
        <x:f>H362*J362*T362</x:f>
        <x:v>61.94937600000001</x:v>
      </x:c>
      <x:c r="AA362" s="60" t="n">
        <x:f>P362+W362+X362-Y362-Z362-U362</x:f>
        <x:v>387.2064659360001</x:v>
      </x:c>
      <x:c r="AB362" s="32" t="n">
        <x:f>IFERROR(AA362/(P362+W362+X362),0)</x:f>
        <x:v>0.5465353916943414</x:v>
      </x:c>
      <x:c r="AC362" t="n">
        <x:f>IF(O362="High",0,IF(I362&gt;=1800,3,IF(I362&gt;=900,2,1))+IF(K362&gt;=0.9,2,IF(K362&gt;=0.75,1,0))+IF(J362&lt;=0.7,2,IF(J362&lt;=0.85,1,0))+IF(M362&gt;=8,1,0))</x:f>
        <x:v>5</x:v>
      </x:c>
      <x:c r="AD362" t="str">
        <x:f>IF(AND(O362&lt;&gt;"High",AC362&gt;=Assumptions!$B$10,AA362&gt;0),"Priority Growth",IF(AND(O362="Low",AA362&gt;0),"Maintain","Watch"))</x:f>
        <x:v>Watch</x:v>
      </x:c>
      <x:c r="AE362" s="60" t="n">
        <x:f>MAX(AA362,0)*N362</x:f>
        <x:v>7.7441293187200015</x:v>
      </x:c>
      <x:c r="AF362" t="str">
        <x:f>IF(AND(AA362&gt;=Assumptions!$B$11,O362&lt;&gt;"High",OR(N362&gt;=Assumptions!$B$12,M362&lt;=6)),"High","Standard")</x:f>
        <x:v>Standard</x:v>
      </x:c>
    </x:row>
    <x:row r="363">
      <x:c r="A363" t="str">
        <x:f>'Raw_Data'!A363</x:f>
        <x:v>C00362</x:v>
      </x:c>
      <x:c r="B363" t="n">
        <x:f>'Raw_Data'!B363</x:f>
        <x:v>22</x:v>
      </x:c>
      <x:c r="C363" s="30" t="n">
        <x:f>'Raw_Data'!C363</x:f>
        <x:v>79268</x:v>
      </x:c>
      <x:c r="D363" t="n">
        <x:f>'Raw_Data'!D363</x:f>
        <x:v>647</x:v>
      </x:c>
      <x:c r="E363" t="n">
        <x:f>'Raw_Data'!E363</x:f>
        <x:v>62</x:v>
      </x:c>
      <x:c r="F363" t="str">
        <x:f>PROPER(TRIM('Raw_Data'!F363))</x:f>
        <x:v>Gold</x:v>
      </x:c>
      <x:c r="G363" t="str">
        <x:f>PROPER(TRIM('Raw_Data'!G363))</x:f>
        <x:v>Digital</x:v>
      </x:c>
      <x:c r="H363" s="60" t="n">
        <x:f>'Raw_Data'!H363</x:f>
        <x:v>7577</x:v>
      </x:c>
      <x:c r="I363" s="60" t="n">
        <x:f>'Raw_Data'!I363</x:f>
        <x:v>1096.27</x:v>
      </x:c>
      <x:c r="J363" s="32" t="n">
        <x:f>'Raw_Data'!J363</x:f>
        <x:v>0.382</x:v>
      </x:c>
      <x:c r="K363" s="32" t="n">
        <x:f>'Raw_Data'!K363</x:f>
        <x:v>0.633</x:v>
      </x:c>
      <x:c r="L363" t="n">
        <x:f>'Raw_Data'!L363</x:f>
        <x:v>0</x:v>
      </x:c>
      <x:c r="M363" t="n">
        <x:f>IF('Raw_Data'!M363="",Assumptions!$B$15,'Raw_Data'!M363)</x:f>
        <x:v>6</x:v>
      </x:c>
      <x:c r="N363" s="32" t="n">
        <x:f>'Raw_Data'!N363</x:f>
        <x:v>0.167</x:v>
      </x:c>
      <x:c r="O363" t="str">
        <x:f>IF(OR(D363&lt;620,L363&gt;=2,J363&gt;0.9),"High",IF(OR(D363&lt;700,L363=1,J363&gt;0.75),"Medium","Low"))</x:f>
        <x:v>Medium</x:v>
      </x:c>
      <x:c r="P363" s="30" t="n">
        <x:f>XLOOKUP(F363,Assumptions!$A$4:$A$6,Assumptions!$B$4:$B$6)</x:f>
        <x:v>95</x:v>
      </x:c>
      <x:c r="Q363" s="32" t="n">
        <x:f>XLOOKUP(F363,Assumptions!$A$4:$A$6,Assumptions!$C$4:$C$6)</x:f>
        <x:v>0.219</x:v>
      </x:c>
      <x:c r="R363" s="32" t="n">
        <x:f>XLOOKUP(F363,Assumptions!$A$4:$A$6,Assumptions!$D$4:$D$6)</x:f>
        <x:v>0.016</x:v>
      </x:c>
      <x:c r="S363" s="32" t="n">
        <x:f>XLOOKUP(F363,Assumptions!$A$4:$A$6,Assumptions!$E$4:$E$6)</x:f>
        <x:v>0.01</x:v>
      </x:c>
      <x:c r="T363" s="32" t="n">
        <x:f>XLOOKUP(O363,Assumptions!$H$4:$H$6,Assumptions!$I$4:$I$6)</x:f>
        <x:v>0.012</x:v>
      </x:c>
      <x:c r="U363" s="30" t="n">
        <x:f>XLOOKUP(F363,Assumptions!$A$4:$A$6,Assumptions!$F$4:$F$6)</x:f>
        <x:v>90</x:v>
      </x:c>
      <x:c r="V363" s="60" t="n">
        <x:f>I363*12</x:f>
        <x:v>13155.24</x:v>
      </x:c>
      <x:c r="W363" s="60" t="n">
        <x:f>H363*J363*(1-K363)*Q363</x:f>
        <x:v>232.63273642200002</x:v>
      </x:c>
      <x:c r="X363" s="60" t="n">
        <x:f>V363*R363</x:f>
        <x:v>210.48384000000001</x:v>
      </x:c>
      <x:c r="Y363" s="60" t="n">
        <x:f>V363*S363</x:f>
        <x:v>131.5524</x:v>
      </x:c>
      <x:c r="Z363" s="60" t="n">
        <x:f>H363*J363*T363</x:f>
        <x:v>34.73296800000001</x:v>
      </x:c>
      <x:c r="AA363" s="60" t="n">
        <x:f>P363+W363+X363-Y363-Z363-U363</x:f>
        <x:v>281.8312084219999</x:v>
      </x:c>
      <x:c r="AB363" s="32" t="n">
        <x:f>IFERROR(AA363/(P363+W363+X363),0)</x:f>
        <x:v>0.5237363440760896</x:v>
      </x:c>
      <x:c r="AC363" t="n">
        <x:f>IF(O363="High",0,IF(I363&gt;=1800,3,IF(I363&gt;=900,2,1))+IF(K363&gt;=0.9,2,IF(K363&gt;=0.75,1,0))+IF(J363&lt;=0.7,2,IF(J363&lt;=0.85,1,0))+IF(M363&gt;=8,1,0))</x:f>
        <x:v>4</x:v>
      </x:c>
      <x:c r="AD363" t="str">
        <x:f>IF(AND(O363&lt;&gt;"High",AC363&gt;=Assumptions!$B$10,AA363&gt;0),"Priority Growth",IF(AND(O363="Low",AA363&gt;0),"Maintain","Watch"))</x:f>
        <x:v>Watch</x:v>
      </x:c>
      <x:c r="AE363" s="60" t="n">
        <x:f>MAX(AA363,0)*N363</x:f>
        <x:v>47.06581180647399</x:v>
      </x:c>
      <x:c r="AF363" t="str">
        <x:f>IF(AND(AA363&gt;=Assumptions!$B$11,O363&lt;&gt;"High",OR(N363&gt;=Assumptions!$B$12,M363&lt;=6)),"High","Standard")</x:f>
        <x:v>Standard</x:v>
      </x:c>
    </x:row>
    <x:row r="364">
      <x:c r="A364" t="str">
        <x:f>'Raw_Data'!A364</x:f>
        <x:v>C00363</x:v>
      </x:c>
      <x:c r="B364" t="n">
        <x:f>'Raw_Data'!B364</x:f>
        <x:v>49</x:v>
      </x:c>
      <x:c r="C364" s="30" t="n">
        <x:f>'Raw_Data'!C364</x:f>
        <x:v>80748</x:v>
      </x:c>
      <x:c r="D364" t="n">
        <x:f>'Raw_Data'!D364</x:f>
        <x:v>663</x:v>
      </x:c>
      <x:c r="E364" t="n">
        <x:f>'Raw_Data'!E364</x:f>
        <x:v>30</x:v>
      </x:c>
      <x:c r="F364" t="str">
        <x:f>PROPER(TRIM('Raw_Data'!F364))</x:f>
        <x:v>Gold</x:v>
      </x:c>
      <x:c r="G364" t="str">
        <x:f>PROPER(TRIM('Raw_Data'!G364))</x:f>
        <x:v>Digital</x:v>
      </x:c>
      <x:c r="H364" s="60" t="n">
        <x:f>'Raw_Data'!H364</x:f>
        <x:v>12134</x:v>
      </x:c>
      <x:c r="I364" s="60" t="n">
        <x:f>'Raw_Data'!I364</x:f>
        <x:v>1367.2</x:v>
      </x:c>
      <x:c r="J364" s="32" t="n">
        <x:f>'Raw_Data'!J364</x:f>
        <x:v>0.383</x:v>
      </x:c>
      <x:c r="K364" s="32" t="n">
        <x:f>'Raw_Data'!K364</x:f>
        <x:v>0.766</x:v>
      </x:c>
      <x:c r="L364" t="n">
        <x:f>'Raw_Data'!L364</x:f>
        <x:v>0</x:v>
      </x:c>
      <x:c r="M364" t="n">
        <x:f>IF('Raw_Data'!M364="",Assumptions!$B$15,'Raw_Data'!M364)</x:f>
        <x:v>7</x:v>
      </x:c>
      <x:c r="N364" s="32" t="n">
        <x:f>'Raw_Data'!N364</x:f>
        <x:v>0.143</x:v>
      </x:c>
      <x:c r="O364" t="str">
        <x:f>IF(OR(D364&lt;620,L364&gt;=2,J364&gt;0.9),"High",IF(OR(D364&lt;700,L364=1,J364&gt;0.75),"Medium","Low"))</x:f>
        <x:v>Medium</x:v>
      </x:c>
      <x:c r="P364" s="30" t="n">
        <x:f>XLOOKUP(F364,Assumptions!$A$4:$A$6,Assumptions!$B$4:$B$6)</x:f>
        <x:v>95</x:v>
      </x:c>
      <x:c r="Q364" s="32" t="n">
        <x:f>XLOOKUP(F364,Assumptions!$A$4:$A$6,Assumptions!$C$4:$C$6)</x:f>
        <x:v>0.219</x:v>
      </x:c>
      <x:c r="R364" s="32" t="n">
        <x:f>XLOOKUP(F364,Assumptions!$A$4:$A$6,Assumptions!$D$4:$D$6)</x:f>
        <x:v>0.016</x:v>
      </x:c>
      <x:c r="S364" s="32" t="n">
        <x:f>XLOOKUP(F364,Assumptions!$A$4:$A$6,Assumptions!$E$4:$E$6)</x:f>
        <x:v>0.01</x:v>
      </x:c>
      <x:c r="T364" s="32" t="n">
        <x:f>XLOOKUP(O364,Assumptions!$H$4:$H$6,Assumptions!$I$4:$I$6)</x:f>
        <x:v>0.012</x:v>
      </x:c>
      <x:c r="U364" s="30" t="n">
        <x:f>XLOOKUP(F364,Assumptions!$A$4:$A$6,Assumptions!$F$4:$F$6)</x:f>
        <x:v>90</x:v>
      </x:c>
      <x:c r="V364" s="60" t="n">
        <x:f>I364*12</x:f>
        <x:v>16406.4</x:v>
      </x:c>
      <x:c r="W364" s="60" t="n">
        <x:f>H364*J364*(1-K364)*Q364</x:f>
        <x:v>238.15666321199998</x:v>
      </x:c>
      <x:c r="X364" s="60" t="n">
        <x:f>V364*R364</x:f>
        <x:v>262.5024</x:v>
      </x:c>
      <x:c r="Y364" s="60" t="n">
        <x:f>V364*S364</x:f>
        <x:v>164.06400000000002</x:v>
      </x:c>
      <x:c r="Z364" s="60" t="n">
        <x:f>H364*J364*T364</x:f>
        <x:v>55.767864</x:v>
      </x:c>
      <x:c r="AA364" s="60" t="n">
        <x:f>P364+W364+X364-Y364-Z364-U364</x:f>
        <x:v>285.8271992120001</x:v>
      </x:c>
      <x:c r="AB364" s="32" t="n">
        <x:f>IFERROR(AA364/(P364+W364+X364),0)</x:f>
        <x:v>0.47985033195116816</x:v>
      </x:c>
      <x:c r="AC364" t="n">
        <x:f>IF(O364="High",0,IF(I364&gt;=1800,3,IF(I364&gt;=900,2,1))+IF(K364&gt;=0.9,2,IF(K364&gt;=0.75,1,0))+IF(J364&lt;=0.7,2,IF(J364&lt;=0.85,1,0))+IF(M364&gt;=8,1,0))</x:f>
        <x:v>5</x:v>
      </x:c>
      <x:c r="AD364" t="str">
        <x:f>IF(AND(O364&lt;&gt;"High",AC364&gt;=Assumptions!$B$10,AA364&gt;0),"Priority Growth",IF(AND(O364="Low",AA364&gt;0),"Maintain","Watch"))</x:f>
        <x:v>Watch</x:v>
      </x:c>
      <x:c r="AE364" s="60" t="n">
        <x:f>MAX(AA364,0)*N364</x:f>
        <x:v>40.87328948731601</x:v>
      </x:c>
      <x:c r="AF364" t="str">
        <x:f>IF(AND(AA364&gt;=Assumptions!$B$11,O364&lt;&gt;"High",OR(N364&gt;=Assumptions!$B$12,M364&lt;=6)),"High","Standard")</x:f>
        <x:v>Standard</x:v>
      </x:c>
    </x:row>
    <x:row r="365">
      <x:c r="A365" t="str">
        <x:f>'Raw_Data'!A365</x:f>
        <x:v>C00364</x:v>
      </x:c>
      <x:c r="B365" t="n">
        <x:f>'Raw_Data'!B365</x:f>
        <x:v>35</x:v>
      </x:c>
      <x:c r="C365" s="30" t="n">
        <x:f>'Raw_Data'!C365</x:f>
        <x:v>112034</x:v>
      </x:c>
      <x:c r="D365" t="n">
        <x:f>'Raw_Data'!D365</x:f>
        <x:v>659</x:v>
      </x:c>
      <x:c r="E365" t="n">
        <x:f>'Raw_Data'!E365</x:f>
        <x:v>39</x:v>
      </x:c>
      <x:c r="F365" t="str">
        <x:f>PROPER(TRIM('Raw_Data'!F365))</x:f>
        <x:v>Gold</x:v>
      </x:c>
      <x:c r="G365" t="str">
        <x:f>PROPER(TRIM('Raw_Data'!G365))</x:f>
        <x:v>Direct Mail</x:v>
      </x:c>
      <x:c r="H365" s="60" t="n">
        <x:f>'Raw_Data'!H365</x:f>
        <x:v>14691</x:v>
      </x:c>
      <x:c r="I365" s="60" t="n">
        <x:f>'Raw_Data'!I365</x:f>
        <x:v>1776.74</x:v>
      </x:c>
      <x:c r="J365" s="32" t="n">
        <x:f>'Raw_Data'!J365</x:f>
        <x:v>0.452</x:v>
      </x:c>
      <x:c r="K365" s="32" t="n">
        <x:f>'Raw_Data'!K365</x:f>
        <x:v>0.687</x:v>
      </x:c>
      <x:c r="L365" t="n">
        <x:f>'Raw_Data'!L365</x:f>
        <x:v>0</x:v>
      </x:c>
      <x:c r="M365" t="n">
        <x:f>IF('Raw_Data'!M365="",Assumptions!$B$15,'Raw_Data'!M365)</x:f>
        <x:v>8</x:v>
      </x:c>
      <x:c r="N365" s="32" t="n">
        <x:f>'Raw_Data'!N365</x:f>
        <x:v>0.02</x:v>
      </x:c>
      <x:c r="O365" t="str">
        <x:f>IF(OR(D365&lt;620,L365&gt;=2,J365&gt;0.9),"High",IF(OR(D365&lt;700,L365=1,J365&gt;0.75),"Medium","Low"))</x:f>
        <x:v>Medium</x:v>
      </x:c>
      <x:c r="P365" s="30" t="n">
        <x:f>XLOOKUP(F365,Assumptions!$A$4:$A$6,Assumptions!$B$4:$B$6)</x:f>
        <x:v>95</x:v>
      </x:c>
      <x:c r="Q365" s="32" t="n">
        <x:f>XLOOKUP(F365,Assumptions!$A$4:$A$6,Assumptions!$C$4:$C$6)</x:f>
        <x:v>0.219</x:v>
      </x:c>
      <x:c r="R365" s="32" t="n">
        <x:f>XLOOKUP(F365,Assumptions!$A$4:$A$6,Assumptions!$D$4:$D$6)</x:f>
        <x:v>0.016</x:v>
      </x:c>
      <x:c r="S365" s="32" t="n">
        <x:f>XLOOKUP(F365,Assumptions!$A$4:$A$6,Assumptions!$E$4:$E$6)</x:f>
        <x:v>0.01</x:v>
      </x:c>
      <x:c r="T365" s="32" t="n">
        <x:f>XLOOKUP(O365,Assumptions!$H$4:$H$6,Assumptions!$I$4:$I$6)</x:f>
        <x:v>0.012</x:v>
      </x:c>
      <x:c r="U365" s="30" t="n">
        <x:f>XLOOKUP(F365,Assumptions!$A$4:$A$6,Assumptions!$F$4:$F$6)</x:f>
        <x:v>90</x:v>
      </x:c>
      <x:c r="V365" s="60" t="n">
        <x:f>I365*12</x:f>
        <x:v>21320.88</x:v>
      </x:c>
      <x:c r="W365" s="60" t="n">
        <x:f>H365*J365*(1-K365)*Q365</x:f>
        <x:v>455.17483760399995</x:v>
      </x:c>
      <x:c r="X365" s="60" t="n">
        <x:f>V365*R365</x:f>
        <x:v>341.13408000000004</x:v>
      </x:c>
      <x:c r="Y365" s="60" t="n">
        <x:f>V365*S365</x:f>
        <x:v>213.20880000000002</x:v>
      </x:c>
      <x:c r="Z365" s="60" t="n">
        <x:f>H365*J365*T365</x:f>
        <x:v>79.68398400000001</x:v>
      </x:c>
      <x:c r="AA365" s="60" t="n">
        <x:f>P365+W365+X365-Y365-Z365-U365</x:f>
        <x:v>508.41613360400004</x:v>
      </x:c>
      <x:c r="AB365" s="32" t="n">
        <x:f>IFERROR(AA365/(P365+W365+X365),0)</x:f>
        <x:v>0.5704151765593402</x:v>
      </x:c>
      <x:c r="AC365" t="n">
        <x:f>IF(O365="High",0,IF(I365&gt;=1800,3,IF(I365&gt;=900,2,1))+IF(K365&gt;=0.9,2,IF(K365&gt;=0.75,1,0))+IF(J365&lt;=0.7,2,IF(J365&lt;=0.85,1,0))+IF(M365&gt;=8,1,0))</x:f>
        <x:v>5</x:v>
      </x:c>
      <x:c r="AD365" t="str">
        <x:f>IF(AND(O365&lt;&gt;"High",AC365&gt;=Assumptions!$B$10,AA365&gt;0),"Priority Growth",IF(AND(O365="Low",AA365&gt;0),"Maintain","Watch"))</x:f>
        <x:v>Watch</x:v>
      </x:c>
      <x:c r="AE365" s="60" t="n">
        <x:f>MAX(AA365,0)*N365</x:f>
        <x:v>10.16832267208</x:v>
      </x:c>
      <x:c r="AF365" t="str">
        <x:f>IF(AND(AA365&gt;=Assumptions!$B$11,O365&lt;&gt;"High",OR(N365&gt;=Assumptions!$B$12,M365&lt;=6)),"High","Standard")</x:f>
        <x:v>Standard</x:v>
      </x:c>
    </x:row>
    <x:row r="366">
      <x:c r="A366" t="str">
        <x:f>'Raw_Data'!A366</x:f>
        <x:v>C00365</x:v>
      </x:c>
      <x:c r="B366" t="n">
        <x:f>'Raw_Data'!B366</x:f>
        <x:v>39</x:v>
      </x:c>
      <x:c r="C366" s="30" t="n">
        <x:f>'Raw_Data'!C366</x:f>
        <x:v>71699</x:v>
      </x:c>
      <x:c r="D366" t="n">
        <x:f>'Raw_Data'!D366</x:f>
        <x:v>694</x:v>
      </x:c>
      <x:c r="E366" t="n">
        <x:f>'Raw_Data'!E366</x:f>
        <x:v>65</x:v>
      </x:c>
      <x:c r="F366" t="str">
        <x:f>PROPER(TRIM('Raw_Data'!F366))</x:f>
        <x:v>Classic</x:v>
      </x:c>
      <x:c r="G366" t="str">
        <x:f>PROPER(TRIM('Raw_Data'!G366))</x:f>
        <x:v>Direct Mail</x:v>
      </x:c>
      <x:c r="H366" s="60" t="n">
        <x:f>'Raw_Data'!H366</x:f>
        <x:v>6760</x:v>
      </x:c>
      <x:c r="I366" s="60" t="n">
        <x:f>'Raw_Data'!I366</x:f>
        <x:v>275.32</x:v>
      </x:c>
      <x:c r="J366" s="32" t="n">
        <x:f>'Raw_Data'!J366</x:f>
        <x:v>0.326</x:v>
      </x:c>
      <x:c r="K366" s="32" t="n">
        <x:f>'Raw_Data'!K366</x:f>
        <x:v>0.872</x:v>
      </x:c>
      <x:c r="L366" t="n">
        <x:f>'Raw_Data'!L366</x:f>
        <x:v>0</x:v>
      </x:c>
      <x:c r="M366" t="n">
        <x:f>IF('Raw_Data'!M366="",Assumptions!$B$15,'Raw_Data'!M366)</x:f>
        <x:v>7</x:v>
      </x:c>
      <x:c r="N366" s="32" t="n">
        <x:f>'Raw_Data'!N366</x:f>
        <x:v>0.156</x:v>
      </x:c>
      <x:c r="O366" t="str">
        <x:f>IF(OR(D366&lt;620,L366&gt;=2,J366&gt;0.9),"High",IF(OR(D366&lt;700,L366=1,J366&gt;0.75),"Medium","Low"))</x:f>
        <x:v>Medium</x:v>
      </x:c>
      <x:c r="P366" s="30" t="n">
        <x:f>XLOOKUP(F366,Assumptions!$A$4:$A$6,Assumptions!$B$4:$B$6)</x:f>
        <x:v>0</x:v>
      </x:c>
      <x:c r="Q366" s="32" t="n">
        <x:f>XLOOKUP(F366,Assumptions!$A$4:$A$6,Assumptions!$C$4:$C$6)</x:f>
        <x:v>0.229</x:v>
      </x:c>
      <x:c r="R366" s="32" t="n">
        <x:f>XLOOKUP(F366,Assumptions!$A$4:$A$6,Assumptions!$D$4:$D$6)</x:f>
        <x:v>0.015</x:v>
      </x:c>
      <x:c r="S366" s="32" t="n">
        <x:f>XLOOKUP(F366,Assumptions!$A$4:$A$6,Assumptions!$E$4:$E$6)</x:f>
        <x:v>0.0075</x:v>
      </x:c>
      <x:c r="T366" s="32" t="n">
        <x:f>XLOOKUP(O366,Assumptions!$H$4:$H$6,Assumptions!$I$4:$I$6)</x:f>
        <x:v>0.012</x:v>
      </x:c>
      <x:c r="U366" s="30" t="n">
        <x:f>XLOOKUP(F366,Assumptions!$A$4:$A$6,Assumptions!$F$4:$F$6)</x:f>
        <x:v>60</x:v>
      </x:c>
      <x:c r="V366" s="60" t="n">
        <x:f>I366*12</x:f>
        <x:v>3303.84</x:v>
      </x:c>
      <x:c r="W366" s="60" t="n">
        <x:f>H366*J366*(1-K366)*Q366</x:f>
        <x:v>64.59661312000001</x:v>
      </x:c>
      <x:c r="X366" s="60" t="n">
        <x:f>V366*R366</x:f>
        <x:v>49.5576</x:v>
      </x:c>
      <x:c r="Y366" s="60" t="n">
        <x:f>V366*S366</x:f>
        <x:v>24.7788</x:v>
      </x:c>
      <x:c r="Z366" s="60" t="n">
        <x:f>H366*J366*T366</x:f>
        <x:v>26.445120000000003</x:v>
      </x:c>
      <x:c r="AA366" s="60" t="n">
        <x:f>P366+W366+X366-Y366-Z366-U366</x:f>
        <x:v>2.9302931200000017</x:v>
      </x:c>
      <x:c r="AB366" s="32" t="n">
        <x:f>IFERROR(AA366/(P366+W366+X366),0)</x:f>
        <x:v>0.025669601146649308</x:v>
      </x:c>
      <x:c r="AC366" t="n">
        <x:f>IF(O366="High",0,IF(I366&gt;=1800,3,IF(I366&gt;=900,2,1))+IF(K366&gt;=0.9,2,IF(K366&gt;=0.75,1,0))+IF(J366&lt;=0.7,2,IF(J366&lt;=0.85,1,0))+IF(M366&gt;=8,1,0))</x:f>
        <x:v>4</x:v>
      </x:c>
      <x:c r="AD366" t="str">
        <x:f>IF(AND(O366&lt;&gt;"High",AC366&gt;=Assumptions!$B$10,AA366&gt;0),"Priority Growth",IF(AND(O366="Low",AA366&gt;0),"Maintain","Watch"))</x:f>
        <x:v>Watch</x:v>
      </x:c>
      <x:c r="AE366" s="60" t="n">
        <x:f>MAX(AA366,0)*N366</x:f>
        <x:v>0.4571257267200003</x:v>
      </x:c>
      <x:c r="AF366" t="str">
        <x:f>IF(AND(AA366&gt;=Assumptions!$B$11,O366&lt;&gt;"High",OR(N366&gt;=Assumptions!$B$12,M366&lt;=6)),"High","Standard")</x:f>
        <x:v>Standard</x:v>
      </x:c>
    </x:row>
    <x:row r="367">
      <x:c r="A367" t="str">
        <x:f>'Raw_Data'!A367</x:f>
        <x:v>C00366</x:v>
      </x:c>
      <x:c r="B367" t="n">
        <x:f>'Raw_Data'!B367</x:f>
        <x:v>31</x:v>
      </x:c>
      <x:c r="C367" s="30" t="n">
        <x:f>'Raw_Data'!C367</x:f>
        <x:v>58663</x:v>
      </x:c>
      <x:c r="D367" t="n">
        <x:f>'Raw_Data'!D367</x:f>
        <x:v>793</x:v>
      </x:c>
      <x:c r="E367" t="n">
        <x:f>'Raw_Data'!E367</x:f>
        <x:v>22</x:v>
      </x:c>
      <x:c r="F367" t="str">
        <x:f>PROPER(TRIM('Raw_Data'!F367))</x:f>
        <x:v>Gold</x:v>
      </x:c>
      <x:c r="G367" t="str">
        <x:f>PROPER(TRIM('Raw_Data'!G367))</x:f>
        <x:v>Digital</x:v>
      </x:c>
      <x:c r="H367" s="60" t="n">
        <x:f>'Raw_Data'!H367</x:f>
        <x:v>12753</x:v>
      </x:c>
      <x:c r="I367" s="60" t="n">
        <x:f>'Raw_Data'!I367</x:f>
        <x:v>1270.84</x:v>
      </x:c>
      <x:c r="J367" s="32" t="n">
        <x:f>'Raw_Data'!J367</x:f>
        <x:v>0.205</x:v>
      </x:c>
      <x:c r="K367" s="32" t="n">
        <x:f>'Raw_Data'!K367</x:f>
        <x:v>0.878</x:v>
      </x:c>
      <x:c r="L367" t="n">
        <x:f>'Raw_Data'!L367</x:f>
        <x:v>0</x:v>
      </x:c>
      <x:c r="M367" t="n">
        <x:f>IF('Raw_Data'!M367="",Assumptions!$B$15,'Raw_Data'!M367)</x:f>
        <x:v>8</x:v>
      </x:c>
      <x:c r="N367" s="32" t="n">
        <x:f>'Raw_Data'!N367</x:f>
        <x:v>0.077</x:v>
      </x:c>
      <x:c r="O367" t="str">
        <x:f>IF(OR(D367&lt;620,L367&gt;=2,J367&gt;0.9),"High",IF(OR(D367&lt;700,L367=1,J367&gt;0.75),"Medium","Low"))</x:f>
        <x:v>Low</x:v>
      </x:c>
      <x:c r="P367" s="30" t="n">
        <x:f>XLOOKUP(F367,Assumptions!$A$4:$A$6,Assumptions!$B$4:$B$6)</x:f>
        <x:v>95</x:v>
      </x:c>
      <x:c r="Q367" s="32" t="n">
        <x:f>XLOOKUP(F367,Assumptions!$A$4:$A$6,Assumptions!$C$4:$C$6)</x:f>
        <x:v>0.219</x:v>
      </x:c>
      <x:c r="R367" s="32" t="n">
        <x:f>XLOOKUP(F367,Assumptions!$A$4:$A$6,Assumptions!$D$4:$D$6)</x:f>
        <x:v>0.016</x:v>
      </x:c>
      <x:c r="S367" s="32" t="n">
        <x:f>XLOOKUP(F367,Assumptions!$A$4:$A$6,Assumptions!$E$4:$E$6)</x:f>
        <x:v>0.01</x:v>
      </x:c>
      <x:c r="T367" s="32" t="n">
        <x:f>XLOOKUP(O367,Assumptions!$H$4:$H$6,Assumptions!$I$4:$I$6)</x:f>
        <x:v>0.0035</x:v>
      </x:c>
      <x:c r="U367" s="30" t="n">
        <x:f>XLOOKUP(F367,Assumptions!$A$4:$A$6,Assumptions!$F$4:$F$6)</x:f>
        <x:v>90</x:v>
      </x:c>
      <x:c r="V367" s="60" t="n">
        <x:f>I367*12</x:f>
        <x:v>15250.079999999998</x:v>
      </x:c>
      <x:c r="W367" s="60" t="n">
        <x:f>H367*J367*(1-K367)*Q367</x:f>
        <x:v>69.85060406999999</x:v>
      </x:c>
      <x:c r="X367" s="60" t="n">
        <x:f>V367*R367</x:f>
        <x:v>244.00127999999998</x:v>
      </x:c>
      <x:c r="Y367" s="60" t="n">
        <x:f>V367*S367</x:f>
        <x:v>152.5008</x:v>
      </x:c>
      <x:c r="Z367" s="60" t="n">
        <x:f>H367*J367*T367</x:f>
        <x:v>9.1502775</x:v>
      </x:c>
      <x:c r="AA367" s="60" t="n">
        <x:f>P367+W367+X367-Y367-Z367-U367</x:f>
        <x:v>157.20080656999997</x:v>
      </x:c>
      <x:c r="AB367" s="32" t="n">
        <x:f>IFERROR(AA367/(P367+W367+X367),0)</x:f>
        <x:v>0.384493291323773</x:v>
      </x:c>
      <x:c r="AC367" t="n">
        <x:f>IF(O367="High",0,IF(I367&gt;=1800,3,IF(I367&gt;=900,2,1))+IF(K367&gt;=0.9,2,IF(K367&gt;=0.75,1,0))+IF(J367&lt;=0.7,2,IF(J367&lt;=0.85,1,0))+IF(M367&gt;=8,1,0))</x:f>
        <x:v>6</x:v>
      </x:c>
      <x:c r="AD367" t="str">
        <x:f>IF(AND(O367&lt;&gt;"High",AC367&gt;=Assumptions!$B$10,AA367&gt;0),"Priority Growth",IF(AND(O367="Low",AA367&gt;0),"Maintain","Watch"))</x:f>
        <x:v>Priority Growth</x:v>
      </x:c>
      <x:c r="AE367" s="60" t="n">
        <x:f>MAX(AA367,0)*N367</x:f>
        <x:v>12.104462105889997</x:v>
      </x:c>
      <x:c r="AF367" t="str">
        <x:f>IF(AND(AA367&gt;=Assumptions!$B$11,O367&lt;&gt;"High",OR(N367&gt;=Assumptions!$B$12,M367&lt;=6)),"High","Standard")</x:f>
        <x:v>Standard</x:v>
      </x:c>
    </x:row>
    <x:row r="368">
      <x:c r="A368" t="str">
        <x:f>'Raw_Data'!A368</x:f>
        <x:v>C00367</x:v>
      </x:c>
      <x:c r="B368" t="n">
        <x:f>'Raw_Data'!B368</x:f>
        <x:v>43</x:v>
      </x:c>
      <x:c r="C368" s="30" t="n">
        <x:f>'Raw_Data'!C368</x:f>
        <x:v>53595</x:v>
      </x:c>
      <x:c r="D368" t="n">
        <x:f>'Raw_Data'!D368</x:f>
        <x:v>652</x:v>
      </x:c>
      <x:c r="E368" t="n">
        <x:f>'Raw_Data'!E368</x:f>
        <x:v>20</x:v>
      </x:c>
      <x:c r="F368" t="str">
        <x:f>PROPER(TRIM('Raw_Data'!F368))</x:f>
        <x:v>Classic</x:v>
      </x:c>
      <x:c r="G368" t="str">
        <x:f>PROPER(TRIM('Raw_Data'!G368))</x:f>
        <x:v>Digital</x:v>
      </x:c>
      <x:c r="H368" s="60" t="n">
        <x:f>'Raw_Data'!H368</x:f>
        <x:v>5180</x:v>
      </x:c>
      <x:c r="I368" s="60" t="n">
        <x:f>'Raw_Data'!I368</x:f>
        <x:v>582.34</x:v>
      </x:c>
      <x:c r="J368" s="32" t="n">
        <x:f>'Raw_Data'!J368</x:f>
        <x:v>0.486</x:v>
      </x:c>
      <x:c r="K368" s="32" t="n">
        <x:f>'Raw_Data'!K368</x:f>
        <x:v>0.684</x:v>
      </x:c>
      <x:c r="L368" t="n">
        <x:f>'Raw_Data'!L368</x:f>
        <x:v>0</x:v>
      </x:c>
      <x:c r="M368" t="n">
        <x:f>IF('Raw_Data'!M368="",Assumptions!$B$15,'Raw_Data'!M368)</x:f>
        <x:v>9</x:v>
      </x:c>
      <x:c r="N368" s="32" t="n">
        <x:f>'Raw_Data'!N368</x:f>
        <x:v>0.02</x:v>
      </x:c>
      <x:c r="O368" t="str">
        <x:f>IF(OR(D368&lt;620,L368&gt;=2,J368&gt;0.9),"High",IF(OR(D368&lt;700,L368=1,J368&gt;0.75),"Medium","Low"))</x:f>
        <x:v>Medium</x:v>
      </x:c>
      <x:c r="P368" s="30" t="n">
        <x:f>XLOOKUP(F368,Assumptions!$A$4:$A$6,Assumptions!$B$4:$B$6)</x:f>
        <x:v>0</x:v>
      </x:c>
      <x:c r="Q368" s="32" t="n">
        <x:f>XLOOKUP(F368,Assumptions!$A$4:$A$6,Assumptions!$C$4:$C$6)</x:f>
        <x:v>0.229</x:v>
      </x:c>
      <x:c r="R368" s="32" t="n">
        <x:f>XLOOKUP(F368,Assumptions!$A$4:$A$6,Assumptions!$D$4:$D$6)</x:f>
        <x:v>0.015</x:v>
      </x:c>
      <x:c r="S368" s="32" t="n">
        <x:f>XLOOKUP(F368,Assumptions!$A$4:$A$6,Assumptions!$E$4:$E$6)</x:f>
        <x:v>0.0075</x:v>
      </x:c>
      <x:c r="T368" s="32" t="n">
        <x:f>XLOOKUP(O368,Assumptions!$H$4:$H$6,Assumptions!$I$4:$I$6)</x:f>
        <x:v>0.012</x:v>
      </x:c>
      <x:c r="U368" s="30" t="n">
        <x:f>XLOOKUP(F368,Assumptions!$A$4:$A$6,Assumptions!$F$4:$F$6)</x:f>
        <x:v>60</x:v>
      </x:c>
      <x:c r="V368" s="60" t="n">
        <x:f>I368*12</x:f>
        <x:v>6988.08</x:v>
      </x:c>
      <x:c r="W368" s="60" t="n">
        <x:f>H368*J368*(1-K368)*Q368</x:f>
        <x:v>182.17492271999998</x:v>
      </x:c>
      <x:c r="X368" s="60" t="n">
        <x:f>V368*R368</x:f>
        <x:v>104.82119999999999</x:v>
      </x:c>
      <x:c r="Y368" s="60" t="n">
        <x:f>V368*S368</x:f>
        <x:v>52.410599999999995</x:v>
      </x:c>
      <x:c r="Z368" s="60" t="n">
        <x:f>H368*J368*T368</x:f>
        <x:v>30.20976</x:v>
      </x:c>
      <x:c r="AA368" s="60" t="n">
        <x:f>P368+W368+X368-Y368-Z368-U368</x:f>
        <x:v>144.37576271999998</x:v>
      </x:c>
      <x:c r="AB368" s="32" t="n">
        <x:f>IFERROR(AA368/(P368+W368+X368),0)</x:f>
        <x:v>0.5030582342077712</x:v>
      </x:c>
      <x:c r="AC368" t="n">
        <x:f>IF(O368="High",0,IF(I368&gt;=1800,3,IF(I368&gt;=900,2,1))+IF(K368&gt;=0.9,2,IF(K368&gt;=0.75,1,0))+IF(J368&lt;=0.7,2,IF(J368&lt;=0.85,1,0))+IF(M368&gt;=8,1,0))</x:f>
        <x:v>4</x:v>
      </x:c>
      <x:c r="AD368" t="str">
        <x:f>IF(AND(O368&lt;&gt;"High",AC368&gt;=Assumptions!$B$10,AA368&gt;0),"Priority Growth",IF(AND(O368="Low",AA368&gt;0),"Maintain","Watch"))</x:f>
        <x:v>Watch</x:v>
      </x:c>
      <x:c r="AE368" s="60" t="n">
        <x:f>MAX(AA368,0)*N368</x:f>
        <x:v>2.8875152544</x:v>
      </x:c>
      <x:c r="AF368" t="str">
        <x:f>IF(AND(AA368&gt;=Assumptions!$B$11,O368&lt;&gt;"High",OR(N368&gt;=Assumptions!$B$12,M368&lt;=6)),"High","Standard")</x:f>
        <x:v>Standard</x:v>
      </x:c>
    </x:row>
    <x:row r="369">
      <x:c r="A369" t="str">
        <x:f>'Raw_Data'!A369</x:f>
        <x:v>C00368</x:v>
      </x:c>
      <x:c r="B369" t="n">
        <x:f>'Raw_Data'!B369</x:f>
        <x:v>34</x:v>
      </x:c>
      <x:c r="C369" s="30" t="n">
        <x:f>'Raw_Data'!C369</x:f>
        <x:v>130099</x:v>
      </x:c>
      <x:c r="D369" t="n">
        <x:f>'Raw_Data'!D369</x:f>
        <x:v>783</x:v>
      </x:c>
      <x:c r="E369" t="n">
        <x:f>'Raw_Data'!E369</x:f>
        <x:v>36</x:v>
      </x:c>
      <x:c r="F369" t="str">
        <x:f>PROPER(TRIM('Raw_Data'!F369))</x:f>
        <x:v>Platinum</x:v>
      </x:c>
      <x:c r="G369" t="str">
        <x:f>PROPER(TRIM('Raw_Data'!G369))</x:f>
        <x:v>Branch</x:v>
      </x:c>
      <x:c r="H369" s="60" t="n">
        <x:f>'Raw_Data'!H369</x:f>
        <x:v>29074</x:v>
      </x:c>
      <x:c r="I369" s="60" t="n">
        <x:f>'Raw_Data'!I369</x:f>
        <x:v>2859.16</x:v>
      </x:c>
      <x:c r="J369" s="32" t="n">
        <x:f>'Raw_Data'!J369</x:f>
        <x:v>0.162</x:v>
      </x:c>
      <x:c r="K369" s="32" t="n">
        <x:f>'Raw_Data'!K369</x:f>
        <x:v>0.878</x:v>
      </x:c>
      <x:c r="L369" t="n">
        <x:f>'Raw_Data'!L369</x:f>
        <x:v>0</x:v>
      </x:c>
      <x:c r="M369" t="n">
        <x:f>IF('Raw_Data'!M369="",Assumptions!$B$15,'Raw_Data'!M369)</x:f>
        <x:v>7</x:v>
      </x:c>
      <x:c r="N369" s="32" t="n">
        <x:f>'Raw_Data'!N369</x:f>
        <x:v>0.081</x:v>
      </x:c>
      <x:c r="O369" t="str">
        <x:f>IF(OR(D369&lt;620,L369&gt;=2,J369&gt;0.9),"High",IF(OR(D369&lt;700,L369=1,J369&gt;0.75),"Medium","Low"))</x:f>
        <x:v>Low</x:v>
      </x:c>
      <x:c r="P369" s="30" t="n">
        <x:f>XLOOKUP(F369,Assumptions!$A$4:$A$6,Assumptions!$B$4:$B$6)</x:f>
        <x:v>195</x:v>
      </x:c>
      <x:c r="Q369" s="32" t="n">
        <x:f>XLOOKUP(F369,Assumptions!$A$4:$A$6,Assumptions!$C$4:$C$6)</x:f>
        <x:v>0.199</x:v>
      </x:c>
      <x:c r="R369" s="32" t="n">
        <x:f>XLOOKUP(F369,Assumptions!$A$4:$A$6,Assumptions!$D$4:$D$6)</x:f>
        <x:v>0.017</x:v>
      </x:c>
      <x:c r="S369" s="32" t="n">
        <x:f>XLOOKUP(F369,Assumptions!$A$4:$A$6,Assumptions!$E$4:$E$6)</x:f>
        <x:v>0.013</x:v>
      </x:c>
      <x:c r="T369" s="32" t="n">
        <x:f>XLOOKUP(O369,Assumptions!$H$4:$H$6,Assumptions!$I$4:$I$6)</x:f>
        <x:v>0.0035</x:v>
      </x:c>
      <x:c r="U369" s="30" t="n">
        <x:f>XLOOKUP(F369,Assumptions!$A$4:$A$6,Assumptions!$F$4:$F$6)</x:f>
        <x:v>140</x:v>
      </x:c>
      <x:c r="V369" s="60" t="n">
        <x:f>I369*12</x:f>
        <x:v>34309.92</x:v>
      </x:c>
      <x:c r="W369" s="60" t="n">
        <x:f>H369*J369*(1-K369)*Q369</x:f>
        <x:v>114.34908866400002</x:v>
      </x:c>
      <x:c r="X369" s="60" t="n">
        <x:f>V369*R369</x:f>
        <x:v>583.26864</x:v>
      </x:c>
      <x:c r="Y369" s="60" t="n">
        <x:f>V369*S369</x:f>
        <x:v>446.02896</x:v>
      </x:c>
      <x:c r="Z369" s="60" t="n">
        <x:f>H369*J369*T369</x:f>
        <x:v>16.484958000000002</x:v>
      </x:c>
      <x:c r="AA369" s="60" t="n">
        <x:f>P369+W369+X369-Y369-Z369-U369</x:f>
        <x:v>290.103810664</x:v>
      </x:c>
      <x:c r="AB369" s="32" t="n">
        <x:f>IFERROR(AA369/(P369+W369+X369),0)</x:f>
        <x:v>0.3250034156258632</x:v>
      </x:c>
      <x:c r="AC369" t="n">
        <x:f>IF(O369="High",0,IF(I369&gt;=1800,3,IF(I369&gt;=900,2,1))+IF(K369&gt;=0.9,2,IF(K369&gt;=0.75,1,0))+IF(J369&lt;=0.7,2,IF(J369&lt;=0.85,1,0))+IF(M369&gt;=8,1,0))</x:f>
        <x:v>6</x:v>
      </x:c>
      <x:c r="AD369" t="str">
        <x:f>IF(AND(O369&lt;&gt;"High",AC369&gt;=Assumptions!$B$10,AA369&gt;0),"Priority Growth",IF(AND(O369="Low",AA369&gt;0),"Maintain","Watch"))</x:f>
        <x:v>Priority Growth</x:v>
      </x:c>
      <x:c r="AE369" s="60" t="n">
        <x:f>MAX(AA369,0)*N369</x:f>
        <x:v>23.498408663783998</x:v>
      </x:c>
      <x:c r="AF369" t="str">
        <x:f>IF(AND(AA369&gt;=Assumptions!$B$11,O369&lt;&gt;"High",OR(N369&gt;=Assumptions!$B$12,M369&lt;=6)),"High","Standard")</x:f>
        <x:v>Standard</x:v>
      </x:c>
    </x:row>
    <x:row r="370">
      <x:c r="A370" t="str">
        <x:f>'Raw_Data'!A370</x:f>
        <x:v>C00369</x:v>
      </x:c>
      <x:c r="B370" t="n">
        <x:f>'Raw_Data'!B370</x:f>
        <x:v>41</x:v>
      </x:c>
      <x:c r="C370" s="30" t="n">
        <x:f>'Raw_Data'!C370</x:f>
        <x:v>72837</x:v>
      </x:c>
      <x:c r="D370" t="n">
        <x:f>'Raw_Data'!D370</x:f>
        <x:v>712</x:v>
      </x:c>
      <x:c r="E370" t="n">
        <x:f>'Raw_Data'!E370</x:f>
        <x:v>82</x:v>
      </x:c>
      <x:c r="F370" t="str">
        <x:f>PROPER(TRIM('Raw_Data'!F370))</x:f>
        <x:v>Classic</x:v>
      </x:c>
      <x:c r="G370" t="str">
        <x:f>PROPER(TRIM('Raw_Data'!G370))</x:f>
        <x:v>Digital</x:v>
      </x:c>
      <x:c r="H370" s="60" t="n">
        <x:f>'Raw_Data'!H370</x:f>
        <x:v>8510</x:v>
      </x:c>
      <x:c r="I370" s="60" t="n">
        <x:f>'Raw_Data'!I370</x:f>
        <x:v>1263.56</x:v>
      </x:c>
      <x:c r="J370" s="32" t="n">
        <x:f>'Raw_Data'!J370</x:f>
        <x:v>0.406</x:v>
      </x:c>
      <x:c r="K370" s="32" t="n">
        <x:f>'Raw_Data'!K370</x:f>
        <x:v>0.761</x:v>
      </x:c>
      <x:c r="L370" t="n">
        <x:f>'Raw_Data'!L370</x:f>
        <x:v>0</x:v>
      </x:c>
      <x:c r="M370" t="n">
        <x:f>IF('Raw_Data'!M370="",Assumptions!$B$15,'Raw_Data'!M370)</x:f>
        <x:v>7</x:v>
      </x:c>
      <x:c r="N370" s="32" t="n">
        <x:f>'Raw_Data'!N370</x:f>
        <x:v>0.096</x:v>
      </x:c>
      <x:c r="O370" t="str">
        <x:f>IF(OR(D370&lt;620,L370&gt;=2,J370&gt;0.9),"High",IF(OR(D370&lt;700,L370=1,J370&gt;0.75),"Medium","Low"))</x:f>
        <x:v>Low</x:v>
      </x:c>
      <x:c r="P370" s="30" t="n">
        <x:f>XLOOKUP(F370,Assumptions!$A$4:$A$6,Assumptions!$B$4:$B$6)</x:f>
        <x:v>0</x:v>
      </x:c>
      <x:c r="Q370" s="32" t="n">
        <x:f>XLOOKUP(F370,Assumptions!$A$4:$A$6,Assumptions!$C$4:$C$6)</x:f>
        <x:v>0.229</x:v>
      </x:c>
      <x:c r="R370" s="32" t="n">
        <x:f>XLOOKUP(F370,Assumptions!$A$4:$A$6,Assumptions!$D$4:$D$6)</x:f>
        <x:v>0.015</x:v>
      </x:c>
      <x:c r="S370" s="32" t="n">
        <x:f>XLOOKUP(F370,Assumptions!$A$4:$A$6,Assumptions!$E$4:$E$6)</x:f>
        <x:v>0.0075</x:v>
      </x:c>
      <x:c r="T370" s="32" t="n">
        <x:f>XLOOKUP(O370,Assumptions!$H$4:$H$6,Assumptions!$I$4:$I$6)</x:f>
        <x:v>0.0035</x:v>
      </x:c>
      <x:c r="U370" s="30" t="n">
        <x:f>XLOOKUP(F370,Assumptions!$A$4:$A$6,Assumptions!$F$4:$F$6)</x:f>
        <x:v>60</x:v>
      </x:c>
      <x:c r="V370" s="60" t="n">
        <x:f>I370*12</x:f>
        <x:v>15162.72</x:v>
      </x:c>
      <x:c r="W370" s="60" t="n">
        <x:f>H370*J370*(1-K370)*Q370</x:f>
        <x:v>189.09888886000002</x:v>
      </x:c>
      <x:c r="X370" s="60" t="n">
        <x:f>V370*R370</x:f>
        <x:v>227.4408</x:v>
      </x:c>
      <x:c r="Y370" s="60" t="n">
        <x:f>V370*S370</x:f>
        <x:v>113.7204</x:v>
      </x:c>
      <x:c r="Z370" s="60" t="n">
        <x:f>H370*J370*T370</x:f>
        <x:v>12.092710000000002</x:v>
      </x:c>
      <x:c r="AA370" s="60" t="n">
        <x:f>P370+W370+X370-Y370-Z370-U370</x:f>
        <x:v>230.72657886000002</x:v>
      </x:c>
      <x:c r="AB370" s="32" t="n">
        <x:f>IFERROR(AA370/(P370+W370+X370),0)</x:f>
        <x:v>0.5539125923185384</x:v>
      </x:c>
      <x:c r="AC370" t="n">
        <x:f>IF(O370="High",0,IF(I370&gt;=1800,3,IF(I370&gt;=900,2,1))+IF(K370&gt;=0.9,2,IF(K370&gt;=0.75,1,0))+IF(J370&lt;=0.7,2,IF(J370&lt;=0.85,1,0))+IF(M370&gt;=8,1,0))</x:f>
        <x:v>5</x:v>
      </x:c>
      <x:c r="AD370" t="str">
        <x:f>IF(AND(O370&lt;&gt;"High",AC370&gt;=Assumptions!$B$10,AA370&gt;0),"Priority Growth",IF(AND(O370="Low",AA370&gt;0),"Maintain","Watch"))</x:f>
        <x:v>Maintain</x:v>
      </x:c>
      <x:c r="AE370" s="60" t="n">
        <x:f>MAX(AA370,0)*N370</x:f>
        <x:v>22.149751570560003</x:v>
      </x:c>
      <x:c r="AF370" t="str">
        <x:f>IF(AND(AA370&gt;=Assumptions!$B$11,O370&lt;&gt;"High",OR(N370&gt;=Assumptions!$B$12,M370&lt;=6)),"High","Standard")</x:f>
        <x:v>Standard</x:v>
      </x:c>
    </x:row>
    <x:row r="371">
      <x:c r="A371" t="str">
        <x:f>'Raw_Data'!A371</x:f>
        <x:v>C00370</x:v>
      </x:c>
      <x:c r="B371" t="n">
        <x:f>'Raw_Data'!B371</x:f>
        <x:v>35</x:v>
      </x:c>
      <x:c r="C371" s="30" t="n">
        <x:f>'Raw_Data'!C371</x:f>
        <x:v>62073</x:v>
      </x:c>
      <x:c r="D371" t="n">
        <x:f>'Raw_Data'!D371</x:f>
        <x:v>693</x:v>
      </x:c>
      <x:c r="E371" t="n">
        <x:f>'Raw_Data'!E371</x:f>
        <x:v>37</x:v>
      </x:c>
      <x:c r="F371" t="str">
        <x:f>PROPER(TRIM('Raw_Data'!F371))</x:f>
        <x:v>Gold</x:v>
      </x:c>
      <x:c r="G371" t="str">
        <x:f>PROPER(TRIM('Raw_Data'!G371))</x:f>
        <x:v>Digital</x:v>
      </x:c>
      <x:c r="H371" s="60" t="n">
        <x:f>'Raw_Data'!H371</x:f>
        <x:v>9889</x:v>
      </x:c>
      <x:c r="I371" s="60" t="n">
        <x:f>'Raw_Data'!I371</x:f>
        <x:v>1266.79</x:v>
      </x:c>
      <x:c r="J371" s="32" t="n">
        <x:f>'Raw_Data'!J371</x:f>
        <x:v>0.35</x:v>
      </x:c>
      <x:c r="K371" s="32" t="n">
        <x:f>'Raw_Data'!K371</x:f>
        <x:v>0.76</x:v>
      </x:c>
      <x:c r="L371" t="n">
        <x:f>'Raw_Data'!L371</x:f>
        <x:v>0</x:v>
      </x:c>
      <x:c r="M371" t="n">
        <x:f>IF('Raw_Data'!M371="",Assumptions!$B$15,'Raw_Data'!M371)</x:f>
        <x:v>7.370408870408871</x:v>
      </x:c>
      <x:c r="N371" s="32" t="n">
        <x:f>'Raw_Data'!N371</x:f>
        <x:v>0.183</x:v>
      </x:c>
      <x:c r="O371" t="str">
        <x:f>IF(OR(D371&lt;620,L371&gt;=2,J371&gt;0.9),"High",IF(OR(D371&lt;700,L371=1,J371&gt;0.75),"Medium","Low"))</x:f>
        <x:v>Medium</x:v>
      </x:c>
      <x:c r="P371" s="30" t="n">
        <x:f>XLOOKUP(F371,Assumptions!$A$4:$A$6,Assumptions!$B$4:$B$6)</x:f>
        <x:v>95</x:v>
      </x:c>
      <x:c r="Q371" s="32" t="n">
        <x:f>XLOOKUP(F371,Assumptions!$A$4:$A$6,Assumptions!$C$4:$C$6)</x:f>
        <x:v>0.219</x:v>
      </x:c>
      <x:c r="R371" s="32" t="n">
        <x:f>XLOOKUP(F371,Assumptions!$A$4:$A$6,Assumptions!$D$4:$D$6)</x:f>
        <x:v>0.016</x:v>
      </x:c>
      <x:c r="S371" s="32" t="n">
        <x:f>XLOOKUP(F371,Assumptions!$A$4:$A$6,Assumptions!$E$4:$E$6)</x:f>
        <x:v>0.01</x:v>
      </x:c>
      <x:c r="T371" s="32" t="n">
        <x:f>XLOOKUP(O371,Assumptions!$H$4:$H$6,Assumptions!$I$4:$I$6)</x:f>
        <x:v>0.012</x:v>
      </x:c>
      <x:c r="U371" s="30" t="n">
        <x:f>XLOOKUP(F371,Assumptions!$A$4:$A$6,Assumptions!$F$4:$F$6)</x:f>
        <x:v>90</x:v>
      </x:c>
      <x:c r="V371" s="60" t="n">
        <x:f>I371*12</x:f>
        <x:v>15201.48</x:v>
      </x:c>
      <x:c r="W371" s="60" t="n">
        <x:f>H371*J371*(1-K371)*Q371</x:f>
        <x:v>181.91804399999998</x:v>
      </x:c>
      <x:c r="X371" s="60" t="n">
        <x:f>V371*R371</x:f>
        <x:v>243.22368</x:v>
      </x:c>
      <x:c r="Y371" s="60" t="n">
        <x:f>V371*S371</x:f>
        <x:v>152.0148</x:v>
      </x:c>
      <x:c r="Z371" s="60" t="n">
        <x:f>H371*J371*T371</x:f>
        <x:v>41.5338</x:v>
      </x:c>
      <x:c r="AA371" s="60" t="n">
        <x:f>P371+W371+X371-Y371-Z371-U371</x:f>
        <x:v>236.59312400000005</x:v>
      </x:c>
      <x:c r="AB371" s="32" t="n">
        <x:f>IFERROR(AA371/(P371+W371+X371),0)</x:f>
        <x:v>0.45486280581482447</x:v>
      </x:c>
      <x:c r="AC371" t="n">
        <x:f>IF(O371="High",0,IF(I371&gt;=1800,3,IF(I371&gt;=900,2,1))+IF(K371&gt;=0.9,2,IF(K371&gt;=0.75,1,0))+IF(J371&lt;=0.7,2,IF(J371&lt;=0.85,1,0))+IF(M371&gt;=8,1,0))</x:f>
        <x:v>5</x:v>
      </x:c>
      <x:c r="AD371" t="str">
        <x:f>IF(AND(O371&lt;&gt;"High",AC371&gt;=Assumptions!$B$10,AA371&gt;0),"Priority Growth",IF(AND(O371="Low",AA371&gt;0),"Maintain","Watch"))</x:f>
        <x:v>Watch</x:v>
      </x:c>
      <x:c r="AE371" s="60" t="n">
        <x:f>MAX(AA371,0)*N371</x:f>
        <x:v>43.296541692000005</x:v>
      </x:c>
      <x:c r="AF371" t="str">
        <x:f>IF(AND(AA371&gt;=Assumptions!$B$11,O371&lt;&gt;"High",OR(N371&gt;=Assumptions!$B$12,M371&lt;=6)),"High","Standard")</x:f>
        <x:v>Standard</x:v>
      </x:c>
    </x:row>
    <x:row r="372">
      <x:c r="A372" t="str">
        <x:f>'Raw_Data'!A372</x:f>
        <x:v>C00371</x:v>
      </x:c>
      <x:c r="B372" t="n">
        <x:f>'Raw_Data'!B372</x:f>
        <x:v>35</x:v>
      </x:c>
      <x:c r="C372" s="30" t="n">
        <x:f>'Raw_Data'!C372</x:f>
        <x:v>57192</x:v>
      </x:c>
      <x:c r="D372" t="n">
        <x:f>'Raw_Data'!D372</x:f>
        <x:v>636</x:v>
      </x:c>
      <x:c r="E372" t="n">
        <x:f>'Raw_Data'!E372</x:f>
        <x:v>56</x:v>
      </x:c>
      <x:c r="F372" t="str">
        <x:f>PROPER(TRIM('Raw_Data'!F372))</x:f>
        <x:v>Classic</x:v>
      </x:c>
      <x:c r="G372" t="str">
        <x:f>PROPER(TRIM('Raw_Data'!G372))</x:f>
        <x:v>Digital</x:v>
      </x:c>
      <x:c r="H372" s="60" t="n">
        <x:f>'Raw_Data'!H372</x:f>
        <x:v>3643</x:v>
      </x:c>
      <x:c r="I372" s="60" t="n">
        <x:f>'Raw_Data'!I372</x:f>
        <x:v>668.92</x:v>
      </x:c>
      <x:c r="J372" s="32" t="n">
        <x:f>'Raw_Data'!J372</x:f>
        <x:v>0.458</x:v>
      </x:c>
      <x:c r="K372" s="32" t="n">
        <x:f>'Raw_Data'!K372</x:f>
        <x:v>0.734</x:v>
      </x:c>
      <x:c r="L372" t="n">
        <x:f>'Raw_Data'!L372</x:f>
        <x:v>0</x:v>
      </x:c>
      <x:c r="M372" t="n">
        <x:f>IF('Raw_Data'!M372="",Assumptions!$B$15,'Raw_Data'!M372)</x:f>
        <x:v>5</x:v>
      </x:c>
      <x:c r="N372" s="32" t="n">
        <x:f>'Raw_Data'!N372</x:f>
        <x:v>0.189</x:v>
      </x:c>
      <x:c r="O372" t="str">
        <x:f>IF(OR(D372&lt;620,L372&gt;=2,J372&gt;0.9),"High",IF(OR(D372&lt;700,L372=1,J372&gt;0.75),"Medium","Low"))</x:f>
        <x:v>Medium</x:v>
      </x:c>
      <x:c r="P372" s="30" t="n">
        <x:f>XLOOKUP(F372,Assumptions!$A$4:$A$6,Assumptions!$B$4:$B$6)</x:f>
        <x:v>0</x:v>
      </x:c>
      <x:c r="Q372" s="32" t="n">
        <x:f>XLOOKUP(F372,Assumptions!$A$4:$A$6,Assumptions!$C$4:$C$6)</x:f>
        <x:v>0.229</x:v>
      </x:c>
      <x:c r="R372" s="32" t="n">
        <x:f>XLOOKUP(F372,Assumptions!$A$4:$A$6,Assumptions!$D$4:$D$6)</x:f>
        <x:v>0.015</x:v>
      </x:c>
      <x:c r="S372" s="32" t="n">
        <x:f>XLOOKUP(F372,Assumptions!$A$4:$A$6,Assumptions!$E$4:$E$6)</x:f>
        <x:v>0.0075</x:v>
      </x:c>
      <x:c r="T372" s="32" t="n">
        <x:f>XLOOKUP(O372,Assumptions!$H$4:$H$6,Assumptions!$I$4:$I$6)</x:f>
        <x:v>0.012</x:v>
      </x:c>
      <x:c r="U372" s="30" t="n">
        <x:f>XLOOKUP(F372,Assumptions!$A$4:$A$6,Assumptions!$F$4:$F$6)</x:f>
        <x:v>60</x:v>
      </x:c>
      <x:c r="V372" s="60" t="n">
        <x:f>I372*12</x:f>
        <x:v>8027.039999999999</x:v>
      </x:c>
      <x:c r="W372" s="60" t="n">
        <x:f>H372*J372*(1-K372)*Q372</x:f>
        <x:v>101.63464351600003</x:v>
      </x:c>
      <x:c r="X372" s="60" t="n">
        <x:f>V372*R372</x:f>
        <x:v>120.40559999999998</x:v>
      </x:c>
      <x:c r="Y372" s="60" t="n">
        <x:f>V372*S372</x:f>
        <x:v>60.20279999999999</x:v>
      </x:c>
      <x:c r="Z372" s="60" t="n">
        <x:f>H372*J372*T372</x:f>
        <x:v>20.021928000000003</x:v>
      </x:c>
      <x:c r="AA372" s="60" t="n">
        <x:f>P372+W372+X372-Y372-Z372-U372</x:f>
        <x:v>81.815515516</x:v>
      </x:c>
      <x:c r="AB372" s="32" t="n">
        <x:f>IFERROR(AA372/(P372+W372+X372),0)</x:f>
        <x:v>0.368471562724189</x:v>
      </x:c>
      <x:c r="AC372" t="n">
        <x:f>IF(O372="High",0,IF(I372&gt;=1800,3,IF(I372&gt;=900,2,1))+IF(K372&gt;=0.9,2,IF(K372&gt;=0.75,1,0))+IF(J372&lt;=0.7,2,IF(J372&lt;=0.85,1,0))+IF(M372&gt;=8,1,0))</x:f>
        <x:v>3</x:v>
      </x:c>
      <x:c r="AD372" t="str">
        <x:f>IF(AND(O372&lt;&gt;"High",AC372&gt;=Assumptions!$B$10,AA372&gt;0),"Priority Growth",IF(AND(O372="Low",AA372&gt;0),"Maintain","Watch"))</x:f>
        <x:v>Watch</x:v>
      </x:c>
      <x:c r="AE372" s="60" t="n">
        <x:f>MAX(AA372,0)*N372</x:f>
        <x:v>15.463132432524</x:v>
      </x:c>
      <x:c r="AF372" t="str">
        <x:f>IF(AND(AA372&gt;=Assumptions!$B$11,O372&lt;&gt;"High",OR(N372&gt;=Assumptions!$B$12,M372&lt;=6)),"High","Standard")</x:f>
        <x:v>Standard</x:v>
      </x:c>
    </x:row>
    <x:row r="373">
      <x:c r="A373" t="str">
        <x:f>'Raw_Data'!A373</x:f>
        <x:v>C00372</x:v>
      </x:c>
      <x:c r="B373" t="n">
        <x:f>'Raw_Data'!B373</x:f>
        <x:v>32</x:v>
      </x:c>
      <x:c r="C373" s="30" t="n">
        <x:f>'Raw_Data'!C373</x:f>
        <x:v>92560</x:v>
      </x:c>
      <x:c r="D373" t="n">
        <x:f>'Raw_Data'!D373</x:f>
        <x:v>823</x:v>
      </x:c>
      <x:c r="E373" t="n">
        <x:f>'Raw_Data'!E373</x:f>
        <x:v>124</x:v>
      </x:c>
      <x:c r="F373" t="str">
        <x:f>PROPER(TRIM('Raw_Data'!F373))</x:f>
        <x:v>Platinum</x:v>
      </x:c>
      <x:c r="G373" t="str">
        <x:f>PROPER(TRIM('Raw_Data'!G373))</x:f>
        <x:v>Digital</x:v>
      </x:c>
      <x:c r="H373" s="60" t="n">
        <x:f>'Raw_Data'!H373</x:f>
        <x:v>25773</x:v>
      </x:c>
      <x:c r="I373" s="60" t="n">
        <x:f>'Raw_Data'!I373</x:f>
        <x:v>2605.15</x:v>
      </x:c>
      <x:c r="J373" s="32" t="n">
        <x:f>'Raw_Data'!J373</x:f>
        <x:v>0.115</x:v>
      </x:c>
      <x:c r="K373" s="32" t="n">
        <x:f>'Raw_Data'!K373</x:f>
        <x:v>0.834</x:v>
      </x:c>
      <x:c r="L373" t="n">
        <x:f>'Raw_Data'!L373</x:f>
        <x:v>0</x:v>
      </x:c>
      <x:c r="M373" t="n">
        <x:f>IF('Raw_Data'!M373="",Assumptions!$B$15,'Raw_Data'!M373)</x:f>
        <x:v>8</x:v>
      </x:c>
      <x:c r="N373" s="32" t="n">
        <x:f>'Raw_Data'!N373</x:f>
        <x:v>0.063</x:v>
      </x:c>
      <x:c r="O373" t="str">
        <x:f>IF(OR(D373&lt;620,L373&gt;=2,J373&gt;0.9),"High",IF(OR(D373&lt;700,L373=1,J373&gt;0.75),"Medium","Low"))</x:f>
        <x:v>Low</x:v>
      </x:c>
      <x:c r="P373" s="30" t="n">
        <x:f>XLOOKUP(F373,Assumptions!$A$4:$A$6,Assumptions!$B$4:$B$6)</x:f>
        <x:v>195</x:v>
      </x:c>
      <x:c r="Q373" s="32" t="n">
        <x:f>XLOOKUP(F373,Assumptions!$A$4:$A$6,Assumptions!$C$4:$C$6)</x:f>
        <x:v>0.199</x:v>
      </x:c>
      <x:c r="R373" s="32" t="n">
        <x:f>XLOOKUP(F373,Assumptions!$A$4:$A$6,Assumptions!$D$4:$D$6)</x:f>
        <x:v>0.017</x:v>
      </x:c>
      <x:c r="S373" s="32" t="n">
        <x:f>XLOOKUP(F373,Assumptions!$A$4:$A$6,Assumptions!$E$4:$E$6)</x:f>
        <x:v>0.013</x:v>
      </x:c>
      <x:c r="T373" s="32" t="n">
        <x:f>XLOOKUP(O373,Assumptions!$H$4:$H$6,Assumptions!$I$4:$I$6)</x:f>
        <x:v>0.0035</x:v>
      </x:c>
      <x:c r="U373" s="30" t="n">
        <x:f>XLOOKUP(F373,Assumptions!$A$4:$A$6,Assumptions!$F$4:$F$6)</x:f>
        <x:v>140</x:v>
      </x:c>
      <x:c r="V373" s="60" t="n">
        <x:f>I373*12</x:f>
        <x:v>31261.800000000003</x:v>
      </x:c>
      <x:c r="W373" s="60" t="n">
        <x:f>H373*J373*(1-K373)*Q373</x:f>
        <x:v>97.90930743000003</x:v>
      </x:c>
      <x:c r="X373" s="60" t="n">
        <x:f>V373*R373</x:f>
        <x:v>531.4506000000001</x:v>
      </x:c>
      <x:c r="Y373" s="60" t="n">
        <x:f>V373*S373</x:f>
        <x:v>406.40340000000003</x:v>
      </x:c>
      <x:c r="Z373" s="60" t="n">
        <x:f>H373*J373*T373</x:f>
        <x:v>10.3736325</x:v>
      </x:c>
      <x:c r="AA373" s="60" t="n">
        <x:f>P373+W373+X373-Y373-Z373-U373</x:f>
        <x:v>267.5828749300001</x:v>
      </x:c>
      <x:c r="AB373" s="32" t="n">
        <x:f>IFERROR(AA373/(P373+W373+X373),0)</x:f>
        <x:v>0.32459472193912065</x:v>
      </x:c>
      <x:c r="AC373" t="n">
        <x:f>IF(O373="High",0,IF(I373&gt;=1800,3,IF(I373&gt;=900,2,1))+IF(K373&gt;=0.9,2,IF(K373&gt;=0.75,1,0))+IF(J373&lt;=0.7,2,IF(J373&lt;=0.85,1,0))+IF(M373&gt;=8,1,0))</x:f>
        <x:v>7</x:v>
      </x:c>
      <x:c r="AD373" t="str">
        <x:f>IF(AND(O373&lt;&gt;"High",AC373&gt;=Assumptions!$B$10,AA373&gt;0),"Priority Growth",IF(AND(O373="Low",AA373&gt;0),"Maintain","Watch"))</x:f>
        <x:v>Priority Growth</x:v>
      </x:c>
      <x:c r="AE373" s="60" t="n">
        <x:f>MAX(AA373,0)*N373</x:f>
        <x:v>16.857721120590007</x:v>
      </x:c>
      <x:c r="AF373" t="str">
        <x:f>IF(AND(AA373&gt;=Assumptions!$B$11,O373&lt;&gt;"High",OR(N373&gt;=Assumptions!$B$12,M373&lt;=6)),"High","Standard")</x:f>
        <x:v>Standard</x:v>
      </x:c>
    </x:row>
    <x:row r="374">
      <x:c r="A374" t="str">
        <x:f>'Raw_Data'!A374</x:f>
        <x:v>C00373</x:v>
      </x:c>
      <x:c r="B374" t="n">
        <x:f>'Raw_Data'!B374</x:f>
        <x:v>42</x:v>
      </x:c>
      <x:c r="C374" s="30" t="n">
        <x:f>'Raw_Data'!C374</x:f>
        <x:v>77327</x:v>
      </x:c>
      <x:c r="D374" t="n">
        <x:f>'Raw_Data'!D374</x:f>
        <x:v>575</x:v>
      </x:c>
      <x:c r="E374" t="n">
        <x:f>'Raw_Data'!E374</x:f>
        <x:v>34</x:v>
      </x:c>
      <x:c r="F374" t="str">
        <x:f>PROPER(TRIM('Raw_Data'!F374))</x:f>
        <x:v>Classic</x:v>
      </x:c>
      <x:c r="G374" t="str">
        <x:f>PROPER(TRIM('Raw_Data'!G374))</x:f>
        <x:v>Digital</x:v>
      </x:c>
      <x:c r="H374" s="60" t="n">
        <x:f>'Raw_Data'!H374</x:f>
        <x:v>1381</x:v>
      </x:c>
      <x:c r="I374" s="60" t="n">
        <x:f>'Raw_Data'!I374</x:f>
        <x:v>352.73</x:v>
      </x:c>
      <x:c r="J374" s="32" t="n">
        <x:f>'Raw_Data'!J374</x:f>
        <x:v>0.389</x:v>
      </x:c>
      <x:c r="K374" s="32" t="n">
        <x:f>'Raw_Data'!K374</x:f>
        <x:v>0.623</x:v>
      </x:c>
      <x:c r="L374" t="n">
        <x:f>'Raw_Data'!L374</x:f>
        <x:v>0</x:v>
      </x:c>
      <x:c r="M374" t="n">
        <x:f>IF('Raw_Data'!M374="",Assumptions!$B$15,'Raw_Data'!M374)</x:f>
        <x:v>7</x:v>
      </x:c>
      <x:c r="N374" s="32" t="n">
        <x:f>'Raw_Data'!N374</x:f>
        <x:v>0.08</x:v>
      </x:c>
      <x:c r="O374" t="str">
        <x:f>IF(OR(D374&lt;620,L374&gt;=2,J374&gt;0.9),"High",IF(OR(D374&lt;700,L374=1,J374&gt;0.75),"Medium","Low"))</x:f>
        <x:v>High</x:v>
      </x:c>
      <x:c r="P374" s="30" t="n">
        <x:f>XLOOKUP(F374,Assumptions!$A$4:$A$6,Assumptions!$B$4:$B$6)</x:f>
        <x:v>0</x:v>
      </x:c>
      <x:c r="Q374" s="32" t="n">
        <x:f>XLOOKUP(F374,Assumptions!$A$4:$A$6,Assumptions!$C$4:$C$6)</x:f>
        <x:v>0.229</x:v>
      </x:c>
      <x:c r="R374" s="32" t="n">
        <x:f>XLOOKUP(F374,Assumptions!$A$4:$A$6,Assumptions!$D$4:$D$6)</x:f>
        <x:v>0.015</x:v>
      </x:c>
      <x:c r="S374" s="32" t="n">
        <x:f>XLOOKUP(F374,Assumptions!$A$4:$A$6,Assumptions!$E$4:$E$6)</x:f>
        <x:v>0.0075</x:v>
      </x:c>
      <x:c r="T374" s="32" t="n">
        <x:f>XLOOKUP(O374,Assumptions!$H$4:$H$6,Assumptions!$I$4:$I$6)</x:f>
        <x:v>0.045</x:v>
      </x:c>
      <x:c r="U374" s="30" t="n">
        <x:f>XLOOKUP(F374,Assumptions!$A$4:$A$6,Assumptions!$F$4:$F$6)</x:f>
        <x:v>60</x:v>
      </x:c>
      <x:c r="V374" s="60" t="n">
        <x:f>I374*12</x:f>
        <x:v>4232.76</x:v>
      </x:c>
      <x:c r="W374" s="60" t="n">
        <x:f>H374*J374*(1-K374)*Q374</x:f>
        <x:v>46.37886459700001</x:v>
      </x:c>
      <x:c r="X374" s="60" t="n">
        <x:f>V374*R374</x:f>
        <x:v>63.4914</x:v>
      </x:c>
      <x:c r="Y374" s="60" t="n">
        <x:f>V374*S374</x:f>
        <x:v>31.7457</x:v>
      </x:c>
      <x:c r="Z374" s="60" t="n">
        <x:f>H374*J374*T374</x:f>
        <x:v>24.174405</x:v>
      </x:c>
      <x:c r="AA374" s="60" t="n">
        <x:f>P374+W374+X374-Y374-Z374-U374</x:f>
        <x:v>-6.049840402999983</x:v>
      </x:c>
      <x:c r="AB374" s="32" t="n">
        <x:f>IFERROR(AA374/(P374+W374+X374),0)</x:f>
        <x:v>-0.05506349170260552</x:v>
      </x:c>
      <x:c r="AC374" t="n">
        <x:f>IF(O374="High",0,IF(I374&gt;=1800,3,IF(I374&gt;=900,2,1))+IF(K374&gt;=0.9,2,IF(K374&gt;=0.75,1,0))+IF(J374&lt;=0.7,2,IF(J374&lt;=0.85,1,0))+IF(M374&gt;=8,1,0))</x:f>
        <x:v>0</x:v>
      </x:c>
      <x:c r="AD374" t="str">
        <x:f>IF(AND(O374&lt;&gt;"High",AC374&gt;=Assumptions!$B$10,AA374&gt;0),"Priority Growth",IF(AND(O374="Low",AA374&gt;0),"Maintain","Watch"))</x:f>
        <x:v>Watch</x:v>
      </x:c>
      <x:c r="AE374" s="60" t="n">
        <x:f>MAX(AA374,0)*N374</x:f>
        <x:v>0</x:v>
      </x:c>
      <x:c r="AF374" t="str">
        <x:f>IF(AND(AA374&gt;=Assumptions!$B$11,O374&lt;&gt;"High",OR(N374&gt;=Assumptions!$B$12,M374&lt;=6)),"High","Standard")</x:f>
        <x:v>Standard</x:v>
      </x:c>
    </x:row>
    <x:row r="375">
      <x:c r="A375" t="str">
        <x:f>'Raw_Data'!A375</x:f>
        <x:v>C00374</x:v>
      </x:c>
      <x:c r="B375" t="n">
        <x:f>'Raw_Data'!B375</x:f>
        <x:v>46</x:v>
      </x:c>
      <x:c r="C375" s="30" t="n">
        <x:f>'Raw_Data'!C375</x:f>
        <x:v>82495</x:v>
      </x:c>
      <x:c r="D375" t="n">
        <x:f>'Raw_Data'!D375</x:f>
        <x:v>808</x:v>
      </x:c>
      <x:c r="E375" t="n">
        <x:f>'Raw_Data'!E375</x:f>
        <x:v>46</x:v>
      </x:c>
      <x:c r="F375" t="str">
        <x:f>PROPER(TRIM('Raw_Data'!F375))</x:f>
        <x:v>Platinum</x:v>
      </x:c>
      <x:c r="G375" t="str">
        <x:f>PROPER(TRIM('Raw_Data'!G375))</x:f>
        <x:v>Digital</x:v>
      </x:c>
      <x:c r="H375" s="60" t="n">
        <x:f>'Raw_Data'!H375</x:f>
        <x:v>22259</x:v>
      </x:c>
      <x:c r="I375" s="60" t="n">
        <x:f>'Raw_Data'!I375</x:f>
        <x:v>2556.12</x:v>
      </x:c>
      <x:c r="J375" s="32" t="n">
        <x:f>'Raw_Data'!J375</x:f>
        <x:v>0.259</x:v>
      </x:c>
      <x:c r="K375" s="32" t="n">
        <x:f>'Raw_Data'!K375</x:f>
        <x:v>0.916</x:v>
      </x:c>
      <x:c r="L375" t="n">
        <x:f>'Raw_Data'!L375</x:f>
        <x:v>0</x:v>
      </x:c>
      <x:c r="M375" t="n">
        <x:f>IF('Raw_Data'!M375="",Assumptions!$B$15,'Raw_Data'!M375)</x:f>
        <x:v>7</x:v>
      </x:c>
      <x:c r="N375" s="32" t="n">
        <x:f>'Raw_Data'!N375</x:f>
        <x:v>0.121</x:v>
      </x:c>
      <x:c r="O375" t="str">
        <x:f>IF(OR(D375&lt;620,L375&gt;=2,J375&gt;0.9),"High",IF(OR(D375&lt;700,L375=1,J375&gt;0.75),"Medium","Low"))</x:f>
        <x:v>Low</x:v>
      </x:c>
      <x:c r="P375" s="30" t="n">
        <x:f>XLOOKUP(F375,Assumptions!$A$4:$A$6,Assumptions!$B$4:$B$6)</x:f>
        <x:v>195</x:v>
      </x:c>
      <x:c r="Q375" s="32" t="n">
        <x:f>XLOOKUP(F375,Assumptions!$A$4:$A$6,Assumptions!$C$4:$C$6)</x:f>
        <x:v>0.199</x:v>
      </x:c>
      <x:c r="R375" s="32" t="n">
        <x:f>XLOOKUP(F375,Assumptions!$A$4:$A$6,Assumptions!$D$4:$D$6)</x:f>
        <x:v>0.017</x:v>
      </x:c>
      <x:c r="S375" s="32" t="n">
        <x:f>XLOOKUP(F375,Assumptions!$A$4:$A$6,Assumptions!$E$4:$E$6)</x:f>
        <x:v>0.013</x:v>
      </x:c>
      <x:c r="T375" s="32" t="n">
        <x:f>XLOOKUP(O375,Assumptions!$H$4:$H$6,Assumptions!$I$4:$I$6)</x:f>
        <x:v>0.0035</x:v>
      </x:c>
      <x:c r="U375" s="30" t="n">
        <x:f>XLOOKUP(F375,Assumptions!$A$4:$A$6,Assumptions!$F$4:$F$6)</x:f>
        <x:v>140</x:v>
      </x:c>
      <x:c r="V375" s="60" t="n">
        <x:f>I375*12</x:f>
        <x:v>30673.44</x:v>
      </x:c>
      <x:c r="W375" s="60" t="n">
        <x:f>H375*J375*(1-K375)*Q375</x:f>
        <x:v>96.36909399599996</x:v>
      </x:c>
      <x:c r="X375" s="60" t="n">
        <x:f>V375*R375</x:f>
        <x:v>521.44848</x:v>
      </x:c>
      <x:c r="Y375" s="60" t="n">
        <x:f>V375*S375</x:f>
        <x:v>398.75471999999996</x:v>
      </x:c>
      <x:c r="Z375" s="60" t="n">
        <x:f>H375*J375*T375</x:f>
        <x:v>20.1777835</x:v>
      </x:c>
      <x:c r="AA375" s="60" t="n">
        <x:f>P375+W375+X375-Y375-Z375-U375</x:f>
        <x:v>253.88507049600003</x:v>
      </x:c>
      <x:c r="AB375" s="32" t="n">
        <x:f>IFERROR(AA375/(P375+W375+X375),0)</x:f>
        <x:v>0.3123518469806725</x:v>
      </x:c>
      <x:c r="AC375" t="n">
        <x:f>IF(O375="High",0,IF(I375&gt;=1800,3,IF(I375&gt;=900,2,1))+IF(K375&gt;=0.9,2,IF(K375&gt;=0.75,1,0))+IF(J375&lt;=0.7,2,IF(J375&lt;=0.85,1,0))+IF(M375&gt;=8,1,0))</x:f>
        <x:v>7</x:v>
      </x:c>
      <x:c r="AD375" t="str">
        <x:f>IF(AND(O375&lt;&gt;"High",AC375&gt;=Assumptions!$B$10,AA375&gt;0),"Priority Growth",IF(AND(O375="Low",AA375&gt;0),"Maintain","Watch"))</x:f>
        <x:v>Priority Growth</x:v>
      </x:c>
      <x:c r="AE375" s="60" t="n">
        <x:f>MAX(AA375,0)*N375</x:f>
        <x:v>30.720093530016</x:v>
      </x:c>
      <x:c r="AF375" t="str">
        <x:f>IF(AND(AA375&gt;=Assumptions!$B$11,O375&lt;&gt;"High",OR(N375&gt;=Assumptions!$B$12,M375&lt;=6)),"High","Standard")</x:f>
        <x:v>Standard</x:v>
      </x:c>
    </x:row>
    <x:row r="376">
      <x:c r="A376" t="str">
        <x:f>'Raw_Data'!A376</x:f>
        <x:v>C00375</x:v>
      </x:c>
      <x:c r="B376" t="n">
        <x:f>'Raw_Data'!B376</x:f>
        <x:v>42</x:v>
      </x:c>
      <x:c r="C376" s="30" t="n">
        <x:f>'Raw_Data'!C376</x:f>
        <x:v>98403</x:v>
      </x:c>
      <x:c r="D376" t="n">
        <x:f>'Raw_Data'!D376</x:f>
        <x:v>711</x:v>
      </x:c>
      <x:c r="E376" t="n">
        <x:f>'Raw_Data'!E376</x:f>
        <x:v>27</x:v>
      </x:c>
      <x:c r="F376" t="str">
        <x:f>PROPER(TRIM('Raw_Data'!F376))</x:f>
        <x:v>Classic</x:v>
      </x:c>
      <x:c r="G376" t="str">
        <x:f>PROPER(TRIM('Raw_Data'!G376))</x:f>
        <x:v>Digital</x:v>
      </x:c>
      <x:c r="H376" s="60" t="n">
        <x:f>'Raw_Data'!H376</x:f>
        <x:v>12520</x:v>
      </x:c>
      <x:c r="I376" s="60" t="n">
        <x:f>'Raw_Data'!I376</x:f>
        <x:v>1691.53</x:v>
      </x:c>
      <x:c r="J376" s="32" t="n">
        <x:f>'Raw_Data'!J376</x:f>
        <x:v>0.186</x:v>
      </x:c>
      <x:c r="K376" s="32" t="n">
        <x:f>'Raw_Data'!K376</x:f>
        <x:v>0.797</x:v>
      </x:c>
      <x:c r="L376" t="n">
        <x:f>'Raw_Data'!L376</x:f>
        <x:v>0</x:v>
      </x:c>
      <x:c r="M376" t="n">
        <x:f>IF('Raw_Data'!M376="",Assumptions!$B$15,'Raw_Data'!M376)</x:f>
        <x:v>8</x:v>
      </x:c>
      <x:c r="N376" s="32" t="n">
        <x:f>'Raw_Data'!N376</x:f>
        <x:v>0.092</x:v>
      </x:c>
      <x:c r="O376" t="str">
        <x:f>IF(OR(D376&lt;620,L376&gt;=2,J376&gt;0.9),"High",IF(OR(D376&lt;700,L376=1,J376&gt;0.75),"Medium","Low"))</x:f>
        <x:v>Low</x:v>
      </x:c>
      <x:c r="P376" s="30" t="n">
        <x:f>XLOOKUP(F376,Assumptions!$A$4:$A$6,Assumptions!$B$4:$B$6)</x:f>
        <x:v>0</x:v>
      </x:c>
      <x:c r="Q376" s="32" t="n">
        <x:f>XLOOKUP(F376,Assumptions!$A$4:$A$6,Assumptions!$C$4:$C$6)</x:f>
        <x:v>0.229</x:v>
      </x:c>
      <x:c r="R376" s="32" t="n">
        <x:f>XLOOKUP(F376,Assumptions!$A$4:$A$6,Assumptions!$D$4:$D$6)</x:f>
        <x:v>0.015</x:v>
      </x:c>
      <x:c r="S376" s="32" t="n">
        <x:f>XLOOKUP(F376,Assumptions!$A$4:$A$6,Assumptions!$E$4:$E$6)</x:f>
        <x:v>0.0075</x:v>
      </x:c>
      <x:c r="T376" s="32" t="n">
        <x:f>XLOOKUP(O376,Assumptions!$H$4:$H$6,Assumptions!$I$4:$I$6)</x:f>
        <x:v>0.0035</x:v>
      </x:c>
      <x:c r="U376" s="30" t="n">
        <x:f>XLOOKUP(F376,Assumptions!$A$4:$A$6,Assumptions!$F$4:$F$6)</x:f>
        <x:v>60</x:v>
      </x:c>
      <x:c r="V376" s="60" t="n">
        <x:f>I376*12</x:f>
        <x:v>20298.36</x:v>
      </x:c>
      <x:c r="W376" s="60" t="n">
        <x:f>H376*J376*(1-K376)*Q376</x:f>
        <x:v>108.25520663999997</x:v>
      </x:c>
      <x:c r="X376" s="60" t="n">
        <x:f>V376*R376</x:f>
        <x:v>304.4754</x:v>
      </x:c>
      <x:c r="Y376" s="60" t="n">
        <x:f>V376*S376</x:f>
        <x:v>152.2377</x:v>
      </x:c>
      <x:c r="Z376" s="60" t="n">
        <x:f>H376*J376*T376</x:f>
        <x:v>8.15052</x:v>
      </x:c>
      <x:c r="AA376" s="60" t="n">
        <x:f>P376+W376+X376-Y376-Z376-U376</x:f>
        <x:v>192.34238664</x:v>
      </x:c>
      <x:c r="AB376" s="32" t="n">
        <x:f>IFERROR(AA376/(P376+W376+X376),0)</x:f>
        <x:v>0.4660240446082756</x:v>
      </x:c>
      <x:c r="AC376" t="n">
        <x:f>IF(O376="High",0,IF(I376&gt;=1800,3,IF(I376&gt;=900,2,1))+IF(K376&gt;=0.9,2,IF(K376&gt;=0.75,1,0))+IF(J376&lt;=0.7,2,IF(J376&lt;=0.85,1,0))+IF(M376&gt;=8,1,0))</x:f>
        <x:v>6</x:v>
      </x:c>
      <x:c r="AD376" t="str">
        <x:f>IF(AND(O376&lt;&gt;"High",AC376&gt;=Assumptions!$B$10,AA376&gt;0),"Priority Growth",IF(AND(O376="Low",AA376&gt;0),"Maintain","Watch"))</x:f>
        <x:v>Priority Growth</x:v>
      </x:c>
      <x:c r="AE376" s="60" t="n">
        <x:f>MAX(AA376,0)*N376</x:f>
        <x:v>17.69549957088</x:v>
      </x:c>
      <x:c r="AF376" t="str">
        <x:f>IF(AND(AA376&gt;=Assumptions!$B$11,O376&lt;&gt;"High",OR(N376&gt;=Assumptions!$B$12,M376&lt;=6)),"High","Standard")</x:f>
        <x:v>Standard</x:v>
      </x:c>
    </x:row>
    <x:row r="377">
      <x:c r="A377" t="str">
        <x:f>'Raw_Data'!A377</x:f>
        <x:v>C00376</x:v>
      </x:c>
      <x:c r="B377" t="n">
        <x:f>'Raw_Data'!B377</x:f>
        <x:v>21</x:v>
      </x:c>
      <x:c r="C377" s="30" t="n">
        <x:f>'Raw_Data'!C377</x:f>
        <x:v>114425</x:v>
      </x:c>
      <x:c r="D377" t="n">
        <x:f>'Raw_Data'!D377</x:f>
        <x:v>634</x:v>
      </x:c>
      <x:c r="E377" t="n">
        <x:f>'Raw_Data'!E377</x:f>
        <x:v>23</x:v>
      </x:c>
      <x:c r="F377" t="str">
        <x:f>PROPER(TRIM('Raw_Data'!F377))</x:f>
        <x:v>Gold</x:v>
      </x:c>
      <x:c r="G377" t="str">
        <x:f>PROPER(TRIM('Raw_Data'!G377))</x:f>
        <x:v>Branch</x:v>
      </x:c>
      <x:c r="H377" s="60" t="n">
        <x:f>'Raw_Data'!H377</x:f>
        <x:v>12568</x:v>
      </x:c>
      <x:c r="I377" s="60" t="n">
        <x:f>'Raw_Data'!I377</x:f>
        <x:v>1330.37</x:v>
      </x:c>
      <x:c r="J377" s="32" t="n">
        <x:f>'Raw_Data'!J377</x:f>
        <x:v>0.534</x:v>
      </x:c>
      <x:c r="K377" s="32" t="n">
        <x:f>'Raw_Data'!K377</x:f>
        <x:v>0.686</x:v>
      </x:c>
      <x:c r="L377" t="n">
        <x:f>'Raw_Data'!L377</x:f>
        <x:v>0</x:v>
      </x:c>
      <x:c r="M377" t="n">
        <x:f>IF('Raw_Data'!M377="",Assumptions!$B$15,'Raw_Data'!M377)</x:f>
        <x:v>6</x:v>
      </x:c>
      <x:c r="N377" s="32" t="n">
        <x:f>'Raw_Data'!N377</x:f>
        <x:v>0.166</x:v>
      </x:c>
      <x:c r="O377" t="str">
        <x:f>IF(OR(D377&lt;620,L377&gt;=2,J377&gt;0.9),"High",IF(OR(D377&lt;700,L377=1,J377&gt;0.75),"Medium","Low"))</x:f>
        <x:v>Medium</x:v>
      </x:c>
      <x:c r="P377" s="30" t="n">
        <x:f>XLOOKUP(F377,Assumptions!$A$4:$A$6,Assumptions!$B$4:$B$6)</x:f>
        <x:v>95</x:v>
      </x:c>
      <x:c r="Q377" s="32" t="n">
        <x:f>XLOOKUP(F377,Assumptions!$A$4:$A$6,Assumptions!$C$4:$C$6)</x:f>
        <x:v>0.219</x:v>
      </x:c>
      <x:c r="R377" s="32" t="n">
        <x:f>XLOOKUP(F377,Assumptions!$A$4:$A$6,Assumptions!$D$4:$D$6)</x:f>
        <x:v>0.016</x:v>
      </x:c>
      <x:c r="S377" s="32" t="n">
        <x:f>XLOOKUP(F377,Assumptions!$A$4:$A$6,Assumptions!$E$4:$E$6)</x:f>
        <x:v>0.01</x:v>
      </x:c>
      <x:c r="T377" s="32" t="n">
        <x:f>XLOOKUP(O377,Assumptions!$H$4:$H$6,Assumptions!$I$4:$I$6)</x:f>
        <x:v>0.012</x:v>
      </x:c>
      <x:c r="U377" s="30" t="n">
        <x:f>XLOOKUP(F377,Assumptions!$A$4:$A$6,Assumptions!$F$4:$F$6)</x:f>
        <x:v>90</x:v>
      </x:c>
      <x:c r="V377" s="60" t="n">
        <x:f>I377*12</x:f>
        <x:v>15964.439999999999</x:v>
      </x:c>
      <x:c r="W377" s="60" t="n">
        <x:f>H377*J377*(1-K377)*Q377</x:f>
        <x:v>461.510080992</x:v>
      </x:c>
      <x:c r="X377" s="60" t="n">
        <x:f>V377*R377</x:f>
        <x:v>255.43104</x:v>
      </x:c>
      <x:c r="Y377" s="60" t="n">
        <x:f>V377*S377</x:f>
        <x:v>159.6444</x:v>
      </x:c>
      <x:c r="Z377" s="60" t="n">
        <x:f>H377*J377*T377</x:f>
        <x:v>80.53574400000001</x:v>
      </x:c>
      <x:c r="AA377" s="60" t="n">
        <x:f>P377+W377+X377-Y377-Z377-U377</x:f>
        <x:v>481.7609769919999</x:v>
      </x:c>
      <x:c r="AB377" s="32" t="n">
        <x:f>IFERROR(AA377/(P377+W377+X377),0)</x:f>
        <x:v>0.5933447198774734</x:v>
      </x:c>
      <x:c r="AC377" t="n">
        <x:f>IF(O377="High",0,IF(I377&gt;=1800,3,IF(I377&gt;=900,2,1))+IF(K377&gt;=0.9,2,IF(K377&gt;=0.75,1,0))+IF(J377&lt;=0.7,2,IF(J377&lt;=0.85,1,0))+IF(M377&gt;=8,1,0))</x:f>
        <x:v>4</x:v>
      </x:c>
      <x:c r="AD377" t="str">
        <x:f>IF(AND(O377&lt;&gt;"High",AC377&gt;=Assumptions!$B$10,AA377&gt;0),"Priority Growth",IF(AND(O377="Low",AA377&gt;0),"Maintain","Watch"))</x:f>
        <x:v>Watch</x:v>
      </x:c>
      <x:c r="AE377" s="60" t="n">
        <x:f>MAX(AA377,0)*N377</x:f>
        <x:v>79.97232218067198</x:v>
      </x:c>
      <x:c r="AF377" t="str">
        <x:f>IF(AND(AA377&gt;=Assumptions!$B$11,O377&lt;&gt;"High",OR(N377&gt;=Assumptions!$B$12,M377&lt;=6)),"High","Standard")</x:f>
        <x:v>High</x:v>
      </x:c>
    </x:row>
    <x:row r="378">
      <x:c r="A378" t="str">
        <x:f>'Raw_Data'!A378</x:f>
        <x:v>C00377</x:v>
      </x:c>
      <x:c r="B378" t="n">
        <x:f>'Raw_Data'!B378</x:f>
        <x:v>21</x:v>
      </x:c>
      <x:c r="C378" s="30" t="n">
        <x:f>'Raw_Data'!C378</x:f>
        <x:v>51060</x:v>
      </x:c>
      <x:c r="D378" t="n">
        <x:f>'Raw_Data'!D378</x:f>
        <x:v>620</x:v>
      </x:c>
      <x:c r="E378" t="n">
        <x:f>'Raw_Data'!E378</x:f>
        <x:v>30</x:v>
      </x:c>
      <x:c r="F378" t="str">
        <x:f>PROPER(TRIM('Raw_Data'!F378))</x:f>
        <x:v>Classic</x:v>
      </x:c>
      <x:c r="G378" t="str">
        <x:f>PROPER(TRIM('Raw_Data'!G378))</x:f>
        <x:v>Partner</x:v>
      </x:c>
      <x:c r="H378" s="60" t="n">
        <x:f>'Raw_Data'!H378</x:f>
        <x:v>3416</x:v>
      </x:c>
      <x:c r="I378" s="60" t="n">
        <x:f>'Raw_Data'!I378</x:f>
        <x:v>744.08</x:v>
      </x:c>
      <x:c r="J378" s="32" t="n">
        <x:f>'Raw_Data'!J378</x:f>
        <x:v>0.433</x:v>
      </x:c>
      <x:c r="K378" s="32" t="n">
        <x:f>'Raw_Data'!K378</x:f>
        <x:v>0.718</x:v>
      </x:c>
      <x:c r="L378" t="n">
        <x:f>'Raw_Data'!L378</x:f>
        <x:v>0</x:v>
      </x:c>
      <x:c r="M378" t="n">
        <x:f>IF('Raw_Data'!M378="",Assumptions!$B$15,'Raw_Data'!M378)</x:f>
        <x:v>7.370408870408871</x:v>
      </x:c>
      <x:c r="N378" s="32" t="n">
        <x:f>'Raw_Data'!N378</x:f>
        <x:v>0.02</x:v>
      </x:c>
      <x:c r="O378" t="str">
        <x:f>IF(OR(D378&lt;620,L378&gt;=2,J378&gt;0.9),"High",IF(OR(D378&lt;700,L378=1,J378&gt;0.75),"Medium","Low"))</x:f>
        <x:v>Medium</x:v>
      </x:c>
      <x:c r="P378" s="30" t="n">
        <x:f>XLOOKUP(F378,Assumptions!$A$4:$A$6,Assumptions!$B$4:$B$6)</x:f>
        <x:v>0</x:v>
      </x:c>
      <x:c r="Q378" s="32" t="n">
        <x:f>XLOOKUP(F378,Assumptions!$A$4:$A$6,Assumptions!$C$4:$C$6)</x:f>
        <x:v>0.229</x:v>
      </x:c>
      <x:c r="R378" s="32" t="n">
        <x:f>XLOOKUP(F378,Assumptions!$A$4:$A$6,Assumptions!$D$4:$D$6)</x:f>
        <x:v>0.015</x:v>
      </x:c>
      <x:c r="S378" s="32" t="n">
        <x:f>XLOOKUP(F378,Assumptions!$A$4:$A$6,Assumptions!$E$4:$E$6)</x:f>
        <x:v>0.0075</x:v>
      </x:c>
      <x:c r="T378" s="32" t="n">
        <x:f>XLOOKUP(O378,Assumptions!$H$4:$H$6,Assumptions!$I$4:$I$6)</x:f>
        <x:v>0.012</x:v>
      </x:c>
      <x:c r="U378" s="30" t="n">
        <x:f>XLOOKUP(F378,Assumptions!$A$4:$A$6,Assumptions!$F$4:$F$6)</x:f>
        <x:v>60</x:v>
      </x:c>
      <x:c r="V378" s="60" t="n">
        <x:f>I378*12</x:f>
        <x:v>8928.960000000001</x:v>
      </x:c>
      <x:c r="W378" s="60" t="n">
        <x:f>H378*J378*(1-K378)*Q378</x:f>
        <x:v>95.51912798400001</x:v>
      </x:c>
      <x:c r="X378" s="60" t="n">
        <x:f>V378*R378</x:f>
        <x:v>133.9344</x:v>
      </x:c>
      <x:c r="Y378" s="60" t="n">
        <x:f>V378*S378</x:f>
        <x:v>66.9672</x:v>
      </x:c>
      <x:c r="Z378" s="60" t="n">
        <x:f>H378*J378*T378</x:f>
        <x:v>17.749536</x:v>
      </x:c>
      <x:c r="AA378" s="60" t="n">
        <x:f>P378+W378+X378-Y378-Z378-U378</x:f>
        <x:v>84.736791984</x:v>
      </x:c>
      <x:c r="AB378" s="32" t="n">
        <x:f>IFERROR(AA378/(P378+W378+X378),0)</x:f>
        <x:v>0.3692982745940118</x:v>
      </x:c>
      <x:c r="AC378" t="n">
        <x:f>IF(O378="High",0,IF(I378&gt;=1800,3,IF(I378&gt;=900,2,1))+IF(K378&gt;=0.9,2,IF(K378&gt;=0.75,1,0))+IF(J378&lt;=0.7,2,IF(J378&lt;=0.85,1,0))+IF(M378&gt;=8,1,0))</x:f>
        <x:v>3</x:v>
      </x:c>
      <x:c r="AD378" t="str">
        <x:f>IF(AND(O378&lt;&gt;"High",AC378&gt;=Assumptions!$B$10,AA378&gt;0),"Priority Growth",IF(AND(O378="Low",AA378&gt;0),"Maintain","Watch"))</x:f>
        <x:v>Watch</x:v>
      </x:c>
      <x:c r="AE378" s="60" t="n">
        <x:f>MAX(AA378,0)*N378</x:f>
        <x:v>1.69473583968</x:v>
      </x:c>
      <x:c r="AF378" t="str">
        <x:f>IF(AND(AA378&gt;=Assumptions!$B$11,O378&lt;&gt;"High",OR(N378&gt;=Assumptions!$B$12,M378&lt;=6)),"High","Standard")</x:f>
        <x:v>Standard</x:v>
      </x:c>
    </x:row>
    <x:row r="379">
      <x:c r="A379" t="str">
        <x:f>'Raw_Data'!A379</x:f>
        <x:v>C00378</x:v>
      </x:c>
      <x:c r="B379" t="n">
        <x:f>'Raw_Data'!B379</x:f>
        <x:v>41</x:v>
      </x:c>
      <x:c r="C379" s="30" t="n">
        <x:f>'Raw_Data'!C379</x:f>
        <x:v>104290</x:v>
      </x:c>
      <x:c r="D379" t="n">
        <x:f>'Raw_Data'!D379</x:f>
        <x:v>782</x:v>
      </x:c>
      <x:c r="E379" t="n">
        <x:f>'Raw_Data'!E379</x:f>
        <x:v>49</x:v>
      </x:c>
      <x:c r="F379" t="str">
        <x:f>PROPER(TRIM('Raw_Data'!F379))</x:f>
        <x:v>Classic</x:v>
      </x:c>
      <x:c r="G379" t="str">
        <x:f>PROPER(TRIM('Raw_Data'!G379))</x:f>
        <x:v>Branch</x:v>
      </x:c>
      <x:c r="H379" s="60" t="n">
        <x:f>'Raw_Data'!H379</x:f>
        <x:v>13151</x:v>
      </x:c>
      <x:c r="I379" s="60" t="n">
        <x:f>'Raw_Data'!I379</x:f>
        <x:v>1665.66</x:v>
      </x:c>
      <x:c r="J379" s="32" t="n">
        <x:f>'Raw_Data'!J379</x:f>
        <x:v>0.14</x:v>
      </x:c>
      <x:c r="K379" s="32" t="n">
        <x:f>'Raw_Data'!K379</x:f>
        <x:v>0.876</x:v>
      </x:c>
      <x:c r="L379" t="n">
        <x:f>'Raw_Data'!L379</x:f>
        <x:v>0</x:v>
      </x:c>
      <x:c r="M379" t="n">
        <x:f>IF('Raw_Data'!M379="",Assumptions!$B$15,'Raw_Data'!M379)</x:f>
        <x:v>6</x:v>
      </x:c>
      <x:c r="N379" s="32" t="n">
        <x:f>'Raw_Data'!N379</x:f>
        <x:v>0.157</x:v>
      </x:c>
      <x:c r="O379" t="str">
        <x:f>IF(OR(D379&lt;620,L379&gt;=2,J379&gt;0.9),"High",IF(OR(D379&lt;700,L379=1,J379&gt;0.75),"Medium","Low"))</x:f>
        <x:v>Low</x:v>
      </x:c>
      <x:c r="P379" s="30" t="n">
        <x:f>XLOOKUP(F379,Assumptions!$A$4:$A$6,Assumptions!$B$4:$B$6)</x:f>
        <x:v>0</x:v>
      </x:c>
      <x:c r="Q379" s="32" t="n">
        <x:f>XLOOKUP(F379,Assumptions!$A$4:$A$6,Assumptions!$C$4:$C$6)</x:f>
        <x:v>0.229</x:v>
      </x:c>
      <x:c r="R379" s="32" t="n">
        <x:f>XLOOKUP(F379,Assumptions!$A$4:$A$6,Assumptions!$D$4:$D$6)</x:f>
        <x:v>0.015</x:v>
      </x:c>
      <x:c r="S379" s="32" t="n">
        <x:f>XLOOKUP(F379,Assumptions!$A$4:$A$6,Assumptions!$E$4:$E$6)</x:f>
        <x:v>0.0075</x:v>
      </x:c>
      <x:c r="T379" s="32" t="n">
        <x:f>XLOOKUP(O379,Assumptions!$H$4:$H$6,Assumptions!$I$4:$I$6)</x:f>
        <x:v>0.0035</x:v>
      </x:c>
      <x:c r="U379" s="30" t="n">
        <x:f>XLOOKUP(F379,Assumptions!$A$4:$A$6,Assumptions!$F$4:$F$6)</x:f>
        <x:v>60</x:v>
      </x:c>
      <x:c r="V379" s="60" t="n">
        <x:f>I379*12</x:f>
        <x:v>19987.920000000002</x:v>
      </x:c>
      <x:c r="W379" s="60" t="n">
        <x:f>H379*J379*(1-K379)*Q379</x:f>
        <x:v>52.28101144000001</x:v>
      </x:c>
      <x:c r="X379" s="60" t="n">
        <x:f>V379*R379</x:f>
        <x:v>299.8188</x:v>
      </x:c>
      <x:c r="Y379" s="60" t="n">
        <x:f>V379*S379</x:f>
        <x:v>149.9094</x:v>
      </x:c>
      <x:c r="Z379" s="60" t="n">
        <x:f>H379*J379*T379</x:f>
        <x:v>6.44399</x:v>
      </x:c>
      <x:c r="AA379" s="60" t="n">
        <x:f>P379+W379+X379-Y379-Z379-U379</x:f>
        <x:v>135.74642143999998</x:v>
      </x:c>
      <x:c r="AB379" s="32" t="n">
        <x:f>IFERROR(AA379/(P379+W379+X379),0)</x:f>
        <x:v>0.3855339225682375</x:v>
      </x:c>
      <x:c r="AC379" t="n">
        <x:f>IF(O379="High",0,IF(I379&gt;=1800,3,IF(I379&gt;=900,2,1))+IF(K379&gt;=0.9,2,IF(K379&gt;=0.75,1,0))+IF(J379&lt;=0.7,2,IF(J379&lt;=0.85,1,0))+IF(M379&gt;=8,1,0))</x:f>
        <x:v>5</x:v>
      </x:c>
      <x:c r="AD379" t="str">
        <x:f>IF(AND(O379&lt;&gt;"High",AC379&gt;=Assumptions!$B$10,AA379&gt;0),"Priority Growth",IF(AND(O379="Low",AA379&gt;0),"Maintain","Watch"))</x:f>
        <x:v>Maintain</x:v>
      </x:c>
      <x:c r="AE379" s="60" t="n">
        <x:f>MAX(AA379,0)*N379</x:f>
        <x:v>21.312188166079995</x:v>
      </x:c>
      <x:c r="AF379" t="str">
        <x:f>IF(AND(AA379&gt;=Assumptions!$B$11,O379&lt;&gt;"High",OR(N379&gt;=Assumptions!$B$12,M379&lt;=6)),"High","Standard")</x:f>
        <x:v>Standard</x:v>
      </x:c>
    </x:row>
    <x:row r="380">
      <x:c r="A380" t="str">
        <x:f>'Raw_Data'!A380</x:f>
        <x:v>C00379</x:v>
      </x:c>
      <x:c r="B380" t="n">
        <x:f>'Raw_Data'!B380</x:f>
        <x:v>37</x:v>
      </x:c>
      <x:c r="C380" s="30" t="n">
        <x:f>'Raw_Data'!C380</x:f>
        <x:v>97451</x:v>
      </x:c>
      <x:c r="D380" t="n">
        <x:f>'Raw_Data'!D380</x:f>
        <x:v>747</x:v>
      </x:c>
      <x:c r="E380" t="n">
        <x:f>'Raw_Data'!E380</x:f>
        <x:v>39</x:v>
      </x:c>
      <x:c r="F380" t="str">
        <x:f>PROPER(TRIM('Raw_Data'!F380))</x:f>
        <x:v>Platinum</x:v>
      </x:c>
      <x:c r="G380" t="str">
        <x:f>PROPER(TRIM('Raw_Data'!G380))</x:f>
        <x:v>Digital</x:v>
      </x:c>
      <x:c r="H380" s="60" t="n">
        <x:f>'Raw_Data'!H380</x:f>
        <x:v>24170</x:v>
      </x:c>
      <x:c r="I380" s="60" t="n">
        <x:f>'Raw_Data'!I380</x:f>
        <x:v>2964.59</x:v>
      </x:c>
      <x:c r="J380" s="32" t="n">
        <x:f>'Raw_Data'!J380</x:f>
        <x:v>0.618</x:v>
      </x:c>
      <x:c r="K380" s="32" t="n">
        <x:f>'Raw_Data'!K380</x:f>
        <x:v>0.804</x:v>
      </x:c>
      <x:c r="L380" t="n">
        <x:f>'Raw_Data'!L380</x:f>
        <x:v>0</x:v>
      </x:c>
      <x:c r="M380" t="n">
        <x:f>IF('Raw_Data'!M380="",Assumptions!$B$15,'Raw_Data'!M380)</x:f>
        <x:v>10</x:v>
      </x:c>
      <x:c r="N380" s="32" t="n">
        <x:f>'Raw_Data'!N380</x:f>
        <x:v>0.02</x:v>
      </x:c>
      <x:c r="O380" t="str">
        <x:f>IF(OR(D380&lt;620,L380&gt;=2,J380&gt;0.9),"High",IF(OR(D380&lt;700,L380=1,J380&gt;0.75),"Medium","Low"))</x:f>
        <x:v>Low</x:v>
      </x:c>
      <x:c r="P380" s="30" t="n">
        <x:f>XLOOKUP(F380,Assumptions!$A$4:$A$6,Assumptions!$B$4:$B$6)</x:f>
        <x:v>195</x:v>
      </x:c>
      <x:c r="Q380" s="32" t="n">
        <x:f>XLOOKUP(F380,Assumptions!$A$4:$A$6,Assumptions!$C$4:$C$6)</x:f>
        <x:v>0.199</x:v>
      </x:c>
      <x:c r="R380" s="32" t="n">
        <x:f>XLOOKUP(F380,Assumptions!$A$4:$A$6,Assumptions!$D$4:$D$6)</x:f>
        <x:v>0.017</x:v>
      </x:c>
      <x:c r="S380" s="32" t="n">
        <x:f>XLOOKUP(F380,Assumptions!$A$4:$A$6,Assumptions!$E$4:$E$6)</x:f>
        <x:v>0.013</x:v>
      </x:c>
      <x:c r="T380" s="32" t="n">
        <x:f>XLOOKUP(O380,Assumptions!$H$4:$H$6,Assumptions!$I$4:$I$6)</x:f>
        <x:v>0.0035</x:v>
      </x:c>
      <x:c r="U380" s="30" t="n">
        <x:f>XLOOKUP(F380,Assumptions!$A$4:$A$6,Assumptions!$F$4:$F$6)</x:f>
        <x:v>140</x:v>
      </x:c>
      <x:c r="V380" s="60" t="n">
        <x:f>I380*12</x:f>
        <x:v>35575.08</x:v>
      </x:c>
      <x:c r="W380" s="60" t="n">
        <x:f>H380*J380*(1-K380)*Q380</x:f>
        <x:v>582.6050882399999</x:v>
      </x:c>
      <x:c r="X380" s="60" t="n">
        <x:f>V380*R380</x:f>
        <x:v>604.7763600000001</x:v>
      </x:c>
      <x:c r="Y380" s="60" t="n">
        <x:f>V380*S380</x:f>
        <x:v>462.47604</x:v>
      </x:c>
      <x:c r="Z380" s="60" t="n">
        <x:f>H380*J380*T380</x:f>
        <x:v>52.27971</x:v>
      </x:c>
      <x:c r="AA380" s="60" t="n">
        <x:f>P380+W380+X380-Y380-Z380-U380</x:f>
        <x:v>727.6256982399998</x:v>
      </x:c>
      <x:c r="AB380" s="32" t="n">
        <x:f>IFERROR(AA380/(P380+W380+X380),0)</x:f>
        <x:v>0.5263566717901109</x:v>
      </x:c>
      <x:c r="AC380" t="n">
        <x:f>IF(O380="High",0,IF(I380&gt;=1800,3,IF(I380&gt;=900,2,1))+IF(K380&gt;=0.9,2,IF(K380&gt;=0.75,1,0))+IF(J380&lt;=0.7,2,IF(J380&lt;=0.85,1,0))+IF(M380&gt;=8,1,0))</x:f>
        <x:v>7</x:v>
      </x:c>
      <x:c r="AD380" t="str">
        <x:f>IF(AND(O380&lt;&gt;"High",AC380&gt;=Assumptions!$B$10,AA380&gt;0),"Priority Growth",IF(AND(O380="Low",AA380&gt;0),"Maintain","Watch"))</x:f>
        <x:v>Priority Growth</x:v>
      </x:c>
      <x:c r="AE380" s="60" t="n">
        <x:f>MAX(AA380,0)*N380</x:f>
        <x:v>14.552513964799996</x:v>
      </x:c>
      <x:c r="AF380" t="str">
        <x:f>IF(AND(AA380&gt;=Assumptions!$B$11,O380&lt;&gt;"High",OR(N380&gt;=Assumptions!$B$12,M380&lt;=6)),"High","Standard")</x:f>
        <x:v>Standard</x:v>
      </x:c>
    </x:row>
    <x:row r="381">
      <x:c r="A381" t="str">
        <x:f>'Raw_Data'!A381</x:f>
        <x:v>C00380</x:v>
      </x:c>
      <x:c r="B381" t="n">
        <x:f>'Raw_Data'!B381</x:f>
        <x:v>54</x:v>
      </x:c>
      <x:c r="C381" s="30" t="n">
        <x:f>'Raw_Data'!C381</x:f>
        <x:v>155840</x:v>
      </x:c>
      <x:c r="D381" t="n">
        <x:f>'Raw_Data'!D381</x:f>
        <x:v>723</x:v>
      </x:c>
      <x:c r="E381" t="n">
        <x:f>'Raw_Data'!E381</x:f>
        <x:v>55</x:v>
      </x:c>
      <x:c r="F381" t="str">
        <x:f>PROPER(TRIM('Raw_Data'!F381))</x:f>
        <x:v>Platinum</x:v>
      </x:c>
      <x:c r="G381" t="str">
        <x:f>PROPER(TRIM('Raw_Data'!G381))</x:f>
        <x:v>Partner</x:v>
      </x:c>
      <x:c r="H381" s="60" t="n">
        <x:f>'Raw_Data'!H381</x:f>
        <x:v>35714</x:v>
      </x:c>
      <x:c r="I381" s="60" t="n">
        <x:f>'Raw_Data'!I381</x:f>
        <x:v>3548.8</x:v>
      </x:c>
      <x:c r="J381" s="32" t="n">
        <x:f>'Raw_Data'!J381</x:f>
        <x:v>0.336</x:v>
      </x:c>
      <x:c r="K381" s="32" t="n">
        <x:f>'Raw_Data'!K381</x:f>
        <x:v>0.926</x:v>
      </x:c>
      <x:c r="L381" t="n">
        <x:f>'Raw_Data'!L381</x:f>
        <x:v>0</x:v>
      </x:c>
      <x:c r="M381" t="n">
        <x:f>IF('Raw_Data'!M381="",Assumptions!$B$15,'Raw_Data'!M381)</x:f>
        <x:v>8</x:v>
      </x:c>
      <x:c r="N381" s="32" t="n">
        <x:f>'Raw_Data'!N381</x:f>
        <x:v>0.02</x:v>
      </x:c>
      <x:c r="O381" t="str">
        <x:f>IF(OR(D381&lt;620,L381&gt;=2,J381&gt;0.9),"High",IF(OR(D381&lt;700,L381=1,J381&gt;0.75),"Medium","Low"))</x:f>
        <x:v>Low</x:v>
      </x:c>
      <x:c r="P381" s="30" t="n">
        <x:f>XLOOKUP(F381,Assumptions!$A$4:$A$6,Assumptions!$B$4:$B$6)</x:f>
        <x:v>195</x:v>
      </x:c>
      <x:c r="Q381" s="32" t="n">
        <x:f>XLOOKUP(F381,Assumptions!$A$4:$A$6,Assumptions!$C$4:$C$6)</x:f>
        <x:v>0.199</x:v>
      </x:c>
      <x:c r="R381" s="32" t="n">
        <x:f>XLOOKUP(F381,Assumptions!$A$4:$A$6,Assumptions!$D$4:$D$6)</x:f>
        <x:v>0.017</x:v>
      </x:c>
      <x:c r="S381" s="32" t="n">
        <x:f>XLOOKUP(F381,Assumptions!$A$4:$A$6,Assumptions!$E$4:$E$6)</x:f>
        <x:v>0.013</x:v>
      </x:c>
      <x:c r="T381" s="32" t="n">
        <x:f>XLOOKUP(O381,Assumptions!$H$4:$H$6,Assumptions!$I$4:$I$6)</x:f>
        <x:v>0.0035</x:v>
      </x:c>
      <x:c r="U381" s="30" t="n">
        <x:f>XLOOKUP(F381,Assumptions!$A$4:$A$6,Assumptions!$F$4:$F$6)</x:f>
        <x:v>140</x:v>
      </x:c>
      <x:c r="V381" s="60" t="n">
        <x:f>I381*12</x:f>
        <x:v>42585.600000000006</x:v>
      </x:c>
      <x:c r="W381" s="60" t="n">
        <x:f>H381*J381*(1-K381)*Q381</x:f>
        <x:v>176.71058630399992</x:v>
      </x:c>
      <x:c r="X381" s="60" t="n">
        <x:f>V381*R381</x:f>
        <x:v>723.9552000000001</x:v>
      </x:c>
      <x:c r="Y381" s="60" t="n">
        <x:f>V381*S381</x:f>
        <x:v>553.6128000000001</x:v>
      </x:c>
      <x:c r="Z381" s="60" t="n">
        <x:f>H381*J381*T381</x:f>
        <x:v>41.999664</x:v>
      </x:c>
      <x:c r="AA381" s="60" t="n">
        <x:f>P381+W381+X381-Y381-Z381-U381</x:f>
        <x:v>360.0533223039999</x:v>
      </x:c>
      <x:c r="AB381" s="32" t="n">
        <x:f>IFERROR(AA381/(P381+W381+X381),0)</x:f>
        <x:v>0.3286160130258011</x:v>
      </x:c>
      <x:c r="AC381" t="n">
        <x:f>IF(O381="High",0,IF(I381&gt;=1800,3,IF(I381&gt;=900,2,1))+IF(K381&gt;=0.9,2,IF(K381&gt;=0.75,1,0))+IF(J381&lt;=0.7,2,IF(J381&lt;=0.85,1,0))+IF(M381&gt;=8,1,0))</x:f>
        <x:v>8</x:v>
      </x:c>
      <x:c r="AD381" t="str">
        <x:f>IF(AND(O381&lt;&gt;"High",AC381&gt;=Assumptions!$B$10,AA381&gt;0),"Priority Growth",IF(AND(O381="Low",AA381&gt;0),"Maintain","Watch"))</x:f>
        <x:v>Priority Growth</x:v>
      </x:c>
      <x:c r="AE381" s="60" t="n">
        <x:f>MAX(AA381,0)*N381</x:f>
        <x:v>7.201066446079998</x:v>
      </x:c>
      <x:c r="AF381" t="str">
        <x:f>IF(AND(AA381&gt;=Assumptions!$B$11,O381&lt;&gt;"High",OR(N381&gt;=Assumptions!$B$12,M381&lt;=6)),"High","Standard")</x:f>
        <x:v>Standard</x:v>
      </x:c>
    </x:row>
    <x:row r="382">
      <x:c r="A382" t="str">
        <x:f>'Raw_Data'!A382</x:f>
        <x:v>C00381</x:v>
      </x:c>
      <x:c r="B382" t="n">
        <x:f>'Raw_Data'!B382</x:f>
        <x:v>42</x:v>
      </x:c>
      <x:c r="C382" s="30" t="n">
        <x:f>'Raw_Data'!C382</x:f>
        <x:v>44046</x:v>
      </x:c>
      <x:c r="D382" t="n">
        <x:f>'Raw_Data'!D382</x:f>
        <x:v>645</x:v>
      </x:c>
      <x:c r="E382" t="n">
        <x:f>'Raw_Data'!E382</x:f>
        <x:v>89</x:v>
      </x:c>
      <x:c r="F382" t="str">
        <x:f>PROPER(TRIM('Raw_Data'!F382))</x:f>
        <x:v>Classic</x:v>
      </x:c>
      <x:c r="G382" t="str">
        <x:f>PROPER(TRIM('Raw_Data'!G382))</x:f>
        <x:v>Branch</x:v>
      </x:c>
      <x:c r="H382" s="60" t="n">
        <x:f>'Raw_Data'!H382</x:f>
        <x:v>1000</x:v>
      </x:c>
      <x:c r="I382" s="60" t="n">
        <x:f>'Raw_Data'!I382</x:f>
        <x:v>150</x:v>
      </x:c>
      <x:c r="J382" s="32" t="n">
        <x:f>'Raw_Data'!J382</x:f>
        <x:v>0.416</x:v>
      </x:c>
      <x:c r="K382" s="32" t="n">
        <x:f>'Raw_Data'!K382</x:f>
        <x:v>0.77</x:v>
      </x:c>
      <x:c r="L382" t="n">
        <x:f>'Raw_Data'!L382</x:f>
        <x:v>0</x:v>
      </x:c>
      <x:c r="M382" t="n">
        <x:f>IF('Raw_Data'!M382="",Assumptions!$B$15,'Raw_Data'!M382)</x:f>
        <x:v>7</x:v>
      </x:c>
      <x:c r="N382" s="32" t="n">
        <x:f>'Raw_Data'!N382</x:f>
        <x:v>0.141</x:v>
      </x:c>
      <x:c r="O382" t="str">
        <x:f>IF(OR(D382&lt;620,L382&gt;=2,J382&gt;0.9),"High",IF(OR(D382&lt;700,L382=1,J382&gt;0.75),"Medium","Low"))</x:f>
        <x:v>Medium</x:v>
      </x:c>
      <x:c r="P382" s="30" t="n">
        <x:f>XLOOKUP(F382,Assumptions!$A$4:$A$6,Assumptions!$B$4:$B$6)</x:f>
        <x:v>0</x:v>
      </x:c>
      <x:c r="Q382" s="32" t="n">
        <x:f>XLOOKUP(F382,Assumptions!$A$4:$A$6,Assumptions!$C$4:$C$6)</x:f>
        <x:v>0.229</x:v>
      </x:c>
      <x:c r="R382" s="32" t="n">
        <x:f>XLOOKUP(F382,Assumptions!$A$4:$A$6,Assumptions!$D$4:$D$6)</x:f>
        <x:v>0.015</x:v>
      </x:c>
      <x:c r="S382" s="32" t="n">
        <x:f>XLOOKUP(F382,Assumptions!$A$4:$A$6,Assumptions!$E$4:$E$6)</x:f>
        <x:v>0.0075</x:v>
      </x:c>
      <x:c r="T382" s="32" t="n">
        <x:f>XLOOKUP(O382,Assumptions!$H$4:$H$6,Assumptions!$I$4:$I$6)</x:f>
        <x:v>0.012</x:v>
      </x:c>
      <x:c r="U382" s="30" t="n">
        <x:f>XLOOKUP(F382,Assumptions!$A$4:$A$6,Assumptions!$F$4:$F$6)</x:f>
        <x:v>60</x:v>
      </x:c>
      <x:c r="V382" s="60" t="n">
        <x:f>I382*12</x:f>
        <x:v>1800</x:v>
      </x:c>
      <x:c r="W382" s="60" t="n">
        <x:f>H382*J382*(1-K382)*Q382</x:f>
        <x:v>21.910719999999998</x:v>
      </x:c>
      <x:c r="X382" s="60" t="n">
        <x:f>V382*R382</x:f>
        <x:v>27</x:v>
      </x:c>
      <x:c r="Y382" s="60" t="n">
        <x:f>V382*S382</x:f>
        <x:v>13.5</x:v>
      </x:c>
      <x:c r="Z382" s="60" t="n">
        <x:f>H382*J382*T382</x:f>
        <x:v>4.992</x:v>
      </x:c>
      <x:c r="AA382" s="60" t="n">
        <x:f>P382+W382+X382-Y382-Z382-U382</x:f>
        <x:v>-29.581280000000003</x:v>
      </x:c>
      <x:c r="AB382" s="32" t="n">
        <x:f>IFERROR(AA382/(P382+W382+X382),0)</x:f>
        <x:v>-0.6048015649738954</x:v>
      </x:c>
      <x:c r="AC382" t="n">
        <x:f>IF(O382="High",0,IF(I382&gt;=1800,3,IF(I382&gt;=900,2,1))+IF(K382&gt;=0.9,2,IF(K382&gt;=0.75,1,0))+IF(J382&lt;=0.7,2,IF(J382&lt;=0.85,1,0))+IF(M382&gt;=8,1,0))</x:f>
        <x:v>4</x:v>
      </x:c>
      <x:c r="AD382" t="str">
        <x:f>IF(AND(O382&lt;&gt;"High",AC382&gt;=Assumptions!$B$10,AA382&gt;0),"Priority Growth",IF(AND(O382="Low",AA382&gt;0),"Maintain","Watch"))</x:f>
        <x:v>Watch</x:v>
      </x:c>
      <x:c r="AE382" s="60" t="n">
        <x:f>MAX(AA382,0)*N382</x:f>
        <x:v>0</x:v>
      </x:c>
      <x:c r="AF382" t="str">
        <x:f>IF(AND(AA382&gt;=Assumptions!$B$11,O382&lt;&gt;"High",OR(N382&gt;=Assumptions!$B$12,M382&lt;=6)),"High","Standard")</x:f>
        <x:v>Standard</x:v>
      </x:c>
    </x:row>
    <x:row r="383">
      <x:c r="A383" t="str">
        <x:f>'Raw_Data'!A383</x:f>
        <x:v>C00382</x:v>
      </x:c>
      <x:c r="B383" t="n">
        <x:f>'Raw_Data'!B383</x:f>
        <x:v>38</x:v>
      </x:c>
      <x:c r="C383" s="30" t="n">
        <x:f>'Raw_Data'!C383</x:f>
        <x:v>122038</x:v>
      </x:c>
      <x:c r="D383" t="n">
        <x:f>'Raw_Data'!D383</x:f>
        <x:v>623</x:v>
      </x:c>
      <x:c r="E383" t="n">
        <x:f>'Raw_Data'!E383</x:f>
        <x:v>44</x:v>
      </x:c>
      <x:c r="F383" t="str">
        <x:f>PROPER(TRIM('Raw_Data'!F383))</x:f>
        <x:v>Gold</x:v>
      </x:c>
      <x:c r="G383" t="str">
        <x:f>PROPER(TRIM('Raw_Data'!G383))</x:f>
        <x:v>Branch</x:v>
      </x:c>
      <x:c r="H383" s="60" t="n">
        <x:f>'Raw_Data'!H383</x:f>
        <x:v>14236</x:v>
      </x:c>
      <x:c r="I383" s="60" t="n">
        <x:f>'Raw_Data'!I383</x:f>
        <x:v>1864.11</x:v>
      </x:c>
      <x:c r="J383" s="32" t="n">
        <x:f>'Raw_Data'!J383</x:f>
        <x:v>0.487</x:v>
      </x:c>
      <x:c r="K383" s="32" t="n">
        <x:f>'Raw_Data'!K383</x:f>
        <x:v>0.688</x:v>
      </x:c>
      <x:c r="L383" t="n">
        <x:f>'Raw_Data'!L383</x:f>
        <x:v>0</x:v>
      </x:c>
      <x:c r="M383" t="n">
        <x:f>IF('Raw_Data'!M383="",Assumptions!$B$15,'Raw_Data'!M383)</x:f>
        <x:v>8</x:v>
      </x:c>
      <x:c r="N383" s="32" t="n">
        <x:f>'Raw_Data'!N383</x:f>
        <x:v>0.099</x:v>
      </x:c>
      <x:c r="O383" t="str">
        <x:f>IF(OR(D383&lt;620,L383&gt;=2,J383&gt;0.9),"High",IF(OR(D383&lt;700,L383=1,J383&gt;0.75),"Medium","Low"))</x:f>
        <x:v>Medium</x:v>
      </x:c>
      <x:c r="P383" s="30" t="n">
        <x:f>XLOOKUP(F383,Assumptions!$A$4:$A$6,Assumptions!$B$4:$B$6)</x:f>
        <x:v>95</x:v>
      </x:c>
      <x:c r="Q383" s="32" t="n">
        <x:f>XLOOKUP(F383,Assumptions!$A$4:$A$6,Assumptions!$C$4:$C$6)</x:f>
        <x:v>0.219</x:v>
      </x:c>
      <x:c r="R383" s="32" t="n">
        <x:f>XLOOKUP(F383,Assumptions!$A$4:$A$6,Assumptions!$D$4:$D$6)</x:f>
        <x:v>0.016</x:v>
      </x:c>
      <x:c r="S383" s="32" t="n">
        <x:f>XLOOKUP(F383,Assumptions!$A$4:$A$6,Assumptions!$E$4:$E$6)</x:f>
        <x:v>0.01</x:v>
      </x:c>
      <x:c r="T383" s="32" t="n">
        <x:f>XLOOKUP(O383,Assumptions!$H$4:$H$6,Assumptions!$I$4:$I$6)</x:f>
        <x:v>0.012</x:v>
      </x:c>
      <x:c r="U383" s="30" t="n">
        <x:f>XLOOKUP(F383,Assumptions!$A$4:$A$6,Assumptions!$F$4:$F$6)</x:f>
        <x:v>90</x:v>
      </x:c>
      <x:c r="V383" s="60" t="n">
        <x:f>I383*12</x:f>
        <x:v>22369.32</x:v>
      </x:c>
      <x:c r="W383" s="60" t="n">
        <x:f>H383*J383*(1-K383)*Q383</x:f>
        <x:v>473.71337769600007</x:v>
      </x:c>
      <x:c r="X383" s="60" t="n">
        <x:f>V383*R383</x:f>
        <x:v>357.90912000000003</x:v>
      </x:c>
      <x:c r="Y383" s="60" t="n">
        <x:f>V383*S383</x:f>
        <x:v>223.6932</x:v>
      </x:c>
      <x:c r="Z383" s="60" t="n">
        <x:f>H383*J383*T383</x:f>
        <x:v>83.195184</x:v>
      </x:c>
      <x:c r="AA383" s="60" t="n">
        <x:f>P383+W383+X383-Y383-Z383-U383</x:f>
        <x:v>529.734113696</x:v>
      </x:c>
      <x:c r="AB383" s="32" t="n">
        <x:f>IFERROR(AA383/(P383+W383+X383),0)</x:f>
        <x:v>0.5716827672683936</x:v>
      </x:c>
      <x:c r="AC383" t="n">
        <x:f>IF(O383="High",0,IF(I383&gt;=1800,3,IF(I383&gt;=900,2,1))+IF(K383&gt;=0.9,2,IF(K383&gt;=0.75,1,0))+IF(J383&lt;=0.7,2,IF(J383&lt;=0.85,1,0))+IF(M383&gt;=8,1,0))</x:f>
        <x:v>6</x:v>
      </x:c>
      <x:c r="AD383" t="str">
        <x:f>IF(AND(O383&lt;&gt;"High",AC383&gt;=Assumptions!$B$10,AA383&gt;0),"Priority Growth",IF(AND(O383="Low",AA383&gt;0),"Maintain","Watch"))</x:f>
        <x:v>Priority Growth</x:v>
      </x:c>
      <x:c r="AE383" s="60" t="n">
        <x:f>MAX(AA383,0)*N383</x:f>
        <x:v>52.44367725590401</x:v>
      </x:c>
      <x:c r="AF383" t="str">
        <x:f>IF(AND(AA383&gt;=Assumptions!$B$11,O383&lt;&gt;"High",OR(N383&gt;=Assumptions!$B$12,M383&lt;=6)),"High","Standard")</x:f>
        <x:v>Standard</x:v>
      </x:c>
    </x:row>
    <x:row r="384">
      <x:c r="A384" t="str">
        <x:f>'Raw_Data'!A384</x:f>
        <x:v>C00383</x:v>
      </x:c>
      <x:c r="B384" t="n">
        <x:f>'Raw_Data'!B384</x:f>
        <x:v>61</x:v>
      </x:c>
      <x:c r="C384" s="30" t="n">
        <x:f>'Raw_Data'!C384</x:f>
        <x:v>35295</x:v>
      </x:c>
      <x:c r="D384" t="n">
        <x:f>'Raw_Data'!D384</x:f>
        <x:v>751</x:v>
      </x:c>
      <x:c r="E384" t="n">
        <x:f>'Raw_Data'!E384</x:f>
        <x:v>42</x:v>
      </x:c>
      <x:c r="F384" t="str">
        <x:f>PROPER(TRIM('Raw_Data'!F384))</x:f>
        <x:v>Gold</x:v>
      </x:c>
      <x:c r="G384" t="str">
        <x:f>PROPER(TRIM('Raw_Data'!G384))</x:f>
        <x:v>Direct Mail</x:v>
      </x:c>
      <x:c r="H384" s="60" t="n">
        <x:f>'Raw_Data'!H384</x:f>
        <x:v>7034</x:v>
      </x:c>
      <x:c r="I384" s="60" t="n">
        <x:f>'Raw_Data'!I384</x:f>
        <x:v>672.03</x:v>
      </x:c>
      <x:c r="J384" s="32" t="n">
        <x:f>'Raw_Data'!J384</x:f>
        <x:v>0.343</x:v>
      </x:c>
      <x:c r="K384" s="32" t="n">
        <x:f>'Raw_Data'!K384</x:f>
        <x:v>0.89</x:v>
      </x:c>
      <x:c r="L384" t="n">
        <x:f>'Raw_Data'!L384</x:f>
        <x:v>0</x:v>
      </x:c>
      <x:c r="M384" t="n">
        <x:f>IF('Raw_Data'!M384="",Assumptions!$B$15,'Raw_Data'!M384)</x:f>
        <x:v>5</x:v>
      </x:c>
      <x:c r="N384" s="32" t="n">
        <x:f>'Raw_Data'!N384</x:f>
        <x:v>0.29</x:v>
      </x:c>
      <x:c r="O384" t="str">
        <x:f>IF(OR(D384&lt;620,L384&gt;=2,J384&gt;0.9),"High",IF(OR(D384&lt;700,L384=1,J384&gt;0.75),"Medium","Low"))</x:f>
        <x:v>Low</x:v>
      </x:c>
      <x:c r="P384" s="30" t="n">
        <x:f>XLOOKUP(F384,Assumptions!$A$4:$A$6,Assumptions!$B$4:$B$6)</x:f>
        <x:v>95</x:v>
      </x:c>
      <x:c r="Q384" s="32" t="n">
        <x:f>XLOOKUP(F384,Assumptions!$A$4:$A$6,Assumptions!$C$4:$C$6)</x:f>
        <x:v>0.219</x:v>
      </x:c>
      <x:c r="R384" s="32" t="n">
        <x:f>XLOOKUP(F384,Assumptions!$A$4:$A$6,Assumptions!$D$4:$D$6)</x:f>
        <x:v>0.016</x:v>
      </x:c>
      <x:c r="S384" s="32" t="n">
        <x:f>XLOOKUP(F384,Assumptions!$A$4:$A$6,Assumptions!$E$4:$E$6)</x:f>
        <x:v>0.01</x:v>
      </x:c>
      <x:c r="T384" s="32" t="n">
        <x:f>XLOOKUP(O384,Assumptions!$H$4:$H$6,Assumptions!$I$4:$I$6)</x:f>
        <x:v>0.0035</x:v>
      </x:c>
      <x:c r="U384" s="30" t="n">
        <x:f>XLOOKUP(F384,Assumptions!$A$4:$A$6,Assumptions!$F$4:$F$6)</x:f>
        <x:v>90</x:v>
      </x:c>
      <x:c r="V384" s="60" t="n">
        <x:f>I384*12</x:f>
        <x:v>8064.36</x:v>
      </x:c>
      <x:c r="W384" s="60" t="n">
        <x:f>H384*J384*(1-K384)*Q384</x:f>
        <x:v>58.121027579999996</x:v>
      </x:c>
      <x:c r="X384" s="60" t="n">
        <x:f>V384*R384</x:f>
        <x:v>129.02976</x:v>
      </x:c>
      <x:c r="Y384" s="60" t="n">
        <x:f>V384*S384</x:f>
        <x:v>80.64359999999999</x:v>
      </x:c>
      <x:c r="Z384" s="60" t="n">
        <x:f>H384*J384*T384</x:f>
        <x:v>8.444317000000002</x:v>
      </x:c>
      <x:c r="AA384" s="60" t="n">
        <x:f>P384+W384+X384-Y384-Z384-U384</x:f>
        <x:v>103.06287058000004</x:v>
      </x:c>
      <x:c r="AB384" s="32" t="n">
        <x:f>IFERROR(AA384/(P384+W384+X384),0)</x:f>
        <x:v>0.3652758564452986</x:v>
      </x:c>
      <x:c r="AC384" t="n">
        <x:f>IF(O384="High",0,IF(I384&gt;=1800,3,IF(I384&gt;=900,2,1))+IF(K384&gt;=0.9,2,IF(K384&gt;=0.75,1,0))+IF(J384&lt;=0.7,2,IF(J384&lt;=0.85,1,0))+IF(M384&gt;=8,1,0))</x:f>
        <x:v>4</x:v>
      </x:c>
      <x:c r="AD384" t="str">
        <x:f>IF(AND(O384&lt;&gt;"High",AC384&gt;=Assumptions!$B$10,AA384&gt;0),"Priority Growth",IF(AND(O384="Low",AA384&gt;0),"Maintain","Watch"))</x:f>
        <x:v>Maintain</x:v>
      </x:c>
      <x:c r="AE384" s="60" t="n">
        <x:f>MAX(AA384,0)*N384</x:f>
        <x:v>29.88823246820001</x:v>
      </x:c>
      <x:c r="AF384" t="str">
        <x:f>IF(AND(AA384&gt;=Assumptions!$B$11,O384&lt;&gt;"High",OR(N384&gt;=Assumptions!$B$12,M384&lt;=6)),"High","Standard")</x:f>
        <x:v>Standard</x:v>
      </x:c>
    </x:row>
    <x:row r="385">
      <x:c r="A385" t="str">
        <x:f>'Raw_Data'!A385</x:f>
        <x:v>C00384</x:v>
      </x:c>
      <x:c r="B385" t="n">
        <x:f>'Raw_Data'!B385</x:f>
        <x:v>43</x:v>
      </x:c>
      <x:c r="C385" s="30" t="n">
        <x:f>'Raw_Data'!C385</x:f>
        <x:v>78476</x:v>
      </x:c>
      <x:c r="D385" t="n">
        <x:f>'Raw_Data'!D385</x:f>
        <x:v>699</x:v>
      </x:c>
      <x:c r="E385" t="n">
        <x:f>'Raw_Data'!E385</x:f>
        <x:v>100</x:v>
      </x:c>
      <x:c r="F385" t="str">
        <x:f>PROPER(TRIM('Raw_Data'!F385))</x:f>
        <x:v>Gold</x:v>
      </x:c>
      <x:c r="G385" t="str">
        <x:f>PROPER(TRIM('Raw_Data'!G385))</x:f>
        <x:v>Digital</x:v>
      </x:c>
      <x:c r="H385" s="60" t="n">
        <x:f>'Raw_Data'!H385</x:f>
        <x:v>12709</x:v>
      </x:c>
      <x:c r="I385" s="60" t="n">
        <x:f>'Raw_Data'!I385</x:f>
        <x:v>1347.91</x:v>
      </x:c>
      <x:c r="J385" s="32" t="n">
        <x:f>'Raw_Data'!J385</x:f>
        <x:v>0.256</x:v>
      </x:c>
      <x:c r="K385" s="32" t="n">
        <x:f>'Raw_Data'!K385</x:f>
        <x:v>0.782</x:v>
      </x:c>
      <x:c r="L385" t="n">
        <x:f>'Raw_Data'!L385</x:f>
        <x:v>0</x:v>
      </x:c>
      <x:c r="M385" t="n">
        <x:f>IF('Raw_Data'!M385="",Assumptions!$B$15,'Raw_Data'!M385)</x:f>
        <x:v>9</x:v>
      </x:c>
      <x:c r="N385" s="32" t="n">
        <x:f>'Raw_Data'!N385</x:f>
        <x:v>0.02</x:v>
      </x:c>
      <x:c r="O385" t="str">
        <x:f>IF(OR(D385&lt;620,L385&gt;=2,J385&gt;0.9),"High",IF(OR(D385&lt;700,L385=1,J385&gt;0.75),"Medium","Low"))</x:f>
        <x:v>Medium</x:v>
      </x:c>
      <x:c r="P385" s="30" t="n">
        <x:f>XLOOKUP(F385,Assumptions!$A$4:$A$6,Assumptions!$B$4:$B$6)</x:f>
        <x:v>95</x:v>
      </x:c>
      <x:c r="Q385" s="32" t="n">
        <x:f>XLOOKUP(F385,Assumptions!$A$4:$A$6,Assumptions!$C$4:$C$6)</x:f>
        <x:v>0.219</x:v>
      </x:c>
      <x:c r="R385" s="32" t="n">
        <x:f>XLOOKUP(F385,Assumptions!$A$4:$A$6,Assumptions!$D$4:$D$6)</x:f>
        <x:v>0.016</x:v>
      </x:c>
      <x:c r="S385" s="32" t="n">
        <x:f>XLOOKUP(F385,Assumptions!$A$4:$A$6,Assumptions!$E$4:$E$6)</x:f>
        <x:v>0.01</x:v>
      </x:c>
      <x:c r="T385" s="32" t="n">
        <x:f>XLOOKUP(O385,Assumptions!$H$4:$H$6,Assumptions!$I$4:$I$6)</x:f>
        <x:v>0.012</x:v>
      </x:c>
      <x:c r="U385" s="30" t="n">
        <x:f>XLOOKUP(F385,Assumptions!$A$4:$A$6,Assumptions!$F$4:$F$6)</x:f>
        <x:v>90</x:v>
      </x:c>
      <x:c r="V385" s="60" t="n">
        <x:f>I385*12</x:f>
        <x:v>16174.920000000002</x:v>
      </x:c>
      <x:c r="W385" s="60" t="n">
        <x:f>H385*J385*(1-K385)*Q385</x:f>
        <x:v>155.32878796799997</x:v>
      </x:c>
      <x:c r="X385" s="60" t="n">
        <x:f>V385*R385</x:f>
        <x:v>258.79872000000006</x:v>
      </x:c>
      <x:c r="Y385" s="60" t="n">
        <x:f>V385*S385</x:f>
        <x:v>161.74920000000003</x:v>
      </x:c>
      <x:c r="Z385" s="60" t="n">
        <x:f>H385*J385*T385</x:f>
        <x:v>39.042048</x:v>
      </x:c>
      <x:c r="AA385" s="60" t="n">
        <x:f>P385+W385+X385-Y385-Z385-U385</x:f>
        <x:v>218.33625996799998</x:v>
      </x:c>
      <x:c r="AB385" s="32" t="n">
        <x:f>IFERROR(AA385/(P385+W385+X385),0)</x:f>
        <x:v>0.4288439664936018</x:v>
      </x:c>
      <x:c r="AC385" t="n">
        <x:f>IF(O385="High",0,IF(I385&gt;=1800,3,IF(I385&gt;=900,2,1))+IF(K385&gt;=0.9,2,IF(K385&gt;=0.75,1,0))+IF(J385&lt;=0.7,2,IF(J385&lt;=0.85,1,0))+IF(M385&gt;=8,1,0))</x:f>
        <x:v>6</x:v>
      </x:c>
      <x:c r="AD385" t="str">
        <x:f>IF(AND(O385&lt;&gt;"High",AC385&gt;=Assumptions!$B$10,AA385&gt;0),"Priority Growth",IF(AND(O385="Low",AA385&gt;0),"Maintain","Watch"))</x:f>
        <x:v>Priority Growth</x:v>
      </x:c>
      <x:c r="AE385" s="60" t="n">
        <x:f>MAX(AA385,0)*N385</x:f>
        <x:v>4.366725199359999</x:v>
      </x:c>
      <x:c r="AF385" t="str">
        <x:f>IF(AND(AA385&gt;=Assumptions!$B$11,O385&lt;&gt;"High",OR(N385&gt;=Assumptions!$B$12,M385&lt;=6)),"High","Standard")</x:f>
        <x:v>Standard</x:v>
      </x:c>
    </x:row>
    <x:row r="386">
      <x:c r="A386" t="str">
        <x:f>'Raw_Data'!A386</x:f>
        <x:v>C00385</x:v>
      </x:c>
      <x:c r="B386" t="n">
        <x:f>'Raw_Data'!B386</x:f>
        <x:v>31</x:v>
      </x:c>
      <x:c r="C386" s="30" t="n">
        <x:f>'Raw_Data'!C386</x:f>
        <x:v>135745</x:v>
      </x:c>
      <x:c r="D386" t="n">
        <x:f>'Raw_Data'!D386</x:f>
        <x:v>725</x:v>
      </x:c>
      <x:c r="E386" t="n">
        <x:f>'Raw_Data'!E386</x:f>
        <x:v>71</x:v>
      </x:c>
      <x:c r="F386" t="str">
        <x:f>PROPER(TRIM('Raw_Data'!F386))</x:f>
        <x:v>Platinum</x:v>
      </x:c>
      <x:c r="G386" t="str">
        <x:f>PROPER(TRIM('Raw_Data'!G386))</x:f>
        <x:v>Digital</x:v>
      </x:c>
      <x:c r="H386" s="60" t="n">
        <x:f>'Raw_Data'!H386</x:f>
        <x:v>30365</x:v>
      </x:c>
      <x:c r="I386" s="60" t="n">
        <x:f>'Raw_Data'!I386</x:f>
        <x:v>3131.41</x:v>
      </x:c>
      <x:c r="J386" s="32" t="n">
        <x:f>'Raw_Data'!J386</x:f>
        <x:v>0.318</x:v>
      </x:c>
      <x:c r="K386" s="32" t="n">
        <x:f>'Raw_Data'!K386</x:f>
        <x:v>1</x:v>
      </x:c>
      <x:c r="L386" t="n">
        <x:f>'Raw_Data'!L386</x:f>
        <x:v>0</x:v>
      </x:c>
      <x:c r="M386" t="n">
        <x:f>IF('Raw_Data'!M386="",Assumptions!$B$15,'Raw_Data'!M386)</x:f>
        <x:v>8</x:v>
      </x:c>
      <x:c r="N386" s="32" t="n">
        <x:f>'Raw_Data'!N386</x:f>
        <x:v>0.02</x:v>
      </x:c>
      <x:c r="O386" t="str">
        <x:f>IF(OR(D386&lt;620,L386&gt;=2,J386&gt;0.9),"High",IF(OR(D386&lt;700,L386=1,J386&gt;0.75),"Medium","Low"))</x:f>
        <x:v>Low</x:v>
      </x:c>
      <x:c r="P386" s="30" t="n">
        <x:f>XLOOKUP(F386,Assumptions!$A$4:$A$6,Assumptions!$B$4:$B$6)</x:f>
        <x:v>195</x:v>
      </x:c>
      <x:c r="Q386" s="32" t="n">
        <x:f>XLOOKUP(F386,Assumptions!$A$4:$A$6,Assumptions!$C$4:$C$6)</x:f>
        <x:v>0.199</x:v>
      </x:c>
      <x:c r="R386" s="32" t="n">
        <x:f>XLOOKUP(F386,Assumptions!$A$4:$A$6,Assumptions!$D$4:$D$6)</x:f>
        <x:v>0.017</x:v>
      </x:c>
      <x:c r="S386" s="32" t="n">
        <x:f>XLOOKUP(F386,Assumptions!$A$4:$A$6,Assumptions!$E$4:$E$6)</x:f>
        <x:v>0.013</x:v>
      </x:c>
      <x:c r="T386" s="32" t="n">
        <x:f>XLOOKUP(O386,Assumptions!$H$4:$H$6,Assumptions!$I$4:$I$6)</x:f>
        <x:v>0.0035</x:v>
      </x:c>
      <x:c r="U386" s="30" t="n">
        <x:f>XLOOKUP(F386,Assumptions!$A$4:$A$6,Assumptions!$F$4:$F$6)</x:f>
        <x:v>140</x:v>
      </x:c>
      <x:c r="V386" s="60" t="n">
        <x:f>I386*12</x:f>
        <x:v>37576.92</x:v>
      </x:c>
      <x:c r="W386" s="60" t="n">
        <x:f>H386*J386*(1-K386)*Q386</x:f>
        <x:v>0</x:v>
      </x:c>
      <x:c r="X386" s="60" t="n">
        <x:f>V386*R386</x:f>
        <x:v>638.80764</x:v>
      </x:c>
      <x:c r="Y386" s="60" t="n">
        <x:f>V386*S386</x:f>
        <x:v>488.49995999999993</x:v>
      </x:c>
      <x:c r="Z386" s="60" t="n">
        <x:f>H386*J386*T386</x:f>
        <x:v>33.796245</x:v>
      </x:c>
      <x:c r="AA386" s="60" t="n">
        <x:f>P386+W386+X386-Y386-Z386-U386</x:f>
        <x:v>171.51143500000006</x:v>
      </x:c>
      <x:c r="AB386" s="32" t="n">
        <x:f>IFERROR(AA386/(P386+W386+X386),0)</x:f>
        <x:v>0.20569664605136032</x:v>
      </x:c>
      <x:c r="AC386" t="n">
        <x:f>IF(O386="High",0,IF(I386&gt;=1800,3,IF(I386&gt;=900,2,1))+IF(K386&gt;=0.9,2,IF(K386&gt;=0.75,1,0))+IF(J386&lt;=0.7,2,IF(J386&lt;=0.85,1,0))+IF(M386&gt;=8,1,0))</x:f>
        <x:v>8</x:v>
      </x:c>
      <x:c r="AD386" t="str">
        <x:f>IF(AND(O386&lt;&gt;"High",AC386&gt;=Assumptions!$B$10,AA386&gt;0),"Priority Growth",IF(AND(O386="Low",AA386&gt;0),"Maintain","Watch"))</x:f>
        <x:v>Priority Growth</x:v>
      </x:c>
      <x:c r="AE386" s="60" t="n">
        <x:f>MAX(AA386,0)*N386</x:f>
        <x:v>3.430228700000001</x:v>
      </x:c>
      <x:c r="AF386" t="str">
        <x:f>IF(AND(AA386&gt;=Assumptions!$B$11,O386&lt;&gt;"High",OR(N386&gt;=Assumptions!$B$12,M386&lt;=6)),"High","Standard")</x:f>
        <x:v>Standard</x:v>
      </x:c>
    </x:row>
    <x:row r="387">
      <x:c r="A387" t="str">
        <x:f>'Raw_Data'!A387</x:f>
        <x:v>C00386</x:v>
      </x:c>
      <x:c r="B387" t="n">
        <x:f>'Raw_Data'!B387</x:f>
        <x:v>55</x:v>
      </x:c>
      <x:c r="C387" s="30" t="n">
        <x:f>'Raw_Data'!C387</x:f>
        <x:v>95672</x:v>
      </x:c>
      <x:c r="D387" t="n">
        <x:f>'Raw_Data'!D387</x:f>
        <x:v>652</x:v>
      </x:c>
      <x:c r="E387" t="n">
        <x:f>'Raw_Data'!E387</x:f>
        <x:v>35</x:v>
      </x:c>
      <x:c r="F387" t="str">
        <x:f>PROPER(TRIM('Raw_Data'!F387))</x:f>
        <x:v>Gold</x:v>
      </x:c>
      <x:c r="G387" t="str">
        <x:f>PROPER(TRIM('Raw_Data'!G387))</x:f>
        <x:v>Digital</x:v>
      </x:c>
      <x:c r="H387" s="60" t="n">
        <x:f>'Raw_Data'!H387</x:f>
        <x:v>11005</x:v>
      </x:c>
      <x:c r="I387" s="60" t="n">
        <x:f>'Raw_Data'!I387</x:f>
        <x:v>1527.26</x:v>
      </x:c>
      <x:c r="J387" s="32" t="n">
        <x:f>'Raw_Data'!J387</x:f>
        <x:v>0.401</x:v>
      </x:c>
      <x:c r="K387" s="32" t="n">
        <x:f>'Raw_Data'!K387</x:f>
        <x:v>0.693</x:v>
      </x:c>
      <x:c r="L387" t="n">
        <x:f>'Raw_Data'!L387</x:f>
        <x:v>0</x:v>
      </x:c>
      <x:c r="M387" t="n">
        <x:f>IF('Raw_Data'!M387="",Assumptions!$B$15,'Raw_Data'!M387)</x:f>
        <x:v>8</x:v>
      </x:c>
      <x:c r="N387" s="32" t="n">
        <x:f>'Raw_Data'!N387</x:f>
        <x:v>0.063</x:v>
      </x:c>
      <x:c r="O387" t="str">
        <x:f>IF(OR(D387&lt;620,L387&gt;=2,J387&gt;0.9),"High",IF(OR(D387&lt;700,L387=1,J387&gt;0.75),"Medium","Low"))</x:f>
        <x:v>Medium</x:v>
      </x:c>
      <x:c r="P387" s="30" t="n">
        <x:f>XLOOKUP(F387,Assumptions!$A$4:$A$6,Assumptions!$B$4:$B$6)</x:f>
        <x:v>95</x:v>
      </x:c>
      <x:c r="Q387" s="32" t="n">
        <x:f>XLOOKUP(F387,Assumptions!$A$4:$A$6,Assumptions!$C$4:$C$6)</x:f>
        <x:v>0.219</x:v>
      </x:c>
      <x:c r="R387" s="32" t="n">
        <x:f>XLOOKUP(F387,Assumptions!$A$4:$A$6,Assumptions!$D$4:$D$6)</x:f>
        <x:v>0.016</x:v>
      </x:c>
      <x:c r="S387" s="32" t="n">
        <x:f>XLOOKUP(F387,Assumptions!$A$4:$A$6,Assumptions!$E$4:$E$6)</x:f>
        <x:v>0.01</x:v>
      </x:c>
      <x:c r="T387" s="32" t="n">
        <x:f>XLOOKUP(O387,Assumptions!$H$4:$H$6,Assumptions!$I$4:$I$6)</x:f>
        <x:v>0.012</x:v>
      </x:c>
      <x:c r="U387" s="30" t="n">
        <x:f>XLOOKUP(F387,Assumptions!$A$4:$A$6,Assumptions!$F$4:$F$6)</x:f>
        <x:v>90</x:v>
      </x:c>
      <x:c r="V387" s="60" t="n">
        <x:f>I387*12</x:f>
        <x:v>18327.12</x:v>
      </x:c>
      <x:c r="W387" s="60" t="n">
        <x:f>H387*J387*(1-K387)*Q387</x:f>
        <x:v>296.6995651650001</x:v>
      </x:c>
      <x:c r="X387" s="60" t="n">
        <x:f>V387*R387</x:f>
        <x:v>293.23392</x:v>
      </x:c>
      <x:c r="Y387" s="60" t="n">
        <x:f>V387*S387</x:f>
        <x:v>183.2712</x:v>
      </x:c>
      <x:c r="Z387" s="60" t="n">
        <x:f>H387*J387*T387</x:f>
        <x:v>52.95606</x:v>
      </x:c>
      <x:c r="AA387" s="60" t="n">
        <x:f>P387+W387+X387-Y387-Z387-U387</x:f>
        <x:v>358.7062251650001</x:v>
      </x:c>
      <x:c r="AB387" s="32" t="n">
        <x:f>IFERROR(AA387/(P387+W387+X387),0)</x:f>
        <x:v>0.5237095760891117</x:v>
      </x:c>
      <x:c r="AC387" t="n">
        <x:f>IF(O387="High",0,IF(I387&gt;=1800,3,IF(I387&gt;=900,2,1))+IF(K387&gt;=0.9,2,IF(K387&gt;=0.75,1,0))+IF(J387&lt;=0.7,2,IF(J387&lt;=0.85,1,0))+IF(M387&gt;=8,1,0))</x:f>
        <x:v>5</x:v>
      </x:c>
      <x:c r="AD387" t="str">
        <x:f>IF(AND(O387&lt;&gt;"High",AC387&gt;=Assumptions!$B$10,AA387&gt;0),"Priority Growth",IF(AND(O387="Low",AA387&gt;0),"Maintain","Watch"))</x:f>
        <x:v>Watch</x:v>
      </x:c>
      <x:c r="AE387" s="60" t="n">
        <x:f>MAX(AA387,0)*N387</x:f>
        <x:v>22.598492185395006</x:v>
      </x:c>
      <x:c r="AF387" t="str">
        <x:f>IF(AND(AA387&gt;=Assumptions!$B$11,O387&lt;&gt;"High",OR(N387&gt;=Assumptions!$B$12,M387&lt;=6)),"High","Standard")</x:f>
        <x:v>Standard</x:v>
      </x:c>
    </x:row>
    <x:row r="388">
      <x:c r="A388" t="str">
        <x:f>'Raw_Data'!A388</x:f>
        <x:v>C00387</x:v>
      </x:c>
      <x:c r="B388" t="n">
        <x:f>'Raw_Data'!B388</x:f>
        <x:v>49</x:v>
      </x:c>
      <x:c r="C388" s="30" t="n">
        <x:f>'Raw_Data'!C388</x:f>
        <x:v>34174</x:v>
      </x:c>
      <x:c r="D388" t="n">
        <x:f>'Raw_Data'!D388</x:f>
        <x:v>656</x:v>
      </x:c>
      <x:c r="E388" t="n">
        <x:f>'Raw_Data'!E388</x:f>
        <x:v>10</x:v>
      </x:c>
      <x:c r="F388" t="str">
        <x:f>PROPER(TRIM('Raw_Data'!F388))</x:f>
        <x:v>Classic</x:v>
      </x:c>
      <x:c r="G388" t="str">
        <x:f>PROPER(TRIM('Raw_Data'!G388))</x:f>
        <x:v>Branch</x:v>
      </x:c>
      <x:c r="H388" s="60" t="n">
        <x:f>'Raw_Data'!H388</x:f>
        <x:v>4232</x:v>
      </x:c>
      <x:c r="I388" s="60" t="n">
        <x:f>'Raw_Data'!I388</x:f>
        <x:v>192.49</x:v>
      </x:c>
      <x:c r="J388" s="32" t="n">
        <x:f>'Raw_Data'!J388</x:f>
        <x:v>0.413</x:v>
      </x:c>
      <x:c r="K388" s="32" t="n">
        <x:f>'Raw_Data'!K388</x:f>
        <x:v>0.767</x:v>
      </x:c>
      <x:c r="L388" t="n">
        <x:f>'Raw_Data'!L388</x:f>
        <x:v>0</x:v>
      </x:c>
      <x:c r="M388" t="n">
        <x:f>IF('Raw_Data'!M388="",Assumptions!$B$15,'Raw_Data'!M388)</x:f>
        <x:v>10</x:v>
      </x:c>
      <x:c r="N388" s="32" t="n">
        <x:f>'Raw_Data'!N388</x:f>
        <x:v>0.02</x:v>
      </x:c>
      <x:c r="O388" t="str">
        <x:f>IF(OR(D388&lt;620,L388&gt;=2,J388&gt;0.9),"High",IF(OR(D388&lt;700,L388=1,J388&gt;0.75),"Medium","Low"))</x:f>
        <x:v>Medium</x:v>
      </x:c>
      <x:c r="P388" s="30" t="n">
        <x:f>XLOOKUP(F388,Assumptions!$A$4:$A$6,Assumptions!$B$4:$B$6)</x:f>
        <x:v>0</x:v>
      </x:c>
      <x:c r="Q388" s="32" t="n">
        <x:f>XLOOKUP(F388,Assumptions!$A$4:$A$6,Assumptions!$C$4:$C$6)</x:f>
        <x:v>0.229</x:v>
      </x:c>
      <x:c r="R388" s="32" t="n">
        <x:f>XLOOKUP(F388,Assumptions!$A$4:$A$6,Assumptions!$D$4:$D$6)</x:f>
        <x:v>0.015</x:v>
      </x:c>
      <x:c r="S388" s="32" t="n">
        <x:f>XLOOKUP(F388,Assumptions!$A$4:$A$6,Assumptions!$E$4:$E$6)</x:f>
        <x:v>0.0075</x:v>
      </x:c>
      <x:c r="T388" s="32" t="n">
        <x:f>XLOOKUP(O388,Assumptions!$H$4:$H$6,Assumptions!$I$4:$I$6)</x:f>
        <x:v>0.012</x:v>
      </x:c>
      <x:c r="U388" s="30" t="n">
        <x:f>XLOOKUP(F388,Assumptions!$A$4:$A$6,Assumptions!$F$4:$F$6)</x:f>
        <x:v>60</x:v>
      </x:c>
      <x:c r="V388" s="60" t="n">
        <x:f>I388*12</x:f>
        <x:v>2309.88</x:v>
      </x:c>
      <x:c r="W388" s="60" t="n">
        <x:f>H388*J388*(1-K388)*Q388</x:f>
        <x:v>93.258218312</x:v>
      </x:c>
      <x:c r="X388" s="60" t="n">
        <x:f>V388*R388</x:f>
        <x:v>34.6482</x:v>
      </x:c>
      <x:c r="Y388" s="60" t="n">
        <x:f>V388*S388</x:f>
        <x:v>17.3241</x:v>
      </x:c>
      <x:c r="Z388" s="60" t="n">
        <x:f>H388*J388*T388</x:f>
        <x:v>20.973792</x:v>
      </x:c>
      <x:c r="AA388" s="60" t="n">
        <x:f>P388+W388+X388-Y388-Z388-U388</x:f>
        <x:v>29.608526311999995</x:v>
      </x:c>
      <x:c r="AB388" s="32" t="n">
        <x:f>IFERROR(AA388/(P388+W388+X388),0)</x:f>
        <x:v>0.23148585272536057</x:v>
      </x:c>
      <x:c r="AC388" t="n">
        <x:f>IF(O388="High",0,IF(I388&gt;=1800,3,IF(I388&gt;=900,2,1))+IF(K388&gt;=0.9,2,IF(K388&gt;=0.75,1,0))+IF(J388&lt;=0.7,2,IF(J388&lt;=0.85,1,0))+IF(M388&gt;=8,1,0))</x:f>
        <x:v>5</x:v>
      </x:c>
      <x:c r="AD388" t="str">
        <x:f>IF(AND(O388&lt;&gt;"High",AC388&gt;=Assumptions!$B$10,AA388&gt;0),"Priority Growth",IF(AND(O388="Low",AA388&gt;0),"Maintain","Watch"))</x:f>
        <x:v>Watch</x:v>
      </x:c>
      <x:c r="AE388" s="60" t="n">
        <x:f>MAX(AA388,0)*N388</x:f>
        <x:v>0.5921705262399999</x:v>
      </x:c>
      <x:c r="AF388" t="str">
        <x:f>IF(AND(AA388&gt;=Assumptions!$B$11,O388&lt;&gt;"High",OR(N388&gt;=Assumptions!$B$12,M388&lt;=6)),"High","Standard")</x:f>
        <x:v>Standard</x:v>
      </x:c>
    </x:row>
    <x:row r="389">
      <x:c r="A389" t="str">
        <x:f>'Raw_Data'!A389</x:f>
        <x:v>C00388</x:v>
      </x:c>
      <x:c r="B389" t="n">
        <x:f>'Raw_Data'!B389</x:f>
        <x:v>41</x:v>
      </x:c>
      <x:c r="C389" s="30" t="n">
        <x:f>'Raw_Data'!C389</x:f>
        <x:v>31603</x:v>
      </x:c>
      <x:c r="D389" t="n">
        <x:f>'Raw_Data'!D389</x:f>
        <x:v>741</x:v>
      </x:c>
      <x:c r="E389" t="n">
        <x:f>'Raw_Data'!E389</x:f>
        <x:v>24</x:v>
      </x:c>
      <x:c r="F389" t="str">
        <x:f>PROPER(TRIM('Raw_Data'!F389))</x:f>
        <x:v>Classic</x:v>
      </x:c>
      <x:c r="G389" t="str">
        <x:f>PROPER(TRIM('Raw_Data'!G389))</x:f>
        <x:v>Partner</x:v>
      </x:c>
      <x:c r="H389" s="60" t="n">
        <x:f>'Raw_Data'!H389</x:f>
        <x:v>6911</x:v>
      </x:c>
      <x:c r="I389" s="60" t="n">
        <x:f>'Raw_Data'!I389</x:f>
        <x:v>966.6</x:v>
      </x:c>
      <x:c r="J389" s="32" t="n">
        <x:f>'Raw_Data'!J389</x:f>
        <x:v>0.366</x:v>
      </x:c>
      <x:c r="K389" s="32" t="n">
        <x:f>'Raw_Data'!K389</x:f>
        <x:v>0.822</x:v>
      </x:c>
      <x:c r="L389" t="n">
        <x:f>'Raw_Data'!L389</x:f>
        <x:v>0</x:v>
      </x:c>
      <x:c r="M389" t="n">
        <x:f>IF('Raw_Data'!M389="",Assumptions!$B$15,'Raw_Data'!M389)</x:f>
        <x:v>10</x:v>
      </x:c>
      <x:c r="N389" s="32" t="n">
        <x:f>'Raw_Data'!N389</x:f>
        <x:v>0.02</x:v>
      </x:c>
      <x:c r="O389" t="str">
        <x:f>IF(OR(D389&lt;620,L389&gt;=2,J389&gt;0.9),"High",IF(OR(D389&lt;700,L389=1,J389&gt;0.75),"Medium","Low"))</x:f>
        <x:v>Low</x:v>
      </x:c>
      <x:c r="P389" s="30" t="n">
        <x:f>XLOOKUP(F389,Assumptions!$A$4:$A$6,Assumptions!$B$4:$B$6)</x:f>
        <x:v>0</x:v>
      </x:c>
      <x:c r="Q389" s="32" t="n">
        <x:f>XLOOKUP(F389,Assumptions!$A$4:$A$6,Assumptions!$C$4:$C$6)</x:f>
        <x:v>0.229</x:v>
      </x:c>
      <x:c r="R389" s="32" t="n">
        <x:f>XLOOKUP(F389,Assumptions!$A$4:$A$6,Assumptions!$D$4:$D$6)</x:f>
        <x:v>0.015</x:v>
      </x:c>
      <x:c r="S389" s="32" t="n">
        <x:f>XLOOKUP(F389,Assumptions!$A$4:$A$6,Assumptions!$E$4:$E$6)</x:f>
        <x:v>0.0075</x:v>
      </x:c>
      <x:c r="T389" s="32" t="n">
        <x:f>XLOOKUP(O389,Assumptions!$H$4:$H$6,Assumptions!$I$4:$I$6)</x:f>
        <x:v>0.0035</x:v>
      </x:c>
      <x:c r="U389" s="30" t="n">
        <x:f>XLOOKUP(F389,Assumptions!$A$4:$A$6,Assumptions!$F$4:$F$6)</x:f>
        <x:v>60</x:v>
      </x:c>
      <x:c r="V389" s="60" t="n">
        <x:f>I389*12</x:f>
        <x:v>11599.2</x:v>
      </x:c>
      <x:c r="W389" s="60" t="n">
        <x:f>H389*J389*(1-K389)*Q389</x:f>
        <x:v>103.10446261200002</x:v>
      </x:c>
      <x:c r="X389" s="60" t="n">
        <x:f>V389*R389</x:f>
        <x:v>173.988</x:v>
      </x:c>
      <x:c r="Y389" s="60" t="n">
        <x:f>V389*S389</x:f>
        <x:v>86.994</x:v>
      </x:c>
      <x:c r="Z389" s="60" t="n">
        <x:f>H389*J389*T389</x:f>
        <x:v>8.852991</x:v>
      </x:c>
      <x:c r="AA389" s="60" t="n">
        <x:f>P389+W389+X389-Y389-Z389-U389</x:f>
        <x:v>121.24547161200002</x:v>
      </x:c>
      <x:c r="AB389" s="32" t="n">
        <x:f>IFERROR(AA389/(P389+W389+X389),0)</x:f>
        <x:v>0.43756322517431495</x:v>
      </x:c>
      <x:c r="AC389" t="n">
        <x:f>IF(O389="High",0,IF(I389&gt;=1800,3,IF(I389&gt;=900,2,1))+IF(K389&gt;=0.9,2,IF(K389&gt;=0.75,1,0))+IF(J389&lt;=0.7,2,IF(J389&lt;=0.85,1,0))+IF(M389&gt;=8,1,0))</x:f>
        <x:v>6</x:v>
      </x:c>
      <x:c r="AD389" t="str">
        <x:f>IF(AND(O389&lt;&gt;"High",AC389&gt;=Assumptions!$B$10,AA389&gt;0),"Priority Growth",IF(AND(O389="Low",AA389&gt;0),"Maintain","Watch"))</x:f>
        <x:v>Priority Growth</x:v>
      </x:c>
      <x:c r="AE389" s="60" t="n">
        <x:f>MAX(AA389,0)*N389</x:f>
        <x:v>2.42490943224</x:v>
      </x:c>
      <x:c r="AF389" t="str">
        <x:f>IF(AND(AA389&gt;=Assumptions!$B$11,O389&lt;&gt;"High",OR(N389&gt;=Assumptions!$B$12,M389&lt;=6)),"High","Standard")</x:f>
        <x:v>Standard</x:v>
      </x:c>
    </x:row>
    <x:row r="390">
      <x:c r="A390" t="str">
        <x:f>'Raw_Data'!A390</x:f>
        <x:v>C00389</x:v>
      </x:c>
      <x:c r="B390" t="n">
        <x:f>'Raw_Data'!B390</x:f>
        <x:v>21</x:v>
      </x:c>
      <x:c r="C390" s="30" t="n">
        <x:f>'Raw_Data'!C390</x:f>
        <x:v>96972</x:v>
      </x:c>
      <x:c r="D390" t="n">
        <x:f>'Raw_Data'!D390</x:f>
        <x:v>598</x:v>
      </x:c>
      <x:c r="E390" t="n">
        <x:f>'Raw_Data'!E390</x:f>
        <x:v>115</x:v>
      </x:c>
      <x:c r="F390" t="str">
        <x:f>PROPER(TRIM('Raw_Data'!F390))</x:f>
        <x:v>Classic</x:v>
      </x:c>
      <x:c r="G390" t="str">
        <x:f>PROPER(TRIM('Raw_Data'!G390))</x:f>
        <x:v>Digital</x:v>
      </x:c>
      <x:c r="H390" s="60" t="n">
        <x:f>'Raw_Data'!H390</x:f>
        <x:v>4883</x:v>
      </x:c>
      <x:c r="I390" s="60" t="n">
        <x:f>'Raw_Data'!I390</x:f>
        <x:v>718.28</x:v>
      </x:c>
      <x:c r="J390" s="32" t="n">
        <x:f>'Raw_Data'!J390</x:f>
        <x:v>0.433</x:v>
      </x:c>
      <x:c r="K390" s="32" t="n">
        <x:f>'Raw_Data'!K390</x:f>
        <x:v>0.659</x:v>
      </x:c>
      <x:c r="L390" t="n">
        <x:f>'Raw_Data'!L390</x:f>
        <x:v>1</x:v>
      </x:c>
      <x:c r="M390" t="n">
        <x:f>IF('Raw_Data'!M390="",Assumptions!$B$15,'Raw_Data'!M390)</x:f>
        <x:v>6</x:v>
      </x:c>
      <x:c r="N390" s="32" t="n">
        <x:f>'Raw_Data'!N390</x:f>
        <x:v>0.232</x:v>
      </x:c>
      <x:c r="O390" t="str">
        <x:f>IF(OR(D390&lt;620,L390&gt;=2,J390&gt;0.9),"High",IF(OR(D390&lt;700,L390=1,J390&gt;0.75),"Medium","Low"))</x:f>
        <x:v>High</x:v>
      </x:c>
      <x:c r="P390" s="30" t="n">
        <x:f>XLOOKUP(F390,Assumptions!$A$4:$A$6,Assumptions!$B$4:$B$6)</x:f>
        <x:v>0</x:v>
      </x:c>
      <x:c r="Q390" s="32" t="n">
        <x:f>XLOOKUP(F390,Assumptions!$A$4:$A$6,Assumptions!$C$4:$C$6)</x:f>
        <x:v>0.229</x:v>
      </x:c>
      <x:c r="R390" s="32" t="n">
        <x:f>XLOOKUP(F390,Assumptions!$A$4:$A$6,Assumptions!$D$4:$D$6)</x:f>
        <x:v>0.015</x:v>
      </x:c>
      <x:c r="S390" s="32" t="n">
        <x:f>XLOOKUP(F390,Assumptions!$A$4:$A$6,Assumptions!$E$4:$E$6)</x:f>
        <x:v>0.0075</x:v>
      </x:c>
      <x:c r="T390" s="32" t="n">
        <x:f>XLOOKUP(O390,Assumptions!$H$4:$H$6,Assumptions!$I$4:$I$6)</x:f>
        <x:v>0.045</x:v>
      </x:c>
      <x:c r="U390" s="30" t="n">
        <x:f>XLOOKUP(F390,Assumptions!$A$4:$A$6,Assumptions!$F$4:$F$6)</x:f>
        <x:v>60</x:v>
      </x:c>
      <x:c r="V390" s="60" t="n">
        <x:f>I390*12</x:f>
        <x:v>8619.36</x:v>
      </x:c>
      <x:c r="W390" s="60" t="n">
        <x:f>H390*J390*(1-K390)*Q390</x:f>
        <x:v>165.10661817099998</x:v>
      </x:c>
      <x:c r="X390" s="60" t="n">
        <x:f>V390*R390</x:f>
        <x:v>129.2904</x:v>
      </x:c>
      <x:c r="Y390" s="60" t="n">
        <x:f>V390*S390</x:f>
        <x:v>64.6452</x:v>
      </x:c>
      <x:c r="Z390" s="60" t="n">
        <x:f>H390*J390*T390</x:f>
        <x:v>95.14525499999999</x:v>
      </x:c>
      <x:c r="AA390" s="60" t="n">
        <x:f>P390+W390+X390-Y390-Z390-U390</x:f>
        <x:v>74.60656317100003</x:v>
      </x:c>
      <x:c r="AB390" s="32" t="n">
        <x:f>IFERROR(AA390/(P390+W390+X390),0)</x:f>
        <x:v>0.2534215992896536</x:v>
      </x:c>
      <x:c r="AC390" t="n">
        <x:f>IF(O390="High",0,IF(I390&gt;=1800,3,IF(I390&gt;=900,2,1))+IF(K390&gt;=0.9,2,IF(K390&gt;=0.75,1,0))+IF(J390&lt;=0.7,2,IF(J390&lt;=0.85,1,0))+IF(M390&gt;=8,1,0))</x:f>
        <x:v>0</x:v>
      </x:c>
      <x:c r="AD390" t="str">
        <x:f>IF(AND(O390&lt;&gt;"High",AC390&gt;=Assumptions!$B$10,AA390&gt;0),"Priority Growth",IF(AND(O390="Low",AA390&gt;0),"Maintain","Watch"))</x:f>
        <x:v>Watch</x:v>
      </x:c>
      <x:c r="AE390" s="60" t="n">
        <x:f>MAX(AA390,0)*N390</x:f>
        <x:v>17.308722655672007</x:v>
      </x:c>
      <x:c r="AF390" t="str">
        <x:f>IF(AND(AA390&gt;=Assumptions!$B$11,O390&lt;&gt;"High",OR(N390&gt;=Assumptions!$B$12,M390&lt;=6)),"High","Standard")</x:f>
        <x:v>Standard</x:v>
      </x:c>
    </x:row>
    <x:row r="391">
      <x:c r="A391" t="str">
        <x:f>'Raw_Data'!A391</x:f>
        <x:v>C00390</x:v>
      </x:c>
      <x:c r="B391" t="n">
        <x:f>'Raw_Data'!B391</x:f>
        <x:v>38</x:v>
      </x:c>
      <x:c r="C391" s="30" t="n">
        <x:f>'Raw_Data'!C391</x:f>
        <x:v>70982</x:v>
      </x:c>
      <x:c r="D391" t="n">
        <x:f>'Raw_Data'!D391</x:f>
        <x:v>667</x:v>
      </x:c>
      <x:c r="E391" t="n">
        <x:f>'Raw_Data'!E391</x:f>
        <x:v>57</x:v>
      </x:c>
      <x:c r="F391" t="str">
        <x:f>PROPER(TRIM('Raw_Data'!F391))</x:f>
        <x:v>Gold</x:v>
      </x:c>
      <x:c r="G391" t="str">
        <x:f>PROPER(TRIM('Raw_Data'!G391))</x:f>
        <x:v>Digital</x:v>
      </x:c>
      <x:c r="H391" s="60" t="n">
        <x:f>'Raw_Data'!H391</x:f>
        <x:v>11620</x:v>
      </x:c>
      <x:c r="I391" s="60" t="n">
        <x:f>'Raw_Data'!I391</x:f>
        <x:v>1415.04</x:v>
      </x:c>
      <x:c r="J391" s="32" t="n">
        <x:f>'Raw_Data'!J391</x:f>
        <x:v>0.607</x:v>
      </x:c>
      <x:c r="K391" s="32" t="n">
        <x:f>'Raw_Data'!K391</x:f>
        <x:v>0.588</x:v>
      </x:c>
      <x:c r="L391" t="n">
        <x:f>'Raw_Data'!L391</x:f>
        <x:v>0</x:v>
      </x:c>
      <x:c r="M391" t="n">
        <x:f>IF('Raw_Data'!M391="",Assumptions!$B$15,'Raw_Data'!M391)</x:f>
        <x:v>10</x:v>
      </x:c>
      <x:c r="N391" s="32" t="n">
        <x:f>'Raw_Data'!N391</x:f>
        <x:v>0.02</x:v>
      </x:c>
      <x:c r="O391" t="str">
        <x:f>IF(OR(D391&lt;620,L391&gt;=2,J391&gt;0.9),"High",IF(OR(D391&lt;700,L391=1,J391&gt;0.75),"Medium","Low"))</x:f>
        <x:v>Medium</x:v>
      </x:c>
      <x:c r="P391" s="30" t="n">
        <x:f>XLOOKUP(F391,Assumptions!$A$4:$A$6,Assumptions!$B$4:$B$6)</x:f>
        <x:v>95</x:v>
      </x:c>
      <x:c r="Q391" s="32" t="n">
        <x:f>XLOOKUP(F391,Assumptions!$A$4:$A$6,Assumptions!$C$4:$C$6)</x:f>
        <x:v>0.219</x:v>
      </x:c>
      <x:c r="R391" s="32" t="n">
        <x:f>XLOOKUP(F391,Assumptions!$A$4:$A$6,Assumptions!$D$4:$D$6)</x:f>
        <x:v>0.016</x:v>
      </x:c>
      <x:c r="S391" s="32" t="n">
        <x:f>XLOOKUP(F391,Assumptions!$A$4:$A$6,Assumptions!$E$4:$E$6)</x:f>
        <x:v>0.01</x:v>
      </x:c>
      <x:c r="T391" s="32" t="n">
        <x:f>XLOOKUP(O391,Assumptions!$H$4:$H$6,Assumptions!$I$4:$I$6)</x:f>
        <x:v>0.012</x:v>
      </x:c>
      <x:c r="U391" s="30" t="n">
        <x:f>XLOOKUP(F391,Assumptions!$A$4:$A$6,Assumptions!$F$4:$F$6)</x:f>
        <x:v>90</x:v>
      </x:c>
      <x:c r="V391" s="60" t="n">
        <x:f>I391*12</x:f>
        <x:v>16980.48</x:v>
      </x:c>
      <x:c r="W391" s="60" t="n">
        <x:f>H391*J391*(1-K391)*Q391</x:f>
        <x:v>636.4087615200001</x:v>
      </x:c>
      <x:c r="X391" s="60" t="n">
        <x:f>V391*R391</x:f>
        <x:v>271.68768</x:v>
      </x:c>
      <x:c r="Y391" s="60" t="n">
        <x:f>V391*S391</x:f>
        <x:v>169.8048</x:v>
      </x:c>
      <x:c r="Z391" s="60" t="n">
        <x:f>H391*J391*T391</x:f>
        <x:v>84.64008</x:v>
      </x:c>
      <x:c r="AA391" s="60" t="n">
        <x:f>P391+W391+X391-Y391-Z391-U391</x:f>
        <x:v>658.6515615200001</x:v>
      </x:c>
      <x:c r="AB391" s="32" t="n">
        <x:f>IFERROR(AA391/(P391+W391+X391),0)</x:f>
        <x:v>0.6566183811019607</x:v>
      </x:c>
      <x:c r="AC391" t="n">
        <x:f>IF(O391="High",0,IF(I391&gt;=1800,3,IF(I391&gt;=900,2,1))+IF(K391&gt;=0.9,2,IF(K391&gt;=0.75,1,0))+IF(J391&lt;=0.7,2,IF(J391&lt;=0.85,1,0))+IF(M391&gt;=8,1,0))</x:f>
        <x:v>5</x:v>
      </x:c>
      <x:c r="AD391" t="str">
        <x:f>IF(AND(O391&lt;&gt;"High",AC391&gt;=Assumptions!$B$10,AA391&gt;0),"Priority Growth",IF(AND(O391="Low",AA391&gt;0),"Maintain","Watch"))</x:f>
        <x:v>Watch</x:v>
      </x:c>
      <x:c r="AE391" s="60" t="n">
        <x:f>MAX(AA391,0)*N391</x:f>
        <x:v>13.173031230400001</x:v>
      </x:c>
      <x:c r="AF391" t="str">
        <x:f>IF(AND(AA391&gt;=Assumptions!$B$11,O391&lt;&gt;"High",OR(N391&gt;=Assumptions!$B$12,M391&lt;=6)),"High","Standard")</x:f>
        <x:v>Standard</x:v>
      </x:c>
    </x:row>
    <x:row r="392">
      <x:c r="A392" t="str">
        <x:f>'Raw_Data'!A392</x:f>
        <x:v>C00391</x:v>
      </x:c>
      <x:c r="B392" t="n">
        <x:f>'Raw_Data'!B392</x:f>
        <x:v>44</x:v>
      </x:c>
      <x:c r="C392" s="30" t="n">
        <x:f>'Raw_Data'!C392</x:f>
        <x:v>57607</x:v>
      </x:c>
      <x:c r="D392" t="n">
        <x:f>'Raw_Data'!D392</x:f>
        <x:v>699</x:v>
      </x:c>
      <x:c r="E392" t="n">
        <x:f>'Raw_Data'!E392</x:f>
        <x:v>119</x:v>
      </x:c>
      <x:c r="F392" t="str">
        <x:f>PROPER(TRIM('Raw_Data'!F392))</x:f>
        <x:v>Gold</x:v>
      </x:c>
      <x:c r="G392" t="str">
        <x:f>PROPER(TRIM('Raw_Data'!G392))</x:f>
        <x:v>Digital</x:v>
      </x:c>
      <x:c r="H392" s="60" t="n">
        <x:f>'Raw_Data'!H392</x:f>
        <x:v>5960</x:v>
      </x:c>
      <x:c r="I392" s="60" t="n">
        <x:f>'Raw_Data'!I392</x:f>
        <x:v>545.97</x:v>
      </x:c>
      <x:c r="J392" s="32" t="n">
        <x:f>'Raw_Data'!J392</x:f>
        <x:v>0.342</x:v>
      </x:c>
      <x:c r="K392" s="32" t="n">
        <x:f>'Raw_Data'!K392</x:f>
        <x:v>0.758</x:v>
      </x:c>
      <x:c r="L392" t="n">
        <x:f>'Raw_Data'!L392</x:f>
        <x:v>0</x:v>
      </x:c>
      <x:c r="M392" t="n">
        <x:f>IF('Raw_Data'!M392="",Assumptions!$B$15,'Raw_Data'!M392)</x:f>
        <x:v>8</x:v>
      </x:c>
      <x:c r="N392" s="32" t="n">
        <x:f>'Raw_Data'!N392</x:f>
        <x:v>0.154</x:v>
      </x:c>
      <x:c r="O392" t="str">
        <x:f>IF(OR(D392&lt;620,L392&gt;=2,J392&gt;0.9),"High",IF(OR(D392&lt;700,L392=1,J392&gt;0.75),"Medium","Low"))</x:f>
        <x:v>Medium</x:v>
      </x:c>
      <x:c r="P392" s="30" t="n">
        <x:f>XLOOKUP(F392,Assumptions!$A$4:$A$6,Assumptions!$B$4:$B$6)</x:f>
        <x:v>95</x:v>
      </x:c>
      <x:c r="Q392" s="32" t="n">
        <x:f>XLOOKUP(F392,Assumptions!$A$4:$A$6,Assumptions!$C$4:$C$6)</x:f>
        <x:v>0.219</x:v>
      </x:c>
      <x:c r="R392" s="32" t="n">
        <x:f>XLOOKUP(F392,Assumptions!$A$4:$A$6,Assumptions!$D$4:$D$6)</x:f>
        <x:v>0.016</x:v>
      </x:c>
      <x:c r="S392" s="32" t="n">
        <x:f>XLOOKUP(F392,Assumptions!$A$4:$A$6,Assumptions!$E$4:$E$6)</x:f>
        <x:v>0.01</x:v>
      </x:c>
      <x:c r="T392" s="32" t="n">
        <x:f>XLOOKUP(O392,Assumptions!$H$4:$H$6,Assumptions!$I$4:$I$6)</x:f>
        <x:v>0.012</x:v>
      </x:c>
      <x:c r="U392" s="30" t="n">
        <x:f>XLOOKUP(F392,Assumptions!$A$4:$A$6,Assumptions!$F$4:$F$6)</x:f>
        <x:v>90</x:v>
      </x:c>
      <x:c r="V392" s="60" t="n">
        <x:f>I392*12</x:f>
        <x:v>6551.64</x:v>
      </x:c>
      <x:c r="W392" s="60" t="n">
        <x:f>H392*J392*(1-K392)*Q392</x:f>
        <x:v>108.02688336000001</x:v>
      </x:c>
      <x:c r="X392" s="60" t="n">
        <x:f>V392*R392</x:f>
        <x:v>104.82624000000001</x:v>
      </x:c>
      <x:c r="Y392" s="60" t="n">
        <x:f>V392*S392</x:f>
        <x:v>65.5164</x:v>
      </x:c>
      <x:c r="Z392" s="60" t="n">
        <x:f>H392*J392*T392</x:f>
        <x:v>24.459840000000003</x:v>
      </x:c>
      <x:c r="AA392" s="60" t="n">
        <x:f>P392+W392+X392-Y392-Z392-U392</x:f>
        <x:v>127.87688336000002</x:v>
      </x:c>
      <x:c r="AB392" s="32" t="n">
        <x:f>IFERROR(AA392/(P392+W392+X392),0)</x:f>
        <x:v>0.4153827707327244</x:v>
      </x:c>
      <x:c r="AC392" t="n">
        <x:f>IF(O392="High",0,IF(I392&gt;=1800,3,IF(I392&gt;=900,2,1))+IF(K392&gt;=0.9,2,IF(K392&gt;=0.75,1,0))+IF(J392&lt;=0.7,2,IF(J392&lt;=0.85,1,0))+IF(M392&gt;=8,1,0))</x:f>
        <x:v>5</x:v>
      </x:c>
      <x:c r="AD392" t="str">
        <x:f>IF(AND(O392&lt;&gt;"High",AC392&gt;=Assumptions!$B$10,AA392&gt;0),"Priority Growth",IF(AND(O392="Low",AA392&gt;0),"Maintain","Watch"))</x:f>
        <x:v>Watch</x:v>
      </x:c>
      <x:c r="AE392" s="60" t="n">
        <x:f>MAX(AA392,0)*N392</x:f>
        <x:v>19.693040037440003</x:v>
      </x:c>
      <x:c r="AF392" t="str">
        <x:f>IF(AND(AA392&gt;=Assumptions!$B$11,O392&lt;&gt;"High",OR(N392&gt;=Assumptions!$B$12,M392&lt;=6)),"High","Standard")</x:f>
        <x:v>Standard</x:v>
      </x:c>
    </x:row>
    <x:row r="393">
      <x:c r="A393" t="str">
        <x:f>'Raw_Data'!A393</x:f>
        <x:v>C00392</x:v>
      </x:c>
      <x:c r="B393" t="n">
        <x:f>'Raw_Data'!B393</x:f>
        <x:v>45</x:v>
      </x:c>
      <x:c r="C393" s="30" t="n">
        <x:f>'Raw_Data'!C393</x:f>
        <x:v>41711</x:v>
      </x:c>
      <x:c r="D393" t="n">
        <x:f>'Raw_Data'!D393</x:f>
        <x:v>546</x:v>
      </x:c>
      <x:c r="E393" t="n">
        <x:f>'Raw_Data'!E393</x:f>
        <x:v>19</x:v>
      </x:c>
      <x:c r="F393" t="str">
        <x:f>PROPER(TRIM('Raw_Data'!F393))</x:f>
        <x:v>Classic</x:v>
      </x:c>
      <x:c r="G393" t="str">
        <x:f>PROPER(TRIM('Raw_Data'!G393))</x:f>
        <x:v>Direct Mail</x:v>
      </x:c>
      <x:c r="H393" s="60" t="n">
        <x:f>'Raw_Data'!H393</x:f>
        <x:v>1000</x:v>
      </x:c>
      <x:c r="I393" s="60" t="n">
        <x:f>'Raw_Data'!I393</x:f>
        <x:v>150</x:v>
      </x:c>
      <x:c r="J393" s="32" t="n">
        <x:f>'Raw_Data'!J393</x:f>
        <x:v>0.76</x:v>
      </x:c>
      <x:c r="K393" s="32" t="n">
        <x:f>'Raw_Data'!K393</x:f>
        <x:v>0.576</x:v>
      </x:c>
      <x:c r="L393" t="n">
        <x:f>'Raw_Data'!L393</x:f>
        <x:v>1</x:v>
      </x:c>
      <x:c r="M393" t="n">
        <x:f>IF('Raw_Data'!M393="",Assumptions!$B$15,'Raw_Data'!M393)</x:f>
        <x:v>8</x:v>
      </x:c>
      <x:c r="N393" s="32" t="n">
        <x:f>'Raw_Data'!N393</x:f>
        <x:v>0.065</x:v>
      </x:c>
      <x:c r="O393" t="str">
        <x:f>IF(OR(D393&lt;620,L393&gt;=2,J393&gt;0.9),"High",IF(OR(D393&lt;700,L393=1,J393&gt;0.75),"Medium","Low"))</x:f>
        <x:v>High</x:v>
      </x:c>
      <x:c r="P393" s="30" t="n">
        <x:f>XLOOKUP(F393,Assumptions!$A$4:$A$6,Assumptions!$B$4:$B$6)</x:f>
        <x:v>0</x:v>
      </x:c>
      <x:c r="Q393" s="32" t="n">
        <x:f>XLOOKUP(F393,Assumptions!$A$4:$A$6,Assumptions!$C$4:$C$6)</x:f>
        <x:v>0.229</x:v>
      </x:c>
      <x:c r="R393" s="32" t="n">
        <x:f>XLOOKUP(F393,Assumptions!$A$4:$A$6,Assumptions!$D$4:$D$6)</x:f>
        <x:v>0.015</x:v>
      </x:c>
      <x:c r="S393" s="32" t="n">
        <x:f>XLOOKUP(F393,Assumptions!$A$4:$A$6,Assumptions!$E$4:$E$6)</x:f>
        <x:v>0.0075</x:v>
      </x:c>
      <x:c r="T393" s="32" t="n">
        <x:f>XLOOKUP(O393,Assumptions!$H$4:$H$6,Assumptions!$I$4:$I$6)</x:f>
        <x:v>0.045</x:v>
      </x:c>
      <x:c r="U393" s="30" t="n">
        <x:f>XLOOKUP(F393,Assumptions!$A$4:$A$6,Assumptions!$F$4:$F$6)</x:f>
        <x:v>60</x:v>
      </x:c>
      <x:c r="V393" s="60" t="n">
        <x:f>I393*12</x:f>
        <x:v>1800</x:v>
      </x:c>
      <x:c r="W393" s="60" t="n">
        <x:f>H393*J393*(1-K393)*Q393</x:f>
        <x:v>73.79296000000001</x:v>
      </x:c>
      <x:c r="X393" s="60" t="n">
        <x:f>V393*R393</x:f>
        <x:v>27</x:v>
      </x:c>
      <x:c r="Y393" s="60" t="n">
        <x:f>V393*S393</x:f>
        <x:v>13.5</x:v>
      </x:c>
      <x:c r="Z393" s="60" t="n">
        <x:f>H393*J393*T393</x:f>
        <x:v>34.199999999999996</x:v>
      </x:c>
      <x:c r="AA393" s="60" t="n">
        <x:f>P393+W393+X393-Y393-Z393-U393</x:f>
        <x:v>-6.907039999999988</x:v>
      </x:c>
      <x:c r="AB393" s="32" t="n">
        <x:f>IFERROR(AA393/(P393+W393+X393),0)</x:f>
        <x:v>-0.06852700823549569</x:v>
      </x:c>
      <x:c r="AC393" t="n">
        <x:f>IF(O393="High",0,IF(I393&gt;=1800,3,IF(I393&gt;=900,2,1))+IF(K393&gt;=0.9,2,IF(K393&gt;=0.75,1,0))+IF(J393&lt;=0.7,2,IF(J393&lt;=0.85,1,0))+IF(M393&gt;=8,1,0))</x:f>
        <x:v>0</x:v>
      </x:c>
      <x:c r="AD393" t="str">
        <x:f>IF(AND(O393&lt;&gt;"High",AC393&gt;=Assumptions!$B$10,AA393&gt;0),"Priority Growth",IF(AND(O393="Low",AA393&gt;0),"Maintain","Watch"))</x:f>
        <x:v>Watch</x:v>
      </x:c>
      <x:c r="AE393" s="60" t="n">
        <x:f>MAX(AA393,0)*N393</x:f>
        <x:v>0</x:v>
      </x:c>
      <x:c r="AF393" t="str">
        <x:f>IF(AND(AA393&gt;=Assumptions!$B$11,O393&lt;&gt;"High",OR(N393&gt;=Assumptions!$B$12,M393&lt;=6)),"High","Standard")</x:f>
        <x:v>Standard</x:v>
      </x:c>
    </x:row>
    <x:row r="394">
      <x:c r="A394" t="str">
        <x:f>'Raw_Data'!A394</x:f>
        <x:v>C00393</x:v>
      </x:c>
      <x:c r="B394" t="n">
        <x:f>'Raw_Data'!B394</x:f>
        <x:v>29</x:v>
      </x:c>
      <x:c r="C394" s="30" t="n">
        <x:f>'Raw_Data'!C394</x:f>
        <x:v>122757</x:v>
      </x:c>
      <x:c r="D394" t="n">
        <x:f>'Raw_Data'!D394</x:f>
        <x:v>706</x:v>
      </x:c>
      <x:c r="E394" t="n">
        <x:f>'Raw_Data'!E394</x:f>
        <x:v>22</x:v>
      </x:c>
      <x:c r="F394" t="str">
        <x:f>PROPER(TRIM('Raw_Data'!F394))</x:f>
        <x:v>Platinum</x:v>
      </x:c>
      <x:c r="G394" t="str">
        <x:f>PROPER(TRIM('Raw_Data'!G394))</x:f>
        <x:v>Digital</x:v>
      </x:c>
      <x:c r="H394" s="60" t="n">
        <x:f>'Raw_Data'!H394</x:f>
        <x:v>27497</x:v>
      </x:c>
      <x:c r="I394" s="60" t="n">
        <x:f>'Raw_Data'!I394</x:f>
        <x:v>3027.26</x:v>
      </x:c>
      <x:c r="J394" s="32" t="n">
        <x:f>'Raw_Data'!J394</x:f>
        <x:v>0.354</x:v>
      </x:c>
      <x:c r="K394" s="32" t="n">
        <x:f>'Raw_Data'!K394</x:f>
        <x:v>0.597</x:v>
      </x:c>
      <x:c r="L394" t="n">
        <x:f>'Raw_Data'!L394</x:f>
        <x:v>0</x:v>
      </x:c>
      <x:c r="M394" t="n">
        <x:f>IF('Raw_Data'!M394="",Assumptions!$B$15,'Raw_Data'!M394)</x:f>
        <x:v>7</x:v>
      </x:c>
      <x:c r="N394" s="32" t="n">
        <x:f>'Raw_Data'!N394</x:f>
        <x:v>0.102</x:v>
      </x:c>
      <x:c r="O394" t="str">
        <x:f>IF(OR(D394&lt;620,L394&gt;=2,J394&gt;0.9),"High",IF(OR(D394&lt;700,L394=1,J394&gt;0.75),"Medium","Low"))</x:f>
        <x:v>Low</x:v>
      </x:c>
      <x:c r="P394" s="30" t="n">
        <x:f>XLOOKUP(F394,Assumptions!$A$4:$A$6,Assumptions!$B$4:$B$6)</x:f>
        <x:v>195</x:v>
      </x:c>
      <x:c r="Q394" s="32" t="n">
        <x:f>XLOOKUP(F394,Assumptions!$A$4:$A$6,Assumptions!$C$4:$C$6)</x:f>
        <x:v>0.199</x:v>
      </x:c>
      <x:c r="R394" s="32" t="n">
        <x:f>XLOOKUP(F394,Assumptions!$A$4:$A$6,Assumptions!$D$4:$D$6)</x:f>
        <x:v>0.017</x:v>
      </x:c>
      <x:c r="S394" s="32" t="n">
        <x:f>XLOOKUP(F394,Assumptions!$A$4:$A$6,Assumptions!$E$4:$E$6)</x:f>
        <x:v>0.013</x:v>
      </x:c>
      <x:c r="T394" s="32" t="n">
        <x:f>XLOOKUP(O394,Assumptions!$H$4:$H$6,Assumptions!$I$4:$I$6)</x:f>
        <x:v>0.0035</x:v>
      </x:c>
      <x:c r="U394" s="30" t="n">
        <x:f>XLOOKUP(F394,Assumptions!$A$4:$A$6,Assumptions!$F$4:$F$6)</x:f>
        <x:v>140</x:v>
      </x:c>
      <x:c r="V394" s="60" t="n">
        <x:f>I394*12</x:f>
        <x:v>36327.12</x:v>
      </x:c>
      <x:c r="W394" s="60" t="n">
        <x:f>H394*J394*(1-K394)*Q394</x:f>
        <x:v>780.6326257860001</x:v>
      </x:c>
      <x:c r="X394" s="60" t="n">
        <x:f>V394*R394</x:f>
        <x:v>617.56104</x:v>
      </x:c>
      <x:c r="Y394" s="60" t="n">
        <x:f>V394*S394</x:f>
        <x:v>472.25256</x:v>
      </x:c>
      <x:c r="Z394" s="60" t="n">
        <x:f>H394*J394*T394</x:f>
        <x:v>34.068783</x:v>
      </x:c>
      <x:c r="AA394" s="60" t="n">
        <x:f>P394+W394+X394-Y394-Z394-U394</x:f>
        <x:v>946.8723227860003</x:v>
      </x:c>
      <x:c r="AB394" s="32" t="n">
        <x:f>IFERROR(AA394/(P394+W394+X394),0)</x:f>
        <x:v>0.5943234291725996</x:v>
      </x:c>
      <x:c r="AC394" t="n">
        <x:f>IF(O394="High",0,IF(I394&gt;=1800,3,IF(I394&gt;=900,2,1))+IF(K394&gt;=0.9,2,IF(K394&gt;=0.75,1,0))+IF(J394&lt;=0.7,2,IF(J394&lt;=0.85,1,0))+IF(M394&gt;=8,1,0))</x:f>
        <x:v>5</x:v>
      </x:c>
      <x:c r="AD394" t="str">
        <x:f>IF(AND(O394&lt;&gt;"High",AC394&gt;=Assumptions!$B$10,AA394&gt;0),"Priority Growth",IF(AND(O394="Low",AA394&gt;0),"Maintain","Watch"))</x:f>
        <x:v>Maintain</x:v>
      </x:c>
      <x:c r="AE394" s="60" t="n">
        <x:f>MAX(AA394,0)*N394</x:f>
        <x:v>96.58097692417202</x:v>
      </x:c>
      <x:c r="AF394" t="str">
        <x:f>IF(AND(AA394&gt;=Assumptions!$B$11,O394&lt;&gt;"High",OR(N394&gt;=Assumptions!$B$12,M394&lt;=6)),"High","Standard")</x:f>
        <x:v>Standard</x:v>
      </x:c>
    </x:row>
    <x:row r="395">
      <x:c r="A395" t="str">
        <x:f>'Raw_Data'!A395</x:f>
        <x:v>C00394</x:v>
      </x:c>
      <x:c r="B395" t="n">
        <x:f>'Raw_Data'!B395</x:f>
        <x:v>25</x:v>
      </x:c>
      <x:c r="C395" s="30" t="n">
        <x:f>'Raw_Data'!C395</x:f>
        <x:v>202732</x:v>
      </x:c>
      <x:c r="D395" t="n">
        <x:f>'Raw_Data'!D395</x:f>
        <x:v>701</x:v>
      </x:c>
      <x:c r="E395" t="n">
        <x:f>'Raw_Data'!E395</x:f>
        <x:v>132</x:v>
      </x:c>
      <x:c r="F395" t="str">
        <x:f>PROPER(TRIM('Raw_Data'!F395))</x:f>
        <x:v>Platinum</x:v>
      </x:c>
      <x:c r="G395" t="str">
        <x:f>PROPER(TRIM('Raw_Data'!G395))</x:f>
        <x:v>Digital</x:v>
      </x:c>
      <x:c r="H395" s="60" t="n">
        <x:f>'Raw_Data'!H395</x:f>
        <x:v>40000</x:v>
      </x:c>
      <x:c r="I395" s="60" t="n">
        <x:f>'Raw_Data'!I395</x:f>
        <x:v>4360.74</x:v>
      </x:c>
      <x:c r="J395" s="32" t="n">
        <x:f>'Raw_Data'!J395</x:f>
        <x:v>0.564</x:v>
      </x:c>
      <x:c r="K395" s="32" t="n">
        <x:f>'Raw_Data'!K395</x:f>
        <x:v>0.984</x:v>
      </x:c>
      <x:c r="L395" t="n">
        <x:f>'Raw_Data'!L395</x:f>
        <x:v>0</x:v>
      </x:c>
      <x:c r="M395" t="n">
        <x:f>IF('Raw_Data'!M395="",Assumptions!$B$15,'Raw_Data'!M395)</x:f>
        <x:v>6</x:v>
      </x:c>
      <x:c r="N395" s="32" t="n">
        <x:f>'Raw_Data'!N395</x:f>
        <x:v>0.136</x:v>
      </x:c>
      <x:c r="O395" t="str">
        <x:f>IF(OR(D395&lt;620,L395&gt;=2,J395&gt;0.9),"High",IF(OR(D395&lt;700,L395=1,J395&gt;0.75),"Medium","Low"))</x:f>
        <x:v>Low</x:v>
      </x:c>
      <x:c r="P395" s="30" t="n">
        <x:f>XLOOKUP(F395,Assumptions!$A$4:$A$6,Assumptions!$B$4:$B$6)</x:f>
        <x:v>195</x:v>
      </x:c>
      <x:c r="Q395" s="32" t="n">
        <x:f>XLOOKUP(F395,Assumptions!$A$4:$A$6,Assumptions!$C$4:$C$6)</x:f>
        <x:v>0.199</x:v>
      </x:c>
      <x:c r="R395" s="32" t="n">
        <x:f>XLOOKUP(F395,Assumptions!$A$4:$A$6,Assumptions!$D$4:$D$6)</x:f>
        <x:v>0.017</x:v>
      </x:c>
      <x:c r="S395" s="32" t="n">
        <x:f>XLOOKUP(F395,Assumptions!$A$4:$A$6,Assumptions!$E$4:$E$6)</x:f>
        <x:v>0.013</x:v>
      </x:c>
      <x:c r="T395" s="32" t="n">
        <x:f>XLOOKUP(O395,Assumptions!$H$4:$H$6,Assumptions!$I$4:$I$6)</x:f>
        <x:v>0.0035</x:v>
      </x:c>
      <x:c r="U395" s="30" t="n">
        <x:f>XLOOKUP(F395,Assumptions!$A$4:$A$6,Assumptions!$F$4:$F$6)</x:f>
        <x:v>140</x:v>
      </x:c>
      <x:c r="V395" s="60" t="n">
        <x:f>I395*12</x:f>
        <x:v>52328.88</x:v>
      </x:c>
      <x:c r="W395" s="60" t="n">
        <x:f>H395*J395*(1-K395)*Q395</x:f>
        <x:v>71.83104000000006</x:v>
      </x:c>
      <x:c r="X395" s="60" t="n">
        <x:f>V395*R395</x:f>
        <x:v>889.59096</x:v>
      </x:c>
      <x:c r="Y395" s="60" t="n">
        <x:f>V395*S395</x:f>
        <x:v>680.2754399999999</x:v>
      </x:c>
      <x:c r="Z395" s="60" t="n">
        <x:f>H395*J395*T395</x:f>
        <x:v>78.96</x:v>
      </x:c>
      <x:c r="AA395" s="60" t="n">
        <x:f>P395+W395+X395-Y395-Z395-U395</x:f>
        <x:v>257.18656000000016</x:v>
      </x:c>
      <x:c r="AB395" s="32" t="n">
        <x:f>IFERROR(AA395/(P395+W395+X395),0)</x:f>
        <x:v>0.22239853617451083</x:v>
      </x:c>
      <x:c r="AC395" t="n">
        <x:f>IF(O395="High",0,IF(I395&gt;=1800,3,IF(I395&gt;=900,2,1))+IF(K395&gt;=0.9,2,IF(K395&gt;=0.75,1,0))+IF(J395&lt;=0.7,2,IF(J395&lt;=0.85,1,0))+IF(M395&gt;=8,1,0))</x:f>
        <x:v>7</x:v>
      </x:c>
      <x:c r="AD395" t="str">
        <x:f>IF(AND(O395&lt;&gt;"High",AC395&gt;=Assumptions!$B$10,AA395&gt;0),"Priority Growth",IF(AND(O395="Low",AA395&gt;0),"Maintain","Watch"))</x:f>
        <x:v>Priority Growth</x:v>
      </x:c>
      <x:c r="AE395" s="60" t="n">
        <x:f>MAX(AA395,0)*N395</x:f>
        <x:v>34.97737216000002</x:v>
      </x:c>
      <x:c r="AF395" t="str">
        <x:f>IF(AND(AA395&gt;=Assumptions!$B$11,O395&lt;&gt;"High",OR(N395&gt;=Assumptions!$B$12,M395&lt;=6)),"High","Standard")</x:f>
        <x:v>Standard</x:v>
      </x:c>
    </x:row>
    <x:row r="396">
      <x:c r="A396" t="str">
        <x:f>'Raw_Data'!A396</x:f>
        <x:v>C00395</x:v>
      </x:c>
      <x:c r="B396" t="n">
        <x:f>'Raw_Data'!B396</x:f>
        <x:v>34</x:v>
      </x:c>
      <x:c r="C396" s="30" t="n">
        <x:f>'Raw_Data'!C396</x:f>
        <x:v>62281</x:v>
      </x:c>
      <x:c r="D396" t="n">
        <x:f>'Raw_Data'!D396</x:f>
        <x:v>669</x:v>
      </x:c>
      <x:c r="E396" t="n">
        <x:f>'Raw_Data'!E396</x:f>
        <x:v>180</x:v>
      </x:c>
      <x:c r="F396" t="str">
        <x:f>PROPER(TRIM('Raw_Data'!F396))</x:f>
        <x:v>Gold</x:v>
      </x:c>
      <x:c r="G396" t="str">
        <x:f>PROPER(TRIM('Raw_Data'!G396))</x:f>
        <x:v>Branch</x:v>
      </x:c>
      <x:c r="H396" s="60" t="n">
        <x:f>'Raw_Data'!H396</x:f>
        <x:v>8888</x:v>
      </x:c>
      <x:c r="I396" s="60" t="n">
        <x:f>'Raw_Data'!I396</x:f>
        <x:v>824.16</x:v>
      </x:c>
      <x:c r="J396" s="32" t="n">
        <x:f>'Raw_Data'!J396</x:f>
        <x:v>0.554</x:v>
      </x:c>
      <x:c r="K396" s="32" t="n">
        <x:f>'Raw_Data'!K396</x:f>
        <x:v>0.734</x:v>
      </x:c>
      <x:c r="L396" t="n">
        <x:f>'Raw_Data'!L396</x:f>
        <x:v>0</x:v>
      </x:c>
      <x:c r="M396" t="n">
        <x:f>IF('Raw_Data'!M396="",Assumptions!$B$15,'Raw_Data'!M396)</x:f>
        <x:v>9</x:v>
      </x:c>
      <x:c r="N396" s="32" t="n">
        <x:f>'Raw_Data'!N396</x:f>
        <x:v>0.035</x:v>
      </x:c>
      <x:c r="O396" t="str">
        <x:f>IF(OR(D396&lt;620,L396&gt;=2,J396&gt;0.9),"High",IF(OR(D396&lt;700,L396=1,J396&gt;0.75),"Medium","Low"))</x:f>
        <x:v>Medium</x:v>
      </x:c>
      <x:c r="P396" s="30" t="n">
        <x:f>XLOOKUP(F396,Assumptions!$A$4:$A$6,Assumptions!$B$4:$B$6)</x:f>
        <x:v>95</x:v>
      </x:c>
      <x:c r="Q396" s="32" t="n">
        <x:f>XLOOKUP(F396,Assumptions!$A$4:$A$6,Assumptions!$C$4:$C$6)</x:f>
        <x:v>0.219</x:v>
      </x:c>
      <x:c r="R396" s="32" t="n">
        <x:f>XLOOKUP(F396,Assumptions!$A$4:$A$6,Assumptions!$D$4:$D$6)</x:f>
        <x:v>0.016</x:v>
      </x:c>
      <x:c r="S396" s="32" t="n">
        <x:f>XLOOKUP(F396,Assumptions!$A$4:$A$6,Assumptions!$E$4:$E$6)</x:f>
        <x:v>0.01</x:v>
      </x:c>
      <x:c r="T396" s="32" t="n">
        <x:f>XLOOKUP(O396,Assumptions!$H$4:$H$6,Assumptions!$I$4:$I$6)</x:f>
        <x:v>0.012</x:v>
      </x:c>
      <x:c r="U396" s="30" t="n">
        <x:f>XLOOKUP(F396,Assumptions!$A$4:$A$6,Assumptions!$F$4:$F$6)</x:f>
        <x:v>90</x:v>
      </x:c>
      <x:c r="V396" s="60" t="n">
        <x:f>I396*12</x:f>
        <x:v>9889.92</x:v>
      </x:c>
      <x:c r="W396" s="60" t="n">
        <x:f>H396*J396*(1-K396)*Q396</x:f>
        <x:v>286.839899808</x:v>
      </x:c>
      <x:c r="X396" s="60" t="n">
        <x:f>V396*R396</x:f>
        <x:v>158.23872</x:v>
      </x:c>
      <x:c r="Y396" s="60" t="n">
        <x:f>V396*S396</x:f>
        <x:v>98.89920000000001</x:v>
      </x:c>
      <x:c r="Z396" s="60" t="n">
        <x:f>H396*J396*T396</x:f>
        <x:v>59.087424000000006</x:v>
      </x:c>
      <x:c r="AA396" s="60" t="n">
        <x:f>P396+W396+X396-Y396-Z396-U396</x:f>
        <x:v>292.091995808</x:v>
      </x:c>
      <x:c r="AB396" s="32" t="n">
        <x:f>IFERROR(AA396/(P396+W396+X396),0)</x:f>
        <x:v>0.5408323623546509</x:v>
      </x:c>
      <x:c r="AC396" t="n">
        <x:f>IF(O396="High",0,IF(I396&gt;=1800,3,IF(I396&gt;=900,2,1))+IF(K396&gt;=0.9,2,IF(K396&gt;=0.75,1,0))+IF(J396&lt;=0.7,2,IF(J396&lt;=0.85,1,0))+IF(M396&gt;=8,1,0))</x:f>
        <x:v>4</x:v>
      </x:c>
      <x:c r="AD396" t="str">
        <x:f>IF(AND(O396&lt;&gt;"High",AC396&gt;=Assumptions!$B$10,AA396&gt;0),"Priority Growth",IF(AND(O396="Low",AA396&gt;0),"Maintain","Watch"))</x:f>
        <x:v>Watch</x:v>
      </x:c>
      <x:c r="AE396" s="60" t="n">
        <x:f>MAX(AA396,0)*N396</x:f>
        <x:v>10.22321985328</x:v>
      </x:c>
      <x:c r="AF396" t="str">
        <x:f>IF(AND(AA396&gt;=Assumptions!$B$11,O396&lt;&gt;"High",OR(N396&gt;=Assumptions!$B$12,M396&lt;=6)),"High","Standard")</x:f>
        <x:v>Standard</x:v>
      </x:c>
    </x:row>
    <x:row r="397">
      <x:c r="A397" t="str">
        <x:f>'Raw_Data'!A397</x:f>
        <x:v>C00396</x:v>
      </x:c>
      <x:c r="B397" t="n">
        <x:f>'Raw_Data'!B397</x:f>
        <x:v>38</x:v>
      </x:c>
      <x:c r="C397" s="30" t="n">
        <x:f>'Raw_Data'!C397</x:f>
        <x:v>38898</x:v>
      </x:c>
      <x:c r="D397" t="n">
        <x:f>'Raw_Data'!D397</x:f>
        <x:v>622</x:v>
      </x:c>
      <x:c r="E397" t="n">
        <x:f>'Raw_Data'!E397</x:f>
        <x:v>105</x:v>
      </x:c>
      <x:c r="F397" t="str">
        <x:f>PROPER(TRIM('Raw_Data'!F397))</x:f>
        <x:v>Classic</x:v>
      </x:c>
      <x:c r="G397" t="str">
        <x:f>PROPER(TRIM('Raw_Data'!G397))</x:f>
        <x:v>Digital</x:v>
      </x:c>
      <x:c r="H397" s="60" t="n">
        <x:f>'Raw_Data'!H397</x:f>
        <x:v>1663</x:v>
      </x:c>
      <x:c r="I397" s="60" t="n">
        <x:f>'Raw_Data'!I397</x:f>
        <x:v>184.8</x:v>
      </x:c>
      <x:c r="J397" s="32" t="n">
        <x:f>'Raw_Data'!J397</x:f>
        <x:v>0.431</x:v>
      </x:c>
      <x:c r="K397" s="32" t="n">
        <x:f>'Raw_Data'!K397</x:f>
        <x:v>0.693</x:v>
      </x:c>
      <x:c r="L397" t="n">
        <x:f>'Raw_Data'!L397</x:f>
        <x:v>0</x:v>
      </x:c>
      <x:c r="M397" t="n">
        <x:f>IF('Raw_Data'!M397="",Assumptions!$B$15,'Raw_Data'!M397)</x:f>
        <x:v>6</x:v>
      </x:c>
      <x:c r="N397" s="32" t="n">
        <x:f>'Raw_Data'!N397</x:f>
        <x:v>0.145</x:v>
      </x:c>
      <x:c r="O397" t="str">
        <x:f>IF(OR(D397&lt;620,L397&gt;=2,J397&gt;0.9),"High",IF(OR(D397&lt;700,L397=1,J397&gt;0.75),"Medium","Low"))</x:f>
        <x:v>Medium</x:v>
      </x:c>
      <x:c r="P397" s="30" t="n">
        <x:f>XLOOKUP(F397,Assumptions!$A$4:$A$6,Assumptions!$B$4:$B$6)</x:f>
        <x:v>0</x:v>
      </x:c>
      <x:c r="Q397" s="32" t="n">
        <x:f>XLOOKUP(F397,Assumptions!$A$4:$A$6,Assumptions!$C$4:$C$6)</x:f>
        <x:v>0.229</x:v>
      </x:c>
      <x:c r="R397" s="32" t="n">
        <x:f>XLOOKUP(F397,Assumptions!$A$4:$A$6,Assumptions!$D$4:$D$6)</x:f>
        <x:v>0.015</x:v>
      </x:c>
      <x:c r="S397" s="32" t="n">
        <x:f>XLOOKUP(F397,Assumptions!$A$4:$A$6,Assumptions!$E$4:$E$6)</x:f>
        <x:v>0.0075</x:v>
      </x:c>
      <x:c r="T397" s="32" t="n">
        <x:f>XLOOKUP(O397,Assumptions!$H$4:$H$6,Assumptions!$I$4:$I$6)</x:f>
        <x:v>0.012</x:v>
      </x:c>
      <x:c r="U397" s="30" t="n">
        <x:f>XLOOKUP(F397,Assumptions!$A$4:$A$6,Assumptions!$F$4:$F$6)</x:f>
        <x:v>60</x:v>
      </x:c>
      <x:c r="V397" s="60" t="n">
        <x:f>I397*12</x:f>
        <x:v>2217.6000000000004</x:v>
      </x:c>
      <x:c r="W397" s="60" t="n">
        <x:f>H397*J397*(1-K397)*Q397</x:f>
        <x:v>50.389886159000014</x:v>
      </x:c>
      <x:c r="X397" s="60" t="n">
        <x:f>V397*R397</x:f>
        <x:v>33.264</x:v>
      </x:c>
      <x:c r="Y397" s="60" t="n">
        <x:f>V397*S397</x:f>
        <x:v>16.632</x:v>
      </x:c>
      <x:c r="Z397" s="60" t="n">
        <x:f>H397*J397*T397</x:f>
        <x:v>8.601036</x:v>
      </x:c>
      <x:c r="AA397" s="60" t="n">
        <x:f>P397+W397+X397-Y397-Z397-U397</x:f>
        <x:v>-1.5791498409999818</x:v>
      </x:c>
      <x:c r="AB397" s="32" t="n">
        <x:f>IFERROR(AA397/(P397+W397+X397),0)</x:f>
        <x:v>-0.018877184474114076</x:v>
      </x:c>
      <x:c r="AC397" t="n">
        <x:f>IF(O397="High",0,IF(I397&gt;=1800,3,IF(I397&gt;=900,2,1))+IF(K397&gt;=0.9,2,IF(K397&gt;=0.75,1,0))+IF(J397&lt;=0.7,2,IF(J397&lt;=0.85,1,0))+IF(M397&gt;=8,1,0))</x:f>
        <x:v>3</x:v>
      </x:c>
      <x:c r="AD397" t="str">
        <x:f>IF(AND(O397&lt;&gt;"High",AC397&gt;=Assumptions!$B$10,AA397&gt;0),"Priority Growth",IF(AND(O397="Low",AA397&gt;0),"Maintain","Watch"))</x:f>
        <x:v>Watch</x:v>
      </x:c>
      <x:c r="AE397" s="60" t="n">
        <x:f>MAX(AA397,0)*N397</x:f>
        <x:v>0</x:v>
      </x:c>
      <x:c r="AF397" t="str">
        <x:f>IF(AND(AA397&gt;=Assumptions!$B$11,O397&lt;&gt;"High",OR(N397&gt;=Assumptions!$B$12,M397&lt;=6)),"High","Standard")</x:f>
        <x:v>Standard</x:v>
      </x:c>
    </x:row>
    <x:row r="398">
      <x:c r="A398" t="str">
        <x:f>'Raw_Data'!A398</x:f>
        <x:v>C00397</x:v>
      </x:c>
      <x:c r="B398" t="n">
        <x:f>'Raw_Data'!B398</x:f>
        <x:v>52</x:v>
      </x:c>
      <x:c r="C398" s="30" t="n">
        <x:f>'Raw_Data'!C398</x:f>
        <x:v>76822</x:v>
      </x:c>
      <x:c r="D398" t="n">
        <x:f>'Raw_Data'!D398</x:f>
        <x:v>716</x:v>
      </x:c>
      <x:c r="E398" t="n">
        <x:f>'Raw_Data'!E398</x:f>
        <x:v>29</x:v>
      </x:c>
      <x:c r="F398" t="str">
        <x:f>PROPER(TRIM('Raw_Data'!F398))</x:f>
        <x:v>Gold</x:v>
      </x:c>
      <x:c r="G398" t="str">
        <x:f>PROPER(TRIM('Raw_Data'!G398))</x:f>
        <x:v>Digital</x:v>
      </x:c>
      <x:c r="H398" s="60" t="n">
        <x:f>'Raw_Data'!H398</x:f>
        <x:v>11425</x:v>
      </x:c>
      <x:c r="I398" s="60" t="n">
        <x:f>'Raw_Data'!I398</x:f>
        <x:v>1278.17</x:v>
      </x:c>
      <x:c r="J398" s="32" t="n">
        <x:f>'Raw_Data'!J398</x:f>
        <x:v>0.384</x:v>
      </x:c>
      <x:c r="K398" s="32" t="n">
        <x:f>'Raw_Data'!K398</x:f>
        <x:v>0.85</x:v>
      </x:c>
      <x:c r="L398" t="n">
        <x:f>'Raw_Data'!L398</x:f>
        <x:v>0</x:v>
      </x:c>
      <x:c r="M398" t="n">
        <x:f>IF('Raw_Data'!M398="",Assumptions!$B$15,'Raw_Data'!M398)</x:f>
        <x:v>7</x:v>
      </x:c>
      <x:c r="N398" s="32" t="n">
        <x:f>'Raw_Data'!N398</x:f>
        <x:v>0.095</x:v>
      </x:c>
      <x:c r="O398" t="str">
        <x:f>IF(OR(D398&lt;620,L398&gt;=2,J398&gt;0.9),"High",IF(OR(D398&lt;700,L398=1,J398&gt;0.75),"Medium","Low"))</x:f>
        <x:v>Low</x:v>
      </x:c>
      <x:c r="P398" s="30" t="n">
        <x:f>XLOOKUP(F398,Assumptions!$A$4:$A$6,Assumptions!$B$4:$B$6)</x:f>
        <x:v>95</x:v>
      </x:c>
      <x:c r="Q398" s="32" t="n">
        <x:f>XLOOKUP(F398,Assumptions!$A$4:$A$6,Assumptions!$C$4:$C$6)</x:f>
        <x:v>0.219</x:v>
      </x:c>
      <x:c r="R398" s="32" t="n">
        <x:f>XLOOKUP(F398,Assumptions!$A$4:$A$6,Assumptions!$D$4:$D$6)</x:f>
        <x:v>0.016</x:v>
      </x:c>
      <x:c r="S398" s="32" t="n">
        <x:f>XLOOKUP(F398,Assumptions!$A$4:$A$6,Assumptions!$E$4:$E$6)</x:f>
        <x:v>0.01</x:v>
      </x:c>
      <x:c r="T398" s="32" t="n">
        <x:f>XLOOKUP(O398,Assumptions!$H$4:$H$6,Assumptions!$I$4:$I$6)</x:f>
        <x:v>0.0035</x:v>
      </x:c>
      <x:c r="U398" s="30" t="n">
        <x:f>XLOOKUP(F398,Assumptions!$A$4:$A$6,Assumptions!$F$4:$F$6)</x:f>
        <x:v>90</x:v>
      </x:c>
      <x:c r="V398" s="60" t="n">
        <x:f>I398*12</x:f>
        <x:v>15338.04</x:v>
      </x:c>
      <x:c r="W398" s="60" t="n">
        <x:f>H398*J398*(1-K398)*Q398</x:f>
        <x:v>144.11952000000002</x:v>
      </x:c>
      <x:c r="X398" s="60" t="n">
        <x:f>V398*R398</x:f>
        <x:v>245.40864000000002</x:v>
      </x:c>
      <x:c r="Y398" s="60" t="n">
        <x:f>V398*S398</x:f>
        <x:v>153.3804</x:v>
      </x:c>
      <x:c r="Z398" s="60" t="n">
        <x:f>H398*J398*T398</x:f>
        <x:v>15.3552</x:v>
      </x:c>
      <x:c r="AA398" s="60" t="n">
        <x:f>P398+W398+X398-Y398-Z398-U398</x:f>
        <x:v>225.79256000000004</x:v>
      </x:c>
      <x:c r="AB398" s="32" t="n">
        <x:f>IFERROR(AA398/(P398+W398+X398),0)</x:f>
        <x:v>0.4660050305435292</x:v>
      </x:c>
      <x:c r="AC398" t="n">
        <x:f>IF(O398="High",0,IF(I398&gt;=1800,3,IF(I398&gt;=900,2,1))+IF(K398&gt;=0.9,2,IF(K398&gt;=0.75,1,0))+IF(J398&lt;=0.7,2,IF(J398&lt;=0.85,1,0))+IF(M398&gt;=8,1,0))</x:f>
        <x:v>5</x:v>
      </x:c>
      <x:c r="AD398" t="str">
        <x:f>IF(AND(O398&lt;&gt;"High",AC398&gt;=Assumptions!$B$10,AA398&gt;0),"Priority Growth",IF(AND(O398="Low",AA398&gt;0),"Maintain","Watch"))</x:f>
        <x:v>Maintain</x:v>
      </x:c>
      <x:c r="AE398" s="60" t="n">
        <x:f>MAX(AA398,0)*N398</x:f>
        <x:v>21.450293200000004</x:v>
      </x:c>
      <x:c r="AF398" t="str">
        <x:f>IF(AND(AA398&gt;=Assumptions!$B$11,O398&lt;&gt;"High",OR(N398&gt;=Assumptions!$B$12,M398&lt;=6)),"High","Standard")</x:f>
        <x:v>Standard</x:v>
      </x:c>
    </x:row>
    <x:row r="399">
      <x:c r="A399" t="str">
        <x:f>'Raw_Data'!A399</x:f>
        <x:v>C00398</x:v>
      </x:c>
      <x:c r="B399" t="n">
        <x:f>'Raw_Data'!B399</x:f>
        <x:v>47</x:v>
      </x:c>
      <x:c r="C399" s="30" t="n">
        <x:f>'Raw_Data'!C399</x:f>
        <x:v>66013</x:v>
      </x:c>
      <x:c r="D399" t="n">
        <x:f>'Raw_Data'!D399</x:f>
        <x:v>725</x:v>
      </x:c>
      <x:c r="E399" t="n">
        <x:f>'Raw_Data'!E399</x:f>
        <x:v>35</x:v>
      </x:c>
      <x:c r="F399" t="str">
        <x:f>PROPER(TRIM('Raw_Data'!F399))</x:f>
        <x:v>Gold</x:v>
      </x:c>
      <x:c r="G399" t="str">
        <x:f>PROPER(TRIM('Raw_Data'!G399))</x:f>
        <x:v>Digital</x:v>
      </x:c>
      <x:c r="H399" s="60" t="n">
        <x:f>'Raw_Data'!H399</x:f>
        <x:v>10113</x:v>
      </x:c>
      <x:c r="I399" s="60" t="n">
        <x:f>'Raw_Data'!I399</x:f>
        <x:v>809.09</x:v>
      </x:c>
      <x:c r="J399" s="32" t="n">
        <x:f>'Raw_Data'!J399</x:f>
        <x:v>0.292</x:v>
      </x:c>
      <x:c r="K399" s="32" t="n">
        <x:f>'Raw_Data'!K399</x:f>
        <x:v>0.86</x:v>
      </x:c>
      <x:c r="L399" t="n">
        <x:f>'Raw_Data'!L399</x:f>
        <x:v>0</x:v>
      </x:c>
      <x:c r="M399" t="n">
        <x:f>IF('Raw_Data'!M399="",Assumptions!$B$15,'Raw_Data'!M399)</x:f>
        <x:v>5</x:v>
      </x:c>
      <x:c r="N399" s="32" t="n">
        <x:f>'Raw_Data'!N399</x:f>
        <x:v>0.246</x:v>
      </x:c>
      <x:c r="O399" t="str">
        <x:f>IF(OR(D399&lt;620,L399&gt;=2,J399&gt;0.9),"High",IF(OR(D399&lt;700,L399=1,J399&gt;0.75),"Medium","Low"))</x:f>
        <x:v>Low</x:v>
      </x:c>
      <x:c r="P399" s="30" t="n">
        <x:f>XLOOKUP(F399,Assumptions!$A$4:$A$6,Assumptions!$B$4:$B$6)</x:f>
        <x:v>95</x:v>
      </x:c>
      <x:c r="Q399" s="32" t="n">
        <x:f>XLOOKUP(F399,Assumptions!$A$4:$A$6,Assumptions!$C$4:$C$6)</x:f>
        <x:v>0.219</x:v>
      </x:c>
      <x:c r="R399" s="32" t="n">
        <x:f>XLOOKUP(F399,Assumptions!$A$4:$A$6,Assumptions!$D$4:$D$6)</x:f>
        <x:v>0.016</x:v>
      </x:c>
      <x:c r="S399" s="32" t="n">
        <x:f>XLOOKUP(F399,Assumptions!$A$4:$A$6,Assumptions!$E$4:$E$6)</x:f>
        <x:v>0.01</x:v>
      </x:c>
      <x:c r="T399" s="32" t="n">
        <x:f>XLOOKUP(O399,Assumptions!$H$4:$H$6,Assumptions!$I$4:$I$6)</x:f>
        <x:v>0.0035</x:v>
      </x:c>
      <x:c r="U399" s="30" t="n">
        <x:f>XLOOKUP(F399,Assumptions!$A$4:$A$6,Assumptions!$F$4:$F$6)</x:f>
        <x:v>90</x:v>
      </x:c>
      <x:c r="V399" s="60" t="n">
        <x:f>I399*12</x:f>
        <x:v>9709.08</x:v>
      </x:c>
      <x:c r="W399" s="60" t="n">
        <x:f>H399*J399*(1-K399)*Q399</x:f>
        <x:v>90.53885736000001</x:v>
      </x:c>
      <x:c r="X399" s="60" t="n">
        <x:f>V399*R399</x:f>
        <x:v>155.34528</x:v>
      </x:c>
      <x:c r="Y399" s="60" t="n">
        <x:f>V399*S399</x:f>
        <x:v>97.0908</x:v>
      </x:c>
      <x:c r="Z399" s="60" t="n">
        <x:f>H399*J399*T399</x:f>
        <x:v>10.335486</x:v>
      </x:c>
      <x:c r="AA399" s="60" t="n">
        <x:f>P399+W399+X399-Y399-Z399-U399</x:f>
        <x:v>143.45785136</x:v>
      </x:c>
      <x:c r="AB399" s="32" t="n">
        <x:f>IFERROR(AA399/(P399+W399+X399),0)</x:f>
        <x:v>0.42084050161740855</x:v>
      </x:c>
      <x:c r="AC399" t="n">
        <x:f>IF(O399="High",0,IF(I399&gt;=1800,3,IF(I399&gt;=900,2,1))+IF(K399&gt;=0.9,2,IF(K399&gt;=0.75,1,0))+IF(J399&lt;=0.7,2,IF(J399&lt;=0.85,1,0))+IF(M399&gt;=8,1,0))</x:f>
        <x:v>4</x:v>
      </x:c>
      <x:c r="AD399" t="str">
        <x:f>IF(AND(O399&lt;&gt;"High",AC399&gt;=Assumptions!$B$10,AA399&gt;0),"Priority Growth",IF(AND(O399="Low",AA399&gt;0),"Maintain","Watch"))</x:f>
        <x:v>Maintain</x:v>
      </x:c>
      <x:c r="AE399" s="60" t="n">
        <x:f>MAX(AA399,0)*N399</x:f>
        <x:v>35.29063143456</x:v>
      </x:c>
      <x:c r="AF399" t="str">
        <x:f>IF(AND(AA399&gt;=Assumptions!$B$11,O399&lt;&gt;"High",OR(N399&gt;=Assumptions!$B$12,M399&lt;=6)),"High","Standard")</x:f>
        <x:v>Standard</x:v>
      </x:c>
    </x:row>
    <x:row r="400">
      <x:c r="A400" t="str">
        <x:f>'Raw_Data'!A400</x:f>
        <x:v>C00399</x:v>
      </x:c>
      <x:c r="B400" t="n">
        <x:f>'Raw_Data'!B400</x:f>
        <x:v>36</x:v>
      </x:c>
      <x:c r="C400" s="30" t="n">
        <x:f>'Raw_Data'!C400</x:f>
        <x:v>115083</x:v>
      </x:c>
      <x:c r="D400" t="n">
        <x:f>'Raw_Data'!D400</x:f>
        <x:v>697</x:v>
      </x:c>
      <x:c r="E400" t="n">
        <x:f>'Raw_Data'!E400</x:f>
        <x:v>59</x:v>
      </x:c>
      <x:c r="F400" t="str">
        <x:f>PROPER(TRIM('Raw_Data'!F400))</x:f>
        <x:v>Gold</x:v>
      </x:c>
      <x:c r="G400" t="str">
        <x:f>PROPER(TRIM('Raw_Data'!G400))</x:f>
        <x:v>Digital</x:v>
      </x:c>
      <x:c r="H400" s="60" t="n">
        <x:f>'Raw_Data'!H400</x:f>
        <x:v>16459</x:v>
      </x:c>
      <x:c r="I400" s="60" t="n">
        <x:f>'Raw_Data'!I400</x:f>
        <x:v>1723.17</x:v>
      </x:c>
      <x:c r="J400" s="32" t="n">
        <x:f>'Raw_Data'!J400</x:f>
        <x:v>0.252</x:v>
      </x:c>
      <x:c r="K400" s="32" t="n">
        <x:f>'Raw_Data'!K400</x:f>
        <x:v>0.888</x:v>
      </x:c>
      <x:c r="L400" t="n">
        <x:f>'Raw_Data'!L400</x:f>
        <x:v>0</x:v>
      </x:c>
      <x:c r="M400" t="n">
        <x:f>IF('Raw_Data'!M400="",Assumptions!$B$15,'Raw_Data'!M400)</x:f>
        <x:v>4</x:v>
      </x:c>
      <x:c r="N400" s="32" t="n">
        <x:f>'Raw_Data'!N400</x:f>
        <x:v>0.294</x:v>
      </x:c>
      <x:c r="O400" t="str">
        <x:f>IF(OR(D400&lt;620,L400&gt;=2,J400&gt;0.9),"High",IF(OR(D400&lt;700,L400=1,J400&gt;0.75),"Medium","Low"))</x:f>
        <x:v>Medium</x:v>
      </x:c>
      <x:c r="P400" s="30" t="n">
        <x:f>XLOOKUP(F400,Assumptions!$A$4:$A$6,Assumptions!$B$4:$B$6)</x:f>
        <x:v>95</x:v>
      </x:c>
      <x:c r="Q400" s="32" t="n">
        <x:f>XLOOKUP(F400,Assumptions!$A$4:$A$6,Assumptions!$C$4:$C$6)</x:f>
        <x:v>0.219</x:v>
      </x:c>
      <x:c r="R400" s="32" t="n">
        <x:f>XLOOKUP(F400,Assumptions!$A$4:$A$6,Assumptions!$D$4:$D$6)</x:f>
        <x:v>0.016</x:v>
      </x:c>
      <x:c r="S400" s="32" t="n">
        <x:f>XLOOKUP(F400,Assumptions!$A$4:$A$6,Assumptions!$E$4:$E$6)</x:f>
        <x:v>0.01</x:v>
      </x:c>
      <x:c r="T400" s="32" t="n">
        <x:f>XLOOKUP(O400,Assumptions!$H$4:$H$6,Assumptions!$I$4:$I$6)</x:f>
        <x:v>0.012</x:v>
      </x:c>
      <x:c r="U400" s="30" t="n">
        <x:f>XLOOKUP(F400,Assumptions!$A$4:$A$6,Assumptions!$F$4:$F$6)</x:f>
        <x:v>90</x:v>
      </x:c>
      <x:c r="V400" s="60" t="n">
        <x:f>I400*12</x:f>
        <x:v>20678.04</x:v>
      </x:c>
      <x:c r="W400" s="60" t="n">
        <x:f>H400*J400*(1-K400)*Q400</x:f>
        <x:v>101.73400070399998</x:v>
      </x:c>
      <x:c r="X400" s="60" t="n">
        <x:f>V400*R400</x:f>
        <x:v>330.84864000000005</x:v>
      </x:c>
      <x:c r="Y400" s="60" t="n">
        <x:f>V400*S400</x:f>
        <x:v>206.78040000000001</x:v>
      </x:c>
      <x:c r="Z400" s="60" t="n">
        <x:f>H400*J400*T400</x:f>
        <x:v>49.772015999999994</x:v>
      </x:c>
      <x:c r="AA400" s="60" t="n">
        <x:f>P400+W400+X400-Y400-Z400-U400</x:f>
        <x:v>181.03022470400003</x:v>
      </x:c>
      <x:c r="AB400" s="32" t="n">
        <x:f>IFERROR(AA400/(P400+W400+X400),0)</x:f>
        <x:v>0.3431315034596958</x:v>
      </x:c>
      <x:c r="AC400" t="n">
        <x:f>IF(O400="High",0,IF(I400&gt;=1800,3,IF(I400&gt;=900,2,1))+IF(K400&gt;=0.9,2,IF(K400&gt;=0.75,1,0))+IF(J400&lt;=0.7,2,IF(J400&lt;=0.85,1,0))+IF(M400&gt;=8,1,0))</x:f>
        <x:v>5</x:v>
      </x:c>
      <x:c r="AD400" t="str">
        <x:f>IF(AND(O400&lt;&gt;"High",AC400&gt;=Assumptions!$B$10,AA400&gt;0),"Priority Growth",IF(AND(O400="Low",AA400&gt;0),"Maintain","Watch"))</x:f>
        <x:v>Watch</x:v>
      </x:c>
      <x:c r="AE400" s="60" t="n">
        <x:f>MAX(AA400,0)*N400</x:f>
        <x:v>53.22288606297601</x:v>
      </x:c>
      <x:c r="AF400" t="str">
        <x:f>IF(AND(AA400&gt;=Assumptions!$B$11,O400&lt;&gt;"High",OR(N400&gt;=Assumptions!$B$12,M400&lt;=6)),"High","Standard")</x:f>
        <x:v>Standard</x:v>
      </x:c>
    </x:row>
    <x:row r="401">
      <x:c r="A401" t="str">
        <x:f>'Raw_Data'!A401</x:f>
        <x:v>C00400</x:v>
      </x:c>
      <x:c r="B401" t="n">
        <x:f>'Raw_Data'!B401</x:f>
        <x:v>47</x:v>
      </x:c>
      <x:c r="C401" s="30" t="n">
        <x:f>'Raw_Data'!C401</x:f>
        <x:v>84337</x:v>
      </x:c>
      <x:c r="D401" t="n">
        <x:f>'Raw_Data'!D401</x:f>
        <x:v>689</x:v>
      </x:c>
      <x:c r="E401" t="n">
        <x:f>'Raw_Data'!E401</x:f>
        <x:v>29</x:v>
      </x:c>
      <x:c r="F401" t="str">
        <x:f>PROPER(TRIM('Raw_Data'!F401))</x:f>
        <x:v>Gold</x:v>
      </x:c>
      <x:c r="G401" t="str">
        <x:f>PROPER(TRIM('Raw_Data'!G401))</x:f>
        <x:v>Partner</x:v>
      </x:c>
      <x:c r="H401" s="60" t="n">
        <x:f>'Raw_Data'!H401</x:f>
        <x:v>16166</x:v>
      </x:c>
      <x:c r="I401" s="60" t="n">
        <x:f>'Raw_Data'!I401</x:f>
        <x:v>1519.16</x:v>
      </x:c>
      <x:c r="J401" s="32" t="n">
        <x:f>'Raw_Data'!J401</x:f>
        <x:v>0.478</x:v>
      </x:c>
      <x:c r="K401" s="32" t="n">
        <x:f>'Raw_Data'!K401</x:f>
        <x:v>0.879</x:v>
      </x:c>
      <x:c r="L401" t="n">
        <x:f>'Raw_Data'!L401</x:f>
        <x:v>0</x:v>
      </x:c>
      <x:c r="M401" t="n">
        <x:f>IF('Raw_Data'!M401="",Assumptions!$B$15,'Raw_Data'!M401)</x:f>
        <x:v>7</x:v>
      </x:c>
      <x:c r="N401" s="32" t="n">
        <x:f>'Raw_Data'!N401</x:f>
        <x:v>0.102</x:v>
      </x:c>
      <x:c r="O401" t="str">
        <x:f>IF(OR(D401&lt;620,L401&gt;=2,J401&gt;0.9),"High",IF(OR(D401&lt;700,L401=1,J401&gt;0.75),"Medium","Low"))</x:f>
        <x:v>Medium</x:v>
      </x:c>
      <x:c r="P401" s="30" t="n">
        <x:f>XLOOKUP(F401,Assumptions!$A$4:$A$6,Assumptions!$B$4:$B$6)</x:f>
        <x:v>95</x:v>
      </x:c>
      <x:c r="Q401" s="32" t="n">
        <x:f>XLOOKUP(F401,Assumptions!$A$4:$A$6,Assumptions!$C$4:$C$6)</x:f>
        <x:v>0.219</x:v>
      </x:c>
      <x:c r="R401" s="32" t="n">
        <x:f>XLOOKUP(F401,Assumptions!$A$4:$A$6,Assumptions!$D$4:$D$6)</x:f>
        <x:v>0.016</x:v>
      </x:c>
      <x:c r="S401" s="32" t="n">
        <x:f>XLOOKUP(F401,Assumptions!$A$4:$A$6,Assumptions!$E$4:$E$6)</x:f>
        <x:v>0.01</x:v>
      </x:c>
      <x:c r="T401" s="32" t="n">
        <x:f>XLOOKUP(O401,Assumptions!$H$4:$H$6,Assumptions!$I$4:$I$6)</x:f>
        <x:v>0.012</x:v>
      </x:c>
      <x:c r="U401" s="30" t="n">
        <x:f>XLOOKUP(F401,Assumptions!$A$4:$A$6,Assumptions!$F$4:$F$6)</x:f>
        <x:v>90</x:v>
      </x:c>
      <x:c r="V401" s="60" t="n">
        <x:f>I401*12</x:f>
        <x:v>18229.920000000002</x:v>
      </x:c>
      <x:c r="W401" s="60" t="n">
        <x:f>H401*J401*(1-K401)*Q401</x:f>
        <x:v>204.766994652</x:v>
      </x:c>
      <x:c r="X401" s="60" t="n">
        <x:f>V401*R401</x:f>
        <x:v>291.67872000000006</x:v>
      </x:c>
      <x:c r="Y401" s="60" t="n">
        <x:f>V401*S401</x:f>
        <x:v>182.2992</x:v>
      </x:c>
      <x:c r="Z401" s="60" t="n">
        <x:f>H401*J401*T401</x:f>
        <x:v>92.728176</x:v>
      </x:c>
      <x:c r="AA401" s="60" t="n">
        <x:f>P401+W401+X401-Y401-Z401-U401</x:f>
        <x:v>226.41833865200005</x:v>
      </x:c>
      <x:c r="AB401" s="32" t="n">
        <x:f>IFERROR(AA401/(P401+W401+X401),0)</x:f>
        <x:v>0.3828218432273569</x:v>
      </x:c>
      <x:c r="AC401" t="n">
        <x:f>IF(O401="High",0,IF(I401&gt;=1800,3,IF(I401&gt;=900,2,1))+IF(K401&gt;=0.9,2,IF(K401&gt;=0.75,1,0))+IF(J401&lt;=0.7,2,IF(J401&lt;=0.85,1,0))+IF(M401&gt;=8,1,0))</x:f>
        <x:v>5</x:v>
      </x:c>
      <x:c r="AD401" t="str">
        <x:f>IF(AND(O401&lt;&gt;"High",AC401&gt;=Assumptions!$B$10,AA401&gt;0),"Priority Growth",IF(AND(O401="Low",AA401&gt;0),"Maintain","Watch"))</x:f>
        <x:v>Watch</x:v>
      </x:c>
      <x:c r="AE401" s="60" t="n">
        <x:f>MAX(AA401,0)*N401</x:f>
        <x:v>23.094670542504</x:v>
      </x:c>
      <x:c r="AF401" t="str">
        <x:f>IF(AND(AA401&gt;=Assumptions!$B$11,O401&lt;&gt;"High",OR(N401&gt;=Assumptions!$B$12,M401&lt;=6)),"High","Standard")</x:f>
        <x:v>Standard</x:v>
      </x:c>
    </x:row>
    <x:row r="402">
      <x:c r="A402" t="str">
        <x:f>'Raw_Data'!A402</x:f>
        <x:v>C00401</x:v>
      </x:c>
      <x:c r="B402" t="n">
        <x:f>'Raw_Data'!B402</x:f>
        <x:v>36</x:v>
      </x:c>
      <x:c r="C402" s="30" t="n">
        <x:f>'Raw_Data'!C402</x:f>
        <x:v>38670</x:v>
      </x:c>
      <x:c r="D402" t="n">
        <x:f>'Raw_Data'!D402</x:f>
        <x:v>789</x:v>
      </x:c>
      <x:c r="E402" t="n">
        <x:f>'Raw_Data'!E402</x:f>
        <x:v>34</x:v>
      </x:c>
      <x:c r="F402" t="str">
        <x:f>PROPER(TRIM('Raw_Data'!F402))</x:f>
        <x:v>Gold</x:v>
      </x:c>
      <x:c r="G402" t="str">
        <x:f>PROPER(TRIM('Raw_Data'!G402))</x:f>
        <x:v>Digital</x:v>
      </x:c>
      <x:c r="H402" s="60" t="n">
        <x:f>'Raw_Data'!H402</x:f>
        <x:v>10589</x:v>
      </x:c>
      <x:c r="I402" s="60" t="n">
        <x:f>'Raw_Data'!I402</x:f>
        <x:v>998.15</x:v>
      </x:c>
      <x:c r="J402" s="32" t="n">
        <x:f>'Raw_Data'!J402</x:f>
        <x:v>0.404</x:v>
      </x:c>
      <x:c r="K402" s="32" t="n">
        <x:f>'Raw_Data'!K402</x:f>
        <x:v>0.923</x:v>
      </x:c>
      <x:c r="L402" t="n">
        <x:f>'Raw_Data'!L402</x:f>
        <x:v>0</x:v>
      </x:c>
      <x:c r="M402" t="n">
        <x:f>IF('Raw_Data'!M402="",Assumptions!$B$15,'Raw_Data'!M402)</x:f>
        <x:v>8</x:v>
      </x:c>
      <x:c r="N402" s="32" t="n">
        <x:f>'Raw_Data'!N402</x:f>
        <x:v>0.067</x:v>
      </x:c>
      <x:c r="O402" t="str">
        <x:f>IF(OR(D402&lt;620,L402&gt;=2,J402&gt;0.9),"High",IF(OR(D402&lt;700,L402=1,J402&gt;0.75),"Medium","Low"))</x:f>
        <x:v>Low</x:v>
      </x:c>
      <x:c r="P402" s="30" t="n">
        <x:f>XLOOKUP(F402,Assumptions!$A$4:$A$6,Assumptions!$B$4:$B$6)</x:f>
        <x:v>95</x:v>
      </x:c>
      <x:c r="Q402" s="32" t="n">
        <x:f>XLOOKUP(F402,Assumptions!$A$4:$A$6,Assumptions!$C$4:$C$6)</x:f>
        <x:v>0.219</x:v>
      </x:c>
      <x:c r="R402" s="32" t="n">
        <x:f>XLOOKUP(F402,Assumptions!$A$4:$A$6,Assumptions!$D$4:$D$6)</x:f>
        <x:v>0.016</x:v>
      </x:c>
      <x:c r="S402" s="32" t="n">
        <x:f>XLOOKUP(F402,Assumptions!$A$4:$A$6,Assumptions!$E$4:$E$6)</x:f>
        <x:v>0.01</x:v>
      </x:c>
      <x:c r="T402" s="32" t="n">
        <x:f>XLOOKUP(O402,Assumptions!$H$4:$H$6,Assumptions!$I$4:$I$6)</x:f>
        <x:v>0.0035</x:v>
      </x:c>
      <x:c r="U402" s="30" t="n">
        <x:f>XLOOKUP(F402,Assumptions!$A$4:$A$6,Assumptions!$F$4:$F$6)</x:f>
        <x:v>90</x:v>
      </x:c>
      <x:c r="V402" s="60" t="n">
        <x:f>I402*12</x:f>
        <x:v>11977.8</x:v>
      </x:c>
      <x:c r="W402" s="60" t="n">
        <x:f>H402*J402*(1-K402)*Q402</x:f>
        <x:v>72.13917202799996</x:v>
      </x:c>
      <x:c r="X402" s="60" t="n">
        <x:f>V402*R402</x:f>
        <x:v>191.6448</x:v>
      </x:c>
      <x:c r="Y402" s="60" t="n">
        <x:f>V402*S402</x:f>
        <x:v>119.77799999999999</x:v>
      </x:c>
      <x:c r="Z402" s="60" t="n">
        <x:f>H402*J402*T402</x:f>
        <x:v>14.972846</x:v>
      </x:c>
      <x:c r="AA402" s="60" t="n">
        <x:f>P402+W402+X402-Y402-Z402-U402</x:f>
        <x:v>134.033126028</x:v>
      </x:c>
      <x:c r="AB402" s="32" t="n">
        <x:f>IFERROR(AA402/(P402+W402+X402),0)</x:f>
        <x:v>0.3735761251272949</x:v>
      </x:c>
      <x:c r="AC402" t="n">
        <x:f>IF(O402="High",0,IF(I402&gt;=1800,3,IF(I402&gt;=900,2,1))+IF(K402&gt;=0.9,2,IF(K402&gt;=0.75,1,0))+IF(J402&lt;=0.7,2,IF(J402&lt;=0.85,1,0))+IF(M402&gt;=8,1,0))</x:f>
        <x:v>7</x:v>
      </x:c>
      <x:c r="AD402" t="str">
        <x:f>IF(AND(O402&lt;&gt;"High",AC402&gt;=Assumptions!$B$10,AA402&gt;0),"Priority Growth",IF(AND(O402="Low",AA402&gt;0),"Maintain","Watch"))</x:f>
        <x:v>Priority Growth</x:v>
      </x:c>
      <x:c r="AE402" s="60" t="n">
        <x:f>MAX(AA402,0)*N402</x:f>
        <x:v>8.980219443876</x:v>
      </x:c>
      <x:c r="AF402" t="str">
        <x:f>IF(AND(AA402&gt;=Assumptions!$B$11,O402&lt;&gt;"High",OR(N402&gt;=Assumptions!$B$12,M402&lt;=6)),"High","Standard")</x:f>
        <x:v>Standard</x:v>
      </x:c>
    </x:row>
    <x:row r="403">
      <x:c r="A403" t="str">
        <x:f>'Raw_Data'!A403</x:f>
        <x:v>C00402</x:v>
      </x:c>
      <x:c r="B403" t="n">
        <x:f>'Raw_Data'!B403</x:f>
        <x:v>55</x:v>
      </x:c>
      <x:c r="C403" s="30" t="n">
        <x:f>'Raw_Data'!C403</x:f>
        <x:v>69720</x:v>
      </x:c>
      <x:c r="D403" t="n">
        <x:f>'Raw_Data'!D403</x:f>
        <x:v>649</x:v>
      </x:c>
      <x:c r="E403" t="n">
        <x:f>'Raw_Data'!E403</x:f>
        <x:v>76</x:v>
      </x:c>
      <x:c r="F403" t="str">
        <x:f>PROPER(TRIM('Raw_Data'!F403))</x:f>
        <x:v>Gold</x:v>
      </x:c>
      <x:c r="G403" t="str">
        <x:f>PROPER(TRIM('Raw_Data'!G403))</x:f>
        <x:v>Branch</x:v>
      </x:c>
      <x:c r="H403" s="60" t="n">
        <x:f>'Raw_Data'!H403</x:f>
        <x:v>8724</x:v>
      </x:c>
      <x:c r="I403" s="60" t="n">
        <x:f>'Raw_Data'!I403</x:f>
        <x:v>1161.88</x:v>
      </x:c>
      <x:c r="J403" s="32" t="n">
        <x:f>'Raw_Data'!J403</x:f>
        <x:v>0.305</x:v>
      </x:c>
      <x:c r="K403" s="32" t="n">
        <x:f>'Raw_Data'!K403</x:f>
        <x:v>0.761</x:v>
      </x:c>
      <x:c r="L403" t="n">
        <x:f>'Raw_Data'!L403</x:f>
        <x:v>0</x:v>
      </x:c>
      <x:c r="M403" t="n">
        <x:f>IF('Raw_Data'!M403="",Assumptions!$B$15,'Raw_Data'!M403)</x:f>
        <x:v>8</x:v>
      </x:c>
      <x:c r="N403" s="32" t="n">
        <x:f>'Raw_Data'!N403</x:f>
        <x:v>0.092</x:v>
      </x:c>
      <x:c r="O403" t="str">
        <x:f>IF(OR(D403&lt;620,L403&gt;=2,J403&gt;0.9),"High",IF(OR(D403&lt;700,L403=1,J403&gt;0.75),"Medium","Low"))</x:f>
        <x:v>Medium</x:v>
      </x:c>
      <x:c r="P403" s="30" t="n">
        <x:f>XLOOKUP(F403,Assumptions!$A$4:$A$6,Assumptions!$B$4:$B$6)</x:f>
        <x:v>95</x:v>
      </x:c>
      <x:c r="Q403" s="32" t="n">
        <x:f>XLOOKUP(F403,Assumptions!$A$4:$A$6,Assumptions!$C$4:$C$6)</x:f>
        <x:v>0.219</x:v>
      </x:c>
      <x:c r="R403" s="32" t="n">
        <x:f>XLOOKUP(F403,Assumptions!$A$4:$A$6,Assumptions!$D$4:$D$6)</x:f>
        <x:v>0.016</x:v>
      </x:c>
      <x:c r="S403" s="32" t="n">
        <x:f>XLOOKUP(F403,Assumptions!$A$4:$A$6,Assumptions!$E$4:$E$6)</x:f>
        <x:v>0.01</x:v>
      </x:c>
      <x:c r="T403" s="32" t="n">
        <x:f>XLOOKUP(O403,Assumptions!$H$4:$H$6,Assumptions!$I$4:$I$6)</x:f>
        <x:v>0.012</x:v>
      </x:c>
      <x:c r="U403" s="30" t="n">
        <x:f>XLOOKUP(F403,Assumptions!$A$4:$A$6,Assumptions!$F$4:$F$6)</x:f>
        <x:v>90</x:v>
      </x:c>
      <x:c r="V403" s="60" t="n">
        <x:f>I403*12</x:f>
        <x:v>13942.560000000001</x:v>
      </x:c>
      <x:c r="W403" s="60" t="n">
        <x:f>H403*J403*(1-K403)*Q403</x:f>
        <x:v>139.26997962</x:v>
      </x:c>
      <x:c r="X403" s="60" t="n">
        <x:f>V403*R403</x:f>
        <x:v>223.08096000000003</x:v>
      </x:c>
      <x:c r="Y403" s="60" t="n">
        <x:f>V403*S403</x:f>
        <x:v>139.4256</x:v>
      </x:c>
      <x:c r="Z403" s="60" t="n">
        <x:f>H403*J403*T403</x:f>
        <x:v>31.929840000000002</x:v>
      </x:c>
      <x:c r="AA403" s="60" t="n">
        <x:f>P403+W403+X403-Y403-Z403-U403</x:f>
        <x:v>195.99549962000003</x:v>
      </x:c>
      <x:c r="AB403" s="32" t="n">
        <x:f>IFERROR(AA403/(P403+W403+X403),0)</x:f>
        <x:v>0.4285450900851918</x:v>
      </x:c>
      <x:c r="AC403" t="n">
        <x:f>IF(O403="High",0,IF(I403&gt;=1800,3,IF(I403&gt;=900,2,1))+IF(K403&gt;=0.9,2,IF(K403&gt;=0.75,1,0))+IF(J403&lt;=0.7,2,IF(J403&lt;=0.85,1,0))+IF(M403&gt;=8,1,0))</x:f>
        <x:v>6</x:v>
      </x:c>
      <x:c r="AD403" t="str">
        <x:f>IF(AND(O403&lt;&gt;"High",AC403&gt;=Assumptions!$B$10,AA403&gt;0),"Priority Growth",IF(AND(O403="Low",AA403&gt;0),"Maintain","Watch"))</x:f>
        <x:v>Priority Growth</x:v>
      </x:c>
      <x:c r="AE403" s="60" t="n">
        <x:f>MAX(AA403,0)*N403</x:f>
        <x:v>18.03158596504</x:v>
      </x:c>
      <x:c r="AF403" t="str">
        <x:f>IF(AND(AA403&gt;=Assumptions!$B$11,O403&lt;&gt;"High",OR(N403&gt;=Assumptions!$B$12,M403&lt;=6)),"High","Standard")</x:f>
        <x:v>Standard</x:v>
      </x:c>
    </x:row>
    <x:row r="404">
      <x:c r="A404" t="str">
        <x:f>'Raw_Data'!A404</x:f>
        <x:v>C00403</x:v>
      </x:c>
      <x:c r="B404" t="n">
        <x:f>'Raw_Data'!B404</x:f>
        <x:v>52</x:v>
      </x:c>
      <x:c r="C404" s="30" t="n">
        <x:f>'Raw_Data'!C404</x:f>
        <x:v>76172</x:v>
      </x:c>
      <x:c r="D404" t="n">
        <x:f>'Raw_Data'!D404</x:f>
        <x:v>666</x:v>
      </x:c>
      <x:c r="E404" t="n">
        <x:f>'Raw_Data'!E404</x:f>
        <x:v>77</x:v>
      </x:c>
      <x:c r="F404" t="str">
        <x:f>PROPER(TRIM('Raw_Data'!F404))</x:f>
        <x:v>Gold</x:v>
      </x:c>
      <x:c r="G404" t="str">
        <x:f>PROPER(TRIM('Raw_Data'!G404))</x:f>
        <x:v>Digital</x:v>
      </x:c>
      <x:c r="H404" s="60" t="n">
        <x:f>'Raw_Data'!H404</x:f>
        <x:v>10850</x:v>
      </x:c>
      <x:c r="I404" s="60" t="n">
        <x:f>'Raw_Data'!I404</x:f>
        <x:v>1257.86</x:v>
      </x:c>
      <x:c r="J404" s="32" t="n">
        <x:f>'Raw_Data'!J404</x:f>
        <x:v>0.55</x:v>
      </x:c>
      <x:c r="K404" s="32" t="n">
        <x:f>'Raw_Data'!K404</x:f>
        <x:v>0.789</x:v>
      </x:c>
      <x:c r="L404" t="n">
        <x:f>'Raw_Data'!L404</x:f>
        <x:v>0</x:v>
      </x:c>
      <x:c r="M404" t="n">
        <x:f>IF('Raw_Data'!M404="",Assumptions!$B$15,'Raw_Data'!M404)</x:f>
        <x:v>6</x:v>
      </x:c>
      <x:c r="N404" s="32" t="n">
        <x:f>'Raw_Data'!N404</x:f>
        <x:v>0.179</x:v>
      </x:c>
      <x:c r="O404" t="str">
        <x:f>IF(OR(D404&lt;620,L404&gt;=2,J404&gt;0.9),"High",IF(OR(D404&lt;700,L404=1,J404&gt;0.75),"Medium","Low"))</x:f>
        <x:v>Medium</x:v>
      </x:c>
      <x:c r="P404" s="30" t="n">
        <x:f>XLOOKUP(F404,Assumptions!$A$4:$A$6,Assumptions!$B$4:$B$6)</x:f>
        <x:v>95</x:v>
      </x:c>
      <x:c r="Q404" s="32" t="n">
        <x:f>XLOOKUP(F404,Assumptions!$A$4:$A$6,Assumptions!$C$4:$C$6)</x:f>
        <x:v>0.219</x:v>
      </x:c>
      <x:c r="R404" s="32" t="n">
        <x:f>XLOOKUP(F404,Assumptions!$A$4:$A$6,Assumptions!$D$4:$D$6)</x:f>
        <x:v>0.016</x:v>
      </x:c>
      <x:c r="S404" s="32" t="n">
        <x:f>XLOOKUP(F404,Assumptions!$A$4:$A$6,Assumptions!$E$4:$E$6)</x:f>
        <x:v>0.01</x:v>
      </x:c>
      <x:c r="T404" s="32" t="n">
        <x:f>XLOOKUP(O404,Assumptions!$H$4:$H$6,Assumptions!$I$4:$I$6)</x:f>
        <x:v>0.012</x:v>
      </x:c>
      <x:c r="U404" s="30" t="n">
        <x:f>XLOOKUP(F404,Assumptions!$A$4:$A$6,Assumptions!$F$4:$F$6)</x:f>
        <x:v>90</x:v>
      </x:c>
      <x:c r="V404" s="60" t="n">
        <x:f>I404*12</x:f>
        <x:v>15094.32</x:v>
      </x:c>
      <x:c r="W404" s="60" t="n">
        <x:f>H404*J404*(1-K404)*Q404</x:f>
        <x:v>275.7522075</x:v>
      </x:c>
      <x:c r="X404" s="60" t="n">
        <x:f>V404*R404</x:f>
        <x:v>241.50912</x:v>
      </x:c>
      <x:c r="Y404" s="60" t="n">
        <x:f>V404*S404</x:f>
        <x:v>150.9432</x:v>
      </x:c>
      <x:c r="Z404" s="60" t="n">
        <x:f>H404*J404*T404</x:f>
        <x:v>71.61000000000001</x:v>
      </x:c>
      <x:c r="AA404" s="60" t="n">
        <x:f>P404+W404+X404-Y404-Z404-U404</x:f>
        <x:v>299.7081275</x:v>
      </x:c>
      <x:c r="AB404" s="32" t="n">
        <x:f>IFERROR(AA404/(P404+W404+X404),0)</x:f>
        <x:v>0.48951013895288037</x:v>
      </x:c>
      <x:c r="AC404" t="n">
        <x:f>IF(O404="High",0,IF(I404&gt;=1800,3,IF(I404&gt;=900,2,1))+IF(K404&gt;=0.9,2,IF(K404&gt;=0.75,1,0))+IF(J404&lt;=0.7,2,IF(J404&lt;=0.85,1,0))+IF(M404&gt;=8,1,0))</x:f>
        <x:v>5</x:v>
      </x:c>
      <x:c r="AD404" t="str">
        <x:f>IF(AND(O404&lt;&gt;"High",AC404&gt;=Assumptions!$B$10,AA404&gt;0),"Priority Growth",IF(AND(O404="Low",AA404&gt;0),"Maintain","Watch"))</x:f>
        <x:v>Watch</x:v>
      </x:c>
      <x:c r="AE404" s="60" t="n">
        <x:f>MAX(AA404,0)*N404</x:f>
        <x:v>53.6477548225</x:v>
      </x:c>
      <x:c r="AF404" t="str">
        <x:f>IF(AND(AA404&gt;=Assumptions!$B$11,O404&lt;&gt;"High",OR(N404&gt;=Assumptions!$B$12,M404&lt;=6)),"High","Standard")</x:f>
        <x:v>Standard</x:v>
      </x:c>
    </x:row>
    <x:row r="405">
      <x:c r="A405" t="str">
        <x:f>'Raw_Data'!A405</x:f>
        <x:v>C00404</x:v>
      </x:c>
      <x:c r="B405" t="n">
        <x:f>'Raw_Data'!B405</x:f>
        <x:v>21</x:v>
      </x:c>
      <x:c r="C405" s="30" t="n">
        <x:f>'Raw_Data'!C405</x:f>
        <x:v>202897</x:v>
      </x:c>
      <x:c r="D405" t="n">
        <x:f>'Raw_Data'!D405</x:f>
        <x:v>648</x:v>
      </x:c>
      <x:c r="E405" t="n">
        <x:f>'Raw_Data'!E405</x:f>
        <x:v>39</x:v>
      </x:c>
      <x:c r="F405" t="str">
        <x:f>PROPER(TRIM('Raw_Data'!F405))</x:f>
        <x:v>Platinum</x:v>
      </x:c>
      <x:c r="G405" t="str">
        <x:f>PROPER(TRIM('Raw_Data'!G405))</x:f>
        <x:v>Digital</x:v>
      </x:c>
      <x:c r="H405" s="60" t="n">
        <x:f>'Raw_Data'!H405</x:f>
        <x:v>38792</x:v>
      </x:c>
      <x:c r="I405" s="60" t="n">
        <x:f>'Raw_Data'!I405</x:f>
        <x:v>4213.53</x:v>
      </x:c>
      <x:c r="J405" s="32" t="n">
        <x:f>'Raw_Data'!J405</x:f>
        <x:v>0.415</x:v>
      </x:c>
      <x:c r="K405" s="32" t="n">
        <x:f>'Raw_Data'!K405</x:f>
        <x:v>0.66</x:v>
      </x:c>
      <x:c r="L405" t="n">
        <x:f>'Raw_Data'!L405</x:f>
        <x:v>0</x:v>
      </x:c>
      <x:c r="M405" t="n">
        <x:f>IF('Raw_Data'!M405="",Assumptions!$B$15,'Raw_Data'!M405)</x:f>
        <x:v>5</x:v>
      </x:c>
      <x:c r="N405" s="32" t="n">
        <x:f>'Raw_Data'!N405</x:f>
        <x:v>0.166</x:v>
      </x:c>
      <x:c r="O405" t="str">
        <x:f>IF(OR(D405&lt;620,L405&gt;=2,J405&gt;0.9),"High",IF(OR(D405&lt;700,L405=1,J405&gt;0.75),"Medium","Low"))</x:f>
        <x:v>Medium</x:v>
      </x:c>
      <x:c r="P405" s="30" t="n">
        <x:f>XLOOKUP(F405,Assumptions!$A$4:$A$6,Assumptions!$B$4:$B$6)</x:f>
        <x:v>195</x:v>
      </x:c>
      <x:c r="Q405" s="32" t="n">
        <x:f>XLOOKUP(F405,Assumptions!$A$4:$A$6,Assumptions!$C$4:$C$6)</x:f>
        <x:v>0.199</x:v>
      </x:c>
      <x:c r="R405" s="32" t="n">
        <x:f>XLOOKUP(F405,Assumptions!$A$4:$A$6,Assumptions!$D$4:$D$6)</x:f>
        <x:v>0.017</x:v>
      </x:c>
      <x:c r="S405" s="32" t="n">
        <x:f>XLOOKUP(F405,Assumptions!$A$4:$A$6,Assumptions!$E$4:$E$6)</x:f>
        <x:v>0.013</x:v>
      </x:c>
      <x:c r="T405" s="32" t="n">
        <x:f>XLOOKUP(O405,Assumptions!$H$4:$H$6,Assumptions!$I$4:$I$6)</x:f>
        <x:v>0.012</x:v>
      </x:c>
      <x:c r="U405" s="30" t="n">
        <x:f>XLOOKUP(F405,Assumptions!$A$4:$A$6,Assumptions!$F$4:$F$6)</x:f>
        <x:v>140</x:v>
      </x:c>
      <x:c r="V405" s="60" t="n">
        <x:f>I405*12</x:f>
        <x:v>50562.36</x:v>
      </x:c>
      <x:c r="W405" s="60" t="n">
        <x:f>H405*J405*(1-K405)*Q405</x:f>
        <x:v>1089.2366888</x:v>
      </x:c>
      <x:c r="X405" s="60" t="n">
        <x:f>V405*R405</x:f>
        <x:v>859.5601200000001</x:v>
      </x:c>
      <x:c r="Y405" s="60" t="n">
        <x:f>V405*S405</x:f>
        <x:v>657.3106799999999</x:v>
      </x:c>
      <x:c r="Z405" s="60" t="n">
        <x:f>H405*J405*T405</x:f>
        <x:v>193.18416</x:v>
      </x:c>
      <x:c r="AA405" s="60" t="n">
        <x:f>P405+W405+X405-Y405-Z405-U405</x:f>
        <x:v>1153.3019687999997</x:v>
      </x:c>
      <x:c r="AB405" s="32" t="n">
        <x:f>IFERROR(AA405/(P405+W405+X405),0)</x:f>
        <x:v>0.5379716790629826</x:v>
      </x:c>
      <x:c r="AC405" t="n">
        <x:f>IF(O405="High",0,IF(I405&gt;=1800,3,IF(I405&gt;=900,2,1))+IF(K405&gt;=0.9,2,IF(K405&gt;=0.75,1,0))+IF(J405&lt;=0.7,2,IF(J405&lt;=0.85,1,0))+IF(M405&gt;=8,1,0))</x:f>
        <x:v>5</x:v>
      </x:c>
      <x:c r="AD405" t="str">
        <x:f>IF(AND(O405&lt;&gt;"High",AC405&gt;=Assumptions!$B$10,AA405&gt;0),"Priority Growth",IF(AND(O405="Low",AA405&gt;0),"Maintain","Watch"))</x:f>
        <x:v>Watch</x:v>
      </x:c>
      <x:c r="AE405" s="60" t="n">
        <x:f>MAX(AA405,0)*N405</x:f>
        <x:v>191.44812682079996</x:v>
      </x:c>
      <x:c r="AF405" t="str">
        <x:f>IF(AND(AA405&gt;=Assumptions!$B$11,O405&lt;&gt;"High",OR(N405&gt;=Assumptions!$B$12,M405&lt;=6)),"High","Standard")</x:f>
        <x:v>High</x:v>
      </x:c>
    </x:row>
    <x:row r="406">
      <x:c r="A406" t="str">
        <x:f>'Raw_Data'!A406</x:f>
        <x:v>C00405</x:v>
      </x:c>
      <x:c r="B406" t="n">
        <x:f>'Raw_Data'!B406</x:f>
        <x:v>34</x:v>
      </x:c>
      <x:c r="C406" s="30" t="n">
        <x:f>'Raw_Data'!C406</x:f>
        <x:v>56044</x:v>
      </x:c>
      <x:c r="D406" t="n">
        <x:f>'Raw_Data'!D406</x:f>
        <x:v>692</x:v>
      </x:c>
      <x:c r="E406" t="n">
        <x:f>'Raw_Data'!E406</x:f>
        <x:v>35</x:v>
      </x:c>
      <x:c r="F406" t="str">
        <x:f>PROPER(TRIM('Raw_Data'!F406))</x:f>
        <x:v>Gold</x:v>
      </x:c>
      <x:c r="G406" t="str">
        <x:f>PROPER(TRIM('Raw_Data'!G406))</x:f>
        <x:v>Branch</x:v>
      </x:c>
      <x:c r="H406" s="60" t="n">
        <x:f>'Raw_Data'!H406</x:f>
        <x:v>7674</x:v>
      </x:c>
      <x:c r="I406" s="60" t="n">
        <x:f>'Raw_Data'!I406</x:f>
        <x:v>851.26</x:v>
      </x:c>
      <x:c r="J406" s="32" t="n">
        <x:f>'Raw_Data'!J406</x:f>
        <x:v>0.344</x:v>
      </x:c>
      <x:c r="K406" s="32" t="n">
        <x:f>'Raw_Data'!K406</x:f>
        <x:v>0.662</x:v>
      </x:c>
      <x:c r="L406" t="n">
        <x:f>'Raw_Data'!L406</x:f>
        <x:v>0</x:v>
      </x:c>
      <x:c r="M406" t="n">
        <x:f>IF('Raw_Data'!M406="",Assumptions!$B$15,'Raw_Data'!M406)</x:f>
        <x:v>8</x:v>
      </x:c>
      <x:c r="N406" s="32" t="n">
        <x:f>'Raw_Data'!N406</x:f>
        <x:v>0.139</x:v>
      </x:c>
      <x:c r="O406" t="str">
        <x:f>IF(OR(D406&lt;620,L406&gt;=2,J406&gt;0.9),"High",IF(OR(D406&lt;700,L406=1,J406&gt;0.75),"Medium","Low"))</x:f>
        <x:v>Medium</x:v>
      </x:c>
      <x:c r="P406" s="30" t="n">
        <x:f>XLOOKUP(F406,Assumptions!$A$4:$A$6,Assumptions!$B$4:$B$6)</x:f>
        <x:v>95</x:v>
      </x:c>
      <x:c r="Q406" s="32" t="n">
        <x:f>XLOOKUP(F406,Assumptions!$A$4:$A$6,Assumptions!$C$4:$C$6)</x:f>
        <x:v>0.219</x:v>
      </x:c>
      <x:c r="R406" s="32" t="n">
        <x:f>XLOOKUP(F406,Assumptions!$A$4:$A$6,Assumptions!$D$4:$D$6)</x:f>
        <x:v>0.016</x:v>
      </x:c>
      <x:c r="S406" s="32" t="n">
        <x:f>XLOOKUP(F406,Assumptions!$A$4:$A$6,Assumptions!$E$4:$E$6)</x:f>
        <x:v>0.01</x:v>
      </x:c>
      <x:c r="T406" s="32" t="n">
        <x:f>XLOOKUP(O406,Assumptions!$H$4:$H$6,Assumptions!$I$4:$I$6)</x:f>
        <x:v>0.012</x:v>
      </x:c>
      <x:c r="U406" s="30" t="n">
        <x:f>XLOOKUP(F406,Assumptions!$A$4:$A$6,Assumptions!$F$4:$F$6)</x:f>
        <x:v>90</x:v>
      </x:c>
      <x:c r="V406" s="60" t="n">
        <x:f>I406*12</x:f>
        <x:v>10215.119999999999</x:v>
      </x:c>
      <x:c r="W406" s="60" t="n">
        <x:f>H406*J406*(1-K406)*Q406</x:f>
        <x:v>195.40742083199996</x:v>
      </x:c>
      <x:c r="X406" s="60" t="n">
        <x:f>V406*R406</x:f>
        <x:v>163.44191999999998</x:v>
      </x:c>
      <x:c r="Y406" s="60" t="n">
        <x:f>V406*S406</x:f>
        <x:v>102.15119999999999</x:v>
      </x:c>
      <x:c r="Z406" s="60" t="n">
        <x:f>H406*J406*T406</x:f>
        <x:v>31.678271999999996</x:v>
      </x:c>
      <x:c r="AA406" s="60" t="n">
        <x:f>P406+W406+X406-Y406-Z406-U406</x:f>
        <x:v>230.01986883199993</x:v>
      </x:c>
      <x:c r="AB406" s="32" t="n">
        <x:f>IFERROR(AA406/(P406+W406+X406),0)</x:f>
        <x:v>0.5068198808228427</x:v>
      </x:c>
      <x:c r="AC406" t="n">
        <x:f>IF(O406="High",0,IF(I406&gt;=1800,3,IF(I406&gt;=900,2,1))+IF(K406&gt;=0.9,2,IF(K406&gt;=0.75,1,0))+IF(J406&lt;=0.7,2,IF(J406&lt;=0.85,1,0))+IF(M406&gt;=8,1,0))</x:f>
        <x:v>4</x:v>
      </x:c>
      <x:c r="AD406" t="str">
        <x:f>IF(AND(O406&lt;&gt;"High",AC406&gt;=Assumptions!$B$10,AA406&gt;0),"Priority Growth",IF(AND(O406="Low",AA406&gt;0),"Maintain","Watch"))</x:f>
        <x:v>Watch</x:v>
      </x:c>
      <x:c r="AE406" s="60" t="n">
        <x:f>MAX(AA406,0)*N406</x:f>
        <x:v>31.97276176764799</x:v>
      </x:c>
      <x:c r="AF406" t="str">
        <x:f>IF(AND(AA406&gt;=Assumptions!$B$11,O406&lt;&gt;"High",OR(N406&gt;=Assumptions!$B$12,M406&lt;=6)),"High","Standard")</x:f>
        <x:v>Standard</x:v>
      </x:c>
    </x:row>
    <x:row r="407">
      <x:c r="A407" t="str">
        <x:f>'Raw_Data'!A407</x:f>
        <x:v>C00406</x:v>
      </x:c>
      <x:c r="B407" t="n">
        <x:f>'Raw_Data'!B407</x:f>
        <x:v>56</x:v>
      </x:c>
      <x:c r="C407" s="30" t="n">
        <x:f>'Raw_Data'!C407</x:f>
        <x:v>98212</x:v>
      </x:c>
      <x:c r="D407" t="n">
        <x:f>'Raw_Data'!D407</x:f>
        <x:v>634</x:v>
      </x:c>
      <x:c r="E407" t="n">
        <x:f>'Raw_Data'!E407</x:f>
        <x:v>40</x:v>
      </x:c>
      <x:c r="F407" t="str">
        <x:f>PROPER(TRIM('Raw_Data'!F407))</x:f>
        <x:v>Gold</x:v>
      </x:c>
      <x:c r="G407" t="str">
        <x:f>PROPER(TRIM('Raw_Data'!G407))</x:f>
        <x:v>Branch</x:v>
      </x:c>
      <x:c r="H407" s="60" t="n">
        <x:f>'Raw_Data'!H407</x:f>
        <x:v>10040</x:v>
      </x:c>
      <x:c r="I407" s="60" t="n">
        <x:f>'Raw_Data'!I407</x:f>
        <x:v>1415.75</x:v>
      </x:c>
      <x:c r="J407" s="32" t="n">
        <x:f>'Raw_Data'!J407</x:f>
        <x:v>0.517</x:v>
      </x:c>
      <x:c r="K407" s="32" t="n">
        <x:f>'Raw_Data'!K407</x:f>
        <x:v>0.593</x:v>
      </x:c>
      <x:c r="L407" t="n">
        <x:f>'Raw_Data'!L407</x:f>
        <x:v>0</x:v>
      </x:c>
      <x:c r="M407" t="n">
        <x:f>IF('Raw_Data'!M407="",Assumptions!$B$15,'Raw_Data'!M407)</x:f>
        <x:v>7</x:v>
      </x:c>
      <x:c r="N407" s="32" t="n">
        <x:f>'Raw_Data'!N407</x:f>
        <x:v>0.113</x:v>
      </x:c>
      <x:c r="O407" t="str">
        <x:f>IF(OR(D407&lt;620,L407&gt;=2,J407&gt;0.9),"High",IF(OR(D407&lt;700,L407=1,J407&gt;0.75),"Medium","Low"))</x:f>
        <x:v>Medium</x:v>
      </x:c>
      <x:c r="P407" s="30" t="n">
        <x:f>XLOOKUP(F407,Assumptions!$A$4:$A$6,Assumptions!$B$4:$B$6)</x:f>
        <x:v>95</x:v>
      </x:c>
      <x:c r="Q407" s="32" t="n">
        <x:f>XLOOKUP(F407,Assumptions!$A$4:$A$6,Assumptions!$C$4:$C$6)</x:f>
        <x:v>0.219</x:v>
      </x:c>
      <x:c r="R407" s="32" t="n">
        <x:f>XLOOKUP(F407,Assumptions!$A$4:$A$6,Assumptions!$D$4:$D$6)</x:f>
        <x:v>0.016</x:v>
      </x:c>
      <x:c r="S407" s="32" t="n">
        <x:f>XLOOKUP(F407,Assumptions!$A$4:$A$6,Assumptions!$E$4:$E$6)</x:f>
        <x:v>0.01</x:v>
      </x:c>
      <x:c r="T407" s="32" t="n">
        <x:f>XLOOKUP(O407,Assumptions!$H$4:$H$6,Assumptions!$I$4:$I$6)</x:f>
        <x:v>0.012</x:v>
      </x:c>
      <x:c r="U407" s="30" t="n">
        <x:f>XLOOKUP(F407,Assumptions!$A$4:$A$6,Assumptions!$F$4:$F$6)</x:f>
        <x:v>90</x:v>
      </x:c>
      <x:c r="V407" s="60" t="n">
        <x:f>I407*12</x:f>
        <x:v>16989</x:v>
      </x:c>
      <x:c r="W407" s="60" t="n">
        <x:f>H407*J407*(1-K407)*Q407</x:f>
        <x:v>462.66088044</x:v>
      </x:c>
      <x:c r="X407" s="60" t="n">
        <x:f>V407*R407</x:f>
        <x:v>271.824</x:v>
      </x:c>
      <x:c r="Y407" s="60" t="n">
        <x:f>V407*S407</x:f>
        <x:v>169.89000000000001</x:v>
      </x:c>
      <x:c r="Z407" s="60" t="n">
        <x:f>H407*J407*T407</x:f>
        <x:v>62.288160000000005</x:v>
      </x:c>
      <x:c r="AA407" s="60" t="n">
        <x:f>P407+W407+X407-Y407-Z407-U407</x:f>
        <x:v>507.30672044000016</x:v>
      </x:c>
      <x:c r="AB407" s="32" t="n">
        <x:f>IFERROR(AA407/(P407+W407+X407),0)</x:f>
        <x:v>0.6115924863764839</x:v>
      </x:c>
      <x:c r="AC407" t="n">
        <x:f>IF(O407="High",0,IF(I407&gt;=1800,3,IF(I407&gt;=900,2,1))+IF(K407&gt;=0.9,2,IF(K407&gt;=0.75,1,0))+IF(J407&lt;=0.7,2,IF(J407&lt;=0.85,1,0))+IF(M407&gt;=8,1,0))</x:f>
        <x:v>4</x:v>
      </x:c>
      <x:c r="AD407" t="str">
        <x:f>IF(AND(O407&lt;&gt;"High",AC407&gt;=Assumptions!$B$10,AA407&gt;0),"Priority Growth",IF(AND(O407="Low",AA407&gt;0),"Maintain","Watch"))</x:f>
        <x:v>Watch</x:v>
      </x:c>
      <x:c r="AE407" s="60" t="n">
        <x:f>MAX(AA407,0)*N407</x:f>
        <x:v>57.32565940972002</x:v>
      </x:c>
      <x:c r="AF407" t="str">
        <x:f>IF(AND(AA407&gt;=Assumptions!$B$11,O407&lt;&gt;"High",OR(N407&gt;=Assumptions!$B$12,M407&lt;=6)),"High","Standard")</x:f>
        <x:v>Standard</x:v>
      </x:c>
    </x:row>
    <x:row r="408">
      <x:c r="A408" t="str">
        <x:f>'Raw_Data'!A408</x:f>
        <x:v>C00407</x:v>
      </x:c>
      <x:c r="B408" t="n">
        <x:f>'Raw_Data'!B408</x:f>
        <x:v>48</x:v>
      </x:c>
      <x:c r="C408" s="30" t="n">
        <x:f>'Raw_Data'!C408</x:f>
        <x:v>167424</x:v>
      </x:c>
      <x:c r="D408" t="n">
        <x:f>'Raw_Data'!D408</x:f>
        <x:v>649</x:v>
      </x:c>
      <x:c r="E408" t="n">
        <x:f>'Raw_Data'!E408</x:f>
        <x:v>28</x:v>
      </x:c>
      <x:c r="F408" t="str">
        <x:f>PROPER(TRIM('Raw_Data'!F408))</x:f>
        <x:v>Platinum</x:v>
      </x:c>
      <x:c r="G408" t="str">
        <x:f>PROPER(TRIM('Raw_Data'!G408))</x:f>
        <x:v>Digital</x:v>
      </x:c>
      <x:c r="H408" s="60" t="n">
        <x:f>'Raw_Data'!H408</x:f>
        <x:v>32491</x:v>
      </x:c>
      <x:c r="I408" s="60" t="n">
        <x:f>'Raw_Data'!I408</x:f>
        <x:v>3774.69</x:v>
      </x:c>
      <x:c r="J408" s="32" t="n">
        <x:f>'Raw_Data'!J408</x:f>
        <x:v>0.426</x:v>
      </x:c>
      <x:c r="K408" s="32" t="n">
        <x:f>'Raw_Data'!K408</x:f>
        <x:v>0.82</x:v>
      </x:c>
      <x:c r="L408" t="n">
        <x:f>'Raw_Data'!L408</x:f>
        <x:v>0</x:v>
      </x:c>
      <x:c r="M408" t="n">
        <x:f>IF('Raw_Data'!M408="",Assumptions!$B$15,'Raw_Data'!M408)</x:f>
        <x:v>8</x:v>
      </x:c>
      <x:c r="N408" s="32" t="n">
        <x:f>'Raw_Data'!N408</x:f>
        <x:v>0.048</x:v>
      </x:c>
      <x:c r="O408" t="str">
        <x:f>IF(OR(D408&lt;620,L408&gt;=2,J408&gt;0.9),"High",IF(OR(D408&lt;700,L408=1,J408&gt;0.75),"Medium","Low"))</x:f>
        <x:v>Medium</x:v>
      </x:c>
      <x:c r="P408" s="30" t="n">
        <x:f>XLOOKUP(F408,Assumptions!$A$4:$A$6,Assumptions!$B$4:$B$6)</x:f>
        <x:v>195</x:v>
      </x:c>
      <x:c r="Q408" s="32" t="n">
        <x:f>XLOOKUP(F408,Assumptions!$A$4:$A$6,Assumptions!$C$4:$C$6)</x:f>
        <x:v>0.199</x:v>
      </x:c>
      <x:c r="R408" s="32" t="n">
        <x:f>XLOOKUP(F408,Assumptions!$A$4:$A$6,Assumptions!$D$4:$D$6)</x:f>
        <x:v>0.017</x:v>
      </x:c>
      <x:c r="S408" s="32" t="n">
        <x:f>XLOOKUP(F408,Assumptions!$A$4:$A$6,Assumptions!$E$4:$E$6)</x:f>
        <x:v>0.013</x:v>
      </x:c>
      <x:c r="T408" s="32" t="n">
        <x:f>XLOOKUP(O408,Assumptions!$H$4:$H$6,Assumptions!$I$4:$I$6)</x:f>
        <x:v>0.012</x:v>
      </x:c>
      <x:c r="U408" s="30" t="n">
        <x:f>XLOOKUP(F408,Assumptions!$A$4:$A$6,Assumptions!$F$4:$F$6)</x:f>
        <x:v>140</x:v>
      </x:c>
      <x:c r="V408" s="60" t="n">
        <x:f>I408*12</x:f>
        <x:v>45296.28</x:v>
      </x:c>
      <x:c r="W408" s="60" t="n">
        <x:f>H408*J408*(1-K408)*Q408</x:f>
        <x:v>495.79056612000016</x:v>
      </x:c>
      <x:c r="X408" s="60" t="n">
        <x:f>V408*R408</x:f>
        <x:v>770.0367600000001</x:v>
      </x:c>
      <x:c r="Y408" s="60" t="n">
        <x:f>V408*S408</x:f>
        <x:v>588.85164</x:v>
      </x:c>
      <x:c r="Z408" s="60" t="n">
        <x:f>H408*J408*T408</x:f>
        <x:v>166.093992</x:v>
      </x:c>
      <x:c r="AA408" s="60" t="n">
        <x:f>P408+W408+X408-Y408-Z408-U408</x:f>
        <x:v>565.8816941200002</x:v>
      </x:c>
      <x:c r="AB408" s="32" t="n">
        <x:f>IFERROR(AA408/(P408+W408+X408),0)</x:f>
        <x:v>0.38737069330637347</x:v>
      </x:c>
      <x:c r="AC408" t="n">
        <x:f>IF(O408="High",0,IF(I408&gt;=1800,3,IF(I408&gt;=900,2,1))+IF(K408&gt;=0.9,2,IF(K408&gt;=0.75,1,0))+IF(J408&lt;=0.7,2,IF(J408&lt;=0.85,1,0))+IF(M408&gt;=8,1,0))</x:f>
        <x:v>7</x:v>
      </x:c>
      <x:c r="AD408" t="str">
        <x:f>IF(AND(O408&lt;&gt;"High",AC408&gt;=Assumptions!$B$10,AA408&gt;0),"Priority Growth",IF(AND(O408="Low",AA408&gt;0),"Maintain","Watch"))</x:f>
        <x:v>Priority Growth</x:v>
      </x:c>
      <x:c r="AE408" s="60" t="n">
        <x:f>MAX(AA408,0)*N408</x:f>
        <x:v>27.16232131776001</x:v>
      </x:c>
      <x:c r="AF408" t="str">
        <x:f>IF(AND(AA408&gt;=Assumptions!$B$11,O408&lt;&gt;"High",OR(N408&gt;=Assumptions!$B$12,M408&lt;=6)),"High","Standard")</x:f>
        <x:v>Standard</x:v>
      </x:c>
    </x:row>
    <x:row r="409">
      <x:c r="A409" t="str">
        <x:f>'Raw_Data'!A409</x:f>
        <x:v>C00408</x:v>
      </x:c>
      <x:c r="B409" t="n">
        <x:f>'Raw_Data'!B409</x:f>
        <x:v>39</x:v>
      </x:c>
      <x:c r="C409" s="30" t="n">
        <x:f>'Raw_Data'!C409</x:f>
        <x:v>198030</x:v>
      </x:c>
      <x:c r="D409" t="n">
        <x:f>'Raw_Data'!D409</x:f>
        <x:v>704</x:v>
      </x:c>
      <x:c r="E409" t="n">
        <x:f>'Raw_Data'!E409</x:f>
        <x:v>73</x:v>
      </x:c>
      <x:c r="F409" t="str">
        <x:f>PROPER(TRIM('Raw_Data'!F409))</x:f>
        <x:v>Gold</x:v>
      </x:c>
      <x:c r="G409" t="str">
        <x:f>PROPER(TRIM('Raw_Data'!G409))</x:f>
        <x:v>Digital</x:v>
      </x:c>
      <x:c r="H409" s="60" t="n">
        <x:f>'Raw_Data'!H409</x:f>
        <x:v>28398</x:v>
      </x:c>
      <x:c r="I409" s="60" t="n">
        <x:f>'Raw_Data'!I409</x:f>
        <x:v>3246.51</x:v>
      </x:c>
      <x:c r="J409" s="32" t="n">
        <x:f>'Raw_Data'!J409</x:f>
        <x:v>0.222</x:v>
      </x:c>
      <x:c r="K409" s="32" t="n">
        <x:f>'Raw_Data'!K409</x:f>
        <x:v>0.821</x:v>
      </x:c>
      <x:c r="L409" t="n">
        <x:f>'Raw_Data'!L409</x:f>
        <x:v>0</x:v>
      </x:c>
      <x:c r="M409" t="n">
        <x:f>IF('Raw_Data'!M409="",Assumptions!$B$15,'Raw_Data'!M409)</x:f>
        <x:v>7</x:v>
      </x:c>
      <x:c r="N409" s="32" t="n">
        <x:f>'Raw_Data'!N409</x:f>
        <x:v>0.146</x:v>
      </x:c>
      <x:c r="O409" t="str">
        <x:f>IF(OR(D409&lt;620,L409&gt;=2,J409&gt;0.9),"High",IF(OR(D409&lt;700,L409=1,J409&gt;0.75),"Medium","Low"))</x:f>
        <x:v>Low</x:v>
      </x:c>
      <x:c r="P409" s="30" t="n">
        <x:f>XLOOKUP(F409,Assumptions!$A$4:$A$6,Assumptions!$B$4:$B$6)</x:f>
        <x:v>95</x:v>
      </x:c>
      <x:c r="Q409" s="32" t="n">
        <x:f>XLOOKUP(F409,Assumptions!$A$4:$A$6,Assumptions!$C$4:$C$6)</x:f>
        <x:v>0.219</x:v>
      </x:c>
      <x:c r="R409" s="32" t="n">
        <x:f>XLOOKUP(F409,Assumptions!$A$4:$A$6,Assumptions!$D$4:$D$6)</x:f>
        <x:v>0.016</x:v>
      </x:c>
      <x:c r="S409" s="32" t="n">
        <x:f>XLOOKUP(F409,Assumptions!$A$4:$A$6,Assumptions!$E$4:$E$6)</x:f>
        <x:v>0.01</x:v>
      </x:c>
      <x:c r="T409" s="32" t="n">
        <x:f>XLOOKUP(O409,Assumptions!$H$4:$H$6,Assumptions!$I$4:$I$6)</x:f>
        <x:v>0.0035</x:v>
      </x:c>
      <x:c r="U409" s="30" t="n">
        <x:f>XLOOKUP(F409,Assumptions!$A$4:$A$6,Assumptions!$F$4:$F$6)</x:f>
        <x:v>90</x:v>
      </x:c>
      <x:c r="V409" s="60" t="n">
        <x:f>I409*12</x:f>
        <x:v>38958.12</x:v>
      </x:c>
      <x:c r="W409" s="60" t="n">
        <x:f>H409*J409*(1-K409)*Q409</x:f>
        <x:v>247.13705955600005</x:v>
      </x:c>
      <x:c r="X409" s="60" t="n">
        <x:f>V409*R409</x:f>
        <x:v>623.32992</x:v>
      </x:c>
      <x:c r="Y409" s="60" t="n">
        <x:f>V409*S409</x:f>
        <x:v>389.5812</x:v>
      </x:c>
      <x:c r="Z409" s="60" t="n">
        <x:f>H409*J409*T409</x:f>
        <x:v>22.065246</x:v>
      </x:c>
      <x:c r="AA409" s="60" t="n">
        <x:f>P409+W409+X409-Y409-Z409-U409</x:f>
        <x:v>463.820533556</x:v>
      </x:c>
      <x:c r="AB409" s="32" t="n">
        <x:f>IFERROR(AA409/(P409+W409+X409),0)</x:f>
        <x:v>0.48041056129056037</x:v>
      </x:c>
      <x:c r="AC409" t="n">
        <x:f>IF(O409="High",0,IF(I409&gt;=1800,3,IF(I409&gt;=900,2,1))+IF(K409&gt;=0.9,2,IF(K409&gt;=0.75,1,0))+IF(J409&lt;=0.7,2,IF(J409&lt;=0.85,1,0))+IF(M409&gt;=8,1,0))</x:f>
        <x:v>6</x:v>
      </x:c>
      <x:c r="AD409" t="str">
        <x:f>IF(AND(O409&lt;&gt;"High",AC409&gt;=Assumptions!$B$10,AA409&gt;0),"Priority Growth",IF(AND(O409="Low",AA409&gt;0),"Maintain","Watch"))</x:f>
        <x:v>Priority Growth</x:v>
      </x:c>
      <x:c r="AE409" s="60" t="n">
        <x:f>MAX(AA409,0)*N409</x:f>
        <x:v>67.71779789917599</x:v>
      </x:c>
      <x:c r="AF409" t="str">
        <x:f>IF(AND(AA409&gt;=Assumptions!$B$11,O409&lt;&gt;"High",OR(N409&gt;=Assumptions!$B$12,M409&lt;=6)),"High","Standard")</x:f>
        <x:v>Standard</x:v>
      </x:c>
    </x:row>
    <x:row r="410">
      <x:c r="A410" t="str">
        <x:f>'Raw_Data'!A410</x:f>
        <x:v>C00409</x:v>
      </x:c>
      <x:c r="B410" t="n">
        <x:f>'Raw_Data'!B410</x:f>
        <x:v>55</x:v>
      </x:c>
      <x:c r="C410" s="30" t="n">
        <x:f>'Raw_Data'!C410</x:f>
        <x:v>46785</x:v>
      </x:c>
      <x:c r="D410" t="n">
        <x:f>'Raw_Data'!D410</x:f>
        <x:v>643</x:v>
      </x:c>
      <x:c r="E410" t="n">
        <x:f>'Raw_Data'!E410</x:f>
        <x:v>19</x:v>
      </x:c>
      <x:c r="F410" t="str">
        <x:f>PROPER(TRIM('Raw_Data'!F410))</x:f>
        <x:v>Classic</x:v>
      </x:c>
      <x:c r="G410" t="str">
        <x:f>PROPER(TRIM('Raw_Data'!G410))</x:f>
        <x:v>Direct Mail</x:v>
      </x:c>
      <x:c r="H410" s="60" t="n">
        <x:f>'Raw_Data'!H410</x:f>
        <x:v>1753</x:v>
      </x:c>
      <x:c r="I410" s="60" t="n">
        <x:f>'Raw_Data'!I410</x:f>
        <x:v>377.84</x:v>
      </x:c>
      <x:c r="J410" s="32" t="n">
        <x:f>'Raw_Data'!J410</x:f>
        <x:v>0.468</x:v>
      </x:c>
      <x:c r="K410" s="32" t="n">
        <x:f>'Raw_Data'!K410</x:f>
        <x:v>0.62</x:v>
      </x:c>
      <x:c r="L410" t="n">
        <x:f>'Raw_Data'!L410</x:f>
        <x:v>0</x:v>
      </x:c>
      <x:c r="M410" t="n">
        <x:f>IF('Raw_Data'!M410="",Assumptions!$B$15,'Raw_Data'!M410)</x:f>
        <x:v>6</x:v>
      </x:c>
      <x:c r="N410" s="32" t="n">
        <x:f>'Raw_Data'!N410</x:f>
        <x:v>0.198</x:v>
      </x:c>
      <x:c r="O410" t="str">
        <x:f>IF(OR(D410&lt;620,L410&gt;=2,J410&gt;0.9),"High",IF(OR(D410&lt;700,L410=1,J410&gt;0.75),"Medium","Low"))</x:f>
        <x:v>Medium</x:v>
      </x:c>
      <x:c r="P410" s="30" t="n">
        <x:f>XLOOKUP(F410,Assumptions!$A$4:$A$6,Assumptions!$B$4:$B$6)</x:f>
        <x:v>0</x:v>
      </x:c>
      <x:c r="Q410" s="32" t="n">
        <x:f>XLOOKUP(F410,Assumptions!$A$4:$A$6,Assumptions!$C$4:$C$6)</x:f>
        <x:v>0.229</x:v>
      </x:c>
      <x:c r="R410" s="32" t="n">
        <x:f>XLOOKUP(F410,Assumptions!$A$4:$A$6,Assumptions!$D$4:$D$6)</x:f>
        <x:v>0.015</x:v>
      </x:c>
      <x:c r="S410" s="32" t="n">
        <x:f>XLOOKUP(F410,Assumptions!$A$4:$A$6,Assumptions!$E$4:$E$6)</x:f>
        <x:v>0.0075</x:v>
      </x:c>
      <x:c r="T410" s="32" t="n">
        <x:f>XLOOKUP(O410,Assumptions!$H$4:$H$6,Assumptions!$I$4:$I$6)</x:f>
        <x:v>0.012</x:v>
      </x:c>
      <x:c r="U410" s="30" t="n">
        <x:f>XLOOKUP(F410,Assumptions!$A$4:$A$6,Assumptions!$F$4:$F$6)</x:f>
        <x:v>60</x:v>
      </x:c>
      <x:c r="V410" s="60" t="n">
        <x:f>I410*12</x:f>
        <x:v>4534.08</x:v>
      </x:c>
      <x:c r="W410" s="60" t="n">
        <x:f>H410*J410*(1-K410)*Q410</x:f>
        <x:v>71.39155608</x:v>
      </x:c>
      <x:c r="X410" s="60" t="n">
        <x:f>V410*R410</x:f>
        <x:v>68.0112</x:v>
      </x:c>
      <x:c r="Y410" s="60" t="n">
        <x:f>V410*S410</x:f>
        <x:v>34.0056</x:v>
      </x:c>
      <x:c r="Z410" s="60" t="n">
        <x:f>H410*J410*T410</x:f>
        <x:v>9.844848</x:v>
      </x:c>
      <x:c r="AA410" s="60" t="n">
        <x:f>P410+W410+X410-Y410-Z410-U410</x:f>
        <x:v>35.55230808000002</x:v>
      </x:c>
      <x:c r="AB410" s="32" t="n">
        <x:f>IFERROR(AA410/(P410+W410+X410),0)</x:f>
        <x:v>0.25503303578587333</x:v>
      </x:c>
      <x:c r="AC410" t="n">
        <x:f>IF(O410="High",0,IF(I410&gt;=1800,3,IF(I410&gt;=900,2,1))+IF(K410&gt;=0.9,2,IF(K410&gt;=0.75,1,0))+IF(J410&lt;=0.7,2,IF(J410&lt;=0.85,1,0))+IF(M410&gt;=8,1,0))</x:f>
        <x:v>3</x:v>
      </x:c>
      <x:c r="AD410" t="str">
        <x:f>IF(AND(O410&lt;&gt;"High",AC410&gt;=Assumptions!$B$10,AA410&gt;0),"Priority Growth",IF(AND(O410="Low",AA410&gt;0),"Maintain","Watch"))</x:f>
        <x:v>Watch</x:v>
      </x:c>
      <x:c r="AE410" s="60" t="n">
        <x:f>MAX(AA410,0)*N410</x:f>
        <x:v>7.039356999840003</x:v>
      </x:c>
      <x:c r="AF410" t="str">
        <x:f>IF(AND(AA410&gt;=Assumptions!$B$11,O410&lt;&gt;"High",OR(N410&gt;=Assumptions!$B$12,M410&lt;=6)),"High","Standard")</x:f>
        <x:v>Standard</x:v>
      </x:c>
    </x:row>
    <x:row r="411">
      <x:c r="A411" t="str">
        <x:f>'Raw_Data'!A411</x:f>
        <x:v>C00410</x:v>
      </x:c>
      <x:c r="B411" t="n">
        <x:f>'Raw_Data'!B411</x:f>
        <x:v>52</x:v>
      </x:c>
      <x:c r="C411" s="30" t="n">
        <x:f>'Raw_Data'!C411</x:f>
        <x:v>40978</x:v>
      </x:c>
      <x:c r="D411" t="n">
        <x:f>'Raw_Data'!D411</x:f>
        <x:v>727</x:v>
      </x:c>
      <x:c r="E411" t="n">
        <x:f>'Raw_Data'!E411</x:f>
        <x:v>13</x:v>
      </x:c>
      <x:c r="F411" t="str">
        <x:f>PROPER(TRIM('Raw_Data'!F411))</x:f>
        <x:v>Gold</x:v>
      </x:c>
      <x:c r="G411" t="str">
        <x:f>PROPER(TRIM('Raw_Data'!G411))</x:f>
        <x:v>Partner</x:v>
      </x:c>
      <x:c r="H411" s="60" t="n">
        <x:f>'Raw_Data'!H411</x:f>
        <x:v>5839</x:v>
      </x:c>
      <x:c r="I411" s="60" t="n">
        <x:f>'Raw_Data'!I411</x:f>
        <x:v>275.26</x:v>
      </x:c>
      <x:c r="J411" s="32" t="n">
        <x:f>'Raw_Data'!J411</x:f>
        <x:v>0.356</x:v>
      </x:c>
      <x:c r="K411" s="32" t="n">
        <x:f>'Raw_Data'!K411</x:f>
        <x:v>0.883</x:v>
      </x:c>
      <x:c r="L411" t="n">
        <x:f>'Raw_Data'!L411</x:f>
        <x:v>0</x:v>
      </x:c>
      <x:c r="M411" t="n">
        <x:f>IF('Raw_Data'!M411="",Assumptions!$B$15,'Raw_Data'!M411)</x:f>
        <x:v>6</x:v>
      </x:c>
      <x:c r="N411" s="32" t="n">
        <x:f>'Raw_Data'!N411</x:f>
        <x:v>0.298</x:v>
      </x:c>
      <x:c r="O411" t="str">
        <x:f>IF(OR(D411&lt;620,L411&gt;=2,J411&gt;0.9),"High",IF(OR(D411&lt;700,L411=1,J411&gt;0.75),"Medium","Low"))</x:f>
        <x:v>Low</x:v>
      </x:c>
      <x:c r="P411" s="30" t="n">
        <x:f>XLOOKUP(F411,Assumptions!$A$4:$A$6,Assumptions!$B$4:$B$6)</x:f>
        <x:v>95</x:v>
      </x:c>
      <x:c r="Q411" s="32" t="n">
        <x:f>XLOOKUP(F411,Assumptions!$A$4:$A$6,Assumptions!$C$4:$C$6)</x:f>
        <x:v>0.219</x:v>
      </x:c>
      <x:c r="R411" s="32" t="n">
        <x:f>XLOOKUP(F411,Assumptions!$A$4:$A$6,Assumptions!$D$4:$D$6)</x:f>
        <x:v>0.016</x:v>
      </x:c>
      <x:c r="S411" s="32" t="n">
        <x:f>XLOOKUP(F411,Assumptions!$A$4:$A$6,Assumptions!$E$4:$E$6)</x:f>
        <x:v>0.01</x:v>
      </x:c>
      <x:c r="T411" s="32" t="n">
        <x:f>XLOOKUP(O411,Assumptions!$H$4:$H$6,Assumptions!$I$4:$I$6)</x:f>
        <x:v>0.0035</x:v>
      </x:c>
      <x:c r="U411" s="30" t="n">
        <x:f>XLOOKUP(F411,Assumptions!$A$4:$A$6,Assumptions!$F$4:$F$6)</x:f>
        <x:v>90</x:v>
      </x:c>
      <x:c r="V411" s="60" t="n">
        <x:f>I411*12</x:f>
        <x:v>3303.12</x:v>
      </x:c>
      <x:c r="W411" s="60" t="n">
        <x:f>H411*J411*(1-K411)*Q411</x:f>
        <x:v>53.262120131999986</x:v>
      </x:c>
      <x:c r="X411" s="60" t="n">
        <x:f>V411*R411</x:f>
        <x:v>52.84992</x:v>
      </x:c>
      <x:c r="Y411" s="60" t="n">
        <x:f>V411*S411</x:f>
        <x:v>33.0312</x:v>
      </x:c>
      <x:c r="Z411" s="60" t="n">
        <x:f>H411*J411*T411</x:f>
        <x:v>7.2753939999999995</x:v>
      </x:c>
      <x:c r="AA411" s="60" t="n">
        <x:f>P411+W411+X411-Y411-Z411-U411</x:f>
        <x:v>70.80544613199999</x:v>
      </x:c>
      <x:c r="AB411" s="32" t="n">
        <x:f>IFERROR(AA411/(P411+W411+X411),0)</x:f>
        <x:v>0.35206965274444435</x:v>
      </x:c>
      <x:c r="AC411" t="n">
        <x:f>IF(O411="High",0,IF(I411&gt;=1800,3,IF(I411&gt;=900,2,1))+IF(K411&gt;=0.9,2,IF(K411&gt;=0.75,1,0))+IF(J411&lt;=0.7,2,IF(J411&lt;=0.85,1,0))+IF(M411&gt;=8,1,0))</x:f>
        <x:v>4</x:v>
      </x:c>
      <x:c r="AD411" t="str">
        <x:f>IF(AND(O411&lt;&gt;"High",AC411&gt;=Assumptions!$B$10,AA411&gt;0),"Priority Growth",IF(AND(O411="Low",AA411&gt;0),"Maintain","Watch"))</x:f>
        <x:v>Maintain</x:v>
      </x:c>
      <x:c r="AE411" s="60" t="n">
        <x:f>MAX(AA411,0)*N411</x:f>
        <x:v>21.100022947335994</x:v>
      </x:c>
      <x:c r="AF411" t="str">
        <x:f>IF(AND(AA411&gt;=Assumptions!$B$11,O411&lt;&gt;"High",OR(N411&gt;=Assumptions!$B$12,M411&lt;=6)),"High","Standard")</x:f>
        <x:v>Standard</x:v>
      </x:c>
    </x:row>
    <x:row r="412">
      <x:c r="A412" t="str">
        <x:f>'Raw_Data'!A412</x:f>
        <x:v>C00411</x:v>
      </x:c>
      <x:c r="B412" t="n">
        <x:f>'Raw_Data'!B412</x:f>
        <x:v>46</x:v>
      </x:c>
      <x:c r="C412" s="30" t="n">
        <x:f>'Raw_Data'!C412</x:f>
        <x:v>121537</x:v>
      </x:c>
      <x:c r="D412" t="n">
        <x:f>'Raw_Data'!D412</x:f>
        <x:v>706</x:v>
      </x:c>
      <x:c r="E412" t="n">
        <x:f>'Raw_Data'!E412</x:f>
        <x:v>41</x:v>
      </x:c>
      <x:c r="F412" t="str">
        <x:f>PROPER(TRIM('Raw_Data'!F412))</x:f>
        <x:v>Platinum</x:v>
      </x:c>
      <x:c r="G412" t="str">
        <x:f>PROPER(TRIM('Raw_Data'!G412))</x:f>
        <x:v>Digital</x:v>
      </x:c>
      <x:c r="H412" s="60" t="n">
        <x:f>'Raw_Data'!H412</x:f>
        <x:v>27982</x:v>
      </x:c>
      <x:c r="I412" s="60" t="n">
        <x:f>'Raw_Data'!I412</x:f>
        <x:v>3015.35</x:v>
      </x:c>
      <x:c r="J412" s="32" t="n">
        <x:f>'Raw_Data'!J412</x:f>
        <x:v>0.434</x:v>
      </x:c>
      <x:c r="K412" s="32" t="n">
        <x:f>'Raw_Data'!K412</x:f>
        <x:v>0.835</x:v>
      </x:c>
      <x:c r="L412" t="n">
        <x:f>'Raw_Data'!L412</x:f>
        <x:v>0</x:v>
      </x:c>
      <x:c r="M412" t="n">
        <x:f>IF('Raw_Data'!M412="",Assumptions!$B$15,'Raw_Data'!M412)</x:f>
        <x:v>8</x:v>
      </x:c>
      <x:c r="N412" s="32" t="n">
        <x:f>'Raw_Data'!N412</x:f>
        <x:v>0.08</x:v>
      </x:c>
      <x:c r="O412" t="str">
        <x:f>IF(OR(D412&lt;620,L412&gt;=2,J412&gt;0.9),"High",IF(OR(D412&lt;700,L412=1,J412&gt;0.75),"Medium","Low"))</x:f>
        <x:v>Low</x:v>
      </x:c>
      <x:c r="P412" s="30" t="n">
        <x:f>XLOOKUP(F412,Assumptions!$A$4:$A$6,Assumptions!$B$4:$B$6)</x:f>
        <x:v>195</x:v>
      </x:c>
      <x:c r="Q412" s="32" t="n">
        <x:f>XLOOKUP(F412,Assumptions!$A$4:$A$6,Assumptions!$C$4:$C$6)</x:f>
        <x:v>0.199</x:v>
      </x:c>
      <x:c r="R412" s="32" t="n">
        <x:f>XLOOKUP(F412,Assumptions!$A$4:$A$6,Assumptions!$D$4:$D$6)</x:f>
        <x:v>0.017</x:v>
      </x:c>
      <x:c r="S412" s="32" t="n">
        <x:f>XLOOKUP(F412,Assumptions!$A$4:$A$6,Assumptions!$E$4:$E$6)</x:f>
        <x:v>0.013</x:v>
      </x:c>
      <x:c r="T412" s="32" t="n">
        <x:f>XLOOKUP(O412,Assumptions!$H$4:$H$6,Assumptions!$I$4:$I$6)</x:f>
        <x:v>0.0035</x:v>
      </x:c>
      <x:c r="U412" s="30" t="n">
        <x:f>XLOOKUP(F412,Assumptions!$A$4:$A$6,Assumptions!$F$4:$F$6)</x:f>
        <x:v>140</x:v>
      </x:c>
      <x:c r="V412" s="60" t="n">
        <x:f>I412*12</x:f>
        <x:v>36184.2</x:v>
      </x:c>
      <x:c r="W412" s="60" t="n">
        <x:f>H412*J412*(1-K412)*Q412</x:f>
        <x:v>398.7544129800001</x:v>
      </x:c>
      <x:c r="X412" s="60" t="n">
        <x:f>V412*R412</x:f>
        <x:v>615.1314</x:v>
      </x:c>
      <x:c r="Y412" s="60" t="n">
        <x:f>V412*S412</x:f>
        <x:v>470.39459999999997</x:v>
      </x:c>
      <x:c r="Z412" s="60" t="n">
        <x:f>H412*J412*T412</x:f>
        <x:v>42.504658</x:v>
      </x:c>
      <x:c r="AA412" s="60" t="n">
        <x:f>P412+W412+X412-Y412-Z412-U412</x:f>
        <x:v>555.9865549800002</x:v>
      </x:c>
      <x:c r="AB412" s="32" t="n">
        <x:f>IFERROR(AA412/(P412+W412+X412),0)</x:f>
        <x:v>0.4599165190047593</x:v>
      </x:c>
      <x:c r="AC412" t="n">
        <x:f>IF(O412="High",0,IF(I412&gt;=1800,3,IF(I412&gt;=900,2,1))+IF(K412&gt;=0.9,2,IF(K412&gt;=0.75,1,0))+IF(J412&lt;=0.7,2,IF(J412&lt;=0.85,1,0))+IF(M412&gt;=8,1,0))</x:f>
        <x:v>7</x:v>
      </x:c>
      <x:c r="AD412" t="str">
        <x:f>IF(AND(O412&lt;&gt;"High",AC412&gt;=Assumptions!$B$10,AA412&gt;0),"Priority Growth",IF(AND(O412="Low",AA412&gt;0),"Maintain","Watch"))</x:f>
        <x:v>Priority Growth</x:v>
      </x:c>
      <x:c r="AE412" s="60" t="n">
        <x:f>MAX(AA412,0)*N412</x:f>
        <x:v>44.47892439840001</x:v>
      </x:c>
      <x:c r="AF412" t="str">
        <x:f>IF(AND(AA412&gt;=Assumptions!$B$11,O412&lt;&gt;"High",OR(N412&gt;=Assumptions!$B$12,M412&lt;=6)),"High","Standard")</x:f>
        <x:v>Standard</x:v>
      </x:c>
    </x:row>
    <x:row r="413">
      <x:c r="A413" t="str">
        <x:f>'Raw_Data'!A413</x:f>
        <x:v>C00412</x:v>
      </x:c>
      <x:c r="B413" t="n">
        <x:f>'Raw_Data'!B413</x:f>
        <x:v>42</x:v>
      </x:c>
      <x:c r="C413" s="30" t="n">
        <x:f>'Raw_Data'!C413</x:f>
        <x:v>63246</x:v>
      </x:c>
      <x:c r="D413" t="n">
        <x:f>'Raw_Data'!D413</x:f>
        <x:v>629</x:v>
      </x:c>
      <x:c r="E413" t="n">
        <x:f>'Raw_Data'!E413</x:f>
        <x:v>23</x:v>
      </x:c>
      <x:c r="F413" t="str">
        <x:f>PROPER(TRIM('Raw_Data'!F413))</x:f>
        <x:v>Classic</x:v>
      </x:c>
      <x:c r="G413" t="str">
        <x:f>PROPER(TRIM('Raw_Data'!G413))</x:f>
        <x:v>Digital</x:v>
      </x:c>
      <x:c r="H413" s="60" t="n">
        <x:f>'Raw_Data'!H413</x:f>
        <x:v>3801</x:v>
      </x:c>
      <x:c r="I413" s="60" t="n">
        <x:f>'Raw_Data'!I413</x:f>
        <x:v>484.21</x:v>
      </x:c>
      <x:c r="J413" s="32" t="n">
        <x:f>'Raw_Data'!J413</x:f>
        <x:v>0.617</x:v>
      </x:c>
      <x:c r="K413" s="32" t="n">
        <x:f>'Raw_Data'!K413</x:f>
        <x:v>0.737</x:v>
      </x:c>
      <x:c r="L413" t="n">
        <x:f>'Raw_Data'!L413</x:f>
        <x:v>0</x:v>
      </x:c>
      <x:c r="M413" t="n">
        <x:f>IF('Raw_Data'!M413="",Assumptions!$B$15,'Raw_Data'!M413)</x:f>
        <x:v>8</x:v>
      </x:c>
      <x:c r="N413" s="32" t="n">
        <x:f>'Raw_Data'!N413</x:f>
        <x:v>0.07</x:v>
      </x:c>
      <x:c r="O413" t="str">
        <x:f>IF(OR(D413&lt;620,L413&gt;=2,J413&gt;0.9),"High",IF(OR(D413&lt;700,L413=1,J413&gt;0.75),"Medium","Low"))</x:f>
        <x:v>Medium</x:v>
      </x:c>
      <x:c r="P413" s="30" t="n">
        <x:f>XLOOKUP(F413,Assumptions!$A$4:$A$6,Assumptions!$B$4:$B$6)</x:f>
        <x:v>0</x:v>
      </x:c>
      <x:c r="Q413" s="32" t="n">
        <x:f>XLOOKUP(F413,Assumptions!$A$4:$A$6,Assumptions!$C$4:$C$6)</x:f>
        <x:v>0.229</x:v>
      </x:c>
      <x:c r="R413" s="32" t="n">
        <x:f>XLOOKUP(F413,Assumptions!$A$4:$A$6,Assumptions!$D$4:$D$6)</x:f>
        <x:v>0.015</x:v>
      </x:c>
      <x:c r="S413" s="32" t="n">
        <x:f>XLOOKUP(F413,Assumptions!$A$4:$A$6,Assumptions!$E$4:$E$6)</x:f>
        <x:v>0.0075</x:v>
      </x:c>
      <x:c r="T413" s="32" t="n">
        <x:f>XLOOKUP(O413,Assumptions!$H$4:$H$6,Assumptions!$I$4:$I$6)</x:f>
        <x:v>0.012</x:v>
      </x:c>
      <x:c r="U413" s="30" t="n">
        <x:f>XLOOKUP(F413,Assumptions!$A$4:$A$6,Assumptions!$F$4:$F$6)</x:f>
        <x:v>60</x:v>
      </x:c>
      <x:c r="V413" s="60" t="n">
        <x:f>I413*12</x:f>
        <x:v>5810.5199999999995</x:v>
      </x:c>
      <x:c r="W413" s="60" t="n">
        <x:f>H413*J413*(1-K413)*Q413</x:f>
        <x:v>141.24538425900002</x:v>
      </x:c>
      <x:c r="X413" s="60" t="n">
        <x:f>V413*R413</x:f>
        <x:v>87.1578</x:v>
      </x:c>
      <x:c r="Y413" s="60" t="n">
        <x:f>V413*S413</x:f>
        <x:v>43.5789</x:v>
      </x:c>
      <x:c r="Z413" s="60" t="n">
        <x:f>H413*J413*T413</x:f>
        <x:v>28.142604000000002</x:v>
      </x:c>
      <x:c r="AA413" s="60" t="n">
        <x:f>P413+W413+X413-Y413-Z413-U413</x:f>
        <x:v>96.68168025899999</x:v>
      </x:c>
      <x:c r="AB413" s="32" t="n">
        <x:f>IFERROR(AA413/(P413+W413+X413),0)</x:f>
        <x:v>0.4232939246125696</x:v>
      </x:c>
      <x:c r="AC413" t="n">
        <x:f>IF(O413="High",0,IF(I413&gt;=1800,3,IF(I413&gt;=900,2,1))+IF(K413&gt;=0.9,2,IF(K413&gt;=0.75,1,0))+IF(J413&lt;=0.7,2,IF(J413&lt;=0.85,1,0))+IF(M413&gt;=8,1,0))</x:f>
        <x:v>4</x:v>
      </x:c>
      <x:c r="AD413" t="str">
        <x:f>IF(AND(O413&lt;&gt;"High",AC413&gt;=Assumptions!$B$10,AA413&gt;0),"Priority Growth",IF(AND(O413="Low",AA413&gt;0),"Maintain","Watch"))</x:f>
        <x:v>Watch</x:v>
      </x:c>
      <x:c r="AE413" s="60" t="n">
        <x:f>MAX(AA413,0)*N413</x:f>
        <x:v>6.76771761813</x:v>
      </x:c>
      <x:c r="AF413" t="str">
        <x:f>IF(AND(AA413&gt;=Assumptions!$B$11,O413&lt;&gt;"High",OR(N413&gt;=Assumptions!$B$12,M413&lt;=6)),"High","Standard")</x:f>
        <x:v>Standard</x:v>
      </x:c>
    </x:row>
    <x:row r="414">
      <x:c r="A414" t="str">
        <x:f>'Raw_Data'!A414</x:f>
        <x:v>C00413</x:v>
      </x:c>
      <x:c r="B414" t="n">
        <x:f>'Raw_Data'!B414</x:f>
        <x:v>50</x:v>
      </x:c>
      <x:c r="C414" s="30" t="n">
        <x:f>'Raw_Data'!C414</x:f>
        <x:v>147622</x:v>
      </x:c>
      <x:c r="D414" t="n">
        <x:f>'Raw_Data'!D414</x:f>
        <x:v>705</x:v>
      </x:c>
      <x:c r="E414" t="n">
        <x:f>'Raw_Data'!E414</x:f>
        <x:v>25</x:v>
      </x:c>
      <x:c r="F414" t="str">
        <x:f>PROPER(TRIM('Raw_Data'!F414))</x:f>
        <x:v>Platinum</x:v>
      </x:c>
      <x:c r="G414" t="str">
        <x:f>PROPER(TRIM('Raw_Data'!G414))</x:f>
        <x:v>Direct Mail</x:v>
      </x:c>
      <x:c r="H414" s="60" t="n">
        <x:f>'Raw_Data'!H414</x:f>
        <x:v>30877</x:v>
      </x:c>
      <x:c r="I414" s="60" t="n">
        <x:f>'Raw_Data'!I414</x:f>
        <x:v>3410.37</x:v>
      </x:c>
      <x:c r="J414" s="32" t="n">
        <x:f>'Raw_Data'!J414</x:f>
        <x:v>0.293</x:v>
      </x:c>
      <x:c r="K414" s="32" t="n">
        <x:f>'Raw_Data'!K414</x:f>
        <x:v>0.721</x:v>
      </x:c>
      <x:c r="L414" t="n">
        <x:f>'Raw_Data'!L414</x:f>
        <x:v>0</x:v>
      </x:c>
      <x:c r="M414" t="n">
        <x:f>IF('Raw_Data'!M414="",Assumptions!$B$15,'Raw_Data'!M414)</x:f>
        <x:v>8</x:v>
      </x:c>
      <x:c r="N414" s="32" t="n">
        <x:f>'Raw_Data'!N414</x:f>
        <x:v>0.027</x:v>
      </x:c>
      <x:c r="O414" t="str">
        <x:f>IF(OR(D414&lt;620,L414&gt;=2,J414&gt;0.9),"High",IF(OR(D414&lt;700,L414=1,J414&gt;0.75),"Medium","Low"))</x:f>
        <x:v>Low</x:v>
      </x:c>
      <x:c r="P414" s="30" t="n">
        <x:f>XLOOKUP(F414,Assumptions!$A$4:$A$6,Assumptions!$B$4:$B$6)</x:f>
        <x:v>195</x:v>
      </x:c>
      <x:c r="Q414" s="32" t="n">
        <x:f>XLOOKUP(F414,Assumptions!$A$4:$A$6,Assumptions!$C$4:$C$6)</x:f>
        <x:v>0.199</x:v>
      </x:c>
      <x:c r="R414" s="32" t="n">
        <x:f>XLOOKUP(F414,Assumptions!$A$4:$A$6,Assumptions!$D$4:$D$6)</x:f>
        <x:v>0.017</x:v>
      </x:c>
      <x:c r="S414" s="32" t="n">
        <x:f>XLOOKUP(F414,Assumptions!$A$4:$A$6,Assumptions!$E$4:$E$6)</x:f>
        <x:v>0.013</x:v>
      </x:c>
      <x:c r="T414" s="32" t="n">
        <x:f>XLOOKUP(O414,Assumptions!$H$4:$H$6,Assumptions!$I$4:$I$6)</x:f>
        <x:v>0.0035</x:v>
      </x:c>
      <x:c r="U414" s="30" t="n">
        <x:f>XLOOKUP(F414,Assumptions!$A$4:$A$6,Assumptions!$F$4:$F$6)</x:f>
        <x:v>140</x:v>
      </x:c>
      <x:c r="V414" s="60" t="n">
        <x:f>I414*12</x:f>
        <x:v>40924.44</x:v>
      </x:c>
      <x:c r="W414" s="60" t="n">
        <x:f>H414*J414*(1-K414)*Q414</x:f>
        <x:v>502.29632168100005</x:v>
      </x:c>
      <x:c r="X414" s="60" t="n">
        <x:f>V414*R414</x:f>
        <x:v>695.7154800000001</x:v>
      </x:c>
      <x:c r="Y414" s="60" t="n">
        <x:f>V414*S414</x:f>
        <x:v>532.01772</x:v>
      </x:c>
      <x:c r="Z414" s="60" t="n">
        <x:f>H414*J414*T414</x:f>
        <x:v>31.664363499999997</x:v>
      </x:c>
      <x:c r="AA414" s="60" t="n">
        <x:f>P414+W414+X414-Y414-Z414-U414</x:f>
        <x:v>689.3297181810001</x:v>
      </x:c>
      <x:c r="AB414" s="32" t="n">
        <x:f>IFERROR(AA414/(P414+W414+X414),0)</x:f>
        <x:v>0.49484844087405416</x:v>
      </x:c>
      <x:c r="AC414" t="n">
        <x:f>IF(O414="High",0,IF(I414&gt;=1800,3,IF(I414&gt;=900,2,1))+IF(K414&gt;=0.9,2,IF(K414&gt;=0.75,1,0))+IF(J414&lt;=0.7,2,IF(J414&lt;=0.85,1,0))+IF(M414&gt;=8,1,0))</x:f>
        <x:v>6</x:v>
      </x:c>
      <x:c r="AD414" t="str">
        <x:f>IF(AND(O414&lt;&gt;"High",AC414&gt;=Assumptions!$B$10,AA414&gt;0),"Priority Growth",IF(AND(O414="Low",AA414&gt;0),"Maintain","Watch"))</x:f>
        <x:v>Priority Growth</x:v>
      </x:c>
      <x:c r="AE414" s="60" t="n">
        <x:f>MAX(AA414,0)*N414</x:f>
        <x:v>18.611902390887003</x:v>
      </x:c>
      <x:c r="AF414" t="str">
        <x:f>IF(AND(AA414&gt;=Assumptions!$B$11,O414&lt;&gt;"High",OR(N414&gt;=Assumptions!$B$12,M414&lt;=6)),"High","Standard")</x:f>
        <x:v>Standard</x:v>
      </x:c>
    </x:row>
    <x:row r="415">
      <x:c r="A415" t="str">
        <x:f>'Raw_Data'!A415</x:f>
        <x:v>C00414</x:v>
      </x:c>
      <x:c r="B415" t="n">
        <x:f>'Raw_Data'!B415</x:f>
        <x:v>27</x:v>
      </x:c>
      <x:c r="C415" s="30" t="n">
        <x:f>'Raw_Data'!C415</x:f>
        <x:v>96779</x:v>
      </x:c>
      <x:c r="D415" t="n">
        <x:f>'Raw_Data'!D415</x:f>
        <x:v>643</x:v>
      </x:c>
      <x:c r="E415" t="n">
        <x:f>'Raw_Data'!E415</x:f>
        <x:v>25</x:v>
      </x:c>
      <x:c r="F415" t="str">
        <x:f>PROPER(TRIM('Raw_Data'!F415))</x:f>
        <x:v>Gold</x:v>
      </x:c>
      <x:c r="G415" t="str">
        <x:f>PROPER(TRIM('Raw_Data'!G415))</x:f>
        <x:v>Branch</x:v>
      </x:c>
      <x:c r="H415" s="60" t="n">
        <x:f>'Raw_Data'!H415</x:f>
        <x:v>16021</x:v>
      </x:c>
      <x:c r="I415" s="60" t="n">
        <x:f>'Raw_Data'!I415</x:f>
        <x:v>1826.02</x:v>
      </x:c>
      <x:c r="J415" s="32" t="n">
        <x:f>'Raw_Data'!J415</x:f>
        <x:v>0.28</x:v>
      </x:c>
      <x:c r="K415" s="32" t="n">
        <x:f>'Raw_Data'!K415</x:f>
        <x:v>0.707</x:v>
      </x:c>
      <x:c r="L415" t="n">
        <x:f>'Raw_Data'!L415</x:f>
        <x:v>0</x:v>
      </x:c>
      <x:c r="M415" t="n">
        <x:f>IF('Raw_Data'!M415="",Assumptions!$B$15,'Raw_Data'!M415)</x:f>
        <x:v>9</x:v>
      </x:c>
      <x:c r="N415" s="32" t="n">
        <x:f>'Raw_Data'!N415</x:f>
        <x:v>0.02</x:v>
      </x:c>
      <x:c r="O415" t="str">
        <x:f>IF(OR(D415&lt;620,L415&gt;=2,J415&gt;0.9),"High",IF(OR(D415&lt;700,L415=1,J415&gt;0.75),"Medium","Low"))</x:f>
        <x:v>Medium</x:v>
      </x:c>
      <x:c r="P415" s="30" t="n">
        <x:f>XLOOKUP(F415,Assumptions!$A$4:$A$6,Assumptions!$B$4:$B$6)</x:f>
        <x:v>95</x:v>
      </x:c>
      <x:c r="Q415" s="32" t="n">
        <x:f>XLOOKUP(F415,Assumptions!$A$4:$A$6,Assumptions!$C$4:$C$6)</x:f>
        <x:v>0.219</x:v>
      </x:c>
      <x:c r="R415" s="32" t="n">
        <x:f>XLOOKUP(F415,Assumptions!$A$4:$A$6,Assumptions!$D$4:$D$6)</x:f>
        <x:v>0.016</x:v>
      </x:c>
      <x:c r="S415" s="32" t="n">
        <x:f>XLOOKUP(F415,Assumptions!$A$4:$A$6,Assumptions!$E$4:$E$6)</x:f>
        <x:v>0.01</x:v>
      </x:c>
      <x:c r="T415" s="32" t="n">
        <x:f>XLOOKUP(O415,Assumptions!$H$4:$H$6,Assumptions!$I$4:$I$6)</x:f>
        <x:v>0.012</x:v>
      </x:c>
      <x:c r="U415" s="30" t="n">
        <x:f>XLOOKUP(F415,Assumptions!$A$4:$A$6,Assumptions!$F$4:$F$6)</x:f>
        <x:v>90</x:v>
      </x:c>
      <x:c r="V415" s="60" t="n">
        <x:f>I415*12</x:f>
        <x:v>21912.239999999998</x:v>
      </x:c>
      <x:c r="W415" s="60" t="n">
        <x:f>H415*J415*(1-K415)*Q415</x:f>
        <x:v>287.8454619600001</x:v>
      </x:c>
      <x:c r="X415" s="60" t="n">
        <x:f>V415*R415</x:f>
        <x:v>350.59583999999995</x:v>
      </x:c>
      <x:c r="Y415" s="60" t="n">
        <x:f>V415*S415</x:f>
        <x:v>219.12239999999997</x:v>
      </x:c>
      <x:c r="Z415" s="60" t="n">
        <x:f>H415*J415*T415</x:f>
        <x:v>53.830560000000006</x:v>
      </x:c>
      <x:c r="AA415" s="60" t="n">
        <x:f>P415+W415+X415-Y415-Z415-U415</x:f>
        <x:v>370.48834196000007</x:v>
      </x:c>
      <x:c r="AB415" s="32" t="n">
        <x:f>IFERROR(AA415/(P415+W415+X415),0)</x:f>
        <x:v>0.5051370041064384</x:v>
      </x:c>
      <x:c r="AC415" t="n">
        <x:f>IF(O415="High",0,IF(I415&gt;=1800,3,IF(I415&gt;=900,2,1))+IF(K415&gt;=0.9,2,IF(K415&gt;=0.75,1,0))+IF(J415&lt;=0.7,2,IF(J415&lt;=0.85,1,0))+IF(M415&gt;=8,1,0))</x:f>
        <x:v>6</x:v>
      </x:c>
      <x:c r="AD415" t="str">
        <x:f>IF(AND(O415&lt;&gt;"High",AC415&gt;=Assumptions!$B$10,AA415&gt;0),"Priority Growth",IF(AND(O415="Low",AA415&gt;0),"Maintain","Watch"))</x:f>
        <x:v>Priority Growth</x:v>
      </x:c>
      <x:c r="AE415" s="60" t="n">
        <x:f>MAX(AA415,0)*N415</x:f>
        <x:v>7.409766839200001</x:v>
      </x:c>
      <x:c r="AF415" t="str">
        <x:f>IF(AND(AA415&gt;=Assumptions!$B$11,O415&lt;&gt;"High",OR(N415&gt;=Assumptions!$B$12,M415&lt;=6)),"High","Standard")</x:f>
        <x:v>Standard</x:v>
      </x:c>
    </x:row>
    <x:row r="416">
      <x:c r="A416" t="str">
        <x:f>'Raw_Data'!A416</x:f>
        <x:v>C00415</x:v>
      </x:c>
      <x:c r="B416" t="n">
        <x:f>'Raw_Data'!B416</x:f>
        <x:v>41</x:v>
      </x:c>
      <x:c r="C416" s="30" t="n">
        <x:f>'Raw_Data'!C416</x:f>
        <x:v>127182</x:v>
      </x:c>
      <x:c r="D416" t="n">
        <x:f>'Raw_Data'!D416</x:f>
        <x:v>716</x:v>
      </x:c>
      <x:c r="E416" t="n">
        <x:f>'Raw_Data'!E416</x:f>
        <x:v>47</x:v>
      </x:c>
      <x:c r="F416" t="str">
        <x:f>PROPER(TRIM('Raw_Data'!F416))</x:f>
        <x:v>Platinum</x:v>
      </x:c>
      <x:c r="G416" t="str">
        <x:f>PROPER(TRIM('Raw_Data'!G416))</x:f>
        <x:v>Branch</x:v>
      </x:c>
      <x:c r="H416" s="60" t="n">
        <x:f>'Raw_Data'!H416</x:f>
        <x:v>26757</x:v>
      </x:c>
      <x:c r="I416" s="60" t="n">
        <x:f>'Raw_Data'!I416</x:f>
        <x:v>2643.36</x:v>
      </x:c>
      <x:c r="J416" s="32" t="n">
        <x:f>'Raw_Data'!J416</x:f>
        <x:v>0.364</x:v>
      </x:c>
      <x:c r="K416" s="32" t="n">
        <x:f>'Raw_Data'!K416</x:f>
        <x:v>0.937</x:v>
      </x:c>
      <x:c r="L416" t="n">
        <x:f>'Raw_Data'!L416</x:f>
        <x:v>1</x:v>
      </x:c>
      <x:c r="M416" t="n">
        <x:f>IF('Raw_Data'!M416="",Assumptions!$B$15,'Raw_Data'!M416)</x:f>
        <x:v>9</x:v>
      </x:c>
      <x:c r="N416" s="32" t="n">
        <x:f>'Raw_Data'!N416</x:f>
        <x:v>0.031</x:v>
      </x:c>
      <x:c r="O416" t="str">
        <x:f>IF(OR(D416&lt;620,L416&gt;=2,J416&gt;0.9),"High",IF(OR(D416&lt;700,L416=1,J416&gt;0.75),"Medium","Low"))</x:f>
        <x:v>Medium</x:v>
      </x:c>
      <x:c r="P416" s="30" t="n">
        <x:f>XLOOKUP(F416,Assumptions!$A$4:$A$6,Assumptions!$B$4:$B$6)</x:f>
        <x:v>195</x:v>
      </x:c>
      <x:c r="Q416" s="32" t="n">
        <x:f>XLOOKUP(F416,Assumptions!$A$4:$A$6,Assumptions!$C$4:$C$6)</x:f>
        <x:v>0.199</x:v>
      </x:c>
      <x:c r="R416" s="32" t="n">
        <x:f>XLOOKUP(F416,Assumptions!$A$4:$A$6,Assumptions!$D$4:$D$6)</x:f>
        <x:v>0.017</x:v>
      </x:c>
      <x:c r="S416" s="32" t="n">
        <x:f>XLOOKUP(F416,Assumptions!$A$4:$A$6,Assumptions!$E$4:$E$6)</x:f>
        <x:v>0.013</x:v>
      </x:c>
      <x:c r="T416" s="32" t="n">
        <x:f>XLOOKUP(O416,Assumptions!$H$4:$H$6,Assumptions!$I$4:$I$6)</x:f>
        <x:v>0.012</x:v>
      </x:c>
      <x:c r="U416" s="30" t="n">
        <x:f>XLOOKUP(F416,Assumptions!$A$4:$A$6,Assumptions!$F$4:$F$6)</x:f>
        <x:v>140</x:v>
      </x:c>
      <x:c r="V416" s="60" t="n">
        <x:f>I416*12</x:f>
        <x:v>31720.32</x:v>
      </x:c>
      <x:c r="W416" s="60" t="n">
        <x:f>H416*J416*(1-K416)*Q416</x:f>
        <x:v>122.10471327599988</x:v>
      </x:c>
      <x:c r="X416" s="60" t="n">
        <x:f>V416*R416</x:f>
        <x:v>539.24544</x:v>
      </x:c>
      <x:c r="Y416" s="60" t="n">
        <x:f>V416*S416</x:f>
        <x:v>412.36415999999997</x:v>
      </x:c>
      <x:c r="Z416" s="60" t="n">
        <x:f>H416*J416*T416</x:f>
        <x:v>116.87457599999999</x:v>
      </x:c>
      <x:c r="AA416" s="60" t="n">
        <x:f>P416+W416+X416-Y416-Z416-U416</x:f>
        <x:v>187.11141727599994</x:v>
      </x:c>
      <x:c r="AB416" s="32" t="n">
        <x:f>IFERROR(AA416/(P416+W416+X416),0)</x:f>
        <x:v>0.21849872573759477</x:v>
      </x:c>
      <x:c r="AC416" t="n">
        <x:f>IF(O416="High",0,IF(I416&gt;=1800,3,IF(I416&gt;=900,2,1))+IF(K416&gt;=0.9,2,IF(K416&gt;=0.75,1,0))+IF(J416&lt;=0.7,2,IF(J416&lt;=0.85,1,0))+IF(M416&gt;=8,1,0))</x:f>
        <x:v>8</x:v>
      </x:c>
      <x:c r="AD416" t="str">
        <x:f>IF(AND(O416&lt;&gt;"High",AC416&gt;=Assumptions!$B$10,AA416&gt;0),"Priority Growth",IF(AND(O416="Low",AA416&gt;0),"Maintain","Watch"))</x:f>
        <x:v>Priority Growth</x:v>
      </x:c>
      <x:c r="AE416" s="60" t="n">
        <x:f>MAX(AA416,0)*N416</x:f>
        <x:v>5.800453935555998</x:v>
      </x:c>
      <x:c r="AF416" t="str">
        <x:f>IF(AND(AA416&gt;=Assumptions!$B$11,O416&lt;&gt;"High",OR(N416&gt;=Assumptions!$B$12,M416&lt;=6)),"High","Standard")</x:f>
        <x:v>Standard</x:v>
      </x:c>
    </x:row>
    <x:row r="417">
      <x:c r="A417" t="str">
        <x:f>'Raw_Data'!A417</x:f>
        <x:v>C00416</x:v>
      </x:c>
      <x:c r="B417" t="n">
        <x:f>'Raw_Data'!B417</x:f>
        <x:v>28</x:v>
      </x:c>
      <x:c r="C417" s="30" t="n">
        <x:f>'Raw_Data'!C417</x:f>
        <x:v>28000</x:v>
      </x:c>
      <x:c r="D417" t="n">
        <x:f>'Raw_Data'!D417</x:f>
        <x:v>671</x:v>
      </x:c>
      <x:c r="E417" t="n">
        <x:f>'Raw_Data'!E417</x:f>
        <x:v>63</x:v>
      </x:c>
      <x:c r="F417" t="str">
        <x:f>PROPER(TRIM('Raw_Data'!F417))</x:f>
        <x:v>Classic</x:v>
      </x:c>
      <x:c r="G417" t="str">
        <x:f>PROPER(TRIM('Raw_Data'!G417))</x:f>
        <x:v>Digital</x:v>
      </x:c>
      <x:c r="H417" s="60" t="n">
        <x:f>'Raw_Data'!H417</x:f>
        <x:v>2610</x:v>
      </x:c>
      <x:c r="I417" s="60" t="n">
        <x:f>'Raw_Data'!I417</x:f>
        <x:v>894.89</x:v>
      </x:c>
      <x:c r="J417" s="32" t="n">
        <x:f>'Raw_Data'!J417</x:f>
        <x:v>0.547</x:v>
      </x:c>
      <x:c r="K417" s="32" t="n">
        <x:f>'Raw_Data'!K417</x:f>
        <x:v>0.819</x:v>
      </x:c>
      <x:c r="L417" t="n">
        <x:f>'Raw_Data'!L417</x:f>
        <x:v>0</x:v>
      </x:c>
      <x:c r="M417" t="n">
        <x:f>IF('Raw_Data'!M417="",Assumptions!$B$15,'Raw_Data'!M417)</x:f>
        <x:v>10</x:v>
      </x:c>
      <x:c r="N417" s="32" t="n">
        <x:f>'Raw_Data'!N417</x:f>
        <x:v>0.02</x:v>
      </x:c>
      <x:c r="O417" t="str">
        <x:f>IF(OR(D417&lt;620,L417&gt;=2,J417&gt;0.9),"High",IF(OR(D417&lt;700,L417=1,J417&gt;0.75),"Medium","Low"))</x:f>
        <x:v>Medium</x:v>
      </x:c>
      <x:c r="P417" s="30" t="n">
        <x:f>XLOOKUP(F417,Assumptions!$A$4:$A$6,Assumptions!$B$4:$B$6)</x:f>
        <x:v>0</x:v>
      </x:c>
      <x:c r="Q417" s="32" t="n">
        <x:f>XLOOKUP(F417,Assumptions!$A$4:$A$6,Assumptions!$C$4:$C$6)</x:f>
        <x:v>0.229</x:v>
      </x:c>
      <x:c r="R417" s="32" t="n">
        <x:f>XLOOKUP(F417,Assumptions!$A$4:$A$6,Assumptions!$D$4:$D$6)</x:f>
        <x:v>0.015</x:v>
      </x:c>
      <x:c r="S417" s="32" t="n">
        <x:f>XLOOKUP(F417,Assumptions!$A$4:$A$6,Assumptions!$E$4:$E$6)</x:f>
        <x:v>0.0075</x:v>
      </x:c>
      <x:c r="T417" s="32" t="n">
        <x:f>XLOOKUP(O417,Assumptions!$H$4:$H$6,Assumptions!$I$4:$I$6)</x:f>
        <x:v>0.012</x:v>
      </x:c>
      <x:c r="U417" s="30" t="n">
        <x:f>XLOOKUP(F417,Assumptions!$A$4:$A$6,Assumptions!$F$4:$F$6)</x:f>
        <x:v>60</x:v>
      </x:c>
      <x:c r="V417" s="60" t="n">
        <x:f>I417*12</x:f>
        <x:v>10738.68</x:v>
      </x:c>
      <x:c r="W417" s="60" t="n">
        <x:f>H417*J417*(1-K417)*Q417</x:f>
        <x:v>59.17549383000002</x:v>
      </x:c>
      <x:c r="X417" s="60" t="n">
        <x:f>V417*R417</x:f>
        <x:v>161.0802</x:v>
      </x:c>
      <x:c r="Y417" s="60" t="n">
        <x:f>V417*S417</x:f>
        <x:v>80.5401</x:v>
      </x:c>
      <x:c r="Z417" s="60" t="n">
        <x:f>H417*J417*T417</x:f>
        <x:v>17.13204</x:v>
      </x:c>
      <x:c r="AA417" s="60" t="n">
        <x:f>P417+W417+X417-Y417-Z417-U417</x:f>
        <x:v>62.583553830000014</x:v>
      </x:c>
      <x:c r="AB417" s="32" t="n">
        <x:f>IFERROR(AA417/(P417+W417+X417),0)</x:f>
        <x:v>0.2841404584905028</x:v>
      </x:c>
      <x:c r="AC417" t="n">
        <x:f>IF(O417="High",0,IF(I417&gt;=1800,3,IF(I417&gt;=900,2,1))+IF(K417&gt;=0.9,2,IF(K417&gt;=0.75,1,0))+IF(J417&lt;=0.7,2,IF(J417&lt;=0.85,1,0))+IF(M417&gt;=8,1,0))</x:f>
        <x:v>5</x:v>
      </x:c>
      <x:c r="AD417" t="str">
        <x:f>IF(AND(O417&lt;&gt;"High",AC417&gt;=Assumptions!$B$10,AA417&gt;0),"Priority Growth",IF(AND(O417="Low",AA417&gt;0),"Maintain","Watch"))</x:f>
        <x:v>Watch</x:v>
      </x:c>
      <x:c r="AE417" s="60" t="n">
        <x:f>MAX(AA417,0)*N417</x:f>
        <x:v>1.2516710766000003</x:v>
      </x:c>
      <x:c r="AF417" t="str">
        <x:f>IF(AND(AA417&gt;=Assumptions!$B$11,O417&lt;&gt;"High",OR(N417&gt;=Assumptions!$B$12,M417&lt;=6)),"High","Standard")</x:f>
        <x:v>Standard</x:v>
      </x:c>
    </x:row>
    <x:row r="418">
      <x:c r="A418" t="str">
        <x:f>'Raw_Data'!A418</x:f>
        <x:v>C00417</x:v>
      </x:c>
      <x:c r="B418" t="n">
        <x:f>'Raw_Data'!B418</x:f>
        <x:v>55</x:v>
      </x:c>
      <x:c r="C418" s="30" t="n">
        <x:f>'Raw_Data'!C418</x:f>
        <x:v>40940</x:v>
      </x:c>
      <x:c r="D418" t="n">
        <x:f>'Raw_Data'!D418</x:f>
        <x:v>657</x:v>
      </x:c>
      <x:c r="E418" t="n">
        <x:f>'Raw_Data'!E418</x:f>
        <x:v>38</x:v>
      </x:c>
      <x:c r="F418" t="str">
        <x:f>PROPER(TRIM('Raw_Data'!F418))</x:f>
        <x:v>Classic</x:v>
      </x:c>
      <x:c r="G418" t="str">
        <x:f>PROPER(TRIM('Raw_Data'!G418))</x:f>
        <x:v>Branch</x:v>
      </x:c>
      <x:c r="H418" s="60" t="n">
        <x:f>'Raw_Data'!H418</x:f>
        <x:v>1882</x:v>
      </x:c>
      <x:c r="I418" s="60" t="n">
        <x:f>'Raw_Data'!I418</x:f>
        <x:v>161.55</x:v>
      </x:c>
      <x:c r="J418" s="32" t="n">
        <x:f>'Raw_Data'!J418</x:f>
        <x:v>0.488</x:v>
      </x:c>
      <x:c r="K418" s="32" t="n">
        <x:f>'Raw_Data'!K418</x:f>
        <x:v>0.721</x:v>
      </x:c>
      <x:c r="L418" t="n">
        <x:f>'Raw_Data'!L418</x:f>
        <x:v>0</x:v>
      </x:c>
      <x:c r="M418" t="n">
        <x:f>IF('Raw_Data'!M418="",Assumptions!$B$15,'Raw_Data'!M418)</x:f>
        <x:v>10</x:v>
      </x:c>
      <x:c r="N418" s="32" t="n">
        <x:f>'Raw_Data'!N418</x:f>
        <x:v>0.02</x:v>
      </x:c>
      <x:c r="O418" t="str">
        <x:f>IF(OR(D418&lt;620,L418&gt;=2,J418&gt;0.9),"High",IF(OR(D418&lt;700,L418=1,J418&gt;0.75),"Medium","Low"))</x:f>
        <x:v>Medium</x:v>
      </x:c>
      <x:c r="P418" s="30" t="n">
        <x:f>XLOOKUP(F418,Assumptions!$A$4:$A$6,Assumptions!$B$4:$B$6)</x:f>
        <x:v>0</x:v>
      </x:c>
      <x:c r="Q418" s="32" t="n">
        <x:f>XLOOKUP(F418,Assumptions!$A$4:$A$6,Assumptions!$C$4:$C$6)</x:f>
        <x:v>0.229</x:v>
      </x:c>
      <x:c r="R418" s="32" t="n">
        <x:f>XLOOKUP(F418,Assumptions!$A$4:$A$6,Assumptions!$D$4:$D$6)</x:f>
        <x:v>0.015</x:v>
      </x:c>
      <x:c r="S418" s="32" t="n">
        <x:f>XLOOKUP(F418,Assumptions!$A$4:$A$6,Assumptions!$E$4:$E$6)</x:f>
        <x:v>0.0075</x:v>
      </x:c>
      <x:c r="T418" s="32" t="n">
        <x:f>XLOOKUP(O418,Assumptions!$H$4:$H$6,Assumptions!$I$4:$I$6)</x:f>
        <x:v>0.012</x:v>
      </x:c>
      <x:c r="U418" s="30" t="n">
        <x:f>XLOOKUP(F418,Assumptions!$A$4:$A$6,Assumptions!$F$4:$F$6)</x:f>
        <x:v>60</x:v>
      </x:c>
      <x:c r="V418" s="60" t="n">
        <x:f>I418*12</x:f>
        <x:v>1938.6000000000001</x:v>
      </x:c>
      <x:c r="W418" s="60" t="n">
        <x:f>H418*J418*(1-K418)*Q418</x:f>
        <x:v>58.678516656000006</x:v>
      </x:c>
      <x:c r="X418" s="60" t="n">
        <x:f>V418*R418</x:f>
        <x:v>29.079</x:v>
      </x:c>
      <x:c r="Y418" s="60" t="n">
        <x:f>V418*S418</x:f>
        <x:v>14.5395</x:v>
      </x:c>
      <x:c r="Z418" s="60" t="n">
        <x:f>H418*J418*T418</x:f>
        <x:v>11.020992</x:v>
      </x:c>
      <x:c r="AA418" s="60" t="n">
        <x:f>P418+W418+X418-Y418-Z418-U418</x:f>
        <x:v>2.1970246560000035</x:v>
      </x:c>
      <x:c r="AB418" s="32" t="n">
        <x:f>IFERROR(AA418/(P418+W418+X418),0)</x:f>
        <x:v>0.02503517350669918</x:v>
      </x:c>
      <x:c r="AC418" t="n">
        <x:f>IF(O418="High",0,IF(I418&gt;=1800,3,IF(I418&gt;=900,2,1))+IF(K418&gt;=0.9,2,IF(K418&gt;=0.75,1,0))+IF(J418&lt;=0.7,2,IF(J418&lt;=0.85,1,0))+IF(M418&gt;=8,1,0))</x:f>
        <x:v>4</x:v>
      </x:c>
      <x:c r="AD418" t="str">
        <x:f>IF(AND(O418&lt;&gt;"High",AC418&gt;=Assumptions!$B$10,AA418&gt;0),"Priority Growth",IF(AND(O418="Low",AA418&gt;0),"Maintain","Watch"))</x:f>
        <x:v>Watch</x:v>
      </x:c>
      <x:c r="AE418" s="60" t="n">
        <x:f>MAX(AA418,0)*N418</x:f>
        <x:v>0.04394049312000007</x:v>
      </x:c>
      <x:c r="AF418" t="str">
        <x:f>IF(AND(AA418&gt;=Assumptions!$B$11,O418&lt;&gt;"High",OR(N418&gt;=Assumptions!$B$12,M418&lt;=6)),"High","Standard")</x:f>
        <x:v>Standard</x:v>
      </x:c>
    </x:row>
    <x:row r="419">
      <x:c r="A419" t="str">
        <x:f>'Raw_Data'!A419</x:f>
        <x:v>C00418</x:v>
      </x:c>
      <x:c r="B419" t="n">
        <x:f>'Raw_Data'!B419</x:f>
        <x:v>41</x:v>
      </x:c>
      <x:c r="C419" s="30" t="n">
        <x:f>'Raw_Data'!C419</x:f>
        <x:v>95714</x:v>
      </x:c>
      <x:c r="D419" t="n">
        <x:f>'Raw_Data'!D419</x:f>
        <x:v>669</x:v>
      </x:c>
      <x:c r="E419" t="n">
        <x:f>'Raw_Data'!E419</x:f>
        <x:v>9</x:v>
      </x:c>
      <x:c r="F419" t="str">
        <x:f>PROPER(TRIM('Raw_Data'!F419))</x:f>
        <x:v>Gold</x:v>
      </x:c>
      <x:c r="G419" t="str">
        <x:f>PROPER(TRIM('Raw_Data'!G419))</x:f>
        <x:v>Branch</x:v>
      </x:c>
      <x:c r="H419" s="60" t="n">
        <x:f>'Raw_Data'!H419</x:f>
        <x:v>14508</x:v>
      </x:c>
      <x:c r="I419" s="60" t="n">
        <x:f>'Raw_Data'!I419</x:f>
        <x:v>2097.86</x:v>
      </x:c>
      <x:c r="J419" s="32" t="n">
        <x:f>'Raw_Data'!J419</x:f>
        <x:v>0.42</x:v>
      </x:c>
      <x:c r="K419" s="32" t="n">
        <x:f>'Raw_Data'!K419</x:f>
        <x:v>0.714</x:v>
      </x:c>
      <x:c r="L419" t="n">
        <x:f>'Raw_Data'!L419</x:f>
        <x:v>0</x:v>
      </x:c>
      <x:c r="M419" t="n">
        <x:f>IF('Raw_Data'!M419="",Assumptions!$B$15,'Raw_Data'!M419)</x:f>
        <x:v>8</x:v>
      </x:c>
      <x:c r="N419" s="32" t="n">
        <x:f>'Raw_Data'!N419</x:f>
        <x:v>0.059</x:v>
      </x:c>
      <x:c r="O419" t="str">
        <x:f>IF(OR(D419&lt;620,L419&gt;=2,J419&gt;0.9),"High",IF(OR(D419&lt;700,L419=1,J419&gt;0.75),"Medium","Low"))</x:f>
        <x:v>Medium</x:v>
      </x:c>
      <x:c r="P419" s="30" t="n">
        <x:f>XLOOKUP(F419,Assumptions!$A$4:$A$6,Assumptions!$B$4:$B$6)</x:f>
        <x:v>95</x:v>
      </x:c>
      <x:c r="Q419" s="32" t="n">
        <x:f>XLOOKUP(F419,Assumptions!$A$4:$A$6,Assumptions!$C$4:$C$6)</x:f>
        <x:v>0.219</x:v>
      </x:c>
      <x:c r="R419" s="32" t="n">
        <x:f>XLOOKUP(F419,Assumptions!$A$4:$A$6,Assumptions!$D$4:$D$6)</x:f>
        <x:v>0.016</x:v>
      </x:c>
      <x:c r="S419" s="32" t="n">
        <x:f>XLOOKUP(F419,Assumptions!$A$4:$A$6,Assumptions!$E$4:$E$6)</x:f>
        <x:v>0.01</x:v>
      </x:c>
      <x:c r="T419" s="32" t="n">
        <x:f>XLOOKUP(O419,Assumptions!$H$4:$H$6,Assumptions!$I$4:$I$6)</x:f>
        <x:v>0.012</x:v>
      </x:c>
      <x:c r="U419" s="30" t="n">
        <x:f>XLOOKUP(F419,Assumptions!$A$4:$A$6,Assumptions!$F$4:$F$6)</x:f>
        <x:v>90</x:v>
      </x:c>
      <x:c r="V419" s="60" t="n">
        <x:f>I419*12</x:f>
        <x:v>25174.32</x:v>
      </x:c>
      <x:c r="W419" s="60" t="n">
        <x:f>H419*J419*(1-K419)*Q419</x:f>
        <x:v>381.65151024000005</x:v>
      </x:c>
      <x:c r="X419" s="60" t="n">
        <x:f>V419*R419</x:f>
        <x:v>402.78912</x:v>
      </x:c>
      <x:c r="Y419" s="60" t="n">
        <x:f>V419*S419</x:f>
        <x:v>251.7432</x:v>
      </x:c>
      <x:c r="Z419" s="60" t="n">
        <x:f>H419*J419*T419</x:f>
        <x:v>73.12031999999999</x:v>
      </x:c>
      <x:c r="AA419" s="60" t="n">
        <x:f>P419+W419+X419-Y419-Z419-U419</x:f>
        <x:v>464.57711024</x:v>
      </x:c>
      <x:c r="AB419" s="32" t="n">
        <x:f>IFERROR(AA419/(P419+W419+X419),0)</x:f>
        <x:v>0.5282643242366646</x:v>
      </x:c>
      <x:c r="AC419" t="n">
        <x:f>IF(O419="High",0,IF(I419&gt;=1800,3,IF(I419&gt;=900,2,1))+IF(K419&gt;=0.9,2,IF(K419&gt;=0.75,1,0))+IF(J419&lt;=0.7,2,IF(J419&lt;=0.85,1,0))+IF(M419&gt;=8,1,0))</x:f>
        <x:v>6</x:v>
      </x:c>
      <x:c r="AD419" t="str">
        <x:f>IF(AND(O419&lt;&gt;"High",AC419&gt;=Assumptions!$B$10,AA419&gt;0),"Priority Growth",IF(AND(O419="Low",AA419&gt;0),"Maintain","Watch"))</x:f>
        <x:v>Priority Growth</x:v>
      </x:c>
      <x:c r="AE419" s="60" t="n">
        <x:f>MAX(AA419,0)*N419</x:f>
        <x:v>27.41004950416</x:v>
      </x:c>
      <x:c r="AF419" t="str">
        <x:f>IF(AND(AA419&gt;=Assumptions!$B$11,O419&lt;&gt;"High",OR(N419&gt;=Assumptions!$B$12,M419&lt;=6)),"High","Standard")</x:f>
        <x:v>Standard</x:v>
      </x:c>
    </x:row>
    <x:row r="420">
      <x:c r="A420" t="str">
        <x:f>'Raw_Data'!A420</x:f>
        <x:v>C00419</x:v>
      </x:c>
      <x:c r="B420" t="n">
        <x:f>'Raw_Data'!B420</x:f>
        <x:v>46</x:v>
      </x:c>
      <x:c r="C420" s="30" t="n">
        <x:f>'Raw_Data'!C420</x:f>
        <x:v>47574</x:v>
      </x:c>
      <x:c r="D420" t="n">
        <x:f>'Raw_Data'!D420</x:f>
        <x:v>745</x:v>
      </x:c>
      <x:c r="E420" t="n">
        <x:f>'Raw_Data'!E420</x:f>
        <x:v>43</x:v>
      </x:c>
      <x:c r="F420" t="str">
        <x:f>PROPER(TRIM('Raw_Data'!F420))</x:f>
        <x:v>Gold</x:v>
      </x:c>
      <x:c r="G420" t="str">
        <x:f>PROPER(TRIM('Raw_Data'!G420))</x:f>
        <x:v>Digital</x:v>
      </x:c>
      <x:c r="H420" s="60" t="n">
        <x:f>'Raw_Data'!H420</x:f>
        <x:v>5355</x:v>
      </x:c>
      <x:c r="I420" s="60" t="n">
        <x:f>'Raw_Data'!I420</x:f>
        <x:v>576.91</x:v>
      </x:c>
      <x:c r="J420" s="32" t="n">
        <x:f>'Raw_Data'!J420</x:f>
        <x:v>0.237</x:v>
      </x:c>
      <x:c r="K420" s="32" t="n">
        <x:f>'Raw_Data'!K420</x:f>
        <x:v>0.953</x:v>
      </x:c>
      <x:c r="L420" t="n">
        <x:f>'Raw_Data'!L420</x:f>
        <x:v>0</x:v>
      </x:c>
      <x:c r="M420" t="n">
        <x:f>IF('Raw_Data'!M420="",Assumptions!$B$15,'Raw_Data'!M420)</x:f>
        <x:v>6</x:v>
      </x:c>
      <x:c r="N420" s="32" t="n">
        <x:f>'Raw_Data'!N420</x:f>
        <x:v>0.209</x:v>
      </x:c>
      <x:c r="O420" t="str">
        <x:f>IF(OR(D420&lt;620,L420&gt;=2,J420&gt;0.9),"High",IF(OR(D420&lt;700,L420=1,J420&gt;0.75),"Medium","Low"))</x:f>
        <x:v>Low</x:v>
      </x:c>
      <x:c r="P420" s="30" t="n">
        <x:f>XLOOKUP(F420,Assumptions!$A$4:$A$6,Assumptions!$B$4:$B$6)</x:f>
        <x:v>95</x:v>
      </x:c>
      <x:c r="Q420" s="32" t="n">
        <x:f>XLOOKUP(F420,Assumptions!$A$4:$A$6,Assumptions!$C$4:$C$6)</x:f>
        <x:v>0.219</x:v>
      </x:c>
      <x:c r="R420" s="32" t="n">
        <x:f>XLOOKUP(F420,Assumptions!$A$4:$A$6,Assumptions!$D$4:$D$6)</x:f>
        <x:v>0.016</x:v>
      </x:c>
      <x:c r="S420" s="32" t="n">
        <x:f>XLOOKUP(F420,Assumptions!$A$4:$A$6,Assumptions!$E$4:$E$6)</x:f>
        <x:v>0.01</x:v>
      </x:c>
      <x:c r="T420" s="32" t="n">
        <x:f>XLOOKUP(O420,Assumptions!$H$4:$H$6,Assumptions!$I$4:$I$6)</x:f>
        <x:v>0.0035</x:v>
      </x:c>
      <x:c r="U420" s="30" t="n">
        <x:f>XLOOKUP(F420,Assumptions!$A$4:$A$6,Assumptions!$F$4:$F$6)</x:f>
        <x:v>90</x:v>
      </x:c>
      <x:c r="V420" s="60" t="n">
        <x:f>I420*12</x:f>
        <x:v>6922.92</x:v>
      </x:c>
      <x:c r="W420" s="60" t="n">
        <x:f>H420*J420*(1-K420)*Q420</x:f>
        <x:v>13.063206555000011</x:v>
      </x:c>
      <x:c r="X420" s="60" t="n">
        <x:f>V420*R420</x:f>
        <x:v>110.76672</x:v>
      </x:c>
      <x:c r="Y420" s="60" t="n">
        <x:f>V420*S420</x:f>
        <x:v>69.2292</x:v>
      </x:c>
      <x:c r="Z420" s="60" t="n">
        <x:f>H420*J420*T420</x:f>
        <x:v>4.4419725</x:v>
      </x:c>
      <x:c r="AA420" s="60" t="n">
        <x:f>P420+W420+X420-Y420-Z420-U420</x:f>
        <x:v>55.158754055</x:v>
      </x:c>
      <x:c r="AB420" s="32" t="n">
        <x:f>IFERROR(AA420/(P420+W420+X420),0)</x:f>
        <x:v>0.25206220613128333</x:v>
      </x:c>
      <x:c r="AC420" t="n">
        <x:f>IF(O420="High",0,IF(I420&gt;=1800,3,IF(I420&gt;=900,2,1))+IF(K420&gt;=0.9,2,IF(K420&gt;=0.75,1,0))+IF(J420&lt;=0.7,2,IF(J420&lt;=0.85,1,0))+IF(M420&gt;=8,1,0))</x:f>
        <x:v>5</x:v>
      </x:c>
      <x:c r="AD420" t="str">
        <x:f>IF(AND(O420&lt;&gt;"High",AC420&gt;=Assumptions!$B$10,AA420&gt;0),"Priority Growth",IF(AND(O420="Low",AA420&gt;0),"Maintain","Watch"))</x:f>
        <x:v>Maintain</x:v>
      </x:c>
      <x:c r="AE420" s="60" t="n">
        <x:f>MAX(AA420,0)*N420</x:f>
        <x:v>11.528179597495</x:v>
      </x:c>
      <x:c r="AF420" t="str">
        <x:f>IF(AND(AA420&gt;=Assumptions!$B$11,O420&lt;&gt;"High",OR(N420&gt;=Assumptions!$B$12,M420&lt;=6)),"High","Standard")</x:f>
        <x:v>Standard</x:v>
      </x:c>
    </x:row>
    <x:row r="421">
      <x:c r="A421" t="str">
        <x:f>'Raw_Data'!A421</x:f>
        <x:v>C00420</x:v>
      </x:c>
      <x:c r="B421" t="n">
        <x:f>'Raw_Data'!B421</x:f>
        <x:v>32</x:v>
      </x:c>
      <x:c r="C421" s="30" t="n">
        <x:f>'Raw_Data'!C421</x:f>
        <x:v>60868</x:v>
      </x:c>
      <x:c r="D421" t="n">
        <x:f>'Raw_Data'!D421</x:f>
        <x:v>607</x:v>
      </x:c>
      <x:c r="E421" t="n">
        <x:f>'Raw_Data'!E421</x:f>
        <x:v>49</x:v>
      </x:c>
      <x:c r="F421" t="str">
        <x:f>PROPER(TRIM('Raw_Data'!F421))</x:f>
        <x:v>Classic</x:v>
      </x:c>
      <x:c r="G421" t="str">
        <x:f>PROPER(TRIM('Raw_Data'!G421))</x:f>
        <x:v>Digital</x:v>
      </x:c>
      <x:c r="H421" s="60" t="n">
        <x:f>'Raw_Data'!H421</x:f>
        <x:v>2334</x:v>
      </x:c>
      <x:c r="I421" s="60" t="n">
        <x:f>'Raw_Data'!I421</x:f>
        <x:v>169.05</x:v>
      </x:c>
      <x:c r="J421" s="32" t="n">
        <x:f>'Raw_Data'!J421</x:f>
        <x:v>0.409</x:v>
      </x:c>
      <x:c r="K421" s="32" t="n">
        <x:f>'Raw_Data'!K421</x:f>
        <x:v>0.638</x:v>
      </x:c>
      <x:c r="L421" t="n">
        <x:f>'Raw_Data'!L421</x:f>
        <x:v>0</x:v>
      </x:c>
      <x:c r="M421" t="n">
        <x:f>IF('Raw_Data'!M421="",Assumptions!$B$15,'Raw_Data'!M421)</x:f>
        <x:v>6</x:v>
      </x:c>
      <x:c r="N421" s="32" t="n">
        <x:f>'Raw_Data'!N421</x:f>
        <x:v>0.175</x:v>
      </x:c>
      <x:c r="O421" t="str">
        <x:f>IF(OR(D421&lt;620,L421&gt;=2,J421&gt;0.9),"High",IF(OR(D421&lt;700,L421=1,J421&gt;0.75),"Medium","Low"))</x:f>
        <x:v>High</x:v>
      </x:c>
      <x:c r="P421" s="30" t="n">
        <x:f>XLOOKUP(F421,Assumptions!$A$4:$A$6,Assumptions!$B$4:$B$6)</x:f>
        <x:v>0</x:v>
      </x:c>
      <x:c r="Q421" s="32" t="n">
        <x:f>XLOOKUP(F421,Assumptions!$A$4:$A$6,Assumptions!$C$4:$C$6)</x:f>
        <x:v>0.229</x:v>
      </x:c>
      <x:c r="R421" s="32" t="n">
        <x:f>XLOOKUP(F421,Assumptions!$A$4:$A$6,Assumptions!$D$4:$D$6)</x:f>
        <x:v>0.015</x:v>
      </x:c>
      <x:c r="S421" s="32" t="n">
        <x:f>XLOOKUP(F421,Assumptions!$A$4:$A$6,Assumptions!$E$4:$E$6)</x:f>
        <x:v>0.0075</x:v>
      </x:c>
      <x:c r="T421" s="32" t="n">
        <x:f>XLOOKUP(O421,Assumptions!$H$4:$H$6,Assumptions!$I$4:$I$6)</x:f>
        <x:v>0.045</x:v>
      </x:c>
      <x:c r="U421" s="30" t="n">
        <x:f>XLOOKUP(F421,Assumptions!$A$4:$A$6,Assumptions!$F$4:$F$6)</x:f>
        <x:v>60</x:v>
      </x:c>
      <x:c r="V421" s="60" t="n">
        <x:f>I421*12</x:f>
        <x:v>2028.6000000000001</x:v>
      </x:c>
      <x:c r="W421" s="60" t="n">
        <x:f>H421*J421*(1-K421)*Q421</x:f>
        <x:v>79.134928188</x:v>
      </x:c>
      <x:c r="X421" s="60" t="n">
        <x:f>V421*R421</x:f>
        <x:v>30.429000000000002</x:v>
      </x:c>
      <x:c r="Y421" s="60" t="n">
        <x:f>V421*S421</x:f>
        <x:v>15.214500000000001</x:v>
      </x:c>
      <x:c r="Z421" s="60" t="n">
        <x:f>H421*J421*T421</x:f>
        <x:v>42.95727</x:v>
      </x:c>
      <x:c r="AA421" s="60" t="n">
        <x:f>P421+W421+X421-Y421-Z421-U421</x:f>
        <x:v>-8.607841811999997</x:v>
      </x:c>
      <x:c r="AB421" s="32" t="n">
        <x:f>IFERROR(AA421/(P421+W421+X421),0)</x:f>
        <x:v>-0.07856456001860264</x:v>
      </x:c>
      <x:c r="AC421" t="n">
        <x:f>IF(O421="High",0,IF(I421&gt;=1800,3,IF(I421&gt;=900,2,1))+IF(K421&gt;=0.9,2,IF(K421&gt;=0.75,1,0))+IF(J421&lt;=0.7,2,IF(J421&lt;=0.85,1,0))+IF(M421&gt;=8,1,0))</x:f>
        <x:v>0</x:v>
      </x:c>
      <x:c r="AD421" t="str">
        <x:f>IF(AND(O421&lt;&gt;"High",AC421&gt;=Assumptions!$B$10,AA421&gt;0),"Priority Growth",IF(AND(O421="Low",AA421&gt;0),"Maintain","Watch"))</x:f>
        <x:v>Watch</x:v>
      </x:c>
      <x:c r="AE421" s="60" t="n">
        <x:f>MAX(AA421,0)*N421</x:f>
        <x:v>0</x:v>
      </x:c>
      <x:c r="AF421" t="str">
        <x:f>IF(AND(AA421&gt;=Assumptions!$B$11,O421&lt;&gt;"High",OR(N421&gt;=Assumptions!$B$12,M421&lt;=6)),"High","Standard")</x:f>
        <x:v>Standard</x:v>
      </x:c>
    </x:row>
    <x:row r="422">
      <x:c r="A422" t="str">
        <x:f>'Raw_Data'!A422</x:f>
        <x:v>C00421</x:v>
      </x:c>
      <x:c r="B422" t="n">
        <x:f>'Raw_Data'!B422</x:f>
        <x:v>42</x:v>
      </x:c>
      <x:c r="C422" s="30" t="n">
        <x:f>'Raw_Data'!C422</x:f>
        <x:v>58864</x:v>
      </x:c>
      <x:c r="D422" t="n">
        <x:f>'Raw_Data'!D422</x:f>
        <x:v>602</x:v>
      </x:c>
      <x:c r="E422" t="n">
        <x:f>'Raw_Data'!E422</x:f>
        <x:v>46</x:v>
      </x:c>
      <x:c r="F422" t="str">
        <x:f>PROPER(TRIM('Raw_Data'!F422))</x:f>
        <x:v>Classic</x:v>
      </x:c>
      <x:c r="G422" t="str">
        <x:f>PROPER(TRIM('Raw_Data'!G422))</x:f>
        <x:v>Digital</x:v>
      </x:c>
      <x:c r="H422" s="60" t="n">
        <x:f>'Raw_Data'!H422</x:f>
        <x:v>2216</x:v>
      </x:c>
      <x:c r="I422" s="60" t="n">
        <x:f>'Raw_Data'!I422</x:f>
        <x:v>343.93</x:v>
      </x:c>
      <x:c r="J422" s="32" t="n">
        <x:f>'Raw_Data'!J422</x:f>
        <x:v>0.745</x:v>
      </x:c>
      <x:c r="K422" s="32" t="n">
        <x:f>'Raw_Data'!K422</x:f>
        <x:v>0.781</x:v>
      </x:c>
      <x:c r="L422" t="n">
        <x:f>'Raw_Data'!L422</x:f>
        <x:v>0</x:v>
      </x:c>
      <x:c r="M422" t="n">
        <x:f>IF('Raw_Data'!M422="",Assumptions!$B$15,'Raw_Data'!M422)</x:f>
        <x:v>8</x:v>
      </x:c>
      <x:c r="N422" s="32" t="n">
        <x:f>'Raw_Data'!N422</x:f>
        <x:v>0.097</x:v>
      </x:c>
      <x:c r="O422" t="str">
        <x:f>IF(OR(D422&lt;620,L422&gt;=2,J422&gt;0.9),"High",IF(OR(D422&lt;700,L422=1,J422&gt;0.75),"Medium","Low"))</x:f>
        <x:v>High</x:v>
      </x:c>
      <x:c r="P422" s="30" t="n">
        <x:f>XLOOKUP(F422,Assumptions!$A$4:$A$6,Assumptions!$B$4:$B$6)</x:f>
        <x:v>0</x:v>
      </x:c>
      <x:c r="Q422" s="32" t="n">
        <x:f>XLOOKUP(F422,Assumptions!$A$4:$A$6,Assumptions!$C$4:$C$6)</x:f>
        <x:v>0.229</x:v>
      </x:c>
      <x:c r="R422" s="32" t="n">
        <x:f>XLOOKUP(F422,Assumptions!$A$4:$A$6,Assumptions!$D$4:$D$6)</x:f>
        <x:v>0.015</x:v>
      </x:c>
      <x:c r="S422" s="32" t="n">
        <x:f>XLOOKUP(F422,Assumptions!$A$4:$A$6,Assumptions!$E$4:$E$6)</x:f>
        <x:v>0.0075</x:v>
      </x:c>
      <x:c r="T422" s="32" t="n">
        <x:f>XLOOKUP(O422,Assumptions!$H$4:$H$6,Assumptions!$I$4:$I$6)</x:f>
        <x:v>0.045</x:v>
      </x:c>
      <x:c r="U422" s="30" t="n">
        <x:f>XLOOKUP(F422,Assumptions!$A$4:$A$6,Assumptions!$F$4:$F$6)</x:f>
        <x:v>60</x:v>
      </x:c>
      <x:c r="V422" s="60" t="n">
        <x:f>I422*12</x:f>
        <x:v>4127.16</x:v>
      </x:c>
      <x:c r="W422" s="60" t="n">
        <x:f>H422*J422*(1-K422)*Q422</x:f>
        <x:v>82.79528891999999</x:v>
      </x:c>
      <x:c r="X422" s="60" t="n">
        <x:f>V422*R422</x:f>
        <x:v>61.907399999999996</x:v>
      </x:c>
      <x:c r="Y422" s="60" t="n">
        <x:f>V422*S422</x:f>
        <x:v>30.953699999999998</x:v>
      </x:c>
      <x:c r="Z422" s="60" t="n">
        <x:f>H422*J422*T422</x:f>
        <x:v>74.2914</x:v>
      </x:c>
      <x:c r="AA422" s="60" t="n">
        <x:f>P422+W422+X422-Y422-Z422-U422</x:f>
        <x:v>-20.542411080000008</x:v>
      </x:c>
      <x:c r="AB422" s="32" t="n">
        <x:f>IFERROR(AA422/(P422+W422+X422),0)</x:f>
        <x:v>-0.14196288426510886</x:v>
      </x:c>
      <x:c r="AC422" t="n">
        <x:f>IF(O422="High",0,IF(I422&gt;=1800,3,IF(I422&gt;=900,2,1))+IF(K422&gt;=0.9,2,IF(K422&gt;=0.75,1,0))+IF(J422&lt;=0.7,2,IF(J422&lt;=0.85,1,0))+IF(M422&gt;=8,1,0))</x:f>
        <x:v>0</x:v>
      </x:c>
      <x:c r="AD422" t="str">
        <x:f>IF(AND(O422&lt;&gt;"High",AC422&gt;=Assumptions!$B$10,AA422&gt;0),"Priority Growth",IF(AND(O422="Low",AA422&gt;0),"Maintain","Watch"))</x:f>
        <x:v>Watch</x:v>
      </x:c>
      <x:c r="AE422" s="60" t="n">
        <x:f>MAX(AA422,0)*N422</x:f>
        <x:v>0</x:v>
      </x:c>
      <x:c r="AF422" t="str">
        <x:f>IF(AND(AA422&gt;=Assumptions!$B$11,O422&lt;&gt;"High",OR(N422&gt;=Assumptions!$B$12,M422&lt;=6)),"High","Standard")</x:f>
        <x:v>Standard</x:v>
      </x:c>
    </x:row>
    <x:row r="423">
      <x:c r="A423" t="str">
        <x:f>'Raw_Data'!A423</x:f>
        <x:v>C00422</x:v>
      </x:c>
      <x:c r="B423" t="n">
        <x:f>'Raw_Data'!B423</x:f>
        <x:v>49</x:v>
      </x:c>
      <x:c r="C423" s="30" t="n">
        <x:f>'Raw_Data'!C423</x:f>
        <x:v>52713</x:v>
      </x:c>
      <x:c r="D423" t="n">
        <x:f>'Raw_Data'!D423</x:f>
        <x:v>667</x:v>
      </x:c>
      <x:c r="E423" t="n">
        <x:f>'Raw_Data'!E423</x:f>
        <x:v>76</x:v>
      </x:c>
      <x:c r="F423" t="str">
        <x:f>PROPER(TRIM('Raw_Data'!F423))</x:f>
        <x:v>Classic</x:v>
      </x:c>
      <x:c r="G423" t="str">
        <x:f>PROPER(TRIM('Raw_Data'!G423))</x:f>
        <x:v>Branch</x:v>
      </x:c>
      <x:c r="H423" s="60" t="n">
        <x:f>'Raw_Data'!H423</x:f>
        <x:v>5368</x:v>
      </x:c>
      <x:c r="I423" s="60" t="n">
        <x:f>'Raw_Data'!I423</x:f>
        <x:v>987.36</x:v>
      </x:c>
      <x:c r="J423" s="32" t="n">
        <x:f>'Raw_Data'!J423</x:f>
        <x:v>0.307</x:v>
      </x:c>
      <x:c r="K423" s="32" t="n">
        <x:f>'Raw_Data'!K423</x:f>
        <x:v>0.764</x:v>
      </x:c>
      <x:c r="L423" t="n">
        <x:f>'Raw_Data'!L423</x:f>
        <x:v>0</x:v>
      </x:c>
      <x:c r="M423" t="n">
        <x:f>IF('Raw_Data'!M423="",Assumptions!$B$15,'Raw_Data'!M423)</x:f>
        <x:v>7</x:v>
      </x:c>
      <x:c r="N423" s="32" t="n">
        <x:f>'Raw_Data'!N423</x:f>
        <x:v>0.128</x:v>
      </x:c>
      <x:c r="O423" t="str">
        <x:f>IF(OR(D423&lt;620,L423&gt;=2,J423&gt;0.9),"High",IF(OR(D423&lt;700,L423=1,J423&gt;0.75),"Medium","Low"))</x:f>
        <x:v>Medium</x:v>
      </x:c>
      <x:c r="P423" s="30" t="n">
        <x:f>XLOOKUP(F423,Assumptions!$A$4:$A$6,Assumptions!$B$4:$B$6)</x:f>
        <x:v>0</x:v>
      </x:c>
      <x:c r="Q423" s="32" t="n">
        <x:f>XLOOKUP(F423,Assumptions!$A$4:$A$6,Assumptions!$C$4:$C$6)</x:f>
        <x:v>0.229</x:v>
      </x:c>
      <x:c r="R423" s="32" t="n">
        <x:f>XLOOKUP(F423,Assumptions!$A$4:$A$6,Assumptions!$D$4:$D$6)</x:f>
        <x:v>0.015</x:v>
      </x:c>
      <x:c r="S423" s="32" t="n">
        <x:f>XLOOKUP(F423,Assumptions!$A$4:$A$6,Assumptions!$E$4:$E$6)</x:f>
        <x:v>0.0075</x:v>
      </x:c>
      <x:c r="T423" s="32" t="n">
        <x:f>XLOOKUP(O423,Assumptions!$H$4:$H$6,Assumptions!$I$4:$I$6)</x:f>
        <x:v>0.012</x:v>
      </x:c>
      <x:c r="U423" s="30" t="n">
        <x:f>XLOOKUP(F423,Assumptions!$A$4:$A$6,Assumptions!$F$4:$F$6)</x:f>
        <x:v>60</x:v>
      </x:c>
      <x:c r="V423" s="60" t="n">
        <x:f>I423*12</x:f>
        <x:v>11848.32</x:v>
      </x:c>
      <x:c r="W423" s="60" t="n">
        <x:f>H423*J423*(1-K423)*Q423</x:f>
        <x:v>89.063214944</x:v>
      </x:c>
      <x:c r="X423" s="60" t="n">
        <x:f>V423*R423</x:f>
        <x:v>177.7248</x:v>
      </x:c>
      <x:c r="Y423" s="60" t="n">
        <x:f>V423*S423</x:f>
        <x:v>88.8624</x:v>
      </x:c>
      <x:c r="Z423" s="60" t="n">
        <x:f>H423*J423*T423</x:f>
        <x:v>19.775712</x:v>
      </x:c>
      <x:c r="AA423" s="60" t="n">
        <x:f>P423+W423+X423-Y423-Z423-U423</x:f>
        <x:v>98.14990294400002</x:v>
      </x:c>
      <x:c r="AB423" s="32" t="n">
        <x:f>IFERROR(AA423/(P423+W423+X423),0)</x:f>
        <x:v>0.3678947233240673</x:v>
      </x:c>
      <x:c r="AC423" t="n">
        <x:f>IF(O423="High",0,IF(I423&gt;=1800,3,IF(I423&gt;=900,2,1))+IF(K423&gt;=0.9,2,IF(K423&gt;=0.75,1,0))+IF(J423&lt;=0.7,2,IF(J423&lt;=0.85,1,0))+IF(M423&gt;=8,1,0))</x:f>
        <x:v>5</x:v>
      </x:c>
      <x:c r="AD423" t="str">
        <x:f>IF(AND(O423&lt;&gt;"High",AC423&gt;=Assumptions!$B$10,AA423&gt;0),"Priority Growth",IF(AND(O423="Low",AA423&gt;0),"Maintain","Watch"))</x:f>
        <x:v>Watch</x:v>
      </x:c>
      <x:c r="AE423" s="60" t="n">
        <x:f>MAX(AA423,0)*N423</x:f>
        <x:v>12.563187576832002</x:v>
      </x:c>
      <x:c r="AF423" t="str">
        <x:f>IF(AND(AA423&gt;=Assumptions!$B$11,O423&lt;&gt;"High",OR(N423&gt;=Assumptions!$B$12,M423&lt;=6)),"High","Standard")</x:f>
        <x:v>Standard</x:v>
      </x:c>
    </x:row>
    <x:row r="424">
      <x:c r="A424" t="str">
        <x:f>'Raw_Data'!A424</x:f>
        <x:v>C00423</x:v>
      </x:c>
      <x:c r="B424" t="n">
        <x:f>'Raw_Data'!B424</x:f>
        <x:v>42</x:v>
      </x:c>
      <x:c r="C424" s="30" t="n">
        <x:f>'Raw_Data'!C424</x:f>
        <x:v>73478</x:v>
      </x:c>
      <x:c r="D424" t="n">
        <x:f>'Raw_Data'!D424</x:f>
        <x:v>700</x:v>
      </x:c>
      <x:c r="E424" t="n">
        <x:f>'Raw_Data'!E424</x:f>
        <x:v>46</x:v>
      </x:c>
      <x:c r="F424" t="str">
        <x:f>PROPER(TRIM('Raw_Data'!F424))</x:f>
        <x:v>Classic</x:v>
      </x:c>
      <x:c r="G424" t="str">
        <x:f>PROPER(TRIM('Raw_Data'!G424))</x:f>
        <x:v>Digital</x:v>
      </x:c>
      <x:c r="H424" s="60" t="n">
        <x:f>'Raw_Data'!H424</x:f>
        <x:v>6486</x:v>
      </x:c>
      <x:c r="I424" s="60" t="n">
        <x:f>'Raw_Data'!I424</x:f>
        <x:v>720.86</x:v>
      </x:c>
      <x:c r="J424" s="32" t="n">
        <x:f>'Raw_Data'!J424</x:f>
        <x:v>0.357</x:v>
      </x:c>
      <x:c r="K424" s="32" t="n">
        <x:f>'Raw_Data'!K424</x:f>
        <x:v>0.797</x:v>
      </x:c>
      <x:c r="L424" t="n">
        <x:f>'Raw_Data'!L424</x:f>
        <x:v>0</x:v>
      </x:c>
      <x:c r="M424" t="n">
        <x:f>IF('Raw_Data'!M424="",Assumptions!$B$15,'Raw_Data'!M424)</x:f>
        <x:v>7</x:v>
      </x:c>
      <x:c r="N424" s="32" t="n">
        <x:f>'Raw_Data'!N424</x:f>
        <x:v>0.111</x:v>
      </x:c>
      <x:c r="O424" t="str">
        <x:f>IF(OR(D424&lt;620,L424&gt;=2,J424&gt;0.9),"High",IF(OR(D424&lt;700,L424=1,J424&gt;0.75),"Medium","Low"))</x:f>
        <x:v>Low</x:v>
      </x:c>
      <x:c r="P424" s="30" t="n">
        <x:f>XLOOKUP(F424,Assumptions!$A$4:$A$6,Assumptions!$B$4:$B$6)</x:f>
        <x:v>0</x:v>
      </x:c>
      <x:c r="Q424" s="32" t="n">
        <x:f>XLOOKUP(F424,Assumptions!$A$4:$A$6,Assumptions!$C$4:$C$6)</x:f>
        <x:v>0.229</x:v>
      </x:c>
      <x:c r="R424" s="32" t="n">
        <x:f>XLOOKUP(F424,Assumptions!$A$4:$A$6,Assumptions!$D$4:$D$6)</x:f>
        <x:v>0.015</x:v>
      </x:c>
      <x:c r="S424" s="32" t="n">
        <x:f>XLOOKUP(F424,Assumptions!$A$4:$A$6,Assumptions!$E$4:$E$6)</x:f>
        <x:v>0.0075</x:v>
      </x:c>
      <x:c r="T424" s="32" t="n">
        <x:f>XLOOKUP(O424,Assumptions!$H$4:$H$6,Assumptions!$I$4:$I$6)</x:f>
        <x:v>0.0035</x:v>
      </x:c>
      <x:c r="U424" s="30" t="n">
        <x:f>XLOOKUP(F424,Assumptions!$A$4:$A$6,Assumptions!$F$4:$F$6)</x:f>
        <x:v>60</x:v>
      </x:c>
      <x:c r="V424" s="60" t="n">
        <x:f>I424*12</x:f>
        <x:v>8650.32</x:v>
      </x:c>
      <x:c r="W424" s="60" t="n">
        <x:f>H424*J424*(1-K424)*Q424</x:f>
        <x:v>107.64074147399998</x:v>
      </x:c>
      <x:c r="X424" s="60" t="n">
        <x:f>V424*R424</x:f>
        <x:v>129.7548</x:v>
      </x:c>
      <x:c r="Y424" s="60" t="n">
        <x:f>V424*S424</x:f>
        <x:v>64.8774</x:v>
      </x:c>
      <x:c r="Z424" s="60" t="n">
        <x:f>H424*J424*T424</x:f>
        <x:v>8.104257</x:v>
      </x:c>
      <x:c r="AA424" s="60" t="n">
        <x:f>P424+W424+X424-Y424-Z424-U424</x:f>
        <x:v>104.41388447399999</x:v>
      </x:c>
      <x:c r="AB424" s="32" t="n">
        <x:f>IFERROR(AA424/(P424+W424+X424),0)</x:f>
        <x:v>0.43983085708219</x:v>
      </x:c>
      <x:c r="AC424" t="n">
        <x:f>IF(O424="High",0,IF(I424&gt;=1800,3,IF(I424&gt;=900,2,1))+IF(K424&gt;=0.9,2,IF(K424&gt;=0.75,1,0))+IF(J424&lt;=0.7,2,IF(J424&lt;=0.85,1,0))+IF(M424&gt;=8,1,0))</x:f>
        <x:v>4</x:v>
      </x:c>
      <x:c r="AD424" t="str">
        <x:f>IF(AND(O424&lt;&gt;"High",AC424&gt;=Assumptions!$B$10,AA424&gt;0),"Priority Growth",IF(AND(O424="Low",AA424&gt;0),"Maintain","Watch"))</x:f>
        <x:v>Maintain</x:v>
      </x:c>
      <x:c r="AE424" s="60" t="n">
        <x:f>MAX(AA424,0)*N424</x:f>
        <x:v>11.589941176613998</x:v>
      </x:c>
      <x:c r="AF424" t="str">
        <x:f>IF(AND(AA424&gt;=Assumptions!$B$11,O424&lt;&gt;"High",OR(N424&gt;=Assumptions!$B$12,M424&lt;=6)),"High","Standard")</x:f>
        <x:v>Standard</x:v>
      </x:c>
    </x:row>
    <x:row r="425">
      <x:c r="A425" t="str">
        <x:f>'Raw_Data'!A425</x:f>
        <x:v>C00424</x:v>
      </x:c>
      <x:c r="B425" t="n">
        <x:f>'Raw_Data'!B425</x:f>
        <x:v>43</x:v>
      </x:c>
      <x:c r="C425" s="30" t="n">
        <x:f>'Raw_Data'!C425</x:f>
        <x:v>74162</x:v>
      </x:c>
      <x:c r="D425" t="n">
        <x:f>'Raw_Data'!D425</x:f>
        <x:v>700</x:v>
      </x:c>
      <x:c r="E425" t="n">
        <x:f>'Raw_Data'!E425</x:f>
        <x:v>29</x:v>
      </x:c>
      <x:c r="F425" t="str">
        <x:f>PROPER(TRIM('Raw_Data'!F425))</x:f>
        <x:v>Gold</x:v>
      </x:c>
      <x:c r="G425" t="str">
        <x:f>PROPER(TRIM('Raw_Data'!G425))</x:f>
        <x:v>Digital</x:v>
      </x:c>
      <x:c r="H425" s="60" t="n">
        <x:f>'Raw_Data'!H425</x:f>
        <x:v>13351</x:v>
      </x:c>
      <x:c r="I425" s="60" t="n">
        <x:f>'Raw_Data'!I425</x:f>
        <x:v>1267.62</x:v>
      </x:c>
      <x:c r="J425" s="32" t="n">
        <x:f>'Raw_Data'!J425</x:f>
        <x:v>0.278</x:v>
      </x:c>
      <x:c r="K425" s="32" t="n">
        <x:f>'Raw_Data'!K425</x:f>
        <x:v>0.809</x:v>
      </x:c>
      <x:c r="L425" t="n">
        <x:f>'Raw_Data'!L425</x:f>
        <x:v>0</x:v>
      </x:c>
      <x:c r="M425" t="n">
        <x:f>IF('Raw_Data'!M425="",Assumptions!$B$15,'Raw_Data'!M425)</x:f>
        <x:v>8</x:v>
      </x:c>
      <x:c r="N425" s="32" t="n">
        <x:f>'Raw_Data'!N425</x:f>
        <x:v>0.07</x:v>
      </x:c>
      <x:c r="O425" t="str">
        <x:f>IF(OR(D425&lt;620,L425&gt;=2,J425&gt;0.9),"High",IF(OR(D425&lt;700,L425=1,J425&gt;0.75),"Medium","Low"))</x:f>
        <x:v>Low</x:v>
      </x:c>
      <x:c r="P425" s="30" t="n">
        <x:f>XLOOKUP(F425,Assumptions!$A$4:$A$6,Assumptions!$B$4:$B$6)</x:f>
        <x:v>95</x:v>
      </x:c>
      <x:c r="Q425" s="32" t="n">
        <x:f>XLOOKUP(F425,Assumptions!$A$4:$A$6,Assumptions!$C$4:$C$6)</x:f>
        <x:v>0.219</x:v>
      </x:c>
      <x:c r="R425" s="32" t="n">
        <x:f>XLOOKUP(F425,Assumptions!$A$4:$A$6,Assumptions!$D$4:$D$6)</x:f>
        <x:v>0.016</x:v>
      </x:c>
      <x:c r="S425" s="32" t="n">
        <x:f>XLOOKUP(F425,Assumptions!$A$4:$A$6,Assumptions!$E$4:$E$6)</x:f>
        <x:v>0.01</x:v>
      </x:c>
      <x:c r="T425" s="32" t="n">
        <x:f>XLOOKUP(O425,Assumptions!$H$4:$H$6,Assumptions!$I$4:$I$6)</x:f>
        <x:v>0.0035</x:v>
      </x:c>
      <x:c r="U425" s="30" t="n">
        <x:f>XLOOKUP(F425,Assumptions!$A$4:$A$6,Assumptions!$F$4:$F$6)</x:f>
        <x:v>90</x:v>
      </x:c>
      <x:c r="V425" s="60" t="n">
        <x:f>I425*12</x:f>
        <x:v>15211.439999999999</x:v>
      </x:c>
      <x:c r="W425" s="60" t="n">
        <x:f>H425*J425*(1-K425)*Q425</x:f>
        <x:v>155.25159616199997</x:v>
      </x:c>
      <x:c r="X425" s="60" t="n">
        <x:f>V425*R425</x:f>
        <x:v>243.38304</x:v>
      </x:c>
      <x:c r="Y425" s="60" t="n">
        <x:f>V425*S425</x:f>
        <x:v>152.1144</x:v>
      </x:c>
      <x:c r="Z425" s="60" t="n">
        <x:f>H425*J425*T425</x:f>
        <x:v>12.990523000000001</x:v>
      </x:c>
      <x:c r="AA425" s="60" t="n">
        <x:f>P425+W425+X425-Y425-Z425-U425</x:f>
        <x:v>238.529713162</x:v>
      </x:c>
      <x:c r="AB425" s="32" t="n">
        <x:f>IFERROR(AA425/(P425+W425+X425),0)</x:f>
        <x:v>0.4832110546710499</x:v>
      </x:c>
      <x:c r="AC425" t="n">
        <x:f>IF(O425="High",0,IF(I425&gt;=1800,3,IF(I425&gt;=900,2,1))+IF(K425&gt;=0.9,2,IF(K425&gt;=0.75,1,0))+IF(J425&lt;=0.7,2,IF(J425&lt;=0.85,1,0))+IF(M425&gt;=8,1,0))</x:f>
        <x:v>6</x:v>
      </x:c>
      <x:c r="AD425" t="str">
        <x:f>IF(AND(O425&lt;&gt;"High",AC425&gt;=Assumptions!$B$10,AA425&gt;0),"Priority Growth",IF(AND(O425="Low",AA425&gt;0),"Maintain","Watch"))</x:f>
        <x:v>Priority Growth</x:v>
      </x:c>
      <x:c r="AE425" s="60" t="n">
        <x:f>MAX(AA425,0)*N425</x:f>
        <x:v>16.697079921340002</x:v>
      </x:c>
      <x:c r="AF425" t="str">
        <x:f>IF(AND(AA425&gt;=Assumptions!$B$11,O425&lt;&gt;"High",OR(N425&gt;=Assumptions!$B$12,M425&lt;=6)),"High","Standard")</x:f>
        <x:v>Standard</x:v>
      </x:c>
    </x:row>
    <x:row r="426">
      <x:c r="A426" t="str">
        <x:f>'Raw_Data'!A426</x:f>
        <x:v>C00425</x:v>
      </x:c>
      <x:c r="B426" t="n">
        <x:f>'Raw_Data'!B426</x:f>
        <x:v>67</x:v>
      </x:c>
      <x:c r="C426" s="30" t="n">
        <x:f>'Raw_Data'!C426</x:f>
        <x:v>65838</x:v>
      </x:c>
      <x:c r="D426" t="n">
        <x:f>'Raw_Data'!D426</x:f>
        <x:v>601</x:v>
      </x:c>
      <x:c r="E426" t="n">
        <x:f>'Raw_Data'!E426</x:f>
        <x:v>28</x:v>
      </x:c>
      <x:c r="F426" t="str">
        <x:f>PROPER(TRIM('Raw_Data'!F426))</x:f>
        <x:v>Classic</x:v>
      </x:c>
      <x:c r="G426" t="str">
        <x:f>PROPER(TRIM('Raw_Data'!G426))</x:f>
        <x:v>Direct Mail</x:v>
      </x:c>
      <x:c r="H426" s="60" t="n">
        <x:f>'Raw_Data'!H426</x:f>
        <x:v>1885</x:v>
      </x:c>
      <x:c r="I426" s="60" t="n">
        <x:f>'Raw_Data'!I426</x:f>
        <x:v>389.95</x:v>
      </x:c>
      <x:c r="J426" s="32" t="n">
        <x:f>'Raw_Data'!J426</x:f>
        <x:v>0.727</x:v>
      </x:c>
      <x:c r="K426" s="32" t="n">
        <x:f>'Raw_Data'!K426</x:f>
        <x:v>0.649</x:v>
      </x:c>
      <x:c r="L426" t="n">
        <x:f>'Raw_Data'!L426</x:f>
        <x:v>0</x:v>
      </x:c>
      <x:c r="M426" t="n">
        <x:f>IF('Raw_Data'!M426="",Assumptions!$B$15,'Raw_Data'!M426)</x:f>
        <x:v>6</x:v>
      </x:c>
      <x:c r="N426" s="32" t="n">
        <x:f>'Raw_Data'!N426</x:f>
        <x:v>0.153</x:v>
      </x:c>
      <x:c r="O426" t="str">
        <x:f>IF(OR(D426&lt;620,L426&gt;=2,J426&gt;0.9),"High",IF(OR(D426&lt;700,L426=1,J426&gt;0.75),"Medium","Low"))</x:f>
        <x:v>High</x:v>
      </x:c>
      <x:c r="P426" s="30" t="n">
        <x:f>XLOOKUP(F426,Assumptions!$A$4:$A$6,Assumptions!$B$4:$B$6)</x:f>
        <x:v>0</x:v>
      </x:c>
      <x:c r="Q426" s="32" t="n">
        <x:f>XLOOKUP(F426,Assumptions!$A$4:$A$6,Assumptions!$C$4:$C$6)</x:f>
        <x:v>0.229</x:v>
      </x:c>
      <x:c r="R426" s="32" t="n">
        <x:f>XLOOKUP(F426,Assumptions!$A$4:$A$6,Assumptions!$D$4:$D$6)</x:f>
        <x:v>0.015</x:v>
      </x:c>
      <x:c r="S426" s="32" t="n">
        <x:f>XLOOKUP(F426,Assumptions!$A$4:$A$6,Assumptions!$E$4:$E$6)</x:f>
        <x:v>0.0075</x:v>
      </x:c>
      <x:c r="T426" s="32" t="n">
        <x:f>XLOOKUP(O426,Assumptions!$H$4:$H$6,Assumptions!$I$4:$I$6)</x:f>
        <x:v>0.045</x:v>
      </x:c>
      <x:c r="U426" s="30" t="n">
        <x:f>XLOOKUP(F426,Assumptions!$A$4:$A$6,Assumptions!$F$4:$F$6)</x:f>
        <x:v>60</x:v>
      </x:c>
      <x:c r="V426" s="60" t="n">
        <x:f>I426*12</x:f>
        <x:v>4679.4</x:v>
      </x:c>
      <x:c r="W426" s="60" t="n">
        <x:f>H426*J426*(1-K426)*Q426</x:f>
        <x:v>110.150979705</x:v>
      </x:c>
      <x:c r="X426" s="60" t="n">
        <x:f>V426*R426</x:f>
        <x:v>70.19099999999999</x:v>
      </x:c>
      <x:c r="Y426" s="60" t="n">
        <x:f>V426*S426</x:f>
        <x:v>35.095499999999994</x:v>
      </x:c>
      <x:c r="Z426" s="60" t="n">
        <x:f>H426*J426*T426</x:f>
        <x:v>61.667775</x:v>
      </x:c>
      <x:c r="AA426" s="60" t="n">
        <x:f>P426+W426+X426-Y426-Z426-U426</x:f>
        <x:v>23.57870470499998</x:v>
      </x:c>
      <x:c r="AB426" s="32" t="n">
        <x:f>IFERROR(AA426/(P426+W426+X426),0)</x:f>
        <x:v>0.13074440428994724</x:v>
      </x:c>
      <x:c r="AC426" t="n">
        <x:f>IF(O426="High",0,IF(I426&gt;=1800,3,IF(I426&gt;=900,2,1))+IF(K426&gt;=0.9,2,IF(K426&gt;=0.75,1,0))+IF(J426&lt;=0.7,2,IF(J426&lt;=0.85,1,0))+IF(M426&gt;=8,1,0))</x:f>
        <x:v>0</x:v>
      </x:c>
      <x:c r="AD426" t="str">
        <x:f>IF(AND(O426&lt;&gt;"High",AC426&gt;=Assumptions!$B$10,AA426&gt;0),"Priority Growth",IF(AND(O426="Low",AA426&gt;0),"Maintain","Watch"))</x:f>
        <x:v>Watch</x:v>
      </x:c>
      <x:c r="AE426" s="60" t="n">
        <x:f>MAX(AA426,0)*N426</x:f>
        <x:v>3.6075418198649967</x:v>
      </x:c>
      <x:c r="AF426" t="str">
        <x:f>IF(AND(AA426&gt;=Assumptions!$B$11,O426&lt;&gt;"High",OR(N426&gt;=Assumptions!$B$12,M426&lt;=6)),"High","Standard")</x:f>
        <x:v>Standard</x:v>
      </x:c>
    </x:row>
    <x:row r="427">
      <x:c r="A427" t="str">
        <x:f>'Raw_Data'!A427</x:f>
        <x:v>C00426</x:v>
      </x:c>
      <x:c r="B427" t="n">
        <x:f>'Raw_Data'!B427</x:f>
        <x:v>21</x:v>
      </x:c>
      <x:c r="C427" s="30" t="n">
        <x:f>'Raw_Data'!C427</x:f>
        <x:v>28000</x:v>
      </x:c>
      <x:c r="D427" t="n">
        <x:f>'Raw_Data'!D427</x:f>
        <x:v>640</x:v>
      </x:c>
      <x:c r="E427" t="n">
        <x:f>'Raw_Data'!E427</x:f>
        <x:v>43</x:v>
      </x:c>
      <x:c r="F427" t="str">
        <x:f>PROPER(TRIM('Raw_Data'!F427))</x:f>
        <x:v>Classic</x:v>
      </x:c>
      <x:c r="G427" t="str">
        <x:f>PROPER(TRIM('Raw_Data'!G427))</x:f>
        <x:v>Direct Mail</x:v>
      </x:c>
      <x:c r="H427" s="60" t="n">
        <x:f>'Raw_Data'!H427</x:f>
        <x:v>1000</x:v>
      </x:c>
      <x:c r="I427" s="60" t="n">
        <x:f>'Raw_Data'!I427</x:f>
        <x:v>150</x:v>
      </x:c>
      <x:c r="J427" s="32" t="n">
        <x:f>'Raw_Data'!J427</x:f>
        <x:v>0.671</x:v>
      </x:c>
      <x:c r="K427" s="32" t="n">
        <x:f>'Raw_Data'!K427</x:f>
        <x:v>0.777</x:v>
      </x:c>
      <x:c r="L427" t="n">
        <x:f>'Raw_Data'!L427</x:f>
        <x:v>0</x:v>
      </x:c>
      <x:c r="M427" t="n">
        <x:f>IF('Raw_Data'!M427="",Assumptions!$B$15,'Raw_Data'!M427)</x:f>
        <x:v>7</x:v>
      </x:c>
      <x:c r="N427" s="32" t="n">
        <x:f>'Raw_Data'!N427</x:f>
        <x:v>0.112</x:v>
      </x:c>
      <x:c r="O427" t="str">
        <x:f>IF(OR(D427&lt;620,L427&gt;=2,J427&gt;0.9),"High",IF(OR(D427&lt;700,L427=1,J427&gt;0.75),"Medium","Low"))</x:f>
        <x:v>Medium</x:v>
      </x:c>
      <x:c r="P427" s="30" t="n">
        <x:f>XLOOKUP(F427,Assumptions!$A$4:$A$6,Assumptions!$B$4:$B$6)</x:f>
        <x:v>0</x:v>
      </x:c>
      <x:c r="Q427" s="32" t="n">
        <x:f>XLOOKUP(F427,Assumptions!$A$4:$A$6,Assumptions!$C$4:$C$6)</x:f>
        <x:v>0.229</x:v>
      </x:c>
      <x:c r="R427" s="32" t="n">
        <x:f>XLOOKUP(F427,Assumptions!$A$4:$A$6,Assumptions!$D$4:$D$6)</x:f>
        <x:v>0.015</x:v>
      </x:c>
      <x:c r="S427" s="32" t="n">
        <x:f>XLOOKUP(F427,Assumptions!$A$4:$A$6,Assumptions!$E$4:$E$6)</x:f>
        <x:v>0.0075</x:v>
      </x:c>
      <x:c r="T427" s="32" t="n">
        <x:f>XLOOKUP(O427,Assumptions!$H$4:$H$6,Assumptions!$I$4:$I$6)</x:f>
        <x:v>0.012</x:v>
      </x:c>
      <x:c r="U427" s="30" t="n">
        <x:f>XLOOKUP(F427,Assumptions!$A$4:$A$6,Assumptions!$F$4:$F$6)</x:f>
        <x:v>60</x:v>
      </x:c>
      <x:c r="V427" s="60" t="n">
        <x:f>I427*12</x:f>
        <x:v>1800</x:v>
      </x:c>
      <x:c r="W427" s="60" t="n">
        <x:f>H427*J427*(1-K427)*Q427</x:f>
        <x:v>34.265957</x:v>
      </x:c>
      <x:c r="X427" s="60" t="n">
        <x:f>V427*R427</x:f>
        <x:v>27</x:v>
      </x:c>
      <x:c r="Y427" s="60" t="n">
        <x:f>V427*S427</x:f>
        <x:v>13.5</x:v>
      </x:c>
      <x:c r="Z427" s="60" t="n">
        <x:f>H427*J427*T427</x:f>
        <x:v>8.052</x:v>
      </x:c>
      <x:c r="AA427" s="60" t="n">
        <x:f>P427+W427+X427-Y427-Z427-U427</x:f>
        <x:v>-20.286043</x:v>
      </x:c>
      <x:c r="AB427" s="32" t="n">
        <x:f>IFERROR(AA427/(P427+W427+X427),0)</x:f>
        <x:v>-0.3311144392961984</x:v>
      </x:c>
      <x:c r="AC427" t="n">
        <x:f>IF(O427="High",0,IF(I427&gt;=1800,3,IF(I427&gt;=900,2,1))+IF(K427&gt;=0.9,2,IF(K427&gt;=0.75,1,0))+IF(J427&lt;=0.7,2,IF(J427&lt;=0.85,1,0))+IF(M427&gt;=8,1,0))</x:f>
        <x:v>4</x:v>
      </x:c>
      <x:c r="AD427" t="str">
        <x:f>IF(AND(O427&lt;&gt;"High",AC427&gt;=Assumptions!$B$10,AA427&gt;0),"Priority Growth",IF(AND(O427="Low",AA427&gt;0),"Maintain","Watch"))</x:f>
        <x:v>Watch</x:v>
      </x:c>
      <x:c r="AE427" s="60" t="n">
        <x:f>MAX(AA427,0)*N427</x:f>
        <x:v>0</x:v>
      </x:c>
      <x:c r="AF427" t="str">
        <x:f>IF(AND(AA427&gt;=Assumptions!$B$11,O427&lt;&gt;"High",OR(N427&gt;=Assumptions!$B$12,M427&lt;=6)),"High","Standard")</x:f>
        <x:v>Standard</x:v>
      </x:c>
    </x:row>
    <x:row r="428">
      <x:c r="A428" t="str">
        <x:f>'Raw_Data'!A428</x:f>
        <x:v>C00427</x:v>
      </x:c>
      <x:c r="B428" t="n">
        <x:f>'Raw_Data'!B428</x:f>
        <x:v>63</x:v>
      </x:c>
      <x:c r="C428" s="30" t="n">
        <x:f>'Raw_Data'!C428</x:f>
        <x:v>66741</x:v>
      </x:c>
      <x:c r="D428" t="n">
        <x:f>'Raw_Data'!D428</x:f>
        <x:v>758</x:v>
      </x:c>
      <x:c r="E428" t="n">
        <x:f>'Raw_Data'!E428</x:f>
        <x:v>74</x:v>
      </x:c>
      <x:c r="F428" t="str">
        <x:f>PROPER(TRIM('Raw_Data'!F428))</x:f>
        <x:v>Classic</x:v>
      </x:c>
      <x:c r="G428" t="str">
        <x:f>PROPER(TRIM('Raw_Data'!G428))</x:f>
        <x:v>Branch</x:v>
      </x:c>
      <x:c r="H428" s="60" t="n">
        <x:f>'Raw_Data'!H428</x:f>
        <x:v>11477</x:v>
      </x:c>
      <x:c r="I428" s="60" t="n">
        <x:f>'Raw_Data'!I428</x:f>
        <x:v>1489.99</x:v>
      </x:c>
      <x:c r="J428" s="32" t="n">
        <x:f>'Raw_Data'!J428</x:f>
        <x:v>0.284</x:v>
      </x:c>
      <x:c r="K428" s="32" t="n">
        <x:f>'Raw_Data'!K428</x:f>
        <x:v>0.79</x:v>
      </x:c>
      <x:c r="L428" t="n">
        <x:f>'Raw_Data'!L428</x:f>
        <x:v>0</x:v>
      </x:c>
      <x:c r="M428" t="n">
        <x:f>IF('Raw_Data'!M428="",Assumptions!$B$15,'Raw_Data'!M428)</x:f>
        <x:v>9</x:v>
      </x:c>
      <x:c r="N428" s="32" t="n">
        <x:f>'Raw_Data'!N428</x:f>
        <x:v>0.02</x:v>
      </x:c>
      <x:c r="O428" t="str">
        <x:f>IF(OR(D428&lt;620,L428&gt;=2,J428&gt;0.9),"High",IF(OR(D428&lt;700,L428=1,J428&gt;0.75),"Medium","Low"))</x:f>
        <x:v>Low</x:v>
      </x:c>
      <x:c r="P428" s="30" t="n">
        <x:f>XLOOKUP(F428,Assumptions!$A$4:$A$6,Assumptions!$B$4:$B$6)</x:f>
        <x:v>0</x:v>
      </x:c>
      <x:c r="Q428" s="32" t="n">
        <x:f>XLOOKUP(F428,Assumptions!$A$4:$A$6,Assumptions!$C$4:$C$6)</x:f>
        <x:v>0.229</x:v>
      </x:c>
      <x:c r="R428" s="32" t="n">
        <x:f>XLOOKUP(F428,Assumptions!$A$4:$A$6,Assumptions!$D$4:$D$6)</x:f>
        <x:v>0.015</x:v>
      </x:c>
      <x:c r="S428" s="32" t="n">
        <x:f>XLOOKUP(F428,Assumptions!$A$4:$A$6,Assumptions!$E$4:$E$6)</x:f>
        <x:v>0.0075</x:v>
      </x:c>
      <x:c r="T428" s="32" t="n">
        <x:f>XLOOKUP(O428,Assumptions!$H$4:$H$6,Assumptions!$I$4:$I$6)</x:f>
        <x:v>0.0035</x:v>
      </x:c>
      <x:c r="U428" s="30" t="n">
        <x:f>XLOOKUP(F428,Assumptions!$A$4:$A$6,Assumptions!$F$4:$F$6)</x:f>
        <x:v>60</x:v>
      </x:c>
      <x:c r="V428" s="60" t="n">
        <x:f>I428*12</x:f>
        <x:v>17879.88</x:v>
      </x:c>
      <x:c r="W428" s="60" t="n">
        <x:f>H428*J428*(1-K428)*Q428</x:f>
        <x:v>156.74781611999995</x:v>
      </x:c>
      <x:c r="X428" s="60" t="n">
        <x:f>V428*R428</x:f>
        <x:v>268.1982</x:v>
      </x:c>
      <x:c r="Y428" s="60" t="n">
        <x:f>V428*S428</x:f>
        <x:v>134.0991</x:v>
      </x:c>
      <x:c r="Z428" s="60" t="n">
        <x:f>H428*J428*T428</x:f>
        <x:v>11.408138</x:v>
      </x:c>
      <x:c r="AA428" s="60" t="n">
        <x:f>P428+W428+X428-Y428-Z428-U428</x:f>
        <x:v>219.43877811999994</x:v>
      </x:c>
      <x:c r="AB428" s="32" t="n">
        <x:f>IFERROR(AA428/(P428+W428+X428),0)</x:f>
        <x:v>0.5163921293429256</x:v>
      </x:c>
      <x:c r="AC428" t="n">
        <x:f>IF(O428="High",0,IF(I428&gt;=1800,3,IF(I428&gt;=900,2,1))+IF(K428&gt;=0.9,2,IF(K428&gt;=0.75,1,0))+IF(J428&lt;=0.7,2,IF(J428&lt;=0.85,1,0))+IF(M428&gt;=8,1,0))</x:f>
        <x:v>6</x:v>
      </x:c>
      <x:c r="AD428" t="str">
        <x:f>IF(AND(O428&lt;&gt;"High",AC428&gt;=Assumptions!$B$10,AA428&gt;0),"Priority Growth",IF(AND(O428="Low",AA428&gt;0),"Maintain","Watch"))</x:f>
        <x:v>Priority Growth</x:v>
      </x:c>
      <x:c r="AE428" s="60" t="n">
        <x:f>MAX(AA428,0)*N428</x:f>
        <x:v>4.388775562399998</x:v>
      </x:c>
      <x:c r="AF428" t="str">
        <x:f>IF(AND(AA428&gt;=Assumptions!$B$11,O428&lt;&gt;"High",OR(N428&gt;=Assumptions!$B$12,M428&lt;=6)),"High","Standard")</x:f>
        <x:v>Standard</x:v>
      </x:c>
    </x:row>
    <x:row r="429">
      <x:c r="A429" t="str">
        <x:f>'Raw_Data'!A429</x:f>
        <x:v>C00428</x:v>
      </x:c>
      <x:c r="B429" t="n">
        <x:f>'Raw_Data'!B429</x:f>
        <x:v>27</x:v>
      </x:c>
      <x:c r="C429" s="30" t="n">
        <x:f>'Raw_Data'!C429</x:f>
        <x:v>77311</x:v>
      </x:c>
      <x:c r="D429" t="n">
        <x:f>'Raw_Data'!D429</x:f>
        <x:v>680</x:v>
      </x:c>
      <x:c r="E429" t="n">
        <x:f>'Raw_Data'!E429</x:f>
        <x:v>28</x:v>
      </x:c>
      <x:c r="F429" t="str">
        <x:f>PROPER(TRIM('Raw_Data'!F429))</x:f>
        <x:v>Gold</x:v>
      </x:c>
      <x:c r="G429" t="str">
        <x:f>PROPER(TRIM('Raw_Data'!G429))</x:f>
        <x:v>Partner</x:v>
      </x:c>
      <x:c r="H429" s="60" t="n">
        <x:f>'Raw_Data'!H429</x:f>
        <x:v>13031</x:v>
      </x:c>
      <x:c r="I429" s="60" t="n">
        <x:f>'Raw_Data'!I429</x:f>
        <x:v>903.64</x:v>
      </x:c>
      <x:c r="J429" s="32" t="n">
        <x:f>'Raw_Data'!J429</x:f>
        <x:v>0.406</x:v>
      </x:c>
      <x:c r="K429" s="32" t="n">
        <x:f>'Raw_Data'!K429</x:f>
        <x:v>0.825</x:v>
      </x:c>
      <x:c r="L429" t="n">
        <x:f>'Raw_Data'!L429</x:f>
        <x:v>0</x:v>
      </x:c>
      <x:c r="M429" t="n">
        <x:f>IF('Raw_Data'!M429="",Assumptions!$B$15,'Raw_Data'!M429)</x:f>
        <x:v>6</x:v>
      </x:c>
      <x:c r="N429" s="32" t="n">
        <x:f>'Raw_Data'!N429</x:f>
        <x:v>0.18</x:v>
      </x:c>
      <x:c r="O429" t="str">
        <x:f>IF(OR(D429&lt;620,L429&gt;=2,J429&gt;0.9),"High",IF(OR(D429&lt;700,L429=1,J429&gt;0.75),"Medium","Low"))</x:f>
        <x:v>Medium</x:v>
      </x:c>
      <x:c r="P429" s="30" t="n">
        <x:f>XLOOKUP(F429,Assumptions!$A$4:$A$6,Assumptions!$B$4:$B$6)</x:f>
        <x:v>95</x:v>
      </x:c>
      <x:c r="Q429" s="32" t="n">
        <x:f>XLOOKUP(F429,Assumptions!$A$4:$A$6,Assumptions!$C$4:$C$6)</x:f>
        <x:v>0.219</x:v>
      </x:c>
      <x:c r="R429" s="32" t="n">
        <x:f>XLOOKUP(F429,Assumptions!$A$4:$A$6,Assumptions!$D$4:$D$6)</x:f>
        <x:v>0.016</x:v>
      </x:c>
      <x:c r="S429" s="32" t="n">
        <x:f>XLOOKUP(F429,Assumptions!$A$4:$A$6,Assumptions!$E$4:$E$6)</x:f>
        <x:v>0.01</x:v>
      </x:c>
      <x:c r="T429" s="32" t="n">
        <x:f>XLOOKUP(O429,Assumptions!$H$4:$H$6,Assumptions!$I$4:$I$6)</x:f>
        <x:v>0.012</x:v>
      </x:c>
      <x:c r="U429" s="30" t="n">
        <x:f>XLOOKUP(F429,Assumptions!$A$4:$A$6,Assumptions!$F$4:$F$6)</x:f>
        <x:v>90</x:v>
      </x:c>
      <x:c r="V429" s="60" t="n">
        <x:f>I429*12</x:f>
        <x:v>10843.68</x:v>
      </x:c>
      <x:c r="W429" s="60" t="n">
        <x:f>H429*J429*(1-K429)*Q429</x:f>
        <x:v>202.76170845000007</x:v>
      </x:c>
      <x:c r="X429" s="60" t="n">
        <x:f>V429*R429</x:f>
        <x:v>173.49888</x:v>
      </x:c>
      <x:c r="Y429" s="60" t="n">
        <x:f>V429*S429</x:f>
        <x:v>108.4368</x:v>
      </x:c>
      <x:c r="Z429" s="60" t="n">
        <x:f>H429*J429*T429</x:f>
        <x:v>63.487032000000006</x:v>
      </x:c>
      <x:c r="AA429" s="60" t="n">
        <x:f>P429+W429+X429-Y429-Z429-U429</x:f>
        <x:v>209.3367564500001</x:v>
      </x:c>
      <x:c r="AB429" s="32" t="n">
        <x:f>IFERROR(AA429/(P429+W429+X429),0)</x:f>
        <x:v>0.4442059480053685</x:v>
      </x:c>
      <x:c r="AC429" t="n">
        <x:f>IF(O429="High",0,IF(I429&gt;=1800,3,IF(I429&gt;=900,2,1))+IF(K429&gt;=0.9,2,IF(K429&gt;=0.75,1,0))+IF(J429&lt;=0.7,2,IF(J429&lt;=0.85,1,0))+IF(M429&gt;=8,1,0))</x:f>
        <x:v>5</x:v>
      </x:c>
      <x:c r="AD429" t="str">
        <x:f>IF(AND(O429&lt;&gt;"High",AC429&gt;=Assumptions!$B$10,AA429&gt;0),"Priority Growth",IF(AND(O429="Low",AA429&gt;0),"Maintain","Watch"))</x:f>
        <x:v>Watch</x:v>
      </x:c>
      <x:c r="AE429" s="60" t="n">
        <x:f>MAX(AA429,0)*N429</x:f>
        <x:v>37.68061616100002</x:v>
      </x:c>
      <x:c r="AF429" t="str">
        <x:f>IF(AND(AA429&gt;=Assumptions!$B$11,O429&lt;&gt;"High",OR(N429&gt;=Assumptions!$B$12,M429&lt;=6)),"High","Standard")</x:f>
        <x:v>Standard</x:v>
      </x:c>
    </x:row>
    <x:row r="430">
      <x:c r="A430" t="str">
        <x:f>'Raw_Data'!A430</x:f>
        <x:v>C00429</x:v>
      </x:c>
      <x:c r="B430" t="n">
        <x:f>'Raw_Data'!B430</x:f>
        <x:v>39</x:v>
      </x:c>
      <x:c r="C430" s="30" t="n">
        <x:f>'Raw_Data'!C430</x:f>
        <x:v>53241</x:v>
      </x:c>
      <x:c r="D430" t="n">
        <x:f>'Raw_Data'!D430</x:f>
        <x:v>610</x:v>
      </x:c>
      <x:c r="E430" t="n">
        <x:f>'Raw_Data'!E430</x:f>
        <x:v>99</x:v>
      </x:c>
      <x:c r="F430" t="str">
        <x:f>PROPER(TRIM('Raw_Data'!F430))</x:f>
        <x:v>Classic</x:v>
      </x:c>
      <x:c r="G430" t="str">
        <x:f>PROPER(TRIM('Raw_Data'!G430))</x:f>
        <x:v>Direct Mail</x:v>
      </x:c>
      <x:c r="H430" s="60" t="n">
        <x:f>'Raw_Data'!H430</x:f>
        <x:v>4818</x:v>
      </x:c>
      <x:c r="I430" s="60" t="n">
        <x:f>'Raw_Data'!I430</x:f>
        <x:v>466.65</x:v>
      </x:c>
      <x:c r="J430" s="32" t="n">
        <x:f>'Raw_Data'!J430</x:f>
        <x:v>0.395</x:v>
      </x:c>
      <x:c r="K430" s="32" t="n">
        <x:f>'Raw_Data'!K430</x:f>
        <x:v>0.548</x:v>
      </x:c>
      <x:c r="L430" t="n">
        <x:f>'Raw_Data'!L430</x:f>
        <x:v>1</x:v>
      </x:c>
      <x:c r="M430" t="n">
        <x:f>IF('Raw_Data'!M430="",Assumptions!$B$15,'Raw_Data'!M430)</x:f>
        <x:v>7</x:v>
      </x:c>
      <x:c r="N430" s="32" t="n">
        <x:f>'Raw_Data'!N430</x:f>
        <x:v>0.099</x:v>
      </x:c>
      <x:c r="O430" t="str">
        <x:f>IF(OR(D430&lt;620,L430&gt;=2,J430&gt;0.9),"High",IF(OR(D430&lt;700,L430=1,J430&gt;0.75),"Medium","Low"))</x:f>
        <x:v>High</x:v>
      </x:c>
      <x:c r="P430" s="30" t="n">
        <x:f>XLOOKUP(F430,Assumptions!$A$4:$A$6,Assumptions!$B$4:$B$6)</x:f>
        <x:v>0</x:v>
      </x:c>
      <x:c r="Q430" s="32" t="n">
        <x:f>XLOOKUP(F430,Assumptions!$A$4:$A$6,Assumptions!$C$4:$C$6)</x:f>
        <x:v>0.229</x:v>
      </x:c>
      <x:c r="R430" s="32" t="n">
        <x:f>XLOOKUP(F430,Assumptions!$A$4:$A$6,Assumptions!$D$4:$D$6)</x:f>
        <x:v>0.015</x:v>
      </x:c>
      <x:c r="S430" s="32" t="n">
        <x:f>XLOOKUP(F430,Assumptions!$A$4:$A$6,Assumptions!$E$4:$E$6)</x:f>
        <x:v>0.0075</x:v>
      </x:c>
      <x:c r="T430" s="32" t="n">
        <x:f>XLOOKUP(O430,Assumptions!$H$4:$H$6,Assumptions!$I$4:$I$6)</x:f>
        <x:v>0.045</x:v>
      </x:c>
      <x:c r="U430" s="30" t="n">
        <x:f>XLOOKUP(F430,Assumptions!$A$4:$A$6,Assumptions!$F$4:$F$6)</x:f>
        <x:v>60</x:v>
      </x:c>
      <x:c r="V430" s="60" t="n">
        <x:f>I430*12</x:f>
        <x:v>5599.799999999999</x:v>
      </x:c>
      <x:c r="W430" s="60" t="n">
        <x:f>H430*J430*(1-K430)*Q430</x:f>
        <x:v>196.98710988</x:v>
      </x:c>
      <x:c r="X430" s="60" t="n">
        <x:f>V430*R430</x:f>
        <x:v>83.99699999999999</x:v>
      </x:c>
      <x:c r="Y430" s="60" t="n">
        <x:f>V430*S430</x:f>
        <x:v>41.99849999999999</x:v>
      </x:c>
      <x:c r="Z430" s="60" t="n">
        <x:f>H430*J430*T430</x:f>
        <x:v>85.63995</x:v>
      </x:c>
      <x:c r="AA430" s="60" t="n">
        <x:f>P430+W430+X430-Y430-Z430-U430</x:f>
        <x:v>93.34565988000003</x:v>
      </x:c>
      <x:c r="AB430" s="32" t="n">
        <x:f>IFERROR(AA430/(P430+W430+X430),0)</x:f>
        <x:v>0.33220974637984046</x:v>
      </x:c>
      <x:c r="AC430" t="n">
        <x:f>IF(O430="High",0,IF(I430&gt;=1800,3,IF(I430&gt;=900,2,1))+IF(K430&gt;=0.9,2,IF(K430&gt;=0.75,1,0))+IF(J430&lt;=0.7,2,IF(J430&lt;=0.85,1,0))+IF(M430&gt;=8,1,0))</x:f>
        <x:v>0</x:v>
      </x:c>
      <x:c r="AD430" t="str">
        <x:f>IF(AND(O430&lt;&gt;"High",AC430&gt;=Assumptions!$B$10,AA430&gt;0),"Priority Growth",IF(AND(O430="Low",AA430&gt;0),"Maintain","Watch"))</x:f>
        <x:v>Watch</x:v>
      </x:c>
      <x:c r="AE430" s="60" t="n">
        <x:f>MAX(AA430,0)*N430</x:f>
        <x:v>9.241220328120002</x:v>
      </x:c>
      <x:c r="AF430" t="str">
        <x:f>IF(AND(AA430&gt;=Assumptions!$B$11,O430&lt;&gt;"High",OR(N430&gt;=Assumptions!$B$12,M430&lt;=6)),"High","Standard")</x:f>
        <x:v>Standard</x:v>
      </x:c>
    </x:row>
    <x:row r="431">
      <x:c r="A431" t="str">
        <x:f>'Raw_Data'!A431</x:f>
        <x:v>C00430</x:v>
      </x:c>
      <x:c r="B431" t="n">
        <x:f>'Raw_Data'!B431</x:f>
        <x:v>41</x:v>
      </x:c>
      <x:c r="C431" s="30" t="n">
        <x:f>'Raw_Data'!C431</x:f>
        <x:v>37706</x:v>
      </x:c>
      <x:c r="D431" t="n">
        <x:f>'Raw_Data'!D431</x:f>
        <x:v>776</x:v>
      </x:c>
      <x:c r="E431" t="n">
        <x:f>'Raw_Data'!E431</x:f>
        <x:v>52</x:v>
      </x:c>
      <x:c r="F431" t="str">
        <x:f>PROPER(TRIM('Raw_Data'!F431))</x:f>
        <x:v>Classic</x:v>
      </x:c>
      <x:c r="G431" t="str">
        <x:f>PROPER(TRIM('Raw_Data'!G431))</x:f>
        <x:v>Digital</x:v>
      </x:c>
      <x:c r="H431" s="60" t="n">
        <x:f>'Raw_Data'!H431</x:f>
        <x:v>8936</x:v>
      </x:c>
      <x:c r="I431" s="60" t="n">
        <x:f>'Raw_Data'!I431</x:f>
        <x:v>899.58</x:v>
      </x:c>
      <x:c r="J431" s="32" t="n">
        <x:f>'Raw_Data'!J431</x:f>
        <x:v>0.242</x:v>
      </x:c>
      <x:c r="K431" s="32" t="n">
        <x:f>'Raw_Data'!K431</x:f>
        <x:v>0.724</x:v>
      </x:c>
      <x:c r="L431" t="n">
        <x:f>'Raw_Data'!L431</x:f>
        <x:v>0</x:v>
      </x:c>
      <x:c r="M431" t="n">
        <x:f>IF('Raw_Data'!M431="",Assumptions!$B$15,'Raw_Data'!M431)</x:f>
        <x:v>9</x:v>
      </x:c>
      <x:c r="N431" s="32" t="n">
        <x:f>'Raw_Data'!N431</x:f>
        <x:v>0.02</x:v>
      </x:c>
      <x:c r="O431" t="str">
        <x:f>IF(OR(D431&lt;620,L431&gt;=2,J431&gt;0.9),"High",IF(OR(D431&lt;700,L431=1,J431&gt;0.75),"Medium","Low"))</x:f>
        <x:v>Low</x:v>
      </x:c>
      <x:c r="P431" s="30" t="n">
        <x:f>XLOOKUP(F431,Assumptions!$A$4:$A$6,Assumptions!$B$4:$B$6)</x:f>
        <x:v>0</x:v>
      </x:c>
      <x:c r="Q431" s="32" t="n">
        <x:f>XLOOKUP(F431,Assumptions!$A$4:$A$6,Assumptions!$C$4:$C$6)</x:f>
        <x:v>0.229</x:v>
      </x:c>
      <x:c r="R431" s="32" t="n">
        <x:f>XLOOKUP(F431,Assumptions!$A$4:$A$6,Assumptions!$D$4:$D$6)</x:f>
        <x:v>0.015</x:v>
      </x:c>
      <x:c r="S431" s="32" t="n">
        <x:f>XLOOKUP(F431,Assumptions!$A$4:$A$6,Assumptions!$E$4:$E$6)</x:f>
        <x:v>0.0075</x:v>
      </x:c>
      <x:c r="T431" s="32" t="n">
        <x:f>XLOOKUP(O431,Assumptions!$H$4:$H$6,Assumptions!$I$4:$I$6)</x:f>
        <x:v>0.0035</x:v>
      </x:c>
      <x:c r="U431" s="30" t="n">
        <x:f>XLOOKUP(F431,Assumptions!$A$4:$A$6,Assumptions!$F$4:$F$6)</x:f>
        <x:v>60</x:v>
      </x:c>
      <x:c r="V431" s="60" t="n">
        <x:f>I431*12</x:f>
        <x:v>10794.960000000001</x:v>
      </x:c>
      <x:c r="W431" s="60" t="n">
        <x:f>H431*J431*(1-K431)*Q431</x:f>
        <x:v>136.679408448</x:v>
      </x:c>
      <x:c r="X431" s="60" t="n">
        <x:f>V431*R431</x:f>
        <x:v>161.92440000000002</x:v>
      </x:c>
      <x:c r="Y431" s="60" t="n">
        <x:f>V431*S431</x:f>
        <x:v>80.96220000000001</x:v>
      </x:c>
      <x:c r="Z431" s="60" t="n">
        <x:f>H431*J431*T431</x:f>
        <x:v>7.568791999999999</x:v>
      </x:c>
      <x:c r="AA431" s="60" t="n">
        <x:f>P431+W431+X431-Y431-Z431-U431</x:f>
        <x:v>150.072816448</x:v>
      </x:c>
      <x:c r="AB431" s="32" t="n">
        <x:f>IFERROR(AA431/(P431+W431+X431),0)</x:f>
        <x:v>0.5025817226779753</x:v>
      </x:c>
      <x:c r="AC431" t="n">
        <x:f>IF(O431="High",0,IF(I431&gt;=1800,3,IF(I431&gt;=900,2,1))+IF(K431&gt;=0.9,2,IF(K431&gt;=0.75,1,0))+IF(J431&lt;=0.7,2,IF(J431&lt;=0.85,1,0))+IF(M431&gt;=8,1,0))</x:f>
        <x:v>4</x:v>
      </x:c>
      <x:c r="AD431" t="str">
        <x:f>IF(AND(O431&lt;&gt;"High",AC431&gt;=Assumptions!$B$10,AA431&gt;0),"Priority Growth",IF(AND(O431="Low",AA431&gt;0),"Maintain","Watch"))</x:f>
        <x:v>Maintain</x:v>
      </x:c>
      <x:c r="AE431" s="60" t="n">
        <x:f>MAX(AA431,0)*N431</x:f>
        <x:v>3.00145632896</x:v>
      </x:c>
      <x:c r="AF431" t="str">
        <x:f>IF(AND(AA431&gt;=Assumptions!$B$11,O431&lt;&gt;"High",OR(N431&gt;=Assumptions!$B$12,M431&lt;=6)),"High","Standard")</x:f>
        <x:v>Standard</x:v>
      </x:c>
    </x:row>
    <x:row r="432">
      <x:c r="A432" t="str">
        <x:f>'Raw_Data'!A432</x:f>
        <x:v>C00431</x:v>
      </x:c>
      <x:c r="B432" t="n">
        <x:f>'Raw_Data'!B432</x:f>
        <x:v>51</x:v>
      </x:c>
      <x:c r="C432" s="30" t="n">
        <x:f>'Raw_Data'!C432</x:f>
        <x:v>202859</x:v>
      </x:c>
      <x:c r="D432" t="n">
        <x:f>'Raw_Data'!D432</x:f>
        <x:v>755</x:v>
      </x:c>
      <x:c r="E432" t="n">
        <x:f>'Raw_Data'!E432</x:f>
        <x:v>25</x:v>
      </x:c>
      <x:c r="F432" t="str">
        <x:f>PROPER(TRIM('Raw_Data'!F432))</x:f>
        <x:v>Classic</x:v>
      </x:c>
      <x:c r="G432" t="str">
        <x:f>PROPER(TRIM('Raw_Data'!G432))</x:f>
        <x:v>Direct Mail</x:v>
      </x:c>
      <x:c r="H432" s="60" t="n">
        <x:f>'Raw_Data'!H432</x:f>
        <x:v>19013</x:v>
      </x:c>
      <x:c r="I432" s="60" t="n">
        <x:f>'Raw_Data'!I432</x:f>
        <x:v>2448.17</x:v>
      </x:c>
      <x:c r="J432" s="32" t="n">
        <x:f>'Raw_Data'!J432</x:f>
        <x:v>0.161</x:v>
      </x:c>
      <x:c r="K432" s="32" t="n">
        <x:f>'Raw_Data'!K432</x:f>
        <x:v>0.74</x:v>
      </x:c>
      <x:c r="L432" t="n">
        <x:f>'Raw_Data'!L432</x:f>
        <x:v>0</x:v>
      </x:c>
      <x:c r="M432" t="n">
        <x:f>IF('Raw_Data'!M432="",Assumptions!$B$15,'Raw_Data'!M432)</x:f>
        <x:v>7</x:v>
      </x:c>
      <x:c r="N432" s="32" t="n">
        <x:f>'Raw_Data'!N432</x:f>
        <x:v>0.114</x:v>
      </x:c>
      <x:c r="O432" t="str">
        <x:f>IF(OR(D432&lt;620,L432&gt;=2,J432&gt;0.9),"High",IF(OR(D432&lt;700,L432=1,J432&gt;0.75),"Medium","Low"))</x:f>
        <x:v>Low</x:v>
      </x:c>
      <x:c r="P432" s="30" t="n">
        <x:f>XLOOKUP(F432,Assumptions!$A$4:$A$6,Assumptions!$B$4:$B$6)</x:f>
        <x:v>0</x:v>
      </x:c>
      <x:c r="Q432" s="32" t="n">
        <x:f>XLOOKUP(F432,Assumptions!$A$4:$A$6,Assumptions!$C$4:$C$6)</x:f>
        <x:v>0.229</x:v>
      </x:c>
      <x:c r="R432" s="32" t="n">
        <x:f>XLOOKUP(F432,Assumptions!$A$4:$A$6,Assumptions!$D$4:$D$6)</x:f>
        <x:v>0.015</x:v>
      </x:c>
      <x:c r="S432" s="32" t="n">
        <x:f>XLOOKUP(F432,Assumptions!$A$4:$A$6,Assumptions!$E$4:$E$6)</x:f>
        <x:v>0.0075</x:v>
      </x:c>
      <x:c r="T432" s="32" t="n">
        <x:f>XLOOKUP(O432,Assumptions!$H$4:$H$6,Assumptions!$I$4:$I$6)</x:f>
        <x:v>0.0035</x:v>
      </x:c>
      <x:c r="U432" s="30" t="n">
        <x:f>XLOOKUP(F432,Assumptions!$A$4:$A$6,Assumptions!$F$4:$F$6)</x:f>
        <x:v>60</x:v>
      </x:c>
      <x:c r="V432" s="60" t="n">
        <x:f>I432*12</x:f>
        <x:v>29378.04</x:v>
      </x:c>
      <x:c r="W432" s="60" t="n">
        <x:f>H432*J432*(1-K432)*Q432</x:f>
        <x:v>182.25747722000003</x:v>
      </x:c>
      <x:c r="X432" s="60" t="n">
        <x:f>V432*R432</x:f>
        <x:v>440.6706</x:v>
      </x:c>
      <x:c r="Y432" s="60" t="n">
        <x:f>V432*S432</x:f>
        <x:v>220.3353</x:v>
      </x:c>
      <x:c r="Z432" s="60" t="n">
        <x:f>H432*J432*T432</x:f>
        <x:v>10.7138255</x:v>
      </x:c>
      <x:c r="AA432" s="60" t="n">
        <x:f>P432+W432+X432-Y432-Z432-U432</x:f>
        <x:v>331.87895172000003</x:v>
      </x:c>
      <x:c r="AB432" s="32" t="n">
        <x:f>IFERROR(AA432/(P432+W432+X432),0)</x:f>
        <x:v>0.5327725043332572</x:v>
      </x:c>
      <x:c r="AC432" t="n">
        <x:f>IF(O432="High",0,IF(I432&gt;=1800,3,IF(I432&gt;=900,2,1))+IF(K432&gt;=0.9,2,IF(K432&gt;=0.75,1,0))+IF(J432&lt;=0.7,2,IF(J432&lt;=0.85,1,0))+IF(M432&gt;=8,1,0))</x:f>
        <x:v>5</x:v>
      </x:c>
      <x:c r="AD432" t="str">
        <x:f>IF(AND(O432&lt;&gt;"High",AC432&gt;=Assumptions!$B$10,AA432&gt;0),"Priority Growth",IF(AND(O432="Low",AA432&gt;0),"Maintain","Watch"))</x:f>
        <x:v>Maintain</x:v>
      </x:c>
      <x:c r="AE432" s="60" t="n">
        <x:f>MAX(AA432,0)*N432</x:f>
        <x:v>37.83420049608001</x:v>
      </x:c>
      <x:c r="AF432" t="str">
        <x:f>IF(AND(AA432&gt;=Assumptions!$B$11,O432&lt;&gt;"High",OR(N432&gt;=Assumptions!$B$12,M432&lt;=6)),"High","Standard")</x:f>
        <x:v>Standard</x:v>
      </x:c>
    </x:row>
    <x:row r="433">
      <x:c r="A433" t="str">
        <x:f>'Raw_Data'!A433</x:f>
        <x:v>C00432</x:v>
      </x:c>
      <x:c r="B433" t="n">
        <x:f>'Raw_Data'!B433</x:f>
        <x:v>42</x:v>
      </x:c>
      <x:c r="C433" s="30" t="n">
        <x:f>'Raw_Data'!C433</x:f>
        <x:v>28000</x:v>
      </x:c>
      <x:c r="D433" t="n">
        <x:f>'Raw_Data'!D433</x:f>
        <x:v>684</x:v>
      </x:c>
      <x:c r="E433" t="n">
        <x:f>'Raw_Data'!E433</x:f>
        <x:v>11</x:v>
      </x:c>
      <x:c r="F433" t="str">
        <x:f>PROPER(TRIM('Raw_Data'!F433))</x:f>
        <x:v>Classic</x:v>
      </x:c>
      <x:c r="G433" t="str">
        <x:f>PROPER(TRIM('Raw_Data'!G433))</x:f>
        <x:v>Digital</x:v>
      </x:c>
      <x:c r="H433" s="60" t="n">
        <x:f>'Raw_Data'!H433</x:f>
        <x:v>3363</x:v>
      </x:c>
      <x:c r="I433" s="60" t="n">
        <x:f>'Raw_Data'!I433</x:f>
        <x:v>500.79</x:v>
      </x:c>
      <x:c r="J433" s="32" t="n">
        <x:f>'Raw_Data'!J433</x:f>
        <x:v>0.507</x:v>
      </x:c>
      <x:c r="K433" s="32" t="n">
        <x:f>'Raw_Data'!K433</x:f>
        <x:v>0.898</x:v>
      </x:c>
      <x:c r="L433" t="n">
        <x:f>'Raw_Data'!L433</x:f>
        <x:v>0</x:v>
      </x:c>
      <x:c r="M433" t="n">
        <x:f>IF('Raw_Data'!M433="",Assumptions!$B$15,'Raw_Data'!M433)</x:f>
        <x:v>6</x:v>
      </x:c>
      <x:c r="N433" s="32" t="n">
        <x:f>'Raw_Data'!N433</x:f>
        <x:v>0.181</x:v>
      </x:c>
      <x:c r="O433" t="str">
        <x:f>IF(OR(D433&lt;620,L433&gt;=2,J433&gt;0.9),"High",IF(OR(D433&lt;700,L433=1,J433&gt;0.75),"Medium","Low"))</x:f>
        <x:v>Medium</x:v>
      </x:c>
      <x:c r="P433" s="30" t="n">
        <x:f>XLOOKUP(F433,Assumptions!$A$4:$A$6,Assumptions!$B$4:$B$6)</x:f>
        <x:v>0</x:v>
      </x:c>
      <x:c r="Q433" s="32" t="n">
        <x:f>XLOOKUP(F433,Assumptions!$A$4:$A$6,Assumptions!$C$4:$C$6)</x:f>
        <x:v>0.229</x:v>
      </x:c>
      <x:c r="R433" s="32" t="n">
        <x:f>XLOOKUP(F433,Assumptions!$A$4:$A$6,Assumptions!$D$4:$D$6)</x:f>
        <x:v>0.015</x:v>
      </x:c>
      <x:c r="S433" s="32" t="n">
        <x:f>XLOOKUP(F433,Assumptions!$A$4:$A$6,Assumptions!$E$4:$E$6)</x:f>
        <x:v>0.0075</x:v>
      </x:c>
      <x:c r="T433" s="32" t="n">
        <x:f>XLOOKUP(O433,Assumptions!$H$4:$H$6,Assumptions!$I$4:$I$6)</x:f>
        <x:v>0.012</x:v>
      </x:c>
      <x:c r="U433" s="30" t="n">
        <x:f>XLOOKUP(F433,Assumptions!$A$4:$A$6,Assumptions!$F$4:$F$6)</x:f>
        <x:v>60</x:v>
      </x:c>
      <x:c r="V433" s="60" t="n">
        <x:f>I433*12</x:f>
        <x:v>6009.4800000000005</x:v>
      </x:c>
      <x:c r="W433" s="60" t="n">
        <x:f>H433*J433*(1-K433)*Q433</x:f>
        <x:v>39.82634767799999</x:v>
      </x:c>
      <x:c r="X433" s="60" t="n">
        <x:f>V433*R433</x:f>
        <x:v>90.1422</x:v>
      </x:c>
      <x:c r="Y433" s="60" t="n">
        <x:f>V433*S433</x:f>
        <x:v>45.0711</x:v>
      </x:c>
      <x:c r="Z433" s="60" t="n">
        <x:f>H433*J433*T433</x:f>
        <x:v>20.460492</x:v>
      </x:c>
      <x:c r="AA433" s="60" t="n">
        <x:f>P433+W433+X433-Y433-Z433-U433</x:f>
        <x:v>4.43695567799999</x:v>
      </x:c>
      <x:c r="AB433" s="32" t="n">
        <x:f>IFERROR(AA433/(P433+W433+X433),0)</x:f>
        <x:v>0.034138687838481105</x:v>
      </x:c>
      <x:c r="AC433" t="n">
        <x:f>IF(O433="High",0,IF(I433&gt;=1800,3,IF(I433&gt;=900,2,1))+IF(K433&gt;=0.9,2,IF(K433&gt;=0.75,1,0))+IF(J433&lt;=0.7,2,IF(J433&lt;=0.85,1,0))+IF(M433&gt;=8,1,0))</x:f>
        <x:v>4</x:v>
      </x:c>
      <x:c r="AD433" t="str">
        <x:f>IF(AND(O433&lt;&gt;"High",AC433&gt;=Assumptions!$B$10,AA433&gt;0),"Priority Growth",IF(AND(O433="Low",AA433&gt;0),"Maintain","Watch"))</x:f>
        <x:v>Watch</x:v>
      </x:c>
      <x:c r="AE433" s="60" t="n">
        <x:f>MAX(AA433,0)*N433</x:f>
        <x:v>0.8030889777179981</x:v>
      </x:c>
      <x:c r="AF433" t="str">
        <x:f>IF(AND(AA433&gt;=Assumptions!$B$11,O433&lt;&gt;"High",OR(N433&gt;=Assumptions!$B$12,M433&lt;=6)),"High","Standard")</x:f>
        <x:v>Standard</x:v>
      </x:c>
    </x:row>
    <x:row r="434">
      <x:c r="A434" t="str">
        <x:f>'Raw_Data'!A434</x:f>
        <x:v>C00433</x:v>
      </x:c>
      <x:c r="B434" t="n">
        <x:f>'Raw_Data'!B434</x:f>
        <x:v>52</x:v>
      </x:c>
      <x:c r="C434" s="30" t="n">
        <x:f>'Raw_Data'!C434</x:f>
        <x:v>47320</x:v>
      </x:c>
      <x:c r="D434" t="n">
        <x:f>'Raw_Data'!D434</x:f>
        <x:v>670</x:v>
      </x:c>
      <x:c r="E434" t="n">
        <x:f>'Raw_Data'!E434</x:f>
        <x:v>11</x:v>
      </x:c>
      <x:c r="F434" t="str">
        <x:f>PROPER(TRIM('Raw_Data'!F434))</x:f>
        <x:v>Classic</x:v>
      </x:c>
      <x:c r="G434" t="str">
        <x:f>PROPER(TRIM('Raw_Data'!G434))</x:f>
        <x:v>Digital</x:v>
      </x:c>
      <x:c r="H434" s="60" t="n">
        <x:f>'Raw_Data'!H434</x:f>
        <x:v>4425</x:v>
      </x:c>
      <x:c r="I434" s="60" t="n">
        <x:f>'Raw_Data'!I434</x:f>
        <x:v>637</x:v>
      </x:c>
      <x:c r="J434" s="32" t="n">
        <x:f>'Raw_Data'!J434</x:f>
        <x:v>0.487</x:v>
      </x:c>
      <x:c r="K434" s="32" t="n">
        <x:f>'Raw_Data'!K434</x:f>
        <x:v>0.581</x:v>
      </x:c>
      <x:c r="L434" t="n">
        <x:f>'Raw_Data'!L434</x:f>
        <x:v>1</x:v>
      </x:c>
      <x:c r="M434" t="n">
        <x:f>IF('Raw_Data'!M434="",Assumptions!$B$15,'Raw_Data'!M434)</x:f>
        <x:v>8</x:v>
      </x:c>
      <x:c r="N434" s="32" t="n">
        <x:f>'Raw_Data'!N434</x:f>
        <x:v>0.082</x:v>
      </x:c>
      <x:c r="O434" t="str">
        <x:f>IF(OR(D434&lt;620,L434&gt;=2,J434&gt;0.9),"High",IF(OR(D434&lt;700,L434=1,J434&gt;0.75),"Medium","Low"))</x:f>
        <x:v>Medium</x:v>
      </x:c>
      <x:c r="P434" s="30" t="n">
        <x:f>XLOOKUP(F434,Assumptions!$A$4:$A$6,Assumptions!$B$4:$B$6)</x:f>
        <x:v>0</x:v>
      </x:c>
      <x:c r="Q434" s="32" t="n">
        <x:f>XLOOKUP(F434,Assumptions!$A$4:$A$6,Assumptions!$C$4:$C$6)</x:f>
        <x:v>0.229</x:v>
      </x:c>
      <x:c r="R434" s="32" t="n">
        <x:f>XLOOKUP(F434,Assumptions!$A$4:$A$6,Assumptions!$D$4:$D$6)</x:f>
        <x:v>0.015</x:v>
      </x:c>
      <x:c r="S434" s="32" t="n">
        <x:f>XLOOKUP(F434,Assumptions!$A$4:$A$6,Assumptions!$E$4:$E$6)</x:f>
        <x:v>0.0075</x:v>
      </x:c>
      <x:c r="T434" s="32" t="n">
        <x:f>XLOOKUP(O434,Assumptions!$H$4:$H$6,Assumptions!$I$4:$I$6)</x:f>
        <x:v>0.012</x:v>
      </x:c>
      <x:c r="U434" s="30" t="n">
        <x:f>XLOOKUP(F434,Assumptions!$A$4:$A$6,Assumptions!$F$4:$F$6)</x:f>
        <x:v>60</x:v>
      </x:c>
      <x:c r="V434" s="60" t="n">
        <x:f>I434*12</x:f>
        <x:v>7644</x:v>
      </x:c>
      <x:c r="W434" s="60" t="n">
        <x:f>H434*J434*(1-K434)*Q434</x:f>
        <x:v>206.772006225</x:v>
      </x:c>
      <x:c r="X434" s="60" t="n">
        <x:f>V434*R434</x:f>
        <x:v>114.66</x:v>
      </x:c>
      <x:c r="Y434" s="60" t="n">
        <x:f>V434*S434</x:f>
        <x:v>57.33</x:v>
      </x:c>
      <x:c r="Z434" s="60" t="n">
        <x:f>H434*J434*T434</x:f>
        <x:v>25.8597</x:v>
      </x:c>
      <x:c r="AA434" s="60" t="n">
        <x:f>P434+W434+X434-Y434-Z434-U434</x:f>
        <x:v>178.24230622500002</x:v>
      </x:c>
      <x:c r="AB434" s="32" t="n">
        <x:f>IFERROR(AA434/(P434+W434+X434),0)</x:f>
        <x:v>0.5545256936866197</x:v>
      </x:c>
      <x:c r="AC434" t="n">
        <x:f>IF(O434="High",0,IF(I434&gt;=1800,3,IF(I434&gt;=900,2,1))+IF(K434&gt;=0.9,2,IF(K434&gt;=0.75,1,0))+IF(J434&lt;=0.7,2,IF(J434&lt;=0.85,1,0))+IF(M434&gt;=8,1,0))</x:f>
        <x:v>4</x:v>
      </x:c>
      <x:c r="AD434" t="str">
        <x:f>IF(AND(O434&lt;&gt;"High",AC434&gt;=Assumptions!$B$10,AA434&gt;0),"Priority Growth",IF(AND(O434="Low",AA434&gt;0),"Maintain","Watch"))</x:f>
        <x:v>Watch</x:v>
      </x:c>
      <x:c r="AE434" s="60" t="n">
        <x:f>MAX(AA434,0)*N434</x:f>
        <x:v>14.615869110450003</x:v>
      </x:c>
      <x:c r="AF434" t="str">
        <x:f>IF(AND(AA434&gt;=Assumptions!$B$11,O434&lt;&gt;"High",OR(N434&gt;=Assumptions!$B$12,M434&lt;=6)),"High","Standard")</x:f>
        <x:v>Standard</x:v>
      </x:c>
    </x:row>
    <x:row r="435">
      <x:c r="A435" t="str">
        <x:f>'Raw_Data'!A435</x:f>
        <x:v>C00434</x:v>
      </x:c>
      <x:c r="B435" t="n">
        <x:f>'Raw_Data'!B435</x:f>
        <x:v>44</x:v>
      </x:c>
      <x:c r="C435" s="30" t="n">
        <x:f>'Raw_Data'!C435</x:f>
        <x:v>84253</x:v>
      </x:c>
      <x:c r="D435" t="n">
        <x:f>'Raw_Data'!D435</x:f>
        <x:v>698</x:v>
      </x:c>
      <x:c r="E435" t="n">
        <x:f>'Raw_Data'!E435</x:f>
        <x:v>26</x:v>
      </x:c>
      <x:c r="F435" t="str">
        <x:f>PROPER(TRIM('Raw_Data'!F435))</x:f>
        <x:v>Gold</x:v>
      </x:c>
      <x:c r="G435" t="str">
        <x:f>PROPER(TRIM('Raw_Data'!G435))</x:f>
        <x:v>Partner</x:v>
      </x:c>
      <x:c r="H435" s="60" t="n">
        <x:f>'Raw_Data'!H435</x:f>
        <x:v>13133</x:v>
      </x:c>
      <x:c r="I435" s="60" t="n">
        <x:f>'Raw_Data'!I435</x:f>
        <x:v>1289.32</x:v>
      </x:c>
      <x:c r="J435" s="32" t="n">
        <x:f>'Raw_Data'!J435</x:f>
        <x:v>0.414</x:v>
      </x:c>
      <x:c r="K435" s="32" t="n">
        <x:f>'Raw_Data'!K435</x:f>
        <x:v>0.919</x:v>
      </x:c>
      <x:c r="L435" t="n">
        <x:f>'Raw_Data'!L435</x:f>
        <x:v>0</x:v>
      </x:c>
      <x:c r="M435" t="n">
        <x:f>IF('Raw_Data'!M435="",Assumptions!$B$15,'Raw_Data'!M435)</x:f>
        <x:v>6</x:v>
      </x:c>
      <x:c r="N435" s="32" t="n">
        <x:f>'Raw_Data'!N435</x:f>
        <x:v>0.137</x:v>
      </x:c>
      <x:c r="O435" t="str">
        <x:f>IF(OR(D435&lt;620,L435&gt;=2,J435&gt;0.9),"High",IF(OR(D435&lt;700,L435=1,J435&gt;0.75),"Medium","Low"))</x:f>
        <x:v>Medium</x:v>
      </x:c>
      <x:c r="P435" s="30" t="n">
        <x:f>XLOOKUP(F435,Assumptions!$A$4:$A$6,Assumptions!$B$4:$B$6)</x:f>
        <x:v>95</x:v>
      </x:c>
      <x:c r="Q435" s="32" t="n">
        <x:f>XLOOKUP(F435,Assumptions!$A$4:$A$6,Assumptions!$C$4:$C$6)</x:f>
        <x:v>0.219</x:v>
      </x:c>
      <x:c r="R435" s="32" t="n">
        <x:f>XLOOKUP(F435,Assumptions!$A$4:$A$6,Assumptions!$D$4:$D$6)</x:f>
        <x:v>0.016</x:v>
      </x:c>
      <x:c r="S435" s="32" t="n">
        <x:f>XLOOKUP(F435,Assumptions!$A$4:$A$6,Assumptions!$E$4:$E$6)</x:f>
        <x:v>0.01</x:v>
      </x:c>
      <x:c r="T435" s="32" t="n">
        <x:f>XLOOKUP(O435,Assumptions!$H$4:$H$6,Assumptions!$I$4:$I$6)</x:f>
        <x:v>0.012</x:v>
      </x:c>
      <x:c r="U435" s="30" t="n">
        <x:f>XLOOKUP(F435,Assumptions!$A$4:$A$6,Assumptions!$F$4:$F$6)</x:f>
        <x:v>90</x:v>
      </x:c>
      <x:c r="V435" s="60" t="n">
        <x:f>I435*12</x:f>
        <x:v>15471.84</x:v>
      </x:c>
      <x:c r="W435" s="60" t="n">
        <x:f>H435*J435*(1-K435)*Q435</x:f>
        <x:v>96.44804281799995</x:v>
      </x:c>
      <x:c r="X435" s="60" t="n">
        <x:f>V435*R435</x:f>
        <x:v>247.54944</x:v>
      </x:c>
      <x:c r="Y435" s="60" t="n">
        <x:f>V435*S435</x:f>
        <x:v>154.7184</x:v>
      </x:c>
      <x:c r="Z435" s="60" t="n">
        <x:f>H435*J435*T435</x:f>
        <x:v>65.244744</x:v>
      </x:c>
      <x:c r="AA435" s="60" t="n">
        <x:f>P435+W435+X435-Y435-Z435-U435</x:f>
        <x:v>129.034338818</x:v>
      </x:c>
      <x:c r="AB435" s="32" t="n">
        <x:f>IFERROR(AA435/(P435+W435+X435),0)</x:f>
        <x:v>0.2939295642191534</x:v>
      </x:c>
      <x:c r="AC435" t="n">
        <x:f>IF(O435="High",0,IF(I435&gt;=1800,3,IF(I435&gt;=900,2,1))+IF(K435&gt;=0.9,2,IF(K435&gt;=0.75,1,0))+IF(J435&lt;=0.7,2,IF(J435&lt;=0.85,1,0))+IF(M435&gt;=8,1,0))</x:f>
        <x:v>6</x:v>
      </x:c>
      <x:c r="AD435" t="str">
        <x:f>IF(AND(O435&lt;&gt;"High",AC435&gt;=Assumptions!$B$10,AA435&gt;0),"Priority Growth",IF(AND(O435="Low",AA435&gt;0),"Maintain","Watch"))</x:f>
        <x:v>Priority Growth</x:v>
      </x:c>
      <x:c r="AE435" s="60" t="n">
        <x:f>MAX(AA435,0)*N435</x:f>
        <x:v>17.677704418066003</x:v>
      </x:c>
      <x:c r="AF435" t="str">
        <x:f>IF(AND(AA435&gt;=Assumptions!$B$11,O435&lt;&gt;"High",OR(N435&gt;=Assumptions!$B$12,M435&lt;=6)),"High","Standard")</x:f>
        <x:v>Standard</x:v>
      </x:c>
    </x:row>
    <x:row r="436">
      <x:c r="A436" t="str">
        <x:f>'Raw_Data'!A436</x:f>
        <x:v>C00435</x:v>
      </x:c>
      <x:c r="B436" t="n">
        <x:f>'Raw_Data'!B436</x:f>
        <x:v>65</x:v>
      </x:c>
      <x:c r="C436" s="30" t="n">
        <x:f>'Raw_Data'!C436</x:f>
        <x:v>109532</x:v>
      </x:c>
      <x:c r="D436" t="n">
        <x:f>'Raw_Data'!D436</x:f>
        <x:v>725</x:v>
      </x:c>
      <x:c r="E436" t="n">
        <x:f>'Raw_Data'!E436</x:f>
        <x:v>28</x:v>
      </x:c>
      <x:c r="F436" t="str">
        <x:f>PROPER(TRIM('Raw_Data'!F436))</x:f>
        <x:v>Platinum</x:v>
      </x:c>
      <x:c r="G436" t="str">
        <x:f>PROPER(TRIM('Raw_Data'!G436))</x:f>
        <x:v>Direct Mail</x:v>
      </x:c>
      <x:c r="H436" s="60" t="n">
        <x:f>'Raw_Data'!H436</x:f>
        <x:v>24892</x:v>
      </x:c>
      <x:c r="I436" s="60" t="n">
        <x:f>'Raw_Data'!I436</x:f>
        <x:v>2544.05</x:v>
      </x:c>
      <x:c r="J436" s="32" t="n">
        <x:f>'Raw_Data'!J436</x:f>
        <x:v>0.257</x:v>
      </x:c>
      <x:c r="K436" s="32" t="n">
        <x:f>'Raw_Data'!K436</x:f>
        <x:v>0.958</x:v>
      </x:c>
      <x:c r="L436" t="n">
        <x:f>'Raw_Data'!L436</x:f>
        <x:v>0</x:v>
      </x:c>
      <x:c r="M436" t="n">
        <x:f>IF('Raw_Data'!M436="",Assumptions!$B$15,'Raw_Data'!M436)</x:f>
        <x:v>7</x:v>
      </x:c>
      <x:c r="N436" s="32" t="n">
        <x:f>'Raw_Data'!N436</x:f>
        <x:v>0.103</x:v>
      </x:c>
      <x:c r="O436" t="str">
        <x:f>IF(OR(D436&lt;620,L436&gt;=2,J436&gt;0.9),"High",IF(OR(D436&lt;700,L436=1,J436&gt;0.75),"Medium","Low"))</x:f>
        <x:v>Low</x:v>
      </x:c>
      <x:c r="P436" s="30" t="n">
        <x:f>XLOOKUP(F436,Assumptions!$A$4:$A$6,Assumptions!$B$4:$B$6)</x:f>
        <x:v>195</x:v>
      </x:c>
      <x:c r="Q436" s="32" t="n">
        <x:f>XLOOKUP(F436,Assumptions!$A$4:$A$6,Assumptions!$C$4:$C$6)</x:f>
        <x:v>0.199</x:v>
      </x:c>
      <x:c r="R436" s="32" t="n">
        <x:f>XLOOKUP(F436,Assumptions!$A$4:$A$6,Assumptions!$D$4:$D$6)</x:f>
        <x:v>0.017</x:v>
      </x:c>
      <x:c r="S436" s="32" t="n">
        <x:f>XLOOKUP(F436,Assumptions!$A$4:$A$6,Assumptions!$E$4:$E$6)</x:f>
        <x:v>0.013</x:v>
      </x:c>
      <x:c r="T436" s="32" t="n">
        <x:f>XLOOKUP(O436,Assumptions!$H$4:$H$6,Assumptions!$I$4:$I$6)</x:f>
        <x:v>0.0035</x:v>
      </x:c>
      <x:c r="U436" s="30" t="n">
        <x:f>XLOOKUP(F436,Assumptions!$A$4:$A$6,Assumptions!$F$4:$F$6)</x:f>
        <x:v>140</x:v>
      </x:c>
      <x:c r="V436" s="60" t="n">
        <x:f>I436*12</x:f>
        <x:v>30528.600000000002</x:v>
      </x:c>
      <x:c r="W436" s="60" t="n">
        <x:f>H436*J436*(1-K436)*Q436</x:f>
        <x:v>53.46816535200005</x:v>
      </x:c>
      <x:c r="X436" s="60" t="n">
        <x:f>V436*R436</x:f>
        <x:v>518.9862</x:v>
      </x:c>
      <x:c r="Y436" s="60" t="n">
        <x:f>V436*S436</x:f>
        <x:v>396.8718</x:v>
      </x:c>
      <x:c r="Z436" s="60" t="n">
        <x:f>H436*J436*T436</x:f>
        <x:v>22.390354000000002</x:v>
      </x:c>
      <x:c r="AA436" s="60" t="n">
        <x:f>P436+W436+X436-Y436-Z436-U436</x:f>
        <x:v>208.19221135200007</x:v>
      </x:c>
      <x:c r="AB436" s="32" t="n">
        <x:f>IFERROR(AA436/(P436+W436+X436),0)</x:f>
        <x:v>0.27127634000297957</x:v>
      </x:c>
      <x:c r="AC436" t="n">
        <x:f>IF(O436="High",0,IF(I436&gt;=1800,3,IF(I436&gt;=900,2,1))+IF(K436&gt;=0.9,2,IF(K436&gt;=0.75,1,0))+IF(J436&lt;=0.7,2,IF(J436&lt;=0.85,1,0))+IF(M436&gt;=8,1,0))</x:f>
        <x:v>7</x:v>
      </x:c>
      <x:c r="AD436" t="str">
        <x:f>IF(AND(O436&lt;&gt;"High",AC436&gt;=Assumptions!$B$10,AA436&gt;0),"Priority Growth",IF(AND(O436="Low",AA436&gt;0),"Maintain","Watch"))</x:f>
        <x:v>Priority Growth</x:v>
      </x:c>
      <x:c r="AE436" s="60" t="n">
        <x:f>MAX(AA436,0)*N436</x:f>
        <x:v>21.443797769256005</x:v>
      </x:c>
      <x:c r="AF436" t="str">
        <x:f>IF(AND(AA436&gt;=Assumptions!$B$11,O436&lt;&gt;"High",OR(N436&gt;=Assumptions!$B$12,M436&lt;=6)),"High","Standard")</x:f>
        <x:v>Standard</x:v>
      </x:c>
    </x:row>
    <x:row r="437">
      <x:c r="A437" t="str">
        <x:f>'Raw_Data'!A437</x:f>
        <x:v>C00436</x:v>
      </x:c>
      <x:c r="B437" t="n">
        <x:f>'Raw_Data'!B437</x:f>
        <x:v>53</x:v>
      </x:c>
      <x:c r="C437" s="30" t="n">
        <x:f>'Raw_Data'!C437</x:f>
        <x:v>85161</x:v>
      </x:c>
      <x:c r="D437" t="n">
        <x:f>'Raw_Data'!D437</x:f>
        <x:v>717</x:v>
      </x:c>
      <x:c r="E437" t="n">
        <x:f>'Raw_Data'!E437</x:f>
        <x:v>10</x:v>
      </x:c>
      <x:c r="F437" t="str">
        <x:f>PROPER(TRIM('Raw_Data'!F437))</x:f>
        <x:v>Gold</x:v>
      </x:c>
      <x:c r="G437" t="str">
        <x:f>PROPER(TRIM('Raw_Data'!G437))</x:f>
        <x:v>Digital</x:v>
      </x:c>
      <x:c r="H437" s="60" t="n">
        <x:f>'Raw_Data'!H437</x:f>
        <x:v>12069</x:v>
      </x:c>
      <x:c r="I437" s="60" t="n">
        <x:f>'Raw_Data'!I437</x:f>
        <x:v>1432.77</x:v>
      </x:c>
      <x:c r="J437" s="32" t="n">
        <x:f>'Raw_Data'!J437</x:f>
        <x:v>0.218</x:v>
      </x:c>
      <x:c r="K437" s="32" t="n">
        <x:f>'Raw_Data'!K437</x:f>
        <x:v>0.924</x:v>
      </x:c>
      <x:c r="L437" t="n">
        <x:f>'Raw_Data'!L437</x:f>
        <x:v>0</x:v>
      </x:c>
      <x:c r="M437" t="n">
        <x:f>IF('Raw_Data'!M437="",Assumptions!$B$15,'Raw_Data'!M437)</x:f>
        <x:v>10</x:v>
      </x:c>
      <x:c r="N437" s="32" t="n">
        <x:f>'Raw_Data'!N437</x:f>
        <x:v>0.02</x:v>
      </x:c>
      <x:c r="O437" t="str">
        <x:f>IF(OR(D437&lt;620,L437&gt;=2,J437&gt;0.9),"High",IF(OR(D437&lt;700,L437=1,J437&gt;0.75),"Medium","Low"))</x:f>
        <x:v>Low</x:v>
      </x:c>
      <x:c r="P437" s="30" t="n">
        <x:f>XLOOKUP(F437,Assumptions!$A$4:$A$6,Assumptions!$B$4:$B$6)</x:f>
        <x:v>95</x:v>
      </x:c>
      <x:c r="Q437" s="32" t="n">
        <x:f>XLOOKUP(F437,Assumptions!$A$4:$A$6,Assumptions!$C$4:$C$6)</x:f>
        <x:v>0.219</x:v>
      </x:c>
      <x:c r="R437" s="32" t="n">
        <x:f>XLOOKUP(F437,Assumptions!$A$4:$A$6,Assumptions!$D$4:$D$6)</x:f>
        <x:v>0.016</x:v>
      </x:c>
      <x:c r="S437" s="32" t="n">
        <x:f>XLOOKUP(F437,Assumptions!$A$4:$A$6,Assumptions!$E$4:$E$6)</x:f>
        <x:v>0.01</x:v>
      </x:c>
      <x:c r="T437" s="32" t="n">
        <x:f>XLOOKUP(O437,Assumptions!$H$4:$H$6,Assumptions!$I$4:$I$6)</x:f>
        <x:v>0.0035</x:v>
      </x:c>
      <x:c r="U437" s="30" t="n">
        <x:f>XLOOKUP(F437,Assumptions!$A$4:$A$6,Assumptions!$F$4:$F$6)</x:f>
        <x:v>90</x:v>
      </x:c>
      <x:c r="V437" s="60" t="n">
        <x:f>I437*12</x:f>
        <x:v>17193.239999999998</x:v>
      </x:c>
      <x:c r="W437" s="60" t="n">
        <x:f>H437*J437*(1-K437)*Q437</x:f>
        <x:v>43.79106304799998</x:v>
      </x:c>
      <x:c r="X437" s="60" t="n">
        <x:f>V437*R437</x:f>
        <x:v>275.09184</x:v>
      </x:c>
      <x:c r="Y437" s="60" t="n">
        <x:f>V437*S437</x:f>
        <x:v>171.93239999999997</x:v>
      </x:c>
      <x:c r="Z437" s="60" t="n">
        <x:f>H437*J437*T437</x:f>
        <x:v>9.208647</x:v>
      </x:c>
      <x:c r="AA437" s="60" t="n">
        <x:f>P437+W437+X437-Y437-Z437-U437</x:f>
        <x:v>142.74185604800005</x:v>
      </x:c>
      <x:c r="AB437" s="32" t="n">
        <x:f>IFERROR(AA437/(P437+W437+X437),0)</x:f>
        <x:v>0.34488464006797975</x:v>
      </x:c>
      <x:c r="AC437" t="n">
        <x:f>IF(O437="High",0,IF(I437&gt;=1800,3,IF(I437&gt;=900,2,1))+IF(K437&gt;=0.9,2,IF(K437&gt;=0.75,1,0))+IF(J437&lt;=0.7,2,IF(J437&lt;=0.85,1,0))+IF(M437&gt;=8,1,0))</x:f>
        <x:v>7</x:v>
      </x:c>
      <x:c r="AD437" t="str">
        <x:f>IF(AND(O437&lt;&gt;"High",AC437&gt;=Assumptions!$B$10,AA437&gt;0),"Priority Growth",IF(AND(O437="Low",AA437&gt;0),"Maintain","Watch"))</x:f>
        <x:v>Priority Growth</x:v>
      </x:c>
      <x:c r="AE437" s="60" t="n">
        <x:f>MAX(AA437,0)*N437</x:f>
        <x:v>2.854837120960001</x:v>
      </x:c>
      <x:c r="AF437" t="str">
        <x:f>IF(AND(AA437&gt;=Assumptions!$B$11,O437&lt;&gt;"High",OR(N437&gt;=Assumptions!$B$12,M437&lt;=6)),"High","Standard")</x:f>
        <x:v>Standard</x:v>
      </x:c>
    </x:row>
    <x:row r="438">
      <x:c r="A438" t="str">
        <x:f>'Raw_Data'!A438</x:f>
        <x:v>C00437</x:v>
      </x:c>
      <x:c r="B438" t="n">
        <x:f>'Raw_Data'!B438</x:f>
        <x:v>29</x:v>
      </x:c>
      <x:c r="C438" s="30" t="n">
        <x:f>'Raw_Data'!C438</x:f>
        <x:v>65875</x:v>
      </x:c>
      <x:c r="D438" t="n">
        <x:f>'Raw_Data'!D438</x:f>
        <x:v>766</x:v>
      </x:c>
      <x:c r="E438" t="n">
        <x:f>'Raw_Data'!E438</x:f>
        <x:v>74</x:v>
      </x:c>
      <x:c r="F438" t="str">
        <x:f>PROPER(TRIM('Raw_Data'!F438))</x:f>
        <x:v>Gold</x:v>
      </x:c>
      <x:c r="G438" t="str">
        <x:f>PROPER(TRIM('Raw_Data'!G438))</x:f>
        <x:v>Branch</x:v>
      </x:c>
      <x:c r="H438" s="60" t="n">
        <x:f>'Raw_Data'!H438</x:f>
        <x:v>10428</x:v>
      </x:c>
      <x:c r="I438" s="60" t="n">
        <x:f>'Raw_Data'!I438</x:f>
        <x:v>1269.62</x:v>
      </x:c>
      <x:c r="J438" s="32" t="n">
        <x:f>'Raw_Data'!J438</x:f>
        <x:v>0.365</x:v>
      </x:c>
      <x:c r="K438" s="32" t="n">
        <x:f>'Raw_Data'!K438</x:f>
        <x:v>0.968</x:v>
      </x:c>
      <x:c r="L438" t="n">
        <x:f>'Raw_Data'!L438</x:f>
        <x:v>0</x:v>
      </x:c>
      <x:c r="M438" t="n">
        <x:f>IF('Raw_Data'!M438="",Assumptions!$B$15,'Raw_Data'!M438)</x:f>
        <x:v>9</x:v>
      </x:c>
      <x:c r="N438" s="32" t="n">
        <x:f>'Raw_Data'!N438</x:f>
        <x:v>0.02</x:v>
      </x:c>
      <x:c r="O438" t="str">
        <x:f>IF(OR(D438&lt;620,L438&gt;=2,J438&gt;0.9),"High",IF(OR(D438&lt;700,L438=1,J438&gt;0.75),"Medium","Low"))</x:f>
        <x:v>Low</x:v>
      </x:c>
      <x:c r="P438" s="30" t="n">
        <x:f>XLOOKUP(F438,Assumptions!$A$4:$A$6,Assumptions!$B$4:$B$6)</x:f>
        <x:v>95</x:v>
      </x:c>
      <x:c r="Q438" s="32" t="n">
        <x:f>XLOOKUP(F438,Assumptions!$A$4:$A$6,Assumptions!$C$4:$C$6)</x:f>
        <x:v>0.219</x:v>
      </x:c>
      <x:c r="R438" s="32" t="n">
        <x:f>XLOOKUP(F438,Assumptions!$A$4:$A$6,Assumptions!$D$4:$D$6)</x:f>
        <x:v>0.016</x:v>
      </x:c>
      <x:c r="S438" s="32" t="n">
        <x:f>XLOOKUP(F438,Assumptions!$A$4:$A$6,Assumptions!$E$4:$E$6)</x:f>
        <x:v>0.01</x:v>
      </x:c>
      <x:c r="T438" s="32" t="n">
        <x:f>XLOOKUP(O438,Assumptions!$H$4:$H$6,Assumptions!$I$4:$I$6)</x:f>
        <x:v>0.0035</x:v>
      </x:c>
      <x:c r="U438" s="30" t="n">
        <x:f>XLOOKUP(F438,Assumptions!$A$4:$A$6,Assumptions!$F$4:$F$6)</x:f>
        <x:v>90</x:v>
      </x:c>
      <x:c r="V438" s="60" t="n">
        <x:f>I438*12</x:f>
        <x:v>15235.439999999999</x:v>
      </x:c>
      <x:c r="W438" s="60" t="n">
        <x:f>H438*J438*(1-K438)*Q438</x:f>
        <x:v>26.673989760000023</x:v>
      </x:c>
      <x:c r="X438" s="60" t="n">
        <x:f>V438*R438</x:f>
        <x:v>243.76703999999998</x:v>
      </x:c>
      <x:c r="Y438" s="60" t="n">
        <x:f>V438*S438</x:f>
        <x:v>152.3544</x:v>
      </x:c>
      <x:c r="Z438" s="60" t="n">
        <x:f>H438*J438*T438</x:f>
        <x:v>13.321769999999999</x:v>
      </x:c>
      <x:c r="AA438" s="60" t="n">
        <x:f>P438+W438+X438-Y438-Z438-U438</x:f>
        <x:v>109.76485976000001</x:v>
      </x:c>
      <x:c r="AB438" s="32" t="n">
        <x:f>IFERROR(AA438/(P438+W438+X438),0)</x:f>
        <x:v>0.3003627146959581</x:v>
      </x:c>
      <x:c r="AC438" t="n">
        <x:f>IF(O438="High",0,IF(I438&gt;=1800,3,IF(I438&gt;=900,2,1))+IF(K438&gt;=0.9,2,IF(K438&gt;=0.75,1,0))+IF(J438&lt;=0.7,2,IF(J438&lt;=0.85,1,0))+IF(M438&gt;=8,1,0))</x:f>
        <x:v>7</x:v>
      </x:c>
      <x:c r="AD438" t="str">
        <x:f>IF(AND(O438&lt;&gt;"High",AC438&gt;=Assumptions!$B$10,AA438&gt;0),"Priority Growth",IF(AND(O438="Low",AA438&gt;0),"Maintain","Watch"))</x:f>
        <x:v>Priority Growth</x:v>
      </x:c>
      <x:c r="AE438" s="60" t="n">
        <x:f>MAX(AA438,0)*N438</x:f>
        <x:v>2.1952971952</x:v>
      </x:c>
      <x:c r="AF438" t="str">
        <x:f>IF(AND(AA438&gt;=Assumptions!$B$11,O438&lt;&gt;"High",OR(N438&gt;=Assumptions!$B$12,M438&lt;=6)),"High","Standard")</x:f>
        <x:v>Standard</x:v>
      </x:c>
    </x:row>
    <x:row r="439">
      <x:c r="A439" t="str">
        <x:f>'Raw_Data'!A439</x:f>
        <x:v>C00438</x:v>
      </x:c>
      <x:c r="B439" t="n">
        <x:f>'Raw_Data'!B439</x:f>
        <x:v>21</x:v>
      </x:c>
      <x:c r="C439" s="30" t="n">
        <x:f>'Raw_Data'!C439</x:f>
        <x:v>47201</x:v>
      </x:c>
      <x:c r="D439" t="n">
        <x:f>'Raw_Data'!D439</x:f>
        <x:v>647</x:v>
      </x:c>
      <x:c r="E439" t="n">
        <x:f>'Raw_Data'!E439</x:f>
        <x:v>57</x:v>
      </x:c>
      <x:c r="F439" t="str">
        <x:f>PROPER(TRIM('Raw_Data'!F439))</x:f>
        <x:v>Classic</x:v>
      </x:c>
      <x:c r="G439" t="str">
        <x:f>PROPER(TRIM('Raw_Data'!G439))</x:f>
        <x:v>Partner</x:v>
      </x:c>
      <x:c r="H439" s="60" t="n">
        <x:f>'Raw_Data'!H439</x:f>
        <x:v>5208</x:v>
      </x:c>
      <x:c r="I439" s="60" t="n">
        <x:f>'Raw_Data'!I439</x:f>
        <x:v>757.69</x:v>
      </x:c>
      <x:c r="J439" s="32" t="n">
        <x:f>'Raw_Data'!J439</x:f>
        <x:v>0.682</x:v>
      </x:c>
      <x:c r="K439" s="32" t="n">
        <x:f>'Raw_Data'!K439</x:f>
        <x:v>0.689</x:v>
      </x:c>
      <x:c r="L439" t="n">
        <x:f>'Raw_Data'!L439</x:f>
        <x:v>0</x:v>
      </x:c>
      <x:c r="M439" t="n">
        <x:f>IF('Raw_Data'!M439="",Assumptions!$B$15,'Raw_Data'!M439)</x:f>
        <x:v>6</x:v>
      </x:c>
      <x:c r="N439" s="32" t="n">
        <x:f>'Raw_Data'!N439</x:f>
        <x:v>0.169</x:v>
      </x:c>
      <x:c r="O439" t="str">
        <x:f>IF(OR(D439&lt;620,L439&gt;=2,J439&gt;0.9),"High",IF(OR(D439&lt;700,L439=1,J439&gt;0.75),"Medium","Low"))</x:f>
        <x:v>Medium</x:v>
      </x:c>
      <x:c r="P439" s="30" t="n">
        <x:f>XLOOKUP(F439,Assumptions!$A$4:$A$6,Assumptions!$B$4:$B$6)</x:f>
        <x:v>0</x:v>
      </x:c>
      <x:c r="Q439" s="32" t="n">
        <x:f>XLOOKUP(F439,Assumptions!$A$4:$A$6,Assumptions!$C$4:$C$6)</x:f>
        <x:v>0.229</x:v>
      </x:c>
      <x:c r="R439" s="32" t="n">
        <x:f>XLOOKUP(F439,Assumptions!$A$4:$A$6,Assumptions!$D$4:$D$6)</x:f>
        <x:v>0.015</x:v>
      </x:c>
      <x:c r="S439" s="32" t="n">
        <x:f>XLOOKUP(F439,Assumptions!$A$4:$A$6,Assumptions!$E$4:$E$6)</x:f>
        <x:v>0.0075</x:v>
      </x:c>
      <x:c r="T439" s="32" t="n">
        <x:f>XLOOKUP(O439,Assumptions!$H$4:$H$6,Assumptions!$I$4:$I$6)</x:f>
        <x:v>0.012</x:v>
      </x:c>
      <x:c r="U439" s="30" t="n">
        <x:f>XLOOKUP(F439,Assumptions!$A$4:$A$6,Assumptions!$F$4:$F$6)</x:f>
        <x:v>60</x:v>
      </x:c>
      <x:c r="V439" s="60" t="n">
        <x:f>I439*12</x:f>
        <x:v>9092.28</x:v>
      </x:c>
      <x:c r="W439" s="60" t="n">
        <x:f>H439*J439*(1-K439)*Q439</x:f>
        <x:v>252.9596324640001</x:v>
      </x:c>
      <x:c r="X439" s="60" t="n">
        <x:f>V439*R439</x:f>
        <x:v>136.3842</x:v>
      </x:c>
      <x:c r="Y439" s="60" t="n">
        <x:f>V439*S439</x:f>
        <x:v>68.1921</x:v>
      </x:c>
      <x:c r="Z439" s="60" t="n">
        <x:f>H439*J439*T439</x:f>
        <x:v>42.622272</x:v>
      </x:c>
      <x:c r="AA439" s="60" t="n">
        <x:f>P439+W439+X439-Y439-Z439-U439</x:f>
        <x:v>218.52946046400012</x:v>
      </x:c>
      <x:c r="AB439" s="32" t="n">
        <x:f>IFERROR(AA439/(P439+W439+X439),0)</x:f>
        <x:v>0.561276286517794</x:v>
      </x:c>
      <x:c r="AC439" t="n">
        <x:f>IF(O439="High",0,IF(I439&gt;=1800,3,IF(I439&gt;=900,2,1))+IF(K439&gt;=0.9,2,IF(K439&gt;=0.75,1,0))+IF(J439&lt;=0.7,2,IF(J439&lt;=0.85,1,0))+IF(M439&gt;=8,1,0))</x:f>
        <x:v>3</x:v>
      </x:c>
      <x:c r="AD439" t="str">
        <x:f>IF(AND(O439&lt;&gt;"High",AC439&gt;=Assumptions!$B$10,AA439&gt;0),"Priority Growth",IF(AND(O439="Low",AA439&gt;0),"Maintain","Watch"))</x:f>
        <x:v>Watch</x:v>
      </x:c>
      <x:c r="AE439" s="60" t="n">
        <x:f>MAX(AA439,0)*N439</x:f>
        <x:v>36.931478818416025</x:v>
      </x:c>
      <x:c r="AF439" t="str">
        <x:f>IF(AND(AA439&gt;=Assumptions!$B$11,O439&lt;&gt;"High",OR(N439&gt;=Assumptions!$B$12,M439&lt;=6)),"High","Standard")</x:f>
        <x:v>Standard</x:v>
      </x:c>
    </x:row>
    <x:row r="440">
      <x:c r="A440" t="str">
        <x:f>'Raw_Data'!A440</x:f>
        <x:v>C00439</x:v>
      </x:c>
      <x:c r="B440" t="n">
        <x:f>'Raw_Data'!B440</x:f>
        <x:v>46</x:v>
      </x:c>
      <x:c r="C440" s="30" t="n">
        <x:f>'Raw_Data'!C440</x:f>
        <x:v>46236</x:v>
      </x:c>
      <x:c r="D440" t="n">
        <x:f>'Raw_Data'!D440</x:f>
        <x:v>644</x:v>
      </x:c>
      <x:c r="E440" t="n">
        <x:f>'Raw_Data'!E440</x:f>
        <x:v>30</x:v>
      </x:c>
      <x:c r="F440" t="str">
        <x:f>PROPER(TRIM('Raw_Data'!F440))</x:f>
        <x:v>Classic</x:v>
      </x:c>
      <x:c r="G440" t="str">
        <x:f>PROPER(TRIM('Raw_Data'!G440))</x:f>
        <x:v>Partner</x:v>
      </x:c>
      <x:c r="H440" s="60" t="n">
        <x:f>'Raw_Data'!H440</x:f>
        <x:v>2895</x:v>
      </x:c>
      <x:c r="I440" s="60" t="n">
        <x:f>'Raw_Data'!I440</x:f>
        <x:v>467.28</x:v>
      </x:c>
      <x:c r="J440" s="32" t="n">
        <x:f>'Raw_Data'!J440</x:f>
        <x:v>0.4</x:v>
      </x:c>
      <x:c r="K440" s="32" t="n">
        <x:f>'Raw_Data'!K440</x:f>
        <x:v>0.871</x:v>
      </x:c>
      <x:c r="L440" t="n">
        <x:f>'Raw_Data'!L440</x:f>
        <x:v>1</x:v>
      </x:c>
      <x:c r="M440" t="n">
        <x:f>IF('Raw_Data'!M440="",Assumptions!$B$15,'Raw_Data'!M440)</x:f>
        <x:v>8</x:v>
      </x:c>
      <x:c r="N440" s="32" t="n">
        <x:f>'Raw_Data'!N440</x:f>
        <x:v>0.033</x:v>
      </x:c>
      <x:c r="O440" t="str">
        <x:f>IF(OR(D440&lt;620,L440&gt;=2,J440&gt;0.9),"High",IF(OR(D440&lt;700,L440=1,J440&gt;0.75),"Medium","Low"))</x:f>
        <x:v>Medium</x:v>
      </x:c>
      <x:c r="P440" s="30" t="n">
        <x:f>XLOOKUP(F440,Assumptions!$A$4:$A$6,Assumptions!$B$4:$B$6)</x:f>
        <x:v>0</x:v>
      </x:c>
      <x:c r="Q440" s="32" t="n">
        <x:f>XLOOKUP(F440,Assumptions!$A$4:$A$6,Assumptions!$C$4:$C$6)</x:f>
        <x:v>0.229</x:v>
      </x:c>
      <x:c r="R440" s="32" t="n">
        <x:f>XLOOKUP(F440,Assumptions!$A$4:$A$6,Assumptions!$D$4:$D$6)</x:f>
        <x:v>0.015</x:v>
      </x:c>
      <x:c r="S440" s="32" t="n">
        <x:f>XLOOKUP(F440,Assumptions!$A$4:$A$6,Assumptions!$E$4:$E$6)</x:f>
        <x:v>0.0075</x:v>
      </x:c>
      <x:c r="T440" s="32" t="n">
        <x:f>XLOOKUP(O440,Assumptions!$H$4:$H$6,Assumptions!$I$4:$I$6)</x:f>
        <x:v>0.012</x:v>
      </x:c>
      <x:c r="U440" s="30" t="n">
        <x:f>XLOOKUP(F440,Assumptions!$A$4:$A$6,Assumptions!$F$4:$F$6)</x:f>
        <x:v>60</x:v>
      </x:c>
      <x:c r="V440" s="60" t="n">
        <x:f>I440*12</x:f>
        <x:v>5607.36</x:v>
      </x:c>
      <x:c r="W440" s="60" t="n">
        <x:f>H440*J440*(1-K440)*Q440</x:f>
        <x:v>34.208478</x:v>
      </x:c>
      <x:c r="X440" s="60" t="n">
        <x:f>V440*R440</x:f>
        <x:v>84.1104</x:v>
      </x:c>
      <x:c r="Y440" s="60" t="n">
        <x:f>V440*S440</x:f>
        <x:v>42.0552</x:v>
      </x:c>
      <x:c r="Z440" s="60" t="n">
        <x:f>H440*J440*T440</x:f>
        <x:v>13.896</x:v>
      </x:c>
      <x:c r="AA440" s="60" t="n">
        <x:f>P440+W440+X440-Y440-Z440-U440</x:f>
        <x:v>2.367677999999998</x:v>
      </x:c>
      <x:c r="AB440" s="32" t="n">
        <x:f>IFERROR(AA440/(P440+W440+X440),0)</x:f>
        <x:v>0.020010990976435713</x:v>
      </x:c>
      <x:c r="AC440" t="n">
        <x:f>IF(O440="High",0,IF(I440&gt;=1800,3,IF(I440&gt;=900,2,1))+IF(K440&gt;=0.9,2,IF(K440&gt;=0.75,1,0))+IF(J440&lt;=0.7,2,IF(J440&lt;=0.85,1,0))+IF(M440&gt;=8,1,0))</x:f>
        <x:v>5</x:v>
      </x:c>
      <x:c r="AD440" t="str">
        <x:f>IF(AND(O440&lt;&gt;"High",AC440&gt;=Assumptions!$B$10,AA440&gt;0),"Priority Growth",IF(AND(O440="Low",AA440&gt;0),"Maintain","Watch"))</x:f>
        <x:v>Watch</x:v>
      </x:c>
      <x:c r="AE440" s="60" t="n">
        <x:f>MAX(AA440,0)*N440</x:f>
        <x:v>0.07813337399999994</x:v>
      </x:c>
      <x:c r="AF440" t="str">
        <x:f>IF(AND(AA440&gt;=Assumptions!$B$11,O440&lt;&gt;"High",OR(N440&gt;=Assumptions!$B$12,M440&lt;=6)),"High","Standard")</x:f>
        <x:v>Standard</x:v>
      </x:c>
    </x:row>
    <x:row r="441">
      <x:c r="A441" t="str">
        <x:f>'Raw_Data'!A441</x:f>
        <x:v>C00440</x:v>
      </x:c>
      <x:c r="B441" t="n">
        <x:f>'Raw_Data'!B441</x:f>
        <x:v>21</x:v>
      </x:c>
      <x:c r="C441" s="30" t="n">
        <x:f>'Raw_Data'!C441</x:f>
        <x:v>90035</x:v>
      </x:c>
      <x:c r="D441" t="n">
        <x:f>'Raw_Data'!D441</x:f>
        <x:v>679</x:v>
      </x:c>
      <x:c r="E441" t="n">
        <x:f>'Raw_Data'!E441</x:f>
        <x:v>72</x:v>
      </x:c>
      <x:c r="F441" t="str">
        <x:f>PROPER(TRIM('Raw_Data'!F441))</x:f>
        <x:v>Gold</x:v>
      </x:c>
      <x:c r="G441" t="str">
        <x:f>PROPER(TRIM('Raw_Data'!G441))</x:f>
        <x:v>Branch</x:v>
      </x:c>
      <x:c r="H441" s="60" t="n">
        <x:f>'Raw_Data'!H441</x:f>
        <x:v>15427</x:v>
      </x:c>
      <x:c r="I441" s="60" t="n">
        <x:f>'Raw_Data'!I441</x:f>
        <x:v>1978.86</x:v>
      </x:c>
      <x:c r="J441" s="32" t="n">
        <x:f>'Raw_Data'!J441</x:f>
        <x:v>0.46</x:v>
      </x:c>
      <x:c r="K441" s="32" t="n">
        <x:f>'Raw_Data'!K441</x:f>
        <x:v>0.659</x:v>
      </x:c>
      <x:c r="L441" t="n">
        <x:f>'Raw_Data'!L441</x:f>
        <x:v>0</x:v>
      </x:c>
      <x:c r="M441" t="n">
        <x:f>IF('Raw_Data'!M441="",Assumptions!$B$15,'Raw_Data'!M441)</x:f>
        <x:v>5</x:v>
      </x:c>
      <x:c r="N441" s="32" t="n">
        <x:f>'Raw_Data'!N441</x:f>
        <x:v>0.178</x:v>
      </x:c>
      <x:c r="O441" t="str">
        <x:f>IF(OR(D441&lt;620,L441&gt;=2,J441&gt;0.9),"High",IF(OR(D441&lt;700,L441=1,J441&gt;0.75),"Medium","Low"))</x:f>
        <x:v>Medium</x:v>
      </x:c>
      <x:c r="P441" s="30" t="n">
        <x:f>XLOOKUP(F441,Assumptions!$A$4:$A$6,Assumptions!$B$4:$B$6)</x:f>
        <x:v>95</x:v>
      </x:c>
      <x:c r="Q441" s="32" t="n">
        <x:f>XLOOKUP(F441,Assumptions!$A$4:$A$6,Assumptions!$C$4:$C$6)</x:f>
        <x:v>0.219</x:v>
      </x:c>
      <x:c r="R441" s="32" t="n">
        <x:f>XLOOKUP(F441,Assumptions!$A$4:$A$6,Assumptions!$D$4:$D$6)</x:f>
        <x:v>0.016</x:v>
      </x:c>
      <x:c r="S441" s="32" t="n">
        <x:f>XLOOKUP(F441,Assumptions!$A$4:$A$6,Assumptions!$E$4:$E$6)</x:f>
        <x:v>0.01</x:v>
      </x:c>
      <x:c r="T441" s="32" t="n">
        <x:f>XLOOKUP(O441,Assumptions!$H$4:$H$6,Assumptions!$I$4:$I$6)</x:f>
        <x:v>0.012</x:v>
      </x:c>
      <x:c r="U441" s="30" t="n">
        <x:f>XLOOKUP(F441,Assumptions!$A$4:$A$6,Assumptions!$F$4:$F$6)</x:f>
        <x:v>90</x:v>
      </x:c>
      <x:c r="V441" s="60" t="n">
        <x:f>I441*12</x:f>
        <x:v>23746.32</x:v>
      </x:c>
      <x:c r="W441" s="60" t="n">
        <x:f>H441*J441*(1-K441)*Q441</x:f>
        <x:v>529.95354918</x:v>
      </x:c>
      <x:c r="X441" s="60" t="n">
        <x:f>V441*R441</x:f>
        <x:v>379.94112</x:v>
      </x:c>
      <x:c r="Y441" s="60" t="n">
        <x:f>V441*S441</x:f>
        <x:v>237.4632</x:v>
      </x:c>
      <x:c r="Z441" s="60" t="n">
        <x:f>H441*J441*T441</x:f>
        <x:v>85.15704000000001</x:v>
      </x:c>
      <x:c r="AA441" s="60" t="n">
        <x:f>P441+W441+X441-Y441-Z441-U441</x:f>
        <x:v>592.2744291799999</x:v>
      </x:c>
      <x:c r="AB441" s="32" t="n">
        <x:f>IFERROR(AA441/(P441+W441+X441),0)</x:f>
        <x:v>0.5893895622546185</x:v>
      </x:c>
      <x:c r="AC441" t="n">
        <x:f>IF(O441="High",0,IF(I441&gt;=1800,3,IF(I441&gt;=900,2,1))+IF(K441&gt;=0.9,2,IF(K441&gt;=0.75,1,0))+IF(J441&lt;=0.7,2,IF(J441&lt;=0.85,1,0))+IF(M441&gt;=8,1,0))</x:f>
        <x:v>5</x:v>
      </x:c>
      <x:c r="AD441" t="str">
        <x:f>IF(AND(O441&lt;&gt;"High",AC441&gt;=Assumptions!$B$10,AA441&gt;0),"Priority Growth",IF(AND(O441="Low",AA441&gt;0),"Maintain","Watch"))</x:f>
        <x:v>Watch</x:v>
      </x:c>
      <x:c r="AE441" s="60" t="n">
        <x:f>MAX(AA441,0)*N441</x:f>
        <x:v>105.42484839403997</x:v>
      </x:c>
      <x:c r="AF441" t="str">
        <x:f>IF(AND(AA441&gt;=Assumptions!$B$11,O441&lt;&gt;"High",OR(N441&gt;=Assumptions!$B$12,M441&lt;=6)),"High","Standard")</x:f>
        <x:v>High</x:v>
      </x:c>
    </x:row>
    <x:row r="442">
      <x:c r="A442" t="str">
        <x:f>'Raw_Data'!A442</x:f>
        <x:v>C00441</x:v>
      </x:c>
      <x:c r="B442" t="n">
        <x:f>'Raw_Data'!B442</x:f>
        <x:v>35</x:v>
      </x:c>
      <x:c r="C442" s="30" t="n">
        <x:f>'Raw_Data'!C442</x:f>
        <x:v>89866</x:v>
      </x:c>
      <x:c r="D442" t="n">
        <x:f>'Raw_Data'!D442</x:f>
        <x:v>731</x:v>
      </x:c>
      <x:c r="E442" t="n">
        <x:f>'Raw_Data'!E442</x:f>
        <x:v>20</x:v>
      </x:c>
      <x:c r="F442" t="str">
        <x:f>PROPER(TRIM('Raw_Data'!F442))</x:f>
        <x:v>Classic</x:v>
      </x:c>
      <x:c r="G442" t="str">
        <x:f>PROPER(TRIM('Raw_Data'!G442))</x:f>
        <x:v>Direct Mail</x:v>
      </x:c>
      <x:c r="H442" s="60" t="n">
        <x:f>'Raw_Data'!H442</x:f>
        <x:v>12459</x:v>
      </x:c>
      <x:c r="I442" s="60" t="n">
        <x:f>'Raw_Data'!I442</x:f>
        <x:v>1187.13</x:v>
      </x:c>
      <x:c r="J442" s="32" t="n">
        <x:f>'Raw_Data'!J442</x:f>
        <x:v>0.409</x:v>
      </x:c>
      <x:c r="K442" s="32" t="n">
        <x:f>'Raw_Data'!K442</x:f>
        <x:v>0.853</x:v>
      </x:c>
      <x:c r="L442" t="n">
        <x:f>'Raw_Data'!L442</x:f>
        <x:v>0</x:v>
      </x:c>
      <x:c r="M442" t="n">
        <x:f>IF('Raw_Data'!M442="",Assumptions!$B$15,'Raw_Data'!M442)</x:f>
        <x:v>8</x:v>
      </x:c>
      <x:c r="N442" s="32" t="n">
        <x:f>'Raw_Data'!N442</x:f>
        <x:v>0.056</x:v>
      </x:c>
      <x:c r="O442" t="str">
        <x:f>IF(OR(D442&lt;620,L442&gt;=2,J442&gt;0.9),"High",IF(OR(D442&lt;700,L442=1,J442&gt;0.75),"Medium","Low"))</x:f>
        <x:v>Low</x:v>
      </x:c>
      <x:c r="P442" s="30" t="n">
        <x:f>XLOOKUP(F442,Assumptions!$A$4:$A$6,Assumptions!$B$4:$B$6)</x:f>
        <x:v>0</x:v>
      </x:c>
      <x:c r="Q442" s="32" t="n">
        <x:f>XLOOKUP(F442,Assumptions!$A$4:$A$6,Assumptions!$C$4:$C$6)</x:f>
        <x:v>0.229</x:v>
      </x:c>
      <x:c r="R442" s="32" t="n">
        <x:f>XLOOKUP(F442,Assumptions!$A$4:$A$6,Assumptions!$D$4:$D$6)</x:f>
        <x:v>0.015</x:v>
      </x:c>
      <x:c r="S442" s="32" t="n">
        <x:f>XLOOKUP(F442,Assumptions!$A$4:$A$6,Assumptions!$E$4:$E$6)</x:f>
        <x:v>0.0075</x:v>
      </x:c>
      <x:c r="T442" s="32" t="n">
        <x:f>XLOOKUP(O442,Assumptions!$H$4:$H$6,Assumptions!$I$4:$I$6)</x:f>
        <x:v>0.0035</x:v>
      </x:c>
      <x:c r="U442" s="30" t="n">
        <x:f>XLOOKUP(F442,Assumptions!$A$4:$A$6,Assumptions!$F$4:$F$6)</x:f>
        <x:v>60</x:v>
      </x:c>
      <x:c r="V442" s="60" t="n">
        <x:f>I442*12</x:f>
        <x:v>14245.560000000001</x:v>
      </x:c>
      <x:c r="W442" s="60" t="n">
        <x:f>H442*J442*(1-K442)*Q442</x:f>
        <x:v>171.53759265300002</x:v>
      </x:c>
      <x:c r="X442" s="60" t="n">
        <x:f>V442*R442</x:f>
        <x:v>213.6834</x:v>
      </x:c>
      <x:c r="Y442" s="60" t="n">
        <x:f>V442*S442</x:f>
        <x:v>106.8417</x:v>
      </x:c>
      <x:c r="Z442" s="60" t="n">
        <x:f>H442*J442*T442</x:f>
        <x:v>17.8350585</x:v>
      </x:c>
      <x:c r="AA442" s="60" t="n">
        <x:f>P442+W442+X442-Y442-Z442-U442</x:f>
        <x:v>200.54423415300005</x:v>
      </x:c>
      <x:c r="AB442" s="32" t="n">
        <x:f>IFERROR(AA442/(P442+W442+X442),0)</x:f>
        <x:v>0.5205952893996267</x:v>
      </x:c>
      <x:c r="AC442" t="n">
        <x:f>IF(O442="High",0,IF(I442&gt;=1800,3,IF(I442&gt;=900,2,1))+IF(K442&gt;=0.9,2,IF(K442&gt;=0.75,1,0))+IF(J442&lt;=0.7,2,IF(J442&lt;=0.85,1,0))+IF(M442&gt;=8,1,0))</x:f>
        <x:v>6</x:v>
      </x:c>
      <x:c r="AD442" t="str">
        <x:f>IF(AND(O442&lt;&gt;"High",AC442&gt;=Assumptions!$B$10,AA442&gt;0),"Priority Growth",IF(AND(O442="Low",AA442&gt;0),"Maintain","Watch"))</x:f>
        <x:v>Priority Growth</x:v>
      </x:c>
      <x:c r="AE442" s="60" t="n">
        <x:f>MAX(AA442,0)*N442</x:f>
        <x:v>11.230477112568003</x:v>
      </x:c>
      <x:c r="AF442" t="str">
        <x:f>IF(AND(AA442&gt;=Assumptions!$B$11,O442&lt;&gt;"High",OR(N442&gt;=Assumptions!$B$12,M442&lt;=6)),"High","Standard")</x:f>
        <x:v>Standard</x:v>
      </x:c>
    </x:row>
    <x:row r="443">
      <x:c r="A443" t="str">
        <x:f>'Raw_Data'!A443</x:f>
        <x:v>C00442</x:v>
      </x:c>
      <x:c r="B443" t="n">
        <x:f>'Raw_Data'!B443</x:f>
        <x:v>38</x:v>
      </x:c>
      <x:c r="C443" s="30" t="n">
        <x:f>'Raw_Data'!C443</x:f>
        <x:v>111080</x:v>
      </x:c>
      <x:c r="D443" t="n">
        <x:f>'Raw_Data'!D443</x:f>
        <x:v>614</x:v>
      </x:c>
      <x:c r="E443" t="n">
        <x:f>'Raw_Data'!E443</x:f>
        <x:v>50</x:v>
      </x:c>
      <x:c r="F443" t="str">
        <x:f>PROPER(TRIM('Raw_Data'!F443))</x:f>
        <x:v>Gold</x:v>
      </x:c>
      <x:c r="G443" t="str">
        <x:f>PROPER(TRIM('Raw_Data'!G443))</x:f>
        <x:v>Direct Mail</x:v>
      </x:c>
      <x:c r="H443" s="60" t="n">
        <x:f>'Raw_Data'!H443</x:f>
        <x:v>13128</x:v>
      </x:c>
      <x:c r="I443" s="60" t="n">
        <x:f>'Raw_Data'!I443</x:f>
        <x:v>1684.92</x:v>
      </x:c>
      <x:c r="J443" s="32" t="n">
        <x:f>'Raw_Data'!J443</x:f>
        <x:v>0.503</x:v>
      </x:c>
      <x:c r="K443" s="32" t="n">
        <x:f>'Raw_Data'!K443</x:f>
        <x:v>0.61</x:v>
      </x:c>
      <x:c r="L443" t="n">
        <x:f>'Raw_Data'!L443</x:f>
        <x:v>0</x:v>
      </x:c>
      <x:c r="M443" t="n">
        <x:f>IF('Raw_Data'!M443="",Assumptions!$B$15,'Raw_Data'!M443)</x:f>
        <x:v>7</x:v>
      </x:c>
      <x:c r="N443" s="32" t="n">
        <x:f>'Raw_Data'!N443</x:f>
        <x:v>0.126</x:v>
      </x:c>
      <x:c r="O443" t="str">
        <x:f>IF(OR(D443&lt;620,L443&gt;=2,J443&gt;0.9),"High",IF(OR(D443&lt;700,L443=1,J443&gt;0.75),"Medium","Low"))</x:f>
        <x:v>High</x:v>
      </x:c>
      <x:c r="P443" s="30" t="n">
        <x:f>XLOOKUP(F443,Assumptions!$A$4:$A$6,Assumptions!$B$4:$B$6)</x:f>
        <x:v>95</x:v>
      </x:c>
      <x:c r="Q443" s="32" t="n">
        <x:f>XLOOKUP(F443,Assumptions!$A$4:$A$6,Assumptions!$C$4:$C$6)</x:f>
        <x:v>0.219</x:v>
      </x:c>
      <x:c r="R443" s="32" t="n">
        <x:f>XLOOKUP(F443,Assumptions!$A$4:$A$6,Assumptions!$D$4:$D$6)</x:f>
        <x:v>0.016</x:v>
      </x:c>
      <x:c r="S443" s="32" t="n">
        <x:f>XLOOKUP(F443,Assumptions!$A$4:$A$6,Assumptions!$E$4:$E$6)</x:f>
        <x:v>0.01</x:v>
      </x:c>
      <x:c r="T443" s="32" t="n">
        <x:f>XLOOKUP(O443,Assumptions!$H$4:$H$6,Assumptions!$I$4:$I$6)</x:f>
        <x:v>0.045</x:v>
      </x:c>
      <x:c r="U443" s="30" t="n">
        <x:f>XLOOKUP(F443,Assumptions!$A$4:$A$6,Assumptions!$F$4:$F$6)</x:f>
        <x:v>90</x:v>
      </x:c>
      <x:c r="V443" s="60" t="n">
        <x:f>I443*12</x:f>
        <x:v>20219.04</x:v>
      </x:c>
      <x:c r="W443" s="60" t="n">
        <x:f>H443*J443*(1-K443)*Q443</x:f>
        <x:v>563.9950274400001</x:v>
      </x:c>
      <x:c r="X443" s="60" t="n">
        <x:f>V443*R443</x:f>
        <x:v>323.50464</x:v>
      </x:c>
      <x:c r="Y443" s="60" t="n">
        <x:f>V443*S443</x:f>
        <x:v>202.1904</x:v>
      </x:c>
      <x:c r="Z443" s="60" t="n">
        <x:f>H443*J443*T443</x:f>
        <x:v>297.15227999999996</x:v>
      </x:c>
      <x:c r="AA443" s="60" t="n">
        <x:f>P443+W443+X443-Y443-Z443-U443</x:f>
        <x:v>393.15698744</x:v>
      </x:c>
      <x:c r="AB443" s="32" t="n">
        <x:f>IFERROR(AA443/(P443+W443+X443),0)</x:f>
        <x:v>0.4001599191014582</x:v>
      </x:c>
      <x:c r="AC443" t="n">
        <x:f>IF(O443="High",0,IF(I443&gt;=1800,3,IF(I443&gt;=900,2,1))+IF(K443&gt;=0.9,2,IF(K443&gt;=0.75,1,0))+IF(J443&lt;=0.7,2,IF(J443&lt;=0.85,1,0))+IF(M443&gt;=8,1,0))</x:f>
        <x:v>0</x:v>
      </x:c>
      <x:c r="AD443" t="str">
        <x:f>IF(AND(O443&lt;&gt;"High",AC443&gt;=Assumptions!$B$10,AA443&gt;0),"Priority Growth",IF(AND(O443="Low",AA443&gt;0),"Maintain","Watch"))</x:f>
        <x:v>Watch</x:v>
      </x:c>
      <x:c r="AE443" s="60" t="n">
        <x:f>MAX(AA443,0)*N443</x:f>
        <x:v>49.537780417440004</x:v>
      </x:c>
      <x:c r="AF443" t="str">
        <x:f>IF(AND(AA443&gt;=Assumptions!$B$11,O443&lt;&gt;"High",OR(N443&gt;=Assumptions!$B$12,M443&lt;=6)),"High","Standard")</x:f>
        <x:v>Standard</x:v>
      </x:c>
    </x:row>
    <x:row r="444">
      <x:c r="A444" t="str">
        <x:f>'Raw_Data'!A444</x:f>
        <x:v>C00443</x:v>
      </x:c>
      <x:c r="B444" t="n">
        <x:f>'Raw_Data'!B444</x:f>
        <x:v>22</x:v>
      </x:c>
      <x:c r="C444" s="30" t="n">
        <x:f>'Raw_Data'!C444</x:f>
        <x:v>48690</x:v>
      </x:c>
      <x:c r="D444" t="n">
        <x:f>'Raw_Data'!D444</x:f>
        <x:v>701</x:v>
      </x:c>
      <x:c r="E444" t="n">
        <x:f>'Raw_Data'!E444</x:f>
        <x:v>75</x:v>
      </x:c>
      <x:c r="F444" t="str">
        <x:f>PROPER(TRIM('Raw_Data'!F444))</x:f>
        <x:v>Classic</x:v>
      </x:c>
      <x:c r="G444" t="str">
        <x:f>PROPER(TRIM('Raw_Data'!G444))</x:f>
        <x:v>Digital</x:v>
      </x:c>
      <x:c r="H444" s="60" t="n">
        <x:f>'Raw_Data'!H444</x:f>
        <x:v>1689</x:v>
      </x:c>
      <x:c r="I444" s="60" t="n">
        <x:f>'Raw_Data'!I444</x:f>
        <x:v>401.4</x:v>
      </x:c>
      <x:c r="J444" s="32" t="n">
        <x:f>'Raw_Data'!J444</x:f>
        <x:v>0.456</x:v>
      </x:c>
      <x:c r="K444" s="32" t="n">
        <x:f>'Raw_Data'!K444</x:f>
        <x:v>0.787</x:v>
      </x:c>
      <x:c r="L444" t="n">
        <x:f>'Raw_Data'!L444</x:f>
        <x:v>0</x:v>
      </x:c>
      <x:c r="M444" t="n">
        <x:f>IF('Raw_Data'!M444="",Assumptions!$B$15,'Raw_Data'!M444)</x:f>
        <x:v>7</x:v>
      </x:c>
      <x:c r="N444" s="32" t="n">
        <x:f>'Raw_Data'!N444</x:f>
        <x:v>0.065</x:v>
      </x:c>
      <x:c r="O444" t="str">
        <x:f>IF(OR(D444&lt;620,L444&gt;=2,J444&gt;0.9),"High",IF(OR(D444&lt;700,L444=1,J444&gt;0.75),"Medium","Low"))</x:f>
        <x:v>Low</x:v>
      </x:c>
      <x:c r="P444" s="30" t="n">
        <x:f>XLOOKUP(F444,Assumptions!$A$4:$A$6,Assumptions!$B$4:$B$6)</x:f>
        <x:v>0</x:v>
      </x:c>
      <x:c r="Q444" s="32" t="n">
        <x:f>XLOOKUP(F444,Assumptions!$A$4:$A$6,Assumptions!$C$4:$C$6)</x:f>
        <x:v>0.229</x:v>
      </x:c>
      <x:c r="R444" s="32" t="n">
        <x:f>XLOOKUP(F444,Assumptions!$A$4:$A$6,Assumptions!$D$4:$D$6)</x:f>
        <x:v>0.015</x:v>
      </x:c>
      <x:c r="S444" s="32" t="n">
        <x:f>XLOOKUP(F444,Assumptions!$A$4:$A$6,Assumptions!$E$4:$E$6)</x:f>
        <x:v>0.0075</x:v>
      </x:c>
      <x:c r="T444" s="32" t="n">
        <x:f>XLOOKUP(O444,Assumptions!$H$4:$H$6,Assumptions!$I$4:$I$6)</x:f>
        <x:v>0.0035</x:v>
      </x:c>
      <x:c r="U444" s="30" t="n">
        <x:f>XLOOKUP(F444,Assumptions!$A$4:$A$6,Assumptions!$F$4:$F$6)</x:f>
        <x:v>60</x:v>
      </x:c>
      <x:c r="V444" s="60" t="n">
        <x:f>I444*12</x:f>
        <x:v>4816.799999999999</x:v>
      </x:c>
      <x:c r="W444" s="60" t="n">
        <x:f>H444*J444*(1-K444)*Q444</x:f>
        <x:v>37.567264968</x:v>
      </x:c>
      <x:c r="X444" s="60" t="n">
        <x:f>V444*R444</x:f>
        <x:v>72.25199999999998</x:v>
      </x:c>
      <x:c r="Y444" s="60" t="n">
        <x:f>V444*S444</x:f>
        <x:v>36.12599999999999</x:v>
      </x:c>
      <x:c r="Z444" s="60" t="n">
        <x:f>H444*J444*T444</x:f>
        <x:v>2.695644</x:v>
      </x:c>
      <x:c r="AA444" s="60" t="n">
        <x:f>P444+W444+X444-Y444-Z444-U444</x:f>
        <x:v>10.997620967999993</x:v>
      </x:c>
      <x:c r="AB444" s="32" t="n">
        <x:f>IFERROR(AA444/(P444+W444+X444),0)</x:f>
        <x:v>0.10014291182156944</x:v>
      </x:c>
      <x:c r="AC444" t="n">
        <x:f>IF(O444="High",0,IF(I444&gt;=1800,3,IF(I444&gt;=900,2,1))+IF(K444&gt;=0.9,2,IF(K444&gt;=0.75,1,0))+IF(J444&lt;=0.7,2,IF(J444&lt;=0.85,1,0))+IF(M444&gt;=8,1,0))</x:f>
        <x:v>4</x:v>
      </x:c>
      <x:c r="AD444" t="str">
        <x:f>IF(AND(O444&lt;&gt;"High",AC444&gt;=Assumptions!$B$10,AA444&gt;0),"Priority Growth",IF(AND(O444="Low",AA444&gt;0),"Maintain","Watch"))</x:f>
        <x:v>Maintain</x:v>
      </x:c>
      <x:c r="AE444" s="60" t="n">
        <x:f>MAX(AA444,0)*N444</x:f>
        <x:v>0.7148453629199996</x:v>
      </x:c>
      <x:c r="AF444" t="str">
        <x:f>IF(AND(AA444&gt;=Assumptions!$B$11,O444&lt;&gt;"High",OR(N444&gt;=Assumptions!$B$12,M444&lt;=6)),"High","Standard")</x:f>
        <x:v>Standard</x:v>
      </x:c>
    </x:row>
    <x:row r="445">
      <x:c r="A445" t="str">
        <x:f>'Raw_Data'!A445</x:f>
        <x:v>C00444</x:v>
      </x:c>
      <x:c r="B445" t="n">
        <x:f>'Raw_Data'!B445</x:f>
        <x:v>36</x:v>
      </x:c>
      <x:c r="C445" s="30" t="n">
        <x:f>'Raw_Data'!C445</x:f>
        <x:v>55542</x:v>
      </x:c>
      <x:c r="D445" t="n">
        <x:f>'Raw_Data'!D445</x:f>
        <x:v>668</x:v>
      </x:c>
      <x:c r="E445" t="n">
        <x:f>'Raw_Data'!E445</x:f>
        <x:v>38</x:v>
      </x:c>
      <x:c r="F445" t="str">
        <x:f>PROPER(TRIM('Raw_Data'!F445))</x:f>
        <x:v>Classic</x:v>
      </x:c>
      <x:c r="G445" t="str">
        <x:f>PROPER(TRIM('Raw_Data'!G445))</x:f>
        <x:v>Digital</x:v>
      </x:c>
      <x:c r="H445" s="60" t="n">
        <x:f>'Raw_Data'!H445</x:f>
        <x:v>5756</x:v>
      </x:c>
      <x:c r="I445" s="60" t="n">
        <x:f>'Raw_Data'!I445</x:f>
        <x:v>463.56</x:v>
      </x:c>
      <x:c r="J445" s="32" t="n">
        <x:f>'Raw_Data'!J445</x:f>
        <x:v>0.643</x:v>
      </x:c>
      <x:c r="K445" s="32" t="n">
        <x:f>'Raw_Data'!K445</x:f>
        <x:v>0.572</x:v>
      </x:c>
      <x:c r="L445" t="n">
        <x:f>'Raw_Data'!L445</x:f>
        <x:v>0</x:v>
      </x:c>
      <x:c r="M445" t="n">
        <x:f>IF('Raw_Data'!M445="",Assumptions!$B$15,'Raw_Data'!M445)</x:f>
        <x:v>8</x:v>
      </x:c>
      <x:c r="N445" s="32" t="n">
        <x:f>'Raw_Data'!N445</x:f>
        <x:v>0.057</x:v>
      </x:c>
      <x:c r="O445" t="str">
        <x:f>IF(OR(D445&lt;620,L445&gt;=2,J445&gt;0.9),"High",IF(OR(D445&lt;700,L445=1,J445&gt;0.75),"Medium","Low"))</x:f>
        <x:v>Medium</x:v>
      </x:c>
      <x:c r="P445" s="30" t="n">
        <x:f>XLOOKUP(F445,Assumptions!$A$4:$A$6,Assumptions!$B$4:$B$6)</x:f>
        <x:v>0</x:v>
      </x:c>
      <x:c r="Q445" s="32" t="n">
        <x:f>XLOOKUP(F445,Assumptions!$A$4:$A$6,Assumptions!$C$4:$C$6)</x:f>
        <x:v>0.229</x:v>
      </x:c>
      <x:c r="R445" s="32" t="n">
        <x:f>XLOOKUP(F445,Assumptions!$A$4:$A$6,Assumptions!$D$4:$D$6)</x:f>
        <x:v>0.015</x:v>
      </x:c>
      <x:c r="S445" s="32" t="n">
        <x:f>XLOOKUP(F445,Assumptions!$A$4:$A$6,Assumptions!$E$4:$E$6)</x:f>
        <x:v>0.0075</x:v>
      </x:c>
      <x:c r="T445" s="32" t="n">
        <x:f>XLOOKUP(O445,Assumptions!$H$4:$H$6,Assumptions!$I$4:$I$6)</x:f>
        <x:v>0.012</x:v>
      </x:c>
      <x:c r="U445" s="30" t="n">
        <x:f>XLOOKUP(F445,Assumptions!$A$4:$A$6,Assumptions!$F$4:$F$6)</x:f>
        <x:v>60</x:v>
      </x:c>
      <x:c r="V445" s="60" t="n">
        <x:f>I445*12</x:f>
        <x:v>5562.72</x:v>
      </x:c>
      <x:c r="W445" s="60" t="n">
        <x:f>H445*J445*(1-K445)*Q445</x:f>
        <x:v>362.75299729600005</x:v>
      </x:c>
      <x:c r="X445" s="60" t="n">
        <x:f>V445*R445</x:f>
        <x:v>83.4408</x:v>
      </x:c>
      <x:c r="Y445" s="60" t="n">
        <x:f>V445*S445</x:f>
        <x:v>41.7204</x:v>
      </x:c>
      <x:c r="Z445" s="60" t="n">
        <x:f>H445*J445*T445</x:f>
        <x:v>44.413296</x:v>
      </x:c>
      <x:c r="AA445" s="60" t="n">
        <x:f>P445+W445+X445-Y445-Z445-U445</x:f>
        <x:v>300.0601012960001</x:v>
      </x:c>
      <x:c r="AB445" s="32" t="n">
        <x:f>IFERROR(AA445/(P445+W445+X445),0)</x:f>
        <x:v>0.6724882844952313</x:v>
      </x:c>
      <x:c r="AC445" t="n">
        <x:f>IF(O445="High",0,IF(I445&gt;=1800,3,IF(I445&gt;=900,2,1))+IF(K445&gt;=0.9,2,IF(K445&gt;=0.75,1,0))+IF(J445&lt;=0.7,2,IF(J445&lt;=0.85,1,0))+IF(M445&gt;=8,1,0))</x:f>
        <x:v>4</x:v>
      </x:c>
      <x:c r="AD445" t="str">
        <x:f>IF(AND(O445&lt;&gt;"High",AC445&gt;=Assumptions!$B$10,AA445&gt;0),"Priority Growth",IF(AND(O445="Low",AA445&gt;0),"Maintain","Watch"))</x:f>
        <x:v>Watch</x:v>
      </x:c>
      <x:c r="AE445" s="60" t="n">
        <x:f>MAX(AA445,0)*N445</x:f>
        <x:v>17.103425773872004</x:v>
      </x:c>
      <x:c r="AF445" t="str">
        <x:f>IF(AND(AA445&gt;=Assumptions!$B$11,O445&lt;&gt;"High",OR(N445&gt;=Assumptions!$B$12,M445&lt;=6)),"High","Standard")</x:f>
        <x:v>Standard</x:v>
      </x:c>
    </x:row>
    <x:row r="446">
      <x:c r="A446" t="str">
        <x:f>'Raw_Data'!A446</x:f>
        <x:v>C00445</x:v>
      </x:c>
      <x:c r="B446" t="n">
        <x:f>'Raw_Data'!B446</x:f>
        <x:v>57</x:v>
      </x:c>
      <x:c r="C446" s="30" t="n">
        <x:f>'Raw_Data'!C446</x:f>
        <x:v>59654</x:v>
      </x:c>
      <x:c r="D446" t="n">
        <x:f>'Raw_Data'!D446</x:f>
        <x:v>759</x:v>
      </x:c>
      <x:c r="E446" t="n">
        <x:f>'Raw_Data'!E446</x:f>
        <x:v>50</x:v>
      </x:c>
      <x:c r="F446" t="str">
        <x:f>PROPER(TRIM('Raw_Data'!F446))</x:f>
        <x:v>Gold</x:v>
      </x:c>
      <x:c r="G446" t="str">
        <x:f>PROPER(TRIM('Raw_Data'!G446))</x:f>
        <x:v>Direct Mail</x:v>
      </x:c>
      <x:c r="H446" s="60" t="n">
        <x:f>'Raw_Data'!H446</x:f>
        <x:v>13503</x:v>
      </x:c>
      <x:c r="I446" s="60" t="n">
        <x:f>'Raw_Data'!I446</x:f>
        <x:v>1074.8</x:v>
      </x:c>
      <x:c r="J446" s="32" t="n">
        <x:f>'Raw_Data'!J446</x:f>
        <x:v>0.537</x:v>
      </x:c>
      <x:c r="K446" s="32" t="n">
        <x:f>'Raw_Data'!K446</x:f>
        <x:v>0.812</x:v>
      </x:c>
      <x:c r="L446" t="n">
        <x:f>'Raw_Data'!L446</x:f>
        <x:v>0</x:v>
      </x:c>
      <x:c r="M446" t="n">
        <x:f>IF('Raw_Data'!M446="",Assumptions!$B$15,'Raw_Data'!M446)</x:f>
        <x:v>8</x:v>
      </x:c>
      <x:c r="N446" s="32" t="n">
        <x:f>'Raw_Data'!N446</x:f>
        <x:v>0.02</x:v>
      </x:c>
      <x:c r="O446" t="str">
        <x:f>IF(OR(D446&lt;620,L446&gt;=2,J446&gt;0.9),"High",IF(OR(D446&lt;700,L446=1,J446&gt;0.75),"Medium","Low"))</x:f>
        <x:v>Low</x:v>
      </x:c>
      <x:c r="P446" s="30" t="n">
        <x:f>XLOOKUP(F446,Assumptions!$A$4:$A$6,Assumptions!$B$4:$B$6)</x:f>
        <x:v>95</x:v>
      </x:c>
      <x:c r="Q446" s="32" t="n">
        <x:f>XLOOKUP(F446,Assumptions!$A$4:$A$6,Assumptions!$C$4:$C$6)</x:f>
        <x:v>0.219</x:v>
      </x:c>
      <x:c r="R446" s="32" t="n">
        <x:f>XLOOKUP(F446,Assumptions!$A$4:$A$6,Assumptions!$D$4:$D$6)</x:f>
        <x:v>0.016</x:v>
      </x:c>
      <x:c r="S446" s="32" t="n">
        <x:f>XLOOKUP(F446,Assumptions!$A$4:$A$6,Assumptions!$E$4:$E$6)</x:f>
        <x:v>0.01</x:v>
      </x:c>
      <x:c r="T446" s="32" t="n">
        <x:f>XLOOKUP(O446,Assumptions!$H$4:$H$6,Assumptions!$I$4:$I$6)</x:f>
        <x:v>0.0035</x:v>
      </x:c>
      <x:c r="U446" s="30" t="n">
        <x:f>XLOOKUP(F446,Assumptions!$A$4:$A$6,Assumptions!$F$4:$F$6)</x:f>
        <x:v>90</x:v>
      </x:c>
      <x:c r="V446" s="60" t="n">
        <x:f>I446*12</x:f>
        <x:v>12897.599999999999</x:v>
      </x:c>
      <x:c r="W446" s="60" t="n">
        <x:f>H446*J446*(1-K446)*Q446</x:f>
        <x:v>298.5427420919999</x:v>
      </x:c>
      <x:c r="X446" s="60" t="n">
        <x:f>V446*R446</x:f>
        <x:v>206.36159999999998</x:v>
      </x:c>
      <x:c r="Y446" s="60" t="n">
        <x:f>V446*S446</x:f>
        <x:v>128.976</x:v>
      </x:c>
      <x:c r="Z446" s="60" t="n">
        <x:f>H446*J446*T446</x:f>
        <x:v>25.378888500000002</x:v>
      </x:c>
      <x:c r="AA446" s="60" t="n">
        <x:f>P446+W446+X446-Y446-Z446-U446</x:f>
        <x:v>355.54945359199985</x:v>
      </x:c>
      <x:c r="AB446" s="32" t="n">
        <x:f>IFERROR(AA446/(P446+W446+X446),0)</x:f>
        <x:v>0.5926769130427025</x:v>
      </x:c>
      <x:c r="AC446" t="n">
        <x:f>IF(O446="High",0,IF(I446&gt;=1800,3,IF(I446&gt;=900,2,1))+IF(K446&gt;=0.9,2,IF(K446&gt;=0.75,1,0))+IF(J446&lt;=0.7,2,IF(J446&lt;=0.85,1,0))+IF(M446&gt;=8,1,0))</x:f>
        <x:v>6</x:v>
      </x:c>
      <x:c r="AD446" t="str">
        <x:f>IF(AND(O446&lt;&gt;"High",AC446&gt;=Assumptions!$B$10,AA446&gt;0),"Priority Growth",IF(AND(O446="Low",AA446&gt;0),"Maintain","Watch"))</x:f>
        <x:v>Priority Growth</x:v>
      </x:c>
      <x:c r="AE446" s="60" t="n">
        <x:f>MAX(AA446,0)*N446</x:f>
        <x:v>7.110989071839997</x:v>
      </x:c>
      <x:c r="AF446" t="str">
        <x:f>IF(AND(AA446&gt;=Assumptions!$B$11,O446&lt;&gt;"High",OR(N446&gt;=Assumptions!$B$12,M446&lt;=6)),"High","Standard")</x:f>
        <x:v>Standard</x:v>
      </x:c>
    </x:row>
    <x:row r="447">
      <x:c r="A447" t="str">
        <x:f>'Raw_Data'!A447</x:f>
        <x:v>C00446</x:v>
      </x:c>
      <x:c r="B447" t="n">
        <x:f>'Raw_Data'!B447</x:f>
        <x:v>48</x:v>
      </x:c>
      <x:c r="C447" s="30" t="n">
        <x:f>'Raw_Data'!C447</x:f>
        <x:v>28000</x:v>
      </x:c>
      <x:c r="D447" t="n">
        <x:f>'Raw_Data'!D447</x:f>
        <x:v>784</x:v>
      </x:c>
      <x:c r="E447" t="n">
        <x:f>'Raw_Data'!E447</x:f>
        <x:v>14</x:v>
      </x:c>
      <x:c r="F447" t="str">
        <x:f>PROPER(TRIM('Raw_Data'!F447))</x:f>
        <x:v>Gold</x:v>
      </x:c>
      <x:c r="G447" t="str">
        <x:f>PROPER(TRIM('Raw_Data'!G447))</x:f>
        <x:v>Digital</x:v>
      </x:c>
      <x:c r="H447" s="60" t="n">
        <x:f>'Raw_Data'!H447</x:f>
        <x:v>6208</x:v>
      </x:c>
      <x:c r="I447" s="60" t="n">
        <x:f>'Raw_Data'!I447</x:f>
        <x:v>293.31</x:v>
      </x:c>
      <x:c r="J447" s="32" t="n">
        <x:f>'Raw_Data'!J447</x:f>
        <x:v>0.364</x:v>
      </x:c>
      <x:c r="K447" s="32" t="n">
        <x:f>'Raw_Data'!K447</x:f>
        <x:v>0.748</x:v>
      </x:c>
      <x:c r="L447" t="n">
        <x:f>'Raw_Data'!L447</x:f>
        <x:v>0</x:v>
      </x:c>
      <x:c r="M447" t="n">
        <x:f>IF('Raw_Data'!M447="",Assumptions!$B$15,'Raw_Data'!M447)</x:f>
        <x:v>7</x:v>
      </x:c>
      <x:c r="N447" s="32" t="n">
        <x:f>'Raw_Data'!N447</x:f>
        <x:v>0.209</x:v>
      </x:c>
      <x:c r="O447" t="str">
        <x:f>IF(OR(D447&lt;620,L447&gt;=2,J447&gt;0.9),"High",IF(OR(D447&lt;700,L447=1,J447&gt;0.75),"Medium","Low"))</x:f>
        <x:v>Low</x:v>
      </x:c>
      <x:c r="P447" s="30" t="n">
        <x:f>XLOOKUP(F447,Assumptions!$A$4:$A$6,Assumptions!$B$4:$B$6)</x:f>
        <x:v>95</x:v>
      </x:c>
      <x:c r="Q447" s="32" t="n">
        <x:f>XLOOKUP(F447,Assumptions!$A$4:$A$6,Assumptions!$C$4:$C$6)</x:f>
        <x:v>0.219</x:v>
      </x:c>
      <x:c r="R447" s="32" t="n">
        <x:f>XLOOKUP(F447,Assumptions!$A$4:$A$6,Assumptions!$D$4:$D$6)</x:f>
        <x:v>0.016</x:v>
      </x:c>
      <x:c r="S447" s="32" t="n">
        <x:f>XLOOKUP(F447,Assumptions!$A$4:$A$6,Assumptions!$E$4:$E$6)</x:f>
        <x:v>0.01</x:v>
      </x:c>
      <x:c r="T447" s="32" t="n">
        <x:f>XLOOKUP(O447,Assumptions!$H$4:$H$6,Assumptions!$I$4:$I$6)</x:f>
        <x:v>0.0035</x:v>
      </x:c>
      <x:c r="U447" s="30" t="n">
        <x:f>XLOOKUP(F447,Assumptions!$A$4:$A$6,Assumptions!$F$4:$F$6)</x:f>
        <x:v>90</x:v>
      </x:c>
      <x:c r="V447" s="60" t="n">
        <x:f>I447*12</x:f>
        <x:v>3519.7200000000003</x:v>
      </x:c>
      <x:c r="W447" s="60" t="n">
        <x:f>H447*J447*(1-K447)*Q447</x:f>
        <x:v>124.70898585599998</x:v>
      </x:c>
      <x:c r="X447" s="60" t="n">
        <x:f>V447*R447</x:f>
        <x:v>56.31552000000001</x:v>
      </x:c>
      <x:c r="Y447" s="60" t="n">
        <x:f>V447*S447</x:f>
        <x:v>35.1972</x:v>
      </x:c>
      <x:c r="Z447" s="60" t="n">
        <x:f>H447*J447*T447</x:f>
        <x:v>7.9089920000000005</x:v>
      </x:c>
      <x:c r="AA447" s="60" t="n">
        <x:f>P447+W447+X447-Y447-Z447-U447</x:f>
        <x:v>142.91831385599994</x:v>
      </x:c>
      <x:c r="AB447" s="32" t="n">
        <x:f>IFERROR(AA447/(P447+W447+X447),0)</x:f>
        <x:v>0.5177740049304151</x:v>
      </x:c>
      <x:c r="AC447" t="n">
        <x:f>IF(O447="High",0,IF(I447&gt;=1800,3,IF(I447&gt;=900,2,1))+IF(K447&gt;=0.9,2,IF(K447&gt;=0.75,1,0))+IF(J447&lt;=0.7,2,IF(J447&lt;=0.85,1,0))+IF(M447&gt;=8,1,0))</x:f>
        <x:v>3</x:v>
      </x:c>
      <x:c r="AD447" t="str">
        <x:f>IF(AND(O447&lt;&gt;"High",AC447&gt;=Assumptions!$B$10,AA447&gt;0),"Priority Growth",IF(AND(O447="Low",AA447&gt;0),"Maintain","Watch"))</x:f>
        <x:v>Maintain</x:v>
      </x:c>
      <x:c r="AE447" s="60" t="n">
        <x:f>MAX(AA447,0)*N447</x:f>
        <x:v>29.869927595903988</x:v>
      </x:c>
      <x:c r="AF447" t="str">
        <x:f>IF(AND(AA447&gt;=Assumptions!$B$11,O447&lt;&gt;"High",OR(N447&gt;=Assumptions!$B$12,M447&lt;=6)),"High","Standard")</x:f>
        <x:v>Standard</x:v>
      </x:c>
    </x:row>
    <x:row r="448">
      <x:c r="A448" t="str">
        <x:f>'Raw_Data'!A448</x:f>
        <x:v>C00447</x:v>
      </x:c>
      <x:c r="B448" t="n">
        <x:f>'Raw_Data'!B448</x:f>
        <x:v>48</x:v>
      </x:c>
      <x:c r="C448" s="30" t="n">
        <x:f>'Raw_Data'!C448</x:f>
        <x:v>58904</x:v>
      </x:c>
      <x:c r="D448" t="n">
        <x:f>'Raw_Data'!D448</x:f>
        <x:v>629</x:v>
      </x:c>
      <x:c r="E448" t="n">
        <x:f>'Raw_Data'!E448</x:f>
        <x:v>21</x:v>
      </x:c>
      <x:c r="F448" t="str">
        <x:f>PROPER(TRIM('Raw_Data'!F448))</x:f>
        <x:v>Classic</x:v>
      </x:c>
      <x:c r="G448" t="str">
        <x:f>PROPER(TRIM('Raw_Data'!G448))</x:f>
        <x:v>Partner</x:v>
      </x:c>
      <x:c r="H448" s="60" t="n">
        <x:f>'Raw_Data'!H448</x:f>
        <x:v>5212</x:v>
      </x:c>
      <x:c r="I448" s="60" t="n">
        <x:f>'Raw_Data'!I448</x:f>
        <x:v>781.85</x:v>
      </x:c>
      <x:c r="J448" s="32" t="n">
        <x:f>'Raw_Data'!J448</x:f>
        <x:v>0.455</x:v>
      </x:c>
      <x:c r="K448" s="32" t="n">
        <x:f>'Raw_Data'!K448</x:f>
        <x:v>0.686</x:v>
      </x:c>
      <x:c r="L448" t="n">
        <x:f>'Raw_Data'!L448</x:f>
        <x:v>0</x:v>
      </x:c>
      <x:c r="M448" t="n">
        <x:f>IF('Raw_Data'!M448="",Assumptions!$B$15,'Raw_Data'!M448)</x:f>
        <x:v>8</x:v>
      </x:c>
      <x:c r="N448" s="32" t="n">
        <x:f>'Raw_Data'!N448</x:f>
        <x:v>0.02</x:v>
      </x:c>
      <x:c r="O448" t="str">
        <x:f>IF(OR(D448&lt;620,L448&gt;=2,J448&gt;0.9),"High",IF(OR(D448&lt;700,L448=1,J448&gt;0.75),"Medium","Low"))</x:f>
        <x:v>Medium</x:v>
      </x:c>
      <x:c r="P448" s="30" t="n">
        <x:f>XLOOKUP(F448,Assumptions!$A$4:$A$6,Assumptions!$B$4:$B$6)</x:f>
        <x:v>0</x:v>
      </x:c>
      <x:c r="Q448" s="32" t="n">
        <x:f>XLOOKUP(F448,Assumptions!$A$4:$A$6,Assumptions!$C$4:$C$6)</x:f>
        <x:v>0.229</x:v>
      </x:c>
      <x:c r="R448" s="32" t="n">
        <x:f>XLOOKUP(F448,Assumptions!$A$4:$A$6,Assumptions!$D$4:$D$6)</x:f>
        <x:v>0.015</x:v>
      </x:c>
      <x:c r="S448" s="32" t="n">
        <x:f>XLOOKUP(F448,Assumptions!$A$4:$A$6,Assumptions!$E$4:$E$6)</x:f>
        <x:v>0.0075</x:v>
      </x:c>
      <x:c r="T448" s="32" t="n">
        <x:f>XLOOKUP(O448,Assumptions!$H$4:$H$6,Assumptions!$I$4:$I$6)</x:f>
        <x:v>0.012</x:v>
      </x:c>
      <x:c r="U448" s="30" t="n">
        <x:f>XLOOKUP(F448,Assumptions!$A$4:$A$6,Assumptions!$F$4:$F$6)</x:f>
        <x:v>60</x:v>
      </x:c>
      <x:c r="V448" s="60" t="n">
        <x:f>I448*12</x:f>
        <x:v>9382.2</x:v>
      </x:c>
      <x:c r="W448" s="60" t="n">
        <x:f>H448*J448*(1-K448)*Q448</x:f>
        <x:v>170.52220275999997</x:v>
      </x:c>
      <x:c r="X448" s="60" t="n">
        <x:f>V448*R448</x:f>
        <x:v>140.733</x:v>
      </x:c>
      <x:c r="Y448" s="60" t="n">
        <x:f>V448*S448</x:f>
        <x:v>70.3665</x:v>
      </x:c>
      <x:c r="Z448" s="60" t="n">
        <x:f>H448*J448*T448</x:f>
        <x:v>28.457520000000002</x:v>
      </x:c>
      <x:c r="AA448" s="60" t="n">
        <x:f>P448+W448+X448-Y448-Z448-U448</x:f>
        <x:v>152.43118275999996</x:v>
      </x:c>
      <x:c r="AB448" s="32" t="n">
        <x:f>IFERROR(AA448/(P448+W448+X448),0)</x:f>
        <x:v>0.4897305536047065</x:v>
      </x:c>
      <x:c r="AC448" t="n">
        <x:f>IF(O448="High",0,IF(I448&gt;=1800,3,IF(I448&gt;=900,2,1))+IF(K448&gt;=0.9,2,IF(K448&gt;=0.75,1,0))+IF(J448&lt;=0.7,2,IF(J448&lt;=0.85,1,0))+IF(M448&gt;=8,1,0))</x:f>
        <x:v>4</x:v>
      </x:c>
      <x:c r="AD448" t="str">
        <x:f>IF(AND(O448&lt;&gt;"High",AC448&gt;=Assumptions!$B$10,AA448&gt;0),"Priority Growth",IF(AND(O448="Low",AA448&gt;0),"Maintain","Watch"))</x:f>
        <x:v>Watch</x:v>
      </x:c>
      <x:c r="AE448" s="60" t="n">
        <x:f>MAX(AA448,0)*N448</x:f>
        <x:v>3.0486236551999992</x:v>
      </x:c>
      <x:c r="AF448" t="str">
        <x:f>IF(AND(AA448&gt;=Assumptions!$B$11,O448&lt;&gt;"High",OR(N448&gt;=Assumptions!$B$12,M448&lt;=6)),"High","Standard")</x:f>
        <x:v>Standard</x:v>
      </x:c>
    </x:row>
    <x:row r="449">
      <x:c r="A449" t="str">
        <x:f>'Raw_Data'!A449</x:f>
        <x:v>C00448</x:v>
      </x:c>
      <x:c r="B449" t="n">
        <x:f>'Raw_Data'!B449</x:f>
        <x:v>50</x:v>
      </x:c>
      <x:c r="C449" s="30" t="n">
        <x:f>'Raw_Data'!C449</x:f>
        <x:v>83616</x:v>
      </x:c>
      <x:c r="D449" t="n">
        <x:f>'Raw_Data'!D449</x:f>
        <x:v>710</x:v>
      </x:c>
      <x:c r="E449" t="n">
        <x:f>'Raw_Data'!E449</x:f>
        <x:v>137</x:v>
      </x:c>
      <x:c r="F449" t="str">
        <x:f>PROPER(TRIM('Raw_Data'!F449))</x:f>
        <x:v>Gold</x:v>
      </x:c>
      <x:c r="G449" t="str">
        <x:f>PROPER(TRIM('Raw_Data'!G449))</x:f>
        <x:v>Partner</x:v>
      </x:c>
      <x:c r="H449" s="60" t="n">
        <x:f>'Raw_Data'!H449</x:f>
        <x:v>16283</x:v>
      </x:c>
      <x:c r="I449" s="60" t="n">
        <x:f>'Raw_Data'!I449</x:f>
        <x:v>1546.09</x:v>
      </x:c>
      <x:c r="J449" s="32" t="n">
        <x:f>'Raw_Data'!J449</x:f>
        <x:v>0.237</x:v>
      </x:c>
      <x:c r="K449" s="32" t="n">
        <x:f>'Raw_Data'!K449</x:f>
        <x:v>0.903</x:v>
      </x:c>
      <x:c r="L449" t="n">
        <x:f>'Raw_Data'!L449</x:f>
        <x:v>0</x:v>
      </x:c>
      <x:c r="M449" t="n">
        <x:f>IF('Raw_Data'!M449="",Assumptions!$B$15,'Raw_Data'!M449)</x:f>
        <x:v>5</x:v>
      </x:c>
      <x:c r="N449" s="32" t="n">
        <x:f>'Raw_Data'!N449</x:f>
        <x:v>0.211</x:v>
      </x:c>
      <x:c r="O449" t="str">
        <x:f>IF(OR(D449&lt;620,L449&gt;=2,J449&gt;0.9),"High",IF(OR(D449&lt;700,L449=1,J449&gt;0.75),"Medium","Low"))</x:f>
        <x:v>Low</x:v>
      </x:c>
      <x:c r="P449" s="30" t="n">
        <x:f>XLOOKUP(F449,Assumptions!$A$4:$A$6,Assumptions!$B$4:$B$6)</x:f>
        <x:v>95</x:v>
      </x:c>
      <x:c r="Q449" s="32" t="n">
        <x:f>XLOOKUP(F449,Assumptions!$A$4:$A$6,Assumptions!$C$4:$C$6)</x:f>
        <x:v>0.219</x:v>
      </x:c>
      <x:c r="R449" s="32" t="n">
        <x:f>XLOOKUP(F449,Assumptions!$A$4:$A$6,Assumptions!$D$4:$D$6)</x:f>
        <x:v>0.016</x:v>
      </x:c>
      <x:c r="S449" s="32" t="n">
        <x:f>XLOOKUP(F449,Assumptions!$A$4:$A$6,Assumptions!$E$4:$E$6)</x:f>
        <x:v>0.01</x:v>
      </x:c>
      <x:c r="T449" s="32" t="n">
        <x:f>XLOOKUP(O449,Assumptions!$H$4:$H$6,Assumptions!$I$4:$I$6)</x:f>
        <x:v>0.0035</x:v>
      </x:c>
      <x:c r="U449" s="30" t="n">
        <x:f>XLOOKUP(F449,Assumptions!$A$4:$A$6,Assumptions!$F$4:$F$6)</x:f>
        <x:v>90</x:v>
      </x:c>
      <x:c r="V449" s="60" t="n">
        <x:f>I449*12</x:f>
        <x:v>18553.079999999998</x:v>
      </x:c>
      <x:c r="W449" s="60" t="n">
        <x:f>H449*J449*(1-K449)*Q449</x:f>
        <x:v>81.97824525299997</x:v>
      </x:c>
      <x:c r="X449" s="60" t="n">
        <x:f>V449*R449</x:f>
        <x:v>296.84927999999996</x:v>
      </x:c>
      <x:c r="Y449" s="60" t="n">
        <x:f>V449*S449</x:f>
        <x:v>185.53079999999997</x:v>
      </x:c>
      <x:c r="Z449" s="60" t="n">
        <x:f>H449*J449*T449</x:f>
        <x:v>13.5067485</x:v>
      </x:c>
      <x:c r="AA449" s="60" t="n">
        <x:f>P449+W449+X449-Y449-Z449-U449</x:f>
        <x:v>184.78997675299996</x:v>
      </x:c>
      <x:c r="AB449" s="32" t="n">
        <x:f>IFERROR(AA449/(P449+W449+X449),0)</x:f>
        <x:v>0.3899941791147137</x:v>
      </x:c>
      <x:c r="AC449" t="n">
        <x:f>IF(O449="High",0,IF(I449&gt;=1800,3,IF(I449&gt;=900,2,1))+IF(K449&gt;=0.9,2,IF(K449&gt;=0.75,1,0))+IF(J449&lt;=0.7,2,IF(J449&lt;=0.85,1,0))+IF(M449&gt;=8,1,0))</x:f>
        <x:v>6</x:v>
      </x:c>
      <x:c r="AD449" t="str">
        <x:f>IF(AND(O449&lt;&gt;"High",AC449&gt;=Assumptions!$B$10,AA449&gt;0),"Priority Growth",IF(AND(O449="Low",AA449&gt;0),"Maintain","Watch"))</x:f>
        <x:v>Priority Growth</x:v>
      </x:c>
      <x:c r="AE449" s="60" t="n">
        <x:f>MAX(AA449,0)*N449</x:f>
        <x:v>38.99068509488299</x:v>
      </x:c>
      <x:c r="AF449" t="str">
        <x:f>IF(AND(AA449&gt;=Assumptions!$B$11,O449&lt;&gt;"High",OR(N449&gt;=Assumptions!$B$12,M449&lt;=6)),"High","Standard")</x:f>
        <x:v>Standard</x:v>
      </x:c>
    </x:row>
    <x:row r="450">
      <x:c r="A450" t="str">
        <x:f>'Raw_Data'!A450</x:f>
        <x:v>C00449</x:v>
      </x:c>
      <x:c r="B450" t="n">
        <x:f>'Raw_Data'!B450</x:f>
        <x:v>48</x:v>
      </x:c>
      <x:c r="C450" s="30" t="n">
        <x:f>'Raw_Data'!C450</x:f>
        <x:v>67068</x:v>
      </x:c>
      <x:c r="D450" t="n">
        <x:f>'Raw_Data'!D450</x:f>
        <x:v>630</x:v>
      </x:c>
      <x:c r="E450" t="n">
        <x:f>'Raw_Data'!E450</x:f>
        <x:v>114</x:v>
      </x:c>
      <x:c r="F450" t="str">
        <x:f>PROPER(TRIM('Raw_Data'!F450))</x:f>
        <x:v>Classic</x:v>
      </x:c>
      <x:c r="G450" t="str">
        <x:f>PROPER(TRIM('Raw_Data'!G450))</x:f>
        <x:v>Branch</x:v>
      </x:c>
      <x:c r="H450" s="60" t="n">
        <x:f>'Raw_Data'!H450</x:f>
        <x:v>4222</x:v>
      </x:c>
      <x:c r="I450" s="60" t="n">
        <x:f>'Raw_Data'!I450</x:f>
        <x:v>398.55</x:v>
      </x:c>
      <x:c r="J450" s="32" t="n">
        <x:f>'Raw_Data'!J450</x:f>
        <x:v>0.626</x:v>
      </x:c>
      <x:c r="K450" s="32" t="n">
        <x:f>'Raw_Data'!K450</x:f>
        <x:v>0.717</x:v>
      </x:c>
      <x:c r="L450" t="n">
        <x:f>'Raw_Data'!L450</x:f>
        <x:v>0</x:v>
      </x:c>
      <x:c r="M450" t="n">
        <x:f>IF('Raw_Data'!M450="",Assumptions!$B$15,'Raw_Data'!M450)</x:f>
        <x:v>6</x:v>
      </x:c>
      <x:c r="N450" s="32" t="n">
        <x:f>'Raw_Data'!N450</x:f>
        <x:v>0.169</x:v>
      </x:c>
      <x:c r="O450" t="str">
        <x:f>IF(OR(D450&lt;620,L450&gt;=2,J450&gt;0.9),"High",IF(OR(D450&lt;700,L450=1,J450&gt;0.75),"Medium","Low"))</x:f>
        <x:v>Medium</x:v>
      </x:c>
      <x:c r="P450" s="30" t="n">
        <x:f>XLOOKUP(F450,Assumptions!$A$4:$A$6,Assumptions!$B$4:$B$6)</x:f>
        <x:v>0</x:v>
      </x:c>
      <x:c r="Q450" s="32" t="n">
        <x:f>XLOOKUP(F450,Assumptions!$A$4:$A$6,Assumptions!$C$4:$C$6)</x:f>
        <x:v>0.229</x:v>
      </x:c>
      <x:c r="R450" s="32" t="n">
        <x:f>XLOOKUP(F450,Assumptions!$A$4:$A$6,Assumptions!$D$4:$D$6)</x:f>
        <x:v>0.015</x:v>
      </x:c>
      <x:c r="S450" s="32" t="n">
        <x:f>XLOOKUP(F450,Assumptions!$A$4:$A$6,Assumptions!$E$4:$E$6)</x:f>
        <x:v>0.0075</x:v>
      </x:c>
      <x:c r="T450" s="32" t="n">
        <x:f>XLOOKUP(O450,Assumptions!$H$4:$H$6,Assumptions!$I$4:$I$6)</x:f>
        <x:v>0.012</x:v>
      </x:c>
      <x:c r="U450" s="30" t="n">
        <x:f>XLOOKUP(F450,Assumptions!$A$4:$A$6,Assumptions!$F$4:$F$6)</x:f>
        <x:v>60</x:v>
      </x:c>
      <x:c r="V450" s="60" t="n">
        <x:f>I450*12</x:f>
        <x:v>4782.6</x:v>
      </x:c>
      <x:c r="W450" s="60" t="n">
        <x:f>H450*J450*(1-K450)*Q450</x:f>
        <x:v>171.28308640400004</x:v>
      </x:c>
      <x:c r="X450" s="60" t="n">
        <x:f>V450*R450</x:f>
        <x:v>71.739</x:v>
      </x:c>
      <x:c r="Y450" s="60" t="n">
        <x:f>V450*S450</x:f>
        <x:v>35.8695</x:v>
      </x:c>
      <x:c r="Z450" s="60" t="n">
        <x:f>H450*J450*T450</x:f>
        <x:v>31.715664000000004</x:v>
      </x:c>
      <x:c r="AA450" s="60" t="n">
        <x:f>P450+W450+X450-Y450-Z450-U450</x:f>
        <x:v>115.43692240400003</x:v>
      </x:c>
      <x:c r="AB450" s="32" t="n">
        <x:f>IFERROR(AA450/(P450+W450+X450),0)</x:f>
        <x:v>0.47500588984368125</x:v>
      </x:c>
      <x:c r="AC450" t="n">
        <x:f>IF(O450="High",0,IF(I450&gt;=1800,3,IF(I450&gt;=900,2,1))+IF(K450&gt;=0.9,2,IF(K450&gt;=0.75,1,0))+IF(J450&lt;=0.7,2,IF(J450&lt;=0.85,1,0))+IF(M450&gt;=8,1,0))</x:f>
        <x:v>3</x:v>
      </x:c>
      <x:c r="AD450" t="str">
        <x:f>IF(AND(O450&lt;&gt;"High",AC450&gt;=Assumptions!$B$10,AA450&gt;0),"Priority Growth",IF(AND(O450="Low",AA450&gt;0),"Maintain","Watch"))</x:f>
        <x:v>Watch</x:v>
      </x:c>
      <x:c r="AE450" s="60" t="n">
        <x:f>MAX(AA450,0)*N450</x:f>
        <x:v>19.508839886276007</x:v>
      </x:c>
      <x:c r="AF450" t="str">
        <x:f>IF(AND(AA450&gt;=Assumptions!$B$11,O450&lt;&gt;"High",OR(N450&gt;=Assumptions!$B$12,M450&lt;=6)),"High","Standard")</x:f>
        <x:v>Standard</x:v>
      </x:c>
    </x:row>
    <x:row r="451">
      <x:c r="A451" t="str">
        <x:f>'Raw_Data'!A451</x:f>
        <x:v>C00450</x:v>
      </x:c>
      <x:c r="B451" t="n">
        <x:f>'Raw_Data'!B451</x:f>
        <x:v>22</x:v>
      </x:c>
      <x:c r="C451" s="30" t="n">
        <x:f>'Raw_Data'!C451</x:f>
        <x:v>29615</x:v>
      </x:c>
      <x:c r="D451" t="n">
        <x:f>'Raw_Data'!D451</x:f>
        <x:v>613</x:v>
      </x:c>
      <x:c r="E451" t="n">
        <x:f>'Raw_Data'!E451</x:f>
        <x:v>9</x:v>
      </x:c>
      <x:c r="F451" t="str">
        <x:f>PROPER(TRIM('Raw_Data'!F451))</x:f>
        <x:v>Classic</x:v>
      </x:c>
      <x:c r="G451" t="str">
        <x:f>PROPER(TRIM('Raw_Data'!G451))</x:f>
        <x:v>Branch</x:v>
      </x:c>
      <x:c r="H451" s="60" t="n">
        <x:f>'Raw_Data'!H451</x:f>
        <x:v>1000</x:v>
      </x:c>
      <x:c r="I451" s="60" t="n">
        <x:f>'Raw_Data'!I451</x:f>
        <x:v>579.03</x:v>
      </x:c>
      <x:c r="J451" s="32" t="n">
        <x:f>'Raw_Data'!J451</x:f>
        <x:v>0.422</x:v>
      </x:c>
      <x:c r="K451" s="32" t="n">
        <x:f>'Raw_Data'!K451</x:f>
        <x:v>0.752</x:v>
      </x:c>
      <x:c r="L451" t="n">
        <x:f>'Raw_Data'!L451</x:f>
        <x:v>0</x:v>
      </x:c>
      <x:c r="M451" t="n">
        <x:f>IF('Raw_Data'!M451="",Assumptions!$B$15,'Raw_Data'!M451)</x:f>
        <x:v>7</x:v>
      </x:c>
      <x:c r="N451" s="32" t="n">
        <x:f>'Raw_Data'!N451</x:f>
        <x:v>0.145</x:v>
      </x:c>
      <x:c r="O451" t="str">
        <x:f>IF(OR(D451&lt;620,L451&gt;=2,J451&gt;0.9),"High",IF(OR(D451&lt;700,L451=1,J451&gt;0.75),"Medium","Low"))</x:f>
        <x:v>High</x:v>
      </x:c>
      <x:c r="P451" s="30" t="n">
        <x:f>XLOOKUP(F451,Assumptions!$A$4:$A$6,Assumptions!$B$4:$B$6)</x:f>
        <x:v>0</x:v>
      </x:c>
      <x:c r="Q451" s="32" t="n">
        <x:f>XLOOKUP(F451,Assumptions!$A$4:$A$6,Assumptions!$C$4:$C$6)</x:f>
        <x:v>0.229</x:v>
      </x:c>
      <x:c r="R451" s="32" t="n">
        <x:f>XLOOKUP(F451,Assumptions!$A$4:$A$6,Assumptions!$D$4:$D$6)</x:f>
        <x:v>0.015</x:v>
      </x:c>
      <x:c r="S451" s="32" t="n">
        <x:f>XLOOKUP(F451,Assumptions!$A$4:$A$6,Assumptions!$E$4:$E$6)</x:f>
        <x:v>0.0075</x:v>
      </x:c>
      <x:c r="T451" s="32" t="n">
        <x:f>XLOOKUP(O451,Assumptions!$H$4:$H$6,Assumptions!$I$4:$I$6)</x:f>
        <x:v>0.045</x:v>
      </x:c>
      <x:c r="U451" s="30" t="n">
        <x:f>XLOOKUP(F451,Assumptions!$A$4:$A$6,Assumptions!$F$4:$F$6)</x:f>
        <x:v>60</x:v>
      </x:c>
      <x:c r="V451" s="60" t="n">
        <x:f>I451*12</x:f>
        <x:v>6948.36</x:v>
      </x:c>
      <x:c r="W451" s="60" t="n">
        <x:f>H451*J451*(1-K451)*Q451</x:f>
        <x:v>23.966224000000004</x:v>
      </x:c>
      <x:c r="X451" s="60" t="n">
        <x:f>V451*R451</x:f>
        <x:v>104.2254</x:v>
      </x:c>
      <x:c r="Y451" s="60" t="n">
        <x:f>V451*S451</x:f>
        <x:v>52.1127</x:v>
      </x:c>
      <x:c r="Z451" s="60" t="n">
        <x:f>H451*J451*T451</x:f>
        <x:v>18.99</x:v>
      </x:c>
      <x:c r="AA451" s="60" t="n">
        <x:f>P451+W451+X451-Y451-Z451-U451</x:f>
        <x:v>-2.9110759999999942</x:v>
      </x:c>
      <x:c r="AB451" s="32" t="n">
        <x:f>IFERROR(AA451/(P451+W451+X451),0)</x:f>
        <x:v>-0.02270878477988542</x:v>
      </x:c>
      <x:c r="AC451" t="n">
        <x:f>IF(O451="High",0,IF(I451&gt;=1800,3,IF(I451&gt;=900,2,1))+IF(K451&gt;=0.9,2,IF(K451&gt;=0.75,1,0))+IF(J451&lt;=0.7,2,IF(J451&lt;=0.85,1,0))+IF(M451&gt;=8,1,0))</x:f>
        <x:v>0</x:v>
      </x:c>
      <x:c r="AD451" t="str">
        <x:f>IF(AND(O451&lt;&gt;"High",AC451&gt;=Assumptions!$B$10,AA451&gt;0),"Priority Growth",IF(AND(O451="Low",AA451&gt;0),"Maintain","Watch"))</x:f>
        <x:v>Watch</x:v>
      </x:c>
      <x:c r="AE451" s="60" t="n">
        <x:f>MAX(AA451,0)*N451</x:f>
        <x:v>0</x:v>
      </x:c>
      <x:c r="AF451" t="str">
        <x:f>IF(AND(AA451&gt;=Assumptions!$B$11,O451&lt;&gt;"High",OR(N451&gt;=Assumptions!$B$12,M451&lt;=6)),"High","Standard")</x:f>
        <x:v>Standard</x:v>
      </x:c>
    </x:row>
    <x:row r="452">
      <x:c r="A452" t="str">
        <x:f>'Raw_Data'!A452</x:f>
        <x:v>C00451</x:v>
      </x:c>
      <x:c r="B452" t="n">
        <x:f>'Raw_Data'!B452</x:f>
        <x:v>41</x:v>
      </x:c>
      <x:c r="C452" s="30" t="n">
        <x:f>'Raw_Data'!C452</x:f>
        <x:v>33828</x:v>
      </x:c>
      <x:c r="D452" t="n">
        <x:f>'Raw_Data'!D452</x:f>
        <x:v>669</x:v>
      </x:c>
      <x:c r="E452" t="n">
        <x:f>'Raw_Data'!E452</x:f>
        <x:v>23</x:v>
      </x:c>
      <x:c r="F452" t="str">
        <x:f>PROPER(TRIM('Raw_Data'!F452))</x:f>
        <x:v>Classic</x:v>
      </x:c>
      <x:c r="G452" t="str">
        <x:f>PROPER(TRIM('Raw_Data'!G452))</x:f>
        <x:v>Digital</x:v>
      </x:c>
      <x:c r="H452" s="60" t="n">
        <x:f>'Raw_Data'!H452</x:f>
        <x:v>1630</x:v>
      </x:c>
      <x:c r="I452" s="60" t="n">
        <x:f>'Raw_Data'!I452</x:f>
        <x:v>292.74</x:v>
      </x:c>
      <x:c r="J452" s="32" t="n">
        <x:f>'Raw_Data'!J452</x:f>
        <x:v>0.439</x:v>
      </x:c>
      <x:c r="K452" s="32" t="n">
        <x:f>'Raw_Data'!K452</x:f>
        <x:v>0.82</x:v>
      </x:c>
      <x:c r="L452" t="n">
        <x:f>'Raw_Data'!L452</x:f>
        <x:v>0</x:v>
      </x:c>
      <x:c r="M452" t="n">
        <x:f>IF('Raw_Data'!M452="",Assumptions!$B$15,'Raw_Data'!M452)</x:f>
        <x:v>9</x:v>
      </x:c>
      <x:c r="N452" s="32" t="n">
        <x:f>'Raw_Data'!N452</x:f>
        <x:v>0.02</x:v>
      </x:c>
      <x:c r="O452" t="str">
        <x:f>IF(OR(D452&lt;620,L452&gt;=2,J452&gt;0.9),"High",IF(OR(D452&lt;700,L452=1,J452&gt;0.75),"Medium","Low"))</x:f>
        <x:v>Medium</x:v>
      </x:c>
      <x:c r="P452" s="30" t="n">
        <x:f>XLOOKUP(F452,Assumptions!$A$4:$A$6,Assumptions!$B$4:$B$6)</x:f>
        <x:v>0</x:v>
      </x:c>
      <x:c r="Q452" s="32" t="n">
        <x:f>XLOOKUP(F452,Assumptions!$A$4:$A$6,Assumptions!$C$4:$C$6)</x:f>
        <x:v>0.229</x:v>
      </x:c>
      <x:c r="R452" s="32" t="n">
        <x:f>XLOOKUP(F452,Assumptions!$A$4:$A$6,Assumptions!$D$4:$D$6)</x:f>
        <x:v>0.015</x:v>
      </x:c>
      <x:c r="S452" s="32" t="n">
        <x:f>XLOOKUP(F452,Assumptions!$A$4:$A$6,Assumptions!$E$4:$E$6)</x:f>
        <x:v>0.0075</x:v>
      </x:c>
      <x:c r="T452" s="32" t="n">
        <x:f>XLOOKUP(O452,Assumptions!$H$4:$H$6,Assumptions!$I$4:$I$6)</x:f>
        <x:v>0.012</x:v>
      </x:c>
      <x:c r="U452" s="30" t="n">
        <x:f>XLOOKUP(F452,Assumptions!$A$4:$A$6,Assumptions!$F$4:$F$6)</x:f>
        <x:v>60</x:v>
      </x:c>
      <x:c r="V452" s="60" t="n">
        <x:f>I452*12</x:f>
        <x:v>3512.88</x:v>
      </x:c>
      <x:c r="W452" s="60" t="n">
        <x:f>H452*J452*(1-K452)*Q452</x:f>
        <x:v>29.49579540000001</x:v>
      </x:c>
      <x:c r="X452" s="60" t="n">
        <x:f>V452*R452</x:f>
        <x:v>52.6932</x:v>
      </x:c>
      <x:c r="Y452" s="60" t="n">
        <x:f>V452*S452</x:f>
        <x:v>26.3466</x:v>
      </x:c>
      <x:c r="Z452" s="60" t="n">
        <x:f>H452*J452*T452</x:f>
        <x:v>8.58684</x:v>
      </x:c>
      <x:c r="AA452" s="60" t="n">
        <x:f>P452+W452+X452-Y452-Z452-U452</x:f>
        <x:v>-12.744444599999987</x:v>
      </x:c>
      <x:c r="AB452" s="32" t="n">
        <x:f>IFERROR(AA452/(P452+W452+X452),0)</x:f>
        <x:v>-0.1550626642651479</x:v>
      </x:c>
      <x:c r="AC452" t="n">
        <x:f>IF(O452="High",0,IF(I452&gt;=1800,3,IF(I452&gt;=900,2,1))+IF(K452&gt;=0.9,2,IF(K452&gt;=0.75,1,0))+IF(J452&lt;=0.7,2,IF(J452&lt;=0.85,1,0))+IF(M452&gt;=8,1,0))</x:f>
        <x:v>5</x:v>
      </x:c>
      <x:c r="AD452" t="str">
        <x:f>IF(AND(O452&lt;&gt;"High",AC452&gt;=Assumptions!$B$10,AA452&gt;0),"Priority Growth",IF(AND(O452="Low",AA452&gt;0),"Maintain","Watch"))</x:f>
        <x:v>Watch</x:v>
      </x:c>
      <x:c r="AE452" s="60" t="n">
        <x:f>MAX(AA452,0)*N452</x:f>
        <x:v>0</x:v>
      </x:c>
      <x:c r="AF452" t="str">
        <x:f>IF(AND(AA452&gt;=Assumptions!$B$11,O452&lt;&gt;"High",OR(N452&gt;=Assumptions!$B$12,M452&lt;=6)),"High","Standard")</x:f>
        <x:v>Standard</x:v>
      </x:c>
    </x:row>
    <x:row r="453">
      <x:c r="A453" t="str">
        <x:f>'Raw_Data'!A453</x:f>
        <x:v>C00452</x:v>
      </x:c>
      <x:c r="B453" t="n">
        <x:f>'Raw_Data'!B453</x:f>
        <x:v>43</x:v>
      </x:c>
      <x:c r="C453" s="30" t="n">
        <x:f>'Raw_Data'!C453</x:f>
        <x:v>48297</x:v>
      </x:c>
      <x:c r="D453" t="n">
        <x:f>'Raw_Data'!D453</x:f>
        <x:v>722</x:v>
      </x:c>
      <x:c r="E453" t="n">
        <x:f>'Raw_Data'!E453</x:f>
        <x:v>31</x:v>
      </x:c>
      <x:c r="F453" t="str">
        <x:f>PROPER(TRIM('Raw_Data'!F453))</x:f>
        <x:v>Gold</x:v>
      </x:c>
      <x:c r="G453" t="str">
        <x:f>PROPER(TRIM('Raw_Data'!G453))</x:f>
        <x:v>Partner</x:v>
      </x:c>
      <x:c r="H453" s="60" t="n">
        <x:f>'Raw_Data'!H453</x:f>
        <x:v>10137</x:v>
      </x:c>
      <x:c r="I453" s="60" t="n">
        <x:f>'Raw_Data'!I453</x:f>
        <x:v>1107.51</x:v>
      </x:c>
      <x:c r="J453" s="32" t="n">
        <x:f>'Raw_Data'!J453</x:f>
        <x:v>0.393</x:v>
      </x:c>
      <x:c r="K453" s="32" t="n">
        <x:f>'Raw_Data'!K453</x:f>
        <x:v>0.773</x:v>
      </x:c>
      <x:c r="L453" t="n">
        <x:f>'Raw_Data'!L453</x:f>
        <x:v>0</x:v>
      </x:c>
      <x:c r="M453" t="n">
        <x:f>IF('Raw_Data'!M453="",Assumptions!$B$15,'Raw_Data'!M453)</x:f>
        <x:v>4</x:v>
      </x:c>
      <x:c r="N453" s="32" t="n">
        <x:f>'Raw_Data'!N453</x:f>
        <x:v>0.27</x:v>
      </x:c>
      <x:c r="O453" t="str">
        <x:f>IF(OR(D453&lt;620,L453&gt;=2,J453&gt;0.9),"High",IF(OR(D453&lt;700,L453=1,J453&gt;0.75),"Medium","Low"))</x:f>
        <x:v>Low</x:v>
      </x:c>
      <x:c r="P453" s="30" t="n">
        <x:f>XLOOKUP(F453,Assumptions!$A$4:$A$6,Assumptions!$B$4:$B$6)</x:f>
        <x:v>95</x:v>
      </x:c>
      <x:c r="Q453" s="32" t="n">
        <x:f>XLOOKUP(F453,Assumptions!$A$4:$A$6,Assumptions!$C$4:$C$6)</x:f>
        <x:v>0.219</x:v>
      </x:c>
      <x:c r="R453" s="32" t="n">
        <x:f>XLOOKUP(F453,Assumptions!$A$4:$A$6,Assumptions!$D$4:$D$6)</x:f>
        <x:v>0.016</x:v>
      </x:c>
      <x:c r="S453" s="32" t="n">
        <x:f>XLOOKUP(F453,Assumptions!$A$4:$A$6,Assumptions!$E$4:$E$6)</x:f>
        <x:v>0.01</x:v>
      </x:c>
      <x:c r="T453" s="32" t="n">
        <x:f>XLOOKUP(O453,Assumptions!$H$4:$H$6,Assumptions!$I$4:$I$6)</x:f>
        <x:v>0.0035</x:v>
      </x:c>
      <x:c r="U453" s="30" t="n">
        <x:f>XLOOKUP(F453,Assumptions!$A$4:$A$6,Assumptions!$F$4:$F$6)</x:f>
        <x:v>90</x:v>
      </x:c>
      <x:c r="V453" s="60" t="n">
        <x:f>I453*12</x:f>
        <x:v>13290.119999999999</x:v>
      </x:c>
      <x:c r="W453" s="60" t="n">
        <x:f>H453*J453*(1-K453)*Q453</x:f>
        <x:v>198.04868763300001</x:v>
      </x:c>
      <x:c r="X453" s="60" t="n">
        <x:f>V453*R453</x:f>
        <x:v>212.64192</x:v>
      </x:c>
      <x:c r="Y453" s="60" t="n">
        <x:f>V453*S453</x:f>
        <x:v>132.9012</x:v>
      </x:c>
      <x:c r="Z453" s="60" t="n">
        <x:f>H453*J453*T453</x:f>
        <x:v>13.9434435</x:v>
      </x:c>
      <x:c r="AA453" s="60" t="n">
        <x:f>P453+W453+X453-Y453-Z453-U453</x:f>
        <x:v>268.845964133</x:v>
      </x:c>
      <x:c r="AB453" s="32" t="n">
        <x:f>IFERROR(AA453/(P453+W453+X453),0)</x:f>
        <x:v>0.5316412052646078</x:v>
      </x:c>
      <x:c r="AC453" t="n">
        <x:f>IF(O453="High",0,IF(I453&gt;=1800,3,IF(I453&gt;=900,2,1))+IF(K453&gt;=0.9,2,IF(K453&gt;=0.75,1,0))+IF(J453&lt;=0.7,2,IF(J453&lt;=0.85,1,0))+IF(M453&gt;=8,1,0))</x:f>
        <x:v>5</x:v>
      </x:c>
      <x:c r="AD453" t="str">
        <x:f>IF(AND(O453&lt;&gt;"High",AC453&gt;=Assumptions!$B$10,AA453&gt;0),"Priority Growth",IF(AND(O453="Low",AA453&gt;0),"Maintain","Watch"))</x:f>
        <x:v>Maintain</x:v>
      </x:c>
      <x:c r="AE453" s="60" t="n">
        <x:f>MAX(AA453,0)*N453</x:f>
        <x:v>72.58841031591</x:v>
      </x:c>
      <x:c r="AF453" t="str">
        <x:f>IF(AND(AA453&gt;=Assumptions!$B$11,O453&lt;&gt;"High",OR(N453&gt;=Assumptions!$B$12,M453&lt;=6)),"High","Standard")</x:f>
        <x:v>Standard</x:v>
      </x:c>
    </x:row>
    <x:row r="454">
      <x:c r="A454" t="str">
        <x:f>'Raw_Data'!A454</x:f>
        <x:v>C00453</x:v>
      </x:c>
      <x:c r="B454" t="n">
        <x:f>'Raw_Data'!B454</x:f>
        <x:v>36</x:v>
      </x:c>
      <x:c r="C454" s="30" t="n">
        <x:f>'Raw_Data'!C454</x:f>
        <x:v>66829</x:v>
      </x:c>
      <x:c r="D454" t="n">
        <x:f>'Raw_Data'!D454</x:f>
        <x:v>729</x:v>
      </x:c>
      <x:c r="E454" t="n">
        <x:f>'Raw_Data'!E454</x:f>
        <x:v>74</x:v>
      </x:c>
      <x:c r="F454" t="str">
        <x:f>PROPER(TRIM('Raw_Data'!F454))</x:f>
        <x:v>Gold</x:v>
      </x:c>
      <x:c r="G454" t="str">
        <x:f>PROPER(TRIM('Raw_Data'!G454))</x:f>
        <x:v>Digital</x:v>
      </x:c>
      <x:c r="H454" s="60" t="n">
        <x:f>'Raw_Data'!H454</x:f>
        <x:v>9472</x:v>
      </x:c>
      <x:c r="I454" s="60" t="n">
        <x:f>'Raw_Data'!I454</x:f>
        <x:v>917.17</x:v>
      </x:c>
      <x:c r="J454" s="32" t="n">
        <x:f>'Raw_Data'!J454</x:f>
        <x:v>0.242</x:v>
      </x:c>
      <x:c r="K454" s="32" t="n">
        <x:f>'Raw_Data'!K454</x:f>
        <x:v>0.889</x:v>
      </x:c>
      <x:c r="L454" t="n">
        <x:f>'Raw_Data'!L454</x:f>
        <x:v>0</x:v>
      </x:c>
      <x:c r="M454" t="n">
        <x:f>IF('Raw_Data'!M454="",Assumptions!$B$15,'Raw_Data'!M454)</x:f>
        <x:v>9</x:v>
      </x:c>
      <x:c r="N454" s="32" t="n">
        <x:f>'Raw_Data'!N454</x:f>
        <x:v>0.037</x:v>
      </x:c>
      <x:c r="O454" t="str">
        <x:f>IF(OR(D454&lt;620,L454&gt;=2,J454&gt;0.9),"High",IF(OR(D454&lt;700,L454=1,J454&gt;0.75),"Medium","Low"))</x:f>
        <x:v>Low</x:v>
      </x:c>
      <x:c r="P454" s="30" t="n">
        <x:f>XLOOKUP(F454,Assumptions!$A$4:$A$6,Assumptions!$B$4:$B$6)</x:f>
        <x:v>95</x:v>
      </x:c>
      <x:c r="Q454" s="32" t="n">
        <x:f>XLOOKUP(F454,Assumptions!$A$4:$A$6,Assumptions!$C$4:$C$6)</x:f>
        <x:v>0.219</x:v>
      </x:c>
      <x:c r="R454" s="32" t="n">
        <x:f>XLOOKUP(F454,Assumptions!$A$4:$A$6,Assumptions!$D$4:$D$6)</x:f>
        <x:v>0.016</x:v>
      </x:c>
      <x:c r="S454" s="32" t="n">
        <x:f>XLOOKUP(F454,Assumptions!$A$4:$A$6,Assumptions!$E$4:$E$6)</x:f>
        <x:v>0.01</x:v>
      </x:c>
      <x:c r="T454" s="32" t="n">
        <x:f>XLOOKUP(O454,Assumptions!$H$4:$H$6,Assumptions!$I$4:$I$6)</x:f>
        <x:v>0.0035</x:v>
      </x:c>
      <x:c r="U454" s="30" t="n">
        <x:f>XLOOKUP(F454,Assumptions!$A$4:$A$6,Assumptions!$F$4:$F$6)</x:f>
        <x:v>90</x:v>
      </x:c>
      <x:c r="V454" s="60" t="n">
        <x:f>I454*12</x:f>
        <x:v>11006.039999999999</x:v>
      </x:c>
      <x:c r="W454" s="60" t="n">
        <x:f>H454*J454*(1-K454)*Q454</x:f>
        <x:v>55.721673216</x:v>
      </x:c>
      <x:c r="X454" s="60" t="n">
        <x:f>V454*R454</x:f>
        <x:v>176.09663999999998</x:v>
      </x:c>
      <x:c r="Y454" s="60" t="n">
        <x:f>V454*S454</x:f>
        <x:v>110.06039999999999</x:v>
      </x:c>
      <x:c r="Z454" s="60" t="n">
        <x:f>H454*J454*T454</x:f>
        <x:v>8.022784000000001</x:v>
      </x:c>
      <x:c r="AA454" s="60" t="n">
        <x:f>P454+W454+X454-Y454-Z454-U454</x:f>
        <x:v>118.73512921599999</x:v>
      </x:c>
      <x:c r="AB454" s="32" t="n">
        <x:f>IFERROR(AA454/(P454+W454+X454),0)</x:f>
        <x:v>0.3633062298364102</x:v>
      </x:c>
      <x:c r="AC454" t="n">
        <x:f>IF(O454="High",0,IF(I454&gt;=1800,3,IF(I454&gt;=900,2,1))+IF(K454&gt;=0.9,2,IF(K454&gt;=0.75,1,0))+IF(J454&lt;=0.7,2,IF(J454&lt;=0.85,1,0))+IF(M454&gt;=8,1,0))</x:f>
        <x:v>6</x:v>
      </x:c>
      <x:c r="AD454" t="str">
        <x:f>IF(AND(O454&lt;&gt;"High",AC454&gt;=Assumptions!$B$10,AA454&gt;0),"Priority Growth",IF(AND(O454="Low",AA454&gt;0),"Maintain","Watch"))</x:f>
        <x:v>Priority Growth</x:v>
      </x:c>
      <x:c r="AE454" s="60" t="n">
        <x:f>MAX(AA454,0)*N454</x:f>
        <x:v>4.393199780991999</x:v>
      </x:c>
      <x:c r="AF454" t="str">
        <x:f>IF(AND(AA454&gt;=Assumptions!$B$11,O454&lt;&gt;"High",OR(N454&gt;=Assumptions!$B$12,M454&lt;=6)),"High","Standard")</x:f>
        <x:v>Standard</x:v>
      </x:c>
    </x:row>
    <x:row r="455">
      <x:c r="A455" t="str">
        <x:f>'Raw_Data'!A455</x:f>
        <x:v>C00454</x:v>
      </x:c>
      <x:c r="B455" t="n">
        <x:f>'Raw_Data'!B455</x:f>
        <x:v>43</x:v>
      </x:c>
      <x:c r="C455" s="30" t="n">
        <x:f>'Raw_Data'!C455</x:f>
        <x:v>81044</x:v>
      </x:c>
      <x:c r="D455" t="n">
        <x:f>'Raw_Data'!D455</x:f>
        <x:v>630</x:v>
      </x:c>
      <x:c r="E455" t="n">
        <x:f>'Raw_Data'!E455</x:f>
        <x:v>22</x:v>
      </x:c>
      <x:c r="F455" t="str">
        <x:f>PROPER(TRIM('Raw_Data'!F455))</x:f>
        <x:v>Gold</x:v>
      </x:c>
      <x:c r="G455" t="str">
        <x:f>PROPER(TRIM('Raw_Data'!G455))</x:f>
        <x:v>Direct Mail</x:v>
      </x:c>
      <x:c r="H455" s="60" t="n">
        <x:f>'Raw_Data'!H455</x:f>
        <x:v>9636</x:v>
      </x:c>
      <x:c r="I455" s="60" t="n">
        <x:f>'Raw_Data'!I455</x:f>
        <x:v>1156.1</x:v>
      </x:c>
      <x:c r="J455" s="32" t="n">
        <x:f>'Raw_Data'!J455</x:f>
        <x:v>0.443</x:v>
      </x:c>
      <x:c r="K455" s="32" t="n">
        <x:f>'Raw_Data'!K455</x:f>
        <x:v>0.712</x:v>
      </x:c>
      <x:c r="L455" t="n">
        <x:f>'Raw_Data'!L455</x:f>
        <x:v>1</x:v>
      </x:c>
      <x:c r="M455" t="n">
        <x:f>IF('Raw_Data'!M455="",Assumptions!$B$15,'Raw_Data'!M455)</x:f>
        <x:v>8</x:v>
      </x:c>
      <x:c r="N455" s="32" t="n">
        <x:f>'Raw_Data'!N455</x:f>
        <x:v>0.048</x:v>
      </x:c>
      <x:c r="O455" t="str">
        <x:f>IF(OR(D455&lt;620,L455&gt;=2,J455&gt;0.9),"High",IF(OR(D455&lt;700,L455=1,J455&gt;0.75),"Medium","Low"))</x:f>
        <x:v>Medium</x:v>
      </x:c>
      <x:c r="P455" s="30" t="n">
        <x:f>XLOOKUP(F455,Assumptions!$A$4:$A$6,Assumptions!$B$4:$B$6)</x:f>
        <x:v>95</x:v>
      </x:c>
      <x:c r="Q455" s="32" t="n">
        <x:f>XLOOKUP(F455,Assumptions!$A$4:$A$6,Assumptions!$C$4:$C$6)</x:f>
        <x:v>0.219</x:v>
      </x:c>
      <x:c r="R455" s="32" t="n">
        <x:f>XLOOKUP(F455,Assumptions!$A$4:$A$6,Assumptions!$D$4:$D$6)</x:f>
        <x:v>0.016</x:v>
      </x:c>
      <x:c r="S455" s="32" t="n">
        <x:f>XLOOKUP(F455,Assumptions!$A$4:$A$6,Assumptions!$E$4:$E$6)</x:f>
        <x:v>0.01</x:v>
      </x:c>
      <x:c r="T455" s="32" t="n">
        <x:f>XLOOKUP(O455,Assumptions!$H$4:$H$6,Assumptions!$I$4:$I$6)</x:f>
        <x:v>0.012</x:v>
      </x:c>
      <x:c r="U455" s="30" t="n">
        <x:f>XLOOKUP(F455,Assumptions!$A$4:$A$6,Assumptions!$F$4:$F$6)</x:f>
        <x:v>90</x:v>
      </x:c>
      <x:c r="V455" s="60" t="n">
        <x:f>I455*12</x:f>
        <x:v>13873.199999999999</x:v>
      </x:c>
      <x:c r="W455" s="60" t="n">
        <x:f>H455*J455*(1-K455)*Q455</x:f>
        <x:v>269.238473856</x:v>
      </x:c>
      <x:c r="X455" s="60" t="n">
        <x:f>V455*R455</x:f>
        <x:v>221.97119999999998</x:v>
      </x:c>
      <x:c r="Y455" s="60" t="n">
        <x:f>V455*S455</x:f>
        <x:v>138.732</x:v>
      </x:c>
      <x:c r="Z455" s="60" t="n">
        <x:f>H455*J455*T455</x:f>
        <x:v>51.224976</x:v>
      </x:c>
      <x:c r="AA455" s="60" t="n">
        <x:f>P455+W455+X455-Y455-Z455-U455</x:f>
        <x:v>306.25269785600005</x:v>
      </x:c>
      <x:c r="AB455" s="32" t="n">
        <x:f>IFERROR(AA455/(P455+W455+X455),0)</x:f>
        <x:v>0.5224285976748139</x:v>
      </x:c>
      <x:c r="AC455" t="n">
        <x:f>IF(O455="High",0,IF(I455&gt;=1800,3,IF(I455&gt;=900,2,1))+IF(K455&gt;=0.9,2,IF(K455&gt;=0.75,1,0))+IF(J455&lt;=0.7,2,IF(J455&lt;=0.85,1,0))+IF(M455&gt;=8,1,0))</x:f>
        <x:v>5</x:v>
      </x:c>
      <x:c r="AD455" t="str">
        <x:f>IF(AND(O455&lt;&gt;"High",AC455&gt;=Assumptions!$B$10,AA455&gt;0),"Priority Growth",IF(AND(O455="Low",AA455&gt;0),"Maintain","Watch"))</x:f>
        <x:v>Watch</x:v>
      </x:c>
      <x:c r="AE455" s="60" t="n">
        <x:f>MAX(AA455,0)*N455</x:f>
        <x:v>14.700129497088003</x:v>
      </x:c>
      <x:c r="AF455" t="str">
        <x:f>IF(AND(AA455&gt;=Assumptions!$B$11,O455&lt;&gt;"High",OR(N455&gt;=Assumptions!$B$12,M455&lt;=6)),"High","Standard")</x:f>
        <x:v>Standard</x:v>
      </x:c>
    </x:row>
    <x:row r="456">
      <x:c r="A456" t="str">
        <x:f>'Raw_Data'!A456</x:f>
        <x:v>C00455</x:v>
      </x:c>
      <x:c r="B456" t="n">
        <x:f>'Raw_Data'!B456</x:f>
        <x:v>38</x:v>
      </x:c>
      <x:c r="C456" s="30" t="n">
        <x:f>'Raw_Data'!C456</x:f>
        <x:v>95207</x:v>
      </x:c>
      <x:c r="D456" t="n">
        <x:f>'Raw_Data'!D456</x:f>
        <x:v>721</x:v>
      </x:c>
      <x:c r="E456" t="n">
        <x:f>'Raw_Data'!E456</x:f>
        <x:v>28</x:v>
      </x:c>
      <x:c r="F456" t="str">
        <x:f>PROPER(TRIM('Raw_Data'!F456))</x:f>
        <x:v>Gold</x:v>
      </x:c>
      <x:c r="G456" t="str">
        <x:f>PROPER(TRIM('Raw_Data'!G456))</x:f>
        <x:v>Partner</x:v>
      </x:c>
      <x:c r="H456" s="60" t="n">
        <x:f>'Raw_Data'!H456</x:f>
        <x:v>16869</x:v>
      </x:c>
      <x:c r="I456" s="60" t="n">
        <x:f>'Raw_Data'!I456</x:f>
        <x:v>1738.74</x:v>
      </x:c>
      <x:c r="J456" s="32" t="n">
        <x:f>'Raw_Data'!J456</x:f>
        <x:v>0.424</x:v>
      </x:c>
      <x:c r="K456" s="32" t="n">
        <x:f>'Raw_Data'!K456</x:f>
        <x:v>0.918</x:v>
      </x:c>
      <x:c r="L456" t="n">
        <x:f>'Raw_Data'!L456</x:f>
        <x:v>0</x:v>
      </x:c>
      <x:c r="M456" t="n">
        <x:f>IF('Raw_Data'!M456="",Assumptions!$B$15,'Raw_Data'!M456)</x:f>
        <x:v>8</x:v>
      </x:c>
      <x:c r="N456" s="32" t="n">
        <x:f>'Raw_Data'!N456</x:f>
        <x:v>0.069</x:v>
      </x:c>
      <x:c r="O456" t="str">
        <x:f>IF(OR(D456&lt;620,L456&gt;=2,J456&gt;0.9),"High",IF(OR(D456&lt;700,L456=1,J456&gt;0.75),"Medium","Low"))</x:f>
        <x:v>Low</x:v>
      </x:c>
      <x:c r="P456" s="30" t="n">
        <x:f>XLOOKUP(F456,Assumptions!$A$4:$A$6,Assumptions!$B$4:$B$6)</x:f>
        <x:v>95</x:v>
      </x:c>
      <x:c r="Q456" s="32" t="n">
        <x:f>XLOOKUP(F456,Assumptions!$A$4:$A$6,Assumptions!$C$4:$C$6)</x:f>
        <x:v>0.219</x:v>
      </x:c>
      <x:c r="R456" s="32" t="n">
        <x:f>XLOOKUP(F456,Assumptions!$A$4:$A$6,Assumptions!$D$4:$D$6)</x:f>
        <x:v>0.016</x:v>
      </x:c>
      <x:c r="S456" s="32" t="n">
        <x:f>XLOOKUP(F456,Assumptions!$A$4:$A$6,Assumptions!$E$4:$E$6)</x:f>
        <x:v>0.01</x:v>
      </x:c>
      <x:c r="T456" s="32" t="n">
        <x:f>XLOOKUP(O456,Assumptions!$H$4:$H$6,Assumptions!$I$4:$I$6)</x:f>
        <x:v>0.0035</x:v>
      </x:c>
      <x:c r="U456" s="30" t="n">
        <x:f>XLOOKUP(F456,Assumptions!$A$4:$A$6,Assumptions!$F$4:$F$6)</x:f>
        <x:v>90</x:v>
      </x:c>
      <x:c r="V456" s="60" t="n">
        <x:f>I456*12</x:f>
        <x:v>20864.88</x:v>
      </x:c>
      <x:c r="W456" s="60" t="n">
        <x:f>H456*J456*(1-K456)*Q456</x:f>
        <x:v>128.44380484799996</x:v>
      </x:c>
      <x:c r="X456" s="60" t="n">
        <x:f>V456*R456</x:f>
        <x:v>333.83808000000005</x:v>
      </x:c>
      <x:c r="Y456" s="60" t="n">
        <x:f>V456*S456</x:f>
        <x:v>208.64880000000002</x:v>
      </x:c>
      <x:c r="Z456" s="60" t="n">
        <x:f>H456*J456*T456</x:f>
        <x:v>25.033596</x:v>
      </x:c>
      <x:c r="AA456" s="60" t="n">
        <x:f>P456+W456+X456-Y456-Z456-U456</x:f>
        <x:v>233.59948884799996</x:v>
      </x:c>
      <x:c r="AB456" s="32" t="n">
        <x:f>IFERROR(AA456/(P456+W456+X456),0)</x:f>
        <x:v>0.41917653381414827</x:v>
      </x:c>
      <x:c r="AC456" t="n">
        <x:f>IF(O456="High",0,IF(I456&gt;=1800,3,IF(I456&gt;=900,2,1))+IF(K456&gt;=0.9,2,IF(K456&gt;=0.75,1,0))+IF(J456&lt;=0.7,2,IF(J456&lt;=0.85,1,0))+IF(M456&gt;=8,1,0))</x:f>
        <x:v>7</x:v>
      </x:c>
      <x:c r="AD456" t="str">
        <x:f>IF(AND(O456&lt;&gt;"High",AC456&gt;=Assumptions!$B$10,AA456&gt;0),"Priority Growth",IF(AND(O456="Low",AA456&gt;0),"Maintain","Watch"))</x:f>
        <x:v>Priority Growth</x:v>
      </x:c>
      <x:c r="AE456" s="60" t="n">
        <x:f>MAX(AA456,0)*N456</x:f>
        <x:v>16.118364730512</x:v>
      </x:c>
      <x:c r="AF456" t="str">
        <x:f>IF(AND(AA456&gt;=Assumptions!$B$11,O456&lt;&gt;"High",OR(N456&gt;=Assumptions!$B$12,M456&lt;=6)),"High","Standard")</x:f>
        <x:v>Standard</x:v>
      </x:c>
    </x:row>
    <x:row r="457">
      <x:c r="A457" t="str">
        <x:f>'Raw_Data'!A457</x:f>
        <x:v>C00456</x:v>
      </x:c>
      <x:c r="B457" t="n">
        <x:f>'Raw_Data'!B457</x:f>
        <x:v>27</x:v>
      </x:c>
      <x:c r="C457" s="30" t="n">
        <x:f>'Raw_Data'!C457</x:f>
        <x:v>39572</x:v>
      </x:c>
      <x:c r="D457" t="n">
        <x:f>'Raw_Data'!D457</x:f>
        <x:v>656</x:v>
      </x:c>
      <x:c r="E457" t="n">
        <x:f>'Raw_Data'!E457</x:f>
        <x:v>46</x:v>
      </x:c>
      <x:c r="F457" t="str">
        <x:f>PROPER(TRIM('Raw_Data'!F457))</x:f>
        <x:v>Classic</x:v>
      </x:c>
      <x:c r="G457" t="str">
        <x:f>PROPER(TRIM('Raw_Data'!G457))</x:f>
        <x:v>Branch</x:v>
      </x:c>
      <x:c r="H457" s="60" t="n">
        <x:f>'Raw_Data'!H457</x:f>
        <x:v>4847</x:v>
      </x:c>
      <x:c r="I457" s="60" t="n">
        <x:f>'Raw_Data'!I457</x:f>
        <x:v>880.92</x:v>
      </x:c>
      <x:c r="J457" s="32" t="n">
        <x:f>'Raw_Data'!J457</x:f>
        <x:v>0.376</x:v>
      </x:c>
      <x:c r="K457" s="32" t="n">
        <x:f>'Raw_Data'!K457</x:f>
        <x:v>0.903</x:v>
      </x:c>
      <x:c r="L457" t="n">
        <x:f>'Raw_Data'!L457</x:f>
        <x:v>0</x:v>
      </x:c>
      <x:c r="M457" t="n">
        <x:f>IF('Raw_Data'!M457="",Assumptions!$B$15,'Raw_Data'!M457)</x:f>
        <x:v>7.370408870408871</x:v>
      </x:c>
      <x:c r="N457" s="32" t="n">
        <x:f>'Raw_Data'!N457</x:f>
        <x:v>0.278</x:v>
      </x:c>
      <x:c r="O457" t="str">
        <x:f>IF(OR(D457&lt;620,L457&gt;=2,J457&gt;0.9),"High",IF(OR(D457&lt;700,L457=1,J457&gt;0.75),"Medium","Low"))</x:f>
        <x:v>Medium</x:v>
      </x:c>
      <x:c r="P457" s="30" t="n">
        <x:f>XLOOKUP(F457,Assumptions!$A$4:$A$6,Assumptions!$B$4:$B$6)</x:f>
        <x:v>0</x:v>
      </x:c>
      <x:c r="Q457" s="32" t="n">
        <x:f>XLOOKUP(F457,Assumptions!$A$4:$A$6,Assumptions!$C$4:$C$6)</x:f>
        <x:v>0.229</x:v>
      </x:c>
      <x:c r="R457" s="32" t="n">
        <x:f>XLOOKUP(F457,Assumptions!$A$4:$A$6,Assumptions!$D$4:$D$6)</x:f>
        <x:v>0.015</x:v>
      </x:c>
      <x:c r="S457" s="32" t="n">
        <x:f>XLOOKUP(F457,Assumptions!$A$4:$A$6,Assumptions!$E$4:$E$6)</x:f>
        <x:v>0.0075</x:v>
      </x:c>
      <x:c r="T457" s="32" t="n">
        <x:f>XLOOKUP(O457,Assumptions!$H$4:$H$6,Assumptions!$I$4:$I$6)</x:f>
        <x:v>0.012</x:v>
      </x:c>
      <x:c r="U457" s="30" t="n">
        <x:f>XLOOKUP(F457,Assumptions!$A$4:$A$6,Assumptions!$F$4:$F$6)</x:f>
        <x:v>60</x:v>
      </x:c>
      <x:c r="V457" s="60" t="n">
        <x:f>I457*12</x:f>
        <x:v>10571.039999999999</x:v>
      </x:c>
      <x:c r="W457" s="60" t="n">
        <x:f>H457*J457*(1-K457)*Q457</x:f>
        <x:v>40.48257053599999</x:v>
      </x:c>
      <x:c r="X457" s="60" t="n">
        <x:f>V457*R457</x:f>
        <x:v>158.5656</x:v>
      </x:c>
      <x:c r="Y457" s="60" t="n">
        <x:f>V457*S457</x:f>
        <x:v>79.2828</x:v>
      </x:c>
      <x:c r="Z457" s="60" t="n">
        <x:f>H457*J457*T457</x:f>
        <x:v>21.869664</x:v>
      </x:c>
      <x:c r="AA457" s="60" t="n">
        <x:f>P457+W457+X457-Y457-Z457-U457</x:f>
        <x:v>37.89570653599999</x:v>
      </x:c>
      <x:c r="AB457" s="32" t="n">
        <x:f>IFERROR(AA457/(P457+W457+X457),0)</x:f>
        <x:v>0.19038460104382696</x:v>
      </x:c>
      <x:c r="AC457" t="n">
        <x:f>IF(O457="High",0,IF(I457&gt;=1800,3,IF(I457&gt;=900,2,1))+IF(K457&gt;=0.9,2,IF(K457&gt;=0.75,1,0))+IF(J457&lt;=0.7,2,IF(J457&lt;=0.85,1,0))+IF(M457&gt;=8,1,0))</x:f>
        <x:v>5</x:v>
      </x:c>
      <x:c r="AD457" t="str">
        <x:f>IF(AND(O457&lt;&gt;"High",AC457&gt;=Assumptions!$B$10,AA457&gt;0),"Priority Growth",IF(AND(O457="Low",AA457&gt;0),"Maintain","Watch"))</x:f>
        <x:v>Watch</x:v>
      </x:c>
      <x:c r="AE457" s="60" t="n">
        <x:f>MAX(AA457,0)*N457</x:f>
        <x:v>10.535006417007999</x:v>
      </x:c>
      <x:c r="AF457" t="str">
        <x:f>IF(AND(AA457&gt;=Assumptions!$B$11,O457&lt;&gt;"High",OR(N457&gt;=Assumptions!$B$12,M457&lt;=6)),"High","Standard")</x:f>
        <x:v>Standard</x:v>
      </x:c>
    </x:row>
    <x:row r="458">
      <x:c r="A458" t="str">
        <x:f>'Raw_Data'!A458</x:f>
        <x:v>C00457</x:v>
      </x:c>
      <x:c r="B458" t="n">
        <x:f>'Raw_Data'!B458</x:f>
        <x:v>29</x:v>
      </x:c>
      <x:c r="C458" s="30" t="n">
        <x:f>'Raw_Data'!C458</x:f>
        <x:v>57973</x:v>
      </x:c>
      <x:c r="D458" t="n">
        <x:f>'Raw_Data'!D458</x:f>
        <x:v>679</x:v>
      </x:c>
      <x:c r="E458" t="n">
        <x:f>'Raw_Data'!E458</x:f>
        <x:v>16</x:v>
      </x:c>
      <x:c r="F458" t="str">
        <x:f>PROPER(TRIM('Raw_Data'!F458))</x:f>
        <x:v>Classic</x:v>
      </x:c>
      <x:c r="G458" t="str">
        <x:f>PROPER(TRIM('Raw_Data'!G458))</x:f>
        <x:v>Digital</x:v>
      </x:c>
      <x:c r="H458" s="60" t="n">
        <x:f>'Raw_Data'!H458</x:f>
        <x:v>5846</x:v>
      </x:c>
      <x:c r="I458" s="60" t="n">
        <x:f>'Raw_Data'!I458</x:f>
        <x:v>800.64</x:v>
      </x:c>
      <x:c r="J458" s="32" t="n">
        <x:f>'Raw_Data'!J458</x:f>
        <x:v>0.475</x:v>
      </x:c>
      <x:c r="K458" s="32" t="n">
        <x:f>'Raw_Data'!K458</x:f>
        <x:v>0.838</x:v>
      </x:c>
      <x:c r="L458" t="n">
        <x:f>'Raw_Data'!L458</x:f>
        <x:v>0</x:v>
      </x:c>
      <x:c r="M458" t="n">
        <x:f>IF('Raw_Data'!M458="",Assumptions!$B$15,'Raw_Data'!M458)</x:f>
        <x:v>8</x:v>
      </x:c>
      <x:c r="N458" s="32" t="n">
        <x:f>'Raw_Data'!N458</x:f>
        <x:v>0.072</x:v>
      </x:c>
      <x:c r="O458" t="str">
        <x:f>IF(OR(D458&lt;620,L458&gt;=2,J458&gt;0.9),"High",IF(OR(D458&lt;700,L458=1,J458&gt;0.75),"Medium","Low"))</x:f>
        <x:v>Medium</x:v>
      </x:c>
      <x:c r="P458" s="30" t="n">
        <x:f>XLOOKUP(F458,Assumptions!$A$4:$A$6,Assumptions!$B$4:$B$6)</x:f>
        <x:v>0</x:v>
      </x:c>
      <x:c r="Q458" s="32" t="n">
        <x:f>XLOOKUP(F458,Assumptions!$A$4:$A$6,Assumptions!$C$4:$C$6)</x:f>
        <x:v>0.229</x:v>
      </x:c>
      <x:c r="R458" s="32" t="n">
        <x:f>XLOOKUP(F458,Assumptions!$A$4:$A$6,Assumptions!$D$4:$D$6)</x:f>
        <x:v>0.015</x:v>
      </x:c>
      <x:c r="S458" s="32" t="n">
        <x:f>XLOOKUP(F458,Assumptions!$A$4:$A$6,Assumptions!$E$4:$E$6)</x:f>
        <x:v>0.0075</x:v>
      </x:c>
      <x:c r="T458" s="32" t="n">
        <x:f>XLOOKUP(O458,Assumptions!$H$4:$H$6,Assumptions!$I$4:$I$6)</x:f>
        <x:v>0.012</x:v>
      </x:c>
      <x:c r="U458" s="30" t="n">
        <x:f>XLOOKUP(F458,Assumptions!$A$4:$A$6,Assumptions!$F$4:$F$6)</x:f>
        <x:v>60</x:v>
      </x:c>
      <x:c r="V458" s="60" t="n">
        <x:f>I458*12</x:f>
        <x:v>9607.68</x:v>
      </x:c>
      <x:c r="W458" s="60" t="n">
        <x:f>H458*J458*(1-K458)*Q458</x:f>
        <x:v>103.01558130000002</x:v>
      </x:c>
      <x:c r="X458" s="60" t="n">
        <x:f>V458*R458</x:f>
        <x:v>144.1152</x:v>
      </x:c>
      <x:c r="Y458" s="60" t="n">
        <x:f>V458*S458</x:f>
        <x:v>72.0576</x:v>
      </x:c>
      <x:c r="Z458" s="60" t="n">
        <x:f>H458*J458*T458</x:f>
        <x:v>33.3222</x:v>
      </x:c>
      <x:c r="AA458" s="60" t="n">
        <x:f>P458+W458+X458-Y458-Z458-U458</x:f>
        <x:v>81.75098130000003</x:v>
      </x:c>
      <x:c r="AB458" s="32" t="n">
        <x:f>IFERROR(AA458/(P458+W458+X458),0)</x:f>
        <x:v>0.3308004809031048</x:v>
      </x:c>
      <x:c r="AC458" t="n">
        <x:f>IF(O458="High",0,IF(I458&gt;=1800,3,IF(I458&gt;=900,2,1))+IF(K458&gt;=0.9,2,IF(K458&gt;=0.75,1,0))+IF(J458&lt;=0.7,2,IF(J458&lt;=0.85,1,0))+IF(M458&gt;=8,1,0))</x:f>
        <x:v>5</x:v>
      </x:c>
      <x:c r="AD458" t="str">
        <x:f>IF(AND(O458&lt;&gt;"High",AC458&gt;=Assumptions!$B$10,AA458&gt;0),"Priority Growth",IF(AND(O458="Low",AA458&gt;0),"Maintain","Watch"))</x:f>
        <x:v>Watch</x:v>
      </x:c>
      <x:c r="AE458" s="60" t="n">
        <x:f>MAX(AA458,0)*N458</x:f>
        <x:v>5.886070653600002</x:v>
      </x:c>
      <x:c r="AF458" t="str">
        <x:f>IF(AND(AA458&gt;=Assumptions!$B$11,O458&lt;&gt;"High",OR(N458&gt;=Assumptions!$B$12,M458&lt;=6)),"High","Standard")</x:f>
        <x:v>Standard</x:v>
      </x:c>
    </x:row>
    <x:row r="459">
      <x:c r="A459" t="str">
        <x:f>'Raw_Data'!A459</x:f>
        <x:v>C00458</x:v>
      </x:c>
      <x:c r="B459" t="n">
        <x:f>'Raw_Data'!B459</x:f>
        <x:v>31</x:v>
      </x:c>
      <x:c r="C459" s="30" t="n">
        <x:f>'Raw_Data'!C459</x:f>
        <x:v>66876</x:v>
      </x:c>
      <x:c r="D459" t="n">
        <x:f>'Raw_Data'!D459</x:f>
        <x:v>642</x:v>
      </x:c>
      <x:c r="E459" t="n">
        <x:f>'Raw_Data'!E459</x:f>
        <x:v>82</x:v>
      </x:c>
      <x:c r="F459" t="str">
        <x:f>PROPER(TRIM('Raw_Data'!F459))</x:f>
        <x:v>Classic</x:v>
      </x:c>
      <x:c r="G459" t="str">
        <x:f>PROPER(TRIM('Raw_Data'!G459))</x:f>
        <x:v>Digital</x:v>
      </x:c>
      <x:c r="H459" s="60" t="n">
        <x:f>'Raw_Data'!H459</x:f>
        <x:v>4537</x:v>
      </x:c>
      <x:c r="I459" s="60" t="n">
        <x:f>'Raw_Data'!I459</x:f>
        <x:v>637.5</x:v>
      </x:c>
      <x:c r="J459" s="32" t="n">
        <x:f>'Raw_Data'!J459</x:f>
        <x:v>0.341</x:v>
      </x:c>
      <x:c r="K459" s="32" t="n">
        <x:f>'Raw_Data'!K459</x:f>
        <x:v>0.831</x:v>
      </x:c>
      <x:c r="L459" t="n">
        <x:f>'Raw_Data'!L459</x:f>
        <x:v>0</x:v>
      </x:c>
      <x:c r="M459" t="n">
        <x:f>IF('Raw_Data'!M459="",Assumptions!$B$15,'Raw_Data'!M459)</x:f>
        <x:v>8</x:v>
      </x:c>
      <x:c r="N459" s="32" t="n">
        <x:f>'Raw_Data'!N459</x:f>
        <x:v>0.022</x:v>
      </x:c>
      <x:c r="O459" t="str">
        <x:f>IF(OR(D459&lt;620,L459&gt;=2,J459&gt;0.9),"High",IF(OR(D459&lt;700,L459=1,J459&gt;0.75),"Medium","Low"))</x:f>
        <x:v>Medium</x:v>
      </x:c>
      <x:c r="P459" s="30" t="n">
        <x:f>XLOOKUP(F459,Assumptions!$A$4:$A$6,Assumptions!$B$4:$B$6)</x:f>
        <x:v>0</x:v>
      </x:c>
      <x:c r="Q459" s="32" t="n">
        <x:f>XLOOKUP(F459,Assumptions!$A$4:$A$6,Assumptions!$C$4:$C$6)</x:f>
        <x:v>0.229</x:v>
      </x:c>
      <x:c r="R459" s="32" t="n">
        <x:f>XLOOKUP(F459,Assumptions!$A$4:$A$6,Assumptions!$D$4:$D$6)</x:f>
        <x:v>0.015</x:v>
      </x:c>
      <x:c r="S459" s="32" t="n">
        <x:f>XLOOKUP(F459,Assumptions!$A$4:$A$6,Assumptions!$E$4:$E$6)</x:f>
        <x:v>0.0075</x:v>
      </x:c>
      <x:c r="T459" s="32" t="n">
        <x:f>XLOOKUP(O459,Assumptions!$H$4:$H$6,Assumptions!$I$4:$I$6)</x:f>
        <x:v>0.012</x:v>
      </x:c>
      <x:c r="U459" s="30" t="n">
        <x:f>XLOOKUP(F459,Assumptions!$A$4:$A$6,Assumptions!$F$4:$F$6)</x:f>
        <x:v>60</x:v>
      </x:c>
      <x:c r="V459" s="60" t="n">
        <x:f>I459*12</x:f>
        <x:v>7650</x:v>
      </x:c>
      <x:c r="W459" s="60" t="n">
        <x:f>H459*J459*(1-K459)*Q459</x:f>
        <x:v>59.87497501700002</x:v>
      </x:c>
      <x:c r="X459" s="60" t="n">
        <x:f>V459*R459</x:f>
        <x:v>114.75</x:v>
      </x:c>
      <x:c r="Y459" s="60" t="n">
        <x:f>V459*S459</x:f>
        <x:v>57.375</x:v>
      </x:c>
      <x:c r="Z459" s="60" t="n">
        <x:f>H459*J459*T459</x:f>
        <x:v>18.565404</x:v>
      </x:c>
      <x:c r="AA459" s="60" t="n">
        <x:f>P459+W459+X459-Y459-Z459-U459</x:f>
        <x:v>38.684571017000025</x:v>
      </x:c>
      <x:c r="AB459" s="32" t="n">
        <x:f>IFERROR(AA459/(P459+W459+X459),0)</x:f>
        <x:v>0.2215294290706929</x:v>
      </x:c>
      <x:c r="AC459" t="n">
        <x:f>IF(O459="High",0,IF(I459&gt;=1800,3,IF(I459&gt;=900,2,1))+IF(K459&gt;=0.9,2,IF(K459&gt;=0.75,1,0))+IF(J459&lt;=0.7,2,IF(J459&lt;=0.85,1,0))+IF(M459&gt;=8,1,0))</x:f>
        <x:v>5</x:v>
      </x:c>
      <x:c r="AD459" t="str">
        <x:f>IF(AND(O459&lt;&gt;"High",AC459&gt;=Assumptions!$B$10,AA459&gt;0),"Priority Growth",IF(AND(O459="Low",AA459&gt;0),"Maintain","Watch"))</x:f>
        <x:v>Watch</x:v>
      </x:c>
      <x:c r="AE459" s="60" t="n">
        <x:f>MAX(AA459,0)*N459</x:f>
        <x:v>0.8510605623740005</x:v>
      </x:c>
      <x:c r="AF459" t="str">
        <x:f>IF(AND(AA459&gt;=Assumptions!$B$11,O459&lt;&gt;"High",OR(N459&gt;=Assumptions!$B$12,M459&lt;=6)),"High","Standard")</x:f>
        <x:v>Standard</x:v>
      </x:c>
    </x:row>
    <x:row r="460">
      <x:c r="A460" t="str">
        <x:f>'Raw_Data'!A460</x:f>
        <x:v>C00459</x:v>
      </x:c>
      <x:c r="B460" t="n">
        <x:f>'Raw_Data'!B460</x:f>
        <x:v>37</x:v>
      </x:c>
      <x:c r="C460" s="30" t="n">
        <x:f>'Raw_Data'!C460</x:f>
        <x:v>92116</x:v>
      </x:c>
      <x:c r="D460" t="n">
        <x:f>'Raw_Data'!D460</x:f>
        <x:v>619</x:v>
      </x:c>
      <x:c r="E460" t="n">
        <x:f>'Raw_Data'!E460</x:f>
        <x:v>78</x:v>
      </x:c>
      <x:c r="F460" t="str">
        <x:f>PROPER(TRIM('Raw_Data'!F460))</x:f>
        <x:v>Gold</x:v>
      </x:c>
      <x:c r="G460" t="str">
        <x:f>PROPER(TRIM('Raw_Data'!G460))</x:f>
        <x:v>Direct Mail</x:v>
      </x:c>
      <x:c r="H460" s="60" t="n">
        <x:f>'Raw_Data'!H460</x:f>
        <x:v>12724</x:v>
      </x:c>
      <x:c r="I460" s="60" t="n">
        <x:f>'Raw_Data'!I460</x:f>
        <x:v>1297.16</x:v>
      </x:c>
      <x:c r="J460" s="32" t="n">
        <x:f>'Raw_Data'!J460</x:f>
        <x:v>0.383</x:v>
      </x:c>
      <x:c r="K460" s="32" t="n">
        <x:f>'Raw_Data'!K460</x:f>
        <x:v>0.696</x:v>
      </x:c>
      <x:c r="L460" t="n">
        <x:f>'Raw_Data'!L460</x:f>
        <x:v>0</x:v>
      </x:c>
      <x:c r="M460" t="n">
        <x:f>IF('Raw_Data'!M460="",Assumptions!$B$15,'Raw_Data'!M460)</x:f>
        <x:v>8</x:v>
      </x:c>
      <x:c r="N460" s="32" t="n">
        <x:f>'Raw_Data'!N460</x:f>
        <x:v>0.033</x:v>
      </x:c>
      <x:c r="O460" t="str">
        <x:f>IF(OR(D460&lt;620,L460&gt;=2,J460&gt;0.9),"High",IF(OR(D460&lt;700,L460=1,J460&gt;0.75),"Medium","Low"))</x:f>
        <x:v>High</x:v>
      </x:c>
      <x:c r="P460" s="30" t="n">
        <x:f>XLOOKUP(F460,Assumptions!$A$4:$A$6,Assumptions!$B$4:$B$6)</x:f>
        <x:v>95</x:v>
      </x:c>
      <x:c r="Q460" s="32" t="n">
        <x:f>XLOOKUP(F460,Assumptions!$A$4:$A$6,Assumptions!$C$4:$C$6)</x:f>
        <x:v>0.219</x:v>
      </x:c>
      <x:c r="R460" s="32" t="n">
        <x:f>XLOOKUP(F460,Assumptions!$A$4:$A$6,Assumptions!$D$4:$D$6)</x:f>
        <x:v>0.016</x:v>
      </x:c>
      <x:c r="S460" s="32" t="n">
        <x:f>XLOOKUP(F460,Assumptions!$A$4:$A$6,Assumptions!$E$4:$E$6)</x:f>
        <x:v>0.01</x:v>
      </x:c>
      <x:c r="T460" s="32" t="n">
        <x:f>XLOOKUP(O460,Assumptions!$H$4:$H$6,Assumptions!$I$4:$I$6)</x:f>
        <x:v>0.045</x:v>
      </x:c>
      <x:c r="U460" s="30" t="n">
        <x:f>XLOOKUP(F460,Assumptions!$A$4:$A$6,Assumptions!$F$4:$F$6)</x:f>
        <x:v>90</x:v>
      </x:c>
      <x:c r="V460" s="60" t="n">
        <x:f>I460*12</x:f>
        <x:v>15565.920000000002</x:v>
      </x:c>
      <x:c r="W460" s="60" t="n">
        <x:f>H460*J460*(1-K460)*Q460</x:f>
        <x:v>324.4442881920001</x:v>
      </x:c>
      <x:c r="X460" s="60" t="n">
        <x:f>V460*R460</x:f>
        <x:v>249.05472000000003</x:v>
      </x:c>
      <x:c r="Y460" s="60" t="n">
        <x:f>V460*S460</x:f>
        <x:v>155.65920000000003</x:v>
      </x:c>
      <x:c r="Z460" s="60" t="n">
        <x:f>H460*J460*T460</x:f>
        <x:v>219.29814000000002</x:v>
      </x:c>
      <x:c r="AA460" s="60" t="n">
        <x:f>P460+W460+X460-Y460-Z460-U460</x:f>
        <x:v>203.5416681920001</x:v>
      </x:c>
      <x:c r="AB460" s="32" t="n">
        <x:f>IFERROR(AA460/(P460+W460+X460),0)</x:f>
        <x:v>0.30447564723019116</x:v>
      </x:c>
      <x:c r="AC460" t="n">
        <x:f>IF(O460="High",0,IF(I460&gt;=1800,3,IF(I460&gt;=900,2,1))+IF(K460&gt;=0.9,2,IF(K460&gt;=0.75,1,0))+IF(J460&lt;=0.7,2,IF(J460&lt;=0.85,1,0))+IF(M460&gt;=8,1,0))</x:f>
        <x:v>0</x:v>
      </x:c>
      <x:c r="AD460" t="str">
        <x:f>IF(AND(O460&lt;&gt;"High",AC460&gt;=Assumptions!$B$10,AA460&gt;0),"Priority Growth",IF(AND(O460="Low",AA460&gt;0),"Maintain","Watch"))</x:f>
        <x:v>Watch</x:v>
      </x:c>
      <x:c r="AE460" s="60" t="n">
        <x:f>MAX(AA460,0)*N460</x:f>
        <x:v>6.716875050336003</x:v>
      </x:c>
      <x:c r="AF460" t="str">
        <x:f>IF(AND(AA460&gt;=Assumptions!$B$11,O460&lt;&gt;"High",OR(N460&gt;=Assumptions!$B$12,M460&lt;=6)),"High","Standard")</x:f>
        <x:v>Standard</x:v>
      </x:c>
    </x:row>
    <x:row r="461">
      <x:c r="A461" t="str">
        <x:f>'Raw_Data'!A461</x:f>
        <x:v>C00460</x:v>
      </x:c>
      <x:c r="B461" t="n">
        <x:f>'Raw_Data'!B461</x:f>
        <x:v>45</x:v>
      </x:c>
      <x:c r="C461" s="30" t="n">
        <x:f>'Raw_Data'!C461</x:f>
        <x:v>82936</x:v>
      </x:c>
      <x:c r="D461" t="n">
        <x:f>'Raw_Data'!D461</x:f>
        <x:v>664</x:v>
      </x:c>
      <x:c r="E461" t="n">
        <x:f>'Raw_Data'!E461</x:f>
        <x:v>47</x:v>
      </x:c>
      <x:c r="F461" t="str">
        <x:f>PROPER(TRIM('Raw_Data'!F461))</x:f>
        <x:v>Gold</x:v>
      </x:c>
      <x:c r="G461" t="str">
        <x:f>PROPER(TRIM('Raw_Data'!G461))</x:f>
        <x:v>Partner</x:v>
      </x:c>
      <x:c r="H461" s="60" t="n">
        <x:f>'Raw_Data'!H461</x:f>
        <x:v>10466</x:v>
      </x:c>
      <x:c r="I461" s="60" t="n">
        <x:f>'Raw_Data'!I461</x:f>
        <x:v>1074.5</x:v>
      </x:c>
      <x:c r="J461" s="32" t="n">
        <x:f>'Raw_Data'!J461</x:f>
        <x:v>0.447</x:v>
      </x:c>
      <x:c r="K461" s="32" t="n">
        <x:f>'Raw_Data'!K461</x:f>
        <x:v>0.855</x:v>
      </x:c>
      <x:c r="L461" t="n">
        <x:f>'Raw_Data'!L461</x:f>
        <x:v>0</x:v>
      </x:c>
      <x:c r="M461" t="n">
        <x:f>IF('Raw_Data'!M461="",Assumptions!$B$15,'Raw_Data'!M461)</x:f>
        <x:v>9</x:v>
      </x:c>
      <x:c r="N461" s="32" t="n">
        <x:f>'Raw_Data'!N461</x:f>
        <x:v>0.02</x:v>
      </x:c>
      <x:c r="O461" t="str">
        <x:f>IF(OR(D461&lt;620,L461&gt;=2,J461&gt;0.9),"High",IF(OR(D461&lt;700,L461=1,J461&gt;0.75),"Medium","Low"))</x:f>
        <x:v>Medium</x:v>
      </x:c>
      <x:c r="P461" s="30" t="n">
        <x:f>XLOOKUP(F461,Assumptions!$A$4:$A$6,Assumptions!$B$4:$B$6)</x:f>
        <x:v>95</x:v>
      </x:c>
      <x:c r="Q461" s="32" t="n">
        <x:f>XLOOKUP(F461,Assumptions!$A$4:$A$6,Assumptions!$C$4:$C$6)</x:f>
        <x:v>0.219</x:v>
      </x:c>
      <x:c r="R461" s="32" t="n">
        <x:f>XLOOKUP(F461,Assumptions!$A$4:$A$6,Assumptions!$D$4:$D$6)</x:f>
        <x:v>0.016</x:v>
      </x:c>
      <x:c r="S461" s="32" t="n">
        <x:f>XLOOKUP(F461,Assumptions!$A$4:$A$6,Assumptions!$E$4:$E$6)</x:f>
        <x:v>0.01</x:v>
      </x:c>
      <x:c r="T461" s="32" t="n">
        <x:f>XLOOKUP(O461,Assumptions!$H$4:$H$6,Assumptions!$I$4:$I$6)</x:f>
        <x:v>0.012</x:v>
      </x:c>
      <x:c r="U461" s="30" t="n">
        <x:f>XLOOKUP(F461,Assumptions!$A$4:$A$6,Assumptions!$F$4:$F$6)</x:f>
        <x:v>90</x:v>
      </x:c>
      <x:c r="V461" s="60" t="n">
        <x:f>I461*12</x:f>
        <x:v>12894</x:v>
      </x:c>
      <x:c r="W461" s="60" t="n">
        <x:f>H461*J461*(1-K461)*Q461</x:f>
        <x:v>148.55948001</x:v>
      </x:c>
      <x:c r="X461" s="60" t="n">
        <x:f>V461*R461</x:f>
        <x:v>206.304</x:v>
      </x:c>
      <x:c r="Y461" s="60" t="n">
        <x:f>V461*S461</x:f>
        <x:v>128.94</x:v>
      </x:c>
      <x:c r="Z461" s="60" t="n">
        <x:f>H461*J461*T461</x:f>
        <x:v>56.139624</x:v>
      </x:c>
      <x:c r="AA461" s="60" t="n">
        <x:f>P461+W461+X461-Y461-Z461-U461</x:f>
        <x:v>174.78385601000002</x:v>
      </x:c>
      <x:c r="AB461" s="32" t="n">
        <x:f>IFERROR(AA461/(P461+W461+X461),0)</x:f>
        <x:v>0.3885264391902067</x:v>
      </x:c>
      <x:c r="AC461" t="n">
        <x:f>IF(O461="High",0,IF(I461&gt;=1800,3,IF(I461&gt;=900,2,1))+IF(K461&gt;=0.9,2,IF(K461&gt;=0.75,1,0))+IF(J461&lt;=0.7,2,IF(J461&lt;=0.85,1,0))+IF(M461&gt;=8,1,0))</x:f>
        <x:v>6</x:v>
      </x:c>
      <x:c r="AD461" t="str">
        <x:f>IF(AND(O461&lt;&gt;"High",AC461&gt;=Assumptions!$B$10,AA461&gt;0),"Priority Growth",IF(AND(O461="Low",AA461&gt;0),"Maintain","Watch"))</x:f>
        <x:v>Priority Growth</x:v>
      </x:c>
      <x:c r="AE461" s="60" t="n">
        <x:f>MAX(AA461,0)*N461</x:f>
        <x:v>3.4956771202000003</x:v>
      </x:c>
      <x:c r="AF461" t="str">
        <x:f>IF(AND(AA461&gt;=Assumptions!$B$11,O461&lt;&gt;"High",OR(N461&gt;=Assumptions!$B$12,M461&lt;=6)),"High","Standard")</x:f>
        <x:v>Standard</x:v>
      </x:c>
    </x:row>
    <x:row r="462">
      <x:c r="A462" t="str">
        <x:f>'Raw_Data'!A462</x:f>
        <x:v>C00461</x:v>
      </x:c>
      <x:c r="B462" t="n">
        <x:f>'Raw_Data'!B462</x:f>
        <x:v>21</x:v>
      </x:c>
      <x:c r="C462" s="30" t="n">
        <x:f>'Raw_Data'!C462</x:f>
        <x:v>55726</x:v>
      </x:c>
      <x:c r="D462" t="n">
        <x:f>'Raw_Data'!D462</x:f>
        <x:v>709</x:v>
      </x:c>
      <x:c r="E462" t="n">
        <x:f>'Raw_Data'!E462</x:f>
        <x:v>41</x:v>
      </x:c>
      <x:c r="F462" t="str">
        <x:f>PROPER(TRIM('Raw_Data'!F462))</x:f>
        <x:v>Gold</x:v>
      </x:c>
      <x:c r="G462" t="str">
        <x:f>PROPER(TRIM('Raw_Data'!G462))</x:f>
        <x:v>Digital</x:v>
      </x:c>
      <x:c r="H462" s="60" t="n">
        <x:f>'Raw_Data'!H462</x:f>
        <x:v>11647</x:v>
      </x:c>
      <x:c r="I462" s="60" t="n">
        <x:f>'Raw_Data'!I462</x:f>
        <x:v>1132.59</x:v>
      </x:c>
      <x:c r="J462" s="32" t="n">
        <x:f>'Raw_Data'!J462</x:f>
        <x:v>0.211</x:v>
      </x:c>
      <x:c r="K462" s="32" t="n">
        <x:f>'Raw_Data'!K462</x:f>
        <x:v>0.851</x:v>
      </x:c>
      <x:c r="L462" t="n">
        <x:f>'Raw_Data'!L462</x:f>
        <x:v>0</x:v>
      </x:c>
      <x:c r="M462" t="n">
        <x:f>IF('Raw_Data'!M462="",Assumptions!$B$15,'Raw_Data'!M462)</x:f>
        <x:v>6</x:v>
      </x:c>
      <x:c r="N462" s="32" t="n">
        <x:f>'Raw_Data'!N462</x:f>
        <x:v>0.169</x:v>
      </x:c>
      <x:c r="O462" t="str">
        <x:f>IF(OR(D462&lt;620,L462&gt;=2,J462&gt;0.9),"High",IF(OR(D462&lt;700,L462=1,J462&gt;0.75),"Medium","Low"))</x:f>
        <x:v>Low</x:v>
      </x:c>
      <x:c r="P462" s="30" t="n">
        <x:f>XLOOKUP(F462,Assumptions!$A$4:$A$6,Assumptions!$B$4:$B$6)</x:f>
        <x:v>95</x:v>
      </x:c>
      <x:c r="Q462" s="32" t="n">
        <x:f>XLOOKUP(F462,Assumptions!$A$4:$A$6,Assumptions!$C$4:$C$6)</x:f>
        <x:v>0.219</x:v>
      </x:c>
      <x:c r="R462" s="32" t="n">
        <x:f>XLOOKUP(F462,Assumptions!$A$4:$A$6,Assumptions!$D$4:$D$6)</x:f>
        <x:v>0.016</x:v>
      </x:c>
      <x:c r="S462" s="32" t="n">
        <x:f>XLOOKUP(F462,Assumptions!$A$4:$A$6,Assumptions!$E$4:$E$6)</x:f>
        <x:v>0.01</x:v>
      </x:c>
      <x:c r="T462" s="32" t="n">
        <x:f>XLOOKUP(O462,Assumptions!$H$4:$H$6,Assumptions!$I$4:$I$6)</x:f>
        <x:v>0.0035</x:v>
      </x:c>
      <x:c r="U462" s="30" t="n">
        <x:f>XLOOKUP(F462,Assumptions!$A$4:$A$6,Assumptions!$F$4:$F$6)</x:f>
        <x:v>90</x:v>
      </x:c>
      <x:c r="V462" s="60" t="n">
        <x:f>I462*12</x:f>
        <x:v>13591.079999999998</x:v>
      </x:c>
      <x:c r="W462" s="60" t="n">
        <x:f>H462*J462*(1-K462)*Q462</x:f>
        <x:v>80.19123722700002</x:v>
      </x:c>
      <x:c r="X462" s="60" t="n">
        <x:f>V462*R462</x:f>
        <x:v>217.45727999999997</x:v>
      </x:c>
      <x:c r="Y462" s="60" t="n">
        <x:f>V462*S462</x:f>
        <x:v>135.9108</x:v>
      </x:c>
      <x:c r="Z462" s="60" t="n">
        <x:f>H462*J462*T462</x:f>
        <x:v>8.6013095</x:v>
      </x:c>
      <x:c r="AA462" s="60" t="n">
        <x:f>P462+W462+X462-Y462-Z462-U462</x:f>
        <x:v>158.13640772699995</x:v>
      </x:c>
      <x:c r="AB462" s="32" t="n">
        <x:f>IFERROR(AA462/(P462+W462+X462),0)</x:f>
        <x:v>0.40274291328999806</x:v>
      </x:c>
      <x:c r="AC462" t="n">
        <x:f>IF(O462="High",0,IF(I462&gt;=1800,3,IF(I462&gt;=900,2,1))+IF(K462&gt;=0.9,2,IF(K462&gt;=0.75,1,0))+IF(J462&lt;=0.7,2,IF(J462&lt;=0.85,1,0))+IF(M462&gt;=8,1,0))</x:f>
        <x:v>5</x:v>
      </x:c>
      <x:c r="AD462" t="str">
        <x:f>IF(AND(O462&lt;&gt;"High",AC462&gt;=Assumptions!$B$10,AA462&gt;0),"Priority Growth",IF(AND(O462="Low",AA462&gt;0),"Maintain","Watch"))</x:f>
        <x:v>Maintain</x:v>
      </x:c>
      <x:c r="AE462" s="60" t="n">
        <x:f>MAX(AA462,0)*N462</x:f>
        <x:v>26.72505290586299</x:v>
      </x:c>
      <x:c r="AF462" t="str">
        <x:f>IF(AND(AA462&gt;=Assumptions!$B$11,O462&lt;&gt;"High",OR(N462&gt;=Assumptions!$B$12,M462&lt;=6)),"High","Standard")</x:f>
        <x:v>Standard</x:v>
      </x:c>
    </x:row>
    <x:row r="463">
      <x:c r="A463" t="str">
        <x:f>'Raw_Data'!A463</x:f>
        <x:v>C00462</x:v>
      </x:c>
      <x:c r="B463" t="n">
        <x:f>'Raw_Data'!B463</x:f>
        <x:v>21</x:v>
      </x:c>
      <x:c r="C463" s="30" t="n">
        <x:f>'Raw_Data'!C463</x:f>
        <x:v>77975</x:v>
      </x:c>
      <x:c r="D463" t="n">
        <x:f>'Raw_Data'!D463</x:f>
        <x:v>688</x:v>
      </x:c>
      <x:c r="E463" t="n">
        <x:f>'Raw_Data'!E463</x:f>
        <x:v>51</x:v>
      </x:c>
      <x:c r="F463" t="str">
        <x:f>PROPER(TRIM('Raw_Data'!F463))</x:f>
        <x:v>Gold</x:v>
      </x:c>
      <x:c r="G463" t="str">
        <x:f>PROPER(TRIM('Raw_Data'!G463))</x:f>
        <x:v>Partner</x:v>
      </x:c>
      <x:c r="H463" s="60" t="n">
        <x:f>'Raw_Data'!H463</x:f>
        <x:v>12569</x:v>
      </x:c>
      <x:c r="I463" s="60" t="n">
        <x:f>'Raw_Data'!I463</x:f>
        <x:v>1282.17</x:v>
      </x:c>
      <x:c r="J463" s="32" t="n">
        <x:f>'Raw_Data'!J463</x:f>
        <x:v>0.303</x:v>
      </x:c>
      <x:c r="K463" s="32" t="n">
        <x:f>'Raw_Data'!K463</x:f>
        <x:v>0.902</x:v>
      </x:c>
      <x:c r="L463" t="n">
        <x:f>'Raw_Data'!L463</x:f>
        <x:v>0</x:v>
      </x:c>
      <x:c r="M463" t="n">
        <x:f>IF('Raw_Data'!M463="",Assumptions!$B$15,'Raw_Data'!M463)</x:f>
        <x:v>8</x:v>
      </x:c>
      <x:c r="N463" s="32" t="n">
        <x:f>'Raw_Data'!N463</x:f>
        <x:v>0.043</x:v>
      </x:c>
      <x:c r="O463" t="str">
        <x:f>IF(OR(D463&lt;620,L463&gt;=2,J463&gt;0.9),"High",IF(OR(D463&lt;700,L463=1,J463&gt;0.75),"Medium","Low"))</x:f>
        <x:v>Medium</x:v>
      </x:c>
      <x:c r="P463" s="30" t="n">
        <x:f>XLOOKUP(F463,Assumptions!$A$4:$A$6,Assumptions!$B$4:$B$6)</x:f>
        <x:v>95</x:v>
      </x:c>
      <x:c r="Q463" s="32" t="n">
        <x:f>XLOOKUP(F463,Assumptions!$A$4:$A$6,Assumptions!$C$4:$C$6)</x:f>
        <x:v>0.219</x:v>
      </x:c>
      <x:c r="R463" s="32" t="n">
        <x:f>XLOOKUP(F463,Assumptions!$A$4:$A$6,Assumptions!$D$4:$D$6)</x:f>
        <x:v>0.016</x:v>
      </x:c>
      <x:c r="S463" s="32" t="n">
        <x:f>XLOOKUP(F463,Assumptions!$A$4:$A$6,Assumptions!$E$4:$E$6)</x:f>
        <x:v>0.01</x:v>
      </x:c>
      <x:c r="T463" s="32" t="n">
        <x:f>XLOOKUP(O463,Assumptions!$H$4:$H$6,Assumptions!$I$4:$I$6)</x:f>
        <x:v>0.012</x:v>
      </x:c>
      <x:c r="U463" s="30" t="n">
        <x:f>XLOOKUP(F463,Assumptions!$A$4:$A$6,Assumptions!$F$4:$F$6)</x:f>
        <x:v>90</x:v>
      </x:c>
      <x:c r="V463" s="60" t="n">
        <x:f>I463*12</x:f>
        <x:v>15386.04</x:v>
      </x:c>
      <x:c r="W463" s="60" t="n">
        <x:f>H463*J463*(1-K463)*Q463</x:f>
        <x:v>81.73603103399998</x:v>
      </x:c>
      <x:c r="X463" s="60" t="n">
        <x:f>V463*R463</x:f>
        <x:v>246.17664000000002</x:v>
      </x:c>
      <x:c r="Y463" s="60" t="n">
        <x:f>V463*S463</x:f>
        <x:v>153.8604</x:v>
      </x:c>
      <x:c r="Z463" s="60" t="n">
        <x:f>H463*J463*T463</x:f>
        <x:v>45.700883999999995</x:v>
      </x:c>
      <x:c r="AA463" s="60" t="n">
        <x:f>P463+W463+X463-Y463-Z463-U463</x:f>
        <x:v>133.351387034</x:v>
      </x:c>
      <x:c r="AB463" s="32" t="n">
        <x:f>IFERROR(AA463/(P463+W463+X463),0)</x:f>
        <x:v>0.31531660356253366</x:v>
      </x:c>
      <x:c r="AC463" t="n">
        <x:f>IF(O463="High",0,IF(I463&gt;=1800,3,IF(I463&gt;=900,2,1))+IF(K463&gt;=0.9,2,IF(K463&gt;=0.75,1,0))+IF(J463&lt;=0.7,2,IF(J463&lt;=0.85,1,0))+IF(M463&gt;=8,1,0))</x:f>
        <x:v>7</x:v>
      </x:c>
      <x:c r="AD463" t="str">
        <x:f>IF(AND(O463&lt;&gt;"High",AC463&gt;=Assumptions!$B$10,AA463&gt;0),"Priority Growth",IF(AND(O463="Low",AA463&gt;0),"Maintain","Watch"))</x:f>
        <x:v>Priority Growth</x:v>
      </x:c>
      <x:c r="AE463" s="60" t="n">
        <x:f>MAX(AA463,0)*N463</x:f>
        <x:v>5.734109642461999</x:v>
      </x:c>
      <x:c r="AF463" t="str">
        <x:f>IF(AND(AA463&gt;=Assumptions!$B$11,O463&lt;&gt;"High",OR(N463&gt;=Assumptions!$B$12,M463&lt;=6)),"High","Standard")</x:f>
        <x:v>Standard</x:v>
      </x:c>
    </x:row>
    <x:row r="464">
      <x:c r="A464" t="str">
        <x:f>'Raw_Data'!A464</x:f>
        <x:v>C00463</x:v>
      </x:c>
      <x:c r="B464" t="n">
        <x:f>'Raw_Data'!B464</x:f>
        <x:v>43</x:v>
      </x:c>
      <x:c r="C464" s="30" t="n">
        <x:f>'Raw_Data'!C464</x:f>
        <x:v>28000</x:v>
      </x:c>
      <x:c r="D464" t="n">
        <x:f>'Raw_Data'!D464</x:f>
        <x:v>643</x:v>
      </x:c>
      <x:c r="E464" t="n">
        <x:f>'Raw_Data'!E464</x:f>
        <x:v>11</x:v>
      </x:c>
      <x:c r="F464" t="str">
        <x:f>PROPER(TRIM('Raw_Data'!F464))</x:f>
        <x:v>Classic</x:v>
      </x:c>
      <x:c r="G464" t="str">
        <x:f>PROPER(TRIM('Raw_Data'!G464))</x:f>
        <x:v>Partner</x:v>
      </x:c>
      <x:c r="H464" s="60" t="n">
        <x:f>'Raw_Data'!H464</x:f>
        <x:v>1007</x:v>
      </x:c>
      <x:c r="I464" s="60" t="n">
        <x:f>'Raw_Data'!I464</x:f>
        <x:v>150</x:v>
      </x:c>
      <x:c r="J464" s="32" t="n">
        <x:f>'Raw_Data'!J464</x:f>
        <x:v>0.35</x:v>
      </x:c>
      <x:c r="K464" s="32" t="n">
        <x:f>'Raw_Data'!K464</x:f>
        <x:v>0.793</x:v>
      </x:c>
      <x:c r="L464" t="n">
        <x:f>'Raw_Data'!L464</x:f>
        <x:v>0</x:v>
      </x:c>
      <x:c r="M464" t="n">
        <x:f>IF('Raw_Data'!M464="",Assumptions!$B$15,'Raw_Data'!M464)</x:f>
        <x:v>9</x:v>
      </x:c>
      <x:c r="N464" s="32" t="n">
        <x:f>'Raw_Data'!N464</x:f>
        <x:v>0.02</x:v>
      </x:c>
      <x:c r="O464" t="str">
        <x:f>IF(OR(D464&lt;620,L464&gt;=2,J464&gt;0.9),"High",IF(OR(D464&lt;700,L464=1,J464&gt;0.75),"Medium","Low"))</x:f>
        <x:v>Medium</x:v>
      </x:c>
      <x:c r="P464" s="30" t="n">
        <x:f>XLOOKUP(F464,Assumptions!$A$4:$A$6,Assumptions!$B$4:$B$6)</x:f>
        <x:v>0</x:v>
      </x:c>
      <x:c r="Q464" s="32" t="n">
        <x:f>XLOOKUP(F464,Assumptions!$A$4:$A$6,Assumptions!$C$4:$C$6)</x:f>
        <x:v>0.229</x:v>
      </x:c>
      <x:c r="R464" s="32" t="n">
        <x:f>XLOOKUP(F464,Assumptions!$A$4:$A$6,Assumptions!$D$4:$D$6)</x:f>
        <x:v>0.015</x:v>
      </x:c>
      <x:c r="S464" s="32" t="n">
        <x:f>XLOOKUP(F464,Assumptions!$A$4:$A$6,Assumptions!$E$4:$E$6)</x:f>
        <x:v>0.0075</x:v>
      </x:c>
      <x:c r="T464" s="32" t="n">
        <x:f>XLOOKUP(O464,Assumptions!$H$4:$H$6,Assumptions!$I$4:$I$6)</x:f>
        <x:v>0.012</x:v>
      </x:c>
      <x:c r="U464" s="30" t="n">
        <x:f>XLOOKUP(F464,Assumptions!$A$4:$A$6,Assumptions!$F$4:$F$6)</x:f>
        <x:v>60</x:v>
      </x:c>
      <x:c r="V464" s="60" t="n">
        <x:f>I464*12</x:f>
        <x:v>1800</x:v>
      </x:c>
      <x:c r="W464" s="60" t="n">
        <x:f>H464*J464*(1-K464)*Q464</x:f>
        <x:v>16.707187349999998</x:v>
      </x:c>
      <x:c r="X464" s="60" t="n">
        <x:f>V464*R464</x:f>
        <x:v>27</x:v>
      </x:c>
      <x:c r="Y464" s="60" t="n">
        <x:f>V464*S464</x:f>
        <x:v>13.5</x:v>
      </x:c>
      <x:c r="Z464" s="60" t="n">
        <x:f>H464*J464*T464</x:f>
        <x:v>4.2294</x:v>
      </x:c>
      <x:c r="AA464" s="60" t="n">
        <x:f>P464+W464+X464-Y464-Z464-U464</x:f>
        <x:v>-34.02221265</x:v>
      </x:c>
      <x:c r="AB464" s="32" t="n">
        <x:f>IFERROR(AA464/(P464+W464+X464),0)</x:f>
        <x:v>-0.7784123095717803</x:v>
      </x:c>
      <x:c r="AC464" t="n">
        <x:f>IF(O464="High",0,IF(I464&gt;=1800,3,IF(I464&gt;=900,2,1))+IF(K464&gt;=0.9,2,IF(K464&gt;=0.75,1,0))+IF(J464&lt;=0.7,2,IF(J464&lt;=0.85,1,0))+IF(M464&gt;=8,1,0))</x:f>
        <x:v>5</x:v>
      </x:c>
      <x:c r="AD464" t="str">
        <x:f>IF(AND(O464&lt;&gt;"High",AC464&gt;=Assumptions!$B$10,AA464&gt;0),"Priority Growth",IF(AND(O464="Low",AA464&gt;0),"Maintain","Watch"))</x:f>
        <x:v>Watch</x:v>
      </x:c>
      <x:c r="AE464" s="60" t="n">
        <x:f>MAX(AA464,0)*N464</x:f>
        <x:v>0</x:v>
      </x:c>
      <x:c r="AF464" t="str">
        <x:f>IF(AND(AA464&gt;=Assumptions!$B$11,O464&lt;&gt;"High",OR(N464&gt;=Assumptions!$B$12,M464&lt;=6)),"High","Standard")</x:f>
        <x:v>Standard</x:v>
      </x:c>
    </x:row>
    <x:row r="465">
      <x:c r="A465" t="str">
        <x:f>'Raw_Data'!A465</x:f>
        <x:v>C00464</x:v>
      </x:c>
      <x:c r="B465" t="n">
        <x:f>'Raw_Data'!B465</x:f>
        <x:v>36</x:v>
      </x:c>
      <x:c r="C465" s="30" t="n">
        <x:f>'Raw_Data'!C465</x:f>
        <x:v>175717</x:v>
      </x:c>
      <x:c r="D465" t="n">
        <x:f>'Raw_Data'!D465</x:f>
        <x:v>735</x:v>
      </x:c>
      <x:c r="E465" t="n">
        <x:f>'Raw_Data'!E465</x:f>
        <x:v>44</x:v>
      </x:c>
      <x:c r="F465" t="str">
        <x:f>PROPER(TRIM('Raw_Data'!F465))</x:f>
        <x:v>Platinum</x:v>
      </x:c>
      <x:c r="G465" t="str">
        <x:f>PROPER(TRIM('Raw_Data'!G465))</x:f>
        <x:v>Digital</x:v>
      </x:c>
      <x:c r="H465" s="60" t="n">
        <x:f>'Raw_Data'!H465</x:f>
        <x:v>36168</x:v>
      </x:c>
      <x:c r="I465" s="60" t="n">
        <x:f>'Raw_Data'!I465</x:f>
        <x:v>4001.61</x:v>
      </x:c>
      <x:c r="J465" s="32" t="n">
        <x:f>'Raw_Data'!J465</x:f>
        <x:v>0.536</x:v>
      </x:c>
      <x:c r="K465" s="32" t="n">
        <x:f>'Raw_Data'!K465</x:f>
        <x:v>0.725</x:v>
      </x:c>
      <x:c r="L465" t="n">
        <x:f>'Raw_Data'!L465</x:f>
        <x:v>0</x:v>
      </x:c>
      <x:c r="M465" t="n">
        <x:f>IF('Raw_Data'!M465="",Assumptions!$B$15,'Raw_Data'!M465)</x:f>
        <x:v>8</x:v>
      </x:c>
      <x:c r="N465" s="32" t="n">
        <x:f>'Raw_Data'!N465</x:f>
        <x:v>0.084</x:v>
      </x:c>
      <x:c r="O465" t="str">
        <x:f>IF(OR(D465&lt;620,L465&gt;=2,J465&gt;0.9),"High",IF(OR(D465&lt;700,L465=1,J465&gt;0.75),"Medium","Low"))</x:f>
        <x:v>Low</x:v>
      </x:c>
      <x:c r="P465" s="30" t="n">
        <x:f>XLOOKUP(F465,Assumptions!$A$4:$A$6,Assumptions!$B$4:$B$6)</x:f>
        <x:v>195</x:v>
      </x:c>
      <x:c r="Q465" s="32" t="n">
        <x:f>XLOOKUP(F465,Assumptions!$A$4:$A$6,Assumptions!$C$4:$C$6)</x:f>
        <x:v>0.199</x:v>
      </x:c>
      <x:c r="R465" s="32" t="n">
        <x:f>XLOOKUP(F465,Assumptions!$A$4:$A$6,Assumptions!$D$4:$D$6)</x:f>
        <x:v>0.017</x:v>
      </x:c>
      <x:c r="S465" s="32" t="n">
        <x:f>XLOOKUP(F465,Assumptions!$A$4:$A$6,Assumptions!$E$4:$E$6)</x:f>
        <x:v>0.013</x:v>
      </x:c>
      <x:c r="T465" s="32" t="n">
        <x:f>XLOOKUP(O465,Assumptions!$H$4:$H$6,Assumptions!$I$4:$I$6)</x:f>
        <x:v>0.0035</x:v>
      </x:c>
      <x:c r="U465" s="30" t="n">
        <x:f>XLOOKUP(F465,Assumptions!$A$4:$A$6,Assumptions!$F$4:$F$6)</x:f>
        <x:v>140</x:v>
      </x:c>
      <x:c r="V465" s="60" t="n">
        <x:f>I465*12</x:f>
        <x:v>48019.32</x:v>
      </x:c>
      <x:c r="W465" s="60" t="n">
        <x:f>H465*J465*(1-K465)*Q465</x:f>
        <x:v>1060.9014768000002</x:v>
      </x:c>
      <x:c r="X465" s="60" t="n">
        <x:f>V465*R465</x:f>
        <x:v>816.32844</x:v>
      </x:c>
      <x:c r="Y465" s="60" t="n">
        <x:f>V465*S465</x:f>
        <x:v>624.2511599999999</x:v>
      </x:c>
      <x:c r="Z465" s="60" t="n">
        <x:f>H465*J465*T465</x:f>
        <x:v>67.85116800000002</x:v>
      </x:c>
      <x:c r="AA465" s="60" t="n">
        <x:f>P465+W465+X465-Y465-Z465-U465</x:f>
        <x:v>1240.1275888000002</x:v>
      </x:c>
      <x:c r="AB465" s="32" t="n">
        <x:f>IFERROR(AA465/(P465+W465+X465),0)</x:f>
        <x:v>0.5984507697461693</x:v>
      </x:c>
      <x:c r="AC465" t="n">
        <x:f>IF(O465="High",0,IF(I465&gt;=1800,3,IF(I465&gt;=900,2,1))+IF(K465&gt;=0.9,2,IF(K465&gt;=0.75,1,0))+IF(J465&lt;=0.7,2,IF(J465&lt;=0.85,1,0))+IF(M465&gt;=8,1,0))</x:f>
        <x:v>6</x:v>
      </x:c>
      <x:c r="AD465" t="str">
        <x:f>IF(AND(O465&lt;&gt;"High",AC465&gt;=Assumptions!$B$10,AA465&gt;0),"Priority Growth",IF(AND(O465="Low",AA465&gt;0),"Maintain","Watch"))</x:f>
        <x:v>Priority Growth</x:v>
      </x:c>
      <x:c r="AE465" s="60" t="n">
        <x:f>MAX(AA465,0)*N465</x:f>
        <x:v>104.17071745920002</x:v>
      </x:c>
      <x:c r="AF465" t="str">
        <x:f>IF(AND(AA465&gt;=Assumptions!$B$11,O465&lt;&gt;"High",OR(N465&gt;=Assumptions!$B$12,M465&lt;=6)),"High","Standard")</x:f>
        <x:v>Standard</x:v>
      </x:c>
    </x:row>
    <x:row r="466">
      <x:c r="A466" t="str">
        <x:f>'Raw_Data'!A466</x:f>
        <x:v>C00465</x:v>
      </x:c>
      <x:c r="B466" t="n">
        <x:f>'Raw_Data'!B466</x:f>
        <x:v>50</x:v>
      </x:c>
      <x:c r="C466" s="30" t="n">
        <x:f>'Raw_Data'!C466</x:f>
        <x:v>36583</x:v>
      </x:c>
      <x:c r="D466" t="n">
        <x:f>'Raw_Data'!D466</x:f>
        <x:v>756</x:v>
      </x:c>
      <x:c r="E466" t="n">
        <x:f>'Raw_Data'!E466</x:f>
        <x:v>47</x:v>
      </x:c>
      <x:c r="F466" t="str">
        <x:f>PROPER(TRIM('Raw_Data'!F466))</x:f>
        <x:v>Gold</x:v>
      </x:c>
      <x:c r="G466" t="str">
        <x:f>PROPER(TRIM('Raw_Data'!G466))</x:f>
        <x:v>Branch</x:v>
      </x:c>
      <x:c r="H466" s="60" t="n">
        <x:f>'Raw_Data'!H466</x:f>
        <x:v>7530</x:v>
      </x:c>
      <x:c r="I466" s="60" t="n">
        <x:f>'Raw_Data'!I466</x:f>
        <x:v>749.06</x:v>
      </x:c>
      <x:c r="J466" s="32" t="n">
        <x:f>'Raw_Data'!J466</x:f>
        <x:v>0.167</x:v>
      </x:c>
      <x:c r="K466" s="32" t="n">
        <x:f>'Raw_Data'!K466</x:f>
        <x:v>0.916</x:v>
      </x:c>
      <x:c r="L466" t="n">
        <x:f>'Raw_Data'!L466</x:f>
        <x:v>0</x:v>
      </x:c>
      <x:c r="M466" t="n">
        <x:f>IF('Raw_Data'!M466="",Assumptions!$B$15,'Raw_Data'!M466)</x:f>
        <x:v>10</x:v>
      </x:c>
      <x:c r="N466" s="32" t="n">
        <x:f>'Raw_Data'!N466</x:f>
        <x:v>0.068</x:v>
      </x:c>
      <x:c r="O466" t="str">
        <x:f>IF(OR(D466&lt;620,L466&gt;=2,J466&gt;0.9),"High",IF(OR(D466&lt;700,L466=1,J466&gt;0.75),"Medium","Low"))</x:f>
        <x:v>Low</x:v>
      </x:c>
      <x:c r="P466" s="30" t="n">
        <x:f>XLOOKUP(F466,Assumptions!$A$4:$A$6,Assumptions!$B$4:$B$6)</x:f>
        <x:v>95</x:v>
      </x:c>
      <x:c r="Q466" s="32" t="n">
        <x:f>XLOOKUP(F466,Assumptions!$A$4:$A$6,Assumptions!$C$4:$C$6)</x:f>
        <x:v>0.219</x:v>
      </x:c>
      <x:c r="R466" s="32" t="n">
        <x:f>XLOOKUP(F466,Assumptions!$A$4:$A$6,Assumptions!$D$4:$D$6)</x:f>
        <x:v>0.016</x:v>
      </x:c>
      <x:c r="S466" s="32" t="n">
        <x:f>XLOOKUP(F466,Assumptions!$A$4:$A$6,Assumptions!$E$4:$E$6)</x:f>
        <x:v>0.01</x:v>
      </x:c>
      <x:c r="T466" s="32" t="n">
        <x:f>XLOOKUP(O466,Assumptions!$H$4:$H$6,Assumptions!$I$4:$I$6)</x:f>
        <x:v>0.0035</x:v>
      </x:c>
      <x:c r="U466" s="30" t="n">
        <x:f>XLOOKUP(F466,Assumptions!$A$4:$A$6,Assumptions!$F$4:$F$6)</x:f>
        <x:v>90</x:v>
      </x:c>
      <x:c r="V466" s="60" t="n">
        <x:f>I466*12</x:f>
        <x:v>8988.72</x:v>
      </x:c>
      <x:c r="W466" s="60" t="n">
        <x:f>H466*J466*(1-K466)*Q466</x:f>
        <x:v>23.13315395999999</x:v>
      </x:c>
      <x:c r="X466" s="60" t="n">
        <x:f>V466*R466</x:f>
        <x:v>143.81951999999998</x:v>
      </x:c>
      <x:c r="Y466" s="60" t="n">
        <x:f>V466*S466</x:f>
        <x:v>89.88719999999999</x:v>
      </x:c>
      <x:c r="Z466" s="60" t="n">
        <x:f>H466*J466*T466</x:f>
        <x:v>4.401285</x:v>
      </x:c>
      <x:c r="AA466" s="60" t="n">
        <x:f>P466+W466+X466-Y466-Z466-U466</x:f>
        <x:v>77.66418895999996</x:v>
      </x:c>
      <x:c r="AB466" s="32" t="n">
        <x:f>IFERROR(AA466/(P466+W466+X466),0)</x:f>
        <x:v>0.29648175674610305</x:v>
      </x:c>
      <x:c r="AC466" t="n">
        <x:f>IF(O466="High",0,IF(I466&gt;=1800,3,IF(I466&gt;=900,2,1))+IF(K466&gt;=0.9,2,IF(K466&gt;=0.75,1,0))+IF(J466&lt;=0.7,2,IF(J466&lt;=0.85,1,0))+IF(M466&gt;=8,1,0))</x:f>
        <x:v>6</x:v>
      </x:c>
      <x:c r="AD466" t="str">
        <x:f>IF(AND(O466&lt;&gt;"High",AC466&gt;=Assumptions!$B$10,AA466&gt;0),"Priority Growth",IF(AND(O466="Low",AA466&gt;0),"Maintain","Watch"))</x:f>
        <x:v>Priority Growth</x:v>
      </x:c>
      <x:c r="AE466" s="60" t="n">
        <x:f>MAX(AA466,0)*N466</x:f>
        <x:v>5.281164849279998</x:v>
      </x:c>
      <x:c r="AF466" t="str">
        <x:f>IF(AND(AA466&gt;=Assumptions!$B$11,O466&lt;&gt;"High",OR(N466&gt;=Assumptions!$B$12,M466&lt;=6)),"High","Standard")</x:f>
        <x:v>Standard</x:v>
      </x:c>
    </x:row>
    <x:row r="467">
      <x:c r="A467" t="str">
        <x:f>'Raw_Data'!A467</x:f>
        <x:v>C00466</x:v>
      </x:c>
      <x:c r="B467" t="n">
        <x:f>'Raw_Data'!B467</x:f>
        <x:v>37</x:v>
      </x:c>
      <x:c r="C467" s="30" t="n">
        <x:f>'Raw_Data'!C467</x:f>
        <x:v>87966</x:v>
      </x:c>
      <x:c r="D467" t="n">
        <x:f>'Raw_Data'!D467</x:f>
        <x:v>572</x:v>
      </x:c>
      <x:c r="E467" t="n">
        <x:f>'Raw_Data'!E467</x:f>
        <x:v>78</x:v>
      </x:c>
      <x:c r="F467" t="str">
        <x:f>PROPER(TRIM('Raw_Data'!F467))</x:f>
        <x:v>Classic</x:v>
      </x:c>
      <x:c r="G467" t="str">
        <x:f>PROPER(TRIM('Raw_Data'!G467))</x:f>
        <x:v>Branch</x:v>
      </x:c>
      <x:c r="H467" s="60" t="n">
        <x:f>'Raw_Data'!H467</x:f>
        <x:v>4916</x:v>
      </x:c>
      <x:c r="I467" s="60" t="n">
        <x:f>'Raw_Data'!I467</x:f>
        <x:v>677.31</x:v>
      </x:c>
      <x:c r="J467" s="32" t="n">
        <x:f>'Raw_Data'!J467</x:f>
        <x:v>0.728</x:v>
      </x:c>
      <x:c r="K467" s="32" t="n">
        <x:f>'Raw_Data'!K467</x:f>
        <x:v>0.624</x:v>
      </x:c>
      <x:c r="L467" t="n">
        <x:f>'Raw_Data'!L467</x:f>
        <x:v>0</x:v>
      </x:c>
      <x:c r="M467" t="n">
        <x:f>IF('Raw_Data'!M467="",Assumptions!$B$15,'Raw_Data'!M467)</x:f>
        <x:v>8</x:v>
      </x:c>
      <x:c r="N467" s="32" t="n">
        <x:f>'Raw_Data'!N467</x:f>
        <x:v>0.057</x:v>
      </x:c>
      <x:c r="O467" t="str">
        <x:f>IF(OR(D467&lt;620,L467&gt;=2,J467&gt;0.9),"High",IF(OR(D467&lt;700,L467=1,J467&gt;0.75),"Medium","Low"))</x:f>
        <x:v>High</x:v>
      </x:c>
      <x:c r="P467" s="30" t="n">
        <x:f>XLOOKUP(F467,Assumptions!$A$4:$A$6,Assumptions!$B$4:$B$6)</x:f>
        <x:v>0</x:v>
      </x:c>
      <x:c r="Q467" s="32" t="n">
        <x:f>XLOOKUP(F467,Assumptions!$A$4:$A$6,Assumptions!$C$4:$C$6)</x:f>
        <x:v>0.229</x:v>
      </x:c>
      <x:c r="R467" s="32" t="n">
        <x:f>XLOOKUP(F467,Assumptions!$A$4:$A$6,Assumptions!$D$4:$D$6)</x:f>
        <x:v>0.015</x:v>
      </x:c>
      <x:c r="S467" s="32" t="n">
        <x:f>XLOOKUP(F467,Assumptions!$A$4:$A$6,Assumptions!$E$4:$E$6)</x:f>
        <x:v>0.0075</x:v>
      </x:c>
      <x:c r="T467" s="32" t="n">
        <x:f>XLOOKUP(O467,Assumptions!$H$4:$H$6,Assumptions!$I$4:$I$6)</x:f>
        <x:v>0.045</x:v>
      </x:c>
      <x:c r="U467" s="30" t="n">
        <x:f>XLOOKUP(F467,Assumptions!$A$4:$A$6,Assumptions!$F$4:$F$6)</x:f>
        <x:v>60</x:v>
      </x:c>
      <x:c r="V467" s="60" t="n">
        <x:f>I467*12</x:f>
        <x:v>8127.719999999999</x:v>
      </x:c>
      <x:c r="W467" s="60" t="n">
        <x:f>H467*J467*(1-K467)*Q467</x:f>
        <x:v>308.15312819200005</x:v>
      </x:c>
      <x:c r="X467" s="60" t="n">
        <x:f>V467*R467</x:f>
        <x:v>121.91579999999999</x:v>
      </x:c>
      <x:c r="Y467" s="60" t="n">
        <x:f>V467*S467</x:f>
        <x:v>60.957899999999995</x:v>
      </x:c>
      <x:c r="Z467" s="60" t="n">
        <x:f>H467*J467*T467</x:f>
        <x:v>161.04816</x:v>
      </x:c>
      <x:c r="AA467" s="60" t="n">
        <x:f>P467+W467+X467-Y467-Z467-U467</x:f>
        <x:v>148.06286819200005</x:v>
      </x:c>
      <x:c r="AB467" s="32" t="n">
        <x:f>IFERROR(AA467/(P467+W467+X467),0)</x:f>
        <x:v>0.3442770646427608</x:v>
      </x:c>
      <x:c r="AC467" t="n">
        <x:f>IF(O467="High",0,IF(I467&gt;=1800,3,IF(I467&gt;=900,2,1))+IF(K467&gt;=0.9,2,IF(K467&gt;=0.75,1,0))+IF(J467&lt;=0.7,2,IF(J467&lt;=0.85,1,0))+IF(M467&gt;=8,1,0))</x:f>
        <x:v>0</x:v>
      </x:c>
      <x:c r="AD467" t="str">
        <x:f>IF(AND(O467&lt;&gt;"High",AC467&gt;=Assumptions!$B$10,AA467&gt;0),"Priority Growth",IF(AND(O467="Low",AA467&gt;0),"Maintain","Watch"))</x:f>
        <x:v>Watch</x:v>
      </x:c>
      <x:c r="AE467" s="60" t="n">
        <x:f>MAX(AA467,0)*N467</x:f>
        <x:v>8.439583486944004</x:v>
      </x:c>
      <x:c r="AF467" t="str">
        <x:f>IF(AND(AA467&gt;=Assumptions!$B$11,O467&lt;&gt;"High",OR(N467&gt;=Assumptions!$B$12,M467&lt;=6)),"High","Standard")</x:f>
        <x:v>Standard</x:v>
      </x:c>
    </x:row>
    <x:row r="468">
      <x:c r="A468" t="str">
        <x:f>'Raw_Data'!A468</x:f>
        <x:v>C00467</x:v>
      </x:c>
      <x:c r="B468" t="n">
        <x:f>'Raw_Data'!B468</x:f>
        <x:v>39</x:v>
      </x:c>
      <x:c r="C468" s="30" t="n">
        <x:f>'Raw_Data'!C468</x:f>
        <x:v>44225</x:v>
      </x:c>
      <x:c r="D468" t="n">
        <x:f>'Raw_Data'!D468</x:f>
        <x:v>669</x:v>
      </x:c>
      <x:c r="E468" t="n">
        <x:f>'Raw_Data'!E468</x:f>
        <x:v>102</x:v>
      </x:c>
      <x:c r="F468" t="str">
        <x:f>PROPER(TRIM('Raw_Data'!F468))</x:f>
        <x:v>Classic</x:v>
      </x:c>
      <x:c r="G468" t="str">
        <x:f>PROPER(TRIM('Raw_Data'!G468))</x:f>
        <x:v>Partner</x:v>
      </x:c>
      <x:c r="H468" s="60" t="n">
        <x:f>'Raw_Data'!H468</x:f>
        <x:v>1294</x:v>
      </x:c>
      <x:c r="I468" s="60" t="n">
        <x:f>'Raw_Data'!I468</x:f>
        <x:v>486.1</x:v>
      </x:c>
      <x:c r="J468" s="32" t="n">
        <x:f>'Raw_Data'!J468</x:f>
        <x:v>0.317</x:v>
      </x:c>
      <x:c r="K468" s="32" t="n">
        <x:f>'Raw_Data'!K468</x:f>
        <x:v>0.746</x:v>
      </x:c>
      <x:c r="L468" t="n">
        <x:f>'Raw_Data'!L468</x:f>
        <x:v>0</x:v>
      </x:c>
      <x:c r="M468" t="n">
        <x:f>IF('Raw_Data'!M468="",Assumptions!$B$15,'Raw_Data'!M468)</x:f>
        <x:v>10</x:v>
      </x:c>
      <x:c r="N468" s="32" t="n">
        <x:f>'Raw_Data'!N468</x:f>
        <x:v>0.02</x:v>
      </x:c>
      <x:c r="O468" t="str">
        <x:f>IF(OR(D468&lt;620,L468&gt;=2,J468&gt;0.9),"High",IF(OR(D468&lt;700,L468=1,J468&gt;0.75),"Medium","Low"))</x:f>
        <x:v>Medium</x:v>
      </x:c>
      <x:c r="P468" s="30" t="n">
        <x:f>XLOOKUP(F468,Assumptions!$A$4:$A$6,Assumptions!$B$4:$B$6)</x:f>
        <x:v>0</x:v>
      </x:c>
      <x:c r="Q468" s="32" t="n">
        <x:f>XLOOKUP(F468,Assumptions!$A$4:$A$6,Assumptions!$C$4:$C$6)</x:f>
        <x:v>0.229</x:v>
      </x:c>
      <x:c r="R468" s="32" t="n">
        <x:f>XLOOKUP(F468,Assumptions!$A$4:$A$6,Assumptions!$D$4:$D$6)</x:f>
        <x:v>0.015</x:v>
      </x:c>
      <x:c r="S468" s="32" t="n">
        <x:f>XLOOKUP(F468,Assumptions!$A$4:$A$6,Assumptions!$E$4:$E$6)</x:f>
        <x:v>0.0075</x:v>
      </x:c>
      <x:c r="T468" s="32" t="n">
        <x:f>XLOOKUP(O468,Assumptions!$H$4:$H$6,Assumptions!$I$4:$I$6)</x:f>
        <x:v>0.012</x:v>
      </x:c>
      <x:c r="U468" s="30" t="n">
        <x:f>XLOOKUP(F468,Assumptions!$A$4:$A$6,Assumptions!$F$4:$F$6)</x:f>
        <x:v>60</x:v>
      </x:c>
      <x:c r="V468" s="60" t="n">
        <x:f>I468*12</x:f>
        <x:v>5833.200000000001</x:v>
      </x:c>
      <x:c r="W468" s="60" t="n">
        <x:f>H468*J468*(1-K468)*Q468</x:f>
        <x:v>23.859576868</x:v>
      </x:c>
      <x:c r="X468" s="60" t="n">
        <x:f>V468*R468</x:f>
        <x:v>87.498</x:v>
      </x:c>
      <x:c r="Y468" s="60" t="n">
        <x:f>V468*S468</x:f>
        <x:v>43.749</x:v>
      </x:c>
      <x:c r="Z468" s="60" t="n">
        <x:f>H468*J468*T468</x:f>
        <x:v>4.922376</x:v>
      </x:c>
      <x:c r="AA468" s="60" t="n">
        <x:f>P468+W468+X468-Y468-Z468-U468</x:f>
        <x:v>2.6862008680000002</x:v>
      </x:c>
      <x:c r="AB468" s="32" t="n">
        <x:f>IFERROR(AA468/(P468+W468+X468),0)</x:f>
        <x:v>0.02412229992382237</x:v>
      </x:c>
      <x:c r="AC468" t="n">
        <x:f>IF(O468="High",0,IF(I468&gt;=1800,3,IF(I468&gt;=900,2,1))+IF(K468&gt;=0.9,2,IF(K468&gt;=0.75,1,0))+IF(J468&lt;=0.7,2,IF(J468&lt;=0.85,1,0))+IF(M468&gt;=8,1,0))</x:f>
        <x:v>4</x:v>
      </x:c>
      <x:c r="AD468" t="str">
        <x:f>IF(AND(O468&lt;&gt;"High",AC468&gt;=Assumptions!$B$10,AA468&gt;0),"Priority Growth",IF(AND(O468="Low",AA468&gt;0),"Maintain","Watch"))</x:f>
        <x:v>Watch</x:v>
      </x:c>
      <x:c r="AE468" s="60" t="n">
        <x:f>MAX(AA468,0)*N468</x:f>
        <x:v>0.05372401736000001</x:v>
      </x:c>
      <x:c r="AF468" t="str">
        <x:f>IF(AND(AA468&gt;=Assumptions!$B$11,O468&lt;&gt;"High",OR(N468&gt;=Assumptions!$B$12,M468&lt;=6)),"High","Standard")</x:f>
        <x:v>Standard</x:v>
      </x:c>
    </x:row>
    <x:row r="469">
      <x:c r="A469" t="str">
        <x:f>'Raw_Data'!A469</x:f>
        <x:v>C00468</x:v>
      </x:c>
      <x:c r="B469" t="n">
        <x:f>'Raw_Data'!B469</x:f>
        <x:v>40</x:v>
      </x:c>
      <x:c r="C469" s="30" t="n">
        <x:f>'Raw_Data'!C469</x:f>
        <x:v>85623</x:v>
      </x:c>
      <x:c r="D469" t="n">
        <x:f>'Raw_Data'!D469</x:f>
        <x:v>626</x:v>
      </x:c>
      <x:c r="E469" t="n">
        <x:f>'Raw_Data'!E469</x:f>
        <x:v>16</x:v>
      </x:c>
      <x:c r="F469" t="str">
        <x:f>PROPER(TRIM('Raw_Data'!F469))</x:f>
        <x:v>Gold</x:v>
      </x:c>
      <x:c r="G469" t="str">
        <x:f>PROPER(TRIM('Raw_Data'!G469))</x:f>
        <x:v>Branch</x:v>
      </x:c>
      <x:c r="H469" s="60" t="n">
        <x:f>'Raw_Data'!H469</x:f>
        <x:v>9480</x:v>
      </x:c>
      <x:c r="I469" s="60" t="n">
        <x:f>'Raw_Data'!I469</x:f>
        <x:v>1435.91</x:v>
      </x:c>
      <x:c r="J469" s="32" t="n">
        <x:f>'Raw_Data'!J469</x:f>
        <x:v>0.445</x:v>
      </x:c>
      <x:c r="K469" s="32" t="n">
        <x:f>'Raw_Data'!K469</x:f>
        <x:v>0.701</x:v>
      </x:c>
      <x:c r="L469" t="n">
        <x:f>'Raw_Data'!L469</x:f>
        <x:v>1</x:v>
      </x:c>
      <x:c r="M469" t="n">
        <x:f>IF('Raw_Data'!M469="",Assumptions!$B$15,'Raw_Data'!M469)</x:f>
        <x:v>7</x:v>
      </x:c>
      <x:c r="N469" s="32" t="n">
        <x:f>'Raw_Data'!N469</x:f>
        <x:v>0.089</x:v>
      </x:c>
      <x:c r="O469" t="str">
        <x:f>IF(OR(D469&lt;620,L469&gt;=2,J469&gt;0.9),"High",IF(OR(D469&lt;700,L469=1,J469&gt;0.75),"Medium","Low"))</x:f>
        <x:v>Medium</x:v>
      </x:c>
      <x:c r="P469" s="30" t="n">
        <x:f>XLOOKUP(F469,Assumptions!$A$4:$A$6,Assumptions!$B$4:$B$6)</x:f>
        <x:v>95</x:v>
      </x:c>
      <x:c r="Q469" s="32" t="n">
        <x:f>XLOOKUP(F469,Assumptions!$A$4:$A$6,Assumptions!$C$4:$C$6)</x:f>
        <x:v>0.219</x:v>
      </x:c>
      <x:c r="R469" s="32" t="n">
        <x:f>XLOOKUP(F469,Assumptions!$A$4:$A$6,Assumptions!$D$4:$D$6)</x:f>
        <x:v>0.016</x:v>
      </x:c>
      <x:c r="S469" s="32" t="n">
        <x:f>XLOOKUP(F469,Assumptions!$A$4:$A$6,Assumptions!$E$4:$E$6)</x:f>
        <x:v>0.01</x:v>
      </x:c>
      <x:c r="T469" s="32" t="n">
        <x:f>XLOOKUP(O469,Assumptions!$H$4:$H$6,Assumptions!$I$4:$I$6)</x:f>
        <x:v>0.012</x:v>
      </x:c>
      <x:c r="U469" s="30" t="n">
        <x:f>XLOOKUP(F469,Assumptions!$A$4:$A$6,Assumptions!$F$4:$F$6)</x:f>
        <x:v>90</x:v>
      </x:c>
      <x:c r="V469" s="60" t="n">
        <x:f>I469*12</x:f>
        <x:v>17230.920000000002</x:v>
      </x:c>
      <x:c r="W469" s="60" t="n">
        <x:f>H469*J469*(1-K469)*Q469</x:f>
        <x:v>276.23814660000005</x:v>
      </x:c>
      <x:c r="X469" s="60" t="n">
        <x:f>V469*R469</x:f>
        <x:v>275.69472</x:v>
      </x:c>
      <x:c r="Y469" s="60" t="n">
        <x:f>V469*S469</x:f>
        <x:v>172.30920000000003</x:v>
      </x:c>
      <x:c r="Z469" s="60" t="n">
        <x:f>H469*J469*T469</x:f>
        <x:v>50.623200000000004</x:v>
      </x:c>
      <x:c r="AA469" s="60" t="n">
        <x:f>P469+W469+X469-Y469-Z469-U469</x:f>
        <x:v>334.0004666000001</x:v>
      </x:c>
      <x:c r="AB469" s="32" t="n">
        <x:f>IFERROR(AA469/(P469+W469+X469),0)</x:f>
        <x:v>0.5162830393134336</x:v>
      </x:c>
      <x:c r="AC469" t="n">
        <x:f>IF(O469="High",0,IF(I469&gt;=1800,3,IF(I469&gt;=900,2,1))+IF(K469&gt;=0.9,2,IF(K469&gt;=0.75,1,0))+IF(J469&lt;=0.7,2,IF(J469&lt;=0.85,1,0))+IF(M469&gt;=8,1,0))</x:f>
        <x:v>4</x:v>
      </x:c>
      <x:c r="AD469" t="str">
        <x:f>IF(AND(O469&lt;&gt;"High",AC469&gt;=Assumptions!$B$10,AA469&gt;0),"Priority Growth",IF(AND(O469="Low",AA469&gt;0),"Maintain","Watch"))</x:f>
        <x:v>Watch</x:v>
      </x:c>
      <x:c r="AE469" s="60" t="n">
        <x:f>MAX(AA469,0)*N469</x:f>
        <x:v>29.726041527400007</x:v>
      </x:c>
      <x:c r="AF469" t="str">
        <x:f>IF(AND(AA469&gt;=Assumptions!$B$11,O469&lt;&gt;"High",OR(N469&gt;=Assumptions!$B$12,M469&lt;=6)),"High","Standard")</x:f>
        <x:v>Standard</x:v>
      </x:c>
    </x:row>
    <x:row r="470">
      <x:c r="A470" t="str">
        <x:f>'Raw_Data'!A470</x:f>
        <x:v>C00469</x:v>
      </x:c>
      <x:c r="B470" t="n">
        <x:f>'Raw_Data'!B470</x:f>
        <x:v>48</x:v>
      </x:c>
      <x:c r="C470" s="30" t="n">
        <x:f>'Raw_Data'!C470</x:f>
        <x:v>87361</x:v>
      </x:c>
      <x:c r="D470" t="n">
        <x:f>'Raw_Data'!D470</x:f>
        <x:v>768</x:v>
      </x:c>
      <x:c r="E470" t="n">
        <x:f>'Raw_Data'!E470</x:f>
        <x:v>18</x:v>
      </x:c>
      <x:c r="F470" t="str">
        <x:f>PROPER(TRIM('Raw_Data'!F470))</x:f>
        <x:v>Platinum</x:v>
      </x:c>
      <x:c r="G470" t="str">
        <x:f>PROPER(TRIM('Raw_Data'!G470))</x:f>
        <x:v>Branch</x:v>
      </x:c>
      <x:c r="H470" s="60" t="n">
        <x:f>'Raw_Data'!H470</x:f>
        <x:v>22438</x:v>
      </x:c>
      <x:c r="I470" s="60" t="n">
        <x:f>'Raw_Data'!I470</x:f>
        <x:v>2053.78</x:v>
      </x:c>
      <x:c r="J470" s="32" t="n">
        <x:f>'Raw_Data'!J470</x:f>
        <x:v>0.302</x:v>
      </x:c>
      <x:c r="K470" s="32" t="n">
        <x:f>'Raw_Data'!K470</x:f>
        <x:v>0.855</x:v>
      </x:c>
      <x:c r="L470" t="n">
        <x:f>'Raw_Data'!L470</x:f>
        <x:v>0</x:v>
      </x:c>
      <x:c r="M470" t="n">
        <x:f>IF('Raw_Data'!M470="",Assumptions!$B$15,'Raw_Data'!M470)</x:f>
        <x:v>9</x:v>
      </x:c>
      <x:c r="N470" s="32" t="n">
        <x:f>'Raw_Data'!N470</x:f>
        <x:v>0.02</x:v>
      </x:c>
      <x:c r="O470" t="str">
        <x:f>IF(OR(D470&lt;620,L470&gt;=2,J470&gt;0.9),"High",IF(OR(D470&lt;700,L470=1,J470&gt;0.75),"Medium","Low"))</x:f>
        <x:v>Low</x:v>
      </x:c>
      <x:c r="P470" s="30" t="n">
        <x:f>XLOOKUP(F470,Assumptions!$A$4:$A$6,Assumptions!$B$4:$B$6)</x:f>
        <x:v>195</x:v>
      </x:c>
      <x:c r="Q470" s="32" t="n">
        <x:f>XLOOKUP(F470,Assumptions!$A$4:$A$6,Assumptions!$C$4:$C$6)</x:f>
        <x:v>0.199</x:v>
      </x:c>
      <x:c r="R470" s="32" t="n">
        <x:f>XLOOKUP(F470,Assumptions!$A$4:$A$6,Assumptions!$D$4:$D$6)</x:f>
        <x:v>0.017</x:v>
      </x:c>
      <x:c r="S470" s="32" t="n">
        <x:f>XLOOKUP(F470,Assumptions!$A$4:$A$6,Assumptions!$E$4:$E$6)</x:f>
        <x:v>0.013</x:v>
      </x:c>
      <x:c r="T470" s="32" t="n">
        <x:f>XLOOKUP(O470,Assumptions!$H$4:$H$6,Assumptions!$I$4:$I$6)</x:f>
        <x:v>0.0035</x:v>
      </x:c>
      <x:c r="U470" s="30" t="n">
        <x:f>XLOOKUP(F470,Assumptions!$A$4:$A$6,Assumptions!$F$4:$F$6)</x:f>
        <x:v>140</x:v>
      </x:c>
      <x:c r="V470" s="60" t="n">
        <x:f>I470*12</x:f>
        <x:v>24645.36</x:v>
      </x:c>
      <x:c r="W470" s="60" t="n">
        <x:f>H470*J470*(1-K470)*Q470</x:f>
        <x:v>195.52944398000002</x:v>
      </x:c>
      <x:c r="X470" s="60" t="n">
        <x:f>V470*R470</x:f>
        <x:v>418.97112000000004</x:v>
      </x:c>
      <x:c r="Y470" s="60" t="n">
        <x:f>V470*S470</x:f>
        <x:v>320.38968</x:v>
      </x:c>
      <x:c r="Z470" s="60" t="n">
        <x:f>H470*J470*T470</x:f>
        <x:v>23.716966</x:v>
      </x:c>
      <x:c r="AA470" s="60" t="n">
        <x:f>P470+W470+X470-Y470-Z470-U470</x:f>
        <x:v>325.39391798</x:v>
      </x:c>
      <x:c r="AB470" s="32" t="n">
        <x:f>IFERROR(AA470/(P470+W470+X470),0)</x:f>
        <x:v>0.40196873536463573</x:v>
      </x:c>
      <x:c r="AC470" t="n">
        <x:f>IF(O470="High",0,IF(I470&gt;=1800,3,IF(I470&gt;=900,2,1))+IF(K470&gt;=0.9,2,IF(K470&gt;=0.75,1,0))+IF(J470&lt;=0.7,2,IF(J470&lt;=0.85,1,0))+IF(M470&gt;=8,1,0))</x:f>
        <x:v>7</x:v>
      </x:c>
      <x:c r="AD470" t="str">
        <x:f>IF(AND(O470&lt;&gt;"High",AC470&gt;=Assumptions!$B$10,AA470&gt;0),"Priority Growth",IF(AND(O470="Low",AA470&gt;0),"Maintain","Watch"))</x:f>
        <x:v>Priority Growth</x:v>
      </x:c>
      <x:c r="AE470" s="60" t="n">
        <x:f>MAX(AA470,0)*N470</x:f>
        <x:v>6.5078783596</x:v>
      </x:c>
      <x:c r="AF470" t="str">
        <x:f>IF(AND(AA470&gt;=Assumptions!$B$11,O470&lt;&gt;"High",OR(N470&gt;=Assumptions!$B$12,M470&lt;=6)),"High","Standard")</x:f>
        <x:v>Standard</x:v>
      </x:c>
    </x:row>
    <x:row r="471">
      <x:c r="A471" t="str">
        <x:f>'Raw_Data'!A471</x:f>
        <x:v>C00470</x:v>
      </x:c>
      <x:c r="B471" t="n">
        <x:f>'Raw_Data'!B471</x:f>
        <x:v>46</x:v>
      </x:c>
      <x:c r="C471" s="30" t="n">
        <x:f>'Raw_Data'!C471</x:f>
        <x:v>62328</x:v>
      </x:c>
      <x:c r="D471" t="n">
        <x:f>'Raw_Data'!D471</x:f>
        <x:v>659</x:v>
      </x:c>
      <x:c r="E471" t="n">
        <x:f>'Raw_Data'!E471</x:f>
        <x:v>32</x:v>
      </x:c>
      <x:c r="F471" t="str">
        <x:f>PROPER(TRIM('Raw_Data'!F471))</x:f>
        <x:v>Classic</x:v>
      </x:c>
      <x:c r="G471" t="str">
        <x:f>PROPER(TRIM('Raw_Data'!G471))</x:f>
        <x:v>Partner</x:v>
      </x:c>
      <x:c r="H471" s="60" t="n">
        <x:f>'Raw_Data'!H471</x:f>
        <x:v>3949</x:v>
      </x:c>
      <x:c r="I471" s="60" t="n">
        <x:f>'Raw_Data'!I471</x:f>
        <x:v>1125.37</x:v>
      </x:c>
      <x:c r="J471" s="32" t="n">
        <x:f>'Raw_Data'!J471</x:f>
        <x:v>0.428</x:v>
      </x:c>
      <x:c r="K471" s="32" t="n">
        <x:f>'Raw_Data'!K471</x:f>
        <x:v>0.721</x:v>
      </x:c>
      <x:c r="L471" t="n">
        <x:f>'Raw_Data'!L471</x:f>
        <x:v>0</x:v>
      </x:c>
      <x:c r="M471" t="n">
        <x:f>IF('Raw_Data'!M471="",Assumptions!$B$15,'Raw_Data'!M471)</x:f>
        <x:v>6</x:v>
      </x:c>
      <x:c r="N471" s="32" t="n">
        <x:f>'Raw_Data'!N471</x:f>
        <x:v>0.142</x:v>
      </x:c>
      <x:c r="O471" t="str">
        <x:f>IF(OR(D471&lt;620,L471&gt;=2,J471&gt;0.9),"High",IF(OR(D471&lt;700,L471=1,J471&gt;0.75),"Medium","Low"))</x:f>
        <x:v>Medium</x:v>
      </x:c>
      <x:c r="P471" s="30" t="n">
        <x:f>XLOOKUP(F471,Assumptions!$A$4:$A$6,Assumptions!$B$4:$B$6)</x:f>
        <x:v>0</x:v>
      </x:c>
      <x:c r="Q471" s="32" t="n">
        <x:f>XLOOKUP(F471,Assumptions!$A$4:$A$6,Assumptions!$C$4:$C$6)</x:f>
        <x:v>0.229</x:v>
      </x:c>
      <x:c r="R471" s="32" t="n">
        <x:f>XLOOKUP(F471,Assumptions!$A$4:$A$6,Assumptions!$D$4:$D$6)</x:f>
        <x:v>0.015</x:v>
      </x:c>
      <x:c r="S471" s="32" t="n">
        <x:f>XLOOKUP(F471,Assumptions!$A$4:$A$6,Assumptions!$E$4:$E$6)</x:f>
        <x:v>0.0075</x:v>
      </x:c>
      <x:c r="T471" s="32" t="n">
        <x:f>XLOOKUP(O471,Assumptions!$H$4:$H$6,Assumptions!$I$4:$I$6)</x:f>
        <x:v>0.012</x:v>
      </x:c>
      <x:c r="U471" s="30" t="n">
        <x:f>XLOOKUP(F471,Assumptions!$A$4:$A$6,Assumptions!$F$4:$F$6)</x:f>
        <x:v>60</x:v>
      </x:c>
      <x:c r="V471" s="60" t="n">
        <x:f>I471*12</x:f>
        <x:v>13504.439999999999</x:v>
      </x:c>
      <x:c r="W471" s="60" t="n">
        <x:f>H471*J471*(1-K471)*Q471</x:f>
        <x:v>107.986779252</x:v>
      </x:c>
      <x:c r="X471" s="60" t="n">
        <x:f>V471*R471</x:f>
        <x:v>202.56659999999997</x:v>
      </x:c>
      <x:c r="Y471" s="60" t="n">
        <x:f>V471*S471</x:f>
        <x:v>101.28329999999998</x:v>
      </x:c>
      <x:c r="Z471" s="60" t="n">
        <x:f>H471*J471*T471</x:f>
        <x:v>20.282064000000002</x:v>
      </x:c>
      <x:c r="AA471" s="60" t="n">
        <x:f>P471+W471+X471-Y471-Z471-U471</x:f>
        <x:v>128.98801525199997</x:v>
      </x:c>
      <x:c r="AB471" s="32" t="n">
        <x:f>IFERROR(AA471/(P471+W471+X471),0)</x:f>
        <x:v>0.4153489347392741</x:v>
      </x:c>
      <x:c r="AC471" t="n">
        <x:f>IF(O471="High",0,IF(I471&gt;=1800,3,IF(I471&gt;=900,2,1))+IF(K471&gt;=0.9,2,IF(K471&gt;=0.75,1,0))+IF(J471&lt;=0.7,2,IF(J471&lt;=0.85,1,0))+IF(M471&gt;=8,1,0))</x:f>
        <x:v>4</x:v>
      </x:c>
      <x:c r="AD471" t="str">
        <x:f>IF(AND(O471&lt;&gt;"High",AC471&gt;=Assumptions!$B$10,AA471&gt;0),"Priority Growth",IF(AND(O471="Low",AA471&gt;0),"Maintain","Watch"))</x:f>
        <x:v>Watch</x:v>
      </x:c>
      <x:c r="AE471" s="60" t="n">
        <x:f>MAX(AA471,0)*N471</x:f>
        <x:v>18.316298165783994</x:v>
      </x:c>
      <x:c r="AF471" t="str">
        <x:f>IF(AND(AA471&gt;=Assumptions!$B$11,O471&lt;&gt;"High",OR(N471&gt;=Assumptions!$B$12,M471&lt;=6)),"High","Standard")</x:f>
        <x:v>Standard</x:v>
      </x:c>
    </x:row>
    <x:row r="472">
      <x:c r="A472" t="str">
        <x:f>'Raw_Data'!A472</x:f>
        <x:v>C00471</x:v>
      </x:c>
      <x:c r="B472" t="n">
        <x:f>'Raw_Data'!B472</x:f>
        <x:v>27</x:v>
      </x:c>
      <x:c r="C472" s="30" t="n">
        <x:f>'Raw_Data'!C472</x:f>
        <x:v>61776</x:v>
      </x:c>
      <x:c r="D472" t="n">
        <x:f>'Raw_Data'!D472</x:f>
        <x:v>579</x:v>
      </x:c>
      <x:c r="E472" t="n">
        <x:f>'Raw_Data'!E472</x:f>
        <x:v>34</x:v>
      </x:c>
      <x:c r="F472" t="str">
        <x:f>PROPER(TRIM('Raw_Data'!F472))</x:f>
        <x:v>Classic</x:v>
      </x:c>
      <x:c r="G472" t="str">
        <x:f>PROPER(TRIM('Raw_Data'!G472))</x:f>
        <x:v>Digital</x:v>
      </x:c>
      <x:c r="H472" s="60" t="n">
        <x:f>'Raw_Data'!H472</x:f>
        <x:v>1000</x:v>
      </x:c>
      <x:c r="I472" s="60" t="n">
        <x:f>'Raw_Data'!I472</x:f>
        <x:v>150</x:v>
      </x:c>
      <x:c r="J472" s="32" t="n">
        <x:f>'Raw_Data'!J472</x:f>
        <x:v>0.498</x:v>
      </x:c>
      <x:c r="K472" s="32" t="n">
        <x:f>'Raw_Data'!K472</x:f>
        <x:v>0.766</x:v>
      </x:c>
      <x:c r="L472" t="n">
        <x:f>'Raw_Data'!L472</x:f>
        <x:v>0</x:v>
      </x:c>
      <x:c r="M472" t="n">
        <x:f>IF('Raw_Data'!M472="",Assumptions!$B$15,'Raw_Data'!M472)</x:f>
        <x:v>8</x:v>
      </x:c>
      <x:c r="N472" s="32" t="n">
        <x:f>'Raw_Data'!N472</x:f>
        <x:v>0.02</x:v>
      </x:c>
      <x:c r="O472" t="str">
        <x:f>IF(OR(D472&lt;620,L472&gt;=2,J472&gt;0.9),"High",IF(OR(D472&lt;700,L472=1,J472&gt;0.75),"Medium","Low"))</x:f>
        <x:v>High</x:v>
      </x:c>
      <x:c r="P472" s="30" t="n">
        <x:f>XLOOKUP(F472,Assumptions!$A$4:$A$6,Assumptions!$B$4:$B$6)</x:f>
        <x:v>0</x:v>
      </x:c>
      <x:c r="Q472" s="32" t="n">
        <x:f>XLOOKUP(F472,Assumptions!$A$4:$A$6,Assumptions!$C$4:$C$6)</x:f>
        <x:v>0.229</x:v>
      </x:c>
      <x:c r="R472" s="32" t="n">
        <x:f>XLOOKUP(F472,Assumptions!$A$4:$A$6,Assumptions!$D$4:$D$6)</x:f>
        <x:v>0.015</x:v>
      </x:c>
      <x:c r="S472" s="32" t="n">
        <x:f>XLOOKUP(F472,Assumptions!$A$4:$A$6,Assumptions!$E$4:$E$6)</x:f>
        <x:v>0.0075</x:v>
      </x:c>
      <x:c r="T472" s="32" t="n">
        <x:f>XLOOKUP(O472,Assumptions!$H$4:$H$6,Assumptions!$I$4:$I$6)</x:f>
        <x:v>0.045</x:v>
      </x:c>
      <x:c r="U472" s="30" t="n">
        <x:f>XLOOKUP(F472,Assumptions!$A$4:$A$6,Assumptions!$F$4:$F$6)</x:f>
        <x:v>60</x:v>
      </x:c>
      <x:c r="V472" s="60" t="n">
        <x:f>I472*12</x:f>
        <x:v>1800</x:v>
      </x:c>
      <x:c r="W472" s="60" t="n">
        <x:f>H472*J472*(1-K472)*Q472</x:f>
        <x:v>26.685828</x:v>
      </x:c>
      <x:c r="X472" s="60" t="n">
        <x:f>V472*R472</x:f>
        <x:v>27</x:v>
      </x:c>
      <x:c r="Y472" s="60" t="n">
        <x:f>V472*S472</x:f>
        <x:v>13.5</x:v>
      </x:c>
      <x:c r="Z472" s="60" t="n">
        <x:f>H472*J472*T472</x:f>
        <x:v>22.41</x:v>
      </x:c>
      <x:c r="AA472" s="60" t="n">
        <x:f>P472+W472+X472-Y472-Z472-U472</x:f>
        <x:v>-42.224171999999996</x:v>
      </x:c>
      <x:c r="AB472" s="32" t="n">
        <x:f>IFERROR(AA472/(P472+W472+X472),0)</x:f>
        <x:v>-0.7865049971847318</x:v>
      </x:c>
      <x:c r="AC472" t="n">
        <x:f>IF(O472="High",0,IF(I472&gt;=1800,3,IF(I472&gt;=900,2,1))+IF(K472&gt;=0.9,2,IF(K472&gt;=0.75,1,0))+IF(J472&lt;=0.7,2,IF(J472&lt;=0.85,1,0))+IF(M472&gt;=8,1,0))</x:f>
        <x:v>0</x:v>
      </x:c>
      <x:c r="AD472" t="str">
        <x:f>IF(AND(O472&lt;&gt;"High",AC472&gt;=Assumptions!$B$10,AA472&gt;0),"Priority Growth",IF(AND(O472="Low",AA472&gt;0),"Maintain","Watch"))</x:f>
        <x:v>Watch</x:v>
      </x:c>
      <x:c r="AE472" s="60" t="n">
        <x:f>MAX(AA472,0)*N472</x:f>
        <x:v>0</x:v>
      </x:c>
      <x:c r="AF472" t="str">
        <x:f>IF(AND(AA472&gt;=Assumptions!$B$11,O472&lt;&gt;"High",OR(N472&gt;=Assumptions!$B$12,M472&lt;=6)),"High","Standard")</x:f>
        <x:v>Standard</x:v>
      </x:c>
    </x:row>
    <x:row r="473">
      <x:c r="A473" t="str">
        <x:f>'Raw_Data'!A473</x:f>
        <x:v>C00472</x:v>
      </x:c>
      <x:c r="B473" t="n">
        <x:f>'Raw_Data'!B473</x:f>
        <x:v>31</x:v>
      </x:c>
      <x:c r="C473" s="30" t="n">
        <x:f>'Raw_Data'!C473</x:f>
        <x:v>110917</x:v>
      </x:c>
      <x:c r="D473" t="n">
        <x:f>'Raw_Data'!D473</x:f>
        <x:v>631</x:v>
      </x:c>
      <x:c r="E473" t="n">
        <x:f>'Raw_Data'!E473</x:f>
        <x:v>9</x:v>
      </x:c>
      <x:c r="F473" t="str">
        <x:f>PROPER(TRIM('Raw_Data'!F473))</x:f>
        <x:v>Gold</x:v>
      </x:c>
      <x:c r="G473" t="str">
        <x:f>PROPER(TRIM('Raw_Data'!G473))</x:f>
        <x:v>Direct Mail</x:v>
      </x:c>
      <x:c r="H473" s="60" t="n">
        <x:f>'Raw_Data'!H473</x:f>
        <x:v>13953</x:v>
      </x:c>
      <x:c r="I473" s="60" t="n">
        <x:f>'Raw_Data'!I473</x:f>
        <x:v>1799.29</x:v>
      </x:c>
      <x:c r="J473" s="32" t="n">
        <x:f>'Raw_Data'!J473</x:f>
        <x:v>0.433</x:v>
      </x:c>
      <x:c r="K473" s="32" t="n">
        <x:f>'Raw_Data'!K473</x:f>
        <x:v>0.718</x:v>
      </x:c>
      <x:c r="L473" t="n">
        <x:f>'Raw_Data'!L473</x:f>
        <x:v>0</x:v>
      </x:c>
      <x:c r="M473" t="n">
        <x:f>IF('Raw_Data'!M473="",Assumptions!$B$15,'Raw_Data'!M473)</x:f>
        <x:v>5</x:v>
      </x:c>
      <x:c r="N473" s="32" t="n">
        <x:f>'Raw_Data'!N473</x:f>
        <x:v>0.216</x:v>
      </x:c>
      <x:c r="O473" t="str">
        <x:f>IF(OR(D473&lt;620,L473&gt;=2,J473&gt;0.9),"High",IF(OR(D473&lt;700,L473=1,J473&gt;0.75),"Medium","Low"))</x:f>
        <x:v>Medium</x:v>
      </x:c>
      <x:c r="P473" s="30" t="n">
        <x:f>XLOOKUP(F473,Assumptions!$A$4:$A$6,Assumptions!$B$4:$B$6)</x:f>
        <x:v>95</x:v>
      </x:c>
      <x:c r="Q473" s="32" t="n">
        <x:f>XLOOKUP(F473,Assumptions!$A$4:$A$6,Assumptions!$C$4:$C$6)</x:f>
        <x:v>0.219</x:v>
      </x:c>
      <x:c r="R473" s="32" t="n">
        <x:f>XLOOKUP(F473,Assumptions!$A$4:$A$6,Assumptions!$D$4:$D$6)</x:f>
        <x:v>0.016</x:v>
      </x:c>
      <x:c r="S473" s="32" t="n">
        <x:f>XLOOKUP(F473,Assumptions!$A$4:$A$6,Assumptions!$E$4:$E$6)</x:f>
        <x:v>0.01</x:v>
      </x:c>
      <x:c r="T473" s="32" t="n">
        <x:f>XLOOKUP(O473,Assumptions!$H$4:$H$6,Assumptions!$I$4:$I$6)</x:f>
        <x:v>0.012</x:v>
      </x:c>
      <x:c r="U473" s="30" t="n">
        <x:f>XLOOKUP(F473,Assumptions!$A$4:$A$6,Assumptions!$F$4:$F$6)</x:f>
        <x:v>90</x:v>
      </x:c>
      <x:c r="V473" s="60" t="n">
        <x:f>I473*12</x:f>
        <x:v>21591.48</x:v>
      </x:c>
      <x:c r="W473" s="60" t="n">
        <x:f>H473*J473*(1-K473)*Q473</x:f>
        <x:v>373.12015894200005</x:v>
      </x:c>
      <x:c r="X473" s="60" t="n">
        <x:f>V473*R473</x:f>
        <x:v>345.46368</x:v>
      </x:c>
      <x:c r="Y473" s="60" t="n">
        <x:f>V473*S473</x:f>
        <x:v>215.9148</x:v>
      </x:c>
      <x:c r="Z473" s="60" t="n">
        <x:f>H473*J473*T473</x:f>
        <x:v>72.49978800000001</x:v>
      </x:c>
      <x:c r="AA473" s="60" t="n">
        <x:f>P473+W473+X473-Y473-Z473-U473</x:f>
        <x:v>435.1692509420001</x:v>
      </x:c>
      <x:c r="AB473" s="32" t="n">
        <x:f>IFERROR(AA473/(P473+W473+X473),0)</x:f>
        <x:v>0.5348794188290447</x:v>
      </x:c>
      <x:c r="AC473" t="n">
        <x:f>IF(O473="High",0,IF(I473&gt;=1800,3,IF(I473&gt;=900,2,1))+IF(K473&gt;=0.9,2,IF(K473&gt;=0.75,1,0))+IF(J473&lt;=0.7,2,IF(J473&lt;=0.85,1,0))+IF(M473&gt;=8,1,0))</x:f>
        <x:v>4</x:v>
      </x:c>
      <x:c r="AD473" t="str">
        <x:f>IF(AND(O473&lt;&gt;"High",AC473&gt;=Assumptions!$B$10,AA473&gt;0),"Priority Growth",IF(AND(O473="Low",AA473&gt;0),"Maintain","Watch"))</x:f>
        <x:v>Watch</x:v>
      </x:c>
      <x:c r="AE473" s="60" t="n">
        <x:f>MAX(AA473,0)*N473</x:f>
        <x:v>93.99655820347202</x:v>
      </x:c>
      <x:c r="AF473" t="str">
        <x:f>IF(AND(AA473&gt;=Assumptions!$B$11,O473&lt;&gt;"High",OR(N473&gt;=Assumptions!$B$12,M473&lt;=6)),"High","Standard")</x:f>
        <x:v>High</x:v>
      </x:c>
    </x:row>
    <x:row r="474">
      <x:c r="A474" t="str">
        <x:f>'Raw_Data'!A474</x:f>
        <x:v>C00473</x:v>
      </x:c>
      <x:c r="B474" t="n">
        <x:f>'Raw_Data'!B474</x:f>
        <x:v>52</x:v>
      </x:c>
      <x:c r="C474" s="30" t="n">
        <x:f>'Raw_Data'!C474</x:f>
        <x:v>47152</x:v>
      </x:c>
      <x:c r="D474" t="n">
        <x:f>'Raw_Data'!D474</x:f>
        <x:v>738</x:v>
      </x:c>
      <x:c r="E474" t="n">
        <x:f>'Raw_Data'!E474</x:f>
        <x:v>36</x:v>
      </x:c>
      <x:c r="F474" t="str">
        <x:f>PROPER(TRIM('Raw_Data'!F474))</x:f>
        <x:v>Gold</x:v>
      </x:c>
      <x:c r="G474" t="str">
        <x:f>PROPER(TRIM('Raw_Data'!G474))</x:f>
        <x:v>Branch</x:v>
      </x:c>
      <x:c r="H474" s="60" t="n">
        <x:f>'Raw_Data'!H474</x:f>
        <x:v>9935</x:v>
      </x:c>
      <x:c r="I474" s="60" t="n">
        <x:f>'Raw_Data'!I474</x:f>
        <x:v>583.82</x:v>
      </x:c>
      <x:c r="J474" s="32" t="n">
        <x:f>'Raw_Data'!J474</x:f>
        <x:v>0.263</x:v>
      </x:c>
      <x:c r="K474" s="32" t="n">
        <x:f>'Raw_Data'!K474</x:f>
        <x:v>0.906</x:v>
      </x:c>
      <x:c r="L474" t="n">
        <x:f>'Raw_Data'!L474</x:f>
        <x:v>0</x:v>
      </x:c>
      <x:c r="M474" t="n">
        <x:f>IF('Raw_Data'!M474="",Assumptions!$B$15,'Raw_Data'!M474)</x:f>
        <x:v>7</x:v>
      </x:c>
      <x:c r="N474" s="32" t="n">
        <x:f>'Raw_Data'!N474</x:f>
        <x:v>0.202</x:v>
      </x:c>
      <x:c r="O474" t="str">
        <x:f>IF(OR(D474&lt;620,L474&gt;=2,J474&gt;0.9),"High",IF(OR(D474&lt;700,L474=1,J474&gt;0.75),"Medium","Low"))</x:f>
        <x:v>Low</x:v>
      </x:c>
      <x:c r="P474" s="30" t="n">
        <x:f>XLOOKUP(F474,Assumptions!$A$4:$A$6,Assumptions!$B$4:$B$6)</x:f>
        <x:v>95</x:v>
      </x:c>
      <x:c r="Q474" s="32" t="n">
        <x:f>XLOOKUP(F474,Assumptions!$A$4:$A$6,Assumptions!$C$4:$C$6)</x:f>
        <x:v>0.219</x:v>
      </x:c>
      <x:c r="R474" s="32" t="n">
        <x:f>XLOOKUP(F474,Assumptions!$A$4:$A$6,Assumptions!$D$4:$D$6)</x:f>
        <x:v>0.016</x:v>
      </x:c>
      <x:c r="S474" s="32" t="n">
        <x:f>XLOOKUP(F474,Assumptions!$A$4:$A$6,Assumptions!$E$4:$E$6)</x:f>
        <x:v>0.01</x:v>
      </x:c>
      <x:c r="T474" s="32" t="n">
        <x:f>XLOOKUP(O474,Assumptions!$H$4:$H$6,Assumptions!$I$4:$I$6)</x:f>
        <x:v>0.0035</x:v>
      </x:c>
      <x:c r="U474" s="30" t="n">
        <x:f>XLOOKUP(F474,Assumptions!$A$4:$A$6,Assumptions!$F$4:$F$6)</x:f>
        <x:v>90</x:v>
      </x:c>
      <x:c r="V474" s="60" t="n">
        <x:f>I474*12</x:f>
        <x:v>7005.84</x:v>
      </x:c>
      <x:c r="W474" s="60" t="n">
        <x:f>H474*J474*(1-K474)*Q474</x:f>
        <x:v>53.789262329999985</x:v>
      </x:c>
      <x:c r="X474" s="60" t="n">
        <x:f>V474*R474</x:f>
        <x:v>112.09344</x:v>
      </x:c>
      <x:c r="Y474" s="60" t="n">
        <x:f>V474*S474</x:f>
        <x:v>70.0584</x:v>
      </x:c>
      <x:c r="Z474" s="60" t="n">
        <x:f>H474*J474*T474</x:f>
        <x:v>9.145167500000001</x:v>
      </x:c>
      <x:c r="AA474" s="60" t="n">
        <x:f>P474+W474+X474-Y474-Z474-U474</x:f>
        <x:v>91.67913482999995</x:v>
      </x:c>
      <x:c r="AB474" s="32" t="n">
        <x:f>IFERROR(AA474/(P474+W474+X474),0)</x:f>
        <x:v>0.35141898643027586</x:v>
      </x:c>
      <x:c r="AC474" t="n">
        <x:f>IF(O474="High",0,IF(I474&gt;=1800,3,IF(I474&gt;=900,2,1))+IF(K474&gt;=0.9,2,IF(K474&gt;=0.75,1,0))+IF(J474&lt;=0.7,2,IF(J474&lt;=0.85,1,0))+IF(M474&gt;=8,1,0))</x:f>
        <x:v>5</x:v>
      </x:c>
      <x:c r="AD474" t="str">
        <x:f>IF(AND(O474&lt;&gt;"High",AC474&gt;=Assumptions!$B$10,AA474&gt;0),"Priority Growth",IF(AND(O474="Low",AA474&gt;0),"Maintain","Watch"))</x:f>
        <x:v>Maintain</x:v>
      </x:c>
      <x:c r="AE474" s="60" t="n">
        <x:f>MAX(AA474,0)*N474</x:f>
        <x:v>18.519185235659993</x:v>
      </x:c>
      <x:c r="AF474" t="str">
        <x:f>IF(AND(AA474&gt;=Assumptions!$B$11,O474&lt;&gt;"High",OR(N474&gt;=Assumptions!$B$12,M474&lt;=6)),"High","Standard")</x:f>
        <x:v>Standard</x:v>
      </x:c>
    </x:row>
    <x:row r="475">
      <x:c r="A475" t="str">
        <x:f>'Raw_Data'!A475</x:f>
        <x:v>C00474</x:v>
      </x:c>
      <x:c r="B475" t="n">
        <x:f>'Raw_Data'!B475</x:f>
        <x:v>41</x:v>
      </x:c>
      <x:c r="C475" s="30" t="n">
        <x:f>'Raw_Data'!C475</x:f>
        <x:v>47278</x:v>
      </x:c>
      <x:c r="D475" t="n">
        <x:f>'Raw_Data'!D475</x:f>
        <x:v>632</x:v>
      </x:c>
      <x:c r="E475" t="n">
        <x:f>'Raw_Data'!E475</x:f>
        <x:v>25</x:v>
      </x:c>
      <x:c r="F475" t="str">
        <x:f>PROPER(TRIM('Raw_Data'!F475))</x:f>
        <x:v>Classic</x:v>
      </x:c>
      <x:c r="G475" t="str">
        <x:f>PROPER(TRIM('Raw_Data'!G475))</x:f>
        <x:v>Digital</x:v>
      </x:c>
      <x:c r="H475" s="60" t="n">
        <x:f>'Raw_Data'!H475</x:f>
        <x:v>4561</x:v>
      </x:c>
      <x:c r="I475" s="60" t="n">
        <x:f>'Raw_Data'!I475</x:f>
        <x:v>359.18</x:v>
      </x:c>
      <x:c r="J475" s="32" t="n">
        <x:f>'Raw_Data'!J475</x:f>
        <x:v>0.388</x:v>
      </x:c>
      <x:c r="K475" s="32" t="n">
        <x:f>'Raw_Data'!K475</x:f>
        <x:v>0.613</x:v>
      </x:c>
      <x:c r="L475" t="n">
        <x:f>'Raw_Data'!L475</x:f>
        <x:v>0</x:v>
      </x:c>
      <x:c r="M475" t="n">
        <x:f>IF('Raw_Data'!M475="",Assumptions!$B$15,'Raw_Data'!M475)</x:f>
        <x:v>5</x:v>
      </x:c>
      <x:c r="N475" s="32" t="n">
        <x:f>'Raw_Data'!N475</x:f>
        <x:v>0.159</x:v>
      </x:c>
      <x:c r="O475" t="str">
        <x:f>IF(OR(D475&lt;620,L475&gt;=2,J475&gt;0.9),"High",IF(OR(D475&lt;700,L475=1,J475&gt;0.75),"Medium","Low"))</x:f>
        <x:v>Medium</x:v>
      </x:c>
      <x:c r="P475" s="30" t="n">
        <x:f>XLOOKUP(F475,Assumptions!$A$4:$A$6,Assumptions!$B$4:$B$6)</x:f>
        <x:v>0</x:v>
      </x:c>
      <x:c r="Q475" s="32" t="n">
        <x:f>XLOOKUP(F475,Assumptions!$A$4:$A$6,Assumptions!$C$4:$C$6)</x:f>
        <x:v>0.229</x:v>
      </x:c>
      <x:c r="R475" s="32" t="n">
        <x:f>XLOOKUP(F475,Assumptions!$A$4:$A$6,Assumptions!$D$4:$D$6)</x:f>
        <x:v>0.015</x:v>
      </x:c>
      <x:c r="S475" s="32" t="n">
        <x:f>XLOOKUP(F475,Assumptions!$A$4:$A$6,Assumptions!$E$4:$E$6)</x:f>
        <x:v>0.0075</x:v>
      </x:c>
      <x:c r="T475" s="32" t="n">
        <x:f>XLOOKUP(O475,Assumptions!$H$4:$H$6,Assumptions!$I$4:$I$6)</x:f>
        <x:v>0.012</x:v>
      </x:c>
      <x:c r="U475" s="30" t="n">
        <x:f>XLOOKUP(F475,Assumptions!$A$4:$A$6,Assumptions!$F$4:$F$6)</x:f>
        <x:v>60</x:v>
      </x:c>
      <x:c r="V475" s="60" t="n">
        <x:f>I475*12</x:f>
        <x:v>4310.16</x:v>
      </x:c>
      <x:c r="W475" s="60" t="n">
        <x:f>H475*J475*(1-K475)*Q475</x:f>
        <x:v>156.833287164</x:v>
      </x:c>
      <x:c r="X475" s="60" t="n">
        <x:f>V475*R475</x:f>
        <x:v>64.6524</x:v>
      </x:c>
      <x:c r="Y475" s="60" t="n">
        <x:f>V475*S475</x:f>
        <x:v>32.3262</x:v>
      </x:c>
      <x:c r="Z475" s="60" t="n">
        <x:f>H475*J475*T475</x:f>
        <x:v>21.236016000000003</x:v>
      </x:c>
      <x:c r="AA475" s="60" t="n">
        <x:f>P475+W475+X475-Y475-Z475-U475</x:f>
        <x:v>107.923471164</x:v>
      </x:c>
      <x:c r="AB475" s="32" t="n">
        <x:f>IFERROR(AA475/(P475+W475+X475),0)</x:f>
        <x:v>0.48727063380889085</x:v>
      </x:c>
      <x:c r="AC475" t="n">
        <x:f>IF(O475="High",0,IF(I475&gt;=1800,3,IF(I475&gt;=900,2,1))+IF(K475&gt;=0.9,2,IF(K475&gt;=0.75,1,0))+IF(J475&lt;=0.7,2,IF(J475&lt;=0.85,1,0))+IF(M475&gt;=8,1,0))</x:f>
        <x:v>3</x:v>
      </x:c>
      <x:c r="AD475" t="str">
        <x:f>IF(AND(O475&lt;&gt;"High",AC475&gt;=Assumptions!$B$10,AA475&gt;0),"Priority Growth",IF(AND(O475="Low",AA475&gt;0),"Maintain","Watch"))</x:f>
        <x:v>Watch</x:v>
      </x:c>
      <x:c r="AE475" s="60" t="n">
        <x:f>MAX(AA475,0)*N475</x:f>
        <x:v>17.159831915076</x:v>
      </x:c>
      <x:c r="AF475" t="str">
        <x:f>IF(AND(AA475&gt;=Assumptions!$B$11,O475&lt;&gt;"High",OR(N475&gt;=Assumptions!$B$12,M475&lt;=6)),"High","Standard")</x:f>
        <x:v>Standard</x:v>
      </x:c>
    </x:row>
    <x:row r="476">
      <x:c r="A476" t="str">
        <x:f>'Raw_Data'!A476</x:f>
        <x:v>C00475</x:v>
      </x:c>
      <x:c r="B476" t="n">
        <x:f>'Raw_Data'!B476</x:f>
        <x:v>29</x:v>
      </x:c>
      <x:c r="C476" s="30" t="n">
        <x:f>'Raw_Data'!C476</x:f>
        <x:v>101535</x:v>
      </x:c>
      <x:c r="D476" t="n">
        <x:f>'Raw_Data'!D476</x:f>
        <x:v>771</x:v>
      </x:c>
      <x:c r="E476" t="n">
        <x:f>'Raw_Data'!E476</x:f>
        <x:v>18</x:v>
      </x:c>
      <x:c r="F476" t="str">
        <x:f>PROPER(TRIM('Raw_Data'!F476))</x:f>
        <x:v>Platinum</x:v>
      </x:c>
      <x:c r="G476" t="str">
        <x:f>PROPER(TRIM('Raw_Data'!G476))</x:f>
        <x:v>Digital</x:v>
      </x:c>
      <x:c r="H476" s="60" t="n">
        <x:f>'Raw_Data'!H476</x:f>
        <x:v>23142</x:v>
      </x:c>
      <x:c r="I476" s="60" t="n">
        <x:f>'Raw_Data'!I476</x:f>
        <x:v>2676.58</x:v>
      </x:c>
      <x:c r="J476" s="32" t="n">
        <x:f>'Raw_Data'!J476</x:f>
        <x:v>0.315</x:v>
      </x:c>
      <x:c r="K476" s="32" t="n">
        <x:f>'Raw_Data'!K476</x:f>
        <x:v>0.991</x:v>
      </x:c>
      <x:c r="L476" t="n">
        <x:f>'Raw_Data'!L476</x:f>
        <x:v>0</x:v>
      </x:c>
      <x:c r="M476" t="n">
        <x:f>IF('Raw_Data'!M476="",Assumptions!$B$15,'Raw_Data'!M476)</x:f>
        <x:v>7</x:v>
      </x:c>
      <x:c r="N476" s="32" t="n">
        <x:f>'Raw_Data'!N476</x:f>
        <x:v>0.127</x:v>
      </x:c>
      <x:c r="O476" t="str">
        <x:f>IF(OR(D476&lt;620,L476&gt;=2,J476&gt;0.9),"High",IF(OR(D476&lt;700,L476=1,J476&gt;0.75),"Medium","Low"))</x:f>
        <x:v>Low</x:v>
      </x:c>
      <x:c r="P476" s="30" t="n">
        <x:f>XLOOKUP(F476,Assumptions!$A$4:$A$6,Assumptions!$B$4:$B$6)</x:f>
        <x:v>195</x:v>
      </x:c>
      <x:c r="Q476" s="32" t="n">
        <x:f>XLOOKUP(F476,Assumptions!$A$4:$A$6,Assumptions!$C$4:$C$6)</x:f>
        <x:v>0.199</x:v>
      </x:c>
      <x:c r="R476" s="32" t="n">
        <x:f>XLOOKUP(F476,Assumptions!$A$4:$A$6,Assumptions!$D$4:$D$6)</x:f>
        <x:v>0.017</x:v>
      </x:c>
      <x:c r="S476" s="32" t="n">
        <x:f>XLOOKUP(F476,Assumptions!$A$4:$A$6,Assumptions!$E$4:$E$6)</x:f>
        <x:v>0.013</x:v>
      </x:c>
      <x:c r="T476" s="32" t="n">
        <x:f>XLOOKUP(O476,Assumptions!$H$4:$H$6,Assumptions!$I$4:$I$6)</x:f>
        <x:v>0.0035</x:v>
      </x:c>
      <x:c r="U476" s="30" t="n">
        <x:f>XLOOKUP(F476,Assumptions!$A$4:$A$6,Assumptions!$F$4:$F$6)</x:f>
        <x:v>140</x:v>
      </x:c>
      <x:c r="V476" s="60" t="n">
        <x:f>I476*12</x:f>
        <x:v>32118.96</x:v>
      </x:c>
      <x:c r="W476" s="60" t="n">
        <x:f>H476*J476*(1-K476)*Q476</x:f>
        <x:v>13.055906430000014</x:v>
      </x:c>
      <x:c r="X476" s="60" t="n">
        <x:f>V476*R476</x:f>
        <x:v>546.02232</x:v>
      </x:c>
      <x:c r="Y476" s="60" t="n">
        <x:f>V476*S476</x:f>
        <x:v>417.54648</x:v>
      </x:c>
      <x:c r="Z476" s="60" t="n">
        <x:f>H476*J476*T476</x:f>
        <x:v>25.514055000000003</x:v>
      </x:c>
      <x:c r="AA476" s="60" t="n">
        <x:f>P476+W476+X476-Y476-Z476-U476</x:f>
        <x:v>171.01769143000013</x:v>
      </x:c>
      <x:c r="AB476" s="32" t="n">
        <x:f>IFERROR(AA476/(P476+W476+X476),0)</x:f>
        <x:v>0.22679038518277048</x:v>
      </x:c>
      <x:c r="AC476" t="n">
        <x:f>IF(O476="High",0,IF(I476&gt;=1800,3,IF(I476&gt;=900,2,1))+IF(K476&gt;=0.9,2,IF(K476&gt;=0.75,1,0))+IF(J476&lt;=0.7,2,IF(J476&lt;=0.85,1,0))+IF(M476&gt;=8,1,0))</x:f>
        <x:v>7</x:v>
      </x:c>
      <x:c r="AD476" t="str">
        <x:f>IF(AND(O476&lt;&gt;"High",AC476&gt;=Assumptions!$B$10,AA476&gt;0),"Priority Growth",IF(AND(O476="Low",AA476&gt;0),"Maintain","Watch"))</x:f>
        <x:v>Priority Growth</x:v>
      </x:c>
      <x:c r="AE476" s="60" t="n">
        <x:f>MAX(AA476,0)*N476</x:f>
        <x:v>21.719246811610017</x:v>
      </x:c>
      <x:c r="AF476" t="str">
        <x:f>IF(AND(AA476&gt;=Assumptions!$B$11,O476&lt;&gt;"High",OR(N476&gt;=Assumptions!$B$12,M476&lt;=6)),"High","Standard")</x:f>
        <x:v>Standard</x:v>
      </x:c>
    </x:row>
    <x:row r="477">
      <x:c r="A477" t="str">
        <x:f>'Raw_Data'!A477</x:f>
        <x:v>C00476</x:v>
      </x:c>
      <x:c r="B477" t="n">
        <x:f>'Raw_Data'!B477</x:f>
        <x:v>57</x:v>
      </x:c>
      <x:c r="C477" s="30" t="n">
        <x:f>'Raw_Data'!C477</x:f>
        <x:v>84480</x:v>
      </x:c>
      <x:c r="D477" t="n">
        <x:f>'Raw_Data'!D477</x:f>
        <x:v>746</x:v>
      </x:c>
      <x:c r="E477" t="n">
        <x:f>'Raw_Data'!E477</x:f>
        <x:v>5</x:v>
      </x:c>
      <x:c r="F477" t="str">
        <x:f>PROPER(TRIM('Raw_Data'!F477))</x:f>
        <x:v>Platinum</x:v>
      </x:c>
      <x:c r="G477" t="str">
        <x:f>PROPER(TRIM('Raw_Data'!G477))</x:f>
        <x:v>Digital</x:v>
      </x:c>
      <x:c r="H477" s="60" t="n">
        <x:f>'Raw_Data'!H477</x:f>
        <x:v>17786</x:v>
      </x:c>
      <x:c r="I477" s="60" t="n">
        <x:f>'Raw_Data'!I477</x:f>
        <x:v>2267.81</x:v>
      </x:c>
      <x:c r="J477" s="32" t="n">
        <x:f>'Raw_Data'!J477</x:f>
        <x:v>0.274</x:v>
      </x:c>
      <x:c r="K477" s="32" t="n">
        <x:f>'Raw_Data'!K477</x:f>
        <x:v>0.851</x:v>
      </x:c>
      <x:c r="L477" t="n">
        <x:f>'Raw_Data'!L477</x:f>
        <x:v>0</x:v>
      </x:c>
      <x:c r="M477" t="n">
        <x:f>IF('Raw_Data'!M477="",Assumptions!$B$15,'Raw_Data'!M477)</x:f>
        <x:v>8</x:v>
      </x:c>
      <x:c r="N477" s="32" t="n">
        <x:f>'Raw_Data'!N477</x:f>
        <x:v>0.076</x:v>
      </x:c>
      <x:c r="O477" t="str">
        <x:f>IF(OR(D477&lt;620,L477&gt;=2,J477&gt;0.9),"High",IF(OR(D477&lt;700,L477=1,J477&gt;0.75),"Medium","Low"))</x:f>
        <x:v>Low</x:v>
      </x:c>
      <x:c r="P477" s="30" t="n">
        <x:f>XLOOKUP(F477,Assumptions!$A$4:$A$6,Assumptions!$B$4:$B$6)</x:f>
        <x:v>195</x:v>
      </x:c>
      <x:c r="Q477" s="32" t="n">
        <x:f>XLOOKUP(F477,Assumptions!$A$4:$A$6,Assumptions!$C$4:$C$6)</x:f>
        <x:v>0.199</x:v>
      </x:c>
      <x:c r="R477" s="32" t="n">
        <x:f>XLOOKUP(F477,Assumptions!$A$4:$A$6,Assumptions!$D$4:$D$6)</x:f>
        <x:v>0.017</x:v>
      </x:c>
      <x:c r="S477" s="32" t="n">
        <x:f>XLOOKUP(F477,Assumptions!$A$4:$A$6,Assumptions!$E$4:$E$6)</x:f>
        <x:v>0.013</x:v>
      </x:c>
      <x:c r="T477" s="32" t="n">
        <x:f>XLOOKUP(O477,Assumptions!$H$4:$H$6,Assumptions!$I$4:$I$6)</x:f>
        <x:v>0.0035</x:v>
      </x:c>
      <x:c r="U477" s="30" t="n">
        <x:f>XLOOKUP(F477,Assumptions!$A$4:$A$6,Assumptions!$F$4:$F$6)</x:f>
        <x:v>140</x:v>
      </x:c>
      <x:c r="V477" s="60" t="n">
        <x:f>I477*12</x:f>
        <x:v>27213.72</x:v>
      </x:c>
      <x:c r="W477" s="60" t="n">
        <x:f>H477*J477*(1-K477)*Q477</x:f>
        <x:v>144.50011596400003</x:v>
      </x:c>
      <x:c r="X477" s="60" t="n">
        <x:f>V477*R477</x:f>
        <x:v>462.63324000000006</x:v>
      </x:c>
      <x:c r="Y477" s="60" t="n">
        <x:f>V477*S477</x:f>
        <x:v>353.77836</x:v>
      </x:c>
      <x:c r="Z477" s="60" t="n">
        <x:f>H477*J477*T477</x:f>
        <x:v>17.056774</x:v>
      </x:c>
      <x:c r="AA477" s="60" t="n">
        <x:f>P477+W477+X477-Y477-Z477-U477</x:f>
        <x:v>291.29822196400005</x:v>
      </x:c>
      <x:c r="AB477" s="32" t="n">
        <x:f>IFERROR(AA477/(P477+W477+X477),0)</x:f>
        <x:v>0.3631543555671229</x:v>
      </x:c>
      <x:c r="AC477" t="n">
        <x:f>IF(O477="High",0,IF(I477&gt;=1800,3,IF(I477&gt;=900,2,1))+IF(K477&gt;=0.9,2,IF(K477&gt;=0.75,1,0))+IF(J477&lt;=0.7,2,IF(J477&lt;=0.85,1,0))+IF(M477&gt;=8,1,0))</x:f>
        <x:v>7</x:v>
      </x:c>
      <x:c r="AD477" t="str">
        <x:f>IF(AND(O477&lt;&gt;"High",AC477&gt;=Assumptions!$B$10,AA477&gt;0),"Priority Growth",IF(AND(O477="Low",AA477&gt;0),"Maintain","Watch"))</x:f>
        <x:v>Priority Growth</x:v>
      </x:c>
      <x:c r="AE477" s="60" t="n">
        <x:f>MAX(AA477,0)*N477</x:f>
        <x:v>22.138664869264</x:v>
      </x:c>
      <x:c r="AF477" t="str">
        <x:f>IF(AND(AA477&gt;=Assumptions!$B$11,O477&lt;&gt;"High",OR(N477&gt;=Assumptions!$B$12,M477&lt;=6)),"High","Standard")</x:f>
        <x:v>Standard</x:v>
      </x:c>
    </x:row>
    <x:row r="478">
      <x:c r="A478" t="str">
        <x:f>'Raw_Data'!A478</x:f>
        <x:v>C00477</x:v>
      </x:c>
      <x:c r="B478" t="n">
        <x:f>'Raw_Data'!B478</x:f>
        <x:v>30</x:v>
      </x:c>
      <x:c r="C478" s="30" t="n">
        <x:f>'Raw_Data'!C478</x:f>
        <x:v>74916</x:v>
      </x:c>
      <x:c r="D478" t="n">
        <x:f>'Raw_Data'!D478</x:f>
        <x:v>669</x:v>
      </x:c>
      <x:c r="E478" t="n">
        <x:f>'Raw_Data'!E478</x:f>
        <x:v>65</x:v>
      </x:c>
      <x:c r="F478" t="str">
        <x:f>PROPER(TRIM('Raw_Data'!F478))</x:f>
        <x:v>Gold</x:v>
      </x:c>
      <x:c r="G478" t="str">
        <x:f>PROPER(TRIM('Raw_Data'!G478))</x:f>
        <x:v>Direct Mail</x:v>
      </x:c>
      <x:c r="H478" s="60" t="n">
        <x:f>'Raw_Data'!H478</x:f>
        <x:v>9396</x:v>
      </x:c>
      <x:c r="I478" s="60" t="n">
        <x:f>'Raw_Data'!I478</x:f>
        <x:v>1335.37</x:v>
      </x:c>
      <x:c r="J478" s="32" t="n">
        <x:f>'Raw_Data'!J478</x:f>
        <x:v>0.563</x:v>
      </x:c>
      <x:c r="K478" s="32" t="n">
        <x:f>'Raw_Data'!K478</x:f>
        <x:v>0.719</x:v>
      </x:c>
      <x:c r="L478" t="n">
        <x:f>'Raw_Data'!L478</x:f>
        <x:v>0</x:v>
      </x:c>
      <x:c r="M478" t="n">
        <x:f>IF('Raw_Data'!M478="",Assumptions!$B$15,'Raw_Data'!M478)</x:f>
        <x:v>9</x:v>
      </x:c>
      <x:c r="N478" s="32" t="n">
        <x:f>'Raw_Data'!N478</x:f>
        <x:v>0.02</x:v>
      </x:c>
      <x:c r="O478" t="str">
        <x:f>IF(OR(D478&lt;620,L478&gt;=2,J478&gt;0.9),"High",IF(OR(D478&lt;700,L478=1,J478&gt;0.75),"Medium","Low"))</x:f>
        <x:v>Medium</x:v>
      </x:c>
      <x:c r="P478" s="30" t="n">
        <x:f>XLOOKUP(F478,Assumptions!$A$4:$A$6,Assumptions!$B$4:$B$6)</x:f>
        <x:v>95</x:v>
      </x:c>
      <x:c r="Q478" s="32" t="n">
        <x:f>XLOOKUP(F478,Assumptions!$A$4:$A$6,Assumptions!$C$4:$C$6)</x:f>
        <x:v>0.219</x:v>
      </x:c>
      <x:c r="R478" s="32" t="n">
        <x:f>XLOOKUP(F478,Assumptions!$A$4:$A$6,Assumptions!$D$4:$D$6)</x:f>
        <x:v>0.016</x:v>
      </x:c>
      <x:c r="S478" s="32" t="n">
        <x:f>XLOOKUP(F478,Assumptions!$A$4:$A$6,Assumptions!$E$4:$E$6)</x:f>
        <x:v>0.01</x:v>
      </x:c>
      <x:c r="T478" s="32" t="n">
        <x:f>XLOOKUP(O478,Assumptions!$H$4:$H$6,Assumptions!$I$4:$I$6)</x:f>
        <x:v>0.012</x:v>
      </x:c>
      <x:c r="U478" s="30" t="n">
        <x:f>XLOOKUP(F478,Assumptions!$A$4:$A$6,Assumptions!$F$4:$F$6)</x:f>
        <x:v>90</x:v>
      </x:c>
      <x:c r="V478" s="60" t="n">
        <x:f>I478*12</x:f>
        <x:v>16024.439999999999</x:v>
      </x:c>
      <x:c r="W478" s="60" t="n">
        <x:f>H478*J478*(1-K478)*Q478</x:f>
        <x:v>325.53810997200003</x:v>
      </x:c>
      <x:c r="X478" s="60" t="n">
        <x:f>V478*R478</x:f>
        <x:v>256.39104</x:v>
      </x:c>
      <x:c r="Y478" s="60" t="n">
        <x:f>V478*S478</x:f>
        <x:v>160.24439999999998</x:v>
      </x:c>
      <x:c r="Z478" s="60" t="n">
        <x:f>H478*J478*T478</x:f>
        <x:v>63.479375999999995</x:v>
      </x:c>
      <x:c r="AA478" s="60" t="n">
        <x:f>P478+W478+X478-Y478-Z478-U478</x:f>
        <x:v>363.20537397199996</x:v>
      </x:c>
      <x:c r="AB478" s="32" t="n">
        <x:f>IFERROR(AA478/(P478+W478+X478),0)</x:f>
        <x:v>0.5365485796955609</x:v>
      </x:c>
      <x:c r="AC478" t="n">
        <x:f>IF(O478="High",0,IF(I478&gt;=1800,3,IF(I478&gt;=900,2,1))+IF(K478&gt;=0.9,2,IF(K478&gt;=0.75,1,0))+IF(J478&lt;=0.7,2,IF(J478&lt;=0.85,1,0))+IF(M478&gt;=8,1,0))</x:f>
        <x:v>5</x:v>
      </x:c>
      <x:c r="AD478" t="str">
        <x:f>IF(AND(O478&lt;&gt;"High",AC478&gt;=Assumptions!$B$10,AA478&gt;0),"Priority Growth",IF(AND(O478="Low",AA478&gt;0),"Maintain","Watch"))</x:f>
        <x:v>Watch</x:v>
      </x:c>
      <x:c r="AE478" s="60" t="n">
        <x:f>MAX(AA478,0)*N478</x:f>
        <x:v>7.26410747944</x:v>
      </x:c>
      <x:c r="AF478" t="str">
        <x:f>IF(AND(AA478&gt;=Assumptions!$B$11,O478&lt;&gt;"High",OR(N478&gt;=Assumptions!$B$12,M478&lt;=6)),"High","Standard")</x:f>
        <x:v>Standard</x:v>
      </x:c>
    </x:row>
    <x:row r="479">
      <x:c r="A479" t="str">
        <x:f>'Raw_Data'!A479</x:f>
        <x:v>C00478</x:v>
      </x:c>
      <x:c r="B479" t="n">
        <x:f>'Raw_Data'!B479</x:f>
        <x:v>60</x:v>
      </x:c>
      <x:c r="C479" s="30" t="n">
        <x:f>'Raw_Data'!C479</x:f>
        <x:v>30155</x:v>
      </x:c>
      <x:c r="D479" t="n">
        <x:f>'Raw_Data'!D479</x:f>
        <x:v>640</x:v>
      </x:c>
      <x:c r="E479" t="n">
        <x:f>'Raw_Data'!E479</x:f>
        <x:v>34</x:v>
      </x:c>
      <x:c r="F479" t="str">
        <x:f>PROPER(TRIM('Raw_Data'!F479))</x:f>
        <x:v>Classic</x:v>
      </x:c>
      <x:c r="G479" t="str">
        <x:f>PROPER(TRIM('Raw_Data'!G479))</x:f>
        <x:v>Digital</x:v>
      </x:c>
      <x:c r="H479" s="60" t="n">
        <x:f>'Raw_Data'!H479</x:f>
        <x:v>1762</x:v>
      </x:c>
      <x:c r="I479" s="60" t="n">
        <x:f>'Raw_Data'!I479</x:f>
        <x:v>366.3</x:v>
      </x:c>
      <x:c r="J479" s="32" t="n">
        <x:f>'Raw_Data'!J479</x:f>
        <x:v>0.674</x:v>
      </x:c>
      <x:c r="K479" s="32" t="n">
        <x:f>'Raw_Data'!K479</x:f>
        <x:v>0.706</x:v>
      </x:c>
      <x:c r="L479" t="n">
        <x:f>'Raw_Data'!L479</x:f>
        <x:v>1</x:v>
      </x:c>
      <x:c r="M479" t="n">
        <x:f>IF('Raw_Data'!M479="",Assumptions!$B$15,'Raw_Data'!M479)</x:f>
        <x:v>7</x:v>
      </x:c>
      <x:c r="N479" s="32" t="n">
        <x:f>'Raw_Data'!N479</x:f>
        <x:v>0.072</x:v>
      </x:c>
      <x:c r="O479" t="str">
        <x:f>IF(OR(D479&lt;620,L479&gt;=2,J479&gt;0.9),"High",IF(OR(D479&lt;700,L479=1,J479&gt;0.75),"Medium","Low"))</x:f>
        <x:v>Medium</x:v>
      </x:c>
      <x:c r="P479" s="30" t="n">
        <x:f>XLOOKUP(F479,Assumptions!$A$4:$A$6,Assumptions!$B$4:$B$6)</x:f>
        <x:v>0</x:v>
      </x:c>
      <x:c r="Q479" s="32" t="n">
        <x:f>XLOOKUP(F479,Assumptions!$A$4:$A$6,Assumptions!$C$4:$C$6)</x:f>
        <x:v>0.229</x:v>
      </x:c>
      <x:c r="R479" s="32" t="n">
        <x:f>XLOOKUP(F479,Assumptions!$A$4:$A$6,Assumptions!$D$4:$D$6)</x:f>
        <x:v>0.015</x:v>
      </x:c>
      <x:c r="S479" s="32" t="n">
        <x:f>XLOOKUP(F479,Assumptions!$A$4:$A$6,Assumptions!$E$4:$E$6)</x:f>
        <x:v>0.0075</x:v>
      </x:c>
      <x:c r="T479" s="32" t="n">
        <x:f>XLOOKUP(O479,Assumptions!$H$4:$H$6,Assumptions!$I$4:$I$6)</x:f>
        <x:v>0.012</x:v>
      </x:c>
      <x:c r="U479" s="30" t="n">
        <x:f>XLOOKUP(F479,Assumptions!$A$4:$A$6,Assumptions!$F$4:$F$6)</x:f>
        <x:v>60</x:v>
      </x:c>
      <x:c r="V479" s="60" t="n">
        <x:f>I479*12</x:f>
        <x:v>4395.6</x:v>
      </x:c>
      <x:c r="W479" s="60" t="n">
        <x:f>H479*J479*(1-K479)*Q479</x:f>
        <x:v>79.95554968800002</x:v>
      </x:c>
      <x:c r="X479" s="60" t="n">
        <x:f>V479*R479</x:f>
        <x:v>65.934</x:v>
      </x:c>
      <x:c r="Y479" s="60" t="n">
        <x:f>V479*S479</x:f>
        <x:v>32.967</x:v>
      </x:c>
      <x:c r="Z479" s="60" t="n">
        <x:f>H479*J479*T479</x:f>
        <x:v>14.251056</x:v>
      </x:c>
      <x:c r="AA479" s="60" t="n">
        <x:f>P479+W479+X479-Y479-Z479-U479</x:f>
        <x:v>38.67149368800001</x:v>
      </x:c>
      <x:c r="AB479" s="32" t="n">
        <x:f>IFERROR(AA479/(P479+W479+X479),0)</x:f>
        <x:v>0.26507377513127584</x:v>
      </x:c>
      <x:c r="AC479" t="n">
        <x:f>IF(O479="High",0,IF(I479&gt;=1800,3,IF(I479&gt;=900,2,1))+IF(K479&gt;=0.9,2,IF(K479&gt;=0.75,1,0))+IF(J479&lt;=0.7,2,IF(J479&lt;=0.85,1,0))+IF(M479&gt;=8,1,0))</x:f>
        <x:v>3</x:v>
      </x:c>
      <x:c r="AD479" t="str">
        <x:f>IF(AND(O479&lt;&gt;"High",AC479&gt;=Assumptions!$B$10,AA479&gt;0),"Priority Growth",IF(AND(O479="Low",AA479&gt;0),"Maintain","Watch"))</x:f>
        <x:v>Watch</x:v>
      </x:c>
      <x:c r="AE479" s="60" t="n">
        <x:f>MAX(AA479,0)*N479</x:f>
        <x:v>2.7843475455360007</x:v>
      </x:c>
      <x:c r="AF479" t="str">
        <x:f>IF(AND(AA479&gt;=Assumptions!$B$11,O479&lt;&gt;"High",OR(N479&gt;=Assumptions!$B$12,M479&lt;=6)),"High","Standard")</x:f>
        <x:v>Standard</x:v>
      </x:c>
    </x:row>
    <x:row r="480">
      <x:c r="A480" t="str">
        <x:f>'Raw_Data'!A480</x:f>
        <x:v>C00479</x:v>
      </x:c>
      <x:c r="B480" t="n">
        <x:f>'Raw_Data'!B480</x:f>
        <x:v>38</x:v>
      </x:c>
      <x:c r="C480" s="30" t="n">
        <x:f>'Raw_Data'!C480</x:f>
        <x:v>104972</x:v>
      </x:c>
      <x:c r="D480" t="n">
        <x:f>'Raw_Data'!D480</x:f>
        <x:v>647</x:v>
      </x:c>
      <x:c r="E480" t="n">
        <x:f>'Raw_Data'!E480</x:f>
        <x:v>41</x:v>
      </x:c>
      <x:c r="F480" t="str">
        <x:f>PROPER(TRIM('Raw_Data'!F480))</x:f>
        <x:v>Gold</x:v>
      </x:c>
      <x:c r="G480" t="str">
        <x:f>PROPER(TRIM('Raw_Data'!G480))</x:f>
        <x:v>Branch</x:v>
      </x:c>
      <x:c r="H480" s="60" t="n">
        <x:f>'Raw_Data'!H480</x:f>
        <x:v>16079</x:v>
      </x:c>
      <x:c r="I480" s="60" t="n">
        <x:f>'Raw_Data'!I480</x:f>
        <x:v>1667.94</x:v>
      </x:c>
      <x:c r="J480" s="32" t="n">
        <x:f>'Raw_Data'!J480</x:f>
        <x:v>0.4</x:v>
      </x:c>
      <x:c r="K480" s="32" t="n">
        <x:f>'Raw_Data'!K480</x:f>
        <x:v>0.699</x:v>
      </x:c>
      <x:c r="L480" t="n">
        <x:f>'Raw_Data'!L480</x:f>
        <x:v>0</x:v>
      </x:c>
      <x:c r="M480" t="n">
        <x:f>IF('Raw_Data'!M480="",Assumptions!$B$15,'Raw_Data'!M480)</x:f>
        <x:v>8</x:v>
      </x:c>
      <x:c r="N480" s="32" t="n">
        <x:f>'Raw_Data'!N480</x:f>
        <x:v>0.059</x:v>
      </x:c>
      <x:c r="O480" t="str">
        <x:f>IF(OR(D480&lt;620,L480&gt;=2,J480&gt;0.9),"High",IF(OR(D480&lt;700,L480=1,J480&gt;0.75),"Medium","Low"))</x:f>
        <x:v>Medium</x:v>
      </x:c>
      <x:c r="P480" s="30" t="n">
        <x:f>XLOOKUP(F480,Assumptions!$A$4:$A$6,Assumptions!$B$4:$B$6)</x:f>
        <x:v>95</x:v>
      </x:c>
      <x:c r="Q480" s="32" t="n">
        <x:f>XLOOKUP(F480,Assumptions!$A$4:$A$6,Assumptions!$C$4:$C$6)</x:f>
        <x:v>0.219</x:v>
      </x:c>
      <x:c r="R480" s="32" t="n">
        <x:f>XLOOKUP(F480,Assumptions!$A$4:$A$6,Assumptions!$D$4:$D$6)</x:f>
        <x:v>0.016</x:v>
      </x:c>
      <x:c r="S480" s="32" t="n">
        <x:f>XLOOKUP(F480,Assumptions!$A$4:$A$6,Assumptions!$E$4:$E$6)</x:f>
        <x:v>0.01</x:v>
      </x:c>
      <x:c r="T480" s="32" t="n">
        <x:f>XLOOKUP(O480,Assumptions!$H$4:$H$6,Assumptions!$I$4:$I$6)</x:f>
        <x:v>0.012</x:v>
      </x:c>
      <x:c r="U480" s="30" t="n">
        <x:f>XLOOKUP(F480,Assumptions!$A$4:$A$6,Assumptions!$F$4:$F$6)</x:f>
        <x:v>90</x:v>
      </x:c>
      <x:c r="V480" s="60" t="n">
        <x:f>I480*12</x:f>
        <x:v>20015.28</x:v>
      </x:c>
      <x:c r="W480" s="60" t="n">
        <x:f>H480*J480*(1-K480)*Q480</x:f>
        <x:v>423.96464040000006</x:v>
      </x:c>
      <x:c r="X480" s="60" t="n">
        <x:f>V480*R480</x:f>
        <x:v>320.24448</x:v>
      </x:c>
      <x:c r="Y480" s="60" t="n">
        <x:f>V480*S480</x:f>
        <x:v>200.15279999999998</x:v>
      </x:c>
      <x:c r="Z480" s="60" t="n">
        <x:f>H480*J480*T480</x:f>
        <x:v>77.17920000000001</x:v>
      </x:c>
      <x:c r="AA480" s="60" t="n">
        <x:f>P480+W480+X480-Y480-Z480-U480</x:f>
        <x:v>471.8771204000001</x:v>
      </x:c>
      <x:c r="AB480" s="32" t="n">
        <x:f>IFERROR(AA480/(P480+W480+X480),0)</x:f>
        <x:v>0.5622878838293427</x:v>
      </x:c>
      <x:c r="AC480" t="n">
        <x:f>IF(O480="High",0,IF(I480&gt;=1800,3,IF(I480&gt;=900,2,1))+IF(K480&gt;=0.9,2,IF(K480&gt;=0.75,1,0))+IF(J480&lt;=0.7,2,IF(J480&lt;=0.85,1,0))+IF(M480&gt;=8,1,0))</x:f>
        <x:v>5</x:v>
      </x:c>
      <x:c r="AD480" t="str">
        <x:f>IF(AND(O480&lt;&gt;"High",AC480&gt;=Assumptions!$B$10,AA480&gt;0),"Priority Growth",IF(AND(O480="Low",AA480&gt;0),"Maintain","Watch"))</x:f>
        <x:v>Watch</x:v>
      </x:c>
      <x:c r="AE480" s="60" t="n">
        <x:f>MAX(AA480,0)*N480</x:f>
        <x:v>27.840750103600005</x:v>
      </x:c>
      <x:c r="AF480" t="str">
        <x:f>IF(AND(AA480&gt;=Assumptions!$B$11,O480&lt;&gt;"High",OR(N480&gt;=Assumptions!$B$12,M480&lt;=6)),"High","Standard")</x:f>
        <x:v>Standard</x:v>
      </x:c>
    </x:row>
    <x:row r="481">
      <x:c r="A481" t="str">
        <x:f>'Raw_Data'!A481</x:f>
        <x:v>C00480</x:v>
      </x:c>
      <x:c r="B481" t="n">
        <x:f>'Raw_Data'!B481</x:f>
        <x:v>50</x:v>
      </x:c>
      <x:c r="C481" s="30" t="n">
        <x:f>'Raw_Data'!C481</x:f>
        <x:v>28000</x:v>
      </x:c>
      <x:c r="D481" t="n">
        <x:f>'Raw_Data'!D481</x:f>
        <x:v>629</x:v>
      </x:c>
      <x:c r="E481" t="n">
        <x:f>'Raw_Data'!E481</x:f>
        <x:v>80</x:v>
      </x:c>
      <x:c r="F481" t="str">
        <x:f>PROPER(TRIM('Raw_Data'!F481))</x:f>
        <x:v>Classic</x:v>
      </x:c>
      <x:c r="G481" t="str">
        <x:f>PROPER(TRIM('Raw_Data'!G481))</x:f>
        <x:v>Partner</x:v>
      </x:c>
      <x:c r="H481" s="60" t="n">
        <x:f>'Raw_Data'!H481</x:f>
        <x:v>2952</x:v>
      </x:c>
      <x:c r="I481" s="60" t="n">
        <x:f>'Raw_Data'!I481</x:f>
        <x:v>155.43</x:v>
      </x:c>
      <x:c r="J481" s="32" t="n">
        <x:f>'Raw_Data'!J481</x:f>
        <x:v>0.389</x:v>
      </x:c>
      <x:c r="K481" s="32" t="n">
        <x:f>'Raw_Data'!K481</x:f>
        <x:v>0.662</x:v>
      </x:c>
      <x:c r="L481" t="n">
        <x:f>'Raw_Data'!L481</x:f>
        <x:v>0</x:v>
      </x:c>
      <x:c r="M481" t="n">
        <x:f>IF('Raw_Data'!M481="",Assumptions!$B$15,'Raw_Data'!M481)</x:f>
        <x:v>9</x:v>
      </x:c>
      <x:c r="N481" s="32" t="n">
        <x:f>'Raw_Data'!N481</x:f>
        <x:v>0.02</x:v>
      </x:c>
      <x:c r="O481" t="str">
        <x:f>IF(OR(D481&lt;620,L481&gt;=2,J481&gt;0.9),"High",IF(OR(D481&lt;700,L481=1,J481&gt;0.75),"Medium","Low"))</x:f>
        <x:v>Medium</x:v>
      </x:c>
      <x:c r="P481" s="30" t="n">
        <x:f>XLOOKUP(F481,Assumptions!$A$4:$A$6,Assumptions!$B$4:$B$6)</x:f>
        <x:v>0</x:v>
      </x:c>
      <x:c r="Q481" s="32" t="n">
        <x:f>XLOOKUP(F481,Assumptions!$A$4:$A$6,Assumptions!$C$4:$C$6)</x:f>
        <x:v>0.229</x:v>
      </x:c>
      <x:c r="R481" s="32" t="n">
        <x:f>XLOOKUP(F481,Assumptions!$A$4:$A$6,Assumptions!$D$4:$D$6)</x:f>
        <x:v>0.015</x:v>
      </x:c>
      <x:c r="S481" s="32" t="n">
        <x:f>XLOOKUP(F481,Assumptions!$A$4:$A$6,Assumptions!$E$4:$E$6)</x:f>
        <x:v>0.0075</x:v>
      </x:c>
      <x:c r="T481" s="32" t="n">
        <x:f>XLOOKUP(O481,Assumptions!$H$4:$H$6,Assumptions!$I$4:$I$6)</x:f>
        <x:v>0.012</x:v>
      </x:c>
      <x:c r="U481" s="30" t="n">
        <x:f>XLOOKUP(F481,Assumptions!$A$4:$A$6,Assumptions!$F$4:$F$6)</x:f>
        <x:v>60</x:v>
      </x:c>
      <x:c r="V481" s="60" t="n">
        <x:f>I481*12</x:f>
        <x:v>1865.16</x:v>
      </x:c>
      <x:c r="W481" s="60" t="n">
        <x:f>H481*J481*(1-K481)*Q481</x:f>
        <x:v>88.88288385599999</x:v>
      </x:c>
      <x:c r="X481" s="60" t="n">
        <x:f>V481*R481</x:f>
        <x:v>27.9774</x:v>
      </x:c>
      <x:c r="Y481" s="60" t="n">
        <x:f>V481*S481</x:f>
        <x:v>13.9887</x:v>
      </x:c>
      <x:c r="Z481" s="60" t="n">
        <x:f>H481*J481*T481</x:f>
        <x:v>13.779936</x:v>
      </x:c>
      <x:c r="AA481" s="60" t="n">
        <x:f>P481+W481+X481-Y481-Z481-U481</x:f>
        <x:v>29.09164785600001</x:v>
      </x:c>
      <x:c r="AB481" s="32" t="n">
        <x:f>IFERROR(AA481/(P481+W481+X481),0)</x:f>
        <x:v>0.24894384042270445</x:v>
      </x:c>
      <x:c r="AC481" t="n">
        <x:f>IF(O481="High",0,IF(I481&gt;=1800,3,IF(I481&gt;=900,2,1))+IF(K481&gt;=0.9,2,IF(K481&gt;=0.75,1,0))+IF(J481&lt;=0.7,2,IF(J481&lt;=0.85,1,0))+IF(M481&gt;=8,1,0))</x:f>
        <x:v>4</x:v>
      </x:c>
      <x:c r="AD481" t="str">
        <x:f>IF(AND(O481&lt;&gt;"High",AC481&gt;=Assumptions!$B$10,AA481&gt;0),"Priority Growth",IF(AND(O481="Low",AA481&gt;0),"Maintain","Watch"))</x:f>
        <x:v>Watch</x:v>
      </x:c>
      <x:c r="AE481" s="60" t="n">
        <x:f>MAX(AA481,0)*N481</x:f>
        <x:v>0.5818329571200002</x:v>
      </x:c>
      <x:c r="AF481" t="str">
        <x:f>IF(AND(AA481&gt;=Assumptions!$B$11,O481&lt;&gt;"High",OR(N481&gt;=Assumptions!$B$12,M481&lt;=6)),"High","Standard")</x:f>
        <x:v>Standard</x:v>
      </x:c>
    </x:row>
    <x:row r="482">
      <x:c r="A482" t="str">
        <x:f>'Raw_Data'!A482</x:f>
        <x:v>C00481</x:v>
      </x:c>
      <x:c r="B482" t="n">
        <x:f>'Raw_Data'!B482</x:f>
        <x:v>51</x:v>
      </x:c>
      <x:c r="C482" s="30" t="n">
        <x:f>'Raw_Data'!C482</x:f>
        <x:v>62305</x:v>
      </x:c>
      <x:c r="D482" t="n">
        <x:f>'Raw_Data'!D482</x:f>
        <x:v>671</x:v>
      </x:c>
      <x:c r="E482" t="n">
        <x:f>'Raw_Data'!E482</x:f>
        <x:v>29</x:v>
      </x:c>
      <x:c r="F482" t="str">
        <x:f>PROPER(TRIM('Raw_Data'!F482))</x:f>
        <x:v>Gold</x:v>
      </x:c>
      <x:c r="G482" t="str">
        <x:f>PROPER(TRIM('Raw_Data'!G482))</x:f>
        <x:v>Digital</x:v>
      </x:c>
      <x:c r="H482" s="60" t="n">
        <x:f>'Raw_Data'!H482</x:f>
        <x:v>7770</x:v>
      </x:c>
      <x:c r="I482" s="60" t="n">
        <x:f>'Raw_Data'!I482</x:f>
        <x:v>671.79</x:v>
      </x:c>
      <x:c r="J482" s="32" t="n">
        <x:f>'Raw_Data'!J482</x:f>
        <x:v>0.629</x:v>
      </x:c>
      <x:c r="K482" s="32" t="n">
        <x:f>'Raw_Data'!K482</x:f>
        <x:v>0.696</x:v>
      </x:c>
      <x:c r="L482" t="n">
        <x:f>'Raw_Data'!L482</x:f>
        <x:v>0</x:v>
      </x:c>
      <x:c r="M482" t="n">
        <x:f>IF('Raw_Data'!M482="",Assumptions!$B$15,'Raw_Data'!M482)</x:f>
        <x:v>8</x:v>
      </x:c>
      <x:c r="N482" s="32" t="n">
        <x:f>'Raw_Data'!N482</x:f>
        <x:v>0.132</x:v>
      </x:c>
      <x:c r="O482" t="str">
        <x:f>IF(OR(D482&lt;620,L482&gt;=2,J482&gt;0.9),"High",IF(OR(D482&lt;700,L482=1,J482&gt;0.75),"Medium","Low"))</x:f>
        <x:v>Medium</x:v>
      </x:c>
      <x:c r="P482" s="30" t="n">
        <x:f>XLOOKUP(F482,Assumptions!$A$4:$A$6,Assumptions!$B$4:$B$6)</x:f>
        <x:v>95</x:v>
      </x:c>
      <x:c r="Q482" s="32" t="n">
        <x:f>XLOOKUP(F482,Assumptions!$A$4:$A$6,Assumptions!$C$4:$C$6)</x:f>
        <x:v>0.219</x:v>
      </x:c>
      <x:c r="R482" s="32" t="n">
        <x:f>XLOOKUP(F482,Assumptions!$A$4:$A$6,Assumptions!$D$4:$D$6)</x:f>
        <x:v>0.016</x:v>
      </x:c>
      <x:c r="S482" s="32" t="n">
        <x:f>XLOOKUP(F482,Assumptions!$A$4:$A$6,Assumptions!$E$4:$E$6)</x:f>
        <x:v>0.01</x:v>
      </x:c>
      <x:c r="T482" s="32" t="n">
        <x:f>XLOOKUP(O482,Assumptions!$H$4:$H$6,Assumptions!$I$4:$I$6)</x:f>
        <x:v>0.012</x:v>
      </x:c>
      <x:c r="U482" s="30" t="n">
        <x:f>XLOOKUP(F482,Assumptions!$A$4:$A$6,Assumptions!$F$4:$F$6)</x:f>
        <x:v>90</x:v>
      </x:c>
      <x:c r="V482" s="60" t="n">
        <x:f>I482*12</x:f>
        <x:v>8061.48</x:v>
      </x:c>
      <x:c r="W482" s="60" t="n">
        <x:f>H482*J482*(1-K482)*Q482</x:f>
        <x:v>325.37888208000004</x:v>
      </x:c>
      <x:c r="X482" s="60" t="n">
        <x:f>V482*R482</x:f>
        <x:v>128.98368</x:v>
      </x:c>
      <x:c r="Y482" s="60" t="n">
        <x:f>V482*S482</x:f>
        <x:v>80.6148</x:v>
      </x:c>
      <x:c r="Z482" s="60" t="n">
        <x:f>H482*J482*T482</x:f>
        <x:v>58.64796</x:v>
      </x:c>
      <x:c r="AA482" s="60" t="n">
        <x:f>P482+W482+X482-Y482-Z482-U482</x:f>
        <x:v>320.0998020800001</x:v>
      </x:c>
      <x:c r="AB482" s="32" t="n">
        <x:f>IFERROR(AA482/(P482+W482+X482),0)</x:f>
        <x:v>0.5826749476120763</x:v>
      </x:c>
      <x:c r="AC482" t="n">
        <x:f>IF(O482="High",0,IF(I482&gt;=1800,3,IF(I482&gt;=900,2,1))+IF(K482&gt;=0.9,2,IF(K482&gt;=0.75,1,0))+IF(J482&lt;=0.7,2,IF(J482&lt;=0.85,1,0))+IF(M482&gt;=8,1,0))</x:f>
        <x:v>4</x:v>
      </x:c>
      <x:c r="AD482" t="str">
        <x:f>IF(AND(O482&lt;&gt;"High",AC482&gt;=Assumptions!$B$10,AA482&gt;0),"Priority Growth",IF(AND(O482="Low",AA482&gt;0),"Maintain","Watch"))</x:f>
        <x:v>Watch</x:v>
      </x:c>
      <x:c r="AE482" s="60" t="n">
        <x:f>MAX(AA482,0)*N482</x:f>
        <x:v>42.25317387456001</x:v>
      </x:c>
      <x:c r="AF482" t="str">
        <x:f>IF(AND(AA482&gt;=Assumptions!$B$11,O482&lt;&gt;"High",OR(N482&gt;=Assumptions!$B$12,M482&lt;=6)),"High","Standard")</x:f>
        <x:v>Standard</x:v>
      </x:c>
    </x:row>
    <x:row r="483">
      <x:c r="A483" t="str">
        <x:f>'Raw_Data'!A483</x:f>
        <x:v>C00482</x:v>
      </x:c>
      <x:c r="B483" t="n">
        <x:f>'Raw_Data'!B483</x:f>
        <x:v>33</x:v>
      </x:c>
      <x:c r="C483" s="30" t="n">
        <x:f>'Raw_Data'!C483</x:f>
        <x:v>77399</x:v>
      </x:c>
      <x:c r="D483" t="n">
        <x:f>'Raw_Data'!D483</x:f>
        <x:v>723</x:v>
      </x:c>
      <x:c r="E483" t="n">
        <x:f>'Raw_Data'!E483</x:f>
        <x:v>34</x:v>
      </x:c>
      <x:c r="F483" t="str">
        <x:f>PROPER(TRIM('Raw_Data'!F483))</x:f>
        <x:v>Gold</x:v>
      </x:c>
      <x:c r="G483" t="str">
        <x:f>PROPER(TRIM('Raw_Data'!G483))</x:f>
        <x:v>Partner</x:v>
      </x:c>
      <x:c r="H483" s="60" t="n">
        <x:f>'Raw_Data'!H483</x:f>
        <x:v>17643</x:v>
      </x:c>
      <x:c r="I483" s="60" t="n">
        <x:f>'Raw_Data'!I483</x:f>
        <x:v>2063.89</x:v>
      </x:c>
      <x:c r="J483" s="32" t="n">
        <x:f>'Raw_Data'!J483</x:f>
        <x:v>0.229</x:v>
      </x:c>
      <x:c r="K483" s="32" t="n">
        <x:f>'Raw_Data'!K483</x:f>
        <x:v>0.584</x:v>
      </x:c>
      <x:c r="L483" t="n">
        <x:f>'Raw_Data'!L483</x:f>
        <x:v>1</x:v>
      </x:c>
      <x:c r="M483" t="n">
        <x:f>IF('Raw_Data'!M483="",Assumptions!$B$15,'Raw_Data'!M483)</x:f>
        <x:v>9</x:v>
      </x:c>
      <x:c r="N483" s="32" t="n">
        <x:f>'Raw_Data'!N483</x:f>
        <x:v>0.02</x:v>
      </x:c>
      <x:c r="O483" t="str">
        <x:f>IF(OR(D483&lt;620,L483&gt;=2,J483&gt;0.9),"High",IF(OR(D483&lt;700,L483=1,J483&gt;0.75),"Medium","Low"))</x:f>
        <x:v>Medium</x:v>
      </x:c>
      <x:c r="P483" s="30" t="n">
        <x:f>XLOOKUP(F483,Assumptions!$A$4:$A$6,Assumptions!$B$4:$B$6)</x:f>
        <x:v>95</x:v>
      </x:c>
      <x:c r="Q483" s="32" t="n">
        <x:f>XLOOKUP(F483,Assumptions!$A$4:$A$6,Assumptions!$C$4:$C$6)</x:f>
        <x:v>0.219</x:v>
      </x:c>
      <x:c r="R483" s="32" t="n">
        <x:f>XLOOKUP(F483,Assumptions!$A$4:$A$6,Assumptions!$D$4:$D$6)</x:f>
        <x:v>0.016</x:v>
      </x:c>
      <x:c r="S483" s="32" t="n">
        <x:f>XLOOKUP(F483,Assumptions!$A$4:$A$6,Assumptions!$E$4:$E$6)</x:f>
        <x:v>0.01</x:v>
      </x:c>
      <x:c r="T483" s="32" t="n">
        <x:f>XLOOKUP(O483,Assumptions!$H$4:$H$6,Assumptions!$I$4:$I$6)</x:f>
        <x:v>0.012</x:v>
      </x:c>
      <x:c r="U483" s="30" t="n">
        <x:f>XLOOKUP(F483,Assumptions!$A$4:$A$6,Assumptions!$F$4:$F$6)</x:f>
        <x:v>90</x:v>
      </x:c>
      <x:c r="V483" s="60" t="n">
        <x:f>I483*12</x:f>
        <x:v>24766.68</x:v>
      </x:c>
      <x:c r="W483" s="60" t="n">
        <x:f>H483*J483*(1-K483)*Q483</x:f>
        <x:v>368.0826626880001</x:v>
      </x:c>
      <x:c r="X483" s="60" t="n">
        <x:f>V483*R483</x:f>
        <x:v>396.26688</x:v>
      </x:c>
      <x:c r="Y483" s="60" t="n">
        <x:f>V483*S483</x:f>
        <x:v>247.6668</x:v>
      </x:c>
      <x:c r="Z483" s="60" t="n">
        <x:f>H483*J483*T483</x:f>
        <x:v>48.482964</x:v>
      </x:c>
      <x:c r="AA483" s="60" t="n">
        <x:f>P483+W483+X483-Y483-Z483-U483</x:f>
        <x:v>473.19977868800015</x:v>
      </x:c>
      <x:c r="AB483" s="32" t="n">
        <x:f>IFERROR(AA483/(P483+W483+X483),0)</x:f>
        <x:v>0.5506487816446101</x:v>
      </x:c>
      <x:c r="AC483" t="n">
        <x:f>IF(O483="High",0,IF(I483&gt;=1800,3,IF(I483&gt;=900,2,1))+IF(K483&gt;=0.9,2,IF(K483&gt;=0.75,1,0))+IF(J483&lt;=0.7,2,IF(J483&lt;=0.85,1,0))+IF(M483&gt;=8,1,0))</x:f>
        <x:v>6</x:v>
      </x:c>
      <x:c r="AD483" t="str">
        <x:f>IF(AND(O483&lt;&gt;"High",AC483&gt;=Assumptions!$B$10,AA483&gt;0),"Priority Growth",IF(AND(O483="Low",AA483&gt;0),"Maintain","Watch"))</x:f>
        <x:v>Priority Growth</x:v>
      </x:c>
      <x:c r="AE483" s="60" t="n">
        <x:f>MAX(AA483,0)*N483</x:f>
        <x:v>9.463995573760004</x:v>
      </x:c>
      <x:c r="AF483" t="str">
        <x:f>IF(AND(AA483&gt;=Assumptions!$B$11,O483&lt;&gt;"High",OR(N483&gt;=Assumptions!$B$12,M483&lt;=6)),"High","Standard")</x:f>
        <x:v>Standard</x:v>
      </x:c>
    </x:row>
    <x:row r="484">
      <x:c r="A484" t="str">
        <x:f>'Raw_Data'!A484</x:f>
        <x:v>C00483</x:v>
      </x:c>
      <x:c r="B484" t="n">
        <x:f>'Raw_Data'!B484</x:f>
        <x:v>52</x:v>
      </x:c>
      <x:c r="C484" s="30" t="n">
        <x:f>'Raw_Data'!C484</x:f>
        <x:v>76950</x:v>
      </x:c>
      <x:c r="D484" t="n">
        <x:f>'Raw_Data'!D484</x:f>
        <x:v>736</x:v>
      </x:c>
      <x:c r="E484" t="n">
        <x:f>'Raw_Data'!E484</x:f>
        <x:v>20</x:v>
      </x:c>
      <x:c r="F484" t="str">
        <x:f>PROPER(TRIM('Raw_Data'!F484))</x:f>
        <x:v>Gold</x:v>
      </x:c>
      <x:c r="G484" t="str">
        <x:f>PROPER(TRIM('Raw_Data'!G484))</x:f>
        <x:v>Digital</x:v>
      </x:c>
      <x:c r="H484" s="60" t="n">
        <x:f>'Raw_Data'!H484</x:f>
        <x:v>10493</x:v>
      </x:c>
      <x:c r="I484" s="60" t="n">
        <x:f>'Raw_Data'!I484</x:f>
        <x:v>1691.06</x:v>
      </x:c>
      <x:c r="J484" s="32" t="n">
        <x:f>'Raw_Data'!J484</x:f>
        <x:v>0.366</x:v>
      </x:c>
      <x:c r="K484" s="32" t="n">
        <x:f>'Raw_Data'!K484</x:f>
        <x:v>0.915</x:v>
      </x:c>
      <x:c r="L484" t="n">
        <x:f>'Raw_Data'!L484</x:f>
        <x:v>0</x:v>
      </x:c>
      <x:c r="M484" t="n">
        <x:f>IF('Raw_Data'!M484="",Assumptions!$B$15,'Raw_Data'!M484)</x:f>
        <x:v>5</x:v>
      </x:c>
      <x:c r="N484" s="32" t="n">
        <x:f>'Raw_Data'!N484</x:f>
        <x:v>0.219</x:v>
      </x:c>
      <x:c r="O484" t="str">
        <x:f>IF(OR(D484&lt;620,L484&gt;=2,J484&gt;0.9),"High",IF(OR(D484&lt;700,L484=1,J484&gt;0.75),"Medium","Low"))</x:f>
        <x:v>Low</x:v>
      </x:c>
      <x:c r="P484" s="30" t="n">
        <x:f>XLOOKUP(F484,Assumptions!$A$4:$A$6,Assumptions!$B$4:$B$6)</x:f>
        <x:v>95</x:v>
      </x:c>
      <x:c r="Q484" s="32" t="n">
        <x:f>XLOOKUP(F484,Assumptions!$A$4:$A$6,Assumptions!$C$4:$C$6)</x:f>
        <x:v>0.219</x:v>
      </x:c>
      <x:c r="R484" s="32" t="n">
        <x:f>XLOOKUP(F484,Assumptions!$A$4:$A$6,Assumptions!$D$4:$D$6)</x:f>
        <x:v>0.016</x:v>
      </x:c>
      <x:c r="S484" s="32" t="n">
        <x:f>XLOOKUP(F484,Assumptions!$A$4:$A$6,Assumptions!$E$4:$E$6)</x:f>
        <x:v>0.01</x:v>
      </x:c>
      <x:c r="T484" s="32" t="n">
        <x:f>XLOOKUP(O484,Assumptions!$H$4:$H$6,Assumptions!$I$4:$I$6)</x:f>
        <x:v>0.0035</x:v>
      </x:c>
      <x:c r="U484" s="30" t="n">
        <x:f>XLOOKUP(F484,Assumptions!$A$4:$A$6,Assumptions!$F$4:$F$6)</x:f>
        <x:v>90</x:v>
      </x:c>
      <x:c r="V484" s="60" t="n">
        <x:f>I484*12</x:f>
        <x:v>20292.72</x:v>
      </x:c>
      <x:c r="W484" s="60" t="n">
        <x:f>H484*J484*(1-K484)*Q484</x:f>
        <x:v>71.48975336999997</x:v>
      </x:c>
      <x:c r="X484" s="60" t="n">
        <x:f>V484*R484</x:f>
        <x:v>324.68352000000004</x:v>
      </x:c>
      <x:c r="Y484" s="60" t="n">
        <x:f>V484*S484</x:f>
        <x:v>202.92720000000003</x:v>
      </x:c>
      <x:c r="Z484" s="60" t="n">
        <x:f>H484*J484*T484</x:f>
        <x:v>13.441533000000002</x:v>
      </x:c>
      <x:c r="AA484" s="60" t="n">
        <x:f>P484+W484+X484-Y484-Z484-U484</x:f>
        <x:v>184.80454036999998</x:v>
      </x:c>
      <x:c r="AB484" s="32" t="n">
        <x:f>IFERROR(AA484/(P484+W484+X484),0)</x:f>
        <x:v>0.376251213959655</x:v>
      </x:c>
      <x:c r="AC484" t="n">
        <x:f>IF(O484="High",0,IF(I484&gt;=1800,3,IF(I484&gt;=900,2,1))+IF(K484&gt;=0.9,2,IF(K484&gt;=0.75,1,0))+IF(J484&lt;=0.7,2,IF(J484&lt;=0.85,1,0))+IF(M484&gt;=8,1,0))</x:f>
        <x:v>6</x:v>
      </x:c>
      <x:c r="AD484" t="str">
        <x:f>IF(AND(O484&lt;&gt;"High",AC484&gt;=Assumptions!$B$10,AA484&gt;0),"Priority Growth",IF(AND(O484="Low",AA484&gt;0),"Maintain","Watch"))</x:f>
        <x:v>Priority Growth</x:v>
      </x:c>
      <x:c r="AE484" s="60" t="n">
        <x:f>MAX(AA484,0)*N484</x:f>
        <x:v>40.47219434103</x:v>
      </x:c>
      <x:c r="AF484" t="str">
        <x:f>IF(AND(AA484&gt;=Assumptions!$B$11,O484&lt;&gt;"High",OR(N484&gt;=Assumptions!$B$12,M484&lt;=6)),"High","Standard")</x:f>
        <x:v>Standard</x:v>
      </x:c>
    </x:row>
    <x:row r="485">
      <x:c r="A485" t="str">
        <x:f>'Raw_Data'!A485</x:f>
        <x:v>C00484</x:v>
      </x:c>
      <x:c r="B485" t="n">
        <x:f>'Raw_Data'!B485</x:f>
        <x:v>31</x:v>
      </x:c>
      <x:c r="C485" s="30" t="n">
        <x:f>'Raw_Data'!C485</x:f>
        <x:v>71466</x:v>
      </x:c>
      <x:c r="D485" t="n">
        <x:f>'Raw_Data'!D485</x:f>
        <x:v>707</x:v>
      </x:c>
      <x:c r="E485" t="n">
        <x:f>'Raw_Data'!E485</x:f>
        <x:v>29</x:v>
      </x:c>
      <x:c r="F485" t="str">
        <x:f>PROPER(TRIM('Raw_Data'!F485))</x:f>
        <x:v>Gold</x:v>
      </x:c>
      <x:c r="G485" t="str">
        <x:f>PROPER(TRIM('Raw_Data'!G485))</x:f>
        <x:v>Digital</x:v>
      </x:c>
      <x:c r="H485" s="60" t="n">
        <x:f>'Raw_Data'!H485</x:f>
        <x:v>9539</x:v>
      </x:c>
      <x:c r="I485" s="60" t="n">
        <x:f>'Raw_Data'!I485</x:f>
        <x:v>1073</x:v>
      </x:c>
      <x:c r="J485" s="32" t="n">
        <x:f>'Raw_Data'!J485</x:f>
        <x:v>0.301</x:v>
      </x:c>
      <x:c r="K485" s="32" t="n">
        <x:f>'Raw_Data'!K485</x:f>
        <x:v>0.883</x:v>
      </x:c>
      <x:c r="L485" t="n">
        <x:f>'Raw_Data'!L485</x:f>
        <x:v>0</x:v>
      </x:c>
      <x:c r="M485" t="n">
        <x:f>IF('Raw_Data'!M485="",Assumptions!$B$15,'Raw_Data'!M485)</x:f>
        <x:v>7</x:v>
      </x:c>
      <x:c r="N485" s="32" t="n">
        <x:f>'Raw_Data'!N485</x:f>
        <x:v>0.098</x:v>
      </x:c>
      <x:c r="O485" t="str">
        <x:f>IF(OR(D485&lt;620,L485&gt;=2,J485&gt;0.9),"High",IF(OR(D485&lt;700,L485=1,J485&gt;0.75),"Medium","Low"))</x:f>
        <x:v>Low</x:v>
      </x:c>
      <x:c r="P485" s="30" t="n">
        <x:f>XLOOKUP(F485,Assumptions!$A$4:$A$6,Assumptions!$B$4:$B$6)</x:f>
        <x:v>95</x:v>
      </x:c>
      <x:c r="Q485" s="32" t="n">
        <x:f>XLOOKUP(F485,Assumptions!$A$4:$A$6,Assumptions!$C$4:$C$6)</x:f>
        <x:v>0.219</x:v>
      </x:c>
      <x:c r="R485" s="32" t="n">
        <x:f>XLOOKUP(F485,Assumptions!$A$4:$A$6,Assumptions!$D$4:$D$6)</x:f>
        <x:v>0.016</x:v>
      </x:c>
      <x:c r="S485" s="32" t="n">
        <x:f>XLOOKUP(F485,Assumptions!$A$4:$A$6,Assumptions!$E$4:$E$6)</x:f>
        <x:v>0.01</x:v>
      </x:c>
      <x:c r="T485" s="32" t="n">
        <x:f>XLOOKUP(O485,Assumptions!$H$4:$H$6,Assumptions!$I$4:$I$6)</x:f>
        <x:v>0.0035</x:v>
      </x:c>
      <x:c r="U485" s="30" t="n">
        <x:f>XLOOKUP(F485,Assumptions!$A$4:$A$6,Assumptions!$F$4:$F$6)</x:f>
        <x:v>90</x:v>
      </x:c>
      <x:c r="V485" s="60" t="n">
        <x:f>I485*12</x:f>
        <x:v>12876</x:v>
      </x:c>
      <x:c r="W485" s="60" t="n">
        <x:f>H485*J485*(1-K485)*Q485</x:f>
        <x:v>73.56975689699999</x:v>
      </x:c>
      <x:c r="X485" s="60" t="n">
        <x:f>V485*R485</x:f>
        <x:v>206.016</x:v>
      </x:c>
      <x:c r="Y485" s="60" t="n">
        <x:f>V485*S485</x:f>
        <x:v>128.76</x:v>
      </x:c>
      <x:c r="Z485" s="60" t="n">
        <x:f>H485*J485*T485</x:f>
        <x:v>10.0493365</x:v>
      </x:c>
      <x:c r="AA485" s="60" t="n">
        <x:f>P485+W485+X485-Y485-Z485-U485</x:f>
        <x:v>145.776420397</x:v>
      </x:c>
      <x:c r="AB485" s="32" t="n">
        <x:f>IFERROR(AA485/(P485+W485+X485),0)</x:f>
        <x:v>0.3891670137289395</x:v>
      </x:c>
      <x:c r="AC485" t="n">
        <x:f>IF(O485="High",0,IF(I485&gt;=1800,3,IF(I485&gt;=900,2,1))+IF(K485&gt;=0.9,2,IF(K485&gt;=0.75,1,0))+IF(J485&lt;=0.7,2,IF(J485&lt;=0.85,1,0))+IF(M485&gt;=8,1,0))</x:f>
        <x:v>5</x:v>
      </x:c>
      <x:c r="AD485" t="str">
        <x:f>IF(AND(O485&lt;&gt;"High",AC485&gt;=Assumptions!$B$10,AA485&gt;0),"Priority Growth",IF(AND(O485="Low",AA485&gt;0),"Maintain","Watch"))</x:f>
        <x:v>Maintain</x:v>
      </x:c>
      <x:c r="AE485" s="60" t="n">
        <x:f>MAX(AA485,0)*N485</x:f>
        <x:v>14.286089198906001</x:v>
      </x:c>
      <x:c r="AF485" t="str">
        <x:f>IF(AND(AA485&gt;=Assumptions!$B$11,O485&lt;&gt;"High",OR(N485&gt;=Assumptions!$B$12,M485&lt;=6)),"High","Standard")</x:f>
        <x:v>Standard</x:v>
      </x:c>
    </x:row>
    <x:row r="486">
      <x:c r="A486" t="str">
        <x:f>'Raw_Data'!A486</x:f>
        <x:v>C00485</x:v>
      </x:c>
      <x:c r="B486" t="n">
        <x:f>'Raw_Data'!B486</x:f>
        <x:v>38</x:v>
      </x:c>
      <x:c r="C486" s="30" t="n">
        <x:f>'Raw_Data'!C486</x:f>
        <x:v>60133</x:v>
      </x:c>
      <x:c r="D486" t="n">
        <x:f>'Raw_Data'!D486</x:f>
        <x:v>546</x:v>
      </x:c>
      <x:c r="E486" t="n">
        <x:f>'Raw_Data'!E486</x:f>
        <x:v>52</x:v>
      </x:c>
      <x:c r="F486" t="str">
        <x:f>PROPER(TRIM('Raw_Data'!F486))</x:f>
        <x:v>Classic</x:v>
      </x:c>
      <x:c r="G486" t="str">
        <x:f>PROPER(TRIM('Raw_Data'!G486))</x:f>
        <x:v>Digital</x:v>
      </x:c>
      <x:c r="H486" s="60" t="n">
        <x:f>'Raw_Data'!H486</x:f>
        <x:v>1005</x:v>
      </x:c>
      <x:c r="I486" s="60" t="n">
        <x:f>'Raw_Data'!I486</x:f>
        <x:v>150</x:v>
      </x:c>
      <x:c r="J486" s="32" t="n">
        <x:f>'Raw_Data'!J486</x:f>
        <x:v>0.523</x:v>
      </x:c>
      <x:c r="K486" s="32" t="n">
        <x:f>'Raw_Data'!K486</x:f>
        <x:v>0.406</x:v>
      </x:c>
      <x:c r="L486" t="n">
        <x:f>'Raw_Data'!L486</x:f>
        <x:v>1</x:v>
      </x:c>
      <x:c r="M486" t="n">
        <x:f>IF('Raw_Data'!M486="",Assumptions!$B$15,'Raw_Data'!M486)</x:f>
        <x:v>10</x:v>
      </x:c>
      <x:c r="N486" s="32" t="n">
        <x:f>'Raw_Data'!N486</x:f>
        <x:v>0.02</x:v>
      </x:c>
      <x:c r="O486" t="str">
        <x:f>IF(OR(D486&lt;620,L486&gt;=2,J486&gt;0.9),"High",IF(OR(D486&lt;700,L486=1,J486&gt;0.75),"Medium","Low"))</x:f>
        <x:v>High</x:v>
      </x:c>
      <x:c r="P486" s="30" t="n">
        <x:f>XLOOKUP(F486,Assumptions!$A$4:$A$6,Assumptions!$B$4:$B$6)</x:f>
        <x:v>0</x:v>
      </x:c>
      <x:c r="Q486" s="32" t="n">
        <x:f>XLOOKUP(F486,Assumptions!$A$4:$A$6,Assumptions!$C$4:$C$6)</x:f>
        <x:v>0.229</x:v>
      </x:c>
      <x:c r="R486" s="32" t="n">
        <x:f>XLOOKUP(F486,Assumptions!$A$4:$A$6,Assumptions!$D$4:$D$6)</x:f>
        <x:v>0.015</x:v>
      </x:c>
      <x:c r="S486" s="32" t="n">
        <x:f>XLOOKUP(F486,Assumptions!$A$4:$A$6,Assumptions!$E$4:$E$6)</x:f>
        <x:v>0.0075</x:v>
      </x:c>
      <x:c r="T486" s="32" t="n">
        <x:f>XLOOKUP(O486,Assumptions!$H$4:$H$6,Assumptions!$I$4:$I$6)</x:f>
        <x:v>0.045</x:v>
      </x:c>
      <x:c r="U486" s="30" t="n">
        <x:f>XLOOKUP(F486,Assumptions!$A$4:$A$6,Assumptions!$F$4:$F$6)</x:f>
        <x:v>60</x:v>
      </x:c>
      <x:c r="V486" s="60" t="n">
        <x:f>I486*12</x:f>
        <x:v>1800</x:v>
      </x:c>
      <x:c r="W486" s="60" t="n">
        <x:f>H486*J486*(1-K486)*Q486</x:f>
        <x:v>71.49730599</x:v>
      </x:c>
      <x:c r="X486" s="60" t="n">
        <x:f>V486*R486</x:f>
        <x:v>27</x:v>
      </x:c>
      <x:c r="Y486" s="60" t="n">
        <x:f>V486*S486</x:f>
        <x:v>13.5</x:v>
      </x:c>
      <x:c r="Z486" s="60" t="n">
        <x:f>H486*J486*T486</x:f>
        <x:v>23.652675</x:v>
      </x:c>
      <x:c r="AA486" s="60" t="n">
        <x:f>P486+W486+X486-Y486-Z486-U486</x:f>
        <x:v>1.3446309899999989</x:v>
      </x:c>
      <x:c r="AB486" s="32" t="n">
        <x:f>IFERROR(AA486/(P486+W486+X486),0)</x:f>
        <x:v>0.01365144941260133</x:v>
      </x:c>
      <x:c r="AC486" t="n">
        <x:f>IF(O486="High",0,IF(I486&gt;=1800,3,IF(I486&gt;=900,2,1))+IF(K486&gt;=0.9,2,IF(K486&gt;=0.75,1,0))+IF(J486&lt;=0.7,2,IF(J486&lt;=0.85,1,0))+IF(M486&gt;=8,1,0))</x:f>
        <x:v>0</x:v>
      </x:c>
      <x:c r="AD486" t="str">
        <x:f>IF(AND(O486&lt;&gt;"High",AC486&gt;=Assumptions!$B$10,AA486&gt;0),"Priority Growth",IF(AND(O486="Low",AA486&gt;0),"Maintain","Watch"))</x:f>
        <x:v>Watch</x:v>
      </x:c>
      <x:c r="AE486" s="60" t="n">
        <x:f>MAX(AA486,0)*N486</x:f>
        <x:v>0.02689261979999998</x:v>
      </x:c>
      <x:c r="AF486" t="str">
        <x:f>IF(AND(AA486&gt;=Assumptions!$B$11,O486&lt;&gt;"High",OR(N486&gt;=Assumptions!$B$12,M486&lt;=6)),"High","Standard")</x:f>
        <x:v>Standard</x:v>
      </x:c>
    </x:row>
    <x:row r="487">
      <x:c r="A487" t="str">
        <x:f>'Raw_Data'!A487</x:f>
        <x:v>C00486</x:v>
      </x:c>
      <x:c r="B487" t="n">
        <x:f>'Raw_Data'!B487</x:f>
        <x:v>66</x:v>
      </x:c>
      <x:c r="C487" s="30" t="n">
        <x:f>'Raw_Data'!C487</x:f>
        <x:v>105706</x:v>
      </x:c>
      <x:c r="D487" t="n">
        <x:f>'Raw_Data'!D487</x:f>
        <x:v>645</x:v>
      </x:c>
      <x:c r="E487" t="n">
        <x:f>'Raw_Data'!E487</x:f>
        <x:v>55</x:v>
      </x:c>
      <x:c r="F487" t="str">
        <x:f>PROPER(TRIM('Raw_Data'!F487))</x:f>
        <x:v>Gold</x:v>
      </x:c>
      <x:c r="G487" t="str">
        <x:f>PROPER(TRIM('Raw_Data'!G487))</x:f>
        <x:v>Direct Mail</x:v>
      </x:c>
      <x:c r="H487" s="60" t="n">
        <x:f>'Raw_Data'!H487</x:f>
        <x:v>13892</x:v>
      </x:c>
      <x:c r="I487" s="60" t="n">
        <x:f>'Raw_Data'!I487</x:f>
        <x:v>1562.29</x:v>
      </x:c>
      <x:c r="J487" s="32" t="n">
        <x:f>'Raw_Data'!J487</x:f>
        <x:v>0.434</x:v>
      </x:c>
      <x:c r="K487" s="32" t="n">
        <x:f>'Raw_Data'!K487</x:f>
        <x:v>0.754</x:v>
      </x:c>
      <x:c r="L487" t="n">
        <x:f>'Raw_Data'!L487</x:f>
        <x:v>0</x:v>
      </x:c>
      <x:c r="M487" t="n">
        <x:f>IF('Raw_Data'!M487="",Assumptions!$B$15,'Raw_Data'!M487)</x:f>
        <x:v>8</x:v>
      </x:c>
      <x:c r="N487" s="32" t="n">
        <x:f>'Raw_Data'!N487</x:f>
        <x:v>0.052</x:v>
      </x:c>
      <x:c r="O487" t="str">
        <x:f>IF(OR(D487&lt;620,L487&gt;=2,J487&gt;0.9),"High",IF(OR(D487&lt;700,L487=1,J487&gt;0.75),"Medium","Low"))</x:f>
        <x:v>Medium</x:v>
      </x:c>
      <x:c r="P487" s="30" t="n">
        <x:f>XLOOKUP(F487,Assumptions!$A$4:$A$6,Assumptions!$B$4:$B$6)</x:f>
        <x:v>95</x:v>
      </x:c>
      <x:c r="Q487" s="32" t="n">
        <x:f>XLOOKUP(F487,Assumptions!$A$4:$A$6,Assumptions!$C$4:$C$6)</x:f>
        <x:v>0.219</x:v>
      </x:c>
      <x:c r="R487" s="32" t="n">
        <x:f>XLOOKUP(F487,Assumptions!$A$4:$A$6,Assumptions!$D$4:$D$6)</x:f>
        <x:v>0.016</x:v>
      </x:c>
      <x:c r="S487" s="32" t="n">
        <x:f>XLOOKUP(F487,Assumptions!$A$4:$A$6,Assumptions!$E$4:$E$6)</x:f>
        <x:v>0.01</x:v>
      </x:c>
      <x:c r="T487" s="32" t="n">
        <x:f>XLOOKUP(O487,Assumptions!$H$4:$H$6,Assumptions!$I$4:$I$6)</x:f>
        <x:v>0.012</x:v>
      </x:c>
      <x:c r="U487" s="30" t="n">
        <x:f>XLOOKUP(F487,Assumptions!$A$4:$A$6,Assumptions!$F$4:$F$6)</x:f>
        <x:v>90</x:v>
      </x:c>
      <x:c r="V487" s="60" t="n">
        <x:f>I487*12</x:f>
        <x:v>18747.48</x:v>
      </x:c>
      <x:c r="W487" s="60" t="n">
        <x:f>H487*J487*(1-K487)*Q487</x:f>
        <x:v>324.813241872</x:v>
      </x:c>
      <x:c r="X487" s="60" t="n">
        <x:f>V487*R487</x:f>
        <x:v>299.95968</x:v>
      </x:c>
      <x:c r="Y487" s="60" t="n">
        <x:f>V487*S487</x:f>
        <x:v>187.4748</x:v>
      </x:c>
      <x:c r="Z487" s="60" t="n">
        <x:f>H487*J487*T487</x:f>
        <x:v>72.349536</x:v>
      </x:c>
      <x:c r="AA487" s="60" t="n">
        <x:f>P487+W487+X487-Y487-Z487-U487</x:f>
        <x:v>369.948585872</x:v>
      </x:c>
      <x:c r="AB487" s="32" t="n">
        <x:f>IFERROR(AA487/(P487+W487+X487),0)</x:f>
        <x:v>0.5139795824908643</x:v>
      </x:c>
      <x:c r="AC487" t="n">
        <x:f>IF(O487="High",0,IF(I487&gt;=1800,3,IF(I487&gt;=900,2,1))+IF(K487&gt;=0.9,2,IF(K487&gt;=0.75,1,0))+IF(J487&lt;=0.7,2,IF(J487&lt;=0.85,1,0))+IF(M487&gt;=8,1,0))</x:f>
        <x:v>6</x:v>
      </x:c>
      <x:c r="AD487" t="str">
        <x:f>IF(AND(O487&lt;&gt;"High",AC487&gt;=Assumptions!$B$10,AA487&gt;0),"Priority Growth",IF(AND(O487="Low",AA487&gt;0),"Maintain","Watch"))</x:f>
        <x:v>Priority Growth</x:v>
      </x:c>
      <x:c r="AE487" s="60" t="n">
        <x:f>MAX(AA487,0)*N487</x:f>
        <x:v>19.237326465344</x:v>
      </x:c>
      <x:c r="AF487" t="str">
        <x:f>IF(AND(AA487&gt;=Assumptions!$B$11,O487&lt;&gt;"High",OR(N487&gt;=Assumptions!$B$12,M487&lt;=6)),"High","Standard")</x:f>
        <x:v>Standard</x:v>
      </x:c>
    </x:row>
    <x:row r="488">
      <x:c r="A488" t="str">
        <x:f>'Raw_Data'!A488</x:f>
        <x:v>C00487</x:v>
      </x:c>
      <x:c r="B488" t="n">
        <x:f>'Raw_Data'!B488</x:f>
        <x:v>44</x:v>
      </x:c>
      <x:c r="C488" s="30" t="n">
        <x:f>'Raw_Data'!C488</x:f>
        <x:v>66033</x:v>
      </x:c>
      <x:c r="D488" t="n">
        <x:f>'Raw_Data'!D488</x:f>
        <x:v>663</x:v>
      </x:c>
      <x:c r="E488" t="n">
        <x:f>'Raw_Data'!E488</x:f>
        <x:v>71</x:v>
      </x:c>
      <x:c r="F488" t="str">
        <x:f>PROPER(TRIM('Raw_Data'!F488))</x:f>
        <x:v>Gold</x:v>
      </x:c>
      <x:c r="G488" t="str">
        <x:f>PROPER(TRIM('Raw_Data'!G488))</x:f>
        <x:v>Partner</x:v>
      </x:c>
      <x:c r="H488" s="60" t="n">
        <x:f>'Raw_Data'!H488</x:f>
        <x:v>8653</x:v>
      </x:c>
      <x:c r="I488" s="60" t="n">
        <x:f>'Raw_Data'!I488</x:f>
        <x:v>1046.36</x:v>
      </x:c>
      <x:c r="J488" s="32" t="n">
        <x:f>'Raw_Data'!J488</x:f>
        <x:v>0.475</x:v>
      </x:c>
      <x:c r="K488" s="32" t="n">
        <x:f>'Raw_Data'!K488</x:f>
        <x:v>0.735</x:v>
      </x:c>
      <x:c r="L488" t="n">
        <x:f>'Raw_Data'!L488</x:f>
        <x:v>0</x:v>
      </x:c>
      <x:c r="M488" t="n">
        <x:f>IF('Raw_Data'!M488="",Assumptions!$B$15,'Raw_Data'!M488)</x:f>
        <x:v>6</x:v>
      </x:c>
      <x:c r="N488" s="32" t="n">
        <x:f>'Raw_Data'!N488</x:f>
        <x:v>0.156</x:v>
      </x:c>
      <x:c r="O488" t="str">
        <x:f>IF(OR(D488&lt;620,L488&gt;=2,J488&gt;0.9),"High",IF(OR(D488&lt;700,L488=1,J488&gt;0.75),"Medium","Low"))</x:f>
        <x:v>Medium</x:v>
      </x:c>
      <x:c r="P488" s="30" t="n">
        <x:f>XLOOKUP(F488,Assumptions!$A$4:$A$6,Assumptions!$B$4:$B$6)</x:f>
        <x:v>95</x:v>
      </x:c>
      <x:c r="Q488" s="32" t="n">
        <x:f>XLOOKUP(F488,Assumptions!$A$4:$A$6,Assumptions!$C$4:$C$6)</x:f>
        <x:v>0.219</x:v>
      </x:c>
      <x:c r="R488" s="32" t="n">
        <x:f>XLOOKUP(F488,Assumptions!$A$4:$A$6,Assumptions!$D$4:$D$6)</x:f>
        <x:v>0.016</x:v>
      </x:c>
      <x:c r="S488" s="32" t="n">
        <x:f>XLOOKUP(F488,Assumptions!$A$4:$A$6,Assumptions!$E$4:$E$6)</x:f>
        <x:v>0.01</x:v>
      </x:c>
      <x:c r="T488" s="32" t="n">
        <x:f>XLOOKUP(O488,Assumptions!$H$4:$H$6,Assumptions!$I$4:$I$6)</x:f>
        <x:v>0.012</x:v>
      </x:c>
      <x:c r="U488" s="30" t="n">
        <x:f>XLOOKUP(F488,Assumptions!$A$4:$A$6,Assumptions!$F$4:$F$6)</x:f>
        <x:v>90</x:v>
      </x:c>
      <x:c r="V488" s="60" t="n">
        <x:f>I488*12</x:f>
        <x:v>12556.32</x:v>
      </x:c>
      <x:c r="W488" s="60" t="n">
        <x:f>H488*J488*(1-K488)*Q488</x:f>
        <x:v>238.53400612500005</x:v>
      </x:c>
      <x:c r="X488" s="60" t="n">
        <x:f>V488*R488</x:f>
        <x:v>200.90112</x:v>
      </x:c>
      <x:c r="Y488" s="60" t="n">
        <x:f>V488*S488</x:f>
        <x:v>125.5632</x:v>
      </x:c>
      <x:c r="Z488" s="60" t="n">
        <x:f>H488*J488*T488</x:f>
        <x:v>49.322100000000006</x:v>
      </x:c>
      <x:c r="AA488" s="60" t="n">
        <x:f>P488+W488+X488-Y488-Z488-U488</x:f>
        <x:v>269.549826125</x:v>
      </x:c>
      <x:c r="AB488" s="32" t="n">
        <x:f>IFERROR(AA488/(P488+W488+X488),0)</x:f>
        <x:v>0.5043639778683905</x:v>
      </x:c>
      <x:c r="AC488" t="n">
        <x:f>IF(O488="High",0,IF(I488&gt;=1800,3,IF(I488&gt;=900,2,1))+IF(K488&gt;=0.9,2,IF(K488&gt;=0.75,1,0))+IF(J488&lt;=0.7,2,IF(J488&lt;=0.85,1,0))+IF(M488&gt;=8,1,0))</x:f>
        <x:v>4</x:v>
      </x:c>
      <x:c r="AD488" t="str">
        <x:f>IF(AND(O488&lt;&gt;"High",AC488&gt;=Assumptions!$B$10,AA488&gt;0),"Priority Growth",IF(AND(O488="Low",AA488&gt;0),"Maintain","Watch"))</x:f>
        <x:v>Watch</x:v>
      </x:c>
      <x:c r="AE488" s="60" t="n">
        <x:f>MAX(AA488,0)*N488</x:f>
        <x:v>42.0497728755</x:v>
      </x:c>
      <x:c r="AF488" t="str">
        <x:f>IF(AND(AA488&gt;=Assumptions!$B$11,O488&lt;&gt;"High",OR(N488&gt;=Assumptions!$B$12,M488&lt;=6)),"High","Standard")</x:f>
        <x:v>Standard</x:v>
      </x:c>
    </x:row>
    <x:row r="489">
      <x:c r="A489" t="str">
        <x:f>'Raw_Data'!A489</x:f>
        <x:v>C00488</x:v>
      </x:c>
      <x:c r="B489" t="n">
        <x:f>'Raw_Data'!B489</x:f>
        <x:v>27</x:v>
      </x:c>
      <x:c r="C489" s="30" t="n">
        <x:f>'Raw_Data'!C489</x:f>
        <x:v>49704</x:v>
      </x:c>
      <x:c r="D489" t="n">
        <x:f>'Raw_Data'!D489</x:f>
        <x:v>718</x:v>
      </x:c>
      <x:c r="E489" t="n">
        <x:f>'Raw_Data'!E489</x:f>
        <x:v>16</x:v>
      </x:c>
      <x:c r="F489" t="str">
        <x:f>PROPER(TRIM('Raw_Data'!F489))</x:f>
        <x:v>Gold</x:v>
      </x:c>
      <x:c r="G489" t="str">
        <x:f>PROPER(TRIM('Raw_Data'!G489))</x:f>
        <x:v>Digital</x:v>
      </x:c>
      <x:c r="H489" s="60" t="n">
        <x:f>'Raw_Data'!H489</x:f>
        <x:v>6159</x:v>
      </x:c>
      <x:c r="I489" s="60" t="n">
        <x:f>'Raw_Data'!I489</x:f>
        <x:v>569.67</x:v>
      </x:c>
      <x:c r="J489" s="32" t="n">
        <x:f>'Raw_Data'!J489</x:f>
        <x:v>0.266</x:v>
      </x:c>
      <x:c r="K489" s="32" t="n">
        <x:f>'Raw_Data'!K489</x:f>
        <x:v>0.892</x:v>
      </x:c>
      <x:c r="L489" t="n">
        <x:f>'Raw_Data'!L489</x:f>
        <x:v>0</x:v>
      </x:c>
      <x:c r="M489" t="n">
        <x:f>IF('Raw_Data'!M489="",Assumptions!$B$15,'Raw_Data'!M489)</x:f>
        <x:v>7</x:v>
      </x:c>
      <x:c r="N489" s="32" t="n">
        <x:f>'Raw_Data'!N489</x:f>
        <x:v>0.208</x:v>
      </x:c>
      <x:c r="O489" t="str">
        <x:f>IF(OR(D489&lt;620,L489&gt;=2,J489&gt;0.9),"High",IF(OR(D489&lt;700,L489=1,J489&gt;0.75),"Medium","Low"))</x:f>
        <x:v>Low</x:v>
      </x:c>
      <x:c r="P489" s="30" t="n">
        <x:f>XLOOKUP(F489,Assumptions!$A$4:$A$6,Assumptions!$B$4:$B$6)</x:f>
        <x:v>95</x:v>
      </x:c>
      <x:c r="Q489" s="32" t="n">
        <x:f>XLOOKUP(F489,Assumptions!$A$4:$A$6,Assumptions!$C$4:$C$6)</x:f>
        <x:v>0.219</x:v>
      </x:c>
      <x:c r="R489" s="32" t="n">
        <x:f>XLOOKUP(F489,Assumptions!$A$4:$A$6,Assumptions!$D$4:$D$6)</x:f>
        <x:v>0.016</x:v>
      </x:c>
      <x:c r="S489" s="32" t="n">
        <x:f>XLOOKUP(F489,Assumptions!$A$4:$A$6,Assumptions!$E$4:$E$6)</x:f>
        <x:v>0.01</x:v>
      </x:c>
      <x:c r="T489" s="32" t="n">
        <x:f>XLOOKUP(O489,Assumptions!$H$4:$H$6,Assumptions!$I$4:$I$6)</x:f>
        <x:v>0.0035</x:v>
      </x:c>
      <x:c r="U489" s="30" t="n">
        <x:f>XLOOKUP(F489,Assumptions!$A$4:$A$6,Assumptions!$F$4:$F$6)</x:f>
        <x:v>90</x:v>
      </x:c>
      <x:c r="V489" s="60" t="n">
        <x:f>I489*12</x:f>
        <x:v>6836.039999999999</x:v>
      </x:c>
      <x:c r="W489" s="60" t="n">
        <x:f>H489*J489*(1-K489)*Q489</x:f>
        <x:v>38.748929688</x:v>
      </x:c>
      <x:c r="X489" s="60" t="n">
        <x:f>V489*R489</x:f>
        <x:v>109.37663999999998</x:v>
      </x:c>
      <x:c r="Y489" s="60" t="n">
        <x:f>V489*S489</x:f>
        <x:v>68.3604</x:v>
      </x:c>
      <x:c r="Z489" s="60" t="n">
        <x:f>H489*J489*T489</x:f>
        <x:v>5.7340290000000005</x:v>
      </x:c>
      <x:c r="AA489" s="60" t="n">
        <x:f>P489+W489+X489-Y489-Z489-U489</x:f>
        <x:v>79.031140688</x:v>
      </x:c>
      <x:c r="AB489" s="32" t="n">
        <x:f>IFERROR(AA489/(P489+W489+X489),0)</x:f>
        <x:v>0.32506305605543534</x:v>
      </x:c>
      <x:c r="AC489" t="n">
        <x:f>IF(O489="High",0,IF(I489&gt;=1800,3,IF(I489&gt;=900,2,1))+IF(K489&gt;=0.9,2,IF(K489&gt;=0.75,1,0))+IF(J489&lt;=0.7,2,IF(J489&lt;=0.85,1,0))+IF(M489&gt;=8,1,0))</x:f>
        <x:v>4</x:v>
      </x:c>
      <x:c r="AD489" t="str">
        <x:f>IF(AND(O489&lt;&gt;"High",AC489&gt;=Assumptions!$B$10,AA489&gt;0),"Priority Growth",IF(AND(O489="Low",AA489&gt;0),"Maintain","Watch"))</x:f>
        <x:v>Maintain</x:v>
      </x:c>
      <x:c r="AE489" s="60" t="n">
        <x:f>MAX(AA489,0)*N489</x:f>
        <x:v>16.438477263103998</x:v>
      </x:c>
      <x:c r="AF489" t="str">
        <x:f>IF(AND(AA489&gt;=Assumptions!$B$11,O489&lt;&gt;"High",OR(N489&gt;=Assumptions!$B$12,M489&lt;=6)),"High","Standard")</x:f>
        <x:v>Standard</x:v>
      </x:c>
    </x:row>
    <x:row r="490">
      <x:c r="A490" t="str">
        <x:f>'Raw_Data'!A490</x:f>
        <x:v>C00489</x:v>
      </x:c>
      <x:c r="B490" t="n">
        <x:f>'Raw_Data'!B490</x:f>
        <x:v>26</x:v>
      </x:c>
      <x:c r="C490" s="30" t="n">
        <x:f>'Raw_Data'!C490</x:f>
        <x:v>91236</x:v>
      </x:c>
      <x:c r="D490" t="n">
        <x:f>'Raw_Data'!D490</x:f>
        <x:v>652</x:v>
      </x:c>
      <x:c r="E490" t="n">
        <x:f>'Raw_Data'!E490</x:f>
        <x:v>29</x:v>
      </x:c>
      <x:c r="F490" t="str">
        <x:f>PROPER(TRIM('Raw_Data'!F490))</x:f>
        <x:v>Gold</x:v>
      </x:c>
      <x:c r="G490" t="str">
        <x:f>PROPER(TRIM('Raw_Data'!G490))</x:f>
        <x:v>Digital</x:v>
      </x:c>
      <x:c r="H490" s="60" t="n">
        <x:f>'Raw_Data'!H490</x:f>
        <x:v>10821</x:v>
      </x:c>
      <x:c r="I490" s="60" t="n">
        <x:f>'Raw_Data'!I490</x:f>
        <x:v>1312.53</x:v>
      </x:c>
      <x:c r="J490" s="32" t="n">
        <x:f>'Raw_Data'!J490</x:f>
        <x:v>0.344</x:v>
      </x:c>
      <x:c r="K490" s="32" t="n">
        <x:f>'Raw_Data'!K490</x:f>
        <x:v>0.909</x:v>
      </x:c>
      <x:c r="L490" t="n">
        <x:f>'Raw_Data'!L490</x:f>
        <x:v>0</x:v>
      </x:c>
      <x:c r="M490" t="n">
        <x:f>IF('Raw_Data'!M490="",Assumptions!$B$15,'Raw_Data'!M490)</x:f>
        <x:v>7.370408870408871</x:v>
      </x:c>
      <x:c r="N490" s="32" t="n">
        <x:f>'Raw_Data'!N490</x:f>
        <x:v>0.23</x:v>
      </x:c>
      <x:c r="O490" t="str">
        <x:f>IF(OR(D490&lt;620,L490&gt;=2,J490&gt;0.9),"High",IF(OR(D490&lt;700,L490=1,J490&gt;0.75),"Medium","Low"))</x:f>
        <x:v>Medium</x:v>
      </x:c>
      <x:c r="P490" s="30" t="n">
        <x:f>XLOOKUP(F490,Assumptions!$A$4:$A$6,Assumptions!$B$4:$B$6)</x:f>
        <x:v>95</x:v>
      </x:c>
      <x:c r="Q490" s="32" t="n">
        <x:f>XLOOKUP(F490,Assumptions!$A$4:$A$6,Assumptions!$C$4:$C$6)</x:f>
        <x:v>0.219</x:v>
      </x:c>
      <x:c r="R490" s="32" t="n">
        <x:f>XLOOKUP(F490,Assumptions!$A$4:$A$6,Assumptions!$D$4:$D$6)</x:f>
        <x:v>0.016</x:v>
      </x:c>
      <x:c r="S490" s="32" t="n">
        <x:f>XLOOKUP(F490,Assumptions!$A$4:$A$6,Assumptions!$E$4:$E$6)</x:f>
        <x:v>0.01</x:v>
      </x:c>
      <x:c r="T490" s="32" t="n">
        <x:f>XLOOKUP(O490,Assumptions!$H$4:$H$6,Assumptions!$I$4:$I$6)</x:f>
        <x:v>0.012</x:v>
      </x:c>
      <x:c r="U490" s="30" t="n">
        <x:f>XLOOKUP(F490,Assumptions!$A$4:$A$6,Assumptions!$F$4:$F$6)</x:f>
        <x:v>90</x:v>
      </x:c>
      <x:c r="V490" s="60" t="n">
        <x:f>I490*12</x:f>
        <x:v>15750.36</x:v>
      </x:c>
      <x:c r="W490" s="60" t="n">
        <x:f>H490*J490*(1-K490)*Q490</x:f>
        <x:v>74.18418789599997</x:v>
      </x:c>
      <x:c r="X490" s="60" t="n">
        <x:f>V490*R490</x:f>
        <x:v>252.00576</x:v>
      </x:c>
      <x:c r="Y490" s="60" t="n">
        <x:f>V490*S490</x:f>
        <x:v>157.5036</x:v>
      </x:c>
      <x:c r="Z490" s="60" t="n">
        <x:f>H490*J490*T490</x:f>
        <x:v>44.669087999999995</x:v>
      </x:c>
      <x:c r="AA490" s="60" t="n">
        <x:f>P490+W490+X490-Y490-Z490-U490</x:f>
        <x:v>129.01725989599998</x:v>
      </x:c>
      <x:c r="AB490" s="32" t="n">
        <x:f>IFERROR(AA490/(P490+W490+X490),0)</x:f>
        <x:v>0.3063160945328564</x:v>
      </x:c>
      <x:c r="AC490" t="n">
        <x:f>IF(O490="High",0,IF(I490&gt;=1800,3,IF(I490&gt;=900,2,1))+IF(K490&gt;=0.9,2,IF(K490&gt;=0.75,1,0))+IF(J490&lt;=0.7,2,IF(J490&lt;=0.85,1,0))+IF(M490&gt;=8,1,0))</x:f>
        <x:v>6</x:v>
      </x:c>
      <x:c r="AD490" t="str">
        <x:f>IF(AND(O490&lt;&gt;"High",AC490&gt;=Assumptions!$B$10,AA490&gt;0),"Priority Growth",IF(AND(O490="Low",AA490&gt;0),"Maintain","Watch"))</x:f>
        <x:v>Priority Growth</x:v>
      </x:c>
      <x:c r="AE490" s="60" t="n">
        <x:f>MAX(AA490,0)*N490</x:f>
        <x:v>29.673969776079996</x:v>
      </x:c>
      <x:c r="AF490" t="str">
        <x:f>IF(AND(AA490&gt;=Assumptions!$B$11,O490&lt;&gt;"High",OR(N490&gt;=Assumptions!$B$12,M490&lt;=6)),"High","Standard")</x:f>
        <x:v>Standard</x:v>
      </x:c>
    </x:row>
    <x:row r="491">
      <x:c r="A491" t="str">
        <x:f>'Raw_Data'!A491</x:f>
        <x:v>C00490</x:v>
      </x:c>
      <x:c r="B491" t="n">
        <x:f>'Raw_Data'!B491</x:f>
        <x:v>49</x:v>
      </x:c>
      <x:c r="C491" s="30" t="n">
        <x:f>'Raw_Data'!C491</x:f>
        <x:v>52317</x:v>
      </x:c>
      <x:c r="D491" t="n">
        <x:f>'Raw_Data'!D491</x:f>
        <x:v>640</x:v>
      </x:c>
      <x:c r="E491" t="n">
        <x:f>'Raw_Data'!E491</x:f>
        <x:v>72</x:v>
      </x:c>
      <x:c r="F491" t="str">
        <x:f>PROPER(TRIM('Raw_Data'!F491))</x:f>
        <x:v>Classic</x:v>
      </x:c>
      <x:c r="G491" t="str">
        <x:f>PROPER(TRIM('Raw_Data'!G491))</x:f>
        <x:v>Digital</x:v>
      </x:c>
      <x:c r="H491" s="60" t="n">
        <x:f>'Raw_Data'!H491</x:f>
        <x:v>3131</x:v>
      </x:c>
      <x:c r="I491" s="60" t="n">
        <x:f>'Raw_Data'!I491</x:f>
        <x:v>285.38</x:v>
      </x:c>
      <x:c r="J491" s="32" t="n">
        <x:f>'Raw_Data'!J491</x:f>
        <x:v>0.535</x:v>
      </x:c>
      <x:c r="K491" s="32" t="n">
        <x:f>'Raw_Data'!K491</x:f>
        <x:v>0.747</x:v>
      </x:c>
      <x:c r="L491" t="n">
        <x:f>'Raw_Data'!L491</x:f>
        <x:v>0</x:v>
      </x:c>
      <x:c r="M491" t="n">
        <x:f>IF('Raw_Data'!M491="",Assumptions!$B$15,'Raw_Data'!M491)</x:f>
        <x:v>9</x:v>
      </x:c>
      <x:c r="N491" s="32" t="n">
        <x:f>'Raw_Data'!N491</x:f>
        <x:v>0.02</x:v>
      </x:c>
      <x:c r="O491" t="str">
        <x:f>IF(OR(D491&lt;620,L491&gt;=2,J491&gt;0.9),"High",IF(OR(D491&lt;700,L491=1,J491&gt;0.75),"Medium","Low"))</x:f>
        <x:v>Medium</x:v>
      </x:c>
      <x:c r="P491" s="30" t="n">
        <x:f>XLOOKUP(F491,Assumptions!$A$4:$A$6,Assumptions!$B$4:$B$6)</x:f>
        <x:v>0</x:v>
      </x:c>
      <x:c r="Q491" s="32" t="n">
        <x:f>XLOOKUP(F491,Assumptions!$A$4:$A$6,Assumptions!$C$4:$C$6)</x:f>
        <x:v>0.229</x:v>
      </x:c>
      <x:c r="R491" s="32" t="n">
        <x:f>XLOOKUP(F491,Assumptions!$A$4:$A$6,Assumptions!$D$4:$D$6)</x:f>
        <x:v>0.015</x:v>
      </x:c>
      <x:c r="S491" s="32" t="n">
        <x:f>XLOOKUP(F491,Assumptions!$A$4:$A$6,Assumptions!$E$4:$E$6)</x:f>
        <x:v>0.0075</x:v>
      </x:c>
      <x:c r="T491" s="32" t="n">
        <x:f>XLOOKUP(O491,Assumptions!$H$4:$H$6,Assumptions!$I$4:$I$6)</x:f>
        <x:v>0.012</x:v>
      </x:c>
      <x:c r="U491" s="30" t="n">
        <x:f>XLOOKUP(F491,Assumptions!$A$4:$A$6,Assumptions!$F$4:$F$6)</x:f>
        <x:v>60</x:v>
      </x:c>
      <x:c r="V491" s="60" t="n">
        <x:f>I491*12</x:f>
        <x:v>3424.56</x:v>
      </x:c>
      <x:c r="W491" s="60" t="n">
        <x:f>H491*J491*(1-K491)*Q491</x:f>
        <x:v>97.04939964500001</x:v>
      </x:c>
      <x:c r="X491" s="60" t="n">
        <x:f>V491*R491</x:f>
        <x:v>51.368399999999994</x:v>
      </x:c>
      <x:c r="Y491" s="60" t="n">
        <x:f>V491*S491</x:f>
        <x:v>25.684199999999997</x:v>
      </x:c>
      <x:c r="Z491" s="60" t="n">
        <x:f>H491*J491*T491</x:f>
        <x:v>20.101020000000002</x:v>
      </x:c>
      <x:c r="AA491" s="60" t="n">
        <x:f>P491+W491+X491-Y491-Z491-U491</x:f>
        <x:v>42.63257964499999</x:v>
      </x:c>
      <x:c r="AB491" s="32" t="n">
        <x:f>IFERROR(AA491/(P491+W491+X491),0)</x:f>
        <x:v>0.2872470805184601</x:v>
      </x:c>
      <x:c r="AC491" t="n">
        <x:f>IF(O491="High",0,IF(I491&gt;=1800,3,IF(I491&gt;=900,2,1))+IF(K491&gt;=0.9,2,IF(K491&gt;=0.75,1,0))+IF(J491&lt;=0.7,2,IF(J491&lt;=0.85,1,0))+IF(M491&gt;=8,1,0))</x:f>
        <x:v>4</x:v>
      </x:c>
      <x:c r="AD491" t="str">
        <x:f>IF(AND(O491&lt;&gt;"High",AC491&gt;=Assumptions!$B$10,AA491&gt;0),"Priority Growth",IF(AND(O491="Low",AA491&gt;0),"Maintain","Watch"))</x:f>
        <x:v>Watch</x:v>
      </x:c>
      <x:c r="AE491" s="60" t="n">
        <x:f>MAX(AA491,0)*N491</x:f>
        <x:v>0.8526515928999999</x:v>
      </x:c>
      <x:c r="AF491" t="str">
        <x:f>IF(AND(AA491&gt;=Assumptions!$B$11,O491&lt;&gt;"High",OR(N491&gt;=Assumptions!$B$12,M491&lt;=6)),"High","Standard")</x:f>
        <x:v>Standard</x:v>
      </x:c>
    </x:row>
    <x:row r="492">
      <x:c r="A492" t="str">
        <x:f>'Raw_Data'!A492</x:f>
        <x:v>C00491</x:v>
      </x:c>
      <x:c r="B492" t="n">
        <x:f>'Raw_Data'!B492</x:f>
        <x:v>43</x:v>
      </x:c>
      <x:c r="C492" s="30" t="n">
        <x:f>'Raw_Data'!C492</x:f>
        <x:v>121672</x:v>
      </x:c>
      <x:c r="D492" t="n">
        <x:f>'Raw_Data'!D492</x:f>
        <x:v>683</x:v>
      </x:c>
      <x:c r="E492" t="n">
        <x:f>'Raw_Data'!E492</x:f>
        <x:v>30</x:v>
      </x:c>
      <x:c r="F492" t="str">
        <x:f>PROPER(TRIM('Raw_Data'!F492))</x:f>
        <x:v>Platinum</x:v>
      </x:c>
      <x:c r="G492" t="str">
        <x:f>PROPER(TRIM('Raw_Data'!G492))</x:f>
        <x:v>Partner</x:v>
      </x:c>
      <x:c r="H492" s="60" t="n">
        <x:f>'Raw_Data'!H492</x:f>
        <x:v>26126</x:v>
      </x:c>
      <x:c r="I492" s="60" t="n">
        <x:f>'Raw_Data'!I492</x:f>
        <x:v>3039.42</x:v>
      </x:c>
      <x:c r="J492" s="32" t="n">
        <x:f>'Raw_Data'!J492</x:f>
        <x:v>0.286</x:v>
      </x:c>
      <x:c r="K492" s="32" t="n">
        <x:f>'Raw_Data'!K492</x:f>
        <x:v>0.655</x:v>
      </x:c>
      <x:c r="L492" t="n">
        <x:f>'Raw_Data'!L492</x:f>
        <x:v>0</x:v>
      </x:c>
      <x:c r="M492" t="n">
        <x:f>IF('Raw_Data'!M492="",Assumptions!$B$15,'Raw_Data'!M492)</x:f>
        <x:v>5</x:v>
      </x:c>
      <x:c r="N492" s="32" t="n">
        <x:f>'Raw_Data'!N492</x:f>
        <x:v>0.2</x:v>
      </x:c>
      <x:c r="O492" t="str">
        <x:f>IF(OR(D492&lt;620,L492&gt;=2,J492&gt;0.9),"High",IF(OR(D492&lt;700,L492=1,J492&gt;0.75),"Medium","Low"))</x:f>
        <x:v>Medium</x:v>
      </x:c>
      <x:c r="P492" s="30" t="n">
        <x:f>XLOOKUP(F492,Assumptions!$A$4:$A$6,Assumptions!$B$4:$B$6)</x:f>
        <x:v>195</x:v>
      </x:c>
      <x:c r="Q492" s="32" t="n">
        <x:f>XLOOKUP(F492,Assumptions!$A$4:$A$6,Assumptions!$C$4:$C$6)</x:f>
        <x:v>0.199</x:v>
      </x:c>
      <x:c r="R492" s="32" t="n">
        <x:f>XLOOKUP(F492,Assumptions!$A$4:$A$6,Assumptions!$D$4:$D$6)</x:f>
        <x:v>0.017</x:v>
      </x:c>
      <x:c r="S492" s="32" t="n">
        <x:f>XLOOKUP(F492,Assumptions!$A$4:$A$6,Assumptions!$E$4:$E$6)</x:f>
        <x:v>0.013</x:v>
      </x:c>
      <x:c r="T492" s="32" t="n">
        <x:f>XLOOKUP(O492,Assumptions!$H$4:$H$6,Assumptions!$I$4:$I$6)</x:f>
        <x:v>0.012</x:v>
      </x:c>
      <x:c r="U492" s="30" t="n">
        <x:f>XLOOKUP(F492,Assumptions!$A$4:$A$6,Assumptions!$F$4:$F$6)</x:f>
        <x:v>140</x:v>
      </x:c>
      <x:c r="V492" s="60" t="n">
        <x:f>I492*12</x:f>
        <x:v>36473.04</x:v>
      </x:c>
      <x:c r="W492" s="60" t="n">
        <x:f>H492*J492*(1-K492)*Q492</x:f>
        <x:v>512.99263158</x:v>
      </x:c>
      <x:c r="X492" s="60" t="n">
        <x:f>V492*R492</x:f>
        <x:v>620.04168</x:v>
      </x:c>
      <x:c r="Y492" s="60" t="n">
        <x:f>V492*S492</x:f>
        <x:v>474.14952</x:v>
      </x:c>
      <x:c r="Z492" s="60" t="n">
        <x:f>H492*J492*T492</x:f>
        <x:v>89.66443199999999</x:v>
      </x:c>
      <x:c r="AA492" s="60" t="n">
        <x:f>P492+W492+X492-Y492-Z492-U492</x:f>
        <x:v>624.2203595800001</x:v>
      </x:c>
      <x:c r="AB492" s="32" t="n">
        <x:f>IFERROR(AA492/(P492+W492+X492),0)</x:f>
        <x:v>0.4700333072248318</x:v>
      </x:c>
      <x:c r="AC492" t="n">
        <x:f>IF(O492="High",0,IF(I492&gt;=1800,3,IF(I492&gt;=900,2,1))+IF(K492&gt;=0.9,2,IF(K492&gt;=0.75,1,0))+IF(J492&lt;=0.7,2,IF(J492&lt;=0.85,1,0))+IF(M492&gt;=8,1,0))</x:f>
        <x:v>5</x:v>
      </x:c>
      <x:c r="AD492" t="str">
        <x:f>IF(AND(O492&lt;&gt;"High",AC492&gt;=Assumptions!$B$10,AA492&gt;0),"Priority Growth",IF(AND(O492="Low",AA492&gt;0),"Maintain","Watch"))</x:f>
        <x:v>Watch</x:v>
      </x:c>
      <x:c r="AE492" s="60" t="n">
        <x:f>MAX(AA492,0)*N492</x:f>
        <x:v>124.84407191600003</x:v>
      </x:c>
      <x:c r="AF492" t="str">
        <x:f>IF(AND(AA492&gt;=Assumptions!$B$11,O492&lt;&gt;"High",OR(N492&gt;=Assumptions!$B$12,M492&lt;=6)),"High","Standard")</x:f>
        <x:v>High</x:v>
      </x:c>
    </x:row>
    <x:row r="493">
      <x:c r="A493" t="str">
        <x:f>'Raw_Data'!A493</x:f>
        <x:v>C00492</x:v>
      </x:c>
      <x:c r="B493" t="n">
        <x:f>'Raw_Data'!B493</x:f>
        <x:v>40</x:v>
      </x:c>
      <x:c r="C493" s="30" t="n">
        <x:f>'Raw_Data'!C493</x:f>
        <x:v>45366</x:v>
      </x:c>
      <x:c r="D493" t="n">
        <x:f>'Raw_Data'!D493</x:f>
        <x:v>739</x:v>
      </x:c>
      <x:c r="E493" t="n">
        <x:f>'Raw_Data'!E493</x:f>
        <x:v>48</x:v>
      </x:c>
      <x:c r="F493" t="str">
        <x:f>PROPER(TRIM('Raw_Data'!F493))</x:f>
        <x:v>Classic</x:v>
      </x:c>
      <x:c r="G493" t="str">
        <x:f>PROPER(TRIM('Raw_Data'!G493))</x:f>
        <x:v>Direct Mail</x:v>
      </x:c>
      <x:c r="H493" s="60" t="n">
        <x:f>'Raw_Data'!H493</x:f>
        <x:v>7680</x:v>
      </x:c>
      <x:c r="I493" s="60" t="n">
        <x:f>'Raw_Data'!I493</x:f>
        <x:v>363.91</x:v>
      </x:c>
      <x:c r="J493" s="32" t="n">
        <x:f>'Raw_Data'!J493</x:f>
        <x:v>0.225</x:v>
      </x:c>
      <x:c r="K493" s="32" t="n">
        <x:f>'Raw_Data'!K493</x:f>
        <x:v>0.839</x:v>
      </x:c>
      <x:c r="L493" t="n">
        <x:f>'Raw_Data'!L493</x:f>
        <x:v>0</x:v>
      </x:c>
      <x:c r="M493" t="n">
        <x:f>IF('Raw_Data'!M493="",Assumptions!$B$15,'Raw_Data'!M493)</x:f>
        <x:v>7</x:v>
      </x:c>
      <x:c r="N493" s="32" t="n">
        <x:f>'Raw_Data'!N493</x:f>
        <x:v>0.146</x:v>
      </x:c>
      <x:c r="O493" t="str">
        <x:f>IF(OR(D493&lt;620,L493&gt;=2,J493&gt;0.9),"High",IF(OR(D493&lt;700,L493=1,J493&gt;0.75),"Medium","Low"))</x:f>
        <x:v>Low</x:v>
      </x:c>
      <x:c r="P493" s="30" t="n">
        <x:f>XLOOKUP(F493,Assumptions!$A$4:$A$6,Assumptions!$B$4:$B$6)</x:f>
        <x:v>0</x:v>
      </x:c>
      <x:c r="Q493" s="32" t="n">
        <x:f>XLOOKUP(F493,Assumptions!$A$4:$A$6,Assumptions!$C$4:$C$6)</x:f>
        <x:v>0.229</x:v>
      </x:c>
      <x:c r="R493" s="32" t="n">
        <x:f>XLOOKUP(F493,Assumptions!$A$4:$A$6,Assumptions!$D$4:$D$6)</x:f>
        <x:v>0.015</x:v>
      </x:c>
      <x:c r="S493" s="32" t="n">
        <x:f>XLOOKUP(F493,Assumptions!$A$4:$A$6,Assumptions!$E$4:$E$6)</x:f>
        <x:v>0.0075</x:v>
      </x:c>
      <x:c r="T493" s="32" t="n">
        <x:f>XLOOKUP(O493,Assumptions!$H$4:$H$6,Assumptions!$I$4:$I$6)</x:f>
        <x:v>0.0035</x:v>
      </x:c>
      <x:c r="U493" s="30" t="n">
        <x:f>XLOOKUP(F493,Assumptions!$A$4:$A$6,Assumptions!$F$4:$F$6)</x:f>
        <x:v>60</x:v>
      </x:c>
      <x:c r="V493" s="60" t="n">
        <x:f>I493*12</x:f>
        <x:v>4366.92</x:v>
      </x:c>
      <x:c r="W493" s="60" t="n">
        <x:f>H493*J493*(1-K493)*Q493</x:f>
        <x:v>63.70963200000002</x:v>
      </x:c>
      <x:c r="X493" s="60" t="n">
        <x:f>V493*R493</x:f>
        <x:v>65.5038</x:v>
      </x:c>
      <x:c r="Y493" s="60" t="n">
        <x:f>V493*S493</x:f>
        <x:v>32.7519</x:v>
      </x:c>
      <x:c r="Z493" s="60" t="n">
        <x:f>H493*J493*T493</x:f>
        <x:v>6.048</x:v>
      </x:c>
      <x:c r="AA493" s="60" t="n">
        <x:f>P493+W493+X493-Y493-Z493-U493</x:f>
        <x:v>30.413532000000004</x:v>
      </x:c>
      <x:c r="AB493" s="32" t="n">
        <x:f>IFERROR(AA493/(P493+W493+X493),0)</x:f>
        <x:v>0.23537438429775628</x:v>
      </x:c>
      <x:c r="AC493" t="n">
        <x:f>IF(O493="High",0,IF(I493&gt;=1800,3,IF(I493&gt;=900,2,1))+IF(K493&gt;=0.9,2,IF(K493&gt;=0.75,1,0))+IF(J493&lt;=0.7,2,IF(J493&lt;=0.85,1,0))+IF(M493&gt;=8,1,0))</x:f>
        <x:v>4</x:v>
      </x:c>
      <x:c r="AD493" t="str">
        <x:f>IF(AND(O493&lt;&gt;"High",AC493&gt;=Assumptions!$B$10,AA493&gt;0),"Priority Growth",IF(AND(O493="Low",AA493&gt;0),"Maintain","Watch"))</x:f>
        <x:v>Maintain</x:v>
      </x:c>
      <x:c r="AE493" s="60" t="n">
        <x:f>MAX(AA493,0)*N493</x:f>
        <x:v>4.440375672</x:v>
      </x:c>
      <x:c r="AF493" t="str">
        <x:f>IF(AND(AA493&gt;=Assumptions!$B$11,O493&lt;&gt;"High",OR(N493&gt;=Assumptions!$B$12,M493&lt;=6)),"High","Standard")</x:f>
        <x:v>Standard</x:v>
      </x:c>
    </x:row>
    <x:row r="494">
      <x:c r="A494" t="str">
        <x:f>'Raw_Data'!A494</x:f>
        <x:v>C00493</x:v>
      </x:c>
      <x:c r="B494" t="n">
        <x:f>'Raw_Data'!B494</x:f>
        <x:v>48</x:v>
      </x:c>
      <x:c r="C494" s="30" t="n">
        <x:f>'Raw_Data'!C494</x:f>
        <x:v>138172</x:v>
      </x:c>
      <x:c r="D494" t="n">
        <x:f>'Raw_Data'!D494</x:f>
        <x:v>710</x:v>
      </x:c>
      <x:c r="E494" t="n">
        <x:f>'Raw_Data'!E494</x:f>
        <x:v>11</x:v>
      </x:c>
      <x:c r="F494" t="str">
        <x:f>PROPER(TRIM('Raw_Data'!F494))</x:f>
        <x:v>Platinum</x:v>
      </x:c>
      <x:c r="G494" t="str">
        <x:f>PROPER(TRIM('Raw_Data'!G494))</x:f>
        <x:v>Digital</x:v>
      </x:c>
      <x:c r="H494" s="60" t="n">
        <x:f>'Raw_Data'!H494</x:f>
        <x:v>27556</x:v>
      </x:c>
      <x:c r="I494" s="60" t="n">
        <x:f>'Raw_Data'!I494</x:f>
        <x:v>3166.33</x:v>
      </x:c>
      <x:c r="J494" s="32" t="n">
        <x:f>'Raw_Data'!J494</x:f>
        <x:v>0.458</x:v>
      </x:c>
      <x:c r="K494" s="32" t="n">
        <x:f>'Raw_Data'!K494</x:f>
        <x:v>0.828</x:v>
      </x:c>
      <x:c r="L494" t="n">
        <x:f>'Raw_Data'!L494</x:f>
        <x:v>0</x:v>
      </x:c>
      <x:c r="M494" t="n">
        <x:f>IF('Raw_Data'!M494="",Assumptions!$B$15,'Raw_Data'!M494)</x:f>
        <x:v>8</x:v>
      </x:c>
      <x:c r="N494" s="32" t="n">
        <x:f>'Raw_Data'!N494</x:f>
        <x:v>0.043</x:v>
      </x:c>
      <x:c r="O494" t="str">
        <x:f>IF(OR(D494&lt;620,L494&gt;=2,J494&gt;0.9),"High",IF(OR(D494&lt;700,L494=1,J494&gt;0.75),"Medium","Low"))</x:f>
        <x:v>Low</x:v>
      </x:c>
      <x:c r="P494" s="30" t="n">
        <x:f>XLOOKUP(F494,Assumptions!$A$4:$A$6,Assumptions!$B$4:$B$6)</x:f>
        <x:v>195</x:v>
      </x:c>
      <x:c r="Q494" s="32" t="n">
        <x:f>XLOOKUP(F494,Assumptions!$A$4:$A$6,Assumptions!$C$4:$C$6)</x:f>
        <x:v>0.199</x:v>
      </x:c>
      <x:c r="R494" s="32" t="n">
        <x:f>XLOOKUP(F494,Assumptions!$A$4:$A$6,Assumptions!$D$4:$D$6)</x:f>
        <x:v>0.017</x:v>
      </x:c>
      <x:c r="S494" s="32" t="n">
        <x:f>XLOOKUP(F494,Assumptions!$A$4:$A$6,Assumptions!$E$4:$E$6)</x:f>
        <x:v>0.013</x:v>
      </x:c>
      <x:c r="T494" s="32" t="n">
        <x:f>XLOOKUP(O494,Assumptions!$H$4:$H$6,Assumptions!$I$4:$I$6)</x:f>
        <x:v>0.0035</x:v>
      </x:c>
      <x:c r="U494" s="30" t="n">
        <x:f>XLOOKUP(F494,Assumptions!$A$4:$A$6,Assumptions!$F$4:$F$6)</x:f>
        <x:v>140</x:v>
      </x:c>
      <x:c r="V494" s="60" t="n">
        <x:f>I494*12</x:f>
        <x:v>37995.96</x:v>
      </x:c>
      <x:c r="W494" s="60" t="n">
        <x:f>H494*J494*(1-K494)*Q494</x:f>
        <x:v>431.9795397440002</x:v>
      </x:c>
      <x:c r="X494" s="60" t="n">
        <x:f>V494*R494</x:f>
        <x:v>645.93132</x:v>
      </x:c>
      <x:c r="Y494" s="60" t="n">
        <x:f>V494*S494</x:f>
        <x:v>493.94748</x:v>
      </x:c>
      <x:c r="Z494" s="60" t="n">
        <x:f>H494*J494*T494</x:f>
        <x:v>44.172268</x:v>
      </x:c>
      <x:c r="AA494" s="60" t="n">
        <x:f>P494+W494+X494-Y494-Z494-U494</x:f>
        <x:v>594.7911117440003</x:v>
      </x:c>
      <x:c r="AB494" s="32" t="n">
        <x:f>IFERROR(AA494/(P494+W494+X494),0)</x:f>
        <x:v>0.4672684714651746</x:v>
      </x:c>
      <x:c r="AC494" t="n">
        <x:f>IF(O494="High",0,IF(I494&gt;=1800,3,IF(I494&gt;=900,2,1))+IF(K494&gt;=0.9,2,IF(K494&gt;=0.75,1,0))+IF(J494&lt;=0.7,2,IF(J494&lt;=0.85,1,0))+IF(M494&gt;=8,1,0))</x:f>
        <x:v>7</x:v>
      </x:c>
      <x:c r="AD494" t="str">
        <x:f>IF(AND(O494&lt;&gt;"High",AC494&gt;=Assumptions!$B$10,AA494&gt;0),"Priority Growth",IF(AND(O494="Low",AA494&gt;0),"Maintain","Watch"))</x:f>
        <x:v>Priority Growth</x:v>
      </x:c>
      <x:c r="AE494" s="60" t="n">
        <x:f>MAX(AA494,0)*N494</x:f>
        <x:v>25.576017804992013</x:v>
      </x:c>
      <x:c r="AF494" t="str">
        <x:f>IF(AND(AA494&gt;=Assumptions!$B$11,O494&lt;&gt;"High",OR(N494&gt;=Assumptions!$B$12,M494&lt;=6)),"High","Standard")</x:f>
        <x:v>Standard</x:v>
      </x:c>
    </x:row>
    <x:row r="495">
      <x:c r="A495" t="str">
        <x:f>'Raw_Data'!A495</x:f>
        <x:v>C00494</x:v>
      </x:c>
      <x:c r="B495" t="n">
        <x:f>'Raw_Data'!B495</x:f>
        <x:v>39</x:v>
      </x:c>
      <x:c r="C495" s="30" t="n">
        <x:f>'Raw_Data'!C495</x:f>
        <x:v>84699</x:v>
      </x:c>
      <x:c r="D495" t="n">
        <x:f>'Raw_Data'!D495</x:f>
        <x:v>774</x:v>
      </x:c>
      <x:c r="E495" t="n">
        <x:f>'Raw_Data'!E495</x:f>
        <x:v>55</x:v>
      </x:c>
      <x:c r="F495" t="str">
        <x:f>PROPER(TRIM('Raw_Data'!F495))</x:f>
        <x:v>Platinum</x:v>
      </x:c>
      <x:c r="G495" t="str">
        <x:f>PROPER(TRIM('Raw_Data'!G495))</x:f>
        <x:v>Digital</x:v>
      </x:c>
      <x:c r="H495" s="60" t="n">
        <x:f>'Raw_Data'!H495</x:f>
        <x:v>21289</x:v>
      </x:c>
      <x:c r="I495" s="60" t="n">
        <x:f>'Raw_Data'!I495</x:f>
        <x:v>2361.38</x:v>
      </x:c>
      <x:c r="J495" s="32" t="n">
        <x:f>'Raw_Data'!J495</x:f>
        <x:v>0.361</x:v>
      </x:c>
      <x:c r="K495" s="32" t="n">
        <x:f>'Raw_Data'!K495</x:f>
        <x:v>0.898</x:v>
      </x:c>
      <x:c r="L495" t="n">
        <x:f>'Raw_Data'!L495</x:f>
        <x:v>0</x:v>
      </x:c>
      <x:c r="M495" t="n">
        <x:f>IF('Raw_Data'!M495="",Assumptions!$B$15,'Raw_Data'!M495)</x:f>
        <x:v>7</x:v>
      </x:c>
      <x:c r="N495" s="32" t="n">
        <x:f>'Raw_Data'!N495</x:f>
        <x:v>0.133</x:v>
      </x:c>
      <x:c r="O495" t="str">
        <x:f>IF(OR(D495&lt;620,L495&gt;=2,J495&gt;0.9),"High",IF(OR(D495&lt;700,L495=1,J495&gt;0.75),"Medium","Low"))</x:f>
        <x:v>Low</x:v>
      </x:c>
      <x:c r="P495" s="30" t="n">
        <x:f>XLOOKUP(F495,Assumptions!$A$4:$A$6,Assumptions!$B$4:$B$6)</x:f>
        <x:v>195</x:v>
      </x:c>
      <x:c r="Q495" s="32" t="n">
        <x:f>XLOOKUP(F495,Assumptions!$A$4:$A$6,Assumptions!$C$4:$C$6)</x:f>
        <x:v>0.199</x:v>
      </x:c>
      <x:c r="R495" s="32" t="n">
        <x:f>XLOOKUP(F495,Assumptions!$A$4:$A$6,Assumptions!$D$4:$D$6)</x:f>
        <x:v>0.017</x:v>
      </x:c>
      <x:c r="S495" s="32" t="n">
        <x:f>XLOOKUP(F495,Assumptions!$A$4:$A$6,Assumptions!$E$4:$E$6)</x:f>
        <x:v>0.013</x:v>
      </x:c>
      <x:c r="T495" s="32" t="n">
        <x:f>XLOOKUP(O495,Assumptions!$H$4:$H$6,Assumptions!$I$4:$I$6)</x:f>
        <x:v>0.0035</x:v>
      </x:c>
      <x:c r="U495" s="30" t="n">
        <x:f>XLOOKUP(F495,Assumptions!$A$4:$A$6,Assumptions!$F$4:$F$6)</x:f>
        <x:v>140</x:v>
      </x:c>
      <x:c r="V495" s="60" t="n">
        <x:f>I495*12</x:f>
        <x:v>28336.56</x:v>
      </x:c>
      <x:c r="W495" s="60" t="n">
        <x:f>H495*J495*(1-K495)*Q495</x:f>
        <x:v>155.99680804199997</x:v>
      </x:c>
      <x:c r="X495" s="60" t="n">
        <x:f>V495*R495</x:f>
        <x:v>481.72152000000006</x:v>
      </x:c>
      <x:c r="Y495" s="60" t="n">
        <x:f>V495*S495</x:f>
        <x:v>368.37528</x:v>
      </x:c>
      <x:c r="Z495" s="60" t="n">
        <x:f>H495*J495*T495</x:f>
        <x:v>26.8986515</x:v>
      </x:c>
      <x:c r="AA495" s="60" t="n">
        <x:f>P495+W495+X495-Y495-Z495-U495</x:f>
        <x:v>297.44439654200005</x:v>
      </x:c>
      <x:c r="AB495" s="32" t="n">
        <x:f>IFERROR(AA495/(P495+W495+X495),0)</x:f>
        <x:v>0.3571968894228515</x:v>
      </x:c>
      <x:c r="AC495" t="n">
        <x:f>IF(O495="High",0,IF(I495&gt;=1800,3,IF(I495&gt;=900,2,1))+IF(K495&gt;=0.9,2,IF(K495&gt;=0.75,1,0))+IF(J495&lt;=0.7,2,IF(J495&lt;=0.85,1,0))+IF(M495&gt;=8,1,0))</x:f>
        <x:v>6</x:v>
      </x:c>
      <x:c r="AD495" t="str">
        <x:f>IF(AND(O495&lt;&gt;"High",AC495&gt;=Assumptions!$B$10,AA495&gt;0),"Priority Growth",IF(AND(O495="Low",AA495&gt;0),"Maintain","Watch"))</x:f>
        <x:v>Priority Growth</x:v>
      </x:c>
      <x:c r="AE495" s="60" t="n">
        <x:f>MAX(AA495,0)*N495</x:f>
        <x:v>39.56010474008601</x:v>
      </x:c>
      <x:c r="AF495" t="str">
        <x:f>IF(AND(AA495&gt;=Assumptions!$B$11,O495&lt;&gt;"High",OR(N495&gt;=Assumptions!$B$12,M495&lt;=6)),"High","Standard")</x:f>
        <x:v>Standard</x:v>
      </x:c>
    </x:row>
    <x:row r="496">
      <x:c r="A496" t="str">
        <x:f>'Raw_Data'!A496</x:f>
        <x:v>C00495</x:v>
      </x:c>
      <x:c r="B496" t="n">
        <x:f>'Raw_Data'!B496</x:f>
        <x:v>27</x:v>
      </x:c>
      <x:c r="C496" s="30" t="n">
        <x:f>'Raw_Data'!C496</x:f>
        <x:v>70067</x:v>
      </x:c>
      <x:c r="D496" t="n">
        <x:f>'Raw_Data'!D496</x:f>
        <x:v>815</x:v>
      </x:c>
      <x:c r="E496" t="n">
        <x:f>'Raw_Data'!E496</x:f>
        <x:v>12</x:v>
      </x:c>
      <x:c r="F496" t="str">
        <x:f>PROPER(TRIM('Raw_Data'!F496))</x:f>
        <x:v>Platinum</x:v>
      </x:c>
      <x:c r="G496" t="str">
        <x:f>PROPER(TRIM('Raw_Data'!G496))</x:f>
        <x:v>Direct Mail</x:v>
      </x:c>
      <x:c r="H496" s="60" t="n">
        <x:f>'Raw_Data'!H496</x:f>
        <x:v>17384</x:v>
      </x:c>
      <x:c r="I496" s="60" t="n">
        <x:f>'Raw_Data'!I496</x:f>
        <x:v>1552.02</x:v>
      </x:c>
      <x:c r="J496" s="32" t="n">
        <x:f>'Raw_Data'!J496</x:f>
        <x:v>0.217</x:v>
      </x:c>
      <x:c r="K496" s="32" t="n">
        <x:f>'Raw_Data'!K496</x:f>
        <x:v>0.996</x:v>
      </x:c>
      <x:c r="L496" t="n">
        <x:f>'Raw_Data'!L496</x:f>
        <x:v>0</x:v>
      </x:c>
      <x:c r="M496" t="n">
        <x:f>IF('Raw_Data'!M496="",Assumptions!$B$15,'Raw_Data'!M496)</x:f>
        <x:v>7</x:v>
      </x:c>
      <x:c r="N496" s="32" t="n">
        <x:f>'Raw_Data'!N496</x:f>
        <x:v>0.096</x:v>
      </x:c>
      <x:c r="O496" t="str">
        <x:f>IF(OR(D496&lt;620,L496&gt;=2,J496&gt;0.9),"High",IF(OR(D496&lt;700,L496=1,J496&gt;0.75),"Medium","Low"))</x:f>
        <x:v>Low</x:v>
      </x:c>
      <x:c r="P496" s="30" t="n">
        <x:f>XLOOKUP(F496,Assumptions!$A$4:$A$6,Assumptions!$B$4:$B$6)</x:f>
        <x:v>195</x:v>
      </x:c>
      <x:c r="Q496" s="32" t="n">
        <x:f>XLOOKUP(F496,Assumptions!$A$4:$A$6,Assumptions!$C$4:$C$6)</x:f>
        <x:v>0.199</x:v>
      </x:c>
      <x:c r="R496" s="32" t="n">
        <x:f>XLOOKUP(F496,Assumptions!$A$4:$A$6,Assumptions!$D$4:$D$6)</x:f>
        <x:v>0.017</x:v>
      </x:c>
      <x:c r="S496" s="32" t="n">
        <x:f>XLOOKUP(F496,Assumptions!$A$4:$A$6,Assumptions!$E$4:$E$6)</x:f>
        <x:v>0.013</x:v>
      </x:c>
      <x:c r="T496" s="32" t="n">
        <x:f>XLOOKUP(O496,Assumptions!$H$4:$H$6,Assumptions!$I$4:$I$6)</x:f>
        <x:v>0.0035</x:v>
      </x:c>
      <x:c r="U496" s="30" t="n">
        <x:f>XLOOKUP(F496,Assumptions!$A$4:$A$6,Assumptions!$F$4:$F$6)</x:f>
        <x:v>140</x:v>
      </x:c>
      <x:c r="V496" s="60" t="n">
        <x:f>I496*12</x:f>
        <x:v>18624.239999999998</x:v>
      </x:c>
      <x:c r="W496" s="60" t="n">
        <x:f>H496*J496*(1-K496)*Q496</x:f>
        <x:v>3.0027730880000028</x:v>
      </x:c>
      <x:c r="X496" s="60" t="n">
        <x:f>V496*R496</x:f>
        <x:v>316.61208</x:v>
      </x:c>
      <x:c r="Y496" s="60" t="n">
        <x:f>V496*S496</x:f>
        <x:v>242.11511999999996</x:v>
      </x:c>
      <x:c r="Z496" s="60" t="n">
        <x:f>H496*J496*T496</x:f>
        <x:v>13.203148</x:v>
      </x:c>
      <x:c r="AA496" s="60" t="n">
        <x:f>P496+W496+X496-Y496-Z496-U496</x:f>
        <x:v>119.29658508800009</x:v>
      </x:c>
      <x:c r="AB496" s="32" t="n">
        <x:f>IFERROR(AA496/(P496+W496+X496),0)</x:f>
        <x:v>0.2318172209219157</x:v>
      </x:c>
      <x:c r="AC496" t="n">
        <x:f>IF(O496="High",0,IF(I496&gt;=1800,3,IF(I496&gt;=900,2,1))+IF(K496&gt;=0.9,2,IF(K496&gt;=0.75,1,0))+IF(J496&lt;=0.7,2,IF(J496&lt;=0.85,1,0))+IF(M496&gt;=8,1,0))</x:f>
        <x:v>6</x:v>
      </x:c>
      <x:c r="AD496" t="str">
        <x:f>IF(AND(O496&lt;&gt;"High",AC496&gt;=Assumptions!$B$10,AA496&gt;0),"Priority Growth",IF(AND(O496="Low",AA496&gt;0),"Maintain","Watch"))</x:f>
        <x:v>Priority Growth</x:v>
      </x:c>
      <x:c r="AE496" s="60" t="n">
        <x:f>MAX(AA496,0)*N496</x:f>
        <x:v>11.452472168448008</x:v>
      </x:c>
      <x:c r="AF496" t="str">
        <x:f>IF(AND(AA496&gt;=Assumptions!$B$11,O496&lt;&gt;"High",OR(N496&gt;=Assumptions!$B$12,M496&lt;=6)),"High","Standard")</x:f>
        <x:v>Standard</x:v>
      </x:c>
    </x:row>
    <x:row r="497">
      <x:c r="A497" t="str">
        <x:f>'Raw_Data'!A497</x:f>
        <x:v>C00496</x:v>
      </x:c>
      <x:c r="B497" t="n">
        <x:f>'Raw_Data'!B497</x:f>
        <x:v>40</x:v>
      </x:c>
      <x:c r="C497" s="30" t="n">
        <x:f>'Raw_Data'!C497</x:f>
        <x:v>52488</x:v>
      </x:c>
      <x:c r="D497" t="n">
        <x:f>'Raw_Data'!D497</x:f>
        <x:v>687</x:v>
      </x:c>
      <x:c r="E497" t="n">
        <x:f>'Raw_Data'!E497</x:f>
        <x:v>108</x:v>
      </x:c>
      <x:c r="F497" t="str">
        <x:f>PROPER(TRIM('Raw_Data'!F497))</x:f>
        <x:v>Classic</x:v>
      </x:c>
      <x:c r="G497" t="str">
        <x:f>PROPER(TRIM('Raw_Data'!G497))</x:f>
        <x:v>Direct Mail</x:v>
      </x:c>
      <x:c r="H497" s="60" t="n">
        <x:f>'Raw_Data'!H497</x:f>
        <x:v>2350</x:v>
      </x:c>
      <x:c r="I497" s="60" t="n">
        <x:f>'Raw_Data'!I497</x:f>
        <x:v>491.31</x:v>
      </x:c>
      <x:c r="J497" s="32" t="n">
        <x:f>'Raw_Data'!J497</x:f>
        <x:v>0.576</x:v>
      </x:c>
      <x:c r="K497" s="32" t="n">
        <x:f>'Raw_Data'!K497</x:f>
        <x:v>0.618</x:v>
      </x:c>
      <x:c r="L497" t="n">
        <x:f>'Raw_Data'!L497</x:f>
        <x:v>0</x:v>
      </x:c>
      <x:c r="M497" t="n">
        <x:f>IF('Raw_Data'!M497="",Assumptions!$B$15,'Raw_Data'!M497)</x:f>
        <x:v>8</x:v>
      </x:c>
      <x:c r="N497" s="32" t="n">
        <x:f>'Raw_Data'!N497</x:f>
        <x:v>0.07</x:v>
      </x:c>
      <x:c r="O497" t="str">
        <x:f>IF(OR(D497&lt;620,L497&gt;=2,J497&gt;0.9),"High",IF(OR(D497&lt;700,L497=1,J497&gt;0.75),"Medium","Low"))</x:f>
        <x:v>Medium</x:v>
      </x:c>
      <x:c r="P497" s="30" t="n">
        <x:f>XLOOKUP(F497,Assumptions!$A$4:$A$6,Assumptions!$B$4:$B$6)</x:f>
        <x:v>0</x:v>
      </x:c>
      <x:c r="Q497" s="32" t="n">
        <x:f>XLOOKUP(F497,Assumptions!$A$4:$A$6,Assumptions!$C$4:$C$6)</x:f>
        <x:v>0.229</x:v>
      </x:c>
      <x:c r="R497" s="32" t="n">
        <x:f>XLOOKUP(F497,Assumptions!$A$4:$A$6,Assumptions!$D$4:$D$6)</x:f>
        <x:v>0.015</x:v>
      </x:c>
      <x:c r="S497" s="32" t="n">
        <x:f>XLOOKUP(F497,Assumptions!$A$4:$A$6,Assumptions!$E$4:$E$6)</x:f>
        <x:v>0.0075</x:v>
      </x:c>
      <x:c r="T497" s="32" t="n">
        <x:f>XLOOKUP(O497,Assumptions!$H$4:$H$6,Assumptions!$I$4:$I$6)</x:f>
        <x:v>0.012</x:v>
      </x:c>
      <x:c r="U497" s="30" t="n">
        <x:f>XLOOKUP(F497,Assumptions!$A$4:$A$6,Assumptions!$F$4:$F$6)</x:f>
        <x:v>60</x:v>
      </x:c>
      <x:c r="V497" s="60" t="n">
        <x:f>I497*12</x:f>
        <x:v>5895.72</x:v>
      </x:c>
      <x:c r="W497" s="60" t="n">
        <x:f>H497*J497*(1-K497)*Q497</x:f>
        <x:v>118.4102208</x:v>
      </x:c>
      <x:c r="X497" s="60" t="n">
        <x:f>V497*R497</x:f>
        <x:v>88.4358</x:v>
      </x:c>
      <x:c r="Y497" s="60" t="n">
        <x:f>V497*S497</x:f>
        <x:v>44.2179</x:v>
      </x:c>
      <x:c r="Z497" s="60" t="n">
        <x:f>H497*J497*T497</x:f>
        <x:v>16.243199999999998</x:v>
      </x:c>
      <x:c r="AA497" s="60" t="n">
        <x:f>P497+W497+X497-Y497-Z497-U497</x:f>
        <x:v>86.38492080000003</x:v>
      </x:c>
      <x:c r="AB497" s="32" t="n">
        <x:f>IFERROR(AA497/(P497+W497+X497),0)</x:f>
        <x:v>0.41762911592834484</x:v>
      </x:c>
      <x:c r="AC497" t="n">
        <x:f>IF(O497="High",0,IF(I497&gt;=1800,3,IF(I497&gt;=900,2,1))+IF(K497&gt;=0.9,2,IF(K497&gt;=0.75,1,0))+IF(J497&lt;=0.7,2,IF(J497&lt;=0.85,1,0))+IF(M497&gt;=8,1,0))</x:f>
        <x:v>4</x:v>
      </x:c>
      <x:c r="AD497" t="str">
        <x:f>IF(AND(O497&lt;&gt;"High",AC497&gt;=Assumptions!$B$10,AA497&gt;0),"Priority Growth",IF(AND(O497="Low",AA497&gt;0),"Maintain","Watch"))</x:f>
        <x:v>Watch</x:v>
      </x:c>
      <x:c r="AE497" s="60" t="n">
        <x:f>MAX(AA497,0)*N497</x:f>
        <x:v>6.046944456000003</x:v>
      </x:c>
      <x:c r="AF497" t="str">
        <x:f>IF(AND(AA497&gt;=Assumptions!$B$11,O497&lt;&gt;"High",OR(N497&gt;=Assumptions!$B$12,M497&lt;=6)),"High","Standard")</x:f>
        <x:v>Standard</x:v>
      </x:c>
    </x:row>
    <x:row r="498">
      <x:c r="A498" t="str">
        <x:f>'Raw_Data'!A498</x:f>
        <x:v>C00497</x:v>
      </x:c>
      <x:c r="B498" t="n">
        <x:f>'Raw_Data'!B498</x:f>
        <x:v>30</x:v>
      </x:c>
      <x:c r="C498" s="30" t="n">
        <x:f>'Raw_Data'!C498</x:f>
        <x:v>55014</x:v>
      </x:c>
      <x:c r="D498" t="n">
        <x:f>'Raw_Data'!D498</x:f>
        <x:v>702</x:v>
      </x:c>
      <x:c r="E498" t="n">
        <x:f>'Raw_Data'!E498</x:f>
        <x:v>37</x:v>
      </x:c>
      <x:c r="F498" t="str">
        <x:f>PROPER(TRIM('Raw_Data'!F498))</x:f>
        <x:v>Gold</x:v>
      </x:c>
      <x:c r="G498" t="str">
        <x:f>PROPER(TRIM('Raw_Data'!G498))</x:f>
        <x:v>Partner</x:v>
      </x:c>
      <x:c r="H498" s="60" t="n">
        <x:f>'Raw_Data'!H498</x:f>
        <x:v>12006</x:v>
      </x:c>
      <x:c r="I498" s="60" t="n">
        <x:f>'Raw_Data'!I498</x:f>
        <x:v>1029.96</x:v>
      </x:c>
      <x:c r="J498" s="32" t="n">
        <x:f>'Raw_Data'!J498</x:f>
        <x:v>0.233</x:v>
      </x:c>
      <x:c r="K498" s="32" t="n">
        <x:f>'Raw_Data'!K498</x:f>
        <x:v>0.773</x:v>
      </x:c>
      <x:c r="L498" t="n">
        <x:f>'Raw_Data'!L498</x:f>
        <x:v>0</x:v>
      </x:c>
      <x:c r="M498" t="n">
        <x:f>IF('Raw_Data'!M498="",Assumptions!$B$15,'Raw_Data'!M498)</x:f>
        <x:v>8</x:v>
      </x:c>
      <x:c r="N498" s="32" t="n">
        <x:f>'Raw_Data'!N498</x:f>
        <x:v>0.058</x:v>
      </x:c>
      <x:c r="O498" t="str">
        <x:f>IF(OR(D498&lt;620,L498&gt;=2,J498&gt;0.9),"High",IF(OR(D498&lt;700,L498=1,J498&gt;0.75),"Medium","Low"))</x:f>
        <x:v>Low</x:v>
      </x:c>
      <x:c r="P498" s="30" t="n">
        <x:f>XLOOKUP(F498,Assumptions!$A$4:$A$6,Assumptions!$B$4:$B$6)</x:f>
        <x:v>95</x:v>
      </x:c>
      <x:c r="Q498" s="32" t="n">
        <x:f>XLOOKUP(F498,Assumptions!$A$4:$A$6,Assumptions!$C$4:$C$6)</x:f>
        <x:v>0.219</x:v>
      </x:c>
      <x:c r="R498" s="32" t="n">
        <x:f>XLOOKUP(F498,Assumptions!$A$4:$A$6,Assumptions!$D$4:$D$6)</x:f>
        <x:v>0.016</x:v>
      </x:c>
      <x:c r="S498" s="32" t="n">
        <x:f>XLOOKUP(F498,Assumptions!$A$4:$A$6,Assumptions!$E$4:$E$6)</x:f>
        <x:v>0.01</x:v>
      </x:c>
      <x:c r="T498" s="32" t="n">
        <x:f>XLOOKUP(O498,Assumptions!$H$4:$H$6,Assumptions!$I$4:$I$6)</x:f>
        <x:v>0.0035</x:v>
      </x:c>
      <x:c r="U498" s="30" t="n">
        <x:f>XLOOKUP(F498,Assumptions!$A$4:$A$6,Assumptions!$F$4:$F$6)</x:f>
        <x:v>90</x:v>
      </x:c>
      <x:c r="V498" s="60" t="n">
        <x:f>I498*12</x:f>
        <x:v>12359.52</x:v>
      </x:c>
      <x:c r="W498" s="60" t="n">
        <x:f>H498*J498*(1-K498)*Q498</x:f>
        <x:v>139.06704677399998</x:v>
      </x:c>
      <x:c r="X498" s="60" t="n">
        <x:f>V498*R498</x:f>
        <x:v>197.75232</x:v>
      </x:c>
      <x:c r="Y498" s="60" t="n">
        <x:f>V498*S498</x:f>
        <x:v>123.5952</x:v>
      </x:c>
      <x:c r="Z498" s="60" t="n">
        <x:f>H498*J498*T498</x:f>
        <x:v>9.790893</x:v>
      </x:c>
      <x:c r="AA498" s="60" t="n">
        <x:f>P498+W498+X498-Y498-Z498-U498</x:f>
        <x:v>208.43327377399999</x:v>
      </x:c>
      <x:c r="AB498" s="32" t="n">
        <x:f>IFERROR(AA498/(P498+W498+X498),0)</x:f>
        <x:v>0.482686256828048</x:v>
      </x:c>
      <x:c r="AC498" t="n">
        <x:f>IF(O498="High",0,IF(I498&gt;=1800,3,IF(I498&gt;=900,2,1))+IF(K498&gt;=0.9,2,IF(K498&gt;=0.75,1,0))+IF(J498&lt;=0.7,2,IF(J498&lt;=0.85,1,0))+IF(M498&gt;=8,1,0))</x:f>
        <x:v>6</x:v>
      </x:c>
      <x:c r="AD498" t="str">
        <x:f>IF(AND(O498&lt;&gt;"High",AC498&gt;=Assumptions!$B$10,AA498&gt;0),"Priority Growth",IF(AND(O498="Low",AA498&gt;0),"Maintain","Watch"))</x:f>
        <x:v>Priority Growth</x:v>
      </x:c>
      <x:c r="AE498" s="60" t="n">
        <x:f>MAX(AA498,0)*N498</x:f>
        <x:v>12.089129878891999</x:v>
      </x:c>
      <x:c r="AF498" t="str">
        <x:f>IF(AND(AA498&gt;=Assumptions!$B$11,O498&lt;&gt;"High",OR(N498&gt;=Assumptions!$B$12,M498&lt;=6)),"High","Standard")</x:f>
        <x:v>Standard</x:v>
      </x:c>
    </x:row>
    <x:row r="499">
      <x:c r="A499" t="str">
        <x:f>'Raw_Data'!A499</x:f>
        <x:v>C00498</x:v>
      </x:c>
      <x:c r="B499" t="n">
        <x:f>'Raw_Data'!B499</x:f>
        <x:v>31</x:v>
      </x:c>
      <x:c r="C499" s="30" t="n">
        <x:f>'Raw_Data'!C499</x:f>
        <x:v>73148</x:v>
      </x:c>
      <x:c r="D499" t="n">
        <x:f>'Raw_Data'!D499</x:f>
        <x:v>712</x:v>
      </x:c>
      <x:c r="E499" t="n">
        <x:f>'Raw_Data'!E499</x:f>
        <x:v>31</x:v>
      </x:c>
      <x:c r="F499" t="str">
        <x:f>PROPER(TRIM('Raw_Data'!F499))</x:f>
        <x:v>Gold</x:v>
      </x:c>
      <x:c r="G499" t="str">
        <x:f>PROPER(TRIM('Raw_Data'!G499))</x:f>
        <x:v>Digital</x:v>
      </x:c>
      <x:c r="H499" s="60" t="n">
        <x:f>'Raw_Data'!H499</x:f>
        <x:v>12514</x:v>
      </x:c>
      <x:c r="I499" s="60" t="n">
        <x:f>'Raw_Data'!I499</x:f>
        <x:v>1414.91</x:v>
      </x:c>
      <x:c r="J499" s="32" t="n">
        <x:f>'Raw_Data'!J499</x:f>
        <x:v>0.488</x:v>
      </x:c>
      <x:c r="K499" s="32" t="n">
        <x:f>'Raw_Data'!K499</x:f>
        <x:v>0.782</x:v>
      </x:c>
      <x:c r="L499" t="n">
        <x:f>'Raw_Data'!L499</x:f>
        <x:v>0</x:v>
      </x:c>
      <x:c r="M499" t="n">
        <x:f>IF('Raw_Data'!M499="",Assumptions!$B$15,'Raw_Data'!M499)</x:f>
        <x:v>7</x:v>
      </x:c>
      <x:c r="N499" s="32" t="n">
        <x:f>'Raw_Data'!N499</x:f>
        <x:v>0.131</x:v>
      </x:c>
      <x:c r="O499" t="str">
        <x:f>IF(OR(D499&lt;620,L499&gt;=2,J499&gt;0.9),"High",IF(OR(D499&lt;700,L499=1,J499&gt;0.75),"Medium","Low"))</x:f>
        <x:v>Low</x:v>
      </x:c>
      <x:c r="P499" s="30" t="n">
        <x:f>XLOOKUP(F499,Assumptions!$A$4:$A$6,Assumptions!$B$4:$B$6)</x:f>
        <x:v>95</x:v>
      </x:c>
      <x:c r="Q499" s="32" t="n">
        <x:f>XLOOKUP(F499,Assumptions!$A$4:$A$6,Assumptions!$C$4:$C$6)</x:f>
        <x:v>0.219</x:v>
      </x:c>
      <x:c r="R499" s="32" t="n">
        <x:f>XLOOKUP(F499,Assumptions!$A$4:$A$6,Assumptions!$D$4:$D$6)</x:f>
        <x:v>0.016</x:v>
      </x:c>
      <x:c r="S499" s="32" t="n">
        <x:f>XLOOKUP(F499,Assumptions!$A$4:$A$6,Assumptions!$E$4:$E$6)</x:f>
        <x:v>0.01</x:v>
      </x:c>
      <x:c r="T499" s="32" t="n">
        <x:f>XLOOKUP(O499,Assumptions!$H$4:$H$6,Assumptions!$I$4:$I$6)</x:f>
        <x:v>0.0035</x:v>
      </x:c>
      <x:c r="U499" s="30" t="n">
        <x:f>XLOOKUP(F499,Assumptions!$A$4:$A$6,Assumptions!$F$4:$F$6)</x:f>
        <x:v>90</x:v>
      </x:c>
      <x:c r="V499" s="60" t="n">
        <x:f>I499*12</x:f>
        <x:v>16978.920000000002</x:v>
      </x:c>
      <x:c r="W499" s="60" t="n">
        <x:f>H499*J499*(1-K499)*Q499</x:f>
        <x:v>291.55237334399993</x:v>
      </x:c>
      <x:c r="X499" s="60" t="n">
        <x:f>V499*R499</x:f>
        <x:v>271.66272000000004</x:v>
      </x:c>
      <x:c r="Y499" s="60" t="n">
        <x:f>V499*S499</x:f>
        <x:v>169.78920000000002</x:v>
      </x:c>
      <x:c r="Z499" s="60" t="n">
        <x:f>H499*J499*T499</x:f>
        <x:v>21.373911999999997</x:v>
      </x:c>
      <x:c r="AA499" s="60" t="n">
        <x:f>P499+W499+X499-Y499-Z499-U499</x:f>
        <x:v>377.05198134399996</x:v>
      </x:c>
      <x:c r="AB499" s="32" t="n">
        <x:f>IFERROR(AA499/(P499+W499+X499),0)</x:f>
        <x:v>0.5728400718197189</x:v>
      </x:c>
      <x:c r="AC499" t="n">
        <x:f>IF(O499="High",0,IF(I499&gt;=1800,3,IF(I499&gt;=900,2,1))+IF(K499&gt;=0.9,2,IF(K499&gt;=0.75,1,0))+IF(J499&lt;=0.7,2,IF(J499&lt;=0.85,1,0))+IF(M499&gt;=8,1,0))</x:f>
        <x:v>5</x:v>
      </x:c>
      <x:c r="AD499" t="str">
        <x:f>IF(AND(O499&lt;&gt;"High",AC499&gt;=Assumptions!$B$10,AA499&gt;0),"Priority Growth",IF(AND(O499="Low",AA499&gt;0),"Maintain","Watch"))</x:f>
        <x:v>Maintain</x:v>
      </x:c>
      <x:c r="AE499" s="60" t="n">
        <x:f>MAX(AA499,0)*N499</x:f>
        <x:v>49.393809556064</x:v>
      </x:c>
      <x:c r="AF499" t="str">
        <x:f>IF(AND(AA499&gt;=Assumptions!$B$11,O499&lt;&gt;"High",OR(N499&gt;=Assumptions!$B$12,M499&lt;=6)),"High","Standard")</x:f>
        <x:v>Standard</x:v>
      </x:c>
    </x:row>
    <x:row r="500">
      <x:c r="A500" t="str">
        <x:f>'Raw_Data'!A500</x:f>
        <x:v>C00499</x:v>
      </x:c>
      <x:c r="B500" t="n">
        <x:f>'Raw_Data'!B500</x:f>
        <x:v>41</x:v>
      </x:c>
      <x:c r="C500" s="30" t="n">
        <x:f>'Raw_Data'!C500</x:f>
        <x:v>103454</x:v>
      </x:c>
      <x:c r="D500" t="n">
        <x:f>'Raw_Data'!D500</x:f>
        <x:v>636</x:v>
      </x:c>
      <x:c r="E500" t="n">
        <x:f>'Raw_Data'!E500</x:f>
        <x:v>19</x:v>
      </x:c>
      <x:c r="F500" t="str">
        <x:f>PROPER(TRIM('Raw_Data'!F500))</x:f>
        <x:v>Gold</x:v>
      </x:c>
      <x:c r="G500" t="str">
        <x:f>PROPER(TRIM('Raw_Data'!G500))</x:f>
        <x:v>Branch</x:v>
      </x:c>
      <x:c r="H500" s="60" t="n">
        <x:f>'Raw_Data'!H500</x:f>
        <x:v>14108</x:v>
      </x:c>
      <x:c r="I500" s="60" t="n">
        <x:f>'Raw_Data'!I500</x:f>
        <x:v>2060.05</x:v>
      </x:c>
      <x:c r="J500" s="32" t="n">
        <x:f>'Raw_Data'!J500</x:f>
        <x:v>0.546</x:v>
      </x:c>
      <x:c r="K500" s="32" t="n">
        <x:f>'Raw_Data'!K500</x:f>
        <x:v>0.732</x:v>
      </x:c>
      <x:c r="L500" t="n">
        <x:f>'Raw_Data'!L500</x:f>
        <x:v>0</x:v>
      </x:c>
      <x:c r="M500" t="n">
        <x:f>IF('Raw_Data'!M500="",Assumptions!$B$15,'Raw_Data'!M500)</x:f>
        <x:v>8</x:v>
      </x:c>
      <x:c r="N500" s="32" t="n">
        <x:f>'Raw_Data'!N500</x:f>
        <x:v>0.092</x:v>
      </x:c>
      <x:c r="O500" t="str">
        <x:f>IF(OR(D500&lt;620,L500&gt;=2,J500&gt;0.9),"High",IF(OR(D500&lt;700,L500=1,J500&gt;0.75),"Medium","Low"))</x:f>
        <x:v>Medium</x:v>
      </x:c>
      <x:c r="P500" s="30" t="n">
        <x:f>XLOOKUP(F500,Assumptions!$A$4:$A$6,Assumptions!$B$4:$B$6)</x:f>
        <x:v>95</x:v>
      </x:c>
      <x:c r="Q500" s="32" t="n">
        <x:f>XLOOKUP(F500,Assumptions!$A$4:$A$6,Assumptions!$C$4:$C$6)</x:f>
        <x:v>0.219</x:v>
      </x:c>
      <x:c r="R500" s="32" t="n">
        <x:f>XLOOKUP(F500,Assumptions!$A$4:$A$6,Assumptions!$D$4:$D$6)</x:f>
        <x:v>0.016</x:v>
      </x:c>
      <x:c r="S500" s="32" t="n">
        <x:f>XLOOKUP(F500,Assumptions!$A$4:$A$6,Assumptions!$E$4:$E$6)</x:f>
        <x:v>0.01</x:v>
      </x:c>
      <x:c r="T500" s="32" t="n">
        <x:f>XLOOKUP(O500,Assumptions!$H$4:$H$6,Assumptions!$I$4:$I$6)</x:f>
        <x:v>0.012</x:v>
      </x:c>
      <x:c r="U500" s="30" t="n">
        <x:f>XLOOKUP(F500,Assumptions!$A$4:$A$6,Assumptions!$F$4:$F$6)</x:f>
        <x:v>90</x:v>
      </x:c>
      <x:c r="V500" s="60" t="n">
        <x:f>I500*12</x:f>
        <x:v>24720.600000000002</x:v>
      </x:c>
      <x:c r="W500" s="60" t="n">
        <x:f>H500*J500*(1-K500)*Q500</x:f>
        <x:v>452.10259785600005</x:v>
      </x:c>
      <x:c r="X500" s="60" t="n">
        <x:f>V500*R500</x:f>
        <x:v>395.5296</x:v>
      </x:c>
      <x:c r="Y500" s="60" t="n">
        <x:f>V500*S500</x:f>
        <x:v>247.20600000000002</x:v>
      </x:c>
      <x:c r="Z500" s="60" t="n">
        <x:f>H500*J500*T500</x:f>
        <x:v>92.43561600000001</x:v>
      </x:c>
      <x:c r="AA500" s="60" t="n">
        <x:f>P500+W500+X500-Y500-Z500-U500</x:f>
        <x:v>512.9905818560002</x:v>
      </x:c>
      <x:c r="AB500" s="32" t="n">
        <x:f>IFERROR(AA500/(P500+W500+X500),0)</x:f>
        <x:v>0.5442107568814093</x:v>
      </x:c>
      <x:c r="AC500" t="n">
        <x:f>IF(O500="High",0,IF(I500&gt;=1800,3,IF(I500&gt;=900,2,1))+IF(K500&gt;=0.9,2,IF(K500&gt;=0.75,1,0))+IF(J500&lt;=0.7,2,IF(J500&lt;=0.85,1,0))+IF(M500&gt;=8,1,0))</x:f>
        <x:v>6</x:v>
      </x:c>
      <x:c r="AD500" t="str">
        <x:f>IF(AND(O500&lt;&gt;"High",AC500&gt;=Assumptions!$B$10,AA500&gt;0),"Priority Growth",IF(AND(O500="Low",AA500&gt;0),"Maintain","Watch"))</x:f>
        <x:v>Priority Growth</x:v>
      </x:c>
      <x:c r="AE500" s="60" t="n">
        <x:f>MAX(AA500,0)*N500</x:f>
        <x:v>47.19513353075202</x:v>
      </x:c>
      <x:c r="AF500" t="str">
        <x:f>IF(AND(AA500&gt;=Assumptions!$B$11,O500&lt;&gt;"High",OR(N500&gt;=Assumptions!$B$12,M500&lt;=6)),"High","Standard")</x:f>
        <x:v>Standard</x:v>
      </x:c>
    </x:row>
    <x:row r="501">
      <x:c r="A501" t="str">
        <x:f>'Raw_Data'!A501</x:f>
        <x:v>C00500</x:v>
      </x:c>
      <x:c r="B501" t="n">
        <x:f>'Raw_Data'!B501</x:f>
        <x:v>50</x:v>
      </x:c>
      <x:c r="C501" s="30" t="n">
        <x:f>'Raw_Data'!C501</x:f>
        <x:v>126596</x:v>
      </x:c>
      <x:c r="D501" t="n">
        <x:f>'Raw_Data'!D501</x:f>
        <x:v>715</x:v>
      </x:c>
      <x:c r="E501" t="n">
        <x:f>'Raw_Data'!E501</x:f>
        <x:v>42</x:v>
      </x:c>
      <x:c r="F501" t="str">
        <x:f>PROPER(TRIM('Raw_Data'!F501))</x:f>
        <x:v>Platinum</x:v>
      </x:c>
      <x:c r="G501" t="str">
        <x:f>PROPER(TRIM('Raw_Data'!G501))</x:f>
        <x:v>Partner</x:v>
      </x:c>
      <x:c r="H501" s="60" t="n">
        <x:f>'Raw_Data'!H501</x:f>
        <x:v>26832</x:v>
      </x:c>
      <x:c r="I501" s="60" t="n">
        <x:f>'Raw_Data'!I501</x:f>
        <x:v>3055.45</x:v>
      </x:c>
      <x:c r="J501" s="32" t="n">
        <x:f>'Raw_Data'!J501</x:f>
        <x:v>0.562</x:v>
      </x:c>
      <x:c r="K501" s="32" t="n">
        <x:f>'Raw_Data'!K501</x:f>
        <x:v>0.739</x:v>
      </x:c>
      <x:c r="L501" t="n">
        <x:f>'Raw_Data'!L501</x:f>
        <x:v>0</x:v>
      </x:c>
      <x:c r="M501" t="n">
        <x:f>IF('Raw_Data'!M501="",Assumptions!$B$15,'Raw_Data'!M501)</x:f>
        <x:v>4</x:v>
      </x:c>
      <x:c r="N501" s="32" t="n">
        <x:f>'Raw_Data'!N501</x:f>
        <x:v>0.263</x:v>
      </x:c>
      <x:c r="O501" t="str">
        <x:f>IF(OR(D501&lt;620,L501&gt;=2,J501&gt;0.9),"High",IF(OR(D501&lt;700,L501=1,J501&gt;0.75),"Medium","Low"))</x:f>
        <x:v>Low</x:v>
      </x:c>
      <x:c r="P501" s="30" t="n">
        <x:f>XLOOKUP(F501,Assumptions!$A$4:$A$6,Assumptions!$B$4:$B$6)</x:f>
        <x:v>195</x:v>
      </x:c>
      <x:c r="Q501" s="32" t="n">
        <x:f>XLOOKUP(F501,Assumptions!$A$4:$A$6,Assumptions!$C$4:$C$6)</x:f>
        <x:v>0.199</x:v>
      </x:c>
      <x:c r="R501" s="32" t="n">
        <x:f>XLOOKUP(F501,Assumptions!$A$4:$A$6,Assumptions!$D$4:$D$6)</x:f>
        <x:v>0.017</x:v>
      </x:c>
      <x:c r="S501" s="32" t="n">
        <x:f>XLOOKUP(F501,Assumptions!$A$4:$A$6,Assumptions!$E$4:$E$6)</x:f>
        <x:v>0.013</x:v>
      </x:c>
      <x:c r="T501" s="32" t="n">
        <x:f>XLOOKUP(O501,Assumptions!$H$4:$H$6,Assumptions!$I$4:$I$6)</x:f>
        <x:v>0.0035</x:v>
      </x:c>
      <x:c r="U501" s="30" t="n">
        <x:f>XLOOKUP(F501,Assumptions!$A$4:$A$6,Assumptions!$F$4:$F$6)</x:f>
        <x:v>140</x:v>
      </x:c>
      <x:c r="V501" s="60" t="n">
        <x:f>I501*12</x:f>
        <x:v>36665.399999999994</x:v>
      </x:c>
      <x:c r="W501" s="60" t="n">
        <x:f>H501*J501*(1-K501)*Q501</x:f>
        <x:v>783.2185133760001</x:v>
      </x:c>
      <x:c r="X501" s="60" t="n">
        <x:f>V501*R501</x:f>
        <x:v>623.3118</x:v>
      </x:c>
      <x:c r="Y501" s="60" t="n">
        <x:f>V501*S501</x:f>
        <x:v>476.6501999999999</x:v>
      </x:c>
      <x:c r="Z501" s="60" t="n">
        <x:f>H501*J501*T501</x:f>
        <x:v>52.778544000000004</x:v>
      </x:c>
      <x:c r="AA501" s="60" t="n">
        <x:f>P501+W501+X501-Y501-Z501-U501</x:f>
        <x:v>932.1015693760003</x:v>
      </x:c>
      <x:c r="AB501" s="32" t="n">
        <x:f>IFERROR(AA501/(P501+W501+X501),0)</x:f>
        <x:v>0.5820068228437995</x:v>
      </x:c>
      <x:c r="AC501" t="n">
        <x:f>IF(O501="High",0,IF(I501&gt;=1800,3,IF(I501&gt;=900,2,1))+IF(K501&gt;=0.9,2,IF(K501&gt;=0.75,1,0))+IF(J501&lt;=0.7,2,IF(J501&lt;=0.85,1,0))+IF(M501&gt;=8,1,0))</x:f>
        <x:v>5</x:v>
      </x:c>
      <x:c r="AD501" t="str">
        <x:f>IF(AND(O501&lt;&gt;"High",AC501&gt;=Assumptions!$B$10,AA501&gt;0),"Priority Growth",IF(AND(O501="Low",AA501&gt;0),"Maintain","Watch"))</x:f>
        <x:v>Maintain</x:v>
      </x:c>
      <x:c r="AE501" s="60" t="n">
        <x:f>MAX(AA501,0)*N501</x:f>
        <x:v>245.14271274588808</x:v>
      </x:c>
      <x:c r="AF501" t="str">
        <x:f>IF(AND(AA501&gt;=Assumptions!$B$11,O501&lt;&gt;"High",OR(N501&gt;=Assumptions!$B$12,M501&lt;=6)),"High","Standard")</x:f>
        <x:v>High</x:v>
      </x:c>
    </x:row>
    <x:row r="502">
      <x:c r="A502" t="str">
        <x:f>'Raw_Data'!A502</x:f>
        <x:v>C00501</x:v>
      </x:c>
      <x:c r="B502" t="n">
        <x:f>'Raw_Data'!B502</x:f>
        <x:v>65</x:v>
      </x:c>
      <x:c r="C502" s="30" t="n">
        <x:f>'Raw_Data'!C502</x:f>
        <x:v>53903</x:v>
      </x:c>
      <x:c r="D502" t="n">
        <x:f>'Raw_Data'!D502</x:f>
        <x:v>649</x:v>
      </x:c>
      <x:c r="E502" t="n">
        <x:f>'Raw_Data'!E502</x:f>
        <x:v>28</x:v>
      </x:c>
      <x:c r="F502" t="str">
        <x:f>PROPER(TRIM('Raw_Data'!F502))</x:f>
        <x:v>Classic</x:v>
      </x:c>
      <x:c r="G502" t="str">
        <x:f>PROPER(TRIM('Raw_Data'!G502))</x:f>
        <x:v>Branch</x:v>
      </x:c>
      <x:c r="H502" s="60" t="n">
        <x:f>'Raw_Data'!H502</x:f>
        <x:v>6203</x:v>
      </x:c>
      <x:c r="I502" s="60" t="n">
        <x:f>'Raw_Data'!I502</x:f>
        <x:v>326.02</x:v>
      </x:c>
      <x:c r="J502" s="32" t="n">
        <x:f>'Raw_Data'!J502</x:f>
        <x:v>0.325</x:v>
      </x:c>
      <x:c r="K502" s="32" t="n">
        <x:f>'Raw_Data'!K502</x:f>
        <x:v>0.775</x:v>
      </x:c>
      <x:c r="L502" t="n">
        <x:f>'Raw_Data'!L502</x:f>
        <x:v>0</x:v>
      </x:c>
      <x:c r="M502" t="n">
        <x:f>IF('Raw_Data'!M502="",Assumptions!$B$15,'Raw_Data'!M502)</x:f>
        <x:v>8</x:v>
      </x:c>
      <x:c r="N502" s="32" t="n">
        <x:f>'Raw_Data'!N502</x:f>
        <x:v>0.056</x:v>
      </x:c>
      <x:c r="O502" t="str">
        <x:f>IF(OR(D502&lt;620,L502&gt;=2,J502&gt;0.9),"High",IF(OR(D502&lt;700,L502=1,J502&gt;0.75),"Medium","Low"))</x:f>
        <x:v>Medium</x:v>
      </x:c>
      <x:c r="P502" s="30" t="n">
        <x:f>XLOOKUP(F502,Assumptions!$A$4:$A$6,Assumptions!$B$4:$B$6)</x:f>
        <x:v>0</x:v>
      </x:c>
      <x:c r="Q502" s="32" t="n">
        <x:f>XLOOKUP(F502,Assumptions!$A$4:$A$6,Assumptions!$C$4:$C$6)</x:f>
        <x:v>0.229</x:v>
      </x:c>
      <x:c r="R502" s="32" t="n">
        <x:f>XLOOKUP(F502,Assumptions!$A$4:$A$6,Assumptions!$D$4:$D$6)</x:f>
        <x:v>0.015</x:v>
      </x:c>
      <x:c r="S502" s="32" t="n">
        <x:f>XLOOKUP(F502,Assumptions!$A$4:$A$6,Assumptions!$E$4:$E$6)</x:f>
        <x:v>0.0075</x:v>
      </x:c>
      <x:c r="T502" s="32" t="n">
        <x:f>XLOOKUP(O502,Assumptions!$H$4:$H$6,Assumptions!$I$4:$I$6)</x:f>
        <x:v>0.012</x:v>
      </x:c>
      <x:c r="U502" s="30" t="n">
        <x:f>XLOOKUP(F502,Assumptions!$A$4:$A$6,Assumptions!$F$4:$F$6)</x:f>
        <x:v>60</x:v>
      </x:c>
      <x:c r="V502" s="60" t="n">
        <x:f>I502*12</x:f>
        <x:v>3912.24</x:v>
      </x:c>
      <x:c r="W502" s="60" t="n">
        <x:f>H502*J502*(1-K502)*Q502</x:f>
        <x:v>103.873111875</x:v>
      </x:c>
      <x:c r="X502" s="60" t="n">
        <x:f>V502*R502</x:f>
        <x:v>58.68359999999999</x:v>
      </x:c>
      <x:c r="Y502" s="60" t="n">
        <x:f>V502*S502</x:f>
        <x:v>29.341799999999996</x:v>
      </x:c>
      <x:c r="Z502" s="60" t="n">
        <x:f>H502*J502*T502</x:f>
        <x:v>24.1917</x:v>
      </x:c>
      <x:c r="AA502" s="60" t="n">
        <x:f>P502+W502+X502-Y502-Z502-U502</x:f>
        <x:v>49.02321187499999</x:v>
      </x:c>
      <x:c r="AB502" s="32" t="n">
        <x:f>IFERROR(AA502/(P502+W502+X502),0)</x:f>
        <x:v>0.30157605496287965</x:v>
      </x:c>
      <x:c r="AC502" t="n">
        <x:f>IF(O502="High",0,IF(I502&gt;=1800,3,IF(I502&gt;=900,2,1))+IF(K502&gt;=0.9,2,IF(K502&gt;=0.75,1,0))+IF(J502&lt;=0.7,2,IF(J502&lt;=0.85,1,0))+IF(M502&gt;=8,1,0))</x:f>
        <x:v>5</x:v>
      </x:c>
      <x:c r="AD502" t="str">
        <x:f>IF(AND(O502&lt;&gt;"High",AC502&gt;=Assumptions!$B$10,AA502&gt;0),"Priority Growth",IF(AND(O502="Low",AA502&gt;0),"Maintain","Watch"))</x:f>
        <x:v>Watch</x:v>
      </x:c>
      <x:c r="AE502" s="60" t="n">
        <x:f>MAX(AA502,0)*N502</x:f>
        <x:v>2.7452998649999993</x:v>
      </x:c>
      <x:c r="AF502" t="str">
        <x:f>IF(AND(AA502&gt;=Assumptions!$B$11,O502&lt;&gt;"High",OR(N502&gt;=Assumptions!$B$12,M502&lt;=6)),"High","Standard")</x:f>
        <x:v>Standard</x:v>
      </x:c>
    </x:row>
    <x:row r="503">
      <x:c r="A503" t="str">
        <x:f>'Raw_Data'!A503</x:f>
        <x:v>C00502</x:v>
      </x:c>
      <x:c r="B503" t="n">
        <x:f>'Raw_Data'!B503</x:f>
        <x:v>45</x:v>
      </x:c>
      <x:c r="C503" s="30" t="n">
        <x:f>'Raw_Data'!C503</x:f>
        <x:v>48215</x:v>
      </x:c>
      <x:c r="D503" t="n">
        <x:f>'Raw_Data'!D503</x:f>
        <x:v>706</x:v>
      </x:c>
      <x:c r="E503" t="n">
        <x:f>'Raw_Data'!E503</x:f>
        <x:v>41</x:v>
      </x:c>
      <x:c r="F503" t="str">
        <x:f>PROPER(TRIM('Raw_Data'!F503))</x:f>
        <x:v>Gold</x:v>
      </x:c>
      <x:c r="G503" t="str">
        <x:f>PROPER(TRIM('Raw_Data'!G503))</x:f>
        <x:v>Direct Mail</x:v>
      </x:c>
      <x:c r="H503" s="60" t="n">
        <x:f>'Raw_Data'!H503</x:f>
        <x:v>10369</x:v>
      </x:c>
      <x:c r="I503" s="60" t="n">
        <x:f>'Raw_Data'!I503</x:f>
        <x:v>1155.44</x:v>
      </x:c>
      <x:c r="J503" s="32" t="n">
        <x:f>'Raw_Data'!J503</x:f>
        <x:v>0.344</x:v>
      </x:c>
      <x:c r="K503" s="32" t="n">
        <x:f>'Raw_Data'!K503</x:f>
        <x:v>0.78</x:v>
      </x:c>
      <x:c r="L503" t="n">
        <x:f>'Raw_Data'!L503</x:f>
        <x:v>0</x:v>
      </x:c>
      <x:c r="M503" t="n">
        <x:f>IF('Raw_Data'!M503="",Assumptions!$B$15,'Raw_Data'!M503)</x:f>
        <x:v>5</x:v>
      </x:c>
      <x:c r="N503" s="32" t="n">
        <x:f>'Raw_Data'!N503</x:f>
        <x:v>0.196</x:v>
      </x:c>
      <x:c r="O503" t="str">
        <x:f>IF(OR(D503&lt;620,L503&gt;=2,J503&gt;0.9),"High",IF(OR(D503&lt;700,L503=1,J503&gt;0.75),"Medium","Low"))</x:f>
        <x:v>Low</x:v>
      </x:c>
      <x:c r="P503" s="30" t="n">
        <x:f>XLOOKUP(F503,Assumptions!$A$4:$A$6,Assumptions!$B$4:$B$6)</x:f>
        <x:v>95</x:v>
      </x:c>
      <x:c r="Q503" s="32" t="n">
        <x:f>XLOOKUP(F503,Assumptions!$A$4:$A$6,Assumptions!$C$4:$C$6)</x:f>
        <x:v>0.219</x:v>
      </x:c>
      <x:c r="R503" s="32" t="n">
        <x:f>XLOOKUP(F503,Assumptions!$A$4:$A$6,Assumptions!$D$4:$D$6)</x:f>
        <x:v>0.016</x:v>
      </x:c>
      <x:c r="S503" s="32" t="n">
        <x:f>XLOOKUP(F503,Assumptions!$A$4:$A$6,Assumptions!$E$4:$E$6)</x:f>
        <x:v>0.01</x:v>
      </x:c>
      <x:c r="T503" s="32" t="n">
        <x:f>XLOOKUP(O503,Assumptions!$H$4:$H$6,Assumptions!$I$4:$I$6)</x:f>
        <x:v>0.0035</x:v>
      </x:c>
      <x:c r="U503" s="30" t="n">
        <x:f>XLOOKUP(F503,Assumptions!$A$4:$A$6,Assumptions!$F$4:$F$6)</x:f>
        <x:v>90</x:v>
      </x:c>
      <x:c r="V503" s="60" t="n">
        <x:f>I503*12</x:f>
        <x:v>13865.28</x:v>
      </x:c>
      <x:c r="W503" s="60" t="n">
        <x:f>H503*J503*(1-K503)*Q503</x:f>
        <x:v>171.85497647999998</x:v>
      </x:c>
      <x:c r="X503" s="60" t="n">
        <x:f>V503*R503</x:f>
        <x:v>221.84448</x:v>
      </x:c>
      <x:c r="Y503" s="60" t="n">
        <x:f>V503*S503</x:f>
        <x:v>138.6528</x:v>
      </x:c>
      <x:c r="Z503" s="60" t="n">
        <x:f>H503*J503*T503</x:f>
        <x:v>12.484276</x:v>
      </x:c>
      <x:c r="AA503" s="60" t="n">
        <x:f>P503+W503+X503-Y503-Z503-U503</x:f>
        <x:v>247.56238047999994</x:v>
      </x:c>
      <x:c r="AB503" s="32" t="n">
        <x:f>IFERROR(AA503/(P503+W503+X503),0)</x:f>
        <x:v>0.5065738813444566</x:v>
      </x:c>
      <x:c r="AC503" t="n">
        <x:f>IF(O503="High",0,IF(I503&gt;=1800,3,IF(I503&gt;=900,2,1))+IF(K503&gt;=0.9,2,IF(K503&gt;=0.75,1,0))+IF(J503&lt;=0.7,2,IF(J503&lt;=0.85,1,0))+IF(M503&gt;=8,1,0))</x:f>
        <x:v>5</x:v>
      </x:c>
      <x:c r="AD503" t="str">
        <x:f>IF(AND(O503&lt;&gt;"High",AC503&gt;=Assumptions!$B$10,AA503&gt;0),"Priority Growth",IF(AND(O503="Low",AA503&gt;0),"Maintain","Watch"))</x:f>
        <x:v>Maintain</x:v>
      </x:c>
      <x:c r="AE503" s="60" t="n">
        <x:f>MAX(AA503,0)*N503</x:f>
        <x:v>48.522226574079994</x:v>
      </x:c>
      <x:c r="AF503" t="str">
        <x:f>IF(AND(AA503&gt;=Assumptions!$B$11,O503&lt;&gt;"High",OR(N503&gt;=Assumptions!$B$12,M503&lt;=6)),"High","Standard")</x:f>
        <x:v>Standard</x:v>
      </x:c>
    </x:row>
    <x:row r="504">
      <x:c r="A504" t="str">
        <x:f>'Raw_Data'!A504</x:f>
        <x:v>C00503</x:v>
      </x:c>
      <x:c r="B504" t="n">
        <x:f>'Raw_Data'!B504</x:f>
        <x:v>53</x:v>
      </x:c>
      <x:c r="C504" s="30" t="n">
        <x:f>'Raw_Data'!C504</x:f>
        <x:v>77463</x:v>
      </x:c>
      <x:c r="D504" t="n">
        <x:f>'Raw_Data'!D504</x:f>
        <x:v>568</x:v>
      </x:c>
      <x:c r="E504" t="n">
        <x:f>'Raw_Data'!E504</x:f>
        <x:v>19</x:v>
      </x:c>
      <x:c r="F504" t="str">
        <x:f>PROPER(TRIM('Raw_Data'!F504))</x:f>
        <x:v>Classic</x:v>
      </x:c>
      <x:c r="G504" t="str">
        <x:f>PROPER(TRIM('Raw_Data'!G504))</x:f>
        <x:v>Digital</x:v>
      </x:c>
      <x:c r="H504" s="60" t="n">
        <x:f>'Raw_Data'!H504</x:f>
        <x:v>3807</x:v>
      </x:c>
      <x:c r="I504" s="60" t="n">
        <x:f>'Raw_Data'!I504</x:f>
        <x:v>529.99</x:v>
      </x:c>
      <x:c r="J504" s="32" t="n">
        <x:f>'Raw_Data'!J504</x:f>
        <x:v>0.523</x:v>
      </x:c>
      <x:c r="K504" s="32" t="n">
        <x:f>'Raw_Data'!K504</x:f>
        <x:v>0.595</x:v>
      </x:c>
      <x:c r="L504" t="n">
        <x:f>'Raw_Data'!L504</x:f>
        <x:v>0</x:v>
      </x:c>
      <x:c r="M504" t="n">
        <x:f>IF('Raw_Data'!M504="",Assumptions!$B$15,'Raw_Data'!M504)</x:f>
        <x:v>7</x:v>
      </x:c>
      <x:c r="N504" s="32" t="n">
        <x:f>'Raw_Data'!N504</x:f>
        <x:v>0.147</x:v>
      </x:c>
      <x:c r="O504" t="str">
        <x:f>IF(OR(D504&lt;620,L504&gt;=2,J504&gt;0.9),"High",IF(OR(D504&lt;700,L504=1,J504&gt;0.75),"Medium","Low"))</x:f>
        <x:v>High</x:v>
      </x:c>
      <x:c r="P504" s="30" t="n">
        <x:f>XLOOKUP(F504,Assumptions!$A$4:$A$6,Assumptions!$B$4:$B$6)</x:f>
        <x:v>0</x:v>
      </x:c>
      <x:c r="Q504" s="32" t="n">
        <x:f>XLOOKUP(F504,Assumptions!$A$4:$A$6,Assumptions!$C$4:$C$6)</x:f>
        <x:v>0.229</x:v>
      </x:c>
      <x:c r="R504" s="32" t="n">
        <x:f>XLOOKUP(F504,Assumptions!$A$4:$A$6,Assumptions!$D$4:$D$6)</x:f>
        <x:v>0.015</x:v>
      </x:c>
      <x:c r="S504" s="32" t="n">
        <x:f>XLOOKUP(F504,Assumptions!$A$4:$A$6,Assumptions!$E$4:$E$6)</x:f>
        <x:v>0.0075</x:v>
      </x:c>
      <x:c r="T504" s="32" t="n">
        <x:f>XLOOKUP(O504,Assumptions!$H$4:$H$6,Assumptions!$I$4:$I$6)</x:f>
        <x:v>0.045</x:v>
      </x:c>
      <x:c r="U504" s="30" t="n">
        <x:f>XLOOKUP(F504,Assumptions!$A$4:$A$6,Assumptions!$F$4:$F$6)</x:f>
        <x:v>60</x:v>
      </x:c>
      <x:c r="V504" s="60" t="n">
        <x:f>I504*12</x:f>
        <x:v>6359.88</x:v>
      </x:c>
      <x:c r="W504" s="60" t="n">
        <x:f>H504*J504*(1-K504)*Q504</x:f>
        <x:v>184.66095244500002</x:v>
      </x:c>
      <x:c r="X504" s="60" t="n">
        <x:f>V504*R504</x:f>
        <x:v>95.3982</x:v>
      </x:c>
      <x:c r="Y504" s="60" t="n">
        <x:f>V504*S504</x:f>
        <x:v>47.6991</x:v>
      </x:c>
      <x:c r="Z504" s="60" t="n">
        <x:f>H504*J504*T504</x:f>
        <x:v>89.597745</x:v>
      </x:c>
      <x:c r="AA504" s="60" t="n">
        <x:f>P504+W504+X504-Y504-Z504-U504</x:f>
        <x:v>82.762307445</x:v>
      </x:c>
      <x:c r="AB504" s="32" t="n">
        <x:f>IFERROR(AA504/(P504+W504+X504),0)</x:f>
        <x:v>0.29551723884922293</x:v>
      </x:c>
      <x:c r="AC504" t="n">
        <x:f>IF(O504="High",0,IF(I504&gt;=1800,3,IF(I504&gt;=900,2,1))+IF(K504&gt;=0.9,2,IF(K504&gt;=0.75,1,0))+IF(J504&lt;=0.7,2,IF(J504&lt;=0.85,1,0))+IF(M504&gt;=8,1,0))</x:f>
        <x:v>0</x:v>
      </x:c>
      <x:c r="AD504" t="str">
        <x:f>IF(AND(O504&lt;&gt;"High",AC504&gt;=Assumptions!$B$10,AA504&gt;0),"Priority Growth",IF(AND(O504="Low",AA504&gt;0),"Maintain","Watch"))</x:f>
        <x:v>Watch</x:v>
      </x:c>
      <x:c r="AE504" s="60" t="n">
        <x:f>MAX(AA504,0)*N504</x:f>
        <x:v>12.166059194415</x:v>
      </x:c>
      <x:c r="AF504" t="str">
        <x:f>IF(AND(AA504&gt;=Assumptions!$B$11,O504&lt;&gt;"High",OR(N504&gt;=Assumptions!$B$12,M504&lt;=6)),"High","Standard")</x:f>
        <x:v>Standard</x:v>
      </x:c>
    </x:row>
    <x:row r="505">
      <x:c r="A505" t="str">
        <x:f>'Raw_Data'!A505</x:f>
        <x:v>C00504</x:v>
      </x:c>
      <x:c r="B505" t="n">
        <x:f>'Raw_Data'!B505</x:f>
        <x:v>73</x:v>
      </x:c>
      <x:c r="C505" s="30" t="n">
        <x:f>'Raw_Data'!C505</x:f>
        <x:v>67861</x:v>
      </x:c>
      <x:c r="D505" t="n">
        <x:f>'Raw_Data'!D505</x:f>
        <x:v>689</x:v>
      </x:c>
      <x:c r="E505" t="n">
        <x:f>'Raw_Data'!E505</x:f>
        <x:v>17</x:v>
      </x:c>
      <x:c r="F505" t="str">
        <x:f>PROPER(TRIM('Raw_Data'!F505))</x:f>
        <x:v>Gold</x:v>
      </x:c>
      <x:c r="G505" t="str">
        <x:f>PROPER(TRIM('Raw_Data'!G505))</x:f>
        <x:v>Digital</x:v>
      </x:c>
      <x:c r="H505" s="60" t="n">
        <x:f>'Raw_Data'!H505</x:f>
        <x:v>7803</x:v>
      </x:c>
      <x:c r="I505" s="60" t="n">
        <x:f>'Raw_Data'!I505</x:f>
        <x:v>735.22</x:v>
      </x:c>
      <x:c r="J505" s="32" t="n">
        <x:f>'Raw_Data'!J505</x:f>
        <x:v>0.483</x:v>
      </x:c>
      <x:c r="K505" s="32" t="n">
        <x:f>'Raw_Data'!K505</x:f>
        <x:v>0.771</x:v>
      </x:c>
      <x:c r="L505" t="n">
        <x:f>'Raw_Data'!L505</x:f>
        <x:v>0</x:v>
      </x:c>
      <x:c r="M505" t="n">
        <x:f>IF('Raw_Data'!M505="",Assumptions!$B$15,'Raw_Data'!M505)</x:f>
        <x:v>7</x:v>
      </x:c>
      <x:c r="N505" s="32" t="n">
        <x:f>'Raw_Data'!N505</x:f>
        <x:v>0.196</x:v>
      </x:c>
      <x:c r="O505" t="str">
        <x:f>IF(OR(D505&lt;620,L505&gt;=2,J505&gt;0.9),"High",IF(OR(D505&lt;700,L505=1,J505&gt;0.75),"Medium","Low"))</x:f>
        <x:v>Medium</x:v>
      </x:c>
      <x:c r="P505" s="30" t="n">
        <x:f>XLOOKUP(F505,Assumptions!$A$4:$A$6,Assumptions!$B$4:$B$6)</x:f>
        <x:v>95</x:v>
      </x:c>
      <x:c r="Q505" s="32" t="n">
        <x:f>XLOOKUP(F505,Assumptions!$A$4:$A$6,Assumptions!$C$4:$C$6)</x:f>
        <x:v>0.219</x:v>
      </x:c>
      <x:c r="R505" s="32" t="n">
        <x:f>XLOOKUP(F505,Assumptions!$A$4:$A$6,Assumptions!$D$4:$D$6)</x:f>
        <x:v>0.016</x:v>
      </x:c>
      <x:c r="S505" s="32" t="n">
        <x:f>XLOOKUP(F505,Assumptions!$A$4:$A$6,Assumptions!$E$4:$E$6)</x:f>
        <x:v>0.01</x:v>
      </x:c>
      <x:c r="T505" s="32" t="n">
        <x:f>XLOOKUP(O505,Assumptions!$H$4:$H$6,Assumptions!$I$4:$I$6)</x:f>
        <x:v>0.012</x:v>
      </x:c>
      <x:c r="U505" s="30" t="n">
        <x:f>XLOOKUP(F505,Assumptions!$A$4:$A$6,Assumptions!$F$4:$F$6)</x:f>
        <x:v>90</x:v>
      </x:c>
      <x:c r="V505" s="60" t="n">
        <x:f>I505*12</x:f>
        <x:v>8822.64</x:v>
      </x:c>
      <x:c r="W505" s="60" t="n">
        <x:f>H505*J505*(1-K505)*Q505</x:f>
        <x:v>189.01154619899998</x:v>
      </x:c>
      <x:c r="X505" s="60" t="n">
        <x:f>V505*R505</x:f>
        <x:v>141.16224</x:v>
      </x:c>
      <x:c r="Y505" s="60" t="n">
        <x:f>V505*S505</x:f>
        <x:v>88.2264</x:v>
      </x:c>
      <x:c r="Z505" s="60" t="n">
        <x:f>H505*J505*T505</x:f>
        <x:v>45.226188</x:v>
      </x:c>
      <x:c r="AA505" s="60" t="n">
        <x:f>P505+W505+X505-Y505-Z505-U505</x:f>
        <x:v>201.721198199</x:v>
      </x:c>
      <x:c r="AB505" s="32" t="n">
        <x:f>IFERROR(AA505/(P505+W505+X505),0)</x:f>
        <x:v>0.47444410908386914</x:v>
      </x:c>
      <x:c r="AC505" t="n">
        <x:f>IF(O505="High",0,IF(I505&gt;=1800,3,IF(I505&gt;=900,2,1))+IF(K505&gt;=0.9,2,IF(K505&gt;=0.75,1,0))+IF(J505&lt;=0.7,2,IF(J505&lt;=0.85,1,0))+IF(M505&gt;=8,1,0))</x:f>
        <x:v>4</x:v>
      </x:c>
      <x:c r="AD505" t="str">
        <x:f>IF(AND(O505&lt;&gt;"High",AC505&gt;=Assumptions!$B$10,AA505&gt;0),"Priority Growth",IF(AND(O505="Low",AA505&gt;0),"Maintain","Watch"))</x:f>
        <x:v>Watch</x:v>
      </x:c>
      <x:c r="AE505" s="60" t="n">
        <x:f>MAX(AA505,0)*N505</x:f>
        <x:v>39.537354847004</x:v>
      </x:c>
      <x:c r="AF505" t="str">
        <x:f>IF(AND(AA505&gt;=Assumptions!$B$11,O505&lt;&gt;"High",OR(N505&gt;=Assumptions!$B$12,M505&lt;=6)),"High","Standard")</x:f>
        <x:v>Standard</x:v>
      </x:c>
    </x:row>
    <x:row r="506">
      <x:c r="A506" t="str">
        <x:f>'Raw_Data'!A506</x:f>
        <x:v>C00505</x:v>
      </x:c>
      <x:c r="B506" t="n">
        <x:f>'Raw_Data'!B506</x:f>
        <x:v>21</x:v>
      </x:c>
      <x:c r="C506" s="30" t="n">
        <x:f>'Raw_Data'!C506</x:f>
        <x:v>39415</x:v>
      </x:c>
      <x:c r="D506" t="n">
        <x:f>'Raw_Data'!D506</x:f>
        <x:v>667</x:v>
      </x:c>
      <x:c r="E506" t="n">
        <x:f>'Raw_Data'!E506</x:f>
        <x:v>38</x:v>
      </x:c>
      <x:c r="F506" t="str">
        <x:f>PROPER(TRIM('Raw_Data'!F506))</x:f>
        <x:v>Classic</x:v>
      </x:c>
      <x:c r="G506" t="str">
        <x:f>PROPER(TRIM('Raw_Data'!G506))</x:f>
        <x:v>Digital</x:v>
      </x:c>
      <x:c r="H506" s="60" t="n">
        <x:f>'Raw_Data'!H506</x:f>
        <x:v>3504</x:v>
      </x:c>
      <x:c r="I506" s="60" t="n">
        <x:f>'Raw_Data'!I506</x:f>
        <x:v>1067.98</x:v>
      </x:c>
      <x:c r="J506" s="32" t="n">
        <x:f>'Raw_Data'!J506</x:f>
        <x:v>0.327</x:v>
      </x:c>
      <x:c r="K506" s="32" t="n">
        <x:f>'Raw_Data'!K506</x:f>
        <x:v>0.772</x:v>
      </x:c>
      <x:c r="L506" t="n">
        <x:f>'Raw_Data'!L506</x:f>
        <x:v>0</x:v>
      </x:c>
      <x:c r="M506" t="n">
        <x:f>IF('Raw_Data'!M506="",Assumptions!$B$15,'Raw_Data'!M506)</x:f>
        <x:v>7.370408870408871</x:v>
      </x:c>
      <x:c r="N506" s="32" t="n">
        <x:f>'Raw_Data'!N506</x:f>
        <x:v>0.046</x:v>
      </x:c>
      <x:c r="O506" t="str">
        <x:f>IF(OR(D506&lt;620,L506&gt;=2,J506&gt;0.9),"High",IF(OR(D506&lt;700,L506=1,J506&gt;0.75),"Medium","Low"))</x:f>
        <x:v>Medium</x:v>
      </x:c>
      <x:c r="P506" s="30" t="n">
        <x:f>XLOOKUP(F506,Assumptions!$A$4:$A$6,Assumptions!$B$4:$B$6)</x:f>
        <x:v>0</x:v>
      </x:c>
      <x:c r="Q506" s="32" t="n">
        <x:f>XLOOKUP(F506,Assumptions!$A$4:$A$6,Assumptions!$C$4:$C$6)</x:f>
        <x:v>0.229</x:v>
      </x:c>
      <x:c r="R506" s="32" t="n">
        <x:f>XLOOKUP(F506,Assumptions!$A$4:$A$6,Assumptions!$D$4:$D$6)</x:f>
        <x:v>0.015</x:v>
      </x:c>
      <x:c r="S506" s="32" t="n">
        <x:f>XLOOKUP(F506,Assumptions!$A$4:$A$6,Assumptions!$E$4:$E$6)</x:f>
        <x:v>0.0075</x:v>
      </x:c>
      <x:c r="T506" s="32" t="n">
        <x:f>XLOOKUP(O506,Assumptions!$H$4:$H$6,Assumptions!$I$4:$I$6)</x:f>
        <x:v>0.012</x:v>
      </x:c>
      <x:c r="U506" s="30" t="n">
        <x:f>XLOOKUP(F506,Assumptions!$A$4:$A$6,Assumptions!$F$4:$F$6)</x:f>
        <x:v>60</x:v>
      </x:c>
      <x:c r="V506" s="60" t="n">
        <x:f>I506*12</x:f>
        <x:v>12815.76</x:v>
      </x:c>
      <x:c r="W506" s="60" t="n">
        <x:f>H506*J506*(1-K506)*Q506</x:f>
        <x:v>59.824927296</x:v>
      </x:c>
      <x:c r="X506" s="60" t="n">
        <x:f>V506*R506</x:f>
        <x:v>192.2364</x:v>
      </x:c>
      <x:c r="Y506" s="60" t="n">
        <x:f>V506*S506</x:f>
        <x:v>96.1182</x:v>
      </x:c>
      <x:c r="Z506" s="60" t="n">
        <x:f>H506*J506*T506</x:f>
        <x:v>13.749696</x:v>
      </x:c>
      <x:c r="AA506" s="60" t="n">
        <x:f>P506+W506+X506-Y506-Z506-U506</x:f>
        <x:v>82.193431296</x:v>
      </x:c>
      <x:c r="AB506" s="32" t="n">
        <x:f>IFERROR(AA506/(P506+W506+X506),0)</x:f>
        <x:v>0.326085053100902</x:v>
      </x:c>
      <x:c r="AC506" t="n">
        <x:f>IF(O506="High",0,IF(I506&gt;=1800,3,IF(I506&gt;=900,2,1))+IF(K506&gt;=0.9,2,IF(K506&gt;=0.75,1,0))+IF(J506&lt;=0.7,2,IF(J506&lt;=0.85,1,0))+IF(M506&gt;=8,1,0))</x:f>
        <x:v>5</x:v>
      </x:c>
      <x:c r="AD506" t="str">
        <x:f>IF(AND(O506&lt;&gt;"High",AC506&gt;=Assumptions!$B$10,AA506&gt;0),"Priority Growth",IF(AND(O506="Low",AA506&gt;0),"Maintain","Watch"))</x:f>
        <x:v>Watch</x:v>
      </x:c>
      <x:c r="AE506" s="60" t="n">
        <x:f>MAX(AA506,0)*N506</x:f>
        <x:v>3.780897839616</x:v>
      </x:c>
      <x:c r="AF506" t="str">
        <x:f>IF(AND(AA506&gt;=Assumptions!$B$11,O506&lt;&gt;"High",OR(N506&gt;=Assumptions!$B$12,M506&lt;=6)),"High","Standard")</x:f>
        <x:v>Standard</x:v>
      </x:c>
    </x:row>
    <x:row r="507">
      <x:c r="A507" t="str">
        <x:f>'Raw_Data'!A507</x:f>
        <x:v>C00506</x:v>
      </x:c>
      <x:c r="B507" t="n">
        <x:f>'Raw_Data'!B507</x:f>
        <x:v>21</x:v>
      </x:c>
      <x:c r="C507" s="30" t="n">
        <x:f>'Raw_Data'!C507</x:f>
        <x:v>73213</x:v>
      </x:c>
      <x:c r="D507" t="n">
        <x:f>'Raw_Data'!D507</x:f>
        <x:v>665</x:v>
      </x:c>
      <x:c r="E507" t="n">
        <x:f>'Raw_Data'!E507</x:f>
        <x:v>55</x:v>
      </x:c>
      <x:c r="F507" t="str">
        <x:f>PROPER(TRIM('Raw_Data'!F507))</x:f>
        <x:v>Gold</x:v>
      </x:c>
      <x:c r="G507" t="str">
        <x:f>PROPER(TRIM('Raw_Data'!G507))</x:f>
        <x:v>Digital</x:v>
      </x:c>
      <x:c r="H507" s="60" t="n">
        <x:f>'Raw_Data'!H507</x:f>
        <x:v>10138</x:v>
      </x:c>
      <x:c r="I507" s="60" t="n">
        <x:f>'Raw_Data'!I507</x:f>
        <x:v>1150.54</x:v>
      </x:c>
      <x:c r="J507" s="32" t="n">
        <x:f>'Raw_Data'!J507</x:f>
        <x:v>0.489</x:v>
      </x:c>
      <x:c r="K507" s="32" t="n">
        <x:f>'Raw_Data'!K507</x:f>
        <x:v>0.696</x:v>
      </x:c>
      <x:c r="L507" t="n">
        <x:f>'Raw_Data'!L507</x:f>
        <x:v>0</x:v>
      </x:c>
      <x:c r="M507" t="n">
        <x:f>IF('Raw_Data'!M507="",Assumptions!$B$15,'Raw_Data'!M507)</x:f>
        <x:v>7.370408870408871</x:v>
      </x:c>
      <x:c r="N507" s="32" t="n">
        <x:f>'Raw_Data'!N507</x:f>
        <x:v>0.087</x:v>
      </x:c>
      <x:c r="O507" t="str">
        <x:f>IF(OR(D507&lt;620,L507&gt;=2,J507&gt;0.9),"High",IF(OR(D507&lt;700,L507=1,J507&gt;0.75),"Medium","Low"))</x:f>
        <x:v>Medium</x:v>
      </x:c>
      <x:c r="P507" s="30" t="n">
        <x:f>XLOOKUP(F507,Assumptions!$A$4:$A$6,Assumptions!$B$4:$B$6)</x:f>
        <x:v>95</x:v>
      </x:c>
      <x:c r="Q507" s="32" t="n">
        <x:f>XLOOKUP(F507,Assumptions!$A$4:$A$6,Assumptions!$C$4:$C$6)</x:f>
        <x:v>0.219</x:v>
      </x:c>
      <x:c r="R507" s="32" t="n">
        <x:f>XLOOKUP(F507,Assumptions!$A$4:$A$6,Assumptions!$D$4:$D$6)</x:f>
        <x:v>0.016</x:v>
      </x:c>
      <x:c r="S507" s="32" t="n">
        <x:f>XLOOKUP(F507,Assumptions!$A$4:$A$6,Assumptions!$E$4:$E$6)</x:f>
        <x:v>0.01</x:v>
      </x:c>
      <x:c r="T507" s="32" t="n">
        <x:f>XLOOKUP(O507,Assumptions!$H$4:$H$6,Assumptions!$I$4:$I$6)</x:f>
        <x:v>0.012</x:v>
      </x:c>
      <x:c r="U507" s="30" t="n">
        <x:f>XLOOKUP(F507,Assumptions!$A$4:$A$6,Assumptions!$F$4:$F$6)</x:f>
        <x:v>90</x:v>
      </x:c>
      <x:c r="V507" s="60" t="n">
        <x:f>I507*12</x:f>
        <x:v>13806.48</x:v>
      </x:c>
      <x:c r="W507" s="60" t="n">
        <x:f>H507*J507*(1-K507)*Q507</x:f>
        <x:v>330.04932163200004</x:v>
      </x:c>
      <x:c r="X507" s="60" t="n">
        <x:f>V507*R507</x:f>
        <x:v>220.90368</x:v>
      </x:c>
      <x:c r="Y507" s="60" t="n">
        <x:f>V507*S507</x:f>
        <x:v>138.0648</x:v>
      </x:c>
      <x:c r="Z507" s="60" t="n">
        <x:f>H507*J507*T507</x:f>
        <x:v>59.489784</x:v>
      </x:c>
      <x:c r="AA507" s="60" t="n">
        <x:f>P507+W507+X507-Y507-Z507-U507</x:f>
        <x:v>358.398417632</x:v>
      </x:c>
      <x:c r="AB507" s="32" t="n">
        <x:f>IFERROR(AA507/(P507+W507+X507),0)</x:f>
        <x:v>0.554836678096559</x:v>
      </x:c>
      <x:c r="AC507" t="n">
        <x:f>IF(O507="High",0,IF(I507&gt;=1800,3,IF(I507&gt;=900,2,1))+IF(K507&gt;=0.9,2,IF(K507&gt;=0.75,1,0))+IF(J507&lt;=0.7,2,IF(J507&lt;=0.85,1,0))+IF(M507&gt;=8,1,0))</x:f>
        <x:v>4</x:v>
      </x:c>
      <x:c r="AD507" t="str">
        <x:f>IF(AND(O507&lt;&gt;"High",AC507&gt;=Assumptions!$B$10,AA507&gt;0),"Priority Growth",IF(AND(O507="Low",AA507&gt;0),"Maintain","Watch"))</x:f>
        <x:v>Watch</x:v>
      </x:c>
      <x:c r="AE507" s="60" t="n">
        <x:f>MAX(AA507,0)*N507</x:f>
        <x:v>31.180662333984</x:v>
      </x:c>
      <x:c r="AF507" t="str">
        <x:f>IF(AND(AA507&gt;=Assumptions!$B$11,O507&lt;&gt;"High",OR(N507&gt;=Assumptions!$B$12,M507&lt;=6)),"High","Standard")</x:f>
        <x:v>Standard</x:v>
      </x:c>
    </x:row>
    <x:row r="508">
      <x:c r="A508" t="str">
        <x:f>'Raw_Data'!A508</x:f>
        <x:v>C00507</x:v>
      </x:c>
      <x:c r="B508" t="n">
        <x:f>'Raw_Data'!B508</x:f>
        <x:v>44</x:v>
      </x:c>
      <x:c r="C508" s="30" t="n">
        <x:f>'Raw_Data'!C508</x:f>
        <x:v>38833</x:v>
      </x:c>
      <x:c r="D508" t="n">
        <x:f>'Raw_Data'!D508</x:f>
        <x:v>728</x:v>
      </x:c>
      <x:c r="E508" t="n">
        <x:f>'Raw_Data'!E508</x:f>
        <x:v>58</x:v>
      </x:c>
      <x:c r="F508" t="str">
        <x:f>PROPER(TRIM('Raw_Data'!F508))</x:f>
        <x:v>Classic</x:v>
      </x:c>
      <x:c r="G508" t="str">
        <x:f>PROPER(TRIM('Raw_Data'!G508))</x:f>
        <x:v>Branch</x:v>
      </x:c>
      <x:c r="H508" s="60" t="n">
        <x:f>'Raw_Data'!H508</x:f>
        <x:v>2953</x:v>
      </x:c>
      <x:c r="I508" s="60" t="n">
        <x:f>'Raw_Data'!I508</x:f>
        <x:v>440.18</x:v>
      </x:c>
      <x:c r="J508" s="32" t="n">
        <x:f>'Raw_Data'!J508</x:f>
        <x:v>0.246</x:v>
      </x:c>
      <x:c r="K508" s="32" t="n">
        <x:f>'Raw_Data'!K508</x:f>
        <x:v>0.855</x:v>
      </x:c>
      <x:c r="L508" t="n">
        <x:f>'Raw_Data'!L508</x:f>
        <x:v>0</x:v>
      </x:c>
      <x:c r="M508" t="n">
        <x:f>IF('Raw_Data'!M508="",Assumptions!$B$15,'Raw_Data'!M508)</x:f>
        <x:v>8</x:v>
      </x:c>
      <x:c r="N508" s="32" t="n">
        <x:f>'Raw_Data'!N508</x:f>
        <x:v>0.042</x:v>
      </x:c>
      <x:c r="O508" t="str">
        <x:f>IF(OR(D508&lt;620,L508&gt;=2,J508&gt;0.9),"High",IF(OR(D508&lt;700,L508=1,J508&gt;0.75),"Medium","Low"))</x:f>
        <x:v>Low</x:v>
      </x:c>
      <x:c r="P508" s="30" t="n">
        <x:f>XLOOKUP(F508,Assumptions!$A$4:$A$6,Assumptions!$B$4:$B$6)</x:f>
        <x:v>0</x:v>
      </x:c>
      <x:c r="Q508" s="32" t="n">
        <x:f>XLOOKUP(F508,Assumptions!$A$4:$A$6,Assumptions!$C$4:$C$6)</x:f>
        <x:v>0.229</x:v>
      </x:c>
      <x:c r="R508" s="32" t="n">
        <x:f>XLOOKUP(F508,Assumptions!$A$4:$A$6,Assumptions!$D$4:$D$6)</x:f>
        <x:v>0.015</x:v>
      </x:c>
      <x:c r="S508" s="32" t="n">
        <x:f>XLOOKUP(F508,Assumptions!$A$4:$A$6,Assumptions!$E$4:$E$6)</x:f>
        <x:v>0.0075</x:v>
      </x:c>
      <x:c r="T508" s="32" t="n">
        <x:f>XLOOKUP(O508,Assumptions!$H$4:$H$6,Assumptions!$I$4:$I$6)</x:f>
        <x:v>0.0035</x:v>
      </x:c>
      <x:c r="U508" s="30" t="n">
        <x:f>XLOOKUP(F508,Assumptions!$A$4:$A$6,Assumptions!$F$4:$F$6)</x:f>
        <x:v>60</x:v>
      </x:c>
      <x:c r="V508" s="60" t="n">
        <x:f>I508*12</x:f>
        <x:v>5282.16</x:v>
      </x:c>
      <x:c r="W508" s="60" t="n">
        <x:f>H508*J508*(1-K508)*Q508</x:f>
        <x:v>24.121373790000003</x:v>
      </x:c>
      <x:c r="X508" s="60" t="n">
        <x:f>V508*R508</x:f>
        <x:v>79.2324</x:v>
      </x:c>
      <x:c r="Y508" s="60" t="n">
        <x:f>V508*S508</x:f>
        <x:v>39.6162</x:v>
      </x:c>
      <x:c r="Z508" s="60" t="n">
        <x:f>H508*J508*T508</x:f>
        <x:v>2.542533</x:v>
      </x:c>
      <x:c r="AA508" s="60" t="n">
        <x:f>P508+W508+X508-Y508-Z508-U508</x:f>
        <x:v>1.1950407900000073</x:v>
      </x:c>
      <x:c r="AB508" s="32" t="n">
        <x:f>IFERROR(AA508/(P508+W508+X508),0)</x:f>
        <x:v>0.011562623658311288</x:v>
      </x:c>
      <x:c r="AC508" t="n">
        <x:f>IF(O508="High",0,IF(I508&gt;=1800,3,IF(I508&gt;=900,2,1))+IF(K508&gt;=0.9,2,IF(K508&gt;=0.75,1,0))+IF(J508&lt;=0.7,2,IF(J508&lt;=0.85,1,0))+IF(M508&gt;=8,1,0))</x:f>
        <x:v>5</x:v>
      </x:c>
      <x:c r="AD508" t="str">
        <x:f>IF(AND(O508&lt;&gt;"High",AC508&gt;=Assumptions!$B$10,AA508&gt;0),"Priority Growth",IF(AND(O508="Low",AA508&gt;0),"Maintain","Watch"))</x:f>
        <x:v>Maintain</x:v>
      </x:c>
      <x:c r="AE508" s="60" t="n">
        <x:f>MAX(AA508,0)*N508</x:f>
        <x:v>0.05019171318000031</x:v>
      </x:c>
      <x:c r="AF508" t="str">
        <x:f>IF(AND(AA508&gt;=Assumptions!$B$11,O508&lt;&gt;"High",OR(N508&gt;=Assumptions!$B$12,M508&lt;=6)),"High","Standard")</x:f>
        <x:v>Standard</x:v>
      </x:c>
    </x:row>
    <x:row r="509">
      <x:c r="A509" t="str">
        <x:f>'Raw_Data'!A509</x:f>
        <x:v>C00508</x:v>
      </x:c>
      <x:c r="B509" t="n">
        <x:f>'Raw_Data'!B509</x:f>
        <x:v>48</x:v>
      </x:c>
      <x:c r="C509" s="30" t="n">
        <x:f>'Raw_Data'!C509</x:f>
        <x:v>37826</x:v>
      </x:c>
      <x:c r="D509" t="n">
        <x:f>'Raw_Data'!D509</x:f>
        <x:v>573</x:v>
      </x:c>
      <x:c r="E509" t="n">
        <x:f>'Raw_Data'!E509</x:f>
        <x:v>43</x:v>
      </x:c>
      <x:c r="F509" t="str">
        <x:f>PROPER(TRIM('Raw_Data'!F509))</x:f>
        <x:v>Classic</x:v>
      </x:c>
      <x:c r="G509" t="str">
        <x:f>PROPER(TRIM('Raw_Data'!G509))</x:f>
        <x:v>Digital</x:v>
      </x:c>
      <x:c r="H509" s="60" t="n">
        <x:f>'Raw_Data'!H509</x:f>
        <x:v>1629</x:v>
      </x:c>
      <x:c r="I509" s="60" t="n">
        <x:f>'Raw_Data'!I509</x:f>
        <x:v>308.72</x:v>
      </x:c>
      <x:c r="J509" s="32" t="n">
        <x:f>'Raw_Data'!J509</x:f>
        <x:v>0.512</x:v>
      </x:c>
      <x:c r="K509" s="32" t="n">
        <x:f>'Raw_Data'!K509</x:f>
        <x:v>0.459</x:v>
      </x:c>
      <x:c r="L509" t="n">
        <x:f>'Raw_Data'!L509</x:f>
        <x:v>0</x:v>
      </x:c>
      <x:c r="M509" t="n">
        <x:f>IF('Raw_Data'!M509="",Assumptions!$B$15,'Raw_Data'!M509)</x:f>
        <x:v>9</x:v>
      </x:c>
      <x:c r="N509" s="32" t="n">
        <x:f>'Raw_Data'!N509</x:f>
        <x:v>0.02</x:v>
      </x:c>
      <x:c r="O509" t="str">
        <x:f>IF(OR(D509&lt;620,L509&gt;=2,J509&gt;0.9),"High",IF(OR(D509&lt;700,L509=1,J509&gt;0.75),"Medium","Low"))</x:f>
        <x:v>High</x:v>
      </x:c>
      <x:c r="P509" s="30" t="n">
        <x:f>XLOOKUP(F509,Assumptions!$A$4:$A$6,Assumptions!$B$4:$B$6)</x:f>
        <x:v>0</x:v>
      </x:c>
      <x:c r="Q509" s="32" t="n">
        <x:f>XLOOKUP(F509,Assumptions!$A$4:$A$6,Assumptions!$C$4:$C$6)</x:f>
        <x:v>0.229</x:v>
      </x:c>
      <x:c r="R509" s="32" t="n">
        <x:f>XLOOKUP(F509,Assumptions!$A$4:$A$6,Assumptions!$D$4:$D$6)</x:f>
        <x:v>0.015</x:v>
      </x:c>
      <x:c r="S509" s="32" t="n">
        <x:f>XLOOKUP(F509,Assumptions!$A$4:$A$6,Assumptions!$E$4:$E$6)</x:f>
        <x:v>0.0075</x:v>
      </x:c>
      <x:c r="T509" s="32" t="n">
        <x:f>XLOOKUP(O509,Assumptions!$H$4:$H$6,Assumptions!$I$4:$I$6)</x:f>
        <x:v>0.045</x:v>
      </x:c>
      <x:c r="U509" s="30" t="n">
        <x:f>XLOOKUP(F509,Assumptions!$A$4:$A$6,Assumptions!$F$4:$F$6)</x:f>
        <x:v>60</x:v>
      </x:c>
      <x:c r="V509" s="60" t="n">
        <x:f>I509*12</x:f>
        <x:v>3704.6400000000003</x:v>
      </x:c>
      <x:c r="W509" s="60" t="n">
        <x:f>H509*J509*(1-K509)*Q509</x:f>
        <x:v>103.32937267199999</x:v>
      </x:c>
      <x:c r="X509" s="60" t="n">
        <x:f>V509*R509</x:f>
        <x:v>55.5696</x:v>
      </x:c>
      <x:c r="Y509" s="60" t="n">
        <x:f>V509*S509</x:f>
        <x:v>27.7848</x:v>
      </x:c>
      <x:c r="Z509" s="60" t="n">
        <x:f>H509*J509*T509</x:f>
        <x:v>37.53216</x:v>
      </x:c>
      <x:c r="AA509" s="60" t="n">
        <x:f>P509+W509+X509-Y509-Z509-U509</x:f>
        <x:v>33.58201267199999</x:v>
      </x:c>
      <x:c r="AB509" s="32" t="n">
        <x:f>IFERROR(AA509/(P509+W509+X509),0)</x:f>
        <x:v>0.2113419118279647</x:v>
      </x:c>
      <x:c r="AC509" t="n">
        <x:f>IF(O509="High",0,IF(I509&gt;=1800,3,IF(I509&gt;=900,2,1))+IF(K509&gt;=0.9,2,IF(K509&gt;=0.75,1,0))+IF(J509&lt;=0.7,2,IF(J509&lt;=0.85,1,0))+IF(M509&gt;=8,1,0))</x:f>
        <x:v>0</x:v>
      </x:c>
      <x:c r="AD509" t="str">
        <x:f>IF(AND(O509&lt;&gt;"High",AC509&gt;=Assumptions!$B$10,AA509&gt;0),"Priority Growth",IF(AND(O509="Low",AA509&gt;0),"Maintain","Watch"))</x:f>
        <x:v>Watch</x:v>
      </x:c>
      <x:c r="AE509" s="60" t="n">
        <x:f>MAX(AA509,0)*N509</x:f>
        <x:v>0.6716402534399998</x:v>
      </x:c>
      <x:c r="AF509" t="str">
        <x:f>IF(AND(AA509&gt;=Assumptions!$B$11,O509&lt;&gt;"High",OR(N509&gt;=Assumptions!$B$12,M509&lt;=6)),"High","Standard")</x:f>
        <x:v>Standard</x:v>
      </x:c>
    </x:row>
    <x:row r="510">
      <x:c r="A510" t="str">
        <x:f>'Raw_Data'!A510</x:f>
        <x:v>C00509</x:v>
      </x:c>
      <x:c r="B510" t="n">
        <x:f>'Raw_Data'!B510</x:f>
        <x:v>40</x:v>
      </x:c>
      <x:c r="C510" s="30" t="n">
        <x:f>'Raw_Data'!C510</x:f>
        <x:v>46531</x:v>
      </x:c>
      <x:c r="D510" t="n">
        <x:f>'Raw_Data'!D510</x:f>
        <x:v>588</x:v>
      </x:c>
      <x:c r="E510" t="n">
        <x:f>'Raw_Data'!E510</x:f>
        <x:v>26</x:v>
      </x:c>
      <x:c r="F510" t="str">
        <x:f>PROPER(TRIM('Raw_Data'!F510))</x:f>
        <x:v>Classic</x:v>
      </x:c>
      <x:c r="G510" t="str">
        <x:f>PROPER(TRIM('Raw_Data'!G510))</x:f>
        <x:v>Digital</x:v>
      </x:c>
      <x:c r="H510" s="60" t="n">
        <x:f>'Raw_Data'!H510</x:f>
        <x:v>1059</x:v>
      </x:c>
      <x:c r="I510" s="60" t="n">
        <x:f>'Raw_Data'!I510</x:f>
        <x:v>532.93</x:v>
      </x:c>
      <x:c r="J510" s="32" t="n">
        <x:f>'Raw_Data'!J510</x:f>
        <x:v>0.575</x:v>
      </x:c>
      <x:c r="K510" s="32" t="n">
        <x:f>'Raw_Data'!K510</x:f>
        <x:v>0.545</x:v>
      </x:c>
      <x:c r="L510" t="n">
        <x:f>'Raw_Data'!L510</x:f>
        <x:v>0</x:v>
      </x:c>
      <x:c r="M510" t="n">
        <x:f>IF('Raw_Data'!M510="",Assumptions!$B$15,'Raw_Data'!M510)</x:f>
        <x:v>7.370408870408871</x:v>
      </x:c>
      <x:c r="N510" s="32" t="n">
        <x:f>'Raw_Data'!N510</x:f>
        <x:v>0.228</x:v>
      </x:c>
      <x:c r="O510" t="str">
        <x:f>IF(OR(D510&lt;620,L510&gt;=2,J510&gt;0.9),"High",IF(OR(D510&lt;700,L510=1,J510&gt;0.75),"Medium","Low"))</x:f>
        <x:v>High</x:v>
      </x:c>
      <x:c r="P510" s="30" t="n">
        <x:f>XLOOKUP(F510,Assumptions!$A$4:$A$6,Assumptions!$B$4:$B$6)</x:f>
        <x:v>0</x:v>
      </x:c>
      <x:c r="Q510" s="32" t="n">
        <x:f>XLOOKUP(F510,Assumptions!$A$4:$A$6,Assumptions!$C$4:$C$6)</x:f>
        <x:v>0.229</x:v>
      </x:c>
      <x:c r="R510" s="32" t="n">
        <x:f>XLOOKUP(F510,Assumptions!$A$4:$A$6,Assumptions!$D$4:$D$6)</x:f>
        <x:v>0.015</x:v>
      </x:c>
      <x:c r="S510" s="32" t="n">
        <x:f>XLOOKUP(F510,Assumptions!$A$4:$A$6,Assumptions!$E$4:$E$6)</x:f>
        <x:v>0.0075</x:v>
      </x:c>
      <x:c r="T510" s="32" t="n">
        <x:f>XLOOKUP(O510,Assumptions!$H$4:$H$6,Assumptions!$I$4:$I$6)</x:f>
        <x:v>0.045</x:v>
      </x:c>
      <x:c r="U510" s="30" t="n">
        <x:f>XLOOKUP(F510,Assumptions!$A$4:$A$6,Assumptions!$F$4:$F$6)</x:f>
        <x:v>60</x:v>
      </x:c>
      <x:c r="V510" s="60" t="n">
        <x:f>I510*12</x:f>
        <x:v>6395.16</x:v>
      </x:c>
      <x:c r="W510" s="60" t="n">
        <x:f>H510*J510*(1-K510)*Q510</x:f>
        <x:v>63.44694037499999</x:v>
      </x:c>
      <x:c r="X510" s="60" t="n">
        <x:f>V510*R510</x:f>
        <x:v>95.92739999999999</x:v>
      </x:c>
      <x:c r="Y510" s="60" t="n">
        <x:f>V510*S510</x:f>
        <x:v>47.963699999999996</x:v>
      </x:c>
      <x:c r="Z510" s="60" t="n">
        <x:f>H510*J510*T510</x:f>
        <x:v>27.401624999999996</x:v>
      </x:c>
      <x:c r="AA510" s="60" t="n">
        <x:f>P510+W510+X510-Y510-Z510-U510</x:f>
        <x:v>24.00901537499999</x:v>
      </x:c>
      <x:c r="AB510" s="32" t="n">
        <x:f>IFERROR(AA510/(P510+W510+X510),0)</x:f>
        <x:v>0.15064542584777424</x:v>
      </x:c>
      <x:c r="AC510" t="n">
        <x:f>IF(O510="High",0,IF(I510&gt;=1800,3,IF(I510&gt;=900,2,1))+IF(K510&gt;=0.9,2,IF(K510&gt;=0.75,1,0))+IF(J510&lt;=0.7,2,IF(J510&lt;=0.85,1,0))+IF(M510&gt;=8,1,0))</x:f>
        <x:v>0</x:v>
      </x:c>
      <x:c r="AD510" t="str">
        <x:f>IF(AND(O510&lt;&gt;"High",AC510&gt;=Assumptions!$B$10,AA510&gt;0),"Priority Growth",IF(AND(O510="Low",AA510&gt;0),"Maintain","Watch"))</x:f>
        <x:v>Watch</x:v>
      </x:c>
      <x:c r="AE510" s="60" t="n">
        <x:f>MAX(AA510,0)*N510</x:f>
        <x:v>5.474055505499998</x:v>
      </x:c>
      <x:c r="AF510" t="str">
        <x:f>IF(AND(AA510&gt;=Assumptions!$B$11,O510&lt;&gt;"High",OR(N510&gt;=Assumptions!$B$12,M510&lt;=6)),"High","Standard")</x:f>
        <x:v>Standard</x:v>
      </x:c>
    </x:row>
    <x:row r="511">
      <x:c r="A511" t="str">
        <x:f>'Raw_Data'!A511</x:f>
        <x:v>C00510</x:v>
      </x:c>
      <x:c r="B511" t="n">
        <x:f>'Raw_Data'!B511</x:f>
        <x:v>25</x:v>
      </x:c>
      <x:c r="C511" s="30" t="n">
        <x:f>'Raw_Data'!C511</x:f>
        <x:v>135370</x:v>
      </x:c>
      <x:c r="D511" t="n">
        <x:f>'Raw_Data'!D511</x:f>
        <x:v>695</x:v>
      </x:c>
      <x:c r="E511" t="n">
        <x:f>'Raw_Data'!E511</x:f>
        <x:v>5</x:v>
      </x:c>
      <x:c r="F511" t="str">
        <x:f>PROPER(TRIM('Raw_Data'!F511))</x:f>
        <x:v>Classic</x:v>
      </x:c>
      <x:c r="G511" t="str">
        <x:f>PROPER(TRIM('Raw_Data'!G511))</x:f>
        <x:v>Branch</x:v>
      </x:c>
      <x:c r="H511" s="60" t="n">
        <x:f>'Raw_Data'!H511</x:f>
        <x:v>14209</x:v>
      </x:c>
      <x:c r="I511" s="60" t="n">
        <x:f>'Raw_Data'!I511</x:f>
        <x:v>1671.67</x:v>
      </x:c>
      <x:c r="J511" s="32" t="n">
        <x:f>'Raw_Data'!J511</x:f>
        <x:v>0.582</x:v>
      </x:c>
      <x:c r="K511" s="32" t="n">
        <x:f>'Raw_Data'!K511</x:f>
        <x:v>0.724</x:v>
      </x:c>
      <x:c r="L511" t="n">
        <x:f>'Raw_Data'!L511</x:f>
        <x:v>0</x:v>
      </x:c>
      <x:c r="M511" t="n">
        <x:f>IF('Raw_Data'!M511="",Assumptions!$B$15,'Raw_Data'!M511)</x:f>
        <x:v>7</x:v>
      </x:c>
      <x:c r="N511" s="32" t="n">
        <x:f>'Raw_Data'!N511</x:f>
        <x:v>0.12</x:v>
      </x:c>
      <x:c r="O511" t="str">
        <x:f>IF(OR(D511&lt;620,L511&gt;=2,J511&gt;0.9),"High",IF(OR(D511&lt;700,L511=1,J511&gt;0.75),"Medium","Low"))</x:f>
        <x:v>Medium</x:v>
      </x:c>
      <x:c r="P511" s="30" t="n">
        <x:f>XLOOKUP(F511,Assumptions!$A$4:$A$6,Assumptions!$B$4:$B$6)</x:f>
        <x:v>0</x:v>
      </x:c>
      <x:c r="Q511" s="32" t="n">
        <x:f>XLOOKUP(F511,Assumptions!$A$4:$A$6,Assumptions!$C$4:$C$6)</x:f>
        <x:v>0.229</x:v>
      </x:c>
      <x:c r="R511" s="32" t="n">
        <x:f>XLOOKUP(F511,Assumptions!$A$4:$A$6,Assumptions!$D$4:$D$6)</x:f>
        <x:v>0.015</x:v>
      </x:c>
      <x:c r="S511" s="32" t="n">
        <x:f>XLOOKUP(F511,Assumptions!$A$4:$A$6,Assumptions!$E$4:$E$6)</x:f>
        <x:v>0.0075</x:v>
      </x:c>
      <x:c r="T511" s="32" t="n">
        <x:f>XLOOKUP(O511,Assumptions!$H$4:$H$6,Assumptions!$I$4:$I$6)</x:f>
        <x:v>0.012</x:v>
      </x:c>
      <x:c r="U511" s="30" t="n">
        <x:f>XLOOKUP(F511,Assumptions!$A$4:$A$6,Assumptions!$F$4:$F$6)</x:f>
        <x:v>60</x:v>
      </x:c>
      <x:c r="V511" s="60" t="n">
        <x:f>I511*12</x:f>
        <x:v>20060.04</x:v>
      </x:c>
      <x:c r="W511" s="60" t="n">
        <x:f>H511*J511*(1-K511)*Q511</x:f>
        <x:v>522.674200152</x:v>
      </x:c>
      <x:c r="X511" s="60" t="n">
        <x:f>V511*R511</x:f>
        <x:v>300.9006</x:v>
      </x:c>
      <x:c r="Y511" s="60" t="n">
        <x:f>V511*S511</x:f>
        <x:v>150.4503</x:v>
      </x:c>
      <x:c r="Z511" s="60" t="n">
        <x:f>H511*J511*T511</x:f>
        <x:v>99.23565599999999</x:v>
      </x:c>
      <x:c r="AA511" s="60" t="n">
        <x:f>P511+W511+X511-Y511-Z511-U511</x:f>
        <x:v>513.8888441520002</x:v>
      </x:c>
      <x:c r="AB511" s="32" t="n">
        <x:f>IFERROR(AA511/(P511+W511+X511),0)</x:f>
        <x:v>0.6239734922160758</x:v>
      </x:c>
      <x:c r="AC511" t="n">
        <x:f>IF(O511="High",0,IF(I511&gt;=1800,3,IF(I511&gt;=900,2,1))+IF(K511&gt;=0.9,2,IF(K511&gt;=0.75,1,0))+IF(J511&lt;=0.7,2,IF(J511&lt;=0.85,1,0))+IF(M511&gt;=8,1,0))</x:f>
        <x:v>4</x:v>
      </x:c>
      <x:c r="AD511" t="str">
        <x:f>IF(AND(O511&lt;&gt;"High",AC511&gt;=Assumptions!$B$10,AA511&gt;0),"Priority Growth",IF(AND(O511="Low",AA511&gt;0),"Maintain","Watch"))</x:f>
        <x:v>Watch</x:v>
      </x:c>
      <x:c r="AE511" s="60" t="n">
        <x:f>MAX(AA511,0)*N511</x:f>
        <x:v>61.666661298240015</x:v>
      </x:c>
      <x:c r="AF511" t="str">
        <x:f>IF(AND(AA511&gt;=Assumptions!$B$11,O511&lt;&gt;"High",OR(N511&gt;=Assumptions!$B$12,M511&lt;=6)),"High","Standard")</x:f>
        <x:v>Standard</x:v>
      </x:c>
    </x:row>
    <x:row r="512">
      <x:c r="A512" t="str">
        <x:f>'Raw_Data'!A512</x:f>
        <x:v>C00511</x:v>
      </x:c>
      <x:c r="B512" t="n">
        <x:f>'Raw_Data'!B512</x:f>
        <x:v>45</x:v>
      </x:c>
      <x:c r="C512" s="30" t="n">
        <x:f>'Raw_Data'!C512</x:f>
        <x:v>69362</x:v>
      </x:c>
      <x:c r="D512" t="n">
        <x:f>'Raw_Data'!D512</x:f>
        <x:v>726</x:v>
      </x:c>
      <x:c r="E512" t="n">
        <x:f>'Raw_Data'!E512</x:f>
        <x:v>110</x:v>
      </x:c>
      <x:c r="F512" t="str">
        <x:f>PROPER(TRIM('Raw_Data'!F512))</x:f>
        <x:v>Gold</x:v>
      </x:c>
      <x:c r="G512" t="str">
        <x:f>PROPER(TRIM('Raw_Data'!G512))</x:f>
        <x:v>Partner</x:v>
      </x:c>
      <x:c r="H512" s="60" t="n">
        <x:f>'Raw_Data'!H512</x:f>
        <x:v>11311</x:v>
      </x:c>
      <x:c r="I512" s="60" t="n">
        <x:f>'Raw_Data'!I512</x:f>
        <x:v>1067.31</x:v>
      </x:c>
      <x:c r="J512" s="32" t="n">
        <x:f>'Raw_Data'!J512</x:f>
        <x:v>0.489</x:v>
      </x:c>
      <x:c r="K512" s="32" t="n">
        <x:f>'Raw_Data'!K512</x:f>
        <x:v>0.837</x:v>
      </x:c>
      <x:c r="L512" t="n">
        <x:f>'Raw_Data'!L512</x:f>
        <x:v>0</x:v>
      </x:c>
      <x:c r="M512" t="n">
        <x:f>IF('Raw_Data'!M512="",Assumptions!$B$15,'Raw_Data'!M512)</x:f>
        <x:v>9</x:v>
      </x:c>
      <x:c r="N512" s="32" t="n">
        <x:f>'Raw_Data'!N512</x:f>
        <x:v>0.02</x:v>
      </x:c>
      <x:c r="O512" t="str">
        <x:f>IF(OR(D512&lt;620,L512&gt;=2,J512&gt;0.9),"High",IF(OR(D512&lt;700,L512=1,J512&gt;0.75),"Medium","Low"))</x:f>
        <x:v>Low</x:v>
      </x:c>
      <x:c r="P512" s="30" t="n">
        <x:f>XLOOKUP(F512,Assumptions!$A$4:$A$6,Assumptions!$B$4:$B$6)</x:f>
        <x:v>95</x:v>
      </x:c>
      <x:c r="Q512" s="32" t="n">
        <x:f>XLOOKUP(F512,Assumptions!$A$4:$A$6,Assumptions!$C$4:$C$6)</x:f>
        <x:v>0.219</x:v>
      </x:c>
      <x:c r="R512" s="32" t="n">
        <x:f>XLOOKUP(F512,Assumptions!$A$4:$A$6,Assumptions!$D$4:$D$6)</x:f>
        <x:v>0.016</x:v>
      </x:c>
      <x:c r="S512" s="32" t="n">
        <x:f>XLOOKUP(F512,Assumptions!$A$4:$A$6,Assumptions!$E$4:$E$6)</x:f>
        <x:v>0.01</x:v>
      </x:c>
      <x:c r="T512" s="32" t="n">
        <x:f>XLOOKUP(O512,Assumptions!$H$4:$H$6,Assumptions!$I$4:$I$6)</x:f>
        <x:v>0.0035</x:v>
      </x:c>
      <x:c r="U512" s="30" t="n">
        <x:f>XLOOKUP(F512,Assumptions!$A$4:$A$6,Assumptions!$F$4:$F$6)</x:f>
        <x:v>90</x:v>
      </x:c>
      <x:c r="V512" s="60" t="n">
        <x:f>I512*12</x:f>
        <x:v>12807.72</x:v>
      </x:c>
      <x:c r="W512" s="60" t="n">
        <x:f>H512*J512*(1-K512)*Q512</x:f>
        <x:v>197.442927063</x:v>
      </x:c>
      <x:c r="X512" s="60" t="n">
        <x:f>V512*R512</x:f>
        <x:v>204.92352</x:v>
      </x:c>
      <x:c r="Y512" s="60" t="n">
        <x:f>V512*S512</x:f>
        <x:v>128.0772</x:v>
      </x:c>
      <x:c r="Z512" s="60" t="n">
        <x:f>H512*J512*T512</x:f>
        <x:v>19.3587765</x:v>
      </x:c>
      <x:c r="AA512" s="60" t="n">
        <x:f>P512+W512+X512-Y512-Z512-U512</x:f>
        <x:v>259.93047056300003</x:v>
      </x:c>
      <x:c r="AB512" s="32" t="n">
        <x:f>IFERROR(AA512/(P512+W512+X512),0)</x:f>
        <x:v>0.5226136023005094</x:v>
      </x:c>
      <x:c r="AC512" t="n">
        <x:f>IF(O512="High",0,IF(I512&gt;=1800,3,IF(I512&gt;=900,2,1))+IF(K512&gt;=0.9,2,IF(K512&gt;=0.75,1,0))+IF(J512&lt;=0.7,2,IF(J512&lt;=0.85,1,0))+IF(M512&gt;=8,1,0))</x:f>
        <x:v>6</x:v>
      </x:c>
      <x:c r="AD512" t="str">
        <x:f>IF(AND(O512&lt;&gt;"High",AC512&gt;=Assumptions!$B$10,AA512&gt;0),"Priority Growth",IF(AND(O512="Low",AA512&gt;0),"Maintain","Watch"))</x:f>
        <x:v>Priority Growth</x:v>
      </x:c>
      <x:c r="AE512" s="60" t="n">
        <x:f>MAX(AA512,0)*N512</x:f>
        <x:v>5.1986094112600005</x:v>
      </x:c>
      <x:c r="AF512" t="str">
        <x:f>IF(AND(AA512&gt;=Assumptions!$B$11,O512&lt;&gt;"High",OR(N512&gt;=Assumptions!$B$12,M512&lt;=6)),"High","Standard")</x:f>
        <x:v>Standard</x:v>
      </x:c>
    </x:row>
    <x:row r="513">
      <x:c r="A513" t="str">
        <x:f>'Raw_Data'!A513</x:f>
        <x:v>C00512</x:v>
      </x:c>
      <x:c r="B513" t="n">
        <x:f>'Raw_Data'!B513</x:f>
        <x:v>32</x:v>
      </x:c>
      <x:c r="C513" s="30" t="n">
        <x:f>'Raw_Data'!C513</x:f>
        <x:v>72709</x:v>
      </x:c>
      <x:c r="D513" t="n">
        <x:f>'Raw_Data'!D513</x:f>
        <x:v>640</x:v>
      </x:c>
      <x:c r="E513" t="n">
        <x:f>'Raw_Data'!E513</x:f>
        <x:v>22</x:v>
      </x:c>
      <x:c r="F513" t="str">
        <x:f>PROPER(TRIM('Raw_Data'!F513))</x:f>
        <x:v>Gold</x:v>
      </x:c>
      <x:c r="G513" t="str">
        <x:f>PROPER(TRIM('Raw_Data'!G513))</x:f>
        <x:v>Partner</x:v>
      </x:c>
      <x:c r="H513" s="60" t="n">
        <x:f>'Raw_Data'!H513</x:f>
        <x:v>6280</x:v>
      </x:c>
      <x:c r="I513" s="60" t="n">
        <x:f>'Raw_Data'!I513</x:f>
        <x:v>799.66</x:v>
      </x:c>
      <x:c r="J513" s="32" t="n">
        <x:f>'Raw_Data'!J513</x:f>
        <x:v>0.649</x:v>
      </x:c>
      <x:c r="K513" s="32" t="n">
        <x:f>'Raw_Data'!K513</x:f>
        <x:v>0.586</x:v>
      </x:c>
      <x:c r="L513" t="n">
        <x:f>'Raw_Data'!L513</x:f>
        <x:v>0</x:v>
      </x:c>
      <x:c r="M513" t="n">
        <x:f>IF('Raw_Data'!M513="",Assumptions!$B$15,'Raw_Data'!M513)</x:f>
        <x:v>8</x:v>
      </x:c>
      <x:c r="N513" s="32" t="n">
        <x:f>'Raw_Data'!N513</x:f>
        <x:v>0.145</x:v>
      </x:c>
      <x:c r="O513" t="str">
        <x:f>IF(OR(D513&lt;620,L513&gt;=2,J513&gt;0.9),"High",IF(OR(D513&lt;700,L513=1,J513&gt;0.75),"Medium","Low"))</x:f>
        <x:v>Medium</x:v>
      </x:c>
      <x:c r="P513" s="30" t="n">
        <x:f>XLOOKUP(F513,Assumptions!$A$4:$A$6,Assumptions!$B$4:$B$6)</x:f>
        <x:v>95</x:v>
      </x:c>
      <x:c r="Q513" s="32" t="n">
        <x:f>XLOOKUP(F513,Assumptions!$A$4:$A$6,Assumptions!$C$4:$C$6)</x:f>
        <x:v>0.219</x:v>
      </x:c>
      <x:c r="R513" s="32" t="n">
        <x:f>XLOOKUP(F513,Assumptions!$A$4:$A$6,Assumptions!$D$4:$D$6)</x:f>
        <x:v>0.016</x:v>
      </x:c>
      <x:c r="S513" s="32" t="n">
        <x:f>XLOOKUP(F513,Assumptions!$A$4:$A$6,Assumptions!$E$4:$E$6)</x:f>
        <x:v>0.01</x:v>
      </x:c>
      <x:c r="T513" s="32" t="n">
        <x:f>XLOOKUP(O513,Assumptions!$H$4:$H$6,Assumptions!$I$4:$I$6)</x:f>
        <x:v>0.012</x:v>
      </x:c>
      <x:c r="U513" s="30" t="n">
        <x:f>XLOOKUP(F513,Assumptions!$A$4:$A$6,Assumptions!$F$4:$F$6)</x:f>
        <x:v>90</x:v>
      </x:c>
      <x:c r="V513" s="60" t="n">
        <x:f>I513*12</x:f>
        <x:v>9595.92</x:v>
      </x:c>
      <x:c r="W513" s="60" t="n">
        <x:f>H513*J513*(1-K513)*Q513</x:f>
        <x:v>369.52922952000006</x:v>
      </x:c>
      <x:c r="X513" s="60" t="n">
        <x:f>V513*R513</x:f>
        <x:v>153.53472</x:v>
      </x:c>
      <x:c r="Y513" s="60" t="n">
        <x:f>V513*S513</x:f>
        <x:v>95.95920000000001</x:v>
      </x:c>
      <x:c r="Z513" s="60" t="n">
        <x:f>H513*J513*T513</x:f>
        <x:v>48.908640000000005</x:v>
      </x:c>
      <x:c r="AA513" s="60" t="n">
        <x:f>P513+W513+X513-Y513-Z513-U513</x:f>
        <x:v>383.19610952000005</x:v>
      </x:c>
      <x:c r="AB513" s="32" t="n">
        <x:f>IFERROR(AA513/(P513+W513+X513),0)</x:f>
        <x:v>0.6199942737601785</x:v>
      </x:c>
      <x:c r="AC513" t="n">
        <x:f>IF(O513="High",0,IF(I513&gt;=1800,3,IF(I513&gt;=900,2,1))+IF(K513&gt;=0.9,2,IF(K513&gt;=0.75,1,0))+IF(J513&lt;=0.7,2,IF(J513&lt;=0.85,1,0))+IF(M513&gt;=8,1,0))</x:f>
        <x:v>4</x:v>
      </x:c>
      <x:c r="AD513" t="str">
        <x:f>IF(AND(O513&lt;&gt;"High",AC513&gt;=Assumptions!$B$10,AA513&gt;0),"Priority Growth",IF(AND(O513="Low",AA513&gt;0),"Maintain","Watch"))</x:f>
        <x:v>Watch</x:v>
      </x:c>
      <x:c r="AE513" s="60" t="n">
        <x:f>MAX(AA513,0)*N513</x:f>
        <x:v>55.5634358804</x:v>
      </x:c>
      <x:c r="AF513" t="str">
        <x:f>IF(AND(AA513&gt;=Assumptions!$B$11,O513&lt;&gt;"High",OR(N513&gt;=Assumptions!$B$12,M513&lt;=6)),"High","Standard")</x:f>
        <x:v>Standard</x:v>
      </x:c>
    </x:row>
    <x:row r="514">
      <x:c r="A514" t="str">
        <x:f>'Raw_Data'!A514</x:f>
        <x:v>C00513</x:v>
      </x:c>
      <x:c r="B514" t="n">
        <x:f>'Raw_Data'!B514</x:f>
        <x:v>45</x:v>
      </x:c>
      <x:c r="C514" s="30" t="n">
        <x:f>'Raw_Data'!C514</x:f>
        <x:v>103539</x:v>
      </x:c>
      <x:c r="D514" t="n">
        <x:f>'Raw_Data'!D514</x:f>
        <x:v>811</x:v>
      </x:c>
      <x:c r="E514" t="n">
        <x:f>'Raw_Data'!E514</x:f>
        <x:v>23</x:v>
      </x:c>
      <x:c r="F514" t="str">
        <x:f>PROPER(TRIM('Raw_Data'!F514))</x:f>
        <x:v>Classic</x:v>
      </x:c>
      <x:c r="G514" t="str">
        <x:f>PROPER(TRIM('Raw_Data'!G514))</x:f>
        <x:v>Digital</x:v>
      </x:c>
      <x:c r="H514" s="60" t="n">
        <x:f>'Raw_Data'!H514</x:f>
        <x:v>12235</x:v>
      </x:c>
      <x:c r="I514" s="60" t="n">
        <x:f>'Raw_Data'!I514</x:f>
        <x:v>1680.83</x:v>
      </x:c>
      <x:c r="J514" s="32" t="n">
        <x:f>'Raw_Data'!J514</x:f>
        <x:v>0.283</x:v>
      </x:c>
      <x:c r="K514" s="32" t="n">
        <x:f>'Raw_Data'!K514</x:f>
        <x:v>1</x:v>
      </x:c>
      <x:c r="L514" t="n">
        <x:f>'Raw_Data'!L514</x:f>
        <x:v>0</x:v>
      </x:c>
      <x:c r="M514" t="n">
        <x:f>IF('Raw_Data'!M514="",Assumptions!$B$15,'Raw_Data'!M514)</x:f>
        <x:v>8</x:v>
      </x:c>
      <x:c r="N514" s="32" t="n">
        <x:f>'Raw_Data'!N514</x:f>
        <x:v>0.044</x:v>
      </x:c>
      <x:c r="O514" t="str">
        <x:f>IF(OR(D514&lt;620,L514&gt;=2,J514&gt;0.9),"High",IF(OR(D514&lt;700,L514=1,J514&gt;0.75),"Medium","Low"))</x:f>
        <x:v>Low</x:v>
      </x:c>
      <x:c r="P514" s="30" t="n">
        <x:f>XLOOKUP(F514,Assumptions!$A$4:$A$6,Assumptions!$B$4:$B$6)</x:f>
        <x:v>0</x:v>
      </x:c>
      <x:c r="Q514" s="32" t="n">
        <x:f>XLOOKUP(F514,Assumptions!$A$4:$A$6,Assumptions!$C$4:$C$6)</x:f>
        <x:v>0.229</x:v>
      </x:c>
      <x:c r="R514" s="32" t="n">
        <x:f>XLOOKUP(F514,Assumptions!$A$4:$A$6,Assumptions!$D$4:$D$6)</x:f>
        <x:v>0.015</x:v>
      </x:c>
      <x:c r="S514" s="32" t="n">
        <x:f>XLOOKUP(F514,Assumptions!$A$4:$A$6,Assumptions!$E$4:$E$6)</x:f>
        <x:v>0.0075</x:v>
      </x:c>
      <x:c r="T514" s="32" t="n">
        <x:f>XLOOKUP(O514,Assumptions!$H$4:$H$6,Assumptions!$I$4:$I$6)</x:f>
        <x:v>0.0035</x:v>
      </x:c>
      <x:c r="U514" s="30" t="n">
        <x:f>XLOOKUP(F514,Assumptions!$A$4:$A$6,Assumptions!$F$4:$F$6)</x:f>
        <x:v>60</x:v>
      </x:c>
      <x:c r="V514" s="60" t="n">
        <x:f>I514*12</x:f>
        <x:v>20169.96</x:v>
      </x:c>
      <x:c r="W514" s="60" t="n">
        <x:f>H514*J514*(1-K514)*Q514</x:f>
        <x:v>0</x:v>
      </x:c>
      <x:c r="X514" s="60" t="n">
        <x:f>V514*R514</x:f>
        <x:v>302.5494</x:v>
      </x:c>
      <x:c r="Y514" s="60" t="n">
        <x:f>V514*S514</x:f>
        <x:v>151.2747</x:v>
      </x:c>
      <x:c r="Z514" s="60" t="n">
        <x:f>H514*J514*T514</x:f>
        <x:v>12.118767499999999</x:v>
      </x:c>
      <x:c r="AA514" s="60" t="n">
        <x:f>P514+W514+X514-Y514-Z514-U514</x:f>
        <x:v>79.1559325</x:v>
      </x:c>
      <x:c r="AB514" s="32" t="n">
        <x:f>IFERROR(AA514/(P514+W514+X514),0)</x:f>
        <x:v>0.2616297784758456</x:v>
      </x:c>
      <x:c r="AC514" t="n">
        <x:f>IF(O514="High",0,IF(I514&gt;=1800,3,IF(I514&gt;=900,2,1))+IF(K514&gt;=0.9,2,IF(K514&gt;=0.75,1,0))+IF(J514&lt;=0.7,2,IF(J514&lt;=0.85,1,0))+IF(M514&gt;=8,1,0))</x:f>
        <x:v>7</x:v>
      </x:c>
      <x:c r="AD514" t="str">
        <x:f>IF(AND(O514&lt;&gt;"High",AC514&gt;=Assumptions!$B$10,AA514&gt;0),"Priority Growth",IF(AND(O514="Low",AA514&gt;0),"Maintain","Watch"))</x:f>
        <x:v>Priority Growth</x:v>
      </x:c>
      <x:c r="AE514" s="60" t="n">
        <x:f>MAX(AA514,0)*N514</x:f>
        <x:v>3.48286103</x:v>
      </x:c>
      <x:c r="AF514" t="str">
        <x:f>IF(AND(AA514&gt;=Assumptions!$B$11,O514&lt;&gt;"High",OR(N514&gt;=Assumptions!$B$12,M514&lt;=6)),"High","Standard")</x:f>
        <x:v>Standard</x:v>
      </x:c>
    </x:row>
    <x:row r="515">
      <x:c r="A515" t="str">
        <x:f>'Raw_Data'!A515</x:f>
        <x:v>C00514</x:v>
      </x:c>
      <x:c r="B515" t="n">
        <x:f>'Raw_Data'!B515</x:f>
        <x:v>34</x:v>
      </x:c>
      <x:c r="C515" s="30" t="n">
        <x:f>'Raw_Data'!C515</x:f>
        <x:v>90540</x:v>
      </x:c>
      <x:c r="D515" t="n">
        <x:f>'Raw_Data'!D515</x:f>
        <x:v>651</x:v>
      </x:c>
      <x:c r="E515" t="n">
        <x:f>'Raw_Data'!E515</x:f>
        <x:v>20</x:v>
      </x:c>
      <x:c r="F515" t="str">
        <x:f>PROPER(TRIM('Raw_Data'!F515))</x:f>
        <x:v>Gold</x:v>
      </x:c>
      <x:c r="G515" t="str">
        <x:f>PROPER(TRIM('Raw_Data'!G515))</x:f>
        <x:v>Digital</x:v>
      </x:c>
      <x:c r="H515" s="60" t="n">
        <x:f>'Raw_Data'!H515</x:f>
        <x:v>11932</x:v>
      </x:c>
      <x:c r="I515" s="60" t="n">
        <x:f>'Raw_Data'!I515</x:f>
        <x:v>1209.14</x:v>
      </x:c>
      <x:c r="J515" s="32" t="n">
        <x:f>'Raw_Data'!J515</x:f>
        <x:v>0.421</x:v>
      </x:c>
      <x:c r="K515" s="32" t="n">
        <x:f>'Raw_Data'!K515</x:f>
        <x:v>0.619</x:v>
      </x:c>
      <x:c r="L515" t="n">
        <x:f>'Raw_Data'!L515</x:f>
        <x:v>0</x:v>
      </x:c>
      <x:c r="M515" t="n">
        <x:f>IF('Raw_Data'!M515="",Assumptions!$B$15,'Raw_Data'!M515)</x:f>
        <x:v>8</x:v>
      </x:c>
      <x:c r="N515" s="32" t="n">
        <x:f>'Raw_Data'!N515</x:f>
        <x:v>0.068</x:v>
      </x:c>
      <x:c r="O515" t="str">
        <x:f>IF(OR(D515&lt;620,L515&gt;=2,J515&gt;0.9),"High",IF(OR(D515&lt;700,L515=1,J515&gt;0.75),"Medium","Low"))</x:f>
        <x:v>Medium</x:v>
      </x:c>
      <x:c r="P515" s="30" t="n">
        <x:f>XLOOKUP(F515,Assumptions!$A$4:$A$6,Assumptions!$B$4:$B$6)</x:f>
        <x:v>95</x:v>
      </x:c>
      <x:c r="Q515" s="32" t="n">
        <x:f>XLOOKUP(F515,Assumptions!$A$4:$A$6,Assumptions!$C$4:$C$6)</x:f>
        <x:v>0.219</x:v>
      </x:c>
      <x:c r="R515" s="32" t="n">
        <x:f>XLOOKUP(F515,Assumptions!$A$4:$A$6,Assumptions!$D$4:$D$6)</x:f>
        <x:v>0.016</x:v>
      </x:c>
      <x:c r="S515" s="32" t="n">
        <x:f>XLOOKUP(F515,Assumptions!$A$4:$A$6,Assumptions!$E$4:$E$6)</x:f>
        <x:v>0.01</x:v>
      </x:c>
      <x:c r="T515" s="32" t="n">
        <x:f>XLOOKUP(O515,Assumptions!$H$4:$H$6,Assumptions!$I$4:$I$6)</x:f>
        <x:v>0.012</x:v>
      </x:c>
      <x:c r="U515" s="30" t="n">
        <x:f>XLOOKUP(F515,Assumptions!$A$4:$A$6,Assumptions!$F$4:$F$6)</x:f>
        <x:v>90</x:v>
      </x:c>
      <x:c r="V515" s="60" t="n">
        <x:f>I515*12</x:f>
        <x:v>14509.68</x:v>
      </x:c>
      <x:c r="W515" s="60" t="n">
        <x:f>H515*J515*(1-K515)*Q515</x:f>
        <x:v>419.14513630799996</x:v>
      </x:c>
      <x:c r="X515" s="60" t="n">
        <x:f>V515*R515</x:f>
        <x:v>232.15488000000002</x:v>
      </x:c>
      <x:c r="Y515" s="60" t="n">
        <x:f>V515*S515</x:f>
        <x:v>145.0968</x:v>
      </x:c>
      <x:c r="Z515" s="60" t="n">
        <x:f>H515*J515*T515</x:f>
        <x:v>60.280463999999995</x:v>
      </x:c>
      <x:c r="AA515" s="60" t="n">
        <x:f>P515+W515+X515-Y515-Z515-U515</x:f>
        <x:v>450.9227523080001</x:v>
      </x:c>
      <x:c r="AB515" s="32" t="n">
        <x:f>IFERROR(AA515/(P515+W515+X515),0)</x:f>
        <x:v>0.6042110980229471</x:v>
      </x:c>
      <x:c r="AC515" t="n">
        <x:f>IF(O515="High",0,IF(I515&gt;=1800,3,IF(I515&gt;=900,2,1))+IF(K515&gt;=0.9,2,IF(K515&gt;=0.75,1,0))+IF(J515&lt;=0.7,2,IF(J515&lt;=0.85,1,0))+IF(M515&gt;=8,1,0))</x:f>
        <x:v>5</x:v>
      </x:c>
      <x:c r="AD515" t="str">
        <x:f>IF(AND(O515&lt;&gt;"High",AC515&gt;=Assumptions!$B$10,AA515&gt;0),"Priority Growth",IF(AND(O515="Low",AA515&gt;0),"Maintain","Watch"))</x:f>
        <x:v>Watch</x:v>
      </x:c>
      <x:c r="AE515" s="60" t="n">
        <x:f>MAX(AA515,0)*N515</x:f>
        <x:v>30.662747156944008</x:v>
      </x:c>
      <x:c r="AF515" t="str">
        <x:f>IF(AND(AA515&gt;=Assumptions!$B$11,O515&lt;&gt;"High",OR(N515&gt;=Assumptions!$B$12,M515&lt;=6)),"High","Standard")</x:f>
        <x:v>Standard</x:v>
      </x:c>
    </x:row>
    <x:row r="516">
      <x:c r="A516" t="str">
        <x:f>'Raw_Data'!A516</x:f>
        <x:v>C00515</x:v>
      </x:c>
      <x:c r="B516" t="n">
        <x:f>'Raw_Data'!B516</x:f>
        <x:v>21</x:v>
      </x:c>
      <x:c r="C516" s="30" t="n">
        <x:f>'Raw_Data'!C516</x:f>
        <x:v>79491</x:v>
      </x:c>
      <x:c r="D516" t="n">
        <x:f>'Raw_Data'!D516</x:f>
        <x:v>667</x:v>
      </x:c>
      <x:c r="E516" t="n">
        <x:f>'Raw_Data'!E516</x:f>
        <x:v>40</x:v>
      </x:c>
      <x:c r="F516" t="str">
        <x:f>PROPER(TRIM('Raw_Data'!F516))</x:f>
        <x:v>Gold</x:v>
      </x:c>
      <x:c r="G516" t="str">
        <x:f>PROPER(TRIM('Raw_Data'!G516))</x:f>
        <x:v>Digital</x:v>
      </x:c>
      <x:c r="H516" s="60" t="n">
        <x:f>'Raw_Data'!H516</x:f>
        <x:v>13038</x:v>
      </x:c>
      <x:c r="I516" s="60" t="n">
        <x:f>'Raw_Data'!I516</x:f>
        <x:v>1510.3</x:v>
      </x:c>
      <x:c r="J516" s="32" t="n">
        <x:f>'Raw_Data'!J516</x:f>
        <x:v>0.419</x:v>
      </x:c>
      <x:c r="K516" s="32" t="n">
        <x:f>'Raw_Data'!K516</x:f>
        <x:v>0.88</x:v>
      </x:c>
      <x:c r="L516" t="n">
        <x:f>'Raw_Data'!L516</x:f>
        <x:v>1</x:v>
      </x:c>
      <x:c r="M516" t="n">
        <x:f>IF('Raw_Data'!M516="",Assumptions!$B$15,'Raw_Data'!M516)</x:f>
        <x:v>6</x:v>
      </x:c>
      <x:c r="N516" s="32" t="n">
        <x:f>'Raw_Data'!N516</x:f>
        <x:v>0.144</x:v>
      </x:c>
      <x:c r="O516" t="str">
        <x:f>IF(OR(D516&lt;620,L516&gt;=2,J516&gt;0.9),"High",IF(OR(D516&lt;700,L516=1,J516&gt;0.75),"Medium","Low"))</x:f>
        <x:v>Medium</x:v>
      </x:c>
      <x:c r="P516" s="30" t="n">
        <x:f>XLOOKUP(F516,Assumptions!$A$4:$A$6,Assumptions!$B$4:$B$6)</x:f>
        <x:v>95</x:v>
      </x:c>
      <x:c r="Q516" s="32" t="n">
        <x:f>XLOOKUP(F516,Assumptions!$A$4:$A$6,Assumptions!$C$4:$C$6)</x:f>
        <x:v>0.219</x:v>
      </x:c>
      <x:c r="R516" s="32" t="n">
        <x:f>XLOOKUP(F516,Assumptions!$A$4:$A$6,Assumptions!$D$4:$D$6)</x:f>
        <x:v>0.016</x:v>
      </x:c>
      <x:c r="S516" s="32" t="n">
        <x:f>XLOOKUP(F516,Assumptions!$A$4:$A$6,Assumptions!$E$4:$E$6)</x:f>
        <x:v>0.01</x:v>
      </x:c>
      <x:c r="T516" s="32" t="n">
        <x:f>XLOOKUP(O516,Assumptions!$H$4:$H$6,Assumptions!$I$4:$I$6)</x:f>
        <x:v>0.012</x:v>
      </x:c>
      <x:c r="U516" s="30" t="n">
        <x:f>XLOOKUP(F516,Assumptions!$A$4:$A$6,Assumptions!$F$4:$F$6)</x:f>
        <x:v>90</x:v>
      </x:c>
      <x:c r="V516" s="60" t="n">
        <x:f>I516*12</x:f>
        <x:v>18123.6</x:v>
      </x:c>
      <x:c r="W516" s="60" t="n">
        <x:f>H516*J516*(1-K516)*Q516</x:f>
        <x:v>143.56559015999997</x:v>
      </x:c>
      <x:c r="X516" s="60" t="n">
        <x:f>V516*R516</x:f>
        <x:v>289.9776</x:v>
      </x:c>
      <x:c r="Y516" s="60" t="n">
        <x:f>V516*S516</x:f>
        <x:v>181.236</x:v>
      </x:c>
      <x:c r="Z516" s="60" t="n">
        <x:f>H516*J516*T516</x:f>
        <x:v>65.555064</x:v>
      </x:c>
      <x:c r="AA516" s="60" t="n">
        <x:f>P516+W516+X516-Y516-Z516-U516</x:f>
        <x:v>191.75212616</x:v>
      </x:c>
      <x:c r="AB516" s="32" t="n">
        <x:f>IFERROR(AA516/(P516+W516+X516),0)</x:f>
        <x:v>0.36279367463225287</x:v>
      </x:c>
      <x:c r="AC516" t="n">
        <x:f>IF(O516="High",0,IF(I516&gt;=1800,3,IF(I516&gt;=900,2,1))+IF(K516&gt;=0.9,2,IF(K516&gt;=0.75,1,0))+IF(J516&lt;=0.7,2,IF(J516&lt;=0.85,1,0))+IF(M516&gt;=8,1,0))</x:f>
        <x:v>5</x:v>
      </x:c>
      <x:c r="AD516" t="str">
        <x:f>IF(AND(O516&lt;&gt;"High",AC516&gt;=Assumptions!$B$10,AA516&gt;0),"Priority Growth",IF(AND(O516="Low",AA516&gt;0),"Maintain","Watch"))</x:f>
        <x:v>Watch</x:v>
      </x:c>
      <x:c r="AE516" s="60" t="n">
        <x:f>MAX(AA516,0)*N516</x:f>
        <x:v>27.612306167039996</x:v>
      </x:c>
      <x:c r="AF516" t="str">
        <x:f>IF(AND(AA516&gt;=Assumptions!$B$11,O516&lt;&gt;"High",OR(N516&gt;=Assumptions!$B$12,M516&lt;=6)),"High","Standard")</x:f>
        <x:v>Standard</x:v>
      </x:c>
    </x:row>
    <x:row r="517">
      <x:c r="A517" t="str">
        <x:f>'Raw_Data'!A517</x:f>
        <x:v>C00516</x:v>
      </x:c>
      <x:c r="B517" t="n">
        <x:f>'Raw_Data'!B517</x:f>
        <x:v>32</x:v>
      </x:c>
      <x:c r="C517" s="30" t="n">
        <x:f>'Raw_Data'!C517</x:f>
        <x:v>71011</x:v>
      </x:c>
      <x:c r="D517" t="n">
        <x:f>'Raw_Data'!D517</x:f>
        <x:v>656</x:v>
      </x:c>
      <x:c r="E517" t="n">
        <x:f>'Raw_Data'!E517</x:f>
        <x:v>74</x:v>
      </x:c>
      <x:c r="F517" t="str">
        <x:f>PROPER(TRIM('Raw_Data'!F517))</x:f>
        <x:v>Classic</x:v>
      </x:c>
      <x:c r="G517" t="str">
        <x:f>PROPER(TRIM('Raw_Data'!G517))</x:f>
        <x:v>Digital</x:v>
      </x:c>
      <x:c r="H517" s="60" t="n">
        <x:f>'Raw_Data'!H517</x:f>
        <x:v>5780</x:v>
      </x:c>
      <x:c r="I517" s="60" t="n">
        <x:f>'Raw_Data'!I517</x:f>
        <x:v>253.31</x:v>
      </x:c>
      <x:c r="J517" s="32" t="n">
        <x:f>'Raw_Data'!J517</x:f>
        <x:v>0.669</x:v>
      </x:c>
      <x:c r="K517" s="32" t="n">
        <x:f>'Raw_Data'!K517</x:f>
        <x:v>0.748</x:v>
      </x:c>
      <x:c r="L517" t="n">
        <x:f>'Raw_Data'!L517</x:f>
        <x:v>0</x:v>
      </x:c>
      <x:c r="M517" t="n">
        <x:f>IF('Raw_Data'!M517="",Assumptions!$B$15,'Raw_Data'!M517)</x:f>
        <x:v>9</x:v>
      </x:c>
      <x:c r="N517" s="32" t="n">
        <x:f>'Raw_Data'!N517</x:f>
        <x:v>0.02</x:v>
      </x:c>
      <x:c r="O517" t="str">
        <x:f>IF(OR(D517&lt;620,L517&gt;=2,J517&gt;0.9),"High",IF(OR(D517&lt;700,L517=1,J517&gt;0.75),"Medium","Low"))</x:f>
        <x:v>Medium</x:v>
      </x:c>
      <x:c r="P517" s="30" t="n">
        <x:f>XLOOKUP(F517,Assumptions!$A$4:$A$6,Assumptions!$B$4:$B$6)</x:f>
        <x:v>0</x:v>
      </x:c>
      <x:c r="Q517" s="32" t="n">
        <x:f>XLOOKUP(F517,Assumptions!$A$4:$A$6,Assumptions!$C$4:$C$6)</x:f>
        <x:v>0.229</x:v>
      </x:c>
      <x:c r="R517" s="32" t="n">
        <x:f>XLOOKUP(F517,Assumptions!$A$4:$A$6,Assumptions!$D$4:$D$6)</x:f>
        <x:v>0.015</x:v>
      </x:c>
      <x:c r="S517" s="32" t="n">
        <x:f>XLOOKUP(F517,Assumptions!$A$4:$A$6,Assumptions!$E$4:$E$6)</x:f>
        <x:v>0.0075</x:v>
      </x:c>
      <x:c r="T517" s="32" t="n">
        <x:f>XLOOKUP(O517,Assumptions!$H$4:$H$6,Assumptions!$I$4:$I$6)</x:f>
        <x:v>0.012</x:v>
      </x:c>
      <x:c r="U517" s="30" t="n">
        <x:f>XLOOKUP(F517,Assumptions!$A$4:$A$6,Assumptions!$F$4:$F$6)</x:f>
        <x:v>60</x:v>
      </x:c>
      <x:c r="V517" s="60" t="n">
        <x:f>I517*12</x:f>
        <x:v>3039.7200000000003</x:v>
      </x:c>
      <x:c r="W517" s="60" t="n">
        <x:f>H517*J517*(1-K517)*Q517</x:f>
        <x:v>223.14644856000004</x:v>
      </x:c>
      <x:c r="X517" s="60" t="n">
        <x:f>V517*R517</x:f>
        <x:v>45.595800000000004</x:v>
      </x:c>
      <x:c r="Y517" s="60" t="n">
        <x:f>V517*S517</x:f>
        <x:v>22.797900000000002</x:v>
      </x:c>
      <x:c r="Z517" s="60" t="n">
        <x:f>H517*J517*T517</x:f>
        <x:v>46.40184</x:v>
      </x:c>
      <x:c r="AA517" s="60" t="n">
        <x:f>P517+W517+X517-Y517-Z517-U517</x:f>
        <x:v>139.54250856000007</x:v>
      </x:c>
      <x:c r="AB517" s="32" t="n">
        <x:f>IFERROR(AA517/(P517+W517+X517),0)</x:f>
        <x:v>0.5192429151267054</x:v>
      </x:c>
      <x:c r="AC517" t="n">
        <x:f>IF(O517="High",0,IF(I517&gt;=1800,3,IF(I517&gt;=900,2,1))+IF(K517&gt;=0.9,2,IF(K517&gt;=0.75,1,0))+IF(J517&lt;=0.7,2,IF(J517&lt;=0.85,1,0))+IF(M517&gt;=8,1,0))</x:f>
        <x:v>4</x:v>
      </x:c>
      <x:c r="AD517" t="str">
        <x:f>IF(AND(O517&lt;&gt;"High",AC517&gt;=Assumptions!$B$10,AA517&gt;0),"Priority Growth",IF(AND(O517="Low",AA517&gt;0),"Maintain","Watch"))</x:f>
        <x:v>Watch</x:v>
      </x:c>
      <x:c r="AE517" s="60" t="n">
        <x:f>MAX(AA517,0)*N517</x:f>
        <x:v>2.7908501712000016</x:v>
      </x:c>
      <x:c r="AF517" t="str">
        <x:f>IF(AND(AA517&gt;=Assumptions!$B$11,O517&lt;&gt;"High",OR(N517&gt;=Assumptions!$B$12,M517&lt;=6)),"High","Standard")</x:f>
        <x:v>Standard</x:v>
      </x:c>
    </x:row>
    <x:row r="518">
      <x:c r="A518" t="str">
        <x:f>'Raw_Data'!A518</x:f>
        <x:v>C00517</x:v>
      </x:c>
      <x:c r="B518" t="n">
        <x:f>'Raw_Data'!B518</x:f>
        <x:v>40</x:v>
      </x:c>
      <x:c r="C518" s="30" t="n">
        <x:f>'Raw_Data'!C518</x:f>
        <x:v>99130</x:v>
      </x:c>
      <x:c r="D518" t="n">
        <x:f>'Raw_Data'!D518</x:f>
        <x:v>691</x:v>
      </x:c>
      <x:c r="E518" t="n">
        <x:f>'Raw_Data'!E518</x:f>
        <x:v>54</x:v>
      </x:c>
      <x:c r="F518" t="str">
        <x:f>PROPER(TRIM('Raw_Data'!F518))</x:f>
        <x:v>Gold</x:v>
      </x:c>
      <x:c r="G518" t="str">
        <x:f>PROPER(TRIM('Raw_Data'!G518))</x:f>
        <x:v>Digital</x:v>
      </x:c>
      <x:c r="H518" s="60" t="n">
        <x:f>'Raw_Data'!H518</x:f>
        <x:v>17689</x:v>
      </x:c>
      <x:c r="I518" s="60" t="n">
        <x:f>'Raw_Data'!I518</x:f>
        <x:v>1821.49</x:v>
      </x:c>
      <x:c r="J518" s="32" t="n">
        <x:f>'Raw_Data'!J518</x:f>
        <x:v>0.387</x:v>
      </x:c>
      <x:c r="K518" s="32" t="n">
        <x:f>'Raw_Data'!K518</x:f>
        <x:v>0.776</x:v>
      </x:c>
      <x:c r="L518" t="n">
        <x:f>'Raw_Data'!L518</x:f>
        <x:v>0</x:v>
      </x:c>
      <x:c r="M518" t="n">
        <x:f>IF('Raw_Data'!M518="",Assumptions!$B$15,'Raw_Data'!M518)</x:f>
        <x:v>7</x:v>
      </x:c>
      <x:c r="N518" s="32" t="n">
        <x:f>'Raw_Data'!N518</x:f>
        <x:v>0.145</x:v>
      </x:c>
      <x:c r="O518" t="str">
        <x:f>IF(OR(D518&lt;620,L518&gt;=2,J518&gt;0.9),"High",IF(OR(D518&lt;700,L518=1,J518&gt;0.75),"Medium","Low"))</x:f>
        <x:v>Medium</x:v>
      </x:c>
      <x:c r="P518" s="30" t="n">
        <x:f>XLOOKUP(F518,Assumptions!$A$4:$A$6,Assumptions!$B$4:$B$6)</x:f>
        <x:v>95</x:v>
      </x:c>
      <x:c r="Q518" s="32" t="n">
        <x:f>XLOOKUP(F518,Assumptions!$A$4:$A$6,Assumptions!$C$4:$C$6)</x:f>
        <x:v>0.219</x:v>
      </x:c>
      <x:c r="R518" s="32" t="n">
        <x:f>XLOOKUP(F518,Assumptions!$A$4:$A$6,Assumptions!$D$4:$D$6)</x:f>
        <x:v>0.016</x:v>
      </x:c>
      <x:c r="S518" s="32" t="n">
        <x:f>XLOOKUP(F518,Assumptions!$A$4:$A$6,Assumptions!$E$4:$E$6)</x:f>
        <x:v>0.01</x:v>
      </x:c>
      <x:c r="T518" s="32" t="n">
        <x:f>XLOOKUP(O518,Assumptions!$H$4:$H$6,Assumptions!$I$4:$I$6)</x:f>
        <x:v>0.012</x:v>
      </x:c>
      <x:c r="U518" s="30" t="n">
        <x:f>XLOOKUP(F518,Assumptions!$A$4:$A$6,Assumptions!$F$4:$F$6)</x:f>
        <x:v>90</x:v>
      </x:c>
      <x:c r="V518" s="60" t="n">
        <x:f>I518*12</x:f>
        <x:v>21857.88</x:v>
      </x:c>
      <x:c r="W518" s="60" t="n">
        <x:f>H518*J518*(1-K518)*Q518</x:f>
        <x:v>335.81986300799997</x:v>
      </x:c>
      <x:c r="X518" s="60" t="n">
        <x:f>V518*R518</x:f>
        <x:v>349.72608</x:v>
      </x:c>
      <x:c r="Y518" s="60" t="n">
        <x:f>V518*S518</x:f>
        <x:v>218.5788</x:v>
      </x:c>
      <x:c r="Z518" s="60" t="n">
        <x:f>H518*J518*T518</x:f>
        <x:v>82.147716</x:v>
      </x:c>
      <x:c r="AA518" s="60" t="n">
        <x:f>P518+W518+X518-Y518-Z518-U518</x:f>
        <x:v>389.819427008</x:v>
      </x:c>
      <x:c r="AB518" s="32" t="n">
        <x:f>IFERROR(AA518/(P518+W518+X518),0)</x:f>
        <x:v>0.49941893939740156</x:v>
      </x:c>
      <x:c r="AC518" t="n">
        <x:f>IF(O518="High",0,IF(I518&gt;=1800,3,IF(I518&gt;=900,2,1))+IF(K518&gt;=0.9,2,IF(K518&gt;=0.75,1,0))+IF(J518&lt;=0.7,2,IF(J518&lt;=0.85,1,0))+IF(M518&gt;=8,1,0))</x:f>
        <x:v>6</x:v>
      </x:c>
      <x:c r="AD518" t="str">
        <x:f>IF(AND(O518&lt;&gt;"High",AC518&gt;=Assumptions!$B$10,AA518&gt;0),"Priority Growth",IF(AND(O518="Low",AA518&gt;0),"Maintain","Watch"))</x:f>
        <x:v>Priority Growth</x:v>
      </x:c>
      <x:c r="AE518" s="60" t="n">
        <x:f>MAX(AA518,0)*N518</x:f>
        <x:v>56.523816916159994</x:v>
      </x:c>
      <x:c r="AF518" t="str">
        <x:f>IF(AND(AA518&gt;=Assumptions!$B$11,O518&lt;&gt;"High",OR(N518&gt;=Assumptions!$B$12,M518&lt;=6)),"High","Standard")</x:f>
        <x:v>Standard</x:v>
      </x:c>
    </x:row>
    <x:row r="519">
      <x:c r="A519" t="str">
        <x:f>'Raw_Data'!A519</x:f>
        <x:v>C00518</x:v>
      </x:c>
      <x:c r="B519" t="n">
        <x:f>'Raw_Data'!B519</x:f>
        <x:v>55</x:v>
      </x:c>
      <x:c r="C519" s="30" t="n">
        <x:f>'Raw_Data'!C519</x:f>
        <x:v>89071</x:v>
      </x:c>
      <x:c r="D519" t="n">
        <x:f>'Raw_Data'!D519</x:f>
        <x:v>602</x:v>
      </x:c>
      <x:c r="E519" t="n">
        <x:f>'Raw_Data'!E519</x:f>
        <x:v>61</x:v>
      </x:c>
      <x:c r="F519" t="str">
        <x:f>PROPER(TRIM('Raw_Data'!F519))</x:f>
        <x:v>Gold</x:v>
      </x:c>
      <x:c r="G519" t="str">
        <x:f>PROPER(TRIM('Raw_Data'!G519))</x:f>
        <x:v>Direct Mail</x:v>
      </x:c>
      <x:c r="H519" s="60" t="n">
        <x:f>'Raw_Data'!H519</x:f>
        <x:v>7891</x:v>
      </x:c>
      <x:c r="I519" s="60" t="n">
        <x:f>'Raw_Data'!I519</x:f>
        <x:v>1336.04</x:v>
      </x:c>
      <x:c r="J519" s="32" t="n">
        <x:f>'Raw_Data'!J519</x:f>
        <x:v>0.32</x:v>
      </x:c>
      <x:c r="K519" s="32" t="n">
        <x:f>'Raw_Data'!K519</x:f>
        <x:v>0.492</x:v>
      </x:c>
      <x:c r="L519" t="n">
        <x:f>'Raw_Data'!L519</x:f>
        <x:v>1</x:v>
      </x:c>
      <x:c r="M519" t="n">
        <x:f>IF('Raw_Data'!M519="",Assumptions!$B$15,'Raw_Data'!M519)</x:f>
        <x:v>8</x:v>
      </x:c>
      <x:c r="N519" s="32" t="n">
        <x:f>'Raw_Data'!N519</x:f>
        <x:v>0.084</x:v>
      </x:c>
      <x:c r="O519" t="str">
        <x:f>IF(OR(D519&lt;620,L519&gt;=2,J519&gt;0.9),"High",IF(OR(D519&lt;700,L519=1,J519&gt;0.75),"Medium","Low"))</x:f>
        <x:v>High</x:v>
      </x:c>
      <x:c r="P519" s="30" t="n">
        <x:f>XLOOKUP(F519,Assumptions!$A$4:$A$6,Assumptions!$B$4:$B$6)</x:f>
        <x:v>95</x:v>
      </x:c>
      <x:c r="Q519" s="32" t="n">
        <x:f>XLOOKUP(F519,Assumptions!$A$4:$A$6,Assumptions!$C$4:$C$6)</x:f>
        <x:v>0.219</x:v>
      </x:c>
      <x:c r="R519" s="32" t="n">
        <x:f>XLOOKUP(F519,Assumptions!$A$4:$A$6,Assumptions!$D$4:$D$6)</x:f>
        <x:v>0.016</x:v>
      </x:c>
      <x:c r="S519" s="32" t="n">
        <x:f>XLOOKUP(F519,Assumptions!$A$4:$A$6,Assumptions!$E$4:$E$6)</x:f>
        <x:v>0.01</x:v>
      </x:c>
      <x:c r="T519" s="32" t="n">
        <x:f>XLOOKUP(O519,Assumptions!$H$4:$H$6,Assumptions!$I$4:$I$6)</x:f>
        <x:v>0.045</x:v>
      </x:c>
      <x:c r="U519" s="30" t="n">
        <x:f>XLOOKUP(F519,Assumptions!$A$4:$A$6,Assumptions!$F$4:$F$6)</x:f>
        <x:v>90</x:v>
      </x:c>
      <x:c r="V519" s="60" t="n">
        <x:f>I519*12</x:f>
        <x:v>16032.48</x:v>
      </x:c>
      <x:c r="W519" s="60" t="n">
        <x:f>H519*J519*(1-K519)*Q519</x:f>
        <x:v>280.92465024</x:v>
      </x:c>
      <x:c r="X519" s="60" t="n">
        <x:f>V519*R519</x:f>
        <x:v>256.51968</x:v>
      </x:c>
      <x:c r="Y519" s="60" t="n">
        <x:f>V519*S519</x:f>
        <x:v>160.3248</x:v>
      </x:c>
      <x:c r="Z519" s="60" t="n">
        <x:f>H519*J519*T519</x:f>
        <x:v>113.6304</x:v>
      </x:c>
      <x:c r="AA519" s="60" t="n">
        <x:f>P519+W519+X519-Y519-Z519-U519</x:f>
        <x:v>268.48913024</x:v>
      </x:c>
      <x:c r="AB519" s="32" t="n">
        <x:f>IFERROR(AA519/(P519+W519+X519),0)</x:f>
        <x:v>0.4245261083107722</x:v>
      </x:c>
      <x:c r="AC519" t="n">
        <x:f>IF(O519="High",0,IF(I519&gt;=1800,3,IF(I519&gt;=900,2,1))+IF(K519&gt;=0.9,2,IF(K519&gt;=0.75,1,0))+IF(J519&lt;=0.7,2,IF(J519&lt;=0.85,1,0))+IF(M519&gt;=8,1,0))</x:f>
        <x:v>0</x:v>
      </x:c>
      <x:c r="AD519" t="str">
        <x:f>IF(AND(O519&lt;&gt;"High",AC519&gt;=Assumptions!$B$10,AA519&gt;0),"Priority Growth",IF(AND(O519="Low",AA519&gt;0),"Maintain","Watch"))</x:f>
        <x:v>Watch</x:v>
      </x:c>
      <x:c r="AE519" s="60" t="n">
        <x:f>MAX(AA519,0)*N519</x:f>
        <x:v>22.553086940160004</x:v>
      </x:c>
      <x:c r="AF519" t="str">
        <x:f>IF(AND(AA519&gt;=Assumptions!$B$11,O519&lt;&gt;"High",OR(N519&gt;=Assumptions!$B$12,M519&lt;=6)),"High","Standard")</x:f>
        <x:v>Standard</x:v>
      </x:c>
    </x:row>
    <x:row r="520">
      <x:c r="A520" t="str">
        <x:f>'Raw_Data'!A520</x:f>
        <x:v>C00519</x:v>
      </x:c>
      <x:c r="B520" t="n">
        <x:f>'Raw_Data'!B520</x:f>
        <x:v>54</x:v>
      </x:c>
      <x:c r="C520" s="30" t="n">
        <x:f>'Raw_Data'!C520</x:f>
        <x:v>115260</x:v>
      </x:c>
      <x:c r="D520" t="n">
        <x:f>'Raw_Data'!D520</x:f>
        <x:v>698</x:v>
      </x:c>
      <x:c r="E520" t="n">
        <x:f>'Raw_Data'!E520</x:f>
        <x:v>66</x:v>
      </x:c>
      <x:c r="F520" t="str">
        <x:f>PROPER(TRIM('Raw_Data'!F520))</x:f>
        <x:v>Classic</x:v>
      </x:c>
      <x:c r="G520" t="str">
        <x:f>PROPER(TRIM('Raw_Data'!G520))</x:f>
        <x:v>Digital</x:v>
      </x:c>
      <x:c r="H520" s="60" t="n">
        <x:f>'Raw_Data'!H520</x:f>
        <x:v>11235</x:v>
      </x:c>
      <x:c r="I520" s="60" t="n">
        <x:f>'Raw_Data'!I520</x:f>
        <x:v>1551.13</x:v>
      </x:c>
      <x:c r="J520" s="32" t="n">
        <x:f>'Raw_Data'!J520</x:f>
        <x:v>0.4</x:v>
      </x:c>
      <x:c r="K520" s="32" t="n">
        <x:f>'Raw_Data'!K520</x:f>
        <x:v>0.719</x:v>
      </x:c>
      <x:c r="L520" t="n">
        <x:f>'Raw_Data'!L520</x:f>
        <x:v>0</x:v>
      </x:c>
      <x:c r="M520" t="n">
        <x:f>IF('Raw_Data'!M520="",Assumptions!$B$15,'Raw_Data'!M520)</x:f>
        <x:v>6</x:v>
      </x:c>
      <x:c r="N520" s="32" t="n">
        <x:f>'Raw_Data'!N520</x:f>
        <x:v>0.16</x:v>
      </x:c>
      <x:c r="O520" t="str">
        <x:f>IF(OR(D520&lt;620,L520&gt;=2,J520&gt;0.9),"High",IF(OR(D520&lt;700,L520=1,J520&gt;0.75),"Medium","Low"))</x:f>
        <x:v>Medium</x:v>
      </x:c>
      <x:c r="P520" s="30" t="n">
        <x:f>XLOOKUP(F520,Assumptions!$A$4:$A$6,Assumptions!$B$4:$B$6)</x:f>
        <x:v>0</x:v>
      </x:c>
      <x:c r="Q520" s="32" t="n">
        <x:f>XLOOKUP(F520,Assumptions!$A$4:$A$6,Assumptions!$C$4:$C$6)</x:f>
        <x:v>0.229</x:v>
      </x:c>
      <x:c r="R520" s="32" t="n">
        <x:f>XLOOKUP(F520,Assumptions!$A$4:$A$6,Assumptions!$D$4:$D$6)</x:f>
        <x:v>0.015</x:v>
      </x:c>
      <x:c r="S520" s="32" t="n">
        <x:f>XLOOKUP(F520,Assumptions!$A$4:$A$6,Assumptions!$E$4:$E$6)</x:f>
        <x:v>0.0075</x:v>
      </x:c>
      <x:c r="T520" s="32" t="n">
        <x:f>XLOOKUP(O520,Assumptions!$H$4:$H$6,Assumptions!$I$4:$I$6)</x:f>
        <x:v>0.012</x:v>
      </x:c>
      <x:c r="U520" s="30" t="n">
        <x:f>XLOOKUP(F520,Assumptions!$A$4:$A$6,Assumptions!$F$4:$F$6)</x:f>
        <x:v>60</x:v>
      </x:c>
      <x:c r="V520" s="60" t="n">
        <x:f>I520*12</x:f>
        <x:v>18613.56</x:v>
      </x:c>
      <x:c r="W520" s="60" t="n">
        <x:f>H520*J520*(1-K520)*Q520</x:f>
        <x:v>289.184406</x:v>
      </x:c>
      <x:c r="X520" s="60" t="n">
        <x:f>V520*R520</x:f>
        <x:v>279.2034</x:v>
      </x:c>
      <x:c r="Y520" s="60" t="n">
        <x:f>V520*S520</x:f>
        <x:v>139.6017</x:v>
      </x:c>
      <x:c r="Z520" s="60" t="n">
        <x:f>H520*J520*T520</x:f>
        <x:v>53.928000000000004</x:v>
      </x:c>
      <x:c r="AA520" s="60" t="n">
        <x:f>P520+W520+X520-Y520-Z520-U520</x:f>
        <x:v>314.85810599999996</x:v>
      </x:c>
      <x:c r="AB520" s="32" t="n">
        <x:f>IFERROR(AA520/(P520+W520+X520),0)</x:f>
        <x:v>0.5539494385282432</x:v>
      </x:c>
      <x:c r="AC520" t="n">
        <x:f>IF(O520="High",0,IF(I520&gt;=1800,3,IF(I520&gt;=900,2,1))+IF(K520&gt;=0.9,2,IF(K520&gt;=0.75,1,0))+IF(J520&lt;=0.7,2,IF(J520&lt;=0.85,1,0))+IF(M520&gt;=8,1,0))</x:f>
        <x:v>4</x:v>
      </x:c>
      <x:c r="AD520" t="str">
        <x:f>IF(AND(O520&lt;&gt;"High",AC520&gt;=Assumptions!$B$10,AA520&gt;0),"Priority Growth",IF(AND(O520="Low",AA520&gt;0),"Maintain","Watch"))</x:f>
        <x:v>Watch</x:v>
      </x:c>
      <x:c r="AE520" s="60" t="n">
        <x:f>MAX(AA520,0)*N520</x:f>
        <x:v>50.377296959999995</x:v>
      </x:c>
      <x:c r="AF520" t="str">
        <x:f>IF(AND(AA520&gt;=Assumptions!$B$11,O520&lt;&gt;"High",OR(N520&gt;=Assumptions!$B$12,M520&lt;=6)),"High","Standard")</x:f>
        <x:v>High</x:v>
      </x:c>
    </x:row>
    <x:row r="521">
      <x:c r="A521" t="str">
        <x:f>'Raw_Data'!A521</x:f>
        <x:v>C00520</x:v>
      </x:c>
      <x:c r="B521" t="n">
        <x:f>'Raw_Data'!B521</x:f>
        <x:v>21</x:v>
      </x:c>
      <x:c r="C521" s="30" t="n">
        <x:f>'Raw_Data'!C521</x:f>
        <x:v>44124</x:v>
      </x:c>
      <x:c r="D521" t="n">
        <x:f>'Raw_Data'!D521</x:f>
        <x:v>579</x:v>
      </x:c>
      <x:c r="E521" t="n">
        <x:f>'Raw_Data'!E521</x:f>
        <x:v>30</x:v>
      </x:c>
      <x:c r="F521" t="str">
        <x:f>PROPER(TRIM('Raw_Data'!F521))</x:f>
        <x:v>Classic</x:v>
      </x:c>
      <x:c r="G521" t="str">
        <x:f>PROPER(TRIM('Raw_Data'!G521))</x:f>
        <x:v>Digital</x:v>
      </x:c>
      <x:c r="H521" s="60" t="n">
        <x:f>'Raw_Data'!H521</x:f>
        <x:v>1000</x:v>
      </x:c>
      <x:c r="I521" s="60" t="n">
        <x:f>'Raw_Data'!I521</x:f>
        <x:v>150</x:v>
      </x:c>
      <x:c r="J521" s="32" t="n">
        <x:f>'Raw_Data'!J521</x:f>
        <x:v>0.51</x:v>
      </x:c>
      <x:c r="K521" s="32" t="n">
        <x:f>'Raw_Data'!K521</x:f>
        <x:v>0.676</x:v>
      </x:c>
      <x:c r="L521" t="n">
        <x:f>'Raw_Data'!L521</x:f>
        <x:v>0</x:v>
      </x:c>
      <x:c r="M521" t="n">
        <x:f>IF('Raw_Data'!M521="",Assumptions!$B$15,'Raw_Data'!M521)</x:f>
        <x:v>7.370408870408871</x:v>
      </x:c>
      <x:c r="N521" s="32" t="n">
        <x:f>'Raw_Data'!N521</x:f>
        <x:v>0.172</x:v>
      </x:c>
      <x:c r="O521" t="str">
        <x:f>IF(OR(D521&lt;620,L521&gt;=2,J521&gt;0.9),"High",IF(OR(D521&lt;700,L521=1,J521&gt;0.75),"Medium","Low"))</x:f>
        <x:v>High</x:v>
      </x:c>
      <x:c r="P521" s="30" t="n">
        <x:f>XLOOKUP(F521,Assumptions!$A$4:$A$6,Assumptions!$B$4:$B$6)</x:f>
        <x:v>0</x:v>
      </x:c>
      <x:c r="Q521" s="32" t="n">
        <x:f>XLOOKUP(F521,Assumptions!$A$4:$A$6,Assumptions!$C$4:$C$6)</x:f>
        <x:v>0.229</x:v>
      </x:c>
      <x:c r="R521" s="32" t="n">
        <x:f>XLOOKUP(F521,Assumptions!$A$4:$A$6,Assumptions!$D$4:$D$6)</x:f>
        <x:v>0.015</x:v>
      </x:c>
      <x:c r="S521" s="32" t="n">
        <x:f>XLOOKUP(F521,Assumptions!$A$4:$A$6,Assumptions!$E$4:$E$6)</x:f>
        <x:v>0.0075</x:v>
      </x:c>
      <x:c r="T521" s="32" t="n">
        <x:f>XLOOKUP(O521,Assumptions!$H$4:$H$6,Assumptions!$I$4:$I$6)</x:f>
        <x:v>0.045</x:v>
      </x:c>
      <x:c r="U521" s="30" t="n">
        <x:f>XLOOKUP(F521,Assumptions!$A$4:$A$6,Assumptions!$F$4:$F$6)</x:f>
        <x:v>60</x:v>
      </x:c>
      <x:c r="V521" s="60" t="n">
        <x:f>I521*12</x:f>
        <x:v>1800</x:v>
      </x:c>
      <x:c r="W521" s="60" t="n">
        <x:f>H521*J521*(1-K521)*Q521</x:f>
        <x:v>37.83996</x:v>
      </x:c>
      <x:c r="X521" s="60" t="n">
        <x:f>V521*R521</x:f>
        <x:v>27</x:v>
      </x:c>
      <x:c r="Y521" s="60" t="n">
        <x:f>V521*S521</x:f>
        <x:v>13.5</x:v>
      </x:c>
      <x:c r="Z521" s="60" t="n">
        <x:f>H521*J521*T521</x:f>
        <x:v>22.95</x:v>
      </x:c>
      <x:c r="AA521" s="60" t="n">
        <x:f>P521+W521+X521-Y521-Z521-U521</x:f>
        <x:v>-31.61004000000001</x:v>
      </x:c>
      <x:c r="AB521" s="32" t="n">
        <x:f>IFERROR(AA521/(P521+W521+X521),0)</x:f>
        <x:v>-0.487508628938081</x:v>
      </x:c>
      <x:c r="AC521" t="n">
        <x:f>IF(O521="High",0,IF(I521&gt;=1800,3,IF(I521&gt;=900,2,1))+IF(K521&gt;=0.9,2,IF(K521&gt;=0.75,1,0))+IF(J521&lt;=0.7,2,IF(J521&lt;=0.85,1,0))+IF(M521&gt;=8,1,0))</x:f>
        <x:v>0</x:v>
      </x:c>
      <x:c r="AD521" t="str">
        <x:f>IF(AND(O521&lt;&gt;"High",AC521&gt;=Assumptions!$B$10,AA521&gt;0),"Priority Growth",IF(AND(O521="Low",AA521&gt;0),"Maintain","Watch"))</x:f>
        <x:v>Watch</x:v>
      </x:c>
      <x:c r="AE521" s="60" t="n">
        <x:f>MAX(AA521,0)*N521</x:f>
        <x:v>0</x:v>
      </x:c>
      <x:c r="AF521" t="str">
        <x:f>IF(AND(AA521&gt;=Assumptions!$B$11,O521&lt;&gt;"High",OR(N521&gt;=Assumptions!$B$12,M521&lt;=6)),"High","Standard")</x:f>
        <x:v>Standard</x:v>
      </x:c>
    </x:row>
    <x:row r="522">
      <x:c r="A522" t="str">
        <x:f>'Raw_Data'!A522</x:f>
        <x:v>C00521</x:v>
      </x:c>
      <x:c r="B522" t="n">
        <x:f>'Raw_Data'!B522</x:f>
        <x:v>45</x:v>
      </x:c>
      <x:c r="C522" s="30" t="n">
        <x:f>'Raw_Data'!C522</x:f>
        <x:v>72957</x:v>
      </x:c>
      <x:c r="D522" t="n">
        <x:f>'Raw_Data'!D522</x:f>
        <x:v>724</x:v>
      </x:c>
      <x:c r="E522" t="n">
        <x:f>'Raw_Data'!E522</x:f>
        <x:v>29</x:v>
      </x:c>
      <x:c r="F522" t="str">
        <x:f>PROPER(TRIM('Raw_Data'!F522))</x:f>
        <x:v>Gold</x:v>
      </x:c>
      <x:c r="G522" t="str">
        <x:f>PROPER(TRIM('Raw_Data'!G522))</x:f>
        <x:v>Digital</x:v>
      </x:c>
      <x:c r="H522" s="60" t="n">
        <x:f>'Raw_Data'!H522</x:f>
        <x:v>12782</x:v>
      </x:c>
      <x:c r="I522" s="60" t="n">
        <x:f>'Raw_Data'!I522</x:f>
        <x:v>1225.34</x:v>
      </x:c>
      <x:c r="J522" s="32" t="n">
        <x:f>'Raw_Data'!J522</x:f>
        <x:v>0.404</x:v>
      </x:c>
      <x:c r="K522" s="32" t="n">
        <x:f>'Raw_Data'!K522</x:f>
        <x:v>0.842</x:v>
      </x:c>
      <x:c r="L522" t="n">
        <x:f>'Raw_Data'!L522</x:f>
        <x:v>0</x:v>
      </x:c>
      <x:c r="M522" t="n">
        <x:f>IF('Raw_Data'!M522="",Assumptions!$B$15,'Raw_Data'!M522)</x:f>
        <x:v>9</x:v>
      </x:c>
      <x:c r="N522" s="32" t="n">
        <x:f>'Raw_Data'!N522</x:f>
        <x:v>0.02</x:v>
      </x:c>
      <x:c r="O522" t="str">
        <x:f>IF(OR(D522&lt;620,L522&gt;=2,J522&gt;0.9),"High",IF(OR(D522&lt;700,L522=1,J522&gt;0.75),"Medium","Low"))</x:f>
        <x:v>Low</x:v>
      </x:c>
      <x:c r="P522" s="30" t="n">
        <x:f>XLOOKUP(F522,Assumptions!$A$4:$A$6,Assumptions!$B$4:$B$6)</x:f>
        <x:v>95</x:v>
      </x:c>
      <x:c r="Q522" s="32" t="n">
        <x:f>XLOOKUP(F522,Assumptions!$A$4:$A$6,Assumptions!$C$4:$C$6)</x:f>
        <x:v>0.219</x:v>
      </x:c>
      <x:c r="R522" s="32" t="n">
        <x:f>XLOOKUP(F522,Assumptions!$A$4:$A$6,Assumptions!$D$4:$D$6)</x:f>
        <x:v>0.016</x:v>
      </x:c>
      <x:c r="S522" s="32" t="n">
        <x:f>XLOOKUP(F522,Assumptions!$A$4:$A$6,Assumptions!$E$4:$E$6)</x:f>
        <x:v>0.01</x:v>
      </x:c>
      <x:c r="T522" s="32" t="n">
        <x:f>XLOOKUP(O522,Assumptions!$H$4:$H$6,Assumptions!$I$4:$I$6)</x:f>
        <x:v>0.0035</x:v>
      </x:c>
      <x:c r="U522" s="30" t="n">
        <x:f>XLOOKUP(F522,Assumptions!$A$4:$A$6,Assumptions!$F$4:$F$6)</x:f>
        <x:v>90</x:v>
      </x:c>
      <x:c r="V522" s="60" t="n">
        <x:f>I522*12</x:f>
        <x:v>14704.079999999998</x:v>
      </x:c>
      <x:c r="W522" s="60" t="n">
        <x:f>H522*J522*(1-K522)*Q522</x:f>
        <x:v>178.68223665600001</x:v>
      </x:c>
      <x:c r="X522" s="60" t="n">
        <x:f>V522*R522</x:f>
        <x:v>235.26527999999996</x:v>
      </x:c>
      <x:c r="Y522" s="60" t="n">
        <x:f>V522*S522</x:f>
        <x:v>147.0408</x:v>
      </x:c>
      <x:c r="Z522" s="60" t="n">
        <x:f>H522*J522*T522</x:f>
        <x:v>18.073748</x:v>
      </x:c>
      <x:c r="AA522" s="60" t="n">
        <x:f>P522+W522+X522-Y522-Z522-U522</x:f>
        <x:v>253.83296865599993</x:v>
      </x:c>
      <x:c r="AB522" s="32" t="n">
        <x:f>IFERROR(AA522/(P522+W522+X522),0)</x:f>
        <x:v>0.49874095137311936</x:v>
      </x:c>
      <x:c r="AC522" t="n">
        <x:f>IF(O522="High",0,IF(I522&gt;=1800,3,IF(I522&gt;=900,2,1))+IF(K522&gt;=0.9,2,IF(K522&gt;=0.75,1,0))+IF(J522&lt;=0.7,2,IF(J522&lt;=0.85,1,0))+IF(M522&gt;=8,1,0))</x:f>
        <x:v>6</x:v>
      </x:c>
      <x:c r="AD522" t="str">
        <x:f>IF(AND(O522&lt;&gt;"High",AC522&gt;=Assumptions!$B$10,AA522&gt;0),"Priority Growth",IF(AND(O522="Low",AA522&gt;0),"Maintain","Watch"))</x:f>
        <x:v>Priority Growth</x:v>
      </x:c>
      <x:c r="AE522" s="60" t="n">
        <x:f>MAX(AA522,0)*N522</x:f>
        <x:v>5.076659373119999</x:v>
      </x:c>
      <x:c r="AF522" t="str">
        <x:f>IF(AND(AA522&gt;=Assumptions!$B$11,O522&lt;&gt;"High",OR(N522&gt;=Assumptions!$B$12,M522&lt;=6)),"High","Standard")</x:f>
        <x:v>Standard</x:v>
      </x:c>
    </x:row>
    <x:row r="523">
      <x:c r="A523" t="str">
        <x:f>'Raw_Data'!A523</x:f>
        <x:v>C00522</x:v>
      </x:c>
      <x:c r="B523" t="n">
        <x:f>'Raw_Data'!B523</x:f>
        <x:v>50</x:v>
      </x:c>
      <x:c r="C523" s="30" t="n">
        <x:f>'Raw_Data'!C523</x:f>
        <x:v>130677</x:v>
      </x:c>
      <x:c r="D523" t="n">
        <x:f>'Raw_Data'!D523</x:f>
        <x:v>737</x:v>
      </x:c>
      <x:c r="E523" t="n">
        <x:f>'Raw_Data'!E523</x:f>
        <x:v>24</x:v>
      </x:c>
      <x:c r="F523" t="str">
        <x:f>PROPER(TRIM('Raw_Data'!F523))</x:f>
        <x:v>Platinum</x:v>
      </x:c>
      <x:c r="G523" t="str">
        <x:f>PROPER(TRIM('Raw_Data'!G523))</x:f>
        <x:v>Branch</x:v>
      </x:c>
      <x:c r="H523" s="60" t="n">
        <x:f>'Raw_Data'!H523</x:f>
        <x:v>28889</x:v>
      </x:c>
      <x:c r="I523" s="60" t="n">
        <x:f>'Raw_Data'!I523</x:f>
        <x:v>3223.94</x:v>
      </x:c>
      <x:c r="J523" s="32" t="n">
        <x:f>'Raw_Data'!J523</x:f>
        <x:v>0.322</x:v>
      </x:c>
      <x:c r="K523" s="32" t="n">
        <x:f>'Raw_Data'!K523</x:f>
        <x:v>0.708</x:v>
      </x:c>
      <x:c r="L523" t="n">
        <x:f>'Raw_Data'!L523</x:f>
        <x:v>0</x:v>
      </x:c>
      <x:c r="M523" t="n">
        <x:f>IF('Raw_Data'!M523="",Assumptions!$B$15,'Raw_Data'!M523)</x:f>
        <x:v>6</x:v>
      </x:c>
      <x:c r="N523" s="32" t="n">
        <x:f>'Raw_Data'!N523</x:f>
        <x:v>0.224</x:v>
      </x:c>
      <x:c r="O523" t="str">
        <x:f>IF(OR(D523&lt;620,L523&gt;=2,J523&gt;0.9),"High",IF(OR(D523&lt;700,L523=1,J523&gt;0.75),"Medium","Low"))</x:f>
        <x:v>Low</x:v>
      </x:c>
      <x:c r="P523" s="30" t="n">
        <x:f>XLOOKUP(F523,Assumptions!$A$4:$A$6,Assumptions!$B$4:$B$6)</x:f>
        <x:v>195</x:v>
      </x:c>
      <x:c r="Q523" s="32" t="n">
        <x:f>XLOOKUP(F523,Assumptions!$A$4:$A$6,Assumptions!$C$4:$C$6)</x:f>
        <x:v>0.199</x:v>
      </x:c>
      <x:c r="R523" s="32" t="n">
        <x:f>XLOOKUP(F523,Assumptions!$A$4:$A$6,Assumptions!$D$4:$D$6)</x:f>
        <x:v>0.017</x:v>
      </x:c>
      <x:c r="S523" s="32" t="n">
        <x:f>XLOOKUP(F523,Assumptions!$A$4:$A$6,Assumptions!$E$4:$E$6)</x:f>
        <x:v>0.013</x:v>
      </x:c>
      <x:c r="T523" s="32" t="n">
        <x:f>XLOOKUP(O523,Assumptions!$H$4:$H$6,Assumptions!$I$4:$I$6)</x:f>
        <x:v>0.0035</x:v>
      </x:c>
      <x:c r="U523" s="30" t="n">
        <x:f>XLOOKUP(F523,Assumptions!$A$4:$A$6,Assumptions!$F$4:$F$6)</x:f>
        <x:v>140</x:v>
      </x:c>
      <x:c r="V523" s="60" t="n">
        <x:f>I523*12</x:f>
        <x:v>38687.28</x:v>
      </x:c>
      <x:c r="W523" s="60" t="n">
        <x:f>H523*J523*(1-K523)*Q523</x:f>
        <x:v>540.5356078640001</x:v>
      </x:c>
      <x:c r="X523" s="60" t="n">
        <x:f>V523*R523</x:f>
        <x:v>657.68376</x:v>
      </x:c>
      <x:c r="Y523" s="60" t="n">
        <x:f>V523*S523</x:f>
        <x:v>502.93463999999994</x:v>
      </x:c>
      <x:c r="Z523" s="60" t="n">
        <x:f>H523*J523*T523</x:f>
        <x:v>32.557903</x:v>
      </x:c>
      <x:c r="AA523" s="60" t="n">
        <x:f>P523+W523+X523-Y523-Z523-U523</x:f>
        <x:v>717.7268248640002</x:v>
      </x:c>
      <x:c r="AB523" s="32" t="n">
        <x:f>IFERROR(AA523/(P523+W523+X523),0)</x:f>
        <x:v>0.5151570825234619</x:v>
      </x:c>
      <x:c r="AC523" t="n">
        <x:f>IF(O523="High",0,IF(I523&gt;=1800,3,IF(I523&gt;=900,2,1))+IF(K523&gt;=0.9,2,IF(K523&gt;=0.75,1,0))+IF(J523&lt;=0.7,2,IF(J523&lt;=0.85,1,0))+IF(M523&gt;=8,1,0))</x:f>
        <x:v>5</x:v>
      </x:c>
      <x:c r="AD523" t="str">
        <x:f>IF(AND(O523&lt;&gt;"High",AC523&gt;=Assumptions!$B$10,AA523&gt;0),"Priority Growth",IF(AND(O523="Low",AA523&gt;0),"Maintain","Watch"))</x:f>
        <x:v>Maintain</x:v>
      </x:c>
      <x:c r="AE523" s="60" t="n">
        <x:f>MAX(AA523,0)*N523</x:f>
        <x:v>160.77080876953605</x:v>
      </x:c>
      <x:c r="AF523" t="str">
        <x:f>IF(AND(AA523&gt;=Assumptions!$B$11,O523&lt;&gt;"High",OR(N523&gt;=Assumptions!$B$12,M523&lt;=6)),"High","Standard")</x:f>
        <x:v>High</x:v>
      </x:c>
    </x:row>
    <x:row r="524">
      <x:c r="A524" t="str">
        <x:f>'Raw_Data'!A524</x:f>
        <x:v>C00523</x:v>
      </x:c>
      <x:c r="B524" t="n">
        <x:f>'Raw_Data'!B524</x:f>
        <x:v>21</x:v>
      </x:c>
      <x:c r="C524" s="30" t="n">
        <x:f>'Raw_Data'!C524</x:f>
        <x:v>53772</x:v>
      </x:c>
      <x:c r="D524" t="n">
        <x:f>'Raw_Data'!D524</x:f>
        <x:v>608</x:v>
      </x:c>
      <x:c r="E524" t="n">
        <x:f>'Raw_Data'!E524</x:f>
        <x:v>47</x:v>
      </x:c>
      <x:c r="F524" t="str">
        <x:f>PROPER(TRIM('Raw_Data'!F524))</x:f>
        <x:v>Classic</x:v>
      </x:c>
      <x:c r="G524" t="str">
        <x:f>PROPER(TRIM('Raw_Data'!G524))</x:f>
        <x:v>Direct Mail</x:v>
      </x:c>
      <x:c r="H524" s="60" t="n">
        <x:f>'Raw_Data'!H524</x:f>
        <x:v>1768</x:v>
      </x:c>
      <x:c r="I524" s="60" t="n">
        <x:f>'Raw_Data'!I524</x:f>
        <x:v>533.41</x:v>
      </x:c>
      <x:c r="J524" s="32" t="n">
        <x:f>'Raw_Data'!J524</x:f>
        <x:v>0.532</x:v>
      </x:c>
      <x:c r="K524" s="32" t="n">
        <x:f>'Raw_Data'!K524</x:f>
        <x:v>0.701</x:v>
      </x:c>
      <x:c r="L524" t="n">
        <x:f>'Raw_Data'!L524</x:f>
        <x:v>0</x:v>
      </x:c>
      <x:c r="M524" t="n">
        <x:f>IF('Raw_Data'!M524="",Assumptions!$B$15,'Raw_Data'!M524)</x:f>
        <x:v>7</x:v>
      </x:c>
      <x:c r="N524" s="32" t="n">
        <x:f>'Raw_Data'!N524</x:f>
        <x:v>0.098</x:v>
      </x:c>
      <x:c r="O524" t="str">
        <x:f>IF(OR(D524&lt;620,L524&gt;=2,J524&gt;0.9),"High",IF(OR(D524&lt;700,L524=1,J524&gt;0.75),"Medium","Low"))</x:f>
        <x:v>High</x:v>
      </x:c>
      <x:c r="P524" s="30" t="n">
        <x:f>XLOOKUP(F524,Assumptions!$A$4:$A$6,Assumptions!$B$4:$B$6)</x:f>
        <x:v>0</x:v>
      </x:c>
      <x:c r="Q524" s="32" t="n">
        <x:f>XLOOKUP(F524,Assumptions!$A$4:$A$6,Assumptions!$C$4:$C$6)</x:f>
        <x:v>0.229</x:v>
      </x:c>
      <x:c r="R524" s="32" t="n">
        <x:f>XLOOKUP(F524,Assumptions!$A$4:$A$6,Assumptions!$D$4:$D$6)</x:f>
        <x:v>0.015</x:v>
      </x:c>
      <x:c r="S524" s="32" t="n">
        <x:f>XLOOKUP(F524,Assumptions!$A$4:$A$6,Assumptions!$E$4:$E$6)</x:f>
        <x:v>0.0075</x:v>
      </x:c>
      <x:c r="T524" s="32" t="n">
        <x:f>XLOOKUP(O524,Assumptions!$H$4:$H$6,Assumptions!$I$4:$I$6)</x:f>
        <x:v>0.045</x:v>
      </x:c>
      <x:c r="U524" s="30" t="n">
        <x:f>XLOOKUP(F524,Assumptions!$A$4:$A$6,Assumptions!$F$4:$F$6)</x:f>
        <x:v>60</x:v>
      </x:c>
      <x:c r="V524" s="60" t="n">
        <x:f>I524*12</x:f>
        <x:v>6400.92</x:v>
      </x:c>
      <x:c r="W524" s="60" t="n">
        <x:f>H524*J524*(1-K524)*Q524</x:f>
        <x:v>64.40217929600001</x:v>
      </x:c>
      <x:c r="X524" s="60" t="n">
        <x:f>V524*R524</x:f>
        <x:v>96.0138</x:v>
      </x:c>
      <x:c r="Y524" s="60" t="n">
        <x:f>V524*S524</x:f>
        <x:v>48.0069</x:v>
      </x:c>
      <x:c r="Z524" s="60" t="n">
        <x:f>H524*J524*T524</x:f>
        <x:v>42.325919999999996</x:v>
      </x:c>
      <x:c r="AA524" s="60" t="n">
        <x:f>P524+W524+X524-Y524-Z524-U524</x:f>
        <x:v>10.08315929600002</x:v>
      </x:c>
      <x:c r="AB524" s="32" t="n">
        <x:f>IFERROR(AA524/(P524+W524+X524),0)</x:f>
        <x:v>0.06285632728267392</x:v>
      </x:c>
      <x:c r="AC524" t="n">
        <x:f>IF(O524="High",0,IF(I524&gt;=1800,3,IF(I524&gt;=900,2,1))+IF(K524&gt;=0.9,2,IF(K524&gt;=0.75,1,0))+IF(J524&lt;=0.7,2,IF(J524&lt;=0.85,1,0))+IF(M524&gt;=8,1,0))</x:f>
        <x:v>0</x:v>
      </x:c>
      <x:c r="AD524" t="str">
        <x:f>IF(AND(O524&lt;&gt;"High",AC524&gt;=Assumptions!$B$10,AA524&gt;0),"Priority Growth",IF(AND(O524="Low",AA524&gt;0),"Maintain","Watch"))</x:f>
        <x:v>Watch</x:v>
      </x:c>
      <x:c r="AE524" s="60" t="n">
        <x:f>MAX(AA524,0)*N524</x:f>
        <x:v>0.9881496110080019</x:v>
      </x:c>
      <x:c r="AF524" t="str">
        <x:f>IF(AND(AA524&gt;=Assumptions!$B$11,O524&lt;&gt;"High",OR(N524&gt;=Assumptions!$B$12,M524&lt;=6)),"High","Standard")</x:f>
        <x:v>Standard</x:v>
      </x:c>
    </x:row>
    <x:row r="525">
      <x:c r="A525" t="str">
        <x:f>'Raw_Data'!A525</x:f>
        <x:v>C00524</x:v>
      </x:c>
      <x:c r="B525" t="n">
        <x:f>'Raw_Data'!B525</x:f>
        <x:v>40</x:v>
      </x:c>
      <x:c r="C525" s="30" t="n">
        <x:f>'Raw_Data'!C525</x:f>
        <x:v>154635</x:v>
      </x:c>
      <x:c r="D525" t="n">
        <x:f>'Raw_Data'!D525</x:f>
        <x:v>672</x:v>
      </x:c>
      <x:c r="E525" t="n">
        <x:f>'Raw_Data'!E525</x:f>
        <x:v>150</x:v>
      </x:c>
      <x:c r="F525" t="str">
        <x:f>PROPER(TRIM('Raw_Data'!F525))</x:f>
        <x:v>Platinum</x:v>
      </x:c>
      <x:c r="G525" t="str">
        <x:f>PROPER(TRIM('Raw_Data'!G525))</x:f>
        <x:v>Digital</x:v>
      </x:c>
      <x:c r="H525" s="60" t="n">
        <x:f>'Raw_Data'!H525</x:f>
        <x:v>31310</x:v>
      </x:c>
      <x:c r="I525" s="60" t="n">
        <x:f>'Raw_Data'!I525</x:f>
        <x:v>2761.92</x:v>
      </x:c>
      <x:c r="J525" s="32" t="n">
        <x:f>'Raw_Data'!J525</x:f>
        <x:v>0.335</x:v>
      </x:c>
      <x:c r="K525" s="32" t="n">
        <x:f>'Raw_Data'!K525</x:f>
        <x:v>0.687</x:v>
      </x:c>
      <x:c r="L525" t="n">
        <x:f>'Raw_Data'!L525</x:f>
        <x:v>0</x:v>
      </x:c>
      <x:c r="M525" t="n">
        <x:f>IF('Raw_Data'!M525="",Assumptions!$B$15,'Raw_Data'!M525)</x:f>
        <x:v>8</x:v>
      </x:c>
      <x:c r="N525" s="32" t="n">
        <x:f>'Raw_Data'!N525</x:f>
        <x:v>0.072</x:v>
      </x:c>
      <x:c r="O525" t="str">
        <x:f>IF(OR(D525&lt;620,L525&gt;=2,J525&gt;0.9),"High",IF(OR(D525&lt;700,L525=1,J525&gt;0.75),"Medium","Low"))</x:f>
        <x:v>Medium</x:v>
      </x:c>
      <x:c r="P525" s="30" t="n">
        <x:f>XLOOKUP(F525,Assumptions!$A$4:$A$6,Assumptions!$B$4:$B$6)</x:f>
        <x:v>195</x:v>
      </x:c>
      <x:c r="Q525" s="32" t="n">
        <x:f>XLOOKUP(F525,Assumptions!$A$4:$A$6,Assumptions!$C$4:$C$6)</x:f>
        <x:v>0.199</x:v>
      </x:c>
      <x:c r="R525" s="32" t="n">
        <x:f>XLOOKUP(F525,Assumptions!$A$4:$A$6,Assumptions!$D$4:$D$6)</x:f>
        <x:v>0.017</x:v>
      </x:c>
      <x:c r="S525" s="32" t="n">
        <x:f>XLOOKUP(F525,Assumptions!$A$4:$A$6,Assumptions!$E$4:$E$6)</x:f>
        <x:v>0.013</x:v>
      </x:c>
      <x:c r="T525" s="32" t="n">
        <x:f>XLOOKUP(O525,Assumptions!$H$4:$H$6,Assumptions!$I$4:$I$6)</x:f>
        <x:v>0.012</x:v>
      </x:c>
      <x:c r="U525" s="30" t="n">
        <x:f>XLOOKUP(F525,Assumptions!$A$4:$A$6,Assumptions!$F$4:$F$6)</x:f>
        <x:v>140</x:v>
      </x:c>
      <x:c r="V525" s="60" t="n">
        <x:f>I525*12</x:f>
        <x:v>33143.04</x:v>
      </x:c>
      <x:c r="W525" s="60" t="n">
        <x:f>H525*J525*(1-K525)*Q525</x:f>
        <x:v>653.3189999499999</x:v>
      </x:c>
      <x:c r="X525" s="60" t="n">
        <x:f>V525*R525</x:f>
        <x:v>563.43168</x:v>
      </x:c>
      <x:c r="Y525" s="60" t="n">
        <x:f>V525*S525</x:f>
        <x:v>430.85952</x:v>
      </x:c>
      <x:c r="Z525" s="60" t="n">
        <x:f>H525*J525*T525</x:f>
        <x:v>125.8662</x:v>
      </x:c>
      <x:c r="AA525" s="60" t="n">
        <x:f>P525+W525+X525-Y525-Z525-U525</x:f>
        <x:v>715.0249599499999</x:v>
      </x:c>
      <x:c r="AB525" s="32" t="n">
        <x:f>IFERROR(AA525/(P525+W525+X525),0)</x:f>
        <x:v>0.5064810452050386</x:v>
      </x:c>
      <x:c r="AC525" t="n">
        <x:f>IF(O525="High",0,IF(I525&gt;=1800,3,IF(I525&gt;=900,2,1))+IF(K525&gt;=0.9,2,IF(K525&gt;=0.75,1,0))+IF(J525&lt;=0.7,2,IF(J525&lt;=0.85,1,0))+IF(M525&gt;=8,1,0))</x:f>
        <x:v>6</x:v>
      </x:c>
      <x:c r="AD525" t="str">
        <x:f>IF(AND(O525&lt;&gt;"High",AC525&gt;=Assumptions!$B$10,AA525&gt;0),"Priority Growth",IF(AND(O525="Low",AA525&gt;0),"Maintain","Watch"))</x:f>
        <x:v>Priority Growth</x:v>
      </x:c>
      <x:c r="AE525" s="60" t="n">
        <x:f>MAX(AA525,0)*N525</x:f>
        <x:v>51.48179711639999</x:v>
      </x:c>
      <x:c r="AF525" t="str">
        <x:f>IF(AND(AA525&gt;=Assumptions!$B$11,O525&lt;&gt;"High",OR(N525&gt;=Assumptions!$B$12,M525&lt;=6)),"High","Standard")</x:f>
        <x:v>Standard</x:v>
      </x:c>
    </x:row>
    <x:row r="526">
      <x:c r="A526" t="str">
        <x:f>'Raw_Data'!A526</x:f>
        <x:v>C00525</x:v>
      </x:c>
      <x:c r="B526" t="n">
        <x:f>'Raw_Data'!B526</x:f>
        <x:v>37</x:v>
      </x:c>
      <x:c r="C526" s="30" t="n">
        <x:f>'Raw_Data'!C526</x:f>
        <x:v>64258</x:v>
      </x:c>
      <x:c r="D526" t="n">
        <x:f>'Raw_Data'!D526</x:f>
        <x:v>668</x:v>
      </x:c>
      <x:c r="E526" t="n">
        <x:f>'Raw_Data'!E526</x:f>
        <x:v>33</x:v>
      </x:c>
      <x:c r="F526" t="str">
        <x:f>PROPER(TRIM('Raw_Data'!F526))</x:f>
        <x:v>Gold</x:v>
      </x:c>
      <x:c r="G526" t="str">
        <x:f>PROPER(TRIM('Raw_Data'!G526))</x:f>
        <x:v>Digital</x:v>
      </x:c>
      <x:c r="H526" s="60" t="n">
        <x:f>'Raw_Data'!H526</x:f>
        <x:v>9322</x:v>
      </x:c>
      <x:c r="I526" s="60" t="n">
        <x:f>'Raw_Data'!I526</x:f>
        <x:v>940.86</x:v>
      </x:c>
      <x:c r="J526" s="32" t="n">
        <x:f>'Raw_Data'!J526</x:f>
        <x:v>0.401</x:v>
      </x:c>
      <x:c r="K526" s="32" t="n">
        <x:f>'Raw_Data'!K526</x:f>
        <x:v>0.734</x:v>
      </x:c>
      <x:c r="L526" t="n">
        <x:f>'Raw_Data'!L526</x:f>
        <x:v>0</x:v>
      </x:c>
      <x:c r="M526" t="n">
        <x:f>IF('Raw_Data'!M526="",Assumptions!$B$15,'Raw_Data'!M526)</x:f>
        <x:v>6</x:v>
      </x:c>
      <x:c r="N526" s="32" t="n">
        <x:f>'Raw_Data'!N526</x:f>
        <x:v>0.156</x:v>
      </x:c>
      <x:c r="O526" t="str">
        <x:f>IF(OR(D526&lt;620,L526&gt;=2,J526&gt;0.9),"High",IF(OR(D526&lt;700,L526=1,J526&gt;0.75),"Medium","Low"))</x:f>
        <x:v>Medium</x:v>
      </x:c>
      <x:c r="P526" s="30" t="n">
        <x:f>XLOOKUP(F526,Assumptions!$A$4:$A$6,Assumptions!$B$4:$B$6)</x:f>
        <x:v>95</x:v>
      </x:c>
      <x:c r="Q526" s="32" t="n">
        <x:f>XLOOKUP(F526,Assumptions!$A$4:$A$6,Assumptions!$C$4:$C$6)</x:f>
        <x:v>0.219</x:v>
      </x:c>
      <x:c r="R526" s="32" t="n">
        <x:f>XLOOKUP(F526,Assumptions!$A$4:$A$6,Assumptions!$D$4:$D$6)</x:f>
        <x:v>0.016</x:v>
      </x:c>
      <x:c r="S526" s="32" t="n">
        <x:f>XLOOKUP(F526,Assumptions!$A$4:$A$6,Assumptions!$E$4:$E$6)</x:f>
        <x:v>0.01</x:v>
      </x:c>
      <x:c r="T526" s="32" t="n">
        <x:f>XLOOKUP(O526,Assumptions!$H$4:$H$6,Assumptions!$I$4:$I$6)</x:f>
        <x:v>0.012</x:v>
      </x:c>
      <x:c r="U526" s="30" t="n">
        <x:f>XLOOKUP(F526,Assumptions!$A$4:$A$6,Assumptions!$F$4:$F$6)</x:f>
        <x:v>90</x:v>
      </x:c>
      <x:c r="V526" s="60" t="n">
        <x:f>I526*12</x:f>
        <x:v>11290.32</x:v>
      </x:c>
      <x:c r="W526" s="60" t="n">
        <x:f>H526*J526*(1-K526)*Q526</x:f>
        <x:v>217.76055898800004</x:v>
      </x:c>
      <x:c r="X526" s="60" t="n">
        <x:f>V526*R526</x:f>
        <x:v>180.64512</x:v>
      </x:c>
      <x:c r="Y526" s="60" t="n">
        <x:f>V526*S526</x:f>
        <x:v>112.9032</x:v>
      </x:c>
      <x:c r="Z526" s="60" t="n">
        <x:f>H526*J526*T526</x:f>
        <x:v>44.85746400000001</x:v>
      </x:c>
      <x:c r="AA526" s="60" t="n">
        <x:f>P526+W526+X526-Y526-Z526-U526</x:f>
        <x:v>245.64501498800013</x:v>
      </x:c>
      <x:c r="AB526" s="32" t="n">
        <x:f>IFERROR(AA526/(P526+W526+X526),0)</x:f>
        <x:v>0.4978560755357142</x:v>
      </x:c>
      <x:c r="AC526" t="n">
        <x:f>IF(O526="High",0,IF(I526&gt;=1800,3,IF(I526&gt;=900,2,1))+IF(K526&gt;=0.9,2,IF(K526&gt;=0.75,1,0))+IF(J526&lt;=0.7,2,IF(J526&lt;=0.85,1,0))+IF(M526&gt;=8,1,0))</x:f>
        <x:v>4</x:v>
      </x:c>
      <x:c r="AD526" t="str">
        <x:f>IF(AND(O526&lt;&gt;"High",AC526&gt;=Assumptions!$B$10,AA526&gt;0),"Priority Growth",IF(AND(O526="Low",AA526&gt;0),"Maintain","Watch"))</x:f>
        <x:v>Watch</x:v>
      </x:c>
      <x:c r="AE526" s="60" t="n">
        <x:f>MAX(AA526,0)*N526</x:f>
        <x:v>38.32062233812802</x:v>
      </x:c>
      <x:c r="AF526" t="str">
        <x:f>IF(AND(AA526&gt;=Assumptions!$B$11,O526&lt;&gt;"High",OR(N526&gt;=Assumptions!$B$12,M526&lt;=6)),"High","Standard")</x:f>
        <x:v>Standard</x:v>
      </x:c>
    </x:row>
    <x:row r="527">
      <x:c r="A527" t="str">
        <x:f>'Raw_Data'!A527</x:f>
        <x:v>C00526</x:v>
      </x:c>
      <x:c r="B527" t="n">
        <x:f>'Raw_Data'!B527</x:f>
        <x:v>31</x:v>
      </x:c>
      <x:c r="C527" s="30" t="n">
        <x:f>'Raw_Data'!C527</x:f>
        <x:v>52980</x:v>
      </x:c>
      <x:c r="D527" t="n">
        <x:f>'Raw_Data'!D527</x:f>
        <x:v>749</x:v>
      </x:c>
      <x:c r="E527" t="n">
        <x:f>'Raw_Data'!E527</x:f>
        <x:v>113</x:v>
      </x:c>
      <x:c r="F527" t="str">
        <x:f>PROPER(TRIM('Raw_Data'!F527))</x:f>
        <x:v>Gold</x:v>
      </x:c>
      <x:c r="G527" t="str">
        <x:f>PROPER(TRIM('Raw_Data'!G527))</x:f>
        <x:v>Partner</x:v>
      </x:c>
      <x:c r="H527" s="60" t="n">
        <x:f>'Raw_Data'!H527</x:f>
        <x:v>10055</x:v>
      </x:c>
      <x:c r="I527" s="60" t="n">
        <x:f>'Raw_Data'!I527</x:f>
        <x:v>1691.44</x:v>
      </x:c>
      <x:c r="J527" s="32" t="n">
        <x:f>'Raw_Data'!J527</x:f>
        <x:v>0.386</x:v>
      </x:c>
      <x:c r="K527" s="32" t="n">
        <x:f>'Raw_Data'!K527</x:f>
        <x:v>0.938</x:v>
      </x:c>
      <x:c r="L527" t="n">
        <x:f>'Raw_Data'!L527</x:f>
        <x:v>0</x:v>
      </x:c>
      <x:c r="M527" t="n">
        <x:f>IF('Raw_Data'!M527="",Assumptions!$B$15,'Raw_Data'!M527)</x:f>
        <x:v>10</x:v>
      </x:c>
      <x:c r="N527" s="32" t="n">
        <x:f>'Raw_Data'!N527</x:f>
        <x:v>0.02</x:v>
      </x:c>
      <x:c r="O527" t="str">
        <x:f>IF(OR(D527&lt;620,L527&gt;=2,J527&gt;0.9),"High",IF(OR(D527&lt;700,L527=1,J527&gt;0.75),"Medium","Low"))</x:f>
        <x:v>Low</x:v>
      </x:c>
      <x:c r="P527" s="30" t="n">
        <x:f>XLOOKUP(F527,Assumptions!$A$4:$A$6,Assumptions!$B$4:$B$6)</x:f>
        <x:v>95</x:v>
      </x:c>
      <x:c r="Q527" s="32" t="n">
        <x:f>XLOOKUP(F527,Assumptions!$A$4:$A$6,Assumptions!$C$4:$C$6)</x:f>
        <x:v>0.219</x:v>
      </x:c>
      <x:c r="R527" s="32" t="n">
        <x:f>XLOOKUP(F527,Assumptions!$A$4:$A$6,Assumptions!$D$4:$D$6)</x:f>
        <x:v>0.016</x:v>
      </x:c>
      <x:c r="S527" s="32" t="n">
        <x:f>XLOOKUP(F527,Assumptions!$A$4:$A$6,Assumptions!$E$4:$E$6)</x:f>
        <x:v>0.01</x:v>
      </x:c>
      <x:c r="T527" s="32" t="n">
        <x:f>XLOOKUP(O527,Assumptions!$H$4:$H$6,Assumptions!$I$4:$I$6)</x:f>
        <x:v>0.0035</x:v>
      </x:c>
      <x:c r="U527" s="30" t="n">
        <x:f>XLOOKUP(F527,Assumptions!$A$4:$A$6,Assumptions!$F$4:$F$6)</x:f>
        <x:v>90</x:v>
      </x:c>
      <x:c r="V527" s="60" t="n">
        <x:f>I527*12</x:f>
        <x:v>20297.28</x:v>
      </x:c>
      <x:c r="W527" s="60" t="n">
        <x:f>H527*J527*(1-K527)*Q527</x:f>
        <x:v>52.69934094000005</x:v>
      </x:c>
      <x:c r="X527" s="60" t="n">
        <x:f>V527*R527</x:f>
        <x:v>324.75648</x:v>
      </x:c>
      <x:c r="Y527" s="60" t="n">
        <x:f>V527*S527</x:f>
        <x:v>202.9728</x:v>
      </x:c>
      <x:c r="Z527" s="60" t="n">
        <x:f>H527*J527*T527</x:f>
        <x:v>13.584305</x:v>
      </x:c>
      <x:c r="AA527" s="60" t="n">
        <x:f>P527+W527+X527-Y527-Z527-U527</x:f>
        <x:v>165.89871594000007</x:v>
      </x:c>
      <x:c r="AB527" s="32" t="n">
        <x:f>IFERROR(AA527/(P527+W527+X527),0)</x:f>
        <x:v>0.35114122545876836</x:v>
      </x:c>
      <x:c r="AC527" t="n">
        <x:f>IF(O527="High",0,IF(I527&gt;=1800,3,IF(I527&gt;=900,2,1))+IF(K527&gt;=0.9,2,IF(K527&gt;=0.75,1,0))+IF(J527&lt;=0.7,2,IF(J527&lt;=0.85,1,0))+IF(M527&gt;=8,1,0))</x:f>
        <x:v>7</x:v>
      </x:c>
      <x:c r="AD527" t="str">
        <x:f>IF(AND(O527&lt;&gt;"High",AC527&gt;=Assumptions!$B$10,AA527&gt;0),"Priority Growth",IF(AND(O527="Low",AA527&gt;0),"Maintain","Watch"))</x:f>
        <x:v>Priority Growth</x:v>
      </x:c>
      <x:c r="AE527" s="60" t="n">
        <x:f>MAX(AA527,0)*N527</x:f>
        <x:v>3.3179743188000015</x:v>
      </x:c>
      <x:c r="AF527" t="str">
        <x:f>IF(AND(AA527&gt;=Assumptions!$B$11,O527&lt;&gt;"High",OR(N527&gt;=Assumptions!$B$12,M527&lt;=6)),"High","Standard")</x:f>
        <x:v>Standard</x:v>
      </x:c>
    </x:row>
    <x:row r="528">
      <x:c r="A528" t="str">
        <x:f>'Raw_Data'!A528</x:f>
        <x:v>C00527</x:v>
      </x:c>
      <x:c r="B528" t="n">
        <x:f>'Raw_Data'!B528</x:f>
        <x:v>51</x:v>
      </x:c>
      <x:c r="C528" s="30" t="n">
        <x:f>'Raw_Data'!C528</x:f>
        <x:v>117877</x:v>
      </x:c>
      <x:c r="D528" t="n">
        <x:f>'Raw_Data'!D528</x:f>
        <x:v>719</x:v>
      </x:c>
      <x:c r="E528" t="n">
        <x:f>'Raw_Data'!E528</x:f>
        <x:v>91</x:v>
      </x:c>
      <x:c r="F528" t="str">
        <x:f>PROPER(TRIM('Raw_Data'!F528))</x:f>
        <x:v>Platinum</x:v>
      </x:c>
      <x:c r="G528" t="str">
        <x:f>PROPER(TRIM('Raw_Data'!G528))</x:f>
        <x:v>Direct Mail</x:v>
      </x:c>
      <x:c r="H528" s="60" t="n">
        <x:f>'Raw_Data'!H528</x:f>
        <x:v>26625</x:v>
      </x:c>
      <x:c r="I528" s="60" t="n">
        <x:f>'Raw_Data'!I528</x:f>
        <x:v>2867.96</x:v>
      </x:c>
      <x:c r="J528" s="32" t="n">
        <x:f>'Raw_Data'!J528</x:f>
        <x:v>0.314</x:v>
      </x:c>
      <x:c r="K528" s="32" t="n">
        <x:f>'Raw_Data'!K528</x:f>
        <x:v>0.882</x:v>
      </x:c>
      <x:c r="L528" t="n">
        <x:f>'Raw_Data'!L528</x:f>
        <x:v>0</x:v>
      </x:c>
      <x:c r="M528" t="n">
        <x:f>IF('Raw_Data'!M528="",Assumptions!$B$15,'Raw_Data'!M528)</x:f>
        <x:v>9</x:v>
      </x:c>
      <x:c r="N528" s="32" t="n">
        <x:f>'Raw_Data'!N528</x:f>
        <x:v>0.02</x:v>
      </x:c>
      <x:c r="O528" t="str">
        <x:f>IF(OR(D528&lt;620,L528&gt;=2,J528&gt;0.9),"High",IF(OR(D528&lt;700,L528=1,J528&gt;0.75),"Medium","Low"))</x:f>
        <x:v>Low</x:v>
      </x:c>
      <x:c r="P528" s="30" t="n">
        <x:f>XLOOKUP(F528,Assumptions!$A$4:$A$6,Assumptions!$B$4:$B$6)</x:f>
        <x:v>195</x:v>
      </x:c>
      <x:c r="Q528" s="32" t="n">
        <x:f>XLOOKUP(F528,Assumptions!$A$4:$A$6,Assumptions!$C$4:$C$6)</x:f>
        <x:v>0.199</x:v>
      </x:c>
      <x:c r="R528" s="32" t="n">
        <x:f>XLOOKUP(F528,Assumptions!$A$4:$A$6,Assumptions!$D$4:$D$6)</x:f>
        <x:v>0.017</x:v>
      </x:c>
      <x:c r="S528" s="32" t="n">
        <x:f>XLOOKUP(F528,Assumptions!$A$4:$A$6,Assumptions!$E$4:$E$6)</x:f>
        <x:v>0.013</x:v>
      </x:c>
      <x:c r="T528" s="32" t="n">
        <x:f>XLOOKUP(O528,Assumptions!$H$4:$H$6,Assumptions!$I$4:$I$6)</x:f>
        <x:v>0.0035</x:v>
      </x:c>
      <x:c r="U528" s="30" t="n">
        <x:f>XLOOKUP(F528,Assumptions!$A$4:$A$6,Assumptions!$F$4:$F$6)</x:f>
        <x:v>140</x:v>
      </x:c>
      <x:c r="V528" s="60" t="n">
        <x:f>I528*12</x:f>
        <x:v>34415.520000000004</x:v>
      </x:c>
      <x:c r="W528" s="60" t="n">
        <x:f>H528*J528*(1-K528)*Q528</x:f>
        <x:v>196.3153905</x:v>
      </x:c>
      <x:c r="X528" s="60" t="n">
        <x:f>V528*R528</x:f>
        <x:v>585.0638400000001</x:v>
      </x:c>
      <x:c r="Y528" s="60" t="n">
        <x:f>V528*S528</x:f>
        <x:v>447.40176</x:v>
      </x:c>
      <x:c r="Z528" s="60" t="n">
        <x:f>H528*J528*T528</x:f>
        <x:v>29.260875000000002</x:v>
      </x:c>
      <x:c r="AA528" s="60" t="n">
        <x:f>P528+W528+X528-Y528-Z528-U528</x:f>
        <x:v>359.7165955000002</x:v>
      </x:c>
      <x:c r="AB528" s="32" t="n">
        <x:f>IFERROR(AA528/(P528+W528+X528),0)</x:f>
        <x:v>0.36841893422475885</x:v>
      </x:c>
      <x:c r="AC528" t="n">
        <x:f>IF(O528="High",0,IF(I528&gt;=1800,3,IF(I528&gt;=900,2,1))+IF(K528&gt;=0.9,2,IF(K528&gt;=0.75,1,0))+IF(J528&lt;=0.7,2,IF(J528&lt;=0.85,1,0))+IF(M528&gt;=8,1,0))</x:f>
        <x:v>7</x:v>
      </x:c>
      <x:c r="AD528" t="str">
        <x:f>IF(AND(O528&lt;&gt;"High",AC528&gt;=Assumptions!$B$10,AA528&gt;0),"Priority Growth",IF(AND(O528="Low",AA528&gt;0),"Maintain","Watch"))</x:f>
        <x:v>Priority Growth</x:v>
      </x:c>
      <x:c r="AE528" s="60" t="n">
        <x:f>MAX(AA528,0)*N528</x:f>
        <x:v>7.194331910000004</x:v>
      </x:c>
      <x:c r="AF528" t="str">
        <x:f>IF(AND(AA528&gt;=Assumptions!$B$11,O528&lt;&gt;"High",OR(N528&gt;=Assumptions!$B$12,M528&lt;=6)),"High","Standard")</x:f>
        <x:v>Standard</x:v>
      </x:c>
    </x:row>
    <x:row r="529">
      <x:c r="A529" t="str">
        <x:f>'Raw_Data'!A529</x:f>
        <x:v>C00528</x:v>
      </x:c>
      <x:c r="B529" t="n">
        <x:f>'Raw_Data'!B529</x:f>
        <x:v>37</x:v>
      </x:c>
      <x:c r="C529" s="30" t="n">
        <x:f>'Raw_Data'!C529</x:f>
        <x:v>82736</x:v>
      </x:c>
      <x:c r="D529" t="n">
        <x:f>'Raw_Data'!D529</x:f>
        <x:v>684</x:v>
      </x:c>
      <x:c r="E529" t="n">
        <x:f>'Raw_Data'!E529</x:f>
        <x:v>31</x:v>
      </x:c>
      <x:c r="F529" t="str">
        <x:f>PROPER(TRIM('Raw_Data'!F529))</x:f>
        <x:v>Gold</x:v>
      </x:c>
      <x:c r="G529" t="str">
        <x:f>PROPER(TRIM('Raw_Data'!G529))</x:f>
        <x:v>Digital</x:v>
      </x:c>
      <x:c r="H529" s="60" t="n">
        <x:f>'Raw_Data'!H529</x:f>
        <x:v>12005</x:v>
      </x:c>
      <x:c r="I529" s="60" t="n">
        <x:f>'Raw_Data'!I529</x:f>
        <x:v>1360.95</x:v>
      </x:c>
      <x:c r="J529" s="32" t="n">
        <x:f>'Raw_Data'!J529</x:f>
        <x:v>0.453</x:v>
      </x:c>
      <x:c r="K529" s="32" t="n">
        <x:f>'Raw_Data'!K529</x:f>
        <x:v>0.67</x:v>
      </x:c>
      <x:c r="L529" t="n">
        <x:f>'Raw_Data'!L529</x:f>
        <x:v>0</x:v>
      </x:c>
      <x:c r="M529" t="n">
        <x:f>IF('Raw_Data'!M529="",Assumptions!$B$15,'Raw_Data'!M529)</x:f>
        <x:v>9</x:v>
      </x:c>
      <x:c r="N529" s="32" t="n">
        <x:f>'Raw_Data'!N529</x:f>
        <x:v>0.02</x:v>
      </x:c>
      <x:c r="O529" t="str">
        <x:f>IF(OR(D529&lt;620,L529&gt;=2,J529&gt;0.9),"High",IF(OR(D529&lt;700,L529=1,J529&gt;0.75),"Medium","Low"))</x:f>
        <x:v>Medium</x:v>
      </x:c>
      <x:c r="P529" s="30" t="n">
        <x:f>XLOOKUP(F529,Assumptions!$A$4:$A$6,Assumptions!$B$4:$B$6)</x:f>
        <x:v>95</x:v>
      </x:c>
      <x:c r="Q529" s="32" t="n">
        <x:f>XLOOKUP(F529,Assumptions!$A$4:$A$6,Assumptions!$C$4:$C$6)</x:f>
        <x:v>0.219</x:v>
      </x:c>
      <x:c r="R529" s="32" t="n">
        <x:f>XLOOKUP(F529,Assumptions!$A$4:$A$6,Assumptions!$D$4:$D$6)</x:f>
        <x:v>0.016</x:v>
      </x:c>
      <x:c r="S529" s="32" t="n">
        <x:f>XLOOKUP(F529,Assumptions!$A$4:$A$6,Assumptions!$E$4:$E$6)</x:f>
        <x:v>0.01</x:v>
      </x:c>
      <x:c r="T529" s="32" t="n">
        <x:f>XLOOKUP(O529,Assumptions!$H$4:$H$6,Assumptions!$I$4:$I$6)</x:f>
        <x:v>0.012</x:v>
      </x:c>
      <x:c r="U529" s="30" t="n">
        <x:f>XLOOKUP(F529,Assumptions!$A$4:$A$6,Assumptions!$F$4:$F$6)</x:f>
        <x:v>90</x:v>
      </x:c>
      <x:c r="V529" s="60" t="n">
        <x:f>I529*12</x:f>
        <x:v>16331.400000000001</x:v>
      </x:c>
      <x:c r="W529" s="60" t="n">
        <x:f>H529*J529*(1-K529)*Q529</x:f>
        <x:v>393.02341155</x:v>
      </x:c>
      <x:c r="X529" s="60" t="n">
        <x:f>V529*R529</x:f>
        <x:v>261.30240000000003</x:v>
      </x:c>
      <x:c r="Y529" s="60" t="n">
        <x:f>V529*S529</x:f>
        <x:v>163.31400000000002</x:v>
      </x:c>
      <x:c r="Z529" s="60" t="n">
        <x:f>H529*J529*T529</x:f>
        <x:v>65.25918</x:v>
      </x:c>
      <x:c r="AA529" s="60" t="n">
        <x:f>P529+W529+X529-Y529-Z529-U529</x:f>
        <x:v>430.75263154999993</x:v>
      </x:c>
      <x:c r="AB529" s="32" t="n">
        <x:f>IFERROR(AA529/(P529+W529+X529),0)</x:f>
        <x:v>0.5748535882662</x:v>
      </x:c>
      <x:c r="AC529" t="n">
        <x:f>IF(O529="High",0,IF(I529&gt;=1800,3,IF(I529&gt;=900,2,1))+IF(K529&gt;=0.9,2,IF(K529&gt;=0.75,1,0))+IF(J529&lt;=0.7,2,IF(J529&lt;=0.85,1,0))+IF(M529&gt;=8,1,0))</x:f>
        <x:v>5</x:v>
      </x:c>
      <x:c r="AD529" t="str">
        <x:f>IF(AND(O529&lt;&gt;"High",AC529&gt;=Assumptions!$B$10,AA529&gt;0),"Priority Growth",IF(AND(O529="Low",AA529&gt;0),"Maintain","Watch"))</x:f>
        <x:v>Watch</x:v>
      </x:c>
      <x:c r="AE529" s="60" t="n">
        <x:f>MAX(AA529,0)*N529</x:f>
        <x:v>8.615052631</x:v>
      </x:c>
      <x:c r="AF529" t="str">
        <x:f>IF(AND(AA529&gt;=Assumptions!$B$11,O529&lt;&gt;"High",OR(N529&gt;=Assumptions!$B$12,M529&lt;=6)),"High","Standard")</x:f>
        <x:v>Standard</x:v>
      </x:c>
    </x:row>
    <x:row r="530">
      <x:c r="A530" t="str">
        <x:f>'Raw_Data'!A530</x:f>
        <x:v>C00529</x:v>
      </x:c>
      <x:c r="B530" t="n">
        <x:f>'Raw_Data'!B530</x:f>
        <x:v>21</x:v>
      </x:c>
      <x:c r="C530" s="30" t="n">
        <x:f>'Raw_Data'!C530</x:f>
        <x:v>110260</x:v>
      </x:c>
      <x:c r="D530" t="n">
        <x:f>'Raw_Data'!D530</x:f>
        <x:v>725</x:v>
      </x:c>
      <x:c r="E530" t="n">
        <x:f>'Raw_Data'!E530</x:f>
        <x:v>94</x:v>
      </x:c>
      <x:c r="F530" t="str">
        <x:f>PROPER(TRIM('Raw_Data'!F530))</x:f>
        <x:v>Platinum</x:v>
      </x:c>
      <x:c r="G530" t="str">
        <x:f>PROPER(TRIM('Raw_Data'!G530))</x:f>
        <x:v>Direct Mail</x:v>
      </x:c>
      <x:c r="H530" s="60" t="n">
        <x:f>'Raw_Data'!H530</x:f>
        <x:v>27118</x:v>
      </x:c>
      <x:c r="I530" s="60" t="n">
        <x:f>'Raw_Data'!I530</x:f>
        <x:v>2903.83</x:v>
      </x:c>
      <x:c r="J530" s="32" t="n">
        <x:f>'Raw_Data'!J530</x:f>
        <x:v>0.225</x:v>
      </x:c>
      <x:c r="K530" s="32" t="n">
        <x:f>'Raw_Data'!K530</x:f>
        <x:v>0.735</x:v>
      </x:c>
      <x:c r="L530" t="n">
        <x:f>'Raw_Data'!L530</x:f>
        <x:v>0</x:v>
      </x:c>
      <x:c r="M530" t="n">
        <x:f>IF('Raw_Data'!M530="",Assumptions!$B$15,'Raw_Data'!M530)</x:f>
        <x:v>8</x:v>
      </x:c>
      <x:c r="N530" s="32" t="n">
        <x:f>'Raw_Data'!N530</x:f>
        <x:v>0.072</x:v>
      </x:c>
      <x:c r="O530" t="str">
        <x:f>IF(OR(D530&lt;620,L530&gt;=2,J530&gt;0.9),"High",IF(OR(D530&lt;700,L530=1,J530&gt;0.75),"Medium","Low"))</x:f>
        <x:v>Low</x:v>
      </x:c>
      <x:c r="P530" s="30" t="n">
        <x:f>XLOOKUP(F530,Assumptions!$A$4:$A$6,Assumptions!$B$4:$B$6)</x:f>
        <x:v>195</x:v>
      </x:c>
      <x:c r="Q530" s="32" t="n">
        <x:f>XLOOKUP(F530,Assumptions!$A$4:$A$6,Assumptions!$C$4:$C$6)</x:f>
        <x:v>0.199</x:v>
      </x:c>
      <x:c r="R530" s="32" t="n">
        <x:f>XLOOKUP(F530,Assumptions!$A$4:$A$6,Assumptions!$D$4:$D$6)</x:f>
        <x:v>0.017</x:v>
      </x:c>
      <x:c r="S530" s="32" t="n">
        <x:f>XLOOKUP(F530,Assumptions!$A$4:$A$6,Assumptions!$E$4:$E$6)</x:f>
        <x:v>0.013</x:v>
      </x:c>
      <x:c r="T530" s="32" t="n">
        <x:f>XLOOKUP(O530,Assumptions!$H$4:$H$6,Assumptions!$I$4:$I$6)</x:f>
        <x:v>0.0035</x:v>
      </x:c>
      <x:c r="U530" s="30" t="n">
        <x:f>XLOOKUP(F530,Assumptions!$A$4:$A$6,Assumptions!$F$4:$F$6)</x:f>
        <x:v>140</x:v>
      </x:c>
      <x:c r="V530" s="60" t="n">
        <x:f>I530*12</x:f>
        <x:v>34845.96</x:v>
      </x:c>
      <x:c r="W530" s="60" t="n">
        <x:f>H530*J530*(1-K530)*Q530</x:f>
        <x:v>321.76523925000004</x:v>
      </x:c>
      <x:c r="X530" s="60" t="n">
        <x:f>V530*R530</x:f>
        <x:v>592.3813200000001</x:v>
      </x:c>
      <x:c r="Y530" s="60" t="n">
        <x:f>V530*S530</x:f>
        <x:v>452.99748</x:v>
      </x:c>
      <x:c r="Z530" s="60" t="n">
        <x:f>H530*J530*T530</x:f>
        <x:v>21.355425</x:v>
      </x:c>
      <x:c r="AA530" s="60" t="n">
        <x:f>P530+W530+X530-Y530-Z530-U530</x:f>
        <x:v>494.79365425000015</x:v>
      </x:c>
      <x:c r="AB530" s="32" t="n">
        <x:f>IFERROR(AA530/(P530+W530+X530),0)</x:f>
        <x:v>0.4461030421304984</x:v>
      </x:c>
      <x:c r="AC530" t="n">
        <x:f>IF(O530="High",0,IF(I530&gt;=1800,3,IF(I530&gt;=900,2,1))+IF(K530&gt;=0.9,2,IF(K530&gt;=0.75,1,0))+IF(J530&lt;=0.7,2,IF(J530&lt;=0.85,1,0))+IF(M530&gt;=8,1,0))</x:f>
        <x:v>6</x:v>
      </x:c>
      <x:c r="AD530" t="str">
        <x:f>IF(AND(O530&lt;&gt;"High",AC530&gt;=Assumptions!$B$10,AA530&gt;0),"Priority Growth",IF(AND(O530="Low",AA530&gt;0),"Maintain","Watch"))</x:f>
        <x:v>Priority Growth</x:v>
      </x:c>
      <x:c r="AE530" s="60" t="n">
        <x:f>MAX(AA530,0)*N530</x:f>
        <x:v>35.62514310600001</x:v>
      </x:c>
      <x:c r="AF530" t="str">
        <x:f>IF(AND(AA530&gt;=Assumptions!$B$11,O530&lt;&gt;"High",OR(N530&gt;=Assumptions!$B$12,M530&lt;=6)),"High","Standard")</x:f>
        <x:v>Standard</x:v>
      </x:c>
    </x:row>
    <x:row r="531">
      <x:c r="A531" t="str">
        <x:f>'Raw_Data'!A531</x:f>
        <x:v>C00530</x:v>
      </x:c>
      <x:c r="B531" t="n">
        <x:f>'Raw_Data'!B531</x:f>
        <x:v>55</x:v>
      </x:c>
      <x:c r="C531" s="30" t="n">
        <x:f>'Raw_Data'!C531</x:f>
        <x:v>46137</x:v>
      </x:c>
      <x:c r="D531" t="n">
        <x:f>'Raw_Data'!D531</x:f>
        <x:v>764</x:v>
      </x:c>
      <x:c r="E531" t="n">
        <x:f>'Raw_Data'!E531</x:f>
        <x:v>44</x:v>
      </x:c>
      <x:c r="F531" t="str">
        <x:f>PROPER(TRIM('Raw_Data'!F531))</x:f>
        <x:v>Gold</x:v>
      </x:c>
      <x:c r="G531" t="str">
        <x:f>PROPER(TRIM('Raw_Data'!G531))</x:f>
        <x:v>Branch</x:v>
      </x:c>
      <x:c r="H531" s="60" t="n">
        <x:f>'Raw_Data'!H531</x:f>
        <x:v>13537</x:v>
      </x:c>
      <x:c r="I531" s="60" t="n">
        <x:f>'Raw_Data'!I531</x:f>
        <x:v>1146.73</x:v>
      </x:c>
      <x:c r="J531" s="32" t="n">
        <x:f>'Raw_Data'!J531</x:f>
        <x:v>0.402</x:v>
      </x:c>
      <x:c r="K531" s="32" t="n">
        <x:f>'Raw_Data'!K531</x:f>
        <x:v>0.903</x:v>
      </x:c>
      <x:c r="L531" t="n">
        <x:f>'Raw_Data'!L531</x:f>
        <x:v>0</x:v>
      </x:c>
      <x:c r="M531" t="n">
        <x:f>IF('Raw_Data'!M531="",Assumptions!$B$15,'Raw_Data'!M531)</x:f>
        <x:v>9</x:v>
      </x:c>
      <x:c r="N531" s="32" t="n">
        <x:f>'Raw_Data'!N531</x:f>
        <x:v>0.02</x:v>
      </x:c>
      <x:c r="O531" t="str">
        <x:f>IF(OR(D531&lt;620,L531&gt;=2,J531&gt;0.9),"High",IF(OR(D531&lt;700,L531=1,J531&gt;0.75),"Medium","Low"))</x:f>
        <x:v>Low</x:v>
      </x:c>
      <x:c r="P531" s="30" t="n">
        <x:f>XLOOKUP(F531,Assumptions!$A$4:$A$6,Assumptions!$B$4:$B$6)</x:f>
        <x:v>95</x:v>
      </x:c>
      <x:c r="Q531" s="32" t="n">
        <x:f>XLOOKUP(F531,Assumptions!$A$4:$A$6,Assumptions!$C$4:$C$6)</x:f>
        <x:v>0.219</x:v>
      </x:c>
      <x:c r="R531" s="32" t="n">
        <x:f>XLOOKUP(F531,Assumptions!$A$4:$A$6,Assumptions!$D$4:$D$6)</x:f>
        <x:v>0.016</x:v>
      </x:c>
      <x:c r="S531" s="32" t="n">
        <x:f>XLOOKUP(F531,Assumptions!$A$4:$A$6,Assumptions!$E$4:$E$6)</x:f>
        <x:v>0.01</x:v>
      </x:c>
      <x:c r="T531" s="32" t="n">
        <x:f>XLOOKUP(O531,Assumptions!$H$4:$H$6,Assumptions!$I$4:$I$6)</x:f>
        <x:v>0.0035</x:v>
      </x:c>
      <x:c r="U531" s="30" t="n">
        <x:f>XLOOKUP(F531,Assumptions!$A$4:$A$6,Assumptions!$F$4:$F$6)</x:f>
        <x:v>90</x:v>
      </x:c>
      <x:c r="V531" s="60" t="n">
        <x:f>I531*12</x:f>
        <x:v>13760.76</x:v>
      </x:c>
      <x:c r="W531" s="60" t="n">
        <x:f>H531*J531*(1-K531)*Q531</x:f>
        <x:v>115.60172938199999</x:v>
      </x:c>
      <x:c r="X531" s="60" t="n">
        <x:f>V531*R531</x:f>
        <x:v>220.17216000000002</x:v>
      </x:c>
      <x:c r="Y531" s="60" t="n">
        <x:f>V531*S531</x:f>
        <x:v>137.60760000000002</x:v>
      </x:c>
      <x:c r="Z531" s="60" t="n">
        <x:f>H531*J531*T531</x:f>
        <x:v>19.046559000000002</x:v>
      </x:c>
      <x:c r="AA531" s="60" t="n">
        <x:f>P531+W531+X531-Y531-Z531-U531</x:f>
        <x:v>184.11973038199994</x:v>
      </x:c>
      <x:c r="AB531" s="32" t="n">
        <x:f>IFERROR(AA531/(P531+W531+X531),0)</x:f>
        <x:v>0.4274161803217534</x:v>
      </x:c>
      <x:c r="AC531" t="n">
        <x:f>IF(O531="High",0,IF(I531&gt;=1800,3,IF(I531&gt;=900,2,1))+IF(K531&gt;=0.9,2,IF(K531&gt;=0.75,1,0))+IF(J531&lt;=0.7,2,IF(J531&lt;=0.85,1,0))+IF(M531&gt;=8,1,0))</x:f>
        <x:v>7</x:v>
      </x:c>
      <x:c r="AD531" t="str">
        <x:f>IF(AND(O531&lt;&gt;"High",AC531&gt;=Assumptions!$B$10,AA531&gt;0),"Priority Growth",IF(AND(O531="Low",AA531&gt;0),"Maintain","Watch"))</x:f>
        <x:v>Priority Growth</x:v>
      </x:c>
      <x:c r="AE531" s="60" t="n">
        <x:f>MAX(AA531,0)*N531</x:f>
        <x:v>3.682394607639999</x:v>
      </x:c>
      <x:c r="AF531" t="str">
        <x:f>IF(AND(AA531&gt;=Assumptions!$B$11,O531&lt;&gt;"High",OR(N531&gt;=Assumptions!$B$12,M531&lt;=6)),"High","Standard")</x:f>
        <x:v>Standard</x:v>
      </x:c>
    </x:row>
    <x:row r="532">
      <x:c r="A532" t="str">
        <x:f>'Raw_Data'!A532</x:f>
        <x:v>C00531</x:v>
      </x:c>
      <x:c r="B532" t="n">
        <x:f>'Raw_Data'!B532</x:f>
        <x:v>35</x:v>
      </x:c>
      <x:c r="C532" s="30" t="n">
        <x:f>'Raw_Data'!C532</x:f>
        <x:v>46942</x:v>
      </x:c>
      <x:c r="D532" t="n">
        <x:f>'Raw_Data'!D532</x:f>
        <x:v>641</x:v>
      </x:c>
      <x:c r="E532" t="n">
        <x:f>'Raw_Data'!E532</x:f>
        <x:v>37</x:v>
      </x:c>
      <x:c r="F532" t="str">
        <x:f>PROPER(TRIM('Raw_Data'!F532))</x:f>
        <x:v>Classic</x:v>
      </x:c>
      <x:c r="G532" t="str">
        <x:f>PROPER(TRIM('Raw_Data'!G532))</x:f>
        <x:v>Digital</x:v>
      </x:c>
      <x:c r="H532" s="60" t="n">
        <x:f>'Raw_Data'!H532</x:f>
        <x:v>2540</x:v>
      </x:c>
      <x:c r="I532" s="60" t="n">
        <x:f>'Raw_Data'!I532</x:f>
        <x:v>836.57</x:v>
      </x:c>
      <x:c r="J532" s="32" t="n">
        <x:f>'Raw_Data'!J532</x:f>
        <x:v>0.372</x:v>
      </x:c>
      <x:c r="K532" s="32" t="n">
        <x:f>'Raw_Data'!K532</x:f>
        <x:v>0.79</x:v>
      </x:c>
      <x:c r="L532" t="n">
        <x:f>'Raw_Data'!L532</x:f>
        <x:v>0</x:v>
      </x:c>
      <x:c r="M532" t="n">
        <x:f>IF('Raw_Data'!M532="",Assumptions!$B$15,'Raw_Data'!M532)</x:f>
        <x:v>8</x:v>
      </x:c>
      <x:c r="N532" s="32" t="n">
        <x:f>'Raw_Data'!N532</x:f>
        <x:v>0.057</x:v>
      </x:c>
      <x:c r="O532" t="str">
        <x:f>IF(OR(D532&lt;620,L532&gt;=2,J532&gt;0.9),"High",IF(OR(D532&lt;700,L532=1,J532&gt;0.75),"Medium","Low"))</x:f>
        <x:v>Medium</x:v>
      </x:c>
      <x:c r="P532" s="30" t="n">
        <x:f>XLOOKUP(F532,Assumptions!$A$4:$A$6,Assumptions!$B$4:$B$6)</x:f>
        <x:v>0</x:v>
      </x:c>
      <x:c r="Q532" s="32" t="n">
        <x:f>XLOOKUP(F532,Assumptions!$A$4:$A$6,Assumptions!$C$4:$C$6)</x:f>
        <x:v>0.229</x:v>
      </x:c>
      <x:c r="R532" s="32" t="n">
        <x:f>XLOOKUP(F532,Assumptions!$A$4:$A$6,Assumptions!$D$4:$D$6)</x:f>
        <x:v>0.015</x:v>
      </x:c>
      <x:c r="S532" s="32" t="n">
        <x:f>XLOOKUP(F532,Assumptions!$A$4:$A$6,Assumptions!$E$4:$E$6)</x:f>
        <x:v>0.0075</x:v>
      </x:c>
      <x:c r="T532" s="32" t="n">
        <x:f>XLOOKUP(O532,Assumptions!$H$4:$H$6,Assumptions!$I$4:$I$6)</x:f>
        <x:v>0.012</x:v>
      </x:c>
      <x:c r="U532" s="30" t="n">
        <x:f>XLOOKUP(F532,Assumptions!$A$4:$A$6,Assumptions!$F$4:$F$6)</x:f>
        <x:v>60</x:v>
      </x:c>
      <x:c r="V532" s="60" t="n">
        <x:f>I532*12</x:f>
        <x:v>10038.84</x:v>
      </x:c>
      <x:c r="W532" s="60" t="n">
        <x:f>H532*J532*(1-K532)*Q532</x:f>
        <x:v>45.439279199999994</x:v>
      </x:c>
      <x:c r="X532" s="60" t="n">
        <x:f>V532*R532</x:f>
        <x:v>150.58259999999999</x:v>
      </x:c>
      <x:c r="Y532" s="60" t="n">
        <x:f>V532*S532</x:f>
        <x:v>75.29129999999999</x:v>
      </x:c>
      <x:c r="Z532" s="60" t="n">
        <x:f>H532*J532*T532</x:f>
        <x:v>11.33856</x:v>
      </x:c>
      <x:c r="AA532" s="60" t="n">
        <x:f>P532+W532+X532-Y532-Z532-U532</x:f>
        <x:v>49.39201919999998</x:v>
      </x:c>
      <x:c r="AB532" s="32" t="n">
        <x:f>IFERROR(AA532/(P532+W532+X532),0)</x:f>
        <x:v>0.25197197068805566</x:v>
      </x:c>
      <x:c r="AC532" t="n">
        <x:f>IF(O532="High",0,IF(I532&gt;=1800,3,IF(I532&gt;=900,2,1))+IF(K532&gt;=0.9,2,IF(K532&gt;=0.75,1,0))+IF(J532&lt;=0.7,2,IF(J532&lt;=0.85,1,0))+IF(M532&gt;=8,1,0))</x:f>
        <x:v>5</x:v>
      </x:c>
      <x:c r="AD532" t="str">
        <x:f>IF(AND(O532&lt;&gt;"High",AC532&gt;=Assumptions!$B$10,AA532&gt;0),"Priority Growth",IF(AND(O532="Low",AA532&gt;0),"Maintain","Watch"))</x:f>
        <x:v>Watch</x:v>
      </x:c>
      <x:c r="AE532" s="60" t="n">
        <x:f>MAX(AA532,0)*N532</x:f>
        <x:v>2.8153450943999987</x:v>
      </x:c>
      <x:c r="AF532" t="str">
        <x:f>IF(AND(AA532&gt;=Assumptions!$B$11,O532&lt;&gt;"High",OR(N532&gt;=Assumptions!$B$12,M532&lt;=6)),"High","Standard")</x:f>
        <x:v>Standard</x:v>
      </x:c>
    </x:row>
    <x:row r="533">
      <x:c r="A533" t="str">
        <x:f>'Raw_Data'!A533</x:f>
        <x:v>C00532</x:v>
      </x:c>
      <x:c r="B533" t="n">
        <x:f>'Raw_Data'!B533</x:f>
        <x:v>46</x:v>
      </x:c>
      <x:c r="C533" s="30" t="n">
        <x:f>'Raw_Data'!C533</x:f>
        <x:v>49862</x:v>
      </x:c>
      <x:c r="D533" t="n">
        <x:f>'Raw_Data'!D533</x:f>
        <x:v>689</x:v>
      </x:c>
      <x:c r="E533" t="n">
        <x:f>'Raw_Data'!E533</x:f>
        <x:v>33</x:v>
      </x:c>
      <x:c r="F533" t="str">
        <x:f>PROPER(TRIM('Raw_Data'!F533))</x:f>
        <x:v>Classic</x:v>
      </x:c>
      <x:c r="G533" t="str">
        <x:f>PROPER(TRIM('Raw_Data'!G533))</x:f>
        <x:v>Partner</x:v>
      </x:c>
      <x:c r="H533" s="60" t="n">
        <x:f>'Raw_Data'!H533</x:f>
        <x:v>5481</x:v>
      </x:c>
      <x:c r="I533" s="60" t="n">
        <x:f>'Raw_Data'!I533</x:f>
        <x:v>543.55</x:v>
      </x:c>
      <x:c r="J533" s="32" t="n">
        <x:f>'Raw_Data'!J533</x:f>
        <x:v>0.314</x:v>
      </x:c>
      <x:c r="K533" s="32" t="n">
        <x:f>'Raw_Data'!K533</x:f>
        <x:v>0.766</x:v>
      </x:c>
      <x:c r="L533" t="n">
        <x:f>'Raw_Data'!L533</x:f>
        <x:v>0</x:v>
      </x:c>
      <x:c r="M533" t="n">
        <x:f>IF('Raw_Data'!M533="",Assumptions!$B$15,'Raw_Data'!M533)</x:f>
        <x:v>6</x:v>
      </x:c>
      <x:c r="N533" s="32" t="n">
        <x:f>'Raw_Data'!N533</x:f>
        <x:v>0.167</x:v>
      </x:c>
      <x:c r="O533" t="str">
        <x:f>IF(OR(D533&lt;620,L533&gt;=2,J533&gt;0.9),"High",IF(OR(D533&lt;700,L533=1,J533&gt;0.75),"Medium","Low"))</x:f>
        <x:v>Medium</x:v>
      </x:c>
      <x:c r="P533" s="30" t="n">
        <x:f>XLOOKUP(F533,Assumptions!$A$4:$A$6,Assumptions!$B$4:$B$6)</x:f>
        <x:v>0</x:v>
      </x:c>
      <x:c r="Q533" s="32" t="n">
        <x:f>XLOOKUP(F533,Assumptions!$A$4:$A$6,Assumptions!$C$4:$C$6)</x:f>
        <x:v>0.229</x:v>
      </x:c>
      <x:c r="R533" s="32" t="n">
        <x:f>XLOOKUP(F533,Assumptions!$A$4:$A$6,Assumptions!$D$4:$D$6)</x:f>
        <x:v>0.015</x:v>
      </x:c>
      <x:c r="S533" s="32" t="n">
        <x:f>XLOOKUP(F533,Assumptions!$A$4:$A$6,Assumptions!$E$4:$E$6)</x:f>
        <x:v>0.0075</x:v>
      </x:c>
      <x:c r="T533" s="32" t="n">
        <x:f>XLOOKUP(O533,Assumptions!$H$4:$H$6,Assumptions!$I$4:$I$6)</x:f>
        <x:v>0.012</x:v>
      </x:c>
      <x:c r="U533" s="30" t="n">
        <x:f>XLOOKUP(F533,Assumptions!$A$4:$A$6,Assumptions!$F$4:$F$6)</x:f>
        <x:v>60</x:v>
      </x:c>
      <x:c r="V533" s="60" t="n">
        <x:f>I533*12</x:f>
        <x:v>6522.599999999999</x:v>
      </x:c>
      <x:c r="W533" s="60" t="n">
        <x:f>H533*J533*(1-K533)*Q533</x:f>
        <x:v>92.223327924</x:v>
      </x:c>
      <x:c r="X533" s="60" t="n">
        <x:f>V533*R533</x:f>
        <x:v>97.83899999999998</x:v>
      </x:c>
      <x:c r="Y533" s="60" t="n">
        <x:f>V533*S533</x:f>
        <x:v>48.91949999999999</x:v>
      </x:c>
      <x:c r="Z533" s="60" t="n">
        <x:f>H533*J533*T533</x:f>
        <x:v>20.652408</x:v>
      </x:c>
      <x:c r="AA533" s="60" t="n">
        <x:f>P533+W533+X533-Y533-Z533-U533</x:f>
        <x:v>60.49041992399998</x:v>
      </x:c>
      <x:c r="AB533" s="32" t="n">
        <x:f>IFERROR(AA533/(P533+W533+X533),0)</x:f>
        <x:v>0.31826622658325127</x:v>
      </x:c>
      <x:c r="AC533" t="n">
        <x:f>IF(O533="High",0,IF(I533&gt;=1800,3,IF(I533&gt;=900,2,1))+IF(K533&gt;=0.9,2,IF(K533&gt;=0.75,1,0))+IF(J533&lt;=0.7,2,IF(J533&lt;=0.85,1,0))+IF(M533&gt;=8,1,0))</x:f>
        <x:v>4</x:v>
      </x:c>
      <x:c r="AD533" t="str">
        <x:f>IF(AND(O533&lt;&gt;"High",AC533&gt;=Assumptions!$B$10,AA533&gt;0),"Priority Growth",IF(AND(O533="Low",AA533&gt;0),"Maintain","Watch"))</x:f>
        <x:v>Watch</x:v>
      </x:c>
      <x:c r="AE533" s="60" t="n">
        <x:f>MAX(AA533,0)*N533</x:f>
        <x:v>10.101900127307998</x:v>
      </x:c>
      <x:c r="AF533" t="str">
        <x:f>IF(AND(AA533&gt;=Assumptions!$B$11,O533&lt;&gt;"High",OR(N533&gt;=Assumptions!$B$12,M533&lt;=6)),"High","Standard")</x:f>
        <x:v>Standard</x:v>
      </x:c>
    </x:row>
    <x:row r="534">
      <x:c r="A534" t="str">
        <x:f>'Raw_Data'!A534</x:f>
        <x:v>C00533</x:v>
      </x:c>
      <x:c r="B534" t="n">
        <x:f>'Raw_Data'!B534</x:f>
        <x:v>25</x:v>
      </x:c>
      <x:c r="C534" s="30" t="n">
        <x:f>'Raw_Data'!C534</x:f>
        <x:v>78889</x:v>
      </x:c>
      <x:c r="D534" t="n">
        <x:f>'Raw_Data'!D534</x:f>
        <x:v>683</x:v>
      </x:c>
      <x:c r="E534" t="n">
        <x:f>'Raw_Data'!E534</x:f>
        <x:v>35</x:v>
      </x:c>
      <x:c r="F534" t="str">
        <x:f>PROPER(TRIM('Raw_Data'!F534))</x:f>
        <x:v>Gold</x:v>
      </x:c>
      <x:c r="G534" t="str">
        <x:f>PROPER(TRIM('Raw_Data'!G534))</x:f>
        <x:v>Digital</x:v>
      </x:c>
      <x:c r="H534" s="60" t="n">
        <x:f>'Raw_Data'!H534</x:f>
        <x:v>13590</x:v>
      </x:c>
      <x:c r="I534" s="60" t="n">
        <x:f>'Raw_Data'!I534</x:f>
        <x:v>1632.63</x:v>
      </x:c>
      <x:c r="J534" s="32" t="n">
        <x:f>'Raw_Data'!J534</x:f>
        <x:v>0.359</x:v>
      </x:c>
      <x:c r="K534" s="32" t="n">
        <x:f>'Raw_Data'!K534</x:f>
        <x:v>0.701</x:v>
      </x:c>
      <x:c r="L534" t="n">
        <x:f>'Raw_Data'!L534</x:f>
        <x:v>0</x:v>
      </x:c>
      <x:c r="M534" t="n">
        <x:f>IF('Raw_Data'!M534="",Assumptions!$B$15,'Raw_Data'!M534)</x:f>
        <x:v>9</x:v>
      </x:c>
      <x:c r="N534" s="32" t="n">
        <x:f>'Raw_Data'!N534</x:f>
        <x:v>0.02</x:v>
      </x:c>
      <x:c r="O534" t="str">
        <x:f>IF(OR(D534&lt;620,L534&gt;=2,J534&gt;0.9),"High",IF(OR(D534&lt;700,L534=1,J534&gt;0.75),"Medium","Low"))</x:f>
        <x:v>Medium</x:v>
      </x:c>
      <x:c r="P534" s="30" t="n">
        <x:f>XLOOKUP(F534,Assumptions!$A$4:$A$6,Assumptions!$B$4:$B$6)</x:f>
        <x:v>95</x:v>
      </x:c>
      <x:c r="Q534" s="32" t="n">
        <x:f>XLOOKUP(F534,Assumptions!$A$4:$A$6,Assumptions!$C$4:$C$6)</x:f>
        <x:v>0.219</x:v>
      </x:c>
      <x:c r="R534" s="32" t="n">
        <x:f>XLOOKUP(F534,Assumptions!$A$4:$A$6,Assumptions!$D$4:$D$6)</x:f>
        <x:v>0.016</x:v>
      </x:c>
      <x:c r="S534" s="32" t="n">
        <x:f>XLOOKUP(F534,Assumptions!$A$4:$A$6,Assumptions!$E$4:$E$6)</x:f>
        <x:v>0.01</x:v>
      </x:c>
      <x:c r="T534" s="32" t="n">
        <x:f>XLOOKUP(O534,Assumptions!$H$4:$H$6,Assumptions!$I$4:$I$6)</x:f>
        <x:v>0.012</x:v>
      </x:c>
      <x:c r="U534" s="30" t="n">
        <x:f>XLOOKUP(F534,Assumptions!$A$4:$A$6,Assumptions!$F$4:$F$6)</x:f>
        <x:v>90</x:v>
      </x:c>
      <x:c r="V534" s="60" t="n">
        <x:f>I534*12</x:f>
        <x:v>19591.56</x:v>
      </x:c>
      <x:c r="W534" s="60" t="n">
        <x:f>H534*J534*(1-K534)*Q534</x:f>
        <x:v>319.46935761000003</x:v>
      </x:c>
      <x:c r="X534" s="60" t="n">
        <x:f>V534*R534</x:f>
        <x:v>313.46496</x:v>
      </x:c>
      <x:c r="Y534" s="60" t="n">
        <x:f>V534*S534</x:f>
        <x:v>195.9156</x:v>
      </x:c>
      <x:c r="Z534" s="60" t="n">
        <x:f>H534*J534*T534</x:f>
        <x:v>58.545719999999996</x:v>
      </x:c>
      <x:c r="AA534" s="60" t="n">
        <x:f>P534+W534+X534-Y534-Z534-U534</x:f>
        <x:v>383.47299761000005</x:v>
      </x:c>
      <x:c r="AB534" s="32" t="n">
        <x:f>IFERROR(AA534/(P534+W534+X534),0)</x:f>
        <x:v>0.5267961522531907</x:v>
      </x:c>
      <x:c r="AC534" t="n">
        <x:f>IF(O534="High",0,IF(I534&gt;=1800,3,IF(I534&gt;=900,2,1))+IF(K534&gt;=0.9,2,IF(K534&gt;=0.75,1,0))+IF(J534&lt;=0.7,2,IF(J534&lt;=0.85,1,0))+IF(M534&gt;=8,1,0))</x:f>
        <x:v>5</x:v>
      </x:c>
      <x:c r="AD534" t="str">
        <x:f>IF(AND(O534&lt;&gt;"High",AC534&gt;=Assumptions!$B$10,AA534&gt;0),"Priority Growth",IF(AND(O534="Low",AA534&gt;0),"Maintain","Watch"))</x:f>
        <x:v>Watch</x:v>
      </x:c>
      <x:c r="AE534" s="60" t="n">
        <x:f>MAX(AA534,0)*N534</x:f>
        <x:v>7.669459952200001</x:v>
      </x:c>
      <x:c r="AF534" t="str">
        <x:f>IF(AND(AA534&gt;=Assumptions!$B$11,O534&lt;&gt;"High",OR(N534&gt;=Assumptions!$B$12,M534&lt;=6)),"High","Standard")</x:f>
        <x:v>Standard</x:v>
      </x:c>
    </x:row>
    <x:row r="535">
      <x:c r="A535" t="str">
        <x:f>'Raw_Data'!A535</x:f>
        <x:v>C00534</x:v>
      </x:c>
      <x:c r="B535" t="n">
        <x:f>'Raw_Data'!B535</x:f>
        <x:v>35</x:v>
      </x:c>
      <x:c r="C535" s="30" t="n">
        <x:f>'Raw_Data'!C535</x:f>
        <x:v>112884</x:v>
      </x:c>
      <x:c r="D535" t="n">
        <x:f>'Raw_Data'!D535</x:f>
        <x:v>761</x:v>
      </x:c>
      <x:c r="E535" t="n">
        <x:f>'Raw_Data'!E535</x:f>
        <x:v>5</x:v>
      </x:c>
      <x:c r="F535" t="str">
        <x:f>PROPER(TRIM('Raw_Data'!F535))</x:f>
        <x:v>Platinum</x:v>
      </x:c>
      <x:c r="G535" t="str">
        <x:f>PROPER(TRIM('Raw_Data'!G535))</x:f>
        <x:v>Direct Mail</x:v>
      </x:c>
      <x:c r="H535" s="60" t="n">
        <x:f>'Raw_Data'!H535</x:f>
        <x:v>25501</x:v>
      </x:c>
      <x:c r="I535" s="60" t="n">
        <x:f>'Raw_Data'!I535</x:f>
        <x:v>2589.95</x:v>
      </x:c>
      <x:c r="J535" s="32" t="n">
        <x:f>'Raw_Data'!J535</x:f>
        <x:v>0.195</x:v>
      </x:c>
      <x:c r="K535" s="32" t="n">
        <x:f>'Raw_Data'!K535</x:f>
        <x:v>0.867</x:v>
      </x:c>
      <x:c r="L535" t="n">
        <x:f>'Raw_Data'!L535</x:f>
        <x:v>0</x:v>
      </x:c>
      <x:c r="M535" t="n">
        <x:f>IF('Raw_Data'!M535="",Assumptions!$B$15,'Raw_Data'!M535)</x:f>
        <x:v>9</x:v>
      </x:c>
      <x:c r="N535" s="32" t="n">
        <x:f>'Raw_Data'!N535</x:f>
        <x:v>0.084</x:v>
      </x:c>
      <x:c r="O535" t="str">
        <x:f>IF(OR(D535&lt;620,L535&gt;=2,J535&gt;0.9),"High",IF(OR(D535&lt;700,L535=1,J535&gt;0.75),"Medium","Low"))</x:f>
        <x:v>Low</x:v>
      </x:c>
      <x:c r="P535" s="30" t="n">
        <x:f>XLOOKUP(F535,Assumptions!$A$4:$A$6,Assumptions!$B$4:$B$6)</x:f>
        <x:v>195</x:v>
      </x:c>
      <x:c r="Q535" s="32" t="n">
        <x:f>XLOOKUP(F535,Assumptions!$A$4:$A$6,Assumptions!$C$4:$C$6)</x:f>
        <x:v>0.199</x:v>
      </x:c>
      <x:c r="R535" s="32" t="n">
        <x:f>XLOOKUP(F535,Assumptions!$A$4:$A$6,Assumptions!$D$4:$D$6)</x:f>
        <x:v>0.017</x:v>
      </x:c>
      <x:c r="S535" s="32" t="n">
        <x:f>XLOOKUP(F535,Assumptions!$A$4:$A$6,Assumptions!$E$4:$E$6)</x:f>
        <x:v>0.013</x:v>
      </x:c>
      <x:c r="T535" s="32" t="n">
        <x:f>XLOOKUP(O535,Assumptions!$H$4:$H$6,Assumptions!$I$4:$I$6)</x:f>
        <x:v>0.0035</x:v>
      </x:c>
      <x:c r="U535" s="30" t="n">
        <x:f>XLOOKUP(F535,Assumptions!$A$4:$A$6,Assumptions!$F$4:$F$6)</x:f>
        <x:v>140</x:v>
      </x:c>
      <x:c r="V535" s="60" t="n">
        <x:f>I535*12</x:f>
        <x:v>31079.399999999998</x:v>
      </x:c>
      <x:c r="W535" s="60" t="n">
        <x:f>H535*J535*(1-K535)*Q535</x:f>
        <x:v>131.61231856500004</x:v>
      </x:c>
      <x:c r="X535" s="60" t="n">
        <x:f>V535*R535</x:f>
        <x:v>528.3498</x:v>
      </x:c>
      <x:c r="Y535" s="60" t="n">
        <x:f>V535*S535</x:f>
        <x:v>404.03219999999993</x:v>
      </x:c>
      <x:c r="Z535" s="60" t="n">
        <x:f>H535*J535*T535</x:f>
        <x:v>17.404432500000002</x:v>
      </x:c>
      <x:c r="AA535" s="60" t="n">
        <x:f>P535+W535+X535-Y535-Z535-U535</x:f>
        <x:v>293.52548606500005</x:v>
      </x:c>
      <x:c r="AB535" s="32" t="n">
        <x:f>IFERROR(AA535/(P535+W535+X535),0)</x:f>
        <x:v>0.34331987311632484</x:v>
      </x:c>
      <x:c r="AC535" t="n">
        <x:f>IF(O535="High",0,IF(I535&gt;=1800,3,IF(I535&gt;=900,2,1))+IF(K535&gt;=0.9,2,IF(K535&gt;=0.75,1,0))+IF(J535&lt;=0.7,2,IF(J535&lt;=0.85,1,0))+IF(M535&gt;=8,1,0))</x:f>
        <x:v>7</x:v>
      </x:c>
      <x:c r="AD535" t="str">
        <x:f>IF(AND(O535&lt;&gt;"High",AC535&gt;=Assumptions!$B$10,AA535&gt;0),"Priority Growth",IF(AND(O535="Low",AA535&gt;0),"Maintain","Watch"))</x:f>
        <x:v>Priority Growth</x:v>
      </x:c>
      <x:c r="AE535" s="60" t="n">
        <x:f>MAX(AA535,0)*N535</x:f>
        <x:v>24.656140829460007</x:v>
      </x:c>
      <x:c r="AF535" t="str">
        <x:f>IF(AND(AA535&gt;=Assumptions!$B$11,O535&lt;&gt;"High",OR(N535&gt;=Assumptions!$B$12,M535&lt;=6)),"High","Standard")</x:f>
        <x:v>Standard</x:v>
      </x:c>
    </x:row>
    <x:row r="536">
      <x:c r="A536" t="str">
        <x:f>'Raw_Data'!A536</x:f>
        <x:v>C00535</x:v>
      </x:c>
      <x:c r="B536" t="n">
        <x:f>'Raw_Data'!B536</x:f>
        <x:v>59</x:v>
      </x:c>
      <x:c r="C536" s="30" t="n">
        <x:f>'Raw_Data'!C536</x:f>
        <x:v>88869</x:v>
      </x:c>
      <x:c r="D536" t="n">
        <x:f>'Raw_Data'!D536</x:f>
        <x:v>658</x:v>
      </x:c>
      <x:c r="E536" t="n">
        <x:f>'Raw_Data'!E536</x:f>
        <x:v>29</x:v>
      </x:c>
      <x:c r="F536" t="str">
        <x:f>PROPER(TRIM('Raw_Data'!F536))</x:f>
        <x:v>Gold</x:v>
      </x:c>
      <x:c r="G536" t="str">
        <x:f>PROPER(TRIM('Raw_Data'!G536))</x:f>
        <x:v>Partner</x:v>
      </x:c>
      <x:c r="H536" s="60" t="n">
        <x:f>'Raw_Data'!H536</x:f>
        <x:v>8872</x:v>
      </x:c>
      <x:c r="I536" s="60" t="n">
        <x:f>'Raw_Data'!I536</x:f>
        <x:v>1229.72</x:v>
      </x:c>
      <x:c r="J536" s="32" t="n">
        <x:f>'Raw_Data'!J536</x:f>
        <x:v>0.347</x:v>
      </x:c>
      <x:c r="K536" s="32" t="n">
        <x:f>'Raw_Data'!K536</x:f>
        <x:v>0.834</x:v>
      </x:c>
      <x:c r="L536" t="n">
        <x:f>'Raw_Data'!L536</x:f>
        <x:v>0</x:v>
      </x:c>
      <x:c r="M536" t="n">
        <x:f>IF('Raw_Data'!M536="",Assumptions!$B$15,'Raw_Data'!M536)</x:f>
        <x:v>8</x:v>
      </x:c>
      <x:c r="N536" s="32" t="n">
        <x:f>'Raw_Data'!N536</x:f>
        <x:v>0.045</x:v>
      </x:c>
      <x:c r="O536" t="str">
        <x:f>IF(OR(D536&lt;620,L536&gt;=2,J536&gt;0.9),"High",IF(OR(D536&lt;700,L536=1,J536&gt;0.75),"Medium","Low"))</x:f>
        <x:v>Medium</x:v>
      </x:c>
      <x:c r="P536" s="30" t="n">
        <x:f>XLOOKUP(F536,Assumptions!$A$4:$A$6,Assumptions!$B$4:$B$6)</x:f>
        <x:v>95</x:v>
      </x:c>
      <x:c r="Q536" s="32" t="n">
        <x:f>XLOOKUP(F536,Assumptions!$A$4:$A$6,Assumptions!$C$4:$C$6)</x:f>
        <x:v>0.219</x:v>
      </x:c>
      <x:c r="R536" s="32" t="n">
        <x:f>XLOOKUP(F536,Assumptions!$A$4:$A$6,Assumptions!$D$4:$D$6)</x:f>
        <x:v>0.016</x:v>
      </x:c>
      <x:c r="S536" s="32" t="n">
        <x:f>XLOOKUP(F536,Assumptions!$A$4:$A$6,Assumptions!$E$4:$E$6)</x:f>
        <x:v>0.01</x:v>
      </x:c>
      <x:c r="T536" s="32" t="n">
        <x:f>XLOOKUP(O536,Assumptions!$H$4:$H$6,Assumptions!$I$4:$I$6)</x:f>
        <x:v>0.012</x:v>
      </x:c>
      <x:c r="U536" s="30" t="n">
        <x:f>XLOOKUP(F536,Assumptions!$A$4:$A$6,Assumptions!$F$4:$F$6)</x:f>
        <x:v>90</x:v>
      </x:c>
      <x:c r="V536" s="60" t="n">
        <x:f>I536*12</x:f>
        <x:v>14756.64</x:v>
      </x:c>
      <x:c r="W536" s="60" t="n">
        <x:f>H536*J536*(1-K536)*Q536</x:f>
        <x:v>111.91884273600002</x:v>
      </x:c>
      <x:c r="X536" s="60" t="n">
        <x:f>V536*R536</x:f>
        <x:v>236.10623999999999</x:v>
      </x:c>
      <x:c r="Y536" s="60" t="n">
        <x:f>V536*S536</x:f>
        <x:v>147.5664</x:v>
      </x:c>
      <x:c r="Z536" s="60" t="n">
        <x:f>H536*J536*T536</x:f>
        <x:v>36.943008</x:v>
      </x:c>
      <x:c r="AA536" s="60" t="n">
        <x:f>P536+W536+X536-Y536-Z536-U536</x:f>
        <x:v>168.515674736</x:v>
      </x:c>
      <x:c r="AB536" s="32" t="n">
        <x:f>IFERROR(AA536/(P536+W536+X536),0)</x:f>
        <x:v>0.38037502006724755</x:v>
      </x:c>
      <x:c r="AC536" t="n">
        <x:f>IF(O536="High",0,IF(I536&gt;=1800,3,IF(I536&gt;=900,2,1))+IF(K536&gt;=0.9,2,IF(K536&gt;=0.75,1,0))+IF(J536&lt;=0.7,2,IF(J536&lt;=0.85,1,0))+IF(M536&gt;=8,1,0))</x:f>
        <x:v>6</x:v>
      </x:c>
      <x:c r="AD536" t="str">
        <x:f>IF(AND(O536&lt;&gt;"High",AC536&gt;=Assumptions!$B$10,AA536&gt;0),"Priority Growth",IF(AND(O536="Low",AA536&gt;0),"Maintain","Watch"))</x:f>
        <x:v>Priority Growth</x:v>
      </x:c>
      <x:c r="AE536" s="60" t="n">
        <x:f>MAX(AA536,0)*N536</x:f>
        <x:v>7.583205363119999</x:v>
      </x:c>
      <x:c r="AF536" t="str">
        <x:f>IF(AND(AA536&gt;=Assumptions!$B$11,O536&lt;&gt;"High",OR(N536&gt;=Assumptions!$B$12,M536&lt;=6)),"High","Standard")</x:f>
        <x:v>Standard</x:v>
      </x:c>
    </x:row>
    <x:row r="537">
      <x:c r="A537" t="str">
        <x:f>'Raw_Data'!A537</x:f>
        <x:v>C00536</x:v>
      </x:c>
      <x:c r="B537" t="n">
        <x:f>'Raw_Data'!B537</x:f>
        <x:v>44</x:v>
      </x:c>
      <x:c r="C537" s="30" t="n">
        <x:f>'Raw_Data'!C537</x:f>
        <x:v>68096</x:v>
      </x:c>
      <x:c r="D537" t="n">
        <x:f>'Raw_Data'!D537</x:f>
        <x:v>666</x:v>
      </x:c>
      <x:c r="E537" t="n">
        <x:f>'Raw_Data'!E537</x:f>
        <x:v>22</x:v>
      </x:c>
      <x:c r="F537" t="str">
        <x:f>PROPER(TRIM('Raw_Data'!F537))</x:f>
        <x:v>Gold</x:v>
      </x:c>
      <x:c r="G537" t="str">
        <x:f>PROPER(TRIM('Raw_Data'!G537))</x:f>
        <x:v>Digital</x:v>
      </x:c>
      <x:c r="H537" s="60" t="n">
        <x:f>'Raw_Data'!H537</x:f>
        <x:v>9114</x:v>
      </x:c>
      <x:c r="I537" s="60" t="n">
        <x:f>'Raw_Data'!I537</x:f>
        <x:v>1233.94</x:v>
      </x:c>
      <x:c r="J537" s="32" t="n">
        <x:f>'Raw_Data'!J537</x:f>
        <x:v>0.361</x:v>
      </x:c>
      <x:c r="K537" s="32" t="n">
        <x:f>'Raw_Data'!K537</x:f>
        <x:v>0.781</x:v>
      </x:c>
      <x:c r="L537" t="n">
        <x:f>'Raw_Data'!L537</x:f>
        <x:v>0</x:v>
      </x:c>
      <x:c r="M537" t="n">
        <x:f>IF('Raw_Data'!M537="",Assumptions!$B$15,'Raw_Data'!M537)</x:f>
        <x:v>8</x:v>
      </x:c>
      <x:c r="N537" s="32" t="n">
        <x:f>'Raw_Data'!N537</x:f>
        <x:v>0.068</x:v>
      </x:c>
      <x:c r="O537" t="str">
        <x:f>IF(OR(D537&lt;620,L537&gt;=2,J537&gt;0.9),"High",IF(OR(D537&lt;700,L537=1,J537&gt;0.75),"Medium","Low"))</x:f>
        <x:v>Medium</x:v>
      </x:c>
      <x:c r="P537" s="30" t="n">
        <x:f>XLOOKUP(F537,Assumptions!$A$4:$A$6,Assumptions!$B$4:$B$6)</x:f>
        <x:v>95</x:v>
      </x:c>
      <x:c r="Q537" s="32" t="n">
        <x:f>XLOOKUP(F537,Assumptions!$A$4:$A$6,Assumptions!$C$4:$C$6)</x:f>
        <x:v>0.219</x:v>
      </x:c>
      <x:c r="R537" s="32" t="n">
        <x:f>XLOOKUP(F537,Assumptions!$A$4:$A$6,Assumptions!$D$4:$D$6)</x:f>
        <x:v>0.016</x:v>
      </x:c>
      <x:c r="S537" s="32" t="n">
        <x:f>XLOOKUP(F537,Assumptions!$A$4:$A$6,Assumptions!$E$4:$E$6)</x:f>
        <x:v>0.01</x:v>
      </x:c>
      <x:c r="T537" s="32" t="n">
        <x:f>XLOOKUP(O537,Assumptions!$H$4:$H$6,Assumptions!$I$4:$I$6)</x:f>
        <x:v>0.012</x:v>
      </x:c>
      <x:c r="U537" s="30" t="n">
        <x:f>XLOOKUP(F537,Assumptions!$A$4:$A$6,Assumptions!$F$4:$F$6)</x:f>
        <x:v>90</x:v>
      </x:c>
      <x:c r="V537" s="60" t="n">
        <x:f>I537*12</x:f>
        <x:v>14807.28</x:v>
      </x:c>
      <x:c r="W537" s="60" t="n">
        <x:f>H537*J537*(1-K537)*Q537</x:f>
        <x:v>157.79907599399996</x:v>
      </x:c>
      <x:c r="X537" s="60" t="n">
        <x:f>V537*R537</x:f>
        <x:v>236.91648</x:v>
      </x:c>
      <x:c r="Y537" s="60" t="n">
        <x:f>V537*S537</x:f>
        <x:v>148.0728</x:v>
      </x:c>
      <x:c r="Z537" s="60" t="n">
        <x:f>H537*J537*T537</x:f>
        <x:v>39.481848</x:v>
      </x:c>
      <x:c r="AA537" s="60" t="n">
        <x:f>P537+W537+X537-Y537-Z537-U537</x:f>
        <x:v>212.1609079939999</x:v>
      </x:c>
      <x:c r="AB537" s="32" t="n">
        <x:f>IFERROR(AA537/(P537+W537+X537),0)</x:f>
        <x:v>0.43323293572605914</x:v>
      </x:c>
      <x:c r="AC537" t="n">
        <x:f>IF(O537="High",0,IF(I537&gt;=1800,3,IF(I537&gt;=900,2,1))+IF(K537&gt;=0.9,2,IF(K537&gt;=0.75,1,0))+IF(J537&lt;=0.7,2,IF(J537&lt;=0.85,1,0))+IF(M537&gt;=8,1,0))</x:f>
        <x:v>6</x:v>
      </x:c>
      <x:c r="AD537" t="str">
        <x:f>IF(AND(O537&lt;&gt;"High",AC537&gt;=Assumptions!$B$10,AA537&gt;0),"Priority Growth",IF(AND(O537="Low",AA537&gt;0),"Maintain","Watch"))</x:f>
        <x:v>Priority Growth</x:v>
      </x:c>
      <x:c r="AE537" s="60" t="n">
        <x:f>MAX(AA537,0)*N537</x:f>
        <x:v>14.426941743591994</x:v>
      </x:c>
      <x:c r="AF537" t="str">
        <x:f>IF(AND(AA537&gt;=Assumptions!$B$11,O537&lt;&gt;"High",OR(N537&gt;=Assumptions!$B$12,M537&lt;=6)),"High","Standard")</x:f>
        <x:v>Standard</x:v>
      </x:c>
    </x:row>
    <x:row r="538">
      <x:c r="A538" t="str">
        <x:f>'Raw_Data'!A538</x:f>
        <x:v>C00537</x:v>
      </x:c>
      <x:c r="B538" t="n">
        <x:f>'Raw_Data'!B538</x:f>
        <x:v>49</x:v>
      </x:c>
      <x:c r="C538" s="30" t="n">
        <x:f>'Raw_Data'!C538</x:f>
        <x:v>75672</x:v>
      </x:c>
      <x:c r="D538" t="n">
        <x:f>'Raw_Data'!D538</x:f>
        <x:v>698</x:v>
      </x:c>
      <x:c r="E538" t="n">
        <x:f>'Raw_Data'!E538</x:f>
        <x:v>18</x:v>
      </x:c>
      <x:c r="F538" t="str">
        <x:f>PROPER(TRIM('Raw_Data'!F538))</x:f>
        <x:v>Gold</x:v>
      </x:c>
      <x:c r="G538" t="str">
        <x:f>PROPER(TRIM('Raw_Data'!G538))</x:f>
        <x:v>Partner</x:v>
      </x:c>
      <x:c r="H538" s="60" t="n">
        <x:f>'Raw_Data'!H538</x:f>
        <x:v>9639</x:v>
      </x:c>
      <x:c r="I538" s="60" t="n">
        <x:f>'Raw_Data'!I538</x:f>
        <x:v>911.61</x:v>
      </x:c>
      <x:c r="J538" s="32" t="n">
        <x:f>'Raw_Data'!J538</x:f>
        <x:v>0.536</x:v>
      </x:c>
      <x:c r="K538" s="32" t="n">
        <x:f>'Raw_Data'!K538</x:f>
        <x:v>0.842</x:v>
      </x:c>
      <x:c r="L538" t="n">
        <x:f>'Raw_Data'!L538</x:f>
        <x:v>0</x:v>
      </x:c>
      <x:c r="M538" t="n">
        <x:f>IF('Raw_Data'!M538="",Assumptions!$B$15,'Raw_Data'!M538)</x:f>
        <x:v>9</x:v>
      </x:c>
      <x:c r="N538" s="32" t="n">
        <x:f>'Raw_Data'!N538</x:f>
        <x:v>0.02</x:v>
      </x:c>
      <x:c r="O538" t="str">
        <x:f>IF(OR(D538&lt;620,L538&gt;=2,J538&gt;0.9),"High",IF(OR(D538&lt;700,L538=1,J538&gt;0.75),"Medium","Low"))</x:f>
        <x:v>Medium</x:v>
      </x:c>
      <x:c r="P538" s="30" t="n">
        <x:f>XLOOKUP(F538,Assumptions!$A$4:$A$6,Assumptions!$B$4:$B$6)</x:f>
        <x:v>95</x:v>
      </x:c>
      <x:c r="Q538" s="32" t="n">
        <x:f>XLOOKUP(F538,Assumptions!$A$4:$A$6,Assumptions!$C$4:$C$6)</x:f>
        <x:v>0.219</x:v>
      </x:c>
      <x:c r="R538" s="32" t="n">
        <x:f>XLOOKUP(F538,Assumptions!$A$4:$A$6,Assumptions!$D$4:$D$6)</x:f>
        <x:v>0.016</x:v>
      </x:c>
      <x:c r="S538" s="32" t="n">
        <x:f>XLOOKUP(F538,Assumptions!$A$4:$A$6,Assumptions!$E$4:$E$6)</x:f>
        <x:v>0.01</x:v>
      </x:c>
      <x:c r="T538" s="32" t="n">
        <x:f>XLOOKUP(O538,Assumptions!$H$4:$H$6,Assumptions!$I$4:$I$6)</x:f>
        <x:v>0.012</x:v>
      </x:c>
      <x:c r="U538" s="30" t="n">
        <x:f>XLOOKUP(F538,Assumptions!$A$4:$A$6,Assumptions!$F$4:$F$6)</x:f>
        <x:v>90</x:v>
      </x:c>
      <x:c r="V538" s="60" t="n">
        <x:f>I538*12</x:f>
        <x:v>10939.32</x:v>
      </x:c>
      <x:c r="W538" s="60" t="n">
        <x:f>H538*J538*(1-K538)*Q538</x:f>
        <x:v>178.77137140800002</x:v>
      </x:c>
      <x:c r="X538" s="60" t="n">
        <x:f>V538*R538</x:f>
        <x:v>175.02912</x:v>
      </x:c>
      <x:c r="Y538" s="60" t="n">
        <x:f>V538*S538</x:f>
        <x:v>109.3932</x:v>
      </x:c>
      <x:c r="Z538" s="60" t="n">
        <x:f>H538*J538*T538</x:f>
        <x:v>61.998048</x:v>
      </x:c>
      <x:c r="AA538" s="60" t="n">
        <x:f>P538+W538+X538-Y538-Z538-U538</x:f>
        <x:v>187.40924340800012</x:v>
      </x:c>
      <x:c r="AB538" s="32" t="n">
        <x:f>IFERROR(AA538/(P538+W538+X538),0)</x:f>
        <x:v>0.4175780708707563</x:v>
      </x:c>
      <x:c r="AC538" t="n">
        <x:f>IF(O538="High",0,IF(I538&gt;=1800,3,IF(I538&gt;=900,2,1))+IF(K538&gt;=0.9,2,IF(K538&gt;=0.75,1,0))+IF(J538&lt;=0.7,2,IF(J538&lt;=0.85,1,0))+IF(M538&gt;=8,1,0))</x:f>
        <x:v>6</x:v>
      </x:c>
      <x:c r="AD538" t="str">
        <x:f>IF(AND(O538&lt;&gt;"High",AC538&gt;=Assumptions!$B$10,AA538&gt;0),"Priority Growth",IF(AND(O538="Low",AA538&gt;0),"Maintain","Watch"))</x:f>
        <x:v>Priority Growth</x:v>
      </x:c>
      <x:c r="AE538" s="60" t="n">
        <x:f>MAX(AA538,0)*N538</x:f>
        <x:v>3.7481848681600027</x:v>
      </x:c>
      <x:c r="AF538" t="str">
        <x:f>IF(AND(AA538&gt;=Assumptions!$B$11,O538&lt;&gt;"High",OR(N538&gt;=Assumptions!$B$12,M538&lt;=6)),"High","Standard")</x:f>
        <x:v>Standard</x:v>
      </x:c>
    </x:row>
    <x:row r="539">
      <x:c r="A539" t="str">
        <x:f>'Raw_Data'!A539</x:f>
        <x:v>C00538</x:v>
      </x:c>
      <x:c r="B539" t="n">
        <x:f>'Raw_Data'!B539</x:f>
        <x:v>22</x:v>
      </x:c>
      <x:c r="C539" s="30" t="n">
        <x:f>'Raw_Data'!C539</x:f>
        <x:v>75922</x:v>
      </x:c>
      <x:c r="D539" t="n">
        <x:f>'Raw_Data'!D539</x:f>
        <x:v>609</x:v>
      </x:c>
      <x:c r="E539" t="n">
        <x:f>'Raw_Data'!E539</x:f>
        <x:v>28</x:v>
      </x:c>
      <x:c r="F539" t="str">
        <x:f>PROPER(TRIM('Raw_Data'!F539))</x:f>
        <x:v>Classic</x:v>
      </x:c>
      <x:c r="G539" t="str">
        <x:f>PROPER(TRIM('Raw_Data'!G539))</x:f>
        <x:v>Partner</x:v>
      </x:c>
      <x:c r="H539" s="60" t="n">
        <x:f>'Raw_Data'!H539</x:f>
        <x:v>1453</x:v>
      </x:c>
      <x:c r="I539" s="60" t="n">
        <x:f>'Raw_Data'!I539</x:f>
        <x:v>606.28</x:v>
      </x:c>
      <x:c r="J539" s="32" t="n">
        <x:f>'Raw_Data'!J539</x:f>
        <x:v>0.594</x:v>
      </x:c>
      <x:c r="K539" s="32" t="n">
        <x:f>'Raw_Data'!K539</x:f>
        <x:v>0.489</x:v>
      </x:c>
      <x:c r="L539" t="n">
        <x:f>'Raw_Data'!L539</x:f>
        <x:v>1</x:v>
      </x:c>
      <x:c r="M539" t="n">
        <x:f>IF('Raw_Data'!M539="",Assumptions!$B$15,'Raw_Data'!M539)</x:f>
        <x:v>6</x:v>
      </x:c>
      <x:c r="N539" s="32" t="n">
        <x:f>'Raw_Data'!N539</x:f>
        <x:v>0.157</x:v>
      </x:c>
      <x:c r="O539" t="str">
        <x:f>IF(OR(D539&lt;620,L539&gt;=2,J539&gt;0.9),"High",IF(OR(D539&lt;700,L539=1,J539&gt;0.75),"Medium","Low"))</x:f>
        <x:v>High</x:v>
      </x:c>
      <x:c r="P539" s="30" t="n">
        <x:f>XLOOKUP(F539,Assumptions!$A$4:$A$6,Assumptions!$B$4:$B$6)</x:f>
        <x:v>0</x:v>
      </x:c>
      <x:c r="Q539" s="32" t="n">
        <x:f>XLOOKUP(F539,Assumptions!$A$4:$A$6,Assumptions!$C$4:$C$6)</x:f>
        <x:v>0.229</x:v>
      </x:c>
      <x:c r="R539" s="32" t="n">
        <x:f>XLOOKUP(F539,Assumptions!$A$4:$A$6,Assumptions!$D$4:$D$6)</x:f>
        <x:v>0.015</x:v>
      </x:c>
      <x:c r="S539" s="32" t="n">
        <x:f>XLOOKUP(F539,Assumptions!$A$4:$A$6,Assumptions!$E$4:$E$6)</x:f>
        <x:v>0.0075</x:v>
      </x:c>
      <x:c r="T539" s="32" t="n">
        <x:f>XLOOKUP(O539,Assumptions!$H$4:$H$6,Assumptions!$I$4:$I$6)</x:f>
        <x:v>0.045</x:v>
      </x:c>
      <x:c r="U539" s="30" t="n">
        <x:f>XLOOKUP(F539,Assumptions!$A$4:$A$6,Assumptions!$F$4:$F$6)</x:f>
        <x:v>60</x:v>
      </x:c>
      <x:c r="V539" s="60" t="n">
        <x:f>I539*12</x:f>
        <x:v>7275.36</x:v>
      </x:c>
      <x:c r="W539" s="60" t="n">
        <x:f>H539*J539*(1-K539)*Q539</x:f>
        <x:v>100.996992558</x:v>
      </x:c>
      <x:c r="X539" s="60" t="n">
        <x:f>V539*R539</x:f>
        <x:v>109.1304</x:v>
      </x:c>
      <x:c r="Y539" s="60" t="n">
        <x:f>V539*S539</x:f>
        <x:v>54.5652</x:v>
      </x:c>
      <x:c r="Z539" s="60" t="n">
        <x:f>H539*J539*T539</x:f>
        <x:v>38.83869</x:v>
      </x:c>
      <x:c r="AA539" s="60" t="n">
        <x:f>P539+W539+X539-Y539-Z539-U539</x:f>
        <x:v>56.72350255799999</x:v>
      </x:c>
      <x:c r="AB539" s="32" t="n">
        <x:f>IFERROR(AA539/(P539+W539+X539),0)</x:f>
        <x:v>0.26994815796014315</x:v>
      </x:c>
      <x:c r="AC539" t="n">
        <x:f>IF(O539="High",0,IF(I539&gt;=1800,3,IF(I539&gt;=900,2,1))+IF(K539&gt;=0.9,2,IF(K539&gt;=0.75,1,0))+IF(J539&lt;=0.7,2,IF(J539&lt;=0.85,1,0))+IF(M539&gt;=8,1,0))</x:f>
        <x:v>0</x:v>
      </x:c>
      <x:c r="AD539" t="str">
        <x:f>IF(AND(O539&lt;&gt;"High",AC539&gt;=Assumptions!$B$10,AA539&gt;0),"Priority Growth",IF(AND(O539="Low",AA539&gt;0),"Maintain","Watch"))</x:f>
        <x:v>Watch</x:v>
      </x:c>
      <x:c r="AE539" s="60" t="n">
        <x:f>MAX(AA539,0)*N539</x:f>
        <x:v>8.905589901606</x:v>
      </x:c>
      <x:c r="AF539" t="str">
        <x:f>IF(AND(AA539&gt;=Assumptions!$B$11,O539&lt;&gt;"High",OR(N539&gt;=Assumptions!$B$12,M539&lt;=6)),"High","Standard")</x:f>
        <x:v>Standard</x:v>
      </x:c>
    </x:row>
    <x:row r="540">
      <x:c r="A540" t="str">
        <x:f>'Raw_Data'!A540</x:f>
        <x:v>C00539</x:v>
      </x:c>
      <x:c r="B540" t="n">
        <x:f>'Raw_Data'!B540</x:f>
        <x:v>75</x:v>
      </x:c>
      <x:c r="C540" s="30" t="n">
        <x:f>'Raw_Data'!C540</x:f>
        <x:v>114807</x:v>
      </x:c>
      <x:c r="D540" t="n">
        <x:f>'Raw_Data'!D540</x:f>
        <x:v>645</x:v>
      </x:c>
      <x:c r="E540" t="n">
        <x:f>'Raw_Data'!E540</x:f>
        <x:v>7</x:v>
      </x:c>
      <x:c r="F540" t="str">
        <x:f>PROPER(TRIM('Raw_Data'!F540))</x:f>
        <x:v>Gold</x:v>
      </x:c>
      <x:c r="G540" t="str">
        <x:f>PROPER(TRIM('Raw_Data'!G540))</x:f>
        <x:v>Digital</x:v>
      </x:c>
      <x:c r="H540" s="60" t="n">
        <x:f>'Raw_Data'!H540</x:f>
        <x:v>14200</x:v>
      </x:c>
      <x:c r="I540" s="60" t="n">
        <x:f>'Raw_Data'!I540</x:f>
        <x:v>1482.81</x:v>
      </x:c>
      <x:c r="J540" s="32" t="n">
        <x:f>'Raw_Data'!J540</x:f>
        <x:v>0.321</x:v>
      </x:c>
      <x:c r="K540" s="32" t="n">
        <x:f>'Raw_Data'!K540</x:f>
        <x:v>0.616</x:v>
      </x:c>
      <x:c r="L540" t="n">
        <x:f>'Raw_Data'!L540</x:f>
        <x:v>0</x:v>
      </x:c>
      <x:c r="M540" t="n">
        <x:f>IF('Raw_Data'!M540="",Assumptions!$B$15,'Raw_Data'!M540)</x:f>
        <x:v>8</x:v>
      </x:c>
      <x:c r="N540" s="32" t="n">
        <x:f>'Raw_Data'!N540</x:f>
        <x:v>0.085</x:v>
      </x:c>
      <x:c r="O540" t="str">
        <x:f>IF(OR(D540&lt;620,L540&gt;=2,J540&gt;0.9),"High",IF(OR(D540&lt;700,L540=1,J540&gt;0.75),"Medium","Low"))</x:f>
        <x:v>Medium</x:v>
      </x:c>
      <x:c r="P540" s="30" t="n">
        <x:f>XLOOKUP(F540,Assumptions!$A$4:$A$6,Assumptions!$B$4:$B$6)</x:f>
        <x:v>95</x:v>
      </x:c>
      <x:c r="Q540" s="32" t="n">
        <x:f>XLOOKUP(F540,Assumptions!$A$4:$A$6,Assumptions!$C$4:$C$6)</x:f>
        <x:v>0.219</x:v>
      </x:c>
      <x:c r="R540" s="32" t="n">
        <x:f>XLOOKUP(F540,Assumptions!$A$4:$A$6,Assumptions!$D$4:$D$6)</x:f>
        <x:v>0.016</x:v>
      </x:c>
      <x:c r="S540" s="32" t="n">
        <x:f>XLOOKUP(F540,Assumptions!$A$4:$A$6,Assumptions!$E$4:$E$6)</x:f>
        <x:v>0.01</x:v>
      </x:c>
      <x:c r="T540" s="32" t="n">
        <x:f>XLOOKUP(O540,Assumptions!$H$4:$H$6,Assumptions!$I$4:$I$6)</x:f>
        <x:v>0.012</x:v>
      </x:c>
      <x:c r="U540" s="30" t="n">
        <x:f>XLOOKUP(F540,Assumptions!$A$4:$A$6,Assumptions!$F$4:$F$6)</x:f>
        <x:v>90</x:v>
      </x:c>
      <x:c r="V540" s="60" t="n">
        <x:f>I540*12</x:f>
        <x:v>17793.72</x:v>
      </x:c>
      <x:c r="W540" s="60" t="n">
        <x:f>H540*J540*(1-K540)*Q540</x:f>
        <x:v>383.3263872</x:v>
      </x:c>
      <x:c r="X540" s="60" t="n">
        <x:f>V540*R540</x:f>
        <x:v>284.69952</x:v>
      </x:c>
      <x:c r="Y540" s="60" t="n">
        <x:f>V540*S540</x:f>
        <x:v>177.93720000000002</x:v>
      </x:c>
      <x:c r="Z540" s="60" t="n">
        <x:f>H540*J540*T540</x:f>
        <x:v>54.6984</x:v>
      </x:c>
      <x:c r="AA540" s="60" t="n">
        <x:f>P540+W540+X540-Y540-Z540-U540</x:f>
        <x:v>440.39030720000005</x:v>
      </x:c>
      <x:c r="AB540" s="32" t="n">
        <x:f>IFERROR(AA540/(P540+W540+X540),0)</x:f>
        <x:v>0.577162981026498</x:v>
      </x:c>
      <x:c r="AC540" t="n">
        <x:f>IF(O540="High",0,IF(I540&gt;=1800,3,IF(I540&gt;=900,2,1))+IF(K540&gt;=0.9,2,IF(K540&gt;=0.75,1,0))+IF(J540&lt;=0.7,2,IF(J540&lt;=0.85,1,0))+IF(M540&gt;=8,1,0))</x:f>
        <x:v>5</x:v>
      </x:c>
      <x:c r="AD540" t="str">
        <x:f>IF(AND(O540&lt;&gt;"High",AC540&gt;=Assumptions!$B$10,AA540&gt;0),"Priority Growth",IF(AND(O540="Low",AA540&gt;0),"Maintain","Watch"))</x:f>
        <x:v>Watch</x:v>
      </x:c>
      <x:c r="AE540" s="60" t="n">
        <x:f>MAX(AA540,0)*N540</x:f>
        <x:v>37.433176112000005</x:v>
      </x:c>
      <x:c r="AF540" t="str">
        <x:f>IF(AND(AA540&gt;=Assumptions!$B$11,O540&lt;&gt;"High",OR(N540&gt;=Assumptions!$B$12,M540&lt;=6)),"High","Standard")</x:f>
        <x:v>Standard</x:v>
      </x:c>
    </x:row>
    <x:row r="541">
      <x:c r="A541" t="str">
        <x:f>'Raw_Data'!A541</x:f>
        <x:v>C00540</x:v>
      </x:c>
      <x:c r="B541" t="n">
        <x:f>'Raw_Data'!B541</x:f>
        <x:v>28</x:v>
      </x:c>
      <x:c r="C541" s="30" t="n">
        <x:f>'Raw_Data'!C541</x:f>
        <x:v>54301</x:v>
      </x:c>
      <x:c r="D541" t="n">
        <x:f>'Raw_Data'!D541</x:f>
        <x:v>687</x:v>
      </x:c>
      <x:c r="E541" t="n">
        <x:f>'Raw_Data'!E541</x:f>
        <x:v>22</x:v>
      </x:c>
      <x:c r="F541" t="str">
        <x:f>PROPER(TRIM('Raw_Data'!F541))</x:f>
        <x:v>Classic</x:v>
      </x:c>
      <x:c r="G541" t="str">
        <x:f>PROPER(TRIM('Raw_Data'!G541))</x:f>
        <x:v>Partner</x:v>
      </x:c>
      <x:c r="H541" s="60" t="n">
        <x:f>'Raw_Data'!H541</x:f>
        <x:v>6849</x:v>
      </x:c>
      <x:c r="I541" s="60" t="n">
        <x:f>'Raw_Data'!I541</x:f>
        <x:v>924.24</x:v>
      </x:c>
      <x:c r="J541" s="32" t="n">
        <x:f>'Raw_Data'!J541</x:f>
        <x:v>0.437</x:v>
      </x:c>
      <x:c r="K541" s="32" t="n">
        <x:f>'Raw_Data'!K541</x:f>
        <x:v>0.676</x:v>
      </x:c>
      <x:c r="L541" t="n">
        <x:f>'Raw_Data'!L541</x:f>
        <x:v>0</x:v>
      </x:c>
      <x:c r="M541" t="n">
        <x:f>IF('Raw_Data'!M541="",Assumptions!$B$15,'Raw_Data'!M541)</x:f>
        <x:v>8</x:v>
      </x:c>
      <x:c r="N541" s="32" t="n">
        <x:f>'Raw_Data'!N541</x:f>
        <x:v>0.062</x:v>
      </x:c>
      <x:c r="O541" t="str">
        <x:f>IF(OR(D541&lt;620,L541&gt;=2,J541&gt;0.9),"High",IF(OR(D541&lt;700,L541=1,J541&gt;0.75),"Medium","Low"))</x:f>
        <x:v>Medium</x:v>
      </x:c>
      <x:c r="P541" s="30" t="n">
        <x:f>XLOOKUP(F541,Assumptions!$A$4:$A$6,Assumptions!$B$4:$B$6)</x:f>
        <x:v>0</x:v>
      </x:c>
      <x:c r="Q541" s="32" t="n">
        <x:f>XLOOKUP(F541,Assumptions!$A$4:$A$6,Assumptions!$C$4:$C$6)</x:f>
        <x:v>0.229</x:v>
      </x:c>
      <x:c r="R541" s="32" t="n">
        <x:f>XLOOKUP(F541,Assumptions!$A$4:$A$6,Assumptions!$D$4:$D$6)</x:f>
        <x:v>0.015</x:v>
      </x:c>
      <x:c r="S541" s="32" t="n">
        <x:f>XLOOKUP(F541,Assumptions!$A$4:$A$6,Assumptions!$E$4:$E$6)</x:f>
        <x:v>0.0075</x:v>
      </x:c>
      <x:c r="T541" s="32" t="n">
        <x:f>XLOOKUP(O541,Assumptions!$H$4:$H$6,Assumptions!$I$4:$I$6)</x:f>
        <x:v>0.012</x:v>
      </x:c>
      <x:c r="U541" s="30" t="n">
        <x:f>XLOOKUP(F541,Assumptions!$A$4:$A$6,Assumptions!$F$4:$F$6)</x:f>
        <x:v>60</x:v>
      </x:c>
      <x:c r="V541" s="60" t="n">
        <x:f>I541*12</x:f>
        <x:v>11090.880000000001</x:v>
      </x:c>
      <x:c r="W541" s="60" t="n">
        <x:f>H541*J541*(1-K541)*Q541</x:f>
        <x:v>222.06959254799997</x:v>
      </x:c>
      <x:c r="X541" s="60" t="n">
        <x:f>V541*R541</x:f>
        <x:v>166.3632</x:v>
      </x:c>
      <x:c r="Y541" s="60" t="n">
        <x:f>V541*S541</x:f>
        <x:v>83.1816</x:v>
      </x:c>
      <x:c r="Z541" s="60" t="n">
        <x:f>H541*J541*T541</x:f>
        <x:v>35.916156</x:v>
      </x:c>
      <x:c r="AA541" s="60" t="n">
        <x:f>P541+W541+X541-Y541-Z541-U541</x:f>
        <x:v>209.33503654799995</x:v>
      </x:c>
      <x:c r="AB541" s="32" t="n">
        <x:f>IFERROR(AA541/(P541+W541+X541),0)</x:f>
        <x:v>0.5389221522076607</x:v>
      </x:c>
      <x:c r="AC541" t="n">
        <x:f>IF(O541="High",0,IF(I541&gt;=1800,3,IF(I541&gt;=900,2,1))+IF(K541&gt;=0.9,2,IF(K541&gt;=0.75,1,0))+IF(J541&lt;=0.7,2,IF(J541&lt;=0.85,1,0))+IF(M541&gt;=8,1,0))</x:f>
        <x:v>5</x:v>
      </x:c>
      <x:c r="AD541" t="str">
        <x:f>IF(AND(O541&lt;&gt;"High",AC541&gt;=Assumptions!$B$10,AA541&gt;0),"Priority Growth",IF(AND(O541="Low",AA541&gt;0),"Maintain","Watch"))</x:f>
        <x:v>Watch</x:v>
      </x:c>
      <x:c r="AE541" s="60" t="n">
        <x:f>MAX(AA541,0)*N541</x:f>
        <x:v>12.978772265975996</x:v>
      </x:c>
      <x:c r="AF541" t="str">
        <x:f>IF(AND(AA541&gt;=Assumptions!$B$11,O541&lt;&gt;"High",OR(N541&gt;=Assumptions!$B$12,M541&lt;=6)),"High","Standard")</x:f>
        <x:v>Standard</x:v>
      </x:c>
    </x:row>
    <x:row r="542">
      <x:c r="A542" t="str">
        <x:f>'Raw_Data'!A542</x:f>
        <x:v>C00541</x:v>
      </x:c>
      <x:c r="B542" t="n">
        <x:f>'Raw_Data'!B542</x:f>
        <x:v>44</x:v>
      </x:c>
      <x:c r="C542" s="30" t="n">
        <x:f>'Raw_Data'!C542</x:f>
        <x:v>46236</x:v>
      </x:c>
      <x:c r="D542" t="n">
        <x:f>'Raw_Data'!D542</x:f>
        <x:v>600</x:v>
      </x:c>
      <x:c r="E542" t="n">
        <x:f>'Raw_Data'!E542</x:f>
        <x:v>50</x:v>
      </x:c>
      <x:c r="F542" t="str">
        <x:f>PROPER(TRIM('Raw_Data'!F542))</x:f>
        <x:v>Classic</x:v>
      </x:c>
      <x:c r="G542" t="str">
        <x:f>PROPER(TRIM('Raw_Data'!G542))</x:f>
        <x:v>Digital</x:v>
      </x:c>
      <x:c r="H542" s="60" t="n">
        <x:f>'Raw_Data'!H542</x:f>
        <x:v>2774</x:v>
      </x:c>
      <x:c r="I542" s="60" t="n">
        <x:f>'Raw_Data'!I542</x:f>
        <x:v>271.95</x:v>
      </x:c>
      <x:c r="J542" s="32" t="n">
        <x:f>'Raw_Data'!J542</x:f>
        <x:v>0.534</x:v>
      </x:c>
      <x:c r="K542" s="32" t="n">
        <x:f>'Raw_Data'!K542</x:f>
        <x:v>0.727</x:v>
      </x:c>
      <x:c r="L542" t="n">
        <x:f>'Raw_Data'!L542</x:f>
        <x:v>0</x:v>
      </x:c>
      <x:c r="M542" t="n">
        <x:f>IF('Raw_Data'!M542="",Assumptions!$B$15,'Raw_Data'!M542)</x:f>
        <x:v>7</x:v>
      </x:c>
      <x:c r="N542" s="32" t="n">
        <x:f>'Raw_Data'!N542</x:f>
        <x:v>0.072</x:v>
      </x:c>
      <x:c r="O542" t="str">
        <x:f>IF(OR(D542&lt;620,L542&gt;=2,J542&gt;0.9),"High",IF(OR(D542&lt;700,L542=1,J542&gt;0.75),"Medium","Low"))</x:f>
        <x:v>High</x:v>
      </x:c>
      <x:c r="P542" s="30" t="n">
        <x:f>XLOOKUP(F542,Assumptions!$A$4:$A$6,Assumptions!$B$4:$B$6)</x:f>
        <x:v>0</x:v>
      </x:c>
      <x:c r="Q542" s="32" t="n">
        <x:f>XLOOKUP(F542,Assumptions!$A$4:$A$6,Assumptions!$C$4:$C$6)</x:f>
        <x:v>0.229</x:v>
      </x:c>
      <x:c r="R542" s="32" t="n">
        <x:f>XLOOKUP(F542,Assumptions!$A$4:$A$6,Assumptions!$D$4:$D$6)</x:f>
        <x:v>0.015</x:v>
      </x:c>
      <x:c r="S542" s="32" t="n">
        <x:f>XLOOKUP(F542,Assumptions!$A$4:$A$6,Assumptions!$E$4:$E$6)</x:f>
        <x:v>0.0075</x:v>
      </x:c>
      <x:c r="T542" s="32" t="n">
        <x:f>XLOOKUP(O542,Assumptions!$H$4:$H$6,Assumptions!$I$4:$I$6)</x:f>
        <x:v>0.045</x:v>
      </x:c>
      <x:c r="U542" s="30" t="n">
        <x:f>XLOOKUP(F542,Assumptions!$A$4:$A$6,Assumptions!$F$4:$F$6)</x:f>
        <x:v>60</x:v>
      </x:c>
      <x:c r="V542" s="60" t="n">
        <x:f>I542*12</x:f>
        <x:v>3263.3999999999996</x:v>
      </x:c>
      <x:c r="W542" s="60" t="n">
        <x:f>H542*J542*(1-K542)*Q542</x:f>
        <x:v>92.60743237200002</x:v>
      </x:c>
      <x:c r="X542" s="60" t="n">
        <x:f>V542*R542</x:f>
        <x:v>48.95099999999999</x:v>
      </x:c>
      <x:c r="Y542" s="60" t="n">
        <x:f>V542*S542</x:f>
        <x:v>24.475499999999997</x:v>
      </x:c>
      <x:c r="Z542" s="60" t="n">
        <x:f>H542*J542*T542</x:f>
        <x:v>66.65922</x:v>
      </x:c>
      <x:c r="AA542" s="60" t="n">
        <x:f>P542+W542+X542-Y542-Z542-U542</x:f>
        <x:v>-9.576287627999974</x:v>
      </x:c>
      <x:c r="AB542" s="32" t="n">
        <x:f>IFERROR(AA542/(P542+W542+X542),0)</x:f>
        <x:v>-0.06764900873467249</x:v>
      </x:c>
      <x:c r="AC542" t="n">
        <x:f>IF(O542="High",0,IF(I542&gt;=1800,3,IF(I542&gt;=900,2,1))+IF(K542&gt;=0.9,2,IF(K542&gt;=0.75,1,0))+IF(J542&lt;=0.7,2,IF(J542&lt;=0.85,1,0))+IF(M542&gt;=8,1,0))</x:f>
        <x:v>0</x:v>
      </x:c>
      <x:c r="AD542" t="str">
        <x:f>IF(AND(O542&lt;&gt;"High",AC542&gt;=Assumptions!$B$10,AA542&gt;0),"Priority Growth",IF(AND(O542="Low",AA542&gt;0),"Maintain","Watch"))</x:f>
        <x:v>Watch</x:v>
      </x:c>
      <x:c r="AE542" s="60" t="n">
        <x:f>MAX(AA542,0)*N542</x:f>
        <x:v>0</x:v>
      </x:c>
      <x:c r="AF542" t="str">
        <x:f>IF(AND(AA542&gt;=Assumptions!$B$11,O542&lt;&gt;"High",OR(N542&gt;=Assumptions!$B$12,M542&lt;=6)),"High","Standard")</x:f>
        <x:v>Standard</x:v>
      </x:c>
    </x:row>
    <x:row r="543">
      <x:c r="A543" t="str">
        <x:f>'Raw_Data'!A543</x:f>
        <x:v>C00542</x:v>
      </x:c>
      <x:c r="B543" t="n">
        <x:f>'Raw_Data'!B543</x:f>
        <x:v>53</x:v>
      </x:c>
      <x:c r="C543" s="30" t="n">
        <x:f>'Raw_Data'!C543</x:f>
        <x:v>99827</x:v>
      </x:c>
      <x:c r="D543" t="n">
        <x:f>'Raw_Data'!D543</x:f>
        <x:v>728</x:v>
      </x:c>
      <x:c r="E543" t="n">
        <x:f>'Raw_Data'!E543</x:f>
        <x:v>75</x:v>
      </x:c>
      <x:c r="F543" t="str">
        <x:f>PROPER(TRIM('Raw_Data'!F543))</x:f>
        <x:v>Platinum</x:v>
      </x:c>
      <x:c r="G543" t="str">
        <x:f>PROPER(TRIM('Raw_Data'!G543))</x:f>
        <x:v>Partner</x:v>
      </x:c>
      <x:c r="H543" s="60" t="n">
        <x:f>'Raw_Data'!H543</x:f>
        <x:v>22038</x:v>
      </x:c>
      <x:c r="I543" s="60" t="n">
        <x:f>'Raw_Data'!I543</x:f>
        <x:v>2154.35</x:v>
      </x:c>
      <x:c r="J543" s="32" t="n">
        <x:f>'Raw_Data'!J543</x:f>
        <x:v>0.211</x:v>
      </x:c>
      <x:c r="K543" s="32" t="n">
        <x:f>'Raw_Data'!K543</x:f>
        <x:v>0.921</x:v>
      </x:c>
      <x:c r="L543" t="n">
        <x:f>'Raw_Data'!L543</x:f>
        <x:v>0</x:v>
      </x:c>
      <x:c r="M543" t="n">
        <x:f>IF('Raw_Data'!M543="",Assumptions!$B$15,'Raw_Data'!M543)</x:f>
        <x:v>5</x:v>
      </x:c>
      <x:c r="N543" s="32" t="n">
        <x:f>'Raw_Data'!N543</x:f>
        <x:v>0.224</x:v>
      </x:c>
      <x:c r="O543" t="str">
        <x:f>IF(OR(D543&lt;620,L543&gt;=2,J543&gt;0.9),"High",IF(OR(D543&lt;700,L543=1,J543&gt;0.75),"Medium","Low"))</x:f>
        <x:v>Low</x:v>
      </x:c>
      <x:c r="P543" s="30" t="n">
        <x:f>XLOOKUP(F543,Assumptions!$A$4:$A$6,Assumptions!$B$4:$B$6)</x:f>
        <x:v>195</x:v>
      </x:c>
      <x:c r="Q543" s="32" t="n">
        <x:f>XLOOKUP(F543,Assumptions!$A$4:$A$6,Assumptions!$C$4:$C$6)</x:f>
        <x:v>0.199</x:v>
      </x:c>
      <x:c r="R543" s="32" t="n">
        <x:f>XLOOKUP(F543,Assumptions!$A$4:$A$6,Assumptions!$D$4:$D$6)</x:f>
        <x:v>0.017</x:v>
      </x:c>
      <x:c r="S543" s="32" t="n">
        <x:f>XLOOKUP(F543,Assumptions!$A$4:$A$6,Assumptions!$E$4:$E$6)</x:f>
        <x:v>0.013</x:v>
      </x:c>
      <x:c r="T543" s="32" t="n">
        <x:f>XLOOKUP(O543,Assumptions!$H$4:$H$6,Assumptions!$I$4:$I$6)</x:f>
        <x:v>0.0035</x:v>
      </x:c>
      <x:c r="U543" s="30" t="n">
        <x:f>XLOOKUP(F543,Assumptions!$A$4:$A$6,Assumptions!$F$4:$F$6)</x:f>
        <x:v>140</x:v>
      </x:c>
      <x:c r="V543" s="60" t="n">
        <x:f>I543*12</x:f>
        <x:v>25852.199999999997</x:v>
      </x:c>
      <x:c r="W543" s="60" t="n">
        <x:f>H543*J543*(1-K543)*Q543</x:f>
        <x:v>73.10293297799996</x:v>
      </x:c>
      <x:c r="X543" s="60" t="n">
        <x:f>V543*R543</x:f>
        <x:v>439.4874</x:v>
      </x:c>
      <x:c r="Y543" s="60" t="n">
        <x:f>V543*S543</x:f>
        <x:v>336.07859999999994</x:v>
      </x:c>
      <x:c r="Z543" s="60" t="n">
        <x:f>H543*J543*T543</x:f>
        <x:v>16.275063</x:v>
      </x:c>
      <x:c r="AA543" s="60" t="n">
        <x:f>P543+W543+X543-Y543-Z543-U543</x:f>
        <x:v>215.23666997799995</x:v>
      </x:c>
      <x:c r="AB543" s="32" t="n">
        <x:f>IFERROR(AA543/(P543+W543+X543),0)</x:f>
        <x:v>0.30418260389757473</x:v>
      </x:c>
      <x:c r="AC543" t="n">
        <x:f>IF(O543="High",0,IF(I543&gt;=1800,3,IF(I543&gt;=900,2,1))+IF(K543&gt;=0.9,2,IF(K543&gt;=0.75,1,0))+IF(J543&lt;=0.7,2,IF(J543&lt;=0.85,1,0))+IF(M543&gt;=8,1,0))</x:f>
        <x:v>7</x:v>
      </x:c>
      <x:c r="AD543" t="str">
        <x:f>IF(AND(O543&lt;&gt;"High",AC543&gt;=Assumptions!$B$10,AA543&gt;0),"Priority Growth",IF(AND(O543="Low",AA543&gt;0),"Maintain","Watch"))</x:f>
        <x:v>Priority Growth</x:v>
      </x:c>
      <x:c r="AE543" s="60" t="n">
        <x:f>MAX(AA543,0)*N543</x:f>
        <x:v>48.21301407507199</x:v>
      </x:c>
      <x:c r="AF543" t="str">
        <x:f>IF(AND(AA543&gt;=Assumptions!$B$11,O543&lt;&gt;"High",OR(N543&gt;=Assumptions!$B$12,M543&lt;=6)),"High","Standard")</x:f>
        <x:v>Standard</x:v>
      </x:c>
    </x:row>
    <x:row r="544">
      <x:c r="A544" t="str">
        <x:f>'Raw_Data'!A544</x:f>
        <x:v>C00543</x:v>
      </x:c>
      <x:c r="B544" t="n">
        <x:f>'Raw_Data'!B544</x:f>
        <x:v>47</x:v>
      </x:c>
      <x:c r="C544" s="30" t="n">
        <x:f>'Raw_Data'!C544</x:f>
        <x:v>62594</x:v>
      </x:c>
      <x:c r="D544" t="n">
        <x:f>'Raw_Data'!D544</x:f>
        <x:v>660</x:v>
      </x:c>
      <x:c r="E544" t="n">
        <x:f>'Raw_Data'!E544</x:f>
        <x:v>57</x:v>
      </x:c>
      <x:c r="F544" t="str">
        <x:f>PROPER(TRIM('Raw_Data'!F544))</x:f>
        <x:v>Classic</x:v>
      </x:c>
      <x:c r="G544" t="str">
        <x:f>PROPER(TRIM('Raw_Data'!G544))</x:f>
        <x:v>Digital</x:v>
      </x:c>
      <x:c r="H544" s="60" t="n">
        <x:f>'Raw_Data'!H544</x:f>
        <x:v>8097</x:v>
      </x:c>
      <x:c r="I544" s="60" t="n">
        <x:f>'Raw_Data'!I544</x:f>
        <x:v>858.49</x:v>
      </x:c>
      <x:c r="J544" s="32" t="n">
        <x:f>'Raw_Data'!J544</x:f>
        <x:v>0.591</x:v>
      </x:c>
      <x:c r="K544" s="32" t="n">
        <x:f>'Raw_Data'!K544</x:f>
        <x:v>0.721</x:v>
      </x:c>
      <x:c r="L544" t="n">
        <x:f>'Raw_Data'!L544</x:f>
        <x:v>0</x:v>
      </x:c>
      <x:c r="M544" t="n">
        <x:f>IF('Raw_Data'!M544="",Assumptions!$B$15,'Raw_Data'!M544)</x:f>
        <x:v>7</x:v>
      </x:c>
      <x:c r="N544" s="32" t="n">
        <x:f>'Raw_Data'!N544</x:f>
        <x:v>0.09</x:v>
      </x:c>
      <x:c r="O544" t="str">
        <x:f>IF(OR(D544&lt;620,L544&gt;=2,J544&gt;0.9),"High",IF(OR(D544&lt;700,L544=1,J544&gt;0.75),"Medium","Low"))</x:f>
        <x:v>Medium</x:v>
      </x:c>
      <x:c r="P544" s="30" t="n">
        <x:f>XLOOKUP(F544,Assumptions!$A$4:$A$6,Assumptions!$B$4:$B$6)</x:f>
        <x:v>0</x:v>
      </x:c>
      <x:c r="Q544" s="32" t="n">
        <x:f>XLOOKUP(F544,Assumptions!$A$4:$A$6,Assumptions!$C$4:$C$6)</x:f>
        <x:v>0.229</x:v>
      </x:c>
      <x:c r="R544" s="32" t="n">
        <x:f>XLOOKUP(F544,Assumptions!$A$4:$A$6,Assumptions!$D$4:$D$6)</x:f>
        <x:v>0.015</x:v>
      </x:c>
      <x:c r="S544" s="32" t="n">
        <x:f>XLOOKUP(F544,Assumptions!$A$4:$A$6,Assumptions!$E$4:$E$6)</x:f>
        <x:v>0.0075</x:v>
      </x:c>
      <x:c r="T544" s="32" t="n">
        <x:f>XLOOKUP(O544,Assumptions!$H$4:$H$6,Assumptions!$I$4:$I$6)</x:f>
        <x:v>0.012</x:v>
      </x:c>
      <x:c r="U544" s="30" t="n">
        <x:f>XLOOKUP(F544,Assumptions!$A$4:$A$6,Assumptions!$F$4:$F$6)</x:f>
        <x:v>60</x:v>
      </x:c>
      <x:c r="V544" s="60" t="n">
        <x:f>I544*12</x:f>
        <x:v>10301.880000000001</x:v>
      </x:c>
      <x:c r="W544" s="60" t="n">
        <x:f>H544*J544*(1-K544)*Q544</x:f>
        <x:v>305.739327357</x:v>
      </x:c>
      <x:c r="X544" s="60" t="n">
        <x:f>V544*R544</x:f>
        <x:v>154.5282</x:v>
      </x:c>
      <x:c r="Y544" s="60" t="n">
        <x:f>V544*S544</x:f>
        <x:v>77.2641</x:v>
      </x:c>
      <x:c r="Z544" s="60" t="n">
        <x:f>H544*J544*T544</x:f>
        <x:v>57.42392399999999</x:v>
      </x:c>
      <x:c r="AA544" s="60" t="n">
        <x:f>P544+W544+X544-Y544-Z544-U544</x:f>
        <x:v>265.57950335699996</x:v>
      </x:c>
      <x:c r="AB544" s="32" t="n">
        <x:f>IFERROR(AA544/(P544+W544+X544),0)</x:f>
        <x:v>0.5770111675747375</x:v>
      </x:c>
      <x:c r="AC544" t="n">
        <x:f>IF(O544="High",0,IF(I544&gt;=1800,3,IF(I544&gt;=900,2,1))+IF(K544&gt;=0.9,2,IF(K544&gt;=0.75,1,0))+IF(J544&lt;=0.7,2,IF(J544&lt;=0.85,1,0))+IF(M544&gt;=8,1,0))</x:f>
        <x:v>3</x:v>
      </x:c>
      <x:c r="AD544" t="str">
        <x:f>IF(AND(O544&lt;&gt;"High",AC544&gt;=Assumptions!$B$10,AA544&gt;0),"Priority Growth",IF(AND(O544="Low",AA544&gt;0),"Maintain","Watch"))</x:f>
        <x:v>Watch</x:v>
      </x:c>
      <x:c r="AE544" s="60" t="n">
        <x:f>MAX(AA544,0)*N544</x:f>
        <x:v>23.902155302129994</x:v>
      </x:c>
      <x:c r="AF544" t="str">
        <x:f>IF(AND(AA544&gt;=Assumptions!$B$11,O544&lt;&gt;"High",OR(N544&gt;=Assumptions!$B$12,M544&lt;=6)),"High","Standard")</x:f>
        <x:v>Standard</x:v>
      </x:c>
    </x:row>
    <x:row r="545">
      <x:c r="A545" t="str">
        <x:f>'Raw_Data'!A545</x:f>
        <x:v>C00544</x:v>
      </x:c>
      <x:c r="B545" t="n">
        <x:f>'Raw_Data'!B545</x:f>
        <x:v>49</x:v>
      </x:c>
      <x:c r="C545" s="30" t="n">
        <x:f>'Raw_Data'!C545</x:f>
        <x:v>78004</x:v>
      </x:c>
      <x:c r="D545" t="n">
        <x:f>'Raw_Data'!D545</x:f>
        <x:v>796</x:v>
      </x:c>
      <x:c r="E545" t="n">
        <x:f>'Raw_Data'!E545</x:f>
        <x:v>125</x:v>
      </x:c>
      <x:c r="F545" t="str">
        <x:f>PROPER(TRIM('Raw_Data'!F545))</x:f>
        <x:v>Classic</x:v>
      </x:c>
      <x:c r="G545" t="str">
        <x:f>PROPER(TRIM('Raw_Data'!G545))</x:f>
        <x:v>Branch</x:v>
      </x:c>
      <x:c r="H545" s="60" t="n">
        <x:f>'Raw_Data'!H545</x:f>
        <x:v>8400</x:v>
      </x:c>
      <x:c r="I545" s="60" t="n">
        <x:f>'Raw_Data'!I545</x:f>
        <x:v>925.78</x:v>
      </x:c>
      <x:c r="J545" s="32" t="n">
        <x:f>'Raw_Data'!J545</x:f>
        <x:v>0.185</x:v>
      </x:c>
      <x:c r="K545" s="32" t="n">
        <x:f>'Raw_Data'!K545</x:f>
        <x:v>1</x:v>
      </x:c>
      <x:c r="L545" t="n">
        <x:f>'Raw_Data'!L545</x:f>
        <x:v>0</x:v>
      </x:c>
      <x:c r="M545" t="n">
        <x:f>IF('Raw_Data'!M545="",Assumptions!$B$15,'Raw_Data'!M545)</x:f>
        <x:v>9</x:v>
      </x:c>
      <x:c r="N545" s="32" t="n">
        <x:f>'Raw_Data'!N545</x:f>
        <x:v>0.02</x:v>
      </x:c>
      <x:c r="O545" t="str">
        <x:f>IF(OR(D545&lt;620,L545&gt;=2,J545&gt;0.9),"High",IF(OR(D545&lt;700,L545=1,J545&gt;0.75),"Medium","Low"))</x:f>
        <x:v>Low</x:v>
      </x:c>
      <x:c r="P545" s="30" t="n">
        <x:f>XLOOKUP(F545,Assumptions!$A$4:$A$6,Assumptions!$B$4:$B$6)</x:f>
        <x:v>0</x:v>
      </x:c>
      <x:c r="Q545" s="32" t="n">
        <x:f>XLOOKUP(F545,Assumptions!$A$4:$A$6,Assumptions!$C$4:$C$6)</x:f>
        <x:v>0.229</x:v>
      </x:c>
      <x:c r="R545" s="32" t="n">
        <x:f>XLOOKUP(F545,Assumptions!$A$4:$A$6,Assumptions!$D$4:$D$6)</x:f>
        <x:v>0.015</x:v>
      </x:c>
      <x:c r="S545" s="32" t="n">
        <x:f>XLOOKUP(F545,Assumptions!$A$4:$A$6,Assumptions!$E$4:$E$6)</x:f>
        <x:v>0.0075</x:v>
      </x:c>
      <x:c r="T545" s="32" t="n">
        <x:f>XLOOKUP(O545,Assumptions!$H$4:$H$6,Assumptions!$I$4:$I$6)</x:f>
        <x:v>0.0035</x:v>
      </x:c>
      <x:c r="U545" s="30" t="n">
        <x:f>XLOOKUP(F545,Assumptions!$A$4:$A$6,Assumptions!$F$4:$F$6)</x:f>
        <x:v>60</x:v>
      </x:c>
      <x:c r="V545" s="60" t="n">
        <x:f>I545*12</x:f>
        <x:v>11109.36</x:v>
      </x:c>
      <x:c r="W545" s="60" t="n">
        <x:f>H545*J545*(1-K545)*Q545</x:f>
        <x:v>0</x:v>
      </x:c>
      <x:c r="X545" s="60" t="n">
        <x:f>V545*R545</x:f>
        <x:v>166.6404</x:v>
      </x:c>
      <x:c r="Y545" s="60" t="n">
        <x:f>V545*S545</x:f>
        <x:v>83.3202</x:v>
      </x:c>
      <x:c r="Z545" s="60" t="n">
        <x:f>H545*J545*T545</x:f>
        <x:v>5.439</x:v>
      </x:c>
      <x:c r="AA545" s="60" t="n">
        <x:f>P545+W545+X545-Y545-Z545-U545</x:f>
        <x:v>17.881200000000007</x:v>
      </x:c>
      <x:c r="AB545" s="32" t="n">
        <x:f>IFERROR(AA545/(P545+W545+X545),0)</x:f>
        <x:v>0.1073041111279138</x:v>
      </x:c>
      <x:c r="AC545" t="n">
        <x:f>IF(O545="High",0,IF(I545&gt;=1800,3,IF(I545&gt;=900,2,1))+IF(K545&gt;=0.9,2,IF(K545&gt;=0.75,1,0))+IF(J545&lt;=0.7,2,IF(J545&lt;=0.85,1,0))+IF(M545&gt;=8,1,0))</x:f>
        <x:v>7</x:v>
      </x:c>
      <x:c r="AD545" t="str">
        <x:f>IF(AND(O545&lt;&gt;"High",AC545&gt;=Assumptions!$B$10,AA545&gt;0),"Priority Growth",IF(AND(O545="Low",AA545&gt;0),"Maintain","Watch"))</x:f>
        <x:v>Priority Growth</x:v>
      </x:c>
      <x:c r="AE545" s="60" t="n">
        <x:f>MAX(AA545,0)*N545</x:f>
        <x:v>0.35762400000000016</x:v>
      </x:c>
      <x:c r="AF545" t="str">
        <x:f>IF(AND(AA545&gt;=Assumptions!$B$11,O545&lt;&gt;"High",OR(N545&gt;=Assumptions!$B$12,M545&lt;=6)),"High","Standard")</x:f>
        <x:v>Standard</x:v>
      </x:c>
    </x:row>
    <x:row r="546">
      <x:c r="A546" t="str">
        <x:f>'Raw_Data'!A546</x:f>
        <x:v>C00545</x:v>
      </x:c>
      <x:c r="B546" t="n">
        <x:f>'Raw_Data'!B546</x:f>
        <x:v>24</x:v>
      </x:c>
      <x:c r="C546" s="30" t="n">
        <x:f>'Raw_Data'!C546</x:f>
        <x:v>66702</x:v>
      </x:c>
      <x:c r="D546" t="n">
        <x:f>'Raw_Data'!D546</x:f>
        <x:v>620</x:v>
      </x:c>
      <x:c r="E546" t="n">
        <x:f>'Raw_Data'!E546</x:f>
        <x:v>28</x:v>
      </x:c>
      <x:c r="F546" t="str">
        <x:f>PROPER(TRIM('Raw_Data'!F546))</x:f>
        <x:v>Classic</x:v>
      </x:c>
      <x:c r="G546" t="str">
        <x:f>PROPER(TRIM('Raw_Data'!G546))</x:f>
        <x:v>Digital</x:v>
      </x:c>
      <x:c r="H546" s="60" t="n">
        <x:f>'Raw_Data'!H546</x:f>
        <x:v>4774</x:v>
      </x:c>
      <x:c r="I546" s="60" t="n">
        <x:f>'Raw_Data'!I546</x:f>
        <x:v>639.89</x:v>
      </x:c>
      <x:c r="J546" s="32" t="n">
        <x:f>'Raw_Data'!J546</x:f>
        <x:v>0.411</x:v>
      </x:c>
      <x:c r="K546" s="32" t="n">
        <x:f>'Raw_Data'!K546</x:f>
        <x:v>0.663</x:v>
      </x:c>
      <x:c r="L546" t="n">
        <x:f>'Raw_Data'!L546</x:f>
        <x:v>1</x:v>
      </x:c>
      <x:c r="M546" t="n">
        <x:f>IF('Raw_Data'!M546="",Assumptions!$B$15,'Raw_Data'!M546)</x:f>
        <x:v>5</x:v>
      </x:c>
      <x:c r="N546" s="32" t="n">
        <x:f>'Raw_Data'!N546</x:f>
        <x:v>0.208</x:v>
      </x:c>
      <x:c r="O546" t="str">
        <x:f>IF(OR(D546&lt;620,L546&gt;=2,J546&gt;0.9),"High",IF(OR(D546&lt;700,L546=1,J546&gt;0.75),"Medium","Low"))</x:f>
        <x:v>Medium</x:v>
      </x:c>
      <x:c r="P546" s="30" t="n">
        <x:f>XLOOKUP(F546,Assumptions!$A$4:$A$6,Assumptions!$B$4:$B$6)</x:f>
        <x:v>0</x:v>
      </x:c>
      <x:c r="Q546" s="32" t="n">
        <x:f>XLOOKUP(F546,Assumptions!$A$4:$A$6,Assumptions!$C$4:$C$6)</x:f>
        <x:v>0.229</x:v>
      </x:c>
      <x:c r="R546" s="32" t="n">
        <x:f>XLOOKUP(F546,Assumptions!$A$4:$A$6,Assumptions!$D$4:$D$6)</x:f>
        <x:v>0.015</x:v>
      </x:c>
      <x:c r="S546" s="32" t="n">
        <x:f>XLOOKUP(F546,Assumptions!$A$4:$A$6,Assumptions!$E$4:$E$6)</x:f>
        <x:v>0.0075</x:v>
      </x:c>
      <x:c r="T546" s="32" t="n">
        <x:f>XLOOKUP(O546,Assumptions!$H$4:$H$6,Assumptions!$I$4:$I$6)</x:f>
        <x:v>0.012</x:v>
      </x:c>
      <x:c r="U546" s="30" t="n">
        <x:f>XLOOKUP(F546,Assumptions!$A$4:$A$6,Assumptions!$F$4:$F$6)</x:f>
        <x:v>60</x:v>
      </x:c>
      <x:c r="V546" s="60" t="n">
        <x:f>I546*12</x:f>
        <x:v>7678.68</x:v>
      </x:c>
      <x:c r="W546" s="60" t="n">
        <x:f>H546*J546*(1-K546)*Q546</x:f>
        <x:v>151.42222372199996</x:v>
      </x:c>
      <x:c r="X546" s="60" t="n">
        <x:f>V546*R546</x:f>
        <x:v>115.1802</x:v>
      </x:c>
      <x:c r="Y546" s="60" t="n">
        <x:f>V546*S546</x:f>
        <x:v>57.5901</x:v>
      </x:c>
      <x:c r="Z546" s="60" t="n">
        <x:f>H546*J546*T546</x:f>
        <x:v>23.545368</x:v>
      </x:c>
      <x:c r="AA546" s="60" t="n">
        <x:f>P546+W546+X546-Y546-Z546-U546</x:f>
        <x:v>125.46695572199997</x:v>
      </x:c>
      <x:c r="AB546" s="32" t="n">
        <x:f>IFERROR(AA546/(P546+W546+X546),0)</x:f>
        <x:v>0.4706144601777169</x:v>
      </x:c>
      <x:c r="AC546" t="n">
        <x:f>IF(O546="High",0,IF(I546&gt;=1800,3,IF(I546&gt;=900,2,1))+IF(K546&gt;=0.9,2,IF(K546&gt;=0.75,1,0))+IF(J546&lt;=0.7,2,IF(J546&lt;=0.85,1,0))+IF(M546&gt;=8,1,0))</x:f>
        <x:v>3</x:v>
      </x:c>
      <x:c r="AD546" t="str">
        <x:f>IF(AND(O546&lt;&gt;"High",AC546&gt;=Assumptions!$B$10,AA546&gt;0),"Priority Growth",IF(AND(O546="Low",AA546&gt;0),"Maintain","Watch"))</x:f>
        <x:v>Watch</x:v>
      </x:c>
      <x:c r="AE546" s="60" t="n">
        <x:f>MAX(AA546,0)*N546</x:f>
        <x:v>26.09712679017599</x:v>
      </x:c>
      <x:c r="AF546" t="str">
        <x:f>IF(AND(AA546&gt;=Assumptions!$B$11,O546&lt;&gt;"High",OR(N546&gt;=Assumptions!$B$12,M546&lt;=6)),"High","Standard")</x:f>
        <x:v>Standard</x:v>
      </x:c>
    </x:row>
    <x:row r="547">
      <x:c r="A547" t="str">
        <x:f>'Raw_Data'!A547</x:f>
        <x:v>C00546</x:v>
      </x:c>
      <x:c r="B547" t="n">
        <x:f>'Raw_Data'!B547</x:f>
        <x:v>42</x:v>
      </x:c>
      <x:c r="C547" s="30" t="n">
        <x:f>'Raw_Data'!C547</x:f>
        <x:v>103327</x:v>
      </x:c>
      <x:c r="D547" t="n">
        <x:f>'Raw_Data'!D547</x:f>
        <x:v>739</x:v>
      </x:c>
      <x:c r="E547" t="n">
        <x:f>'Raw_Data'!E547</x:f>
        <x:v>9</x:v>
      </x:c>
      <x:c r="F547" t="str">
        <x:f>PROPER(TRIM('Raw_Data'!F547))</x:f>
        <x:v>Platinum</x:v>
      </x:c>
      <x:c r="G547" t="str">
        <x:f>PROPER(TRIM('Raw_Data'!G547))</x:f>
        <x:v>Digital</x:v>
      </x:c>
      <x:c r="H547" s="60" t="n">
        <x:f>'Raw_Data'!H547</x:f>
        <x:v>23992</x:v>
      </x:c>
      <x:c r="I547" s="60" t="n">
        <x:f>'Raw_Data'!I547</x:f>
        <x:v>2998.22</x:v>
      </x:c>
      <x:c r="J547" s="32" t="n">
        <x:f>'Raw_Data'!J547</x:f>
        <x:v>0.396</x:v>
      </x:c>
      <x:c r="K547" s="32" t="n">
        <x:f>'Raw_Data'!K547</x:f>
        <x:v>0.742</x:v>
      </x:c>
      <x:c r="L547" t="n">
        <x:f>'Raw_Data'!L547</x:f>
        <x:v>0</x:v>
      </x:c>
      <x:c r="M547" t="n">
        <x:f>IF('Raw_Data'!M547="",Assumptions!$B$15,'Raw_Data'!M547)</x:f>
        <x:v>6</x:v>
      </x:c>
      <x:c r="N547" s="32" t="n">
        <x:f>'Raw_Data'!N547</x:f>
        <x:v>0.174</x:v>
      </x:c>
      <x:c r="O547" t="str">
        <x:f>IF(OR(D547&lt;620,L547&gt;=2,J547&gt;0.9),"High",IF(OR(D547&lt;700,L547=1,J547&gt;0.75),"Medium","Low"))</x:f>
        <x:v>Low</x:v>
      </x:c>
      <x:c r="P547" s="30" t="n">
        <x:f>XLOOKUP(F547,Assumptions!$A$4:$A$6,Assumptions!$B$4:$B$6)</x:f>
        <x:v>195</x:v>
      </x:c>
      <x:c r="Q547" s="32" t="n">
        <x:f>XLOOKUP(F547,Assumptions!$A$4:$A$6,Assumptions!$C$4:$C$6)</x:f>
        <x:v>0.199</x:v>
      </x:c>
      <x:c r="R547" s="32" t="n">
        <x:f>XLOOKUP(F547,Assumptions!$A$4:$A$6,Assumptions!$D$4:$D$6)</x:f>
        <x:v>0.017</x:v>
      </x:c>
      <x:c r="S547" s="32" t="n">
        <x:f>XLOOKUP(F547,Assumptions!$A$4:$A$6,Assumptions!$E$4:$E$6)</x:f>
        <x:v>0.013</x:v>
      </x:c>
      <x:c r="T547" s="32" t="n">
        <x:f>XLOOKUP(O547,Assumptions!$H$4:$H$6,Assumptions!$I$4:$I$6)</x:f>
        <x:v>0.0035</x:v>
      </x:c>
      <x:c r="U547" s="30" t="n">
        <x:f>XLOOKUP(F547,Assumptions!$A$4:$A$6,Assumptions!$F$4:$F$6)</x:f>
        <x:v>140</x:v>
      </x:c>
      <x:c r="V547" s="60" t="n">
        <x:f>I547*12</x:f>
        <x:v>35978.64</x:v>
      </x:c>
      <x:c r="W547" s="60" t="n">
        <x:f>H547*J547*(1-K547)*Q547</x:f>
        <x:v>487.79171654400005</x:v>
      </x:c>
      <x:c r="X547" s="60" t="n">
        <x:f>V547*R547</x:f>
        <x:v>611.63688</x:v>
      </x:c>
      <x:c r="Y547" s="60" t="n">
        <x:f>V547*S547</x:f>
        <x:v>467.72231999999997</x:v>
      </x:c>
      <x:c r="Z547" s="60" t="n">
        <x:f>H547*J547*T547</x:f>
        <x:v>33.252912</x:v>
      </x:c>
      <x:c r="AA547" s="60" t="n">
        <x:f>P547+W547+X547-Y547-Z547-U547</x:f>
        <x:v>653.4533645440001</x:v>
      </x:c>
      <x:c r="AB547" s="32" t="n">
        <x:f>IFERROR(AA547/(P547+W547+X547),0)</x:f>
        <x:v>0.5048199385340048</x:v>
      </x:c>
      <x:c r="AC547" t="n">
        <x:f>IF(O547="High",0,IF(I547&gt;=1800,3,IF(I547&gt;=900,2,1))+IF(K547&gt;=0.9,2,IF(K547&gt;=0.75,1,0))+IF(J547&lt;=0.7,2,IF(J547&lt;=0.85,1,0))+IF(M547&gt;=8,1,0))</x:f>
        <x:v>5</x:v>
      </x:c>
      <x:c r="AD547" t="str">
        <x:f>IF(AND(O547&lt;&gt;"High",AC547&gt;=Assumptions!$B$10,AA547&gt;0),"Priority Growth",IF(AND(O547="Low",AA547&gt;0),"Maintain","Watch"))</x:f>
        <x:v>Maintain</x:v>
      </x:c>
      <x:c r="AE547" s="60" t="n">
        <x:f>MAX(AA547,0)*N547</x:f>
        <x:v>113.70088543065602</x:v>
      </x:c>
      <x:c r="AF547" t="str">
        <x:f>IF(AND(AA547&gt;=Assumptions!$B$11,O547&lt;&gt;"High",OR(N547&gt;=Assumptions!$B$12,M547&lt;=6)),"High","Standard")</x:f>
        <x:v>High</x:v>
      </x:c>
    </x:row>
    <x:row r="548">
      <x:c r="A548" t="str">
        <x:f>'Raw_Data'!A548</x:f>
        <x:v>C00547</x:v>
      </x:c>
      <x:c r="B548" t="n">
        <x:f>'Raw_Data'!B548</x:f>
        <x:v>56</x:v>
      </x:c>
      <x:c r="C548" s="30" t="n">
        <x:f>'Raw_Data'!C548</x:f>
        <x:v>54141</x:v>
      </x:c>
      <x:c r="D548" t="n">
        <x:f>'Raw_Data'!D548</x:f>
        <x:v>718</x:v>
      </x:c>
      <x:c r="E548" t="n">
        <x:f>'Raw_Data'!E548</x:f>
        <x:v>16</x:v>
      </x:c>
      <x:c r="F548" t="str">
        <x:f>PROPER(TRIM('Raw_Data'!F548))</x:f>
        <x:v>Gold</x:v>
      </x:c>
      <x:c r="G548" t="str">
        <x:f>PROPER(TRIM('Raw_Data'!G548))</x:f>
        <x:v>Branch</x:v>
      </x:c>
      <x:c r="H548" s="60" t="n">
        <x:f>'Raw_Data'!H548</x:f>
        <x:v>10971</x:v>
      </x:c>
      <x:c r="I548" s="60" t="n">
        <x:f>'Raw_Data'!I548</x:f>
        <x:v>1558.19</x:v>
      </x:c>
      <x:c r="J548" s="32" t="n">
        <x:f>'Raw_Data'!J548</x:f>
        <x:v>0.232</x:v>
      </x:c>
      <x:c r="K548" s="32" t="n">
        <x:f>'Raw_Data'!K548</x:f>
        <x:v>0.852</x:v>
      </x:c>
      <x:c r="L548" t="n">
        <x:f>'Raw_Data'!L548</x:f>
        <x:v>1</x:v>
      </x:c>
      <x:c r="M548" t="n">
        <x:f>IF('Raw_Data'!M548="",Assumptions!$B$15,'Raw_Data'!M548)</x:f>
        <x:v>8</x:v>
      </x:c>
      <x:c r="N548" s="32" t="n">
        <x:f>'Raw_Data'!N548</x:f>
        <x:v>0.076</x:v>
      </x:c>
      <x:c r="O548" t="str">
        <x:f>IF(OR(D548&lt;620,L548&gt;=2,J548&gt;0.9),"High",IF(OR(D548&lt;700,L548=1,J548&gt;0.75),"Medium","Low"))</x:f>
        <x:v>Medium</x:v>
      </x:c>
      <x:c r="P548" s="30" t="n">
        <x:f>XLOOKUP(F548,Assumptions!$A$4:$A$6,Assumptions!$B$4:$B$6)</x:f>
        <x:v>95</x:v>
      </x:c>
      <x:c r="Q548" s="32" t="n">
        <x:f>XLOOKUP(F548,Assumptions!$A$4:$A$6,Assumptions!$C$4:$C$6)</x:f>
        <x:v>0.219</x:v>
      </x:c>
      <x:c r="R548" s="32" t="n">
        <x:f>XLOOKUP(F548,Assumptions!$A$4:$A$6,Assumptions!$D$4:$D$6)</x:f>
        <x:v>0.016</x:v>
      </x:c>
      <x:c r="S548" s="32" t="n">
        <x:f>XLOOKUP(F548,Assumptions!$A$4:$A$6,Assumptions!$E$4:$E$6)</x:f>
        <x:v>0.01</x:v>
      </x:c>
      <x:c r="T548" s="32" t="n">
        <x:f>XLOOKUP(O548,Assumptions!$H$4:$H$6,Assumptions!$I$4:$I$6)</x:f>
        <x:v>0.012</x:v>
      </x:c>
      <x:c r="U548" s="30" t="n">
        <x:f>XLOOKUP(F548,Assumptions!$A$4:$A$6,Assumptions!$F$4:$F$6)</x:f>
        <x:v>90</x:v>
      </x:c>
      <x:c r="V548" s="60" t="n">
        <x:f>I548*12</x:f>
        <x:v>18698.28</x:v>
      </x:c>
      <x:c r="W548" s="60" t="n">
        <x:f>H548*J548*(1-K548)*Q548</x:f>
        <x:v>82.497356064</x:v>
      </x:c>
      <x:c r="X548" s="60" t="n">
        <x:f>V548*R548</x:f>
        <x:v>299.17248</x:v>
      </x:c>
      <x:c r="Y548" s="60" t="n">
        <x:f>V548*S548</x:f>
        <x:v>186.9828</x:v>
      </x:c>
      <x:c r="Z548" s="60" t="n">
        <x:f>H548*J548*T548</x:f>
        <x:v>30.543264</x:v>
      </x:c>
      <x:c r="AA548" s="60" t="n">
        <x:f>P548+W548+X548-Y548-Z548-U548</x:f>
        <x:v>169.14377206400002</x:v>
      </x:c>
      <x:c r="AB548" s="32" t="n">
        <x:f>IFERROR(AA548/(P548+W548+X548),0)</x:f>
        <x:v>0.35484471486735725</x:v>
      </x:c>
      <x:c r="AC548" t="n">
        <x:f>IF(O548="High",0,IF(I548&gt;=1800,3,IF(I548&gt;=900,2,1))+IF(K548&gt;=0.9,2,IF(K548&gt;=0.75,1,0))+IF(J548&lt;=0.7,2,IF(J548&lt;=0.85,1,0))+IF(M548&gt;=8,1,0))</x:f>
        <x:v>6</x:v>
      </x:c>
      <x:c r="AD548" t="str">
        <x:f>IF(AND(O548&lt;&gt;"High",AC548&gt;=Assumptions!$B$10,AA548&gt;0),"Priority Growth",IF(AND(O548="Low",AA548&gt;0),"Maintain","Watch"))</x:f>
        <x:v>Priority Growth</x:v>
      </x:c>
      <x:c r="AE548" s="60" t="n">
        <x:f>MAX(AA548,0)*N548</x:f>
        <x:v>12.854926676864</x:v>
      </x:c>
      <x:c r="AF548" t="str">
        <x:f>IF(AND(AA548&gt;=Assumptions!$B$11,O548&lt;&gt;"High",OR(N548&gt;=Assumptions!$B$12,M548&lt;=6)),"High","Standard")</x:f>
        <x:v>Standard</x:v>
      </x:c>
    </x:row>
    <x:row r="549">
      <x:c r="A549" t="str">
        <x:f>'Raw_Data'!A549</x:f>
        <x:v>C00548</x:v>
      </x:c>
      <x:c r="B549" t="n">
        <x:f>'Raw_Data'!B549</x:f>
        <x:v>29</x:v>
      </x:c>
      <x:c r="C549" s="30" t="n">
        <x:f>'Raw_Data'!C549</x:f>
        <x:v>56678</x:v>
      </x:c>
      <x:c r="D549" t="n">
        <x:f>'Raw_Data'!D549</x:f>
        <x:v>683</x:v>
      </x:c>
      <x:c r="E549" t="n">
        <x:f>'Raw_Data'!E549</x:f>
        <x:v>17</x:v>
      </x:c>
      <x:c r="F549" t="str">
        <x:f>PROPER(TRIM('Raw_Data'!F549))</x:f>
        <x:v>Gold</x:v>
      </x:c>
      <x:c r="G549" t="str">
        <x:f>PROPER(TRIM('Raw_Data'!G549))</x:f>
        <x:v>Partner</x:v>
      </x:c>
      <x:c r="H549" s="60" t="n">
        <x:f>'Raw_Data'!H549</x:f>
        <x:v>7693</x:v>
      </x:c>
      <x:c r="I549" s="60" t="n">
        <x:f>'Raw_Data'!I549</x:f>
        <x:v>924.17</x:v>
      </x:c>
      <x:c r="J549" s="32" t="n">
        <x:f>'Raw_Data'!J549</x:f>
        <x:v>0.248</x:v>
      </x:c>
      <x:c r="K549" s="32" t="n">
        <x:f>'Raw_Data'!K549</x:f>
        <x:v>0.798</x:v>
      </x:c>
      <x:c r="L549" t="n">
        <x:f>'Raw_Data'!L549</x:f>
        <x:v>0</x:v>
      </x:c>
      <x:c r="M549" t="n">
        <x:f>IF('Raw_Data'!M549="",Assumptions!$B$15,'Raw_Data'!M549)</x:f>
        <x:v>6</x:v>
      </x:c>
      <x:c r="N549" s="32" t="n">
        <x:f>'Raw_Data'!N549</x:f>
        <x:v>0.157</x:v>
      </x:c>
      <x:c r="O549" t="str">
        <x:f>IF(OR(D549&lt;620,L549&gt;=2,J549&gt;0.9),"High",IF(OR(D549&lt;700,L549=1,J549&gt;0.75),"Medium","Low"))</x:f>
        <x:v>Medium</x:v>
      </x:c>
      <x:c r="P549" s="30" t="n">
        <x:f>XLOOKUP(F549,Assumptions!$A$4:$A$6,Assumptions!$B$4:$B$6)</x:f>
        <x:v>95</x:v>
      </x:c>
      <x:c r="Q549" s="32" t="n">
        <x:f>XLOOKUP(F549,Assumptions!$A$4:$A$6,Assumptions!$C$4:$C$6)</x:f>
        <x:v>0.219</x:v>
      </x:c>
      <x:c r="R549" s="32" t="n">
        <x:f>XLOOKUP(F549,Assumptions!$A$4:$A$6,Assumptions!$D$4:$D$6)</x:f>
        <x:v>0.016</x:v>
      </x:c>
      <x:c r="S549" s="32" t="n">
        <x:f>XLOOKUP(F549,Assumptions!$A$4:$A$6,Assumptions!$E$4:$E$6)</x:f>
        <x:v>0.01</x:v>
      </x:c>
      <x:c r="T549" s="32" t="n">
        <x:f>XLOOKUP(O549,Assumptions!$H$4:$H$6,Assumptions!$I$4:$I$6)</x:f>
        <x:v>0.012</x:v>
      </x:c>
      <x:c r="U549" s="30" t="n">
        <x:f>XLOOKUP(F549,Assumptions!$A$4:$A$6,Assumptions!$F$4:$F$6)</x:f>
        <x:v>90</x:v>
      </x:c>
      <x:c r="V549" s="60" t="n">
        <x:f>I549*12</x:f>
        <x:v>11090.039999999999</x:v>
      </x:c>
      <x:c r="W549" s="60" t="n">
        <x:f>H549*J549*(1-K549)*Q549</x:f>
        <x:v>84.400087632</x:v>
      </x:c>
      <x:c r="X549" s="60" t="n">
        <x:f>V549*R549</x:f>
        <x:v>177.44064</x:v>
      </x:c>
      <x:c r="Y549" s="60" t="n">
        <x:f>V549*S549</x:f>
        <x:v>110.90039999999999</x:v>
      </x:c>
      <x:c r="Z549" s="60" t="n">
        <x:f>H549*J549*T549</x:f>
        <x:v>22.894368</x:v>
      </x:c>
      <x:c r="AA549" s="60" t="n">
        <x:f>P549+W549+X549-Y549-Z549-U549</x:f>
        <x:v>133.04595963200006</x:v>
      </x:c>
      <x:c r="AB549" s="32" t="n">
        <x:f>IFERROR(AA549/(P549+W549+X549),0)</x:f>
        <x:v>0.3728440991444415</x:v>
      </x:c>
      <x:c r="AC549" t="n">
        <x:f>IF(O549="High",0,IF(I549&gt;=1800,3,IF(I549&gt;=900,2,1))+IF(K549&gt;=0.9,2,IF(K549&gt;=0.75,1,0))+IF(J549&lt;=0.7,2,IF(J549&lt;=0.85,1,0))+IF(M549&gt;=8,1,0))</x:f>
        <x:v>5</x:v>
      </x:c>
      <x:c r="AD549" t="str">
        <x:f>IF(AND(O549&lt;&gt;"High",AC549&gt;=Assumptions!$B$10,AA549&gt;0),"Priority Growth",IF(AND(O549="Low",AA549&gt;0),"Maintain","Watch"))</x:f>
        <x:v>Watch</x:v>
      </x:c>
      <x:c r="AE549" s="60" t="n">
        <x:f>MAX(AA549,0)*N549</x:f>
        <x:v>20.88821566222401</x:v>
      </x:c>
      <x:c r="AF549" t="str">
        <x:f>IF(AND(AA549&gt;=Assumptions!$B$11,O549&lt;&gt;"High",OR(N549&gt;=Assumptions!$B$12,M549&lt;=6)),"High","Standard")</x:f>
        <x:v>Standard</x:v>
      </x:c>
    </x:row>
    <x:row r="550">
      <x:c r="A550" t="str">
        <x:f>'Raw_Data'!A550</x:f>
        <x:v>C00549</x:v>
      </x:c>
      <x:c r="B550" t="n">
        <x:f>'Raw_Data'!B550</x:f>
        <x:v>45</x:v>
      </x:c>
      <x:c r="C550" s="30" t="n">
        <x:f>'Raw_Data'!C550</x:f>
        <x:v>197173</x:v>
      </x:c>
      <x:c r="D550" t="n">
        <x:f>'Raw_Data'!D550</x:f>
        <x:v>742</x:v>
      </x:c>
      <x:c r="E550" t="n">
        <x:f>'Raw_Data'!E550</x:f>
        <x:v>11</x:v>
      </x:c>
      <x:c r="F550" t="str">
        <x:f>PROPER(TRIM('Raw_Data'!F550))</x:f>
        <x:v>Platinum</x:v>
      </x:c>
      <x:c r="G550" t="str">
        <x:f>PROPER(TRIM('Raw_Data'!G550))</x:f>
        <x:v>Branch</x:v>
      </x:c>
      <x:c r="H550" s="60" t="n">
        <x:f>'Raw_Data'!H550</x:f>
        <x:v>40000</x:v>
      </x:c>
      <x:c r="I550" s="60" t="n">
        <x:f>'Raw_Data'!I550</x:f>
        <x:v>4445.78</x:v>
      </x:c>
      <x:c r="J550" s="32" t="n">
        <x:f>'Raw_Data'!J550</x:f>
        <x:v>0.318</x:v>
      </x:c>
      <x:c r="K550" s="32" t="n">
        <x:f>'Raw_Data'!K550</x:f>
        <x:v>0.894</x:v>
      </x:c>
      <x:c r="L550" t="n">
        <x:f>'Raw_Data'!L550</x:f>
        <x:v>0</x:v>
      </x:c>
      <x:c r="M550" t="n">
        <x:f>IF('Raw_Data'!M550="",Assumptions!$B$15,'Raw_Data'!M550)</x:f>
        <x:v>9</x:v>
      </x:c>
      <x:c r="N550" s="32" t="n">
        <x:f>'Raw_Data'!N550</x:f>
        <x:v>0.02</x:v>
      </x:c>
      <x:c r="O550" t="str">
        <x:f>IF(OR(D550&lt;620,L550&gt;=2,J550&gt;0.9),"High",IF(OR(D550&lt;700,L550=1,J550&gt;0.75),"Medium","Low"))</x:f>
        <x:v>Low</x:v>
      </x:c>
      <x:c r="P550" s="30" t="n">
        <x:f>XLOOKUP(F550,Assumptions!$A$4:$A$6,Assumptions!$B$4:$B$6)</x:f>
        <x:v>195</x:v>
      </x:c>
      <x:c r="Q550" s="32" t="n">
        <x:f>XLOOKUP(F550,Assumptions!$A$4:$A$6,Assumptions!$C$4:$C$6)</x:f>
        <x:v>0.199</x:v>
      </x:c>
      <x:c r="R550" s="32" t="n">
        <x:f>XLOOKUP(F550,Assumptions!$A$4:$A$6,Assumptions!$D$4:$D$6)</x:f>
        <x:v>0.017</x:v>
      </x:c>
      <x:c r="S550" s="32" t="n">
        <x:f>XLOOKUP(F550,Assumptions!$A$4:$A$6,Assumptions!$E$4:$E$6)</x:f>
        <x:v>0.013</x:v>
      </x:c>
      <x:c r="T550" s="32" t="n">
        <x:f>XLOOKUP(O550,Assumptions!$H$4:$H$6,Assumptions!$I$4:$I$6)</x:f>
        <x:v>0.0035</x:v>
      </x:c>
      <x:c r="U550" s="30" t="n">
        <x:f>XLOOKUP(F550,Assumptions!$A$4:$A$6,Assumptions!$F$4:$F$6)</x:f>
        <x:v>140</x:v>
      </x:c>
      <x:c r="V550" s="60" t="n">
        <x:f>I550*12</x:f>
        <x:v>53349.36</x:v>
      </x:c>
      <x:c r="W550" s="60" t="n">
        <x:f>H550*J550*(1-K550)*Q550</x:f>
        <x:v>268.31567999999993</x:v>
      </x:c>
      <x:c r="X550" s="60" t="n">
        <x:f>V550*R550</x:f>
        <x:v>906.9391200000001</x:v>
      </x:c>
      <x:c r="Y550" s="60" t="n">
        <x:f>V550*S550</x:f>
        <x:v>693.5416799999999</x:v>
      </x:c>
      <x:c r="Z550" s="60" t="n">
        <x:f>H550*J550*T550</x:f>
        <x:v>44.52</x:v>
      </x:c>
      <x:c r="AA550" s="60" t="n">
        <x:f>P550+W550+X550-Y550-Z550-U550</x:f>
        <x:v>492.19312000000025</x:v>
      </x:c>
      <x:c r="AB550" s="32" t="n">
        <x:f>IFERROR(AA550/(P550+W550+X550),0)</x:f>
        <x:v>0.3591982454650042</x:v>
      </x:c>
      <x:c r="AC550" t="n">
        <x:f>IF(O550="High",0,IF(I550&gt;=1800,3,IF(I550&gt;=900,2,1))+IF(K550&gt;=0.9,2,IF(K550&gt;=0.75,1,0))+IF(J550&lt;=0.7,2,IF(J550&lt;=0.85,1,0))+IF(M550&gt;=8,1,0))</x:f>
        <x:v>7</x:v>
      </x:c>
      <x:c r="AD550" t="str">
        <x:f>IF(AND(O550&lt;&gt;"High",AC550&gt;=Assumptions!$B$10,AA550&gt;0),"Priority Growth",IF(AND(O550="Low",AA550&gt;0),"Maintain","Watch"))</x:f>
        <x:v>Priority Growth</x:v>
      </x:c>
      <x:c r="AE550" s="60" t="n">
        <x:f>MAX(AA550,0)*N550</x:f>
        <x:v>9.843862400000004</x:v>
      </x:c>
      <x:c r="AF550" t="str">
        <x:f>IF(AND(AA550&gt;=Assumptions!$B$11,O550&lt;&gt;"High",OR(N550&gt;=Assumptions!$B$12,M550&lt;=6)),"High","Standard")</x:f>
        <x:v>Standard</x:v>
      </x:c>
    </x:row>
    <x:row r="551">
      <x:c r="A551" t="str">
        <x:f>'Raw_Data'!A551</x:f>
        <x:v>C00550</x:v>
      </x:c>
      <x:c r="B551" t="n">
        <x:f>'Raw_Data'!B551</x:f>
        <x:v>41</x:v>
      </x:c>
      <x:c r="C551" s="30" t="n">
        <x:f>'Raw_Data'!C551</x:f>
        <x:v>72519</x:v>
      </x:c>
      <x:c r="D551" t="n">
        <x:f>'Raw_Data'!D551</x:f>
        <x:v>588</x:v>
      </x:c>
      <x:c r="E551" t="n">
        <x:f>'Raw_Data'!E551</x:f>
        <x:v>75</x:v>
      </x:c>
      <x:c r="F551" t="str">
        <x:f>PROPER(TRIM('Raw_Data'!F551))</x:f>
        <x:v>Classic</x:v>
      </x:c>
      <x:c r="G551" t="str">
        <x:f>PROPER(TRIM('Raw_Data'!G551))</x:f>
        <x:v>Direct Mail</x:v>
      </x:c>
      <x:c r="H551" s="60" t="n">
        <x:f>'Raw_Data'!H551</x:f>
        <x:v>5127</x:v>
      </x:c>
      <x:c r="I551" s="60" t="n">
        <x:f>'Raw_Data'!I551</x:f>
        <x:v>375.84</x:v>
      </x:c>
      <x:c r="J551" s="32" t="n">
        <x:f>'Raw_Data'!J551</x:f>
        <x:v>0.469</x:v>
      </x:c>
      <x:c r="K551" s="32" t="n">
        <x:f>'Raw_Data'!K551</x:f>
        <x:v>0.524</x:v>
      </x:c>
      <x:c r="L551" t="n">
        <x:f>'Raw_Data'!L551</x:f>
        <x:v>1</x:v>
      </x:c>
      <x:c r="M551" t="n">
        <x:f>IF('Raw_Data'!M551="",Assumptions!$B$15,'Raw_Data'!M551)</x:f>
        <x:v>8</x:v>
      </x:c>
      <x:c r="N551" s="32" t="n">
        <x:f>'Raw_Data'!N551</x:f>
        <x:v>0.02</x:v>
      </x:c>
      <x:c r="O551" t="str">
        <x:f>IF(OR(D551&lt;620,L551&gt;=2,J551&gt;0.9),"High",IF(OR(D551&lt;700,L551=1,J551&gt;0.75),"Medium","Low"))</x:f>
        <x:v>High</x:v>
      </x:c>
      <x:c r="P551" s="30" t="n">
        <x:f>XLOOKUP(F551,Assumptions!$A$4:$A$6,Assumptions!$B$4:$B$6)</x:f>
        <x:v>0</x:v>
      </x:c>
      <x:c r="Q551" s="32" t="n">
        <x:f>XLOOKUP(F551,Assumptions!$A$4:$A$6,Assumptions!$C$4:$C$6)</x:f>
        <x:v>0.229</x:v>
      </x:c>
      <x:c r="R551" s="32" t="n">
        <x:f>XLOOKUP(F551,Assumptions!$A$4:$A$6,Assumptions!$D$4:$D$6)</x:f>
        <x:v>0.015</x:v>
      </x:c>
      <x:c r="S551" s="32" t="n">
        <x:f>XLOOKUP(F551,Assumptions!$A$4:$A$6,Assumptions!$E$4:$E$6)</x:f>
        <x:v>0.0075</x:v>
      </x:c>
      <x:c r="T551" s="32" t="n">
        <x:f>XLOOKUP(O551,Assumptions!$H$4:$H$6,Assumptions!$I$4:$I$6)</x:f>
        <x:v>0.045</x:v>
      </x:c>
      <x:c r="U551" s="30" t="n">
        <x:f>XLOOKUP(F551,Assumptions!$A$4:$A$6,Assumptions!$F$4:$F$6)</x:f>
        <x:v>60</x:v>
      </x:c>
      <x:c r="V551" s="60" t="n">
        <x:f>I551*12</x:f>
        <x:v>4510.08</x:v>
      </x:c>
      <x:c r="W551" s="60" t="n">
        <x:f>H551*J551*(1-K551)*Q551</x:f>
        <x:v>262.10698525199996</x:v>
      </x:c>
      <x:c r="X551" s="60" t="n">
        <x:f>V551*R551</x:f>
        <x:v>67.6512</x:v>
      </x:c>
      <x:c r="Y551" s="60" t="n">
        <x:f>V551*S551</x:f>
        <x:v>33.8256</x:v>
      </x:c>
      <x:c r="Z551" s="60" t="n">
        <x:f>H551*J551*T551</x:f>
        <x:v>108.20533499999998</x:v>
      </x:c>
      <x:c r="AA551" s="60" t="n">
        <x:f>P551+W551+X551-Y551-Z551-U551</x:f>
        <x:v>127.72725025199998</x:v>
      </x:c>
      <x:c r="AB551" s="32" t="n">
        <x:f>IFERROR(AA551/(P551+W551+X551),0)</x:f>
        <x:v>0.38733610252734524</x:v>
      </x:c>
      <x:c r="AC551" t="n">
        <x:f>IF(O551="High",0,IF(I551&gt;=1800,3,IF(I551&gt;=900,2,1))+IF(K551&gt;=0.9,2,IF(K551&gt;=0.75,1,0))+IF(J551&lt;=0.7,2,IF(J551&lt;=0.85,1,0))+IF(M551&gt;=8,1,0))</x:f>
        <x:v>0</x:v>
      </x:c>
      <x:c r="AD551" t="str">
        <x:f>IF(AND(O551&lt;&gt;"High",AC551&gt;=Assumptions!$B$10,AA551&gt;0),"Priority Growth",IF(AND(O551="Low",AA551&gt;0),"Maintain","Watch"))</x:f>
        <x:v>Watch</x:v>
      </x:c>
      <x:c r="AE551" s="60" t="n">
        <x:f>MAX(AA551,0)*N551</x:f>
        <x:v>2.5545450050399996</x:v>
      </x:c>
      <x:c r="AF551" t="str">
        <x:f>IF(AND(AA551&gt;=Assumptions!$B$11,O551&lt;&gt;"High",OR(N551&gt;=Assumptions!$B$12,M551&lt;=6)),"High","Standard")</x:f>
        <x:v>Standard</x:v>
      </x:c>
    </x:row>
    <x:row r="552">
      <x:c r="A552" t="str">
        <x:f>'Raw_Data'!A552</x:f>
        <x:v>C00551</x:v>
      </x:c>
      <x:c r="B552" t="n">
        <x:f>'Raw_Data'!B552</x:f>
        <x:v>57</x:v>
      </x:c>
      <x:c r="C552" s="30" t="n">
        <x:f>'Raw_Data'!C552</x:f>
        <x:v>87571</x:v>
      </x:c>
      <x:c r="D552" t="n">
        <x:f>'Raw_Data'!D552</x:f>
        <x:v>639</x:v>
      </x:c>
      <x:c r="E552" t="n">
        <x:f>'Raw_Data'!E552</x:f>
        <x:v>31</x:v>
      </x:c>
      <x:c r="F552" t="str">
        <x:f>PROPER(TRIM('Raw_Data'!F552))</x:f>
        <x:v>Gold</x:v>
      </x:c>
      <x:c r="G552" t="str">
        <x:f>PROPER(TRIM('Raw_Data'!G552))</x:f>
        <x:v>Digital</x:v>
      </x:c>
      <x:c r="H552" s="60" t="n">
        <x:f>'Raw_Data'!H552</x:f>
        <x:v>10351</x:v>
      </x:c>
      <x:c r="I552" s="60" t="n">
        <x:f>'Raw_Data'!I552</x:f>
        <x:v>837.7</x:v>
      </x:c>
      <x:c r="J552" s="32" t="n">
        <x:f>'Raw_Data'!J552</x:f>
        <x:v>0.543</x:v>
      </x:c>
      <x:c r="K552" s="32" t="n">
        <x:f>'Raw_Data'!K552</x:f>
        <x:v>0.792</x:v>
      </x:c>
      <x:c r="L552" t="n">
        <x:f>'Raw_Data'!L552</x:f>
        <x:v>0</x:v>
      </x:c>
      <x:c r="M552" t="n">
        <x:f>IF('Raw_Data'!M552="",Assumptions!$B$15,'Raw_Data'!M552)</x:f>
        <x:v>9</x:v>
      </x:c>
      <x:c r="N552" s="32" t="n">
        <x:f>'Raw_Data'!N552</x:f>
        <x:v>0.057</x:v>
      </x:c>
      <x:c r="O552" t="str">
        <x:f>IF(OR(D552&lt;620,L552&gt;=2,J552&gt;0.9),"High",IF(OR(D552&lt;700,L552=1,J552&gt;0.75),"Medium","Low"))</x:f>
        <x:v>Medium</x:v>
      </x:c>
      <x:c r="P552" s="30" t="n">
        <x:f>XLOOKUP(F552,Assumptions!$A$4:$A$6,Assumptions!$B$4:$B$6)</x:f>
        <x:v>95</x:v>
      </x:c>
      <x:c r="Q552" s="32" t="n">
        <x:f>XLOOKUP(F552,Assumptions!$A$4:$A$6,Assumptions!$C$4:$C$6)</x:f>
        <x:v>0.219</x:v>
      </x:c>
      <x:c r="R552" s="32" t="n">
        <x:f>XLOOKUP(F552,Assumptions!$A$4:$A$6,Assumptions!$D$4:$D$6)</x:f>
        <x:v>0.016</x:v>
      </x:c>
      <x:c r="S552" s="32" t="n">
        <x:f>XLOOKUP(F552,Assumptions!$A$4:$A$6,Assumptions!$E$4:$E$6)</x:f>
        <x:v>0.01</x:v>
      </x:c>
      <x:c r="T552" s="32" t="n">
        <x:f>XLOOKUP(O552,Assumptions!$H$4:$H$6,Assumptions!$I$4:$I$6)</x:f>
        <x:v>0.012</x:v>
      </x:c>
      <x:c r="U552" s="30" t="n">
        <x:f>XLOOKUP(F552,Assumptions!$A$4:$A$6,Assumptions!$F$4:$F$6)</x:f>
        <x:v>90</x:v>
      </x:c>
      <x:c r="V552" s="60" t="n">
        <x:f>I552*12</x:f>
        <x:v>10052.400000000001</x:v>
      </x:c>
      <x:c r="W552" s="60" t="n">
        <x:f>H552*J552*(1-K552)*Q552</x:f>
        <x:v>256.02925233599996</x:v>
      </x:c>
      <x:c r="X552" s="60" t="n">
        <x:f>V552*R552</x:f>
        <x:v>160.83840000000004</x:v>
      </x:c>
      <x:c r="Y552" s="60" t="n">
        <x:f>V552*S552</x:f>
        <x:v>100.52400000000002</x:v>
      </x:c>
      <x:c r="Z552" s="60" t="n">
        <x:f>H552*J552*T552</x:f>
        <x:v>67.44711600000001</x:v>
      </x:c>
      <x:c r="AA552" s="60" t="n">
        <x:f>P552+W552+X552-Y552-Z552-U552</x:f>
        <x:v>253.896536336</x:v>
      </x:c>
      <x:c r="AB552" s="32" t="n">
        <x:f>IFERROR(AA552/(P552+W552+X552),0)</x:f>
        <x:v>0.4960198894720101</x:v>
      </x:c>
      <x:c r="AC552" t="n">
        <x:f>IF(O552="High",0,IF(I552&gt;=1800,3,IF(I552&gt;=900,2,1))+IF(K552&gt;=0.9,2,IF(K552&gt;=0.75,1,0))+IF(J552&lt;=0.7,2,IF(J552&lt;=0.85,1,0))+IF(M552&gt;=8,1,0))</x:f>
        <x:v>5</x:v>
      </x:c>
      <x:c r="AD552" t="str">
        <x:f>IF(AND(O552&lt;&gt;"High",AC552&gt;=Assumptions!$B$10,AA552&gt;0),"Priority Growth",IF(AND(O552="Low",AA552&gt;0),"Maintain","Watch"))</x:f>
        <x:v>Watch</x:v>
      </x:c>
      <x:c r="AE552" s="60" t="n">
        <x:f>MAX(AA552,0)*N552</x:f>
        <x:v>14.472102571152</x:v>
      </x:c>
      <x:c r="AF552" t="str">
        <x:f>IF(AND(AA552&gt;=Assumptions!$B$11,O552&lt;&gt;"High",OR(N552&gt;=Assumptions!$B$12,M552&lt;=6)),"High","Standard")</x:f>
        <x:v>Standard</x:v>
      </x:c>
    </x:row>
    <x:row r="553">
      <x:c r="A553" t="str">
        <x:f>'Raw_Data'!A553</x:f>
        <x:v>C00552</x:v>
      </x:c>
      <x:c r="B553" t="n">
        <x:f>'Raw_Data'!B553</x:f>
        <x:v>60</x:v>
      </x:c>
      <x:c r="C553" s="30" t="n">
        <x:f>'Raw_Data'!C553</x:f>
        <x:v>69701</x:v>
      </x:c>
      <x:c r="D553" t="n">
        <x:f>'Raw_Data'!D553</x:f>
        <x:v>675</x:v>
      </x:c>
      <x:c r="E553" t="n">
        <x:f>'Raw_Data'!E553</x:f>
        <x:v>87</x:v>
      </x:c>
      <x:c r="F553" t="str">
        <x:f>PROPER(TRIM('Raw_Data'!F553))</x:f>
        <x:v>Classic</x:v>
      </x:c>
      <x:c r="G553" t="str">
        <x:f>PROPER(TRIM('Raw_Data'!G553))</x:f>
        <x:v>Branch</x:v>
      </x:c>
      <x:c r="H553" s="60" t="n">
        <x:f>'Raw_Data'!H553</x:f>
        <x:v>4679</x:v>
      </x:c>
      <x:c r="I553" s="60" t="n">
        <x:f>'Raw_Data'!I553</x:f>
        <x:v>1138.03</x:v>
      </x:c>
      <x:c r="J553" s="32" t="n">
        <x:f>'Raw_Data'!J553</x:f>
        <x:v>0.322</x:v>
      </x:c>
      <x:c r="K553" s="32" t="n">
        <x:f>'Raw_Data'!K553</x:f>
        <x:v>0.868</x:v>
      </x:c>
      <x:c r="L553" t="n">
        <x:f>'Raw_Data'!L553</x:f>
        <x:v>0</x:v>
      </x:c>
      <x:c r="M553" t="n">
        <x:f>IF('Raw_Data'!M553="",Assumptions!$B$15,'Raw_Data'!M553)</x:f>
        <x:v>9</x:v>
      </x:c>
      <x:c r="N553" s="32" t="n">
        <x:f>'Raw_Data'!N553</x:f>
        <x:v>0.02</x:v>
      </x:c>
      <x:c r="O553" t="str">
        <x:f>IF(OR(D553&lt;620,L553&gt;=2,J553&gt;0.9),"High",IF(OR(D553&lt;700,L553=1,J553&gt;0.75),"Medium","Low"))</x:f>
        <x:v>Medium</x:v>
      </x:c>
      <x:c r="P553" s="30" t="n">
        <x:f>XLOOKUP(F553,Assumptions!$A$4:$A$6,Assumptions!$B$4:$B$6)</x:f>
        <x:v>0</x:v>
      </x:c>
      <x:c r="Q553" s="32" t="n">
        <x:f>XLOOKUP(F553,Assumptions!$A$4:$A$6,Assumptions!$C$4:$C$6)</x:f>
        <x:v>0.229</x:v>
      </x:c>
      <x:c r="R553" s="32" t="n">
        <x:f>XLOOKUP(F553,Assumptions!$A$4:$A$6,Assumptions!$D$4:$D$6)</x:f>
        <x:v>0.015</x:v>
      </x:c>
      <x:c r="S553" s="32" t="n">
        <x:f>XLOOKUP(F553,Assumptions!$A$4:$A$6,Assumptions!$E$4:$E$6)</x:f>
        <x:v>0.0075</x:v>
      </x:c>
      <x:c r="T553" s="32" t="n">
        <x:f>XLOOKUP(O553,Assumptions!$H$4:$H$6,Assumptions!$I$4:$I$6)</x:f>
        <x:v>0.012</x:v>
      </x:c>
      <x:c r="U553" s="30" t="n">
        <x:f>XLOOKUP(F553,Assumptions!$A$4:$A$6,Assumptions!$F$4:$F$6)</x:f>
        <x:v>60</x:v>
      </x:c>
      <x:c r="V553" s="60" t="n">
        <x:f>I553*12</x:f>
        <x:v>13656.36</x:v>
      </x:c>
      <x:c r="W553" s="60" t="n">
        <x:f>H553*J553*(1-K553)*Q553</x:f>
        <x:v>45.54265346400001</x:v>
      </x:c>
      <x:c r="X553" s="60" t="n">
        <x:f>V553*R553</x:f>
        <x:v>204.8454</x:v>
      </x:c>
      <x:c r="Y553" s="60" t="n">
        <x:f>V553*S553</x:f>
        <x:v>102.4227</x:v>
      </x:c>
      <x:c r="Z553" s="60" t="n">
        <x:f>H553*J553*T553</x:f>
        <x:v>18.079656000000004</x:v>
      </x:c>
      <x:c r="AA553" s="60" t="n">
        <x:f>P553+W553+X553-Y553-Z553-U553</x:f>
        <x:v>69.88569746400003</x:v>
      </x:c>
      <x:c r="AB553" s="32" t="n">
        <x:f>IFERROR(AA553/(P553+W553+X553),0)</x:f>
        <x:v>0.2791095521418236</x:v>
      </x:c>
      <x:c r="AC553" t="n">
        <x:f>IF(O553="High",0,IF(I553&gt;=1800,3,IF(I553&gt;=900,2,1))+IF(K553&gt;=0.9,2,IF(K553&gt;=0.75,1,0))+IF(J553&lt;=0.7,2,IF(J553&lt;=0.85,1,0))+IF(M553&gt;=8,1,0))</x:f>
        <x:v>6</x:v>
      </x:c>
      <x:c r="AD553" t="str">
        <x:f>IF(AND(O553&lt;&gt;"High",AC553&gt;=Assumptions!$B$10,AA553&gt;0),"Priority Growth",IF(AND(O553="Low",AA553&gt;0),"Maintain","Watch"))</x:f>
        <x:v>Priority Growth</x:v>
      </x:c>
      <x:c r="AE553" s="60" t="n">
        <x:f>MAX(AA553,0)*N553</x:f>
        <x:v>1.3977139492800006</x:v>
      </x:c>
      <x:c r="AF553" t="str">
        <x:f>IF(AND(AA553&gt;=Assumptions!$B$11,O553&lt;&gt;"High",OR(N553&gt;=Assumptions!$B$12,M553&lt;=6)),"High","Standard")</x:f>
        <x:v>Standard</x:v>
      </x:c>
    </x:row>
    <x:row r="554">
      <x:c r="A554" t="str">
        <x:f>'Raw_Data'!A554</x:f>
        <x:v>C00553</x:v>
      </x:c>
      <x:c r="B554" t="n">
        <x:f>'Raw_Data'!B554</x:f>
        <x:v>53</x:v>
      </x:c>
      <x:c r="C554" s="30" t="n">
        <x:f>'Raw_Data'!C554</x:f>
        <x:v>105088</x:v>
      </x:c>
      <x:c r="D554" t="n">
        <x:f>'Raw_Data'!D554</x:f>
        <x:v>772</x:v>
      </x:c>
      <x:c r="E554" t="n">
        <x:f>'Raw_Data'!E554</x:f>
        <x:v>22</x:v>
      </x:c>
      <x:c r="F554" t="str">
        <x:f>PROPER(TRIM('Raw_Data'!F554))</x:f>
        <x:v>Platinum</x:v>
      </x:c>
      <x:c r="G554" t="str">
        <x:f>PROPER(TRIM('Raw_Data'!G554))</x:f>
        <x:v>Digital</x:v>
      </x:c>
      <x:c r="H554" s="60" t="n">
        <x:f>'Raw_Data'!H554</x:f>
        <x:v>26527</x:v>
      </x:c>
      <x:c r="I554" s="60" t="n">
        <x:f>'Raw_Data'!I554</x:f>
        <x:v>2581.24</x:v>
      </x:c>
      <x:c r="J554" s="32" t="n">
        <x:f>'Raw_Data'!J554</x:f>
        <x:v>0.491</x:v>
      </x:c>
      <x:c r="K554" s="32" t="n">
        <x:f>'Raw_Data'!K554</x:f>
        <x:v>0.82</x:v>
      </x:c>
      <x:c r="L554" t="n">
        <x:f>'Raw_Data'!L554</x:f>
        <x:v>0</x:v>
      </x:c>
      <x:c r="M554" t="n">
        <x:f>IF('Raw_Data'!M554="",Assumptions!$B$15,'Raw_Data'!M554)</x:f>
        <x:v>7</x:v>
      </x:c>
      <x:c r="N554" s="32" t="n">
        <x:f>'Raw_Data'!N554</x:f>
        <x:v>0.079</x:v>
      </x:c>
      <x:c r="O554" t="str">
        <x:f>IF(OR(D554&lt;620,L554&gt;=2,J554&gt;0.9),"High",IF(OR(D554&lt;700,L554=1,J554&gt;0.75),"Medium","Low"))</x:f>
        <x:v>Low</x:v>
      </x:c>
      <x:c r="P554" s="30" t="n">
        <x:f>XLOOKUP(F554,Assumptions!$A$4:$A$6,Assumptions!$B$4:$B$6)</x:f>
        <x:v>195</x:v>
      </x:c>
      <x:c r="Q554" s="32" t="n">
        <x:f>XLOOKUP(F554,Assumptions!$A$4:$A$6,Assumptions!$C$4:$C$6)</x:f>
        <x:v>0.199</x:v>
      </x:c>
      <x:c r="R554" s="32" t="n">
        <x:f>XLOOKUP(F554,Assumptions!$A$4:$A$6,Assumptions!$D$4:$D$6)</x:f>
        <x:v>0.017</x:v>
      </x:c>
      <x:c r="S554" s="32" t="n">
        <x:f>XLOOKUP(F554,Assumptions!$A$4:$A$6,Assumptions!$E$4:$E$6)</x:f>
        <x:v>0.013</x:v>
      </x:c>
      <x:c r="T554" s="32" t="n">
        <x:f>XLOOKUP(O554,Assumptions!$H$4:$H$6,Assumptions!$I$4:$I$6)</x:f>
        <x:v>0.0035</x:v>
      </x:c>
      <x:c r="U554" s="30" t="n">
        <x:f>XLOOKUP(F554,Assumptions!$A$4:$A$6,Assumptions!$F$4:$F$6)</x:f>
        <x:v>140</x:v>
      </x:c>
      <x:c r="V554" s="60" t="n">
        <x:f>I554*12</x:f>
        <x:v>30974.879999999997</x:v>
      </x:c>
      <x:c r="W554" s="60" t="n">
        <x:f>H554*J554*(1-K554)*Q554</x:f>
        <x:v>466.5467957400001</x:v>
      </x:c>
      <x:c r="X554" s="60" t="n">
        <x:f>V554*R554</x:f>
        <x:v>526.57296</x:v>
      </x:c>
      <x:c r="Y554" s="60" t="n">
        <x:f>V554*S554</x:f>
        <x:v>402.67343999999997</x:v>
      </x:c>
      <x:c r="Z554" s="60" t="n">
        <x:f>H554*J554*T554</x:f>
        <x:v>45.5866495</x:v>
      </x:c>
      <x:c r="AA554" s="60" t="n">
        <x:f>P554+W554+X554-Y554-Z554-U554</x:f>
        <x:v>599.85966624</x:v>
      </x:c>
      <x:c r="AB554" s="32" t="n">
        <x:f>IFERROR(AA554/(P554+W554+X554),0)</x:f>
        <x:v>0.5048814846668278</x:v>
      </x:c>
      <x:c r="AC554" t="n">
        <x:f>IF(O554="High",0,IF(I554&gt;=1800,3,IF(I554&gt;=900,2,1))+IF(K554&gt;=0.9,2,IF(K554&gt;=0.75,1,0))+IF(J554&lt;=0.7,2,IF(J554&lt;=0.85,1,0))+IF(M554&gt;=8,1,0))</x:f>
        <x:v>6</x:v>
      </x:c>
      <x:c r="AD554" t="str">
        <x:f>IF(AND(O554&lt;&gt;"High",AC554&gt;=Assumptions!$B$10,AA554&gt;0),"Priority Growth",IF(AND(O554="Low",AA554&gt;0),"Maintain","Watch"))</x:f>
        <x:v>Priority Growth</x:v>
      </x:c>
      <x:c r="AE554" s="60" t="n">
        <x:f>MAX(AA554,0)*N554</x:f>
        <x:v>47.388913632960005</x:v>
      </x:c>
      <x:c r="AF554" t="str">
        <x:f>IF(AND(AA554&gt;=Assumptions!$B$11,O554&lt;&gt;"High",OR(N554&gt;=Assumptions!$B$12,M554&lt;=6)),"High","Standard")</x:f>
        <x:v>Standard</x:v>
      </x:c>
    </x:row>
    <x:row r="555">
      <x:c r="A555" t="str">
        <x:f>'Raw_Data'!A555</x:f>
        <x:v>C00554</x:v>
      </x:c>
      <x:c r="B555" t="n">
        <x:f>'Raw_Data'!B555</x:f>
        <x:v>39</x:v>
      </x:c>
      <x:c r="C555" s="30" t="n">
        <x:f>'Raw_Data'!C555</x:f>
        <x:v>83944</x:v>
      </x:c>
      <x:c r="D555" t="n">
        <x:f>'Raw_Data'!D555</x:f>
        <x:v>653</x:v>
      </x:c>
      <x:c r="E555" t="n">
        <x:f>'Raw_Data'!E555</x:f>
        <x:v>56</x:v>
      </x:c>
      <x:c r="F555" t="str">
        <x:f>PROPER(TRIM('Raw_Data'!F555))</x:f>
        <x:v>Gold</x:v>
      </x:c>
      <x:c r="G555" t="str">
        <x:f>PROPER(TRIM('Raw_Data'!G555))</x:f>
        <x:v>Digital</x:v>
      </x:c>
      <x:c r="H555" s="60" t="n">
        <x:f>'Raw_Data'!H555</x:f>
        <x:v>13337</x:v>
      </x:c>
      <x:c r="I555" s="60" t="n">
        <x:f>'Raw_Data'!I555</x:f>
        <x:v>1466.07</x:v>
      </x:c>
      <x:c r="J555" s="32" t="n">
        <x:f>'Raw_Data'!J555</x:f>
        <x:v>0.506</x:v>
      </x:c>
      <x:c r="K555" s="32" t="n">
        <x:f>'Raw_Data'!K555</x:f>
        <x:v>0.709</x:v>
      </x:c>
      <x:c r="L555" t="n">
        <x:f>'Raw_Data'!L555</x:f>
        <x:v>0</x:v>
      </x:c>
      <x:c r="M555" t="n">
        <x:f>IF('Raw_Data'!M555="",Assumptions!$B$15,'Raw_Data'!M555)</x:f>
        <x:v>7</x:v>
      </x:c>
      <x:c r="N555" s="32" t="n">
        <x:f>'Raw_Data'!N555</x:f>
        <x:v>0.168</x:v>
      </x:c>
      <x:c r="O555" t="str">
        <x:f>IF(OR(D555&lt;620,L555&gt;=2,J555&gt;0.9),"High",IF(OR(D555&lt;700,L555=1,J555&gt;0.75),"Medium","Low"))</x:f>
        <x:v>Medium</x:v>
      </x:c>
      <x:c r="P555" s="30" t="n">
        <x:f>XLOOKUP(F555,Assumptions!$A$4:$A$6,Assumptions!$B$4:$B$6)</x:f>
        <x:v>95</x:v>
      </x:c>
      <x:c r="Q555" s="32" t="n">
        <x:f>XLOOKUP(F555,Assumptions!$A$4:$A$6,Assumptions!$C$4:$C$6)</x:f>
        <x:v>0.219</x:v>
      </x:c>
      <x:c r="R555" s="32" t="n">
        <x:f>XLOOKUP(F555,Assumptions!$A$4:$A$6,Assumptions!$D$4:$D$6)</x:f>
        <x:v>0.016</x:v>
      </x:c>
      <x:c r="S555" s="32" t="n">
        <x:f>XLOOKUP(F555,Assumptions!$A$4:$A$6,Assumptions!$E$4:$E$6)</x:f>
        <x:v>0.01</x:v>
      </x:c>
      <x:c r="T555" s="32" t="n">
        <x:f>XLOOKUP(O555,Assumptions!$H$4:$H$6,Assumptions!$I$4:$I$6)</x:f>
        <x:v>0.012</x:v>
      </x:c>
      <x:c r="U555" s="30" t="n">
        <x:f>XLOOKUP(F555,Assumptions!$A$4:$A$6,Assumptions!$F$4:$F$6)</x:f>
        <x:v>90</x:v>
      </x:c>
      <x:c r="V555" s="60" t="n">
        <x:f>I555*12</x:f>
        <x:v>17592.84</x:v>
      </x:c>
      <x:c r="W555" s="60" t="n">
        <x:f>H555*J555*(1-K555)*Q555</x:f>
        <x:v>430.07655853800003</x:v>
      </x:c>
      <x:c r="X555" s="60" t="n">
        <x:f>V555*R555</x:f>
        <x:v>281.48544</x:v>
      </x:c>
      <x:c r="Y555" s="60" t="n">
        <x:f>V555*S555</x:f>
        <x:v>175.9284</x:v>
      </x:c>
      <x:c r="Z555" s="60" t="n">
        <x:f>H555*J555*T555</x:f>
        <x:v>80.982264</x:v>
      </x:c>
      <x:c r="AA555" s="60" t="n">
        <x:f>P555+W555+X555-Y555-Z555-U555</x:f>
        <x:v>459.6513345379999</x:v>
      </x:c>
      <x:c r="AB555" s="32" t="n">
        <x:f>IFERROR(AA555/(P555+W555+X555),0)</x:f>
        <x:v>0.5698896493650564</x:v>
      </x:c>
      <x:c r="AC555" t="n">
        <x:f>IF(O555="High",0,IF(I555&gt;=1800,3,IF(I555&gt;=900,2,1))+IF(K555&gt;=0.9,2,IF(K555&gt;=0.75,1,0))+IF(J555&lt;=0.7,2,IF(J555&lt;=0.85,1,0))+IF(M555&gt;=8,1,0))</x:f>
        <x:v>4</x:v>
      </x:c>
      <x:c r="AD555" t="str">
        <x:f>IF(AND(O555&lt;&gt;"High",AC555&gt;=Assumptions!$B$10,AA555&gt;0),"Priority Growth",IF(AND(O555="Low",AA555&gt;0),"Maintain","Watch"))</x:f>
        <x:v>Watch</x:v>
      </x:c>
      <x:c r="AE555" s="60" t="n">
        <x:f>MAX(AA555,0)*N555</x:f>
        <x:v>77.22142420238399</x:v>
      </x:c>
      <x:c r="AF555" t="str">
        <x:f>IF(AND(AA555&gt;=Assumptions!$B$11,O555&lt;&gt;"High",OR(N555&gt;=Assumptions!$B$12,M555&lt;=6)),"High","Standard")</x:f>
        <x:v>High</x:v>
      </x:c>
    </x:row>
    <x:row r="556">
      <x:c r="A556" t="str">
        <x:f>'Raw_Data'!A556</x:f>
        <x:v>C00555</x:v>
      </x:c>
      <x:c r="B556" t="n">
        <x:f>'Raw_Data'!B556</x:f>
        <x:v>24</x:v>
      </x:c>
      <x:c r="C556" s="30" t="n">
        <x:f>'Raw_Data'!C556</x:f>
        <x:v>70183</x:v>
      </x:c>
      <x:c r="D556" t="n">
        <x:f>'Raw_Data'!D556</x:f>
        <x:v>591</x:v>
      </x:c>
      <x:c r="E556" t="n">
        <x:f>'Raw_Data'!E556</x:f>
        <x:v>32</x:v>
      </x:c>
      <x:c r="F556" t="str">
        <x:f>PROPER(TRIM('Raw_Data'!F556))</x:f>
        <x:v>Classic</x:v>
      </x:c>
      <x:c r="G556" t="str">
        <x:f>PROPER(TRIM('Raw_Data'!G556))</x:f>
        <x:v>Direct Mail</x:v>
      </x:c>
      <x:c r="H556" s="60" t="n">
        <x:f>'Raw_Data'!H556</x:f>
        <x:v>6615</x:v>
      </x:c>
      <x:c r="I556" s="60" t="n">
        <x:f>'Raw_Data'!I556</x:f>
        <x:v>786.54</x:v>
      </x:c>
      <x:c r="J556" s="32" t="n">
        <x:f>'Raw_Data'!J556</x:f>
        <x:v>0.493</x:v>
      </x:c>
      <x:c r="K556" s="32" t="n">
        <x:f>'Raw_Data'!K556</x:f>
        <x:v>0.606</x:v>
      </x:c>
      <x:c r="L556" t="n">
        <x:f>'Raw_Data'!L556</x:f>
        <x:v>0</x:v>
      </x:c>
      <x:c r="M556" t="n">
        <x:f>IF('Raw_Data'!M556="",Assumptions!$B$15,'Raw_Data'!M556)</x:f>
        <x:v>9</x:v>
      </x:c>
      <x:c r="N556" s="32" t="n">
        <x:f>'Raw_Data'!N556</x:f>
        <x:v>0.02</x:v>
      </x:c>
      <x:c r="O556" t="str">
        <x:f>IF(OR(D556&lt;620,L556&gt;=2,J556&gt;0.9),"High",IF(OR(D556&lt;700,L556=1,J556&gt;0.75),"Medium","Low"))</x:f>
        <x:v>High</x:v>
      </x:c>
      <x:c r="P556" s="30" t="n">
        <x:f>XLOOKUP(F556,Assumptions!$A$4:$A$6,Assumptions!$B$4:$B$6)</x:f>
        <x:v>0</x:v>
      </x:c>
      <x:c r="Q556" s="32" t="n">
        <x:f>XLOOKUP(F556,Assumptions!$A$4:$A$6,Assumptions!$C$4:$C$6)</x:f>
        <x:v>0.229</x:v>
      </x:c>
      <x:c r="R556" s="32" t="n">
        <x:f>XLOOKUP(F556,Assumptions!$A$4:$A$6,Assumptions!$D$4:$D$6)</x:f>
        <x:v>0.015</x:v>
      </x:c>
      <x:c r="S556" s="32" t="n">
        <x:f>XLOOKUP(F556,Assumptions!$A$4:$A$6,Assumptions!$E$4:$E$6)</x:f>
        <x:v>0.0075</x:v>
      </x:c>
      <x:c r="T556" s="32" t="n">
        <x:f>XLOOKUP(O556,Assumptions!$H$4:$H$6,Assumptions!$I$4:$I$6)</x:f>
        <x:v>0.045</x:v>
      </x:c>
      <x:c r="U556" s="30" t="n">
        <x:f>XLOOKUP(F556,Assumptions!$A$4:$A$6,Assumptions!$F$4:$F$6)</x:f>
        <x:v>60</x:v>
      </x:c>
      <x:c r="V556" s="60" t="n">
        <x:f>I556*12</x:f>
        <x:v>9438.48</x:v>
      </x:c>
      <x:c r="W556" s="60" t="n">
        <x:f>H556*J556*(1-K556)*Q556</x:f>
        <x:v>294.24458007000004</x:v>
      </x:c>
      <x:c r="X556" s="60" t="n">
        <x:f>V556*R556</x:f>
        <x:v>141.57719999999998</x:v>
      </x:c>
      <x:c r="Y556" s="60" t="n">
        <x:f>V556*S556</x:f>
        <x:v>70.78859999999999</x:v>
      </x:c>
      <x:c r="Z556" s="60" t="n">
        <x:f>H556*J556*T556</x:f>
        <x:v>146.753775</x:v>
      </x:c>
      <x:c r="AA556" s="60" t="n">
        <x:f>P556+W556+X556-Y556-Z556-U556</x:f>
        <x:v>158.27940507000008</x:v>
      </x:c>
      <x:c r="AB556" s="32" t="n">
        <x:f>IFERROR(AA556/(P556+W556+X556),0)</x:f>
        <x:v>0.36317461014586705</x:v>
      </x:c>
      <x:c r="AC556" t="n">
        <x:f>IF(O556="High",0,IF(I556&gt;=1800,3,IF(I556&gt;=900,2,1))+IF(K556&gt;=0.9,2,IF(K556&gt;=0.75,1,0))+IF(J556&lt;=0.7,2,IF(J556&lt;=0.85,1,0))+IF(M556&gt;=8,1,0))</x:f>
        <x:v>0</x:v>
      </x:c>
      <x:c r="AD556" t="str">
        <x:f>IF(AND(O556&lt;&gt;"High",AC556&gt;=Assumptions!$B$10,AA556&gt;0),"Priority Growth",IF(AND(O556="Low",AA556&gt;0),"Maintain","Watch"))</x:f>
        <x:v>Watch</x:v>
      </x:c>
      <x:c r="AE556" s="60" t="n">
        <x:f>MAX(AA556,0)*N556</x:f>
        <x:v>3.165588101400002</x:v>
      </x:c>
      <x:c r="AF556" t="str">
        <x:f>IF(AND(AA556&gt;=Assumptions!$B$11,O556&lt;&gt;"High",OR(N556&gt;=Assumptions!$B$12,M556&lt;=6)),"High","Standard")</x:f>
        <x:v>Standard</x:v>
      </x:c>
    </x:row>
    <x:row r="557">
      <x:c r="A557" t="str">
        <x:f>'Raw_Data'!A557</x:f>
        <x:v>C00556</x:v>
      </x:c>
      <x:c r="B557" t="n">
        <x:f>'Raw_Data'!B557</x:f>
        <x:v>34</x:v>
      </x:c>
      <x:c r="C557" s="30" t="n">
        <x:f>'Raw_Data'!C557</x:f>
        <x:v>53742</x:v>
      </x:c>
      <x:c r="D557" t="n">
        <x:f>'Raw_Data'!D557</x:f>
        <x:v>562</x:v>
      </x:c>
      <x:c r="E557" t="n">
        <x:f>'Raw_Data'!E557</x:f>
        <x:v>12</x:v>
      </x:c>
      <x:c r="F557" t="str">
        <x:f>PROPER(TRIM('Raw_Data'!F557))</x:f>
        <x:v>Classic</x:v>
      </x:c>
      <x:c r="G557" t="str">
        <x:f>PROPER(TRIM('Raw_Data'!G557))</x:f>
        <x:v>Partner</x:v>
      </x:c>
      <x:c r="H557" s="60" t="n">
        <x:f>'Raw_Data'!H557</x:f>
        <x:v>2117</x:v>
      </x:c>
      <x:c r="I557" s="60" t="n">
        <x:f>'Raw_Data'!I557</x:f>
        <x:v>413.78</x:v>
      </x:c>
      <x:c r="J557" s="32" t="n">
        <x:f>'Raw_Data'!J557</x:f>
        <x:v>0.554</x:v>
      </x:c>
      <x:c r="K557" s="32" t="n">
        <x:f>'Raw_Data'!K557</x:f>
        <x:v>0.595</x:v>
      </x:c>
      <x:c r="L557" t="n">
        <x:f>'Raw_Data'!L557</x:f>
        <x:v>0</x:v>
      </x:c>
      <x:c r="M557" t="n">
        <x:f>IF('Raw_Data'!M557="",Assumptions!$B$15,'Raw_Data'!M557)</x:f>
        <x:v>6</x:v>
      </x:c>
      <x:c r="N557" s="32" t="n">
        <x:f>'Raw_Data'!N557</x:f>
        <x:v>0.14</x:v>
      </x:c>
      <x:c r="O557" t="str">
        <x:f>IF(OR(D557&lt;620,L557&gt;=2,J557&gt;0.9),"High",IF(OR(D557&lt;700,L557=1,J557&gt;0.75),"Medium","Low"))</x:f>
        <x:v>High</x:v>
      </x:c>
      <x:c r="P557" s="30" t="n">
        <x:f>XLOOKUP(F557,Assumptions!$A$4:$A$6,Assumptions!$B$4:$B$6)</x:f>
        <x:v>0</x:v>
      </x:c>
      <x:c r="Q557" s="32" t="n">
        <x:f>XLOOKUP(F557,Assumptions!$A$4:$A$6,Assumptions!$C$4:$C$6)</x:f>
        <x:v>0.229</x:v>
      </x:c>
      <x:c r="R557" s="32" t="n">
        <x:f>XLOOKUP(F557,Assumptions!$A$4:$A$6,Assumptions!$D$4:$D$6)</x:f>
        <x:v>0.015</x:v>
      </x:c>
      <x:c r="S557" s="32" t="n">
        <x:f>XLOOKUP(F557,Assumptions!$A$4:$A$6,Assumptions!$E$4:$E$6)</x:f>
        <x:v>0.0075</x:v>
      </x:c>
      <x:c r="T557" s="32" t="n">
        <x:f>XLOOKUP(O557,Assumptions!$H$4:$H$6,Assumptions!$I$4:$I$6)</x:f>
        <x:v>0.045</x:v>
      </x:c>
      <x:c r="U557" s="30" t="n">
        <x:f>XLOOKUP(F557,Assumptions!$A$4:$A$6,Assumptions!$F$4:$F$6)</x:f>
        <x:v>60</x:v>
      </x:c>
      <x:c r="V557" s="60" t="n">
        <x:f>I557*12</x:f>
        <x:v>4965.36</x:v>
      </x:c>
      <x:c r="W557" s="60" t="n">
        <x:f>H557*J557*(1-K557)*Q557</x:f>
        <x:v>108.77300541000002</x:v>
      </x:c>
      <x:c r="X557" s="60" t="n">
        <x:f>V557*R557</x:f>
        <x:v>74.48039999999999</x:v>
      </x:c>
      <x:c r="Y557" s="60" t="n">
        <x:f>V557*S557</x:f>
        <x:v>37.240199999999994</x:v>
      </x:c>
      <x:c r="Z557" s="60" t="n">
        <x:f>H557*J557*T557</x:f>
        <x:v>52.776810000000005</x:v>
      </x:c>
      <x:c r="AA557" s="60" t="n">
        <x:f>P557+W557+X557-Y557-Z557-U557</x:f>
        <x:v>33.23639541000003</x:v>
      </x:c>
      <x:c r="AB557" s="32" t="n">
        <x:f>IFERROR(AA557/(P557+W557+X557),0)</x:f>
        <x:v>0.18136850082343048</x:v>
      </x:c>
      <x:c r="AC557" t="n">
        <x:f>IF(O557="High",0,IF(I557&gt;=1800,3,IF(I557&gt;=900,2,1))+IF(K557&gt;=0.9,2,IF(K557&gt;=0.75,1,0))+IF(J557&lt;=0.7,2,IF(J557&lt;=0.85,1,0))+IF(M557&gt;=8,1,0))</x:f>
        <x:v>0</x:v>
      </x:c>
      <x:c r="AD557" t="str">
        <x:f>IF(AND(O557&lt;&gt;"High",AC557&gt;=Assumptions!$B$10,AA557&gt;0),"Priority Growth",IF(AND(O557="Low",AA557&gt;0),"Maintain","Watch"))</x:f>
        <x:v>Watch</x:v>
      </x:c>
      <x:c r="AE557" s="60" t="n">
        <x:f>MAX(AA557,0)*N557</x:f>
        <x:v>4.653095357400004</x:v>
      </x:c>
      <x:c r="AF557" t="str">
        <x:f>IF(AND(AA557&gt;=Assumptions!$B$11,O557&lt;&gt;"High",OR(N557&gt;=Assumptions!$B$12,M557&lt;=6)),"High","Standard")</x:f>
        <x:v>Standard</x:v>
      </x:c>
    </x:row>
    <x:row r="558">
      <x:c r="A558" t="str">
        <x:f>'Raw_Data'!A558</x:f>
        <x:v>C00557</x:v>
      </x:c>
      <x:c r="B558" t="n">
        <x:f>'Raw_Data'!B558</x:f>
        <x:v>31</x:v>
      </x:c>
      <x:c r="C558" s="30" t="n">
        <x:f>'Raw_Data'!C558</x:f>
        <x:v>80788</x:v>
      </x:c>
      <x:c r="D558" t="n">
        <x:f>'Raw_Data'!D558</x:f>
        <x:v>786</x:v>
      </x:c>
      <x:c r="E558" t="n">
        <x:f>'Raw_Data'!E558</x:f>
        <x:v>11</x:v>
      </x:c>
      <x:c r="F558" t="str">
        <x:f>PROPER(TRIM('Raw_Data'!F558))</x:f>
        <x:v>Platinum</x:v>
      </x:c>
      <x:c r="G558" t="str">
        <x:f>PROPER(TRIM('Raw_Data'!G558))</x:f>
        <x:v>Digital</x:v>
      </x:c>
      <x:c r="H558" s="60" t="n">
        <x:f>'Raw_Data'!H558</x:f>
        <x:v>20937</x:v>
      </x:c>
      <x:c r="I558" s="60" t="n">
        <x:f>'Raw_Data'!I558</x:f>
        <x:v>2458.59</x:v>
      </x:c>
      <x:c r="J558" s="32" t="n">
        <x:f>'Raw_Data'!J558</x:f>
        <x:v>0.417</x:v>
      </x:c>
      <x:c r="K558" s="32" t="n">
        <x:f>'Raw_Data'!K558</x:f>
        <x:v>0.992</x:v>
      </x:c>
      <x:c r="L558" t="n">
        <x:f>'Raw_Data'!L558</x:f>
        <x:v>0</x:v>
      </x:c>
      <x:c r="M558" t="n">
        <x:f>IF('Raw_Data'!M558="",Assumptions!$B$15,'Raw_Data'!M558)</x:f>
        <x:v>8</x:v>
      </x:c>
      <x:c r="N558" s="32" t="n">
        <x:f>'Raw_Data'!N558</x:f>
        <x:v>0.038</x:v>
      </x:c>
      <x:c r="O558" t="str">
        <x:f>IF(OR(D558&lt;620,L558&gt;=2,J558&gt;0.9),"High",IF(OR(D558&lt;700,L558=1,J558&gt;0.75),"Medium","Low"))</x:f>
        <x:v>Low</x:v>
      </x:c>
      <x:c r="P558" s="30" t="n">
        <x:f>XLOOKUP(F558,Assumptions!$A$4:$A$6,Assumptions!$B$4:$B$6)</x:f>
        <x:v>195</x:v>
      </x:c>
      <x:c r="Q558" s="32" t="n">
        <x:f>XLOOKUP(F558,Assumptions!$A$4:$A$6,Assumptions!$C$4:$C$6)</x:f>
        <x:v>0.199</x:v>
      </x:c>
      <x:c r="R558" s="32" t="n">
        <x:f>XLOOKUP(F558,Assumptions!$A$4:$A$6,Assumptions!$D$4:$D$6)</x:f>
        <x:v>0.017</x:v>
      </x:c>
      <x:c r="S558" s="32" t="n">
        <x:f>XLOOKUP(F558,Assumptions!$A$4:$A$6,Assumptions!$E$4:$E$6)</x:f>
        <x:v>0.013</x:v>
      </x:c>
      <x:c r="T558" s="32" t="n">
        <x:f>XLOOKUP(O558,Assumptions!$H$4:$H$6,Assumptions!$I$4:$I$6)</x:f>
        <x:v>0.0035</x:v>
      </x:c>
      <x:c r="U558" s="30" t="n">
        <x:f>XLOOKUP(F558,Assumptions!$A$4:$A$6,Assumptions!$F$4:$F$6)</x:f>
        <x:v>140</x:v>
      </x:c>
      <x:c r="V558" s="60" t="n">
        <x:f>I558*12</x:f>
        <x:v>29503.08</x:v>
      </x:c>
      <x:c r="W558" s="60" t="n">
        <x:f>H558*J558*(1-K558)*Q558</x:f>
        <x:v>13.899320568000013</x:v>
      </x:c>
      <x:c r="X558" s="60" t="n">
        <x:f>V558*R558</x:f>
        <x:v>501.5523600000001</x:v>
      </x:c>
      <x:c r="Y558" s="60" t="n">
        <x:f>V558*S558</x:f>
        <x:v>383.54004000000003</x:v>
      </x:c>
      <x:c r="Z558" s="60" t="n">
        <x:f>H558*J558*T558</x:f>
        <x:v>30.5575515</x:v>
      </x:c>
      <x:c r="AA558" s="60" t="n">
        <x:f>P558+W558+X558-Y558-Z558-U558</x:f>
        <x:v>156.354089068</x:v>
      </x:c>
      <x:c r="AB558" s="32" t="n">
        <x:f>IFERROR(AA558/(P558+W558+X558),0)</x:f>
        <x:v>0.22007702049912284</x:v>
      </x:c>
      <x:c r="AC558" t="n">
        <x:f>IF(O558="High",0,IF(I558&gt;=1800,3,IF(I558&gt;=900,2,1))+IF(K558&gt;=0.9,2,IF(K558&gt;=0.75,1,0))+IF(J558&lt;=0.7,2,IF(J558&lt;=0.85,1,0))+IF(M558&gt;=8,1,0))</x:f>
        <x:v>8</x:v>
      </x:c>
      <x:c r="AD558" t="str">
        <x:f>IF(AND(O558&lt;&gt;"High",AC558&gt;=Assumptions!$B$10,AA558&gt;0),"Priority Growth",IF(AND(O558="Low",AA558&gt;0),"Maintain","Watch"))</x:f>
        <x:v>Priority Growth</x:v>
      </x:c>
      <x:c r="AE558" s="60" t="n">
        <x:f>MAX(AA558,0)*N558</x:f>
        <x:v>5.941455384584001</x:v>
      </x:c>
      <x:c r="AF558" t="str">
        <x:f>IF(AND(AA558&gt;=Assumptions!$B$11,O558&lt;&gt;"High",OR(N558&gt;=Assumptions!$B$12,M558&lt;=6)),"High","Standard")</x:f>
        <x:v>Standard</x:v>
      </x:c>
    </x:row>
    <x:row r="559">
      <x:c r="A559" t="str">
        <x:f>'Raw_Data'!A559</x:f>
        <x:v>C00558</x:v>
      </x:c>
      <x:c r="B559" t="n">
        <x:f>'Raw_Data'!B559</x:f>
        <x:v>46</x:v>
      </x:c>
      <x:c r="C559" s="30" t="n">
        <x:f>'Raw_Data'!C559</x:f>
        <x:v>64626</x:v>
      </x:c>
      <x:c r="D559" t="n">
        <x:f>'Raw_Data'!D559</x:f>
        <x:v>634</x:v>
      </x:c>
      <x:c r="E559" t="n">
        <x:f>'Raw_Data'!E559</x:f>
        <x:v>22</x:v>
      </x:c>
      <x:c r="F559" t="str">
        <x:f>PROPER(TRIM('Raw_Data'!F559))</x:f>
        <x:v>Classic</x:v>
      </x:c>
      <x:c r="G559" t="str">
        <x:f>PROPER(TRIM('Raw_Data'!G559))</x:f>
        <x:v>Digital</x:v>
      </x:c>
      <x:c r="H559" s="60" t="n">
        <x:f>'Raw_Data'!H559</x:f>
        <x:v>5147</x:v>
      </x:c>
      <x:c r="I559" s="60" t="n">
        <x:f>'Raw_Data'!I559</x:f>
        <x:v>445.42</x:v>
      </x:c>
      <x:c r="J559" s="32" t="n">
        <x:f>'Raw_Data'!J559</x:f>
        <x:v>0.315</x:v>
      </x:c>
      <x:c r="K559" s="32" t="n">
        <x:f>'Raw_Data'!K559</x:f>
        <x:v>0.735</x:v>
      </x:c>
      <x:c r="L559" t="n">
        <x:f>'Raw_Data'!L559</x:f>
        <x:v>1</x:v>
      </x:c>
      <x:c r="M559" t="n">
        <x:f>IF('Raw_Data'!M559="",Assumptions!$B$15,'Raw_Data'!M559)</x:f>
        <x:v>6</x:v>
      </x:c>
      <x:c r="N559" s="32" t="n">
        <x:f>'Raw_Data'!N559</x:f>
        <x:v>0.171</x:v>
      </x:c>
      <x:c r="O559" t="str">
        <x:f>IF(OR(D559&lt;620,L559&gt;=2,J559&gt;0.9),"High",IF(OR(D559&lt;700,L559=1,J559&gt;0.75),"Medium","Low"))</x:f>
        <x:v>Medium</x:v>
      </x:c>
      <x:c r="P559" s="30" t="n">
        <x:f>XLOOKUP(F559,Assumptions!$A$4:$A$6,Assumptions!$B$4:$B$6)</x:f>
        <x:v>0</x:v>
      </x:c>
      <x:c r="Q559" s="32" t="n">
        <x:f>XLOOKUP(F559,Assumptions!$A$4:$A$6,Assumptions!$C$4:$C$6)</x:f>
        <x:v>0.229</x:v>
      </x:c>
      <x:c r="R559" s="32" t="n">
        <x:f>XLOOKUP(F559,Assumptions!$A$4:$A$6,Assumptions!$D$4:$D$6)</x:f>
        <x:v>0.015</x:v>
      </x:c>
      <x:c r="S559" s="32" t="n">
        <x:f>XLOOKUP(F559,Assumptions!$A$4:$A$6,Assumptions!$E$4:$E$6)</x:f>
        <x:v>0.0075</x:v>
      </x:c>
      <x:c r="T559" s="32" t="n">
        <x:f>XLOOKUP(O559,Assumptions!$H$4:$H$6,Assumptions!$I$4:$I$6)</x:f>
        <x:v>0.012</x:v>
      </x:c>
      <x:c r="U559" s="30" t="n">
        <x:f>XLOOKUP(F559,Assumptions!$A$4:$A$6,Assumptions!$F$4:$F$6)</x:f>
        <x:v>60</x:v>
      </x:c>
      <x:c r="V559" s="60" t="n">
        <x:f>I559*12</x:f>
        <x:v>5345.04</x:v>
      </x:c>
      <x:c r="W559" s="60" t="n">
        <x:f>H559*J559*(1-K559)*Q559</x:f>
        <x:v>98.38889392500002</x:v>
      </x:c>
      <x:c r="X559" s="60" t="n">
        <x:f>V559*R559</x:f>
        <x:v>80.1756</x:v>
      </x:c>
      <x:c r="Y559" s="60" t="n">
        <x:f>V559*S559</x:f>
        <x:v>40.0878</x:v>
      </x:c>
      <x:c r="Z559" s="60" t="n">
        <x:f>H559*J559*T559</x:f>
        <x:v>19.45566</x:v>
      </x:c>
      <x:c r="AA559" s="60" t="n">
        <x:f>P559+W559+X559-Y559-Z559-U559</x:f>
        <x:v>59.02103392500001</x:v>
      </x:c>
      <x:c r="AB559" s="32" t="n">
        <x:f>IFERROR(AA559/(P559+W559+X559),0)</x:f>
        <x:v>0.33053062581293347</x:v>
      </x:c>
      <x:c r="AC559" t="n">
        <x:f>IF(O559="High",0,IF(I559&gt;=1800,3,IF(I559&gt;=900,2,1))+IF(K559&gt;=0.9,2,IF(K559&gt;=0.75,1,0))+IF(J559&lt;=0.7,2,IF(J559&lt;=0.85,1,0))+IF(M559&gt;=8,1,0))</x:f>
        <x:v>3</x:v>
      </x:c>
      <x:c r="AD559" t="str">
        <x:f>IF(AND(O559&lt;&gt;"High",AC559&gt;=Assumptions!$B$10,AA559&gt;0),"Priority Growth",IF(AND(O559="Low",AA559&gt;0),"Maintain","Watch"))</x:f>
        <x:v>Watch</x:v>
      </x:c>
      <x:c r="AE559" s="60" t="n">
        <x:f>MAX(AA559,0)*N559</x:f>
        <x:v>10.092596801175002</x:v>
      </x:c>
      <x:c r="AF559" t="str">
        <x:f>IF(AND(AA559&gt;=Assumptions!$B$11,O559&lt;&gt;"High",OR(N559&gt;=Assumptions!$B$12,M559&lt;=6)),"High","Standard")</x:f>
        <x:v>Standard</x:v>
      </x:c>
    </x:row>
    <x:row r="560">
      <x:c r="A560" t="str">
        <x:f>'Raw_Data'!A560</x:f>
        <x:v>C00559</x:v>
      </x:c>
      <x:c r="B560" t="n">
        <x:f>'Raw_Data'!B560</x:f>
        <x:v>34</x:v>
      </x:c>
      <x:c r="C560" s="30" t="n">
        <x:f>'Raw_Data'!C560</x:f>
        <x:v>74386</x:v>
      </x:c>
      <x:c r="D560" t="n">
        <x:f>'Raw_Data'!D560</x:f>
        <x:v>642</x:v>
      </x:c>
      <x:c r="E560" t="n">
        <x:f>'Raw_Data'!E560</x:f>
        <x:v>71</x:v>
      </x:c>
      <x:c r="F560" t="str">
        <x:f>PROPER(TRIM('Raw_Data'!F560))</x:f>
        <x:v>Classic</x:v>
      </x:c>
      <x:c r="G560" t="str">
        <x:f>PROPER(TRIM('Raw_Data'!G560))</x:f>
        <x:v>Branch</x:v>
      </x:c>
      <x:c r="H560" s="60" t="n">
        <x:f>'Raw_Data'!H560</x:f>
        <x:v>6531</x:v>
      </x:c>
      <x:c r="I560" s="60" t="n">
        <x:f>'Raw_Data'!I560</x:f>
        <x:v>725.47</x:v>
      </x:c>
      <x:c r="J560" s="32" t="n">
        <x:f>'Raw_Data'!J560</x:f>
        <x:v>0.542</x:v>
      </x:c>
      <x:c r="K560" s="32" t="n">
        <x:f>'Raw_Data'!K560</x:f>
        <x:v>0.737</x:v>
      </x:c>
      <x:c r="L560" t="n">
        <x:f>'Raw_Data'!L560</x:f>
        <x:v>1</x:v>
      </x:c>
      <x:c r="M560" t="n">
        <x:f>IF('Raw_Data'!M560="",Assumptions!$B$15,'Raw_Data'!M560)</x:f>
        <x:v>8</x:v>
      </x:c>
      <x:c r="N560" s="32" t="n">
        <x:f>'Raw_Data'!N560</x:f>
        <x:v>0.02</x:v>
      </x:c>
      <x:c r="O560" t="str">
        <x:f>IF(OR(D560&lt;620,L560&gt;=2,J560&gt;0.9),"High",IF(OR(D560&lt;700,L560=1,J560&gt;0.75),"Medium","Low"))</x:f>
        <x:v>Medium</x:v>
      </x:c>
      <x:c r="P560" s="30" t="n">
        <x:f>XLOOKUP(F560,Assumptions!$A$4:$A$6,Assumptions!$B$4:$B$6)</x:f>
        <x:v>0</x:v>
      </x:c>
      <x:c r="Q560" s="32" t="n">
        <x:f>XLOOKUP(F560,Assumptions!$A$4:$A$6,Assumptions!$C$4:$C$6)</x:f>
        <x:v>0.229</x:v>
      </x:c>
      <x:c r="R560" s="32" t="n">
        <x:f>XLOOKUP(F560,Assumptions!$A$4:$A$6,Assumptions!$D$4:$D$6)</x:f>
        <x:v>0.015</x:v>
      </x:c>
      <x:c r="S560" s="32" t="n">
        <x:f>XLOOKUP(F560,Assumptions!$A$4:$A$6,Assumptions!$E$4:$E$6)</x:f>
        <x:v>0.0075</x:v>
      </x:c>
      <x:c r="T560" s="32" t="n">
        <x:f>XLOOKUP(O560,Assumptions!$H$4:$H$6,Assumptions!$I$4:$I$6)</x:f>
        <x:v>0.012</x:v>
      </x:c>
      <x:c r="U560" s="30" t="n">
        <x:f>XLOOKUP(F560,Assumptions!$A$4:$A$6,Assumptions!$F$4:$F$6)</x:f>
        <x:v>60</x:v>
      </x:c>
      <x:c r="V560" s="60" t="n">
        <x:f>I560*12</x:f>
        <x:v>8705.64</x:v>
      </x:c>
      <x:c r="W560" s="60" t="n">
        <x:f>H560*J560*(1-K560)*Q560</x:f>
        <x:v>213.19165505400002</x:v>
      </x:c>
      <x:c r="X560" s="60" t="n">
        <x:f>V560*R560</x:f>
        <x:v>130.5846</x:v>
      </x:c>
      <x:c r="Y560" s="60" t="n">
        <x:f>V560*S560</x:f>
        <x:v>65.2923</x:v>
      </x:c>
      <x:c r="Z560" s="60" t="n">
        <x:f>H560*J560*T560</x:f>
        <x:v>42.477624000000006</x:v>
      </x:c>
      <x:c r="AA560" s="60" t="n">
        <x:f>P560+W560+X560-Y560-Z560-U560</x:f>
        <x:v>176.006331054</x:v>
      </x:c>
      <x:c r="AB560" s="32" t="n">
        <x:f>IFERROR(AA560/(P560+W560+X560),0)</x:f>
        <x:v>0.5119793134821168</x:v>
      </x:c>
      <x:c r="AC560" t="n">
        <x:f>IF(O560="High",0,IF(I560&gt;=1800,3,IF(I560&gt;=900,2,1))+IF(K560&gt;=0.9,2,IF(K560&gt;=0.75,1,0))+IF(J560&lt;=0.7,2,IF(J560&lt;=0.85,1,0))+IF(M560&gt;=8,1,0))</x:f>
        <x:v>4</x:v>
      </x:c>
      <x:c r="AD560" t="str">
        <x:f>IF(AND(O560&lt;&gt;"High",AC560&gt;=Assumptions!$B$10,AA560&gt;0),"Priority Growth",IF(AND(O560="Low",AA560&gt;0),"Maintain","Watch"))</x:f>
        <x:v>Watch</x:v>
      </x:c>
      <x:c r="AE560" s="60" t="n">
        <x:f>MAX(AA560,0)*N560</x:f>
        <x:v>3.5201266210799997</x:v>
      </x:c>
      <x:c r="AF560" t="str">
        <x:f>IF(AND(AA560&gt;=Assumptions!$B$11,O560&lt;&gt;"High",OR(N560&gt;=Assumptions!$B$12,M560&lt;=6)),"High","Standard")</x:f>
        <x:v>Standard</x:v>
      </x:c>
    </x:row>
    <x:row r="561">
      <x:c r="A561" t="str">
        <x:f>'Raw_Data'!A561</x:f>
        <x:v>C00560</x:v>
      </x:c>
      <x:c r="B561" t="n">
        <x:f>'Raw_Data'!B561</x:f>
        <x:v>52</x:v>
      </x:c>
      <x:c r="C561" s="30" t="n">
        <x:f>'Raw_Data'!C561</x:f>
        <x:v>55032</x:v>
      </x:c>
      <x:c r="D561" t="n">
        <x:f>'Raw_Data'!D561</x:f>
        <x:v>686</x:v>
      </x:c>
      <x:c r="E561" t="n">
        <x:f>'Raw_Data'!E561</x:f>
        <x:v>24</x:v>
      </x:c>
      <x:c r="F561" t="str">
        <x:f>PROPER(TRIM('Raw_Data'!F561))</x:f>
        <x:v>Gold</x:v>
      </x:c>
      <x:c r="G561" t="str">
        <x:f>PROPER(TRIM('Raw_Data'!G561))</x:f>
        <x:v>Branch</x:v>
      </x:c>
      <x:c r="H561" s="60" t="n">
        <x:f>'Raw_Data'!H561</x:f>
        <x:v>4798</x:v>
      </x:c>
      <x:c r="I561" s="60" t="n">
        <x:f>'Raw_Data'!I561</x:f>
        <x:v>150</x:v>
      </x:c>
      <x:c r="J561" s="32" t="n">
        <x:f>'Raw_Data'!J561</x:f>
        <x:v>0.462</x:v>
      </x:c>
      <x:c r="K561" s="32" t="n">
        <x:f>'Raw_Data'!K561</x:f>
        <x:v>0.782</x:v>
      </x:c>
      <x:c r="L561" t="n">
        <x:f>'Raw_Data'!L561</x:f>
        <x:v>0</x:v>
      </x:c>
      <x:c r="M561" t="n">
        <x:f>IF('Raw_Data'!M561="",Assumptions!$B$15,'Raw_Data'!M561)</x:f>
        <x:v>8</x:v>
      </x:c>
      <x:c r="N561" s="32" t="n">
        <x:f>'Raw_Data'!N561</x:f>
        <x:v>0.149</x:v>
      </x:c>
      <x:c r="O561" t="str">
        <x:f>IF(OR(D561&lt;620,L561&gt;=2,J561&gt;0.9),"High",IF(OR(D561&lt;700,L561=1,J561&gt;0.75),"Medium","Low"))</x:f>
        <x:v>Medium</x:v>
      </x:c>
      <x:c r="P561" s="30" t="n">
        <x:f>XLOOKUP(F561,Assumptions!$A$4:$A$6,Assumptions!$B$4:$B$6)</x:f>
        <x:v>95</x:v>
      </x:c>
      <x:c r="Q561" s="32" t="n">
        <x:f>XLOOKUP(F561,Assumptions!$A$4:$A$6,Assumptions!$C$4:$C$6)</x:f>
        <x:v>0.219</x:v>
      </x:c>
      <x:c r="R561" s="32" t="n">
        <x:f>XLOOKUP(F561,Assumptions!$A$4:$A$6,Assumptions!$D$4:$D$6)</x:f>
        <x:v>0.016</x:v>
      </x:c>
      <x:c r="S561" s="32" t="n">
        <x:f>XLOOKUP(F561,Assumptions!$A$4:$A$6,Assumptions!$E$4:$E$6)</x:f>
        <x:v>0.01</x:v>
      </x:c>
      <x:c r="T561" s="32" t="n">
        <x:f>XLOOKUP(O561,Assumptions!$H$4:$H$6,Assumptions!$I$4:$I$6)</x:f>
        <x:v>0.012</x:v>
      </x:c>
      <x:c r="U561" s="30" t="n">
        <x:f>XLOOKUP(F561,Assumptions!$A$4:$A$6,Assumptions!$F$4:$F$6)</x:f>
        <x:v>90</x:v>
      </x:c>
      <x:c r="V561" s="60" t="n">
        <x:f>I561*12</x:f>
        <x:v>1800</x:v>
      </x:c>
      <x:c r="W561" s="60" t="n">
        <x:f>H561*J561*(1-K561)*Q561</x:f>
        <x:v>105.82854559199998</x:v>
      </x:c>
      <x:c r="X561" s="60" t="n">
        <x:f>V561*R561</x:f>
        <x:v>28.8</x:v>
      </x:c>
      <x:c r="Y561" s="60" t="n">
        <x:f>V561*S561</x:f>
        <x:v>18</x:v>
      </x:c>
      <x:c r="Z561" s="60" t="n">
        <x:f>H561*J561*T561</x:f>
        <x:v>26.600112</x:v>
      </x:c>
      <x:c r="AA561" s="60" t="n">
        <x:f>P561+W561+X561-Y561-Z561-U561</x:f>
        <x:v>95.028433592</x:v>
      </x:c>
      <x:c r="AB561" s="32" t="n">
        <x:f>IFERROR(AA561/(P561+W561+X561),0)</x:f>
        <x:v>0.4138354547646043</x:v>
      </x:c>
      <x:c r="AC561" t="n">
        <x:f>IF(O561="High",0,IF(I561&gt;=1800,3,IF(I561&gt;=900,2,1))+IF(K561&gt;=0.9,2,IF(K561&gt;=0.75,1,0))+IF(J561&lt;=0.7,2,IF(J561&lt;=0.85,1,0))+IF(M561&gt;=8,1,0))</x:f>
        <x:v>5</x:v>
      </x:c>
      <x:c r="AD561" t="str">
        <x:f>IF(AND(O561&lt;&gt;"High",AC561&gt;=Assumptions!$B$10,AA561&gt;0),"Priority Growth",IF(AND(O561="Low",AA561&gt;0),"Maintain","Watch"))</x:f>
        <x:v>Watch</x:v>
      </x:c>
      <x:c r="AE561" s="60" t="n">
        <x:f>MAX(AA561,0)*N561</x:f>
        <x:v>14.159236605208</x:v>
      </x:c>
      <x:c r="AF561" t="str">
        <x:f>IF(AND(AA561&gt;=Assumptions!$B$11,O561&lt;&gt;"High",OR(N561&gt;=Assumptions!$B$12,M561&lt;=6)),"High","Standard")</x:f>
        <x:v>Standard</x:v>
      </x:c>
    </x:row>
    <x:row r="562">
      <x:c r="A562" t="str">
        <x:f>'Raw_Data'!A562</x:f>
        <x:v>C00561</x:v>
      </x:c>
      <x:c r="B562" t="n">
        <x:f>'Raw_Data'!B562</x:f>
        <x:v>31</x:v>
      </x:c>
      <x:c r="C562" s="30" t="n">
        <x:f>'Raw_Data'!C562</x:f>
        <x:v>67101</x:v>
      </x:c>
      <x:c r="D562" t="n">
        <x:f>'Raw_Data'!D562</x:f>
        <x:v>676</x:v>
      </x:c>
      <x:c r="E562" t="n">
        <x:f>'Raw_Data'!E562</x:f>
        <x:v>23</x:v>
      </x:c>
      <x:c r="F562" t="str">
        <x:f>PROPER(TRIM('Raw_Data'!F562))</x:f>
        <x:v>Gold</x:v>
      </x:c>
      <x:c r="G562" t="str">
        <x:f>PROPER(TRIM('Raw_Data'!G562))</x:f>
        <x:v>Digital</x:v>
      </x:c>
      <x:c r="H562" s="60" t="n">
        <x:f>'Raw_Data'!H562</x:f>
        <x:v>9201</x:v>
      </x:c>
      <x:c r="I562" s="60" t="n">
        <x:f>'Raw_Data'!I562</x:f>
        <x:v>1276.23</x:v>
      </x:c>
      <x:c r="J562" s="32" t="n">
        <x:f>'Raw_Data'!J562</x:f>
        <x:v>0.52</x:v>
      </x:c>
      <x:c r="K562" s="32" t="n">
        <x:f>'Raw_Data'!K562</x:f>
        <x:v>0.784</x:v>
      </x:c>
      <x:c r="L562" t="n">
        <x:f>'Raw_Data'!L562</x:f>
        <x:v>0</x:v>
      </x:c>
      <x:c r="M562" t="n">
        <x:f>IF('Raw_Data'!M562="",Assumptions!$B$15,'Raw_Data'!M562)</x:f>
        <x:v>5</x:v>
      </x:c>
      <x:c r="N562" s="32" t="n">
        <x:f>'Raw_Data'!N562</x:f>
        <x:v>0.217</x:v>
      </x:c>
      <x:c r="O562" t="str">
        <x:f>IF(OR(D562&lt;620,L562&gt;=2,J562&gt;0.9),"High",IF(OR(D562&lt;700,L562=1,J562&gt;0.75),"Medium","Low"))</x:f>
        <x:v>Medium</x:v>
      </x:c>
      <x:c r="P562" s="30" t="n">
        <x:f>XLOOKUP(F562,Assumptions!$A$4:$A$6,Assumptions!$B$4:$B$6)</x:f>
        <x:v>95</x:v>
      </x:c>
      <x:c r="Q562" s="32" t="n">
        <x:f>XLOOKUP(F562,Assumptions!$A$4:$A$6,Assumptions!$C$4:$C$6)</x:f>
        <x:v>0.219</x:v>
      </x:c>
      <x:c r="R562" s="32" t="n">
        <x:f>XLOOKUP(F562,Assumptions!$A$4:$A$6,Assumptions!$D$4:$D$6)</x:f>
        <x:v>0.016</x:v>
      </x:c>
      <x:c r="S562" s="32" t="n">
        <x:f>XLOOKUP(F562,Assumptions!$A$4:$A$6,Assumptions!$E$4:$E$6)</x:f>
        <x:v>0.01</x:v>
      </x:c>
      <x:c r="T562" s="32" t="n">
        <x:f>XLOOKUP(O562,Assumptions!$H$4:$H$6,Assumptions!$I$4:$I$6)</x:f>
        <x:v>0.012</x:v>
      </x:c>
      <x:c r="U562" s="30" t="n">
        <x:f>XLOOKUP(F562,Assumptions!$A$4:$A$6,Assumptions!$F$4:$F$6)</x:f>
        <x:v>90</x:v>
      </x:c>
      <x:c r="V562" s="60" t="n">
        <x:f>I562*12</x:f>
        <x:v>15314.76</x:v>
      </x:c>
      <x:c r="W562" s="60" t="n">
        <x:f>H562*J562*(1-K562)*Q562</x:f>
        <x:v>226.32693408</x:v>
      </x:c>
      <x:c r="X562" s="60" t="n">
        <x:f>V562*R562</x:f>
        <x:v>245.03616</x:v>
      </x:c>
      <x:c r="Y562" s="60" t="n">
        <x:f>V562*S562</x:f>
        <x:v>153.1476</x:v>
      </x:c>
      <x:c r="Z562" s="60" t="n">
        <x:f>H562*J562*T562</x:f>
        <x:v>57.41424000000001</x:v>
      </x:c>
      <x:c r="AA562" s="60" t="n">
        <x:f>P562+W562+X562-Y562-Z562-U562</x:f>
        <x:v>265.80125408</x:v>
      </x:c>
      <x:c r="AB562" s="32" t="n">
        <x:f>IFERROR(AA562/(P562+W562+X562),0)</x:f>
        <x:v>0.4693124549574817</x:v>
      </x:c>
      <x:c r="AC562" t="n">
        <x:f>IF(O562="High",0,IF(I562&gt;=1800,3,IF(I562&gt;=900,2,1))+IF(K562&gt;=0.9,2,IF(K562&gt;=0.75,1,0))+IF(J562&lt;=0.7,2,IF(J562&lt;=0.85,1,0))+IF(M562&gt;=8,1,0))</x:f>
        <x:v>5</x:v>
      </x:c>
      <x:c r="AD562" t="str">
        <x:f>IF(AND(O562&lt;&gt;"High",AC562&gt;=Assumptions!$B$10,AA562&gt;0),"Priority Growth",IF(AND(O562="Low",AA562&gt;0),"Maintain","Watch"))</x:f>
        <x:v>Watch</x:v>
      </x:c>
      <x:c r="AE562" s="60" t="n">
        <x:f>MAX(AA562,0)*N562</x:f>
        <x:v>57.678872135359995</x:v>
      </x:c>
      <x:c r="AF562" t="str">
        <x:f>IF(AND(AA562&gt;=Assumptions!$B$11,O562&lt;&gt;"High",OR(N562&gt;=Assumptions!$B$12,M562&lt;=6)),"High","Standard")</x:f>
        <x:v>Standard</x:v>
      </x:c>
    </x:row>
    <x:row r="563">
      <x:c r="A563" t="str">
        <x:f>'Raw_Data'!A563</x:f>
        <x:v>C00562</x:v>
      </x:c>
      <x:c r="B563" t="n">
        <x:f>'Raw_Data'!B563</x:f>
        <x:v>49</x:v>
      </x:c>
      <x:c r="C563" s="30" t="n">
        <x:f>'Raw_Data'!C563</x:f>
        <x:v>67312</x:v>
      </x:c>
      <x:c r="D563" t="n">
        <x:f>'Raw_Data'!D563</x:f>
        <x:v>759</x:v>
      </x:c>
      <x:c r="E563" t="n">
        <x:f>'Raw_Data'!E563</x:f>
        <x:v>82</x:v>
      </x:c>
      <x:c r="F563" t="str">
        <x:f>PROPER(TRIM('Raw_Data'!F563))</x:f>
        <x:v>Gold</x:v>
      </x:c>
      <x:c r="G563" t="str">
        <x:f>PROPER(TRIM('Raw_Data'!G563))</x:f>
        <x:v>Digital</x:v>
      </x:c>
      <x:c r="H563" s="60" t="n">
        <x:f>'Raw_Data'!H563</x:f>
        <x:v>12024</x:v>
      </x:c>
      <x:c r="I563" s="60" t="n">
        <x:f>'Raw_Data'!I563</x:f>
        <x:v>1052.67</x:v>
      </x:c>
      <x:c r="J563" s="32" t="n">
        <x:f>'Raw_Data'!J563</x:f>
        <x:v>0.244</x:v>
      </x:c>
      <x:c r="K563" s="32" t="n">
        <x:f>'Raw_Data'!K563</x:f>
        <x:v>0.87</x:v>
      </x:c>
      <x:c r="L563" t="n">
        <x:f>'Raw_Data'!L563</x:f>
        <x:v>0</x:v>
      </x:c>
      <x:c r="M563" t="n">
        <x:f>IF('Raw_Data'!M563="",Assumptions!$B$15,'Raw_Data'!M563)</x:f>
        <x:v>8</x:v>
      </x:c>
      <x:c r="N563" s="32" t="n">
        <x:f>'Raw_Data'!N563</x:f>
        <x:v>0.085</x:v>
      </x:c>
      <x:c r="O563" t="str">
        <x:f>IF(OR(D563&lt;620,L563&gt;=2,J563&gt;0.9),"High",IF(OR(D563&lt;700,L563=1,J563&gt;0.75),"Medium","Low"))</x:f>
        <x:v>Low</x:v>
      </x:c>
      <x:c r="P563" s="30" t="n">
        <x:f>XLOOKUP(F563,Assumptions!$A$4:$A$6,Assumptions!$B$4:$B$6)</x:f>
        <x:v>95</x:v>
      </x:c>
      <x:c r="Q563" s="32" t="n">
        <x:f>XLOOKUP(F563,Assumptions!$A$4:$A$6,Assumptions!$C$4:$C$6)</x:f>
        <x:v>0.219</x:v>
      </x:c>
      <x:c r="R563" s="32" t="n">
        <x:f>XLOOKUP(F563,Assumptions!$A$4:$A$6,Assumptions!$D$4:$D$6)</x:f>
        <x:v>0.016</x:v>
      </x:c>
      <x:c r="S563" s="32" t="n">
        <x:f>XLOOKUP(F563,Assumptions!$A$4:$A$6,Assumptions!$E$4:$E$6)</x:f>
        <x:v>0.01</x:v>
      </x:c>
      <x:c r="T563" s="32" t="n">
        <x:f>XLOOKUP(O563,Assumptions!$H$4:$H$6,Assumptions!$I$4:$I$6)</x:f>
        <x:v>0.0035</x:v>
      </x:c>
      <x:c r="U563" s="30" t="n">
        <x:f>XLOOKUP(F563,Assumptions!$A$4:$A$6,Assumptions!$F$4:$F$6)</x:f>
        <x:v>90</x:v>
      </x:c>
      <x:c r="V563" s="60" t="n">
        <x:f>I563*12</x:f>
        <x:v>12632.04</x:v>
      </x:c>
      <x:c r="W563" s="60" t="n">
        <x:f>H563*J563*(1-K563)*Q563</x:f>
        <x:v>83.52688032</x:v>
      </x:c>
      <x:c r="X563" s="60" t="n">
        <x:f>V563*R563</x:f>
        <x:v>202.11264000000003</x:v>
      </x:c>
      <x:c r="Y563" s="60" t="n">
        <x:f>V563*S563</x:f>
        <x:v>126.3204</x:v>
      </x:c>
      <x:c r="Z563" s="60" t="n">
        <x:f>H563*J563*T563</x:f>
        <x:v>10.268495999999999</x:v>
      </x:c>
      <x:c r="AA563" s="60" t="n">
        <x:f>P563+W563+X563-Y563-Z563-U563</x:f>
        <x:v>154.05062432000003</x:v>
      </x:c>
      <x:c r="AB563" s="32" t="n">
        <x:f>IFERROR(AA563/(P563+W563+X563),0)</x:f>
        <x:v>0.40471526495853904</x:v>
      </x:c>
      <x:c r="AC563" t="n">
        <x:f>IF(O563="High",0,IF(I563&gt;=1800,3,IF(I563&gt;=900,2,1))+IF(K563&gt;=0.9,2,IF(K563&gt;=0.75,1,0))+IF(J563&lt;=0.7,2,IF(J563&lt;=0.85,1,0))+IF(M563&gt;=8,1,0))</x:f>
        <x:v>6</x:v>
      </x:c>
      <x:c r="AD563" t="str">
        <x:f>IF(AND(O563&lt;&gt;"High",AC563&gt;=Assumptions!$B$10,AA563&gt;0),"Priority Growth",IF(AND(O563="Low",AA563&gt;0),"Maintain","Watch"))</x:f>
        <x:v>Priority Growth</x:v>
      </x:c>
      <x:c r="AE563" s="60" t="n">
        <x:f>MAX(AA563,0)*N563</x:f>
        <x:v>13.094303067200004</x:v>
      </x:c>
      <x:c r="AF563" t="str">
        <x:f>IF(AND(AA563&gt;=Assumptions!$B$11,O563&lt;&gt;"High",OR(N563&gt;=Assumptions!$B$12,M563&lt;=6)),"High","Standard")</x:f>
        <x:v>Standard</x:v>
      </x:c>
    </x:row>
    <x:row r="564">
      <x:c r="A564" t="str">
        <x:f>'Raw_Data'!A564</x:f>
        <x:v>C00563</x:v>
      </x:c>
      <x:c r="B564" t="n">
        <x:f>'Raw_Data'!B564</x:f>
        <x:v>44</x:v>
      </x:c>
      <x:c r="C564" s="30" t="n">
        <x:f>'Raw_Data'!C564</x:f>
        <x:v>101019</x:v>
      </x:c>
      <x:c r="D564" t="n">
        <x:f>'Raw_Data'!D564</x:f>
        <x:v>799</x:v>
      </x:c>
      <x:c r="E564" t="n">
        <x:f>'Raw_Data'!E564</x:f>
        <x:v>99</x:v>
      </x:c>
      <x:c r="F564" t="str">
        <x:f>PROPER(TRIM('Raw_Data'!F564))</x:f>
        <x:v>Platinum</x:v>
      </x:c>
      <x:c r="G564" t="str">
        <x:f>PROPER(TRIM('Raw_Data'!G564))</x:f>
        <x:v>Direct Mail</x:v>
      </x:c>
      <x:c r="H564" s="60" t="n">
        <x:f>'Raw_Data'!H564</x:f>
        <x:v>24192</x:v>
      </x:c>
      <x:c r="I564" s="60" t="n">
        <x:f>'Raw_Data'!I564</x:f>
        <x:v>2611.2</x:v>
      </x:c>
      <x:c r="J564" s="32" t="n">
        <x:f>'Raw_Data'!J564</x:f>
        <x:v>0.172</x:v>
      </x:c>
      <x:c r="K564" s="32" t="n">
        <x:f>'Raw_Data'!K564</x:f>
        <x:v>0.979</x:v>
      </x:c>
      <x:c r="L564" t="n">
        <x:f>'Raw_Data'!L564</x:f>
        <x:v>0</x:v>
      </x:c>
      <x:c r="M564" t="n">
        <x:f>IF('Raw_Data'!M564="",Assumptions!$B$15,'Raw_Data'!M564)</x:f>
        <x:v>7</x:v>
      </x:c>
      <x:c r="N564" s="32" t="n">
        <x:f>'Raw_Data'!N564</x:f>
        <x:v>0.069</x:v>
      </x:c>
      <x:c r="O564" t="str">
        <x:f>IF(OR(D564&lt;620,L564&gt;=2,J564&gt;0.9),"High",IF(OR(D564&lt;700,L564=1,J564&gt;0.75),"Medium","Low"))</x:f>
        <x:v>Low</x:v>
      </x:c>
      <x:c r="P564" s="30" t="n">
        <x:f>XLOOKUP(F564,Assumptions!$A$4:$A$6,Assumptions!$B$4:$B$6)</x:f>
        <x:v>195</x:v>
      </x:c>
      <x:c r="Q564" s="32" t="n">
        <x:f>XLOOKUP(F564,Assumptions!$A$4:$A$6,Assumptions!$C$4:$C$6)</x:f>
        <x:v>0.199</x:v>
      </x:c>
      <x:c r="R564" s="32" t="n">
        <x:f>XLOOKUP(F564,Assumptions!$A$4:$A$6,Assumptions!$D$4:$D$6)</x:f>
        <x:v>0.017</x:v>
      </x:c>
      <x:c r="S564" s="32" t="n">
        <x:f>XLOOKUP(F564,Assumptions!$A$4:$A$6,Assumptions!$E$4:$E$6)</x:f>
        <x:v>0.013</x:v>
      </x:c>
      <x:c r="T564" s="32" t="n">
        <x:f>XLOOKUP(O564,Assumptions!$H$4:$H$6,Assumptions!$I$4:$I$6)</x:f>
        <x:v>0.0035</x:v>
      </x:c>
      <x:c r="U564" s="30" t="n">
        <x:f>XLOOKUP(F564,Assumptions!$A$4:$A$6,Assumptions!$F$4:$F$6)</x:f>
        <x:v>140</x:v>
      </x:c>
      <x:c r="V564" s="60" t="n">
        <x:f>I564*12</x:f>
        <x:v>31334.399999999998</x:v>
      </x:c>
      <x:c r="W564" s="60" t="n">
        <x:f>H564*J564*(1-K564)*Q564</x:f>
        <x:v>17.388919296000015</x:v>
      </x:c>
      <x:c r="X564" s="60" t="n">
        <x:f>V564*R564</x:f>
        <x:v>532.6848</x:v>
      </x:c>
      <x:c r="Y564" s="60" t="n">
        <x:f>V564*S564</x:f>
        <x:v>407.34719999999993</x:v>
      </x:c>
      <x:c r="Z564" s="60" t="n">
        <x:f>H564*J564*T564</x:f>
        <x:v>14.563583999999999</x:v>
      </x:c>
      <x:c r="AA564" s="60" t="n">
        <x:f>P564+W564+X564-Y564-Z564-U564</x:f>
        <x:v>183.16293529600011</x:v>
      </x:c>
      <x:c r="AB564" s="32" t="n">
        <x:f>IFERROR(AA564/(P564+W564+X564),0)</x:f>
        <x:v>0.2458319634049981</x:v>
      </x:c>
      <x:c r="AC564" t="n">
        <x:f>IF(O564="High",0,IF(I564&gt;=1800,3,IF(I564&gt;=900,2,1))+IF(K564&gt;=0.9,2,IF(K564&gt;=0.75,1,0))+IF(J564&lt;=0.7,2,IF(J564&lt;=0.85,1,0))+IF(M564&gt;=8,1,0))</x:f>
        <x:v>7</x:v>
      </x:c>
      <x:c r="AD564" t="str">
        <x:f>IF(AND(O564&lt;&gt;"High",AC564&gt;=Assumptions!$B$10,AA564&gt;0),"Priority Growth",IF(AND(O564="Low",AA564&gt;0),"Maintain","Watch"))</x:f>
        <x:v>Priority Growth</x:v>
      </x:c>
      <x:c r="AE564" s="60" t="n">
        <x:f>MAX(AA564,0)*N564</x:f>
        <x:v>12.638242535424009</x:v>
      </x:c>
      <x:c r="AF564" t="str">
        <x:f>IF(AND(AA564&gt;=Assumptions!$B$11,O564&lt;&gt;"High",OR(N564&gt;=Assumptions!$B$12,M564&lt;=6)),"High","Standard")</x:f>
        <x:v>Standard</x:v>
      </x:c>
    </x:row>
    <x:row r="565">
      <x:c r="A565" t="str">
        <x:f>'Raw_Data'!A565</x:f>
        <x:v>C00564</x:v>
      </x:c>
      <x:c r="B565" t="n">
        <x:f>'Raw_Data'!B565</x:f>
        <x:v>24</x:v>
      </x:c>
      <x:c r="C565" s="30" t="n">
        <x:f>'Raw_Data'!C565</x:f>
        <x:v>56337</x:v>
      </x:c>
      <x:c r="D565" t="n">
        <x:f>'Raw_Data'!D565</x:f>
        <x:v>648</x:v>
      </x:c>
      <x:c r="E565" t="n">
        <x:f>'Raw_Data'!E565</x:f>
        <x:v>11</x:v>
      </x:c>
      <x:c r="F565" t="str">
        <x:f>PROPER(TRIM('Raw_Data'!F565))</x:f>
        <x:v>Classic</x:v>
      </x:c>
      <x:c r="G565" t="str">
        <x:f>PROPER(TRIM('Raw_Data'!G565))</x:f>
        <x:v>Digital</x:v>
      </x:c>
      <x:c r="H565" s="60" t="n">
        <x:f>'Raw_Data'!H565</x:f>
        <x:v>3996</x:v>
      </x:c>
      <x:c r="I565" s="60" t="n">
        <x:f>'Raw_Data'!I565</x:f>
        <x:v>722.78</x:v>
      </x:c>
      <x:c r="J565" s="32" t="n">
        <x:f>'Raw_Data'!J565</x:f>
        <x:v>0.374</x:v>
      </x:c>
      <x:c r="K565" s="32" t="n">
        <x:f>'Raw_Data'!K565</x:f>
        <x:v>0.697</x:v>
      </x:c>
      <x:c r="L565" t="n">
        <x:f>'Raw_Data'!L565</x:f>
        <x:v>0</x:v>
      </x:c>
      <x:c r="M565" t="n">
        <x:f>IF('Raw_Data'!M565="",Assumptions!$B$15,'Raw_Data'!M565)</x:f>
        <x:v>9</x:v>
      </x:c>
      <x:c r="N565" s="32" t="n">
        <x:f>'Raw_Data'!N565</x:f>
        <x:v>0.02</x:v>
      </x:c>
      <x:c r="O565" t="str">
        <x:f>IF(OR(D565&lt;620,L565&gt;=2,J565&gt;0.9),"High",IF(OR(D565&lt;700,L565=1,J565&gt;0.75),"Medium","Low"))</x:f>
        <x:v>Medium</x:v>
      </x:c>
      <x:c r="P565" s="30" t="n">
        <x:f>XLOOKUP(F565,Assumptions!$A$4:$A$6,Assumptions!$B$4:$B$6)</x:f>
        <x:v>0</x:v>
      </x:c>
      <x:c r="Q565" s="32" t="n">
        <x:f>XLOOKUP(F565,Assumptions!$A$4:$A$6,Assumptions!$C$4:$C$6)</x:f>
        <x:v>0.229</x:v>
      </x:c>
      <x:c r="R565" s="32" t="n">
        <x:f>XLOOKUP(F565,Assumptions!$A$4:$A$6,Assumptions!$D$4:$D$6)</x:f>
        <x:v>0.015</x:v>
      </x:c>
      <x:c r="S565" s="32" t="n">
        <x:f>XLOOKUP(F565,Assumptions!$A$4:$A$6,Assumptions!$E$4:$E$6)</x:f>
        <x:v>0.0075</x:v>
      </x:c>
      <x:c r="T565" s="32" t="n">
        <x:f>XLOOKUP(O565,Assumptions!$H$4:$H$6,Assumptions!$I$4:$I$6)</x:f>
        <x:v>0.012</x:v>
      </x:c>
      <x:c r="U565" s="30" t="n">
        <x:f>XLOOKUP(F565,Assumptions!$A$4:$A$6,Assumptions!$F$4:$F$6)</x:f>
        <x:v>60</x:v>
      </x:c>
      <x:c r="V565" s="60" t="n">
        <x:f>I565*12</x:f>
        <x:v>8673.36</x:v>
      </x:c>
      <x:c r="W565" s="60" t="n">
        <x:f>H565*J565*(1-K565)*Q565</x:f>
        <x:v>103.69914904800001</x:v>
      </x:c>
      <x:c r="X565" s="60" t="n">
        <x:f>V565*R565</x:f>
        <x:v>130.1004</x:v>
      </x:c>
      <x:c r="Y565" s="60" t="n">
        <x:f>V565*S565</x:f>
        <x:v>65.0502</x:v>
      </x:c>
      <x:c r="Z565" s="60" t="n">
        <x:f>H565*J565*T565</x:f>
        <x:v>17.934048</x:v>
      </x:c>
      <x:c r="AA565" s="60" t="n">
        <x:f>P565+W565+X565-Y565-Z565-U565</x:f>
        <x:v>90.81530104800001</x:v>
      </x:c>
      <x:c r="AB565" s="32" t="n">
        <x:f>IFERROR(AA565/(P565+W565+X565),0)</x:f>
        <x:v>0.3884323191288759</x:v>
      </x:c>
      <x:c r="AC565" t="n">
        <x:f>IF(O565="High",0,IF(I565&gt;=1800,3,IF(I565&gt;=900,2,1))+IF(K565&gt;=0.9,2,IF(K565&gt;=0.75,1,0))+IF(J565&lt;=0.7,2,IF(J565&lt;=0.85,1,0))+IF(M565&gt;=8,1,0))</x:f>
        <x:v>4</x:v>
      </x:c>
      <x:c r="AD565" t="str">
        <x:f>IF(AND(O565&lt;&gt;"High",AC565&gt;=Assumptions!$B$10,AA565&gt;0),"Priority Growth",IF(AND(O565="Low",AA565&gt;0),"Maintain","Watch"))</x:f>
        <x:v>Watch</x:v>
      </x:c>
      <x:c r="AE565" s="60" t="n">
        <x:f>MAX(AA565,0)*N565</x:f>
        <x:v>1.8163060209600002</x:v>
      </x:c>
      <x:c r="AF565" t="str">
        <x:f>IF(AND(AA565&gt;=Assumptions!$B$11,O565&lt;&gt;"High",OR(N565&gt;=Assumptions!$B$12,M565&lt;=6)),"High","Standard")</x:f>
        <x:v>Standard</x:v>
      </x:c>
    </x:row>
    <x:row r="566">
      <x:c r="A566" t="str">
        <x:f>'Raw_Data'!A566</x:f>
        <x:v>C00565</x:v>
      </x:c>
      <x:c r="B566" t="n">
        <x:f>'Raw_Data'!B566</x:f>
        <x:v>40</x:v>
      </x:c>
      <x:c r="C566" s="30" t="n">
        <x:f>'Raw_Data'!C566</x:f>
        <x:v>135953</x:v>
      </x:c>
      <x:c r="D566" t="n">
        <x:f>'Raw_Data'!D566</x:f>
        <x:v>678</x:v>
      </x:c>
      <x:c r="E566" t="n">
        <x:f>'Raw_Data'!E566</x:f>
        <x:v>25</x:v>
      </x:c>
      <x:c r="F566" t="str">
        <x:f>PROPER(TRIM('Raw_Data'!F566))</x:f>
        <x:v>Platinum</x:v>
      </x:c>
      <x:c r="G566" t="str">
        <x:f>PROPER(TRIM('Raw_Data'!G566))</x:f>
        <x:v>Digital</x:v>
      </x:c>
      <x:c r="H566" s="60" t="n">
        <x:f>'Raw_Data'!H566</x:f>
        <x:v>27817</x:v>
      </x:c>
      <x:c r="I566" s="60" t="n">
        <x:f>'Raw_Data'!I566</x:f>
        <x:v>3311.58</x:v>
      </x:c>
      <x:c r="J566" s="32" t="n">
        <x:f>'Raw_Data'!J566</x:f>
        <x:v>0.504</x:v>
      </x:c>
      <x:c r="K566" s="32" t="n">
        <x:f>'Raw_Data'!K566</x:f>
        <x:v>0.884</x:v>
      </x:c>
      <x:c r="L566" t="n">
        <x:f>'Raw_Data'!L566</x:f>
        <x:v>0</x:v>
      </x:c>
      <x:c r="M566" t="n">
        <x:f>IF('Raw_Data'!M566="",Assumptions!$B$15,'Raw_Data'!M566)</x:f>
        <x:v>8</x:v>
      </x:c>
      <x:c r="N566" s="32" t="n">
        <x:f>'Raw_Data'!N566</x:f>
        <x:v>0.065</x:v>
      </x:c>
      <x:c r="O566" t="str">
        <x:f>IF(OR(D566&lt;620,L566&gt;=2,J566&gt;0.9),"High",IF(OR(D566&lt;700,L566=1,J566&gt;0.75),"Medium","Low"))</x:f>
        <x:v>Medium</x:v>
      </x:c>
      <x:c r="P566" s="30" t="n">
        <x:f>XLOOKUP(F566,Assumptions!$A$4:$A$6,Assumptions!$B$4:$B$6)</x:f>
        <x:v>195</x:v>
      </x:c>
      <x:c r="Q566" s="32" t="n">
        <x:f>XLOOKUP(F566,Assumptions!$A$4:$A$6,Assumptions!$C$4:$C$6)</x:f>
        <x:v>0.199</x:v>
      </x:c>
      <x:c r="R566" s="32" t="n">
        <x:f>XLOOKUP(F566,Assumptions!$A$4:$A$6,Assumptions!$D$4:$D$6)</x:f>
        <x:v>0.017</x:v>
      </x:c>
      <x:c r="S566" s="32" t="n">
        <x:f>XLOOKUP(F566,Assumptions!$A$4:$A$6,Assumptions!$E$4:$E$6)</x:f>
        <x:v>0.013</x:v>
      </x:c>
      <x:c r="T566" s="32" t="n">
        <x:f>XLOOKUP(O566,Assumptions!$H$4:$H$6,Assumptions!$I$4:$I$6)</x:f>
        <x:v>0.012</x:v>
      </x:c>
      <x:c r="U566" s="30" t="n">
        <x:f>XLOOKUP(F566,Assumptions!$A$4:$A$6,Assumptions!$F$4:$F$6)</x:f>
        <x:v>140</x:v>
      </x:c>
      <x:c r="V566" s="60" t="n">
        <x:f>I566*12</x:f>
        <x:v>39738.96</x:v>
      </x:c>
      <x:c r="W566" s="60" t="n">
        <x:f>H566*J566*(1-K566)*Q566</x:f>
        <x:v>323.63232451199997</x:v>
      </x:c>
      <x:c r="X566" s="60" t="n">
        <x:f>V566*R566</x:f>
        <x:v>675.56232</x:v>
      </x:c>
      <x:c r="Y566" s="60" t="n">
        <x:f>V566*S566</x:f>
        <x:v>516.6064799999999</x:v>
      </x:c>
      <x:c r="Z566" s="60" t="n">
        <x:f>H566*J566*T566</x:f>
        <x:v>168.23721600000002</x:v>
      </x:c>
      <x:c r="AA566" s="60" t="n">
        <x:f>P566+W566+X566-Y566-Z566-U566</x:f>
        <x:v>369.35094851200006</x:v>
      </x:c>
      <x:c r="AB566" s="32" t="n">
        <x:f>IFERROR(AA566/(P566+W566+X566),0)</x:f>
        <x:v>0.30928873296273485</x:v>
      </x:c>
      <x:c r="AC566" t="n">
        <x:f>IF(O566="High",0,IF(I566&gt;=1800,3,IF(I566&gt;=900,2,1))+IF(K566&gt;=0.9,2,IF(K566&gt;=0.75,1,0))+IF(J566&lt;=0.7,2,IF(J566&lt;=0.85,1,0))+IF(M566&gt;=8,1,0))</x:f>
        <x:v>7</x:v>
      </x:c>
      <x:c r="AD566" t="str">
        <x:f>IF(AND(O566&lt;&gt;"High",AC566&gt;=Assumptions!$B$10,AA566&gt;0),"Priority Growth",IF(AND(O566="Low",AA566&gt;0),"Maintain","Watch"))</x:f>
        <x:v>Priority Growth</x:v>
      </x:c>
      <x:c r="AE566" s="60" t="n">
        <x:f>MAX(AA566,0)*N566</x:f>
        <x:v>24.007811653280005</x:v>
      </x:c>
      <x:c r="AF566" t="str">
        <x:f>IF(AND(AA566&gt;=Assumptions!$B$11,O566&lt;&gt;"High",OR(N566&gt;=Assumptions!$B$12,M566&lt;=6)),"High","Standard")</x:f>
        <x:v>Standard</x:v>
      </x:c>
    </x:row>
    <x:row r="567">
      <x:c r="A567" t="str">
        <x:f>'Raw_Data'!A567</x:f>
        <x:v>C00566</x:v>
      </x:c>
      <x:c r="B567" t="n">
        <x:f>'Raw_Data'!B567</x:f>
        <x:v>30</x:v>
      </x:c>
      <x:c r="C567" s="30" t="n">
        <x:f>'Raw_Data'!C567</x:f>
        <x:v>56891</x:v>
      </x:c>
      <x:c r="D567" t="n">
        <x:f>'Raw_Data'!D567</x:f>
        <x:v>579</x:v>
      </x:c>
      <x:c r="E567" t="n">
        <x:f>'Raw_Data'!E567</x:f>
        <x:v>7</x:v>
      </x:c>
      <x:c r="F567" t="str">
        <x:f>PROPER(TRIM('Raw_Data'!F567))</x:f>
        <x:v>Classic</x:v>
      </x:c>
      <x:c r="G567" t="str">
        <x:f>PROPER(TRIM('Raw_Data'!G567))</x:f>
        <x:v>Digital</x:v>
      </x:c>
      <x:c r="H567" s="60" t="n">
        <x:f>'Raw_Data'!H567</x:f>
        <x:v>2488</x:v>
      </x:c>
      <x:c r="I567" s="60" t="n">
        <x:f>'Raw_Data'!I567</x:f>
        <x:v>349.17</x:v>
      </x:c>
      <x:c r="J567" s="32" t="n">
        <x:f>'Raw_Data'!J567</x:f>
        <x:v>0.495</x:v>
      </x:c>
      <x:c r="K567" s="32" t="n">
        <x:f>'Raw_Data'!K567</x:f>
        <x:v>0.707</x:v>
      </x:c>
      <x:c r="L567" t="n">
        <x:f>'Raw_Data'!L567</x:f>
        <x:v>1</x:v>
      </x:c>
      <x:c r="M567" t="n">
        <x:f>IF('Raw_Data'!M567="",Assumptions!$B$15,'Raw_Data'!M567)</x:f>
        <x:v>8</x:v>
      </x:c>
      <x:c r="N567" s="32" t="n">
        <x:f>'Raw_Data'!N567</x:f>
        <x:v>0.081</x:v>
      </x:c>
      <x:c r="O567" t="str">
        <x:f>IF(OR(D567&lt;620,L567&gt;=2,J567&gt;0.9),"High",IF(OR(D567&lt;700,L567=1,J567&gt;0.75),"Medium","Low"))</x:f>
        <x:v>High</x:v>
      </x:c>
      <x:c r="P567" s="30" t="n">
        <x:f>XLOOKUP(F567,Assumptions!$A$4:$A$6,Assumptions!$B$4:$B$6)</x:f>
        <x:v>0</x:v>
      </x:c>
      <x:c r="Q567" s="32" t="n">
        <x:f>XLOOKUP(F567,Assumptions!$A$4:$A$6,Assumptions!$C$4:$C$6)</x:f>
        <x:v>0.229</x:v>
      </x:c>
      <x:c r="R567" s="32" t="n">
        <x:f>XLOOKUP(F567,Assumptions!$A$4:$A$6,Assumptions!$D$4:$D$6)</x:f>
        <x:v>0.015</x:v>
      </x:c>
      <x:c r="S567" s="32" t="n">
        <x:f>XLOOKUP(F567,Assumptions!$A$4:$A$6,Assumptions!$E$4:$E$6)</x:f>
        <x:v>0.0075</x:v>
      </x:c>
      <x:c r="T567" s="32" t="n">
        <x:f>XLOOKUP(O567,Assumptions!$H$4:$H$6,Assumptions!$I$4:$I$6)</x:f>
        <x:v>0.045</x:v>
      </x:c>
      <x:c r="U567" s="30" t="n">
        <x:f>XLOOKUP(F567,Assumptions!$A$4:$A$6,Assumptions!$F$4:$F$6)</x:f>
        <x:v>60</x:v>
      </x:c>
      <x:c r="V567" s="60" t="n">
        <x:f>I567*12</x:f>
        <x:v>4190.04</x:v>
      </x:c>
      <x:c r="W567" s="60" t="n">
        <x:f>H567*J567*(1-K567)*Q567</x:f>
        <x:v>82.63398132</x:v>
      </x:c>
      <x:c r="X567" s="60" t="n">
        <x:f>V567*R567</x:f>
        <x:v>62.8506</x:v>
      </x:c>
      <x:c r="Y567" s="60" t="n">
        <x:f>V567*S567</x:f>
        <x:v>31.4253</x:v>
      </x:c>
      <x:c r="Z567" s="60" t="n">
        <x:f>H567*J567*T567</x:f>
        <x:v>55.420199999999994</x:v>
      </x:c>
      <x:c r="AA567" s="60" t="n">
        <x:f>P567+W567+X567-Y567-Z567-U567</x:f>
        <x:v>-1.360918679999969</x:v>
      </x:c>
      <x:c r="AB567" s="32" t="n">
        <x:f>IFERROR(AA567/(P567+W567+X567),0)</x:f>
        <x:v>-0.009354384276685416</x:v>
      </x:c>
      <x:c r="AC567" t="n">
        <x:f>IF(O567="High",0,IF(I567&gt;=1800,3,IF(I567&gt;=900,2,1))+IF(K567&gt;=0.9,2,IF(K567&gt;=0.75,1,0))+IF(J567&lt;=0.7,2,IF(J567&lt;=0.85,1,0))+IF(M567&gt;=8,1,0))</x:f>
        <x:v>0</x:v>
      </x:c>
      <x:c r="AD567" t="str">
        <x:f>IF(AND(O567&lt;&gt;"High",AC567&gt;=Assumptions!$B$10,AA567&gt;0),"Priority Growth",IF(AND(O567="Low",AA567&gt;0),"Maintain","Watch"))</x:f>
        <x:v>Watch</x:v>
      </x:c>
      <x:c r="AE567" s="60" t="n">
        <x:f>MAX(AA567,0)*N567</x:f>
        <x:v>0</x:v>
      </x:c>
      <x:c r="AF567" t="str">
        <x:f>IF(AND(AA567&gt;=Assumptions!$B$11,O567&lt;&gt;"High",OR(N567&gt;=Assumptions!$B$12,M567&lt;=6)),"High","Standard")</x:f>
        <x:v>Standard</x:v>
      </x:c>
    </x:row>
    <x:row r="568">
      <x:c r="A568" t="str">
        <x:f>'Raw_Data'!A568</x:f>
        <x:v>C00567</x:v>
      </x:c>
      <x:c r="B568" t="n">
        <x:f>'Raw_Data'!B568</x:f>
        <x:v>34</x:v>
      </x:c>
      <x:c r="C568" s="30" t="n">
        <x:f>'Raw_Data'!C568</x:f>
        <x:v>87479</x:v>
      </x:c>
      <x:c r="D568" t="n">
        <x:f>'Raw_Data'!D568</x:f>
        <x:v>688</x:v>
      </x:c>
      <x:c r="E568" t="n">
        <x:f>'Raw_Data'!E568</x:f>
        <x:v>50</x:v>
      </x:c>
      <x:c r="F568" t="str">
        <x:f>PROPER(TRIM('Raw_Data'!F568))</x:f>
        <x:v>Gold</x:v>
      </x:c>
      <x:c r="G568" t="str">
        <x:f>PROPER(TRIM('Raw_Data'!G568))</x:f>
        <x:v>Digital</x:v>
      </x:c>
      <x:c r="H568" s="60" t="n">
        <x:f>'Raw_Data'!H568</x:f>
        <x:v>13541</x:v>
      </x:c>
      <x:c r="I568" s="60" t="n">
        <x:f>'Raw_Data'!I568</x:f>
        <x:v>1182.26</x:v>
      </x:c>
      <x:c r="J568" s="32" t="n">
        <x:f>'Raw_Data'!J568</x:f>
        <x:v>0.443</x:v>
      </x:c>
      <x:c r="K568" s="32" t="n">
        <x:f>'Raw_Data'!K568</x:f>
        <x:v>0.846</x:v>
      </x:c>
      <x:c r="L568" t="n">
        <x:f>'Raw_Data'!L568</x:f>
        <x:v>0</x:v>
      </x:c>
      <x:c r="M568" t="n">
        <x:f>IF('Raw_Data'!M568="",Assumptions!$B$15,'Raw_Data'!M568)</x:f>
        <x:v>7</x:v>
      </x:c>
      <x:c r="N568" s="32" t="n">
        <x:f>'Raw_Data'!N568</x:f>
        <x:v>0.091</x:v>
      </x:c>
      <x:c r="O568" t="str">
        <x:f>IF(OR(D568&lt;620,L568&gt;=2,J568&gt;0.9),"High",IF(OR(D568&lt;700,L568=1,J568&gt;0.75),"Medium","Low"))</x:f>
        <x:v>Medium</x:v>
      </x:c>
      <x:c r="P568" s="30" t="n">
        <x:f>XLOOKUP(F568,Assumptions!$A$4:$A$6,Assumptions!$B$4:$B$6)</x:f>
        <x:v>95</x:v>
      </x:c>
      <x:c r="Q568" s="32" t="n">
        <x:f>XLOOKUP(F568,Assumptions!$A$4:$A$6,Assumptions!$C$4:$C$6)</x:f>
        <x:v>0.219</x:v>
      </x:c>
      <x:c r="R568" s="32" t="n">
        <x:f>XLOOKUP(F568,Assumptions!$A$4:$A$6,Assumptions!$D$4:$D$6)</x:f>
        <x:v>0.016</x:v>
      </x:c>
      <x:c r="S568" s="32" t="n">
        <x:f>XLOOKUP(F568,Assumptions!$A$4:$A$6,Assumptions!$E$4:$E$6)</x:f>
        <x:v>0.01</x:v>
      </x:c>
      <x:c r="T568" s="32" t="n">
        <x:f>XLOOKUP(O568,Assumptions!$H$4:$H$6,Assumptions!$I$4:$I$6)</x:f>
        <x:v>0.012</x:v>
      </x:c>
      <x:c r="U568" s="30" t="n">
        <x:f>XLOOKUP(F568,Assumptions!$A$4:$A$6,Assumptions!$F$4:$F$6)</x:f>
        <x:v>90</x:v>
      </x:c>
      <x:c r="V568" s="60" t="n">
        <x:f>I568*12</x:f>
        <x:v>14187.119999999999</x:v>
      </x:c>
      <x:c r="W568" s="60" t="n">
        <x:f>H568*J568*(1-K568)*Q568</x:f>
        <x:v>202.31090833800005</x:v>
      </x:c>
      <x:c r="X568" s="60" t="n">
        <x:f>V568*R568</x:f>
        <x:v>226.99391999999997</x:v>
      </x:c>
      <x:c r="Y568" s="60" t="n">
        <x:f>V568*S568</x:f>
        <x:v>141.8712</x:v>
      </x:c>
      <x:c r="Z568" s="60" t="n">
        <x:f>H568*J568*T568</x:f>
        <x:v>71.983956</x:v>
      </x:c>
      <x:c r="AA568" s="60" t="n">
        <x:f>P568+W568+X568-Y568-Z568-U568</x:f>
        <x:v>220.44967233800003</x:v>
      </x:c>
      <x:c r="AB568" s="32" t="n">
        <x:f>IFERROR(AA568/(P568+W568+X568),0)</x:f>
        <x:v>0.4204608853914354</x:v>
      </x:c>
      <x:c r="AC568" t="n">
        <x:f>IF(O568="High",0,IF(I568&gt;=1800,3,IF(I568&gt;=900,2,1))+IF(K568&gt;=0.9,2,IF(K568&gt;=0.75,1,0))+IF(J568&lt;=0.7,2,IF(J568&lt;=0.85,1,0))+IF(M568&gt;=8,1,0))</x:f>
        <x:v>5</x:v>
      </x:c>
      <x:c r="AD568" t="str">
        <x:f>IF(AND(O568&lt;&gt;"High",AC568&gt;=Assumptions!$B$10,AA568&gt;0),"Priority Growth",IF(AND(O568="Low",AA568&gt;0),"Maintain","Watch"))</x:f>
        <x:v>Watch</x:v>
      </x:c>
      <x:c r="AE568" s="60" t="n">
        <x:f>MAX(AA568,0)*N568</x:f>
        <x:v>20.060920182758004</x:v>
      </x:c>
      <x:c r="AF568" t="str">
        <x:f>IF(AND(AA568&gt;=Assumptions!$B$11,O568&lt;&gt;"High",OR(N568&gt;=Assumptions!$B$12,M568&lt;=6)),"High","Standard")</x:f>
        <x:v>Standard</x:v>
      </x:c>
    </x:row>
    <x:row r="569">
      <x:c r="A569" t="str">
        <x:f>'Raw_Data'!A569</x:f>
        <x:v>C00568</x:v>
      </x:c>
      <x:c r="B569" t="n">
        <x:f>'Raw_Data'!B569</x:f>
        <x:v>51</x:v>
      </x:c>
      <x:c r="C569" s="30" t="n">
        <x:f>'Raw_Data'!C569</x:f>
        <x:v>58682</x:v>
      </x:c>
      <x:c r="D569" t="n">
        <x:f>'Raw_Data'!D569</x:f>
        <x:v>680</x:v>
      </x:c>
      <x:c r="E569" t="n">
        <x:f>'Raw_Data'!E569</x:f>
        <x:v>20</x:v>
      </x:c>
      <x:c r="F569" t="str">
        <x:f>PROPER(TRIM('Raw_Data'!F569))</x:f>
        <x:v>Gold</x:v>
      </x:c>
      <x:c r="G569" t="str">
        <x:f>PROPER(TRIM('Raw_Data'!G569))</x:f>
        <x:v>Direct Mail</x:v>
      </x:c>
      <x:c r="H569" s="60" t="n">
        <x:f>'Raw_Data'!H569</x:f>
        <x:v>5098</x:v>
      </x:c>
      <x:c r="I569" s="60" t="n">
        <x:f>'Raw_Data'!I569</x:f>
        <x:v>1100.72</x:v>
      </x:c>
      <x:c r="J569" s="32" t="n">
        <x:f>'Raw_Data'!J569</x:f>
        <x:v>0.448</x:v>
      </x:c>
      <x:c r="K569" s="32" t="n">
        <x:f>'Raw_Data'!K569</x:f>
        <x:v>0.84</x:v>
      </x:c>
      <x:c r="L569" t="n">
        <x:f>'Raw_Data'!L569</x:f>
        <x:v>0</x:v>
      </x:c>
      <x:c r="M569" t="n">
        <x:f>IF('Raw_Data'!M569="",Assumptions!$B$15,'Raw_Data'!M569)</x:f>
        <x:v>8</x:v>
      </x:c>
      <x:c r="N569" s="32" t="n">
        <x:f>'Raw_Data'!N569</x:f>
        <x:v>0.037</x:v>
      </x:c>
      <x:c r="O569" t="str">
        <x:f>IF(OR(D569&lt;620,L569&gt;=2,J569&gt;0.9),"High",IF(OR(D569&lt;700,L569=1,J569&gt;0.75),"Medium","Low"))</x:f>
        <x:v>Medium</x:v>
      </x:c>
      <x:c r="P569" s="30" t="n">
        <x:f>XLOOKUP(F569,Assumptions!$A$4:$A$6,Assumptions!$B$4:$B$6)</x:f>
        <x:v>95</x:v>
      </x:c>
      <x:c r="Q569" s="32" t="n">
        <x:f>XLOOKUP(F569,Assumptions!$A$4:$A$6,Assumptions!$C$4:$C$6)</x:f>
        <x:v>0.219</x:v>
      </x:c>
      <x:c r="R569" s="32" t="n">
        <x:f>XLOOKUP(F569,Assumptions!$A$4:$A$6,Assumptions!$D$4:$D$6)</x:f>
        <x:v>0.016</x:v>
      </x:c>
      <x:c r="S569" s="32" t="n">
        <x:f>XLOOKUP(F569,Assumptions!$A$4:$A$6,Assumptions!$E$4:$E$6)</x:f>
        <x:v>0.01</x:v>
      </x:c>
      <x:c r="T569" s="32" t="n">
        <x:f>XLOOKUP(O569,Assumptions!$H$4:$H$6,Assumptions!$I$4:$I$6)</x:f>
        <x:v>0.012</x:v>
      </x:c>
      <x:c r="U569" s="30" t="n">
        <x:f>XLOOKUP(F569,Assumptions!$A$4:$A$6,Assumptions!$F$4:$F$6)</x:f>
        <x:v>90</x:v>
      </x:c>
      <x:c r="V569" s="60" t="n">
        <x:f>I569*12</x:f>
        <x:v>13208.64</x:v>
      </x:c>
      <x:c r="W569" s="60" t="n">
        <x:f>H569*J569*(1-K569)*Q569</x:f>
        <x:v>80.02799616000001</x:v>
      </x:c>
      <x:c r="X569" s="60" t="n">
        <x:f>V569*R569</x:f>
        <x:v>211.33823999999998</x:v>
      </x:c>
      <x:c r="Y569" s="60" t="n">
        <x:f>V569*S569</x:f>
        <x:v>132.0864</x:v>
      </x:c>
      <x:c r="Z569" s="60" t="n">
        <x:f>H569*J569*T569</x:f>
        <x:v>27.406848</x:v>
      </x:c>
      <x:c r="AA569" s="60" t="n">
        <x:f>P569+W569+X569-Y569-Z569-U569</x:f>
        <x:v>136.87298815999998</x:v>
      </x:c>
      <x:c r="AB569" s="32" t="n">
        <x:f>IFERROR(AA569/(P569+W569+X569),0)</x:f>
        <x:v>0.35425711501177565</x:v>
      </x:c>
      <x:c r="AC569" t="n">
        <x:f>IF(O569="High",0,IF(I569&gt;=1800,3,IF(I569&gt;=900,2,1))+IF(K569&gt;=0.9,2,IF(K569&gt;=0.75,1,0))+IF(J569&lt;=0.7,2,IF(J569&lt;=0.85,1,0))+IF(M569&gt;=8,1,0))</x:f>
        <x:v>6</x:v>
      </x:c>
      <x:c r="AD569" t="str">
        <x:f>IF(AND(O569&lt;&gt;"High",AC569&gt;=Assumptions!$B$10,AA569&gt;0),"Priority Growth",IF(AND(O569="Low",AA569&gt;0),"Maintain","Watch"))</x:f>
        <x:v>Priority Growth</x:v>
      </x:c>
      <x:c r="AE569" s="60" t="n">
        <x:f>MAX(AA569,0)*N569</x:f>
        <x:v>5.064300561919999</x:v>
      </x:c>
      <x:c r="AF569" t="str">
        <x:f>IF(AND(AA569&gt;=Assumptions!$B$11,O569&lt;&gt;"High",OR(N569&gt;=Assumptions!$B$12,M569&lt;=6)),"High","Standard")</x:f>
        <x:v>Standard</x:v>
      </x:c>
    </x:row>
    <x:row r="570">
      <x:c r="A570" t="str">
        <x:f>'Raw_Data'!A570</x:f>
        <x:v>C00569</x:v>
      </x:c>
      <x:c r="B570" t="n">
        <x:f>'Raw_Data'!B570</x:f>
        <x:v>52</x:v>
      </x:c>
      <x:c r="C570" s="30" t="n">
        <x:f>'Raw_Data'!C570</x:f>
        <x:v>83832</x:v>
      </x:c>
      <x:c r="D570" t="n">
        <x:f>'Raw_Data'!D570</x:f>
        <x:v>724</x:v>
      </x:c>
      <x:c r="E570" t="n">
        <x:f>'Raw_Data'!E570</x:f>
        <x:v>24</x:v>
      </x:c>
      <x:c r="F570" t="str">
        <x:f>PROPER(TRIM('Raw_Data'!F570))</x:f>
        <x:v>Gold</x:v>
      </x:c>
      <x:c r="G570" t="str">
        <x:f>PROPER(TRIM('Raw_Data'!G570))</x:f>
        <x:v>Branch</x:v>
      </x:c>
      <x:c r="H570" s="60" t="n">
        <x:f>'Raw_Data'!H570</x:f>
        <x:v>13122</x:v>
      </x:c>
      <x:c r="I570" s="60" t="n">
        <x:f>'Raw_Data'!I570</x:f>
        <x:v>1442.07</x:v>
      </x:c>
      <x:c r="J570" s="32" t="n">
        <x:f>'Raw_Data'!J570</x:f>
        <x:v>0.349</x:v>
      </x:c>
      <x:c r="K570" s="32" t="n">
        <x:f>'Raw_Data'!K570</x:f>
        <x:v>0.684</x:v>
      </x:c>
      <x:c r="L570" t="n">
        <x:f>'Raw_Data'!L570</x:f>
        <x:v>0</x:v>
      </x:c>
      <x:c r="M570" t="n">
        <x:f>IF('Raw_Data'!M570="",Assumptions!$B$15,'Raw_Data'!M570)</x:f>
        <x:v>5</x:v>
      </x:c>
      <x:c r="N570" s="32" t="n">
        <x:f>'Raw_Data'!N570</x:f>
        <x:v>0.235</x:v>
      </x:c>
      <x:c r="O570" t="str">
        <x:f>IF(OR(D570&lt;620,L570&gt;=2,J570&gt;0.9),"High",IF(OR(D570&lt;700,L570=1,J570&gt;0.75),"Medium","Low"))</x:f>
        <x:v>Low</x:v>
      </x:c>
      <x:c r="P570" s="30" t="n">
        <x:f>XLOOKUP(F570,Assumptions!$A$4:$A$6,Assumptions!$B$4:$B$6)</x:f>
        <x:v>95</x:v>
      </x:c>
      <x:c r="Q570" s="32" t="n">
        <x:f>XLOOKUP(F570,Assumptions!$A$4:$A$6,Assumptions!$C$4:$C$6)</x:f>
        <x:v>0.219</x:v>
      </x:c>
      <x:c r="R570" s="32" t="n">
        <x:f>XLOOKUP(F570,Assumptions!$A$4:$A$6,Assumptions!$D$4:$D$6)</x:f>
        <x:v>0.016</x:v>
      </x:c>
      <x:c r="S570" s="32" t="n">
        <x:f>XLOOKUP(F570,Assumptions!$A$4:$A$6,Assumptions!$E$4:$E$6)</x:f>
        <x:v>0.01</x:v>
      </x:c>
      <x:c r="T570" s="32" t="n">
        <x:f>XLOOKUP(O570,Assumptions!$H$4:$H$6,Assumptions!$I$4:$I$6)</x:f>
        <x:v>0.0035</x:v>
      </x:c>
      <x:c r="U570" s="30" t="n">
        <x:f>XLOOKUP(F570,Assumptions!$A$4:$A$6,Assumptions!$F$4:$F$6)</x:f>
        <x:v>90</x:v>
      </x:c>
      <x:c r="V570" s="60" t="n">
        <x:f>I570*12</x:f>
        <x:v>17304.84</x:v>
      </x:c>
      <x:c r="W570" s="60" t="n">
        <x:f>H570*J570*(1-K570)*Q570</x:f>
        <x:v>316.9251159119999</x:v>
      </x:c>
      <x:c r="X570" s="60" t="n">
        <x:f>V570*R570</x:f>
        <x:v>276.87744000000004</x:v>
      </x:c>
      <x:c r="Y570" s="60" t="n">
        <x:f>V570*S570</x:f>
        <x:v>173.04840000000002</x:v>
      </x:c>
      <x:c r="Z570" s="60" t="n">
        <x:f>H570*J570*T570</x:f>
        <x:v>16.028523</x:v>
      </x:c>
      <x:c r="AA570" s="60" t="n">
        <x:f>P570+W570+X570-Y570-Z570-U570</x:f>
        <x:v>409.72563291199987</x:v>
      </x:c>
      <x:c r="AB570" s="32" t="n">
        <x:f>IFERROR(AA570/(P570+W570+X570),0)</x:f>
        <x:v>0.5948375617879468</x:v>
      </x:c>
      <x:c r="AC570" t="n">
        <x:f>IF(O570="High",0,IF(I570&gt;=1800,3,IF(I570&gt;=900,2,1))+IF(K570&gt;=0.9,2,IF(K570&gt;=0.75,1,0))+IF(J570&lt;=0.7,2,IF(J570&lt;=0.85,1,0))+IF(M570&gt;=8,1,0))</x:f>
        <x:v>4</x:v>
      </x:c>
      <x:c r="AD570" t="str">
        <x:f>IF(AND(O570&lt;&gt;"High",AC570&gt;=Assumptions!$B$10,AA570&gt;0),"Priority Growth",IF(AND(O570="Low",AA570&gt;0),"Maintain","Watch"))</x:f>
        <x:v>Maintain</x:v>
      </x:c>
      <x:c r="AE570" s="60" t="n">
        <x:f>MAX(AA570,0)*N570</x:f>
        <x:v>96.28552373431997</x:v>
      </x:c>
      <x:c r="AF570" t="str">
        <x:f>IF(AND(AA570&gt;=Assumptions!$B$11,O570&lt;&gt;"High",OR(N570&gt;=Assumptions!$B$12,M570&lt;=6)),"High","Standard")</x:f>
        <x:v>High</x:v>
      </x:c>
    </x:row>
    <x:row r="571">
      <x:c r="A571" t="str">
        <x:f>'Raw_Data'!A571</x:f>
        <x:v>C00570</x:v>
      </x:c>
      <x:c r="B571" t="n">
        <x:f>'Raw_Data'!B571</x:f>
        <x:v>40</x:v>
      </x:c>
      <x:c r="C571" s="30" t="n">
        <x:f>'Raw_Data'!C571</x:f>
        <x:v>143415</x:v>
      </x:c>
      <x:c r="D571" t="n">
        <x:f>'Raw_Data'!D571</x:f>
        <x:v>805</x:v>
      </x:c>
      <x:c r="E571" t="n">
        <x:f>'Raw_Data'!E571</x:f>
        <x:v>90</x:v>
      </x:c>
      <x:c r="F571" t="str">
        <x:f>PROPER(TRIM('Raw_Data'!F571))</x:f>
        <x:v>Classic</x:v>
      </x:c>
      <x:c r="G571" t="str">
        <x:f>PROPER(TRIM('Raw_Data'!G571))</x:f>
        <x:v>Partner</x:v>
      </x:c>
      <x:c r="H571" s="60" t="n">
        <x:f>'Raw_Data'!H571</x:f>
        <x:v>13943</x:v>
      </x:c>
      <x:c r="I571" s="60" t="n">
        <x:f>'Raw_Data'!I571</x:f>
        <x:v>1163.69</x:v>
      </x:c>
      <x:c r="J571" s="32" t="n">
        <x:f>'Raw_Data'!J571</x:f>
        <x:v>0.256</x:v>
      </x:c>
      <x:c r="K571" s="32" t="n">
        <x:f>'Raw_Data'!K571</x:f>
        <x:v>0.814</x:v>
      </x:c>
      <x:c r="L571" t="n">
        <x:f>'Raw_Data'!L571</x:f>
        <x:v>0</x:v>
      </x:c>
      <x:c r="M571" t="n">
        <x:f>IF('Raw_Data'!M571="",Assumptions!$B$15,'Raw_Data'!M571)</x:f>
        <x:v>9</x:v>
      </x:c>
      <x:c r="N571" s="32" t="n">
        <x:f>'Raw_Data'!N571</x:f>
        <x:v>0.02</x:v>
      </x:c>
      <x:c r="O571" t="str">
        <x:f>IF(OR(D571&lt;620,L571&gt;=2,J571&gt;0.9),"High",IF(OR(D571&lt;700,L571=1,J571&gt;0.75),"Medium","Low"))</x:f>
        <x:v>Low</x:v>
      </x:c>
      <x:c r="P571" s="30" t="n">
        <x:f>XLOOKUP(F571,Assumptions!$A$4:$A$6,Assumptions!$B$4:$B$6)</x:f>
        <x:v>0</x:v>
      </x:c>
      <x:c r="Q571" s="32" t="n">
        <x:f>XLOOKUP(F571,Assumptions!$A$4:$A$6,Assumptions!$C$4:$C$6)</x:f>
        <x:v>0.229</x:v>
      </x:c>
      <x:c r="R571" s="32" t="n">
        <x:f>XLOOKUP(F571,Assumptions!$A$4:$A$6,Assumptions!$D$4:$D$6)</x:f>
        <x:v>0.015</x:v>
      </x:c>
      <x:c r="S571" s="32" t="n">
        <x:f>XLOOKUP(F571,Assumptions!$A$4:$A$6,Assumptions!$E$4:$E$6)</x:f>
        <x:v>0.0075</x:v>
      </x:c>
      <x:c r="T571" s="32" t="n">
        <x:f>XLOOKUP(O571,Assumptions!$H$4:$H$6,Assumptions!$I$4:$I$6)</x:f>
        <x:v>0.0035</x:v>
      </x:c>
      <x:c r="U571" s="30" t="n">
        <x:f>XLOOKUP(F571,Assumptions!$A$4:$A$6,Assumptions!$F$4:$F$6)</x:f>
        <x:v>60</x:v>
      </x:c>
      <x:c r="V571" s="60" t="n">
        <x:f>I571*12</x:f>
        <x:v>13964.28</x:v>
      </x:c>
      <x:c r="W571" s="60" t="n">
        <x:f>H571*J571*(1-K571)*Q571</x:f>
        <x:v>152.03536435200004</x:v>
      </x:c>
      <x:c r="X571" s="60" t="n">
        <x:f>V571*R571</x:f>
        <x:v>209.4642</x:v>
      </x:c>
      <x:c r="Y571" s="60" t="n">
        <x:f>V571*S571</x:f>
        <x:v>104.7321</x:v>
      </x:c>
      <x:c r="Z571" s="60" t="n">
        <x:f>H571*J571*T571</x:f>
        <x:v>12.492928</x:v>
      </x:c>
      <x:c r="AA571" s="60" t="n">
        <x:f>P571+W571+X571-Y571-Z571-U571</x:f>
        <x:v>184.27453635200004</x:v>
      </x:c>
      <x:c r="AB571" s="32" t="n">
        <x:f>IFERROR(AA571/(P571+W571+X571),0)</x:f>
        <x:v>0.5097503690836205</x:v>
      </x:c>
      <x:c r="AC571" t="n">
        <x:f>IF(O571="High",0,IF(I571&gt;=1800,3,IF(I571&gt;=900,2,1))+IF(K571&gt;=0.9,2,IF(K571&gt;=0.75,1,0))+IF(J571&lt;=0.7,2,IF(J571&lt;=0.85,1,0))+IF(M571&gt;=8,1,0))</x:f>
        <x:v>6</x:v>
      </x:c>
      <x:c r="AD571" t="str">
        <x:f>IF(AND(O571&lt;&gt;"High",AC571&gt;=Assumptions!$B$10,AA571&gt;0),"Priority Growth",IF(AND(O571="Low",AA571&gt;0),"Maintain","Watch"))</x:f>
        <x:v>Priority Growth</x:v>
      </x:c>
      <x:c r="AE571" s="60" t="n">
        <x:f>MAX(AA571,0)*N571</x:f>
        <x:v>3.685490727040001</x:v>
      </x:c>
      <x:c r="AF571" t="str">
        <x:f>IF(AND(AA571&gt;=Assumptions!$B$11,O571&lt;&gt;"High",OR(N571&gt;=Assumptions!$B$12,M571&lt;=6)),"High","Standard")</x:f>
        <x:v>Standard</x:v>
      </x:c>
    </x:row>
    <x:row r="572">
      <x:c r="A572" t="str">
        <x:f>'Raw_Data'!A572</x:f>
        <x:v>C00571</x:v>
      </x:c>
      <x:c r="B572" t="n">
        <x:f>'Raw_Data'!B572</x:f>
        <x:v>53</x:v>
      </x:c>
      <x:c r="C572" s="30" t="n">
        <x:f>'Raw_Data'!C572</x:f>
        <x:v>80747</x:v>
      </x:c>
      <x:c r="D572" t="n">
        <x:f>'Raw_Data'!D572</x:f>
        <x:v>706</x:v>
      </x:c>
      <x:c r="E572" t="n">
        <x:f>'Raw_Data'!E572</x:f>
        <x:v>35</x:v>
      </x:c>
      <x:c r="F572" t="str">
        <x:f>PROPER(TRIM('Raw_Data'!F572))</x:f>
        <x:v>Gold</x:v>
      </x:c>
      <x:c r="G572" t="str">
        <x:f>PROPER(TRIM('Raw_Data'!G572))</x:f>
        <x:v>Direct Mail</x:v>
      </x:c>
      <x:c r="H572" s="60" t="n">
        <x:f>'Raw_Data'!H572</x:f>
        <x:v>10862</x:v>
      </x:c>
      <x:c r="I572" s="60" t="n">
        <x:f>'Raw_Data'!I572</x:f>
        <x:v>824.12</x:v>
      </x:c>
      <x:c r="J572" s="32" t="n">
        <x:f>'Raw_Data'!J572</x:f>
        <x:v>0.449</x:v>
      </x:c>
      <x:c r="K572" s="32" t="n">
        <x:f>'Raw_Data'!K572</x:f>
        <x:v>0.719</x:v>
      </x:c>
      <x:c r="L572" t="n">
        <x:f>'Raw_Data'!L572</x:f>
        <x:v>0</x:v>
      </x:c>
      <x:c r="M572" t="n">
        <x:f>IF('Raw_Data'!M572="",Assumptions!$B$15,'Raw_Data'!M572)</x:f>
        <x:v>8</x:v>
      </x:c>
      <x:c r="N572" s="32" t="n">
        <x:f>'Raw_Data'!N572</x:f>
        <x:v>0.133</x:v>
      </x:c>
      <x:c r="O572" t="str">
        <x:f>IF(OR(D572&lt;620,L572&gt;=2,J572&gt;0.9),"High",IF(OR(D572&lt;700,L572=1,J572&gt;0.75),"Medium","Low"))</x:f>
        <x:v>Low</x:v>
      </x:c>
      <x:c r="P572" s="30" t="n">
        <x:f>XLOOKUP(F572,Assumptions!$A$4:$A$6,Assumptions!$B$4:$B$6)</x:f>
        <x:v>95</x:v>
      </x:c>
      <x:c r="Q572" s="32" t="n">
        <x:f>XLOOKUP(F572,Assumptions!$A$4:$A$6,Assumptions!$C$4:$C$6)</x:f>
        <x:v>0.219</x:v>
      </x:c>
      <x:c r="R572" s="32" t="n">
        <x:f>XLOOKUP(F572,Assumptions!$A$4:$A$6,Assumptions!$D$4:$D$6)</x:f>
        <x:v>0.016</x:v>
      </x:c>
      <x:c r="S572" s="32" t="n">
        <x:f>XLOOKUP(F572,Assumptions!$A$4:$A$6,Assumptions!$E$4:$E$6)</x:f>
        <x:v>0.01</x:v>
      </x:c>
      <x:c r="T572" s="32" t="n">
        <x:f>XLOOKUP(O572,Assumptions!$H$4:$H$6,Assumptions!$I$4:$I$6)</x:f>
        <x:v>0.0035</x:v>
      </x:c>
      <x:c r="U572" s="30" t="n">
        <x:f>XLOOKUP(F572,Assumptions!$A$4:$A$6,Assumptions!$F$4:$F$6)</x:f>
        <x:v>90</x:v>
      </x:c>
      <x:c r="V572" s="60" t="n">
        <x:f>I572*12</x:f>
        <x:v>9889.44</x:v>
      </x:c>
      <x:c r="W572" s="60" t="n">
        <x:f>H572*J572*(1-K572)*Q572</x:f>
        <x:v>300.12804148200007</x:v>
      </x:c>
      <x:c r="X572" s="60" t="n">
        <x:f>V572*R572</x:f>
        <x:v>158.23104</x:v>
      </x:c>
      <x:c r="Y572" s="60" t="n">
        <x:f>V572*S572</x:f>
        <x:v>98.8944</x:v>
      </x:c>
      <x:c r="Z572" s="60" t="n">
        <x:f>H572*J572*T572</x:f>
        <x:v>17.069633000000003</x:v>
      </x:c>
      <x:c r="AA572" s="60" t="n">
        <x:f>P572+W572+X572-Y572-Z572-U572</x:f>
        <x:v>347.39504848200005</x:v>
      </x:c>
      <x:c r="AB572" s="32" t="n">
        <x:f>IFERROR(AA572/(P572+W572+X572),0)</x:f>
        <x:v>0.6277931638017227</x:v>
      </x:c>
      <x:c r="AC572" t="n">
        <x:f>IF(O572="High",0,IF(I572&gt;=1800,3,IF(I572&gt;=900,2,1))+IF(K572&gt;=0.9,2,IF(K572&gt;=0.75,1,0))+IF(J572&lt;=0.7,2,IF(J572&lt;=0.85,1,0))+IF(M572&gt;=8,1,0))</x:f>
        <x:v>4</x:v>
      </x:c>
      <x:c r="AD572" t="str">
        <x:f>IF(AND(O572&lt;&gt;"High",AC572&gt;=Assumptions!$B$10,AA572&gt;0),"Priority Growth",IF(AND(O572="Low",AA572&gt;0),"Maintain","Watch"))</x:f>
        <x:v>Maintain</x:v>
      </x:c>
      <x:c r="AE572" s="60" t="n">
        <x:f>MAX(AA572,0)*N572</x:f>
        <x:v>46.20354144810601</x:v>
      </x:c>
      <x:c r="AF572" t="str">
        <x:f>IF(AND(AA572&gt;=Assumptions!$B$11,O572&lt;&gt;"High",OR(N572&gt;=Assumptions!$B$12,M572&lt;=6)),"High","Standard")</x:f>
        <x:v>Standard</x:v>
      </x:c>
    </x:row>
    <x:row r="573">
      <x:c r="A573" t="str">
        <x:f>'Raw_Data'!A573</x:f>
        <x:v>C00572</x:v>
      </x:c>
      <x:c r="B573" t="n">
        <x:f>'Raw_Data'!B573</x:f>
        <x:v>21</x:v>
      </x:c>
      <x:c r="C573" s="30" t="n">
        <x:f>'Raw_Data'!C573</x:f>
        <x:v>133290</x:v>
      </x:c>
      <x:c r="D573" t="n">
        <x:f>'Raw_Data'!D573</x:f>
        <x:v>780</x:v>
      </x:c>
      <x:c r="E573" t="n">
        <x:f>'Raw_Data'!E573</x:f>
        <x:v>14</x:v>
      </x:c>
      <x:c r="F573" t="str">
        <x:f>PROPER(TRIM('Raw_Data'!F573))</x:f>
        <x:v>Platinum</x:v>
      </x:c>
      <x:c r="G573" t="str">
        <x:f>PROPER(TRIM('Raw_Data'!G573))</x:f>
        <x:v>Digital</x:v>
      </x:c>
      <x:c r="H573" s="60" t="n">
        <x:f>'Raw_Data'!H573</x:f>
        <x:v>30504</x:v>
      </x:c>
      <x:c r="I573" s="60" t="n">
        <x:f>'Raw_Data'!I573</x:f>
        <x:v>3480.61</x:v>
      </x:c>
      <x:c r="J573" s="32" t="n">
        <x:f>'Raw_Data'!J573</x:f>
        <x:v>0.56</x:v>
      </x:c>
      <x:c r="K573" s="32" t="n">
        <x:f>'Raw_Data'!K573</x:f>
        <x:v>0.849</x:v>
      </x:c>
      <x:c r="L573" t="n">
        <x:f>'Raw_Data'!L573</x:f>
        <x:v>0</x:v>
      </x:c>
      <x:c r="M573" t="n">
        <x:f>IF('Raw_Data'!M573="",Assumptions!$B$15,'Raw_Data'!M573)</x:f>
        <x:v>7</x:v>
      </x:c>
      <x:c r="N573" s="32" t="n">
        <x:f>'Raw_Data'!N573</x:f>
        <x:v>0.136</x:v>
      </x:c>
      <x:c r="O573" t="str">
        <x:f>IF(OR(D573&lt;620,L573&gt;=2,J573&gt;0.9),"High",IF(OR(D573&lt;700,L573=1,J573&gt;0.75),"Medium","Low"))</x:f>
        <x:v>Low</x:v>
      </x:c>
      <x:c r="P573" s="30" t="n">
        <x:f>XLOOKUP(F573,Assumptions!$A$4:$A$6,Assumptions!$B$4:$B$6)</x:f>
        <x:v>195</x:v>
      </x:c>
      <x:c r="Q573" s="32" t="n">
        <x:f>XLOOKUP(F573,Assumptions!$A$4:$A$6,Assumptions!$C$4:$C$6)</x:f>
        <x:v>0.199</x:v>
      </x:c>
      <x:c r="R573" s="32" t="n">
        <x:f>XLOOKUP(F573,Assumptions!$A$4:$A$6,Assumptions!$D$4:$D$6)</x:f>
        <x:v>0.017</x:v>
      </x:c>
      <x:c r="S573" s="32" t="n">
        <x:f>XLOOKUP(F573,Assumptions!$A$4:$A$6,Assumptions!$E$4:$E$6)</x:f>
        <x:v>0.013</x:v>
      </x:c>
      <x:c r="T573" s="32" t="n">
        <x:f>XLOOKUP(O573,Assumptions!$H$4:$H$6,Assumptions!$I$4:$I$6)</x:f>
        <x:v>0.0035</x:v>
      </x:c>
      <x:c r="U573" s="30" t="n">
        <x:f>XLOOKUP(F573,Assumptions!$A$4:$A$6,Assumptions!$F$4:$F$6)</x:f>
        <x:v>140</x:v>
      </x:c>
      <x:c r="V573" s="60" t="n">
        <x:f>I573*12</x:f>
        <x:v>41767.32</x:v>
      </x:c>
      <x:c r="W573" s="60" t="n">
        <x:f>H573*J573*(1-K573)*Q573</x:f>
        <x:v>513.3042297600001</x:v>
      </x:c>
      <x:c r="X573" s="60" t="n">
        <x:f>V573*R573</x:f>
        <x:v>710.04444</x:v>
      </x:c>
      <x:c r="Y573" s="60" t="n">
        <x:f>V573*S573</x:f>
        <x:v>542.97516</x:v>
      </x:c>
      <x:c r="Z573" s="60" t="n">
        <x:f>H573*J573*T573</x:f>
        <x:v>59.78784000000001</x:v>
      </x:c>
      <x:c r="AA573" s="60" t="n">
        <x:f>P573+W573+X573-Y573-Z573-U573</x:f>
        <x:v>675.5856697600002</x:v>
      </x:c>
      <x:c r="AB573" s="32" t="n">
        <x:f>IFERROR(AA573/(P573+W573+X573),0)</x:f>
        <x:v>0.4763184710246999</x:v>
      </x:c>
      <x:c r="AC573" t="n">
        <x:f>IF(O573="High",0,IF(I573&gt;=1800,3,IF(I573&gt;=900,2,1))+IF(K573&gt;=0.9,2,IF(K573&gt;=0.75,1,0))+IF(J573&lt;=0.7,2,IF(J573&lt;=0.85,1,0))+IF(M573&gt;=8,1,0))</x:f>
        <x:v>6</x:v>
      </x:c>
      <x:c r="AD573" t="str">
        <x:f>IF(AND(O573&lt;&gt;"High",AC573&gt;=Assumptions!$B$10,AA573&gt;0),"Priority Growth",IF(AND(O573="Low",AA573&gt;0),"Maintain","Watch"))</x:f>
        <x:v>Priority Growth</x:v>
      </x:c>
      <x:c r="AE573" s="60" t="n">
        <x:f>MAX(AA573,0)*N573</x:f>
        <x:v>91.87965108736003</x:v>
      </x:c>
      <x:c r="AF573" t="str">
        <x:f>IF(AND(AA573&gt;=Assumptions!$B$11,O573&lt;&gt;"High",OR(N573&gt;=Assumptions!$B$12,M573&lt;=6)),"High","Standard")</x:f>
        <x:v>Standard</x:v>
      </x:c>
    </x:row>
    <x:row r="574">
      <x:c r="A574" t="str">
        <x:f>'Raw_Data'!A574</x:f>
        <x:v>C00573</x:v>
      </x:c>
      <x:c r="B574" t="n">
        <x:f>'Raw_Data'!B574</x:f>
        <x:v>56</x:v>
      </x:c>
      <x:c r="C574" s="30" t="n">
        <x:f>'Raw_Data'!C574</x:f>
        <x:v>89905</x:v>
      </x:c>
      <x:c r="D574" t="n">
        <x:f>'Raw_Data'!D574</x:f>
        <x:v>730</x:v>
      </x:c>
      <x:c r="E574" t="n">
        <x:f>'Raw_Data'!E574</x:f>
        <x:v>8</x:v>
      </x:c>
      <x:c r="F574" t="str">
        <x:f>PROPER(TRIM('Raw_Data'!F574))</x:f>
        <x:v>Platinum</x:v>
      </x:c>
      <x:c r="G574" t="str">
        <x:f>PROPER(TRIM('Raw_Data'!G574))</x:f>
        <x:v>Branch</x:v>
      </x:c>
      <x:c r="H574" s="60" t="n">
        <x:f>'Raw_Data'!H574</x:f>
        <x:v>20421</x:v>
      </x:c>
      <x:c r="I574" s="60" t="n">
        <x:f>'Raw_Data'!I574</x:f>
        <x:v>1987.53</x:v>
      </x:c>
      <x:c r="J574" s="32" t="n">
        <x:f>'Raw_Data'!J574</x:f>
        <x:v>0.423</x:v>
      </x:c>
      <x:c r="K574" s="32" t="n">
        <x:f>'Raw_Data'!K574</x:f>
        <x:v>0.936</x:v>
      </x:c>
      <x:c r="L574" t="n">
        <x:f>'Raw_Data'!L574</x:f>
        <x:v>0</x:v>
      </x:c>
      <x:c r="M574" t="n">
        <x:f>IF('Raw_Data'!M574="",Assumptions!$B$15,'Raw_Data'!M574)</x:f>
        <x:v>7</x:v>
      </x:c>
      <x:c r="N574" s="32" t="n">
        <x:f>'Raw_Data'!N574</x:f>
        <x:v>0.089</x:v>
      </x:c>
      <x:c r="O574" t="str">
        <x:f>IF(OR(D574&lt;620,L574&gt;=2,J574&gt;0.9),"High",IF(OR(D574&lt;700,L574=1,J574&gt;0.75),"Medium","Low"))</x:f>
        <x:v>Low</x:v>
      </x:c>
      <x:c r="P574" s="30" t="n">
        <x:f>XLOOKUP(F574,Assumptions!$A$4:$A$6,Assumptions!$B$4:$B$6)</x:f>
        <x:v>195</x:v>
      </x:c>
      <x:c r="Q574" s="32" t="n">
        <x:f>XLOOKUP(F574,Assumptions!$A$4:$A$6,Assumptions!$C$4:$C$6)</x:f>
        <x:v>0.199</x:v>
      </x:c>
      <x:c r="R574" s="32" t="n">
        <x:f>XLOOKUP(F574,Assumptions!$A$4:$A$6,Assumptions!$D$4:$D$6)</x:f>
        <x:v>0.017</x:v>
      </x:c>
      <x:c r="S574" s="32" t="n">
        <x:f>XLOOKUP(F574,Assumptions!$A$4:$A$6,Assumptions!$E$4:$E$6)</x:f>
        <x:v>0.013</x:v>
      </x:c>
      <x:c r="T574" s="32" t="n">
        <x:f>XLOOKUP(O574,Assumptions!$H$4:$H$6,Assumptions!$I$4:$I$6)</x:f>
        <x:v>0.0035</x:v>
      </x:c>
      <x:c r="U574" s="30" t="n">
        <x:f>XLOOKUP(F574,Assumptions!$A$4:$A$6,Assumptions!$F$4:$F$6)</x:f>
        <x:v>140</x:v>
      </x:c>
      <x:c r="V574" s="60" t="n">
        <x:f>I574*12</x:f>
        <x:v>23850.36</x:v>
      </x:c>
      <x:c r="W574" s="60" t="n">
        <x:f>H574*J574*(1-K574)*Q574</x:f>
        <x:v>110.01462508799992</x:v>
      </x:c>
      <x:c r="X574" s="60" t="n">
        <x:f>V574*R574</x:f>
        <x:v>405.45612000000006</x:v>
      </x:c>
      <x:c r="Y574" s="60" t="n">
        <x:f>V574*S574</x:f>
        <x:v>310.05468</x:v>
      </x:c>
      <x:c r="Z574" s="60" t="n">
        <x:f>H574*J574*T574</x:f>
        <x:v>30.233290500000003</x:v>
      </x:c>
      <x:c r="AA574" s="60" t="n">
        <x:f>P574+W574+X574-Y574-Z574-U574</x:f>
        <x:v>230.18277458799992</x:v>
      </x:c>
      <x:c r="AB574" s="32" t="n">
        <x:f>IFERROR(AA574/(P574+W574+X574),0)</x:f>
        <x:v>0.3239862811796552</x:v>
      </x:c>
      <x:c r="AC574" t="n">
        <x:f>IF(O574="High",0,IF(I574&gt;=1800,3,IF(I574&gt;=900,2,1))+IF(K574&gt;=0.9,2,IF(K574&gt;=0.75,1,0))+IF(J574&lt;=0.7,2,IF(J574&lt;=0.85,1,0))+IF(M574&gt;=8,1,0))</x:f>
        <x:v>7</x:v>
      </x:c>
      <x:c r="AD574" t="str">
        <x:f>IF(AND(O574&lt;&gt;"High",AC574&gt;=Assumptions!$B$10,AA574&gt;0),"Priority Growth",IF(AND(O574="Low",AA574&gt;0),"Maintain","Watch"))</x:f>
        <x:v>Priority Growth</x:v>
      </x:c>
      <x:c r="AE574" s="60" t="n">
        <x:f>MAX(AA574,0)*N574</x:f>
        <x:v>20.48626693833199</x:v>
      </x:c>
      <x:c r="AF574" t="str">
        <x:f>IF(AND(AA574&gt;=Assumptions!$B$11,O574&lt;&gt;"High",OR(N574&gt;=Assumptions!$B$12,M574&lt;=6)),"High","Standard")</x:f>
        <x:v>Standard</x:v>
      </x:c>
    </x:row>
    <x:row r="575">
      <x:c r="A575" t="str">
        <x:f>'Raw_Data'!A575</x:f>
        <x:v>C00574</x:v>
      </x:c>
      <x:c r="B575" t="n">
        <x:f>'Raw_Data'!B575</x:f>
        <x:v>48</x:v>
      </x:c>
      <x:c r="C575" s="30" t="n">
        <x:f>'Raw_Data'!C575</x:f>
        <x:v>70690</x:v>
      </x:c>
      <x:c r="D575" t="n">
        <x:f>'Raw_Data'!D575</x:f>
        <x:v>611</x:v>
      </x:c>
      <x:c r="E575" t="n">
        <x:f>'Raw_Data'!E575</x:f>
        <x:v>62</x:v>
      </x:c>
      <x:c r="F575" t="str">
        <x:f>PROPER(TRIM('Raw_Data'!F575))</x:f>
        <x:v>Classic</x:v>
      </x:c>
      <x:c r="G575" t="str">
        <x:f>PROPER(TRIM('Raw_Data'!G575))</x:f>
        <x:v>Digital</x:v>
      </x:c>
      <x:c r="H575" s="60" t="n">
        <x:f>'Raw_Data'!H575</x:f>
        <x:v>6224</x:v>
      </x:c>
      <x:c r="I575" s="60" t="n">
        <x:f>'Raw_Data'!I575</x:f>
        <x:v>316.88</x:v>
      </x:c>
      <x:c r="J575" s="32" t="n">
        <x:f>'Raw_Data'!J575</x:f>
        <x:v>0.396</x:v>
      </x:c>
      <x:c r="K575" s="32" t="n">
        <x:f>'Raw_Data'!K575</x:f>
        <x:v>0.632</x:v>
      </x:c>
      <x:c r="L575" t="n">
        <x:f>'Raw_Data'!L575</x:f>
        <x:v>0</x:v>
      </x:c>
      <x:c r="M575" t="n">
        <x:f>IF('Raw_Data'!M575="",Assumptions!$B$15,'Raw_Data'!M575)</x:f>
        <x:v>8</x:v>
      </x:c>
      <x:c r="N575" s="32" t="n">
        <x:f>'Raw_Data'!N575</x:f>
        <x:v>0.062</x:v>
      </x:c>
      <x:c r="O575" t="str">
        <x:f>IF(OR(D575&lt;620,L575&gt;=2,J575&gt;0.9),"High",IF(OR(D575&lt;700,L575=1,J575&gt;0.75),"Medium","Low"))</x:f>
        <x:v>High</x:v>
      </x:c>
      <x:c r="P575" s="30" t="n">
        <x:f>XLOOKUP(F575,Assumptions!$A$4:$A$6,Assumptions!$B$4:$B$6)</x:f>
        <x:v>0</x:v>
      </x:c>
      <x:c r="Q575" s="32" t="n">
        <x:f>XLOOKUP(F575,Assumptions!$A$4:$A$6,Assumptions!$C$4:$C$6)</x:f>
        <x:v>0.229</x:v>
      </x:c>
      <x:c r="R575" s="32" t="n">
        <x:f>XLOOKUP(F575,Assumptions!$A$4:$A$6,Assumptions!$D$4:$D$6)</x:f>
        <x:v>0.015</x:v>
      </x:c>
      <x:c r="S575" s="32" t="n">
        <x:f>XLOOKUP(F575,Assumptions!$A$4:$A$6,Assumptions!$E$4:$E$6)</x:f>
        <x:v>0.0075</x:v>
      </x:c>
      <x:c r="T575" s="32" t="n">
        <x:f>XLOOKUP(O575,Assumptions!$H$4:$H$6,Assumptions!$I$4:$I$6)</x:f>
        <x:v>0.045</x:v>
      </x:c>
      <x:c r="U575" s="30" t="n">
        <x:f>XLOOKUP(F575,Assumptions!$A$4:$A$6,Assumptions!$F$4:$F$6)</x:f>
        <x:v>60</x:v>
      </x:c>
      <x:c r="V575" s="60" t="n">
        <x:f>I575*12</x:f>
        <x:v>3802.56</x:v>
      </x:c>
      <x:c r="W575" s="60" t="n">
        <x:f>H575*J575*(1-K575)*Q575</x:f>
        <x:v>207.705535488</x:v>
      </x:c>
      <x:c r="X575" s="60" t="n">
        <x:f>V575*R575</x:f>
        <x:v>57.038399999999996</x:v>
      </x:c>
      <x:c r="Y575" s="60" t="n">
        <x:f>V575*S575</x:f>
        <x:v>28.519199999999998</x:v>
      </x:c>
      <x:c r="Z575" s="60" t="n">
        <x:f>H575*J575*T575</x:f>
        <x:v>110.91168</x:v>
      </x:c>
      <x:c r="AA575" s="60" t="n">
        <x:f>P575+W575+X575-Y575-Z575-U575</x:f>
        <x:v>65.31305548800002</x:v>
      </x:c>
      <x:c r="AB575" s="32" t="n">
        <x:f>IFERROR(AA575/(P575+W575+X575),0)</x:f>
        <x:v>0.24670274455053737</x:v>
      </x:c>
      <x:c r="AC575" t="n">
        <x:f>IF(O575="High",0,IF(I575&gt;=1800,3,IF(I575&gt;=900,2,1))+IF(K575&gt;=0.9,2,IF(K575&gt;=0.75,1,0))+IF(J575&lt;=0.7,2,IF(J575&lt;=0.85,1,0))+IF(M575&gt;=8,1,0))</x:f>
        <x:v>0</x:v>
      </x:c>
      <x:c r="AD575" t="str">
        <x:f>IF(AND(O575&lt;&gt;"High",AC575&gt;=Assumptions!$B$10,AA575&gt;0),"Priority Growth",IF(AND(O575="Low",AA575&gt;0),"Maintain","Watch"))</x:f>
        <x:v>Watch</x:v>
      </x:c>
      <x:c r="AE575" s="60" t="n">
        <x:f>MAX(AA575,0)*N575</x:f>
        <x:v>4.049409440256001</x:v>
      </x:c>
      <x:c r="AF575" t="str">
        <x:f>IF(AND(AA575&gt;=Assumptions!$B$11,O575&lt;&gt;"High",OR(N575&gt;=Assumptions!$B$12,M575&lt;=6)),"High","Standard")</x:f>
        <x:v>Standard</x:v>
      </x:c>
    </x:row>
    <x:row r="576">
      <x:c r="A576" t="str">
        <x:f>'Raw_Data'!A576</x:f>
        <x:v>C00575</x:v>
      </x:c>
      <x:c r="B576" t="n">
        <x:f>'Raw_Data'!B576</x:f>
        <x:v>55</x:v>
      </x:c>
      <x:c r="C576" s="30" t="n">
        <x:f>'Raw_Data'!C576</x:f>
        <x:v>107263</x:v>
      </x:c>
      <x:c r="D576" t="n">
        <x:f>'Raw_Data'!D576</x:f>
        <x:v>695</x:v>
      </x:c>
      <x:c r="E576" t="n">
        <x:f>'Raw_Data'!E576</x:f>
        <x:v>70</x:v>
      </x:c>
      <x:c r="F576" t="str">
        <x:f>PROPER(TRIM('Raw_Data'!F576))</x:f>
        <x:v>Platinum</x:v>
      </x:c>
      <x:c r="G576" t="str">
        <x:f>PROPER(TRIM('Raw_Data'!G576))</x:f>
        <x:v>Digital</x:v>
      </x:c>
      <x:c r="H576" s="60" t="n">
        <x:f>'Raw_Data'!H576</x:f>
        <x:v>22617</x:v>
      </x:c>
      <x:c r="I576" s="60" t="n">
        <x:f>'Raw_Data'!I576</x:f>
        <x:v>2287.51</x:v>
      </x:c>
      <x:c r="J576" s="32" t="n">
        <x:f>'Raw_Data'!J576</x:f>
        <x:v>0.523</x:v>
      </x:c>
      <x:c r="K576" s="32" t="n">
        <x:f>'Raw_Data'!K576</x:f>
        <x:v>0.795</x:v>
      </x:c>
      <x:c r="L576" t="n">
        <x:f>'Raw_Data'!L576</x:f>
        <x:v>0</x:v>
      </x:c>
      <x:c r="M576" t="n">
        <x:f>IF('Raw_Data'!M576="",Assumptions!$B$15,'Raw_Data'!M576)</x:f>
        <x:v>7.370408870408871</x:v>
      </x:c>
      <x:c r="N576" s="32" t="n">
        <x:f>'Raw_Data'!N576</x:f>
        <x:v>0.144</x:v>
      </x:c>
      <x:c r="O576" t="str">
        <x:f>IF(OR(D576&lt;620,L576&gt;=2,J576&gt;0.9),"High",IF(OR(D576&lt;700,L576=1,J576&gt;0.75),"Medium","Low"))</x:f>
        <x:v>Medium</x:v>
      </x:c>
      <x:c r="P576" s="30" t="n">
        <x:f>XLOOKUP(F576,Assumptions!$A$4:$A$6,Assumptions!$B$4:$B$6)</x:f>
        <x:v>195</x:v>
      </x:c>
      <x:c r="Q576" s="32" t="n">
        <x:f>XLOOKUP(F576,Assumptions!$A$4:$A$6,Assumptions!$C$4:$C$6)</x:f>
        <x:v>0.199</x:v>
      </x:c>
      <x:c r="R576" s="32" t="n">
        <x:f>XLOOKUP(F576,Assumptions!$A$4:$A$6,Assumptions!$D$4:$D$6)</x:f>
        <x:v>0.017</x:v>
      </x:c>
      <x:c r="S576" s="32" t="n">
        <x:f>XLOOKUP(F576,Assumptions!$A$4:$A$6,Assumptions!$E$4:$E$6)</x:f>
        <x:v>0.013</x:v>
      </x:c>
      <x:c r="T576" s="32" t="n">
        <x:f>XLOOKUP(O576,Assumptions!$H$4:$H$6,Assumptions!$I$4:$I$6)</x:f>
        <x:v>0.012</x:v>
      </x:c>
      <x:c r="U576" s="30" t="n">
        <x:f>XLOOKUP(F576,Assumptions!$A$4:$A$6,Assumptions!$F$4:$F$6)</x:f>
        <x:v>140</x:v>
      </x:c>
      <x:c r="V576" s="60" t="n">
        <x:f>I576*12</x:f>
        <x:v>27450.120000000003</x:v>
      </x:c>
      <x:c r="W576" s="60" t="n">
        <x:f>H576*J576*(1-K576)*Q576</x:f>
        <x:v>482.551449345</x:v>
      </x:c>
      <x:c r="X576" s="60" t="n">
        <x:f>V576*R576</x:f>
        <x:v>466.65204000000006</x:v>
      </x:c>
      <x:c r="Y576" s="60" t="n">
        <x:f>V576*S576</x:f>
        <x:v>356.85156</x:v>
      </x:c>
      <x:c r="Z576" s="60" t="n">
        <x:f>H576*J576*T576</x:f>
        <x:v>141.94429200000002</x:v>
      </x:c>
      <x:c r="AA576" s="60" t="n">
        <x:f>P576+W576+X576-Y576-Z576-U576</x:f>
        <x:v>505.4076373449999</x:v>
      </x:c>
      <x:c r="AB576" s="32" t="n">
        <x:f>IFERROR(AA576/(P576+W576+X576),0)</x:f>
        <x:v>0.4417113232492595</x:v>
      </x:c>
      <x:c r="AC576" t="n">
        <x:f>IF(O576="High",0,IF(I576&gt;=1800,3,IF(I576&gt;=900,2,1))+IF(K576&gt;=0.9,2,IF(K576&gt;=0.75,1,0))+IF(J576&lt;=0.7,2,IF(J576&lt;=0.85,1,0))+IF(M576&gt;=8,1,0))</x:f>
        <x:v>6</x:v>
      </x:c>
      <x:c r="AD576" t="str">
        <x:f>IF(AND(O576&lt;&gt;"High",AC576&gt;=Assumptions!$B$10,AA576&gt;0),"Priority Growth",IF(AND(O576="Low",AA576&gt;0),"Maintain","Watch"))</x:f>
        <x:v>Priority Growth</x:v>
      </x:c>
      <x:c r="AE576" s="60" t="n">
        <x:f>MAX(AA576,0)*N576</x:f>
        <x:v>72.77869977767998</x:v>
      </x:c>
      <x:c r="AF576" t="str">
        <x:f>IF(AND(AA576&gt;=Assumptions!$B$11,O576&lt;&gt;"High",OR(N576&gt;=Assumptions!$B$12,M576&lt;=6)),"High","Standard")</x:f>
        <x:v>Standard</x:v>
      </x:c>
    </x:row>
    <x:row r="577">
      <x:c r="A577" t="str">
        <x:f>'Raw_Data'!A577</x:f>
        <x:v>C00576</x:v>
      </x:c>
      <x:c r="B577" t="n">
        <x:f>'Raw_Data'!B577</x:f>
        <x:v>41</x:v>
      </x:c>
      <x:c r="C577" s="30" t="n">
        <x:f>'Raw_Data'!C577</x:f>
        <x:v>48618</x:v>
      </x:c>
      <x:c r="D577" t="n">
        <x:f>'Raw_Data'!D577</x:f>
        <x:v>703</x:v>
      </x:c>
      <x:c r="E577" t="n">
        <x:f>'Raw_Data'!E577</x:f>
        <x:v>49</x:v>
      </x:c>
      <x:c r="F577" t="str">
        <x:f>PROPER(TRIM('Raw_Data'!F577))</x:f>
        <x:v>Classic</x:v>
      </x:c>
      <x:c r="G577" t="str">
        <x:f>PROPER(TRIM('Raw_Data'!G577))</x:f>
        <x:v>Direct Mail</x:v>
      </x:c>
      <x:c r="H577" s="60" t="n">
        <x:f>'Raw_Data'!H577</x:f>
        <x:v>8240</x:v>
      </x:c>
      <x:c r="I577" s="60" t="n">
        <x:f>'Raw_Data'!I577</x:f>
        <x:v>1001.57</x:v>
      </x:c>
      <x:c r="J577" s="32" t="n">
        <x:f>'Raw_Data'!J577</x:f>
        <x:v>0.559</x:v>
      </x:c>
      <x:c r="K577" s="32" t="n">
        <x:f>'Raw_Data'!K577</x:f>
        <x:v>0.816</x:v>
      </x:c>
      <x:c r="L577" t="n">
        <x:f>'Raw_Data'!L577</x:f>
        <x:v>0</x:v>
      </x:c>
      <x:c r="M577" t="n">
        <x:f>IF('Raw_Data'!M577="",Assumptions!$B$15,'Raw_Data'!M577)</x:f>
        <x:v>6</x:v>
      </x:c>
      <x:c r="N577" s="32" t="n">
        <x:f>'Raw_Data'!N577</x:f>
        <x:v>0.178</x:v>
      </x:c>
      <x:c r="O577" t="str">
        <x:f>IF(OR(D577&lt;620,L577&gt;=2,J577&gt;0.9),"High",IF(OR(D577&lt;700,L577=1,J577&gt;0.75),"Medium","Low"))</x:f>
        <x:v>Low</x:v>
      </x:c>
      <x:c r="P577" s="30" t="n">
        <x:f>XLOOKUP(F577,Assumptions!$A$4:$A$6,Assumptions!$B$4:$B$6)</x:f>
        <x:v>0</x:v>
      </x:c>
      <x:c r="Q577" s="32" t="n">
        <x:f>XLOOKUP(F577,Assumptions!$A$4:$A$6,Assumptions!$C$4:$C$6)</x:f>
        <x:v>0.229</x:v>
      </x:c>
      <x:c r="R577" s="32" t="n">
        <x:f>XLOOKUP(F577,Assumptions!$A$4:$A$6,Assumptions!$D$4:$D$6)</x:f>
        <x:v>0.015</x:v>
      </x:c>
      <x:c r="S577" s="32" t="n">
        <x:f>XLOOKUP(F577,Assumptions!$A$4:$A$6,Assumptions!$E$4:$E$6)</x:f>
        <x:v>0.0075</x:v>
      </x:c>
      <x:c r="T577" s="32" t="n">
        <x:f>XLOOKUP(O577,Assumptions!$H$4:$H$6,Assumptions!$I$4:$I$6)</x:f>
        <x:v>0.0035</x:v>
      </x:c>
      <x:c r="U577" s="30" t="n">
        <x:f>XLOOKUP(F577,Assumptions!$A$4:$A$6,Assumptions!$F$4:$F$6)</x:f>
        <x:v>60</x:v>
      </x:c>
      <x:c r="V577" s="60" t="n">
        <x:f>I577*12</x:f>
        <x:v>12018.84</x:v>
      </x:c>
      <x:c r="W577" s="60" t="n">
        <x:f>H577*J577*(1-K577)*Q577</x:f>
        <x:v>194.0851577600001</x:v>
      </x:c>
      <x:c r="X577" s="60" t="n">
        <x:f>V577*R577</x:f>
        <x:v>180.2826</x:v>
      </x:c>
      <x:c r="Y577" s="60" t="n">
        <x:f>V577*S577</x:f>
        <x:v>90.1413</x:v>
      </x:c>
      <x:c r="Z577" s="60" t="n">
        <x:f>H577*J577*T577</x:f>
        <x:v>16.121560000000002</x:v>
      </x:c>
      <x:c r="AA577" s="60" t="n">
        <x:f>P577+W577+X577-Y577-Z577-U577</x:f>
        <x:v>208.10489776000014</x:v>
      </x:c>
      <x:c r="AB577" s="32" t="n">
        <x:f>IFERROR(AA577/(P577+W577+X577),0)</x:f>
        <x:v>0.5558836022770213</x:v>
      </x:c>
      <x:c r="AC577" t="n">
        <x:f>IF(O577="High",0,IF(I577&gt;=1800,3,IF(I577&gt;=900,2,1))+IF(K577&gt;=0.9,2,IF(K577&gt;=0.75,1,0))+IF(J577&lt;=0.7,2,IF(J577&lt;=0.85,1,0))+IF(M577&gt;=8,1,0))</x:f>
        <x:v>5</x:v>
      </x:c>
      <x:c r="AD577" t="str">
        <x:f>IF(AND(O577&lt;&gt;"High",AC577&gt;=Assumptions!$B$10,AA577&gt;0),"Priority Growth",IF(AND(O577="Low",AA577&gt;0),"Maintain","Watch"))</x:f>
        <x:v>Maintain</x:v>
      </x:c>
      <x:c r="AE577" s="60" t="n">
        <x:f>MAX(AA577,0)*N577</x:f>
        <x:v>37.04267180128002</x:v>
      </x:c>
      <x:c r="AF577" t="str">
        <x:f>IF(AND(AA577&gt;=Assumptions!$B$11,O577&lt;&gt;"High",OR(N577&gt;=Assumptions!$B$12,M577&lt;=6)),"High","Standard")</x:f>
        <x:v>Standard</x:v>
      </x:c>
    </x:row>
    <x:row r="578">
      <x:c r="A578" t="str">
        <x:f>'Raw_Data'!A578</x:f>
        <x:v>C00577</x:v>
      </x:c>
      <x:c r="B578" t="n">
        <x:f>'Raw_Data'!B578</x:f>
        <x:v>66</x:v>
      </x:c>
      <x:c r="C578" s="30" t="n">
        <x:f>'Raw_Data'!C578</x:f>
        <x:v>45562</x:v>
      </x:c>
      <x:c r="D578" t="n">
        <x:f>'Raw_Data'!D578</x:f>
        <x:v>682</x:v>
      </x:c>
      <x:c r="E578" t="n">
        <x:f>'Raw_Data'!E578</x:f>
        <x:v>43</x:v>
      </x:c>
      <x:c r="F578" t="str">
        <x:f>PROPER(TRIM('Raw_Data'!F578))</x:f>
        <x:v>Classic</x:v>
      </x:c>
      <x:c r="G578" t="str">
        <x:f>PROPER(TRIM('Raw_Data'!G578))</x:f>
        <x:v>Digital</x:v>
      </x:c>
      <x:c r="H578" s="60" t="n">
        <x:f>'Raw_Data'!H578</x:f>
        <x:v>1625</x:v>
      </x:c>
      <x:c r="I578" s="60" t="n">
        <x:f>'Raw_Data'!I578</x:f>
        <x:v>150</x:v>
      </x:c>
      <x:c r="J578" s="32" t="n">
        <x:f>'Raw_Data'!J578</x:f>
        <x:v>0.302</x:v>
      </x:c>
      <x:c r="K578" s="32" t="n">
        <x:f>'Raw_Data'!K578</x:f>
        <x:v>0.729</x:v>
      </x:c>
      <x:c r="L578" t="n">
        <x:f>'Raw_Data'!L578</x:f>
        <x:v>0</x:v>
      </x:c>
      <x:c r="M578" t="n">
        <x:f>IF('Raw_Data'!M578="",Assumptions!$B$15,'Raw_Data'!M578)</x:f>
        <x:v>7</x:v>
      </x:c>
      <x:c r="N578" s="32" t="n">
        <x:f>'Raw_Data'!N578</x:f>
        <x:v>0.09</x:v>
      </x:c>
      <x:c r="O578" t="str">
        <x:f>IF(OR(D578&lt;620,L578&gt;=2,J578&gt;0.9),"High",IF(OR(D578&lt;700,L578=1,J578&gt;0.75),"Medium","Low"))</x:f>
        <x:v>Medium</x:v>
      </x:c>
      <x:c r="P578" s="30" t="n">
        <x:f>XLOOKUP(F578,Assumptions!$A$4:$A$6,Assumptions!$B$4:$B$6)</x:f>
        <x:v>0</x:v>
      </x:c>
      <x:c r="Q578" s="32" t="n">
        <x:f>XLOOKUP(F578,Assumptions!$A$4:$A$6,Assumptions!$C$4:$C$6)</x:f>
        <x:v>0.229</x:v>
      </x:c>
      <x:c r="R578" s="32" t="n">
        <x:f>XLOOKUP(F578,Assumptions!$A$4:$A$6,Assumptions!$D$4:$D$6)</x:f>
        <x:v>0.015</x:v>
      </x:c>
      <x:c r="S578" s="32" t="n">
        <x:f>XLOOKUP(F578,Assumptions!$A$4:$A$6,Assumptions!$E$4:$E$6)</x:f>
        <x:v>0.0075</x:v>
      </x:c>
      <x:c r="T578" s="32" t="n">
        <x:f>XLOOKUP(O578,Assumptions!$H$4:$H$6,Assumptions!$I$4:$I$6)</x:f>
        <x:v>0.012</x:v>
      </x:c>
      <x:c r="U578" s="30" t="n">
        <x:f>XLOOKUP(F578,Assumptions!$A$4:$A$6,Assumptions!$F$4:$F$6)</x:f>
        <x:v>60</x:v>
      </x:c>
      <x:c r="V578" s="60" t="n">
        <x:f>I578*12</x:f>
        <x:v>1800</x:v>
      </x:c>
      <x:c r="W578" s="60" t="n">
        <x:f>H578*J578*(1-K578)*Q578</x:f>
        <x:v>30.455454250000006</x:v>
      </x:c>
      <x:c r="X578" s="60" t="n">
        <x:f>V578*R578</x:f>
        <x:v>27</x:v>
      </x:c>
      <x:c r="Y578" s="60" t="n">
        <x:f>V578*S578</x:f>
        <x:v>13.5</x:v>
      </x:c>
      <x:c r="Z578" s="60" t="n">
        <x:f>H578*J578*T578</x:f>
        <x:v>5.889</x:v>
      </x:c>
      <x:c r="AA578" s="60" t="n">
        <x:f>P578+W578+X578-Y578-Z578-U578</x:f>
        <x:v>-21.93354575</x:v>
      </x:c>
      <x:c r="AB578" s="32" t="n">
        <x:f>IFERROR(AA578/(P578+W578+X578),0)</x:f>
        <x:v>-0.38174871361320756</x:v>
      </x:c>
      <x:c r="AC578" t="n">
        <x:f>IF(O578="High",0,IF(I578&gt;=1800,3,IF(I578&gt;=900,2,1))+IF(K578&gt;=0.9,2,IF(K578&gt;=0.75,1,0))+IF(J578&lt;=0.7,2,IF(J578&lt;=0.85,1,0))+IF(M578&gt;=8,1,0))</x:f>
        <x:v>3</x:v>
      </x:c>
      <x:c r="AD578" t="str">
        <x:f>IF(AND(O578&lt;&gt;"High",AC578&gt;=Assumptions!$B$10,AA578&gt;0),"Priority Growth",IF(AND(O578="Low",AA578&gt;0),"Maintain","Watch"))</x:f>
        <x:v>Watch</x:v>
      </x:c>
      <x:c r="AE578" s="60" t="n">
        <x:f>MAX(AA578,0)*N578</x:f>
        <x:v>0</x:v>
      </x:c>
      <x:c r="AF578" t="str">
        <x:f>IF(AND(AA578&gt;=Assumptions!$B$11,O578&lt;&gt;"High",OR(N578&gt;=Assumptions!$B$12,M578&lt;=6)),"High","Standard")</x:f>
        <x:v>Standard</x:v>
      </x:c>
    </x:row>
    <x:row r="579">
      <x:c r="A579" t="str">
        <x:f>'Raw_Data'!A579</x:f>
        <x:v>C00578</x:v>
      </x:c>
      <x:c r="B579" t="n">
        <x:f>'Raw_Data'!B579</x:f>
        <x:v>37</x:v>
      </x:c>
      <x:c r="C579" s="30" t="n">
        <x:f>'Raw_Data'!C579</x:f>
        <x:v>54010</x:v>
      </x:c>
      <x:c r="D579" t="n">
        <x:f>'Raw_Data'!D579</x:f>
        <x:v>731</x:v>
      </x:c>
      <x:c r="E579" t="n">
        <x:f>'Raw_Data'!E579</x:f>
        <x:v>117</x:v>
      </x:c>
      <x:c r="F579" t="str">
        <x:f>PROPER(TRIM('Raw_Data'!F579))</x:f>
        <x:v>Gold</x:v>
      </x:c>
      <x:c r="G579" t="str">
        <x:f>PROPER(TRIM('Raw_Data'!G579))</x:f>
        <x:v>Partner</x:v>
      </x:c>
      <x:c r="H579" s="60" t="n">
        <x:f>'Raw_Data'!H579</x:f>
        <x:v>10557</x:v>
      </x:c>
      <x:c r="I579" s="60" t="n">
        <x:f>'Raw_Data'!I579</x:f>
        <x:v>784.47</x:v>
      </x:c>
      <x:c r="J579" s="32" t="n">
        <x:f>'Raw_Data'!J579</x:f>
        <x:v>0.338</x:v>
      </x:c>
      <x:c r="K579" s="32" t="n">
        <x:f>'Raw_Data'!K579</x:f>
        <x:v>0.73</x:v>
      </x:c>
      <x:c r="L579" t="n">
        <x:f>'Raw_Data'!L579</x:f>
        <x:v>0</x:v>
      </x:c>
      <x:c r="M579" t="n">
        <x:f>IF('Raw_Data'!M579="",Assumptions!$B$15,'Raw_Data'!M579)</x:f>
        <x:v>6</x:v>
      </x:c>
      <x:c r="N579" s="32" t="n">
        <x:f>'Raw_Data'!N579</x:f>
        <x:v>0.209</x:v>
      </x:c>
      <x:c r="O579" t="str">
        <x:f>IF(OR(D579&lt;620,L579&gt;=2,J579&gt;0.9),"High",IF(OR(D579&lt;700,L579=1,J579&gt;0.75),"Medium","Low"))</x:f>
        <x:v>Low</x:v>
      </x:c>
      <x:c r="P579" s="30" t="n">
        <x:f>XLOOKUP(F579,Assumptions!$A$4:$A$6,Assumptions!$B$4:$B$6)</x:f>
        <x:v>95</x:v>
      </x:c>
      <x:c r="Q579" s="32" t="n">
        <x:f>XLOOKUP(F579,Assumptions!$A$4:$A$6,Assumptions!$C$4:$C$6)</x:f>
        <x:v>0.219</x:v>
      </x:c>
      <x:c r="R579" s="32" t="n">
        <x:f>XLOOKUP(F579,Assumptions!$A$4:$A$6,Assumptions!$D$4:$D$6)</x:f>
        <x:v>0.016</x:v>
      </x:c>
      <x:c r="S579" s="32" t="n">
        <x:f>XLOOKUP(F579,Assumptions!$A$4:$A$6,Assumptions!$E$4:$E$6)</x:f>
        <x:v>0.01</x:v>
      </x:c>
      <x:c r="T579" s="32" t="n">
        <x:f>XLOOKUP(O579,Assumptions!$H$4:$H$6,Assumptions!$I$4:$I$6)</x:f>
        <x:v>0.0035</x:v>
      </x:c>
      <x:c r="U579" s="30" t="n">
        <x:f>XLOOKUP(F579,Assumptions!$A$4:$A$6,Assumptions!$F$4:$F$6)</x:f>
        <x:v>90</x:v>
      </x:c>
      <x:c r="V579" s="60" t="n">
        <x:f>I579*12</x:f>
        <x:v>9413.64</x:v>
      </x:c>
      <x:c r="W579" s="60" t="n">
        <x:f>H579*J579*(1-K579)*Q579</x:f>
        <x:v>210.99156858000003</x:v>
      </x:c>
      <x:c r="X579" s="60" t="n">
        <x:f>V579*R579</x:f>
        <x:v>150.61824</x:v>
      </x:c>
      <x:c r="Y579" s="60" t="n">
        <x:f>V579*S579</x:f>
        <x:v>94.1364</x:v>
      </x:c>
      <x:c r="Z579" s="60" t="n">
        <x:f>H579*J579*T579</x:f>
        <x:v>12.488931000000001</x:v>
      </x:c>
      <x:c r="AA579" s="60" t="n">
        <x:f>P579+W579+X579-Y579-Z579-U579</x:f>
        <x:v>259.9844775800001</x:v>
      </x:c>
      <x:c r="AB579" s="32" t="n">
        <x:f>IFERROR(AA579/(P579+W579+X579),0)</x:f>
        <x:v>0.5693799666470583</x:v>
      </x:c>
      <x:c r="AC579" t="n">
        <x:f>IF(O579="High",0,IF(I579&gt;=1800,3,IF(I579&gt;=900,2,1))+IF(K579&gt;=0.9,2,IF(K579&gt;=0.75,1,0))+IF(J579&lt;=0.7,2,IF(J579&lt;=0.85,1,0))+IF(M579&gt;=8,1,0))</x:f>
        <x:v>3</x:v>
      </x:c>
      <x:c r="AD579" t="str">
        <x:f>IF(AND(O579&lt;&gt;"High",AC579&gt;=Assumptions!$B$10,AA579&gt;0),"Priority Growth",IF(AND(O579="Low",AA579&gt;0),"Maintain","Watch"))</x:f>
        <x:v>Maintain</x:v>
      </x:c>
      <x:c r="AE579" s="60" t="n">
        <x:f>MAX(AA579,0)*N579</x:f>
        <x:v>54.33675581422002</x:v>
      </x:c>
      <x:c r="AF579" t="str">
        <x:f>IF(AND(AA579&gt;=Assumptions!$B$11,O579&lt;&gt;"High",OR(N579&gt;=Assumptions!$B$12,M579&lt;=6)),"High","Standard")</x:f>
        <x:v>Standard</x:v>
      </x:c>
    </x:row>
    <x:row r="580">
      <x:c r="A580" t="str">
        <x:f>'Raw_Data'!A580</x:f>
        <x:v>C00579</x:v>
      </x:c>
      <x:c r="B580" t="n">
        <x:f>'Raw_Data'!B580</x:f>
        <x:v>43</x:v>
      </x:c>
      <x:c r="C580" s="30" t="n">
        <x:f>'Raw_Data'!C580</x:f>
        <x:v>33570</x:v>
      </x:c>
      <x:c r="D580" t="n">
        <x:f>'Raw_Data'!D580</x:f>
        <x:v>615</x:v>
      </x:c>
      <x:c r="E580" t="n">
        <x:f>'Raw_Data'!E580</x:f>
        <x:v>34</x:v>
      </x:c>
      <x:c r="F580" t="str">
        <x:f>PROPER(TRIM('Raw_Data'!F580))</x:f>
        <x:v>Classic</x:v>
      </x:c>
      <x:c r="G580" t="str">
        <x:f>PROPER(TRIM('Raw_Data'!G580))</x:f>
        <x:v>Partner</x:v>
      </x:c>
      <x:c r="H580" s="60" t="n">
        <x:f>'Raw_Data'!H580</x:f>
        <x:v>2788</x:v>
      </x:c>
      <x:c r="I580" s="60" t="n">
        <x:f>'Raw_Data'!I580</x:f>
        <x:v>150</x:v>
      </x:c>
      <x:c r="J580" s="32" t="n">
        <x:f>'Raw_Data'!J580</x:f>
        <x:v>0.543</x:v>
      </x:c>
      <x:c r="K580" s="32" t="n">
        <x:f>'Raw_Data'!K580</x:f>
        <x:v>0.636</x:v>
      </x:c>
      <x:c r="L580" t="n">
        <x:f>'Raw_Data'!L580</x:f>
        <x:v>0</x:v>
      </x:c>
      <x:c r="M580" t="n">
        <x:f>IF('Raw_Data'!M580="",Assumptions!$B$15,'Raw_Data'!M580)</x:f>
        <x:v>9</x:v>
      </x:c>
      <x:c r="N580" s="32" t="n">
        <x:f>'Raw_Data'!N580</x:f>
        <x:v>0.02</x:v>
      </x:c>
      <x:c r="O580" t="str">
        <x:f>IF(OR(D580&lt;620,L580&gt;=2,J580&gt;0.9),"High",IF(OR(D580&lt;700,L580=1,J580&gt;0.75),"Medium","Low"))</x:f>
        <x:v>High</x:v>
      </x:c>
      <x:c r="P580" s="30" t="n">
        <x:f>XLOOKUP(F580,Assumptions!$A$4:$A$6,Assumptions!$B$4:$B$6)</x:f>
        <x:v>0</x:v>
      </x:c>
      <x:c r="Q580" s="32" t="n">
        <x:f>XLOOKUP(F580,Assumptions!$A$4:$A$6,Assumptions!$C$4:$C$6)</x:f>
        <x:v>0.229</x:v>
      </x:c>
      <x:c r="R580" s="32" t="n">
        <x:f>XLOOKUP(F580,Assumptions!$A$4:$A$6,Assumptions!$D$4:$D$6)</x:f>
        <x:v>0.015</x:v>
      </x:c>
      <x:c r="S580" s="32" t="n">
        <x:f>XLOOKUP(F580,Assumptions!$A$4:$A$6,Assumptions!$E$4:$E$6)</x:f>
        <x:v>0.0075</x:v>
      </x:c>
      <x:c r="T580" s="32" t="n">
        <x:f>XLOOKUP(O580,Assumptions!$H$4:$H$6,Assumptions!$I$4:$I$6)</x:f>
        <x:v>0.045</x:v>
      </x:c>
      <x:c r="U580" s="30" t="n">
        <x:f>XLOOKUP(F580,Assumptions!$A$4:$A$6,Assumptions!$F$4:$F$6)</x:f>
        <x:v>60</x:v>
      </x:c>
      <x:c r="V580" s="60" t="n">
        <x:f>I580*12</x:f>
        <x:v>1800</x:v>
      </x:c>
      <x:c r="W580" s="60" t="n">
        <x:f>H580*J580*(1-K580)*Q580</x:f>
        <x:v>126.19131470399999</x:v>
      </x:c>
      <x:c r="X580" s="60" t="n">
        <x:f>V580*R580</x:f>
        <x:v>27</x:v>
      </x:c>
      <x:c r="Y580" s="60" t="n">
        <x:f>V580*S580</x:f>
        <x:v>13.5</x:v>
      </x:c>
      <x:c r="Z580" s="60" t="n">
        <x:f>H580*J580*T580</x:f>
        <x:v>68.12478</x:v>
      </x:c>
      <x:c r="AA580" s="60" t="n">
        <x:f>P580+W580+X580-Y580-Z580-U580</x:f>
        <x:v>11.566534703999977</x:v>
      </x:c>
      <x:c r="AB580" s="32" t="n">
        <x:f>IFERROR(AA580/(P580+W580+X580),0)</x:f>
        <x:v>0.07550385429062424</x:v>
      </x:c>
      <x:c r="AC580" t="n">
        <x:f>IF(O580="High",0,IF(I580&gt;=1800,3,IF(I580&gt;=900,2,1))+IF(K580&gt;=0.9,2,IF(K580&gt;=0.75,1,0))+IF(J580&lt;=0.7,2,IF(J580&lt;=0.85,1,0))+IF(M580&gt;=8,1,0))</x:f>
        <x:v>0</x:v>
      </x:c>
      <x:c r="AD580" t="str">
        <x:f>IF(AND(O580&lt;&gt;"High",AC580&gt;=Assumptions!$B$10,AA580&gt;0),"Priority Growth",IF(AND(O580="Low",AA580&gt;0),"Maintain","Watch"))</x:f>
        <x:v>Watch</x:v>
      </x:c>
      <x:c r="AE580" s="60" t="n">
        <x:f>MAX(AA580,0)*N580</x:f>
        <x:v>0.23133069407999954</x:v>
      </x:c>
      <x:c r="AF580" t="str">
        <x:f>IF(AND(AA580&gt;=Assumptions!$B$11,O580&lt;&gt;"High",OR(N580&gt;=Assumptions!$B$12,M580&lt;=6)),"High","Standard")</x:f>
        <x:v>Standard</x:v>
      </x:c>
    </x:row>
    <x:row r="581">
      <x:c r="A581" t="str">
        <x:f>'Raw_Data'!A581</x:f>
        <x:v>C00580</x:v>
      </x:c>
      <x:c r="B581" t="n">
        <x:f>'Raw_Data'!B581</x:f>
        <x:v>24</x:v>
      </x:c>
      <x:c r="C581" s="30" t="n">
        <x:f>'Raw_Data'!C581</x:f>
        <x:v>80182</x:v>
      </x:c>
      <x:c r="D581" t="n">
        <x:f>'Raw_Data'!D581</x:f>
        <x:v>735</x:v>
      </x:c>
      <x:c r="E581" t="n">
        <x:f>'Raw_Data'!E581</x:f>
        <x:v>32</x:v>
      </x:c>
      <x:c r="F581" t="str">
        <x:f>PROPER(TRIM('Raw_Data'!F581))</x:f>
        <x:v>Gold</x:v>
      </x:c>
      <x:c r="G581" t="str">
        <x:f>PROPER(TRIM('Raw_Data'!G581))</x:f>
        <x:v>Digital</x:v>
      </x:c>
      <x:c r="H581" s="60" t="n">
        <x:f>'Raw_Data'!H581</x:f>
        <x:v>14528</x:v>
      </x:c>
      <x:c r="I581" s="60" t="n">
        <x:f>'Raw_Data'!I581</x:f>
        <x:v>2019.43</x:v>
      </x:c>
      <x:c r="J581" s="32" t="n">
        <x:f>'Raw_Data'!J581</x:f>
        <x:v>0.323</x:v>
      </x:c>
      <x:c r="K581" s="32" t="n">
        <x:f>'Raw_Data'!K581</x:f>
        <x:v>0.774</x:v>
      </x:c>
      <x:c r="L581" t="n">
        <x:f>'Raw_Data'!L581</x:f>
        <x:v>0</x:v>
      </x:c>
      <x:c r="M581" t="n">
        <x:f>IF('Raw_Data'!M581="",Assumptions!$B$15,'Raw_Data'!M581)</x:f>
        <x:v>6</x:v>
      </x:c>
      <x:c r="N581" s="32" t="n">
        <x:f>'Raw_Data'!N581</x:f>
        <x:v>0.153</x:v>
      </x:c>
      <x:c r="O581" t="str">
        <x:f>IF(OR(D581&lt;620,L581&gt;=2,J581&gt;0.9),"High",IF(OR(D581&lt;700,L581=1,J581&gt;0.75),"Medium","Low"))</x:f>
        <x:v>Low</x:v>
      </x:c>
      <x:c r="P581" s="30" t="n">
        <x:f>XLOOKUP(F581,Assumptions!$A$4:$A$6,Assumptions!$B$4:$B$6)</x:f>
        <x:v>95</x:v>
      </x:c>
      <x:c r="Q581" s="32" t="n">
        <x:f>XLOOKUP(F581,Assumptions!$A$4:$A$6,Assumptions!$C$4:$C$6)</x:f>
        <x:v>0.219</x:v>
      </x:c>
      <x:c r="R581" s="32" t="n">
        <x:f>XLOOKUP(F581,Assumptions!$A$4:$A$6,Assumptions!$D$4:$D$6)</x:f>
        <x:v>0.016</x:v>
      </x:c>
      <x:c r="S581" s="32" t="n">
        <x:f>XLOOKUP(F581,Assumptions!$A$4:$A$6,Assumptions!$E$4:$E$6)</x:f>
        <x:v>0.01</x:v>
      </x:c>
      <x:c r="T581" s="32" t="n">
        <x:f>XLOOKUP(O581,Assumptions!$H$4:$H$6,Assumptions!$I$4:$I$6)</x:f>
        <x:v>0.0035</x:v>
      </x:c>
      <x:c r="U581" s="30" t="n">
        <x:f>XLOOKUP(F581,Assumptions!$A$4:$A$6,Assumptions!$F$4:$F$6)</x:f>
        <x:v>90</x:v>
      </x:c>
      <x:c r="V581" s="60" t="n">
        <x:f>I581*12</x:f>
        <x:v>24233.16</x:v>
      </x:c>
      <x:c r="W581" s="60" t="n">
        <x:f>H581*J581*(1-K581)*Q581</x:f>
        <x:v>232.25277273599994</x:v>
      </x:c>
      <x:c r="X581" s="60" t="n">
        <x:f>V581*R581</x:f>
        <x:v>387.73056</x:v>
      </x:c>
      <x:c r="Y581" s="60" t="n">
        <x:f>V581*S581</x:f>
        <x:v>242.3316</x:v>
      </x:c>
      <x:c r="Z581" s="60" t="n">
        <x:f>H581*J581*T581</x:f>
        <x:v>16.423904</x:v>
      </x:c>
      <x:c r="AA581" s="60" t="n">
        <x:f>P581+W581+X581-Y581-Z581-U581</x:f>
        <x:v>366.227828736</x:v>
      </x:c>
      <x:c r="AB581" s="32" t="n">
        <x:f>IFERROR(AA581/(P581+W581+X581),0)</x:f>
        <x:v>0.5122186937345373</x:v>
      </x:c>
      <x:c r="AC581" t="n">
        <x:f>IF(O581="High",0,IF(I581&gt;=1800,3,IF(I581&gt;=900,2,1))+IF(K581&gt;=0.9,2,IF(K581&gt;=0.75,1,0))+IF(J581&lt;=0.7,2,IF(J581&lt;=0.85,1,0))+IF(M581&gt;=8,1,0))</x:f>
        <x:v>6</x:v>
      </x:c>
      <x:c r="AD581" t="str">
        <x:f>IF(AND(O581&lt;&gt;"High",AC581&gt;=Assumptions!$B$10,AA581&gt;0),"Priority Growth",IF(AND(O581="Low",AA581&gt;0),"Maintain","Watch"))</x:f>
        <x:v>Priority Growth</x:v>
      </x:c>
      <x:c r="AE581" s="60" t="n">
        <x:f>MAX(AA581,0)*N581</x:f>
        <x:v>56.032857796608</x:v>
      </x:c>
      <x:c r="AF581" t="str">
        <x:f>IF(AND(AA581&gt;=Assumptions!$B$11,O581&lt;&gt;"High",OR(N581&gt;=Assumptions!$B$12,M581&lt;=6)),"High","Standard")</x:f>
        <x:v>High</x:v>
      </x:c>
    </x:row>
    <x:row r="582">
      <x:c r="A582" t="str">
        <x:f>'Raw_Data'!A582</x:f>
        <x:v>C00581</x:v>
      </x:c>
      <x:c r="B582" t="n">
        <x:f>'Raw_Data'!B582</x:f>
        <x:v>33</x:v>
      </x:c>
      <x:c r="C582" s="30" t="n">
        <x:f>'Raw_Data'!C582</x:f>
        <x:v>60594</x:v>
      </x:c>
      <x:c r="D582" t="n">
        <x:f>'Raw_Data'!D582</x:f>
        <x:v>701</x:v>
      </x:c>
      <x:c r="E582" t="n">
        <x:f>'Raw_Data'!E582</x:f>
        <x:v>82</x:v>
      </x:c>
      <x:c r="F582" t="str">
        <x:f>PROPER(TRIM('Raw_Data'!F582))</x:f>
        <x:v>Gold</x:v>
      </x:c>
      <x:c r="G582" t="str">
        <x:f>PROPER(TRIM('Raw_Data'!G582))</x:f>
        <x:v>Partner</x:v>
      </x:c>
      <x:c r="H582" s="60" t="n">
        <x:f>'Raw_Data'!H582</x:f>
        <x:v>8896</x:v>
      </x:c>
      <x:c r="I582" s="60" t="n">
        <x:f>'Raw_Data'!I582</x:f>
        <x:v>1187.25</x:v>
      </x:c>
      <x:c r="J582" s="32" t="n">
        <x:f>'Raw_Data'!J582</x:f>
        <x:v>0.386</x:v>
      </x:c>
      <x:c r="K582" s="32" t="n">
        <x:f>'Raw_Data'!K582</x:f>
        <x:v>0.91</x:v>
      </x:c>
      <x:c r="L582" t="n">
        <x:f>'Raw_Data'!L582</x:f>
        <x:v>0</x:v>
      </x:c>
      <x:c r="M582" t="n">
        <x:f>IF('Raw_Data'!M582="",Assumptions!$B$15,'Raw_Data'!M582)</x:f>
        <x:v>10</x:v>
      </x:c>
      <x:c r="N582" s="32" t="n">
        <x:f>'Raw_Data'!N582</x:f>
        <x:v>0.02</x:v>
      </x:c>
      <x:c r="O582" t="str">
        <x:f>IF(OR(D582&lt;620,L582&gt;=2,J582&gt;0.9),"High",IF(OR(D582&lt;700,L582=1,J582&gt;0.75),"Medium","Low"))</x:f>
        <x:v>Low</x:v>
      </x:c>
      <x:c r="P582" s="30" t="n">
        <x:f>XLOOKUP(F582,Assumptions!$A$4:$A$6,Assumptions!$B$4:$B$6)</x:f>
        <x:v>95</x:v>
      </x:c>
      <x:c r="Q582" s="32" t="n">
        <x:f>XLOOKUP(F582,Assumptions!$A$4:$A$6,Assumptions!$C$4:$C$6)</x:f>
        <x:v>0.219</x:v>
      </x:c>
      <x:c r="R582" s="32" t="n">
        <x:f>XLOOKUP(F582,Assumptions!$A$4:$A$6,Assumptions!$D$4:$D$6)</x:f>
        <x:v>0.016</x:v>
      </x:c>
      <x:c r="S582" s="32" t="n">
        <x:f>XLOOKUP(F582,Assumptions!$A$4:$A$6,Assumptions!$E$4:$E$6)</x:f>
        <x:v>0.01</x:v>
      </x:c>
      <x:c r="T582" s="32" t="n">
        <x:f>XLOOKUP(O582,Assumptions!$H$4:$H$6,Assumptions!$I$4:$I$6)</x:f>
        <x:v>0.0035</x:v>
      </x:c>
      <x:c r="U582" s="30" t="n">
        <x:f>XLOOKUP(F582,Assumptions!$A$4:$A$6,Assumptions!$F$4:$F$6)</x:f>
        <x:v>90</x:v>
      </x:c>
      <x:c r="V582" s="60" t="n">
        <x:f>I582*12</x:f>
        <x:v>14247</x:v>
      </x:c>
      <x:c r="W582" s="60" t="n">
        <x:f>H582*J582*(1-K582)*Q582</x:f>
        <x:v>67.68130175999998</x:v>
      </x:c>
      <x:c r="X582" s="60" t="n">
        <x:f>V582*R582</x:f>
        <x:v>227.952</x:v>
      </x:c>
      <x:c r="Y582" s="60" t="n">
        <x:f>V582*S582</x:f>
        <x:v>142.47</x:v>
      </x:c>
      <x:c r="Z582" s="60" t="n">
        <x:f>H582*J582*T582</x:f>
        <x:v>12.018496</x:v>
      </x:c>
      <x:c r="AA582" s="60" t="n">
        <x:f>P582+W582+X582-Y582-Z582-U582</x:f>
        <x:v>146.14480576</x:v>
      </x:c>
      <x:c r="AB582" s="32" t="n">
        <x:f>IFERROR(AA582/(P582+W582+X582),0)</x:f>
        <x:v>0.3741227516997244</x:v>
      </x:c>
      <x:c r="AC582" t="n">
        <x:f>IF(O582="High",0,IF(I582&gt;=1800,3,IF(I582&gt;=900,2,1))+IF(K582&gt;=0.9,2,IF(K582&gt;=0.75,1,0))+IF(J582&lt;=0.7,2,IF(J582&lt;=0.85,1,0))+IF(M582&gt;=8,1,0))</x:f>
        <x:v>7</x:v>
      </x:c>
      <x:c r="AD582" t="str">
        <x:f>IF(AND(O582&lt;&gt;"High",AC582&gt;=Assumptions!$B$10,AA582&gt;0),"Priority Growth",IF(AND(O582="Low",AA582&gt;0),"Maintain","Watch"))</x:f>
        <x:v>Priority Growth</x:v>
      </x:c>
      <x:c r="AE582" s="60" t="n">
        <x:f>MAX(AA582,0)*N582</x:f>
        <x:v>2.9228961152</x:v>
      </x:c>
      <x:c r="AF582" t="str">
        <x:f>IF(AND(AA582&gt;=Assumptions!$B$11,O582&lt;&gt;"High",OR(N582&gt;=Assumptions!$B$12,M582&lt;=6)),"High","Standard")</x:f>
        <x:v>Standard</x:v>
      </x:c>
    </x:row>
    <x:row r="583">
      <x:c r="A583" t="str">
        <x:f>'Raw_Data'!A583</x:f>
        <x:v>C00582</x:v>
      </x:c>
      <x:c r="B583" t="n">
        <x:f>'Raw_Data'!B583</x:f>
        <x:v>29</x:v>
      </x:c>
      <x:c r="C583" s="30" t="n">
        <x:f>'Raw_Data'!C583</x:f>
        <x:v>35968</x:v>
      </x:c>
      <x:c r="D583" t="n">
        <x:f>'Raw_Data'!D583</x:f>
        <x:v>633</x:v>
      </x:c>
      <x:c r="E583" t="n">
        <x:f>'Raw_Data'!E583</x:f>
        <x:v>44</x:v>
      </x:c>
      <x:c r="F583" t="str">
        <x:f>PROPER(TRIM('Raw_Data'!F583))</x:f>
        <x:v>Classic</x:v>
      </x:c>
      <x:c r="G583" t="str">
        <x:f>PROPER(TRIM('Raw_Data'!G583))</x:f>
        <x:v>Digital</x:v>
      </x:c>
      <x:c r="H583" s="60" t="n">
        <x:f>'Raw_Data'!H583</x:f>
        <x:v>2308</x:v>
      </x:c>
      <x:c r="I583" s="60" t="n">
        <x:f>'Raw_Data'!I583</x:f>
        <x:v>150</x:v>
      </x:c>
      <x:c r="J583" s="32" t="n">
        <x:f>'Raw_Data'!J583</x:f>
        <x:v>0.395</x:v>
      </x:c>
      <x:c r="K583" s="32" t="n">
        <x:f>'Raw_Data'!K583</x:f>
        <x:v>0.784</x:v>
      </x:c>
      <x:c r="L583" t="n">
        <x:f>'Raw_Data'!L583</x:f>
        <x:v>2</x:v>
      </x:c>
      <x:c r="M583" t="n">
        <x:f>IF('Raw_Data'!M583="",Assumptions!$B$15,'Raw_Data'!M583)</x:f>
        <x:v>9</x:v>
      </x:c>
      <x:c r="N583" s="32" t="n">
        <x:f>'Raw_Data'!N583</x:f>
        <x:v>0.052</x:v>
      </x:c>
      <x:c r="O583" t="str">
        <x:f>IF(OR(D583&lt;620,L583&gt;=2,J583&gt;0.9),"High",IF(OR(D583&lt;700,L583=1,J583&gt;0.75),"Medium","Low"))</x:f>
        <x:v>High</x:v>
      </x:c>
      <x:c r="P583" s="30" t="n">
        <x:f>XLOOKUP(F583,Assumptions!$A$4:$A$6,Assumptions!$B$4:$B$6)</x:f>
        <x:v>0</x:v>
      </x:c>
      <x:c r="Q583" s="32" t="n">
        <x:f>XLOOKUP(F583,Assumptions!$A$4:$A$6,Assumptions!$C$4:$C$6)</x:f>
        <x:v>0.229</x:v>
      </x:c>
      <x:c r="R583" s="32" t="n">
        <x:f>XLOOKUP(F583,Assumptions!$A$4:$A$6,Assumptions!$D$4:$D$6)</x:f>
        <x:v>0.015</x:v>
      </x:c>
      <x:c r="S583" s="32" t="n">
        <x:f>XLOOKUP(F583,Assumptions!$A$4:$A$6,Assumptions!$E$4:$E$6)</x:f>
        <x:v>0.0075</x:v>
      </x:c>
      <x:c r="T583" s="32" t="n">
        <x:f>XLOOKUP(O583,Assumptions!$H$4:$H$6,Assumptions!$I$4:$I$6)</x:f>
        <x:v>0.045</x:v>
      </x:c>
      <x:c r="U583" s="30" t="n">
        <x:f>XLOOKUP(F583,Assumptions!$A$4:$A$6,Assumptions!$F$4:$F$6)</x:f>
        <x:v>60</x:v>
      </x:c>
      <x:c r="V583" s="60" t="n">
        <x:f>I583*12</x:f>
        <x:v>1800</x:v>
      </x:c>
      <x:c r="W583" s="60" t="n">
        <x:f>H583*J583*(1-K583)*Q583</x:f>
        <x:v>45.09435024</x:v>
      </x:c>
      <x:c r="X583" s="60" t="n">
        <x:f>V583*R583</x:f>
        <x:v>27</x:v>
      </x:c>
      <x:c r="Y583" s="60" t="n">
        <x:f>V583*S583</x:f>
        <x:v>13.5</x:v>
      </x:c>
      <x:c r="Z583" s="60" t="n">
        <x:f>H583*J583*T583</x:f>
        <x:v>41.0247</x:v>
      </x:c>
      <x:c r="AA583" s="60" t="n">
        <x:f>P583+W583+X583-Y583-Z583-U583</x:f>
        <x:v>-42.430349760000006</x:v>
      </x:c>
      <x:c r="AB583" s="32" t="n">
        <x:f>IFERROR(AA583/(P583+W583+X583),0)</x:f>
        <x:v>-0.588539179821312</x:v>
      </x:c>
      <x:c r="AC583" t="n">
        <x:f>IF(O583="High",0,IF(I583&gt;=1800,3,IF(I583&gt;=900,2,1))+IF(K583&gt;=0.9,2,IF(K583&gt;=0.75,1,0))+IF(J583&lt;=0.7,2,IF(J583&lt;=0.85,1,0))+IF(M583&gt;=8,1,0))</x:f>
        <x:v>0</x:v>
      </x:c>
      <x:c r="AD583" t="str">
        <x:f>IF(AND(O583&lt;&gt;"High",AC583&gt;=Assumptions!$B$10,AA583&gt;0),"Priority Growth",IF(AND(O583="Low",AA583&gt;0),"Maintain","Watch"))</x:f>
        <x:v>Watch</x:v>
      </x:c>
      <x:c r="AE583" s="60" t="n">
        <x:f>MAX(AA583,0)*N583</x:f>
        <x:v>0</x:v>
      </x:c>
      <x:c r="AF583" t="str">
        <x:f>IF(AND(AA583&gt;=Assumptions!$B$11,O583&lt;&gt;"High",OR(N583&gt;=Assumptions!$B$12,M583&lt;=6)),"High","Standard")</x:f>
        <x:v>Standard</x:v>
      </x:c>
    </x:row>
    <x:row r="584">
      <x:c r="A584" t="str">
        <x:f>'Raw_Data'!A584</x:f>
        <x:v>C00583</x:v>
      </x:c>
      <x:c r="B584" t="n">
        <x:f>'Raw_Data'!B584</x:f>
        <x:v>33</x:v>
      </x:c>
      <x:c r="C584" s="30" t="n">
        <x:f>'Raw_Data'!C584</x:f>
        <x:v>76837</x:v>
      </x:c>
      <x:c r="D584" t="n">
        <x:f>'Raw_Data'!D584</x:f>
        <x:v>658</x:v>
      </x:c>
      <x:c r="E584" t="n">
        <x:f>'Raw_Data'!E584</x:f>
        <x:v>10</x:v>
      </x:c>
      <x:c r="F584" t="str">
        <x:f>PROPER(TRIM('Raw_Data'!F584))</x:f>
        <x:v>Classic</x:v>
      </x:c>
      <x:c r="G584" t="str">
        <x:f>PROPER(TRIM('Raw_Data'!G584))</x:f>
        <x:v>Digital</x:v>
      </x:c>
      <x:c r="H584" s="60" t="n">
        <x:f>'Raw_Data'!H584</x:f>
        <x:v>4666</x:v>
      </x:c>
      <x:c r="I584" s="60" t="n">
        <x:f>'Raw_Data'!I584</x:f>
        <x:v>794.32</x:v>
      </x:c>
      <x:c r="J584" s="32" t="n">
        <x:f>'Raw_Data'!J584</x:f>
        <x:v>0.336</x:v>
      </x:c>
      <x:c r="K584" s="32" t="n">
        <x:f>'Raw_Data'!K584</x:f>
        <x:v>0.743</x:v>
      </x:c>
      <x:c r="L584" t="n">
        <x:f>'Raw_Data'!L584</x:f>
        <x:v>1</x:v>
      </x:c>
      <x:c r="M584" t="n">
        <x:f>IF('Raw_Data'!M584="",Assumptions!$B$15,'Raw_Data'!M584)</x:f>
        <x:v>6</x:v>
      </x:c>
      <x:c r="N584" s="32" t="n">
        <x:f>'Raw_Data'!N584</x:f>
        <x:v>0.158</x:v>
      </x:c>
      <x:c r="O584" t="str">
        <x:f>IF(OR(D584&lt;620,L584&gt;=2,J584&gt;0.9),"High",IF(OR(D584&lt;700,L584=1,J584&gt;0.75),"Medium","Low"))</x:f>
        <x:v>Medium</x:v>
      </x:c>
      <x:c r="P584" s="30" t="n">
        <x:f>XLOOKUP(F584,Assumptions!$A$4:$A$6,Assumptions!$B$4:$B$6)</x:f>
        <x:v>0</x:v>
      </x:c>
      <x:c r="Q584" s="32" t="n">
        <x:f>XLOOKUP(F584,Assumptions!$A$4:$A$6,Assumptions!$C$4:$C$6)</x:f>
        <x:v>0.229</x:v>
      </x:c>
      <x:c r="R584" s="32" t="n">
        <x:f>XLOOKUP(F584,Assumptions!$A$4:$A$6,Assumptions!$D$4:$D$6)</x:f>
        <x:v>0.015</x:v>
      </x:c>
      <x:c r="S584" s="32" t="n">
        <x:f>XLOOKUP(F584,Assumptions!$A$4:$A$6,Assumptions!$E$4:$E$6)</x:f>
        <x:v>0.0075</x:v>
      </x:c>
      <x:c r="T584" s="32" t="n">
        <x:f>XLOOKUP(O584,Assumptions!$H$4:$H$6,Assumptions!$I$4:$I$6)</x:f>
        <x:v>0.012</x:v>
      </x:c>
      <x:c r="U584" s="30" t="n">
        <x:f>XLOOKUP(F584,Assumptions!$A$4:$A$6,Assumptions!$F$4:$F$6)</x:f>
        <x:v>60</x:v>
      </x:c>
      <x:c r="V584" s="60" t="n">
        <x:f>I584*12</x:f>
        <x:v>9531.84</x:v>
      </x:c>
      <x:c r="W584" s="60" t="n">
        <x:f>H584*J584*(1-K584)*Q584</x:f>
        <x:v>92.26832092800002</x:v>
      </x:c>
      <x:c r="X584" s="60" t="n">
        <x:f>V584*R584</x:f>
        <x:v>142.9776</x:v>
      </x:c>
      <x:c r="Y584" s="60" t="n">
        <x:f>V584*S584</x:f>
        <x:v>71.4888</x:v>
      </x:c>
      <x:c r="Z584" s="60" t="n">
        <x:f>H584*J584*T584</x:f>
        <x:v>18.813312</x:v>
      </x:c>
      <x:c r="AA584" s="60" t="n">
        <x:f>P584+W584+X584-Y584-Z584-U584</x:f>
        <x:v>84.94380892800004</x:v>
      </x:c>
      <x:c r="AB584" s="32" t="n">
        <x:f>IFERROR(AA584/(P584+W584+X584),0)</x:f>
        <x:v>0.36108515120225254</x:v>
      </x:c>
      <x:c r="AC584" t="n">
        <x:f>IF(O584="High",0,IF(I584&gt;=1800,3,IF(I584&gt;=900,2,1))+IF(K584&gt;=0.9,2,IF(K584&gt;=0.75,1,0))+IF(J584&lt;=0.7,2,IF(J584&lt;=0.85,1,0))+IF(M584&gt;=8,1,0))</x:f>
        <x:v>3</x:v>
      </x:c>
      <x:c r="AD584" t="str">
        <x:f>IF(AND(O584&lt;&gt;"High",AC584&gt;=Assumptions!$B$10,AA584&gt;0),"Priority Growth",IF(AND(O584="Low",AA584&gt;0),"Maintain","Watch"))</x:f>
        <x:v>Watch</x:v>
      </x:c>
      <x:c r="AE584" s="60" t="n">
        <x:f>MAX(AA584,0)*N584</x:f>
        <x:v>13.421121810624006</x:v>
      </x:c>
      <x:c r="AF584" t="str">
        <x:f>IF(AND(AA584&gt;=Assumptions!$B$11,O584&lt;&gt;"High",OR(N584&gt;=Assumptions!$B$12,M584&lt;=6)),"High","Standard")</x:f>
        <x:v>Standard</x:v>
      </x:c>
    </x:row>
    <x:row r="585">
      <x:c r="A585" t="str">
        <x:f>'Raw_Data'!A585</x:f>
        <x:v>C00584</x:v>
      </x:c>
      <x:c r="B585" t="n">
        <x:f>'Raw_Data'!B585</x:f>
        <x:v>38</x:v>
      </x:c>
      <x:c r="C585" s="30" t="n">
        <x:f>'Raw_Data'!C585</x:f>
        <x:v>75835</x:v>
      </x:c>
      <x:c r="D585" t="n">
        <x:f>'Raw_Data'!D585</x:f>
        <x:v>640</x:v>
      </x:c>
      <x:c r="E585" t="n">
        <x:f>'Raw_Data'!E585</x:f>
        <x:v>28</x:v>
      </x:c>
      <x:c r="F585" t="str">
        <x:f>PROPER(TRIM('Raw_Data'!F585))</x:f>
        <x:v>Gold</x:v>
      </x:c>
      <x:c r="G585" t="str">
        <x:f>PROPER(TRIM('Raw_Data'!G585))</x:f>
        <x:v>Digital</x:v>
      </x:c>
      <x:c r="H585" s="60" t="n">
        <x:f>'Raw_Data'!H585</x:f>
        <x:v>11655</x:v>
      </x:c>
      <x:c r="I585" s="60" t="n">
        <x:f>'Raw_Data'!I585</x:f>
        <x:v>1548.72</x:v>
      </x:c>
      <x:c r="J585" s="32" t="n">
        <x:f>'Raw_Data'!J585</x:f>
        <x:v>0.472</x:v>
      </x:c>
      <x:c r="K585" s="32" t="n">
        <x:f>'Raw_Data'!K585</x:f>
        <x:v>0.765</x:v>
      </x:c>
      <x:c r="L585" t="n">
        <x:f>'Raw_Data'!L585</x:f>
        <x:v>0</x:v>
      </x:c>
      <x:c r="M585" t="n">
        <x:f>IF('Raw_Data'!M585="",Assumptions!$B$15,'Raw_Data'!M585)</x:f>
        <x:v>8</x:v>
      </x:c>
      <x:c r="N585" s="32" t="n">
        <x:f>'Raw_Data'!N585</x:f>
        <x:v>0.097</x:v>
      </x:c>
      <x:c r="O585" t="str">
        <x:f>IF(OR(D585&lt;620,L585&gt;=2,J585&gt;0.9),"High",IF(OR(D585&lt;700,L585=1,J585&gt;0.75),"Medium","Low"))</x:f>
        <x:v>Medium</x:v>
      </x:c>
      <x:c r="P585" s="30" t="n">
        <x:f>XLOOKUP(F585,Assumptions!$A$4:$A$6,Assumptions!$B$4:$B$6)</x:f>
        <x:v>95</x:v>
      </x:c>
      <x:c r="Q585" s="32" t="n">
        <x:f>XLOOKUP(F585,Assumptions!$A$4:$A$6,Assumptions!$C$4:$C$6)</x:f>
        <x:v>0.219</x:v>
      </x:c>
      <x:c r="R585" s="32" t="n">
        <x:f>XLOOKUP(F585,Assumptions!$A$4:$A$6,Assumptions!$D$4:$D$6)</x:f>
        <x:v>0.016</x:v>
      </x:c>
      <x:c r="S585" s="32" t="n">
        <x:f>XLOOKUP(F585,Assumptions!$A$4:$A$6,Assumptions!$E$4:$E$6)</x:f>
        <x:v>0.01</x:v>
      </x:c>
      <x:c r="T585" s="32" t="n">
        <x:f>XLOOKUP(O585,Assumptions!$H$4:$H$6,Assumptions!$I$4:$I$6)</x:f>
        <x:v>0.012</x:v>
      </x:c>
      <x:c r="U585" s="30" t="n">
        <x:f>XLOOKUP(F585,Assumptions!$A$4:$A$6,Assumptions!$F$4:$F$6)</x:f>
        <x:v>90</x:v>
      </x:c>
      <x:c r="V585" s="60" t="n">
        <x:f>I585*12</x:f>
        <x:v>18584.64</x:v>
      </x:c>
      <x:c r="W585" s="60" t="n">
        <x:f>H585*J585*(1-K585)*Q585</x:f>
        <x:v>283.11719939999995</x:v>
      </x:c>
      <x:c r="X585" s="60" t="n">
        <x:f>V585*R585</x:f>
        <x:v>297.35424</x:v>
      </x:c>
      <x:c r="Y585" s="60" t="n">
        <x:f>V585*S585</x:f>
        <x:v>185.8464</x:v>
      </x:c>
      <x:c r="Z585" s="60" t="n">
        <x:f>H585*J585*T585</x:f>
        <x:v>66.01392</x:v>
      </x:c>
      <x:c r="AA585" s="60" t="n">
        <x:f>P585+W585+X585-Y585-Z585-U585</x:f>
        <x:v>333.6111194</x:v>
      </x:c>
      <x:c r="AB585" s="32" t="n">
        <x:f>IFERROR(AA585/(P585+W585+X585),0)</x:f>
        <x:v>0.4938937458204543</x:v>
      </x:c>
      <x:c r="AC585" t="n">
        <x:f>IF(O585="High",0,IF(I585&gt;=1800,3,IF(I585&gt;=900,2,1))+IF(K585&gt;=0.9,2,IF(K585&gt;=0.75,1,0))+IF(J585&lt;=0.7,2,IF(J585&lt;=0.85,1,0))+IF(M585&gt;=8,1,0))</x:f>
        <x:v>6</x:v>
      </x:c>
      <x:c r="AD585" t="str">
        <x:f>IF(AND(O585&lt;&gt;"High",AC585&gt;=Assumptions!$B$10,AA585&gt;0),"Priority Growth",IF(AND(O585="Low",AA585&gt;0),"Maintain","Watch"))</x:f>
        <x:v>Priority Growth</x:v>
      </x:c>
      <x:c r="AE585" s="60" t="n">
        <x:f>MAX(AA585,0)*N585</x:f>
        <x:v>32.3602785818</x:v>
      </x:c>
      <x:c r="AF585" t="str">
        <x:f>IF(AND(AA585&gt;=Assumptions!$B$11,O585&lt;&gt;"High",OR(N585&gt;=Assumptions!$B$12,M585&lt;=6)),"High","Standard")</x:f>
        <x:v>Standard</x:v>
      </x:c>
    </x:row>
    <x:row r="586">
      <x:c r="A586" t="str">
        <x:f>'Raw_Data'!A586</x:f>
        <x:v>C00585</x:v>
      </x:c>
      <x:c r="B586" t="n">
        <x:f>'Raw_Data'!B586</x:f>
        <x:v>46</x:v>
      </x:c>
      <x:c r="C586" s="30" t="n">
        <x:f>'Raw_Data'!C586</x:f>
        <x:v>50939</x:v>
      </x:c>
      <x:c r="D586" t="n">
        <x:f>'Raw_Data'!D586</x:f>
        <x:v>670</x:v>
      </x:c>
      <x:c r="E586" t="n">
        <x:f>'Raw_Data'!E586</x:f>
        <x:v>15</x:v>
      </x:c>
      <x:c r="F586" t="str">
        <x:f>PROPER(TRIM('Raw_Data'!F586))</x:f>
        <x:v>Classic</x:v>
      </x:c>
      <x:c r="G586" t="str">
        <x:f>PROPER(TRIM('Raw_Data'!G586))</x:f>
        <x:v>Digital</x:v>
      </x:c>
      <x:c r="H586" s="60" t="n">
        <x:f>'Raw_Data'!H586</x:f>
        <x:v>5336</x:v>
      </x:c>
      <x:c r="I586" s="60" t="n">
        <x:f>'Raw_Data'!I586</x:f>
        <x:v>406.73</x:v>
      </x:c>
      <x:c r="J586" s="32" t="n">
        <x:f>'Raw_Data'!J586</x:f>
        <x:v>0.389</x:v>
      </x:c>
      <x:c r="K586" s="32" t="n">
        <x:f>'Raw_Data'!K586</x:f>
        <x:v>0.791</x:v>
      </x:c>
      <x:c r="L586" t="n">
        <x:f>'Raw_Data'!L586</x:f>
        <x:v>0</x:v>
      </x:c>
      <x:c r="M586" t="n">
        <x:f>IF('Raw_Data'!M586="",Assumptions!$B$15,'Raw_Data'!M586)</x:f>
        <x:v>7</x:v>
      </x:c>
      <x:c r="N586" s="32" t="n">
        <x:f>'Raw_Data'!N586</x:f>
        <x:v>0.11</x:v>
      </x:c>
      <x:c r="O586" t="str">
        <x:f>IF(OR(D586&lt;620,L586&gt;=2,J586&gt;0.9),"High",IF(OR(D586&lt;700,L586=1,J586&gt;0.75),"Medium","Low"))</x:f>
        <x:v>Medium</x:v>
      </x:c>
      <x:c r="P586" s="30" t="n">
        <x:f>XLOOKUP(F586,Assumptions!$A$4:$A$6,Assumptions!$B$4:$B$6)</x:f>
        <x:v>0</x:v>
      </x:c>
      <x:c r="Q586" s="32" t="n">
        <x:f>XLOOKUP(F586,Assumptions!$A$4:$A$6,Assumptions!$C$4:$C$6)</x:f>
        <x:v>0.229</x:v>
      </x:c>
      <x:c r="R586" s="32" t="n">
        <x:f>XLOOKUP(F586,Assumptions!$A$4:$A$6,Assumptions!$D$4:$D$6)</x:f>
        <x:v>0.015</x:v>
      </x:c>
      <x:c r="S586" s="32" t="n">
        <x:f>XLOOKUP(F586,Assumptions!$A$4:$A$6,Assumptions!$E$4:$E$6)</x:f>
        <x:v>0.0075</x:v>
      </x:c>
      <x:c r="T586" s="32" t="n">
        <x:f>XLOOKUP(O586,Assumptions!$H$4:$H$6,Assumptions!$I$4:$I$6)</x:f>
        <x:v>0.012</x:v>
      </x:c>
      <x:c r="U586" s="30" t="n">
        <x:f>XLOOKUP(F586,Assumptions!$A$4:$A$6,Assumptions!$F$4:$F$6)</x:f>
        <x:v>60</x:v>
      </x:c>
      <x:c r="V586" s="60" t="n">
        <x:f>I586*12</x:f>
        <x:v>4880.76</x:v>
      </x:c>
      <x:c r="W586" s="60" t="n">
        <x:f>H586*J586*(1-K586)*Q586</x:f>
        <x:v>99.34526914399999</x:v>
      </x:c>
      <x:c r="X586" s="60" t="n">
        <x:f>V586*R586</x:f>
        <x:v>73.2114</x:v>
      </x:c>
      <x:c r="Y586" s="60" t="n">
        <x:f>V586*S586</x:f>
        <x:v>36.6057</x:v>
      </x:c>
      <x:c r="Z586" s="60" t="n">
        <x:f>H586*J586*T586</x:f>
        <x:v>24.908448000000003</x:v>
      </x:c>
      <x:c r="AA586" s="60" t="n">
        <x:f>P586+W586+X586-Y586-Z586-U586</x:f>
        <x:v>51.04252114399999</x:v>
      </x:c>
      <x:c r="AB586" s="32" t="n">
        <x:f>IFERROR(AA586/(P586+W586+X586),0)</x:f>
        <x:v>0.2958014975440015</x:v>
      </x:c>
      <x:c r="AC586" t="n">
        <x:f>IF(O586="High",0,IF(I586&gt;=1800,3,IF(I586&gt;=900,2,1))+IF(K586&gt;=0.9,2,IF(K586&gt;=0.75,1,0))+IF(J586&lt;=0.7,2,IF(J586&lt;=0.85,1,0))+IF(M586&gt;=8,1,0))</x:f>
        <x:v>4</x:v>
      </x:c>
      <x:c r="AD586" t="str">
        <x:f>IF(AND(O586&lt;&gt;"High",AC586&gt;=Assumptions!$B$10,AA586&gt;0),"Priority Growth",IF(AND(O586="Low",AA586&gt;0),"Maintain","Watch"))</x:f>
        <x:v>Watch</x:v>
      </x:c>
      <x:c r="AE586" s="60" t="n">
        <x:f>MAX(AA586,0)*N586</x:f>
        <x:v>5.614677325839999</x:v>
      </x:c>
      <x:c r="AF586" t="str">
        <x:f>IF(AND(AA586&gt;=Assumptions!$B$11,O586&lt;&gt;"High",OR(N586&gt;=Assumptions!$B$12,M586&lt;=6)),"High","Standard")</x:f>
        <x:v>Standard</x:v>
      </x:c>
    </x:row>
    <x:row r="587">
      <x:c r="A587" t="str">
        <x:f>'Raw_Data'!A587</x:f>
        <x:v>C00586</x:v>
      </x:c>
      <x:c r="B587" t="n">
        <x:f>'Raw_Data'!B587</x:f>
        <x:v>46</x:v>
      </x:c>
      <x:c r="C587" s="30" t="n">
        <x:f>'Raw_Data'!C587</x:f>
        <x:v>97185</x:v>
      </x:c>
      <x:c r="D587" t="n">
        <x:f>'Raw_Data'!D587</x:f>
        <x:v>644</x:v>
      </x:c>
      <x:c r="E587" t="n">
        <x:f>'Raw_Data'!E587</x:f>
        <x:v>49</x:v>
      </x:c>
      <x:c r="F587" t="str">
        <x:f>PROPER(TRIM('Raw_Data'!F587))</x:f>
        <x:v>Classic</x:v>
      </x:c>
      <x:c r="G587" t="str">
        <x:f>PROPER(TRIM('Raw_Data'!G587))</x:f>
        <x:v>Digital</x:v>
      </x:c>
      <x:c r="H587" s="60" t="n">
        <x:f>'Raw_Data'!H587</x:f>
        <x:v>6400</x:v>
      </x:c>
      <x:c r="I587" s="60" t="n">
        <x:f>'Raw_Data'!I587</x:f>
        <x:v>576.44</x:v>
      </x:c>
      <x:c r="J587" s="32" t="n">
        <x:f>'Raw_Data'!J587</x:f>
        <x:v>0.61</x:v>
      </x:c>
      <x:c r="K587" s="32" t="n">
        <x:f>'Raw_Data'!K587</x:f>
        <x:v>0.597</x:v>
      </x:c>
      <x:c r="L587" t="n">
        <x:f>'Raw_Data'!L587</x:f>
        <x:v>0</x:v>
      </x:c>
      <x:c r="M587" t="n">
        <x:f>IF('Raw_Data'!M587="",Assumptions!$B$15,'Raw_Data'!M587)</x:f>
        <x:v>6</x:v>
      </x:c>
      <x:c r="N587" s="32" t="n">
        <x:f>'Raw_Data'!N587</x:f>
        <x:v>0.19</x:v>
      </x:c>
      <x:c r="O587" t="str">
        <x:f>IF(OR(D587&lt;620,L587&gt;=2,J587&gt;0.9),"High",IF(OR(D587&lt;700,L587=1,J587&gt;0.75),"Medium","Low"))</x:f>
        <x:v>Medium</x:v>
      </x:c>
      <x:c r="P587" s="30" t="n">
        <x:f>XLOOKUP(F587,Assumptions!$A$4:$A$6,Assumptions!$B$4:$B$6)</x:f>
        <x:v>0</x:v>
      </x:c>
      <x:c r="Q587" s="32" t="n">
        <x:f>XLOOKUP(F587,Assumptions!$A$4:$A$6,Assumptions!$C$4:$C$6)</x:f>
        <x:v>0.229</x:v>
      </x:c>
      <x:c r="R587" s="32" t="n">
        <x:f>XLOOKUP(F587,Assumptions!$A$4:$A$6,Assumptions!$D$4:$D$6)</x:f>
        <x:v>0.015</x:v>
      </x:c>
      <x:c r="S587" s="32" t="n">
        <x:f>XLOOKUP(F587,Assumptions!$A$4:$A$6,Assumptions!$E$4:$E$6)</x:f>
        <x:v>0.0075</x:v>
      </x:c>
      <x:c r="T587" s="32" t="n">
        <x:f>XLOOKUP(O587,Assumptions!$H$4:$H$6,Assumptions!$I$4:$I$6)</x:f>
        <x:v>0.012</x:v>
      </x:c>
      <x:c r="U587" s="30" t="n">
        <x:f>XLOOKUP(F587,Assumptions!$A$4:$A$6,Assumptions!$F$4:$F$6)</x:f>
        <x:v>60</x:v>
      </x:c>
      <x:c r="V587" s="60" t="n">
        <x:f>I587*12</x:f>
        <x:v>6917.280000000001</x:v>
      </x:c>
      <x:c r="W587" s="60" t="n">
        <x:f>H587*J587*(1-K587)*Q587</x:f>
        <x:v>360.288448</x:v>
      </x:c>
      <x:c r="X587" s="60" t="n">
        <x:f>V587*R587</x:f>
        <x:v>103.7592</x:v>
      </x:c>
      <x:c r="Y587" s="60" t="n">
        <x:f>V587*S587</x:f>
        <x:v>51.8796</x:v>
      </x:c>
      <x:c r="Z587" s="60" t="n">
        <x:f>H587*J587*T587</x:f>
        <x:v>46.848</x:v>
      </x:c>
      <x:c r="AA587" s="60" t="n">
        <x:f>P587+W587+X587-Y587-Z587-U587</x:f>
        <x:v>305.32004800000004</x:v>
      </x:c>
      <x:c r="AB587" s="32" t="n">
        <x:f>IFERROR(AA587/(P587+W587+X587),0)</x:f>
        <x:v>0.6579497801915376</x:v>
      </x:c>
      <x:c r="AC587" t="n">
        <x:f>IF(O587="High",0,IF(I587&gt;=1800,3,IF(I587&gt;=900,2,1))+IF(K587&gt;=0.9,2,IF(K587&gt;=0.75,1,0))+IF(J587&lt;=0.7,2,IF(J587&lt;=0.85,1,0))+IF(M587&gt;=8,1,0))</x:f>
        <x:v>3</x:v>
      </x:c>
      <x:c r="AD587" t="str">
        <x:f>IF(AND(O587&lt;&gt;"High",AC587&gt;=Assumptions!$B$10,AA587&gt;0),"Priority Growth",IF(AND(O587="Low",AA587&gt;0),"Maintain","Watch"))</x:f>
        <x:v>Watch</x:v>
      </x:c>
      <x:c r="AE587" s="60" t="n">
        <x:f>MAX(AA587,0)*N587</x:f>
        <x:v>58.01080912000001</x:v>
      </x:c>
      <x:c r="AF587" t="str">
        <x:f>IF(AND(AA587&gt;=Assumptions!$B$11,O587&lt;&gt;"High",OR(N587&gt;=Assumptions!$B$12,M587&lt;=6)),"High","Standard")</x:f>
        <x:v>High</x:v>
      </x:c>
    </x:row>
    <x:row r="588">
      <x:c r="A588" t="str">
        <x:f>'Raw_Data'!A588</x:f>
        <x:v>C00587</x:v>
      </x:c>
      <x:c r="B588" t="n">
        <x:f>'Raw_Data'!B588</x:f>
        <x:v>43</x:v>
      </x:c>
      <x:c r="C588" s="30" t="n">
        <x:f>'Raw_Data'!C588</x:f>
        <x:v>56575</x:v>
      </x:c>
      <x:c r="D588" t="n">
        <x:f>'Raw_Data'!D588</x:f>
        <x:v>641</x:v>
      </x:c>
      <x:c r="E588" t="n">
        <x:f>'Raw_Data'!E588</x:f>
        <x:v>26</x:v>
      </x:c>
      <x:c r="F588" t="str">
        <x:f>PROPER(TRIM('Raw_Data'!F588))</x:f>
        <x:v>Classic</x:v>
      </x:c>
      <x:c r="G588" t="str">
        <x:f>PROPER(TRIM('Raw_Data'!G588))</x:f>
        <x:v>Digital</x:v>
      </x:c>
      <x:c r="H588" s="60" t="n">
        <x:f>'Raw_Data'!H588</x:f>
        <x:v>3819</x:v>
      </x:c>
      <x:c r="I588" s="60" t="n">
        <x:f>'Raw_Data'!I588</x:f>
        <x:v>313.64</x:v>
      </x:c>
      <x:c r="J588" s="32" t="n">
        <x:f>'Raw_Data'!J588</x:f>
        <x:v>0.454</x:v>
      </x:c>
      <x:c r="K588" s="32" t="n">
        <x:f>'Raw_Data'!K588</x:f>
        <x:v>0.71</x:v>
      </x:c>
      <x:c r="L588" t="n">
        <x:f>'Raw_Data'!L588</x:f>
        <x:v>0</x:v>
      </x:c>
      <x:c r="M588" t="n">
        <x:f>IF('Raw_Data'!M588="",Assumptions!$B$15,'Raw_Data'!M588)</x:f>
        <x:v>9</x:v>
      </x:c>
      <x:c r="N588" s="32" t="n">
        <x:f>'Raw_Data'!N588</x:f>
        <x:v>0.02</x:v>
      </x:c>
      <x:c r="O588" t="str">
        <x:f>IF(OR(D588&lt;620,L588&gt;=2,J588&gt;0.9),"High",IF(OR(D588&lt;700,L588=1,J588&gt;0.75),"Medium","Low"))</x:f>
        <x:v>Medium</x:v>
      </x:c>
      <x:c r="P588" s="30" t="n">
        <x:f>XLOOKUP(F588,Assumptions!$A$4:$A$6,Assumptions!$B$4:$B$6)</x:f>
        <x:v>0</x:v>
      </x:c>
      <x:c r="Q588" s="32" t="n">
        <x:f>XLOOKUP(F588,Assumptions!$A$4:$A$6,Assumptions!$C$4:$C$6)</x:f>
        <x:v>0.229</x:v>
      </x:c>
      <x:c r="R588" s="32" t="n">
        <x:f>XLOOKUP(F588,Assumptions!$A$4:$A$6,Assumptions!$D$4:$D$6)</x:f>
        <x:v>0.015</x:v>
      </x:c>
      <x:c r="S588" s="32" t="n">
        <x:f>XLOOKUP(F588,Assumptions!$A$4:$A$6,Assumptions!$E$4:$E$6)</x:f>
        <x:v>0.0075</x:v>
      </x:c>
      <x:c r="T588" s="32" t="n">
        <x:f>XLOOKUP(O588,Assumptions!$H$4:$H$6,Assumptions!$I$4:$I$6)</x:f>
        <x:v>0.012</x:v>
      </x:c>
      <x:c r="U588" s="30" t="n">
        <x:f>XLOOKUP(F588,Assumptions!$A$4:$A$6,Assumptions!$F$4:$F$6)</x:f>
        <x:v>60</x:v>
      </x:c>
      <x:c r="V588" s="60" t="n">
        <x:f>I588*12</x:f>
        <x:v>3763.68</x:v>
      </x:c>
      <x:c r="W588" s="60" t="n">
        <x:f>H588*J588*(1-K588)*Q588</x:f>
        <x:v>115.14338466000002</x:v>
      </x:c>
      <x:c r="X588" s="60" t="n">
        <x:f>V588*R588</x:f>
        <x:v>56.4552</x:v>
      </x:c>
      <x:c r="Y588" s="60" t="n">
        <x:f>V588*S588</x:f>
        <x:v>28.2276</x:v>
      </x:c>
      <x:c r="Z588" s="60" t="n">
        <x:f>H588*J588*T588</x:f>
        <x:v>20.805912</x:v>
      </x:c>
      <x:c r="AA588" s="60" t="n">
        <x:f>P588+W588+X588-Y588-Z588-U588</x:f>
        <x:v>62.56507266000003</x:v>
      </x:c>
      <x:c r="AB588" s="32" t="n">
        <x:f>IFERROR(AA588/(P588+W588+X588),0)</x:f>
        <x:v>0.36460133272057266</x:v>
      </x:c>
      <x:c r="AC588" t="n">
        <x:f>IF(O588="High",0,IF(I588&gt;=1800,3,IF(I588&gt;=900,2,1))+IF(K588&gt;=0.9,2,IF(K588&gt;=0.75,1,0))+IF(J588&lt;=0.7,2,IF(J588&lt;=0.85,1,0))+IF(M588&gt;=8,1,0))</x:f>
        <x:v>4</x:v>
      </x:c>
      <x:c r="AD588" t="str">
        <x:f>IF(AND(O588&lt;&gt;"High",AC588&gt;=Assumptions!$B$10,AA588&gt;0),"Priority Growth",IF(AND(O588="Low",AA588&gt;0),"Maintain","Watch"))</x:f>
        <x:v>Watch</x:v>
      </x:c>
      <x:c r="AE588" s="60" t="n">
        <x:f>MAX(AA588,0)*N588</x:f>
        <x:v>1.2513014532000006</x:v>
      </x:c>
      <x:c r="AF588" t="str">
        <x:f>IF(AND(AA588&gt;=Assumptions!$B$11,O588&lt;&gt;"High",OR(N588&gt;=Assumptions!$B$12,M588&lt;=6)),"High","Standard")</x:f>
        <x:v>Standard</x:v>
      </x:c>
    </x:row>
    <x:row r="589">
      <x:c r="A589" t="str">
        <x:f>'Raw_Data'!A589</x:f>
        <x:v>C00588</x:v>
      </x:c>
      <x:c r="B589" t="n">
        <x:f>'Raw_Data'!B589</x:f>
        <x:v>21</x:v>
      </x:c>
      <x:c r="C589" s="30" t="n">
        <x:f>'Raw_Data'!C589</x:f>
        <x:v>70578</x:v>
      </x:c>
      <x:c r="D589" t="n">
        <x:f>'Raw_Data'!D589</x:f>
        <x:v>728</x:v>
      </x:c>
      <x:c r="E589" t="n">
        <x:f>'Raw_Data'!E589</x:f>
        <x:v>55</x:v>
      </x:c>
      <x:c r="F589" t="str">
        <x:f>PROPER(TRIM('Raw_Data'!F589))</x:f>
        <x:v>Gold</x:v>
      </x:c>
      <x:c r="G589" t="str">
        <x:f>PROPER(TRIM('Raw_Data'!G589))</x:f>
        <x:v>Direct Mail</x:v>
      </x:c>
      <x:c r="H589" s="60" t="n">
        <x:f>'Raw_Data'!H589</x:f>
        <x:v>9844</x:v>
      </x:c>
      <x:c r="I589" s="60" t="n">
        <x:f>'Raw_Data'!I589</x:f>
        <x:v>1341.55</x:v>
      </x:c>
      <x:c r="J589" s="32" t="n">
        <x:f>'Raw_Data'!J589</x:f>
        <x:v>0.442</x:v>
      </x:c>
      <x:c r="K589" s="32" t="n">
        <x:f>'Raw_Data'!K589</x:f>
        <x:v>0.935</x:v>
      </x:c>
      <x:c r="L589" t="n">
        <x:f>'Raw_Data'!L589</x:f>
        <x:v>0</x:v>
      </x:c>
      <x:c r="M589" t="n">
        <x:f>IF('Raw_Data'!M589="",Assumptions!$B$15,'Raw_Data'!M589)</x:f>
        <x:v>10</x:v>
      </x:c>
      <x:c r="N589" s="32" t="n">
        <x:f>'Raw_Data'!N589</x:f>
        <x:v>0.02</x:v>
      </x:c>
      <x:c r="O589" t="str">
        <x:f>IF(OR(D589&lt;620,L589&gt;=2,J589&gt;0.9),"High",IF(OR(D589&lt;700,L589=1,J589&gt;0.75),"Medium","Low"))</x:f>
        <x:v>Low</x:v>
      </x:c>
      <x:c r="P589" s="30" t="n">
        <x:f>XLOOKUP(F589,Assumptions!$A$4:$A$6,Assumptions!$B$4:$B$6)</x:f>
        <x:v>95</x:v>
      </x:c>
      <x:c r="Q589" s="32" t="n">
        <x:f>XLOOKUP(F589,Assumptions!$A$4:$A$6,Assumptions!$C$4:$C$6)</x:f>
        <x:v>0.219</x:v>
      </x:c>
      <x:c r="R589" s="32" t="n">
        <x:f>XLOOKUP(F589,Assumptions!$A$4:$A$6,Assumptions!$D$4:$D$6)</x:f>
        <x:v>0.016</x:v>
      </x:c>
      <x:c r="S589" s="32" t="n">
        <x:f>XLOOKUP(F589,Assumptions!$A$4:$A$6,Assumptions!$E$4:$E$6)</x:f>
        <x:v>0.01</x:v>
      </x:c>
      <x:c r="T589" s="32" t="n">
        <x:f>XLOOKUP(O589,Assumptions!$H$4:$H$6,Assumptions!$I$4:$I$6)</x:f>
        <x:v>0.0035</x:v>
      </x:c>
      <x:c r="U589" s="30" t="n">
        <x:f>XLOOKUP(F589,Assumptions!$A$4:$A$6,Assumptions!$F$4:$F$6)</x:f>
        <x:v>90</x:v>
      </x:c>
      <x:c r="V589" s="60" t="n">
        <x:f>I589*12</x:f>
        <x:v>16098.599999999999</x:v>
      </x:c>
      <x:c r="W589" s="60" t="n">
        <x:f>H589*J589*(1-K589)*Q589</x:f>
        <x:v>61.937168279999945</x:v>
      </x:c>
      <x:c r="X589" s="60" t="n">
        <x:f>V589*R589</x:f>
        <x:v>257.57759999999996</x:v>
      </x:c>
      <x:c r="Y589" s="60" t="n">
        <x:f>V589*S589</x:f>
        <x:v>160.986</x:v>
      </x:c>
      <x:c r="Z589" s="60" t="n">
        <x:f>H589*J589*T589</x:f>
        <x:v>15.228667999999999</x:v>
      </x:c>
      <x:c r="AA589" s="60" t="n">
        <x:f>P589+W589+X589-Y589-Z589-U589</x:f>
        <x:v>148.3001002799999</x:v>
      </x:c>
      <x:c r="AB589" s="32" t="n">
        <x:f>IFERROR(AA589/(P589+W589+X589),0)</x:f>
        <x:v>0.3577679533478646</x:v>
      </x:c>
      <x:c r="AC589" t="n">
        <x:f>IF(O589="High",0,IF(I589&gt;=1800,3,IF(I589&gt;=900,2,1))+IF(K589&gt;=0.9,2,IF(K589&gt;=0.75,1,0))+IF(J589&lt;=0.7,2,IF(J589&lt;=0.85,1,0))+IF(M589&gt;=8,1,0))</x:f>
        <x:v>7</x:v>
      </x:c>
      <x:c r="AD589" t="str">
        <x:f>IF(AND(O589&lt;&gt;"High",AC589&gt;=Assumptions!$B$10,AA589&gt;0),"Priority Growth",IF(AND(O589="Low",AA589&gt;0),"Maintain","Watch"))</x:f>
        <x:v>Priority Growth</x:v>
      </x:c>
      <x:c r="AE589" s="60" t="n">
        <x:f>MAX(AA589,0)*N589</x:f>
        <x:v>2.966002005599998</x:v>
      </x:c>
      <x:c r="AF589" t="str">
        <x:f>IF(AND(AA589&gt;=Assumptions!$B$11,O589&lt;&gt;"High",OR(N589&gt;=Assumptions!$B$12,M589&lt;=6)),"High","Standard")</x:f>
        <x:v>Standard</x:v>
      </x:c>
    </x:row>
    <x:row r="590">
      <x:c r="A590" t="str">
        <x:f>'Raw_Data'!A590</x:f>
        <x:v>C00589</x:v>
      </x:c>
      <x:c r="B590" t="n">
        <x:f>'Raw_Data'!B590</x:f>
        <x:v>36</x:v>
      </x:c>
      <x:c r="C590" s="30" t="n">
        <x:f>'Raw_Data'!C590</x:f>
        <x:v>53136</x:v>
      </x:c>
      <x:c r="D590" t="n">
        <x:f>'Raw_Data'!D590</x:f>
        <x:v>797</x:v>
      </x:c>
      <x:c r="E590" t="n">
        <x:f>'Raw_Data'!E590</x:f>
        <x:v>47</x:v>
      </x:c>
      <x:c r="F590" t="str">
        <x:f>PROPER(TRIM('Raw_Data'!F590))</x:f>
        <x:v>Gold</x:v>
      </x:c>
      <x:c r="G590" t="str">
        <x:f>PROPER(TRIM('Raw_Data'!G590))</x:f>
        <x:v>Branch</x:v>
      </x:c>
      <x:c r="H590" s="60" t="n">
        <x:f>'Raw_Data'!H590</x:f>
        <x:v>10274</x:v>
      </x:c>
      <x:c r="I590" s="60" t="n">
        <x:f>'Raw_Data'!I590</x:f>
        <x:v>1109.77</x:v>
      </x:c>
      <x:c r="J590" s="32" t="n">
        <x:f>'Raw_Data'!J590</x:f>
        <x:v>0.12</x:v>
      </x:c>
      <x:c r="K590" s="32" t="n">
        <x:f>'Raw_Data'!K590</x:f>
        <x:v>0.814</x:v>
      </x:c>
      <x:c r="L590" t="n">
        <x:f>'Raw_Data'!L590</x:f>
        <x:v>0</x:v>
      </x:c>
      <x:c r="M590" t="n">
        <x:f>IF('Raw_Data'!M590="",Assumptions!$B$15,'Raw_Data'!M590)</x:f>
        <x:v>6</x:v>
      </x:c>
      <x:c r="N590" s="32" t="n">
        <x:f>'Raw_Data'!N590</x:f>
        <x:v>0.16</x:v>
      </x:c>
      <x:c r="O590" t="str">
        <x:f>IF(OR(D590&lt;620,L590&gt;=2,J590&gt;0.9),"High",IF(OR(D590&lt;700,L590=1,J590&gt;0.75),"Medium","Low"))</x:f>
        <x:v>Low</x:v>
      </x:c>
      <x:c r="P590" s="30" t="n">
        <x:f>XLOOKUP(F590,Assumptions!$A$4:$A$6,Assumptions!$B$4:$B$6)</x:f>
        <x:v>95</x:v>
      </x:c>
      <x:c r="Q590" s="32" t="n">
        <x:f>XLOOKUP(F590,Assumptions!$A$4:$A$6,Assumptions!$C$4:$C$6)</x:f>
        <x:v>0.219</x:v>
      </x:c>
      <x:c r="R590" s="32" t="n">
        <x:f>XLOOKUP(F590,Assumptions!$A$4:$A$6,Assumptions!$D$4:$D$6)</x:f>
        <x:v>0.016</x:v>
      </x:c>
      <x:c r="S590" s="32" t="n">
        <x:f>XLOOKUP(F590,Assumptions!$A$4:$A$6,Assumptions!$E$4:$E$6)</x:f>
        <x:v>0.01</x:v>
      </x:c>
      <x:c r="T590" s="32" t="n">
        <x:f>XLOOKUP(O590,Assumptions!$H$4:$H$6,Assumptions!$I$4:$I$6)</x:f>
        <x:v>0.0035</x:v>
      </x:c>
      <x:c r="U590" s="30" t="n">
        <x:f>XLOOKUP(F590,Assumptions!$A$4:$A$6,Assumptions!$F$4:$F$6)</x:f>
        <x:v>90</x:v>
      </x:c>
      <x:c r="V590" s="60" t="n">
        <x:f>I590*12</x:f>
        <x:v>13317.24</x:v>
      </x:c>
      <x:c r="W590" s="60" t="n">
        <x:f>H590*J590*(1-K590)*Q590</x:f>
        <x:v>50.22013392000001</x:v>
      </x:c>
      <x:c r="X590" s="60" t="n">
        <x:f>V590*R590</x:f>
        <x:v>213.07584</x:v>
      </x:c>
      <x:c r="Y590" s="60" t="n">
        <x:f>V590*S590</x:f>
        <x:v>133.1724</x:v>
      </x:c>
      <x:c r="Z590" s="60" t="n">
        <x:f>H590*J590*T590</x:f>
        <x:v>4.31508</x:v>
      </x:c>
      <x:c r="AA590" s="60" t="n">
        <x:f>P590+W590+X590-Y590-Z590-U590</x:f>
        <x:v>130.80849392000005</x:v>
      </x:c>
      <x:c r="AB590" s="32" t="n">
        <x:f>IFERROR(AA590/(P590+W590+X590),0)</x:f>
        <x:v>0.36508502311334046</x:v>
      </x:c>
      <x:c r="AC590" t="n">
        <x:f>IF(O590="High",0,IF(I590&gt;=1800,3,IF(I590&gt;=900,2,1))+IF(K590&gt;=0.9,2,IF(K590&gt;=0.75,1,0))+IF(J590&lt;=0.7,2,IF(J590&lt;=0.85,1,0))+IF(M590&gt;=8,1,0))</x:f>
        <x:v>5</x:v>
      </x:c>
      <x:c r="AD590" t="str">
        <x:f>IF(AND(O590&lt;&gt;"High",AC590&gt;=Assumptions!$B$10,AA590&gt;0),"Priority Growth",IF(AND(O590="Low",AA590&gt;0),"Maintain","Watch"))</x:f>
        <x:v>Maintain</x:v>
      </x:c>
      <x:c r="AE590" s="60" t="n">
        <x:f>MAX(AA590,0)*N590</x:f>
        <x:v>20.929359027200007</x:v>
      </x:c>
      <x:c r="AF590" t="str">
        <x:f>IF(AND(AA590&gt;=Assumptions!$B$11,O590&lt;&gt;"High",OR(N590&gt;=Assumptions!$B$12,M590&lt;=6)),"High","Standard")</x:f>
        <x:v>Standard</x:v>
      </x:c>
    </x:row>
    <x:row r="591">
      <x:c r="A591" t="str">
        <x:f>'Raw_Data'!A591</x:f>
        <x:v>C00590</x:v>
      </x:c>
      <x:c r="B591" t="n">
        <x:f>'Raw_Data'!B591</x:f>
        <x:v>37</x:v>
      </x:c>
      <x:c r="C591" s="30" t="n">
        <x:f>'Raw_Data'!C591</x:f>
        <x:v>41963</x:v>
      </x:c>
      <x:c r="D591" t="n">
        <x:f>'Raw_Data'!D591</x:f>
        <x:v>681</x:v>
      </x:c>
      <x:c r="E591" t="n">
        <x:f>'Raw_Data'!E591</x:f>
        <x:v>19</x:v>
      </x:c>
      <x:c r="F591" t="str">
        <x:f>PROPER(TRIM('Raw_Data'!F591))</x:f>
        <x:v>Classic</x:v>
      </x:c>
      <x:c r="G591" t="str">
        <x:f>PROPER(TRIM('Raw_Data'!G591))</x:f>
        <x:v>Branch</x:v>
      </x:c>
      <x:c r="H591" s="60" t="n">
        <x:f>'Raw_Data'!H591</x:f>
        <x:v>1563</x:v>
      </x:c>
      <x:c r="I591" s="60" t="n">
        <x:f>'Raw_Data'!I591</x:f>
        <x:v>299.32</x:v>
      </x:c>
      <x:c r="J591" s="32" t="n">
        <x:f>'Raw_Data'!J591</x:f>
        <x:v>0.563</x:v>
      </x:c>
      <x:c r="K591" s="32" t="n">
        <x:f>'Raw_Data'!K591</x:f>
        <x:v>0.737</x:v>
      </x:c>
      <x:c r="L591" t="n">
        <x:f>'Raw_Data'!L591</x:f>
        <x:v>0</x:v>
      </x:c>
      <x:c r="M591" t="n">
        <x:f>IF('Raw_Data'!M591="",Assumptions!$B$15,'Raw_Data'!M591)</x:f>
        <x:v>8</x:v>
      </x:c>
      <x:c r="N591" s="32" t="n">
        <x:f>'Raw_Data'!N591</x:f>
        <x:v>0.057</x:v>
      </x:c>
      <x:c r="O591" t="str">
        <x:f>IF(OR(D591&lt;620,L591&gt;=2,J591&gt;0.9),"High",IF(OR(D591&lt;700,L591=1,J591&gt;0.75),"Medium","Low"))</x:f>
        <x:v>Medium</x:v>
      </x:c>
      <x:c r="P591" s="30" t="n">
        <x:f>XLOOKUP(F591,Assumptions!$A$4:$A$6,Assumptions!$B$4:$B$6)</x:f>
        <x:v>0</x:v>
      </x:c>
      <x:c r="Q591" s="32" t="n">
        <x:f>XLOOKUP(F591,Assumptions!$A$4:$A$6,Assumptions!$C$4:$C$6)</x:f>
        <x:v>0.229</x:v>
      </x:c>
      <x:c r="R591" s="32" t="n">
        <x:f>XLOOKUP(F591,Assumptions!$A$4:$A$6,Assumptions!$D$4:$D$6)</x:f>
        <x:v>0.015</x:v>
      </x:c>
      <x:c r="S591" s="32" t="n">
        <x:f>XLOOKUP(F591,Assumptions!$A$4:$A$6,Assumptions!$E$4:$E$6)</x:f>
        <x:v>0.0075</x:v>
      </x:c>
      <x:c r="T591" s="32" t="n">
        <x:f>XLOOKUP(O591,Assumptions!$H$4:$H$6,Assumptions!$I$4:$I$6)</x:f>
        <x:v>0.012</x:v>
      </x:c>
      <x:c r="U591" s="30" t="n">
        <x:f>XLOOKUP(F591,Assumptions!$A$4:$A$6,Assumptions!$F$4:$F$6)</x:f>
        <x:v>60</x:v>
      </x:c>
      <x:c r="V591" s="60" t="n">
        <x:f>I591*12</x:f>
        <x:v>3591.84</x:v>
      </x:c>
      <x:c r="W591" s="60" t="n">
        <x:f>H591*J591*(1-K591)*Q591</x:f>
        <x:v>52.997892963000005</x:v>
      </x:c>
      <x:c r="X591" s="60" t="n">
        <x:f>V591*R591</x:f>
        <x:v>53.8776</x:v>
      </x:c>
      <x:c r="Y591" s="60" t="n">
        <x:f>V591*S591</x:f>
        <x:v>26.9388</x:v>
      </x:c>
      <x:c r="Z591" s="60" t="n">
        <x:f>H591*J591*T591</x:f>
        <x:v>10.559628</x:v>
      </x:c>
      <x:c r="AA591" s="60" t="n">
        <x:f>P591+W591+X591-Y591-Z591-U591</x:f>
        <x:v>9.377064962999995</x:v>
      </x:c>
      <x:c r="AB591" s="32" t="n">
        <x:f>IFERROR(AA591/(P591+W591+X591),0)</x:f>
        <x:v>0.0877382148426329</x:v>
      </x:c>
      <x:c r="AC591" t="n">
        <x:f>IF(O591="High",0,IF(I591&gt;=1800,3,IF(I591&gt;=900,2,1))+IF(K591&gt;=0.9,2,IF(K591&gt;=0.75,1,0))+IF(J591&lt;=0.7,2,IF(J591&lt;=0.85,1,0))+IF(M591&gt;=8,1,0))</x:f>
        <x:v>4</x:v>
      </x:c>
      <x:c r="AD591" t="str">
        <x:f>IF(AND(O591&lt;&gt;"High",AC591&gt;=Assumptions!$B$10,AA591&gt;0),"Priority Growth",IF(AND(O591="Low",AA591&gt;0),"Maintain","Watch"))</x:f>
        <x:v>Watch</x:v>
      </x:c>
      <x:c r="AE591" s="60" t="n">
        <x:f>MAX(AA591,0)*N591</x:f>
        <x:v>0.5344927028909997</x:v>
      </x:c>
      <x:c r="AF591" t="str">
        <x:f>IF(AND(AA591&gt;=Assumptions!$B$11,O591&lt;&gt;"High",OR(N591&gt;=Assumptions!$B$12,M591&lt;=6)),"High","Standard")</x:f>
        <x:v>Standard</x:v>
      </x:c>
    </x:row>
    <x:row r="592">
      <x:c r="A592" t="str">
        <x:f>'Raw_Data'!A592</x:f>
        <x:v>C00591</x:v>
      </x:c>
      <x:c r="B592" t="n">
        <x:f>'Raw_Data'!B592</x:f>
        <x:v>32</x:v>
      </x:c>
      <x:c r="C592" s="30" t="n">
        <x:f>'Raw_Data'!C592</x:f>
        <x:v>56755</x:v>
      </x:c>
      <x:c r="D592" t="n">
        <x:f>'Raw_Data'!D592</x:f>
        <x:v>657</x:v>
      </x:c>
      <x:c r="E592" t="n">
        <x:f>'Raw_Data'!E592</x:f>
        <x:v>16</x:v>
      </x:c>
      <x:c r="F592" t="str">
        <x:f>PROPER(TRIM('Raw_Data'!F592))</x:f>
        <x:v>Classic</x:v>
      </x:c>
      <x:c r="G592" t="str">
        <x:f>PROPER(TRIM('Raw_Data'!G592))</x:f>
        <x:v>Partner</x:v>
      </x:c>
      <x:c r="H592" s="60" t="n">
        <x:f>'Raw_Data'!H592</x:f>
        <x:v>6384</x:v>
      </x:c>
      <x:c r="I592" s="60" t="n">
        <x:f>'Raw_Data'!I592</x:f>
        <x:v>150</x:v>
      </x:c>
      <x:c r="J592" s="32" t="n">
        <x:f>'Raw_Data'!J592</x:f>
        <x:v>0.582</x:v>
      </x:c>
      <x:c r="K592" s="32" t="n">
        <x:f>'Raw_Data'!K592</x:f>
        <x:v>0.762</x:v>
      </x:c>
      <x:c r="L592" t="n">
        <x:f>'Raw_Data'!L592</x:f>
        <x:v>0</x:v>
      </x:c>
      <x:c r="M592" t="n">
        <x:f>IF('Raw_Data'!M592="",Assumptions!$B$15,'Raw_Data'!M592)</x:f>
        <x:v>7</x:v>
      </x:c>
      <x:c r="N592" s="32" t="n">
        <x:f>'Raw_Data'!N592</x:f>
        <x:v>0.129</x:v>
      </x:c>
      <x:c r="O592" t="str">
        <x:f>IF(OR(D592&lt;620,L592&gt;=2,J592&gt;0.9),"High",IF(OR(D592&lt;700,L592=1,J592&gt;0.75),"Medium","Low"))</x:f>
        <x:v>Medium</x:v>
      </x:c>
      <x:c r="P592" s="30" t="n">
        <x:f>XLOOKUP(F592,Assumptions!$A$4:$A$6,Assumptions!$B$4:$B$6)</x:f>
        <x:v>0</x:v>
      </x:c>
      <x:c r="Q592" s="32" t="n">
        <x:f>XLOOKUP(F592,Assumptions!$A$4:$A$6,Assumptions!$C$4:$C$6)</x:f>
        <x:v>0.229</x:v>
      </x:c>
      <x:c r="R592" s="32" t="n">
        <x:f>XLOOKUP(F592,Assumptions!$A$4:$A$6,Assumptions!$D$4:$D$6)</x:f>
        <x:v>0.015</x:v>
      </x:c>
      <x:c r="S592" s="32" t="n">
        <x:f>XLOOKUP(F592,Assumptions!$A$4:$A$6,Assumptions!$E$4:$E$6)</x:f>
        <x:v>0.0075</x:v>
      </x:c>
      <x:c r="T592" s="32" t="n">
        <x:f>XLOOKUP(O592,Assumptions!$H$4:$H$6,Assumptions!$I$4:$I$6)</x:f>
        <x:v>0.012</x:v>
      </x:c>
      <x:c r="U592" s="30" t="n">
        <x:f>XLOOKUP(F592,Assumptions!$A$4:$A$6,Assumptions!$F$4:$F$6)</x:f>
        <x:v>60</x:v>
      </x:c>
      <x:c r="V592" s="60" t="n">
        <x:f>I592*12</x:f>
        <x:v>1800</x:v>
      </x:c>
      <x:c r="W592" s="60" t="n">
        <x:f>H592*J592*(1-K592)*Q592</x:f>
        <x:v>202.50152697599998</x:v>
      </x:c>
      <x:c r="X592" s="60" t="n">
        <x:f>V592*R592</x:f>
        <x:v>27</x:v>
      </x:c>
      <x:c r="Y592" s="60" t="n">
        <x:f>V592*S592</x:f>
        <x:v>13.5</x:v>
      </x:c>
      <x:c r="Z592" s="60" t="n">
        <x:f>H592*J592*T592</x:f>
        <x:v>44.585856</x:v>
      </x:c>
      <x:c r="AA592" s="60" t="n">
        <x:f>P592+W592+X592-Y592-Z592-U592</x:f>
        <x:v>111.41567097599997</x:v>
      </x:c>
      <x:c r="AB592" s="32" t="n">
        <x:f>IFERROR(AA592/(P592+W592+X592),0)</x:f>
        <x:v>0.48546810317149314</x:v>
      </x:c>
      <x:c r="AC592" t="n">
        <x:f>IF(O592="High",0,IF(I592&gt;=1800,3,IF(I592&gt;=900,2,1))+IF(K592&gt;=0.9,2,IF(K592&gt;=0.75,1,0))+IF(J592&lt;=0.7,2,IF(J592&lt;=0.85,1,0))+IF(M592&gt;=8,1,0))</x:f>
        <x:v>4</x:v>
      </x:c>
      <x:c r="AD592" t="str">
        <x:f>IF(AND(O592&lt;&gt;"High",AC592&gt;=Assumptions!$B$10,AA592&gt;0),"Priority Growth",IF(AND(O592="Low",AA592&gt;0),"Maintain","Watch"))</x:f>
        <x:v>Watch</x:v>
      </x:c>
      <x:c r="AE592" s="60" t="n">
        <x:f>MAX(AA592,0)*N592</x:f>
        <x:v>14.372621555903997</x:v>
      </x:c>
      <x:c r="AF592" t="str">
        <x:f>IF(AND(AA592&gt;=Assumptions!$B$11,O592&lt;&gt;"High",OR(N592&gt;=Assumptions!$B$12,M592&lt;=6)),"High","Standard")</x:f>
        <x:v>Standard</x:v>
      </x:c>
    </x:row>
    <x:row r="593">
      <x:c r="A593" t="str">
        <x:f>'Raw_Data'!A593</x:f>
        <x:v>C00592</x:v>
      </x:c>
      <x:c r="B593" t="n">
        <x:f>'Raw_Data'!B593</x:f>
        <x:v>37</x:v>
      </x:c>
      <x:c r="C593" s="30" t="n">
        <x:f>'Raw_Data'!C593</x:f>
        <x:v>108235</x:v>
      </x:c>
      <x:c r="D593" t="n">
        <x:f>'Raw_Data'!D593</x:f>
        <x:v>631</x:v>
      </x:c>
      <x:c r="E593" t="n">
        <x:f>'Raw_Data'!E593</x:f>
        <x:v>45</x:v>
      </x:c>
      <x:c r="F593" t="str">
        <x:f>PROPER(TRIM('Raw_Data'!F593))</x:f>
        <x:v>Gold</x:v>
      </x:c>
      <x:c r="G593" t="str">
        <x:f>PROPER(TRIM('Raw_Data'!G593))</x:f>
        <x:v>Digital</x:v>
      </x:c>
      <x:c r="H593" s="60" t="n">
        <x:f>'Raw_Data'!H593</x:f>
        <x:v>14572</x:v>
      </x:c>
      <x:c r="I593" s="60" t="n">
        <x:f>'Raw_Data'!I593</x:f>
        <x:v>1866.48</x:v>
      </x:c>
      <x:c r="J593" s="32" t="n">
        <x:f>'Raw_Data'!J593</x:f>
        <x:v>0.412</x:v>
      </x:c>
      <x:c r="K593" s="32" t="n">
        <x:f>'Raw_Data'!K593</x:f>
        <x:v>0.638</x:v>
      </x:c>
      <x:c r="L593" t="n">
        <x:f>'Raw_Data'!L593</x:f>
        <x:v>0</x:v>
      </x:c>
      <x:c r="M593" t="n">
        <x:f>IF('Raw_Data'!M593="",Assumptions!$B$15,'Raw_Data'!M593)</x:f>
        <x:v>7</x:v>
      </x:c>
      <x:c r="N593" s="32" t="n">
        <x:f>'Raw_Data'!N593</x:f>
        <x:v>0.112</x:v>
      </x:c>
      <x:c r="O593" t="str">
        <x:f>IF(OR(D593&lt;620,L593&gt;=2,J593&gt;0.9),"High",IF(OR(D593&lt;700,L593=1,J593&gt;0.75),"Medium","Low"))</x:f>
        <x:v>Medium</x:v>
      </x:c>
      <x:c r="P593" s="30" t="n">
        <x:f>XLOOKUP(F593,Assumptions!$A$4:$A$6,Assumptions!$B$4:$B$6)</x:f>
        <x:v>95</x:v>
      </x:c>
      <x:c r="Q593" s="32" t="n">
        <x:f>XLOOKUP(F593,Assumptions!$A$4:$A$6,Assumptions!$C$4:$C$6)</x:f>
        <x:v>0.219</x:v>
      </x:c>
      <x:c r="R593" s="32" t="n">
        <x:f>XLOOKUP(F593,Assumptions!$A$4:$A$6,Assumptions!$D$4:$D$6)</x:f>
        <x:v>0.016</x:v>
      </x:c>
      <x:c r="S593" s="32" t="n">
        <x:f>XLOOKUP(F593,Assumptions!$A$4:$A$6,Assumptions!$E$4:$E$6)</x:f>
        <x:v>0.01</x:v>
      </x:c>
      <x:c r="T593" s="32" t="n">
        <x:f>XLOOKUP(O593,Assumptions!$H$4:$H$6,Assumptions!$I$4:$I$6)</x:f>
        <x:v>0.012</x:v>
      </x:c>
      <x:c r="U593" s="30" t="n">
        <x:f>XLOOKUP(F593,Assumptions!$A$4:$A$6,Assumptions!$F$4:$F$6)</x:f>
        <x:v>90</x:v>
      </x:c>
      <x:c r="V593" s="60" t="n">
        <x:f>I593*12</x:f>
        <x:v>22397.760000000002</x:v>
      </x:c>
      <x:c r="W593" s="60" t="n">
        <x:f>H593*J593*(1-K593)*Q593</x:f>
        <x:v>475.958474592</x:v>
      </x:c>
      <x:c r="X593" s="60" t="n">
        <x:f>V593*R593</x:f>
        <x:v>358.36416</x:v>
      </x:c>
      <x:c r="Y593" s="60" t="n">
        <x:f>V593*S593</x:f>
        <x:v>223.97760000000002</x:v>
      </x:c>
      <x:c r="Z593" s="60" t="n">
        <x:f>H593*J593*T593</x:f>
        <x:v>72.04396799999999</x:v>
      </x:c>
      <x:c r="AA593" s="60" t="n">
        <x:f>P593+W593+X593-Y593-Z593-U593</x:f>
        <x:v>543.301066592</x:v>
      </x:c>
      <x:c r="AB593" s="32" t="n">
        <x:f>IFERROR(AA593/(P593+W593+X593),0)</x:f>
        <x:v>0.5846205035461395</x:v>
      </x:c>
      <x:c r="AC593" t="n">
        <x:f>IF(O593="High",0,IF(I593&gt;=1800,3,IF(I593&gt;=900,2,1))+IF(K593&gt;=0.9,2,IF(K593&gt;=0.75,1,0))+IF(J593&lt;=0.7,2,IF(J593&lt;=0.85,1,0))+IF(M593&gt;=8,1,0))</x:f>
        <x:v>5</x:v>
      </x:c>
      <x:c r="AD593" t="str">
        <x:f>IF(AND(O593&lt;&gt;"High",AC593&gt;=Assumptions!$B$10,AA593&gt;0),"Priority Growth",IF(AND(O593="Low",AA593&gt;0),"Maintain","Watch"))</x:f>
        <x:v>Watch</x:v>
      </x:c>
      <x:c r="AE593" s="60" t="n">
        <x:f>MAX(AA593,0)*N593</x:f>
        <x:v>60.849719458304</x:v>
      </x:c>
      <x:c r="AF593" t="str">
        <x:f>IF(AND(AA593&gt;=Assumptions!$B$11,O593&lt;&gt;"High",OR(N593&gt;=Assumptions!$B$12,M593&lt;=6)),"High","Standard")</x:f>
        <x:v>Standard</x:v>
      </x:c>
    </x:row>
    <x:row r="594">
      <x:c r="A594" t="str">
        <x:f>'Raw_Data'!A594</x:f>
        <x:v>C00593</x:v>
      </x:c>
      <x:c r="B594" t="n">
        <x:f>'Raw_Data'!B594</x:f>
        <x:v>55</x:v>
      </x:c>
      <x:c r="C594" s="30" t="n">
        <x:f>'Raw_Data'!C594</x:f>
        <x:v>124576</x:v>
      </x:c>
      <x:c r="D594" t="n">
        <x:f>'Raw_Data'!D594</x:f>
        <x:v>616</x:v>
      </x:c>
      <x:c r="E594" t="n">
        <x:f>'Raw_Data'!E594</x:f>
        <x:v>30</x:v>
      </x:c>
      <x:c r="F594" t="str">
        <x:f>PROPER(TRIM('Raw_Data'!F594))</x:f>
        <x:v>Gold</x:v>
      </x:c>
      <x:c r="G594" t="str">
        <x:f>PROPER(TRIM('Raw_Data'!G594))</x:f>
        <x:v>Digital</x:v>
      </x:c>
      <x:c r="H594" s="60" t="n">
        <x:f>'Raw_Data'!H594</x:f>
        <x:v>13076</x:v>
      </x:c>
      <x:c r="I594" s="60" t="n">
        <x:f>'Raw_Data'!I594</x:f>
        <x:v>2269.96</x:v>
      </x:c>
      <x:c r="J594" s="32" t="n">
        <x:f>'Raw_Data'!J594</x:f>
        <x:v>0.392</x:v>
      </x:c>
      <x:c r="K594" s="32" t="n">
        <x:f>'Raw_Data'!K594</x:f>
        <x:v>0.706</x:v>
      </x:c>
      <x:c r="L594" t="n">
        <x:f>'Raw_Data'!L594</x:f>
        <x:v>0</x:v>
      </x:c>
      <x:c r="M594" t="n">
        <x:f>IF('Raw_Data'!M594="",Assumptions!$B$15,'Raw_Data'!M594)</x:f>
        <x:v>9</x:v>
      </x:c>
      <x:c r="N594" s="32" t="n">
        <x:f>'Raw_Data'!N594</x:f>
        <x:v>0.043</x:v>
      </x:c>
      <x:c r="O594" t="str">
        <x:f>IF(OR(D594&lt;620,L594&gt;=2,J594&gt;0.9),"High",IF(OR(D594&lt;700,L594=1,J594&gt;0.75),"Medium","Low"))</x:f>
        <x:v>High</x:v>
      </x:c>
      <x:c r="P594" s="30" t="n">
        <x:f>XLOOKUP(F594,Assumptions!$A$4:$A$6,Assumptions!$B$4:$B$6)</x:f>
        <x:v>95</x:v>
      </x:c>
      <x:c r="Q594" s="32" t="n">
        <x:f>XLOOKUP(F594,Assumptions!$A$4:$A$6,Assumptions!$C$4:$C$6)</x:f>
        <x:v>0.219</x:v>
      </x:c>
      <x:c r="R594" s="32" t="n">
        <x:f>XLOOKUP(F594,Assumptions!$A$4:$A$6,Assumptions!$D$4:$D$6)</x:f>
        <x:v>0.016</x:v>
      </x:c>
      <x:c r="S594" s="32" t="n">
        <x:f>XLOOKUP(F594,Assumptions!$A$4:$A$6,Assumptions!$E$4:$E$6)</x:f>
        <x:v>0.01</x:v>
      </x:c>
      <x:c r="T594" s="32" t="n">
        <x:f>XLOOKUP(O594,Assumptions!$H$4:$H$6,Assumptions!$I$4:$I$6)</x:f>
        <x:v>0.045</x:v>
      </x:c>
      <x:c r="U594" s="30" t="n">
        <x:f>XLOOKUP(F594,Assumptions!$A$4:$A$6,Assumptions!$F$4:$F$6)</x:f>
        <x:v>90</x:v>
      </x:c>
      <x:c r="V594" s="60" t="n">
        <x:f>I594*12</x:f>
        <x:v>27239.52</x:v>
      </x:c>
      <x:c r="W594" s="60" t="n">
        <x:f>H594*J594*(1-K594)*Q594</x:f>
        <x:v>330.0292437120001</x:v>
      </x:c>
      <x:c r="X594" s="60" t="n">
        <x:f>V594*R594</x:f>
        <x:v>435.83232000000004</x:v>
      </x:c>
      <x:c r="Y594" s="60" t="n">
        <x:f>V594*S594</x:f>
        <x:v>272.3952</x:v>
      </x:c>
      <x:c r="Z594" s="60" t="n">
        <x:f>H594*J594*T594</x:f>
        <x:v>230.66064</x:v>
      </x:c>
      <x:c r="AA594" s="60" t="n">
        <x:f>P594+W594+X594-Y594-Z594-U594</x:f>
        <x:v>267.8057237120002</x:v>
      </x:c>
      <x:c r="AB594" s="32" t="n">
        <x:f>IFERROR(AA594/(P594+W594+X594),0)</x:f>
        <x:v>0.3110903483217822</x:v>
      </x:c>
      <x:c r="AC594" t="n">
        <x:f>IF(O594="High",0,IF(I594&gt;=1800,3,IF(I594&gt;=900,2,1))+IF(K594&gt;=0.9,2,IF(K594&gt;=0.75,1,0))+IF(J594&lt;=0.7,2,IF(J594&lt;=0.85,1,0))+IF(M594&gt;=8,1,0))</x:f>
        <x:v>0</x:v>
      </x:c>
      <x:c r="AD594" t="str">
        <x:f>IF(AND(O594&lt;&gt;"High",AC594&gt;=Assumptions!$B$10,AA594&gt;0),"Priority Growth",IF(AND(O594="Low",AA594&gt;0),"Maintain","Watch"))</x:f>
        <x:v>Watch</x:v>
      </x:c>
      <x:c r="AE594" s="60" t="n">
        <x:f>MAX(AA594,0)*N594</x:f>
        <x:v>11.515646119616008</x:v>
      </x:c>
      <x:c r="AF594" t="str">
        <x:f>IF(AND(AA594&gt;=Assumptions!$B$11,O594&lt;&gt;"High",OR(N594&gt;=Assumptions!$B$12,M594&lt;=6)),"High","Standard")</x:f>
        <x:v>Standard</x:v>
      </x:c>
    </x:row>
    <x:row r="595">
      <x:c r="A595" t="str">
        <x:f>'Raw_Data'!A595</x:f>
        <x:v>C00594</x:v>
      </x:c>
      <x:c r="B595" t="n">
        <x:f>'Raw_Data'!B595</x:f>
        <x:v>25</x:v>
      </x:c>
      <x:c r="C595" s="30" t="n">
        <x:f>'Raw_Data'!C595</x:f>
        <x:v>45394</x:v>
      </x:c>
      <x:c r="D595" t="n">
        <x:f>'Raw_Data'!D595</x:f>
        <x:v>705</x:v>
      </x:c>
      <x:c r="E595" t="n">
        <x:f>'Raw_Data'!E595</x:f>
        <x:v>9</x:v>
      </x:c>
      <x:c r="F595" t="str">
        <x:f>PROPER(TRIM('Raw_Data'!F595))</x:f>
        <x:v>Classic</x:v>
      </x:c>
      <x:c r="G595" t="str">
        <x:f>PROPER(TRIM('Raw_Data'!G595))</x:f>
        <x:v>Branch</x:v>
      </x:c>
      <x:c r="H595" s="60" t="n">
        <x:f>'Raw_Data'!H595</x:f>
        <x:v>3500</x:v>
      </x:c>
      <x:c r="I595" s="60" t="n">
        <x:f>'Raw_Data'!I595</x:f>
        <x:v>698.48</x:v>
      </x:c>
      <x:c r="J595" s="32" t="n">
        <x:f>'Raw_Data'!J595</x:f>
        <x:v>0.336</x:v>
      </x:c>
      <x:c r="K595" s="32" t="n">
        <x:f>'Raw_Data'!K595</x:f>
        <x:v>0.905</x:v>
      </x:c>
      <x:c r="L595" t="n">
        <x:f>'Raw_Data'!L595</x:f>
        <x:v>0</x:v>
      </x:c>
      <x:c r="M595" t="n">
        <x:f>IF('Raw_Data'!M595="",Assumptions!$B$15,'Raw_Data'!M595)</x:f>
        <x:v>9</x:v>
      </x:c>
      <x:c r="N595" s="32" t="n">
        <x:f>'Raw_Data'!N595</x:f>
        <x:v>0.029</x:v>
      </x:c>
      <x:c r="O595" t="str">
        <x:f>IF(OR(D595&lt;620,L595&gt;=2,J595&gt;0.9),"High",IF(OR(D595&lt;700,L595=1,J595&gt;0.75),"Medium","Low"))</x:f>
        <x:v>Low</x:v>
      </x:c>
      <x:c r="P595" s="30" t="n">
        <x:f>XLOOKUP(F595,Assumptions!$A$4:$A$6,Assumptions!$B$4:$B$6)</x:f>
        <x:v>0</x:v>
      </x:c>
      <x:c r="Q595" s="32" t="n">
        <x:f>XLOOKUP(F595,Assumptions!$A$4:$A$6,Assumptions!$C$4:$C$6)</x:f>
        <x:v>0.229</x:v>
      </x:c>
      <x:c r="R595" s="32" t="n">
        <x:f>XLOOKUP(F595,Assumptions!$A$4:$A$6,Assumptions!$D$4:$D$6)</x:f>
        <x:v>0.015</x:v>
      </x:c>
      <x:c r="S595" s="32" t="n">
        <x:f>XLOOKUP(F595,Assumptions!$A$4:$A$6,Assumptions!$E$4:$E$6)</x:f>
        <x:v>0.0075</x:v>
      </x:c>
      <x:c r="T595" s="32" t="n">
        <x:f>XLOOKUP(O595,Assumptions!$H$4:$H$6,Assumptions!$I$4:$I$6)</x:f>
        <x:v>0.0035</x:v>
      </x:c>
      <x:c r="U595" s="30" t="n">
        <x:f>XLOOKUP(F595,Assumptions!$A$4:$A$6,Assumptions!$F$4:$F$6)</x:f>
        <x:v>60</x:v>
      </x:c>
      <x:c r="V595" s="60" t="n">
        <x:f>I595*12</x:f>
        <x:v>8381.76</x:v>
      </x:c>
      <x:c r="W595" s="60" t="n">
        <x:f>H595*J595*(1-K595)*Q595</x:f>
        <x:v>25.583879999999994</x:v>
      </x:c>
      <x:c r="X595" s="60" t="n">
        <x:f>V595*R595</x:f>
        <x:v>125.7264</x:v>
      </x:c>
      <x:c r="Y595" s="60" t="n">
        <x:f>V595*S595</x:f>
        <x:v>62.8632</x:v>
      </x:c>
      <x:c r="Z595" s="60" t="n">
        <x:f>H595*J595*T595</x:f>
        <x:v>4.116</x:v>
      </x:c>
      <x:c r="AA595" s="60" t="n">
        <x:f>P595+W595+X595-Y595-Z595-U595</x:f>
        <x:v>24.33107999999997</x:v>
      </x:c>
      <x:c r="AB595" s="32" t="n">
        <x:f>IFERROR(AA595/(P595+W595+X595),0)</x:f>
        <x:v>0.16080255749972822</x:v>
      </x:c>
      <x:c r="AC595" t="n">
        <x:f>IF(O595="High",0,IF(I595&gt;=1800,3,IF(I595&gt;=900,2,1))+IF(K595&gt;=0.9,2,IF(K595&gt;=0.75,1,0))+IF(J595&lt;=0.7,2,IF(J595&lt;=0.85,1,0))+IF(M595&gt;=8,1,0))</x:f>
        <x:v>6</x:v>
      </x:c>
      <x:c r="AD595" t="str">
        <x:f>IF(AND(O595&lt;&gt;"High",AC595&gt;=Assumptions!$B$10,AA595&gt;0),"Priority Growth",IF(AND(O595="Low",AA595&gt;0),"Maintain","Watch"))</x:f>
        <x:v>Priority Growth</x:v>
      </x:c>
      <x:c r="AE595" s="60" t="n">
        <x:f>MAX(AA595,0)*N595</x:f>
        <x:v>0.7056013199999992</x:v>
      </x:c>
      <x:c r="AF595" t="str">
        <x:f>IF(AND(AA595&gt;=Assumptions!$B$11,O595&lt;&gt;"High",OR(N595&gt;=Assumptions!$B$12,M595&lt;=6)),"High","Standard")</x:f>
        <x:v>Standard</x:v>
      </x:c>
    </x:row>
    <x:row r="596">
      <x:c r="A596" t="str">
        <x:f>'Raw_Data'!A596</x:f>
        <x:v>C00595</x:v>
      </x:c>
      <x:c r="B596" t="n">
        <x:f>'Raw_Data'!B596</x:f>
        <x:v>33</x:v>
      </x:c>
      <x:c r="C596" s="30" t="n">
        <x:f>'Raw_Data'!C596</x:f>
        <x:v>60412</x:v>
      </x:c>
      <x:c r="D596" t="n">
        <x:f>'Raw_Data'!D596</x:f>
        <x:v>743</x:v>
      </x:c>
      <x:c r="E596" t="n">
        <x:f>'Raw_Data'!E596</x:f>
        <x:v>34</x:v>
      </x:c>
      <x:c r="F596" t="str">
        <x:f>PROPER(TRIM('Raw_Data'!F596))</x:f>
        <x:v>Gold</x:v>
      </x:c>
      <x:c r="G596" t="str">
        <x:f>PROPER(TRIM('Raw_Data'!G596))</x:f>
        <x:v>Direct Mail</x:v>
      </x:c>
      <x:c r="H596" s="60" t="n">
        <x:f>'Raw_Data'!H596</x:f>
        <x:v>11210</x:v>
      </x:c>
      <x:c r="I596" s="60" t="n">
        <x:f>'Raw_Data'!I596</x:f>
        <x:v>1306.51</x:v>
      </x:c>
      <x:c r="J596" s="32" t="n">
        <x:f>'Raw_Data'!J596</x:f>
        <x:v>0.34</x:v>
      </x:c>
      <x:c r="K596" s="32" t="n">
        <x:f>'Raw_Data'!K596</x:f>
        <x:v>0.768</x:v>
      </x:c>
      <x:c r="L596" t="n">
        <x:f>'Raw_Data'!L596</x:f>
        <x:v>0</x:v>
      </x:c>
      <x:c r="M596" t="n">
        <x:f>IF('Raw_Data'!M596="",Assumptions!$B$15,'Raw_Data'!M596)</x:f>
        <x:v>7</x:v>
      </x:c>
      <x:c r="N596" s="32" t="n">
        <x:f>'Raw_Data'!N596</x:f>
        <x:v>0.118</x:v>
      </x:c>
      <x:c r="O596" t="str">
        <x:f>IF(OR(D596&lt;620,L596&gt;=2,J596&gt;0.9),"High",IF(OR(D596&lt;700,L596=1,J596&gt;0.75),"Medium","Low"))</x:f>
        <x:v>Low</x:v>
      </x:c>
      <x:c r="P596" s="30" t="n">
        <x:f>XLOOKUP(F596,Assumptions!$A$4:$A$6,Assumptions!$B$4:$B$6)</x:f>
        <x:v>95</x:v>
      </x:c>
      <x:c r="Q596" s="32" t="n">
        <x:f>XLOOKUP(F596,Assumptions!$A$4:$A$6,Assumptions!$C$4:$C$6)</x:f>
        <x:v>0.219</x:v>
      </x:c>
      <x:c r="R596" s="32" t="n">
        <x:f>XLOOKUP(F596,Assumptions!$A$4:$A$6,Assumptions!$D$4:$D$6)</x:f>
        <x:v>0.016</x:v>
      </x:c>
      <x:c r="S596" s="32" t="n">
        <x:f>XLOOKUP(F596,Assumptions!$A$4:$A$6,Assumptions!$E$4:$E$6)</x:f>
        <x:v>0.01</x:v>
      </x:c>
      <x:c r="T596" s="32" t="n">
        <x:f>XLOOKUP(O596,Assumptions!$H$4:$H$6,Assumptions!$I$4:$I$6)</x:f>
        <x:v>0.0035</x:v>
      </x:c>
      <x:c r="U596" s="30" t="n">
        <x:f>XLOOKUP(F596,Assumptions!$A$4:$A$6,Assumptions!$F$4:$F$6)</x:f>
        <x:v>90</x:v>
      </x:c>
      <x:c r="V596" s="60" t="n">
        <x:f>I596*12</x:f>
        <x:v>15678.119999999999</x:v>
      </x:c>
      <x:c r="W596" s="60" t="n">
        <x:f>H596*J596*(1-K596)*Q596</x:f>
        <x:v>193.64961119999998</x:v>
      </x:c>
      <x:c r="X596" s="60" t="n">
        <x:f>V596*R596</x:f>
        <x:v>250.84992</x:v>
      </x:c>
      <x:c r="Y596" s="60" t="n">
        <x:f>V596*S596</x:f>
        <x:v>156.78119999999998</x:v>
      </x:c>
      <x:c r="Z596" s="60" t="n">
        <x:f>H596*J596*T596</x:f>
        <x:v>13.3399</x:v>
      </x:c>
      <x:c r="AA596" s="60" t="n">
        <x:f>P596+W596+X596-Y596-Z596-U596</x:f>
        <x:v>279.37843119999997</x:v>
      </x:c>
      <x:c r="AB596" s="32" t="n">
        <x:f>IFERROR(AA596/(P596+W596+X596),0)</x:f>
        <x:v>0.5178474030896433</x:v>
      </x:c>
      <x:c r="AC596" t="n">
        <x:f>IF(O596="High",0,IF(I596&gt;=1800,3,IF(I596&gt;=900,2,1))+IF(K596&gt;=0.9,2,IF(K596&gt;=0.75,1,0))+IF(J596&lt;=0.7,2,IF(J596&lt;=0.85,1,0))+IF(M596&gt;=8,1,0))</x:f>
        <x:v>5</x:v>
      </x:c>
      <x:c r="AD596" t="str">
        <x:f>IF(AND(O596&lt;&gt;"High",AC596&gt;=Assumptions!$B$10,AA596&gt;0),"Priority Growth",IF(AND(O596="Low",AA596&gt;0),"Maintain","Watch"))</x:f>
        <x:v>Maintain</x:v>
      </x:c>
      <x:c r="AE596" s="60" t="n">
        <x:f>MAX(AA596,0)*N596</x:f>
        <x:v>32.96665488159999</x:v>
      </x:c>
      <x:c r="AF596" t="str">
        <x:f>IF(AND(AA596&gt;=Assumptions!$B$11,O596&lt;&gt;"High",OR(N596&gt;=Assumptions!$B$12,M596&lt;=6)),"High","Standard")</x:f>
        <x:v>Standard</x:v>
      </x:c>
    </x:row>
    <x:row r="597">
      <x:c r="A597" t="str">
        <x:f>'Raw_Data'!A597</x:f>
        <x:v>C00596</x:v>
      </x:c>
      <x:c r="B597" t="n">
        <x:f>'Raw_Data'!B597</x:f>
        <x:v>31</x:v>
      </x:c>
      <x:c r="C597" s="30" t="n">
        <x:f>'Raw_Data'!C597</x:f>
        <x:v>39047</x:v>
      </x:c>
      <x:c r="D597" t="n">
        <x:f>'Raw_Data'!D597</x:f>
        <x:v>668</x:v>
      </x:c>
      <x:c r="E597" t="n">
        <x:f>'Raw_Data'!E597</x:f>
        <x:v>18</x:v>
      </x:c>
      <x:c r="F597" t="str">
        <x:f>PROPER(TRIM('Raw_Data'!F597))</x:f>
        <x:v>Classic</x:v>
      </x:c>
      <x:c r="G597" t="str">
        <x:f>PROPER(TRIM('Raw_Data'!G597))</x:f>
        <x:v>Partner</x:v>
      </x:c>
      <x:c r="H597" s="60" t="n">
        <x:f>'Raw_Data'!H597</x:f>
        <x:v>5006</x:v>
      </x:c>
      <x:c r="I597" s="60" t="n">
        <x:f>'Raw_Data'!I597</x:f>
        <x:v>588.49</x:v>
      </x:c>
      <x:c r="J597" s="32" t="n">
        <x:f>'Raw_Data'!J597</x:f>
        <x:v>0.524</x:v>
      </x:c>
      <x:c r="K597" s="32" t="n">
        <x:f>'Raw_Data'!K597</x:f>
        <x:v>0.757</x:v>
      </x:c>
      <x:c r="L597" t="n">
        <x:f>'Raw_Data'!L597</x:f>
        <x:v>0</x:v>
      </x:c>
      <x:c r="M597" t="n">
        <x:f>IF('Raw_Data'!M597="",Assumptions!$B$15,'Raw_Data'!M597)</x:f>
        <x:v>8</x:v>
      </x:c>
      <x:c r="N597" s="32" t="n">
        <x:f>'Raw_Data'!N597</x:f>
        <x:v>0.035</x:v>
      </x:c>
      <x:c r="O597" t="str">
        <x:f>IF(OR(D597&lt;620,L597&gt;=2,J597&gt;0.9),"High",IF(OR(D597&lt;700,L597=1,J597&gt;0.75),"Medium","Low"))</x:f>
        <x:v>Medium</x:v>
      </x:c>
      <x:c r="P597" s="30" t="n">
        <x:f>XLOOKUP(F597,Assumptions!$A$4:$A$6,Assumptions!$B$4:$B$6)</x:f>
        <x:v>0</x:v>
      </x:c>
      <x:c r="Q597" s="32" t="n">
        <x:f>XLOOKUP(F597,Assumptions!$A$4:$A$6,Assumptions!$C$4:$C$6)</x:f>
        <x:v>0.229</x:v>
      </x:c>
      <x:c r="R597" s="32" t="n">
        <x:f>XLOOKUP(F597,Assumptions!$A$4:$A$6,Assumptions!$D$4:$D$6)</x:f>
        <x:v>0.015</x:v>
      </x:c>
      <x:c r="S597" s="32" t="n">
        <x:f>XLOOKUP(F597,Assumptions!$A$4:$A$6,Assumptions!$E$4:$E$6)</x:f>
        <x:v>0.0075</x:v>
      </x:c>
      <x:c r="T597" s="32" t="n">
        <x:f>XLOOKUP(O597,Assumptions!$H$4:$H$6,Assumptions!$I$4:$I$6)</x:f>
        <x:v>0.012</x:v>
      </x:c>
      <x:c r="U597" s="30" t="n">
        <x:f>XLOOKUP(F597,Assumptions!$A$4:$A$6,Assumptions!$F$4:$F$6)</x:f>
        <x:v>60</x:v>
      </x:c>
      <x:c r="V597" s="60" t="n">
        <x:f>I597*12</x:f>
        <x:v>7061.88</x:v>
      </x:c>
      <x:c r="W597" s="60" t="n">
        <x:f>H597*J597*(1-K597)*Q597</x:f>
        <x:v>145.970094168</x:v>
      </x:c>
      <x:c r="X597" s="60" t="n">
        <x:f>V597*R597</x:f>
        <x:v>105.9282</x:v>
      </x:c>
      <x:c r="Y597" s="60" t="n">
        <x:f>V597*S597</x:f>
        <x:v>52.9641</x:v>
      </x:c>
      <x:c r="Z597" s="60" t="n">
        <x:f>H597*J597*T597</x:f>
        <x:v>31.477728000000003</x:v>
      </x:c>
      <x:c r="AA597" s="60" t="n">
        <x:f>P597+W597+X597-Y597-Z597-U597</x:f>
        <x:v>107.45646616799999</x:v>
      </x:c>
      <x:c r="AB597" s="32" t="n">
        <x:f>IFERROR(AA597/(P597+W597+X597),0)</x:f>
        <x:v>0.42658671636868417</x:v>
      </x:c>
      <x:c r="AC597" t="n">
        <x:f>IF(O597="High",0,IF(I597&gt;=1800,3,IF(I597&gt;=900,2,1))+IF(K597&gt;=0.9,2,IF(K597&gt;=0.75,1,0))+IF(J597&lt;=0.7,2,IF(J597&lt;=0.85,1,0))+IF(M597&gt;=8,1,0))</x:f>
        <x:v>5</x:v>
      </x:c>
      <x:c r="AD597" t="str">
        <x:f>IF(AND(O597&lt;&gt;"High",AC597&gt;=Assumptions!$B$10,AA597&gt;0),"Priority Growth",IF(AND(O597="Low",AA597&gt;0),"Maintain","Watch"))</x:f>
        <x:v>Watch</x:v>
      </x:c>
      <x:c r="AE597" s="60" t="n">
        <x:f>MAX(AA597,0)*N597</x:f>
        <x:v>3.7609763158800003</x:v>
      </x:c>
      <x:c r="AF597" t="str">
        <x:f>IF(AND(AA597&gt;=Assumptions!$B$11,O597&lt;&gt;"High",OR(N597&gt;=Assumptions!$B$12,M597&lt;=6)),"High","Standard")</x:f>
        <x:v>Standard</x:v>
      </x:c>
    </x:row>
    <x:row r="598">
      <x:c r="A598" t="str">
        <x:f>'Raw_Data'!A598</x:f>
        <x:v>C00597</x:v>
      </x:c>
      <x:c r="B598" t="n">
        <x:f>'Raw_Data'!B598</x:f>
        <x:v>54</x:v>
      </x:c>
      <x:c r="C598" s="30" t="n">
        <x:f>'Raw_Data'!C598</x:f>
        <x:v>103830</x:v>
      </x:c>
      <x:c r="D598" t="n">
        <x:f>'Raw_Data'!D598</x:f>
        <x:v>739</x:v>
      </x:c>
      <x:c r="E598" t="n">
        <x:f>'Raw_Data'!E598</x:f>
        <x:v>74</x:v>
      </x:c>
      <x:c r="F598" t="str">
        <x:f>PROPER(TRIM('Raw_Data'!F598))</x:f>
        <x:v>Platinum</x:v>
      </x:c>
      <x:c r="G598" t="str">
        <x:f>PROPER(TRIM('Raw_Data'!G598))</x:f>
        <x:v>Direct Mail</x:v>
      </x:c>
      <x:c r="H598" s="60" t="n">
        <x:f>'Raw_Data'!H598</x:f>
        <x:v>21873</x:v>
      </x:c>
      <x:c r="I598" s="60" t="n">
        <x:f>'Raw_Data'!I598</x:f>
        <x:v>2152.5</x:v>
      </x:c>
      <x:c r="J598" s="32" t="n">
        <x:f>'Raw_Data'!J598</x:f>
        <x:v>0.49</x:v>
      </x:c>
      <x:c r="K598" s="32" t="n">
        <x:f>'Raw_Data'!K598</x:f>
        <x:v>0.8</x:v>
      </x:c>
      <x:c r="L598" t="n">
        <x:f>'Raw_Data'!L598</x:f>
        <x:v>0</x:v>
      </x:c>
      <x:c r="M598" t="n">
        <x:f>IF('Raw_Data'!M598="",Assumptions!$B$15,'Raw_Data'!M598)</x:f>
        <x:v>7</x:v>
      </x:c>
      <x:c r="N598" s="32" t="n">
        <x:f>'Raw_Data'!N598</x:f>
        <x:v>0.063</x:v>
      </x:c>
      <x:c r="O598" t="str">
        <x:f>IF(OR(D598&lt;620,L598&gt;=2,J598&gt;0.9),"High",IF(OR(D598&lt;700,L598=1,J598&gt;0.75),"Medium","Low"))</x:f>
        <x:v>Low</x:v>
      </x:c>
      <x:c r="P598" s="30" t="n">
        <x:f>XLOOKUP(F598,Assumptions!$A$4:$A$6,Assumptions!$B$4:$B$6)</x:f>
        <x:v>195</x:v>
      </x:c>
      <x:c r="Q598" s="32" t="n">
        <x:f>XLOOKUP(F598,Assumptions!$A$4:$A$6,Assumptions!$C$4:$C$6)</x:f>
        <x:v>0.199</x:v>
      </x:c>
      <x:c r="R598" s="32" t="n">
        <x:f>XLOOKUP(F598,Assumptions!$A$4:$A$6,Assumptions!$D$4:$D$6)</x:f>
        <x:v>0.017</x:v>
      </x:c>
      <x:c r="S598" s="32" t="n">
        <x:f>XLOOKUP(F598,Assumptions!$A$4:$A$6,Assumptions!$E$4:$E$6)</x:f>
        <x:v>0.013</x:v>
      </x:c>
      <x:c r="T598" s="32" t="n">
        <x:f>XLOOKUP(O598,Assumptions!$H$4:$H$6,Assumptions!$I$4:$I$6)</x:f>
        <x:v>0.0035</x:v>
      </x:c>
      <x:c r="U598" s="30" t="n">
        <x:f>XLOOKUP(F598,Assumptions!$A$4:$A$6,Assumptions!$F$4:$F$6)</x:f>
        <x:v>140</x:v>
      </x:c>
      <x:c r="V598" s="60" t="n">
        <x:f>I598*12</x:f>
        <x:v>25830</x:v>
      </x:c>
      <x:c r="W598" s="60" t="n">
        <x:f>H598*J598*(1-K598)*Q598</x:f>
        <x:v>426.56724599999995</x:v>
      </x:c>
      <x:c r="X598" s="60" t="n">
        <x:f>V598*R598</x:f>
        <x:v>439.11</x:v>
      </x:c>
      <x:c r="Y598" s="60" t="n">
        <x:f>V598*S598</x:f>
        <x:v>335.78999999999996</x:v>
      </x:c>
      <x:c r="Z598" s="60" t="n">
        <x:f>H598*J598*T598</x:f>
        <x:v>37.512195000000006</x:v>
      </x:c>
      <x:c r="AA598" s="60" t="n">
        <x:f>P598+W598+X598-Y598-Z598-U598</x:f>
        <x:v>547.375051</x:v>
      </x:c>
      <x:c r="AB598" s="32" t="n">
        <x:f>IFERROR(AA598/(P598+W598+X598),0)</x:f>
        <x:v>0.5160618397955149</x:v>
      </x:c>
      <x:c r="AC598" t="n">
        <x:f>IF(O598="High",0,IF(I598&gt;=1800,3,IF(I598&gt;=900,2,1))+IF(K598&gt;=0.9,2,IF(K598&gt;=0.75,1,0))+IF(J598&lt;=0.7,2,IF(J598&lt;=0.85,1,0))+IF(M598&gt;=8,1,0))</x:f>
        <x:v>6</x:v>
      </x:c>
      <x:c r="AD598" t="str">
        <x:f>IF(AND(O598&lt;&gt;"High",AC598&gt;=Assumptions!$B$10,AA598&gt;0),"Priority Growth",IF(AND(O598="Low",AA598&gt;0),"Maintain","Watch"))</x:f>
        <x:v>Priority Growth</x:v>
      </x:c>
      <x:c r="AE598" s="60" t="n">
        <x:f>MAX(AA598,0)*N598</x:f>
        <x:v>34.484628213</x:v>
      </x:c>
      <x:c r="AF598" t="str">
        <x:f>IF(AND(AA598&gt;=Assumptions!$B$11,O598&lt;&gt;"High",OR(N598&gt;=Assumptions!$B$12,M598&lt;=6)),"High","Standard")</x:f>
        <x:v>Standard</x:v>
      </x:c>
    </x:row>
    <x:row r="599">
      <x:c r="A599" t="str">
        <x:f>'Raw_Data'!A599</x:f>
        <x:v>C00598</x:v>
      </x:c>
      <x:c r="B599" t="n">
        <x:f>'Raw_Data'!B599</x:f>
        <x:v>27</x:v>
      </x:c>
      <x:c r="C599" s="30" t="n">
        <x:f>'Raw_Data'!C599</x:f>
        <x:v>117008</x:v>
      </x:c>
      <x:c r="D599" t="n">
        <x:f>'Raw_Data'!D599</x:f>
        <x:v>835</x:v>
      </x:c>
      <x:c r="E599" t="n">
        <x:f>'Raw_Data'!E599</x:f>
        <x:v>10</x:v>
      </x:c>
      <x:c r="F599" t="str">
        <x:f>PROPER(TRIM('Raw_Data'!F599))</x:f>
        <x:v>Gold</x:v>
      </x:c>
      <x:c r="G599" t="str">
        <x:f>PROPER(TRIM('Raw_Data'!G599))</x:f>
        <x:v>Digital</x:v>
      </x:c>
      <x:c r="H599" s="60" t="n">
        <x:f>'Raw_Data'!H599</x:f>
        <x:v>20741</x:v>
      </x:c>
      <x:c r="I599" s="60" t="n">
        <x:f>'Raw_Data'!I599</x:f>
        <x:v>2120.94</x:v>
      </x:c>
      <x:c r="J599" s="32" t="n">
        <x:f>'Raw_Data'!J599</x:f>
        <x:v>0.468</x:v>
      </x:c>
      <x:c r="K599" s="32" t="n">
        <x:f>'Raw_Data'!K599</x:f>
        <x:v>0.911</x:v>
      </x:c>
      <x:c r="L599" t="n">
        <x:f>'Raw_Data'!L599</x:f>
        <x:v>0</x:v>
      </x:c>
      <x:c r="M599" t="n">
        <x:f>IF('Raw_Data'!M599="",Assumptions!$B$15,'Raw_Data'!M599)</x:f>
        <x:v>6</x:v>
      </x:c>
      <x:c r="N599" s="32" t="n">
        <x:f>'Raw_Data'!N599</x:f>
        <x:v>0.187</x:v>
      </x:c>
      <x:c r="O599" t="str">
        <x:f>IF(OR(D599&lt;620,L599&gt;=2,J599&gt;0.9),"High",IF(OR(D599&lt;700,L599=1,J599&gt;0.75),"Medium","Low"))</x:f>
        <x:v>Low</x:v>
      </x:c>
      <x:c r="P599" s="30" t="n">
        <x:f>XLOOKUP(F599,Assumptions!$A$4:$A$6,Assumptions!$B$4:$B$6)</x:f>
        <x:v>95</x:v>
      </x:c>
      <x:c r="Q599" s="32" t="n">
        <x:f>XLOOKUP(F599,Assumptions!$A$4:$A$6,Assumptions!$C$4:$C$6)</x:f>
        <x:v>0.219</x:v>
      </x:c>
      <x:c r="R599" s="32" t="n">
        <x:f>XLOOKUP(F599,Assumptions!$A$4:$A$6,Assumptions!$D$4:$D$6)</x:f>
        <x:v>0.016</x:v>
      </x:c>
      <x:c r="S599" s="32" t="n">
        <x:f>XLOOKUP(F599,Assumptions!$A$4:$A$6,Assumptions!$E$4:$E$6)</x:f>
        <x:v>0.01</x:v>
      </x:c>
      <x:c r="T599" s="32" t="n">
        <x:f>XLOOKUP(O599,Assumptions!$H$4:$H$6,Assumptions!$I$4:$I$6)</x:f>
        <x:v>0.0035</x:v>
      </x:c>
      <x:c r="U599" s="30" t="n">
        <x:f>XLOOKUP(F599,Assumptions!$A$4:$A$6,Assumptions!$F$4:$F$6)</x:f>
        <x:v>90</x:v>
      </x:c>
      <x:c r="V599" s="60" t="n">
        <x:f>I599*12</x:f>
        <x:v>25451.28</x:v>
      </x:c>
      <x:c r="W599" s="60" t="n">
        <x:f>H599*J599*(1-K599)*Q599</x:f>
        <x:v>189.19500490799996</x:v>
      </x:c>
      <x:c r="X599" s="60" t="n">
        <x:f>V599*R599</x:f>
        <x:v>407.22048</x:v>
      </x:c>
      <x:c r="Y599" s="60" t="n">
        <x:f>V599*S599</x:f>
        <x:v>254.5128</x:v>
      </x:c>
      <x:c r="Z599" s="60" t="n">
        <x:f>H599*J599*T599</x:f>
        <x:v>33.973758000000004</x:v>
      </x:c>
      <x:c r="AA599" s="60" t="n">
        <x:f>P599+W599+X599-Y599-Z599-U599</x:f>
        <x:v>312.9289269080001</x:v>
      </x:c>
      <x:c r="AB599" s="32" t="n">
        <x:f>IFERROR(AA599/(P599+W599+X599),0)</x:f>
        <x:v>0.4525917248579391</x:v>
      </x:c>
      <x:c r="AC599" t="n">
        <x:f>IF(O599="High",0,IF(I599&gt;=1800,3,IF(I599&gt;=900,2,1))+IF(K599&gt;=0.9,2,IF(K599&gt;=0.75,1,0))+IF(J599&lt;=0.7,2,IF(J599&lt;=0.85,1,0))+IF(M599&gt;=8,1,0))</x:f>
        <x:v>7</x:v>
      </x:c>
      <x:c r="AD599" t="str">
        <x:f>IF(AND(O599&lt;&gt;"High",AC599&gt;=Assumptions!$B$10,AA599&gt;0),"Priority Growth",IF(AND(O599="Low",AA599&gt;0),"Maintain","Watch"))</x:f>
        <x:v>Priority Growth</x:v>
      </x:c>
      <x:c r="AE599" s="60" t="n">
        <x:f>MAX(AA599,0)*N599</x:f>
        <x:v>58.51770933179602</x:v>
      </x:c>
      <x:c r="AF599" t="str">
        <x:f>IF(AND(AA599&gt;=Assumptions!$B$11,O599&lt;&gt;"High",OR(N599&gt;=Assumptions!$B$12,M599&lt;=6)),"High","Standard")</x:f>
        <x:v>High</x:v>
      </x:c>
    </x:row>
    <x:row r="600">
      <x:c r="A600" t="str">
        <x:f>'Raw_Data'!A600</x:f>
        <x:v>C00599</x:v>
      </x:c>
      <x:c r="B600" t="n">
        <x:f>'Raw_Data'!B600</x:f>
        <x:v>45</x:v>
      </x:c>
      <x:c r="C600" s="30" t="n">
        <x:f>'Raw_Data'!C600</x:f>
        <x:v>28000</x:v>
      </x:c>
      <x:c r="D600" t="n">
        <x:f>'Raw_Data'!D600</x:f>
        <x:v>664</x:v>
      </x:c>
      <x:c r="E600" t="n">
        <x:f>'Raw_Data'!E600</x:f>
        <x:v>40</x:v>
      </x:c>
      <x:c r="F600" t="str">
        <x:f>PROPER(TRIM('Raw_Data'!F600))</x:f>
        <x:v>Classic</x:v>
      </x:c>
      <x:c r="G600" t="str">
        <x:f>PROPER(TRIM('Raw_Data'!G600))</x:f>
        <x:v>Digital</x:v>
      </x:c>
      <x:c r="H600" s="60" t="n">
        <x:f>'Raw_Data'!H600</x:f>
        <x:v>6891</x:v>
      </x:c>
      <x:c r="I600" s="60" t="n">
        <x:f>'Raw_Data'!I600</x:f>
        <x:v>394.15</x:v>
      </x:c>
      <x:c r="J600" s="32" t="n">
        <x:f>'Raw_Data'!J600</x:f>
        <x:v>0.269</x:v>
      </x:c>
      <x:c r="K600" s="32" t="n">
        <x:f>'Raw_Data'!K600</x:f>
        <x:v>0.776</x:v>
      </x:c>
      <x:c r="L600" t="n">
        <x:f>'Raw_Data'!L600</x:f>
        <x:v>0</x:v>
      </x:c>
      <x:c r="M600" t="n">
        <x:f>IF('Raw_Data'!M600="",Assumptions!$B$15,'Raw_Data'!M600)</x:f>
        <x:v>7</x:v>
      </x:c>
      <x:c r="N600" s="32" t="n">
        <x:f>'Raw_Data'!N600</x:f>
        <x:v>0.12</x:v>
      </x:c>
      <x:c r="O600" t="str">
        <x:f>IF(OR(D600&lt;620,L600&gt;=2,J600&gt;0.9),"High",IF(OR(D600&lt;700,L600=1,J600&gt;0.75),"Medium","Low"))</x:f>
        <x:v>Medium</x:v>
      </x:c>
      <x:c r="P600" s="30" t="n">
        <x:f>XLOOKUP(F600,Assumptions!$A$4:$A$6,Assumptions!$B$4:$B$6)</x:f>
        <x:v>0</x:v>
      </x:c>
      <x:c r="Q600" s="32" t="n">
        <x:f>XLOOKUP(F600,Assumptions!$A$4:$A$6,Assumptions!$C$4:$C$6)</x:f>
        <x:v>0.229</x:v>
      </x:c>
      <x:c r="R600" s="32" t="n">
        <x:f>XLOOKUP(F600,Assumptions!$A$4:$A$6,Assumptions!$D$4:$D$6)</x:f>
        <x:v>0.015</x:v>
      </x:c>
      <x:c r="S600" s="32" t="n">
        <x:f>XLOOKUP(F600,Assumptions!$A$4:$A$6,Assumptions!$E$4:$E$6)</x:f>
        <x:v>0.0075</x:v>
      </x:c>
      <x:c r="T600" s="32" t="n">
        <x:f>XLOOKUP(O600,Assumptions!$H$4:$H$6,Assumptions!$I$4:$I$6)</x:f>
        <x:v>0.012</x:v>
      </x:c>
      <x:c r="U600" s="30" t="n">
        <x:f>XLOOKUP(F600,Assumptions!$A$4:$A$6,Assumptions!$F$4:$F$6)</x:f>
        <x:v>60</x:v>
      </x:c>
      <x:c r="V600" s="60" t="n">
        <x:f>I600*12</x:f>
        <x:v>4729.799999999999</x:v>
      </x:c>
      <x:c r="W600" s="60" t="n">
        <x:f>H600*J600*(1-K600)*Q600</x:f>
        <x:v>95.086317984</x:v>
      </x:c>
      <x:c r="X600" s="60" t="n">
        <x:f>V600*R600</x:f>
        <x:v>70.94699999999999</x:v>
      </x:c>
      <x:c r="Y600" s="60" t="n">
        <x:f>V600*S600</x:f>
        <x:v>35.473499999999994</x:v>
      </x:c>
      <x:c r="Z600" s="60" t="n">
        <x:f>H600*J600*T600</x:f>
        <x:v>22.244148000000003</x:v>
      </x:c>
      <x:c r="AA600" s="60" t="n">
        <x:f>P600+W600+X600-Y600-Z600-U600</x:f>
        <x:v>48.31566998400001</x:v>
      </x:c>
      <x:c r="AB600" s="32" t="n">
        <x:f>IFERROR(AA600/(P600+W600+X600),0)</x:f>
        <x:v>0.29099984611917473</x:v>
      </x:c>
      <x:c r="AC600" t="n">
        <x:f>IF(O600="High",0,IF(I600&gt;=1800,3,IF(I600&gt;=900,2,1))+IF(K600&gt;=0.9,2,IF(K600&gt;=0.75,1,0))+IF(J600&lt;=0.7,2,IF(J600&lt;=0.85,1,0))+IF(M600&gt;=8,1,0))</x:f>
        <x:v>4</x:v>
      </x:c>
      <x:c r="AD600" t="str">
        <x:f>IF(AND(O600&lt;&gt;"High",AC600&gt;=Assumptions!$B$10,AA600&gt;0),"Priority Growth",IF(AND(O600="Low",AA600&gt;0),"Maintain","Watch"))</x:f>
        <x:v>Watch</x:v>
      </x:c>
      <x:c r="AE600" s="60" t="n">
        <x:f>MAX(AA600,0)*N600</x:f>
        <x:v>5.797880398080001</x:v>
      </x:c>
      <x:c r="AF600" t="str">
        <x:f>IF(AND(AA600&gt;=Assumptions!$B$11,O600&lt;&gt;"High",OR(N600&gt;=Assumptions!$B$12,M600&lt;=6)),"High","Standard")</x:f>
        <x:v>Standard</x:v>
      </x:c>
    </x:row>
    <x:row r="601">
      <x:c r="A601" t="str">
        <x:f>'Raw_Data'!A601</x:f>
        <x:v>C00600</x:v>
      </x:c>
      <x:c r="B601" t="n">
        <x:f>'Raw_Data'!B601</x:f>
        <x:v>33</x:v>
      </x:c>
      <x:c r="C601" s="30" t="n">
        <x:f>'Raw_Data'!C601</x:f>
        <x:v>58120</x:v>
      </x:c>
      <x:c r="D601" t="n">
        <x:f>'Raw_Data'!D601</x:f>
        <x:v>697</x:v>
      </x:c>
      <x:c r="E601" t="n">
        <x:f>'Raw_Data'!E601</x:f>
        <x:v>49</x:v>
      </x:c>
      <x:c r="F601" t="str">
        <x:f>PROPER(TRIM('Raw_Data'!F601))</x:f>
        <x:v>Gold</x:v>
      </x:c>
      <x:c r="G601" t="str">
        <x:f>PROPER(TRIM('Raw_Data'!G601))</x:f>
        <x:v>Direct Mail</x:v>
      </x:c>
      <x:c r="H601" s="60" t="n">
        <x:f>'Raw_Data'!H601</x:f>
        <x:v>9571</x:v>
      </x:c>
      <x:c r="I601" s="60" t="n">
        <x:f>'Raw_Data'!I601</x:f>
        <x:v>1008.79</x:v>
      </x:c>
      <x:c r="J601" s="32" t="n">
        <x:f>'Raw_Data'!J601</x:f>
        <x:v>0.604</x:v>
      </x:c>
      <x:c r="K601" s="32" t="n">
        <x:f>'Raw_Data'!K601</x:f>
        <x:v>0.863</x:v>
      </x:c>
      <x:c r="L601" t="n">
        <x:f>'Raw_Data'!L601</x:f>
        <x:v>0</x:v>
      </x:c>
      <x:c r="M601" t="n">
        <x:f>IF('Raw_Data'!M601="",Assumptions!$B$15,'Raw_Data'!M601)</x:f>
        <x:v>8</x:v>
      </x:c>
      <x:c r="N601" s="32" t="n">
        <x:f>'Raw_Data'!N601</x:f>
        <x:v>0.032</x:v>
      </x:c>
      <x:c r="O601" t="str">
        <x:f>IF(OR(D601&lt;620,L601&gt;=2,J601&gt;0.9),"High",IF(OR(D601&lt;700,L601=1,J601&gt;0.75),"Medium","Low"))</x:f>
        <x:v>Medium</x:v>
      </x:c>
      <x:c r="P601" s="30" t="n">
        <x:f>XLOOKUP(F601,Assumptions!$A$4:$A$6,Assumptions!$B$4:$B$6)</x:f>
        <x:v>95</x:v>
      </x:c>
      <x:c r="Q601" s="32" t="n">
        <x:f>XLOOKUP(F601,Assumptions!$A$4:$A$6,Assumptions!$C$4:$C$6)</x:f>
        <x:v>0.219</x:v>
      </x:c>
      <x:c r="R601" s="32" t="n">
        <x:f>XLOOKUP(F601,Assumptions!$A$4:$A$6,Assumptions!$D$4:$D$6)</x:f>
        <x:v>0.016</x:v>
      </x:c>
      <x:c r="S601" s="32" t="n">
        <x:f>XLOOKUP(F601,Assumptions!$A$4:$A$6,Assumptions!$E$4:$E$6)</x:f>
        <x:v>0.01</x:v>
      </x:c>
      <x:c r="T601" s="32" t="n">
        <x:f>XLOOKUP(O601,Assumptions!$H$4:$H$6,Assumptions!$I$4:$I$6)</x:f>
        <x:v>0.012</x:v>
      </x:c>
      <x:c r="U601" s="30" t="n">
        <x:f>XLOOKUP(F601,Assumptions!$A$4:$A$6,Assumptions!$F$4:$F$6)</x:f>
        <x:v>90</x:v>
      </x:c>
      <x:c r="V601" s="60" t="n">
        <x:f>I601*12</x:f>
        <x:v>12105.48</x:v>
      </x:c>
      <x:c r="W601" s="60" t="n">
        <x:f>H601*J601*(1-K601)*Q601</x:f>
        <x:v>173.443862652</x:v>
      </x:c>
      <x:c r="X601" s="60" t="n">
        <x:f>V601*R601</x:f>
        <x:v>193.68768</x:v>
      </x:c>
      <x:c r="Y601" s="60" t="n">
        <x:f>V601*S601</x:f>
        <x:v>121.0548</x:v>
      </x:c>
      <x:c r="Z601" s="60" t="n">
        <x:f>H601*J601*T601</x:f>
        <x:v>69.370608</x:v>
      </x:c>
      <x:c r="AA601" s="60" t="n">
        <x:f>P601+W601+X601-Y601-Z601-U601</x:f>
        <x:v>181.706134652</x:v>
      </x:c>
      <x:c r="AB601" s="32" t="n">
        <x:f>IFERROR(AA601/(P601+W601+X601),0)</x:f>
        <x:v>0.39319137059819914</x:v>
      </x:c>
      <x:c r="AC601" t="n">
        <x:f>IF(O601="High",0,IF(I601&gt;=1800,3,IF(I601&gt;=900,2,1))+IF(K601&gt;=0.9,2,IF(K601&gt;=0.75,1,0))+IF(J601&lt;=0.7,2,IF(J601&lt;=0.85,1,0))+IF(M601&gt;=8,1,0))</x:f>
        <x:v>6</x:v>
      </x:c>
      <x:c r="AD601" t="str">
        <x:f>IF(AND(O601&lt;&gt;"High",AC601&gt;=Assumptions!$B$10,AA601&gt;0),"Priority Growth",IF(AND(O601="Low",AA601&gt;0),"Maintain","Watch"))</x:f>
        <x:v>Priority Growth</x:v>
      </x:c>
      <x:c r="AE601" s="60" t="n">
        <x:f>MAX(AA601,0)*N601</x:f>
        <x:v>5.814596308864</x:v>
      </x:c>
      <x:c r="AF601" t="str">
        <x:f>IF(AND(AA601&gt;=Assumptions!$B$11,O601&lt;&gt;"High",OR(N601&gt;=Assumptions!$B$12,M601&lt;=6)),"High","Standard")</x:f>
        <x:v>Standard</x:v>
      </x:c>
    </x:row>
    <x:row r="602">
      <x:c r="A602" t="str">
        <x:f>'Raw_Data'!A602</x:f>
        <x:v>C00601</x:v>
      </x:c>
      <x:c r="B602" t="n">
        <x:f>'Raw_Data'!B602</x:f>
        <x:v>56</x:v>
      </x:c>
      <x:c r="C602" s="30" t="n">
        <x:f>'Raw_Data'!C602</x:f>
        <x:v>97891</x:v>
      </x:c>
      <x:c r="D602" t="n">
        <x:f>'Raw_Data'!D602</x:f>
        <x:v>702</x:v>
      </x:c>
      <x:c r="E602" t="n">
        <x:f>'Raw_Data'!E602</x:f>
        <x:v>20</x:v>
      </x:c>
      <x:c r="F602" t="str">
        <x:f>PROPER(TRIM('Raw_Data'!F602))</x:f>
        <x:v>Classic</x:v>
      </x:c>
      <x:c r="G602" t="str">
        <x:f>PROPER(TRIM('Raw_Data'!G602))</x:f>
        <x:v>Branch</x:v>
      </x:c>
      <x:c r="H602" s="60" t="n">
        <x:f>'Raw_Data'!H602</x:f>
        <x:v>7578</x:v>
      </x:c>
      <x:c r="I602" s="60" t="n">
        <x:f>'Raw_Data'!I602</x:f>
        <x:v>956.62</x:v>
      </x:c>
      <x:c r="J602" s="32" t="n">
        <x:f>'Raw_Data'!J602</x:f>
        <x:v>0.449</x:v>
      </x:c>
      <x:c r="K602" s="32" t="n">
        <x:f>'Raw_Data'!K602</x:f>
        <x:v>0.733</x:v>
      </x:c>
      <x:c r="L602" t="n">
        <x:f>'Raw_Data'!L602</x:f>
        <x:v>0</x:v>
      </x:c>
      <x:c r="M602" t="n">
        <x:f>IF('Raw_Data'!M602="",Assumptions!$B$15,'Raw_Data'!M602)</x:f>
        <x:v>10</x:v>
      </x:c>
      <x:c r="N602" s="32" t="n">
        <x:f>'Raw_Data'!N602</x:f>
        <x:v>0.02</x:v>
      </x:c>
      <x:c r="O602" t="str">
        <x:f>IF(OR(D602&lt;620,L602&gt;=2,J602&gt;0.9),"High",IF(OR(D602&lt;700,L602=1,J602&gt;0.75),"Medium","Low"))</x:f>
        <x:v>Low</x:v>
      </x:c>
      <x:c r="P602" s="30" t="n">
        <x:f>XLOOKUP(F602,Assumptions!$A$4:$A$6,Assumptions!$B$4:$B$6)</x:f>
        <x:v>0</x:v>
      </x:c>
      <x:c r="Q602" s="32" t="n">
        <x:f>XLOOKUP(F602,Assumptions!$A$4:$A$6,Assumptions!$C$4:$C$6)</x:f>
        <x:v>0.229</x:v>
      </x:c>
      <x:c r="R602" s="32" t="n">
        <x:f>XLOOKUP(F602,Assumptions!$A$4:$A$6,Assumptions!$D$4:$D$6)</x:f>
        <x:v>0.015</x:v>
      </x:c>
      <x:c r="S602" s="32" t="n">
        <x:f>XLOOKUP(F602,Assumptions!$A$4:$A$6,Assumptions!$E$4:$E$6)</x:f>
        <x:v>0.0075</x:v>
      </x:c>
      <x:c r="T602" s="32" t="n">
        <x:f>XLOOKUP(O602,Assumptions!$H$4:$H$6,Assumptions!$I$4:$I$6)</x:f>
        <x:v>0.0035</x:v>
      </x:c>
      <x:c r="U602" s="30" t="n">
        <x:f>XLOOKUP(F602,Assumptions!$A$4:$A$6,Assumptions!$F$4:$F$6)</x:f>
        <x:v>60</x:v>
      </x:c>
      <x:c r="V602" s="60" t="n">
        <x:f>I602*12</x:f>
        <x:v>11479.44</x:v>
      </x:c>
      <x:c r="W602" s="60" t="n">
        <x:f>H602*J602*(1-K602)*Q602</x:f>
        <x:v>208.04040264600002</x:v>
      </x:c>
      <x:c r="X602" s="60" t="n">
        <x:f>V602*R602</x:f>
        <x:v>172.1916</x:v>
      </x:c>
      <x:c r="Y602" s="60" t="n">
        <x:f>V602*S602</x:f>
        <x:v>86.0958</x:v>
      </x:c>
      <x:c r="Z602" s="60" t="n">
        <x:f>H602*J602*T602</x:f>
        <x:v>11.908827</x:v>
      </x:c>
      <x:c r="AA602" s="60" t="n">
        <x:f>P602+W602+X602-Y602-Z602-U602</x:f>
        <x:v>222.22737564600004</x:v>
      </x:c>
      <x:c r="AB602" s="32" t="n">
        <x:f>IFERROR(AA602/(P602+W602+X602),0)</x:f>
        <x:v>0.5844520558489025</x:v>
      </x:c>
      <x:c r="AC602" t="n">
        <x:f>IF(O602="High",0,IF(I602&gt;=1800,3,IF(I602&gt;=900,2,1))+IF(K602&gt;=0.9,2,IF(K602&gt;=0.75,1,0))+IF(J602&lt;=0.7,2,IF(J602&lt;=0.85,1,0))+IF(M602&gt;=8,1,0))</x:f>
        <x:v>5</x:v>
      </x:c>
      <x:c r="AD602" t="str">
        <x:f>IF(AND(O602&lt;&gt;"High",AC602&gt;=Assumptions!$B$10,AA602&gt;0),"Priority Growth",IF(AND(O602="Low",AA602&gt;0),"Maintain","Watch"))</x:f>
        <x:v>Maintain</x:v>
      </x:c>
      <x:c r="AE602" s="60" t="n">
        <x:f>MAX(AA602,0)*N602</x:f>
        <x:v>4.444547512920001</x:v>
      </x:c>
      <x:c r="AF602" t="str">
        <x:f>IF(AND(AA602&gt;=Assumptions!$B$11,O602&lt;&gt;"High",OR(N602&gt;=Assumptions!$B$12,M602&lt;=6)),"High","Standard")</x:f>
        <x:v>Standard</x:v>
      </x:c>
    </x:row>
    <x:row r="603">
      <x:c r="A603" t="str">
        <x:f>'Raw_Data'!A603</x:f>
        <x:v>C00602</x:v>
      </x:c>
      <x:c r="B603" t="n">
        <x:f>'Raw_Data'!B603</x:f>
        <x:v>36</x:v>
      </x:c>
      <x:c r="C603" s="30" t="n">
        <x:f>'Raw_Data'!C603</x:f>
        <x:v>162099</x:v>
      </x:c>
      <x:c r="D603" t="n">
        <x:f>'Raw_Data'!D603</x:f>
        <x:v>661</x:v>
      </x:c>
      <x:c r="E603" t="n">
        <x:f>'Raw_Data'!E603</x:f>
        <x:v>34</x:v>
      </x:c>
      <x:c r="F603" t="str">
        <x:f>PROPER(TRIM('Raw_Data'!F603))</x:f>
        <x:v>Platinum</x:v>
      </x:c>
      <x:c r="G603" t="str">
        <x:f>PROPER(TRIM('Raw_Data'!G603))</x:f>
        <x:v>Partner</x:v>
      </x:c>
      <x:c r="H603" s="60" t="n">
        <x:f>'Raw_Data'!H603</x:f>
        <x:v>29717</x:v>
      </x:c>
      <x:c r="I603" s="60" t="n">
        <x:f>'Raw_Data'!I603</x:f>
        <x:v>3570.53</x:v>
      </x:c>
      <x:c r="J603" s="32" t="n">
        <x:f>'Raw_Data'!J603</x:f>
        <x:v>0.466</x:v>
      </x:c>
      <x:c r="K603" s="32" t="n">
        <x:f>'Raw_Data'!K603</x:f>
        <x:v>0.71</x:v>
      </x:c>
      <x:c r="L603" t="n">
        <x:f>'Raw_Data'!L603</x:f>
        <x:v>0</x:v>
      </x:c>
      <x:c r="M603" t="n">
        <x:f>IF('Raw_Data'!M603="",Assumptions!$B$15,'Raw_Data'!M603)</x:f>
        <x:v>8</x:v>
      </x:c>
      <x:c r="N603" s="32" t="n">
        <x:f>'Raw_Data'!N603</x:f>
        <x:v>0.064</x:v>
      </x:c>
      <x:c r="O603" t="str">
        <x:f>IF(OR(D603&lt;620,L603&gt;=2,J603&gt;0.9),"High",IF(OR(D603&lt;700,L603=1,J603&gt;0.75),"Medium","Low"))</x:f>
        <x:v>Medium</x:v>
      </x:c>
      <x:c r="P603" s="30" t="n">
        <x:f>XLOOKUP(F603,Assumptions!$A$4:$A$6,Assumptions!$B$4:$B$6)</x:f>
        <x:v>195</x:v>
      </x:c>
      <x:c r="Q603" s="32" t="n">
        <x:f>XLOOKUP(F603,Assumptions!$A$4:$A$6,Assumptions!$C$4:$C$6)</x:f>
        <x:v>0.199</x:v>
      </x:c>
      <x:c r="R603" s="32" t="n">
        <x:f>XLOOKUP(F603,Assumptions!$A$4:$A$6,Assumptions!$D$4:$D$6)</x:f>
        <x:v>0.017</x:v>
      </x:c>
      <x:c r="S603" s="32" t="n">
        <x:f>XLOOKUP(F603,Assumptions!$A$4:$A$6,Assumptions!$E$4:$E$6)</x:f>
        <x:v>0.013</x:v>
      </x:c>
      <x:c r="T603" s="32" t="n">
        <x:f>XLOOKUP(O603,Assumptions!$H$4:$H$6,Assumptions!$I$4:$I$6)</x:f>
        <x:v>0.012</x:v>
      </x:c>
      <x:c r="U603" s="30" t="n">
        <x:f>XLOOKUP(F603,Assumptions!$A$4:$A$6,Assumptions!$F$4:$F$6)</x:f>
        <x:v>140</x:v>
      </x:c>
      <x:c r="V603" s="60" t="n">
        <x:f>I603*12</x:f>
        <x:v>42846.36</x:v>
      </x:c>
      <x:c r="W603" s="60" t="n">
        <x:f>H603*J603*(1-K603)*Q603</x:f>
        <x:v>799.1751206200001</x:v>
      </x:c>
      <x:c r="X603" s="60" t="n">
        <x:f>V603*R603</x:f>
        <x:v>728.3881200000001</x:v>
      </x:c>
      <x:c r="Y603" s="60" t="n">
        <x:f>V603*S603</x:f>
        <x:v>557.0026799999999</x:v>
      </x:c>
      <x:c r="Z603" s="60" t="n">
        <x:f>H603*J603*T603</x:f>
        <x:v>166.17746400000001</x:v>
      </x:c>
      <x:c r="AA603" s="60" t="n">
        <x:f>P603+W603+X603-Y603-Z603-U603</x:f>
        <x:v>859.3830966200002</x:v>
      </x:c>
      <x:c r="AB603" s="32" t="n">
        <x:f>IFERROR(AA603/(P603+W603+X603),0)</x:f>
        <x:v>0.49889784964335093</x:v>
      </x:c>
      <x:c r="AC603" t="n">
        <x:f>IF(O603="High",0,IF(I603&gt;=1800,3,IF(I603&gt;=900,2,1))+IF(K603&gt;=0.9,2,IF(K603&gt;=0.75,1,0))+IF(J603&lt;=0.7,2,IF(J603&lt;=0.85,1,0))+IF(M603&gt;=8,1,0))</x:f>
        <x:v>6</x:v>
      </x:c>
      <x:c r="AD603" t="str">
        <x:f>IF(AND(O603&lt;&gt;"High",AC603&gt;=Assumptions!$B$10,AA603&gt;0),"Priority Growth",IF(AND(O603="Low",AA603&gt;0),"Maintain","Watch"))</x:f>
        <x:v>Priority Growth</x:v>
      </x:c>
      <x:c r="AE603" s="60" t="n">
        <x:f>MAX(AA603,0)*N603</x:f>
        <x:v>55.000518183680015</x:v>
      </x:c>
      <x:c r="AF603" t="str">
        <x:f>IF(AND(AA603&gt;=Assumptions!$B$11,O603&lt;&gt;"High",OR(N603&gt;=Assumptions!$B$12,M603&lt;=6)),"High","Standard")</x:f>
        <x:v>Standard</x:v>
      </x:c>
    </x:row>
    <x:row r="604">
      <x:c r="A604" t="str">
        <x:f>'Raw_Data'!A604</x:f>
        <x:v>C00603</x:v>
      </x:c>
      <x:c r="B604" t="n">
        <x:f>'Raw_Data'!B604</x:f>
        <x:v>54</x:v>
      </x:c>
      <x:c r="C604" s="30" t="n">
        <x:f>'Raw_Data'!C604</x:f>
        <x:v>55980</x:v>
      </x:c>
      <x:c r="D604" t="n">
        <x:f>'Raw_Data'!D604</x:f>
        <x:v>740</x:v>
      </x:c>
      <x:c r="E604" t="n">
        <x:f>'Raw_Data'!E604</x:f>
        <x:v>31</x:v>
      </x:c>
      <x:c r="F604" t="str">
        <x:f>PROPER(TRIM('Raw_Data'!F604))</x:f>
        <x:v>Gold</x:v>
      </x:c>
      <x:c r="G604" t="str">
        <x:f>PROPER(TRIM('Raw_Data'!G604))</x:f>
        <x:v>Digital</x:v>
      </x:c>
      <x:c r="H604" s="60" t="n">
        <x:f>'Raw_Data'!H604</x:f>
        <x:v>12845</x:v>
      </x:c>
      <x:c r="I604" s="60" t="n">
        <x:f>'Raw_Data'!I604</x:f>
        <x:v>1116.75</x:v>
      </x:c>
      <x:c r="J604" s="32" t="n">
        <x:f>'Raw_Data'!J604</x:f>
        <x:v>0.455</x:v>
      </x:c>
      <x:c r="K604" s="32" t="n">
        <x:f>'Raw_Data'!K604</x:f>
        <x:v>0.798</x:v>
      </x:c>
      <x:c r="L604" t="n">
        <x:f>'Raw_Data'!L604</x:f>
        <x:v>0</x:v>
      </x:c>
      <x:c r="M604" t="n">
        <x:f>IF('Raw_Data'!M604="",Assumptions!$B$15,'Raw_Data'!M604)</x:f>
        <x:v>6</x:v>
      </x:c>
      <x:c r="N604" s="32" t="n">
        <x:f>'Raw_Data'!N604</x:f>
        <x:v>0.145</x:v>
      </x:c>
      <x:c r="O604" t="str">
        <x:f>IF(OR(D604&lt;620,L604&gt;=2,J604&gt;0.9),"High",IF(OR(D604&lt;700,L604=1,J604&gt;0.75),"Medium","Low"))</x:f>
        <x:v>Low</x:v>
      </x:c>
      <x:c r="P604" s="30" t="n">
        <x:f>XLOOKUP(F604,Assumptions!$A$4:$A$6,Assumptions!$B$4:$B$6)</x:f>
        <x:v>95</x:v>
      </x:c>
      <x:c r="Q604" s="32" t="n">
        <x:f>XLOOKUP(F604,Assumptions!$A$4:$A$6,Assumptions!$C$4:$C$6)</x:f>
        <x:v>0.219</x:v>
      </x:c>
      <x:c r="R604" s="32" t="n">
        <x:f>XLOOKUP(F604,Assumptions!$A$4:$A$6,Assumptions!$D$4:$D$6)</x:f>
        <x:v>0.016</x:v>
      </x:c>
      <x:c r="S604" s="32" t="n">
        <x:f>XLOOKUP(F604,Assumptions!$A$4:$A$6,Assumptions!$E$4:$E$6)</x:f>
        <x:v>0.01</x:v>
      </x:c>
      <x:c r="T604" s="32" t="n">
        <x:f>XLOOKUP(O604,Assumptions!$H$4:$H$6,Assumptions!$I$4:$I$6)</x:f>
        <x:v>0.0035</x:v>
      </x:c>
      <x:c r="U604" s="30" t="n">
        <x:f>XLOOKUP(F604,Assumptions!$A$4:$A$6,Assumptions!$F$4:$F$6)</x:f>
        <x:v>90</x:v>
      </x:c>
      <x:c r="V604" s="60" t="n">
        <x:f>I604*12</x:f>
        <x:v>13401</x:v>
      </x:c>
      <x:c r="W604" s="60" t="n">
        <x:f>H604*J604*(1-K604)*Q604</x:f>
        <x:v>258.54788504999993</x:v>
      </x:c>
      <x:c r="X604" s="60" t="n">
        <x:f>V604*R604</x:f>
        <x:v>214.416</x:v>
      </x:c>
      <x:c r="Y604" s="60" t="n">
        <x:f>V604*S604</x:f>
        <x:v>134.01</x:v>
      </x:c>
      <x:c r="Z604" s="60" t="n">
        <x:f>H604*J604*T604</x:f>
        <x:v>20.455662500000003</x:v>
      </x:c>
      <x:c r="AA604" s="60" t="n">
        <x:f>P604+W604+X604-Y604-Z604-U604</x:f>
        <x:v>323.4982225499999</x:v>
      </x:c>
      <x:c r="AB604" s="32" t="n">
        <x:f>IFERROR(AA604/(P604+W604+X604),0)</x:f>
        <x:v>0.5695753393220084</x:v>
      </x:c>
      <x:c r="AC604" t="n">
        <x:f>IF(O604="High",0,IF(I604&gt;=1800,3,IF(I604&gt;=900,2,1))+IF(K604&gt;=0.9,2,IF(K604&gt;=0.75,1,0))+IF(J604&lt;=0.7,2,IF(J604&lt;=0.85,1,0))+IF(M604&gt;=8,1,0))</x:f>
        <x:v>5</x:v>
      </x:c>
      <x:c r="AD604" t="str">
        <x:f>IF(AND(O604&lt;&gt;"High",AC604&gt;=Assumptions!$B$10,AA604&gt;0),"Priority Growth",IF(AND(O604="Low",AA604&gt;0),"Maintain","Watch"))</x:f>
        <x:v>Maintain</x:v>
      </x:c>
      <x:c r="AE604" s="60" t="n">
        <x:f>MAX(AA604,0)*N604</x:f>
        <x:v>46.907242269749986</x:v>
      </x:c>
      <x:c r="AF604" t="str">
        <x:f>IF(AND(AA604&gt;=Assumptions!$B$11,O604&lt;&gt;"High",OR(N604&gt;=Assumptions!$B$12,M604&lt;=6)),"High","Standard")</x:f>
        <x:v>High</x:v>
      </x:c>
    </x:row>
    <x:row r="605">
      <x:c r="A605" t="str">
        <x:f>'Raw_Data'!A605</x:f>
        <x:v>C00604</x:v>
      </x:c>
      <x:c r="B605" t="n">
        <x:f>'Raw_Data'!B605</x:f>
        <x:v>48</x:v>
      </x:c>
      <x:c r="C605" s="30" t="n">
        <x:f>'Raw_Data'!C605</x:f>
        <x:v>31010</x:v>
      </x:c>
      <x:c r="D605" t="n">
        <x:f>'Raw_Data'!D605</x:f>
        <x:v>696</x:v>
      </x:c>
      <x:c r="E605" t="n">
        <x:f>'Raw_Data'!E605</x:f>
        <x:v>41</x:v>
      </x:c>
      <x:c r="F605" t="str">
        <x:f>PROPER(TRIM('Raw_Data'!F605))</x:f>
        <x:v>Classic</x:v>
      </x:c>
      <x:c r="G605" t="str">
        <x:f>PROPER(TRIM('Raw_Data'!G605))</x:f>
        <x:v>Partner</x:v>
      </x:c>
      <x:c r="H605" s="60" t="n">
        <x:f>'Raw_Data'!H605</x:f>
        <x:v>1000</x:v>
      </x:c>
      <x:c r="I605" s="60" t="n">
        <x:f>'Raw_Data'!I605</x:f>
        <x:v>673.56</x:v>
      </x:c>
      <x:c r="J605" s="32" t="n">
        <x:f>'Raw_Data'!J605</x:f>
        <x:v>0.393</x:v>
      </x:c>
      <x:c r="K605" s="32" t="n">
        <x:f>'Raw_Data'!K605</x:f>
        <x:v>0.851</x:v>
      </x:c>
      <x:c r="L605" t="n">
        <x:f>'Raw_Data'!L605</x:f>
        <x:v>0</x:v>
      </x:c>
      <x:c r="M605" t="n">
        <x:f>IF('Raw_Data'!M605="",Assumptions!$B$15,'Raw_Data'!M605)</x:f>
        <x:v>7</x:v>
      </x:c>
      <x:c r="N605" s="32" t="n">
        <x:f>'Raw_Data'!N605</x:f>
        <x:v>0.119</x:v>
      </x:c>
      <x:c r="O605" t="str">
        <x:f>IF(OR(D605&lt;620,L605&gt;=2,J605&gt;0.9),"High",IF(OR(D605&lt;700,L605=1,J605&gt;0.75),"Medium","Low"))</x:f>
        <x:v>Medium</x:v>
      </x:c>
      <x:c r="P605" s="30" t="n">
        <x:f>XLOOKUP(F605,Assumptions!$A$4:$A$6,Assumptions!$B$4:$B$6)</x:f>
        <x:v>0</x:v>
      </x:c>
      <x:c r="Q605" s="32" t="n">
        <x:f>XLOOKUP(F605,Assumptions!$A$4:$A$6,Assumptions!$C$4:$C$6)</x:f>
        <x:v>0.229</x:v>
      </x:c>
      <x:c r="R605" s="32" t="n">
        <x:f>XLOOKUP(F605,Assumptions!$A$4:$A$6,Assumptions!$D$4:$D$6)</x:f>
        <x:v>0.015</x:v>
      </x:c>
      <x:c r="S605" s="32" t="n">
        <x:f>XLOOKUP(F605,Assumptions!$A$4:$A$6,Assumptions!$E$4:$E$6)</x:f>
        <x:v>0.0075</x:v>
      </x:c>
      <x:c r="T605" s="32" t="n">
        <x:f>XLOOKUP(O605,Assumptions!$H$4:$H$6,Assumptions!$I$4:$I$6)</x:f>
        <x:v>0.012</x:v>
      </x:c>
      <x:c r="U605" s="30" t="n">
        <x:f>XLOOKUP(F605,Assumptions!$A$4:$A$6,Assumptions!$F$4:$F$6)</x:f>
        <x:v>60</x:v>
      </x:c>
      <x:c r="V605" s="60" t="n">
        <x:f>I605*12</x:f>
        <x:v>8082.719999999999</x:v>
      </x:c>
      <x:c r="W605" s="60" t="n">
        <x:f>H605*J605*(1-K605)*Q605</x:f>
        <x:v>13.409553000000002</x:v>
      </x:c>
      <x:c r="X605" s="60" t="n">
        <x:f>V605*R605</x:f>
        <x:v>121.24079999999998</x:v>
      </x:c>
      <x:c r="Y605" s="60" t="n">
        <x:f>V605*S605</x:f>
        <x:v>60.62039999999999</x:v>
      </x:c>
      <x:c r="Z605" s="60" t="n">
        <x:f>H605*J605*T605</x:f>
        <x:v>4.716</x:v>
      </x:c>
      <x:c r="AA605" s="60" t="n">
        <x:f>P605+W605+X605-Y605-Z605-U605</x:f>
        <x:v>9.313953000000012</x:v>
      </x:c>
      <x:c r="AB605" s="32" t="n">
        <x:f>IFERROR(AA605/(P605+W605+X605),0)</x:f>
        <x:v>0.06917139682507933</x:v>
      </x:c>
      <x:c r="AC605" t="n">
        <x:f>IF(O605="High",0,IF(I605&gt;=1800,3,IF(I605&gt;=900,2,1))+IF(K605&gt;=0.9,2,IF(K605&gt;=0.75,1,0))+IF(J605&lt;=0.7,2,IF(J605&lt;=0.85,1,0))+IF(M605&gt;=8,1,0))</x:f>
        <x:v>4</x:v>
      </x:c>
      <x:c r="AD605" t="str">
        <x:f>IF(AND(O605&lt;&gt;"High",AC605&gt;=Assumptions!$B$10,AA605&gt;0),"Priority Growth",IF(AND(O605="Low",AA605&gt;0),"Maintain","Watch"))</x:f>
        <x:v>Watch</x:v>
      </x:c>
      <x:c r="AE605" s="60" t="n">
        <x:f>MAX(AA605,0)*N605</x:f>
        <x:v>1.1083604070000015</x:v>
      </x:c>
      <x:c r="AF605" t="str">
        <x:f>IF(AND(AA605&gt;=Assumptions!$B$11,O605&lt;&gt;"High",OR(N605&gt;=Assumptions!$B$12,M605&lt;=6)),"High","Standard")</x:f>
        <x:v>Standard</x:v>
      </x:c>
    </x:row>
    <x:row r="606">
      <x:c r="A606" t="str">
        <x:f>'Raw_Data'!A606</x:f>
        <x:v>C00605</x:v>
      </x:c>
      <x:c r="B606" t="n">
        <x:f>'Raw_Data'!B606</x:f>
        <x:v>50</x:v>
      </x:c>
      <x:c r="C606" s="30" t="n">
        <x:f>'Raw_Data'!C606</x:f>
        <x:v>71643</x:v>
      </x:c>
      <x:c r="D606" t="n">
        <x:f>'Raw_Data'!D606</x:f>
        <x:v>731</x:v>
      </x:c>
      <x:c r="E606" t="n">
        <x:f>'Raw_Data'!E606</x:f>
        <x:v>23</x:v>
      </x:c>
      <x:c r="F606" t="str">
        <x:f>PROPER(TRIM('Raw_Data'!F606))</x:f>
        <x:v>Gold</x:v>
      </x:c>
      <x:c r="G606" t="str">
        <x:f>PROPER(TRIM('Raw_Data'!G606))</x:f>
        <x:v>Branch</x:v>
      </x:c>
      <x:c r="H606" s="60" t="n">
        <x:f>'Raw_Data'!H606</x:f>
        <x:v>11091</x:v>
      </x:c>
      <x:c r="I606" s="60" t="n">
        <x:f>'Raw_Data'!I606</x:f>
        <x:v>1266.38</x:v>
      </x:c>
      <x:c r="J606" s="32" t="n">
        <x:f>'Raw_Data'!J606</x:f>
        <x:v>0.519</x:v>
      </x:c>
      <x:c r="K606" s="32" t="n">
        <x:f>'Raw_Data'!K606</x:f>
        <x:v>0.892</x:v>
      </x:c>
      <x:c r="L606" t="n">
        <x:f>'Raw_Data'!L606</x:f>
        <x:v>0</x:v>
      </x:c>
      <x:c r="M606" t="n">
        <x:f>IF('Raw_Data'!M606="",Assumptions!$B$15,'Raw_Data'!M606)</x:f>
        <x:v>8</x:v>
      </x:c>
      <x:c r="N606" s="32" t="n">
        <x:f>'Raw_Data'!N606</x:f>
        <x:v>0.032</x:v>
      </x:c>
      <x:c r="O606" t="str">
        <x:f>IF(OR(D606&lt;620,L606&gt;=2,J606&gt;0.9),"High",IF(OR(D606&lt;700,L606=1,J606&gt;0.75),"Medium","Low"))</x:f>
        <x:v>Low</x:v>
      </x:c>
      <x:c r="P606" s="30" t="n">
        <x:f>XLOOKUP(F606,Assumptions!$A$4:$A$6,Assumptions!$B$4:$B$6)</x:f>
        <x:v>95</x:v>
      </x:c>
      <x:c r="Q606" s="32" t="n">
        <x:f>XLOOKUP(F606,Assumptions!$A$4:$A$6,Assumptions!$C$4:$C$6)</x:f>
        <x:v>0.219</x:v>
      </x:c>
      <x:c r="R606" s="32" t="n">
        <x:f>XLOOKUP(F606,Assumptions!$A$4:$A$6,Assumptions!$D$4:$D$6)</x:f>
        <x:v>0.016</x:v>
      </x:c>
      <x:c r="S606" s="32" t="n">
        <x:f>XLOOKUP(F606,Assumptions!$A$4:$A$6,Assumptions!$E$4:$E$6)</x:f>
        <x:v>0.01</x:v>
      </x:c>
      <x:c r="T606" s="32" t="n">
        <x:f>XLOOKUP(O606,Assumptions!$H$4:$H$6,Assumptions!$I$4:$I$6)</x:f>
        <x:v>0.0035</x:v>
      </x:c>
      <x:c r="U606" s="30" t="n">
        <x:f>XLOOKUP(F606,Assumptions!$A$4:$A$6,Assumptions!$F$4:$F$6)</x:f>
        <x:v>90</x:v>
      </x:c>
      <x:c r="V606" s="60" t="n">
        <x:f>I606*12</x:f>
        <x:v>15196.560000000001</x:v>
      </x:c>
      <x:c r="W606" s="60" t="n">
        <x:f>H606*J606*(1-K606)*Q606</x:f>
        <x:v>136.146328308</x:v>
      </x:c>
      <x:c r="X606" s="60" t="n">
        <x:f>V606*R606</x:f>
        <x:v>243.14496000000003</x:v>
      </x:c>
      <x:c r="Y606" s="60" t="n">
        <x:f>V606*S606</x:f>
        <x:v>151.96560000000002</x:v>
      </x:c>
      <x:c r="Z606" s="60" t="n">
        <x:f>H606*J606*T606</x:f>
        <x:v>20.146801500000002</x:v>
      </x:c>
      <x:c r="AA606" s="60" t="n">
        <x:f>P606+W606+X606-Y606-Z606-U606</x:f>
        <x:v>212.17888680800007</x:v>
      </x:c>
      <x:c r="AB606" s="32" t="n">
        <x:f>IFERROR(AA606/(P606+W606+X606),0)</x:f>
        <x:v>0.4473598652105396</x:v>
      </x:c>
      <x:c r="AC606" t="n">
        <x:f>IF(O606="High",0,IF(I606&gt;=1800,3,IF(I606&gt;=900,2,1))+IF(K606&gt;=0.9,2,IF(K606&gt;=0.75,1,0))+IF(J606&lt;=0.7,2,IF(J606&lt;=0.85,1,0))+IF(M606&gt;=8,1,0))</x:f>
        <x:v>6</x:v>
      </x:c>
      <x:c r="AD606" t="str">
        <x:f>IF(AND(O606&lt;&gt;"High",AC606&gt;=Assumptions!$B$10,AA606&gt;0),"Priority Growth",IF(AND(O606="Low",AA606&gt;0),"Maintain","Watch"))</x:f>
        <x:v>Priority Growth</x:v>
      </x:c>
      <x:c r="AE606" s="60" t="n">
        <x:f>MAX(AA606,0)*N606</x:f>
        <x:v>6.789724377856002</x:v>
      </x:c>
      <x:c r="AF606" t="str">
        <x:f>IF(AND(AA606&gt;=Assumptions!$B$11,O606&lt;&gt;"High",OR(N606&gt;=Assumptions!$B$12,M606&lt;=6)),"High","Standard")</x:f>
        <x:v>Standard</x:v>
      </x:c>
    </x:row>
    <x:row r="607">
      <x:c r="A607" t="str">
        <x:f>'Raw_Data'!A607</x:f>
        <x:v>C00606</x:v>
      </x:c>
      <x:c r="B607" t="n">
        <x:f>'Raw_Data'!B607</x:f>
        <x:v>21</x:v>
      </x:c>
      <x:c r="C607" s="30" t="n">
        <x:f>'Raw_Data'!C607</x:f>
        <x:v>76007</x:v>
      </x:c>
      <x:c r="D607" t="n">
        <x:f>'Raw_Data'!D607</x:f>
        <x:v>713</x:v>
      </x:c>
      <x:c r="E607" t="n">
        <x:f>'Raw_Data'!E607</x:f>
        <x:v>82</x:v>
      </x:c>
      <x:c r="F607" t="str">
        <x:f>PROPER(TRIM('Raw_Data'!F607))</x:f>
        <x:v>Gold</x:v>
      </x:c>
      <x:c r="G607" t="str">
        <x:f>PROPER(TRIM('Raw_Data'!G607))</x:f>
        <x:v>Direct Mail</x:v>
      </x:c>
      <x:c r="H607" s="60" t="n">
        <x:f>'Raw_Data'!H607</x:f>
        <x:v>11555</x:v>
      </x:c>
      <x:c r="I607" s="60" t="n">
        <x:f>'Raw_Data'!I607</x:f>
        <x:v>939.24</x:v>
      </x:c>
      <x:c r="J607" s="32" t="n">
        <x:f>'Raw_Data'!J607</x:f>
        <x:v>0.46</x:v>
      </x:c>
      <x:c r="K607" s="32" t="n">
        <x:f>'Raw_Data'!K607</x:f>
        <x:v>0.635</x:v>
      </x:c>
      <x:c r="L607" t="n">
        <x:f>'Raw_Data'!L607</x:f>
        <x:v>0</x:v>
      </x:c>
      <x:c r="M607" t="n">
        <x:f>IF('Raw_Data'!M607="",Assumptions!$B$15,'Raw_Data'!M607)</x:f>
        <x:v>8</x:v>
      </x:c>
      <x:c r="N607" s="32" t="n">
        <x:f>'Raw_Data'!N607</x:f>
        <x:v>0.03</x:v>
      </x:c>
      <x:c r="O607" t="str">
        <x:f>IF(OR(D607&lt;620,L607&gt;=2,J607&gt;0.9),"High",IF(OR(D607&lt;700,L607=1,J607&gt;0.75),"Medium","Low"))</x:f>
        <x:v>Low</x:v>
      </x:c>
      <x:c r="P607" s="30" t="n">
        <x:f>XLOOKUP(F607,Assumptions!$A$4:$A$6,Assumptions!$B$4:$B$6)</x:f>
        <x:v>95</x:v>
      </x:c>
      <x:c r="Q607" s="32" t="n">
        <x:f>XLOOKUP(F607,Assumptions!$A$4:$A$6,Assumptions!$C$4:$C$6)</x:f>
        <x:v>0.219</x:v>
      </x:c>
      <x:c r="R607" s="32" t="n">
        <x:f>XLOOKUP(F607,Assumptions!$A$4:$A$6,Assumptions!$D$4:$D$6)</x:f>
        <x:v>0.016</x:v>
      </x:c>
      <x:c r="S607" s="32" t="n">
        <x:f>XLOOKUP(F607,Assumptions!$A$4:$A$6,Assumptions!$E$4:$E$6)</x:f>
        <x:v>0.01</x:v>
      </x:c>
      <x:c r="T607" s="32" t="n">
        <x:f>XLOOKUP(O607,Assumptions!$H$4:$H$6,Assumptions!$I$4:$I$6)</x:f>
        <x:v>0.0035</x:v>
      </x:c>
      <x:c r="U607" s="30" t="n">
        <x:f>XLOOKUP(F607,Assumptions!$A$4:$A$6,Assumptions!$F$4:$F$6)</x:f>
        <x:v>90</x:v>
      </x:c>
      <x:c r="V607" s="60" t="n">
        <x:f>I607*12</x:f>
        <x:v>11270.880000000001</x:v>
      </x:c>
      <x:c r="W607" s="60" t="n">
        <x:f>H607*J607*(1-K607)*Q607</x:f>
        <x:v>424.87850549999996</x:v>
      </x:c>
      <x:c r="X607" s="60" t="n">
        <x:f>V607*R607</x:f>
        <x:v>180.33408000000003</x:v>
      </x:c>
      <x:c r="Y607" s="60" t="n">
        <x:f>V607*S607</x:f>
        <x:v>112.70880000000001</x:v>
      </x:c>
      <x:c r="Z607" s="60" t="n">
        <x:f>H607*J607*T607</x:f>
        <x:v>18.603550000000002</x:v>
      </x:c>
      <x:c r="AA607" s="60" t="n">
        <x:f>P607+W607+X607-Y607-Z607-U607</x:f>
        <x:v>478.9002354999999</x:v>
      </x:c>
      <x:c r="AB607" s="32" t="n">
        <x:f>IFERROR(AA607/(P607+W607+X607),0)</x:f>
        <x:v>0.6839354867608274</x:v>
      </x:c>
      <x:c r="AC607" t="n">
        <x:f>IF(O607="High",0,IF(I607&gt;=1800,3,IF(I607&gt;=900,2,1))+IF(K607&gt;=0.9,2,IF(K607&gt;=0.75,1,0))+IF(J607&lt;=0.7,2,IF(J607&lt;=0.85,1,0))+IF(M607&gt;=8,1,0))</x:f>
        <x:v>5</x:v>
      </x:c>
      <x:c r="AD607" t="str">
        <x:f>IF(AND(O607&lt;&gt;"High",AC607&gt;=Assumptions!$B$10,AA607&gt;0),"Priority Growth",IF(AND(O607="Low",AA607&gt;0),"Maintain","Watch"))</x:f>
        <x:v>Maintain</x:v>
      </x:c>
      <x:c r="AE607" s="60" t="n">
        <x:f>MAX(AA607,0)*N607</x:f>
        <x:v>14.367007064999996</x:v>
      </x:c>
      <x:c r="AF607" t="str">
        <x:f>IF(AND(AA607&gt;=Assumptions!$B$11,O607&lt;&gt;"High",OR(N607&gt;=Assumptions!$B$12,M607&lt;=6)),"High","Standard")</x:f>
        <x:v>Standard</x:v>
      </x:c>
    </x:row>
    <x:row r="608">
      <x:c r="A608" t="str">
        <x:f>'Raw_Data'!A608</x:f>
        <x:v>C00607</x:v>
      </x:c>
      <x:c r="B608" t="n">
        <x:f>'Raw_Data'!B608</x:f>
        <x:v>61</x:v>
      </x:c>
      <x:c r="C608" s="30" t="n">
        <x:f>'Raw_Data'!C608</x:f>
        <x:v>53825</x:v>
      </x:c>
      <x:c r="D608" t="n">
        <x:f>'Raw_Data'!D608</x:f>
        <x:v>628</x:v>
      </x:c>
      <x:c r="E608" t="n">
        <x:f>'Raw_Data'!E608</x:f>
        <x:v>129</x:v>
      </x:c>
      <x:c r="F608" t="str">
        <x:f>PROPER(TRIM('Raw_Data'!F608))</x:f>
        <x:v>Classic</x:v>
      </x:c>
      <x:c r="G608" t="str">
        <x:f>PROPER(TRIM('Raw_Data'!G608))</x:f>
        <x:v>Partner</x:v>
      </x:c>
      <x:c r="H608" s="60" t="n">
        <x:f>'Raw_Data'!H608</x:f>
        <x:v>1952</x:v>
      </x:c>
      <x:c r="I608" s="60" t="n">
        <x:f>'Raw_Data'!I608</x:f>
        <x:v>425.53</x:v>
      </x:c>
      <x:c r="J608" s="32" t="n">
        <x:f>'Raw_Data'!J608</x:f>
        <x:v>0.345</x:v>
      </x:c>
      <x:c r="K608" s="32" t="n">
        <x:f>'Raw_Data'!K608</x:f>
        <x:v>0.65</x:v>
      </x:c>
      <x:c r="L608" t="n">
        <x:f>'Raw_Data'!L608</x:f>
        <x:v>0</x:v>
      </x:c>
      <x:c r="M608" t="n">
        <x:f>IF('Raw_Data'!M608="",Assumptions!$B$15,'Raw_Data'!M608)</x:f>
        <x:v>7</x:v>
      </x:c>
      <x:c r="N608" s="32" t="n">
        <x:f>'Raw_Data'!N608</x:f>
        <x:v>0.135</x:v>
      </x:c>
      <x:c r="O608" t="str">
        <x:f>IF(OR(D608&lt;620,L608&gt;=2,J608&gt;0.9),"High",IF(OR(D608&lt;700,L608=1,J608&gt;0.75),"Medium","Low"))</x:f>
        <x:v>Medium</x:v>
      </x:c>
      <x:c r="P608" s="30" t="n">
        <x:f>XLOOKUP(F608,Assumptions!$A$4:$A$6,Assumptions!$B$4:$B$6)</x:f>
        <x:v>0</x:v>
      </x:c>
      <x:c r="Q608" s="32" t="n">
        <x:f>XLOOKUP(F608,Assumptions!$A$4:$A$6,Assumptions!$C$4:$C$6)</x:f>
        <x:v>0.229</x:v>
      </x:c>
      <x:c r="R608" s="32" t="n">
        <x:f>XLOOKUP(F608,Assumptions!$A$4:$A$6,Assumptions!$D$4:$D$6)</x:f>
        <x:v>0.015</x:v>
      </x:c>
      <x:c r="S608" s="32" t="n">
        <x:f>XLOOKUP(F608,Assumptions!$A$4:$A$6,Assumptions!$E$4:$E$6)</x:f>
        <x:v>0.0075</x:v>
      </x:c>
      <x:c r="T608" s="32" t="n">
        <x:f>XLOOKUP(O608,Assumptions!$H$4:$H$6,Assumptions!$I$4:$I$6)</x:f>
        <x:v>0.012</x:v>
      </x:c>
      <x:c r="U608" s="30" t="n">
        <x:f>XLOOKUP(F608,Assumptions!$A$4:$A$6,Assumptions!$F$4:$F$6)</x:f>
        <x:v>60</x:v>
      </x:c>
      <x:c r="V608" s="60" t="n">
        <x:f>I608*12</x:f>
        <x:v>5106.36</x:v>
      </x:c>
      <x:c r="W608" s="60" t="n">
        <x:f>H608*J608*(1-K608)*Q608</x:f>
        <x:v>53.976215999999994</x:v>
      </x:c>
      <x:c r="X608" s="60" t="n">
        <x:f>V608*R608</x:f>
        <x:v>76.5954</x:v>
      </x:c>
      <x:c r="Y608" s="60" t="n">
        <x:f>V608*S608</x:f>
        <x:v>38.2977</x:v>
      </x:c>
      <x:c r="Z608" s="60" t="n">
        <x:f>H608*J608*T608</x:f>
        <x:v>8.08128</x:v>
      </x:c>
      <x:c r="AA608" s="60" t="n">
        <x:f>P608+W608+X608-Y608-Z608-U608</x:f>
        <x:v>24.19263600000002</x:v>
      </x:c>
      <x:c r="AB608" s="32" t="n">
        <x:f>IFERROR(AA608/(P608+W608+X608),0)</x:f>
        <x:v>0.18528250427719314</x:v>
      </x:c>
      <x:c r="AC608" t="n">
        <x:f>IF(O608="High",0,IF(I608&gt;=1800,3,IF(I608&gt;=900,2,1))+IF(K608&gt;=0.9,2,IF(K608&gt;=0.75,1,0))+IF(J608&lt;=0.7,2,IF(J608&lt;=0.85,1,0))+IF(M608&gt;=8,1,0))</x:f>
        <x:v>3</x:v>
      </x:c>
      <x:c r="AD608" t="str">
        <x:f>IF(AND(O608&lt;&gt;"High",AC608&gt;=Assumptions!$B$10,AA608&gt;0),"Priority Growth",IF(AND(O608="Low",AA608&gt;0),"Maintain","Watch"))</x:f>
        <x:v>Watch</x:v>
      </x:c>
      <x:c r="AE608" s="60" t="n">
        <x:f>MAX(AA608,0)*N608</x:f>
        <x:v>3.266005860000003</x:v>
      </x:c>
      <x:c r="AF608" t="str">
        <x:f>IF(AND(AA608&gt;=Assumptions!$B$11,O608&lt;&gt;"High",OR(N608&gt;=Assumptions!$B$12,M608&lt;=6)),"High","Standard")</x:f>
        <x:v>Standard</x:v>
      </x:c>
    </x:row>
    <x:row r="609">
      <x:c r="A609" t="str">
        <x:f>'Raw_Data'!A609</x:f>
        <x:v>C00608</x:v>
      </x:c>
      <x:c r="B609" t="n">
        <x:f>'Raw_Data'!B609</x:f>
        <x:v>27</x:v>
      </x:c>
      <x:c r="C609" s="30" t="n">
        <x:f>'Raw_Data'!C609</x:f>
        <x:v>92493</x:v>
      </x:c>
      <x:c r="D609" t="n">
        <x:f>'Raw_Data'!D609</x:f>
        <x:v>624</x:v>
      </x:c>
      <x:c r="E609" t="n">
        <x:f>'Raw_Data'!E609</x:f>
        <x:v>50</x:v>
      </x:c>
      <x:c r="F609" t="str">
        <x:f>PROPER(TRIM('Raw_Data'!F609))</x:f>
        <x:v>Classic</x:v>
      </x:c>
      <x:c r="G609" t="str">
        <x:f>PROPER(TRIM('Raw_Data'!G609))</x:f>
        <x:v>Direct Mail</x:v>
      </x:c>
      <x:c r="H609" s="60" t="n">
        <x:f>'Raw_Data'!H609</x:f>
        <x:v>5415</x:v>
      </x:c>
      <x:c r="I609" s="60" t="n">
        <x:f>'Raw_Data'!I609</x:f>
        <x:v>826.6</x:v>
      </x:c>
      <x:c r="J609" s="32" t="n">
        <x:f>'Raw_Data'!J609</x:f>
        <x:v>0.523</x:v>
      </x:c>
      <x:c r="K609" s="32" t="n">
        <x:f>'Raw_Data'!K609</x:f>
        <x:v>0.767</x:v>
      </x:c>
      <x:c r="L609" t="n">
        <x:f>'Raw_Data'!L609</x:f>
        <x:v>0</x:v>
      </x:c>
      <x:c r="M609" t="n">
        <x:f>IF('Raw_Data'!M609="",Assumptions!$B$15,'Raw_Data'!M609)</x:f>
        <x:v>7</x:v>
      </x:c>
      <x:c r="N609" s="32" t="n">
        <x:f>'Raw_Data'!N609</x:f>
        <x:v>0.136</x:v>
      </x:c>
      <x:c r="O609" t="str">
        <x:f>IF(OR(D609&lt;620,L609&gt;=2,J609&gt;0.9),"High",IF(OR(D609&lt;700,L609=1,J609&gt;0.75),"Medium","Low"))</x:f>
        <x:v>Medium</x:v>
      </x:c>
      <x:c r="P609" s="30" t="n">
        <x:f>XLOOKUP(F609,Assumptions!$A$4:$A$6,Assumptions!$B$4:$B$6)</x:f>
        <x:v>0</x:v>
      </x:c>
      <x:c r="Q609" s="32" t="n">
        <x:f>XLOOKUP(F609,Assumptions!$A$4:$A$6,Assumptions!$C$4:$C$6)</x:f>
        <x:v>0.229</x:v>
      </x:c>
      <x:c r="R609" s="32" t="n">
        <x:f>XLOOKUP(F609,Assumptions!$A$4:$A$6,Assumptions!$D$4:$D$6)</x:f>
        <x:v>0.015</x:v>
      </x:c>
      <x:c r="S609" s="32" t="n">
        <x:f>XLOOKUP(F609,Assumptions!$A$4:$A$6,Assumptions!$E$4:$E$6)</x:f>
        <x:v>0.0075</x:v>
      </x:c>
      <x:c r="T609" s="32" t="n">
        <x:f>XLOOKUP(O609,Assumptions!$H$4:$H$6,Assumptions!$I$4:$I$6)</x:f>
        <x:v>0.012</x:v>
      </x:c>
      <x:c r="U609" s="30" t="n">
        <x:f>XLOOKUP(F609,Assumptions!$A$4:$A$6,Assumptions!$F$4:$F$6)</x:f>
        <x:v>60</x:v>
      </x:c>
      <x:c r="V609" s="60" t="n">
        <x:f>I609*12</x:f>
        <x:v>9919.2</x:v>
      </x:c>
      <x:c r="W609" s="60" t="n">
        <x:f>H609*J609*(1-K609)*Q609</x:f>
        <x:v>151.109425065</x:v>
      </x:c>
      <x:c r="X609" s="60" t="n">
        <x:f>V609*R609</x:f>
        <x:v>148.788</x:v>
      </x:c>
      <x:c r="Y609" s="60" t="n">
        <x:f>V609*S609</x:f>
        <x:v>74.394</x:v>
      </x:c>
      <x:c r="Z609" s="60" t="n">
        <x:f>H609*J609*T609</x:f>
        <x:v>33.98454</x:v>
      </x:c>
      <x:c r="AA609" s="60" t="n">
        <x:f>P609+W609+X609-Y609-Z609-U609</x:f>
        <x:v>131.51888506499998</x:v>
      </x:c>
      <x:c r="AB609" s="32" t="n">
        <x:f>IFERROR(AA609/(P609+W609+X609),0)</x:f>
        <x:v>0.4385462297200267</x:v>
      </x:c>
      <x:c r="AC609" t="n">
        <x:f>IF(O609="High",0,IF(I609&gt;=1800,3,IF(I609&gt;=900,2,1))+IF(K609&gt;=0.9,2,IF(K609&gt;=0.75,1,0))+IF(J609&lt;=0.7,2,IF(J609&lt;=0.85,1,0))+IF(M609&gt;=8,1,0))</x:f>
        <x:v>4</x:v>
      </x:c>
      <x:c r="AD609" t="str">
        <x:f>IF(AND(O609&lt;&gt;"High",AC609&gt;=Assumptions!$B$10,AA609&gt;0),"Priority Growth",IF(AND(O609="Low",AA609&gt;0),"Maintain","Watch"))</x:f>
        <x:v>Watch</x:v>
      </x:c>
      <x:c r="AE609" s="60" t="n">
        <x:f>MAX(AA609,0)*N609</x:f>
        <x:v>17.88656836884</x:v>
      </x:c>
      <x:c r="AF609" t="str">
        <x:f>IF(AND(AA609&gt;=Assumptions!$B$11,O609&lt;&gt;"High",OR(N609&gt;=Assumptions!$B$12,M609&lt;=6)),"High","Standard")</x:f>
        <x:v>Standard</x:v>
      </x:c>
    </x:row>
    <x:row r="610">
      <x:c r="A610" t="str">
        <x:f>'Raw_Data'!A610</x:f>
        <x:v>C00609</x:v>
      </x:c>
      <x:c r="B610" t="n">
        <x:f>'Raw_Data'!B610</x:f>
        <x:v>46</x:v>
      </x:c>
      <x:c r="C610" s="30" t="n">
        <x:f>'Raw_Data'!C610</x:f>
        <x:v>57565</x:v>
      </x:c>
      <x:c r="D610" t="n">
        <x:f>'Raw_Data'!D610</x:f>
        <x:v>717</x:v>
      </x:c>
      <x:c r="E610" t="n">
        <x:f>'Raw_Data'!E610</x:f>
        <x:v>39</x:v>
      </x:c>
      <x:c r="F610" t="str">
        <x:f>PROPER(TRIM('Raw_Data'!F610))</x:f>
        <x:v>Gold</x:v>
      </x:c>
      <x:c r="G610" t="str">
        <x:f>PROPER(TRIM('Raw_Data'!G610))</x:f>
        <x:v>Partner</x:v>
      </x:c>
      <x:c r="H610" s="60" t="n">
        <x:f>'Raw_Data'!H610</x:f>
        <x:v>8304</x:v>
      </x:c>
      <x:c r="I610" s="60" t="n">
        <x:f>'Raw_Data'!I610</x:f>
        <x:v>1512.8</x:v>
      </x:c>
      <x:c r="J610" s="32" t="n">
        <x:f>'Raw_Data'!J610</x:f>
        <x:v>0.581</x:v>
      </x:c>
      <x:c r="K610" s="32" t="n">
        <x:f>'Raw_Data'!K610</x:f>
        <x:v>1</x:v>
      </x:c>
      <x:c r="L610" t="n">
        <x:f>'Raw_Data'!L610</x:f>
        <x:v>0</x:v>
      </x:c>
      <x:c r="M610" t="n">
        <x:f>IF('Raw_Data'!M610="",Assumptions!$B$15,'Raw_Data'!M610)</x:f>
        <x:v>6</x:v>
      </x:c>
      <x:c r="N610" s="32" t="n">
        <x:f>'Raw_Data'!N610</x:f>
        <x:v>0.202</x:v>
      </x:c>
      <x:c r="O610" t="str">
        <x:f>IF(OR(D610&lt;620,L610&gt;=2,J610&gt;0.9),"High",IF(OR(D610&lt;700,L610=1,J610&gt;0.75),"Medium","Low"))</x:f>
        <x:v>Low</x:v>
      </x:c>
      <x:c r="P610" s="30" t="n">
        <x:f>XLOOKUP(F610,Assumptions!$A$4:$A$6,Assumptions!$B$4:$B$6)</x:f>
        <x:v>95</x:v>
      </x:c>
      <x:c r="Q610" s="32" t="n">
        <x:f>XLOOKUP(F610,Assumptions!$A$4:$A$6,Assumptions!$C$4:$C$6)</x:f>
        <x:v>0.219</x:v>
      </x:c>
      <x:c r="R610" s="32" t="n">
        <x:f>XLOOKUP(F610,Assumptions!$A$4:$A$6,Assumptions!$D$4:$D$6)</x:f>
        <x:v>0.016</x:v>
      </x:c>
      <x:c r="S610" s="32" t="n">
        <x:f>XLOOKUP(F610,Assumptions!$A$4:$A$6,Assumptions!$E$4:$E$6)</x:f>
        <x:v>0.01</x:v>
      </x:c>
      <x:c r="T610" s="32" t="n">
        <x:f>XLOOKUP(O610,Assumptions!$H$4:$H$6,Assumptions!$I$4:$I$6)</x:f>
        <x:v>0.0035</x:v>
      </x:c>
      <x:c r="U610" s="30" t="n">
        <x:f>XLOOKUP(F610,Assumptions!$A$4:$A$6,Assumptions!$F$4:$F$6)</x:f>
        <x:v>90</x:v>
      </x:c>
      <x:c r="V610" s="60" t="n">
        <x:f>I610*12</x:f>
        <x:v>18153.6</x:v>
      </x:c>
      <x:c r="W610" s="60" t="n">
        <x:f>H610*J610*(1-K610)*Q610</x:f>
        <x:v>0</x:v>
      </x:c>
      <x:c r="X610" s="60" t="n">
        <x:f>V610*R610</x:f>
        <x:v>290.45759999999996</x:v>
      </x:c>
      <x:c r="Y610" s="60" t="n">
        <x:f>V610*S610</x:f>
        <x:v>181.536</x:v>
      </x:c>
      <x:c r="Z610" s="60" t="n">
        <x:f>H610*J610*T610</x:f>
        <x:v>16.886184</x:v>
      </x:c>
      <x:c r="AA610" s="60" t="n">
        <x:f>P610+W610+X610-Y610-Z610-U610</x:f>
        <x:v>97.03541599999994</x:v>
      </x:c>
      <x:c r="AB610" s="32" t="n">
        <x:f>IFERROR(AA610/(P610+W610+X610),0)</x:f>
        <x:v>0.2517408296009728</x:v>
      </x:c>
      <x:c r="AC610" t="n">
        <x:f>IF(O610="High",0,IF(I610&gt;=1800,3,IF(I610&gt;=900,2,1))+IF(K610&gt;=0.9,2,IF(K610&gt;=0.75,1,0))+IF(J610&lt;=0.7,2,IF(J610&lt;=0.85,1,0))+IF(M610&gt;=8,1,0))</x:f>
        <x:v>6</x:v>
      </x:c>
      <x:c r="AD610" t="str">
        <x:f>IF(AND(O610&lt;&gt;"High",AC610&gt;=Assumptions!$B$10,AA610&gt;0),"Priority Growth",IF(AND(O610="Low",AA610&gt;0),"Maintain","Watch"))</x:f>
        <x:v>Priority Growth</x:v>
      </x:c>
      <x:c r="AE610" s="60" t="n">
        <x:f>MAX(AA610,0)*N610</x:f>
        <x:v>19.60115403199999</x:v>
      </x:c>
      <x:c r="AF610" t="str">
        <x:f>IF(AND(AA610&gt;=Assumptions!$B$11,O610&lt;&gt;"High",OR(N610&gt;=Assumptions!$B$12,M610&lt;=6)),"High","Standard")</x:f>
        <x:v>Standard</x:v>
      </x:c>
    </x:row>
    <x:row r="611">
      <x:c r="A611" t="str">
        <x:f>'Raw_Data'!A611</x:f>
        <x:v>C00610</x:v>
      </x:c>
      <x:c r="B611" t="n">
        <x:f>'Raw_Data'!B611</x:f>
        <x:v>49</x:v>
      </x:c>
      <x:c r="C611" s="30" t="n">
        <x:f>'Raw_Data'!C611</x:f>
        <x:v>98038</x:v>
      </x:c>
      <x:c r="D611" t="n">
        <x:f>'Raw_Data'!D611</x:f>
        <x:v>580</x:v>
      </x:c>
      <x:c r="E611" t="n">
        <x:f>'Raw_Data'!E611</x:f>
        <x:v>48</x:v>
      </x:c>
      <x:c r="F611" t="str">
        <x:f>PROPER(TRIM('Raw_Data'!F611))</x:f>
        <x:v>Gold</x:v>
      </x:c>
      <x:c r="G611" t="str">
        <x:f>PROPER(TRIM('Raw_Data'!G611))</x:f>
        <x:v>Digital</x:v>
      </x:c>
      <x:c r="H611" s="60" t="n">
        <x:f>'Raw_Data'!H611</x:f>
        <x:v>10284</x:v>
      </x:c>
      <x:c r="I611" s="60" t="n">
        <x:f>'Raw_Data'!I611</x:f>
        <x:v>1038.39</x:v>
      </x:c>
      <x:c r="J611" s="32" t="n">
        <x:f>'Raw_Data'!J611</x:f>
        <x:v>0.761</x:v>
      </x:c>
      <x:c r="K611" s="32" t="n">
        <x:f>'Raw_Data'!K611</x:f>
        <x:v>0.655</x:v>
      </x:c>
      <x:c r="L611" t="n">
        <x:f>'Raw_Data'!L611</x:f>
        <x:v>1</x:v>
      </x:c>
      <x:c r="M611" t="n">
        <x:f>IF('Raw_Data'!M611="",Assumptions!$B$15,'Raw_Data'!M611)</x:f>
        <x:v>10</x:v>
      </x:c>
      <x:c r="N611" s="32" t="n">
        <x:f>'Raw_Data'!N611</x:f>
        <x:v>0.02</x:v>
      </x:c>
      <x:c r="O611" t="str">
        <x:f>IF(OR(D611&lt;620,L611&gt;=2,J611&gt;0.9),"High",IF(OR(D611&lt;700,L611=1,J611&gt;0.75),"Medium","Low"))</x:f>
        <x:v>High</x:v>
      </x:c>
      <x:c r="P611" s="30" t="n">
        <x:f>XLOOKUP(F611,Assumptions!$A$4:$A$6,Assumptions!$B$4:$B$6)</x:f>
        <x:v>95</x:v>
      </x:c>
      <x:c r="Q611" s="32" t="n">
        <x:f>XLOOKUP(F611,Assumptions!$A$4:$A$6,Assumptions!$C$4:$C$6)</x:f>
        <x:v>0.219</x:v>
      </x:c>
      <x:c r="R611" s="32" t="n">
        <x:f>XLOOKUP(F611,Assumptions!$A$4:$A$6,Assumptions!$D$4:$D$6)</x:f>
        <x:v>0.016</x:v>
      </x:c>
      <x:c r="S611" s="32" t="n">
        <x:f>XLOOKUP(F611,Assumptions!$A$4:$A$6,Assumptions!$E$4:$E$6)</x:f>
        <x:v>0.01</x:v>
      </x:c>
      <x:c r="T611" s="32" t="n">
        <x:f>XLOOKUP(O611,Assumptions!$H$4:$H$6,Assumptions!$I$4:$I$6)</x:f>
        <x:v>0.045</x:v>
      </x:c>
      <x:c r="U611" s="30" t="n">
        <x:f>XLOOKUP(F611,Assumptions!$A$4:$A$6,Assumptions!$F$4:$F$6)</x:f>
        <x:v>90</x:v>
      </x:c>
      <x:c r="V611" s="60" t="n">
        <x:f>I611*12</x:f>
        <x:v>12460.68</x:v>
      </x:c>
      <x:c r="W611" s="60" t="n">
        <x:f>H611*J611*(1-K611)*Q611</x:f>
        <x:v>591.3027988199999</x:v>
      </x:c>
      <x:c r="X611" s="60" t="n">
        <x:f>V611*R611</x:f>
        <x:v>199.37088</x:v>
      </x:c>
      <x:c r="Y611" s="60" t="n">
        <x:f>V611*S611</x:f>
        <x:v>124.6068</x:v>
      </x:c>
      <x:c r="Z611" s="60" t="n">
        <x:f>H611*J611*T611</x:f>
        <x:v>352.17557999999997</x:v>
      </x:c>
      <x:c r="AA611" s="60" t="n">
        <x:f>P611+W611+X611-Y611-Z611-U611</x:f>
        <x:v>318.89129881999986</x:v>
      </x:c>
      <x:c r="AB611" s="32" t="n">
        <x:f>IFERROR(AA611/(P611+W611+X611),0)</x:f>
        <x:v>0.36005507044633517</x:v>
      </x:c>
      <x:c r="AC611" t="n">
        <x:f>IF(O611="High",0,IF(I611&gt;=1800,3,IF(I611&gt;=900,2,1))+IF(K611&gt;=0.9,2,IF(K611&gt;=0.75,1,0))+IF(J611&lt;=0.7,2,IF(J611&lt;=0.85,1,0))+IF(M611&gt;=8,1,0))</x:f>
        <x:v>0</x:v>
      </x:c>
      <x:c r="AD611" t="str">
        <x:f>IF(AND(O611&lt;&gt;"High",AC611&gt;=Assumptions!$B$10,AA611&gt;0),"Priority Growth",IF(AND(O611="Low",AA611&gt;0),"Maintain","Watch"))</x:f>
        <x:v>Watch</x:v>
      </x:c>
      <x:c r="AE611" s="60" t="n">
        <x:f>MAX(AA611,0)*N611</x:f>
        <x:v>6.377825976399997</x:v>
      </x:c>
      <x:c r="AF611" t="str">
        <x:f>IF(AND(AA611&gt;=Assumptions!$B$11,O611&lt;&gt;"High",OR(N611&gt;=Assumptions!$B$12,M611&lt;=6)),"High","Standard")</x:f>
        <x:v>Standard</x:v>
      </x:c>
    </x:row>
    <x:row r="612">
      <x:c r="A612" t="str">
        <x:f>'Raw_Data'!A612</x:f>
        <x:v>C00611</x:v>
      </x:c>
      <x:c r="B612" t="n">
        <x:f>'Raw_Data'!B612</x:f>
        <x:v>47</x:v>
      </x:c>
      <x:c r="C612" s="30" t="n">
        <x:f>'Raw_Data'!C612</x:f>
        <x:v>75808</x:v>
      </x:c>
      <x:c r="D612" t="n">
        <x:f>'Raw_Data'!D612</x:f>
        <x:v>692</x:v>
      </x:c>
      <x:c r="E612" t="n">
        <x:f>'Raw_Data'!E612</x:f>
        <x:v>8</x:v>
      </x:c>
      <x:c r="F612" t="str">
        <x:f>PROPER(TRIM('Raw_Data'!F612))</x:f>
        <x:v>Gold</x:v>
      </x:c>
      <x:c r="G612" t="str">
        <x:f>PROPER(TRIM('Raw_Data'!G612))</x:f>
        <x:v>Digital</x:v>
      </x:c>
      <x:c r="H612" s="60" t="n">
        <x:f>'Raw_Data'!H612</x:f>
        <x:v>12421</x:v>
      </x:c>
      <x:c r="I612" s="60" t="n">
        <x:f>'Raw_Data'!I612</x:f>
        <x:v>1121.34</x:v>
      </x:c>
      <x:c r="J612" s="32" t="n">
        <x:f>'Raw_Data'!J612</x:f>
        <x:v>0.351</x:v>
      </x:c>
      <x:c r="K612" s="32" t="n">
        <x:f>'Raw_Data'!K612</x:f>
        <x:v>0.651</x:v>
      </x:c>
      <x:c r="L612" t="n">
        <x:f>'Raw_Data'!L612</x:f>
        <x:v>0</x:v>
      </x:c>
      <x:c r="M612" t="n">
        <x:f>IF('Raw_Data'!M612="",Assumptions!$B$15,'Raw_Data'!M612)</x:f>
        <x:v>4</x:v>
      </x:c>
      <x:c r="N612" s="32" t="n">
        <x:f>'Raw_Data'!N612</x:f>
        <x:v>0.299</x:v>
      </x:c>
      <x:c r="O612" t="str">
        <x:f>IF(OR(D612&lt;620,L612&gt;=2,J612&gt;0.9),"High",IF(OR(D612&lt;700,L612=1,J612&gt;0.75),"Medium","Low"))</x:f>
        <x:v>Medium</x:v>
      </x:c>
      <x:c r="P612" s="30" t="n">
        <x:f>XLOOKUP(F612,Assumptions!$A$4:$A$6,Assumptions!$B$4:$B$6)</x:f>
        <x:v>95</x:v>
      </x:c>
      <x:c r="Q612" s="32" t="n">
        <x:f>XLOOKUP(F612,Assumptions!$A$4:$A$6,Assumptions!$C$4:$C$6)</x:f>
        <x:v>0.219</x:v>
      </x:c>
      <x:c r="R612" s="32" t="n">
        <x:f>XLOOKUP(F612,Assumptions!$A$4:$A$6,Assumptions!$D$4:$D$6)</x:f>
        <x:v>0.016</x:v>
      </x:c>
      <x:c r="S612" s="32" t="n">
        <x:f>XLOOKUP(F612,Assumptions!$A$4:$A$6,Assumptions!$E$4:$E$6)</x:f>
        <x:v>0.01</x:v>
      </x:c>
      <x:c r="T612" s="32" t="n">
        <x:f>XLOOKUP(O612,Assumptions!$H$4:$H$6,Assumptions!$I$4:$I$6)</x:f>
        <x:v>0.012</x:v>
      </x:c>
      <x:c r="U612" s="30" t="n">
        <x:f>XLOOKUP(F612,Assumptions!$A$4:$A$6,Assumptions!$F$4:$F$6)</x:f>
        <x:v>90</x:v>
      </x:c>
      <x:c r="V612" s="60" t="n">
        <x:f>I612*12</x:f>
        <x:v>13456.079999999998</x:v>
      </x:c>
      <x:c r="W612" s="60" t="n">
        <x:f>H612*J612*(1-K612)*Q612</x:f>
        <x:v>333.221657301</x:v>
      </x:c>
      <x:c r="X612" s="60" t="n">
        <x:f>V612*R612</x:f>
        <x:v>215.29727999999997</x:v>
      </x:c>
      <x:c r="Y612" s="60" t="n">
        <x:f>V612*S612</x:f>
        <x:v>134.56079999999997</x:v>
      </x:c>
      <x:c r="Z612" s="60" t="n">
        <x:f>H612*J612*T612</x:f>
        <x:v>52.317251999999996</x:v>
      </x:c>
      <x:c r="AA612" s="60" t="n">
        <x:f>P612+W612+X612-Y612-Z612-U612</x:f>
        <x:v>366.64088530099997</x:v>
      </x:c>
      <x:c r="AB612" s="32" t="n">
        <x:f>IFERROR(AA612/(P612+W612+X612),0)</x:f>
        <x:v>0.5697437387604137</x:v>
      </x:c>
      <x:c r="AC612" t="n">
        <x:f>IF(O612="High",0,IF(I612&gt;=1800,3,IF(I612&gt;=900,2,1))+IF(K612&gt;=0.9,2,IF(K612&gt;=0.75,1,0))+IF(J612&lt;=0.7,2,IF(J612&lt;=0.85,1,0))+IF(M612&gt;=8,1,0))</x:f>
        <x:v>4</x:v>
      </x:c>
      <x:c r="AD612" t="str">
        <x:f>IF(AND(O612&lt;&gt;"High",AC612&gt;=Assumptions!$B$10,AA612&gt;0),"Priority Growth",IF(AND(O612="Low",AA612&gt;0),"Maintain","Watch"))</x:f>
        <x:v>Watch</x:v>
      </x:c>
      <x:c r="AE612" s="60" t="n">
        <x:f>MAX(AA612,0)*N612</x:f>
        <x:v>109.62562470499898</x:v>
      </x:c>
      <x:c r="AF612" t="str">
        <x:f>IF(AND(AA612&gt;=Assumptions!$B$11,O612&lt;&gt;"High",OR(N612&gt;=Assumptions!$B$12,M612&lt;=6)),"High","Standard")</x:f>
        <x:v>High</x:v>
      </x:c>
    </x:row>
    <x:row r="613">
      <x:c r="A613" t="str">
        <x:f>'Raw_Data'!A613</x:f>
        <x:v>C00612</x:v>
      </x:c>
      <x:c r="B613" t="n">
        <x:f>'Raw_Data'!B613</x:f>
        <x:v>21</x:v>
      </x:c>
      <x:c r="C613" s="30" t="n">
        <x:f>'Raw_Data'!C613</x:f>
        <x:v>68625</x:v>
      </x:c>
      <x:c r="D613" t="n">
        <x:f>'Raw_Data'!D613</x:f>
        <x:v>599</x:v>
      </x:c>
      <x:c r="E613" t="n">
        <x:f>'Raw_Data'!E613</x:f>
        <x:v>9</x:v>
      </x:c>
      <x:c r="F613" t="str">
        <x:f>PROPER(TRIM('Raw_Data'!F613))</x:f>
        <x:v>Classic</x:v>
      </x:c>
      <x:c r="G613" t="str">
        <x:f>PROPER(TRIM('Raw_Data'!G613))</x:f>
        <x:v>Branch</x:v>
      </x:c>
      <x:c r="H613" s="60" t="n">
        <x:f>'Raw_Data'!H613</x:f>
        <x:v>6539</x:v>
      </x:c>
      <x:c r="I613" s="60" t="n">
        <x:f>'Raw_Data'!I613</x:f>
        <x:v>782.42</x:v>
      </x:c>
      <x:c r="J613" s="32" t="n">
        <x:f>'Raw_Data'!J613</x:f>
        <x:v>0.6</x:v>
      </x:c>
      <x:c r="K613" s="32" t="n">
        <x:f>'Raw_Data'!K613</x:f>
        <x:v>0.717</x:v>
      </x:c>
      <x:c r="L613" t="n">
        <x:f>'Raw_Data'!L613</x:f>
        <x:v>0</x:v>
      </x:c>
      <x:c r="M613" t="n">
        <x:f>IF('Raw_Data'!M613="",Assumptions!$B$15,'Raw_Data'!M613)</x:f>
        <x:v>8</x:v>
      </x:c>
      <x:c r="N613" s="32" t="n">
        <x:f>'Raw_Data'!N613</x:f>
        <x:v>0.082</x:v>
      </x:c>
      <x:c r="O613" t="str">
        <x:f>IF(OR(D613&lt;620,L613&gt;=2,J613&gt;0.9),"High",IF(OR(D613&lt;700,L613=1,J613&gt;0.75),"Medium","Low"))</x:f>
        <x:v>High</x:v>
      </x:c>
      <x:c r="P613" s="30" t="n">
        <x:f>XLOOKUP(F613,Assumptions!$A$4:$A$6,Assumptions!$B$4:$B$6)</x:f>
        <x:v>0</x:v>
      </x:c>
      <x:c r="Q613" s="32" t="n">
        <x:f>XLOOKUP(F613,Assumptions!$A$4:$A$6,Assumptions!$C$4:$C$6)</x:f>
        <x:v>0.229</x:v>
      </x:c>
      <x:c r="R613" s="32" t="n">
        <x:f>XLOOKUP(F613,Assumptions!$A$4:$A$6,Assumptions!$D$4:$D$6)</x:f>
        <x:v>0.015</x:v>
      </x:c>
      <x:c r="S613" s="32" t="n">
        <x:f>XLOOKUP(F613,Assumptions!$A$4:$A$6,Assumptions!$E$4:$E$6)</x:f>
        <x:v>0.0075</x:v>
      </x:c>
      <x:c r="T613" s="32" t="n">
        <x:f>XLOOKUP(O613,Assumptions!$H$4:$H$6,Assumptions!$I$4:$I$6)</x:f>
        <x:v>0.045</x:v>
      </x:c>
      <x:c r="U613" s="30" t="n">
        <x:f>XLOOKUP(F613,Assumptions!$A$4:$A$6,Assumptions!$F$4:$F$6)</x:f>
        <x:v>60</x:v>
      </x:c>
      <x:c r="V613" s="60" t="n">
        <x:f>I613*12</x:f>
        <x:v>9389.039999999999</x:v>
      </x:c>
      <x:c r="W613" s="60" t="n">
        <x:f>H613*J613*(1-K613)*Q613</x:f>
        <x:v>254.26378380000003</x:v>
      </x:c>
      <x:c r="X613" s="60" t="n">
        <x:f>V613*R613</x:f>
        <x:v>140.83559999999997</x:v>
      </x:c>
      <x:c r="Y613" s="60" t="n">
        <x:f>V613*S613</x:f>
        <x:v>70.41779999999999</x:v>
      </x:c>
      <x:c r="Z613" s="60" t="n">
        <x:f>H613*J613*T613</x:f>
        <x:v>176.55299999999997</x:v>
      </x:c>
      <x:c r="AA613" s="60" t="n">
        <x:f>P613+W613+X613-Y613-Z613-U613</x:f>
        <x:v>88.12858380000003</x:v>
      </x:c>
      <x:c r="AB613" s="32" t="n">
        <x:f>IFERROR(AA613/(P613+W613+X613),0)</x:f>
        <x:v>0.2230542172766609</x:v>
      </x:c>
      <x:c r="AC613" t="n">
        <x:f>IF(O613="High",0,IF(I613&gt;=1800,3,IF(I613&gt;=900,2,1))+IF(K613&gt;=0.9,2,IF(K613&gt;=0.75,1,0))+IF(J613&lt;=0.7,2,IF(J613&lt;=0.85,1,0))+IF(M613&gt;=8,1,0))</x:f>
        <x:v>0</x:v>
      </x:c>
      <x:c r="AD613" t="str">
        <x:f>IF(AND(O613&lt;&gt;"High",AC613&gt;=Assumptions!$B$10,AA613&gt;0),"Priority Growth",IF(AND(O613="Low",AA613&gt;0),"Maintain","Watch"))</x:f>
        <x:v>Watch</x:v>
      </x:c>
      <x:c r="AE613" s="60" t="n">
        <x:f>MAX(AA613,0)*N613</x:f>
        <x:v>7.226543871600002</x:v>
      </x:c>
      <x:c r="AF613" t="str">
        <x:f>IF(AND(AA613&gt;=Assumptions!$B$11,O613&lt;&gt;"High",OR(N613&gt;=Assumptions!$B$12,M613&lt;=6)),"High","Standard")</x:f>
        <x:v>Standard</x:v>
      </x:c>
    </x:row>
    <x:row r="614">
      <x:c r="A614" t="str">
        <x:f>'Raw_Data'!A614</x:f>
        <x:v>C00613</x:v>
      </x:c>
      <x:c r="B614" t="n">
        <x:f>'Raw_Data'!B614</x:f>
        <x:v>26</x:v>
      </x:c>
      <x:c r="C614" s="30" t="n">
        <x:f>'Raw_Data'!C614</x:f>
        <x:v>85094</x:v>
      </x:c>
      <x:c r="D614" t="n">
        <x:f>'Raw_Data'!D614</x:f>
        <x:v>694</x:v>
      </x:c>
      <x:c r="E614" t="n">
        <x:f>'Raw_Data'!E614</x:f>
        <x:v>17</x:v>
      </x:c>
      <x:c r="F614" t="str">
        <x:f>PROPER(TRIM('Raw_Data'!F614))</x:f>
        <x:v>Gold</x:v>
      </x:c>
      <x:c r="G614" t="str">
        <x:f>PROPER(TRIM('Raw_Data'!G614))</x:f>
        <x:v>Digital</x:v>
      </x:c>
      <x:c r="H614" s="60" t="n">
        <x:f>'Raw_Data'!H614</x:f>
        <x:v>12657</x:v>
      </x:c>
      <x:c r="I614" s="60" t="n">
        <x:f>'Raw_Data'!I614</x:f>
        <x:v>1803.56</x:v>
      </x:c>
      <x:c r="J614" s="32" t="n">
        <x:f>'Raw_Data'!J614</x:f>
        <x:v>0.491</x:v>
      </x:c>
      <x:c r="K614" s="32" t="n">
        <x:f>'Raw_Data'!K614</x:f>
        <x:v>0.882</x:v>
      </x:c>
      <x:c r="L614" t="n">
        <x:f>'Raw_Data'!L614</x:f>
        <x:v>0</x:v>
      </x:c>
      <x:c r="M614" t="n">
        <x:f>IF('Raw_Data'!M614="",Assumptions!$B$15,'Raw_Data'!M614)</x:f>
        <x:v>7</x:v>
      </x:c>
      <x:c r="N614" s="32" t="n">
        <x:f>'Raw_Data'!N614</x:f>
        <x:v>0.146</x:v>
      </x:c>
      <x:c r="O614" t="str">
        <x:f>IF(OR(D614&lt;620,L614&gt;=2,J614&gt;0.9),"High",IF(OR(D614&lt;700,L614=1,J614&gt;0.75),"Medium","Low"))</x:f>
        <x:v>Medium</x:v>
      </x:c>
      <x:c r="P614" s="30" t="n">
        <x:f>XLOOKUP(F614,Assumptions!$A$4:$A$6,Assumptions!$B$4:$B$6)</x:f>
        <x:v>95</x:v>
      </x:c>
      <x:c r="Q614" s="32" t="n">
        <x:f>XLOOKUP(F614,Assumptions!$A$4:$A$6,Assumptions!$C$4:$C$6)</x:f>
        <x:v>0.219</x:v>
      </x:c>
      <x:c r="R614" s="32" t="n">
        <x:f>XLOOKUP(F614,Assumptions!$A$4:$A$6,Assumptions!$D$4:$D$6)</x:f>
        <x:v>0.016</x:v>
      </x:c>
      <x:c r="S614" s="32" t="n">
        <x:f>XLOOKUP(F614,Assumptions!$A$4:$A$6,Assumptions!$E$4:$E$6)</x:f>
        <x:v>0.01</x:v>
      </x:c>
      <x:c r="T614" s="32" t="n">
        <x:f>XLOOKUP(O614,Assumptions!$H$4:$H$6,Assumptions!$I$4:$I$6)</x:f>
        <x:v>0.012</x:v>
      </x:c>
      <x:c r="U614" s="30" t="n">
        <x:f>XLOOKUP(F614,Assumptions!$A$4:$A$6,Assumptions!$F$4:$F$6)</x:f>
        <x:v>90</x:v>
      </x:c>
      <x:c r="V614" s="60" t="n">
        <x:f>I614*12</x:f>
        <x:v>21642.72</x:v>
      </x:c>
      <x:c r="W614" s="60" t="n">
        <x:f>H614*J614*(1-K614)*Q614</x:f>
        <x:v>160.59735725399997</x:v>
      </x:c>
      <x:c r="X614" s="60" t="n">
        <x:f>V614*R614</x:f>
        <x:v>346.28352</x:v>
      </x:c>
      <x:c r="Y614" s="60" t="n">
        <x:f>V614*S614</x:f>
        <x:v>216.42720000000003</x:v>
      </x:c>
      <x:c r="Z614" s="60" t="n">
        <x:f>H614*J614*T614</x:f>
        <x:v>74.57504399999999</x:v>
      </x:c>
      <x:c r="AA614" s="60" t="n">
        <x:f>P614+W614+X614-Y614-Z614-U614</x:f>
        <x:v>220.87863325399996</x:v>
      </x:c>
      <x:c r="AB614" s="32" t="n">
        <x:f>IFERROR(AA614/(P614+W614+X614),0)</x:f>
        <x:v>0.36698064617325743</x:v>
      </x:c>
      <x:c r="AC614" t="n">
        <x:f>IF(O614="High",0,IF(I614&gt;=1800,3,IF(I614&gt;=900,2,1))+IF(K614&gt;=0.9,2,IF(K614&gt;=0.75,1,0))+IF(J614&lt;=0.7,2,IF(J614&lt;=0.85,1,0))+IF(M614&gt;=8,1,0))</x:f>
        <x:v>6</x:v>
      </x:c>
      <x:c r="AD614" t="str">
        <x:f>IF(AND(O614&lt;&gt;"High",AC614&gt;=Assumptions!$B$10,AA614&gt;0),"Priority Growth",IF(AND(O614="Low",AA614&gt;0),"Maintain","Watch"))</x:f>
        <x:v>Priority Growth</x:v>
      </x:c>
      <x:c r="AE614" s="60" t="n">
        <x:f>MAX(AA614,0)*N614</x:f>
        <x:v>32.24828045508399</x:v>
      </x:c>
      <x:c r="AF614" t="str">
        <x:f>IF(AND(AA614&gt;=Assumptions!$B$11,O614&lt;&gt;"High",OR(N614&gt;=Assumptions!$B$12,M614&lt;=6)),"High","Standard")</x:f>
        <x:v>Standard</x:v>
      </x:c>
    </x:row>
    <x:row r="615">
      <x:c r="A615" t="str">
        <x:f>'Raw_Data'!A615</x:f>
        <x:v>C00614</x:v>
      </x:c>
      <x:c r="B615" t="n">
        <x:f>'Raw_Data'!B615</x:f>
        <x:v>21</x:v>
      </x:c>
      <x:c r="C615" s="30" t="n">
        <x:f>'Raw_Data'!C615</x:f>
        <x:v>128148</x:v>
      </x:c>
      <x:c r="D615" t="n">
        <x:f>'Raw_Data'!D615</x:f>
        <x:v>599</x:v>
      </x:c>
      <x:c r="E615" t="n">
        <x:f>'Raw_Data'!E615</x:f>
        <x:v>37</x:v>
      </x:c>
      <x:c r="F615" t="str">
        <x:f>PROPER(TRIM('Raw_Data'!F615))</x:f>
        <x:v>Gold</x:v>
      </x:c>
      <x:c r="G615" t="str">
        <x:f>PROPER(TRIM('Raw_Data'!G615))</x:f>
        <x:v>Branch</x:v>
      </x:c>
      <x:c r="H615" s="60" t="n">
        <x:f>'Raw_Data'!H615</x:f>
        <x:v>14905</x:v>
      </x:c>
      <x:c r="I615" s="60" t="n">
        <x:f>'Raw_Data'!I615</x:f>
        <x:v>1916.44</x:v>
      </x:c>
      <x:c r="J615" s="32" t="n">
        <x:f>'Raw_Data'!J615</x:f>
        <x:v>0.371</x:v>
      </x:c>
      <x:c r="K615" s="32" t="n">
        <x:f>'Raw_Data'!K615</x:f>
        <x:v>0.679</x:v>
      </x:c>
      <x:c r="L615" t="n">
        <x:f>'Raw_Data'!L615</x:f>
        <x:v>0</x:v>
      </x:c>
      <x:c r="M615" t="n">
        <x:f>IF('Raw_Data'!M615="",Assumptions!$B$15,'Raw_Data'!M615)</x:f>
        <x:v>8</x:v>
      </x:c>
      <x:c r="N615" s="32" t="n">
        <x:f>'Raw_Data'!N615</x:f>
        <x:v>0.031</x:v>
      </x:c>
      <x:c r="O615" t="str">
        <x:f>IF(OR(D615&lt;620,L615&gt;=2,J615&gt;0.9),"High",IF(OR(D615&lt;700,L615=1,J615&gt;0.75),"Medium","Low"))</x:f>
        <x:v>High</x:v>
      </x:c>
      <x:c r="P615" s="30" t="n">
        <x:f>XLOOKUP(F615,Assumptions!$A$4:$A$6,Assumptions!$B$4:$B$6)</x:f>
        <x:v>95</x:v>
      </x:c>
      <x:c r="Q615" s="32" t="n">
        <x:f>XLOOKUP(F615,Assumptions!$A$4:$A$6,Assumptions!$C$4:$C$6)</x:f>
        <x:v>0.219</x:v>
      </x:c>
      <x:c r="R615" s="32" t="n">
        <x:f>XLOOKUP(F615,Assumptions!$A$4:$A$6,Assumptions!$D$4:$D$6)</x:f>
        <x:v>0.016</x:v>
      </x:c>
      <x:c r="S615" s="32" t="n">
        <x:f>XLOOKUP(F615,Assumptions!$A$4:$A$6,Assumptions!$E$4:$E$6)</x:f>
        <x:v>0.01</x:v>
      </x:c>
      <x:c r="T615" s="32" t="n">
        <x:f>XLOOKUP(O615,Assumptions!$H$4:$H$6,Assumptions!$I$4:$I$6)</x:f>
        <x:v>0.045</x:v>
      </x:c>
      <x:c r="U615" s="30" t="n">
        <x:f>XLOOKUP(F615,Assumptions!$A$4:$A$6,Assumptions!$F$4:$F$6)</x:f>
        <x:v>90</x:v>
      </x:c>
      <x:c r="V615" s="60" t="n">
        <x:f>I615*12</x:f>
        <x:v>22997.28</x:v>
      </x:c>
      <x:c r="W615" s="60" t="n">
        <x:f>H615*J615*(1-K615)*Q615</x:f>
        <x:v>388.73624674499996</x:v>
      </x:c>
      <x:c r="X615" s="60" t="n">
        <x:f>V615*R615</x:f>
        <x:v>367.95648</x:v>
      </x:c>
      <x:c r="Y615" s="60" t="n">
        <x:f>V615*S615</x:f>
        <x:v>229.9728</x:v>
      </x:c>
      <x:c r="Z615" s="60" t="n">
        <x:f>H615*J615*T615</x:f>
        <x:v>248.838975</x:v>
      </x:c>
      <x:c r="AA615" s="60" t="n">
        <x:f>P615+W615+X615-Y615-Z615-U615</x:f>
        <x:v>282.88095174499995</x:v>
      </x:c>
      <x:c r="AB615" s="32" t="n">
        <x:f>IFERROR(AA615/(P615+W615+X615),0)</x:f>
        <x:v>0.3321396823783087</x:v>
      </x:c>
      <x:c r="AC615" t="n">
        <x:f>IF(O615="High",0,IF(I615&gt;=1800,3,IF(I615&gt;=900,2,1))+IF(K615&gt;=0.9,2,IF(K615&gt;=0.75,1,0))+IF(J615&lt;=0.7,2,IF(J615&lt;=0.85,1,0))+IF(M615&gt;=8,1,0))</x:f>
        <x:v>0</x:v>
      </x:c>
      <x:c r="AD615" t="str">
        <x:f>IF(AND(O615&lt;&gt;"High",AC615&gt;=Assumptions!$B$10,AA615&gt;0),"Priority Growth",IF(AND(O615="Low",AA615&gt;0),"Maintain","Watch"))</x:f>
        <x:v>Watch</x:v>
      </x:c>
      <x:c r="AE615" s="60" t="n">
        <x:f>MAX(AA615,0)*N615</x:f>
        <x:v>8.769309504094998</x:v>
      </x:c>
      <x:c r="AF615" t="str">
        <x:f>IF(AND(AA615&gt;=Assumptions!$B$11,O615&lt;&gt;"High",OR(N615&gt;=Assumptions!$B$12,M615&lt;=6)),"High","Standard")</x:f>
        <x:v>Standard</x:v>
      </x:c>
    </x:row>
    <x:row r="616">
      <x:c r="A616" t="str">
        <x:f>'Raw_Data'!A616</x:f>
        <x:v>C00615</x:v>
      </x:c>
      <x:c r="B616" t="n">
        <x:f>'Raw_Data'!B616</x:f>
        <x:v>44</x:v>
      </x:c>
      <x:c r="C616" s="30" t="n">
        <x:f>'Raw_Data'!C616</x:f>
        <x:v>39200</x:v>
      </x:c>
      <x:c r="D616" t="n">
        <x:f>'Raw_Data'!D616</x:f>
        <x:v>683</x:v>
      </x:c>
      <x:c r="E616" t="n">
        <x:f>'Raw_Data'!E616</x:f>
        <x:v>79</x:v>
      </x:c>
      <x:c r="F616" t="str">
        <x:f>PROPER(TRIM('Raw_Data'!F616))</x:f>
        <x:v>Classic</x:v>
      </x:c>
      <x:c r="G616" t="str">
        <x:f>PROPER(TRIM('Raw_Data'!G616))</x:f>
        <x:v>Partner</x:v>
      </x:c>
      <x:c r="H616" s="60" t="n">
        <x:f>'Raw_Data'!H616</x:f>
        <x:v>7631</x:v>
      </x:c>
      <x:c r="I616" s="60" t="n">
        <x:f>'Raw_Data'!I616</x:f>
        <x:v>909.88</x:v>
      </x:c>
      <x:c r="J616" s="32" t="n">
        <x:f>'Raw_Data'!J616</x:f>
        <x:v>0.394</x:v>
      </x:c>
      <x:c r="K616" s="32" t="n">
        <x:f>'Raw_Data'!K616</x:f>
        <x:v>0.703</x:v>
      </x:c>
      <x:c r="L616" t="n">
        <x:f>'Raw_Data'!L616</x:f>
        <x:v>0</x:v>
      </x:c>
      <x:c r="M616" t="n">
        <x:f>IF('Raw_Data'!M616="",Assumptions!$B$15,'Raw_Data'!M616)</x:f>
        <x:v>7</x:v>
      </x:c>
      <x:c r="N616" s="32" t="n">
        <x:f>'Raw_Data'!N616</x:f>
        <x:v>0.115</x:v>
      </x:c>
      <x:c r="O616" t="str">
        <x:f>IF(OR(D616&lt;620,L616&gt;=2,J616&gt;0.9),"High",IF(OR(D616&lt;700,L616=1,J616&gt;0.75),"Medium","Low"))</x:f>
        <x:v>Medium</x:v>
      </x:c>
      <x:c r="P616" s="30" t="n">
        <x:f>XLOOKUP(F616,Assumptions!$A$4:$A$6,Assumptions!$B$4:$B$6)</x:f>
        <x:v>0</x:v>
      </x:c>
      <x:c r="Q616" s="32" t="n">
        <x:f>XLOOKUP(F616,Assumptions!$A$4:$A$6,Assumptions!$C$4:$C$6)</x:f>
        <x:v>0.229</x:v>
      </x:c>
      <x:c r="R616" s="32" t="n">
        <x:f>XLOOKUP(F616,Assumptions!$A$4:$A$6,Assumptions!$D$4:$D$6)</x:f>
        <x:v>0.015</x:v>
      </x:c>
      <x:c r="S616" s="32" t="n">
        <x:f>XLOOKUP(F616,Assumptions!$A$4:$A$6,Assumptions!$E$4:$E$6)</x:f>
        <x:v>0.0075</x:v>
      </x:c>
      <x:c r="T616" s="32" t="n">
        <x:f>XLOOKUP(O616,Assumptions!$H$4:$H$6,Assumptions!$I$4:$I$6)</x:f>
        <x:v>0.012</x:v>
      </x:c>
      <x:c r="U616" s="30" t="n">
        <x:f>XLOOKUP(F616,Assumptions!$A$4:$A$6,Assumptions!$F$4:$F$6)</x:f>
        <x:v>60</x:v>
      </x:c>
      <x:c r="V616" s="60" t="n">
        <x:f>I616*12</x:f>
        <x:v>10918.56</x:v>
      </x:c>
      <x:c r="W616" s="60" t="n">
        <x:f>H616*J616*(1-K616)*Q616</x:f>
        <x:v>204.48883798200004</x:v>
      </x:c>
      <x:c r="X616" s="60" t="n">
        <x:f>V616*R616</x:f>
        <x:v>163.77839999999998</x:v>
      </x:c>
      <x:c r="Y616" s="60" t="n">
        <x:f>V616*S616</x:f>
        <x:v>81.88919999999999</x:v>
      </x:c>
      <x:c r="Z616" s="60" t="n">
        <x:f>H616*J616*T616</x:f>
        <x:v>36.079368</x:v>
      </x:c>
      <x:c r="AA616" s="60" t="n">
        <x:f>P616+W616+X616-Y616-Z616-U616</x:f>
        <x:v>190.29866998200004</x:v>
      </x:c>
      <x:c r="AB616" s="32" t="n">
        <x:f>IFERROR(AA616/(P616+W616+X616),0)</x:f>
        <x:v>0.5167406990227607</x:v>
      </x:c>
      <x:c r="AC616" t="n">
        <x:f>IF(O616="High",0,IF(I616&gt;=1800,3,IF(I616&gt;=900,2,1))+IF(K616&gt;=0.9,2,IF(K616&gt;=0.75,1,0))+IF(J616&lt;=0.7,2,IF(J616&lt;=0.85,1,0))+IF(M616&gt;=8,1,0))</x:f>
        <x:v>4</x:v>
      </x:c>
      <x:c r="AD616" t="str">
        <x:f>IF(AND(O616&lt;&gt;"High",AC616&gt;=Assumptions!$B$10,AA616&gt;0),"Priority Growth",IF(AND(O616="Low",AA616&gt;0),"Maintain","Watch"))</x:f>
        <x:v>Watch</x:v>
      </x:c>
      <x:c r="AE616" s="60" t="n">
        <x:f>MAX(AA616,0)*N616</x:f>
        <x:v>21.884347047930007</x:v>
      </x:c>
      <x:c r="AF616" t="str">
        <x:f>IF(AND(AA616&gt;=Assumptions!$B$11,O616&lt;&gt;"High",OR(N616&gt;=Assumptions!$B$12,M616&lt;=6)),"High","Standard")</x:f>
        <x:v>Standard</x:v>
      </x:c>
    </x:row>
    <x:row r="617">
      <x:c r="A617" t="str">
        <x:f>'Raw_Data'!A617</x:f>
        <x:v>C00616</x:v>
      </x:c>
      <x:c r="B617" t="n">
        <x:f>'Raw_Data'!B617</x:f>
        <x:v>37</x:v>
      </x:c>
      <x:c r="C617" s="30" t="n">
        <x:f>'Raw_Data'!C617</x:f>
        <x:v>66380</x:v>
      </x:c>
      <x:c r="D617" t="n">
        <x:f>'Raw_Data'!D617</x:f>
        <x:v>750</x:v>
      </x:c>
      <x:c r="E617" t="n">
        <x:f>'Raw_Data'!E617</x:f>
        <x:v>32</x:v>
      </x:c>
      <x:c r="F617" t="str">
        <x:f>PROPER(TRIM('Raw_Data'!F617))</x:f>
        <x:v>Classic</x:v>
      </x:c>
      <x:c r="G617" t="str">
        <x:f>PROPER(TRIM('Raw_Data'!G617))</x:f>
        <x:v>Partner</x:v>
      </x:c>
      <x:c r="H617" s="60" t="n">
        <x:f>'Raw_Data'!H617</x:f>
        <x:v>12394</x:v>
      </x:c>
      <x:c r="I617" s="60" t="n">
        <x:f>'Raw_Data'!I617</x:f>
        <x:v>1464.1</x:v>
      </x:c>
      <x:c r="J617" s="32" t="n">
        <x:f>'Raw_Data'!J617</x:f>
        <x:v>0.213</x:v>
      </x:c>
      <x:c r="K617" s="32" t="n">
        <x:f>'Raw_Data'!K617</x:f>
        <x:v>0.954</x:v>
      </x:c>
      <x:c r="L617" t="n">
        <x:f>'Raw_Data'!L617</x:f>
        <x:v>0</x:v>
      </x:c>
      <x:c r="M617" t="n">
        <x:f>IF('Raw_Data'!M617="",Assumptions!$B$15,'Raw_Data'!M617)</x:f>
        <x:v>7</x:v>
      </x:c>
      <x:c r="N617" s="32" t="n">
        <x:f>'Raw_Data'!N617</x:f>
        <x:v>0.091</x:v>
      </x:c>
      <x:c r="O617" t="str">
        <x:f>IF(OR(D617&lt;620,L617&gt;=2,J617&gt;0.9),"High",IF(OR(D617&lt;700,L617=1,J617&gt;0.75),"Medium","Low"))</x:f>
        <x:v>Low</x:v>
      </x:c>
      <x:c r="P617" s="30" t="n">
        <x:f>XLOOKUP(F617,Assumptions!$A$4:$A$6,Assumptions!$B$4:$B$6)</x:f>
        <x:v>0</x:v>
      </x:c>
      <x:c r="Q617" s="32" t="n">
        <x:f>XLOOKUP(F617,Assumptions!$A$4:$A$6,Assumptions!$C$4:$C$6)</x:f>
        <x:v>0.229</x:v>
      </x:c>
      <x:c r="R617" s="32" t="n">
        <x:f>XLOOKUP(F617,Assumptions!$A$4:$A$6,Assumptions!$D$4:$D$6)</x:f>
        <x:v>0.015</x:v>
      </x:c>
      <x:c r="S617" s="32" t="n">
        <x:f>XLOOKUP(F617,Assumptions!$A$4:$A$6,Assumptions!$E$4:$E$6)</x:f>
        <x:v>0.0075</x:v>
      </x:c>
      <x:c r="T617" s="32" t="n">
        <x:f>XLOOKUP(O617,Assumptions!$H$4:$H$6,Assumptions!$I$4:$I$6)</x:f>
        <x:v>0.0035</x:v>
      </x:c>
      <x:c r="U617" s="30" t="n">
        <x:f>XLOOKUP(F617,Assumptions!$A$4:$A$6,Assumptions!$F$4:$F$6)</x:f>
        <x:v>60</x:v>
      </x:c>
      <x:c r="V617" s="60" t="n">
        <x:f>I617*12</x:f>
        <x:v>17569.199999999997</x:v>
      </x:c>
      <x:c r="W617" s="60" t="n">
        <x:f>H617*J617*(1-K617)*Q617</x:f>
        <x:v>27.808938348000027</x:v>
      </x:c>
      <x:c r="X617" s="60" t="n">
        <x:f>V617*R617</x:f>
        <x:v>263.53799999999995</x:v>
      </x:c>
      <x:c r="Y617" s="60" t="n">
        <x:f>V617*S617</x:f>
        <x:v>131.76899999999998</x:v>
      </x:c>
      <x:c r="Z617" s="60" t="n">
        <x:f>H617*J617*T617</x:f>
        <x:v>9.239727</x:v>
      </x:c>
      <x:c r="AA617" s="60" t="n">
        <x:f>P617+W617+X617-Y617-Z617-U617</x:f>
        <x:v>90.33821134800002</x:v>
      </x:c>
      <x:c r="AB617" s="32" t="n">
        <x:f>IFERROR(AA617/(P617+W617+X617),0)</x:f>
        <x:v>0.31007091359956335</x:v>
      </x:c>
      <x:c r="AC617" t="n">
        <x:f>IF(O617="High",0,IF(I617&gt;=1800,3,IF(I617&gt;=900,2,1))+IF(K617&gt;=0.9,2,IF(K617&gt;=0.75,1,0))+IF(J617&lt;=0.7,2,IF(J617&lt;=0.85,1,0))+IF(M617&gt;=8,1,0))</x:f>
        <x:v>6</x:v>
      </x:c>
      <x:c r="AD617" t="str">
        <x:f>IF(AND(O617&lt;&gt;"High",AC617&gt;=Assumptions!$B$10,AA617&gt;0),"Priority Growth",IF(AND(O617="Low",AA617&gt;0),"Maintain","Watch"))</x:f>
        <x:v>Priority Growth</x:v>
      </x:c>
      <x:c r="AE617" s="60" t="n">
        <x:f>MAX(AA617,0)*N617</x:f>
        <x:v>8.220777232668</x:v>
      </x:c>
      <x:c r="AF617" t="str">
        <x:f>IF(AND(AA617&gt;=Assumptions!$B$11,O617&lt;&gt;"High",OR(N617&gt;=Assumptions!$B$12,M617&lt;=6)),"High","Standard")</x:f>
        <x:v>Standard</x:v>
      </x:c>
    </x:row>
    <x:row r="618">
      <x:c r="A618" t="str">
        <x:f>'Raw_Data'!A618</x:f>
        <x:v>C00617</x:v>
      </x:c>
      <x:c r="B618" t="n">
        <x:f>'Raw_Data'!B618</x:f>
        <x:v>24</x:v>
      </x:c>
      <x:c r="C618" s="30" t="n">
        <x:f>'Raw_Data'!C618</x:f>
        <x:v>121124</x:v>
      </x:c>
      <x:c r="D618" t="n">
        <x:f>'Raw_Data'!D618</x:f>
        <x:v>647</x:v>
      </x:c>
      <x:c r="E618" t="n">
        <x:f>'Raw_Data'!E618</x:f>
        <x:v>25</x:v>
      </x:c>
      <x:c r="F618" t="str">
        <x:f>PROPER(TRIM('Raw_Data'!F618))</x:f>
        <x:v>Platinum</x:v>
      </x:c>
      <x:c r="G618" t="str">
        <x:f>PROPER(TRIM('Raw_Data'!G618))</x:f>
        <x:v>Digital</x:v>
      </x:c>
      <x:c r="H618" s="60" t="n">
        <x:f>'Raw_Data'!H618</x:f>
        <x:v>24800</x:v>
      </x:c>
      <x:c r="I618" s="60" t="n">
        <x:f>'Raw_Data'!I618</x:f>
        <x:v>2304.27</x:v>
      </x:c>
      <x:c r="J618" s="32" t="n">
        <x:f>'Raw_Data'!J618</x:f>
        <x:v>0.349</x:v>
      </x:c>
      <x:c r="K618" s="32" t="n">
        <x:f>'Raw_Data'!K618</x:f>
        <x:v>0.656</x:v>
      </x:c>
      <x:c r="L618" t="n">
        <x:f>'Raw_Data'!L618</x:f>
        <x:v>0</x:v>
      </x:c>
      <x:c r="M618" t="n">
        <x:f>IF('Raw_Data'!M618="",Assumptions!$B$15,'Raw_Data'!M618)</x:f>
        <x:v>5</x:v>
      </x:c>
      <x:c r="N618" s="32" t="n">
        <x:f>'Raw_Data'!N618</x:f>
        <x:v>0.212</x:v>
      </x:c>
      <x:c r="O618" t="str">
        <x:f>IF(OR(D618&lt;620,L618&gt;=2,J618&gt;0.9),"High",IF(OR(D618&lt;700,L618=1,J618&gt;0.75),"Medium","Low"))</x:f>
        <x:v>Medium</x:v>
      </x:c>
      <x:c r="P618" s="30" t="n">
        <x:f>XLOOKUP(F618,Assumptions!$A$4:$A$6,Assumptions!$B$4:$B$6)</x:f>
        <x:v>195</x:v>
      </x:c>
      <x:c r="Q618" s="32" t="n">
        <x:f>XLOOKUP(F618,Assumptions!$A$4:$A$6,Assumptions!$C$4:$C$6)</x:f>
        <x:v>0.199</x:v>
      </x:c>
      <x:c r="R618" s="32" t="n">
        <x:f>XLOOKUP(F618,Assumptions!$A$4:$A$6,Assumptions!$D$4:$D$6)</x:f>
        <x:v>0.017</x:v>
      </x:c>
      <x:c r="S618" s="32" t="n">
        <x:f>XLOOKUP(F618,Assumptions!$A$4:$A$6,Assumptions!$E$4:$E$6)</x:f>
        <x:v>0.013</x:v>
      </x:c>
      <x:c r="T618" s="32" t="n">
        <x:f>XLOOKUP(O618,Assumptions!$H$4:$H$6,Assumptions!$I$4:$I$6)</x:f>
        <x:v>0.012</x:v>
      </x:c>
      <x:c r="U618" s="30" t="n">
        <x:f>XLOOKUP(F618,Assumptions!$A$4:$A$6,Assumptions!$F$4:$F$6)</x:f>
        <x:v>140</x:v>
      </x:c>
      <x:c r="V618" s="60" t="n">
        <x:f>I618*12</x:f>
        <x:v>27651.239999999998</x:v>
      </x:c>
      <x:c r="W618" s="60" t="n">
        <x:f>H618*J618*(1-K618)*Q618</x:f>
        <x:v>592.5003711999999</x:v>
      </x:c>
      <x:c r="X618" s="60" t="n">
        <x:f>V618*R618</x:f>
        <x:v>470.07108</x:v>
      </x:c>
      <x:c r="Y618" s="60" t="n">
        <x:f>V618*S618</x:f>
        <x:v>359.46611999999993</x:v>
      </x:c>
      <x:c r="Z618" s="60" t="n">
        <x:f>H618*J618*T618</x:f>
        <x:v>103.8624</x:v>
      </x:c>
      <x:c r="AA618" s="60" t="n">
        <x:f>P618+W618+X618-Y618-Z618-U618</x:f>
        <x:v>654.2429312</x:v>
      </x:c>
      <x:c r="AB618" s="32" t="n">
        <x:f>IFERROR(AA618/(P618+W618+X618),0)</x:f>
        <x:v>0.5202431484713718</x:v>
      </x:c>
      <x:c r="AC618" t="n">
        <x:f>IF(O618="High",0,IF(I618&gt;=1800,3,IF(I618&gt;=900,2,1))+IF(K618&gt;=0.9,2,IF(K618&gt;=0.75,1,0))+IF(J618&lt;=0.7,2,IF(J618&lt;=0.85,1,0))+IF(M618&gt;=8,1,0))</x:f>
        <x:v>5</x:v>
      </x:c>
      <x:c r="AD618" t="str">
        <x:f>IF(AND(O618&lt;&gt;"High",AC618&gt;=Assumptions!$B$10,AA618&gt;0),"Priority Growth",IF(AND(O618="Low",AA618&gt;0),"Maintain","Watch"))</x:f>
        <x:v>Watch</x:v>
      </x:c>
      <x:c r="AE618" s="60" t="n">
        <x:f>MAX(AA618,0)*N618</x:f>
        <x:v>138.6995014144</x:v>
      </x:c>
      <x:c r="AF618" t="str">
        <x:f>IF(AND(AA618&gt;=Assumptions!$B$11,O618&lt;&gt;"High",OR(N618&gt;=Assumptions!$B$12,M618&lt;=6)),"High","Standard")</x:f>
        <x:v>High</x:v>
      </x:c>
    </x:row>
    <x:row r="619">
      <x:c r="A619" t="str">
        <x:f>'Raw_Data'!A619</x:f>
        <x:v>C00618</x:v>
      </x:c>
      <x:c r="B619" t="n">
        <x:f>'Raw_Data'!B619</x:f>
        <x:v>32</x:v>
      </x:c>
      <x:c r="C619" s="30" t="n">
        <x:f>'Raw_Data'!C619</x:f>
        <x:v>52327</x:v>
      </x:c>
      <x:c r="D619" t="n">
        <x:f>'Raw_Data'!D619</x:f>
        <x:v>701</x:v>
      </x:c>
      <x:c r="E619" t="n">
        <x:f>'Raw_Data'!E619</x:f>
        <x:v>60</x:v>
      </x:c>
      <x:c r="F619" t="str">
        <x:f>PROPER(TRIM('Raw_Data'!F619))</x:f>
        <x:v>Gold</x:v>
      </x:c>
      <x:c r="G619" t="str">
        <x:f>PROPER(TRIM('Raw_Data'!G619))</x:f>
        <x:v>Branch</x:v>
      </x:c>
      <x:c r="H619" s="60" t="n">
        <x:f>'Raw_Data'!H619</x:f>
        <x:v>9416</x:v>
      </x:c>
      <x:c r="I619" s="60" t="n">
        <x:f>'Raw_Data'!I619</x:f>
        <x:v>863.92</x:v>
      </x:c>
      <x:c r="J619" s="32" t="n">
        <x:f>'Raw_Data'!J619</x:f>
        <x:v>0.216</x:v>
      </x:c>
      <x:c r="K619" s="32" t="n">
        <x:f>'Raw_Data'!K619</x:f>
        <x:v>0.776</x:v>
      </x:c>
      <x:c r="L619" t="n">
        <x:f>'Raw_Data'!L619</x:f>
        <x:v>0</x:v>
      </x:c>
      <x:c r="M619" t="n">
        <x:f>IF('Raw_Data'!M619="",Assumptions!$B$15,'Raw_Data'!M619)</x:f>
        <x:v>9</x:v>
      </x:c>
      <x:c r="N619" s="32" t="n">
        <x:f>'Raw_Data'!N619</x:f>
        <x:v>0.069</x:v>
      </x:c>
      <x:c r="O619" t="str">
        <x:f>IF(OR(D619&lt;620,L619&gt;=2,J619&gt;0.9),"High",IF(OR(D619&lt;700,L619=1,J619&gt;0.75),"Medium","Low"))</x:f>
        <x:v>Low</x:v>
      </x:c>
      <x:c r="P619" s="30" t="n">
        <x:f>XLOOKUP(F619,Assumptions!$A$4:$A$6,Assumptions!$B$4:$B$6)</x:f>
        <x:v>95</x:v>
      </x:c>
      <x:c r="Q619" s="32" t="n">
        <x:f>XLOOKUP(F619,Assumptions!$A$4:$A$6,Assumptions!$C$4:$C$6)</x:f>
        <x:v>0.219</x:v>
      </x:c>
      <x:c r="R619" s="32" t="n">
        <x:f>XLOOKUP(F619,Assumptions!$A$4:$A$6,Assumptions!$D$4:$D$6)</x:f>
        <x:v>0.016</x:v>
      </x:c>
      <x:c r="S619" s="32" t="n">
        <x:f>XLOOKUP(F619,Assumptions!$A$4:$A$6,Assumptions!$E$4:$E$6)</x:f>
        <x:v>0.01</x:v>
      </x:c>
      <x:c r="T619" s="32" t="n">
        <x:f>XLOOKUP(O619,Assumptions!$H$4:$H$6,Assumptions!$I$4:$I$6)</x:f>
        <x:v>0.0035</x:v>
      </x:c>
      <x:c r="U619" s="30" t="n">
        <x:f>XLOOKUP(F619,Assumptions!$A$4:$A$6,Assumptions!$F$4:$F$6)</x:f>
        <x:v>90</x:v>
      </x:c>
      <x:c r="V619" s="60" t="n">
        <x:f>I619*12</x:f>
        <x:v>10367.039999999999</x:v>
      </x:c>
      <x:c r="W619" s="60" t="n">
        <x:f>H619*J619*(1-K619)*Q619</x:f>
        <x:v>99.772839936</x:v>
      </x:c>
      <x:c r="X619" s="60" t="n">
        <x:f>V619*R619</x:f>
        <x:v>165.87264</x:v>
      </x:c>
      <x:c r="Y619" s="60" t="n">
        <x:f>V619*S619</x:f>
        <x:v>103.67039999999999</x:v>
      </x:c>
      <x:c r="Z619" s="60" t="n">
        <x:f>H619*J619*T619</x:f>
        <x:v>7.118496</x:v>
      </x:c>
      <x:c r="AA619" s="60" t="n">
        <x:f>P619+W619+X619-Y619-Z619-U619</x:f>
        <x:v>159.85658393600005</x:v>
      </x:c>
      <x:c r="AB619" s="32" t="n">
        <x:f>IFERROR(AA619/(P619+W619+X619),0)</x:f>
        <x:v>0.4432513169563864</x:v>
      </x:c>
      <x:c r="AC619" t="n">
        <x:f>IF(O619="High",0,IF(I619&gt;=1800,3,IF(I619&gt;=900,2,1))+IF(K619&gt;=0.9,2,IF(K619&gt;=0.75,1,0))+IF(J619&lt;=0.7,2,IF(J619&lt;=0.85,1,0))+IF(M619&gt;=8,1,0))</x:f>
        <x:v>5</x:v>
      </x:c>
      <x:c r="AD619" t="str">
        <x:f>IF(AND(O619&lt;&gt;"High",AC619&gt;=Assumptions!$B$10,AA619&gt;0),"Priority Growth",IF(AND(O619="Low",AA619&gt;0),"Maintain","Watch"))</x:f>
        <x:v>Maintain</x:v>
      </x:c>
      <x:c r="AE619" s="60" t="n">
        <x:f>MAX(AA619,0)*N619</x:f>
        <x:v>11.030104291584005</x:v>
      </x:c>
      <x:c r="AF619" t="str">
        <x:f>IF(AND(AA619&gt;=Assumptions!$B$11,O619&lt;&gt;"High",OR(N619&gt;=Assumptions!$B$12,M619&lt;=6)),"High","Standard")</x:f>
        <x:v>Standard</x:v>
      </x:c>
    </x:row>
    <x:row r="620">
      <x:c r="A620" t="str">
        <x:f>'Raw_Data'!A620</x:f>
        <x:v>C00619</x:v>
      </x:c>
      <x:c r="B620" t="n">
        <x:f>'Raw_Data'!B620</x:f>
        <x:v>47</x:v>
      </x:c>
      <x:c r="C620" s="30" t="n">
        <x:f>'Raw_Data'!C620</x:f>
        <x:v>55240</x:v>
      </x:c>
      <x:c r="D620" t="n">
        <x:f>'Raw_Data'!D620</x:f>
        <x:v>679</x:v>
      </x:c>
      <x:c r="E620" t="n">
        <x:f>'Raw_Data'!E620</x:f>
        <x:v>73</x:v>
      </x:c>
      <x:c r="F620" t="str">
        <x:f>PROPER(TRIM('Raw_Data'!F620))</x:f>
        <x:v>Classic</x:v>
      </x:c>
      <x:c r="G620" t="str">
        <x:f>PROPER(TRIM('Raw_Data'!G620))</x:f>
        <x:v>Digital</x:v>
      </x:c>
      <x:c r="H620" s="60" t="n">
        <x:f>'Raw_Data'!H620</x:f>
        <x:v>3193</x:v>
      </x:c>
      <x:c r="I620" s="60" t="n">
        <x:f>'Raw_Data'!I620</x:f>
        <x:v>171.79</x:v>
      </x:c>
      <x:c r="J620" s="32" t="n">
        <x:f>'Raw_Data'!J620</x:f>
        <x:v>0.558</x:v>
      </x:c>
      <x:c r="K620" s="32" t="n">
        <x:f>'Raw_Data'!K620</x:f>
        <x:v>0.824</x:v>
      </x:c>
      <x:c r="L620" t="n">
        <x:f>'Raw_Data'!L620</x:f>
        <x:v>0</x:v>
      </x:c>
      <x:c r="M620" t="n">
        <x:f>IF('Raw_Data'!M620="",Assumptions!$B$15,'Raw_Data'!M620)</x:f>
        <x:v>10</x:v>
      </x:c>
      <x:c r="N620" s="32" t="n">
        <x:f>'Raw_Data'!N620</x:f>
        <x:v>0.02</x:v>
      </x:c>
      <x:c r="O620" t="str">
        <x:f>IF(OR(D620&lt;620,L620&gt;=2,J620&gt;0.9),"High",IF(OR(D620&lt;700,L620=1,J620&gt;0.75),"Medium","Low"))</x:f>
        <x:v>Medium</x:v>
      </x:c>
      <x:c r="P620" s="30" t="n">
        <x:f>XLOOKUP(F620,Assumptions!$A$4:$A$6,Assumptions!$B$4:$B$6)</x:f>
        <x:v>0</x:v>
      </x:c>
      <x:c r="Q620" s="32" t="n">
        <x:f>XLOOKUP(F620,Assumptions!$A$4:$A$6,Assumptions!$C$4:$C$6)</x:f>
        <x:v>0.229</x:v>
      </x:c>
      <x:c r="R620" s="32" t="n">
        <x:f>XLOOKUP(F620,Assumptions!$A$4:$A$6,Assumptions!$D$4:$D$6)</x:f>
        <x:v>0.015</x:v>
      </x:c>
      <x:c r="S620" s="32" t="n">
        <x:f>XLOOKUP(F620,Assumptions!$A$4:$A$6,Assumptions!$E$4:$E$6)</x:f>
        <x:v>0.0075</x:v>
      </x:c>
      <x:c r="T620" s="32" t="n">
        <x:f>XLOOKUP(O620,Assumptions!$H$4:$H$6,Assumptions!$I$4:$I$6)</x:f>
        <x:v>0.012</x:v>
      </x:c>
      <x:c r="U620" s="30" t="n">
        <x:f>XLOOKUP(F620,Assumptions!$A$4:$A$6,Assumptions!$F$4:$F$6)</x:f>
        <x:v>60</x:v>
      </x:c>
      <x:c r="V620" s="60" t="n">
        <x:f>I620*12</x:f>
        <x:v>2061.48</x:v>
      </x:c>
      <x:c r="W620" s="60" t="n">
        <x:f>H620*J620*(1-K620)*Q620</x:f>
        <x:v>71.80939497600004</x:v>
      </x:c>
      <x:c r="X620" s="60" t="n">
        <x:f>V620*R620</x:f>
        <x:v>30.9222</x:v>
      </x:c>
      <x:c r="Y620" s="60" t="n">
        <x:f>V620*S620</x:f>
        <x:v>15.4611</x:v>
      </x:c>
      <x:c r="Z620" s="60" t="n">
        <x:f>H620*J620*T620</x:f>
        <x:v>21.380328000000002</x:v>
      </x:c>
      <x:c r="AA620" s="60" t="n">
        <x:f>P620+W620+X620-Y620-Z620-U620</x:f>
        <x:v>5.890166976000032</x:v>
      </x:c>
      <x:c r="AB620" s="32" t="n">
        <x:f>IFERROR(AA620/(P620+W620+X620),0)</x:f>
        <x:v>0.05733549622563615</x:v>
      </x:c>
      <x:c r="AC620" t="n">
        <x:f>IF(O620="High",0,IF(I620&gt;=1800,3,IF(I620&gt;=900,2,1))+IF(K620&gt;=0.9,2,IF(K620&gt;=0.75,1,0))+IF(J620&lt;=0.7,2,IF(J620&lt;=0.85,1,0))+IF(M620&gt;=8,1,0))</x:f>
        <x:v>5</x:v>
      </x:c>
      <x:c r="AD620" t="str">
        <x:f>IF(AND(O620&lt;&gt;"High",AC620&gt;=Assumptions!$B$10,AA620&gt;0),"Priority Growth",IF(AND(O620="Low",AA620&gt;0),"Maintain","Watch"))</x:f>
        <x:v>Watch</x:v>
      </x:c>
      <x:c r="AE620" s="60" t="n">
        <x:f>MAX(AA620,0)*N620</x:f>
        <x:v>0.11780333952000063</x:v>
      </x:c>
      <x:c r="AF620" t="str">
        <x:f>IF(AND(AA620&gt;=Assumptions!$B$11,O620&lt;&gt;"High",OR(N620&gt;=Assumptions!$B$12,M620&lt;=6)),"High","Standard")</x:f>
        <x:v>Standard</x:v>
      </x:c>
    </x:row>
    <x:row r="621">
      <x:c r="A621" t="str">
        <x:f>'Raw_Data'!A621</x:f>
        <x:v>C00620</x:v>
      </x:c>
      <x:c r="B621" t="n">
        <x:f>'Raw_Data'!B621</x:f>
        <x:v>27</x:v>
      </x:c>
      <x:c r="C621" s="30" t="n">
        <x:f>'Raw_Data'!C621</x:f>
        <x:v>51366</x:v>
      </x:c>
      <x:c r="D621" t="n">
        <x:f>'Raw_Data'!D621</x:f>
        <x:v>728</x:v>
      </x:c>
      <x:c r="E621" t="n">
        <x:f>'Raw_Data'!E621</x:f>
        <x:v>101</x:v>
      </x:c>
      <x:c r="F621" t="str">
        <x:f>PROPER(TRIM('Raw_Data'!F621))</x:f>
        <x:v>Gold</x:v>
      </x:c>
      <x:c r="G621" t="str">
        <x:f>PROPER(TRIM('Raw_Data'!G621))</x:f>
        <x:v>Branch</x:v>
      </x:c>
      <x:c r="H621" s="60" t="n">
        <x:f>'Raw_Data'!H621</x:f>
        <x:v>12043</x:v>
      </x:c>
      <x:c r="I621" s="60" t="n">
        <x:f>'Raw_Data'!I621</x:f>
        <x:v>883.01</x:v>
      </x:c>
      <x:c r="J621" s="32" t="n">
        <x:f>'Raw_Data'!J621</x:f>
        <x:v>0.266</x:v>
      </x:c>
      <x:c r="K621" s="32" t="n">
        <x:f>'Raw_Data'!K621</x:f>
        <x:v>0.842</x:v>
      </x:c>
      <x:c r="L621" t="n">
        <x:f>'Raw_Data'!L621</x:f>
        <x:v>0</x:v>
      </x:c>
      <x:c r="M621" t="n">
        <x:f>IF('Raw_Data'!M621="",Assumptions!$B$15,'Raw_Data'!M621)</x:f>
        <x:v>9</x:v>
      </x:c>
      <x:c r="N621" s="32" t="n">
        <x:f>'Raw_Data'!N621</x:f>
        <x:v>0.088</x:v>
      </x:c>
      <x:c r="O621" t="str">
        <x:f>IF(OR(D621&lt;620,L621&gt;=2,J621&gt;0.9),"High",IF(OR(D621&lt;700,L621=1,J621&gt;0.75),"Medium","Low"))</x:f>
        <x:v>Low</x:v>
      </x:c>
      <x:c r="P621" s="30" t="n">
        <x:f>XLOOKUP(F621,Assumptions!$A$4:$A$6,Assumptions!$B$4:$B$6)</x:f>
        <x:v>95</x:v>
      </x:c>
      <x:c r="Q621" s="32" t="n">
        <x:f>XLOOKUP(F621,Assumptions!$A$4:$A$6,Assumptions!$C$4:$C$6)</x:f>
        <x:v>0.219</x:v>
      </x:c>
      <x:c r="R621" s="32" t="n">
        <x:f>XLOOKUP(F621,Assumptions!$A$4:$A$6,Assumptions!$D$4:$D$6)</x:f>
        <x:v>0.016</x:v>
      </x:c>
      <x:c r="S621" s="32" t="n">
        <x:f>XLOOKUP(F621,Assumptions!$A$4:$A$6,Assumptions!$E$4:$E$6)</x:f>
        <x:v>0.01</x:v>
      </x:c>
      <x:c r="T621" s="32" t="n">
        <x:f>XLOOKUP(O621,Assumptions!$H$4:$H$6,Assumptions!$I$4:$I$6)</x:f>
        <x:v>0.0035</x:v>
      </x:c>
      <x:c r="U621" s="30" t="n">
        <x:f>XLOOKUP(F621,Assumptions!$A$4:$A$6,Assumptions!$F$4:$F$6)</x:f>
        <x:v>90</x:v>
      </x:c>
      <x:c r="V621" s="60" t="n">
        <x:f>I621*12</x:f>
        <x:v>10596.119999999999</x:v>
      </x:c>
      <x:c r="W621" s="60" t="n">
        <x:f>H621*J621*(1-K621)*Q621</x:f>
        <x:v>110.84536167600002</x:v>
      </x:c>
      <x:c r="X621" s="60" t="n">
        <x:f>V621*R621</x:f>
        <x:v>169.53791999999999</x:v>
      </x:c>
      <x:c r="Y621" s="60" t="n">
        <x:f>V621*S621</x:f>
        <x:v>105.96119999999999</x:v>
      </x:c>
      <x:c r="Z621" s="60" t="n">
        <x:f>H621*J621*T621</x:f>
        <x:v>11.212033</x:v>
      </x:c>
      <x:c r="AA621" s="60" t="n">
        <x:f>P621+W621+X621-Y621-Z621-U621</x:f>
        <x:v>168.21004867600004</x:v>
      </x:c>
      <x:c r="AB621" s="32" t="n">
        <x:f>IFERROR(AA621/(P621+W621+X621),0)</x:f>
        <x:v>0.4481021315733105</x:v>
      </x:c>
      <x:c r="AC621" t="n">
        <x:f>IF(O621="High",0,IF(I621&gt;=1800,3,IF(I621&gt;=900,2,1))+IF(K621&gt;=0.9,2,IF(K621&gt;=0.75,1,0))+IF(J621&lt;=0.7,2,IF(J621&lt;=0.85,1,0))+IF(M621&gt;=8,1,0))</x:f>
        <x:v>5</x:v>
      </x:c>
      <x:c r="AD621" t="str">
        <x:f>IF(AND(O621&lt;&gt;"High",AC621&gt;=Assumptions!$B$10,AA621&gt;0),"Priority Growth",IF(AND(O621="Low",AA621&gt;0),"Maintain","Watch"))</x:f>
        <x:v>Maintain</x:v>
      </x:c>
      <x:c r="AE621" s="60" t="n">
        <x:f>MAX(AA621,0)*N621</x:f>
        <x:v>14.802484283488003</x:v>
      </x:c>
      <x:c r="AF621" t="str">
        <x:f>IF(AND(AA621&gt;=Assumptions!$B$11,O621&lt;&gt;"High",OR(N621&gt;=Assumptions!$B$12,M621&lt;=6)),"High","Standard")</x:f>
        <x:v>Standard</x:v>
      </x:c>
    </x:row>
    <x:row r="622">
      <x:c r="A622" t="str">
        <x:f>'Raw_Data'!A622</x:f>
        <x:v>C00621</x:v>
      </x:c>
      <x:c r="B622" t="n">
        <x:f>'Raw_Data'!B622</x:f>
        <x:v>56</x:v>
      </x:c>
      <x:c r="C622" s="30" t="n">
        <x:f>'Raw_Data'!C622</x:f>
        <x:v>117518</x:v>
      </x:c>
      <x:c r="D622" t="n">
        <x:f>'Raw_Data'!D622</x:f>
        <x:v>608</x:v>
      </x:c>
      <x:c r="E622" t="n">
        <x:f>'Raw_Data'!E622</x:f>
        <x:v>43</x:v>
      </x:c>
      <x:c r="F622" t="str">
        <x:f>PROPER(TRIM('Raw_Data'!F622))</x:f>
        <x:v>Gold</x:v>
      </x:c>
      <x:c r="G622" t="str">
        <x:f>PROPER(TRIM('Raw_Data'!G622))</x:f>
        <x:v>Partner</x:v>
      </x:c>
      <x:c r="H622" s="60" t="n">
        <x:f>'Raw_Data'!H622</x:f>
        <x:v>12722</x:v>
      </x:c>
      <x:c r="I622" s="60" t="n">
        <x:f>'Raw_Data'!I622</x:f>
        <x:v>2029.69</x:v>
      </x:c>
      <x:c r="J622" s="32" t="n">
        <x:f>'Raw_Data'!J622</x:f>
        <x:v>0.6</x:v>
      </x:c>
      <x:c r="K622" s="32" t="n">
        <x:f>'Raw_Data'!K622</x:f>
        <x:v>0.598</x:v>
      </x:c>
      <x:c r="L622" t="n">
        <x:f>'Raw_Data'!L622</x:f>
        <x:v>0</x:v>
      </x:c>
      <x:c r="M622" t="n">
        <x:f>IF('Raw_Data'!M622="",Assumptions!$B$15,'Raw_Data'!M622)</x:f>
        <x:v>9</x:v>
      </x:c>
      <x:c r="N622" s="32" t="n">
        <x:f>'Raw_Data'!N622</x:f>
        <x:v>0.02</x:v>
      </x:c>
      <x:c r="O622" t="str">
        <x:f>IF(OR(D622&lt;620,L622&gt;=2,J622&gt;0.9),"High",IF(OR(D622&lt;700,L622=1,J622&gt;0.75),"Medium","Low"))</x:f>
        <x:v>High</x:v>
      </x:c>
      <x:c r="P622" s="30" t="n">
        <x:f>XLOOKUP(F622,Assumptions!$A$4:$A$6,Assumptions!$B$4:$B$6)</x:f>
        <x:v>95</x:v>
      </x:c>
      <x:c r="Q622" s="32" t="n">
        <x:f>XLOOKUP(F622,Assumptions!$A$4:$A$6,Assumptions!$C$4:$C$6)</x:f>
        <x:v>0.219</x:v>
      </x:c>
      <x:c r="R622" s="32" t="n">
        <x:f>XLOOKUP(F622,Assumptions!$A$4:$A$6,Assumptions!$D$4:$D$6)</x:f>
        <x:v>0.016</x:v>
      </x:c>
      <x:c r="S622" s="32" t="n">
        <x:f>XLOOKUP(F622,Assumptions!$A$4:$A$6,Assumptions!$E$4:$E$6)</x:f>
        <x:v>0.01</x:v>
      </x:c>
      <x:c r="T622" s="32" t="n">
        <x:f>XLOOKUP(O622,Assumptions!$H$4:$H$6,Assumptions!$I$4:$I$6)</x:f>
        <x:v>0.045</x:v>
      </x:c>
      <x:c r="U622" s="30" t="n">
        <x:f>XLOOKUP(F622,Assumptions!$A$4:$A$6,Assumptions!$F$4:$F$6)</x:f>
        <x:v>90</x:v>
      </x:c>
      <x:c r="V622" s="60" t="n">
        <x:f>I622*12</x:f>
        <x:v>24356.28</x:v>
      </x:c>
      <x:c r="W622" s="60" t="n">
        <x:f>H622*J622*(1-K622)*Q622</x:f>
        <x:v>672.0116616</x:v>
      </x:c>
      <x:c r="X622" s="60" t="n">
        <x:f>V622*R622</x:f>
        <x:v>389.70047999999997</x:v>
      </x:c>
      <x:c r="Y622" s="60" t="n">
        <x:f>V622*S622</x:f>
        <x:v>243.56279999999998</x:v>
      </x:c>
      <x:c r="Z622" s="60" t="n">
        <x:f>H622*J622*T622</x:f>
        <x:v>343.49399999999997</x:v>
      </x:c>
      <x:c r="AA622" s="60" t="n">
        <x:f>P622+W622+X622-Y622-Z622-U622</x:f>
        <x:v>479.65534160000016</x:v>
      </x:c>
      <x:c r="AB622" s="32" t="n">
        <x:f>IFERROR(AA622/(P622+W622+X622),0)</x:f>
        <x:v>0.414671312204371</x:v>
      </x:c>
      <x:c r="AC622" t="n">
        <x:f>IF(O622="High",0,IF(I622&gt;=1800,3,IF(I622&gt;=900,2,1))+IF(K622&gt;=0.9,2,IF(K622&gt;=0.75,1,0))+IF(J622&lt;=0.7,2,IF(J622&lt;=0.85,1,0))+IF(M622&gt;=8,1,0))</x:f>
        <x:v>0</x:v>
      </x:c>
      <x:c r="AD622" t="str">
        <x:f>IF(AND(O622&lt;&gt;"High",AC622&gt;=Assumptions!$B$10,AA622&gt;0),"Priority Growth",IF(AND(O622="Low",AA622&gt;0),"Maintain","Watch"))</x:f>
        <x:v>Watch</x:v>
      </x:c>
      <x:c r="AE622" s="60" t="n">
        <x:f>MAX(AA622,0)*N622</x:f>
        <x:v>9.593106832000004</x:v>
      </x:c>
      <x:c r="AF622" t="str">
        <x:f>IF(AND(AA622&gt;=Assumptions!$B$11,O622&lt;&gt;"High",OR(N622&gt;=Assumptions!$B$12,M622&lt;=6)),"High","Standard")</x:f>
        <x:v>Standard</x:v>
      </x:c>
    </x:row>
    <x:row r="623">
      <x:c r="A623" t="str">
        <x:f>'Raw_Data'!A623</x:f>
        <x:v>C00622</x:v>
      </x:c>
      <x:c r="B623" t="n">
        <x:f>'Raw_Data'!B623</x:f>
        <x:v>40</x:v>
      </x:c>
      <x:c r="C623" s="30" t="n">
        <x:f>'Raw_Data'!C623</x:f>
        <x:v>29831</x:v>
      </x:c>
      <x:c r="D623" t="n">
        <x:f>'Raw_Data'!D623</x:f>
        <x:v>677</x:v>
      </x:c>
      <x:c r="E623" t="n">
        <x:f>'Raw_Data'!E623</x:f>
        <x:v>50</x:v>
      </x:c>
      <x:c r="F623" t="str">
        <x:f>PROPER(TRIM('Raw_Data'!F623))</x:f>
        <x:v>Classic</x:v>
      </x:c>
      <x:c r="G623" t="str">
        <x:f>PROPER(TRIM('Raw_Data'!G623))</x:f>
        <x:v>Digital</x:v>
      </x:c>
      <x:c r="H623" s="60" t="n">
        <x:f>'Raw_Data'!H623</x:f>
        <x:v>1000</x:v>
      </x:c>
      <x:c r="I623" s="60" t="n">
        <x:f>'Raw_Data'!I623</x:f>
        <x:v>259.18</x:v>
      </x:c>
      <x:c r="J623" s="32" t="n">
        <x:f>'Raw_Data'!J623</x:f>
        <x:v>0.318</x:v>
      </x:c>
      <x:c r="K623" s="32" t="n">
        <x:f>'Raw_Data'!K623</x:f>
        <x:v>0.894</x:v>
      </x:c>
      <x:c r="L623" t="n">
        <x:f>'Raw_Data'!L623</x:f>
        <x:v>0</x:v>
      </x:c>
      <x:c r="M623" t="n">
        <x:f>IF('Raw_Data'!M623="",Assumptions!$B$15,'Raw_Data'!M623)</x:f>
        <x:v>6</x:v>
      </x:c>
      <x:c r="N623" s="32" t="n">
        <x:f>'Raw_Data'!N623</x:f>
        <x:v>0.174</x:v>
      </x:c>
      <x:c r="O623" t="str">
        <x:f>IF(OR(D623&lt;620,L623&gt;=2,J623&gt;0.9),"High",IF(OR(D623&lt;700,L623=1,J623&gt;0.75),"Medium","Low"))</x:f>
        <x:v>Medium</x:v>
      </x:c>
      <x:c r="P623" s="30" t="n">
        <x:f>XLOOKUP(F623,Assumptions!$A$4:$A$6,Assumptions!$B$4:$B$6)</x:f>
        <x:v>0</x:v>
      </x:c>
      <x:c r="Q623" s="32" t="n">
        <x:f>XLOOKUP(F623,Assumptions!$A$4:$A$6,Assumptions!$C$4:$C$6)</x:f>
        <x:v>0.229</x:v>
      </x:c>
      <x:c r="R623" s="32" t="n">
        <x:f>XLOOKUP(F623,Assumptions!$A$4:$A$6,Assumptions!$D$4:$D$6)</x:f>
        <x:v>0.015</x:v>
      </x:c>
      <x:c r="S623" s="32" t="n">
        <x:f>XLOOKUP(F623,Assumptions!$A$4:$A$6,Assumptions!$E$4:$E$6)</x:f>
        <x:v>0.0075</x:v>
      </x:c>
      <x:c r="T623" s="32" t="n">
        <x:f>XLOOKUP(O623,Assumptions!$H$4:$H$6,Assumptions!$I$4:$I$6)</x:f>
        <x:v>0.012</x:v>
      </x:c>
      <x:c r="U623" s="30" t="n">
        <x:f>XLOOKUP(F623,Assumptions!$A$4:$A$6,Assumptions!$F$4:$F$6)</x:f>
        <x:v>60</x:v>
      </x:c>
      <x:c r="V623" s="60" t="n">
        <x:f>I623*12</x:f>
        <x:v>3110.16</x:v>
      </x:c>
      <x:c r="W623" s="60" t="n">
        <x:f>H623*J623*(1-K623)*Q623</x:f>
        <x:v>7.719131999999998</x:v>
      </x:c>
      <x:c r="X623" s="60" t="n">
        <x:f>V623*R623</x:f>
        <x:v>46.65239999999999</x:v>
      </x:c>
      <x:c r="Y623" s="60" t="n">
        <x:f>V623*S623</x:f>
        <x:v>23.326199999999996</x:v>
      </x:c>
      <x:c r="Z623" s="60" t="n">
        <x:f>H623*J623*T623</x:f>
        <x:v>3.8160000000000003</x:v>
      </x:c>
      <x:c r="AA623" s="60" t="n">
        <x:f>P623+W623+X623-Y623-Z623-U623</x:f>
        <x:v>-32.77066800000001</x:v>
      </x:c>
      <x:c r="AB623" s="32" t="n">
        <x:f>IFERROR(AA623/(P623+W623+X623),0)</x:f>
        <x:v>-0.6027173926237726</x:v>
      </x:c>
      <x:c r="AC623" t="n">
        <x:f>IF(O623="High",0,IF(I623&gt;=1800,3,IF(I623&gt;=900,2,1))+IF(K623&gt;=0.9,2,IF(K623&gt;=0.75,1,0))+IF(J623&lt;=0.7,2,IF(J623&lt;=0.85,1,0))+IF(M623&gt;=8,1,0))</x:f>
        <x:v>4</x:v>
      </x:c>
      <x:c r="AD623" t="str">
        <x:f>IF(AND(O623&lt;&gt;"High",AC623&gt;=Assumptions!$B$10,AA623&gt;0),"Priority Growth",IF(AND(O623="Low",AA623&gt;0),"Maintain","Watch"))</x:f>
        <x:v>Watch</x:v>
      </x:c>
      <x:c r="AE623" s="60" t="n">
        <x:f>MAX(AA623,0)*N623</x:f>
        <x:v>0</x:v>
      </x:c>
      <x:c r="AF623" t="str">
        <x:f>IF(AND(AA623&gt;=Assumptions!$B$11,O623&lt;&gt;"High",OR(N623&gt;=Assumptions!$B$12,M623&lt;=6)),"High","Standard")</x:f>
        <x:v>Standard</x:v>
      </x:c>
    </x:row>
    <x:row r="624">
      <x:c r="A624" t="str">
        <x:f>'Raw_Data'!A624</x:f>
        <x:v>C00623</x:v>
      </x:c>
      <x:c r="B624" t="n">
        <x:f>'Raw_Data'!B624</x:f>
        <x:v>39</x:v>
      </x:c>
      <x:c r="C624" s="30" t="n">
        <x:f>'Raw_Data'!C624</x:f>
        <x:v>88634</x:v>
      </x:c>
      <x:c r="D624" t="n">
        <x:f>'Raw_Data'!D624</x:f>
        <x:v>626</x:v>
      </x:c>
      <x:c r="E624" t="n">
        <x:f>'Raw_Data'!E624</x:f>
        <x:v>22</x:v>
      </x:c>
      <x:c r="F624" t="str">
        <x:f>PROPER(TRIM('Raw_Data'!F624))</x:f>
        <x:v>Gold</x:v>
      </x:c>
      <x:c r="G624" t="str">
        <x:f>PROPER(TRIM('Raw_Data'!G624))</x:f>
        <x:v>Digital</x:v>
      </x:c>
      <x:c r="H624" s="60" t="n">
        <x:f>'Raw_Data'!H624</x:f>
        <x:v>9937</x:v>
      </x:c>
      <x:c r="I624" s="60" t="n">
        <x:f>'Raw_Data'!I624</x:f>
        <x:v>1066.81</x:v>
      </x:c>
      <x:c r="J624" s="32" t="n">
        <x:f>'Raw_Data'!J624</x:f>
        <x:v>0.526</x:v>
      </x:c>
      <x:c r="K624" s="32" t="n">
        <x:f>'Raw_Data'!K624</x:f>
        <x:v>0.672</x:v>
      </x:c>
      <x:c r="L624" t="n">
        <x:f>'Raw_Data'!L624</x:f>
        <x:v>0</x:v>
      </x:c>
      <x:c r="M624" t="n">
        <x:f>IF('Raw_Data'!M624="",Assumptions!$B$15,'Raw_Data'!M624)</x:f>
        <x:v>8</x:v>
      </x:c>
      <x:c r="N624" s="32" t="n">
        <x:f>'Raw_Data'!N624</x:f>
        <x:v>0.044</x:v>
      </x:c>
      <x:c r="O624" t="str">
        <x:f>IF(OR(D624&lt;620,L624&gt;=2,J624&gt;0.9),"High",IF(OR(D624&lt;700,L624=1,J624&gt;0.75),"Medium","Low"))</x:f>
        <x:v>Medium</x:v>
      </x:c>
      <x:c r="P624" s="30" t="n">
        <x:f>XLOOKUP(F624,Assumptions!$A$4:$A$6,Assumptions!$B$4:$B$6)</x:f>
        <x:v>95</x:v>
      </x:c>
      <x:c r="Q624" s="32" t="n">
        <x:f>XLOOKUP(F624,Assumptions!$A$4:$A$6,Assumptions!$C$4:$C$6)</x:f>
        <x:v>0.219</x:v>
      </x:c>
      <x:c r="R624" s="32" t="n">
        <x:f>XLOOKUP(F624,Assumptions!$A$4:$A$6,Assumptions!$D$4:$D$6)</x:f>
        <x:v>0.016</x:v>
      </x:c>
      <x:c r="S624" s="32" t="n">
        <x:f>XLOOKUP(F624,Assumptions!$A$4:$A$6,Assumptions!$E$4:$E$6)</x:f>
        <x:v>0.01</x:v>
      </x:c>
      <x:c r="T624" s="32" t="n">
        <x:f>XLOOKUP(O624,Assumptions!$H$4:$H$6,Assumptions!$I$4:$I$6)</x:f>
        <x:v>0.012</x:v>
      </x:c>
      <x:c r="U624" s="30" t="n">
        <x:f>XLOOKUP(F624,Assumptions!$A$4:$A$6,Assumptions!$F$4:$F$6)</x:f>
        <x:v>90</x:v>
      </x:c>
      <x:c r="V624" s="60" t="n">
        <x:f>I624*12</x:f>
        <x:v>12801.72</x:v>
      </x:c>
      <x:c r="W624" s="60" t="n">
        <x:f>H624*J624*(1-K624)*Q624</x:f>
        <x:v>375.45595118399996</x:v>
      </x:c>
      <x:c r="X624" s="60" t="n">
        <x:f>V624*R624</x:f>
        <x:v>204.82752</x:v>
      </x:c>
      <x:c r="Y624" s="60" t="n">
        <x:f>V624*S624</x:f>
        <x:v>128.0172</x:v>
      </x:c>
      <x:c r="Z624" s="60" t="n">
        <x:f>H624*J624*T624</x:f>
        <x:v>62.722344</x:v>
      </x:c>
      <x:c r="AA624" s="60" t="n">
        <x:f>P624+W624+X624-Y624-Z624-U624</x:f>
        <x:v>394.5439271839999</x:v>
      </x:c>
      <x:c r="AB624" s="32" t="n">
        <x:f>IFERROR(AA624/(P624+W624+X624),0)</x:f>
        <x:v>0.5842641557511118</x:v>
      </x:c>
      <x:c r="AC624" t="n">
        <x:f>IF(O624="High",0,IF(I624&gt;=1800,3,IF(I624&gt;=900,2,1))+IF(K624&gt;=0.9,2,IF(K624&gt;=0.75,1,0))+IF(J624&lt;=0.7,2,IF(J624&lt;=0.85,1,0))+IF(M624&gt;=8,1,0))</x:f>
        <x:v>5</x:v>
      </x:c>
      <x:c r="AD624" t="str">
        <x:f>IF(AND(O624&lt;&gt;"High",AC624&gt;=Assumptions!$B$10,AA624&gt;0),"Priority Growth",IF(AND(O624="Low",AA624&gt;0),"Maintain","Watch"))</x:f>
        <x:v>Watch</x:v>
      </x:c>
      <x:c r="AE624" s="60" t="n">
        <x:f>MAX(AA624,0)*N624</x:f>
        <x:v>17.359932796095997</x:v>
      </x:c>
      <x:c r="AF624" t="str">
        <x:f>IF(AND(AA624&gt;=Assumptions!$B$11,O624&lt;&gt;"High",OR(N624&gt;=Assumptions!$B$12,M624&lt;=6)),"High","Standard")</x:f>
        <x:v>Standard</x:v>
      </x:c>
    </x:row>
    <x:row r="625">
      <x:c r="A625" t="str">
        <x:f>'Raw_Data'!A625</x:f>
        <x:v>C00624</x:v>
      </x:c>
      <x:c r="B625" t="n">
        <x:f>'Raw_Data'!B625</x:f>
        <x:v>48</x:v>
      </x:c>
      <x:c r="C625" s="30" t="n">
        <x:f>'Raw_Data'!C625</x:f>
        <x:v>107156</x:v>
      </x:c>
      <x:c r="D625" t="n">
        <x:f>'Raw_Data'!D625</x:f>
        <x:v>711</x:v>
      </x:c>
      <x:c r="E625" t="n">
        <x:f>'Raw_Data'!E625</x:f>
        <x:v>38</x:v>
      </x:c>
      <x:c r="F625" t="str">
        <x:f>PROPER(TRIM('Raw_Data'!F625))</x:f>
        <x:v>Platinum</x:v>
      </x:c>
      <x:c r="G625" t="str">
        <x:f>PROPER(TRIM('Raw_Data'!G625))</x:f>
        <x:v>Partner</x:v>
      </x:c>
      <x:c r="H625" s="60" t="n">
        <x:f>'Raw_Data'!H625</x:f>
        <x:v>22659</x:v>
      </x:c>
      <x:c r="I625" s="60" t="n">
        <x:f>'Raw_Data'!I625</x:f>
        <x:v>2993.4</x:v>
      </x:c>
      <x:c r="J625" s="32" t="n">
        <x:f>'Raw_Data'!J625</x:f>
        <x:v>0.31</x:v>
      </x:c>
      <x:c r="K625" s="32" t="n">
        <x:f>'Raw_Data'!K625</x:f>
        <x:v>0.8</x:v>
      </x:c>
      <x:c r="L625" t="n">
        <x:f>'Raw_Data'!L625</x:f>
        <x:v>0</x:v>
      </x:c>
      <x:c r="M625" t="n">
        <x:f>IF('Raw_Data'!M625="",Assumptions!$B$15,'Raw_Data'!M625)</x:f>
        <x:v>10</x:v>
      </x:c>
      <x:c r="N625" s="32" t="n">
        <x:f>'Raw_Data'!N625</x:f>
        <x:v>0.02</x:v>
      </x:c>
      <x:c r="O625" t="str">
        <x:f>IF(OR(D625&lt;620,L625&gt;=2,J625&gt;0.9),"High",IF(OR(D625&lt;700,L625=1,J625&gt;0.75),"Medium","Low"))</x:f>
        <x:v>Low</x:v>
      </x:c>
      <x:c r="P625" s="30" t="n">
        <x:f>XLOOKUP(F625,Assumptions!$A$4:$A$6,Assumptions!$B$4:$B$6)</x:f>
        <x:v>195</x:v>
      </x:c>
      <x:c r="Q625" s="32" t="n">
        <x:f>XLOOKUP(F625,Assumptions!$A$4:$A$6,Assumptions!$C$4:$C$6)</x:f>
        <x:v>0.199</x:v>
      </x:c>
      <x:c r="R625" s="32" t="n">
        <x:f>XLOOKUP(F625,Assumptions!$A$4:$A$6,Assumptions!$D$4:$D$6)</x:f>
        <x:v>0.017</x:v>
      </x:c>
      <x:c r="S625" s="32" t="n">
        <x:f>XLOOKUP(F625,Assumptions!$A$4:$A$6,Assumptions!$E$4:$E$6)</x:f>
        <x:v>0.013</x:v>
      </x:c>
      <x:c r="T625" s="32" t="n">
        <x:f>XLOOKUP(O625,Assumptions!$H$4:$H$6,Assumptions!$I$4:$I$6)</x:f>
        <x:v>0.0035</x:v>
      </x:c>
      <x:c r="U625" s="30" t="n">
        <x:f>XLOOKUP(F625,Assumptions!$A$4:$A$6,Assumptions!$F$4:$F$6)</x:f>
        <x:v>140</x:v>
      </x:c>
      <x:c r="V625" s="60" t="n">
        <x:f>I625*12</x:f>
        <x:v>35920.8</x:v>
      </x:c>
      <x:c r="W625" s="60" t="n">
        <x:f>H625*J625*(1-K625)*Q625</x:f>
        <x:v>279.566742</x:v>
      </x:c>
      <x:c r="X625" s="60" t="n">
        <x:f>V625*R625</x:f>
        <x:v>610.6536000000001</x:v>
      </x:c>
      <x:c r="Y625" s="60" t="n">
        <x:f>V625*S625</x:f>
        <x:v>466.97040000000004</x:v>
      </x:c>
      <x:c r="Z625" s="60" t="n">
        <x:f>H625*J625*T625</x:f>
        <x:v>24.585015000000002</x:v>
      </x:c>
      <x:c r="AA625" s="60" t="n">
        <x:f>P625+W625+X625-Y625-Z625-U625</x:f>
        <x:v>453.66492700000003</x:v>
      </x:c>
      <x:c r="AB625" s="32" t="n">
        <x:f>IFERROR(AA625/(P625+W625+X625),0)</x:f>
        <x:v>0.4180394611511991</x:v>
      </x:c>
      <x:c r="AC625" t="n">
        <x:f>IF(O625="High",0,IF(I625&gt;=1800,3,IF(I625&gt;=900,2,1))+IF(K625&gt;=0.9,2,IF(K625&gt;=0.75,1,0))+IF(J625&lt;=0.7,2,IF(J625&lt;=0.85,1,0))+IF(M625&gt;=8,1,0))</x:f>
        <x:v>7</x:v>
      </x:c>
      <x:c r="AD625" t="str">
        <x:f>IF(AND(O625&lt;&gt;"High",AC625&gt;=Assumptions!$B$10,AA625&gt;0),"Priority Growth",IF(AND(O625="Low",AA625&gt;0),"Maintain","Watch"))</x:f>
        <x:v>Priority Growth</x:v>
      </x:c>
      <x:c r="AE625" s="60" t="n">
        <x:f>MAX(AA625,0)*N625</x:f>
        <x:v>9.073298540000001</x:v>
      </x:c>
      <x:c r="AF625" t="str">
        <x:f>IF(AND(AA625&gt;=Assumptions!$B$11,O625&lt;&gt;"High",OR(N625&gt;=Assumptions!$B$12,M625&lt;=6)),"High","Standard")</x:f>
        <x:v>Standard</x:v>
      </x:c>
    </x:row>
    <x:row r="626">
      <x:c r="A626" t="str">
        <x:f>'Raw_Data'!A626</x:f>
        <x:v>C00625</x:v>
      </x:c>
      <x:c r="B626" t="n">
        <x:f>'Raw_Data'!B626</x:f>
        <x:v>56</x:v>
      </x:c>
      <x:c r="C626" s="30" t="n">
        <x:f>'Raw_Data'!C626</x:f>
        <x:v>47374</x:v>
      </x:c>
      <x:c r="D626" t="n">
        <x:f>'Raw_Data'!D626</x:f>
        <x:v>641</x:v>
      </x:c>
      <x:c r="E626" t="n">
        <x:f>'Raw_Data'!E626</x:f>
        <x:v>55</x:v>
      </x:c>
      <x:c r="F626" t="str">
        <x:f>PROPER(TRIM('Raw_Data'!F626))</x:f>
        <x:v>Classic</x:v>
      </x:c>
      <x:c r="G626" t="str">
        <x:f>PROPER(TRIM('Raw_Data'!G626))</x:f>
        <x:v>Digital</x:v>
      </x:c>
      <x:c r="H626" s="60" t="n">
        <x:f>'Raw_Data'!H626</x:f>
        <x:v>2041</x:v>
      </x:c>
      <x:c r="I626" s="60" t="n">
        <x:f>'Raw_Data'!I626</x:f>
        <x:v>805.05</x:v>
      </x:c>
      <x:c r="J626" s="32" t="n">
        <x:f>'Raw_Data'!J626</x:f>
        <x:v>0.327</x:v>
      </x:c>
      <x:c r="K626" s="32" t="n">
        <x:f>'Raw_Data'!K626</x:f>
        <x:v>0.717</x:v>
      </x:c>
      <x:c r="L626" t="n">
        <x:f>'Raw_Data'!L626</x:f>
        <x:v>0</x:v>
      </x:c>
      <x:c r="M626" t="n">
        <x:f>IF('Raw_Data'!M626="",Assumptions!$B$15,'Raw_Data'!M626)</x:f>
        <x:v>7</x:v>
      </x:c>
      <x:c r="N626" s="32" t="n">
        <x:f>'Raw_Data'!N626</x:f>
        <x:v>0.116</x:v>
      </x:c>
      <x:c r="O626" t="str">
        <x:f>IF(OR(D626&lt;620,L626&gt;=2,J626&gt;0.9),"High",IF(OR(D626&lt;700,L626=1,J626&gt;0.75),"Medium","Low"))</x:f>
        <x:v>Medium</x:v>
      </x:c>
      <x:c r="P626" s="30" t="n">
        <x:f>XLOOKUP(F626,Assumptions!$A$4:$A$6,Assumptions!$B$4:$B$6)</x:f>
        <x:v>0</x:v>
      </x:c>
      <x:c r="Q626" s="32" t="n">
        <x:f>XLOOKUP(F626,Assumptions!$A$4:$A$6,Assumptions!$C$4:$C$6)</x:f>
        <x:v>0.229</x:v>
      </x:c>
      <x:c r="R626" s="32" t="n">
        <x:f>XLOOKUP(F626,Assumptions!$A$4:$A$6,Assumptions!$D$4:$D$6)</x:f>
        <x:v>0.015</x:v>
      </x:c>
      <x:c r="S626" s="32" t="n">
        <x:f>XLOOKUP(F626,Assumptions!$A$4:$A$6,Assumptions!$E$4:$E$6)</x:f>
        <x:v>0.0075</x:v>
      </x:c>
      <x:c r="T626" s="32" t="n">
        <x:f>XLOOKUP(O626,Assumptions!$H$4:$H$6,Assumptions!$I$4:$I$6)</x:f>
        <x:v>0.012</x:v>
      </x:c>
      <x:c r="U626" s="30" t="n">
        <x:f>XLOOKUP(F626,Assumptions!$A$4:$A$6,Assumptions!$F$4:$F$6)</x:f>
        <x:v>60</x:v>
      </x:c>
      <x:c r="V626" s="60" t="n">
        <x:f>I626*12</x:f>
        <x:v>9660.599999999999</x:v>
      </x:c>
      <x:c r="W626" s="60" t="n">
        <x:f>H626*J626*(1-K626)*Q626</x:f>
        <x:v>43.252645449000006</x:v>
      </x:c>
      <x:c r="X626" s="60" t="n">
        <x:f>V626*R626</x:f>
        <x:v>144.90899999999996</x:v>
      </x:c>
      <x:c r="Y626" s="60" t="n">
        <x:f>V626*S626</x:f>
        <x:v>72.45449999999998</x:v>
      </x:c>
      <x:c r="Z626" s="60" t="n">
        <x:f>H626*J626*T626</x:f>
        <x:v>8.008884</x:v>
      </x:c>
      <x:c r="AA626" s="60" t="n">
        <x:f>P626+W626+X626-Y626-Z626-U626</x:f>
        <x:v>47.698261448999986</x:v>
      </x:c>
      <x:c r="AB626" s="32" t="n">
        <x:f>IFERROR(AA626/(P626+W626+X626),0)</x:f>
        <x:v>0.25349619650264116</x:v>
      </x:c>
      <x:c r="AC626" t="n">
        <x:f>IF(O626="High",0,IF(I626&gt;=1800,3,IF(I626&gt;=900,2,1))+IF(K626&gt;=0.9,2,IF(K626&gt;=0.75,1,0))+IF(J626&lt;=0.7,2,IF(J626&lt;=0.85,1,0))+IF(M626&gt;=8,1,0))</x:f>
        <x:v>3</x:v>
      </x:c>
      <x:c r="AD626" t="str">
        <x:f>IF(AND(O626&lt;&gt;"High",AC626&gt;=Assumptions!$B$10,AA626&gt;0),"Priority Growth",IF(AND(O626="Low",AA626&gt;0),"Maintain","Watch"))</x:f>
        <x:v>Watch</x:v>
      </x:c>
      <x:c r="AE626" s="60" t="n">
        <x:f>MAX(AA626,0)*N626</x:f>
        <x:v>5.532998328083998</x:v>
      </x:c>
      <x:c r="AF626" t="str">
        <x:f>IF(AND(AA626&gt;=Assumptions!$B$11,O626&lt;&gt;"High",OR(N626&gt;=Assumptions!$B$12,M626&lt;=6)),"High","Standard")</x:f>
        <x:v>Standard</x:v>
      </x:c>
    </x:row>
    <x:row r="627">
      <x:c r="A627" t="str">
        <x:f>'Raw_Data'!A627</x:f>
        <x:v>C00626</x:v>
      </x:c>
      <x:c r="B627" t="n">
        <x:f>'Raw_Data'!B627</x:f>
        <x:v>37</x:v>
      </x:c>
      <x:c r="C627" s="30" t="n">
        <x:f>'Raw_Data'!C627</x:f>
        <x:v>75842</x:v>
      </x:c>
      <x:c r="D627" t="n">
        <x:f>'Raw_Data'!D627</x:f>
        <x:v>670</x:v>
      </x:c>
      <x:c r="E627" t="n">
        <x:f>'Raw_Data'!E627</x:f>
        <x:v>52</x:v>
      </x:c>
      <x:c r="F627" t="str">
        <x:f>PROPER(TRIM('Raw_Data'!F627))</x:f>
        <x:v>Gold</x:v>
      </x:c>
      <x:c r="G627" t="str">
        <x:f>PROPER(TRIM('Raw_Data'!G627))</x:f>
        <x:v>Partner</x:v>
      </x:c>
      <x:c r="H627" s="60" t="n">
        <x:f>'Raw_Data'!H627</x:f>
        <x:v>5513</x:v>
      </x:c>
      <x:c r="I627" s="60" t="n">
        <x:f>'Raw_Data'!I627</x:f>
        <x:v>1057.75</x:v>
      </x:c>
      <x:c r="J627" s="32" t="n">
        <x:f>'Raw_Data'!J627</x:f>
        <x:v>0.412</x:v>
      </x:c>
      <x:c r="K627" s="32" t="n">
        <x:f>'Raw_Data'!K627</x:f>
        <x:v>0.77</x:v>
      </x:c>
      <x:c r="L627" t="n">
        <x:f>'Raw_Data'!L627</x:f>
        <x:v>0</x:v>
      </x:c>
      <x:c r="M627" t="n">
        <x:f>IF('Raw_Data'!M627="",Assumptions!$B$15,'Raw_Data'!M627)</x:f>
        <x:v>5</x:v>
      </x:c>
      <x:c r="N627" s="32" t="n">
        <x:f>'Raw_Data'!N627</x:f>
        <x:v>0.228</x:v>
      </x:c>
      <x:c r="O627" t="str">
        <x:f>IF(OR(D627&lt;620,L627&gt;=2,J627&gt;0.9),"High",IF(OR(D627&lt;700,L627=1,J627&gt;0.75),"Medium","Low"))</x:f>
        <x:v>Medium</x:v>
      </x:c>
      <x:c r="P627" s="30" t="n">
        <x:f>XLOOKUP(F627,Assumptions!$A$4:$A$6,Assumptions!$B$4:$B$6)</x:f>
        <x:v>95</x:v>
      </x:c>
      <x:c r="Q627" s="32" t="n">
        <x:f>XLOOKUP(F627,Assumptions!$A$4:$A$6,Assumptions!$C$4:$C$6)</x:f>
        <x:v>0.219</x:v>
      </x:c>
      <x:c r="R627" s="32" t="n">
        <x:f>XLOOKUP(F627,Assumptions!$A$4:$A$6,Assumptions!$D$4:$D$6)</x:f>
        <x:v>0.016</x:v>
      </x:c>
      <x:c r="S627" s="32" t="n">
        <x:f>XLOOKUP(F627,Assumptions!$A$4:$A$6,Assumptions!$E$4:$E$6)</x:f>
        <x:v>0.01</x:v>
      </x:c>
      <x:c r="T627" s="32" t="n">
        <x:f>XLOOKUP(O627,Assumptions!$H$4:$H$6,Assumptions!$I$4:$I$6)</x:f>
        <x:v>0.012</x:v>
      </x:c>
      <x:c r="U627" s="30" t="n">
        <x:f>XLOOKUP(F627,Assumptions!$A$4:$A$6,Assumptions!$F$4:$F$6)</x:f>
        <x:v>90</x:v>
      </x:c>
      <x:c r="V627" s="60" t="n">
        <x:f>I627*12</x:f>
        <x:v>12693</x:v>
      </x:c>
      <x:c r="W627" s="60" t="n">
        <x:f>H627*J627*(1-K627)*Q627</x:f>
        <x:v>114.40820171999998</x:v>
      </x:c>
      <x:c r="X627" s="60" t="n">
        <x:f>V627*R627</x:f>
        <x:v>203.088</x:v>
      </x:c>
      <x:c r="Y627" s="60" t="n">
        <x:f>V627*S627</x:f>
        <x:v>126.93</x:v>
      </x:c>
      <x:c r="Z627" s="60" t="n">
        <x:f>H627*J627*T627</x:f>
        <x:v>27.256272</x:v>
      </x:c>
      <x:c r="AA627" s="60" t="n">
        <x:f>P627+W627+X627-Y627-Z627-U627</x:f>
        <x:v>168.3099297199999</x:v>
      </x:c>
      <x:c r="AB627" s="32" t="n">
        <x:f>IFERROR(AA627/(P627+W627+X627),0)</x:f>
        <x:v>0.4080278291489523</x:v>
      </x:c>
      <x:c r="AC627" t="n">
        <x:f>IF(O627="High",0,IF(I627&gt;=1800,3,IF(I627&gt;=900,2,1))+IF(K627&gt;=0.9,2,IF(K627&gt;=0.75,1,0))+IF(J627&lt;=0.7,2,IF(J627&lt;=0.85,1,0))+IF(M627&gt;=8,1,0))</x:f>
        <x:v>5</x:v>
      </x:c>
      <x:c r="AD627" t="str">
        <x:f>IF(AND(O627&lt;&gt;"High",AC627&gt;=Assumptions!$B$10,AA627&gt;0),"Priority Growth",IF(AND(O627="Low",AA627&gt;0),"Maintain","Watch"))</x:f>
        <x:v>Watch</x:v>
      </x:c>
      <x:c r="AE627" s="60" t="n">
        <x:f>MAX(AA627,0)*N627</x:f>
        <x:v>38.37466397615998</x:v>
      </x:c>
      <x:c r="AF627" t="str">
        <x:f>IF(AND(AA627&gt;=Assumptions!$B$11,O627&lt;&gt;"High",OR(N627&gt;=Assumptions!$B$12,M627&lt;=6)),"High","Standard")</x:f>
        <x:v>Standard</x:v>
      </x:c>
    </x:row>
    <x:row r="628">
      <x:c r="A628" t="str">
        <x:f>'Raw_Data'!A628</x:f>
        <x:v>C00627</x:v>
      </x:c>
      <x:c r="B628" t="n">
        <x:f>'Raw_Data'!B628</x:f>
        <x:v>43</x:v>
      </x:c>
      <x:c r="C628" s="30" t="n">
        <x:f>'Raw_Data'!C628</x:f>
        <x:v>60826</x:v>
      </x:c>
      <x:c r="D628" t="n">
        <x:f>'Raw_Data'!D628</x:f>
        <x:v>574</x:v>
      </x:c>
      <x:c r="E628" t="n">
        <x:f>'Raw_Data'!E628</x:f>
        <x:v>35</x:v>
      </x:c>
      <x:c r="F628" t="str">
        <x:f>PROPER(TRIM('Raw_Data'!F628))</x:f>
        <x:v>Classic</x:v>
      </x:c>
      <x:c r="G628" t="str">
        <x:f>PROPER(TRIM('Raw_Data'!G628))</x:f>
        <x:v>Branch</x:v>
      </x:c>
      <x:c r="H628" s="60" t="n">
        <x:f>'Raw_Data'!H628</x:f>
        <x:v>3242</x:v>
      </x:c>
      <x:c r="I628" s="60" t="n">
        <x:f>'Raw_Data'!I628</x:f>
        <x:v>458.87</x:v>
      </x:c>
      <x:c r="J628" s="32" t="n">
        <x:f>'Raw_Data'!J628</x:f>
        <x:v>0.481</x:v>
      </x:c>
      <x:c r="K628" s="32" t="n">
        <x:f>'Raw_Data'!K628</x:f>
        <x:v>0.542</x:v>
      </x:c>
      <x:c r="L628" t="n">
        <x:f>'Raw_Data'!L628</x:f>
        <x:v>0</x:v>
      </x:c>
      <x:c r="M628" t="n">
        <x:f>IF('Raw_Data'!M628="",Assumptions!$B$15,'Raw_Data'!M628)</x:f>
        <x:v>7</x:v>
      </x:c>
      <x:c r="N628" s="32" t="n">
        <x:f>'Raw_Data'!N628</x:f>
        <x:v>0.099</x:v>
      </x:c>
      <x:c r="O628" t="str">
        <x:f>IF(OR(D628&lt;620,L628&gt;=2,J628&gt;0.9),"High",IF(OR(D628&lt;700,L628=1,J628&gt;0.75),"Medium","Low"))</x:f>
        <x:v>High</x:v>
      </x:c>
      <x:c r="P628" s="30" t="n">
        <x:f>XLOOKUP(F628,Assumptions!$A$4:$A$6,Assumptions!$B$4:$B$6)</x:f>
        <x:v>0</x:v>
      </x:c>
      <x:c r="Q628" s="32" t="n">
        <x:f>XLOOKUP(F628,Assumptions!$A$4:$A$6,Assumptions!$C$4:$C$6)</x:f>
        <x:v>0.229</x:v>
      </x:c>
      <x:c r="R628" s="32" t="n">
        <x:f>XLOOKUP(F628,Assumptions!$A$4:$A$6,Assumptions!$D$4:$D$6)</x:f>
        <x:v>0.015</x:v>
      </x:c>
      <x:c r="S628" s="32" t="n">
        <x:f>XLOOKUP(F628,Assumptions!$A$4:$A$6,Assumptions!$E$4:$E$6)</x:f>
        <x:v>0.0075</x:v>
      </x:c>
      <x:c r="T628" s="32" t="n">
        <x:f>XLOOKUP(O628,Assumptions!$H$4:$H$6,Assumptions!$I$4:$I$6)</x:f>
        <x:v>0.045</x:v>
      </x:c>
      <x:c r="U628" s="30" t="n">
        <x:f>XLOOKUP(F628,Assumptions!$A$4:$A$6,Assumptions!$F$4:$F$6)</x:f>
        <x:v>60</x:v>
      </x:c>
      <x:c r="V628" s="60" t="n">
        <x:f>I628*12</x:f>
        <x:v>5506.4400000000005</x:v>
      </x:c>
      <x:c r="W628" s="60" t="n">
        <x:f>H628*J628*(1-K628)*Q628</x:f>
        <x:v>163.553200564</x:v>
      </x:c>
      <x:c r="X628" s="60" t="n">
        <x:f>V628*R628</x:f>
        <x:v>82.59660000000001</x:v>
      </x:c>
      <x:c r="Y628" s="60" t="n">
        <x:f>V628*S628</x:f>
        <x:v>41.298300000000005</x:v>
      </x:c>
      <x:c r="Z628" s="60" t="n">
        <x:f>H628*J628*T628</x:f>
        <x:v>70.17309</x:v>
      </x:c>
      <x:c r="AA628" s="60" t="n">
        <x:f>P628+W628+X628-Y628-Z628-U628</x:f>
        <x:v>74.67841056400002</x:v>
      </x:c>
      <x:c r="AB628" s="32" t="n">
        <x:f>IFERROR(AA628/(P628+W628+X628),0)</x:f>
        <x:v>0.3033860291289706</x:v>
      </x:c>
      <x:c r="AC628" t="n">
        <x:f>IF(O628="High",0,IF(I628&gt;=1800,3,IF(I628&gt;=900,2,1))+IF(K628&gt;=0.9,2,IF(K628&gt;=0.75,1,0))+IF(J628&lt;=0.7,2,IF(J628&lt;=0.85,1,0))+IF(M628&gt;=8,1,0))</x:f>
        <x:v>0</x:v>
      </x:c>
      <x:c r="AD628" t="str">
        <x:f>IF(AND(O628&lt;&gt;"High",AC628&gt;=Assumptions!$B$10,AA628&gt;0),"Priority Growth",IF(AND(O628="Low",AA628&gt;0),"Maintain","Watch"))</x:f>
        <x:v>Watch</x:v>
      </x:c>
      <x:c r="AE628" s="60" t="n">
        <x:f>MAX(AA628,0)*N628</x:f>
        <x:v>7.393162645836002</x:v>
      </x:c>
      <x:c r="AF628" t="str">
        <x:f>IF(AND(AA628&gt;=Assumptions!$B$11,O628&lt;&gt;"High",OR(N628&gt;=Assumptions!$B$12,M628&lt;=6)),"High","Standard")</x:f>
        <x:v>Standard</x:v>
      </x:c>
    </x:row>
    <x:row r="629">
      <x:c r="A629" t="str">
        <x:f>'Raw_Data'!A629</x:f>
        <x:v>C00628</x:v>
      </x:c>
      <x:c r="B629" t="n">
        <x:f>'Raw_Data'!B629</x:f>
        <x:v>23</x:v>
      </x:c>
      <x:c r="C629" s="30" t="n">
        <x:f>'Raw_Data'!C629</x:f>
        <x:v>79465</x:v>
      </x:c>
      <x:c r="D629" t="n">
        <x:f>'Raw_Data'!D629</x:f>
        <x:v>582</x:v>
      </x:c>
      <x:c r="E629" t="n">
        <x:f>'Raw_Data'!E629</x:f>
        <x:v>54</x:v>
      </x:c>
      <x:c r="F629" t="str">
        <x:f>PROPER(TRIM('Raw_Data'!F629))</x:f>
        <x:v>Classic</x:v>
      </x:c>
      <x:c r="G629" t="str">
        <x:f>PROPER(TRIM('Raw_Data'!G629))</x:f>
        <x:v>Digital</x:v>
      </x:c>
      <x:c r="H629" s="60" t="n">
        <x:f>'Raw_Data'!H629</x:f>
        <x:v>4960</x:v>
      </x:c>
      <x:c r="I629" s="60" t="n">
        <x:f>'Raw_Data'!I629</x:f>
        <x:v>357.94</x:v>
      </x:c>
      <x:c r="J629" s="32" t="n">
        <x:f>'Raw_Data'!J629</x:f>
        <x:v>0.431</x:v>
      </x:c>
      <x:c r="K629" s="32" t="n">
        <x:f>'Raw_Data'!K629</x:f>
        <x:v>0.479</x:v>
      </x:c>
      <x:c r="L629" t="n">
        <x:f>'Raw_Data'!L629</x:f>
        <x:v>0</x:v>
      </x:c>
      <x:c r="M629" t="n">
        <x:f>IF('Raw_Data'!M629="",Assumptions!$B$15,'Raw_Data'!M629)</x:f>
        <x:v>8</x:v>
      </x:c>
      <x:c r="N629" s="32" t="n">
        <x:f>'Raw_Data'!N629</x:f>
        <x:v>0.038</x:v>
      </x:c>
      <x:c r="O629" t="str">
        <x:f>IF(OR(D629&lt;620,L629&gt;=2,J629&gt;0.9),"High",IF(OR(D629&lt;700,L629=1,J629&gt;0.75),"Medium","Low"))</x:f>
        <x:v>High</x:v>
      </x:c>
      <x:c r="P629" s="30" t="n">
        <x:f>XLOOKUP(F629,Assumptions!$A$4:$A$6,Assumptions!$B$4:$B$6)</x:f>
        <x:v>0</x:v>
      </x:c>
      <x:c r="Q629" s="32" t="n">
        <x:f>XLOOKUP(F629,Assumptions!$A$4:$A$6,Assumptions!$C$4:$C$6)</x:f>
        <x:v>0.229</x:v>
      </x:c>
      <x:c r="R629" s="32" t="n">
        <x:f>XLOOKUP(F629,Assumptions!$A$4:$A$6,Assumptions!$D$4:$D$6)</x:f>
        <x:v>0.015</x:v>
      </x:c>
      <x:c r="S629" s="32" t="n">
        <x:f>XLOOKUP(F629,Assumptions!$A$4:$A$6,Assumptions!$E$4:$E$6)</x:f>
        <x:v>0.0075</x:v>
      </x:c>
      <x:c r="T629" s="32" t="n">
        <x:f>XLOOKUP(O629,Assumptions!$H$4:$H$6,Assumptions!$I$4:$I$6)</x:f>
        <x:v>0.045</x:v>
      </x:c>
      <x:c r="U629" s="30" t="n">
        <x:f>XLOOKUP(F629,Assumptions!$A$4:$A$6,Assumptions!$F$4:$F$6)</x:f>
        <x:v>60</x:v>
      </x:c>
      <x:c r="V629" s="60" t="n">
        <x:f>I629*12</x:f>
        <x:v>4295.28</x:v>
      </x:c>
      <x:c r="W629" s="60" t="n">
        <x:f>H629*J629*(1-K629)*Q629</x:f>
        <x:v>255.05400784000003</x:v>
      </x:c>
      <x:c r="X629" s="60" t="n">
        <x:f>V629*R629</x:f>
        <x:v>64.4292</x:v>
      </x:c>
      <x:c r="Y629" s="60" t="n">
        <x:f>V629*S629</x:f>
        <x:v>32.2146</x:v>
      </x:c>
      <x:c r="Z629" s="60" t="n">
        <x:f>H629*J629*T629</x:f>
        <x:v>96.19919999999999</x:v>
      </x:c>
      <x:c r="AA629" s="60" t="n">
        <x:f>P629+W629+X629-Y629-Z629-U629</x:f>
        <x:v>131.06940784000003</x:v>
      </x:c>
      <x:c r="AB629" s="32" t="n">
        <x:f>IFERROR(AA629/(P629+W629+X629),0)</x:f>
        <x:v>0.4102544503861396</x:v>
      </x:c>
      <x:c r="AC629" t="n">
        <x:f>IF(O629="High",0,IF(I629&gt;=1800,3,IF(I629&gt;=900,2,1))+IF(K629&gt;=0.9,2,IF(K629&gt;=0.75,1,0))+IF(J629&lt;=0.7,2,IF(J629&lt;=0.85,1,0))+IF(M629&gt;=8,1,0))</x:f>
        <x:v>0</x:v>
      </x:c>
      <x:c r="AD629" t="str">
        <x:f>IF(AND(O629&lt;&gt;"High",AC629&gt;=Assumptions!$B$10,AA629&gt;0),"Priority Growth",IF(AND(O629="Low",AA629&gt;0),"Maintain","Watch"))</x:f>
        <x:v>Watch</x:v>
      </x:c>
      <x:c r="AE629" s="60" t="n">
        <x:f>MAX(AA629,0)*N629</x:f>
        <x:v>4.980637497920001</x:v>
      </x:c>
      <x:c r="AF629" t="str">
        <x:f>IF(AND(AA629&gt;=Assumptions!$B$11,O629&lt;&gt;"High",OR(N629&gt;=Assumptions!$B$12,M629&lt;=6)),"High","Standard")</x:f>
        <x:v>Standard</x:v>
      </x:c>
    </x:row>
    <x:row r="630">
      <x:c r="A630" t="str">
        <x:f>'Raw_Data'!A630</x:f>
        <x:v>C00629</x:v>
      </x:c>
      <x:c r="B630" t="n">
        <x:f>'Raw_Data'!B630</x:f>
        <x:v>54</x:v>
      </x:c>
      <x:c r="C630" s="30" t="n">
        <x:f>'Raw_Data'!C630</x:f>
        <x:v>93586</x:v>
      </x:c>
      <x:c r="D630" t="n">
        <x:f>'Raw_Data'!D630</x:f>
        <x:v>723</x:v>
      </x:c>
      <x:c r="E630" t="n">
        <x:f>'Raw_Data'!E630</x:f>
        <x:v>11</x:v>
      </x:c>
      <x:c r="F630" t="str">
        <x:f>PROPER(TRIM('Raw_Data'!F630))</x:f>
        <x:v>Platinum</x:v>
      </x:c>
      <x:c r="G630" t="str">
        <x:f>PROPER(TRIM('Raw_Data'!G630))</x:f>
        <x:v>Direct Mail</x:v>
      </x:c>
      <x:c r="H630" s="60" t="n">
        <x:f>'Raw_Data'!H630</x:f>
        <x:v>19595</x:v>
      </x:c>
      <x:c r="I630" s="60" t="n">
        <x:f>'Raw_Data'!I630</x:f>
        <x:v>2117.36</x:v>
      </x:c>
      <x:c r="J630" s="32" t="n">
        <x:f>'Raw_Data'!J630</x:f>
        <x:v>0.505</x:v>
      </x:c>
      <x:c r="K630" s="32" t="n">
        <x:f>'Raw_Data'!K630</x:f>
        <x:v>0.795</x:v>
      </x:c>
      <x:c r="L630" t="n">
        <x:f>'Raw_Data'!L630</x:f>
        <x:v>0</x:v>
      </x:c>
      <x:c r="M630" t="n">
        <x:f>IF('Raw_Data'!M630="",Assumptions!$B$15,'Raw_Data'!M630)</x:f>
        <x:v>8</x:v>
      </x:c>
      <x:c r="N630" s="32" t="n">
        <x:f>'Raw_Data'!N630</x:f>
        <x:v>0.079</x:v>
      </x:c>
      <x:c r="O630" t="str">
        <x:f>IF(OR(D630&lt;620,L630&gt;=2,J630&gt;0.9),"High",IF(OR(D630&lt;700,L630=1,J630&gt;0.75),"Medium","Low"))</x:f>
        <x:v>Low</x:v>
      </x:c>
      <x:c r="P630" s="30" t="n">
        <x:f>XLOOKUP(F630,Assumptions!$A$4:$A$6,Assumptions!$B$4:$B$6)</x:f>
        <x:v>195</x:v>
      </x:c>
      <x:c r="Q630" s="32" t="n">
        <x:f>XLOOKUP(F630,Assumptions!$A$4:$A$6,Assumptions!$C$4:$C$6)</x:f>
        <x:v>0.199</x:v>
      </x:c>
      <x:c r="R630" s="32" t="n">
        <x:f>XLOOKUP(F630,Assumptions!$A$4:$A$6,Assumptions!$D$4:$D$6)</x:f>
        <x:v>0.017</x:v>
      </x:c>
      <x:c r="S630" s="32" t="n">
        <x:f>XLOOKUP(F630,Assumptions!$A$4:$A$6,Assumptions!$E$4:$E$6)</x:f>
        <x:v>0.013</x:v>
      </x:c>
      <x:c r="T630" s="32" t="n">
        <x:f>XLOOKUP(O630,Assumptions!$H$4:$H$6,Assumptions!$I$4:$I$6)</x:f>
        <x:v>0.0035</x:v>
      </x:c>
      <x:c r="U630" s="30" t="n">
        <x:f>XLOOKUP(F630,Assumptions!$A$4:$A$6,Assumptions!$F$4:$F$6)</x:f>
        <x:v>140</x:v>
      </x:c>
      <x:c r="V630" s="60" t="n">
        <x:f>I630*12</x:f>
        <x:v>25408.32</x:v>
      </x:c>
      <x:c r="W630" s="60" t="n">
        <x:f>H630*J630*(1-K630)*Q630</x:f>
        <x:v>403.685902625</x:v>
      </x:c>
      <x:c r="X630" s="60" t="n">
        <x:f>V630*R630</x:f>
        <x:v>431.94144</x:v>
      </x:c>
      <x:c r="Y630" s="60" t="n">
        <x:f>V630*S630</x:f>
        <x:v>330.30816</x:v>
      </x:c>
      <x:c r="Z630" s="60" t="n">
        <x:f>H630*J630*T630</x:f>
        <x:v>34.6341625</x:v>
      </x:c>
      <x:c r="AA630" s="60" t="n">
        <x:f>P630+W630+X630-Y630-Z630-U630</x:f>
        <x:v>525.6850201249999</x:v>
      </x:c>
      <x:c r="AB630" s="32" t="n">
        <x:f>IFERROR(AA630/(P630+W630+X630),0)</x:f>
        <x:v>0.5100631415290072</x:v>
      </x:c>
      <x:c r="AC630" t="n">
        <x:f>IF(O630="High",0,IF(I630&gt;=1800,3,IF(I630&gt;=900,2,1))+IF(K630&gt;=0.9,2,IF(K630&gt;=0.75,1,0))+IF(J630&lt;=0.7,2,IF(J630&lt;=0.85,1,0))+IF(M630&gt;=8,1,0))</x:f>
        <x:v>7</x:v>
      </x:c>
      <x:c r="AD630" t="str">
        <x:f>IF(AND(O630&lt;&gt;"High",AC630&gt;=Assumptions!$B$10,AA630&gt;0),"Priority Growth",IF(AND(O630="Low",AA630&gt;0),"Maintain","Watch"))</x:f>
        <x:v>Priority Growth</x:v>
      </x:c>
      <x:c r="AE630" s="60" t="n">
        <x:f>MAX(AA630,0)*N630</x:f>
        <x:v>41.529116589874995</x:v>
      </x:c>
      <x:c r="AF630" t="str">
        <x:f>IF(AND(AA630&gt;=Assumptions!$B$11,O630&lt;&gt;"High",OR(N630&gt;=Assumptions!$B$12,M630&lt;=6)),"High","Standard")</x:f>
        <x:v>Standard</x:v>
      </x:c>
    </x:row>
    <x:row r="631">
      <x:c r="A631" t="str">
        <x:f>'Raw_Data'!A631</x:f>
        <x:v>C00630</x:v>
      </x:c>
      <x:c r="B631" t="n">
        <x:f>'Raw_Data'!B631</x:f>
        <x:v>29</x:v>
      </x:c>
      <x:c r="C631" s="30" t="n">
        <x:f>'Raw_Data'!C631</x:f>
        <x:v>54536</x:v>
      </x:c>
      <x:c r="D631" t="n">
        <x:f>'Raw_Data'!D631</x:f>
        <x:v>700</x:v>
      </x:c>
      <x:c r="E631" t="n">
        <x:f>'Raw_Data'!E631</x:f>
        <x:v>39</x:v>
      </x:c>
      <x:c r="F631" t="str">
        <x:f>PROPER(TRIM('Raw_Data'!F631))</x:f>
        <x:v>Gold</x:v>
      </x:c>
      <x:c r="G631" t="str">
        <x:f>PROPER(TRIM('Raw_Data'!G631))</x:f>
        <x:v>Partner</x:v>
      </x:c>
      <x:c r="H631" s="60" t="n">
        <x:f>'Raw_Data'!H631</x:f>
        <x:v>9691</x:v>
      </x:c>
      <x:c r="I631" s="60" t="n">
        <x:f>'Raw_Data'!I631</x:f>
        <x:v>1192.53</x:v>
      </x:c>
      <x:c r="J631" s="32" t="n">
        <x:f>'Raw_Data'!J631</x:f>
        <x:v>0.306</x:v>
      </x:c>
      <x:c r="K631" s="32" t="n">
        <x:f>'Raw_Data'!K631</x:f>
        <x:v>0.907</x:v>
      </x:c>
      <x:c r="L631" t="n">
        <x:f>'Raw_Data'!L631</x:f>
        <x:v>0</x:v>
      </x:c>
      <x:c r="M631" t="n">
        <x:f>IF('Raw_Data'!M631="",Assumptions!$B$15,'Raw_Data'!M631)</x:f>
        <x:v>7</x:v>
      </x:c>
      <x:c r="N631" s="32" t="n">
        <x:f>'Raw_Data'!N631</x:f>
        <x:v>0.086</x:v>
      </x:c>
      <x:c r="O631" t="str">
        <x:f>IF(OR(D631&lt;620,L631&gt;=2,J631&gt;0.9),"High",IF(OR(D631&lt;700,L631=1,J631&gt;0.75),"Medium","Low"))</x:f>
        <x:v>Low</x:v>
      </x:c>
      <x:c r="P631" s="30" t="n">
        <x:f>XLOOKUP(F631,Assumptions!$A$4:$A$6,Assumptions!$B$4:$B$6)</x:f>
        <x:v>95</x:v>
      </x:c>
      <x:c r="Q631" s="32" t="n">
        <x:f>XLOOKUP(F631,Assumptions!$A$4:$A$6,Assumptions!$C$4:$C$6)</x:f>
        <x:v>0.219</x:v>
      </x:c>
      <x:c r="R631" s="32" t="n">
        <x:f>XLOOKUP(F631,Assumptions!$A$4:$A$6,Assumptions!$D$4:$D$6)</x:f>
        <x:v>0.016</x:v>
      </x:c>
      <x:c r="S631" s="32" t="n">
        <x:f>XLOOKUP(F631,Assumptions!$A$4:$A$6,Assumptions!$E$4:$E$6)</x:f>
        <x:v>0.01</x:v>
      </x:c>
      <x:c r="T631" s="32" t="n">
        <x:f>XLOOKUP(O631,Assumptions!$H$4:$H$6,Assumptions!$I$4:$I$6)</x:f>
        <x:v>0.0035</x:v>
      </x:c>
      <x:c r="U631" s="30" t="n">
        <x:f>XLOOKUP(F631,Assumptions!$A$4:$A$6,Assumptions!$F$4:$F$6)</x:f>
        <x:v>90</x:v>
      </x:c>
      <x:c r="V631" s="60" t="n">
        <x:f>I631*12</x:f>
        <x:v>14310.36</x:v>
      </x:c>
      <x:c r="W631" s="60" t="n">
        <x:f>H631*J631*(1-K631)*Q631</x:f>
        <x:v>60.39723868199999</x:v>
      </x:c>
      <x:c r="X631" s="60" t="n">
        <x:f>V631*R631</x:f>
        <x:v>228.96576000000002</x:v>
      </x:c>
      <x:c r="Y631" s="60" t="n">
        <x:f>V631*S631</x:f>
        <x:v>143.1036</x:v>
      </x:c>
      <x:c r="Z631" s="60" t="n">
        <x:f>H631*J631*T631</x:f>
        <x:v>10.379061</x:v>
      </x:c>
      <x:c r="AA631" s="60" t="n">
        <x:f>P631+W631+X631-Y631-Z631-U631</x:f>
        <x:v>140.880337682</x:v>
      </x:c>
      <x:c r="AB631" s="32" t="n">
        <x:f>IFERROR(AA631/(P631+W631+X631),0)</x:f>
        <x:v>0.3665293958187592</x:v>
      </x:c>
      <x:c r="AC631" t="n">
        <x:f>IF(O631="High",0,IF(I631&gt;=1800,3,IF(I631&gt;=900,2,1))+IF(K631&gt;=0.9,2,IF(K631&gt;=0.75,1,0))+IF(J631&lt;=0.7,2,IF(J631&lt;=0.85,1,0))+IF(M631&gt;=8,1,0))</x:f>
        <x:v>6</x:v>
      </x:c>
      <x:c r="AD631" t="str">
        <x:f>IF(AND(O631&lt;&gt;"High",AC631&gt;=Assumptions!$B$10,AA631&gt;0),"Priority Growth",IF(AND(O631="Low",AA631&gt;0),"Maintain","Watch"))</x:f>
        <x:v>Priority Growth</x:v>
      </x:c>
      <x:c r="AE631" s="60" t="n">
        <x:f>MAX(AA631,0)*N631</x:f>
        <x:v>12.115709040652</x:v>
      </x:c>
      <x:c r="AF631" t="str">
        <x:f>IF(AND(AA631&gt;=Assumptions!$B$11,O631&lt;&gt;"High",OR(N631&gt;=Assumptions!$B$12,M631&lt;=6)),"High","Standard")</x:f>
        <x:v>Standard</x:v>
      </x:c>
    </x:row>
    <x:row r="632">
      <x:c r="A632" t="str">
        <x:f>'Raw_Data'!A632</x:f>
        <x:v>C00631</x:v>
      </x:c>
      <x:c r="B632" t="n">
        <x:f>'Raw_Data'!B632</x:f>
        <x:v>61</x:v>
      </x:c>
      <x:c r="C632" s="30" t="n">
        <x:f>'Raw_Data'!C632</x:f>
        <x:v>188448</x:v>
      </x:c>
      <x:c r="D632" t="n">
        <x:f>'Raw_Data'!D632</x:f>
        <x:v>717</x:v>
      </x:c>
      <x:c r="E632" t="n">
        <x:f>'Raw_Data'!E632</x:f>
        <x:v>67</x:v>
      </x:c>
      <x:c r="F632" t="str">
        <x:f>PROPER(TRIM('Raw_Data'!F632))</x:f>
        <x:v>Platinum</x:v>
      </x:c>
      <x:c r="G632" t="str">
        <x:f>PROPER(TRIM('Raw_Data'!G632))</x:f>
        <x:v>Branch</x:v>
      </x:c>
      <x:c r="H632" s="60" t="n">
        <x:f>'Raw_Data'!H632</x:f>
        <x:v>40000</x:v>
      </x:c>
      <x:c r="I632" s="60" t="n">
        <x:f>'Raw_Data'!I632</x:f>
        <x:v>3800.37</x:v>
      </x:c>
      <x:c r="J632" s="32" t="n">
        <x:f>'Raw_Data'!J632</x:f>
        <x:v>0.378</x:v>
      </x:c>
      <x:c r="K632" s="32" t="n">
        <x:f>'Raw_Data'!K632</x:f>
        <x:v>0.929</x:v>
      </x:c>
      <x:c r="L632" t="n">
        <x:f>'Raw_Data'!L632</x:f>
        <x:v>0</x:v>
      </x:c>
      <x:c r="M632" t="n">
        <x:f>IF('Raw_Data'!M632="",Assumptions!$B$15,'Raw_Data'!M632)</x:f>
        <x:v>7.370408870408871</x:v>
      </x:c>
      <x:c r="N632" s="32" t="n">
        <x:f>'Raw_Data'!N632</x:f>
        <x:v>0.02</x:v>
      </x:c>
      <x:c r="O632" t="str">
        <x:f>IF(OR(D632&lt;620,L632&gt;=2,J632&gt;0.9),"High",IF(OR(D632&lt;700,L632=1,J632&gt;0.75),"Medium","Low"))</x:f>
        <x:v>Low</x:v>
      </x:c>
      <x:c r="P632" s="30" t="n">
        <x:f>XLOOKUP(F632,Assumptions!$A$4:$A$6,Assumptions!$B$4:$B$6)</x:f>
        <x:v>195</x:v>
      </x:c>
      <x:c r="Q632" s="32" t="n">
        <x:f>XLOOKUP(F632,Assumptions!$A$4:$A$6,Assumptions!$C$4:$C$6)</x:f>
        <x:v>0.199</x:v>
      </x:c>
      <x:c r="R632" s="32" t="n">
        <x:f>XLOOKUP(F632,Assumptions!$A$4:$A$6,Assumptions!$D$4:$D$6)</x:f>
        <x:v>0.017</x:v>
      </x:c>
      <x:c r="S632" s="32" t="n">
        <x:f>XLOOKUP(F632,Assumptions!$A$4:$A$6,Assumptions!$E$4:$E$6)</x:f>
        <x:v>0.013</x:v>
      </x:c>
      <x:c r="T632" s="32" t="n">
        <x:f>XLOOKUP(O632,Assumptions!$H$4:$H$6,Assumptions!$I$4:$I$6)</x:f>
        <x:v>0.0035</x:v>
      </x:c>
      <x:c r="U632" s="30" t="n">
        <x:f>XLOOKUP(F632,Assumptions!$A$4:$A$6,Assumptions!$F$4:$F$6)</x:f>
        <x:v>140</x:v>
      </x:c>
      <x:c r="V632" s="60" t="n">
        <x:f>I632*12</x:f>
        <x:v>45604.44</x:v>
      </x:c>
      <x:c r="W632" s="60" t="n">
        <x:f>H632*J632*(1-K632)*Q632</x:f>
        <x:v>213.63047999999986</x:v>
      </x:c>
      <x:c r="X632" s="60" t="n">
        <x:f>V632*R632</x:f>
        <x:v>775.2754800000001</x:v>
      </x:c>
      <x:c r="Y632" s="60" t="n">
        <x:f>V632*S632</x:f>
        <x:v>592.85772</x:v>
      </x:c>
      <x:c r="Z632" s="60" t="n">
        <x:f>H632*J632*T632</x:f>
        <x:v>52.92</x:v>
      </x:c>
      <x:c r="AA632" s="60" t="n">
        <x:f>P632+W632+X632-Y632-Z632-U632</x:f>
        <x:v>398.1282400000001</x:v>
      </x:c>
      <x:c r="AB632" s="32" t="n">
        <x:f>IFERROR(AA632/(P632+W632+X632),0)</x:f>
        <x:v>0.33628366901708995</x:v>
      </x:c>
      <x:c r="AC632" t="n">
        <x:f>IF(O632="High",0,IF(I632&gt;=1800,3,IF(I632&gt;=900,2,1))+IF(K632&gt;=0.9,2,IF(K632&gt;=0.75,1,0))+IF(J632&lt;=0.7,2,IF(J632&lt;=0.85,1,0))+IF(M632&gt;=8,1,0))</x:f>
        <x:v>7</x:v>
      </x:c>
      <x:c r="AD632" t="str">
        <x:f>IF(AND(O632&lt;&gt;"High",AC632&gt;=Assumptions!$B$10,AA632&gt;0),"Priority Growth",IF(AND(O632="Low",AA632&gt;0),"Maintain","Watch"))</x:f>
        <x:v>Priority Growth</x:v>
      </x:c>
      <x:c r="AE632" s="60" t="n">
        <x:f>MAX(AA632,0)*N632</x:f>
        <x:v>7.962564800000003</x:v>
      </x:c>
      <x:c r="AF632" t="str">
        <x:f>IF(AND(AA632&gt;=Assumptions!$B$11,O632&lt;&gt;"High",OR(N632&gt;=Assumptions!$B$12,M632&lt;=6)),"High","Standard")</x:f>
        <x:v>Standard</x:v>
      </x:c>
    </x:row>
    <x:row r="633">
      <x:c r="A633" t="str">
        <x:f>'Raw_Data'!A633</x:f>
        <x:v>C00632</x:v>
      </x:c>
      <x:c r="B633" t="n">
        <x:f>'Raw_Data'!B633</x:f>
        <x:v>38</x:v>
      </x:c>
      <x:c r="C633" s="30" t="n">
        <x:f>'Raw_Data'!C633</x:f>
        <x:v>47397</x:v>
      </x:c>
      <x:c r="D633" t="n">
        <x:f>'Raw_Data'!D633</x:f>
        <x:v>656</x:v>
      </x:c>
      <x:c r="E633" t="n">
        <x:f>'Raw_Data'!E633</x:f>
        <x:v>78</x:v>
      </x:c>
      <x:c r="F633" t="str">
        <x:f>PROPER(TRIM('Raw_Data'!F633))</x:f>
        <x:v>Classic</x:v>
      </x:c>
      <x:c r="G633" t="str">
        <x:f>PROPER(TRIM('Raw_Data'!G633))</x:f>
        <x:v>Partner</x:v>
      </x:c>
      <x:c r="H633" s="60" t="n">
        <x:f>'Raw_Data'!H633</x:f>
        <x:v>4615</x:v>
      </x:c>
      <x:c r="I633" s="60" t="n">
        <x:f>'Raw_Data'!I633</x:f>
        <x:v>486.94</x:v>
      </x:c>
      <x:c r="J633" s="32" t="n">
        <x:f>'Raw_Data'!J633</x:f>
        <x:v>0.48</x:v>
      </x:c>
      <x:c r="K633" s="32" t="n">
        <x:f>'Raw_Data'!K633</x:f>
        <x:v>0.756</x:v>
      </x:c>
      <x:c r="L633" t="n">
        <x:f>'Raw_Data'!L633</x:f>
        <x:v>0</x:v>
      </x:c>
      <x:c r="M633" t="n">
        <x:f>IF('Raw_Data'!M633="",Assumptions!$B$15,'Raw_Data'!M633)</x:f>
        <x:v>8</x:v>
      </x:c>
      <x:c r="N633" s="32" t="n">
        <x:f>'Raw_Data'!N633</x:f>
        <x:v>0.023</x:v>
      </x:c>
      <x:c r="O633" t="str">
        <x:f>IF(OR(D633&lt;620,L633&gt;=2,J633&gt;0.9),"High",IF(OR(D633&lt;700,L633=1,J633&gt;0.75),"Medium","Low"))</x:f>
        <x:v>Medium</x:v>
      </x:c>
      <x:c r="P633" s="30" t="n">
        <x:f>XLOOKUP(F633,Assumptions!$A$4:$A$6,Assumptions!$B$4:$B$6)</x:f>
        <x:v>0</x:v>
      </x:c>
      <x:c r="Q633" s="32" t="n">
        <x:f>XLOOKUP(F633,Assumptions!$A$4:$A$6,Assumptions!$C$4:$C$6)</x:f>
        <x:v>0.229</x:v>
      </x:c>
      <x:c r="R633" s="32" t="n">
        <x:f>XLOOKUP(F633,Assumptions!$A$4:$A$6,Assumptions!$D$4:$D$6)</x:f>
        <x:v>0.015</x:v>
      </x:c>
      <x:c r="S633" s="32" t="n">
        <x:f>XLOOKUP(F633,Assumptions!$A$4:$A$6,Assumptions!$E$4:$E$6)</x:f>
        <x:v>0.0075</x:v>
      </x:c>
      <x:c r="T633" s="32" t="n">
        <x:f>XLOOKUP(O633,Assumptions!$H$4:$H$6,Assumptions!$I$4:$I$6)</x:f>
        <x:v>0.012</x:v>
      </x:c>
      <x:c r="U633" s="30" t="n">
        <x:f>XLOOKUP(F633,Assumptions!$A$4:$A$6,Assumptions!$F$4:$F$6)</x:f>
        <x:v>60</x:v>
      </x:c>
      <x:c r="V633" s="60" t="n">
        <x:f>I633*12</x:f>
        <x:v>5843.28</x:v>
      </x:c>
      <x:c r="W633" s="60" t="n">
        <x:f>H633*J633*(1-K633)*Q633</x:f>
        <x:v>123.77651519999999</x:v>
      </x:c>
      <x:c r="X633" s="60" t="n">
        <x:f>V633*R633</x:f>
        <x:v>87.6492</x:v>
      </x:c>
      <x:c r="Y633" s="60" t="n">
        <x:f>V633*S633</x:f>
        <x:v>43.8246</x:v>
      </x:c>
      <x:c r="Z633" s="60" t="n">
        <x:f>H633*J633*T633</x:f>
        <x:v>26.5824</x:v>
      </x:c>
      <x:c r="AA633" s="60" t="n">
        <x:f>P633+W633+X633-Y633-Z633-U633</x:f>
        <x:v>81.01871519999997</x:v>
      </x:c>
      <x:c r="AB633" s="32" t="n">
        <x:f>IFERROR(AA633/(P633+W633+X633),0)</x:f>
        <x:v>0.38320180269159604</x:v>
      </x:c>
      <x:c r="AC633" t="n">
        <x:f>IF(O633="High",0,IF(I633&gt;=1800,3,IF(I633&gt;=900,2,1))+IF(K633&gt;=0.9,2,IF(K633&gt;=0.75,1,0))+IF(J633&lt;=0.7,2,IF(J633&lt;=0.85,1,0))+IF(M633&gt;=8,1,0))</x:f>
        <x:v>5</x:v>
      </x:c>
      <x:c r="AD633" t="str">
        <x:f>IF(AND(O633&lt;&gt;"High",AC633&gt;=Assumptions!$B$10,AA633&gt;0),"Priority Growth",IF(AND(O633="Low",AA633&gt;0),"Maintain","Watch"))</x:f>
        <x:v>Watch</x:v>
      </x:c>
      <x:c r="AE633" s="60" t="n">
        <x:f>MAX(AA633,0)*N633</x:f>
        <x:v>1.8634304495999994</x:v>
      </x:c>
      <x:c r="AF633" t="str">
        <x:f>IF(AND(AA633&gt;=Assumptions!$B$11,O633&lt;&gt;"High",OR(N633&gt;=Assumptions!$B$12,M633&lt;=6)),"High","Standard")</x:f>
        <x:v>Standard</x:v>
      </x:c>
    </x:row>
    <x:row r="634">
      <x:c r="A634" t="str">
        <x:f>'Raw_Data'!A634</x:f>
        <x:v>C00633</x:v>
      </x:c>
      <x:c r="B634" t="n">
        <x:f>'Raw_Data'!B634</x:f>
        <x:v>28</x:v>
      </x:c>
      <x:c r="C634" s="30" t="n">
        <x:f>'Raw_Data'!C634</x:f>
        <x:v>215284</x:v>
      </x:c>
      <x:c r="D634" t="n">
        <x:f>'Raw_Data'!D634</x:f>
        <x:v>701</x:v>
      </x:c>
      <x:c r="E634" t="n">
        <x:f>'Raw_Data'!E634</x:f>
        <x:v>35</x:v>
      </x:c>
      <x:c r="F634" t="str">
        <x:f>PROPER(TRIM('Raw_Data'!F634))</x:f>
        <x:v>Platinum</x:v>
      </x:c>
      <x:c r="G634" t="str">
        <x:f>PROPER(TRIM('Raw_Data'!G634))</x:f>
        <x:v>Partner</x:v>
      </x:c>
      <x:c r="H634" s="60" t="n">
        <x:f>'Raw_Data'!H634</x:f>
        <x:v>40000</x:v>
      </x:c>
      <x:c r="I634" s="60" t="n">
        <x:f>'Raw_Data'!I634</x:f>
        <x:v>4744.06</x:v>
      </x:c>
      <x:c r="J634" s="32" t="n">
        <x:f>'Raw_Data'!J634</x:f>
        <x:v>0.372</x:v>
      </x:c>
      <x:c r="K634" s="32" t="n">
        <x:f>'Raw_Data'!K634</x:f>
        <x:v>0.838</x:v>
      </x:c>
      <x:c r="L634" t="n">
        <x:f>'Raw_Data'!L634</x:f>
        <x:v>0</x:v>
      </x:c>
      <x:c r="M634" t="n">
        <x:f>IF('Raw_Data'!M634="",Assumptions!$B$15,'Raw_Data'!M634)</x:f>
        <x:v>7</x:v>
      </x:c>
      <x:c r="N634" s="32" t="n">
        <x:f>'Raw_Data'!N634</x:f>
        <x:v>0.128</x:v>
      </x:c>
      <x:c r="O634" t="str">
        <x:f>IF(OR(D634&lt;620,L634&gt;=2,J634&gt;0.9),"High",IF(OR(D634&lt;700,L634=1,J634&gt;0.75),"Medium","Low"))</x:f>
        <x:v>Low</x:v>
      </x:c>
      <x:c r="P634" s="30" t="n">
        <x:f>XLOOKUP(F634,Assumptions!$A$4:$A$6,Assumptions!$B$4:$B$6)</x:f>
        <x:v>195</x:v>
      </x:c>
      <x:c r="Q634" s="32" t="n">
        <x:f>XLOOKUP(F634,Assumptions!$A$4:$A$6,Assumptions!$C$4:$C$6)</x:f>
        <x:v>0.199</x:v>
      </x:c>
      <x:c r="R634" s="32" t="n">
        <x:f>XLOOKUP(F634,Assumptions!$A$4:$A$6,Assumptions!$D$4:$D$6)</x:f>
        <x:v>0.017</x:v>
      </x:c>
      <x:c r="S634" s="32" t="n">
        <x:f>XLOOKUP(F634,Assumptions!$A$4:$A$6,Assumptions!$E$4:$E$6)</x:f>
        <x:v>0.013</x:v>
      </x:c>
      <x:c r="T634" s="32" t="n">
        <x:f>XLOOKUP(O634,Assumptions!$H$4:$H$6,Assumptions!$I$4:$I$6)</x:f>
        <x:v>0.0035</x:v>
      </x:c>
      <x:c r="U634" s="30" t="n">
        <x:f>XLOOKUP(F634,Assumptions!$A$4:$A$6,Assumptions!$F$4:$F$6)</x:f>
        <x:v>140</x:v>
      </x:c>
      <x:c r="V634" s="60" t="n">
        <x:f>I634*12</x:f>
        <x:v>56928.72</x:v>
      </x:c>
      <x:c r="W634" s="60" t="n">
        <x:f>H634*J634*(1-K634)*Q634</x:f>
        <x:v>479.7014400000001</x:v>
      </x:c>
      <x:c r="X634" s="60" t="n">
        <x:f>V634*R634</x:f>
        <x:v>967.7882400000001</x:v>
      </x:c>
      <x:c r="Y634" s="60" t="n">
        <x:f>V634*S634</x:f>
        <x:v>740.07336</x:v>
      </x:c>
      <x:c r="Z634" s="60" t="n">
        <x:f>H634*J634*T634</x:f>
        <x:v>52.08</x:v>
      </x:c>
      <x:c r="AA634" s="60" t="n">
        <x:f>P634+W634+X634-Y634-Z634-U634</x:f>
        <x:v>710.3363200000001</x:v>
      </x:c>
      <x:c r="AB634" s="32" t="n">
        <x:f>IFERROR(AA634/(P634+W634+X634),0)</x:f>
        <x:v>0.43247536264580977</x:v>
      </x:c>
      <x:c r="AC634" t="n">
        <x:f>IF(O634="High",0,IF(I634&gt;=1800,3,IF(I634&gt;=900,2,1))+IF(K634&gt;=0.9,2,IF(K634&gt;=0.75,1,0))+IF(J634&lt;=0.7,2,IF(J634&lt;=0.85,1,0))+IF(M634&gt;=8,1,0))</x:f>
        <x:v>6</x:v>
      </x:c>
      <x:c r="AD634" t="str">
        <x:f>IF(AND(O634&lt;&gt;"High",AC634&gt;=Assumptions!$B$10,AA634&gt;0),"Priority Growth",IF(AND(O634="Low",AA634&gt;0),"Maintain","Watch"))</x:f>
        <x:v>Priority Growth</x:v>
      </x:c>
      <x:c r="AE634" s="60" t="n">
        <x:f>MAX(AA634,0)*N634</x:f>
        <x:v>90.92304896000002</x:v>
      </x:c>
      <x:c r="AF634" t="str">
        <x:f>IF(AND(AA634&gt;=Assumptions!$B$11,O634&lt;&gt;"High",OR(N634&gt;=Assumptions!$B$12,M634&lt;=6)),"High","Standard")</x:f>
        <x:v>Standard</x:v>
      </x:c>
    </x:row>
    <x:row r="635">
      <x:c r="A635" t="str">
        <x:f>'Raw_Data'!A635</x:f>
        <x:v>C00634</x:v>
      </x:c>
      <x:c r="B635" t="n">
        <x:f>'Raw_Data'!B635</x:f>
        <x:v>44</x:v>
      </x:c>
      <x:c r="C635" s="30" t="n">
        <x:f>'Raw_Data'!C635</x:f>
        <x:v>75105</x:v>
      </x:c>
      <x:c r="D635" t="n">
        <x:f>'Raw_Data'!D635</x:f>
        <x:v>625</x:v>
      </x:c>
      <x:c r="E635" t="n">
        <x:f>'Raw_Data'!E635</x:f>
        <x:v>25</x:v>
      </x:c>
      <x:c r="F635" t="str">
        <x:f>PROPER(TRIM('Raw_Data'!F635))</x:f>
        <x:v>Classic</x:v>
      </x:c>
      <x:c r="G635" t="str">
        <x:f>PROPER(TRIM('Raw_Data'!G635))</x:f>
        <x:v>Digital</x:v>
      </x:c>
      <x:c r="H635" s="60" t="n">
        <x:f>'Raw_Data'!H635</x:f>
        <x:v>5480</x:v>
      </x:c>
      <x:c r="I635" s="60" t="n">
        <x:f>'Raw_Data'!I635</x:f>
        <x:v>584.86</x:v>
      </x:c>
      <x:c r="J635" s="32" t="n">
        <x:f>'Raw_Data'!J635</x:f>
        <x:v>0.385</x:v>
      </x:c>
      <x:c r="K635" s="32" t="n">
        <x:f>'Raw_Data'!K635</x:f>
        <x:v>0.835</x:v>
      </x:c>
      <x:c r="L635" t="n">
        <x:f>'Raw_Data'!L635</x:f>
        <x:v>0</x:v>
      </x:c>
      <x:c r="M635" t="n">
        <x:f>IF('Raw_Data'!M635="",Assumptions!$B$15,'Raw_Data'!M635)</x:f>
        <x:v>8</x:v>
      </x:c>
      <x:c r="N635" s="32" t="n">
        <x:f>'Raw_Data'!N635</x:f>
        <x:v>0.059</x:v>
      </x:c>
      <x:c r="O635" t="str">
        <x:f>IF(OR(D635&lt;620,L635&gt;=2,J635&gt;0.9),"High",IF(OR(D635&lt;700,L635=1,J635&gt;0.75),"Medium","Low"))</x:f>
        <x:v>Medium</x:v>
      </x:c>
      <x:c r="P635" s="30" t="n">
        <x:f>XLOOKUP(F635,Assumptions!$A$4:$A$6,Assumptions!$B$4:$B$6)</x:f>
        <x:v>0</x:v>
      </x:c>
      <x:c r="Q635" s="32" t="n">
        <x:f>XLOOKUP(F635,Assumptions!$A$4:$A$6,Assumptions!$C$4:$C$6)</x:f>
        <x:v>0.229</x:v>
      </x:c>
      <x:c r="R635" s="32" t="n">
        <x:f>XLOOKUP(F635,Assumptions!$A$4:$A$6,Assumptions!$D$4:$D$6)</x:f>
        <x:v>0.015</x:v>
      </x:c>
      <x:c r="S635" s="32" t="n">
        <x:f>XLOOKUP(F635,Assumptions!$A$4:$A$6,Assumptions!$E$4:$E$6)</x:f>
        <x:v>0.0075</x:v>
      </x:c>
      <x:c r="T635" s="32" t="n">
        <x:f>XLOOKUP(O635,Assumptions!$H$4:$H$6,Assumptions!$I$4:$I$6)</x:f>
        <x:v>0.012</x:v>
      </x:c>
      <x:c r="U635" s="30" t="n">
        <x:f>XLOOKUP(F635,Assumptions!$A$4:$A$6,Assumptions!$F$4:$F$6)</x:f>
        <x:v>60</x:v>
      </x:c>
      <x:c r="V635" s="60" t="n">
        <x:f>I635*12</x:f>
        <x:v>7018.32</x:v>
      </x:c>
      <x:c r="W635" s="60" t="n">
        <x:f>H635*J635*(1-K635)*Q635</x:f>
        <x:v>79.71879300000003</x:v>
      </x:c>
      <x:c r="X635" s="60" t="n">
        <x:f>V635*R635</x:f>
        <x:v>105.27479999999998</x:v>
      </x:c>
      <x:c r="Y635" s="60" t="n">
        <x:f>V635*S635</x:f>
        <x:v>52.63739999999999</x:v>
      </x:c>
      <x:c r="Z635" s="60" t="n">
        <x:f>H635*J635*T635</x:f>
        <x:v>25.317600000000002</x:v>
      </x:c>
      <x:c r="AA635" s="60" t="n">
        <x:f>P635+W635+X635-Y635-Z635-U635</x:f>
        <x:v>47.03859300000005</x:v>
      </x:c>
      <x:c r="AB635" s="32" t="n">
        <x:f>IFERROR(AA635/(P635+W635+X635),0)</x:f>
        <x:v>0.25427147090440066</x:v>
      </x:c>
      <x:c r="AC635" t="n">
        <x:f>IF(O635="High",0,IF(I635&gt;=1800,3,IF(I635&gt;=900,2,1))+IF(K635&gt;=0.9,2,IF(K635&gt;=0.75,1,0))+IF(J635&lt;=0.7,2,IF(J635&lt;=0.85,1,0))+IF(M635&gt;=8,1,0))</x:f>
        <x:v>5</x:v>
      </x:c>
      <x:c r="AD635" t="str">
        <x:f>IF(AND(O635&lt;&gt;"High",AC635&gt;=Assumptions!$B$10,AA635&gt;0),"Priority Growth",IF(AND(O635="Low",AA635&gt;0),"Maintain","Watch"))</x:f>
        <x:v>Watch</x:v>
      </x:c>
      <x:c r="AE635" s="60" t="n">
        <x:f>MAX(AA635,0)*N635</x:f>
        <x:v>2.775276987000003</x:v>
      </x:c>
      <x:c r="AF635" t="str">
        <x:f>IF(AND(AA635&gt;=Assumptions!$B$11,O635&lt;&gt;"High",OR(N635&gt;=Assumptions!$B$12,M635&lt;=6)),"High","Standard")</x:f>
        <x:v>Standard</x:v>
      </x:c>
    </x:row>
    <x:row r="636">
      <x:c r="A636" t="str">
        <x:f>'Raw_Data'!A636</x:f>
        <x:v>C00635</x:v>
      </x:c>
      <x:c r="B636" t="n">
        <x:f>'Raw_Data'!B636</x:f>
        <x:v>41</x:v>
      </x:c>
      <x:c r="C636" s="30" t="n">
        <x:f>'Raw_Data'!C636</x:f>
        <x:v>92390</x:v>
      </x:c>
      <x:c r="D636" t="n">
        <x:f>'Raw_Data'!D636</x:f>
        <x:v>751</x:v>
      </x:c>
      <x:c r="E636" t="n">
        <x:f>'Raw_Data'!E636</x:f>
        <x:v>75</x:v>
      </x:c>
      <x:c r="F636" t="str">
        <x:f>PROPER(TRIM('Raw_Data'!F636))</x:f>
        <x:v>Platinum</x:v>
      </x:c>
      <x:c r="G636" t="str">
        <x:f>PROPER(TRIM('Raw_Data'!G636))</x:f>
        <x:v>Digital</x:v>
      </x:c>
      <x:c r="H636" s="60" t="n">
        <x:f>'Raw_Data'!H636</x:f>
        <x:v>18353</x:v>
      </x:c>
      <x:c r="I636" s="60" t="n">
        <x:f>'Raw_Data'!I636</x:f>
        <x:v>1865.69</x:v>
      </x:c>
      <x:c r="J636" s="32" t="n">
        <x:f>'Raw_Data'!J636</x:f>
        <x:v>0.228</x:v>
      </x:c>
      <x:c r="K636" s="32" t="n">
        <x:f>'Raw_Data'!K636</x:f>
        <x:v>0.891</x:v>
      </x:c>
      <x:c r="L636" t="n">
        <x:f>'Raw_Data'!L636</x:f>
        <x:v>0</x:v>
      </x:c>
      <x:c r="M636" t="n">
        <x:f>IF('Raw_Data'!M636="",Assumptions!$B$15,'Raw_Data'!M636)</x:f>
        <x:v>8</x:v>
      </x:c>
      <x:c r="N636" s="32" t="n">
        <x:f>'Raw_Data'!N636</x:f>
        <x:v>0.046</x:v>
      </x:c>
      <x:c r="O636" t="str">
        <x:f>IF(OR(D636&lt;620,L636&gt;=2,J636&gt;0.9),"High",IF(OR(D636&lt;700,L636=1,J636&gt;0.75),"Medium","Low"))</x:f>
        <x:v>Low</x:v>
      </x:c>
      <x:c r="P636" s="30" t="n">
        <x:f>XLOOKUP(F636,Assumptions!$A$4:$A$6,Assumptions!$B$4:$B$6)</x:f>
        <x:v>195</x:v>
      </x:c>
      <x:c r="Q636" s="32" t="n">
        <x:f>XLOOKUP(F636,Assumptions!$A$4:$A$6,Assumptions!$C$4:$C$6)</x:f>
        <x:v>0.199</x:v>
      </x:c>
      <x:c r="R636" s="32" t="n">
        <x:f>XLOOKUP(F636,Assumptions!$A$4:$A$6,Assumptions!$D$4:$D$6)</x:f>
        <x:v>0.017</x:v>
      </x:c>
      <x:c r="S636" s="32" t="n">
        <x:f>XLOOKUP(F636,Assumptions!$A$4:$A$6,Assumptions!$E$4:$E$6)</x:f>
        <x:v>0.013</x:v>
      </x:c>
      <x:c r="T636" s="32" t="n">
        <x:f>XLOOKUP(O636,Assumptions!$H$4:$H$6,Assumptions!$I$4:$I$6)</x:f>
        <x:v>0.0035</x:v>
      </x:c>
      <x:c r="U636" s="30" t="n">
        <x:f>XLOOKUP(F636,Assumptions!$A$4:$A$6,Assumptions!$F$4:$F$6)</x:f>
        <x:v>140</x:v>
      </x:c>
      <x:c r="V636" s="60" t="n">
        <x:f>I636*12</x:f>
        <x:v>22388.28</x:v>
      </x:c>
      <x:c r="W636" s="60" t="n">
        <x:f>H636*J636*(1-K636)*Q636</x:f>
        <x:v>90.765642444</x:v>
      </x:c>
      <x:c r="X636" s="60" t="n">
        <x:f>V636*R636</x:f>
        <x:v>380.60076</x:v>
      </x:c>
      <x:c r="Y636" s="60" t="n">
        <x:f>V636*S636</x:f>
        <x:v>291.04763999999994</x:v>
      </x:c>
      <x:c r="Z636" s="60" t="n">
        <x:f>H636*J636*T636</x:f>
        <x:v>14.645694000000002</x:v>
      </x:c>
      <x:c r="AA636" s="60" t="n">
        <x:f>P636+W636+X636-Y636-Z636-U636</x:f>
        <x:v>220.67306844400002</x:v>
      </x:c>
      <x:c r="AB636" s="32" t="n">
        <x:f>IFERROR(AA636/(P636+W636+X636),0)</x:f>
        <x:v>0.33115875535538414</x:v>
      </x:c>
      <x:c r="AC636" t="n">
        <x:f>IF(O636="High",0,IF(I636&gt;=1800,3,IF(I636&gt;=900,2,1))+IF(K636&gt;=0.9,2,IF(K636&gt;=0.75,1,0))+IF(J636&lt;=0.7,2,IF(J636&lt;=0.85,1,0))+IF(M636&gt;=8,1,0))</x:f>
        <x:v>7</x:v>
      </x:c>
      <x:c r="AD636" t="str">
        <x:f>IF(AND(O636&lt;&gt;"High",AC636&gt;=Assumptions!$B$10,AA636&gt;0),"Priority Growth",IF(AND(O636="Low",AA636&gt;0),"Maintain","Watch"))</x:f>
        <x:v>Priority Growth</x:v>
      </x:c>
      <x:c r="AE636" s="60" t="n">
        <x:f>MAX(AA636,0)*N636</x:f>
        <x:v>10.150961148424</x:v>
      </x:c>
      <x:c r="AF636" t="str">
        <x:f>IF(AND(AA636&gt;=Assumptions!$B$11,O636&lt;&gt;"High",OR(N636&gt;=Assumptions!$B$12,M636&lt;=6)),"High","Standard")</x:f>
        <x:v>Standard</x:v>
      </x:c>
    </x:row>
    <x:row r="637">
      <x:c r="A637" t="str">
        <x:f>'Raw_Data'!A637</x:f>
        <x:v>C00636</x:v>
      </x:c>
      <x:c r="B637" t="n">
        <x:f>'Raw_Data'!B637</x:f>
        <x:v>35</x:v>
      </x:c>
      <x:c r="C637" s="30" t="n">
        <x:f>'Raw_Data'!C637</x:f>
        <x:v>75484</x:v>
      </x:c>
      <x:c r="D637" t="n">
        <x:f>'Raw_Data'!D637</x:f>
        <x:v>657</x:v>
      </x:c>
      <x:c r="E637" t="n">
        <x:f>'Raw_Data'!E637</x:f>
        <x:v>122</x:v>
      </x:c>
      <x:c r="F637" t="str">
        <x:f>PROPER(TRIM('Raw_Data'!F637))</x:f>
        <x:v>Gold</x:v>
      </x:c>
      <x:c r="G637" t="str">
        <x:f>PROPER(TRIM('Raw_Data'!G637))</x:f>
        <x:v>Partner</x:v>
      </x:c>
      <x:c r="H637" s="60" t="n">
        <x:f>'Raw_Data'!H637</x:f>
        <x:v>8720</x:v>
      </x:c>
      <x:c r="I637" s="60" t="n">
        <x:f>'Raw_Data'!I637</x:f>
        <x:v>1145.19</x:v>
      </x:c>
      <x:c r="J637" s="32" t="n">
        <x:f>'Raw_Data'!J637</x:f>
        <x:v>0.347</x:v>
      </x:c>
      <x:c r="K637" s="32" t="n">
        <x:f>'Raw_Data'!K637</x:f>
        <x:v>0.807</x:v>
      </x:c>
      <x:c r="L637" t="n">
        <x:f>'Raw_Data'!L637</x:f>
        <x:v>0</x:v>
      </x:c>
      <x:c r="M637" t="n">
        <x:f>IF('Raw_Data'!M637="",Assumptions!$B$15,'Raw_Data'!M637)</x:f>
        <x:v>7</x:v>
      </x:c>
      <x:c r="N637" s="32" t="n">
        <x:f>'Raw_Data'!N637</x:f>
        <x:v>0.097</x:v>
      </x:c>
      <x:c r="O637" t="str">
        <x:f>IF(OR(D637&lt;620,L637&gt;=2,J637&gt;0.9),"High",IF(OR(D637&lt;700,L637=1,J637&gt;0.75),"Medium","Low"))</x:f>
        <x:v>Medium</x:v>
      </x:c>
      <x:c r="P637" s="30" t="n">
        <x:f>XLOOKUP(F637,Assumptions!$A$4:$A$6,Assumptions!$B$4:$B$6)</x:f>
        <x:v>95</x:v>
      </x:c>
      <x:c r="Q637" s="32" t="n">
        <x:f>XLOOKUP(F637,Assumptions!$A$4:$A$6,Assumptions!$C$4:$C$6)</x:f>
        <x:v>0.219</x:v>
      </x:c>
      <x:c r="R637" s="32" t="n">
        <x:f>XLOOKUP(F637,Assumptions!$A$4:$A$6,Assumptions!$D$4:$D$6)</x:f>
        <x:v>0.016</x:v>
      </x:c>
      <x:c r="S637" s="32" t="n">
        <x:f>XLOOKUP(F637,Assumptions!$A$4:$A$6,Assumptions!$E$4:$E$6)</x:f>
        <x:v>0.01</x:v>
      </x:c>
      <x:c r="T637" s="32" t="n">
        <x:f>XLOOKUP(O637,Assumptions!$H$4:$H$6,Assumptions!$I$4:$I$6)</x:f>
        <x:v>0.012</x:v>
      </x:c>
      <x:c r="U637" s="30" t="n">
        <x:f>XLOOKUP(F637,Assumptions!$A$4:$A$6,Assumptions!$F$4:$F$6)</x:f>
        <x:v>90</x:v>
      </x:c>
      <x:c r="V637" s="60" t="n">
        <x:f>I637*12</x:f>
        <x:v>13742.28</x:v>
      </x:c>
      <x:c r="W637" s="60" t="n">
        <x:f>H637*J637*(1-K637)*Q637</x:f>
        <x:v>127.89317927999996</x:v>
      </x:c>
      <x:c r="X637" s="60" t="n">
        <x:f>V637*R637</x:f>
        <x:v>219.87648000000002</x:v>
      </x:c>
      <x:c r="Y637" s="60" t="n">
        <x:f>V637*S637</x:f>
        <x:v>137.42280000000002</x:v>
      </x:c>
      <x:c r="Z637" s="60" t="n">
        <x:f>H637*J637*T637</x:f>
        <x:v>36.31008</x:v>
      </x:c>
      <x:c r="AA637" s="60" t="n">
        <x:f>P637+W637+X637-Y637-Z637-U637</x:f>
        <x:v>179.03677928000002</x:v>
      </x:c>
      <x:c r="AB637" s="32" t="n">
        <x:f>IFERROR(AA637/(P637+W637+X637),0)</x:f>
        <x:v>0.404356476392571</x:v>
      </x:c>
      <x:c r="AC637" t="n">
        <x:f>IF(O637="High",0,IF(I637&gt;=1800,3,IF(I637&gt;=900,2,1))+IF(K637&gt;=0.9,2,IF(K637&gt;=0.75,1,0))+IF(J637&lt;=0.7,2,IF(J637&lt;=0.85,1,0))+IF(M637&gt;=8,1,0))</x:f>
        <x:v>5</x:v>
      </x:c>
      <x:c r="AD637" t="str">
        <x:f>IF(AND(O637&lt;&gt;"High",AC637&gt;=Assumptions!$B$10,AA637&gt;0),"Priority Growth",IF(AND(O637="Low",AA637&gt;0),"Maintain","Watch"))</x:f>
        <x:v>Watch</x:v>
      </x:c>
      <x:c r="AE637" s="60" t="n">
        <x:f>MAX(AA637,0)*N637</x:f>
        <x:v>17.366567590160003</x:v>
      </x:c>
      <x:c r="AF637" t="str">
        <x:f>IF(AND(AA637&gt;=Assumptions!$B$11,O637&lt;&gt;"High",OR(N637&gt;=Assumptions!$B$12,M637&lt;=6)),"High","Standard")</x:f>
        <x:v>Standard</x:v>
      </x:c>
    </x:row>
    <x:row r="638">
      <x:c r="A638" t="str">
        <x:f>'Raw_Data'!A638</x:f>
        <x:v>C00637</x:v>
      </x:c>
      <x:c r="B638" t="n">
        <x:f>'Raw_Data'!B638</x:f>
        <x:v>46</x:v>
      </x:c>
      <x:c r="C638" s="30" t="n">
        <x:f>'Raw_Data'!C638</x:f>
        <x:v>160089</x:v>
      </x:c>
      <x:c r="D638" t="n">
        <x:f>'Raw_Data'!D638</x:f>
        <x:v>669</x:v>
      </x:c>
      <x:c r="E638" t="n">
        <x:f>'Raw_Data'!E638</x:f>
        <x:v>34</x:v>
      </x:c>
      <x:c r="F638" t="str">
        <x:f>PROPER(TRIM('Raw_Data'!F638))</x:f>
        <x:v>Platinum</x:v>
      </x:c>
      <x:c r="G638" t="str">
        <x:f>PROPER(TRIM('Raw_Data'!G638))</x:f>
        <x:v>Branch</x:v>
      </x:c>
      <x:c r="H638" s="60" t="n">
        <x:f>'Raw_Data'!H638</x:f>
        <x:v>34613</x:v>
      </x:c>
      <x:c r="I638" s="60" t="n">
        <x:f>'Raw_Data'!I638</x:f>
        <x:v>3058.14</x:v>
      </x:c>
      <x:c r="J638" s="32" t="n">
        <x:f>'Raw_Data'!J638</x:f>
        <x:v>0.532</x:v>
      </x:c>
      <x:c r="K638" s="32" t="n">
        <x:f>'Raw_Data'!K638</x:f>
        <x:v>0.65</x:v>
      </x:c>
      <x:c r="L638" t="n">
        <x:f>'Raw_Data'!L638</x:f>
        <x:v>0</x:v>
      </x:c>
      <x:c r="M638" t="n">
        <x:f>IF('Raw_Data'!M638="",Assumptions!$B$15,'Raw_Data'!M638)</x:f>
        <x:v>7</x:v>
      </x:c>
      <x:c r="N638" s="32" t="n">
        <x:f>'Raw_Data'!N638</x:f>
        <x:v>0.053</x:v>
      </x:c>
      <x:c r="O638" t="str">
        <x:f>IF(OR(D638&lt;620,L638&gt;=2,J638&gt;0.9),"High",IF(OR(D638&lt;700,L638=1,J638&gt;0.75),"Medium","Low"))</x:f>
        <x:v>Medium</x:v>
      </x:c>
      <x:c r="P638" s="30" t="n">
        <x:f>XLOOKUP(F638,Assumptions!$A$4:$A$6,Assumptions!$B$4:$B$6)</x:f>
        <x:v>195</x:v>
      </x:c>
      <x:c r="Q638" s="32" t="n">
        <x:f>XLOOKUP(F638,Assumptions!$A$4:$A$6,Assumptions!$C$4:$C$6)</x:f>
        <x:v>0.199</x:v>
      </x:c>
      <x:c r="R638" s="32" t="n">
        <x:f>XLOOKUP(F638,Assumptions!$A$4:$A$6,Assumptions!$D$4:$D$6)</x:f>
        <x:v>0.017</x:v>
      </x:c>
      <x:c r="S638" s="32" t="n">
        <x:f>XLOOKUP(F638,Assumptions!$A$4:$A$6,Assumptions!$E$4:$E$6)</x:f>
        <x:v>0.013</x:v>
      </x:c>
      <x:c r="T638" s="32" t="n">
        <x:f>XLOOKUP(O638,Assumptions!$H$4:$H$6,Assumptions!$I$4:$I$6)</x:f>
        <x:v>0.012</x:v>
      </x:c>
      <x:c r="U638" s="30" t="n">
        <x:f>XLOOKUP(F638,Assumptions!$A$4:$A$6,Assumptions!$F$4:$F$6)</x:f>
        <x:v>140</x:v>
      </x:c>
      <x:c r="V638" s="60" t="n">
        <x:f>I638*12</x:f>
        <x:v>36697.68</x:v>
      </x:c>
      <x:c r="W638" s="60" t="n">
        <x:f>H638*J638*(1-K638)*Q638</x:f>
        <x:v>1282.5431794</x:v>
      </x:c>
      <x:c r="X638" s="60" t="n">
        <x:f>V638*R638</x:f>
        <x:v>623.8605600000001</x:v>
      </x:c>
      <x:c r="Y638" s="60" t="n">
        <x:f>V638*S638</x:f>
        <x:v>477.06984</x:v>
      </x:c>
      <x:c r="Z638" s="60" t="n">
        <x:f>H638*J638*T638</x:f>
        <x:v>220.96939200000003</x:v>
      </x:c>
      <x:c r="AA638" s="60" t="n">
        <x:f>P638+W638+X638-Y638-Z638-U638</x:f>
        <x:v>1263.3645074</x:v>
      </x:c>
      <x:c r="AB638" s="32" t="n">
        <x:f>IFERROR(AA638/(P638+W638+X638),0)</x:f>
        <x:v>0.6012002756598882</x:v>
      </x:c>
      <x:c r="AC638" t="n">
        <x:f>IF(O638="High",0,IF(I638&gt;=1800,3,IF(I638&gt;=900,2,1))+IF(K638&gt;=0.9,2,IF(K638&gt;=0.75,1,0))+IF(J638&lt;=0.7,2,IF(J638&lt;=0.85,1,0))+IF(M638&gt;=8,1,0))</x:f>
        <x:v>5</x:v>
      </x:c>
      <x:c r="AD638" t="str">
        <x:f>IF(AND(O638&lt;&gt;"High",AC638&gt;=Assumptions!$B$10,AA638&gt;0),"Priority Growth",IF(AND(O638="Low",AA638&gt;0),"Maintain","Watch"))</x:f>
        <x:v>Watch</x:v>
      </x:c>
      <x:c r="AE638" s="60" t="n">
        <x:f>MAX(AA638,0)*N638</x:f>
        <x:v>66.9583188922</x:v>
      </x:c>
      <x:c r="AF638" t="str">
        <x:f>IF(AND(AA638&gt;=Assumptions!$B$11,O638&lt;&gt;"High",OR(N638&gt;=Assumptions!$B$12,M638&lt;=6)),"High","Standard")</x:f>
        <x:v>Standard</x:v>
      </x:c>
    </x:row>
    <x:row r="639">
      <x:c r="A639" t="str">
        <x:f>'Raw_Data'!A639</x:f>
        <x:v>C00638</x:v>
      </x:c>
      <x:c r="B639" t="n">
        <x:f>'Raw_Data'!B639</x:f>
        <x:v>36</x:v>
      </x:c>
      <x:c r="C639" s="30" t="n">
        <x:f>'Raw_Data'!C639</x:f>
        <x:v>78526</x:v>
      </x:c>
      <x:c r="D639" t="n">
        <x:f>'Raw_Data'!D639</x:f>
        <x:v>749</x:v>
      </x:c>
      <x:c r="E639" t="n">
        <x:f>'Raw_Data'!E639</x:f>
        <x:v>32</x:v>
      </x:c>
      <x:c r="F639" t="str">
        <x:f>PROPER(TRIM('Raw_Data'!F639))</x:f>
        <x:v>Gold</x:v>
      </x:c>
      <x:c r="G639" t="str">
        <x:f>PROPER(TRIM('Raw_Data'!G639))</x:f>
        <x:v>Partner</x:v>
      </x:c>
      <x:c r="H639" s="60" t="n">
        <x:f>'Raw_Data'!H639</x:f>
        <x:v>18278</x:v>
      </x:c>
      <x:c r="I639" s="60" t="n">
        <x:f>'Raw_Data'!I639</x:f>
        <x:v>1943.35</x:v>
      </x:c>
      <x:c r="J639" s="32" t="n">
        <x:f>'Raw_Data'!J639</x:f>
        <x:v>0.295</x:v>
      </x:c>
      <x:c r="K639" s="32" t="n">
        <x:f>'Raw_Data'!K639</x:f>
        <x:v>1</x:v>
      </x:c>
      <x:c r="L639" t="n">
        <x:f>'Raw_Data'!L639</x:f>
        <x:v>0</x:v>
      </x:c>
      <x:c r="M639" t="n">
        <x:f>IF('Raw_Data'!M639="",Assumptions!$B$15,'Raw_Data'!M639)</x:f>
        <x:v>8</x:v>
      </x:c>
      <x:c r="N639" s="32" t="n">
        <x:f>'Raw_Data'!N639</x:f>
        <x:v>0.044</x:v>
      </x:c>
      <x:c r="O639" t="str">
        <x:f>IF(OR(D639&lt;620,L639&gt;=2,J639&gt;0.9),"High",IF(OR(D639&lt;700,L639=1,J639&gt;0.75),"Medium","Low"))</x:f>
        <x:v>Low</x:v>
      </x:c>
      <x:c r="P639" s="30" t="n">
        <x:f>XLOOKUP(F639,Assumptions!$A$4:$A$6,Assumptions!$B$4:$B$6)</x:f>
        <x:v>95</x:v>
      </x:c>
      <x:c r="Q639" s="32" t="n">
        <x:f>XLOOKUP(F639,Assumptions!$A$4:$A$6,Assumptions!$C$4:$C$6)</x:f>
        <x:v>0.219</x:v>
      </x:c>
      <x:c r="R639" s="32" t="n">
        <x:f>XLOOKUP(F639,Assumptions!$A$4:$A$6,Assumptions!$D$4:$D$6)</x:f>
        <x:v>0.016</x:v>
      </x:c>
      <x:c r="S639" s="32" t="n">
        <x:f>XLOOKUP(F639,Assumptions!$A$4:$A$6,Assumptions!$E$4:$E$6)</x:f>
        <x:v>0.01</x:v>
      </x:c>
      <x:c r="T639" s="32" t="n">
        <x:f>XLOOKUP(O639,Assumptions!$H$4:$H$6,Assumptions!$I$4:$I$6)</x:f>
        <x:v>0.0035</x:v>
      </x:c>
      <x:c r="U639" s="30" t="n">
        <x:f>XLOOKUP(F639,Assumptions!$A$4:$A$6,Assumptions!$F$4:$F$6)</x:f>
        <x:v>90</x:v>
      </x:c>
      <x:c r="V639" s="60" t="n">
        <x:f>I639*12</x:f>
        <x:v>23320.199999999997</x:v>
      </x:c>
      <x:c r="W639" s="60" t="n">
        <x:f>H639*J639*(1-K639)*Q639</x:f>
        <x:v>0</x:v>
      </x:c>
      <x:c r="X639" s="60" t="n">
        <x:f>V639*R639</x:f>
        <x:v>373.12319999999994</x:v>
      </x:c>
      <x:c r="Y639" s="60" t="n">
        <x:f>V639*S639</x:f>
        <x:v>233.20199999999997</x:v>
      </x:c>
      <x:c r="Z639" s="60" t="n">
        <x:f>H639*J639*T639</x:f>
        <x:v>18.872034999999997</x:v>
      </x:c>
      <x:c r="AA639" s="60" t="n">
        <x:f>P639+W639+X639-Y639-Z639-U639</x:f>
        <x:v>126.04916499999996</x:v>
      </x:c>
      <x:c r="AB639" s="32" t="n">
        <x:f>IFERROR(AA639/(P639+W639+X639),0)</x:f>
        <x:v>0.2692649392296728</x:v>
      </x:c>
      <x:c r="AC639" t="n">
        <x:f>IF(O639="High",0,IF(I639&gt;=1800,3,IF(I639&gt;=900,2,1))+IF(K639&gt;=0.9,2,IF(K639&gt;=0.75,1,0))+IF(J639&lt;=0.7,2,IF(J639&lt;=0.85,1,0))+IF(M639&gt;=8,1,0))</x:f>
        <x:v>8</x:v>
      </x:c>
      <x:c r="AD639" t="str">
        <x:f>IF(AND(O639&lt;&gt;"High",AC639&gt;=Assumptions!$B$10,AA639&gt;0),"Priority Growth",IF(AND(O639="Low",AA639&gt;0),"Maintain","Watch"))</x:f>
        <x:v>Priority Growth</x:v>
      </x:c>
      <x:c r="AE639" s="60" t="n">
        <x:f>MAX(AA639,0)*N639</x:f>
        <x:v>5.5461632599999975</x:v>
      </x:c>
      <x:c r="AF639" t="str">
        <x:f>IF(AND(AA639&gt;=Assumptions!$B$11,O639&lt;&gt;"High",OR(N639&gt;=Assumptions!$B$12,M639&lt;=6)),"High","Standard")</x:f>
        <x:v>Standard</x:v>
      </x:c>
    </x:row>
    <x:row r="640">
      <x:c r="A640" t="str">
        <x:f>'Raw_Data'!A640</x:f>
        <x:v>C00639</x:v>
      </x:c>
      <x:c r="B640" t="n">
        <x:f>'Raw_Data'!B640</x:f>
        <x:v>40</x:v>
      </x:c>
      <x:c r="C640" s="30" t="n">
        <x:f>'Raw_Data'!C640</x:f>
        <x:v>93979</x:v>
      </x:c>
      <x:c r="D640" t="n">
        <x:f>'Raw_Data'!D640</x:f>
        <x:v>731</x:v>
      </x:c>
      <x:c r="E640" t="n">
        <x:f>'Raw_Data'!E640</x:f>
        <x:v>24</x:v>
      </x:c>
      <x:c r="F640" t="str">
        <x:f>PROPER(TRIM('Raw_Data'!F640))</x:f>
        <x:v>Platinum</x:v>
      </x:c>
      <x:c r="G640" t="str">
        <x:f>PROPER(TRIM('Raw_Data'!G640))</x:f>
        <x:v>Branch</x:v>
      </x:c>
      <x:c r="H640" s="60" t="n">
        <x:f>'Raw_Data'!H640</x:f>
        <x:v>19849</x:v>
      </x:c>
      <x:c r="I640" s="60" t="n">
        <x:f>'Raw_Data'!I640</x:f>
        <x:v>1839.43</x:v>
      </x:c>
      <x:c r="J640" s="32" t="n">
        <x:f>'Raw_Data'!J640</x:f>
        <x:v>0.428</x:v>
      </x:c>
      <x:c r="K640" s="32" t="n">
        <x:f>'Raw_Data'!K640</x:f>
        <x:v>0.778</x:v>
      </x:c>
      <x:c r="L640" t="n">
        <x:f>'Raw_Data'!L640</x:f>
        <x:v>0</x:v>
      </x:c>
      <x:c r="M640" t="n">
        <x:f>IF('Raw_Data'!M640="",Assumptions!$B$15,'Raw_Data'!M640)</x:f>
        <x:v>6</x:v>
      </x:c>
      <x:c r="N640" s="32" t="n">
        <x:f>'Raw_Data'!N640</x:f>
        <x:v>0.168</x:v>
      </x:c>
      <x:c r="O640" t="str">
        <x:f>IF(OR(D640&lt;620,L640&gt;=2,J640&gt;0.9),"High",IF(OR(D640&lt;700,L640=1,J640&gt;0.75),"Medium","Low"))</x:f>
        <x:v>Low</x:v>
      </x:c>
      <x:c r="P640" s="30" t="n">
        <x:f>XLOOKUP(F640,Assumptions!$A$4:$A$6,Assumptions!$B$4:$B$6)</x:f>
        <x:v>195</x:v>
      </x:c>
      <x:c r="Q640" s="32" t="n">
        <x:f>XLOOKUP(F640,Assumptions!$A$4:$A$6,Assumptions!$C$4:$C$6)</x:f>
        <x:v>0.199</x:v>
      </x:c>
      <x:c r="R640" s="32" t="n">
        <x:f>XLOOKUP(F640,Assumptions!$A$4:$A$6,Assumptions!$D$4:$D$6)</x:f>
        <x:v>0.017</x:v>
      </x:c>
      <x:c r="S640" s="32" t="n">
        <x:f>XLOOKUP(F640,Assumptions!$A$4:$A$6,Assumptions!$E$4:$E$6)</x:f>
        <x:v>0.013</x:v>
      </x:c>
      <x:c r="T640" s="32" t="n">
        <x:f>XLOOKUP(O640,Assumptions!$H$4:$H$6,Assumptions!$I$4:$I$6)</x:f>
        <x:v>0.0035</x:v>
      </x:c>
      <x:c r="U640" s="30" t="n">
        <x:f>XLOOKUP(F640,Assumptions!$A$4:$A$6,Assumptions!$F$4:$F$6)</x:f>
        <x:v>140</x:v>
      </x:c>
      <x:c r="V640" s="60" t="n">
        <x:f>I640*12</x:f>
        <x:v>22073.16</x:v>
      </x:c>
      <x:c r="W640" s="60" t="n">
        <x:f>H640*J640*(1-K640)*Q640</x:f>
        <x:v>375.308544216</x:v>
      </x:c>
      <x:c r="X640" s="60" t="n">
        <x:f>V640*R640</x:f>
        <x:v>375.24372</x:v>
      </x:c>
      <x:c r="Y640" s="60" t="n">
        <x:f>V640*S640</x:f>
        <x:v>286.95108</x:v>
      </x:c>
      <x:c r="Z640" s="60" t="n">
        <x:f>H640*J640*T640</x:f>
        <x:v>29.733801999999997</x:v>
      </x:c>
      <x:c r="AA640" s="60" t="n">
        <x:f>P640+W640+X640-Y640-Z640-U640</x:f>
        <x:v>488.8673822159999</x:v>
      </x:c>
      <x:c r="AB640" s="32" t="n">
        <x:f>IFERROR(AA640/(P640+W640+X640),0)</x:f>
        <x:v>0.5170178325587765</x:v>
      </x:c>
      <x:c r="AC640" t="n">
        <x:f>IF(O640="High",0,IF(I640&gt;=1800,3,IF(I640&gt;=900,2,1))+IF(K640&gt;=0.9,2,IF(K640&gt;=0.75,1,0))+IF(J640&lt;=0.7,2,IF(J640&lt;=0.85,1,0))+IF(M640&gt;=8,1,0))</x:f>
        <x:v>6</x:v>
      </x:c>
      <x:c r="AD640" t="str">
        <x:f>IF(AND(O640&lt;&gt;"High",AC640&gt;=Assumptions!$B$10,AA640&gt;0),"Priority Growth",IF(AND(O640="Low",AA640&gt;0),"Maintain","Watch"))</x:f>
        <x:v>Priority Growth</x:v>
      </x:c>
      <x:c r="AE640" s="60" t="n">
        <x:f>MAX(AA640,0)*N640</x:f>
        <x:v>82.12972021228799</x:v>
      </x:c>
      <x:c r="AF640" t="str">
        <x:f>IF(AND(AA640&gt;=Assumptions!$B$11,O640&lt;&gt;"High",OR(N640&gt;=Assumptions!$B$12,M640&lt;=6)),"High","Standard")</x:f>
        <x:v>High</x:v>
      </x:c>
    </x:row>
    <x:row r="641">
      <x:c r="A641" t="str">
        <x:f>'Raw_Data'!A641</x:f>
        <x:v>C00640</x:v>
      </x:c>
      <x:c r="B641" t="n">
        <x:f>'Raw_Data'!B641</x:f>
        <x:v>49</x:v>
      </x:c>
      <x:c r="C641" s="30" t="n">
        <x:f>'Raw_Data'!C641</x:f>
        <x:v>165394</x:v>
      </x:c>
      <x:c r="D641" t="n">
        <x:f>'Raw_Data'!D641</x:f>
        <x:v>603</x:v>
      </x:c>
      <x:c r="E641" t="n">
        <x:f>'Raw_Data'!E641</x:f>
        <x:v>31</x:v>
      </x:c>
      <x:c r="F641" t="str">
        <x:f>PROPER(TRIM('Raw_Data'!F641))</x:f>
        <x:v>Platinum</x:v>
      </x:c>
      <x:c r="G641" t="str">
        <x:f>PROPER(TRIM('Raw_Data'!G641))</x:f>
        <x:v>Digital</x:v>
      </x:c>
      <x:c r="H641" s="60" t="n">
        <x:f>'Raw_Data'!H641</x:f>
        <x:v>31340</x:v>
      </x:c>
      <x:c r="I641" s="60" t="n">
        <x:f>'Raw_Data'!I641</x:f>
        <x:v>3513.88</x:v>
      </x:c>
      <x:c r="J641" s="32" t="n">
        <x:f>'Raw_Data'!J641</x:f>
        <x:v>0.399</x:v>
      </x:c>
      <x:c r="K641" s="32" t="n">
        <x:f>'Raw_Data'!K641</x:f>
        <x:v>0.704</x:v>
      </x:c>
      <x:c r="L641" t="n">
        <x:f>'Raw_Data'!L641</x:f>
        <x:v>0</x:v>
      </x:c>
      <x:c r="M641" t="n">
        <x:f>IF('Raw_Data'!M641="",Assumptions!$B$15,'Raw_Data'!M641)</x:f>
        <x:v>8</x:v>
      </x:c>
      <x:c r="N641" s="32" t="n">
        <x:f>'Raw_Data'!N641</x:f>
        <x:v>0.052</x:v>
      </x:c>
      <x:c r="O641" t="str">
        <x:f>IF(OR(D641&lt;620,L641&gt;=2,J641&gt;0.9),"High",IF(OR(D641&lt;700,L641=1,J641&gt;0.75),"Medium","Low"))</x:f>
        <x:v>High</x:v>
      </x:c>
      <x:c r="P641" s="30" t="n">
        <x:f>XLOOKUP(F641,Assumptions!$A$4:$A$6,Assumptions!$B$4:$B$6)</x:f>
        <x:v>195</x:v>
      </x:c>
      <x:c r="Q641" s="32" t="n">
        <x:f>XLOOKUP(F641,Assumptions!$A$4:$A$6,Assumptions!$C$4:$C$6)</x:f>
        <x:v>0.199</x:v>
      </x:c>
      <x:c r="R641" s="32" t="n">
        <x:f>XLOOKUP(F641,Assumptions!$A$4:$A$6,Assumptions!$D$4:$D$6)</x:f>
        <x:v>0.017</x:v>
      </x:c>
      <x:c r="S641" s="32" t="n">
        <x:f>XLOOKUP(F641,Assumptions!$A$4:$A$6,Assumptions!$E$4:$E$6)</x:f>
        <x:v>0.013</x:v>
      </x:c>
      <x:c r="T641" s="32" t="n">
        <x:f>XLOOKUP(O641,Assumptions!$H$4:$H$6,Assumptions!$I$4:$I$6)</x:f>
        <x:v>0.045</x:v>
      </x:c>
      <x:c r="U641" s="30" t="n">
        <x:f>XLOOKUP(F641,Assumptions!$A$4:$A$6,Assumptions!$F$4:$F$6)</x:f>
        <x:v>140</x:v>
      </x:c>
      <x:c r="V641" s="60" t="n">
        <x:f>I641*12</x:f>
        <x:v>42166.56</x:v>
      </x:c>
      <x:c r="W641" s="60" t="n">
        <x:f>H641*J641*(1-K641)*Q641</x:f>
        <x:v>736.5744926400001</x:v>
      </x:c>
      <x:c r="X641" s="60" t="n">
        <x:f>V641*R641</x:f>
        <x:v>716.8315200000001</x:v>
      </x:c>
      <x:c r="Y641" s="60" t="n">
        <x:f>V641*S641</x:f>
        <x:v>548.1652799999999</x:v>
      </x:c>
      <x:c r="Z641" s="60" t="n">
        <x:f>H641*J641*T641</x:f>
        <x:v>562.7097</x:v>
      </x:c>
      <x:c r="AA641" s="60" t="n">
        <x:f>P641+W641+X641-Y641-Z641-U641</x:f>
        <x:v>397.53103264000026</x:v>
      </x:c>
      <x:c r="AB641" s="32" t="n">
        <x:f>IFERROR(AA641/(P641+W641+X641),0)</x:f>
        <x:v>0.24116087274113707</x:v>
      </x:c>
      <x:c r="AC641" t="n">
        <x:f>IF(O641="High",0,IF(I641&gt;=1800,3,IF(I641&gt;=900,2,1))+IF(K641&gt;=0.9,2,IF(K641&gt;=0.75,1,0))+IF(J641&lt;=0.7,2,IF(J641&lt;=0.85,1,0))+IF(M641&gt;=8,1,0))</x:f>
        <x:v>0</x:v>
      </x:c>
      <x:c r="AD641" t="str">
        <x:f>IF(AND(O641&lt;&gt;"High",AC641&gt;=Assumptions!$B$10,AA641&gt;0),"Priority Growth",IF(AND(O641="Low",AA641&gt;0),"Maintain","Watch"))</x:f>
        <x:v>Watch</x:v>
      </x:c>
      <x:c r="AE641" s="60" t="n">
        <x:f>MAX(AA641,0)*N641</x:f>
        <x:v>20.671613697280012</x:v>
      </x:c>
      <x:c r="AF641" t="str">
        <x:f>IF(AND(AA641&gt;=Assumptions!$B$11,O641&lt;&gt;"High",OR(N641&gt;=Assumptions!$B$12,M641&lt;=6)),"High","Standard")</x:f>
        <x:v>Standard</x:v>
      </x:c>
    </x:row>
    <x:row r="642">
      <x:c r="A642" t="str">
        <x:f>'Raw_Data'!A642</x:f>
        <x:v>C00641</x:v>
      </x:c>
      <x:c r="B642" t="n">
        <x:f>'Raw_Data'!B642</x:f>
        <x:v>52</x:v>
      </x:c>
      <x:c r="C642" s="30" t="n">
        <x:f>'Raw_Data'!C642</x:f>
        <x:v>111072</x:v>
      </x:c>
      <x:c r="D642" t="n">
        <x:f>'Raw_Data'!D642</x:f>
        <x:v>740</x:v>
      </x:c>
      <x:c r="E642" t="n">
        <x:f>'Raw_Data'!E642</x:f>
        <x:v>35</x:v>
      </x:c>
      <x:c r="F642" t="str">
        <x:f>PROPER(TRIM('Raw_Data'!F642))</x:f>
        <x:v>Platinum</x:v>
      </x:c>
      <x:c r="G642" t="str">
        <x:f>PROPER(TRIM('Raw_Data'!G642))</x:f>
        <x:v>Digital</x:v>
      </x:c>
      <x:c r="H642" s="60" t="n">
        <x:f>'Raw_Data'!H642</x:f>
        <x:v>24314</x:v>
      </x:c>
      <x:c r="I642" s="60" t="n">
        <x:f>'Raw_Data'!I642</x:f>
        <x:v>2635.44</x:v>
      </x:c>
      <x:c r="J642" s="32" t="n">
        <x:f>'Raw_Data'!J642</x:f>
        <x:v>0.238</x:v>
      </x:c>
      <x:c r="K642" s="32" t="n">
        <x:f>'Raw_Data'!K642</x:f>
        <x:v>1</x:v>
      </x:c>
      <x:c r="L642" t="n">
        <x:f>'Raw_Data'!L642</x:f>
        <x:v>0</x:v>
      </x:c>
      <x:c r="M642" t="n">
        <x:f>IF('Raw_Data'!M642="",Assumptions!$B$15,'Raw_Data'!M642)</x:f>
        <x:v>9</x:v>
      </x:c>
      <x:c r="N642" s="32" t="n">
        <x:f>'Raw_Data'!N642</x:f>
        <x:v>0.02</x:v>
      </x:c>
      <x:c r="O642" t="str">
        <x:f>IF(OR(D642&lt;620,L642&gt;=2,J642&gt;0.9),"High",IF(OR(D642&lt;700,L642=1,J642&gt;0.75),"Medium","Low"))</x:f>
        <x:v>Low</x:v>
      </x:c>
      <x:c r="P642" s="30" t="n">
        <x:f>XLOOKUP(F642,Assumptions!$A$4:$A$6,Assumptions!$B$4:$B$6)</x:f>
        <x:v>195</x:v>
      </x:c>
      <x:c r="Q642" s="32" t="n">
        <x:f>XLOOKUP(F642,Assumptions!$A$4:$A$6,Assumptions!$C$4:$C$6)</x:f>
        <x:v>0.199</x:v>
      </x:c>
      <x:c r="R642" s="32" t="n">
        <x:f>XLOOKUP(F642,Assumptions!$A$4:$A$6,Assumptions!$D$4:$D$6)</x:f>
        <x:v>0.017</x:v>
      </x:c>
      <x:c r="S642" s="32" t="n">
        <x:f>XLOOKUP(F642,Assumptions!$A$4:$A$6,Assumptions!$E$4:$E$6)</x:f>
        <x:v>0.013</x:v>
      </x:c>
      <x:c r="T642" s="32" t="n">
        <x:f>XLOOKUP(O642,Assumptions!$H$4:$H$6,Assumptions!$I$4:$I$6)</x:f>
        <x:v>0.0035</x:v>
      </x:c>
      <x:c r="U642" s="30" t="n">
        <x:f>XLOOKUP(F642,Assumptions!$A$4:$A$6,Assumptions!$F$4:$F$6)</x:f>
        <x:v>140</x:v>
      </x:c>
      <x:c r="V642" s="60" t="n">
        <x:f>I642*12</x:f>
        <x:v>31625.28</x:v>
      </x:c>
      <x:c r="W642" s="60" t="n">
        <x:f>H642*J642*(1-K642)*Q642</x:f>
        <x:v>0</x:v>
      </x:c>
      <x:c r="X642" s="60" t="n">
        <x:f>V642*R642</x:f>
        <x:v>537.62976</x:v>
      </x:c>
      <x:c r="Y642" s="60" t="n">
        <x:f>V642*S642</x:f>
        <x:v>411.12863999999996</x:v>
      </x:c>
      <x:c r="Z642" s="60" t="n">
        <x:f>H642*J642*T642</x:f>
        <x:v>20.253562</x:v>
      </x:c>
      <x:c r="AA642" s="60" t="n">
        <x:f>P642+W642+X642-Y642-Z642-U642</x:f>
        <x:v>161.24755800000008</x:v>
      </x:c>
      <x:c r="AB642" s="32" t="n">
        <x:f>IFERROR(AA642/(P642+W642+X642),0)</x:f>
        <x:v>0.22009419600972813</x:v>
      </x:c>
      <x:c r="AC642" t="n">
        <x:f>IF(O642="High",0,IF(I642&gt;=1800,3,IF(I642&gt;=900,2,1))+IF(K642&gt;=0.9,2,IF(K642&gt;=0.75,1,0))+IF(J642&lt;=0.7,2,IF(J642&lt;=0.85,1,0))+IF(M642&gt;=8,1,0))</x:f>
        <x:v>8</x:v>
      </x:c>
      <x:c r="AD642" t="str">
        <x:f>IF(AND(O642&lt;&gt;"High",AC642&gt;=Assumptions!$B$10,AA642&gt;0),"Priority Growth",IF(AND(O642="Low",AA642&gt;0),"Maintain","Watch"))</x:f>
        <x:v>Priority Growth</x:v>
      </x:c>
      <x:c r="AE642" s="60" t="n">
        <x:f>MAX(AA642,0)*N642</x:f>
        <x:v>3.2249511600000016</x:v>
      </x:c>
      <x:c r="AF642" t="str">
        <x:f>IF(AND(AA642&gt;=Assumptions!$B$11,O642&lt;&gt;"High",OR(N642&gt;=Assumptions!$B$12,M642&lt;=6)),"High","Standard")</x:f>
        <x:v>Standard</x:v>
      </x:c>
    </x:row>
    <x:row r="643">
      <x:c r="A643" t="str">
        <x:f>'Raw_Data'!A643</x:f>
        <x:v>C00642</x:v>
      </x:c>
      <x:c r="B643" t="n">
        <x:f>'Raw_Data'!B643</x:f>
        <x:v>35</x:v>
      </x:c>
      <x:c r="C643" s="30" t="n">
        <x:f>'Raw_Data'!C643</x:f>
        <x:v>159227</x:v>
      </x:c>
      <x:c r="D643" t="n">
        <x:f>'Raw_Data'!D643</x:f>
        <x:v>671</x:v>
      </x:c>
      <x:c r="E643" t="n">
        <x:f>'Raw_Data'!E643</x:f>
        <x:v>29</x:v>
      </x:c>
      <x:c r="F643" t="str">
        <x:f>PROPER(TRIM('Raw_Data'!F643))</x:f>
        <x:v>Platinum</x:v>
      </x:c>
      <x:c r="G643" t="str">
        <x:f>PROPER(TRIM('Raw_Data'!G643))</x:f>
        <x:v>Digital</x:v>
      </x:c>
      <x:c r="H643" s="60" t="n">
        <x:f>'Raw_Data'!H643</x:f>
        <x:v>32187</x:v>
      </x:c>
      <x:c r="I643" s="60" t="n">
        <x:f>'Raw_Data'!I643</x:f>
        <x:v>3662.07</x:v>
      </x:c>
      <x:c r="J643" s="32" t="n">
        <x:f>'Raw_Data'!J643</x:f>
        <x:v>0.276</x:v>
      </x:c>
      <x:c r="K643" s="32" t="n">
        <x:f>'Raw_Data'!K643</x:f>
        <x:v>0.785</x:v>
      </x:c>
      <x:c r="L643" t="n">
        <x:f>'Raw_Data'!L643</x:f>
        <x:v>0</x:v>
      </x:c>
      <x:c r="M643" t="n">
        <x:f>IF('Raw_Data'!M643="",Assumptions!$B$15,'Raw_Data'!M643)</x:f>
        <x:v>7</x:v>
      </x:c>
      <x:c r="N643" s="32" t="n">
        <x:f>'Raw_Data'!N643</x:f>
        <x:v>0.116</x:v>
      </x:c>
      <x:c r="O643" t="str">
        <x:f>IF(OR(D643&lt;620,L643&gt;=2,J643&gt;0.9),"High",IF(OR(D643&lt;700,L643=1,J643&gt;0.75),"Medium","Low"))</x:f>
        <x:v>Medium</x:v>
      </x:c>
      <x:c r="P643" s="30" t="n">
        <x:f>XLOOKUP(F643,Assumptions!$A$4:$A$6,Assumptions!$B$4:$B$6)</x:f>
        <x:v>195</x:v>
      </x:c>
      <x:c r="Q643" s="32" t="n">
        <x:f>XLOOKUP(F643,Assumptions!$A$4:$A$6,Assumptions!$C$4:$C$6)</x:f>
        <x:v>0.199</x:v>
      </x:c>
      <x:c r="R643" s="32" t="n">
        <x:f>XLOOKUP(F643,Assumptions!$A$4:$A$6,Assumptions!$D$4:$D$6)</x:f>
        <x:v>0.017</x:v>
      </x:c>
      <x:c r="S643" s="32" t="n">
        <x:f>XLOOKUP(F643,Assumptions!$A$4:$A$6,Assumptions!$E$4:$E$6)</x:f>
        <x:v>0.013</x:v>
      </x:c>
      <x:c r="T643" s="32" t="n">
        <x:f>XLOOKUP(O643,Assumptions!$H$4:$H$6,Assumptions!$I$4:$I$6)</x:f>
        <x:v>0.012</x:v>
      </x:c>
      <x:c r="U643" s="30" t="n">
        <x:f>XLOOKUP(F643,Assumptions!$A$4:$A$6,Assumptions!$F$4:$F$6)</x:f>
        <x:v>140</x:v>
      </x:c>
      <x:c r="V643" s="60" t="n">
        <x:f>I643*12</x:f>
        <x:v>43944.840000000004</x:v>
      </x:c>
      <x:c r="W643" s="60" t="n">
        <x:f>H643*J643*(1-K643)*Q643</x:f>
        <x:v>380.08533942</x:v>
      </x:c>
      <x:c r="X643" s="60" t="n">
        <x:f>V643*R643</x:f>
        <x:v>747.0622800000001</x:v>
      </x:c>
      <x:c r="Y643" s="60" t="n">
        <x:f>V643*S643</x:f>
        <x:v>571.28292</x:v>
      </x:c>
      <x:c r="Z643" s="60" t="n">
        <x:f>H643*J643*T643</x:f>
        <x:v>106.60334400000002</x:v>
      </x:c>
      <x:c r="AA643" s="60" t="n">
        <x:f>P643+W643+X643-Y643-Z643-U643</x:f>
        <x:v>504.2613554200002</x:v>
      </x:c>
      <x:c r="AB643" s="32" t="n">
        <x:f>IFERROR(AA643/(P643+W643+X643),0)</x:f>
        <x:v>0.38139565356643734</x:v>
      </x:c>
      <x:c r="AC643" t="n">
        <x:f>IF(O643="High",0,IF(I643&gt;=1800,3,IF(I643&gt;=900,2,1))+IF(K643&gt;=0.9,2,IF(K643&gt;=0.75,1,0))+IF(J643&lt;=0.7,2,IF(J643&lt;=0.85,1,0))+IF(M643&gt;=8,1,0))</x:f>
        <x:v>6</x:v>
      </x:c>
      <x:c r="AD643" t="str">
        <x:f>IF(AND(O643&lt;&gt;"High",AC643&gt;=Assumptions!$B$10,AA643&gt;0),"Priority Growth",IF(AND(O643="Low",AA643&gt;0),"Maintain","Watch"))</x:f>
        <x:v>Priority Growth</x:v>
      </x:c>
      <x:c r="AE643" s="60" t="n">
        <x:f>MAX(AA643,0)*N643</x:f>
        <x:v>58.49431722872003</x:v>
      </x:c>
      <x:c r="AF643" t="str">
        <x:f>IF(AND(AA643&gt;=Assumptions!$B$11,O643&lt;&gt;"High",OR(N643&gt;=Assumptions!$B$12,M643&lt;=6)),"High","Standard")</x:f>
        <x:v>Standard</x:v>
      </x:c>
    </x:row>
    <x:row r="644">
      <x:c r="A644" t="str">
        <x:f>'Raw_Data'!A644</x:f>
        <x:v>C00643</x:v>
      </x:c>
      <x:c r="B644" t="n">
        <x:f>'Raw_Data'!B644</x:f>
        <x:v>21</x:v>
      </x:c>
      <x:c r="C644" s="30" t="n">
        <x:f>'Raw_Data'!C644</x:f>
        <x:v>41235</x:v>
      </x:c>
      <x:c r="D644" t="n">
        <x:f>'Raw_Data'!D644</x:f>
        <x:v>645</x:v>
      </x:c>
      <x:c r="E644" t="n">
        <x:f>'Raw_Data'!E644</x:f>
        <x:v>7</x:v>
      </x:c>
      <x:c r="F644" t="str">
        <x:f>PROPER(TRIM('Raw_Data'!F644))</x:f>
        <x:v>Classic</x:v>
      </x:c>
      <x:c r="G644" t="str">
        <x:f>PROPER(TRIM('Raw_Data'!G644))</x:f>
        <x:v>Direct Mail</x:v>
      </x:c>
      <x:c r="H644" s="60" t="n">
        <x:f>'Raw_Data'!H644</x:f>
        <x:v>1000</x:v>
      </x:c>
      <x:c r="I644" s="60" t="n">
        <x:f>'Raw_Data'!I644</x:f>
        <x:v>595.9</x:v>
      </x:c>
      <x:c r="J644" s="32" t="n">
        <x:f>'Raw_Data'!J644</x:f>
        <x:v>0.669</x:v>
      </x:c>
      <x:c r="K644" s="32" t="n">
        <x:f>'Raw_Data'!K644</x:f>
        <x:v>0.803</x:v>
      </x:c>
      <x:c r="L644" t="n">
        <x:f>'Raw_Data'!L644</x:f>
        <x:v>0</x:v>
      </x:c>
      <x:c r="M644" t="n">
        <x:f>IF('Raw_Data'!M644="",Assumptions!$B$15,'Raw_Data'!M644)</x:f>
        <x:v>4</x:v>
      </x:c>
      <x:c r="N644" s="32" t="n">
        <x:f>'Raw_Data'!N644</x:f>
        <x:v>0.355</x:v>
      </x:c>
      <x:c r="O644" t="str">
        <x:f>IF(OR(D644&lt;620,L644&gt;=2,J644&gt;0.9),"High",IF(OR(D644&lt;700,L644=1,J644&gt;0.75),"Medium","Low"))</x:f>
        <x:v>Medium</x:v>
      </x:c>
      <x:c r="P644" s="30" t="n">
        <x:f>XLOOKUP(F644,Assumptions!$A$4:$A$6,Assumptions!$B$4:$B$6)</x:f>
        <x:v>0</x:v>
      </x:c>
      <x:c r="Q644" s="32" t="n">
        <x:f>XLOOKUP(F644,Assumptions!$A$4:$A$6,Assumptions!$C$4:$C$6)</x:f>
        <x:v>0.229</x:v>
      </x:c>
      <x:c r="R644" s="32" t="n">
        <x:f>XLOOKUP(F644,Assumptions!$A$4:$A$6,Assumptions!$D$4:$D$6)</x:f>
        <x:v>0.015</x:v>
      </x:c>
      <x:c r="S644" s="32" t="n">
        <x:f>XLOOKUP(F644,Assumptions!$A$4:$A$6,Assumptions!$E$4:$E$6)</x:f>
        <x:v>0.0075</x:v>
      </x:c>
      <x:c r="T644" s="32" t="n">
        <x:f>XLOOKUP(O644,Assumptions!$H$4:$H$6,Assumptions!$I$4:$I$6)</x:f>
        <x:v>0.012</x:v>
      </x:c>
      <x:c r="U644" s="30" t="n">
        <x:f>XLOOKUP(F644,Assumptions!$A$4:$A$6,Assumptions!$F$4:$F$6)</x:f>
        <x:v>60</x:v>
      </x:c>
      <x:c r="V644" s="60" t="n">
        <x:f>I644*12</x:f>
        <x:v>7150.799999999999</x:v>
      </x:c>
      <x:c r="W644" s="60" t="n">
        <x:f>H644*J644*(1-K644)*Q644</x:f>
        <x:v>30.180596999999995</x:v>
      </x:c>
      <x:c r="X644" s="60" t="n">
        <x:f>V644*R644</x:f>
        <x:v>107.26199999999999</x:v>
      </x:c>
      <x:c r="Y644" s="60" t="n">
        <x:f>V644*S644</x:f>
        <x:v>53.63099999999999</x:v>
      </x:c>
      <x:c r="Z644" s="60" t="n">
        <x:f>H644*J644*T644</x:f>
        <x:v>8.028</x:v>
      </x:c>
      <x:c r="AA644" s="60" t="n">
        <x:f>P644+W644+X644-Y644-Z644-U644</x:f>
        <x:v>15.783596999999972</x:v>
      </x:c>
      <x:c r="AB644" s="32" t="n">
        <x:f>IFERROR(AA644/(P644+W644+X644),0)</x:f>
        <x:v>0.11483773840507375</x:v>
      </x:c>
      <x:c r="AC644" t="n">
        <x:f>IF(O644="High",0,IF(I644&gt;=1800,3,IF(I644&gt;=900,2,1))+IF(K644&gt;=0.9,2,IF(K644&gt;=0.75,1,0))+IF(J644&lt;=0.7,2,IF(J644&lt;=0.85,1,0))+IF(M644&gt;=8,1,0))</x:f>
        <x:v>4</x:v>
      </x:c>
      <x:c r="AD644" t="str">
        <x:f>IF(AND(O644&lt;&gt;"High",AC644&gt;=Assumptions!$B$10,AA644&gt;0),"Priority Growth",IF(AND(O644="Low",AA644&gt;0),"Maintain","Watch"))</x:f>
        <x:v>Watch</x:v>
      </x:c>
      <x:c r="AE644" s="60" t="n">
        <x:f>MAX(AA644,0)*N644</x:f>
        <x:v>5.60317693499999</x:v>
      </x:c>
      <x:c r="AF644" t="str">
        <x:f>IF(AND(AA644&gt;=Assumptions!$B$11,O644&lt;&gt;"High",OR(N644&gt;=Assumptions!$B$12,M644&lt;=6)),"High","Standard")</x:f>
        <x:v>Standard</x:v>
      </x:c>
    </x:row>
    <x:row r="645">
      <x:c r="A645" t="str">
        <x:f>'Raw_Data'!A645</x:f>
        <x:v>C00644</x:v>
      </x:c>
      <x:c r="B645" t="n">
        <x:f>'Raw_Data'!B645</x:f>
        <x:v>33</x:v>
      </x:c>
      <x:c r="C645" s="30" t="n">
        <x:f>'Raw_Data'!C645</x:f>
        <x:v>113610</x:v>
      </x:c>
      <x:c r="D645" t="n">
        <x:f>'Raw_Data'!D645</x:f>
        <x:v>691</x:v>
      </x:c>
      <x:c r="E645" t="n">
        <x:f>'Raw_Data'!E645</x:f>
        <x:v>66</x:v>
      </x:c>
      <x:c r="F645" t="str">
        <x:f>PROPER(TRIM('Raw_Data'!F645))</x:f>
        <x:v>Classic</x:v>
      </x:c>
      <x:c r="G645" t="str">
        <x:f>PROPER(TRIM('Raw_Data'!G645))</x:f>
        <x:v>Branch</x:v>
      </x:c>
      <x:c r="H645" s="60" t="n">
        <x:f>'Raw_Data'!H645</x:f>
        <x:v>8750</x:v>
      </x:c>
      <x:c r="I645" s="60" t="n">
        <x:f>'Raw_Data'!I645</x:f>
        <x:v>1050.04</x:v>
      </x:c>
      <x:c r="J645" s="32" t="n">
        <x:f>'Raw_Data'!J645</x:f>
        <x:v>0.471</x:v>
      </x:c>
      <x:c r="K645" s="32" t="n">
        <x:f>'Raw_Data'!K645</x:f>
        <x:v>0.697</x:v>
      </x:c>
      <x:c r="L645" t="n">
        <x:f>'Raw_Data'!L645</x:f>
        <x:v>0</x:v>
      </x:c>
      <x:c r="M645" t="n">
        <x:f>IF('Raw_Data'!M645="",Assumptions!$B$15,'Raw_Data'!M645)</x:f>
        <x:v>6</x:v>
      </x:c>
      <x:c r="N645" s="32" t="n">
        <x:f>'Raw_Data'!N645</x:f>
        <x:v>0.142</x:v>
      </x:c>
      <x:c r="O645" t="str">
        <x:f>IF(OR(D645&lt;620,L645&gt;=2,J645&gt;0.9),"High",IF(OR(D645&lt;700,L645=1,J645&gt;0.75),"Medium","Low"))</x:f>
        <x:v>Medium</x:v>
      </x:c>
      <x:c r="P645" s="30" t="n">
        <x:f>XLOOKUP(F645,Assumptions!$A$4:$A$6,Assumptions!$B$4:$B$6)</x:f>
        <x:v>0</x:v>
      </x:c>
      <x:c r="Q645" s="32" t="n">
        <x:f>XLOOKUP(F645,Assumptions!$A$4:$A$6,Assumptions!$C$4:$C$6)</x:f>
        <x:v>0.229</x:v>
      </x:c>
      <x:c r="R645" s="32" t="n">
        <x:f>XLOOKUP(F645,Assumptions!$A$4:$A$6,Assumptions!$D$4:$D$6)</x:f>
        <x:v>0.015</x:v>
      </x:c>
      <x:c r="S645" s="32" t="n">
        <x:f>XLOOKUP(F645,Assumptions!$A$4:$A$6,Assumptions!$E$4:$E$6)</x:f>
        <x:v>0.0075</x:v>
      </x:c>
      <x:c r="T645" s="32" t="n">
        <x:f>XLOOKUP(O645,Assumptions!$H$4:$H$6,Assumptions!$I$4:$I$6)</x:f>
        <x:v>0.012</x:v>
      </x:c>
      <x:c r="U645" s="30" t="n">
        <x:f>XLOOKUP(F645,Assumptions!$A$4:$A$6,Assumptions!$F$4:$F$6)</x:f>
        <x:v>60</x:v>
      </x:c>
      <x:c r="V645" s="60" t="n">
        <x:f>I645*12</x:f>
        <x:v>12600.48</x:v>
      </x:c>
      <x:c r="W645" s="60" t="n">
        <x:f>H645*J645*(1-K645)*Q645</x:f>
        <x:v>285.96117375000006</x:v>
      </x:c>
      <x:c r="X645" s="60" t="n">
        <x:f>V645*R645</x:f>
        <x:v>189.00719999999998</x:v>
      </x:c>
      <x:c r="Y645" s="60" t="n">
        <x:f>V645*S645</x:f>
        <x:v>94.50359999999999</x:v>
      </x:c>
      <x:c r="Z645" s="60" t="n">
        <x:f>H645*J645*T645</x:f>
        <x:v>49.455</x:v>
      </x:c>
      <x:c r="AA645" s="60" t="n">
        <x:f>P645+W645+X645-Y645-Z645-U645</x:f>
        <x:v>271.0097737500001</x:v>
      </x:c>
      <x:c r="AB645" s="32" t="n">
        <x:f>IFERROR(AA645/(P645+W645+X645),0)</x:f>
        <x:v>0.5705848825476668</x:v>
      </x:c>
      <x:c r="AC645" t="n">
        <x:f>IF(O645="High",0,IF(I645&gt;=1800,3,IF(I645&gt;=900,2,1))+IF(K645&gt;=0.9,2,IF(K645&gt;=0.75,1,0))+IF(J645&lt;=0.7,2,IF(J645&lt;=0.85,1,0))+IF(M645&gt;=8,1,0))</x:f>
        <x:v>4</x:v>
      </x:c>
      <x:c r="AD645" t="str">
        <x:f>IF(AND(O645&lt;&gt;"High",AC645&gt;=Assumptions!$B$10,AA645&gt;0),"Priority Growth",IF(AND(O645="Low",AA645&gt;0),"Maintain","Watch"))</x:f>
        <x:v>Watch</x:v>
      </x:c>
      <x:c r="AE645" s="60" t="n">
        <x:f>MAX(AA645,0)*N645</x:f>
        <x:v>38.48338787250001</x:v>
      </x:c>
      <x:c r="AF645" t="str">
        <x:f>IF(AND(AA645&gt;=Assumptions!$B$11,O645&lt;&gt;"High",OR(N645&gt;=Assumptions!$B$12,M645&lt;=6)),"High","Standard")</x:f>
        <x:v>Standard</x:v>
      </x:c>
    </x:row>
    <x:row r="646">
      <x:c r="A646" t="str">
        <x:f>'Raw_Data'!A646</x:f>
        <x:v>C00645</x:v>
      </x:c>
      <x:c r="B646" t="n">
        <x:f>'Raw_Data'!B646</x:f>
        <x:v>45</x:v>
      </x:c>
      <x:c r="C646" s="30" t="n">
        <x:f>'Raw_Data'!C646</x:f>
        <x:v>34751</x:v>
      </x:c>
      <x:c r="D646" t="n">
        <x:f>'Raw_Data'!D646</x:f>
        <x:v>739</x:v>
      </x:c>
      <x:c r="E646" t="n">
        <x:f>'Raw_Data'!E646</x:f>
        <x:v>9</x:v>
      </x:c>
      <x:c r="F646" t="str">
        <x:f>PROPER(TRIM('Raw_Data'!F646))</x:f>
        <x:v>Classic</x:v>
      </x:c>
      <x:c r="G646" t="str">
        <x:f>PROPER(TRIM('Raw_Data'!G646))</x:f>
        <x:v>Branch</x:v>
      </x:c>
      <x:c r="H646" s="60" t="n">
        <x:f>'Raw_Data'!H646</x:f>
        <x:v>3964</x:v>
      </x:c>
      <x:c r="I646" s="60" t="n">
        <x:f>'Raw_Data'!I646</x:f>
        <x:v>543.11</x:v>
      </x:c>
      <x:c r="J646" s="32" t="n">
        <x:f>'Raw_Data'!J646</x:f>
        <x:v>0.26</x:v>
      </x:c>
      <x:c r="K646" s="32" t="n">
        <x:f>'Raw_Data'!K646</x:f>
        <x:v>0.832</x:v>
      </x:c>
      <x:c r="L646" t="n">
        <x:f>'Raw_Data'!L646</x:f>
        <x:v>0</x:v>
      </x:c>
      <x:c r="M646" t="n">
        <x:f>IF('Raw_Data'!M646="",Assumptions!$B$15,'Raw_Data'!M646)</x:f>
        <x:v>7</x:v>
      </x:c>
      <x:c r="N646" s="32" t="n">
        <x:f>'Raw_Data'!N646</x:f>
        <x:v>0.146</x:v>
      </x:c>
      <x:c r="O646" t="str">
        <x:f>IF(OR(D646&lt;620,L646&gt;=2,J646&gt;0.9),"High",IF(OR(D646&lt;700,L646=1,J646&gt;0.75),"Medium","Low"))</x:f>
        <x:v>Low</x:v>
      </x:c>
      <x:c r="P646" s="30" t="n">
        <x:f>XLOOKUP(F646,Assumptions!$A$4:$A$6,Assumptions!$B$4:$B$6)</x:f>
        <x:v>0</x:v>
      </x:c>
      <x:c r="Q646" s="32" t="n">
        <x:f>XLOOKUP(F646,Assumptions!$A$4:$A$6,Assumptions!$C$4:$C$6)</x:f>
        <x:v>0.229</x:v>
      </x:c>
      <x:c r="R646" s="32" t="n">
        <x:f>XLOOKUP(F646,Assumptions!$A$4:$A$6,Assumptions!$D$4:$D$6)</x:f>
        <x:v>0.015</x:v>
      </x:c>
      <x:c r="S646" s="32" t="n">
        <x:f>XLOOKUP(F646,Assumptions!$A$4:$A$6,Assumptions!$E$4:$E$6)</x:f>
        <x:v>0.0075</x:v>
      </x:c>
      <x:c r="T646" s="32" t="n">
        <x:f>XLOOKUP(O646,Assumptions!$H$4:$H$6,Assumptions!$I$4:$I$6)</x:f>
        <x:v>0.0035</x:v>
      </x:c>
      <x:c r="U646" s="30" t="n">
        <x:f>XLOOKUP(F646,Assumptions!$A$4:$A$6,Assumptions!$F$4:$F$6)</x:f>
        <x:v>60</x:v>
      </x:c>
      <x:c r="V646" s="60" t="n">
        <x:f>I646*12</x:f>
        <x:v>6517.32</x:v>
      </x:c>
      <x:c r="W646" s="60" t="n">
        <x:f>H646*J646*(1-K646)*Q646</x:f>
        <x:v>39.65078208000001</x:v>
      </x:c>
      <x:c r="X646" s="60" t="n">
        <x:f>V646*R646</x:f>
        <x:v>97.7598</x:v>
      </x:c>
      <x:c r="Y646" s="60" t="n">
        <x:f>V646*S646</x:f>
        <x:v>48.8799</x:v>
      </x:c>
      <x:c r="Z646" s="60" t="n">
        <x:f>H646*J646*T646</x:f>
        <x:v>3.6072400000000004</x:v>
      </x:c>
      <x:c r="AA646" s="60" t="n">
        <x:f>P646+W646+X646-Y646-Z646-U646</x:f>
        <x:v>24.923442080000015</x:v>
      </x:c>
      <x:c r="AB646" s="32" t="n">
        <x:f>IFERROR(AA646/(P646+W646+X646),0)</x:f>
        <x:v>0.1813793501397852</x:v>
      </x:c>
      <x:c r="AC646" t="n">
        <x:f>IF(O646="High",0,IF(I646&gt;=1800,3,IF(I646&gt;=900,2,1))+IF(K646&gt;=0.9,2,IF(K646&gt;=0.75,1,0))+IF(J646&lt;=0.7,2,IF(J646&lt;=0.85,1,0))+IF(M646&gt;=8,1,0))</x:f>
        <x:v>4</x:v>
      </x:c>
      <x:c r="AD646" t="str">
        <x:f>IF(AND(O646&lt;&gt;"High",AC646&gt;=Assumptions!$B$10,AA646&gt;0),"Priority Growth",IF(AND(O646="Low",AA646&gt;0),"Maintain","Watch"))</x:f>
        <x:v>Maintain</x:v>
      </x:c>
      <x:c r="AE646" s="60" t="n">
        <x:f>MAX(AA646,0)*N646</x:f>
        <x:v>3.638822543680002</x:v>
      </x:c>
      <x:c r="AF646" t="str">
        <x:f>IF(AND(AA646&gt;=Assumptions!$B$11,O646&lt;&gt;"High",OR(N646&gt;=Assumptions!$B$12,M646&lt;=6)),"High","Standard")</x:f>
        <x:v>Standard</x:v>
      </x:c>
    </x:row>
    <x:row r="647">
      <x:c r="A647" t="str">
        <x:f>'Raw_Data'!A647</x:f>
        <x:v>C00646</x:v>
      </x:c>
      <x:c r="B647" t="n">
        <x:f>'Raw_Data'!B647</x:f>
        <x:v>44</x:v>
      </x:c>
      <x:c r="C647" s="30" t="n">
        <x:f>'Raw_Data'!C647</x:f>
        <x:v>91082</x:v>
      </x:c>
      <x:c r="D647" t="n">
        <x:f>'Raw_Data'!D647</x:f>
        <x:v>657</x:v>
      </x:c>
      <x:c r="E647" t="n">
        <x:f>'Raw_Data'!E647</x:f>
        <x:v>10</x:v>
      </x:c>
      <x:c r="F647" t="str">
        <x:f>PROPER(TRIM('Raw_Data'!F647))</x:f>
        <x:v>Gold</x:v>
      </x:c>
      <x:c r="G647" t="str">
        <x:f>PROPER(TRIM('Raw_Data'!G647))</x:f>
        <x:v>Partner</x:v>
      </x:c>
      <x:c r="H647" s="60" t="n">
        <x:f>'Raw_Data'!H647</x:f>
        <x:v>9780</x:v>
      </x:c>
      <x:c r="I647" s="60" t="n">
        <x:f>'Raw_Data'!I647</x:f>
        <x:v>1007.86</x:v>
      </x:c>
      <x:c r="J647" s="32" t="n">
        <x:f>'Raw_Data'!J647</x:f>
        <x:v>0.411</x:v>
      </x:c>
      <x:c r="K647" s="32" t="n">
        <x:f>'Raw_Data'!K647</x:f>
        <x:v>0.65</x:v>
      </x:c>
      <x:c r="L647" t="n">
        <x:f>'Raw_Data'!L647</x:f>
        <x:v>0</x:v>
      </x:c>
      <x:c r="M647" t="n">
        <x:f>IF('Raw_Data'!M647="",Assumptions!$B$15,'Raw_Data'!M647)</x:f>
        <x:v>6</x:v>
      </x:c>
      <x:c r="N647" s="32" t="n">
        <x:f>'Raw_Data'!N647</x:f>
        <x:v>0.166</x:v>
      </x:c>
      <x:c r="O647" t="str">
        <x:f>IF(OR(D647&lt;620,L647&gt;=2,J647&gt;0.9),"High",IF(OR(D647&lt;700,L647=1,J647&gt;0.75),"Medium","Low"))</x:f>
        <x:v>Medium</x:v>
      </x:c>
      <x:c r="P647" s="30" t="n">
        <x:f>XLOOKUP(F647,Assumptions!$A$4:$A$6,Assumptions!$B$4:$B$6)</x:f>
        <x:v>95</x:v>
      </x:c>
      <x:c r="Q647" s="32" t="n">
        <x:f>XLOOKUP(F647,Assumptions!$A$4:$A$6,Assumptions!$C$4:$C$6)</x:f>
        <x:v>0.219</x:v>
      </x:c>
      <x:c r="R647" s="32" t="n">
        <x:f>XLOOKUP(F647,Assumptions!$A$4:$A$6,Assumptions!$D$4:$D$6)</x:f>
        <x:v>0.016</x:v>
      </x:c>
      <x:c r="S647" s="32" t="n">
        <x:f>XLOOKUP(F647,Assumptions!$A$4:$A$6,Assumptions!$E$4:$E$6)</x:f>
        <x:v>0.01</x:v>
      </x:c>
      <x:c r="T647" s="32" t="n">
        <x:f>XLOOKUP(O647,Assumptions!$H$4:$H$6,Assumptions!$I$4:$I$6)</x:f>
        <x:v>0.012</x:v>
      </x:c>
      <x:c r="U647" s="30" t="n">
        <x:f>XLOOKUP(F647,Assumptions!$A$4:$A$6,Assumptions!$F$4:$F$6)</x:f>
        <x:v>90</x:v>
      </x:c>
      <x:c r="V647" s="60" t="n">
        <x:f>I647*12</x:f>
        <x:v>12094.32</x:v>
      </x:c>
      <x:c r="W647" s="60" t="n">
        <x:f>H647*J647*(1-K647)*Q647</x:f>
        <x:v>308.100807</x:v>
      </x:c>
      <x:c r="X647" s="60" t="n">
        <x:f>V647*R647</x:f>
        <x:v>193.50912</x:v>
      </x:c>
      <x:c r="Y647" s="60" t="n">
        <x:f>V647*S647</x:f>
        <x:v>120.9432</x:v>
      </x:c>
      <x:c r="Z647" s="60" t="n">
        <x:f>H647*J647*T647</x:f>
        <x:v>48.23496</x:v>
      </x:c>
      <x:c r="AA647" s="60" t="n">
        <x:f>P647+W647+X647-Y647-Z647-U647</x:f>
        <x:v>337.431767</x:v>
      </x:c>
      <x:c r="AB647" s="32" t="n">
        <x:f>IFERROR(AA647/(P647+W647+X647),0)</x:f>
        <x:v>0.5655818847948871</x:v>
      </x:c>
      <x:c r="AC647" t="n">
        <x:f>IF(O647="High",0,IF(I647&gt;=1800,3,IF(I647&gt;=900,2,1))+IF(K647&gt;=0.9,2,IF(K647&gt;=0.75,1,0))+IF(J647&lt;=0.7,2,IF(J647&lt;=0.85,1,0))+IF(M647&gt;=8,1,0))</x:f>
        <x:v>4</x:v>
      </x:c>
      <x:c r="AD647" t="str">
        <x:f>IF(AND(O647&lt;&gt;"High",AC647&gt;=Assumptions!$B$10,AA647&gt;0),"Priority Growth",IF(AND(O647="Low",AA647&gt;0),"Maintain","Watch"))</x:f>
        <x:v>Watch</x:v>
      </x:c>
      <x:c r="AE647" s="60" t="n">
        <x:f>MAX(AA647,0)*N647</x:f>
        <x:v>56.013673322</x:v>
      </x:c>
      <x:c r="AF647" t="str">
        <x:f>IF(AND(AA647&gt;=Assumptions!$B$11,O647&lt;&gt;"High",OR(N647&gt;=Assumptions!$B$12,M647&lt;=6)),"High","Standard")</x:f>
        <x:v>High</x:v>
      </x:c>
    </x:row>
    <x:row r="648">
      <x:c r="A648" t="str">
        <x:f>'Raw_Data'!A648</x:f>
        <x:v>C00647</x:v>
      </x:c>
      <x:c r="B648" t="n">
        <x:f>'Raw_Data'!B648</x:f>
        <x:v>28</x:v>
      </x:c>
      <x:c r="C648" s="30" t="n">
        <x:f>'Raw_Data'!C648</x:f>
        <x:v>124958</x:v>
      </x:c>
      <x:c r="D648" t="n">
        <x:f>'Raw_Data'!D648</x:f>
        <x:v>643</x:v>
      </x:c>
      <x:c r="E648" t="n">
        <x:f>'Raw_Data'!E648</x:f>
        <x:v>48</x:v>
      </x:c>
      <x:c r="F648" t="str">
        <x:f>PROPER(TRIM('Raw_Data'!F648))</x:f>
        <x:v>Platinum</x:v>
      </x:c>
      <x:c r="G648" t="str">
        <x:f>PROPER(TRIM('Raw_Data'!G648))</x:f>
        <x:v>Direct Mail</x:v>
      </x:c>
      <x:c r="H648" s="60" t="n">
        <x:f>'Raw_Data'!H648</x:f>
        <x:v>24764</x:v>
      </x:c>
      <x:c r="I648" s="60" t="n">
        <x:f>'Raw_Data'!I648</x:f>
        <x:v>2796.38</x:v>
      </x:c>
      <x:c r="J648" s="32" t="n">
        <x:f>'Raw_Data'!J648</x:f>
        <x:v>0.433</x:v>
      </x:c>
      <x:c r="K648" s="32" t="n">
        <x:f>'Raw_Data'!K648</x:f>
        <x:v>0.782</x:v>
      </x:c>
      <x:c r="L648" t="n">
        <x:f>'Raw_Data'!L648</x:f>
        <x:v>0</x:v>
      </x:c>
      <x:c r="M648" t="n">
        <x:f>IF('Raw_Data'!M648="",Assumptions!$B$15,'Raw_Data'!M648)</x:f>
        <x:v>8</x:v>
      </x:c>
      <x:c r="N648" s="32" t="n">
        <x:f>'Raw_Data'!N648</x:f>
        <x:v>0.07</x:v>
      </x:c>
      <x:c r="O648" t="str">
        <x:f>IF(OR(D648&lt;620,L648&gt;=2,J648&gt;0.9),"High",IF(OR(D648&lt;700,L648=1,J648&gt;0.75),"Medium","Low"))</x:f>
        <x:v>Medium</x:v>
      </x:c>
      <x:c r="P648" s="30" t="n">
        <x:f>XLOOKUP(F648,Assumptions!$A$4:$A$6,Assumptions!$B$4:$B$6)</x:f>
        <x:v>195</x:v>
      </x:c>
      <x:c r="Q648" s="32" t="n">
        <x:f>XLOOKUP(F648,Assumptions!$A$4:$A$6,Assumptions!$C$4:$C$6)</x:f>
        <x:v>0.199</x:v>
      </x:c>
      <x:c r="R648" s="32" t="n">
        <x:f>XLOOKUP(F648,Assumptions!$A$4:$A$6,Assumptions!$D$4:$D$6)</x:f>
        <x:v>0.017</x:v>
      </x:c>
      <x:c r="S648" s="32" t="n">
        <x:f>XLOOKUP(F648,Assumptions!$A$4:$A$6,Assumptions!$E$4:$E$6)</x:f>
        <x:v>0.013</x:v>
      </x:c>
      <x:c r="T648" s="32" t="n">
        <x:f>XLOOKUP(O648,Assumptions!$H$4:$H$6,Assumptions!$I$4:$I$6)</x:f>
        <x:v>0.012</x:v>
      </x:c>
      <x:c r="U648" s="30" t="n">
        <x:f>XLOOKUP(F648,Assumptions!$A$4:$A$6,Assumptions!$F$4:$F$6)</x:f>
        <x:v>140</x:v>
      </x:c>
      <x:c r="V648" s="60" t="n">
        <x:f>I648*12</x:f>
        <x:v>33556.56</x:v>
      </x:c>
      <x:c r="W648" s="60" t="n">
        <x:f>H648*J648*(1-K648)*Q648</x:f>
        <x:v>465.177030184</x:v>
      </x:c>
      <x:c r="X648" s="60" t="n">
        <x:f>V648*R648</x:f>
        <x:v>570.46152</x:v>
      </x:c>
      <x:c r="Y648" s="60" t="n">
        <x:f>V648*S648</x:f>
        <x:v>436.23527999999993</x:v>
      </x:c>
      <x:c r="Z648" s="60" t="n">
        <x:f>H648*J648*T648</x:f>
        <x:v>128.673744</x:v>
      </x:c>
      <x:c r="AA648" s="60" t="n">
        <x:f>P648+W648+X648-Y648-Z648-U648</x:f>
        <x:v>525.7295261840002</x:v>
      </x:c>
      <x:c r="AB648" s="32" t="n">
        <x:f>IFERROR(AA648/(P648+W648+X648),0)</x:f>
        <x:v>0.42720059931926824</x:v>
      </x:c>
      <x:c r="AC648" t="n">
        <x:f>IF(O648="High",0,IF(I648&gt;=1800,3,IF(I648&gt;=900,2,1))+IF(K648&gt;=0.9,2,IF(K648&gt;=0.75,1,0))+IF(J648&lt;=0.7,2,IF(J648&lt;=0.85,1,0))+IF(M648&gt;=8,1,0))</x:f>
        <x:v>7</x:v>
      </x:c>
      <x:c r="AD648" t="str">
        <x:f>IF(AND(O648&lt;&gt;"High",AC648&gt;=Assumptions!$B$10,AA648&gt;0),"Priority Growth",IF(AND(O648="Low",AA648&gt;0),"Maintain","Watch"))</x:f>
        <x:v>Priority Growth</x:v>
      </x:c>
      <x:c r="AE648" s="60" t="n">
        <x:f>MAX(AA648,0)*N648</x:f>
        <x:v>36.80106683288002</x:v>
      </x:c>
      <x:c r="AF648" t="str">
        <x:f>IF(AND(AA648&gt;=Assumptions!$B$11,O648&lt;&gt;"High",OR(N648&gt;=Assumptions!$B$12,M648&lt;=6)),"High","Standard")</x:f>
        <x:v>Standard</x:v>
      </x:c>
    </x:row>
    <x:row r="649">
      <x:c r="A649" t="str">
        <x:f>'Raw_Data'!A649</x:f>
        <x:v>C00648</x:v>
      </x:c>
      <x:c r="B649" t="n">
        <x:f>'Raw_Data'!B649</x:f>
        <x:v>60</x:v>
      </x:c>
      <x:c r="C649" s="30" t="n">
        <x:f>'Raw_Data'!C649</x:f>
        <x:v>132225</x:v>
      </x:c>
      <x:c r="D649" t="n">
        <x:f>'Raw_Data'!D649</x:f>
        <x:v>569</x:v>
      </x:c>
      <x:c r="E649" t="n">
        <x:f>'Raw_Data'!E649</x:f>
        <x:v>37</x:v>
      </x:c>
      <x:c r="F649" t="str">
        <x:f>PROPER(TRIM('Raw_Data'!F649))</x:f>
        <x:v>Classic</x:v>
      </x:c>
      <x:c r="G649" t="str">
        <x:f>PROPER(TRIM('Raw_Data'!G649))</x:f>
        <x:v>Digital</x:v>
      </x:c>
      <x:c r="H649" s="60" t="n">
        <x:f>'Raw_Data'!H649</x:f>
        <x:v>6186</x:v>
      </x:c>
      <x:c r="I649" s="60" t="n">
        <x:f>'Raw_Data'!I649</x:f>
        <x:v>1090.52</x:v>
      </x:c>
      <x:c r="J649" s="32" t="n">
        <x:f>'Raw_Data'!J649</x:f>
        <x:v>0.459</x:v>
      </x:c>
      <x:c r="K649" s="32" t="n">
        <x:f>'Raw_Data'!K649</x:f>
        <x:v>0.689</x:v>
      </x:c>
      <x:c r="L649" t="n">
        <x:f>'Raw_Data'!L649</x:f>
        <x:v>0</x:v>
      </x:c>
      <x:c r="M649" t="n">
        <x:f>IF('Raw_Data'!M649="",Assumptions!$B$15,'Raw_Data'!M649)</x:f>
        <x:v>6</x:v>
      </x:c>
      <x:c r="N649" s="32" t="n">
        <x:f>'Raw_Data'!N649</x:f>
        <x:v>0.218</x:v>
      </x:c>
      <x:c r="O649" t="str">
        <x:f>IF(OR(D649&lt;620,L649&gt;=2,J649&gt;0.9),"High",IF(OR(D649&lt;700,L649=1,J649&gt;0.75),"Medium","Low"))</x:f>
        <x:v>High</x:v>
      </x:c>
      <x:c r="P649" s="30" t="n">
        <x:f>XLOOKUP(F649,Assumptions!$A$4:$A$6,Assumptions!$B$4:$B$6)</x:f>
        <x:v>0</x:v>
      </x:c>
      <x:c r="Q649" s="32" t="n">
        <x:f>XLOOKUP(F649,Assumptions!$A$4:$A$6,Assumptions!$C$4:$C$6)</x:f>
        <x:v>0.229</x:v>
      </x:c>
      <x:c r="R649" s="32" t="n">
        <x:f>XLOOKUP(F649,Assumptions!$A$4:$A$6,Assumptions!$D$4:$D$6)</x:f>
        <x:v>0.015</x:v>
      </x:c>
      <x:c r="S649" s="32" t="n">
        <x:f>XLOOKUP(F649,Assumptions!$A$4:$A$6,Assumptions!$E$4:$E$6)</x:f>
        <x:v>0.0075</x:v>
      </x:c>
      <x:c r="T649" s="32" t="n">
        <x:f>XLOOKUP(O649,Assumptions!$H$4:$H$6,Assumptions!$I$4:$I$6)</x:f>
        <x:v>0.045</x:v>
      </x:c>
      <x:c r="U649" s="30" t="n">
        <x:f>XLOOKUP(F649,Assumptions!$A$4:$A$6,Assumptions!$F$4:$F$6)</x:f>
        <x:v>60</x:v>
      </x:c>
      <x:c r="V649" s="60" t="n">
        <x:f>I649*12</x:f>
        <x:v>13086.24</x:v>
      </x:c>
      <x:c r="W649" s="60" t="n">
        <x:f>H649*J649*(1-K649)*Q649</x:f>
        <x:v>202.21737690600006</x:v>
      </x:c>
      <x:c r="X649" s="60" t="n">
        <x:f>V649*R649</x:f>
        <x:v>196.2936</x:v>
      </x:c>
      <x:c r="Y649" s="60" t="n">
        <x:f>V649*S649</x:f>
        <x:v>98.1468</x:v>
      </x:c>
      <x:c r="Z649" s="60" t="n">
        <x:f>H649*J649*T649</x:f>
        <x:v>127.77183000000001</x:v>
      </x:c>
      <x:c r="AA649" s="60" t="n">
        <x:f>P649+W649+X649-Y649-Z649-U649</x:f>
        <x:v>112.59234690600005</x:v>
      </x:c>
      <x:c r="AB649" s="32" t="n">
        <x:f>IFERROR(AA649/(P649+W649+X649),0)</x:f>
        <x:v>0.2825326112222954</x:v>
      </x:c>
      <x:c r="AC649" t="n">
        <x:f>IF(O649="High",0,IF(I649&gt;=1800,3,IF(I649&gt;=900,2,1))+IF(K649&gt;=0.9,2,IF(K649&gt;=0.75,1,0))+IF(J649&lt;=0.7,2,IF(J649&lt;=0.85,1,0))+IF(M649&gt;=8,1,0))</x:f>
        <x:v>0</x:v>
      </x:c>
      <x:c r="AD649" t="str">
        <x:f>IF(AND(O649&lt;&gt;"High",AC649&gt;=Assumptions!$B$10,AA649&gt;0),"Priority Growth",IF(AND(O649="Low",AA649&gt;0),"Maintain","Watch"))</x:f>
        <x:v>Watch</x:v>
      </x:c>
      <x:c r="AE649" s="60" t="n">
        <x:f>MAX(AA649,0)*N649</x:f>
        <x:v>24.54513162550801</x:v>
      </x:c>
      <x:c r="AF649" t="str">
        <x:f>IF(AND(AA649&gt;=Assumptions!$B$11,O649&lt;&gt;"High",OR(N649&gt;=Assumptions!$B$12,M649&lt;=6)),"High","Standard")</x:f>
        <x:v>Standard</x:v>
      </x:c>
    </x:row>
    <x:row r="650">
      <x:c r="A650" t="str">
        <x:f>'Raw_Data'!A650</x:f>
        <x:v>C00649</x:v>
      </x:c>
      <x:c r="B650" t="n">
        <x:f>'Raw_Data'!B650</x:f>
        <x:v>33</x:v>
      </x:c>
      <x:c r="C650" s="30" t="n">
        <x:f>'Raw_Data'!C650</x:f>
        <x:v>62524</x:v>
      </x:c>
      <x:c r="D650" t="n">
        <x:f>'Raw_Data'!D650</x:f>
        <x:v>613</x:v>
      </x:c>
      <x:c r="E650" t="n">
        <x:f>'Raw_Data'!E650</x:f>
        <x:v>133</x:v>
      </x:c>
      <x:c r="F650" t="str">
        <x:f>PROPER(TRIM('Raw_Data'!F650))</x:f>
        <x:v>Classic</x:v>
      </x:c>
      <x:c r="G650" t="str">
        <x:f>PROPER(TRIM('Raw_Data'!G650))</x:f>
        <x:v>Direct Mail</x:v>
      </x:c>
      <x:c r="H650" s="60" t="n">
        <x:f>'Raw_Data'!H650</x:f>
        <x:v>5514</x:v>
      </x:c>
      <x:c r="I650" s="60" t="n">
        <x:f>'Raw_Data'!I650</x:f>
        <x:v>209.55</x:v>
      </x:c>
      <x:c r="J650" s="32" t="n">
        <x:f>'Raw_Data'!J650</x:f>
        <x:v>0.348</x:v>
      </x:c>
      <x:c r="K650" s="32" t="n">
        <x:f>'Raw_Data'!K650</x:f>
        <x:v>0.517</x:v>
      </x:c>
      <x:c r="L650" t="n">
        <x:f>'Raw_Data'!L650</x:f>
        <x:v>0</x:v>
      </x:c>
      <x:c r="M650" t="n">
        <x:f>IF('Raw_Data'!M650="",Assumptions!$B$15,'Raw_Data'!M650)</x:f>
        <x:v>7</x:v>
      </x:c>
      <x:c r="N650" s="32" t="n">
        <x:f>'Raw_Data'!N650</x:f>
        <x:v>0.128</x:v>
      </x:c>
      <x:c r="O650" t="str">
        <x:f>IF(OR(D650&lt;620,L650&gt;=2,J650&gt;0.9),"High",IF(OR(D650&lt;700,L650=1,J650&gt;0.75),"Medium","Low"))</x:f>
        <x:v>High</x:v>
      </x:c>
      <x:c r="P650" s="30" t="n">
        <x:f>XLOOKUP(F650,Assumptions!$A$4:$A$6,Assumptions!$B$4:$B$6)</x:f>
        <x:v>0</x:v>
      </x:c>
      <x:c r="Q650" s="32" t="n">
        <x:f>XLOOKUP(F650,Assumptions!$A$4:$A$6,Assumptions!$C$4:$C$6)</x:f>
        <x:v>0.229</x:v>
      </x:c>
      <x:c r="R650" s="32" t="n">
        <x:f>XLOOKUP(F650,Assumptions!$A$4:$A$6,Assumptions!$D$4:$D$6)</x:f>
        <x:v>0.015</x:v>
      </x:c>
      <x:c r="S650" s="32" t="n">
        <x:f>XLOOKUP(F650,Assumptions!$A$4:$A$6,Assumptions!$E$4:$E$6)</x:f>
        <x:v>0.0075</x:v>
      </x:c>
      <x:c r="T650" s="32" t="n">
        <x:f>XLOOKUP(O650,Assumptions!$H$4:$H$6,Assumptions!$I$4:$I$6)</x:f>
        <x:v>0.045</x:v>
      </x:c>
      <x:c r="U650" s="30" t="n">
        <x:f>XLOOKUP(F650,Assumptions!$A$4:$A$6,Assumptions!$F$4:$F$6)</x:f>
        <x:v>60</x:v>
      </x:c>
      <x:c r="V650" s="60" t="n">
        <x:f>I650*12</x:f>
        <x:v>2514.6000000000004</x:v>
      </x:c>
      <x:c r="W650" s="60" t="n">
        <x:f>H650*J650*(1-K650)*Q650</x:f>
        <x:v>212.240675304</x:v>
      </x:c>
      <x:c r="X650" s="60" t="n">
        <x:f>V650*R650</x:f>
        <x:v>37.719</x:v>
      </x:c>
      <x:c r="Y650" s="60" t="n">
        <x:f>V650*S650</x:f>
        <x:v>18.8595</x:v>
      </x:c>
      <x:c r="Z650" s="60" t="n">
        <x:f>H650*J650*T650</x:f>
        <x:v>86.34924</x:v>
      </x:c>
      <x:c r="AA650" s="60" t="n">
        <x:f>P650+W650+X650-Y650-Z650-U650</x:f>
        <x:v>84.750935304</x:v>
      </x:c>
      <x:c r="AB650" s="32" t="n">
        <x:f>IFERROR(AA650/(P650+W650+X650),0)</x:f>
        <x:v>0.3390584309286137</x:v>
      </x:c>
      <x:c r="AC650" t="n">
        <x:f>IF(O650="High",0,IF(I650&gt;=1800,3,IF(I650&gt;=900,2,1))+IF(K650&gt;=0.9,2,IF(K650&gt;=0.75,1,0))+IF(J650&lt;=0.7,2,IF(J650&lt;=0.85,1,0))+IF(M650&gt;=8,1,0))</x:f>
        <x:v>0</x:v>
      </x:c>
      <x:c r="AD650" t="str">
        <x:f>IF(AND(O650&lt;&gt;"High",AC650&gt;=Assumptions!$B$10,AA650&gt;0),"Priority Growth",IF(AND(O650="Low",AA650&gt;0),"Maintain","Watch"))</x:f>
        <x:v>Watch</x:v>
      </x:c>
      <x:c r="AE650" s="60" t="n">
        <x:f>MAX(AA650,0)*N650</x:f>
        <x:v>10.848119718911999</x:v>
      </x:c>
      <x:c r="AF650" t="str">
        <x:f>IF(AND(AA650&gt;=Assumptions!$B$11,O650&lt;&gt;"High",OR(N650&gt;=Assumptions!$B$12,M650&lt;=6)),"High","Standard")</x:f>
        <x:v>Standard</x:v>
      </x:c>
    </x:row>
    <x:row r="651">
      <x:c r="A651" t="str">
        <x:f>'Raw_Data'!A651</x:f>
        <x:v>C00650</x:v>
      </x:c>
      <x:c r="B651" t="n">
        <x:f>'Raw_Data'!B651</x:f>
        <x:v>54</x:v>
      </x:c>
      <x:c r="C651" s="30" t="n">
        <x:f>'Raw_Data'!C651</x:f>
        <x:v>31250</x:v>
      </x:c>
      <x:c r="D651" t="n">
        <x:f>'Raw_Data'!D651</x:f>
        <x:v>633</x:v>
      </x:c>
      <x:c r="E651" t="n">
        <x:f>'Raw_Data'!E651</x:f>
        <x:v>37</x:v>
      </x:c>
      <x:c r="F651" t="str">
        <x:f>PROPER(TRIM('Raw_Data'!F651))</x:f>
        <x:v>Classic</x:v>
      </x:c>
      <x:c r="G651" t="str">
        <x:f>PROPER(TRIM('Raw_Data'!G651))</x:f>
        <x:v>Branch</x:v>
      </x:c>
      <x:c r="H651" s="60" t="n">
        <x:f>'Raw_Data'!H651</x:f>
        <x:v>3086</x:v>
      </x:c>
      <x:c r="I651" s="60" t="n">
        <x:f>'Raw_Data'!I651</x:f>
        <x:v>488.04</x:v>
      </x:c>
      <x:c r="J651" s="32" t="n">
        <x:f>'Raw_Data'!J651</x:f>
        <x:v>0.428</x:v>
      </x:c>
      <x:c r="K651" s="32" t="n">
        <x:f>'Raw_Data'!K651</x:f>
        <x:v>0.727</x:v>
      </x:c>
      <x:c r="L651" t="n">
        <x:f>'Raw_Data'!L651</x:f>
        <x:v>0</x:v>
      </x:c>
      <x:c r="M651" t="n">
        <x:f>IF('Raw_Data'!M651="",Assumptions!$B$15,'Raw_Data'!M651)</x:f>
        <x:v>4</x:v>
      </x:c>
      <x:c r="N651" s="32" t="n">
        <x:f>'Raw_Data'!N651</x:f>
        <x:v>0.242</x:v>
      </x:c>
      <x:c r="O651" t="str">
        <x:f>IF(OR(D651&lt;620,L651&gt;=2,J651&gt;0.9),"High",IF(OR(D651&lt;700,L651=1,J651&gt;0.75),"Medium","Low"))</x:f>
        <x:v>Medium</x:v>
      </x:c>
      <x:c r="P651" s="30" t="n">
        <x:f>XLOOKUP(F651,Assumptions!$A$4:$A$6,Assumptions!$B$4:$B$6)</x:f>
        <x:v>0</x:v>
      </x:c>
      <x:c r="Q651" s="32" t="n">
        <x:f>XLOOKUP(F651,Assumptions!$A$4:$A$6,Assumptions!$C$4:$C$6)</x:f>
        <x:v>0.229</x:v>
      </x:c>
      <x:c r="R651" s="32" t="n">
        <x:f>XLOOKUP(F651,Assumptions!$A$4:$A$6,Assumptions!$D$4:$D$6)</x:f>
        <x:v>0.015</x:v>
      </x:c>
      <x:c r="S651" s="32" t="n">
        <x:f>XLOOKUP(F651,Assumptions!$A$4:$A$6,Assumptions!$E$4:$E$6)</x:f>
        <x:v>0.0075</x:v>
      </x:c>
      <x:c r="T651" s="32" t="n">
        <x:f>XLOOKUP(O651,Assumptions!$H$4:$H$6,Assumptions!$I$4:$I$6)</x:f>
        <x:v>0.012</x:v>
      </x:c>
      <x:c r="U651" s="30" t="n">
        <x:f>XLOOKUP(F651,Assumptions!$A$4:$A$6,Assumptions!$F$4:$F$6)</x:f>
        <x:v>60</x:v>
      </x:c>
      <x:c r="V651" s="60" t="n">
        <x:f>I651*12</x:f>
        <x:v>5856.4800000000005</x:v>
      </x:c>
      <x:c r="W651" s="60" t="n">
        <x:f>H651*J651*(1-K651)*Q651</x:f>
        <x:v>82.57295373600002</x:v>
      </x:c>
      <x:c r="X651" s="60" t="n">
        <x:f>V651*R651</x:f>
        <x:v>87.8472</x:v>
      </x:c>
      <x:c r="Y651" s="60" t="n">
        <x:f>V651*S651</x:f>
        <x:v>43.9236</x:v>
      </x:c>
      <x:c r="Z651" s="60" t="n">
        <x:f>H651*J651*T651</x:f>
        <x:v>15.849696</x:v>
      </x:c>
      <x:c r="AA651" s="60" t="n">
        <x:f>P651+W651+X651-Y651-Z651-U651</x:f>
        <x:v>50.646857736000044</x:v>
      </x:c>
      <x:c r="AB651" s="32" t="n">
        <x:f>IFERROR(AA651/(P651+W651+X651),0)</x:f>
        <x:v>0.2971881941525397</x:v>
      </x:c>
      <x:c r="AC651" t="n">
        <x:f>IF(O651="High",0,IF(I651&gt;=1800,3,IF(I651&gt;=900,2,1))+IF(K651&gt;=0.9,2,IF(K651&gt;=0.75,1,0))+IF(J651&lt;=0.7,2,IF(J651&lt;=0.85,1,0))+IF(M651&gt;=8,1,0))</x:f>
        <x:v>3</x:v>
      </x:c>
      <x:c r="AD651" t="str">
        <x:f>IF(AND(O651&lt;&gt;"High",AC651&gt;=Assumptions!$B$10,AA651&gt;0),"Priority Growth",IF(AND(O651="Low",AA651&gt;0),"Maintain","Watch"))</x:f>
        <x:v>Watch</x:v>
      </x:c>
      <x:c r="AE651" s="60" t="n">
        <x:f>MAX(AA651,0)*N651</x:f>
        <x:v>12.25653957211201</x:v>
      </x:c>
      <x:c r="AF651" t="str">
        <x:f>IF(AND(AA651&gt;=Assumptions!$B$11,O651&lt;&gt;"High",OR(N651&gt;=Assumptions!$B$12,M651&lt;=6)),"High","Standard")</x:f>
        <x:v>Standard</x:v>
      </x:c>
    </x:row>
    <x:row r="652">
      <x:c r="A652" t="str">
        <x:f>'Raw_Data'!A652</x:f>
        <x:v>C00651</x:v>
      </x:c>
      <x:c r="B652" t="n">
        <x:f>'Raw_Data'!B652</x:f>
        <x:v>39</x:v>
      </x:c>
      <x:c r="C652" s="30" t="n">
        <x:f>'Raw_Data'!C652</x:f>
        <x:v>28000</x:v>
      </x:c>
      <x:c r="D652" t="n">
        <x:f>'Raw_Data'!D652</x:f>
        <x:v>741</x:v>
      </x:c>
      <x:c r="E652" t="n">
        <x:f>'Raw_Data'!E652</x:f>
        <x:v>30</x:v>
      </x:c>
      <x:c r="F652" t="str">
        <x:f>PROPER(TRIM('Raw_Data'!F652))</x:f>
        <x:v>Classic</x:v>
      </x:c>
      <x:c r="G652" t="str">
        <x:f>PROPER(TRIM('Raw_Data'!G652))</x:f>
        <x:v>Branch</x:v>
      </x:c>
      <x:c r="H652" s="60" t="n">
        <x:f>'Raw_Data'!H652</x:f>
        <x:v>9900</x:v>
      </x:c>
      <x:c r="I652" s="60" t="n">
        <x:f>'Raw_Data'!I652</x:f>
        <x:v>419.11</x:v>
      </x:c>
      <x:c r="J652" s="32" t="n">
        <x:f>'Raw_Data'!J652</x:f>
        <x:v>0.612</x:v>
      </x:c>
      <x:c r="K652" s="32" t="n">
        <x:f>'Raw_Data'!K652</x:f>
        <x:v>0.887</x:v>
      </x:c>
      <x:c r="L652" t="n">
        <x:f>'Raw_Data'!L652</x:f>
        <x:v>0</x:v>
      </x:c>
      <x:c r="M652" t="n">
        <x:f>IF('Raw_Data'!M652="",Assumptions!$B$15,'Raw_Data'!M652)</x:f>
        <x:v>9</x:v>
      </x:c>
      <x:c r="N652" s="32" t="n">
        <x:f>'Raw_Data'!N652</x:f>
        <x:v>0.02</x:v>
      </x:c>
      <x:c r="O652" t="str">
        <x:f>IF(OR(D652&lt;620,L652&gt;=2,J652&gt;0.9),"High",IF(OR(D652&lt;700,L652=1,J652&gt;0.75),"Medium","Low"))</x:f>
        <x:v>Low</x:v>
      </x:c>
      <x:c r="P652" s="30" t="n">
        <x:f>XLOOKUP(F652,Assumptions!$A$4:$A$6,Assumptions!$B$4:$B$6)</x:f>
        <x:v>0</x:v>
      </x:c>
      <x:c r="Q652" s="32" t="n">
        <x:f>XLOOKUP(F652,Assumptions!$A$4:$A$6,Assumptions!$C$4:$C$6)</x:f>
        <x:v>0.229</x:v>
      </x:c>
      <x:c r="R652" s="32" t="n">
        <x:f>XLOOKUP(F652,Assumptions!$A$4:$A$6,Assumptions!$D$4:$D$6)</x:f>
        <x:v>0.015</x:v>
      </x:c>
      <x:c r="S652" s="32" t="n">
        <x:f>XLOOKUP(F652,Assumptions!$A$4:$A$6,Assumptions!$E$4:$E$6)</x:f>
        <x:v>0.0075</x:v>
      </x:c>
      <x:c r="T652" s="32" t="n">
        <x:f>XLOOKUP(O652,Assumptions!$H$4:$H$6,Assumptions!$I$4:$I$6)</x:f>
        <x:v>0.0035</x:v>
      </x:c>
      <x:c r="U652" s="30" t="n">
        <x:f>XLOOKUP(F652,Assumptions!$A$4:$A$6,Assumptions!$F$4:$F$6)</x:f>
        <x:v>60</x:v>
      </x:c>
      <x:c r="V652" s="60" t="n">
        <x:f>I652*12</x:f>
        <x:v>5029.32</x:v>
      </x:c>
      <x:c r="W652" s="60" t="n">
        <x:f>H652*J652*(1-K652)*Q652</x:f>
        <x:v>156.7835676</x:v>
      </x:c>
      <x:c r="X652" s="60" t="n">
        <x:f>V652*R652</x:f>
        <x:v>75.43979999999999</x:v>
      </x:c>
      <x:c r="Y652" s="60" t="n">
        <x:f>V652*S652</x:f>
        <x:v>37.719899999999996</x:v>
      </x:c>
      <x:c r="Z652" s="60" t="n">
        <x:f>H652*J652*T652</x:f>
        <x:v>21.2058</x:v>
      </x:c>
      <x:c r="AA652" s="60" t="n">
        <x:f>P652+W652+X652-Y652-Z652-U652</x:f>
        <x:v>113.29766759999998</x:v>
      </x:c>
      <x:c r="AB652" s="32" t="n">
        <x:f>IFERROR(AA652/(P652+W652+X652),0)</x:f>
        <x:v>0.48788228665752925</x:v>
      </x:c>
      <x:c r="AC652" t="n">
        <x:f>IF(O652="High",0,IF(I652&gt;=1800,3,IF(I652&gt;=900,2,1))+IF(K652&gt;=0.9,2,IF(K652&gt;=0.75,1,0))+IF(J652&lt;=0.7,2,IF(J652&lt;=0.85,1,0))+IF(M652&gt;=8,1,0))</x:f>
        <x:v>5</x:v>
      </x:c>
      <x:c r="AD652" t="str">
        <x:f>IF(AND(O652&lt;&gt;"High",AC652&gt;=Assumptions!$B$10,AA652&gt;0),"Priority Growth",IF(AND(O652="Low",AA652&gt;0),"Maintain","Watch"))</x:f>
        <x:v>Maintain</x:v>
      </x:c>
      <x:c r="AE652" s="60" t="n">
        <x:f>MAX(AA652,0)*N652</x:f>
        <x:v>2.265953352</x:v>
      </x:c>
      <x:c r="AF652" t="str">
        <x:f>IF(AND(AA652&gt;=Assumptions!$B$11,O652&lt;&gt;"High",OR(N652&gt;=Assumptions!$B$12,M652&lt;=6)),"High","Standard")</x:f>
        <x:v>Standard</x:v>
      </x:c>
    </x:row>
    <x:row r="653">
      <x:c r="A653" t="str">
        <x:f>'Raw_Data'!A653</x:f>
        <x:v>C00652</x:v>
      </x:c>
      <x:c r="B653" t="n">
        <x:f>'Raw_Data'!B653</x:f>
        <x:v>43</x:v>
      </x:c>
      <x:c r="C653" s="30" t="n">
        <x:f>'Raw_Data'!C653</x:f>
        <x:v>103695</x:v>
      </x:c>
      <x:c r="D653" t="n">
        <x:f>'Raw_Data'!D653</x:f>
        <x:v>791</x:v>
      </x:c>
      <x:c r="E653" t="n">
        <x:f>'Raw_Data'!E653</x:f>
        <x:v>48</x:v>
      </x:c>
      <x:c r="F653" t="str">
        <x:f>PROPER(TRIM('Raw_Data'!F653))</x:f>
        <x:v>Platinum</x:v>
      </x:c>
      <x:c r="G653" t="str">
        <x:f>PROPER(TRIM('Raw_Data'!G653))</x:f>
        <x:v>Digital</x:v>
      </x:c>
      <x:c r="H653" s="60" t="n">
        <x:f>'Raw_Data'!H653</x:f>
        <x:v>25000</x:v>
      </x:c>
      <x:c r="I653" s="60" t="n">
        <x:f>'Raw_Data'!I653</x:f>
        <x:v>2078.04</x:v>
      </x:c>
      <x:c r="J653" s="32" t="n">
        <x:f>'Raw_Data'!J653</x:f>
        <x:v>0.369</x:v>
      </x:c>
      <x:c r="K653" s="32" t="n">
        <x:f>'Raw_Data'!K653</x:f>
        <x:v>0.945</x:v>
      </x:c>
      <x:c r="L653" t="n">
        <x:f>'Raw_Data'!L653</x:f>
        <x:v>0</x:v>
      </x:c>
      <x:c r="M653" t="n">
        <x:f>IF('Raw_Data'!M653="",Assumptions!$B$15,'Raw_Data'!M653)</x:f>
        <x:v>10</x:v>
      </x:c>
      <x:c r="N653" s="32" t="n">
        <x:f>'Raw_Data'!N653</x:f>
        <x:v>0.02</x:v>
      </x:c>
      <x:c r="O653" t="str">
        <x:f>IF(OR(D653&lt;620,L653&gt;=2,J653&gt;0.9),"High",IF(OR(D653&lt;700,L653=1,J653&gt;0.75),"Medium","Low"))</x:f>
        <x:v>Low</x:v>
      </x:c>
      <x:c r="P653" s="30" t="n">
        <x:f>XLOOKUP(F653,Assumptions!$A$4:$A$6,Assumptions!$B$4:$B$6)</x:f>
        <x:v>195</x:v>
      </x:c>
      <x:c r="Q653" s="32" t="n">
        <x:f>XLOOKUP(F653,Assumptions!$A$4:$A$6,Assumptions!$C$4:$C$6)</x:f>
        <x:v>0.199</x:v>
      </x:c>
      <x:c r="R653" s="32" t="n">
        <x:f>XLOOKUP(F653,Assumptions!$A$4:$A$6,Assumptions!$D$4:$D$6)</x:f>
        <x:v>0.017</x:v>
      </x:c>
      <x:c r="S653" s="32" t="n">
        <x:f>XLOOKUP(F653,Assumptions!$A$4:$A$6,Assumptions!$E$4:$E$6)</x:f>
        <x:v>0.013</x:v>
      </x:c>
      <x:c r="T653" s="32" t="n">
        <x:f>XLOOKUP(O653,Assumptions!$H$4:$H$6,Assumptions!$I$4:$I$6)</x:f>
        <x:v>0.0035</x:v>
      </x:c>
      <x:c r="U653" s="30" t="n">
        <x:f>XLOOKUP(F653,Assumptions!$A$4:$A$6,Assumptions!$F$4:$F$6)</x:f>
        <x:v>140</x:v>
      </x:c>
      <x:c r="V653" s="60" t="n">
        <x:f>I653*12</x:f>
        <x:v>24936.48</x:v>
      </x:c>
      <x:c r="W653" s="60" t="n">
        <x:f>H653*J653*(1-K653)*Q653</x:f>
        <x:v>100.9676250000001</x:v>
      </x:c>
      <x:c r="X653" s="60" t="n">
        <x:f>V653*R653</x:f>
        <x:v>423.92016</x:v>
      </x:c>
      <x:c r="Y653" s="60" t="n">
        <x:f>V653*S653</x:f>
        <x:v>324.17424</x:v>
      </x:c>
      <x:c r="Z653" s="60" t="n">
        <x:f>H653*J653*T653</x:f>
        <x:v>32.2875</x:v>
      </x:c>
      <x:c r="AA653" s="60" t="n">
        <x:f>P653+W653+X653-Y653-Z653-U653</x:f>
        <x:v>223.4260450000001</x:v>
      </x:c>
      <x:c r="AB653" s="32" t="n">
        <x:f>IFERROR(AA653/(P653+W653+X653),0)</x:f>
        <x:v>0.3103623226500503</x:v>
      </x:c>
      <x:c r="AC653" t="n">
        <x:f>IF(O653="High",0,IF(I653&gt;=1800,3,IF(I653&gt;=900,2,1))+IF(K653&gt;=0.9,2,IF(K653&gt;=0.75,1,0))+IF(J653&lt;=0.7,2,IF(J653&lt;=0.85,1,0))+IF(M653&gt;=8,1,0))</x:f>
        <x:v>8</x:v>
      </x:c>
      <x:c r="AD653" t="str">
        <x:f>IF(AND(O653&lt;&gt;"High",AC653&gt;=Assumptions!$B$10,AA653&gt;0),"Priority Growth",IF(AND(O653="Low",AA653&gt;0),"Maintain","Watch"))</x:f>
        <x:v>Priority Growth</x:v>
      </x:c>
      <x:c r="AE653" s="60" t="n">
        <x:f>MAX(AA653,0)*N653</x:f>
        <x:v>4.468520900000002</x:v>
      </x:c>
      <x:c r="AF653" t="str">
        <x:f>IF(AND(AA653&gt;=Assumptions!$B$11,O653&lt;&gt;"High",OR(N653&gt;=Assumptions!$B$12,M653&lt;=6)),"High","Standard")</x:f>
        <x:v>Standard</x:v>
      </x:c>
    </x:row>
    <x:row r="654">
      <x:c r="A654" t="str">
        <x:f>'Raw_Data'!A654</x:f>
        <x:v>C00653</x:v>
      </x:c>
      <x:c r="B654" t="n">
        <x:f>'Raw_Data'!B654</x:f>
        <x:v>29</x:v>
      </x:c>
      <x:c r="C654" s="30" t="n">
        <x:f>'Raw_Data'!C654</x:f>
        <x:v>64228</x:v>
      </x:c>
      <x:c r="D654" t="n">
        <x:f>'Raw_Data'!D654</x:f>
        <x:v>736</x:v>
      </x:c>
      <x:c r="E654" t="n">
        <x:f>'Raw_Data'!E654</x:f>
        <x:v>36</x:v>
      </x:c>
      <x:c r="F654" t="str">
        <x:f>PROPER(TRIM('Raw_Data'!F654))</x:f>
        <x:v>Classic</x:v>
      </x:c>
      <x:c r="G654" t="str">
        <x:f>PROPER(TRIM('Raw_Data'!G654))</x:f>
        <x:v>Direct Mail</x:v>
      </x:c>
      <x:c r="H654" s="60" t="n">
        <x:f>'Raw_Data'!H654</x:f>
        <x:v>7689</x:v>
      </x:c>
      <x:c r="I654" s="60" t="n">
        <x:f>'Raw_Data'!I654</x:f>
        <x:v>632.68</x:v>
      </x:c>
      <x:c r="J654" s="32" t="n">
        <x:f>'Raw_Data'!J654</x:f>
        <x:v>0.269</x:v>
      </x:c>
      <x:c r="K654" s="32" t="n">
        <x:f>'Raw_Data'!K654</x:f>
        <x:v>0.709</x:v>
      </x:c>
      <x:c r="L654" t="n">
        <x:f>'Raw_Data'!L654</x:f>
        <x:v>0</x:v>
      </x:c>
      <x:c r="M654" t="n">
        <x:f>IF('Raw_Data'!M654="",Assumptions!$B$15,'Raw_Data'!M654)</x:f>
        <x:v>6</x:v>
      </x:c>
      <x:c r="N654" s="32" t="n">
        <x:f>'Raw_Data'!N654</x:f>
        <x:v>0.157</x:v>
      </x:c>
      <x:c r="O654" t="str">
        <x:f>IF(OR(D654&lt;620,L654&gt;=2,J654&gt;0.9),"High",IF(OR(D654&lt;700,L654=1,J654&gt;0.75),"Medium","Low"))</x:f>
        <x:v>Low</x:v>
      </x:c>
      <x:c r="P654" s="30" t="n">
        <x:f>XLOOKUP(F654,Assumptions!$A$4:$A$6,Assumptions!$B$4:$B$6)</x:f>
        <x:v>0</x:v>
      </x:c>
      <x:c r="Q654" s="32" t="n">
        <x:f>XLOOKUP(F654,Assumptions!$A$4:$A$6,Assumptions!$C$4:$C$6)</x:f>
        <x:v>0.229</x:v>
      </x:c>
      <x:c r="R654" s="32" t="n">
        <x:f>XLOOKUP(F654,Assumptions!$A$4:$A$6,Assumptions!$D$4:$D$6)</x:f>
        <x:v>0.015</x:v>
      </x:c>
      <x:c r="S654" s="32" t="n">
        <x:f>XLOOKUP(F654,Assumptions!$A$4:$A$6,Assumptions!$E$4:$E$6)</x:f>
        <x:v>0.0075</x:v>
      </x:c>
      <x:c r="T654" s="32" t="n">
        <x:f>XLOOKUP(O654,Assumptions!$H$4:$H$6,Assumptions!$I$4:$I$6)</x:f>
        <x:v>0.0035</x:v>
      </x:c>
      <x:c r="U654" s="30" t="n">
        <x:f>XLOOKUP(F654,Assumptions!$A$4:$A$6,Assumptions!$F$4:$F$6)</x:f>
        <x:v>60</x:v>
      </x:c>
      <x:c r="V654" s="60" t="n">
        <x:f>I654*12</x:f>
        <x:v>7592.16</x:v>
      </x:c>
      <x:c r="W654" s="60" t="n">
        <x:f>H654*J654*(1-K654)*Q654</x:f>
        <x:v>137.83217589900005</x:v>
      </x:c>
      <x:c r="X654" s="60" t="n">
        <x:f>V654*R654</x:f>
        <x:v>113.88239999999999</x:v>
      </x:c>
      <x:c r="Y654" s="60" t="n">
        <x:f>V654*S654</x:f>
        <x:v>56.941199999999995</x:v>
      </x:c>
      <x:c r="Z654" s="60" t="n">
        <x:f>H654*J654*T654</x:f>
        <x:v>7.239193500000002</x:v>
      </x:c>
      <x:c r="AA654" s="60" t="n">
        <x:f>P654+W654+X654-Y654-Z654-U654</x:f>
        <x:v>127.53418239900003</x:v>
      </x:c>
      <x:c r="AB654" s="32" t="n">
        <x:f>IFERROR(AA654/(P654+W654+X654),0)</x:f>
        <x:v>0.5066618885438436</x:v>
      </x:c>
      <x:c r="AC654" t="n">
        <x:f>IF(O654="High",0,IF(I654&gt;=1800,3,IF(I654&gt;=900,2,1))+IF(K654&gt;=0.9,2,IF(K654&gt;=0.75,1,0))+IF(J654&lt;=0.7,2,IF(J654&lt;=0.85,1,0))+IF(M654&gt;=8,1,0))</x:f>
        <x:v>3</x:v>
      </x:c>
      <x:c r="AD654" t="str">
        <x:f>IF(AND(O654&lt;&gt;"High",AC654&gt;=Assumptions!$B$10,AA654&gt;0),"Priority Growth",IF(AND(O654="Low",AA654&gt;0),"Maintain","Watch"))</x:f>
        <x:v>Maintain</x:v>
      </x:c>
      <x:c r="AE654" s="60" t="n">
        <x:f>MAX(AA654,0)*N654</x:f>
        <x:v>20.022866636643005</x:v>
      </x:c>
      <x:c r="AF654" t="str">
        <x:f>IF(AND(AA654&gt;=Assumptions!$B$11,O654&lt;&gt;"High",OR(N654&gt;=Assumptions!$B$12,M654&lt;=6)),"High","Standard")</x:f>
        <x:v>Standard</x:v>
      </x:c>
    </x:row>
    <x:row r="655">
      <x:c r="A655" t="str">
        <x:f>'Raw_Data'!A655</x:f>
        <x:v>C00654</x:v>
      </x:c>
      <x:c r="B655" t="n">
        <x:f>'Raw_Data'!B655</x:f>
        <x:v>43</x:v>
      </x:c>
      <x:c r="C655" s="30" t="n">
        <x:f>'Raw_Data'!C655</x:f>
        <x:v>95465</x:v>
      </x:c>
      <x:c r="D655" t="n">
        <x:f>'Raw_Data'!D655</x:f>
        <x:v>630</x:v>
      </x:c>
      <x:c r="E655" t="n">
        <x:f>'Raw_Data'!E655</x:f>
        <x:v>48</x:v>
      </x:c>
      <x:c r="F655" t="str">
        <x:f>PROPER(TRIM('Raw_Data'!F655))</x:f>
        <x:v>Gold</x:v>
      </x:c>
      <x:c r="G655" t="str">
        <x:f>PROPER(TRIM('Raw_Data'!G655))</x:f>
        <x:v>Branch</x:v>
      </x:c>
      <x:c r="H655" s="60" t="n">
        <x:f>'Raw_Data'!H655</x:f>
        <x:v>13029</x:v>
      </x:c>
      <x:c r="I655" s="60" t="n">
        <x:f>'Raw_Data'!I655</x:f>
        <x:v>2035.99</x:v>
      </x:c>
      <x:c r="J655" s="32" t="n">
        <x:f>'Raw_Data'!J655</x:f>
        <x:v>0.359</x:v>
      </x:c>
      <x:c r="K655" s="32" t="n">
        <x:f>'Raw_Data'!K655</x:f>
        <x:v>0.577</x:v>
      </x:c>
      <x:c r="L655" t="n">
        <x:f>'Raw_Data'!L655</x:f>
        <x:v>1</x:v>
      </x:c>
      <x:c r="M655" t="n">
        <x:f>IF('Raw_Data'!M655="",Assumptions!$B$15,'Raw_Data'!M655)</x:f>
        <x:v>7</x:v>
      </x:c>
      <x:c r="N655" s="32" t="n">
        <x:f>'Raw_Data'!N655</x:f>
        <x:v>0.105</x:v>
      </x:c>
      <x:c r="O655" t="str">
        <x:f>IF(OR(D655&lt;620,L655&gt;=2,J655&gt;0.9),"High",IF(OR(D655&lt;700,L655=1,J655&gt;0.75),"Medium","Low"))</x:f>
        <x:v>Medium</x:v>
      </x:c>
      <x:c r="P655" s="30" t="n">
        <x:f>XLOOKUP(F655,Assumptions!$A$4:$A$6,Assumptions!$B$4:$B$6)</x:f>
        <x:v>95</x:v>
      </x:c>
      <x:c r="Q655" s="32" t="n">
        <x:f>XLOOKUP(F655,Assumptions!$A$4:$A$6,Assumptions!$C$4:$C$6)</x:f>
        <x:v>0.219</x:v>
      </x:c>
      <x:c r="R655" s="32" t="n">
        <x:f>XLOOKUP(F655,Assumptions!$A$4:$A$6,Assumptions!$D$4:$D$6)</x:f>
        <x:v>0.016</x:v>
      </x:c>
      <x:c r="S655" s="32" t="n">
        <x:f>XLOOKUP(F655,Assumptions!$A$4:$A$6,Assumptions!$E$4:$E$6)</x:f>
        <x:v>0.01</x:v>
      </x:c>
      <x:c r="T655" s="32" t="n">
        <x:f>XLOOKUP(O655,Assumptions!$H$4:$H$6,Assumptions!$I$4:$I$6)</x:f>
        <x:v>0.012</x:v>
      </x:c>
      <x:c r="U655" s="30" t="n">
        <x:f>XLOOKUP(F655,Assumptions!$A$4:$A$6,Assumptions!$F$4:$F$6)</x:f>
        <x:v>90</x:v>
      </x:c>
      <x:c r="V655" s="60" t="n">
        <x:f>I655*12</x:f>
        <x:v>24431.88</x:v>
      </x:c>
      <x:c r="W655" s="60" t="n">
        <x:f>H655*J655*(1-K655)*Q655</x:f>
        <x:v>433.3013228070001</x:v>
      </x:c>
      <x:c r="X655" s="60" t="n">
        <x:f>V655*R655</x:f>
        <x:v>390.91008000000005</x:v>
      </x:c>
      <x:c r="Y655" s="60" t="n">
        <x:f>V655*S655</x:f>
        <x:v>244.3188</x:v>
      </x:c>
      <x:c r="Z655" s="60" t="n">
        <x:f>H655*J655*T655</x:f>
        <x:v>56.128932</x:v>
      </x:c>
      <x:c r="AA655" s="60" t="n">
        <x:f>P655+W655+X655-Y655-Z655-U655</x:f>
        <x:v>528.7636708070003</x:v>
      </x:c>
      <x:c r="AB655" s="32" t="n">
        <x:f>IFERROR(AA655/(P655+W655+X655),0)</x:f>
        <x:v>0.5752361961484727</x:v>
      </x:c>
      <x:c r="AC655" t="n">
        <x:f>IF(O655="High",0,IF(I655&gt;=1800,3,IF(I655&gt;=900,2,1))+IF(K655&gt;=0.9,2,IF(K655&gt;=0.75,1,0))+IF(J655&lt;=0.7,2,IF(J655&lt;=0.85,1,0))+IF(M655&gt;=8,1,0))</x:f>
        <x:v>5</x:v>
      </x:c>
      <x:c r="AD655" t="str">
        <x:f>IF(AND(O655&lt;&gt;"High",AC655&gt;=Assumptions!$B$10,AA655&gt;0),"Priority Growth",IF(AND(O655="Low",AA655&gt;0),"Maintain","Watch"))</x:f>
        <x:v>Watch</x:v>
      </x:c>
      <x:c r="AE655" s="60" t="n">
        <x:f>MAX(AA655,0)*N655</x:f>
        <x:v>55.520185434735026</x:v>
      </x:c>
      <x:c r="AF655" t="str">
        <x:f>IF(AND(AA655&gt;=Assumptions!$B$11,O655&lt;&gt;"High",OR(N655&gt;=Assumptions!$B$12,M655&lt;=6)),"High","Standard")</x:f>
        <x:v>Standard</x:v>
      </x:c>
    </x:row>
    <x:row r="656">
      <x:c r="A656" t="str">
        <x:f>'Raw_Data'!A656</x:f>
        <x:v>C00655</x:v>
      </x:c>
      <x:c r="B656" t="n">
        <x:f>'Raw_Data'!B656</x:f>
        <x:v>47</x:v>
      </x:c>
      <x:c r="C656" s="30" t="n">
        <x:f>'Raw_Data'!C656</x:f>
        <x:v>49464</x:v>
      </x:c>
      <x:c r="D656" t="n">
        <x:f>'Raw_Data'!D656</x:f>
        <x:v>722</x:v>
      </x:c>
      <x:c r="E656" t="n">
        <x:f>'Raw_Data'!E656</x:f>
        <x:v>98</x:v>
      </x:c>
      <x:c r="F656" t="str">
        <x:f>PROPER(TRIM('Raw_Data'!F656))</x:f>
        <x:v>Gold</x:v>
      </x:c>
      <x:c r="G656" t="str">
        <x:f>PROPER(TRIM('Raw_Data'!G656))</x:f>
        <x:v>Digital</x:v>
      </x:c>
      <x:c r="H656" s="60" t="n">
        <x:f>'Raw_Data'!H656</x:f>
        <x:v>4227</x:v>
      </x:c>
      <x:c r="I656" s="60" t="n">
        <x:f>'Raw_Data'!I656</x:f>
        <x:v>487.41</x:v>
      </x:c>
      <x:c r="J656" s="32" t="n">
        <x:f>'Raw_Data'!J656</x:f>
        <x:v>0.341</x:v>
      </x:c>
      <x:c r="K656" s="32" t="n">
        <x:f>'Raw_Data'!K656</x:f>
        <x:v>0.76</x:v>
      </x:c>
      <x:c r="L656" t="n">
        <x:f>'Raw_Data'!L656</x:f>
        <x:v>0</x:v>
      </x:c>
      <x:c r="M656" t="n">
        <x:f>IF('Raw_Data'!M656="",Assumptions!$B$15,'Raw_Data'!M656)</x:f>
        <x:v>9</x:v>
      </x:c>
      <x:c r="N656" s="32" t="n">
        <x:f>'Raw_Data'!N656</x:f>
        <x:v>0.075</x:v>
      </x:c>
      <x:c r="O656" t="str">
        <x:f>IF(OR(D656&lt;620,L656&gt;=2,J656&gt;0.9),"High",IF(OR(D656&lt;700,L656=1,J656&gt;0.75),"Medium","Low"))</x:f>
        <x:v>Low</x:v>
      </x:c>
      <x:c r="P656" s="30" t="n">
        <x:f>XLOOKUP(F656,Assumptions!$A$4:$A$6,Assumptions!$B$4:$B$6)</x:f>
        <x:v>95</x:v>
      </x:c>
      <x:c r="Q656" s="32" t="n">
        <x:f>XLOOKUP(F656,Assumptions!$A$4:$A$6,Assumptions!$C$4:$C$6)</x:f>
        <x:v>0.219</x:v>
      </x:c>
      <x:c r="R656" s="32" t="n">
        <x:f>XLOOKUP(F656,Assumptions!$A$4:$A$6,Assumptions!$D$4:$D$6)</x:f>
        <x:v>0.016</x:v>
      </x:c>
      <x:c r="S656" s="32" t="n">
        <x:f>XLOOKUP(F656,Assumptions!$A$4:$A$6,Assumptions!$E$4:$E$6)</x:f>
        <x:v>0.01</x:v>
      </x:c>
      <x:c r="T656" s="32" t="n">
        <x:f>XLOOKUP(O656,Assumptions!$H$4:$H$6,Assumptions!$I$4:$I$6)</x:f>
        <x:v>0.0035</x:v>
      </x:c>
      <x:c r="U656" s="30" t="n">
        <x:f>XLOOKUP(F656,Assumptions!$A$4:$A$6,Assumptions!$F$4:$F$6)</x:f>
        <x:v>90</x:v>
      </x:c>
      <x:c r="V656" s="60" t="n">
        <x:f>I656*12</x:f>
        <x:v>5848.92</x:v>
      </x:c>
      <x:c r="W656" s="60" t="n">
        <x:f>H656*J656*(1-K656)*Q656</x:f>
        <x:v>75.76035192</x:v>
      </x:c>
      <x:c r="X656" s="60" t="n">
        <x:f>V656*R656</x:f>
        <x:v>93.58272000000001</x:v>
      </x:c>
      <x:c r="Y656" s="60" t="n">
        <x:f>V656*S656</x:f>
        <x:v>58.489200000000004</x:v>
      </x:c>
      <x:c r="Z656" s="60" t="n">
        <x:f>H656*J656*T656</x:f>
        <x:v>5.0449245000000005</x:v>
      </x:c>
      <x:c r="AA656" s="60" t="n">
        <x:f>P656+W656+X656-Y656-Z656-U656</x:f>
        <x:v>110.80894741999998</x:v>
      </x:c>
      <x:c r="AB656" s="32" t="n">
        <x:f>IFERROR(AA656/(P656+W656+X656),0)</x:f>
        <x:v>0.4191861228484735</x:v>
      </x:c>
      <x:c r="AC656" t="n">
        <x:f>IF(O656="High",0,IF(I656&gt;=1800,3,IF(I656&gt;=900,2,1))+IF(K656&gt;=0.9,2,IF(K656&gt;=0.75,1,0))+IF(J656&lt;=0.7,2,IF(J656&lt;=0.85,1,0))+IF(M656&gt;=8,1,0))</x:f>
        <x:v>5</x:v>
      </x:c>
      <x:c r="AD656" t="str">
        <x:f>IF(AND(O656&lt;&gt;"High",AC656&gt;=Assumptions!$B$10,AA656&gt;0),"Priority Growth",IF(AND(O656="Low",AA656&gt;0),"Maintain","Watch"))</x:f>
        <x:v>Maintain</x:v>
      </x:c>
      <x:c r="AE656" s="60" t="n">
        <x:f>MAX(AA656,0)*N656</x:f>
        <x:v>8.310671056499999</x:v>
      </x:c>
      <x:c r="AF656" t="str">
        <x:f>IF(AND(AA656&gt;=Assumptions!$B$11,O656&lt;&gt;"High",OR(N656&gt;=Assumptions!$B$12,M656&lt;=6)),"High","Standard")</x:f>
        <x:v>Standard</x:v>
      </x:c>
    </x:row>
    <x:row r="657">
      <x:c r="A657" t="str">
        <x:f>'Raw_Data'!A657</x:f>
        <x:v>C00656</x:v>
      </x:c>
      <x:c r="B657" t="n">
        <x:f>'Raw_Data'!B657</x:f>
        <x:v>34</x:v>
      </x:c>
      <x:c r="C657" s="30" t="n">
        <x:f>'Raw_Data'!C657</x:f>
        <x:v>66844</x:v>
      </x:c>
      <x:c r="D657" t="n">
        <x:f>'Raw_Data'!D657</x:f>
        <x:v>736</x:v>
      </x:c>
      <x:c r="E657" t="n">
        <x:f>'Raw_Data'!E657</x:f>
        <x:v>66</x:v>
      </x:c>
      <x:c r="F657" t="str">
        <x:f>PROPER(TRIM('Raw_Data'!F657))</x:f>
        <x:v>Gold</x:v>
      </x:c>
      <x:c r="G657" t="str">
        <x:f>PROPER(TRIM('Raw_Data'!G657))</x:f>
        <x:v>Digital</x:v>
      </x:c>
      <x:c r="H657" s="60" t="n">
        <x:f>'Raw_Data'!H657</x:f>
        <x:v>12343</x:v>
      </x:c>
      <x:c r="I657" s="60" t="n">
        <x:f>'Raw_Data'!I657</x:f>
        <x:v>1235.12</x:v>
      </x:c>
      <x:c r="J657" s="32" t="n">
        <x:f>'Raw_Data'!J657</x:f>
        <x:v>0.513</x:v>
      </x:c>
      <x:c r="K657" s="32" t="n">
        <x:f>'Raw_Data'!K657</x:f>
        <x:v>0.666</x:v>
      </x:c>
      <x:c r="L657" t="n">
        <x:f>'Raw_Data'!L657</x:f>
        <x:v>0</x:v>
      </x:c>
      <x:c r="M657" t="n">
        <x:f>IF('Raw_Data'!M657="",Assumptions!$B$15,'Raw_Data'!M657)</x:f>
        <x:v>8</x:v>
      </x:c>
      <x:c r="N657" s="32" t="n">
        <x:f>'Raw_Data'!N657</x:f>
        <x:v>0.022</x:v>
      </x:c>
      <x:c r="O657" t="str">
        <x:f>IF(OR(D657&lt;620,L657&gt;=2,J657&gt;0.9),"High",IF(OR(D657&lt;700,L657=1,J657&gt;0.75),"Medium","Low"))</x:f>
        <x:v>Low</x:v>
      </x:c>
      <x:c r="P657" s="30" t="n">
        <x:f>XLOOKUP(F657,Assumptions!$A$4:$A$6,Assumptions!$B$4:$B$6)</x:f>
        <x:v>95</x:v>
      </x:c>
      <x:c r="Q657" s="32" t="n">
        <x:f>XLOOKUP(F657,Assumptions!$A$4:$A$6,Assumptions!$C$4:$C$6)</x:f>
        <x:v>0.219</x:v>
      </x:c>
      <x:c r="R657" s="32" t="n">
        <x:f>XLOOKUP(F657,Assumptions!$A$4:$A$6,Assumptions!$D$4:$D$6)</x:f>
        <x:v>0.016</x:v>
      </x:c>
      <x:c r="S657" s="32" t="n">
        <x:f>XLOOKUP(F657,Assumptions!$A$4:$A$6,Assumptions!$E$4:$E$6)</x:f>
        <x:v>0.01</x:v>
      </x:c>
      <x:c r="T657" s="32" t="n">
        <x:f>XLOOKUP(O657,Assumptions!$H$4:$H$6,Assumptions!$I$4:$I$6)</x:f>
        <x:v>0.0035</x:v>
      </x:c>
      <x:c r="U657" s="30" t="n">
        <x:f>XLOOKUP(F657,Assumptions!$A$4:$A$6,Assumptions!$F$4:$F$6)</x:f>
        <x:v>90</x:v>
      </x:c>
      <x:c r="V657" s="60" t="n">
        <x:f>I657*12</x:f>
        <x:v>14821.439999999999</x:v>
      </x:c>
      <x:c r="W657" s="60" t="n">
        <x:f>H657*J657*(1-K657)*Q657</x:f>
        <x:v>463.15747301399995</x:v>
      </x:c>
      <x:c r="X657" s="60" t="n">
        <x:f>V657*R657</x:f>
        <x:v>237.14303999999998</x:v>
      </x:c>
      <x:c r="Y657" s="60" t="n">
        <x:f>V657*S657</x:f>
        <x:v>148.21439999999998</x:v>
      </x:c>
      <x:c r="Z657" s="60" t="n">
        <x:f>H657*J657*T657</x:f>
        <x:v>22.1618565</x:v>
      </x:c>
      <x:c r="AA657" s="60" t="n">
        <x:f>P657+W657+X657-Y657-Z657-U657</x:f>
        <x:v>534.924256514</x:v>
      </x:c>
      <x:c r="AB657" s="32" t="n">
        <x:f>IFERROR(AA657/(P657+W657+X657),0)</x:f>
        <x:v>0.6726064522286854</x:v>
      </x:c>
      <x:c r="AC657" t="n">
        <x:f>IF(O657="High",0,IF(I657&gt;=1800,3,IF(I657&gt;=900,2,1))+IF(K657&gt;=0.9,2,IF(K657&gt;=0.75,1,0))+IF(J657&lt;=0.7,2,IF(J657&lt;=0.85,1,0))+IF(M657&gt;=8,1,0))</x:f>
        <x:v>5</x:v>
      </x:c>
      <x:c r="AD657" t="str">
        <x:f>IF(AND(O657&lt;&gt;"High",AC657&gt;=Assumptions!$B$10,AA657&gt;0),"Priority Growth",IF(AND(O657="Low",AA657&gt;0),"Maintain","Watch"))</x:f>
        <x:v>Maintain</x:v>
      </x:c>
      <x:c r="AE657" s="60" t="n">
        <x:f>MAX(AA657,0)*N657</x:f>
        <x:v>11.768333643308</x:v>
      </x:c>
      <x:c r="AF657" t="str">
        <x:f>IF(AND(AA657&gt;=Assumptions!$B$11,O657&lt;&gt;"High",OR(N657&gt;=Assumptions!$B$12,M657&lt;=6)),"High","Standard")</x:f>
        <x:v>Standard</x:v>
      </x:c>
    </x:row>
    <x:row r="658">
      <x:c r="A658" t="str">
        <x:f>'Raw_Data'!A658</x:f>
        <x:v>C00657</x:v>
      </x:c>
      <x:c r="B658" t="n">
        <x:f>'Raw_Data'!B658</x:f>
        <x:v>44</x:v>
      </x:c>
      <x:c r="C658" s="30" t="n">
        <x:f>'Raw_Data'!C658</x:f>
        <x:v>43997</x:v>
      </x:c>
      <x:c r="D658" t="n">
        <x:f>'Raw_Data'!D658</x:f>
        <x:v>653</x:v>
      </x:c>
      <x:c r="E658" t="n">
        <x:f>'Raw_Data'!E658</x:f>
        <x:v>49</x:v>
      </x:c>
      <x:c r="F658" t="str">
        <x:f>PROPER(TRIM('Raw_Data'!F658))</x:f>
        <x:v>Classic</x:v>
      </x:c>
      <x:c r="G658" t="str">
        <x:f>PROPER(TRIM('Raw_Data'!G658))</x:f>
        <x:v>Partner</x:v>
      </x:c>
      <x:c r="H658" s="60" t="n">
        <x:f>'Raw_Data'!H658</x:f>
        <x:v>2594</x:v>
      </x:c>
      <x:c r="I658" s="60" t="n">
        <x:f>'Raw_Data'!I658</x:f>
        <x:v>473.48</x:v>
      </x:c>
      <x:c r="J658" s="32" t="n">
        <x:f>'Raw_Data'!J658</x:f>
        <x:v>0.345</x:v>
      </x:c>
      <x:c r="K658" s="32" t="n">
        <x:f>'Raw_Data'!K658</x:f>
        <x:v>0.688</x:v>
      </x:c>
      <x:c r="L658" t="n">
        <x:f>'Raw_Data'!L658</x:f>
        <x:v>0</x:v>
      </x:c>
      <x:c r="M658" t="n">
        <x:f>IF('Raw_Data'!M658="",Assumptions!$B$15,'Raw_Data'!M658)</x:f>
        <x:v>7</x:v>
      </x:c>
      <x:c r="N658" s="32" t="n">
        <x:f>'Raw_Data'!N658</x:f>
        <x:v>0.098</x:v>
      </x:c>
      <x:c r="O658" t="str">
        <x:f>IF(OR(D658&lt;620,L658&gt;=2,J658&gt;0.9),"High",IF(OR(D658&lt;700,L658=1,J658&gt;0.75),"Medium","Low"))</x:f>
        <x:v>Medium</x:v>
      </x:c>
      <x:c r="P658" s="30" t="n">
        <x:f>XLOOKUP(F658,Assumptions!$A$4:$A$6,Assumptions!$B$4:$B$6)</x:f>
        <x:v>0</x:v>
      </x:c>
      <x:c r="Q658" s="32" t="n">
        <x:f>XLOOKUP(F658,Assumptions!$A$4:$A$6,Assumptions!$C$4:$C$6)</x:f>
        <x:v>0.229</x:v>
      </x:c>
      <x:c r="R658" s="32" t="n">
        <x:f>XLOOKUP(F658,Assumptions!$A$4:$A$6,Assumptions!$D$4:$D$6)</x:f>
        <x:v>0.015</x:v>
      </x:c>
      <x:c r="S658" s="32" t="n">
        <x:f>XLOOKUP(F658,Assumptions!$A$4:$A$6,Assumptions!$E$4:$E$6)</x:f>
        <x:v>0.0075</x:v>
      </x:c>
      <x:c r="T658" s="32" t="n">
        <x:f>XLOOKUP(O658,Assumptions!$H$4:$H$6,Assumptions!$I$4:$I$6)</x:f>
        <x:v>0.012</x:v>
      </x:c>
      <x:c r="U658" s="30" t="n">
        <x:f>XLOOKUP(F658,Assumptions!$A$4:$A$6,Assumptions!$F$4:$F$6)</x:f>
        <x:v>60</x:v>
      </x:c>
      <x:c r="V658" s="60" t="n">
        <x:f>I658*12</x:f>
        <x:v>5681.76</x:v>
      </x:c>
      <x:c r="W658" s="60" t="n">
        <x:f>H658*J658*(1-K658)*Q658</x:f>
        <x:v>63.940958640000005</x:v>
      </x:c>
      <x:c r="X658" s="60" t="n">
        <x:f>V658*R658</x:f>
        <x:v>85.2264</x:v>
      </x:c>
      <x:c r="Y658" s="60" t="n">
        <x:f>V658*S658</x:f>
        <x:v>42.6132</x:v>
      </x:c>
      <x:c r="Z658" s="60" t="n">
        <x:f>H658*J658*T658</x:f>
        <x:v>10.73916</x:v>
      </x:c>
      <x:c r="AA658" s="60" t="n">
        <x:f>P658+W658+X658-Y658-Z658-U658</x:f>
        <x:v>35.81499864</x:v>
      </x:c>
      <x:c r="AB658" s="32" t="n">
        <x:f>IFERROR(AA658/(P658+W658+X658),0)</x:f>
        <x:v>0.24009943573805442</x:v>
      </x:c>
      <x:c r="AC658" t="n">
        <x:f>IF(O658="High",0,IF(I658&gt;=1800,3,IF(I658&gt;=900,2,1))+IF(K658&gt;=0.9,2,IF(K658&gt;=0.75,1,0))+IF(J658&lt;=0.7,2,IF(J658&lt;=0.85,1,0))+IF(M658&gt;=8,1,0))</x:f>
        <x:v>3</x:v>
      </x:c>
      <x:c r="AD658" t="str">
        <x:f>IF(AND(O658&lt;&gt;"High",AC658&gt;=Assumptions!$B$10,AA658&gt;0),"Priority Growth",IF(AND(O658="Low",AA658&gt;0),"Maintain","Watch"))</x:f>
        <x:v>Watch</x:v>
      </x:c>
      <x:c r="AE658" s="60" t="n">
        <x:f>MAX(AA658,0)*N658</x:f>
        <x:v>3.50986986672</x:v>
      </x:c>
      <x:c r="AF658" t="str">
        <x:f>IF(AND(AA658&gt;=Assumptions!$B$11,O658&lt;&gt;"High",OR(N658&gt;=Assumptions!$B$12,M658&lt;=6)),"High","Standard")</x:f>
        <x:v>Standard</x:v>
      </x:c>
    </x:row>
    <x:row r="659">
      <x:c r="A659" t="str">
        <x:f>'Raw_Data'!A659</x:f>
        <x:v>C00658</x:v>
      </x:c>
      <x:c r="B659" t="n">
        <x:f>'Raw_Data'!B659</x:f>
        <x:v>31</x:v>
      </x:c>
      <x:c r="C659" s="30" t="n">
        <x:f>'Raw_Data'!C659</x:f>
        <x:v>103557</x:v>
      </x:c>
      <x:c r="D659" t="n">
        <x:f>'Raw_Data'!D659</x:f>
        <x:v>665</x:v>
      </x:c>
      <x:c r="E659" t="n">
        <x:f>'Raw_Data'!E659</x:f>
        <x:v>60</x:v>
      </x:c>
      <x:c r="F659" t="str">
        <x:f>PROPER(TRIM('Raw_Data'!F659))</x:f>
        <x:v>Classic</x:v>
      </x:c>
      <x:c r="G659" t="str">
        <x:f>PROPER(TRIM('Raw_Data'!G659))</x:f>
        <x:v>Branch</x:v>
      </x:c>
      <x:c r="H659" s="60" t="n">
        <x:f>'Raw_Data'!H659</x:f>
        <x:v>6650</x:v>
      </x:c>
      <x:c r="I659" s="60" t="n">
        <x:f>'Raw_Data'!I659</x:f>
        <x:v>763.01</x:v>
      </x:c>
      <x:c r="J659" s="32" t="n">
        <x:f>'Raw_Data'!J659</x:f>
        <x:v>0.347</x:v>
      </x:c>
      <x:c r="K659" s="32" t="n">
        <x:f>'Raw_Data'!K659</x:f>
        <x:v>0.82</x:v>
      </x:c>
      <x:c r="L659" t="n">
        <x:f>'Raw_Data'!L659</x:f>
        <x:v>0</x:v>
      </x:c>
      <x:c r="M659" t="n">
        <x:f>IF('Raw_Data'!M659="",Assumptions!$B$15,'Raw_Data'!M659)</x:f>
        <x:v>8</x:v>
      </x:c>
      <x:c r="N659" s="32" t="n">
        <x:f>'Raw_Data'!N659</x:f>
        <x:v>0.049</x:v>
      </x:c>
      <x:c r="O659" t="str">
        <x:f>IF(OR(D659&lt;620,L659&gt;=2,J659&gt;0.9),"High",IF(OR(D659&lt;700,L659=1,J659&gt;0.75),"Medium","Low"))</x:f>
        <x:v>Medium</x:v>
      </x:c>
      <x:c r="P659" s="30" t="n">
        <x:f>XLOOKUP(F659,Assumptions!$A$4:$A$6,Assumptions!$B$4:$B$6)</x:f>
        <x:v>0</x:v>
      </x:c>
      <x:c r="Q659" s="32" t="n">
        <x:f>XLOOKUP(F659,Assumptions!$A$4:$A$6,Assumptions!$C$4:$C$6)</x:f>
        <x:v>0.229</x:v>
      </x:c>
      <x:c r="R659" s="32" t="n">
        <x:f>XLOOKUP(F659,Assumptions!$A$4:$A$6,Assumptions!$D$4:$D$6)</x:f>
        <x:v>0.015</x:v>
      </x:c>
      <x:c r="S659" s="32" t="n">
        <x:f>XLOOKUP(F659,Assumptions!$A$4:$A$6,Assumptions!$E$4:$E$6)</x:f>
        <x:v>0.0075</x:v>
      </x:c>
      <x:c r="T659" s="32" t="n">
        <x:f>XLOOKUP(O659,Assumptions!$H$4:$H$6,Assumptions!$I$4:$I$6)</x:f>
        <x:v>0.012</x:v>
      </x:c>
      <x:c r="U659" s="30" t="n">
        <x:f>XLOOKUP(F659,Assumptions!$A$4:$A$6,Assumptions!$F$4:$F$6)</x:f>
        <x:v>60</x:v>
      </x:c>
      <x:c r="V659" s="60" t="n">
        <x:f>I659*12</x:f>
        <x:v>9156.119999999999</x:v>
      </x:c>
      <x:c r="W659" s="60" t="n">
        <x:f>H659*J659*(1-K659)*Q659</x:f>
        <x:v>95.11721100000001</x:v>
      </x:c>
      <x:c r="X659" s="60" t="n">
        <x:f>V659*R659</x:f>
        <x:v>137.34179999999998</x:v>
      </x:c>
      <x:c r="Y659" s="60" t="n">
        <x:f>V659*S659</x:f>
        <x:v>68.67089999999999</x:v>
      </x:c>
      <x:c r="Z659" s="60" t="n">
        <x:f>H659*J659*T659</x:f>
        <x:v>27.690599999999996</x:v>
      </x:c>
      <x:c r="AA659" s="60" t="n">
        <x:f>P659+W659+X659-Y659-Z659-U659</x:f>
        <x:v>76.097511</x:v>
      </x:c>
      <x:c r="AB659" s="32" t="n">
        <x:f>IFERROR(AA659/(P659+W659+X659),0)</x:f>
        <x:v>0.32735883488723955</x:v>
      </x:c>
      <x:c r="AC659" t="n">
        <x:f>IF(O659="High",0,IF(I659&gt;=1800,3,IF(I659&gt;=900,2,1))+IF(K659&gt;=0.9,2,IF(K659&gt;=0.75,1,0))+IF(J659&lt;=0.7,2,IF(J659&lt;=0.85,1,0))+IF(M659&gt;=8,1,0))</x:f>
        <x:v>5</x:v>
      </x:c>
      <x:c r="AD659" t="str">
        <x:f>IF(AND(O659&lt;&gt;"High",AC659&gt;=Assumptions!$B$10,AA659&gt;0),"Priority Growth",IF(AND(O659="Low",AA659&gt;0),"Maintain","Watch"))</x:f>
        <x:v>Watch</x:v>
      </x:c>
      <x:c r="AE659" s="60" t="n">
        <x:f>MAX(AA659,0)*N659</x:f>
        <x:v>3.728778039</x:v>
      </x:c>
      <x:c r="AF659" t="str">
        <x:f>IF(AND(AA659&gt;=Assumptions!$B$11,O659&lt;&gt;"High",OR(N659&gt;=Assumptions!$B$12,M659&lt;=6)),"High","Standard")</x:f>
        <x:v>Standard</x:v>
      </x:c>
    </x:row>
    <x:row r="660">
      <x:c r="A660" t="str">
        <x:f>'Raw_Data'!A660</x:f>
        <x:v>C00659</x:v>
      </x:c>
      <x:c r="B660" t="n">
        <x:f>'Raw_Data'!B660</x:f>
        <x:v>37</x:v>
      </x:c>
      <x:c r="C660" s="30" t="n">
        <x:f>'Raw_Data'!C660</x:f>
        <x:v>51889</x:v>
      </x:c>
      <x:c r="D660" t="n">
        <x:f>'Raw_Data'!D660</x:f>
        <x:v>648</x:v>
      </x:c>
      <x:c r="E660" t="n">
        <x:f>'Raw_Data'!E660</x:f>
        <x:v>65</x:v>
      </x:c>
      <x:c r="F660" t="str">
        <x:f>PROPER(TRIM('Raw_Data'!F660))</x:f>
        <x:v>Classic</x:v>
      </x:c>
      <x:c r="G660" t="str">
        <x:f>PROPER(TRIM('Raw_Data'!G660))</x:f>
        <x:v>Direct Mail</x:v>
      </x:c>
      <x:c r="H660" s="60" t="n">
        <x:f>'Raw_Data'!H660</x:f>
        <x:v>2002</x:v>
      </x:c>
      <x:c r="I660" s="60" t="n">
        <x:f>'Raw_Data'!I660</x:f>
        <x:v>344.57</x:v>
      </x:c>
      <x:c r="J660" s="32" t="n">
        <x:f>'Raw_Data'!J660</x:f>
        <x:v>0.583</x:v>
      </x:c>
      <x:c r="K660" s="32" t="n">
        <x:f>'Raw_Data'!K660</x:f>
        <x:v>0.821</x:v>
      </x:c>
      <x:c r="L660" t="n">
        <x:f>'Raw_Data'!L660</x:f>
        <x:v>0</x:v>
      </x:c>
      <x:c r="M660" t="n">
        <x:f>IF('Raw_Data'!M660="",Assumptions!$B$15,'Raw_Data'!M660)</x:f>
        <x:v>6</x:v>
      </x:c>
      <x:c r="N660" s="32" t="n">
        <x:f>'Raw_Data'!N660</x:f>
        <x:v>0.164</x:v>
      </x:c>
      <x:c r="O660" t="str">
        <x:f>IF(OR(D660&lt;620,L660&gt;=2,J660&gt;0.9),"High",IF(OR(D660&lt;700,L660=1,J660&gt;0.75),"Medium","Low"))</x:f>
        <x:v>Medium</x:v>
      </x:c>
      <x:c r="P660" s="30" t="n">
        <x:f>XLOOKUP(F660,Assumptions!$A$4:$A$6,Assumptions!$B$4:$B$6)</x:f>
        <x:v>0</x:v>
      </x:c>
      <x:c r="Q660" s="32" t="n">
        <x:f>XLOOKUP(F660,Assumptions!$A$4:$A$6,Assumptions!$C$4:$C$6)</x:f>
        <x:v>0.229</x:v>
      </x:c>
      <x:c r="R660" s="32" t="n">
        <x:f>XLOOKUP(F660,Assumptions!$A$4:$A$6,Assumptions!$D$4:$D$6)</x:f>
        <x:v>0.015</x:v>
      </x:c>
      <x:c r="S660" s="32" t="n">
        <x:f>XLOOKUP(F660,Assumptions!$A$4:$A$6,Assumptions!$E$4:$E$6)</x:f>
        <x:v>0.0075</x:v>
      </x:c>
      <x:c r="T660" s="32" t="n">
        <x:f>XLOOKUP(O660,Assumptions!$H$4:$H$6,Assumptions!$I$4:$I$6)</x:f>
        <x:v>0.012</x:v>
      </x:c>
      <x:c r="U660" s="30" t="n">
        <x:f>XLOOKUP(F660,Assumptions!$A$4:$A$6,Assumptions!$F$4:$F$6)</x:f>
        <x:v>60</x:v>
      </x:c>
      <x:c r="V660" s="60" t="n">
        <x:f>I660*12</x:f>
        <x:v>4134.84</x:v>
      </x:c>
      <x:c r="W660" s="60" t="n">
        <x:f>H660*J660*(1-K660)*Q660</x:f>
        <x:v>47.84330150600001</x:v>
      </x:c>
      <x:c r="X660" s="60" t="n">
        <x:f>V660*R660</x:f>
        <x:v>62.0226</x:v>
      </x:c>
      <x:c r="Y660" s="60" t="n">
        <x:f>V660*S660</x:f>
        <x:v>31.0113</x:v>
      </x:c>
      <x:c r="Z660" s="60" t="n">
        <x:f>H660*J660*T660</x:f>
        <x:v>14.005991999999999</x:v>
      </x:c>
      <x:c r="AA660" s="60" t="n">
        <x:f>P660+W660+X660-Y660-Z660-U660</x:f>
        <x:v>4.8486095060000025</x:v>
      </x:c>
      <x:c r="AB660" s="32" t="n">
        <x:f>IFERROR(AA660/(P660+W660+X660),0)</x:f>
        <x:v>0.04413206863582884</x:v>
      </x:c>
      <x:c r="AC660" t="n">
        <x:f>IF(O660="High",0,IF(I660&gt;=1800,3,IF(I660&gt;=900,2,1))+IF(K660&gt;=0.9,2,IF(K660&gt;=0.75,1,0))+IF(J660&lt;=0.7,2,IF(J660&lt;=0.85,1,0))+IF(M660&gt;=8,1,0))</x:f>
        <x:v>4</x:v>
      </x:c>
      <x:c r="AD660" t="str">
        <x:f>IF(AND(O660&lt;&gt;"High",AC660&gt;=Assumptions!$B$10,AA660&gt;0),"Priority Growth",IF(AND(O660="Low",AA660&gt;0),"Maintain","Watch"))</x:f>
        <x:v>Watch</x:v>
      </x:c>
      <x:c r="AE660" s="60" t="n">
        <x:f>MAX(AA660,0)*N660</x:f>
        <x:v>0.7951719589840004</x:v>
      </x:c>
      <x:c r="AF660" t="str">
        <x:f>IF(AND(AA660&gt;=Assumptions!$B$11,O660&lt;&gt;"High",OR(N660&gt;=Assumptions!$B$12,M660&lt;=6)),"High","Standard")</x:f>
        <x:v>Standard</x:v>
      </x:c>
    </x:row>
    <x:row r="661">
      <x:c r="A661" t="str">
        <x:f>'Raw_Data'!A661</x:f>
        <x:v>C00660</x:v>
      </x:c>
      <x:c r="B661" t="n">
        <x:f>'Raw_Data'!B661</x:f>
        <x:v>34</x:v>
      </x:c>
      <x:c r="C661" s="30" t="n">
        <x:f>'Raw_Data'!C661</x:f>
        <x:v>159225</x:v>
      </x:c>
      <x:c r="D661" t="n">
        <x:f>'Raw_Data'!D661</x:f>
        <x:v>613</x:v>
      </x:c>
      <x:c r="E661" t="n">
        <x:f>'Raw_Data'!E661</x:f>
        <x:v>25</x:v>
      </x:c>
      <x:c r="F661" t="str">
        <x:f>PROPER(TRIM('Raw_Data'!F661))</x:f>
        <x:v>Platinum</x:v>
      </x:c>
      <x:c r="G661" t="str">
        <x:f>PROPER(TRIM('Raw_Data'!G661))</x:f>
        <x:v>Partner</x:v>
      </x:c>
      <x:c r="H661" s="60" t="n">
        <x:f>'Raw_Data'!H661</x:f>
        <x:v>29968</x:v>
      </x:c>
      <x:c r="I661" s="60" t="n">
        <x:f>'Raw_Data'!I661</x:f>
        <x:v>2997.78</x:v>
      </x:c>
      <x:c r="J661" s="32" t="n">
        <x:f>'Raw_Data'!J661</x:f>
        <x:v>0.75</x:v>
      </x:c>
      <x:c r="K661" s="32" t="n">
        <x:f>'Raw_Data'!K661</x:f>
        <x:v>0.752</x:v>
      </x:c>
      <x:c r="L661" t="n">
        <x:f>'Raw_Data'!L661</x:f>
        <x:v>0</x:v>
      </x:c>
      <x:c r="M661" t="n">
        <x:f>IF('Raw_Data'!M661="",Assumptions!$B$15,'Raw_Data'!M661)</x:f>
        <x:v>7</x:v>
      </x:c>
      <x:c r="N661" s="32" t="n">
        <x:f>'Raw_Data'!N661</x:f>
        <x:v>0.091</x:v>
      </x:c>
      <x:c r="O661" t="str">
        <x:f>IF(OR(D661&lt;620,L661&gt;=2,J661&gt;0.9),"High",IF(OR(D661&lt;700,L661=1,J661&gt;0.75),"Medium","Low"))</x:f>
        <x:v>High</x:v>
      </x:c>
      <x:c r="P661" s="30" t="n">
        <x:f>XLOOKUP(F661,Assumptions!$A$4:$A$6,Assumptions!$B$4:$B$6)</x:f>
        <x:v>195</x:v>
      </x:c>
      <x:c r="Q661" s="32" t="n">
        <x:f>XLOOKUP(F661,Assumptions!$A$4:$A$6,Assumptions!$C$4:$C$6)</x:f>
        <x:v>0.199</x:v>
      </x:c>
      <x:c r="R661" s="32" t="n">
        <x:f>XLOOKUP(F661,Assumptions!$A$4:$A$6,Assumptions!$D$4:$D$6)</x:f>
        <x:v>0.017</x:v>
      </x:c>
      <x:c r="S661" s="32" t="n">
        <x:f>XLOOKUP(F661,Assumptions!$A$4:$A$6,Assumptions!$E$4:$E$6)</x:f>
        <x:v>0.013</x:v>
      </x:c>
      <x:c r="T661" s="32" t="n">
        <x:f>XLOOKUP(O661,Assumptions!$H$4:$H$6,Assumptions!$I$4:$I$6)</x:f>
        <x:v>0.045</x:v>
      </x:c>
      <x:c r="U661" s="30" t="n">
        <x:f>XLOOKUP(F661,Assumptions!$A$4:$A$6,Assumptions!$F$4:$F$6)</x:f>
        <x:v>140</x:v>
      </x:c>
      <x:c r="V661" s="60" t="n">
        <x:f>I661*12</x:f>
        <x:v>35973.36</x:v>
      </x:c>
      <x:c r="W661" s="60" t="n">
        <x:f>H661*J661*(1-K661)*Q661</x:f>
        <x:v>1109.235552</x:v>
      </x:c>
      <x:c r="X661" s="60" t="n">
        <x:f>V661*R661</x:f>
        <x:v>611.5471200000001</x:v>
      </x:c>
      <x:c r="Y661" s="60" t="n">
        <x:f>V661*S661</x:f>
        <x:v>467.65368</x:v>
      </x:c>
      <x:c r="Z661" s="60" t="n">
        <x:f>H661*J661*T661</x:f>
        <x:v>1011.42</x:v>
      </x:c>
      <x:c r="AA661" s="60" t="n">
        <x:f>P661+W661+X661-Y661-Z661-U661</x:f>
        <x:v>296.7089920000004</x:v>
      </x:c>
      <x:c r="AB661" s="32" t="n">
        <x:f>IFERROR(AA661/(P661+W661+X661),0)</x:f>
        <x:v>0.15487612260854627</x:v>
      </x:c>
      <x:c r="AC661" t="n">
        <x:f>IF(O661="High",0,IF(I661&gt;=1800,3,IF(I661&gt;=900,2,1))+IF(K661&gt;=0.9,2,IF(K661&gt;=0.75,1,0))+IF(J661&lt;=0.7,2,IF(J661&lt;=0.85,1,0))+IF(M661&gt;=8,1,0))</x:f>
        <x:v>0</x:v>
      </x:c>
      <x:c r="AD661" t="str">
        <x:f>IF(AND(O661&lt;&gt;"High",AC661&gt;=Assumptions!$B$10,AA661&gt;0),"Priority Growth",IF(AND(O661="Low",AA661&gt;0),"Maintain","Watch"))</x:f>
        <x:v>Watch</x:v>
      </x:c>
      <x:c r="AE661" s="60" t="n">
        <x:f>MAX(AA661,0)*N661</x:f>
        <x:v>27.000518272000036</x:v>
      </x:c>
      <x:c r="AF661" t="str">
        <x:f>IF(AND(AA661&gt;=Assumptions!$B$11,O661&lt;&gt;"High",OR(N661&gt;=Assumptions!$B$12,M661&lt;=6)),"High","Standard")</x:f>
        <x:v>Standard</x:v>
      </x:c>
    </x:row>
    <x:row r="662">
      <x:c r="A662" t="str">
        <x:f>'Raw_Data'!A662</x:f>
        <x:v>C00661</x:v>
      </x:c>
      <x:c r="B662" t="n">
        <x:f>'Raw_Data'!B662</x:f>
        <x:v>39</x:v>
      </x:c>
      <x:c r="C662" s="30" t="n">
        <x:f>'Raw_Data'!C662</x:f>
        <x:v>48499</x:v>
      </x:c>
      <x:c r="D662" t="n">
        <x:f>'Raw_Data'!D662</x:f>
        <x:v>635</x:v>
      </x:c>
      <x:c r="E662" t="n">
        <x:f>'Raw_Data'!E662</x:f>
        <x:v>106</x:v>
      </x:c>
      <x:c r="F662" t="str">
        <x:f>PROPER(TRIM('Raw_Data'!F662))</x:f>
        <x:v>Classic</x:v>
      </x:c>
      <x:c r="G662" t="str">
        <x:f>PROPER(TRIM('Raw_Data'!G662))</x:f>
        <x:v>Branch</x:v>
      </x:c>
      <x:c r="H662" s="60" t="n">
        <x:f>'Raw_Data'!H662</x:f>
        <x:v>4789</x:v>
      </x:c>
      <x:c r="I662" s="60" t="n">
        <x:f>'Raw_Data'!I662</x:f>
        <x:v>719.96</x:v>
      </x:c>
      <x:c r="J662" s="32" t="n">
        <x:f>'Raw_Data'!J662</x:f>
        <x:v>0.691</x:v>
      </x:c>
      <x:c r="K662" s="32" t="n">
        <x:f>'Raw_Data'!K662</x:f>
        <x:v>0.736</x:v>
      </x:c>
      <x:c r="L662" t="n">
        <x:f>'Raw_Data'!L662</x:f>
        <x:v>1</x:v>
      </x:c>
      <x:c r="M662" t="n">
        <x:f>IF('Raw_Data'!M662="",Assumptions!$B$15,'Raw_Data'!M662)</x:f>
        <x:v>7</x:v>
      </x:c>
      <x:c r="N662" s="32" t="n">
        <x:f>'Raw_Data'!N662</x:f>
        <x:v>0.081</x:v>
      </x:c>
      <x:c r="O662" t="str">
        <x:f>IF(OR(D662&lt;620,L662&gt;=2,J662&gt;0.9),"High",IF(OR(D662&lt;700,L662=1,J662&gt;0.75),"Medium","Low"))</x:f>
        <x:v>Medium</x:v>
      </x:c>
      <x:c r="P662" s="30" t="n">
        <x:f>XLOOKUP(F662,Assumptions!$A$4:$A$6,Assumptions!$B$4:$B$6)</x:f>
        <x:v>0</x:v>
      </x:c>
      <x:c r="Q662" s="32" t="n">
        <x:f>XLOOKUP(F662,Assumptions!$A$4:$A$6,Assumptions!$C$4:$C$6)</x:f>
        <x:v>0.229</x:v>
      </x:c>
      <x:c r="R662" s="32" t="n">
        <x:f>XLOOKUP(F662,Assumptions!$A$4:$A$6,Assumptions!$D$4:$D$6)</x:f>
        <x:v>0.015</x:v>
      </x:c>
      <x:c r="S662" s="32" t="n">
        <x:f>XLOOKUP(F662,Assumptions!$A$4:$A$6,Assumptions!$E$4:$E$6)</x:f>
        <x:v>0.0075</x:v>
      </x:c>
      <x:c r="T662" s="32" t="n">
        <x:f>XLOOKUP(O662,Assumptions!$H$4:$H$6,Assumptions!$I$4:$I$6)</x:f>
        <x:v>0.012</x:v>
      </x:c>
      <x:c r="U662" s="30" t="n">
        <x:f>XLOOKUP(F662,Assumptions!$A$4:$A$6,Assumptions!$F$4:$F$6)</x:f>
        <x:v>60</x:v>
      </x:c>
      <x:c r="V662" s="60" t="n">
        <x:f>I662*12</x:f>
        <x:v>8639.52</x:v>
      </x:c>
      <x:c r="W662" s="60" t="n">
        <x:f>H662*J662*(1-K662)*Q662</x:f>
        <x:v>200.060934744</x:v>
      </x:c>
      <x:c r="X662" s="60" t="n">
        <x:f>V662*R662</x:f>
        <x:v>129.5928</x:v>
      </x:c>
      <x:c r="Y662" s="60" t="n">
        <x:f>V662*S662</x:f>
        <x:v>64.7964</x:v>
      </x:c>
      <x:c r="Z662" s="60" t="n">
        <x:f>H662*J662*T662</x:f>
        <x:v>39.710387999999995</x:v>
      </x:c>
      <x:c r="AA662" s="60" t="n">
        <x:f>P662+W662+X662-Y662-Z662-U662</x:f>
        <x:v>165.14694674400002</x:v>
      </x:c>
      <x:c r="AB662" s="32" t="n">
        <x:f>IFERROR(AA662/(P662+W662+X662),0)</x:f>
        <x:v>0.5009709563043433</x:v>
      </x:c>
      <x:c r="AC662" t="n">
        <x:f>IF(O662="High",0,IF(I662&gt;=1800,3,IF(I662&gt;=900,2,1))+IF(K662&gt;=0.9,2,IF(K662&gt;=0.75,1,0))+IF(J662&lt;=0.7,2,IF(J662&lt;=0.85,1,0))+IF(M662&gt;=8,1,0))</x:f>
        <x:v>3</x:v>
      </x:c>
      <x:c r="AD662" t="str">
        <x:f>IF(AND(O662&lt;&gt;"High",AC662&gt;=Assumptions!$B$10,AA662&gt;0),"Priority Growth",IF(AND(O662="Low",AA662&gt;0),"Maintain","Watch"))</x:f>
        <x:v>Watch</x:v>
      </x:c>
      <x:c r="AE662" s="60" t="n">
        <x:f>MAX(AA662,0)*N662</x:f>
        <x:v>13.376902686264001</x:v>
      </x:c>
      <x:c r="AF662" t="str">
        <x:f>IF(AND(AA662&gt;=Assumptions!$B$11,O662&lt;&gt;"High",OR(N662&gt;=Assumptions!$B$12,M662&lt;=6)),"High","Standard")</x:f>
        <x:v>Standard</x:v>
      </x:c>
    </x:row>
    <x:row r="663">
      <x:c r="A663" t="str">
        <x:f>'Raw_Data'!A663</x:f>
        <x:v>C00662</x:v>
      </x:c>
      <x:c r="B663" t="n">
        <x:f>'Raw_Data'!B663</x:f>
        <x:v>37</x:v>
      </x:c>
      <x:c r="C663" s="30" t="n">
        <x:f>'Raw_Data'!C663</x:f>
        <x:v>67820</x:v>
      </x:c>
      <x:c r="D663" t="n">
        <x:f>'Raw_Data'!D663</x:f>
        <x:v>746</x:v>
      </x:c>
      <x:c r="E663" t="n">
        <x:f>'Raw_Data'!E663</x:f>
        <x:v>72</x:v>
      </x:c>
      <x:c r="F663" t="str">
        <x:f>PROPER(TRIM('Raw_Data'!F663))</x:f>
        <x:v>Gold</x:v>
      </x:c>
      <x:c r="G663" t="str">
        <x:f>PROPER(TRIM('Raw_Data'!G663))</x:f>
        <x:v>Digital</x:v>
      </x:c>
      <x:c r="H663" s="60" t="n">
        <x:f>'Raw_Data'!H663</x:f>
        <x:v>13345</x:v>
      </x:c>
      <x:c r="I663" s="60" t="n">
        <x:f>'Raw_Data'!I663</x:f>
        <x:v>1471.98</x:v>
      </x:c>
      <x:c r="J663" s="32" t="n">
        <x:f>'Raw_Data'!J663</x:f>
        <x:v>0.261</x:v>
      </x:c>
      <x:c r="K663" s="32" t="n">
        <x:f>'Raw_Data'!K663</x:f>
        <x:v>0.771</x:v>
      </x:c>
      <x:c r="L663" t="n">
        <x:f>'Raw_Data'!L663</x:f>
        <x:v>0</x:v>
      </x:c>
      <x:c r="M663" t="n">
        <x:f>IF('Raw_Data'!M663="",Assumptions!$B$15,'Raw_Data'!M663)</x:f>
        <x:v>8</x:v>
      </x:c>
      <x:c r="N663" s="32" t="n">
        <x:f>'Raw_Data'!N663</x:f>
        <x:v>0.041</x:v>
      </x:c>
      <x:c r="O663" t="str">
        <x:f>IF(OR(D663&lt;620,L663&gt;=2,J663&gt;0.9),"High",IF(OR(D663&lt;700,L663=1,J663&gt;0.75),"Medium","Low"))</x:f>
        <x:v>Low</x:v>
      </x:c>
      <x:c r="P663" s="30" t="n">
        <x:f>XLOOKUP(F663,Assumptions!$A$4:$A$6,Assumptions!$B$4:$B$6)</x:f>
        <x:v>95</x:v>
      </x:c>
      <x:c r="Q663" s="32" t="n">
        <x:f>XLOOKUP(F663,Assumptions!$A$4:$A$6,Assumptions!$C$4:$C$6)</x:f>
        <x:v>0.219</x:v>
      </x:c>
      <x:c r="R663" s="32" t="n">
        <x:f>XLOOKUP(F663,Assumptions!$A$4:$A$6,Assumptions!$D$4:$D$6)</x:f>
        <x:v>0.016</x:v>
      </x:c>
      <x:c r="S663" s="32" t="n">
        <x:f>XLOOKUP(F663,Assumptions!$A$4:$A$6,Assumptions!$E$4:$E$6)</x:f>
        <x:v>0.01</x:v>
      </x:c>
      <x:c r="T663" s="32" t="n">
        <x:f>XLOOKUP(O663,Assumptions!$H$4:$H$6,Assumptions!$I$4:$I$6)</x:f>
        <x:v>0.0035</x:v>
      </x:c>
      <x:c r="U663" s="30" t="n">
        <x:f>XLOOKUP(F663,Assumptions!$A$4:$A$6,Assumptions!$F$4:$F$6)</x:f>
        <x:v>90</x:v>
      </x:c>
      <x:c r="V663" s="60" t="n">
        <x:f>I663*12</x:f>
        <x:v>17663.760000000002</x:v>
      </x:c>
      <x:c r="W663" s="60" t="n">
        <x:f>H663*J663*(1-K663)*Q663</x:f>
        <x:v>174.678189795</x:v>
      </x:c>
      <x:c r="X663" s="60" t="n">
        <x:f>V663*R663</x:f>
        <x:v>282.62016000000006</x:v>
      </x:c>
      <x:c r="Y663" s="60" t="n">
        <x:f>V663*S663</x:f>
        <x:v>176.63760000000002</x:v>
      </x:c>
      <x:c r="Z663" s="60" t="n">
        <x:f>H663*J663*T663</x:f>
        <x:v>12.1906575</x:v>
      </x:c>
      <x:c r="AA663" s="60" t="n">
        <x:f>P663+W663+X663-Y663-Z663-U663</x:f>
        <x:v>273.47009229500003</x:v>
      </x:c>
      <x:c r="AB663" s="32" t="n">
        <x:f>IFERROR(AA663/(P663+W663+X663),0)</x:f>
        <x:v>0.49514921128499767</x:v>
      </x:c>
      <x:c r="AC663" t="n">
        <x:f>IF(O663="High",0,IF(I663&gt;=1800,3,IF(I663&gt;=900,2,1))+IF(K663&gt;=0.9,2,IF(K663&gt;=0.75,1,0))+IF(J663&lt;=0.7,2,IF(J663&lt;=0.85,1,0))+IF(M663&gt;=8,1,0))</x:f>
        <x:v>6</x:v>
      </x:c>
      <x:c r="AD663" t="str">
        <x:f>IF(AND(O663&lt;&gt;"High",AC663&gt;=Assumptions!$B$10,AA663&gt;0),"Priority Growth",IF(AND(O663="Low",AA663&gt;0),"Maintain","Watch"))</x:f>
        <x:v>Priority Growth</x:v>
      </x:c>
      <x:c r="AE663" s="60" t="n">
        <x:f>MAX(AA663,0)*N663</x:f>
        <x:v>11.212273784095002</x:v>
      </x:c>
      <x:c r="AF663" t="str">
        <x:f>IF(AND(AA663&gt;=Assumptions!$B$11,O663&lt;&gt;"High",OR(N663&gt;=Assumptions!$B$12,M663&lt;=6)),"High","Standard")</x:f>
        <x:v>Standard</x:v>
      </x:c>
    </x:row>
    <x:row r="664">
      <x:c r="A664" t="str">
        <x:f>'Raw_Data'!A664</x:f>
        <x:v>C00663</x:v>
      </x:c>
      <x:c r="B664" t="n">
        <x:f>'Raw_Data'!B664</x:f>
        <x:v>58</x:v>
      </x:c>
      <x:c r="C664" s="30" t="n">
        <x:f>'Raw_Data'!C664</x:f>
        <x:v>53606</x:v>
      </x:c>
      <x:c r="D664" t="n">
        <x:f>'Raw_Data'!D664</x:f>
        <x:v>696</x:v>
      </x:c>
      <x:c r="E664" t="n">
        <x:f>'Raw_Data'!E664</x:f>
        <x:v>37</x:v>
      </x:c>
      <x:c r="F664" t="str">
        <x:f>PROPER(TRIM('Raw_Data'!F664))</x:f>
        <x:v>Gold</x:v>
      </x:c>
      <x:c r="G664" t="str">
        <x:f>PROPER(TRIM('Raw_Data'!G664))</x:f>
        <x:v>Digital</x:v>
      </x:c>
      <x:c r="H664" s="60" t="n">
        <x:f>'Raw_Data'!H664</x:f>
        <x:v>9929</x:v>
      </x:c>
      <x:c r="I664" s="60" t="n">
        <x:f>'Raw_Data'!I664</x:f>
        <x:v>752.08</x:v>
      </x:c>
      <x:c r="J664" s="32" t="n">
        <x:f>'Raw_Data'!J664</x:f>
        <x:v>0.239</x:v>
      </x:c>
      <x:c r="K664" s="32" t="n">
        <x:f>'Raw_Data'!K664</x:f>
        <x:v>0.806</x:v>
      </x:c>
      <x:c r="L664" t="n">
        <x:f>'Raw_Data'!L664</x:f>
        <x:v>0</x:v>
      </x:c>
      <x:c r="M664" t="n">
        <x:f>IF('Raw_Data'!M664="",Assumptions!$B$15,'Raw_Data'!M664)</x:f>
        <x:v>6</x:v>
      </x:c>
      <x:c r="N664" s="32" t="n">
        <x:f>'Raw_Data'!N664</x:f>
        <x:v>0.237</x:v>
      </x:c>
      <x:c r="O664" t="str">
        <x:f>IF(OR(D664&lt;620,L664&gt;=2,J664&gt;0.9),"High",IF(OR(D664&lt;700,L664=1,J664&gt;0.75),"Medium","Low"))</x:f>
        <x:v>Medium</x:v>
      </x:c>
      <x:c r="P664" s="30" t="n">
        <x:f>XLOOKUP(F664,Assumptions!$A$4:$A$6,Assumptions!$B$4:$B$6)</x:f>
        <x:v>95</x:v>
      </x:c>
      <x:c r="Q664" s="32" t="n">
        <x:f>XLOOKUP(F664,Assumptions!$A$4:$A$6,Assumptions!$C$4:$C$6)</x:f>
        <x:v>0.219</x:v>
      </x:c>
      <x:c r="R664" s="32" t="n">
        <x:f>XLOOKUP(F664,Assumptions!$A$4:$A$6,Assumptions!$D$4:$D$6)</x:f>
        <x:v>0.016</x:v>
      </x:c>
      <x:c r="S664" s="32" t="n">
        <x:f>XLOOKUP(F664,Assumptions!$A$4:$A$6,Assumptions!$E$4:$E$6)</x:f>
        <x:v>0.01</x:v>
      </x:c>
      <x:c r="T664" s="32" t="n">
        <x:f>XLOOKUP(O664,Assumptions!$H$4:$H$6,Assumptions!$I$4:$I$6)</x:f>
        <x:v>0.012</x:v>
      </x:c>
      <x:c r="U664" s="30" t="n">
        <x:f>XLOOKUP(F664,Assumptions!$A$4:$A$6,Assumptions!$F$4:$F$6)</x:f>
        <x:v>90</x:v>
      </x:c>
      <x:c r="V664" s="60" t="n">
        <x:f>I664*12</x:f>
        <x:v>9024.960000000001</x:v>
      </x:c>
      <x:c r="W664" s="60" t="n">
        <x:f>H664*J664*(1-K664)*Q664</x:f>
        <x:v>100.82059506599997</x:v>
      </x:c>
      <x:c r="X664" s="60" t="n">
        <x:f>V664*R664</x:f>
        <x:v>144.39936000000003</x:v>
      </x:c>
      <x:c r="Y664" s="60" t="n">
        <x:f>V664*S664</x:f>
        <x:v>90.24960000000002</x:v>
      </x:c>
      <x:c r="Z664" s="60" t="n">
        <x:f>H664*J664*T664</x:f>
        <x:v>28.476372</x:v>
      </x:c>
      <x:c r="AA664" s="60" t="n">
        <x:f>P664+W664+X664-Y664-Z664-U664</x:f>
        <x:v>131.493983066</x:v>
      </x:c>
      <x:c r="AB664" s="32" t="n">
        <x:f>IFERROR(AA664/(P664+W664+X664),0)</x:f>
        <x:v>0.3864969738194551</x:v>
      </x:c>
      <x:c r="AC664" t="n">
        <x:f>IF(O664="High",0,IF(I664&gt;=1800,3,IF(I664&gt;=900,2,1))+IF(K664&gt;=0.9,2,IF(K664&gt;=0.75,1,0))+IF(J664&lt;=0.7,2,IF(J664&lt;=0.85,1,0))+IF(M664&gt;=8,1,0))</x:f>
        <x:v>4</x:v>
      </x:c>
      <x:c r="AD664" t="str">
        <x:f>IF(AND(O664&lt;&gt;"High",AC664&gt;=Assumptions!$B$10,AA664&gt;0),"Priority Growth",IF(AND(O664="Low",AA664&gt;0),"Maintain","Watch"))</x:f>
        <x:v>Watch</x:v>
      </x:c>
      <x:c r="AE664" s="60" t="n">
        <x:f>MAX(AA664,0)*N664</x:f>
        <x:v>31.164073986642</x:v>
      </x:c>
      <x:c r="AF664" t="str">
        <x:f>IF(AND(AA664&gt;=Assumptions!$B$11,O664&lt;&gt;"High",OR(N664&gt;=Assumptions!$B$12,M664&lt;=6)),"High","Standard")</x:f>
        <x:v>Standard</x:v>
      </x:c>
    </x:row>
    <x:row r="665">
      <x:c r="A665" t="str">
        <x:f>'Raw_Data'!A665</x:f>
        <x:v>C00664</x:v>
      </x:c>
      <x:c r="B665" t="n">
        <x:f>'Raw_Data'!B665</x:f>
        <x:v>40</x:v>
      </x:c>
      <x:c r="C665" s="30" t="n">
        <x:f>'Raw_Data'!C665</x:f>
        <x:v>99841</x:v>
      </x:c>
      <x:c r="D665" t="n">
        <x:f>'Raw_Data'!D665</x:f>
        <x:v>655</x:v>
      </x:c>
      <x:c r="E665" t="n">
        <x:f>'Raw_Data'!E665</x:f>
        <x:v>54</x:v>
      </x:c>
      <x:c r="F665" t="str">
        <x:f>PROPER(TRIM('Raw_Data'!F665))</x:f>
        <x:v>Gold</x:v>
      </x:c>
      <x:c r="G665" t="str">
        <x:f>PROPER(TRIM('Raw_Data'!G665))</x:f>
        <x:v>Partner</x:v>
      </x:c>
      <x:c r="H665" s="60" t="n">
        <x:f>'Raw_Data'!H665</x:f>
        <x:v>14125</x:v>
      </x:c>
      <x:c r="I665" s="60" t="n">
        <x:f>'Raw_Data'!I665</x:f>
        <x:v>1545.93</x:v>
      </x:c>
      <x:c r="J665" s="32" t="n">
        <x:f>'Raw_Data'!J665</x:f>
        <x:v>0.36</x:v>
      </x:c>
      <x:c r="K665" s="32" t="n">
        <x:f>'Raw_Data'!K665</x:f>
        <x:v>0.625</x:v>
      </x:c>
      <x:c r="L665" t="n">
        <x:f>'Raw_Data'!L665</x:f>
        <x:v>0</x:v>
      </x:c>
      <x:c r="M665" t="n">
        <x:f>IF('Raw_Data'!M665="",Assumptions!$B$15,'Raw_Data'!M665)</x:f>
        <x:v>5</x:v>
      </x:c>
      <x:c r="N665" s="32" t="n">
        <x:f>'Raw_Data'!N665</x:f>
        <x:v>0.249</x:v>
      </x:c>
      <x:c r="O665" t="str">
        <x:f>IF(OR(D665&lt;620,L665&gt;=2,J665&gt;0.9),"High",IF(OR(D665&lt;700,L665=1,J665&gt;0.75),"Medium","Low"))</x:f>
        <x:v>Medium</x:v>
      </x:c>
      <x:c r="P665" s="30" t="n">
        <x:f>XLOOKUP(F665,Assumptions!$A$4:$A$6,Assumptions!$B$4:$B$6)</x:f>
        <x:v>95</x:v>
      </x:c>
      <x:c r="Q665" s="32" t="n">
        <x:f>XLOOKUP(F665,Assumptions!$A$4:$A$6,Assumptions!$C$4:$C$6)</x:f>
        <x:v>0.219</x:v>
      </x:c>
      <x:c r="R665" s="32" t="n">
        <x:f>XLOOKUP(F665,Assumptions!$A$4:$A$6,Assumptions!$D$4:$D$6)</x:f>
        <x:v>0.016</x:v>
      </x:c>
      <x:c r="S665" s="32" t="n">
        <x:f>XLOOKUP(F665,Assumptions!$A$4:$A$6,Assumptions!$E$4:$E$6)</x:f>
        <x:v>0.01</x:v>
      </x:c>
      <x:c r="T665" s="32" t="n">
        <x:f>XLOOKUP(O665,Assumptions!$H$4:$H$6,Assumptions!$I$4:$I$6)</x:f>
        <x:v>0.012</x:v>
      </x:c>
      <x:c r="U665" s="30" t="n">
        <x:f>XLOOKUP(F665,Assumptions!$A$4:$A$6,Assumptions!$F$4:$F$6)</x:f>
        <x:v>90</x:v>
      </x:c>
      <x:c r="V665" s="60" t="n">
        <x:f>I665*12</x:f>
        <x:v>18551.16</x:v>
      </x:c>
      <x:c r="W665" s="60" t="n">
        <x:f>H665*J665*(1-K665)*Q665</x:f>
        <x:v>417.605625</x:v>
      </x:c>
      <x:c r="X665" s="60" t="n">
        <x:f>V665*R665</x:f>
        <x:v>296.81856</x:v>
      </x:c>
      <x:c r="Y665" s="60" t="n">
        <x:f>V665*S665</x:f>
        <x:v>185.51160000000002</x:v>
      </x:c>
      <x:c r="Z665" s="60" t="n">
        <x:f>H665*J665*T665</x:f>
        <x:v>61.02</x:v>
      </x:c>
      <x:c r="AA665" s="60" t="n">
        <x:f>P665+W665+X665-Y665-Z665-U665</x:f>
        <x:v>472.8925849999998</x:v>
      </x:c>
      <x:c r="AB665" s="32" t="n">
        <x:f>IFERROR(AA665/(P665+W665+X665),0)</x:f>
        <x:v>0.584233327547533</x:v>
      </x:c>
      <x:c r="AC665" t="n">
        <x:f>IF(O665="High",0,IF(I665&gt;=1800,3,IF(I665&gt;=900,2,1))+IF(K665&gt;=0.9,2,IF(K665&gt;=0.75,1,0))+IF(J665&lt;=0.7,2,IF(J665&lt;=0.85,1,0))+IF(M665&gt;=8,1,0))</x:f>
        <x:v>4</x:v>
      </x:c>
      <x:c r="AD665" t="str">
        <x:f>IF(AND(O665&lt;&gt;"High",AC665&gt;=Assumptions!$B$10,AA665&gt;0),"Priority Growth",IF(AND(O665="Low",AA665&gt;0),"Maintain","Watch"))</x:f>
        <x:v>Watch</x:v>
      </x:c>
      <x:c r="AE665" s="60" t="n">
        <x:f>MAX(AA665,0)*N665</x:f>
        <x:v>117.75025366499996</x:v>
      </x:c>
      <x:c r="AF665" t="str">
        <x:f>IF(AND(AA665&gt;=Assumptions!$B$11,O665&lt;&gt;"High",OR(N665&gt;=Assumptions!$B$12,M665&lt;=6)),"High","Standard")</x:f>
        <x:v>High</x:v>
      </x:c>
    </x:row>
    <x:row r="666">
      <x:c r="A666" t="str">
        <x:f>'Raw_Data'!A666</x:f>
        <x:v>C00665</x:v>
      </x:c>
      <x:c r="B666" t="n">
        <x:f>'Raw_Data'!B666</x:f>
        <x:v>66</x:v>
      </x:c>
      <x:c r="C666" s="30" t="n">
        <x:f>'Raw_Data'!C666</x:f>
        <x:v>62116</x:v>
      </x:c>
      <x:c r="D666" t="n">
        <x:f>'Raw_Data'!D666</x:f>
        <x:v>619</x:v>
      </x:c>
      <x:c r="E666" t="n">
        <x:f>'Raw_Data'!E666</x:f>
        <x:v>13</x:v>
      </x:c>
      <x:c r="F666" t="str">
        <x:f>PROPER(TRIM('Raw_Data'!F666))</x:f>
        <x:v>Classic</x:v>
      </x:c>
      <x:c r="G666" t="str">
        <x:f>PROPER(TRIM('Raw_Data'!G666))</x:f>
        <x:v>Digital</x:v>
      </x:c>
      <x:c r="H666" s="60" t="n">
        <x:f>'Raw_Data'!H666</x:f>
        <x:v>1037</x:v>
      </x:c>
      <x:c r="I666" s="60" t="n">
        <x:f>'Raw_Data'!I666</x:f>
        <x:v>150</x:v>
      </x:c>
      <x:c r="J666" s="32" t="n">
        <x:f>'Raw_Data'!J666</x:f>
        <x:v>0.512</x:v>
      </x:c>
      <x:c r="K666" s="32" t="n">
        <x:f>'Raw_Data'!K666</x:f>
        <x:v>0.881</x:v>
      </x:c>
      <x:c r="L666" t="n">
        <x:f>'Raw_Data'!L666</x:f>
        <x:v>0</x:v>
      </x:c>
      <x:c r="M666" t="n">
        <x:f>IF('Raw_Data'!M666="",Assumptions!$B$15,'Raw_Data'!M666)</x:f>
        <x:v>9</x:v>
      </x:c>
      <x:c r="N666" s="32" t="n">
        <x:f>'Raw_Data'!N666</x:f>
        <x:v>0.02</x:v>
      </x:c>
      <x:c r="O666" t="str">
        <x:f>IF(OR(D666&lt;620,L666&gt;=2,J666&gt;0.9),"High",IF(OR(D666&lt;700,L666=1,J666&gt;0.75),"Medium","Low"))</x:f>
        <x:v>High</x:v>
      </x:c>
      <x:c r="P666" s="30" t="n">
        <x:f>XLOOKUP(F666,Assumptions!$A$4:$A$6,Assumptions!$B$4:$B$6)</x:f>
        <x:v>0</x:v>
      </x:c>
      <x:c r="Q666" s="32" t="n">
        <x:f>XLOOKUP(F666,Assumptions!$A$4:$A$6,Assumptions!$C$4:$C$6)</x:f>
        <x:v>0.229</x:v>
      </x:c>
      <x:c r="R666" s="32" t="n">
        <x:f>XLOOKUP(F666,Assumptions!$A$4:$A$6,Assumptions!$D$4:$D$6)</x:f>
        <x:v>0.015</x:v>
      </x:c>
      <x:c r="S666" s="32" t="n">
        <x:f>XLOOKUP(F666,Assumptions!$A$4:$A$6,Assumptions!$E$4:$E$6)</x:f>
        <x:v>0.0075</x:v>
      </x:c>
      <x:c r="T666" s="32" t="n">
        <x:f>XLOOKUP(O666,Assumptions!$H$4:$H$6,Assumptions!$I$4:$I$6)</x:f>
        <x:v>0.045</x:v>
      </x:c>
      <x:c r="U666" s="30" t="n">
        <x:f>XLOOKUP(F666,Assumptions!$A$4:$A$6,Assumptions!$F$4:$F$6)</x:f>
        <x:v>60</x:v>
      </x:c>
      <x:c r="V666" s="60" t="n">
        <x:f>I666*12</x:f>
        <x:v>1800</x:v>
      </x:c>
      <x:c r="W666" s="60" t="n">
        <x:f>H666*J666*(1-K666)*Q666</x:f>
        <x:v>14.468754943999999</x:v>
      </x:c>
      <x:c r="X666" s="60" t="n">
        <x:f>V666*R666</x:f>
        <x:v>27</x:v>
      </x:c>
      <x:c r="Y666" s="60" t="n">
        <x:f>V666*S666</x:f>
        <x:v>13.5</x:v>
      </x:c>
      <x:c r="Z666" s="60" t="n">
        <x:f>H666*J666*T666</x:f>
        <x:v>23.89248</x:v>
      </x:c>
      <x:c r="AA666" s="60" t="n">
        <x:f>P666+W666+X666-Y666-Z666-U666</x:f>
        <x:v>-55.923725056</x:v>
      </x:c>
      <x:c r="AB666" s="32" t="n">
        <x:f>IFERROR(AA666/(P666+W666+X666),0)</x:f>
        <x:v>-1.3485749724466096</x:v>
      </x:c>
      <x:c r="AC666" t="n">
        <x:f>IF(O666="High",0,IF(I666&gt;=1800,3,IF(I666&gt;=900,2,1))+IF(K666&gt;=0.9,2,IF(K666&gt;=0.75,1,0))+IF(J666&lt;=0.7,2,IF(J666&lt;=0.85,1,0))+IF(M666&gt;=8,1,0))</x:f>
        <x:v>0</x:v>
      </x:c>
      <x:c r="AD666" t="str">
        <x:f>IF(AND(O666&lt;&gt;"High",AC666&gt;=Assumptions!$B$10,AA666&gt;0),"Priority Growth",IF(AND(O666="Low",AA666&gt;0),"Maintain","Watch"))</x:f>
        <x:v>Watch</x:v>
      </x:c>
      <x:c r="AE666" s="60" t="n">
        <x:f>MAX(AA666,0)*N666</x:f>
        <x:v>0</x:v>
      </x:c>
      <x:c r="AF666" t="str">
        <x:f>IF(AND(AA666&gt;=Assumptions!$B$11,O666&lt;&gt;"High",OR(N666&gt;=Assumptions!$B$12,M666&lt;=6)),"High","Standard")</x:f>
        <x:v>Standard</x:v>
      </x:c>
    </x:row>
    <x:row r="667">
      <x:c r="A667" t="str">
        <x:f>'Raw_Data'!A667</x:f>
        <x:v>C00666</x:v>
      </x:c>
      <x:c r="B667" t="n">
        <x:f>'Raw_Data'!B667</x:f>
        <x:v>35</x:v>
      </x:c>
      <x:c r="C667" s="30" t="n">
        <x:f>'Raw_Data'!C667</x:f>
        <x:v>72568</x:v>
      </x:c>
      <x:c r="D667" t="n">
        <x:f>'Raw_Data'!D667</x:f>
        <x:v>639</x:v>
      </x:c>
      <x:c r="E667" t="n">
        <x:f>'Raw_Data'!E667</x:f>
        <x:v>27</x:v>
      </x:c>
      <x:c r="F667" t="str">
        <x:f>PROPER(TRIM('Raw_Data'!F667))</x:f>
        <x:v>Classic</x:v>
      </x:c>
      <x:c r="G667" t="str">
        <x:f>PROPER(TRIM('Raw_Data'!G667))</x:f>
        <x:v>Digital</x:v>
      </x:c>
      <x:c r="H667" s="60" t="n">
        <x:f>'Raw_Data'!H667</x:f>
        <x:v>6505</x:v>
      </x:c>
      <x:c r="I667" s="60" t="n">
        <x:f>'Raw_Data'!I667</x:f>
        <x:v>818.76</x:v>
      </x:c>
      <x:c r="J667" s="32" t="n">
        <x:f>'Raw_Data'!J667</x:f>
        <x:v>0.435</x:v>
      </x:c>
      <x:c r="K667" s="32" t="n">
        <x:f>'Raw_Data'!K667</x:f>
        <x:v>0.704</x:v>
      </x:c>
      <x:c r="L667" t="n">
        <x:f>'Raw_Data'!L667</x:f>
        <x:v>0</x:v>
      </x:c>
      <x:c r="M667" t="n">
        <x:f>IF('Raw_Data'!M667="",Assumptions!$B$15,'Raw_Data'!M667)</x:f>
        <x:v>5</x:v>
      </x:c>
      <x:c r="N667" s="32" t="n">
        <x:f>'Raw_Data'!N667</x:f>
        <x:v>0.182</x:v>
      </x:c>
      <x:c r="O667" t="str">
        <x:f>IF(OR(D667&lt;620,L667&gt;=2,J667&gt;0.9),"High",IF(OR(D667&lt;700,L667=1,J667&gt;0.75),"Medium","Low"))</x:f>
        <x:v>Medium</x:v>
      </x:c>
      <x:c r="P667" s="30" t="n">
        <x:f>XLOOKUP(F667,Assumptions!$A$4:$A$6,Assumptions!$B$4:$B$6)</x:f>
        <x:v>0</x:v>
      </x:c>
      <x:c r="Q667" s="32" t="n">
        <x:f>XLOOKUP(F667,Assumptions!$A$4:$A$6,Assumptions!$C$4:$C$6)</x:f>
        <x:v>0.229</x:v>
      </x:c>
      <x:c r="R667" s="32" t="n">
        <x:f>XLOOKUP(F667,Assumptions!$A$4:$A$6,Assumptions!$D$4:$D$6)</x:f>
        <x:v>0.015</x:v>
      </x:c>
      <x:c r="S667" s="32" t="n">
        <x:f>XLOOKUP(F667,Assumptions!$A$4:$A$6,Assumptions!$E$4:$E$6)</x:f>
        <x:v>0.0075</x:v>
      </x:c>
      <x:c r="T667" s="32" t="n">
        <x:f>XLOOKUP(O667,Assumptions!$H$4:$H$6,Assumptions!$I$4:$I$6)</x:f>
        <x:v>0.012</x:v>
      </x:c>
      <x:c r="U667" s="30" t="n">
        <x:f>XLOOKUP(F667,Assumptions!$A$4:$A$6,Assumptions!$F$4:$F$6)</x:f>
        <x:v>60</x:v>
      </x:c>
      <x:c r="V667" s="60" t="n">
        <x:f>I667*12</x:f>
        <x:v>9825.119999999999</x:v>
      </x:c>
      <x:c r="W667" s="60" t="n">
        <x:f>H667*J667*(1-K667)*Q667</x:f>
        <x:v>191.80669020000005</x:v>
      </x:c>
      <x:c r="X667" s="60" t="n">
        <x:f>V667*R667</x:f>
        <x:v>147.37679999999997</x:v>
      </x:c>
      <x:c r="Y667" s="60" t="n">
        <x:f>V667*S667</x:f>
        <x:v>73.68839999999999</x:v>
      </x:c>
      <x:c r="Z667" s="60" t="n">
        <x:f>H667*J667*T667</x:f>
        <x:v>33.956100000000006</x:v>
      </x:c>
      <x:c r="AA667" s="60" t="n">
        <x:f>P667+W667+X667-Y667-Z667-U667</x:f>
        <x:v>171.53899020000006</x:v>
      </x:c>
      <x:c r="AB667" s="32" t="n">
        <x:f>IFERROR(AA667/(P667+W667+X667),0)</x:f>
        <x:v>0.5057409784269035</x:v>
      </x:c>
      <x:c r="AC667" t="n">
        <x:f>IF(O667="High",0,IF(I667&gt;=1800,3,IF(I667&gt;=900,2,1))+IF(K667&gt;=0.9,2,IF(K667&gt;=0.75,1,0))+IF(J667&lt;=0.7,2,IF(J667&lt;=0.85,1,0))+IF(M667&gt;=8,1,0))</x:f>
        <x:v>3</x:v>
      </x:c>
      <x:c r="AD667" t="str">
        <x:f>IF(AND(O667&lt;&gt;"High",AC667&gt;=Assumptions!$B$10,AA667&gt;0),"Priority Growth",IF(AND(O667="Low",AA667&gt;0),"Maintain","Watch"))</x:f>
        <x:v>Watch</x:v>
      </x:c>
      <x:c r="AE667" s="60" t="n">
        <x:f>MAX(AA667,0)*N667</x:f>
        <x:v>31.22009621640001</x:v>
      </x:c>
      <x:c r="AF667" t="str">
        <x:f>IF(AND(AA667&gt;=Assumptions!$B$11,O667&lt;&gt;"High",OR(N667&gt;=Assumptions!$B$12,M667&lt;=6)),"High","Standard")</x:f>
        <x:v>Standard</x:v>
      </x:c>
    </x:row>
    <x:row r="668">
      <x:c r="A668" t="str">
        <x:f>'Raw_Data'!A668</x:f>
        <x:v>C00667</x:v>
      </x:c>
      <x:c r="B668" t="n">
        <x:f>'Raw_Data'!B668</x:f>
        <x:v>54</x:v>
      </x:c>
      <x:c r="C668" s="30" t="n">
        <x:f>'Raw_Data'!C668</x:f>
        <x:v>78899</x:v>
      </x:c>
      <x:c r="D668" t="n">
        <x:f>'Raw_Data'!D668</x:f>
        <x:v>575</x:v>
      </x:c>
      <x:c r="E668" t="n">
        <x:f>'Raw_Data'!E668</x:f>
        <x:v>22</x:v>
      </x:c>
      <x:c r="F668" t="str">
        <x:f>PROPER(TRIM('Raw_Data'!F668))</x:f>
        <x:v>Classic</x:v>
      </x:c>
      <x:c r="G668" t="str">
        <x:f>PROPER(TRIM('Raw_Data'!G668))</x:f>
        <x:v>Digital</x:v>
      </x:c>
      <x:c r="H668" s="60" t="n">
        <x:f>'Raw_Data'!H668</x:f>
        <x:v>3892</x:v>
      </x:c>
      <x:c r="I668" s="60" t="n">
        <x:f>'Raw_Data'!I668</x:f>
        <x:v>712.8</x:v>
      </x:c>
      <x:c r="J668" s="32" t="n">
        <x:f>'Raw_Data'!J668</x:f>
        <x:v>0.613</x:v>
      </x:c>
      <x:c r="K668" s="32" t="n">
        <x:f>'Raw_Data'!K668</x:f>
        <x:v>0.58</x:v>
      </x:c>
      <x:c r="L668" t="n">
        <x:f>'Raw_Data'!L668</x:f>
        <x:v>1</x:v>
      </x:c>
      <x:c r="M668" t="n">
        <x:f>IF('Raw_Data'!M668="",Assumptions!$B$15,'Raw_Data'!M668)</x:f>
        <x:v>7</x:v>
      </x:c>
      <x:c r="N668" s="32" t="n">
        <x:f>'Raw_Data'!N668</x:f>
        <x:v>0.111</x:v>
      </x:c>
      <x:c r="O668" t="str">
        <x:f>IF(OR(D668&lt;620,L668&gt;=2,J668&gt;0.9),"High",IF(OR(D668&lt;700,L668=1,J668&gt;0.75),"Medium","Low"))</x:f>
        <x:v>High</x:v>
      </x:c>
      <x:c r="P668" s="30" t="n">
        <x:f>XLOOKUP(F668,Assumptions!$A$4:$A$6,Assumptions!$B$4:$B$6)</x:f>
        <x:v>0</x:v>
      </x:c>
      <x:c r="Q668" s="32" t="n">
        <x:f>XLOOKUP(F668,Assumptions!$A$4:$A$6,Assumptions!$C$4:$C$6)</x:f>
        <x:v>0.229</x:v>
      </x:c>
      <x:c r="R668" s="32" t="n">
        <x:f>XLOOKUP(F668,Assumptions!$A$4:$A$6,Assumptions!$D$4:$D$6)</x:f>
        <x:v>0.015</x:v>
      </x:c>
      <x:c r="S668" s="32" t="n">
        <x:f>XLOOKUP(F668,Assumptions!$A$4:$A$6,Assumptions!$E$4:$E$6)</x:f>
        <x:v>0.0075</x:v>
      </x:c>
      <x:c r="T668" s="32" t="n">
        <x:f>XLOOKUP(O668,Assumptions!$H$4:$H$6,Assumptions!$I$4:$I$6)</x:f>
        <x:v>0.045</x:v>
      </x:c>
      <x:c r="U668" s="30" t="n">
        <x:f>XLOOKUP(F668,Assumptions!$A$4:$A$6,Assumptions!$F$4:$F$6)</x:f>
        <x:v>60</x:v>
      </x:c>
      <x:c r="V668" s="60" t="n">
        <x:f>I668*12</x:f>
        <x:v>8553.599999999999</x:v>
      </x:c>
      <x:c r="W668" s="60" t="n">
        <x:f>H668*J668*(1-K668)*Q668</x:f>
        <x:v>229.46585928000002</x:v>
      </x:c>
      <x:c r="X668" s="60" t="n">
        <x:f>V668*R668</x:f>
        <x:v>128.30399999999997</x:v>
      </x:c>
      <x:c r="Y668" s="60" t="n">
        <x:f>V668*S668</x:f>
        <x:v>64.15199999999999</x:v>
      </x:c>
      <x:c r="Z668" s="60" t="n">
        <x:f>H668*J668*T668</x:f>
        <x:v>107.36081999999999</x:v>
      </x:c>
      <x:c r="AA668" s="60" t="n">
        <x:f>P668+W668+X668-Y668-Z668-U668</x:f>
        <x:v>126.25703928000001</x:v>
      </x:c>
      <x:c r="AB668" s="32" t="n">
        <x:f>IFERROR(AA668/(P668+W668+X668),0)</x:f>
        <x:v>0.35290015635774385</x:v>
      </x:c>
      <x:c r="AC668" t="n">
        <x:f>IF(O668="High",0,IF(I668&gt;=1800,3,IF(I668&gt;=900,2,1))+IF(K668&gt;=0.9,2,IF(K668&gt;=0.75,1,0))+IF(J668&lt;=0.7,2,IF(J668&lt;=0.85,1,0))+IF(M668&gt;=8,1,0))</x:f>
        <x:v>0</x:v>
      </x:c>
      <x:c r="AD668" t="str">
        <x:f>IF(AND(O668&lt;&gt;"High",AC668&gt;=Assumptions!$B$10,AA668&gt;0),"Priority Growth",IF(AND(O668="Low",AA668&gt;0),"Maintain","Watch"))</x:f>
        <x:v>Watch</x:v>
      </x:c>
      <x:c r="AE668" s="60" t="n">
        <x:f>MAX(AA668,0)*N668</x:f>
        <x:v>14.014531360080001</x:v>
      </x:c>
      <x:c r="AF668" t="str">
        <x:f>IF(AND(AA668&gt;=Assumptions!$B$11,O668&lt;&gt;"High",OR(N668&gt;=Assumptions!$B$12,M668&lt;=6)),"High","Standard")</x:f>
        <x:v>Standard</x:v>
      </x:c>
    </x:row>
    <x:row r="669">
      <x:c r="A669" t="str">
        <x:f>'Raw_Data'!A669</x:f>
        <x:v>C00668</x:v>
      </x:c>
      <x:c r="B669" t="n">
        <x:f>'Raw_Data'!B669</x:f>
        <x:v>48</x:v>
      </x:c>
      <x:c r="C669" s="30" t="n">
        <x:f>'Raw_Data'!C669</x:f>
        <x:v>67836</x:v>
      </x:c>
      <x:c r="D669" t="n">
        <x:f>'Raw_Data'!D669</x:f>
        <x:v>755</x:v>
      </x:c>
      <x:c r="E669" t="n">
        <x:f>'Raw_Data'!E669</x:f>
        <x:v>114</x:v>
      </x:c>
      <x:c r="F669" t="str">
        <x:f>PROPER(TRIM('Raw_Data'!F669))</x:f>
        <x:v>Gold</x:v>
      </x:c>
      <x:c r="G669" t="str">
        <x:f>PROPER(TRIM('Raw_Data'!G669))</x:f>
        <x:v>Partner</x:v>
      </x:c>
      <x:c r="H669" s="60" t="n">
        <x:f>'Raw_Data'!H669</x:f>
        <x:v>12746</x:v>
      </x:c>
      <x:c r="I669" s="60" t="n">
        <x:f>'Raw_Data'!I669</x:f>
        <x:v>1157.74</x:v>
      </x:c>
      <x:c r="J669" s="32" t="n">
        <x:f>'Raw_Data'!J669</x:f>
        <x:v>0.243</x:v>
      </x:c>
      <x:c r="K669" s="32" t="n">
        <x:f>'Raw_Data'!K669</x:f>
        <x:v>0.597</x:v>
      </x:c>
      <x:c r="L669" t="n">
        <x:f>'Raw_Data'!L669</x:f>
        <x:v>0</x:v>
      </x:c>
      <x:c r="M669" t="n">
        <x:f>IF('Raw_Data'!M669="",Assumptions!$B$15,'Raw_Data'!M669)</x:f>
        <x:v>5</x:v>
      </x:c>
      <x:c r="N669" s="32" t="n">
        <x:f>'Raw_Data'!N669</x:f>
        <x:v>0.213</x:v>
      </x:c>
      <x:c r="O669" t="str">
        <x:f>IF(OR(D669&lt;620,L669&gt;=2,J669&gt;0.9),"High",IF(OR(D669&lt;700,L669=1,J669&gt;0.75),"Medium","Low"))</x:f>
        <x:v>Low</x:v>
      </x:c>
      <x:c r="P669" s="30" t="n">
        <x:f>XLOOKUP(F669,Assumptions!$A$4:$A$6,Assumptions!$B$4:$B$6)</x:f>
        <x:v>95</x:v>
      </x:c>
      <x:c r="Q669" s="32" t="n">
        <x:f>XLOOKUP(F669,Assumptions!$A$4:$A$6,Assumptions!$C$4:$C$6)</x:f>
        <x:v>0.219</x:v>
      </x:c>
      <x:c r="R669" s="32" t="n">
        <x:f>XLOOKUP(F669,Assumptions!$A$4:$A$6,Assumptions!$D$4:$D$6)</x:f>
        <x:v>0.016</x:v>
      </x:c>
      <x:c r="S669" s="32" t="n">
        <x:f>XLOOKUP(F669,Assumptions!$A$4:$A$6,Assumptions!$E$4:$E$6)</x:f>
        <x:v>0.01</x:v>
      </x:c>
      <x:c r="T669" s="32" t="n">
        <x:f>XLOOKUP(O669,Assumptions!$H$4:$H$6,Assumptions!$I$4:$I$6)</x:f>
        <x:v>0.0035</x:v>
      </x:c>
      <x:c r="U669" s="30" t="n">
        <x:f>XLOOKUP(F669,Assumptions!$A$4:$A$6,Assumptions!$F$4:$F$6)</x:f>
        <x:v>90</x:v>
      </x:c>
      <x:c r="V669" s="60" t="n">
        <x:f>I669*12</x:f>
        <x:v>13892.880000000001</x:v>
      </x:c>
      <x:c r="W669" s="60" t="n">
        <x:f>H669*J669*(1-K669)*Q669</x:f>
        <x:v>273.35646444599996</x:v>
      </x:c>
      <x:c r="X669" s="60" t="n">
        <x:f>V669*R669</x:f>
        <x:v>222.28608000000003</x:v>
      </x:c>
      <x:c r="Y669" s="60" t="n">
        <x:f>V669*S669</x:f>
        <x:v>138.92880000000002</x:v>
      </x:c>
      <x:c r="Z669" s="60" t="n">
        <x:f>H669*J669*T669</x:f>
        <x:v>10.840473</x:v>
      </x:c>
      <x:c r="AA669" s="60" t="n">
        <x:f>P669+W669+X669-Y669-Z669-U669</x:f>
        <x:v>350.873271446</x:v>
      </x:c>
      <x:c r="AB669" s="32" t="n">
        <x:f>IFERROR(AA669/(P669+W669+X669),0)</x:f>
        <x:v>0.5940535011325769</x:v>
      </x:c>
      <x:c r="AC669" t="n">
        <x:f>IF(O669="High",0,IF(I669&gt;=1800,3,IF(I669&gt;=900,2,1))+IF(K669&gt;=0.9,2,IF(K669&gt;=0.75,1,0))+IF(J669&lt;=0.7,2,IF(J669&lt;=0.85,1,0))+IF(M669&gt;=8,1,0))</x:f>
        <x:v>4</x:v>
      </x:c>
      <x:c r="AD669" t="str">
        <x:f>IF(AND(O669&lt;&gt;"High",AC669&gt;=Assumptions!$B$10,AA669&gt;0),"Priority Growth",IF(AND(O669="Low",AA669&gt;0),"Maintain","Watch"))</x:f>
        <x:v>Maintain</x:v>
      </x:c>
      <x:c r="AE669" s="60" t="n">
        <x:f>MAX(AA669,0)*N669</x:f>
        <x:v>74.73600681799799</x:v>
      </x:c>
      <x:c r="AF669" t="str">
        <x:f>IF(AND(AA669&gt;=Assumptions!$B$11,O669&lt;&gt;"High",OR(N669&gt;=Assumptions!$B$12,M669&lt;=6)),"High","Standard")</x:f>
        <x:v>High</x:v>
      </x:c>
    </x:row>
    <x:row r="670">
      <x:c r="A670" t="str">
        <x:f>'Raw_Data'!A670</x:f>
        <x:v>C00669</x:v>
      </x:c>
      <x:c r="B670" t="n">
        <x:f>'Raw_Data'!B670</x:f>
        <x:v>52</x:v>
      </x:c>
      <x:c r="C670" s="30" t="n">
        <x:f>'Raw_Data'!C670</x:f>
        <x:v>47253</x:v>
      </x:c>
      <x:c r="D670" t="n">
        <x:f>'Raw_Data'!D670</x:f>
        <x:v>678</x:v>
      </x:c>
      <x:c r="E670" t="n">
        <x:f>'Raw_Data'!E670</x:f>
        <x:v>51</x:v>
      </x:c>
      <x:c r="F670" t="str">
        <x:f>PROPER(TRIM('Raw_Data'!F670))</x:f>
        <x:v>Classic</x:v>
      </x:c>
      <x:c r="G670" t="str">
        <x:f>PROPER(TRIM('Raw_Data'!G670))</x:f>
        <x:v>Direct Mail</x:v>
      </x:c>
      <x:c r="H670" s="60" t="n">
        <x:f>'Raw_Data'!H670</x:f>
        <x:v>6870</x:v>
      </x:c>
      <x:c r="I670" s="60" t="n">
        <x:f>'Raw_Data'!I670</x:f>
        <x:v>705.86</x:v>
      </x:c>
      <x:c r="J670" s="32" t="n">
        <x:f>'Raw_Data'!J670</x:f>
        <x:v>0.318</x:v>
      </x:c>
      <x:c r="K670" s="32" t="n">
        <x:f>'Raw_Data'!K670</x:f>
        <x:v>0.72</x:v>
      </x:c>
      <x:c r="L670" t="n">
        <x:f>'Raw_Data'!L670</x:f>
        <x:v>0</x:v>
      </x:c>
      <x:c r="M670" t="n">
        <x:f>IF('Raw_Data'!M670="",Assumptions!$B$15,'Raw_Data'!M670)</x:f>
        <x:v>6</x:v>
      </x:c>
      <x:c r="N670" s="32" t="n">
        <x:f>'Raw_Data'!N670</x:f>
        <x:v>0.153</x:v>
      </x:c>
      <x:c r="O670" t="str">
        <x:f>IF(OR(D670&lt;620,L670&gt;=2,J670&gt;0.9),"High",IF(OR(D670&lt;700,L670=1,J670&gt;0.75),"Medium","Low"))</x:f>
        <x:v>Medium</x:v>
      </x:c>
      <x:c r="P670" s="30" t="n">
        <x:f>XLOOKUP(F670,Assumptions!$A$4:$A$6,Assumptions!$B$4:$B$6)</x:f>
        <x:v>0</x:v>
      </x:c>
      <x:c r="Q670" s="32" t="n">
        <x:f>XLOOKUP(F670,Assumptions!$A$4:$A$6,Assumptions!$C$4:$C$6)</x:f>
        <x:v>0.229</x:v>
      </x:c>
      <x:c r="R670" s="32" t="n">
        <x:f>XLOOKUP(F670,Assumptions!$A$4:$A$6,Assumptions!$D$4:$D$6)</x:f>
        <x:v>0.015</x:v>
      </x:c>
      <x:c r="S670" s="32" t="n">
        <x:f>XLOOKUP(F670,Assumptions!$A$4:$A$6,Assumptions!$E$4:$E$6)</x:f>
        <x:v>0.0075</x:v>
      </x:c>
      <x:c r="T670" s="32" t="n">
        <x:f>XLOOKUP(O670,Assumptions!$H$4:$H$6,Assumptions!$I$4:$I$6)</x:f>
        <x:v>0.012</x:v>
      </x:c>
      <x:c r="U670" s="30" t="n">
        <x:f>XLOOKUP(F670,Assumptions!$A$4:$A$6,Assumptions!$F$4:$F$6)</x:f>
        <x:v>60</x:v>
      </x:c>
      <x:c r="V670" s="60" t="n">
        <x:f>I670*12</x:f>
        <x:v>8470.32</x:v>
      </x:c>
      <x:c r="W670" s="60" t="n">
        <x:f>H670*J670*(1-K670)*Q670</x:f>
        <x:v>140.0803992</x:v>
      </x:c>
      <x:c r="X670" s="60" t="n">
        <x:f>V670*R670</x:f>
        <x:v>127.05479999999999</x:v>
      </x:c>
      <x:c r="Y670" s="60" t="n">
        <x:f>V670*S670</x:f>
        <x:v>63.52739999999999</x:v>
      </x:c>
      <x:c r="Z670" s="60" t="n">
        <x:f>H670*J670*T670</x:f>
        <x:v>26.21592</x:v>
      </x:c>
      <x:c r="AA670" s="60" t="n">
        <x:f>P670+W670+X670-Y670-Z670-U670</x:f>
        <x:v>117.39187919999998</x:v>
      </x:c>
      <x:c r="AB670" s="32" t="n">
        <x:f>IFERROR(AA670/(P670+W670+X670),0)</x:f>
        <x:v>0.43944743916772455</x:v>
      </x:c>
      <x:c r="AC670" t="n">
        <x:f>IF(O670="High",0,IF(I670&gt;=1800,3,IF(I670&gt;=900,2,1))+IF(K670&gt;=0.9,2,IF(K670&gt;=0.75,1,0))+IF(J670&lt;=0.7,2,IF(J670&lt;=0.85,1,0))+IF(M670&gt;=8,1,0))</x:f>
        <x:v>3</x:v>
      </x:c>
      <x:c r="AD670" t="str">
        <x:f>IF(AND(O670&lt;&gt;"High",AC670&gt;=Assumptions!$B$10,AA670&gt;0),"Priority Growth",IF(AND(O670="Low",AA670&gt;0),"Maintain","Watch"))</x:f>
        <x:v>Watch</x:v>
      </x:c>
      <x:c r="AE670" s="60" t="n">
        <x:f>MAX(AA670,0)*N670</x:f>
        <x:v>17.960957517599997</x:v>
      </x:c>
      <x:c r="AF670" t="str">
        <x:f>IF(AND(AA670&gt;=Assumptions!$B$11,O670&lt;&gt;"High",OR(N670&gt;=Assumptions!$B$12,M670&lt;=6)),"High","Standard")</x:f>
        <x:v>Standard</x:v>
      </x:c>
    </x:row>
    <x:row r="671">
      <x:c r="A671" t="str">
        <x:f>'Raw_Data'!A671</x:f>
        <x:v>C00670</x:v>
      </x:c>
      <x:c r="B671" t="n">
        <x:f>'Raw_Data'!B671</x:f>
        <x:v>64</x:v>
      </x:c>
      <x:c r="C671" s="30" t="n">
        <x:f>'Raw_Data'!C671</x:f>
        <x:v>45337</x:v>
      </x:c>
      <x:c r="D671" t="n">
        <x:f>'Raw_Data'!D671</x:f>
        <x:v>669</x:v>
      </x:c>
      <x:c r="E671" t="n">
        <x:f>'Raw_Data'!E671</x:f>
        <x:v>34</x:v>
      </x:c>
      <x:c r="F671" t="str">
        <x:f>PROPER(TRIM('Raw_Data'!F671))</x:f>
        <x:v>Classic</x:v>
      </x:c>
      <x:c r="G671" t="str">
        <x:f>PROPER(TRIM('Raw_Data'!G671))</x:f>
        <x:v>Direct Mail</x:v>
      </x:c>
      <x:c r="H671" s="60" t="n">
        <x:f>'Raw_Data'!H671</x:f>
        <x:v>2418</x:v>
      </x:c>
      <x:c r="I671" s="60" t="n">
        <x:f>'Raw_Data'!I671</x:f>
        <x:v>447.64</x:v>
      </x:c>
      <x:c r="J671" s="32" t="n">
        <x:f>'Raw_Data'!J671</x:f>
        <x:v>0.4</x:v>
      </x:c>
      <x:c r="K671" s="32" t="n">
        <x:f>'Raw_Data'!K671</x:f>
        <x:v>0.772</x:v>
      </x:c>
      <x:c r="L671" t="n">
        <x:f>'Raw_Data'!L671</x:f>
        <x:v>0</x:v>
      </x:c>
      <x:c r="M671" t="n">
        <x:f>IF('Raw_Data'!M671="",Assumptions!$B$15,'Raw_Data'!M671)</x:f>
        <x:v>8</x:v>
      </x:c>
      <x:c r="N671" s="32" t="n">
        <x:f>'Raw_Data'!N671</x:f>
        <x:v>0.052</x:v>
      </x:c>
      <x:c r="O671" t="str">
        <x:f>IF(OR(D671&lt;620,L671&gt;=2,J671&gt;0.9),"High",IF(OR(D671&lt;700,L671=1,J671&gt;0.75),"Medium","Low"))</x:f>
        <x:v>Medium</x:v>
      </x:c>
      <x:c r="P671" s="30" t="n">
        <x:f>XLOOKUP(F671,Assumptions!$A$4:$A$6,Assumptions!$B$4:$B$6)</x:f>
        <x:v>0</x:v>
      </x:c>
      <x:c r="Q671" s="32" t="n">
        <x:f>XLOOKUP(F671,Assumptions!$A$4:$A$6,Assumptions!$C$4:$C$6)</x:f>
        <x:v>0.229</x:v>
      </x:c>
      <x:c r="R671" s="32" t="n">
        <x:f>XLOOKUP(F671,Assumptions!$A$4:$A$6,Assumptions!$D$4:$D$6)</x:f>
        <x:v>0.015</x:v>
      </x:c>
      <x:c r="S671" s="32" t="n">
        <x:f>XLOOKUP(F671,Assumptions!$A$4:$A$6,Assumptions!$E$4:$E$6)</x:f>
        <x:v>0.0075</x:v>
      </x:c>
      <x:c r="T671" s="32" t="n">
        <x:f>XLOOKUP(O671,Assumptions!$H$4:$H$6,Assumptions!$I$4:$I$6)</x:f>
        <x:v>0.012</x:v>
      </x:c>
      <x:c r="U671" s="30" t="n">
        <x:f>XLOOKUP(F671,Assumptions!$A$4:$A$6,Assumptions!$F$4:$F$6)</x:f>
        <x:v>60</x:v>
      </x:c>
      <x:c r="V671" s="60" t="n">
        <x:f>I671*12</x:f>
        <x:v>5371.68</x:v>
      </x:c>
      <x:c r="W671" s="60" t="n">
        <x:f>H671*J671*(1-K671)*Q671</x:f>
        <x:v>50.4994464</x:v>
      </x:c>
      <x:c r="X671" s="60" t="n">
        <x:f>V671*R671</x:f>
        <x:v>80.5752</x:v>
      </x:c>
      <x:c r="Y671" s="60" t="n">
        <x:f>V671*S671</x:f>
        <x:v>40.2876</x:v>
      </x:c>
      <x:c r="Z671" s="60" t="n">
        <x:f>H671*J671*T671</x:f>
        <x:v>11.6064</x:v>
      </x:c>
      <x:c r="AA671" s="60" t="n">
        <x:f>P671+W671+X671-Y671-Z671-U671</x:f>
        <x:v>19.1806464</x:v>
      </x:c>
      <x:c r="AB671" s="32" t="n">
        <x:f>IFERROR(AA671/(P671+W671+X671),0)</x:f>
        <x:v>0.14633376420842284</x:v>
      </x:c>
      <x:c r="AC671" t="n">
        <x:f>IF(O671="High",0,IF(I671&gt;=1800,3,IF(I671&gt;=900,2,1))+IF(K671&gt;=0.9,2,IF(K671&gt;=0.75,1,0))+IF(J671&lt;=0.7,2,IF(J671&lt;=0.85,1,0))+IF(M671&gt;=8,1,0))</x:f>
        <x:v>5</x:v>
      </x:c>
      <x:c r="AD671" t="str">
        <x:f>IF(AND(O671&lt;&gt;"High",AC671&gt;=Assumptions!$B$10,AA671&gt;0),"Priority Growth",IF(AND(O671="Low",AA671&gt;0),"Maintain","Watch"))</x:f>
        <x:v>Watch</x:v>
      </x:c>
      <x:c r="AE671" s="60" t="n">
        <x:f>MAX(AA671,0)*N671</x:f>
        <x:v>0.9973936127999999</x:v>
      </x:c>
      <x:c r="AF671" t="str">
        <x:f>IF(AND(AA671&gt;=Assumptions!$B$11,O671&lt;&gt;"High",OR(N671&gt;=Assumptions!$B$12,M671&lt;=6)),"High","Standard")</x:f>
        <x:v>Standard</x:v>
      </x:c>
    </x:row>
    <x:row r="672">
      <x:c r="A672" t="str">
        <x:f>'Raw_Data'!A672</x:f>
        <x:v>C00671</x:v>
      </x:c>
      <x:c r="B672" t="n">
        <x:f>'Raw_Data'!B672</x:f>
        <x:v>45</x:v>
      </x:c>
      <x:c r="C672" s="30" t="n">
        <x:f>'Raw_Data'!C672</x:f>
        <x:v>39832</x:v>
      </x:c>
      <x:c r="D672" t="n">
        <x:f>'Raw_Data'!D672</x:f>
        <x:v>624</x:v>
      </x:c>
      <x:c r="E672" t="n">
        <x:f>'Raw_Data'!E672</x:f>
        <x:v>25</x:v>
      </x:c>
      <x:c r="F672" t="str">
        <x:f>PROPER(TRIM('Raw_Data'!F672))</x:f>
        <x:v>Classic</x:v>
      </x:c>
      <x:c r="G672" t="str">
        <x:f>PROPER(TRIM('Raw_Data'!G672))</x:f>
        <x:v>Direct Mail</x:v>
      </x:c>
      <x:c r="H672" s="60" t="n">
        <x:f>'Raw_Data'!H672</x:f>
        <x:v>4779</x:v>
      </x:c>
      <x:c r="I672" s="60" t="n">
        <x:f>'Raw_Data'!I672</x:f>
        <x:v>303.57</x:v>
      </x:c>
      <x:c r="J672" s="32" t="n">
        <x:f>'Raw_Data'!J672</x:f>
        <x:v>0.633</x:v>
      </x:c>
      <x:c r="K672" s="32" t="n">
        <x:f>'Raw_Data'!K672</x:f>
        <x:v>0.582</x:v>
      </x:c>
      <x:c r="L672" t="n">
        <x:f>'Raw_Data'!L672</x:f>
        <x:v>1</x:v>
      </x:c>
      <x:c r="M672" t="n">
        <x:f>IF('Raw_Data'!M672="",Assumptions!$B$15,'Raw_Data'!M672)</x:f>
        <x:v>6</x:v>
      </x:c>
      <x:c r="N672" s="32" t="n">
        <x:f>'Raw_Data'!N672</x:f>
        <x:v>0.167</x:v>
      </x:c>
      <x:c r="O672" t="str">
        <x:f>IF(OR(D672&lt;620,L672&gt;=2,J672&gt;0.9),"High",IF(OR(D672&lt;700,L672=1,J672&gt;0.75),"Medium","Low"))</x:f>
        <x:v>Medium</x:v>
      </x:c>
      <x:c r="P672" s="30" t="n">
        <x:f>XLOOKUP(F672,Assumptions!$A$4:$A$6,Assumptions!$B$4:$B$6)</x:f>
        <x:v>0</x:v>
      </x:c>
      <x:c r="Q672" s="32" t="n">
        <x:f>XLOOKUP(F672,Assumptions!$A$4:$A$6,Assumptions!$C$4:$C$6)</x:f>
        <x:v>0.229</x:v>
      </x:c>
      <x:c r="R672" s="32" t="n">
        <x:f>XLOOKUP(F672,Assumptions!$A$4:$A$6,Assumptions!$D$4:$D$6)</x:f>
        <x:v>0.015</x:v>
      </x:c>
      <x:c r="S672" s="32" t="n">
        <x:f>XLOOKUP(F672,Assumptions!$A$4:$A$6,Assumptions!$E$4:$E$6)</x:f>
        <x:v>0.0075</x:v>
      </x:c>
      <x:c r="T672" s="32" t="n">
        <x:f>XLOOKUP(O672,Assumptions!$H$4:$H$6,Assumptions!$I$4:$I$6)</x:f>
        <x:v>0.012</x:v>
      </x:c>
      <x:c r="U672" s="30" t="n">
        <x:f>XLOOKUP(F672,Assumptions!$A$4:$A$6,Assumptions!$F$4:$F$6)</x:f>
        <x:v>60</x:v>
      </x:c>
      <x:c r="V672" s="60" t="n">
        <x:f>I672*12</x:f>
        <x:v>3642.84</x:v>
      </x:c>
      <x:c r="W672" s="60" t="n">
        <x:f>H672*J672*(1-K672)*Q672</x:f>
        <x:v>289.56929225400006</x:v>
      </x:c>
      <x:c r="X672" s="60" t="n">
        <x:f>V672*R672</x:f>
        <x:v>54.6426</x:v>
      </x:c>
      <x:c r="Y672" s="60" t="n">
        <x:f>V672*S672</x:f>
        <x:v>27.3213</x:v>
      </x:c>
      <x:c r="Z672" s="60" t="n">
        <x:f>H672*J672*T672</x:f>
        <x:v>36.301284</x:v>
      </x:c>
      <x:c r="AA672" s="60" t="n">
        <x:f>P672+W672+X672-Y672-Z672-U672</x:f>
        <x:v>220.58930825400006</x:v>
      </x:c>
      <x:c r="AB672" s="32" t="n">
        <x:f>IFERROR(AA672/(P672+W672+X672),0)</x:f>
        <x:v>0.6408532453934603</x:v>
      </x:c>
      <x:c r="AC672" t="n">
        <x:f>IF(O672="High",0,IF(I672&gt;=1800,3,IF(I672&gt;=900,2,1))+IF(K672&gt;=0.9,2,IF(K672&gt;=0.75,1,0))+IF(J672&lt;=0.7,2,IF(J672&lt;=0.85,1,0))+IF(M672&gt;=8,1,0))</x:f>
        <x:v>3</x:v>
      </x:c>
      <x:c r="AD672" t="str">
        <x:f>IF(AND(O672&lt;&gt;"High",AC672&gt;=Assumptions!$B$10,AA672&gt;0),"Priority Growth",IF(AND(O672="Low",AA672&gt;0),"Maintain","Watch"))</x:f>
        <x:v>Watch</x:v>
      </x:c>
      <x:c r="AE672" s="60" t="n">
        <x:f>MAX(AA672,0)*N672</x:f>
        <x:v>36.83841447841801</x:v>
      </x:c>
      <x:c r="AF672" t="str">
        <x:f>IF(AND(AA672&gt;=Assumptions!$B$11,O672&lt;&gt;"High",OR(N672&gt;=Assumptions!$B$12,M672&lt;=6)),"High","Standard")</x:f>
        <x:v>Standard</x:v>
      </x:c>
    </x:row>
    <x:row r="673">
      <x:c r="A673" t="str">
        <x:f>'Raw_Data'!A673</x:f>
        <x:v>C00672</x:v>
      </x:c>
      <x:c r="B673" t="n">
        <x:f>'Raw_Data'!B673</x:f>
        <x:v>46</x:v>
      </x:c>
      <x:c r="C673" s="30" t="n">
        <x:f>'Raw_Data'!C673</x:f>
        <x:v>57881</x:v>
      </x:c>
      <x:c r="D673" t="n">
        <x:f>'Raw_Data'!D673</x:f>
        <x:v>741</x:v>
      </x:c>
      <x:c r="E673" t="n">
        <x:f>'Raw_Data'!E673</x:f>
        <x:v>45</x:v>
      </x:c>
      <x:c r="F673" t="str">
        <x:f>PROPER(TRIM('Raw_Data'!F673))</x:f>
        <x:v>Classic</x:v>
      </x:c>
      <x:c r="G673" t="str">
        <x:f>PROPER(TRIM('Raw_Data'!G673))</x:f>
        <x:v>Digital</x:v>
      </x:c>
      <x:c r="H673" s="60" t="n">
        <x:f>'Raw_Data'!H673</x:f>
        <x:v>7751</x:v>
      </x:c>
      <x:c r="I673" s="60" t="n">
        <x:f>'Raw_Data'!I673</x:f>
        <x:v>696.38</x:v>
      </x:c>
      <x:c r="J673" s="32" t="n">
        <x:f>'Raw_Data'!J673</x:f>
        <x:v>0.344</x:v>
      </x:c>
      <x:c r="K673" s="32" t="n">
        <x:f>'Raw_Data'!K673</x:f>
        <x:v>0.822</x:v>
      </x:c>
      <x:c r="L673" t="n">
        <x:f>'Raw_Data'!L673</x:f>
        <x:v>1</x:v>
      </x:c>
      <x:c r="M673" t="n">
        <x:f>IF('Raw_Data'!M673="",Assumptions!$B$15,'Raw_Data'!M673)</x:f>
        <x:v>6</x:v>
      </x:c>
      <x:c r="N673" s="32" t="n">
        <x:f>'Raw_Data'!N673</x:f>
        <x:v>0.185</x:v>
      </x:c>
      <x:c r="O673" t="str">
        <x:f>IF(OR(D673&lt;620,L673&gt;=2,J673&gt;0.9),"High",IF(OR(D673&lt;700,L673=1,J673&gt;0.75),"Medium","Low"))</x:f>
        <x:v>Medium</x:v>
      </x:c>
      <x:c r="P673" s="30" t="n">
        <x:f>XLOOKUP(F673,Assumptions!$A$4:$A$6,Assumptions!$B$4:$B$6)</x:f>
        <x:v>0</x:v>
      </x:c>
      <x:c r="Q673" s="32" t="n">
        <x:f>XLOOKUP(F673,Assumptions!$A$4:$A$6,Assumptions!$C$4:$C$6)</x:f>
        <x:v>0.229</x:v>
      </x:c>
      <x:c r="R673" s="32" t="n">
        <x:f>XLOOKUP(F673,Assumptions!$A$4:$A$6,Assumptions!$D$4:$D$6)</x:f>
        <x:v>0.015</x:v>
      </x:c>
      <x:c r="S673" s="32" t="n">
        <x:f>XLOOKUP(F673,Assumptions!$A$4:$A$6,Assumptions!$E$4:$E$6)</x:f>
        <x:v>0.0075</x:v>
      </x:c>
      <x:c r="T673" s="32" t="n">
        <x:f>XLOOKUP(O673,Assumptions!$H$4:$H$6,Assumptions!$I$4:$I$6)</x:f>
        <x:v>0.012</x:v>
      </x:c>
      <x:c r="U673" s="30" t="n">
        <x:f>XLOOKUP(F673,Assumptions!$A$4:$A$6,Assumptions!$F$4:$F$6)</x:f>
        <x:v>60</x:v>
      </x:c>
      <x:c r="V673" s="60" t="n">
        <x:f>I673*12</x:f>
        <x:v>8356.56</x:v>
      </x:c>
      <x:c r="W673" s="60" t="n">
        <x:f>H673*J673*(1-K673)*Q673</x:f>
        <x:v>108.68551412800002</x:v>
      </x:c>
      <x:c r="X673" s="60" t="n">
        <x:f>V673*R673</x:f>
        <x:v>125.34839999999998</x:v>
      </x:c>
      <x:c r="Y673" s="60" t="n">
        <x:f>V673*S673</x:f>
        <x:v>62.67419999999999</x:v>
      </x:c>
      <x:c r="Z673" s="60" t="n">
        <x:f>H673*J673*T673</x:f>
        <x:v>31.996127999999995</x:v>
      </x:c>
      <x:c r="AA673" s="60" t="n">
        <x:f>P673+W673+X673-Y673-Z673-U673</x:f>
        <x:v>79.36358612800001</x:v>
      </x:c>
      <x:c r="AB673" s="32" t="n">
        <x:f>IFERROR(AA673/(P673+W673+X673),0)</x:f>
        <x:v>0.33911147631617927</x:v>
      </x:c>
      <x:c r="AC673" t="n">
        <x:f>IF(O673="High",0,IF(I673&gt;=1800,3,IF(I673&gt;=900,2,1))+IF(K673&gt;=0.9,2,IF(K673&gt;=0.75,1,0))+IF(J673&lt;=0.7,2,IF(J673&lt;=0.85,1,0))+IF(M673&gt;=8,1,0))</x:f>
        <x:v>4</x:v>
      </x:c>
      <x:c r="AD673" t="str">
        <x:f>IF(AND(O673&lt;&gt;"High",AC673&gt;=Assumptions!$B$10,AA673&gt;0),"Priority Growth",IF(AND(O673="Low",AA673&gt;0),"Maintain","Watch"))</x:f>
        <x:v>Watch</x:v>
      </x:c>
      <x:c r="AE673" s="60" t="n">
        <x:f>MAX(AA673,0)*N673</x:f>
        <x:v>14.682263433680001</x:v>
      </x:c>
      <x:c r="AF673" t="str">
        <x:f>IF(AND(AA673&gt;=Assumptions!$B$11,O673&lt;&gt;"High",OR(N673&gt;=Assumptions!$B$12,M673&lt;=6)),"High","Standard")</x:f>
        <x:v>Standard</x:v>
      </x:c>
    </x:row>
    <x:row r="674">
      <x:c r="A674" t="str">
        <x:f>'Raw_Data'!A674</x:f>
        <x:v>C00673</x:v>
      </x:c>
      <x:c r="B674" t="n">
        <x:f>'Raw_Data'!B674</x:f>
        <x:v>49</x:v>
      </x:c>
      <x:c r="C674" s="30" t="n">
        <x:f>'Raw_Data'!C674</x:f>
        <x:v>79767</x:v>
      </x:c>
      <x:c r="D674" t="n">
        <x:f>'Raw_Data'!D674</x:f>
        <x:v>815</x:v>
      </x:c>
      <x:c r="E674" t="n">
        <x:f>'Raw_Data'!E674</x:f>
        <x:v>21</x:v>
      </x:c>
      <x:c r="F674" t="str">
        <x:f>PROPER(TRIM('Raw_Data'!F674))</x:f>
        <x:v>Gold</x:v>
      </x:c>
      <x:c r="G674" t="str">
        <x:f>PROPER(TRIM('Raw_Data'!G674))</x:f>
        <x:v>Partner</x:v>
      </x:c>
      <x:c r="H674" s="60" t="n">
        <x:f>'Raw_Data'!H674</x:f>
        <x:v>16381</x:v>
      </x:c>
      <x:c r="I674" s="60" t="n">
        <x:f>'Raw_Data'!I674</x:f>
        <x:v>1753.55</x:v>
      </x:c>
      <x:c r="J674" s="32" t="n">
        <x:f>'Raw_Data'!J674</x:f>
        <x:v>0.206</x:v>
      </x:c>
      <x:c r="K674" s="32" t="n">
        <x:f>'Raw_Data'!K674</x:f>
        <x:v>0.983</x:v>
      </x:c>
      <x:c r="L674" t="n">
        <x:f>'Raw_Data'!L674</x:f>
        <x:v>0</x:v>
      </x:c>
      <x:c r="M674" t="n">
        <x:f>IF('Raw_Data'!M674="",Assumptions!$B$15,'Raw_Data'!M674)</x:f>
        <x:v>7</x:v>
      </x:c>
      <x:c r="N674" s="32" t="n">
        <x:f>'Raw_Data'!N674</x:f>
        <x:v>0.108</x:v>
      </x:c>
      <x:c r="O674" t="str">
        <x:f>IF(OR(D674&lt;620,L674&gt;=2,J674&gt;0.9),"High",IF(OR(D674&lt;700,L674=1,J674&gt;0.75),"Medium","Low"))</x:f>
        <x:v>Low</x:v>
      </x:c>
      <x:c r="P674" s="30" t="n">
        <x:f>XLOOKUP(F674,Assumptions!$A$4:$A$6,Assumptions!$B$4:$B$6)</x:f>
        <x:v>95</x:v>
      </x:c>
      <x:c r="Q674" s="32" t="n">
        <x:f>XLOOKUP(F674,Assumptions!$A$4:$A$6,Assumptions!$C$4:$C$6)</x:f>
        <x:v>0.219</x:v>
      </x:c>
      <x:c r="R674" s="32" t="n">
        <x:f>XLOOKUP(F674,Assumptions!$A$4:$A$6,Assumptions!$D$4:$D$6)</x:f>
        <x:v>0.016</x:v>
      </x:c>
      <x:c r="S674" s="32" t="n">
        <x:f>XLOOKUP(F674,Assumptions!$A$4:$A$6,Assumptions!$E$4:$E$6)</x:f>
        <x:v>0.01</x:v>
      </x:c>
      <x:c r="T674" s="32" t="n">
        <x:f>XLOOKUP(O674,Assumptions!$H$4:$H$6,Assumptions!$I$4:$I$6)</x:f>
        <x:v>0.0035</x:v>
      </x:c>
      <x:c r="U674" s="30" t="n">
        <x:f>XLOOKUP(F674,Assumptions!$A$4:$A$6,Assumptions!$F$4:$F$6)</x:f>
        <x:v>90</x:v>
      </x:c>
      <x:c r="V674" s="60" t="n">
        <x:f>I674*12</x:f>
        <x:v>21042.6</x:v>
      </x:c>
      <x:c r="W674" s="60" t="n">
        <x:f>H674*J674*(1-K674)*Q674</x:f>
        <x:v>12.56321137800001</x:v>
      </x:c>
      <x:c r="X674" s="60" t="n">
        <x:f>V674*R674</x:f>
        <x:v>336.6816</x:v>
      </x:c>
      <x:c r="Y674" s="60" t="n">
        <x:f>V674*S674</x:f>
        <x:v>210.426</x:v>
      </x:c>
      <x:c r="Z674" s="60" t="n">
        <x:f>H674*J674*T674</x:f>
        <x:v>11.810701</x:v>
      </x:c>
      <x:c r="AA674" s="60" t="n">
        <x:f>P674+W674+X674-Y674-Z674-U674</x:f>
        <x:v>132.00811037800003</x:v>
      </x:c>
      <x:c r="AB674" s="32" t="n">
        <x:f>IFERROR(AA674/(P674+W674+X674),0)</x:f>
        <x:v>0.29715172129647377</x:v>
      </x:c>
      <x:c r="AC674" t="n">
        <x:f>IF(O674="High",0,IF(I674&gt;=1800,3,IF(I674&gt;=900,2,1))+IF(K674&gt;=0.9,2,IF(K674&gt;=0.75,1,0))+IF(J674&lt;=0.7,2,IF(J674&lt;=0.85,1,0))+IF(M674&gt;=8,1,0))</x:f>
        <x:v>6</x:v>
      </x:c>
      <x:c r="AD674" t="str">
        <x:f>IF(AND(O674&lt;&gt;"High",AC674&gt;=Assumptions!$B$10,AA674&gt;0),"Priority Growth",IF(AND(O674="Low",AA674&gt;0),"Maintain","Watch"))</x:f>
        <x:v>Priority Growth</x:v>
      </x:c>
      <x:c r="AE674" s="60" t="n">
        <x:f>MAX(AA674,0)*N674</x:f>
        <x:v>14.256875920824003</x:v>
      </x:c>
      <x:c r="AF674" t="str">
        <x:f>IF(AND(AA674&gt;=Assumptions!$B$11,O674&lt;&gt;"High",OR(N674&gt;=Assumptions!$B$12,M674&lt;=6)),"High","Standard")</x:f>
        <x:v>Standard</x:v>
      </x:c>
    </x:row>
    <x:row r="675">
      <x:c r="A675" t="str">
        <x:f>'Raw_Data'!A675</x:f>
        <x:v>C00674</x:v>
      </x:c>
      <x:c r="B675" t="n">
        <x:f>'Raw_Data'!B675</x:f>
        <x:v>50</x:v>
      </x:c>
      <x:c r="C675" s="30" t="n">
        <x:f>'Raw_Data'!C675</x:f>
        <x:v>68800</x:v>
      </x:c>
      <x:c r="D675" t="n">
        <x:f>'Raw_Data'!D675</x:f>
        <x:v>731</x:v>
      </x:c>
      <x:c r="E675" t="n">
        <x:f>'Raw_Data'!E675</x:f>
        <x:v>86</x:v>
      </x:c>
      <x:c r="F675" t="str">
        <x:f>PROPER(TRIM('Raw_Data'!F675))</x:f>
        <x:v>Gold</x:v>
      </x:c>
      <x:c r="G675" t="str">
        <x:f>PROPER(TRIM('Raw_Data'!G675))</x:f>
        <x:v>Digital</x:v>
      </x:c>
      <x:c r="H675" s="60" t="n">
        <x:f>'Raw_Data'!H675</x:f>
        <x:v>12812</x:v>
      </x:c>
      <x:c r="I675" s="60" t="n">
        <x:f>'Raw_Data'!I675</x:f>
        <x:v>1670.38</x:v>
      </x:c>
      <x:c r="J675" s="32" t="n">
        <x:f>'Raw_Data'!J675</x:f>
        <x:v>0.42</x:v>
      </x:c>
      <x:c r="K675" s="32" t="n">
        <x:f>'Raw_Data'!K675</x:f>
        <x:v>0.72</x:v>
      </x:c>
      <x:c r="L675" t="n">
        <x:f>'Raw_Data'!L675</x:f>
        <x:v>0</x:v>
      </x:c>
      <x:c r="M675" t="n">
        <x:f>IF('Raw_Data'!M675="",Assumptions!$B$15,'Raw_Data'!M675)</x:f>
        <x:v>6</x:v>
      </x:c>
      <x:c r="N675" s="32" t="n">
        <x:f>'Raw_Data'!N675</x:f>
        <x:v>0.193</x:v>
      </x:c>
      <x:c r="O675" t="str">
        <x:f>IF(OR(D675&lt;620,L675&gt;=2,J675&gt;0.9),"High",IF(OR(D675&lt;700,L675=1,J675&gt;0.75),"Medium","Low"))</x:f>
        <x:v>Low</x:v>
      </x:c>
      <x:c r="P675" s="30" t="n">
        <x:f>XLOOKUP(F675,Assumptions!$A$4:$A$6,Assumptions!$B$4:$B$6)</x:f>
        <x:v>95</x:v>
      </x:c>
      <x:c r="Q675" s="32" t="n">
        <x:f>XLOOKUP(F675,Assumptions!$A$4:$A$6,Assumptions!$C$4:$C$6)</x:f>
        <x:v>0.219</x:v>
      </x:c>
      <x:c r="R675" s="32" t="n">
        <x:f>XLOOKUP(F675,Assumptions!$A$4:$A$6,Assumptions!$D$4:$D$6)</x:f>
        <x:v>0.016</x:v>
      </x:c>
      <x:c r="S675" s="32" t="n">
        <x:f>XLOOKUP(F675,Assumptions!$A$4:$A$6,Assumptions!$E$4:$E$6)</x:f>
        <x:v>0.01</x:v>
      </x:c>
      <x:c r="T675" s="32" t="n">
        <x:f>XLOOKUP(O675,Assumptions!$H$4:$H$6,Assumptions!$I$4:$I$6)</x:f>
        <x:v>0.0035</x:v>
      </x:c>
      <x:c r="U675" s="30" t="n">
        <x:f>XLOOKUP(F675,Assumptions!$A$4:$A$6,Assumptions!$F$4:$F$6)</x:f>
        <x:v>90</x:v>
      </x:c>
      <x:c r="V675" s="60" t="n">
        <x:f>I675*12</x:f>
        <x:v>20044.56</x:v>
      </x:c>
      <x:c r="W675" s="60" t="n">
        <x:f>H675*J675*(1-K675)*Q675</x:f>
        <x:v>329.96537280000007</x:v>
      </x:c>
      <x:c r="X675" s="60" t="n">
        <x:f>V675*R675</x:f>
        <x:v>320.71296</x:v>
      </x:c>
      <x:c r="Y675" s="60" t="n">
        <x:f>V675*S675</x:f>
        <x:v>200.4456</x:v>
      </x:c>
      <x:c r="Z675" s="60" t="n">
        <x:f>H675*J675*T675</x:f>
        <x:v>18.83364</x:v>
      </x:c>
      <x:c r="AA675" s="60" t="n">
        <x:f>P675+W675+X675-Y675-Z675-U675</x:f>
        <x:v>436.3990928000002</x:v>
      </x:c>
      <x:c r="AB675" s="32" t="n">
        <x:f>IFERROR(AA675/(P675+W675+X675),0)</x:f>
        <x:v>0.5852377273204847</x:v>
      </x:c>
      <x:c r="AC675" t="n">
        <x:f>IF(O675="High",0,IF(I675&gt;=1800,3,IF(I675&gt;=900,2,1))+IF(K675&gt;=0.9,2,IF(K675&gt;=0.75,1,0))+IF(J675&lt;=0.7,2,IF(J675&lt;=0.85,1,0))+IF(M675&gt;=8,1,0))</x:f>
        <x:v>4</x:v>
      </x:c>
      <x:c r="AD675" t="str">
        <x:f>IF(AND(O675&lt;&gt;"High",AC675&gt;=Assumptions!$B$10,AA675&gt;0),"Priority Growth",IF(AND(O675="Low",AA675&gt;0),"Maintain","Watch"))</x:f>
        <x:v>Maintain</x:v>
      </x:c>
      <x:c r="AE675" s="60" t="n">
        <x:f>MAX(AA675,0)*N675</x:f>
        <x:v>84.22502491040004</x:v>
      </x:c>
      <x:c r="AF675" t="str">
        <x:f>IF(AND(AA675&gt;=Assumptions!$B$11,O675&lt;&gt;"High",OR(N675&gt;=Assumptions!$B$12,M675&lt;=6)),"High","Standard")</x:f>
        <x:v>High</x:v>
      </x:c>
    </x:row>
    <x:row r="676">
      <x:c r="A676" t="str">
        <x:f>'Raw_Data'!A676</x:f>
        <x:v>C00675</x:v>
      </x:c>
      <x:c r="B676" t="n">
        <x:f>'Raw_Data'!B676</x:f>
        <x:v>21</x:v>
      </x:c>
      <x:c r="C676" s="30" t="n">
        <x:f>'Raw_Data'!C676</x:f>
        <x:v>83951</x:v>
      </x:c>
      <x:c r="D676" t="n">
        <x:f>'Raw_Data'!D676</x:f>
        <x:v>716</x:v>
      </x:c>
      <x:c r="E676" t="n">
        <x:f>'Raw_Data'!E676</x:f>
        <x:v>36</x:v>
      </x:c>
      <x:c r="F676" t="str">
        <x:f>PROPER(TRIM('Raw_Data'!F676))</x:f>
        <x:v>Gold</x:v>
      </x:c>
      <x:c r="G676" t="str">
        <x:f>PROPER(TRIM('Raw_Data'!G676))</x:f>
        <x:v>Digital</x:v>
      </x:c>
      <x:c r="H676" s="60" t="n">
        <x:f>'Raw_Data'!H676</x:f>
        <x:v>14691</x:v>
      </x:c>
      <x:c r="I676" s="60" t="n">
        <x:f>'Raw_Data'!I676</x:f>
        <x:v>1879.04</x:v>
      </x:c>
      <x:c r="J676" s="32" t="n">
        <x:f>'Raw_Data'!J676</x:f>
        <x:v>0.264</x:v>
      </x:c>
      <x:c r="K676" s="32" t="n">
        <x:f>'Raw_Data'!K676</x:f>
        <x:v>0.876</x:v>
      </x:c>
      <x:c r="L676" t="n">
        <x:f>'Raw_Data'!L676</x:f>
        <x:v>0</x:v>
      </x:c>
      <x:c r="M676" t="n">
        <x:f>IF('Raw_Data'!M676="",Assumptions!$B$15,'Raw_Data'!M676)</x:f>
        <x:v>6</x:v>
      </x:c>
      <x:c r="N676" s="32" t="n">
        <x:f>'Raw_Data'!N676</x:f>
        <x:v>0.224</x:v>
      </x:c>
      <x:c r="O676" t="str">
        <x:f>IF(OR(D676&lt;620,L676&gt;=2,J676&gt;0.9),"High",IF(OR(D676&lt;700,L676=1,J676&gt;0.75),"Medium","Low"))</x:f>
        <x:v>Low</x:v>
      </x:c>
      <x:c r="P676" s="30" t="n">
        <x:f>XLOOKUP(F676,Assumptions!$A$4:$A$6,Assumptions!$B$4:$B$6)</x:f>
        <x:v>95</x:v>
      </x:c>
      <x:c r="Q676" s="32" t="n">
        <x:f>XLOOKUP(F676,Assumptions!$A$4:$A$6,Assumptions!$C$4:$C$6)</x:f>
        <x:v>0.219</x:v>
      </x:c>
      <x:c r="R676" s="32" t="n">
        <x:f>XLOOKUP(F676,Assumptions!$A$4:$A$6,Assumptions!$D$4:$D$6)</x:f>
        <x:v>0.016</x:v>
      </x:c>
      <x:c r="S676" s="32" t="n">
        <x:f>XLOOKUP(F676,Assumptions!$A$4:$A$6,Assumptions!$E$4:$E$6)</x:f>
        <x:v>0.01</x:v>
      </x:c>
      <x:c r="T676" s="32" t="n">
        <x:f>XLOOKUP(O676,Assumptions!$H$4:$H$6,Assumptions!$I$4:$I$6)</x:f>
        <x:v>0.0035</x:v>
      </x:c>
      <x:c r="U676" s="30" t="n">
        <x:f>XLOOKUP(F676,Assumptions!$A$4:$A$6,Assumptions!$F$4:$F$6)</x:f>
        <x:v>90</x:v>
      </x:c>
      <x:c r="V676" s="60" t="n">
        <x:f>I676*12</x:f>
        <x:v>22548.48</x:v>
      </x:c>
      <x:c r="W676" s="60" t="n">
        <x:f>H676*J676*(1-K676)*Q676</x:f>
        <x:v>105.322482144</x:v>
      </x:c>
      <x:c r="X676" s="60" t="n">
        <x:f>V676*R676</x:f>
        <x:v>360.77568</x:v>
      </x:c>
      <x:c r="Y676" s="60" t="n">
        <x:f>V676*S676</x:f>
        <x:v>225.4848</x:v>
      </x:c>
      <x:c r="Z676" s="60" t="n">
        <x:f>H676*J676*T676</x:f>
        <x:v>13.574484</x:v>
      </x:c>
      <x:c r="AA676" s="60" t="n">
        <x:f>P676+W676+X676-Y676-Z676-U676</x:f>
        <x:v>232.03887814400008</x:v>
      </x:c>
      <x:c r="AB676" s="32" t="n">
        <x:f>IFERROR(AA676/(P676+W676+X676),0)</x:f>
        <x:v>0.4135441778268553</x:v>
      </x:c>
      <x:c r="AC676" t="n">
        <x:f>IF(O676="High",0,IF(I676&gt;=1800,3,IF(I676&gt;=900,2,1))+IF(K676&gt;=0.9,2,IF(K676&gt;=0.75,1,0))+IF(J676&lt;=0.7,2,IF(J676&lt;=0.85,1,0))+IF(M676&gt;=8,1,0))</x:f>
        <x:v>6</x:v>
      </x:c>
      <x:c r="AD676" t="str">
        <x:f>IF(AND(O676&lt;&gt;"High",AC676&gt;=Assumptions!$B$10,AA676&gt;0),"Priority Growth",IF(AND(O676="Low",AA676&gt;0),"Maintain","Watch"))</x:f>
        <x:v>Priority Growth</x:v>
      </x:c>
      <x:c r="AE676" s="60" t="n">
        <x:f>MAX(AA676,0)*N676</x:f>
        <x:v>51.97670870425602</x:v>
      </x:c>
      <x:c r="AF676" t="str">
        <x:f>IF(AND(AA676&gt;=Assumptions!$B$11,O676&lt;&gt;"High",OR(N676&gt;=Assumptions!$B$12,M676&lt;=6)),"High","Standard")</x:f>
        <x:v>Standard</x:v>
      </x:c>
    </x:row>
    <x:row r="677">
      <x:c r="A677" t="str">
        <x:f>'Raw_Data'!A677</x:f>
        <x:v>C00676</x:v>
      </x:c>
      <x:c r="B677" t="n">
        <x:f>'Raw_Data'!B677</x:f>
        <x:v>35</x:v>
      </x:c>
      <x:c r="C677" s="30" t="n">
        <x:f>'Raw_Data'!C677</x:f>
        <x:v>82539</x:v>
      </x:c>
      <x:c r="D677" t="n">
        <x:f>'Raw_Data'!D677</x:f>
        <x:v>614</x:v>
      </x:c>
      <x:c r="E677" t="n">
        <x:f>'Raw_Data'!E677</x:f>
        <x:v>123</x:v>
      </x:c>
      <x:c r="F677" t="str">
        <x:f>PROPER(TRIM('Raw_Data'!F677))</x:f>
        <x:v>Gold</x:v>
      </x:c>
      <x:c r="G677" t="str">
        <x:f>PROPER(TRIM('Raw_Data'!G677))</x:f>
        <x:v>Partner</x:v>
      </x:c>
      <x:c r="H677" s="60" t="n">
        <x:f>'Raw_Data'!H677</x:f>
        <x:v>7516</x:v>
      </x:c>
      <x:c r="I677" s="60" t="n">
        <x:f>'Raw_Data'!I677</x:f>
        <x:v>984.52</x:v>
      </x:c>
      <x:c r="J677" s="32" t="n">
        <x:f>'Raw_Data'!J677</x:f>
        <x:v>0.511</x:v>
      </x:c>
      <x:c r="K677" s="32" t="n">
        <x:f>'Raw_Data'!K677</x:f>
        <x:v>0.613</x:v>
      </x:c>
      <x:c r="L677" t="n">
        <x:f>'Raw_Data'!L677</x:f>
        <x:v>1</x:v>
      </x:c>
      <x:c r="M677" t="n">
        <x:f>IF('Raw_Data'!M677="",Assumptions!$B$15,'Raw_Data'!M677)</x:f>
        <x:v>6</x:v>
      </x:c>
      <x:c r="N677" s="32" t="n">
        <x:f>'Raw_Data'!N677</x:f>
        <x:v>0.131</x:v>
      </x:c>
      <x:c r="O677" t="str">
        <x:f>IF(OR(D677&lt;620,L677&gt;=2,J677&gt;0.9),"High",IF(OR(D677&lt;700,L677=1,J677&gt;0.75),"Medium","Low"))</x:f>
        <x:v>High</x:v>
      </x:c>
      <x:c r="P677" s="30" t="n">
        <x:f>XLOOKUP(F677,Assumptions!$A$4:$A$6,Assumptions!$B$4:$B$6)</x:f>
        <x:v>95</x:v>
      </x:c>
      <x:c r="Q677" s="32" t="n">
        <x:f>XLOOKUP(F677,Assumptions!$A$4:$A$6,Assumptions!$C$4:$C$6)</x:f>
        <x:v>0.219</x:v>
      </x:c>
      <x:c r="R677" s="32" t="n">
        <x:f>XLOOKUP(F677,Assumptions!$A$4:$A$6,Assumptions!$D$4:$D$6)</x:f>
        <x:v>0.016</x:v>
      </x:c>
      <x:c r="S677" s="32" t="n">
        <x:f>XLOOKUP(F677,Assumptions!$A$4:$A$6,Assumptions!$E$4:$E$6)</x:f>
        <x:v>0.01</x:v>
      </x:c>
      <x:c r="T677" s="32" t="n">
        <x:f>XLOOKUP(O677,Assumptions!$H$4:$H$6,Assumptions!$I$4:$I$6)</x:f>
        <x:v>0.045</x:v>
      </x:c>
      <x:c r="U677" s="30" t="n">
        <x:f>XLOOKUP(F677,Assumptions!$A$4:$A$6,Assumptions!$F$4:$F$6)</x:f>
        <x:v>90</x:v>
      </x:c>
      <x:c r="V677" s="60" t="n">
        <x:f>I677*12</x:f>
        <x:v>11814.24</x:v>
      </x:c>
      <x:c r="W677" s="60" t="n">
        <x:f>H677*J677*(1-K677)*Q677</x:f>
        <x:v>325.50881302799996</x:v>
      </x:c>
      <x:c r="X677" s="60" t="n">
        <x:f>V677*R677</x:f>
        <x:v>189.02784</x:v>
      </x:c>
      <x:c r="Y677" s="60" t="n">
        <x:f>V677*S677</x:f>
        <x:v>118.1424</x:v>
      </x:c>
      <x:c r="Z677" s="60" t="n">
        <x:f>H677*J677*T677</x:f>
        <x:v>172.83042</x:v>
      </x:c>
      <x:c r="AA677" s="60" t="n">
        <x:f>P677+W677+X677-Y677-Z677-U677</x:f>
        <x:v>228.56383302799992</x:v>
      </x:c>
      <x:c r="AB677" s="32" t="n">
        <x:f>IFERROR(AA677/(P677+W677+X677),0)</x:f>
        <x:v>0.3749796372253606</x:v>
      </x:c>
      <x:c r="AC677" t="n">
        <x:f>IF(O677="High",0,IF(I677&gt;=1800,3,IF(I677&gt;=900,2,1))+IF(K677&gt;=0.9,2,IF(K677&gt;=0.75,1,0))+IF(J677&lt;=0.7,2,IF(J677&lt;=0.85,1,0))+IF(M677&gt;=8,1,0))</x:f>
        <x:v>0</x:v>
      </x:c>
      <x:c r="AD677" t="str">
        <x:f>IF(AND(O677&lt;&gt;"High",AC677&gt;=Assumptions!$B$10,AA677&gt;0),"Priority Growth",IF(AND(O677="Low",AA677&gt;0),"Maintain","Watch"))</x:f>
        <x:v>Watch</x:v>
      </x:c>
      <x:c r="AE677" s="60" t="n">
        <x:f>MAX(AA677,0)*N677</x:f>
        <x:v>29.941862126667992</x:v>
      </x:c>
      <x:c r="AF677" t="str">
        <x:f>IF(AND(AA677&gt;=Assumptions!$B$11,O677&lt;&gt;"High",OR(N677&gt;=Assumptions!$B$12,M677&lt;=6)),"High","Standard")</x:f>
        <x:v>Standard</x:v>
      </x:c>
    </x:row>
    <x:row r="678">
      <x:c r="A678" t="str">
        <x:f>'Raw_Data'!A678</x:f>
        <x:v>C00677</x:v>
      </x:c>
      <x:c r="B678" t="n">
        <x:f>'Raw_Data'!B678</x:f>
        <x:v>45</x:v>
      </x:c>
      <x:c r="C678" s="30" t="n">
        <x:f>'Raw_Data'!C678</x:f>
        <x:v>55819</x:v>
      </x:c>
      <x:c r="D678" t="n">
        <x:f>'Raw_Data'!D678</x:f>
        <x:v>744</x:v>
      </x:c>
      <x:c r="E678" t="n">
        <x:f>'Raw_Data'!E678</x:f>
        <x:v>44</x:v>
      </x:c>
      <x:c r="F678" t="str">
        <x:f>PROPER(TRIM('Raw_Data'!F678))</x:f>
        <x:v>Gold</x:v>
      </x:c>
      <x:c r="G678" t="str">
        <x:f>PROPER(TRIM('Raw_Data'!G678))</x:f>
        <x:v>Direct Mail</x:v>
      </x:c>
      <x:c r="H678" s="60" t="n">
        <x:f>'Raw_Data'!H678</x:f>
        <x:v>11182</x:v>
      </x:c>
      <x:c r="I678" s="60" t="n">
        <x:f>'Raw_Data'!I678</x:f>
        <x:v>1292.47</x:v>
      </x:c>
      <x:c r="J678" s="32" t="n">
        <x:f>'Raw_Data'!J678</x:f>
        <x:v>0.27</x:v>
      </x:c>
      <x:c r="K678" s="32" t="n">
        <x:f>'Raw_Data'!K678</x:f>
        <x:v>0.997</x:v>
      </x:c>
      <x:c r="L678" t="n">
        <x:f>'Raw_Data'!L678</x:f>
        <x:v>0</x:v>
      </x:c>
      <x:c r="M678" t="n">
        <x:f>IF('Raw_Data'!M678="",Assumptions!$B$15,'Raw_Data'!M678)</x:f>
        <x:v>5</x:v>
      </x:c>
      <x:c r="N678" s="32" t="n">
        <x:f>'Raw_Data'!N678</x:f>
        <x:v>0.187</x:v>
      </x:c>
      <x:c r="O678" t="str">
        <x:f>IF(OR(D678&lt;620,L678&gt;=2,J678&gt;0.9),"High",IF(OR(D678&lt;700,L678=1,J678&gt;0.75),"Medium","Low"))</x:f>
        <x:v>Low</x:v>
      </x:c>
      <x:c r="P678" s="30" t="n">
        <x:f>XLOOKUP(F678,Assumptions!$A$4:$A$6,Assumptions!$B$4:$B$6)</x:f>
        <x:v>95</x:v>
      </x:c>
      <x:c r="Q678" s="32" t="n">
        <x:f>XLOOKUP(F678,Assumptions!$A$4:$A$6,Assumptions!$C$4:$C$6)</x:f>
        <x:v>0.219</x:v>
      </x:c>
      <x:c r="R678" s="32" t="n">
        <x:f>XLOOKUP(F678,Assumptions!$A$4:$A$6,Assumptions!$D$4:$D$6)</x:f>
        <x:v>0.016</x:v>
      </x:c>
      <x:c r="S678" s="32" t="n">
        <x:f>XLOOKUP(F678,Assumptions!$A$4:$A$6,Assumptions!$E$4:$E$6)</x:f>
        <x:v>0.01</x:v>
      </x:c>
      <x:c r="T678" s="32" t="n">
        <x:f>XLOOKUP(O678,Assumptions!$H$4:$H$6,Assumptions!$I$4:$I$6)</x:f>
        <x:v>0.0035</x:v>
      </x:c>
      <x:c r="U678" s="30" t="n">
        <x:f>XLOOKUP(F678,Assumptions!$A$4:$A$6,Assumptions!$F$4:$F$6)</x:f>
        <x:v>90</x:v>
      </x:c>
      <x:c r="V678" s="60" t="n">
        <x:f>I678*12</x:f>
        <x:v>15509.64</x:v>
      </x:c>
      <x:c r="W678" s="60" t="n">
        <x:f>H678*J678*(1-K678)*Q678</x:f>
        <x:v>1.983574980000002</x:v>
      </x:c>
      <x:c r="X678" s="60" t="n">
        <x:f>V678*R678</x:f>
        <x:v>248.15424</x:v>
      </x:c>
      <x:c r="Y678" s="60" t="n">
        <x:f>V678*S678</x:f>
        <x:v>155.0964</x:v>
      </x:c>
      <x:c r="Z678" s="60" t="n">
        <x:f>H678*J678*T678</x:f>
        <x:v>10.56699</x:v>
      </x:c>
      <x:c r="AA678" s="60" t="n">
        <x:f>P678+W678+X678-Y678-Z678-U678</x:f>
        <x:v>89.47442497999998</x:v>
      </x:c>
      <x:c r="AB678" s="32" t="n">
        <x:f>IFERROR(AA678/(P678+W678+X678),0)</x:f>
        <x:v>0.2592426013509555</x:v>
      </x:c>
      <x:c r="AC678" t="n">
        <x:f>IF(O678="High",0,IF(I678&gt;=1800,3,IF(I678&gt;=900,2,1))+IF(K678&gt;=0.9,2,IF(K678&gt;=0.75,1,0))+IF(J678&lt;=0.7,2,IF(J678&lt;=0.85,1,0))+IF(M678&gt;=8,1,0))</x:f>
        <x:v>6</x:v>
      </x:c>
      <x:c r="AD678" t="str">
        <x:f>IF(AND(O678&lt;&gt;"High",AC678&gt;=Assumptions!$B$10,AA678&gt;0),"Priority Growth",IF(AND(O678="Low",AA678&gt;0),"Maintain","Watch"))</x:f>
        <x:v>Priority Growth</x:v>
      </x:c>
      <x:c r="AE678" s="60" t="n">
        <x:f>MAX(AA678,0)*N678</x:f>
        <x:v>16.731717471259998</x:v>
      </x:c>
      <x:c r="AF678" t="str">
        <x:f>IF(AND(AA678&gt;=Assumptions!$B$11,O678&lt;&gt;"High",OR(N678&gt;=Assumptions!$B$12,M678&lt;=6)),"High","Standard")</x:f>
        <x:v>Standard</x:v>
      </x:c>
    </x:row>
    <x:row r="679">
      <x:c r="A679" t="str">
        <x:f>'Raw_Data'!A679</x:f>
        <x:v>C00678</x:v>
      </x:c>
      <x:c r="B679" t="n">
        <x:f>'Raw_Data'!B679</x:f>
        <x:v>29</x:v>
      </x:c>
      <x:c r="C679" s="30" t="n">
        <x:f>'Raw_Data'!C679</x:f>
        <x:v>118240</x:v>
      </x:c>
      <x:c r="D679" t="n">
        <x:f>'Raw_Data'!D679</x:f>
        <x:v>701</x:v>
      </x:c>
      <x:c r="E679" t="n">
        <x:f>'Raw_Data'!E679</x:f>
        <x:v>26</x:v>
      </x:c>
      <x:c r="F679" t="str">
        <x:f>PROPER(TRIM('Raw_Data'!F679))</x:f>
        <x:v>Platinum</x:v>
      </x:c>
      <x:c r="G679" t="str">
        <x:f>PROPER(TRIM('Raw_Data'!G679))</x:f>
        <x:v>Digital</x:v>
      </x:c>
      <x:c r="H679" s="60" t="n">
        <x:f>'Raw_Data'!H679</x:f>
        <x:v>26460</x:v>
      </x:c>
      <x:c r="I679" s="60" t="n">
        <x:f>'Raw_Data'!I679</x:f>
        <x:v>3079.72</x:v>
      </x:c>
      <x:c r="J679" s="32" t="n">
        <x:f>'Raw_Data'!J679</x:f>
        <x:v>0.394</x:v>
      </x:c>
      <x:c r="K679" s="32" t="n">
        <x:f>'Raw_Data'!K679</x:f>
        <x:v>0.744</x:v>
      </x:c>
      <x:c r="L679" t="n">
        <x:f>'Raw_Data'!L679</x:f>
        <x:v>0</x:v>
      </x:c>
      <x:c r="M679" t="n">
        <x:f>IF('Raw_Data'!M679="",Assumptions!$B$15,'Raw_Data'!M679)</x:f>
        <x:v>8</x:v>
      </x:c>
      <x:c r="N679" s="32" t="n">
        <x:f>'Raw_Data'!N679</x:f>
        <x:v>0.043</x:v>
      </x:c>
      <x:c r="O679" t="str">
        <x:f>IF(OR(D679&lt;620,L679&gt;=2,J679&gt;0.9),"High",IF(OR(D679&lt;700,L679=1,J679&gt;0.75),"Medium","Low"))</x:f>
        <x:v>Low</x:v>
      </x:c>
      <x:c r="P679" s="30" t="n">
        <x:f>XLOOKUP(F679,Assumptions!$A$4:$A$6,Assumptions!$B$4:$B$6)</x:f>
        <x:v>195</x:v>
      </x:c>
      <x:c r="Q679" s="32" t="n">
        <x:f>XLOOKUP(F679,Assumptions!$A$4:$A$6,Assumptions!$C$4:$C$6)</x:f>
        <x:v>0.199</x:v>
      </x:c>
      <x:c r="R679" s="32" t="n">
        <x:f>XLOOKUP(F679,Assumptions!$A$4:$A$6,Assumptions!$D$4:$D$6)</x:f>
        <x:v>0.017</x:v>
      </x:c>
      <x:c r="S679" s="32" t="n">
        <x:f>XLOOKUP(F679,Assumptions!$A$4:$A$6,Assumptions!$E$4:$E$6)</x:f>
        <x:v>0.013</x:v>
      </x:c>
      <x:c r="T679" s="32" t="n">
        <x:f>XLOOKUP(O679,Assumptions!$H$4:$H$6,Assumptions!$I$4:$I$6)</x:f>
        <x:v>0.0035</x:v>
      </x:c>
      <x:c r="U679" s="30" t="n">
        <x:f>XLOOKUP(F679,Assumptions!$A$4:$A$6,Assumptions!$F$4:$F$6)</x:f>
        <x:v>140</x:v>
      </x:c>
      <x:c r="V679" s="60" t="n">
        <x:f>I679*12</x:f>
        <x:v>36956.64</x:v>
      </x:c>
      <x:c r="W679" s="60" t="n">
        <x:f>H679*J679*(1-K679)*Q679</x:f>
        <x:v>531.10342656</x:v>
      </x:c>
      <x:c r="X679" s="60" t="n">
        <x:f>V679*R679</x:f>
        <x:v>628.26288</x:v>
      </x:c>
      <x:c r="Y679" s="60" t="n">
        <x:f>V679*S679</x:f>
        <x:v>480.43631999999997</x:v>
      </x:c>
      <x:c r="Z679" s="60" t="n">
        <x:f>H679*J679*T679</x:f>
        <x:v>36.48834</x:v>
      </x:c>
      <x:c r="AA679" s="60" t="n">
        <x:f>P679+W679+X679-Y679-Z679-U679</x:f>
        <x:v>697.4416465599999</x:v>
      </x:c>
      <x:c r="AB679" s="32" t="n">
        <x:f>IFERROR(AA679/(P679+W679+X679),0)</x:f>
        <x:v>0.5149579129234654</x:v>
      </x:c>
      <x:c r="AC679" t="n">
        <x:f>IF(O679="High",0,IF(I679&gt;=1800,3,IF(I679&gt;=900,2,1))+IF(K679&gt;=0.9,2,IF(K679&gt;=0.75,1,0))+IF(J679&lt;=0.7,2,IF(J679&lt;=0.85,1,0))+IF(M679&gt;=8,1,0))</x:f>
        <x:v>6</x:v>
      </x:c>
      <x:c r="AD679" t="str">
        <x:f>IF(AND(O679&lt;&gt;"High",AC679&gt;=Assumptions!$B$10,AA679&gt;0),"Priority Growth",IF(AND(O679="Low",AA679&gt;0),"Maintain","Watch"))</x:f>
        <x:v>Priority Growth</x:v>
      </x:c>
      <x:c r="AE679" s="60" t="n">
        <x:f>MAX(AA679,0)*N679</x:f>
        <x:v>29.98999080207999</x:v>
      </x:c>
      <x:c r="AF679" t="str">
        <x:f>IF(AND(AA679&gt;=Assumptions!$B$11,O679&lt;&gt;"High",OR(N679&gt;=Assumptions!$B$12,M679&lt;=6)),"High","Standard")</x:f>
        <x:v>Standard</x:v>
      </x:c>
    </x:row>
    <x:row r="680">
      <x:c r="A680" t="str">
        <x:f>'Raw_Data'!A680</x:f>
        <x:v>C00679</x:v>
      </x:c>
      <x:c r="B680" t="n">
        <x:f>'Raw_Data'!B680</x:f>
        <x:v>58</x:v>
      </x:c>
      <x:c r="C680" s="30" t="n">
        <x:f>'Raw_Data'!C680</x:f>
        <x:v>49276</x:v>
      </x:c>
      <x:c r="D680" t="n">
        <x:f>'Raw_Data'!D680</x:f>
        <x:v>733</x:v>
      </x:c>
      <x:c r="E680" t="n">
        <x:f>'Raw_Data'!E680</x:f>
        <x:v>113</x:v>
      </x:c>
      <x:c r="F680" t="str">
        <x:f>PROPER(TRIM('Raw_Data'!F680))</x:f>
        <x:v>Gold</x:v>
      </x:c>
      <x:c r="G680" t="str">
        <x:f>PROPER(TRIM('Raw_Data'!G680))</x:f>
        <x:v>Direct Mail</x:v>
      </x:c>
      <x:c r="H680" s="60" t="n">
        <x:f>'Raw_Data'!H680</x:f>
        <x:v>9091</x:v>
      </x:c>
      <x:c r="I680" s="60" t="n">
        <x:f>'Raw_Data'!I680</x:f>
        <x:v>733.97</x:v>
      </x:c>
      <x:c r="J680" s="32" t="n">
        <x:f>'Raw_Data'!J680</x:f>
        <x:v>0.294</x:v>
      </x:c>
      <x:c r="K680" s="32" t="n">
        <x:f>'Raw_Data'!K680</x:f>
        <x:v>0.94</x:v>
      </x:c>
      <x:c r="L680" t="n">
        <x:f>'Raw_Data'!L680</x:f>
        <x:v>0</x:v>
      </x:c>
      <x:c r="M680" t="n">
        <x:f>IF('Raw_Data'!M680="",Assumptions!$B$15,'Raw_Data'!M680)</x:f>
        <x:v>7</x:v>
      </x:c>
      <x:c r="N680" s="32" t="n">
        <x:f>'Raw_Data'!N680</x:f>
        <x:v>0.198</x:v>
      </x:c>
      <x:c r="O680" t="str">
        <x:f>IF(OR(D680&lt;620,L680&gt;=2,J680&gt;0.9),"High",IF(OR(D680&lt;700,L680=1,J680&gt;0.75),"Medium","Low"))</x:f>
        <x:v>Low</x:v>
      </x:c>
      <x:c r="P680" s="30" t="n">
        <x:f>XLOOKUP(F680,Assumptions!$A$4:$A$6,Assumptions!$B$4:$B$6)</x:f>
        <x:v>95</x:v>
      </x:c>
      <x:c r="Q680" s="32" t="n">
        <x:f>XLOOKUP(F680,Assumptions!$A$4:$A$6,Assumptions!$C$4:$C$6)</x:f>
        <x:v>0.219</x:v>
      </x:c>
      <x:c r="R680" s="32" t="n">
        <x:f>XLOOKUP(F680,Assumptions!$A$4:$A$6,Assumptions!$D$4:$D$6)</x:f>
        <x:v>0.016</x:v>
      </x:c>
      <x:c r="S680" s="32" t="n">
        <x:f>XLOOKUP(F680,Assumptions!$A$4:$A$6,Assumptions!$E$4:$E$6)</x:f>
        <x:v>0.01</x:v>
      </x:c>
      <x:c r="T680" s="32" t="n">
        <x:f>XLOOKUP(O680,Assumptions!$H$4:$H$6,Assumptions!$I$4:$I$6)</x:f>
        <x:v>0.0035</x:v>
      </x:c>
      <x:c r="U680" s="30" t="n">
        <x:f>XLOOKUP(F680,Assumptions!$A$4:$A$6,Assumptions!$F$4:$F$6)</x:f>
        <x:v>90</x:v>
      </x:c>
      <x:c r="V680" s="60" t="n">
        <x:f>I680*12</x:f>
        <x:v>8807.64</x:v>
      </x:c>
      <x:c r="W680" s="60" t="n">
        <x:f>H680*J680*(1-K680)*Q680</x:f>
        <x:v>35.119987560000034</x:v>
      </x:c>
      <x:c r="X680" s="60" t="n">
        <x:f>V680*R680</x:f>
        <x:v>140.92224</x:v>
      </x:c>
      <x:c r="Y680" s="60" t="n">
        <x:f>V680*S680</x:f>
        <x:v>88.07639999999999</x:v>
      </x:c>
      <x:c r="Z680" s="60" t="n">
        <x:f>H680*J680*T680</x:f>
        <x:v>9.354639</x:v>
      </x:c>
      <x:c r="AA680" s="60" t="n">
        <x:f>P680+W680+X680-Y680-Z680-U680</x:f>
        <x:v>83.61118856000004</x:v>
      </x:c>
      <x:c r="AB680" s="32" t="n">
        <x:f>IFERROR(AA680/(P680+W680+X680),0)</x:f>
        <x:v>0.30848030328223014</x:v>
      </x:c>
      <x:c r="AC680" t="n">
        <x:f>IF(O680="High",0,IF(I680&gt;=1800,3,IF(I680&gt;=900,2,1))+IF(K680&gt;=0.9,2,IF(K680&gt;=0.75,1,0))+IF(J680&lt;=0.7,2,IF(J680&lt;=0.85,1,0))+IF(M680&gt;=8,1,0))</x:f>
        <x:v>5</x:v>
      </x:c>
      <x:c r="AD680" t="str">
        <x:f>IF(AND(O680&lt;&gt;"High",AC680&gt;=Assumptions!$B$10,AA680&gt;0),"Priority Growth",IF(AND(O680="Low",AA680&gt;0),"Maintain","Watch"))</x:f>
        <x:v>Maintain</x:v>
      </x:c>
      <x:c r="AE680" s="60" t="n">
        <x:f>MAX(AA680,0)*N680</x:f>
        <x:v>16.55501533488001</x:v>
      </x:c>
      <x:c r="AF680" t="str">
        <x:f>IF(AND(AA680&gt;=Assumptions!$B$11,O680&lt;&gt;"High",OR(N680&gt;=Assumptions!$B$12,M680&lt;=6)),"High","Standard")</x:f>
        <x:v>Standard</x:v>
      </x:c>
    </x:row>
    <x:row r="681">
      <x:c r="A681" t="str">
        <x:f>'Raw_Data'!A681</x:f>
        <x:v>C00680</x:v>
      </x:c>
      <x:c r="B681" t="n">
        <x:f>'Raw_Data'!B681</x:f>
        <x:v>60</x:v>
      </x:c>
      <x:c r="C681" s="30" t="n">
        <x:f>'Raw_Data'!C681</x:f>
        <x:v>36790</x:v>
      </x:c>
      <x:c r="D681" t="n">
        <x:f>'Raw_Data'!D681</x:f>
        <x:v>659</x:v>
      </x:c>
      <x:c r="E681" t="n">
        <x:f>'Raw_Data'!E681</x:f>
        <x:v>102</x:v>
      </x:c>
      <x:c r="F681" t="str">
        <x:f>PROPER(TRIM('Raw_Data'!F681))</x:f>
        <x:v>Classic</x:v>
      </x:c>
      <x:c r="G681" t="str">
        <x:f>PROPER(TRIM('Raw_Data'!G681))</x:f>
        <x:v>Partner</x:v>
      </x:c>
      <x:c r="H681" s="60" t="n">
        <x:f>'Raw_Data'!H681</x:f>
        <x:v>3651</x:v>
      </x:c>
      <x:c r="I681" s="60" t="n">
        <x:f>'Raw_Data'!I681</x:f>
        <x:v>150</x:v>
      </x:c>
      <x:c r="J681" s="32" t="n">
        <x:f>'Raw_Data'!J681</x:f>
        <x:v>0.38</x:v>
      </x:c>
      <x:c r="K681" s="32" t="n">
        <x:f>'Raw_Data'!K681</x:f>
        <x:v>0.643</x:v>
      </x:c>
      <x:c r="L681" t="n">
        <x:f>'Raw_Data'!L681</x:f>
        <x:v>0</x:v>
      </x:c>
      <x:c r="M681" t="n">
        <x:f>IF('Raw_Data'!M681="",Assumptions!$B$15,'Raw_Data'!M681)</x:f>
        <x:v>7</x:v>
      </x:c>
      <x:c r="N681" s="32" t="n">
        <x:f>'Raw_Data'!N681</x:f>
        <x:v>0.102</x:v>
      </x:c>
      <x:c r="O681" t="str">
        <x:f>IF(OR(D681&lt;620,L681&gt;=2,J681&gt;0.9),"High",IF(OR(D681&lt;700,L681=1,J681&gt;0.75),"Medium","Low"))</x:f>
        <x:v>Medium</x:v>
      </x:c>
      <x:c r="P681" s="30" t="n">
        <x:f>XLOOKUP(F681,Assumptions!$A$4:$A$6,Assumptions!$B$4:$B$6)</x:f>
        <x:v>0</x:v>
      </x:c>
      <x:c r="Q681" s="32" t="n">
        <x:f>XLOOKUP(F681,Assumptions!$A$4:$A$6,Assumptions!$C$4:$C$6)</x:f>
        <x:v>0.229</x:v>
      </x:c>
      <x:c r="R681" s="32" t="n">
        <x:f>XLOOKUP(F681,Assumptions!$A$4:$A$6,Assumptions!$D$4:$D$6)</x:f>
        <x:v>0.015</x:v>
      </x:c>
      <x:c r="S681" s="32" t="n">
        <x:f>XLOOKUP(F681,Assumptions!$A$4:$A$6,Assumptions!$E$4:$E$6)</x:f>
        <x:v>0.0075</x:v>
      </x:c>
      <x:c r="T681" s="32" t="n">
        <x:f>XLOOKUP(O681,Assumptions!$H$4:$H$6,Assumptions!$I$4:$I$6)</x:f>
        <x:v>0.012</x:v>
      </x:c>
      <x:c r="U681" s="30" t="n">
        <x:f>XLOOKUP(F681,Assumptions!$A$4:$A$6,Assumptions!$F$4:$F$6)</x:f>
        <x:v>60</x:v>
      </x:c>
      <x:c r="V681" s="60" t="n">
        <x:f>I681*12</x:f>
        <x:v>1800</x:v>
      </x:c>
      <x:c r="W681" s="60" t="n">
        <x:f>H681*J681*(1-K681)*Q681</x:f>
        <x:v>113.42247714000001</x:v>
      </x:c>
      <x:c r="X681" s="60" t="n">
        <x:f>V681*R681</x:f>
        <x:v>27</x:v>
      </x:c>
      <x:c r="Y681" s="60" t="n">
        <x:f>V681*S681</x:f>
        <x:v>13.5</x:v>
      </x:c>
      <x:c r="Z681" s="60" t="n">
        <x:f>H681*J681*T681</x:f>
        <x:v>16.648560000000003</x:v>
      </x:c>
      <x:c r="AA681" s="60" t="n">
        <x:f>P681+W681+X681-Y681-Z681-U681</x:f>
        <x:v>50.27391714000001</x:v>
      </x:c>
      <x:c r="AB681" s="32" t="n">
        <x:f>IFERROR(AA681/(P681+W681+X681),0)</x:f>
        <x:v>0.35801901635645794</x:v>
      </x:c>
      <x:c r="AC681" t="n">
        <x:f>IF(O681="High",0,IF(I681&gt;=1800,3,IF(I681&gt;=900,2,1))+IF(K681&gt;=0.9,2,IF(K681&gt;=0.75,1,0))+IF(J681&lt;=0.7,2,IF(J681&lt;=0.85,1,0))+IF(M681&gt;=8,1,0))</x:f>
        <x:v>3</x:v>
      </x:c>
      <x:c r="AD681" t="str">
        <x:f>IF(AND(O681&lt;&gt;"High",AC681&gt;=Assumptions!$B$10,AA681&gt;0),"Priority Growth",IF(AND(O681="Low",AA681&gt;0),"Maintain","Watch"))</x:f>
        <x:v>Watch</x:v>
      </x:c>
      <x:c r="AE681" s="60" t="n">
        <x:f>MAX(AA681,0)*N681</x:f>
        <x:v>5.1279395482800005</x:v>
      </x:c>
      <x:c r="AF681" t="str">
        <x:f>IF(AND(AA681&gt;=Assumptions!$B$11,O681&lt;&gt;"High",OR(N681&gt;=Assumptions!$B$12,M681&lt;=6)),"High","Standard")</x:f>
        <x:v>Standard</x:v>
      </x:c>
    </x:row>
    <x:row r="682">
      <x:c r="A682" t="str">
        <x:f>'Raw_Data'!A682</x:f>
        <x:v>C00681</x:v>
      </x:c>
      <x:c r="B682" t="n">
        <x:f>'Raw_Data'!B682</x:f>
        <x:v>21</x:v>
      </x:c>
      <x:c r="C682" s="30" t="n">
        <x:f>'Raw_Data'!C682</x:f>
        <x:v>82202</x:v>
      </x:c>
      <x:c r="D682" t="n">
        <x:f>'Raw_Data'!D682</x:f>
        <x:v>627</x:v>
      </x:c>
      <x:c r="E682" t="n">
        <x:f>'Raw_Data'!E682</x:f>
        <x:v>160</x:v>
      </x:c>
      <x:c r="F682" t="str">
        <x:f>PROPER(TRIM('Raw_Data'!F682))</x:f>
        <x:v>Gold</x:v>
      </x:c>
      <x:c r="G682" t="str">
        <x:f>PROPER(TRIM('Raw_Data'!G682))</x:f>
        <x:v>Partner</x:v>
      </x:c>
      <x:c r="H682" s="60" t="n">
        <x:f>'Raw_Data'!H682</x:f>
        <x:v>10883</x:v>
      </x:c>
      <x:c r="I682" s="60" t="n">
        <x:f>'Raw_Data'!I682</x:f>
        <x:v>1554.1</x:v>
      </x:c>
      <x:c r="J682" s="32" t="n">
        <x:f>'Raw_Data'!J682</x:f>
        <x:v>0.406</x:v>
      </x:c>
      <x:c r="K682" s="32" t="n">
        <x:f>'Raw_Data'!K682</x:f>
        <x:v>0.716</x:v>
      </x:c>
      <x:c r="L682" t="n">
        <x:f>'Raw_Data'!L682</x:f>
        <x:v>0</x:v>
      </x:c>
      <x:c r="M682" t="n">
        <x:f>IF('Raw_Data'!M682="",Assumptions!$B$15,'Raw_Data'!M682)</x:f>
        <x:v>6</x:v>
      </x:c>
      <x:c r="N682" s="32" t="n">
        <x:f>'Raw_Data'!N682</x:f>
        <x:v>0.173</x:v>
      </x:c>
      <x:c r="O682" t="str">
        <x:f>IF(OR(D682&lt;620,L682&gt;=2,J682&gt;0.9),"High",IF(OR(D682&lt;700,L682=1,J682&gt;0.75),"Medium","Low"))</x:f>
        <x:v>Medium</x:v>
      </x:c>
      <x:c r="P682" s="30" t="n">
        <x:f>XLOOKUP(F682,Assumptions!$A$4:$A$6,Assumptions!$B$4:$B$6)</x:f>
        <x:v>95</x:v>
      </x:c>
      <x:c r="Q682" s="32" t="n">
        <x:f>XLOOKUP(F682,Assumptions!$A$4:$A$6,Assumptions!$C$4:$C$6)</x:f>
        <x:v>0.219</x:v>
      </x:c>
      <x:c r="R682" s="32" t="n">
        <x:f>XLOOKUP(F682,Assumptions!$A$4:$A$6,Assumptions!$D$4:$D$6)</x:f>
        <x:v>0.016</x:v>
      </x:c>
      <x:c r="S682" s="32" t="n">
        <x:f>XLOOKUP(F682,Assumptions!$A$4:$A$6,Assumptions!$E$4:$E$6)</x:f>
        <x:v>0.01</x:v>
      </x:c>
      <x:c r="T682" s="32" t="n">
        <x:f>XLOOKUP(O682,Assumptions!$H$4:$H$6,Assumptions!$I$4:$I$6)</x:f>
        <x:v>0.012</x:v>
      </x:c>
      <x:c r="U682" s="30" t="n">
        <x:f>XLOOKUP(F682,Assumptions!$A$4:$A$6,Assumptions!$F$4:$F$6)</x:f>
        <x:v>90</x:v>
      </x:c>
      <x:c r="V682" s="60" t="n">
        <x:f>I682*12</x:f>
        <x:v>18649.199999999997</x:v>
      </x:c>
      <x:c r="W682" s="60" t="n">
        <x:f>H682*J682*(1-K682)*Q682</x:f>
        <x:v>274.81290160800006</x:v>
      </x:c>
      <x:c r="X682" s="60" t="n">
        <x:f>V682*R682</x:f>
        <x:v>298.38719999999995</x:v>
      </x:c>
      <x:c r="Y682" s="60" t="n">
        <x:f>V682*S682</x:f>
        <x:v>186.49199999999996</x:v>
      </x:c>
      <x:c r="Z682" s="60" t="n">
        <x:f>H682*J682*T682</x:f>
        <x:v>53.02197600000001</x:v>
      </x:c>
      <x:c r="AA682" s="60" t="n">
        <x:f>P682+W682+X682-Y682-Z682-U682</x:f>
        <x:v>338.6861256080001</x:v>
      </x:c>
      <x:c r="AB682" s="32" t="n">
        <x:f>IFERROR(AA682/(P682+W682+X682),0)</x:f>
        <x:v>0.506863325511271</x:v>
      </x:c>
      <x:c r="AC682" t="n">
        <x:f>IF(O682="High",0,IF(I682&gt;=1800,3,IF(I682&gt;=900,2,1))+IF(K682&gt;=0.9,2,IF(K682&gt;=0.75,1,0))+IF(J682&lt;=0.7,2,IF(J682&lt;=0.85,1,0))+IF(M682&gt;=8,1,0))</x:f>
        <x:v>4</x:v>
      </x:c>
      <x:c r="AD682" t="str">
        <x:f>IF(AND(O682&lt;&gt;"High",AC682&gt;=Assumptions!$B$10,AA682&gt;0),"Priority Growth",IF(AND(O682="Low",AA682&gt;0),"Maintain","Watch"))</x:f>
        <x:v>Watch</x:v>
      </x:c>
      <x:c r="AE682" s="60" t="n">
        <x:f>MAX(AA682,0)*N682</x:f>
        <x:v>58.592699730184016</x:v>
      </x:c>
      <x:c r="AF682" t="str">
        <x:f>IF(AND(AA682&gt;=Assumptions!$B$11,O682&lt;&gt;"High",OR(N682&gt;=Assumptions!$B$12,M682&lt;=6)),"High","Standard")</x:f>
        <x:v>High</x:v>
      </x:c>
    </x:row>
    <x:row r="683">
      <x:c r="A683" t="str">
        <x:f>'Raw_Data'!A683</x:f>
        <x:v>C00682</x:v>
      </x:c>
      <x:c r="B683" t="n">
        <x:f>'Raw_Data'!B683</x:f>
        <x:v>41</x:v>
      </x:c>
      <x:c r="C683" s="30" t="n">
        <x:f>'Raw_Data'!C683</x:f>
        <x:v>43961</x:v>
      </x:c>
      <x:c r="D683" t="n">
        <x:f>'Raw_Data'!D683</x:f>
        <x:v>615</x:v>
      </x:c>
      <x:c r="E683" t="n">
        <x:f>'Raw_Data'!E683</x:f>
        <x:v>16</x:v>
      </x:c>
      <x:c r="F683" t="str">
        <x:f>PROPER(TRIM('Raw_Data'!F683))</x:f>
        <x:v>Classic</x:v>
      </x:c>
      <x:c r="G683" t="str">
        <x:f>PROPER(TRIM('Raw_Data'!G683))</x:f>
        <x:v>Direct Mail</x:v>
      </x:c>
      <x:c r="H683" s="60" t="n">
        <x:f>'Raw_Data'!H683</x:f>
        <x:v>1000</x:v>
      </x:c>
      <x:c r="I683" s="60" t="n">
        <x:f>'Raw_Data'!I683</x:f>
        <x:v>350.5</x:v>
      </x:c>
      <x:c r="J683" s="32" t="n">
        <x:f>'Raw_Data'!J683</x:f>
        <x:v>0.347</x:v>
      </x:c>
      <x:c r="K683" s="32" t="n">
        <x:f>'Raw_Data'!K683</x:f>
        <x:v>0.642</x:v>
      </x:c>
      <x:c r="L683" t="n">
        <x:f>'Raw_Data'!L683</x:f>
        <x:v>0</x:v>
      </x:c>
      <x:c r="M683" t="n">
        <x:f>IF('Raw_Data'!M683="",Assumptions!$B$15,'Raw_Data'!M683)</x:f>
        <x:v>9</x:v>
      </x:c>
      <x:c r="N683" s="32" t="n">
        <x:f>'Raw_Data'!N683</x:f>
        <x:v>0.02</x:v>
      </x:c>
      <x:c r="O683" t="str">
        <x:f>IF(OR(D683&lt;620,L683&gt;=2,J683&gt;0.9),"High",IF(OR(D683&lt;700,L683=1,J683&gt;0.75),"Medium","Low"))</x:f>
        <x:v>High</x:v>
      </x:c>
      <x:c r="P683" s="30" t="n">
        <x:f>XLOOKUP(F683,Assumptions!$A$4:$A$6,Assumptions!$B$4:$B$6)</x:f>
        <x:v>0</x:v>
      </x:c>
      <x:c r="Q683" s="32" t="n">
        <x:f>XLOOKUP(F683,Assumptions!$A$4:$A$6,Assumptions!$C$4:$C$6)</x:f>
        <x:v>0.229</x:v>
      </x:c>
      <x:c r="R683" s="32" t="n">
        <x:f>XLOOKUP(F683,Assumptions!$A$4:$A$6,Assumptions!$D$4:$D$6)</x:f>
        <x:v>0.015</x:v>
      </x:c>
      <x:c r="S683" s="32" t="n">
        <x:f>XLOOKUP(F683,Assumptions!$A$4:$A$6,Assumptions!$E$4:$E$6)</x:f>
        <x:v>0.0075</x:v>
      </x:c>
      <x:c r="T683" s="32" t="n">
        <x:f>XLOOKUP(O683,Assumptions!$H$4:$H$6,Assumptions!$I$4:$I$6)</x:f>
        <x:v>0.045</x:v>
      </x:c>
      <x:c r="U683" s="30" t="n">
        <x:f>XLOOKUP(F683,Assumptions!$A$4:$A$6,Assumptions!$F$4:$F$6)</x:f>
        <x:v>60</x:v>
      </x:c>
      <x:c r="V683" s="60" t="n">
        <x:f>I683*12</x:f>
        <x:v>4206</x:v>
      </x:c>
      <x:c r="W683" s="60" t="n">
        <x:f>H683*J683*(1-K683)*Q683</x:f>
        <x:v>28.447754</x:v>
      </x:c>
      <x:c r="X683" s="60" t="n">
        <x:f>V683*R683</x:f>
        <x:v>63.089999999999996</x:v>
      </x:c>
      <x:c r="Y683" s="60" t="n">
        <x:f>V683*S683</x:f>
        <x:v>31.544999999999998</x:v>
      </x:c>
      <x:c r="Z683" s="60" t="n">
        <x:f>H683*J683*T683</x:f>
        <x:v>15.615</x:v>
      </x:c>
      <x:c r="AA683" s="60" t="n">
        <x:f>P683+W683+X683-Y683-Z683-U683</x:f>
        <x:v>-15.622246000000011</x:v>
      </x:c>
      <x:c r="AB683" s="32" t="n">
        <x:f>IFERROR(AA683/(P683+W683+X683),0)</x:f>
        <x:v>-0.17066451073291586</x:v>
      </x:c>
      <x:c r="AC683" t="n">
        <x:f>IF(O683="High",0,IF(I683&gt;=1800,3,IF(I683&gt;=900,2,1))+IF(K683&gt;=0.9,2,IF(K683&gt;=0.75,1,0))+IF(J683&lt;=0.7,2,IF(J683&lt;=0.85,1,0))+IF(M683&gt;=8,1,0))</x:f>
        <x:v>0</x:v>
      </x:c>
      <x:c r="AD683" t="str">
        <x:f>IF(AND(O683&lt;&gt;"High",AC683&gt;=Assumptions!$B$10,AA683&gt;0),"Priority Growth",IF(AND(O683="Low",AA683&gt;0),"Maintain","Watch"))</x:f>
        <x:v>Watch</x:v>
      </x:c>
      <x:c r="AE683" s="60" t="n">
        <x:f>MAX(AA683,0)*N683</x:f>
        <x:v>0</x:v>
      </x:c>
      <x:c r="AF683" t="str">
        <x:f>IF(AND(AA683&gt;=Assumptions!$B$11,O683&lt;&gt;"High",OR(N683&gt;=Assumptions!$B$12,M683&lt;=6)),"High","Standard")</x:f>
        <x:v>Standard</x:v>
      </x:c>
    </x:row>
    <x:row r="684">
      <x:c r="A684" t="str">
        <x:f>'Raw_Data'!A684</x:f>
        <x:v>C00683</x:v>
      </x:c>
      <x:c r="B684" t="n">
        <x:f>'Raw_Data'!B684</x:f>
        <x:v>59</x:v>
      </x:c>
      <x:c r="C684" s="30" t="n">
        <x:f>'Raw_Data'!C684</x:f>
        <x:v>109165</x:v>
      </x:c>
      <x:c r="D684" t="n">
        <x:f>'Raw_Data'!D684</x:f>
        <x:v>644</x:v>
      </x:c>
      <x:c r="E684" t="n">
        <x:f>'Raw_Data'!E684</x:f>
        <x:v>58</x:v>
      </x:c>
      <x:c r="F684" t="str">
        <x:f>PROPER(TRIM('Raw_Data'!F684))</x:f>
        <x:v>Gold</x:v>
      </x:c>
      <x:c r="G684" t="str">
        <x:f>PROPER(TRIM('Raw_Data'!G684))</x:f>
        <x:v>Digital</x:v>
      </x:c>
      <x:c r="H684" s="60" t="n">
        <x:f>'Raw_Data'!H684</x:f>
        <x:v>12497</x:v>
      </x:c>
      <x:c r="I684" s="60" t="n">
        <x:f>'Raw_Data'!I684</x:f>
        <x:v>1576.56</x:v>
      </x:c>
      <x:c r="J684" s="32" t="n">
        <x:f>'Raw_Data'!J684</x:f>
        <x:v>0.476</x:v>
      </x:c>
      <x:c r="K684" s="32" t="n">
        <x:f>'Raw_Data'!K684</x:f>
        <x:v>0.742</x:v>
      </x:c>
      <x:c r="L684" t="n">
        <x:f>'Raw_Data'!L684</x:f>
        <x:v>0</x:v>
      </x:c>
      <x:c r="M684" t="n">
        <x:f>IF('Raw_Data'!M684="",Assumptions!$B$15,'Raw_Data'!M684)</x:f>
        <x:v>7</x:v>
      </x:c>
      <x:c r="N684" s="32" t="n">
        <x:f>'Raw_Data'!N684</x:f>
        <x:v>0.109</x:v>
      </x:c>
      <x:c r="O684" t="str">
        <x:f>IF(OR(D684&lt;620,L684&gt;=2,J684&gt;0.9),"High",IF(OR(D684&lt;700,L684=1,J684&gt;0.75),"Medium","Low"))</x:f>
        <x:v>Medium</x:v>
      </x:c>
      <x:c r="P684" s="30" t="n">
        <x:f>XLOOKUP(F684,Assumptions!$A$4:$A$6,Assumptions!$B$4:$B$6)</x:f>
        <x:v>95</x:v>
      </x:c>
      <x:c r="Q684" s="32" t="n">
        <x:f>XLOOKUP(F684,Assumptions!$A$4:$A$6,Assumptions!$C$4:$C$6)</x:f>
        <x:v>0.219</x:v>
      </x:c>
      <x:c r="R684" s="32" t="n">
        <x:f>XLOOKUP(F684,Assumptions!$A$4:$A$6,Assumptions!$D$4:$D$6)</x:f>
        <x:v>0.016</x:v>
      </x:c>
      <x:c r="S684" s="32" t="n">
        <x:f>XLOOKUP(F684,Assumptions!$A$4:$A$6,Assumptions!$E$4:$E$6)</x:f>
        <x:v>0.01</x:v>
      </x:c>
      <x:c r="T684" s="32" t="n">
        <x:f>XLOOKUP(O684,Assumptions!$H$4:$H$6,Assumptions!$I$4:$I$6)</x:f>
        <x:v>0.012</x:v>
      </x:c>
      <x:c r="U684" s="30" t="n">
        <x:f>XLOOKUP(F684,Assumptions!$A$4:$A$6,Assumptions!$F$4:$F$6)</x:f>
        <x:v>90</x:v>
      </x:c>
      <x:c r="V684" s="60" t="n">
        <x:f>I684*12</x:f>
        <x:v>18918.72</x:v>
      </x:c>
      <x:c r="W684" s="60" t="n">
        <x:f>H684*J684*(1-K684)*Q684</x:f>
        <x:v>336.10621514400003</x:v>
      </x:c>
      <x:c r="X684" s="60" t="n">
        <x:f>V684*R684</x:f>
        <x:v>302.69952</x:v>
      </x:c>
      <x:c r="Y684" s="60" t="n">
        <x:f>V684*S684</x:f>
        <x:v>189.18720000000002</x:v>
      </x:c>
      <x:c r="Z684" s="60" t="n">
        <x:f>H684*J684*T684</x:f>
        <x:v>71.382864</x:v>
      </x:c>
      <x:c r="AA684" s="60" t="n">
        <x:f>P684+W684+X684-Y684-Z684-U684</x:f>
        <x:v>383.2356711439999</x:v>
      </x:c>
      <x:c r="AB684" s="32" t="n">
        <x:f>IFERROR(AA684/(P684+W684+X684),0)</x:f>
        <x:v>0.5222576668316646</x:v>
      </x:c>
      <x:c r="AC684" t="n">
        <x:f>IF(O684="High",0,IF(I684&gt;=1800,3,IF(I684&gt;=900,2,1))+IF(K684&gt;=0.9,2,IF(K684&gt;=0.75,1,0))+IF(J684&lt;=0.7,2,IF(J684&lt;=0.85,1,0))+IF(M684&gt;=8,1,0))</x:f>
        <x:v>4</x:v>
      </x:c>
      <x:c r="AD684" t="str">
        <x:f>IF(AND(O684&lt;&gt;"High",AC684&gt;=Assumptions!$B$10,AA684&gt;0),"Priority Growth",IF(AND(O684="Low",AA684&gt;0),"Maintain","Watch"))</x:f>
        <x:v>Watch</x:v>
      </x:c>
      <x:c r="AE684" s="60" t="n">
        <x:f>MAX(AA684,0)*N684</x:f>
        <x:v>41.77268815469599</x:v>
      </x:c>
      <x:c r="AF684" t="str">
        <x:f>IF(AND(AA684&gt;=Assumptions!$B$11,O684&lt;&gt;"High",OR(N684&gt;=Assumptions!$B$12,M684&lt;=6)),"High","Standard")</x:f>
        <x:v>Standard</x:v>
      </x:c>
    </x:row>
    <x:row r="685">
      <x:c r="A685" t="str">
        <x:f>'Raw_Data'!A685</x:f>
        <x:v>C00684</x:v>
      </x:c>
      <x:c r="B685" t="n">
        <x:f>'Raw_Data'!B685</x:f>
        <x:v>31</x:v>
      </x:c>
      <x:c r="C685" s="30" t="n">
        <x:f>'Raw_Data'!C685</x:f>
        <x:v>104986</x:v>
      </x:c>
      <x:c r="D685" t="n">
        <x:f>'Raw_Data'!D685</x:f>
        <x:v>717</x:v>
      </x:c>
      <x:c r="E685" t="n">
        <x:f>'Raw_Data'!E685</x:f>
        <x:v>4</x:v>
      </x:c>
      <x:c r="F685" t="str">
        <x:f>PROPER(TRIM('Raw_Data'!F685))</x:f>
        <x:v>Classic</x:v>
      </x:c>
      <x:c r="G685" t="str">
        <x:f>PROPER(TRIM('Raw_Data'!G685))</x:f>
        <x:v>Branch</x:v>
      </x:c>
      <x:c r="H685" s="60" t="n">
        <x:f>'Raw_Data'!H685</x:f>
        <x:v>12005</x:v>
      </x:c>
      <x:c r="I685" s="60" t="n">
        <x:f>'Raw_Data'!I685</x:f>
        <x:v>1093.97</x:v>
      </x:c>
      <x:c r="J685" s="32" t="n">
        <x:f>'Raw_Data'!J685</x:f>
        <x:v>0.254</x:v>
      </x:c>
      <x:c r="K685" s="32" t="n">
        <x:f>'Raw_Data'!K685</x:f>
        <x:v>0.792</x:v>
      </x:c>
      <x:c r="L685" t="n">
        <x:f>'Raw_Data'!L685</x:f>
        <x:v>0</x:v>
      </x:c>
      <x:c r="M685" t="n">
        <x:f>IF('Raw_Data'!M685="",Assumptions!$B$15,'Raw_Data'!M685)</x:f>
        <x:v>7</x:v>
      </x:c>
      <x:c r="N685" s="32" t="n">
        <x:f>'Raw_Data'!N685</x:f>
        <x:v>0.116</x:v>
      </x:c>
      <x:c r="O685" t="str">
        <x:f>IF(OR(D685&lt;620,L685&gt;=2,J685&gt;0.9),"High",IF(OR(D685&lt;700,L685=1,J685&gt;0.75),"Medium","Low"))</x:f>
        <x:v>Low</x:v>
      </x:c>
      <x:c r="P685" s="30" t="n">
        <x:f>XLOOKUP(F685,Assumptions!$A$4:$A$6,Assumptions!$B$4:$B$6)</x:f>
        <x:v>0</x:v>
      </x:c>
      <x:c r="Q685" s="32" t="n">
        <x:f>XLOOKUP(F685,Assumptions!$A$4:$A$6,Assumptions!$C$4:$C$6)</x:f>
        <x:v>0.229</x:v>
      </x:c>
      <x:c r="R685" s="32" t="n">
        <x:f>XLOOKUP(F685,Assumptions!$A$4:$A$6,Assumptions!$D$4:$D$6)</x:f>
        <x:v>0.015</x:v>
      </x:c>
      <x:c r="S685" s="32" t="n">
        <x:f>XLOOKUP(F685,Assumptions!$A$4:$A$6,Assumptions!$E$4:$E$6)</x:f>
        <x:v>0.0075</x:v>
      </x:c>
      <x:c r="T685" s="32" t="n">
        <x:f>XLOOKUP(O685,Assumptions!$H$4:$H$6,Assumptions!$I$4:$I$6)</x:f>
        <x:v>0.0035</x:v>
      </x:c>
      <x:c r="U685" s="30" t="n">
        <x:f>XLOOKUP(F685,Assumptions!$A$4:$A$6,Assumptions!$F$4:$F$6)</x:f>
        <x:v>60</x:v>
      </x:c>
      <x:c r="V685" s="60" t="n">
        <x:f>I685*12</x:f>
        <x:v>13127.64</x:v>
      </x:c>
      <x:c r="W685" s="60" t="n">
        <x:f>H685*J685*(1-K685)*Q685</x:f>
        <x:v>145.24282863999997</x:v>
      </x:c>
      <x:c r="X685" s="60" t="n">
        <x:f>V685*R685</x:f>
        <x:v>196.91459999999998</x:v>
      </x:c>
      <x:c r="Y685" s="60" t="n">
        <x:f>V685*S685</x:f>
        <x:v>98.45729999999999</x:v>
      </x:c>
      <x:c r="Z685" s="60" t="n">
        <x:f>H685*J685*T685</x:f>
        <x:v>10.672445</x:v>
      </x:c>
      <x:c r="AA685" s="60" t="n">
        <x:f>P685+W685+X685-Y685-Z685-U685</x:f>
        <x:v>173.02768363999994</x:v>
      </x:c>
      <x:c r="AB685" s="32" t="n">
        <x:f>IFERROR(AA685/(P685+W685+X685),0)</x:f>
        <x:v>0.5056961186777288</x:v>
      </x:c>
      <x:c r="AC685" t="n">
        <x:f>IF(O685="High",0,IF(I685&gt;=1800,3,IF(I685&gt;=900,2,1))+IF(K685&gt;=0.9,2,IF(K685&gt;=0.75,1,0))+IF(J685&lt;=0.7,2,IF(J685&lt;=0.85,1,0))+IF(M685&gt;=8,1,0))</x:f>
        <x:v>5</x:v>
      </x:c>
      <x:c r="AD685" t="str">
        <x:f>IF(AND(O685&lt;&gt;"High",AC685&gt;=Assumptions!$B$10,AA685&gt;0),"Priority Growth",IF(AND(O685="Low",AA685&gt;0),"Maintain","Watch"))</x:f>
        <x:v>Maintain</x:v>
      </x:c>
      <x:c r="AE685" s="60" t="n">
        <x:f>MAX(AA685,0)*N685</x:f>
        <x:v>20.071211302239995</x:v>
      </x:c>
      <x:c r="AF685" t="str">
        <x:f>IF(AND(AA685&gt;=Assumptions!$B$11,O685&lt;&gt;"High",OR(N685&gt;=Assumptions!$B$12,M685&lt;=6)),"High","Standard")</x:f>
        <x:v>Standard</x:v>
      </x:c>
    </x:row>
    <x:row r="686">
      <x:c r="A686" t="str">
        <x:f>'Raw_Data'!A686</x:f>
        <x:v>C00685</x:v>
      </x:c>
      <x:c r="B686" t="n">
        <x:f>'Raw_Data'!B686</x:f>
        <x:v>33</x:v>
      </x:c>
      <x:c r="C686" s="30" t="n">
        <x:f>'Raw_Data'!C686</x:f>
        <x:v>28133</x:v>
      </x:c>
      <x:c r="D686" t="n">
        <x:f>'Raw_Data'!D686</x:f>
        <x:v>608</x:v>
      </x:c>
      <x:c r="E686" t="n">
        <x:f>'Raw_Data'!E686</x:f>
        <x:v>45</x:v>
      </x:c>
      <x:c r="F686" t="str">
        <x:f>PROPER(TRIM('Raw_Data'!F686))</x:f>
        <x:v>Classic</x:v>
      </x:c>
      <x:c r="G686" t="str">
        <x:f>PROPER(TRIM('Raw_Data'!G686))</x:f>
        <x:v>Direct Mail</x:v>
      </x:c>
      <x:c r="H686" s="60" t="n">
        <x:f>'Raw_Data'!H686</x:f>
        <x:v>1842</x:v>
      </x:c>
      <x:c r="I686" s="60" t="n">
        <x:f>'Raw_Data'!I686</x:f>
        <x:v>411.17</x:v>
      </x:c>
      <x:c r="J686" s="32" t="n">
        <x:f>'Raw_Data'!J686</x:f>
        <x:v>0.509</x:v>
      </x:c>
      <x:c r="K686" s="32" t="n">
        <x:f>'Raw_Data'!K686</x:f>
        <x:v>0.704</x:v>
      </x:c>
      <x:c r="L686" t="n">
        <x:f>'Raw_Data'!L686</x:f>
        <x:v>0</x:v>
      </x:c>
      <x:c r="M686" t="n">
        <x:f>IF('Raw_Data'!M686="",Assumptions!$B$15,'Raw_Data'!M686)</x:f>
        <x:v>7.370408870408871</x:v>
      </x:c>
      <x:c r="N686" s="32" t="n">
        <x:f>'Raw_Data'!N686</x:f>
        <x:v>0.166</x:v>
      </x:c>
      <x:c r="O686" t="str">
        <x:f>IF(OR(D686&lt;620,L686&gt;=2,J686&gt;0.9),"High",IF(OR(D686&lt;700,L686=1,J686&gt;0.75),"Medium","Low"))</x:f>
        <x:v>High</x:v>
      </x:c>
      <x:c r="P686" s="30" t="n">
        <x:f>XLOOKUP(F686,Assumptions!$A$4:$A$6,Assumptions!$B$4:$B$6)</x:f>
        <x:v>0</x:v>
      </x:c>
      <x:c r="Q686" s="32" t="n">
        <x:f>XLOOKUP(F686,Assumptions!$A$4:$A$6,Assumptions!$C$4:$C$6)</x:f>
        <x:v>0.229</x:v>
      </x:c>
      <x:c r="R686" s="32" t="n">
        <x:f>XLOOKUP(F686,Assumptions!$A$4:$A$6,Assumptions!$D$4:$D$6)</x:f>
        <x:v>0.015</x:v>
      </x:c>
      <x:c r="S686" s="32" t="n">
        <x:f>XLOOKUP(F686,Assumptions!$A$4:$A$6,Assumptions!$E$4:$E$6)</x:f>
        <x:v>0.0075</x:v>
      </x:c>
      <x:c r="T686" s="32" t="n">
        <x:f>XLOOKUP(O686,Assumptions!$H$4:$H$6,Assumptions!$I$4:$I$6)</x:f>
        <x:v>0.045</x:v>
      </x:c>
      <x:c r="U686" s="30" t="n">
        <x:f>XLOOKUP(F686,Assumptions!$A$4:$A$6,Assumptions!$F$4:$F$6)</x:f>
        <x:v>60</x:v>
      </x:c>
      <x:c r="V686" s="60" t="n">
        <x:f>I686*12</x:f>
        <x:v>4934.04</x:v>
      </x:c>
      <x:c r="W686" s="60" t="n">
        <x:f>H686*J686*(1-K686)*Q686</x:f>
        <x:v>63.55278715200001</x:v>
      </x:c>
      <x:c r="X686" s="60" t="n">
        <x:f>V686*R686</x:f>
        <x:v>74.0106</x:v>
      </x:c>
      <x:c r="Y686" s="60" t="n">
        <x:f>V686*S686</x:f>
        <x:v>37.0053</x:v>
      </x:c>
      <x:c r="Z686" s="60" t="n">
        <x:f>H686*J686*T686</x:f>
        <x:v>42.19101</x:v>
      </x:c>
      <x:c r="AA686" s="60" t="n">
        <x:f>P686+W686+X686-Y686-Z686-U686</x:f>
        <x:v>-1.6329228479999855</x:v>
      </x:c>
      <x:c r="AB686" s="32" t="n">
        <x:f>IFERROR(AA686/(P686+W686+X686),0)</x:f>
        <x:v>-0.011870330338665587</x:v>
      </x:c>
      <x:c r="AC686" t="n">
        <x:f>IF(O686="High",0,IF(I686&gt;=1800,3,IF(I686&gt;=900,2,1))+IF(K686&gt;=0.9,2,IF(K686&gt;=0.75,1,0))+IF(J686&lt;=0.7,2,IF(J686&lt;=0.85,1,0))+IF(M686&gt;=8,1,0))</x:f>
        <x:v>0</x:v>
      </x:c>
      <x:c r="AD686" t="str">
        <x:f>IF(AND(O686&lt;&gt;"High",AC686&gt;=Assumptions!$B$10,AA686&gt;0),"Priority Growth",IF(AND(O686="Low",AA686&gt;0),"Maintain","Watch"))</x:f>
        <x:v>Watch</x:v>
      </x:c>
      <x:c r="AE686" s="60" t="n">
        <x:f>MAX(AA686,0)*N686</x:f>
        <x:v>0</x:v>
      </x:c>
      <x:c r="AF686" t="str">
        <x:f>IF(AND(AA686&gt;=Assumptions!$B$11,O686&lt;&gt;"High",OR(N686&gt;=Assumptions!$B$12,M686&lt;=6)),"High","Standard")</x:f>
        <x:v>Standard</x:v>
      </x:c>
    </x:row>
    <x:row r="687">
      <x:c r="A687" t="str">
        <x:f>'Raw_Data'!A687</x:f>
        <x:v>C00686</x:v>
      </x:c>
      <x:c r="B687" t="n">
        <x:f>'Raw_Data'!B687</x:f>
        <x:v>46</x:v>
      </x:c>
      <x:c r="C687" s="30" t="n">
        <x:f>'Raw_Data'!C687</x:f>
        <x:v>65553</x:v>
      </x:c>
      <x:c r="D687" t="n">
        <x:f>'Raw_Data'!D687</x:f>
        <x:v>700</x:v>
      </x:c>
      <x:c r="E687" t="n">
        <x:f>'Raw_Data'!E687</x:f>
        <x:v>45</x:v>
      </x:c>
      <x:c r="F687" t="str">
        <x:f>PROPER(TRIM('Raw_Data'!F687))</x:f>
        <x:v>Gold</x:v>
      </x:c>
      <x:c r="G687" t="str">
        <x:f>PROPER(TRIM('Raw_Data'!G687))</x:f>
        <x:v>Branch</x:v>
      </x:c>
      <x:c r="H687" s="60" t="n">
        <x:f>'Raw_Data'!H687</x:f>
        <x:v>11381</x:v>
      </x:c>
      <x:c r="I687" s="60" t="n">
        <x:f>'Raw_Data'!I687</x:f>
        <x:v>1231.6</x:v>
      </x:c>
      <x:c r="J687" s="32" t="n">
        <x:f>'Raw_Data'!J687</x:f>
        <x:v>0.487</x:v>
      </x:c>
      <x:c r="K687" s="32" t="n">
        <x:f>'Raw_Data'!K687</x:f>
        <x:v>0.848</x:v>
      </x:c>
      <x:c r="L687" t="n">
        <x:f>'Raw_Data'!L687</x:f>
        <x:v>0</x:v>
      </x:c>
      <x:c r="M687" t="n">
        <x:f>IF('Raw_Data'!M687="",Assumptions!$B$15,'Raw_Data'!M687)</x:f>
        <x:v>7</x:v>
      </x:c>
      <x:c r="N687" s="32" t="n">
        <x:f>'Raw_Data'!N687</x:f>
        <x:v>0.143</x:v>
      </x:c>
      <x:c r="O687" t="str">
        <x:f>IF(OR(D687&lt;620,L687&gt;=2,J687&gt;0.9),"High",IF(OR(D687&lt;700,L687=1,J687&gt;0.75),"Medium","Low"))</x:f>
        <x:v>Low</x:v>
      </x:c>
      <x:c r="P687" s="30" t="n">
        <x:f>XLOOKUP(F687,Assumptions!$A$4:$A$6,Assumptions!$B$4:$B$6)</x:f>
        <x:v>95</x:v>
      </x:c>
      <x:c r="Q687" s="32" t="n">
        <x:f>XLOOKUP(F687,Assumptions!$A$4:$A$6,Assumptions!$C$4:$C$6)</x:f>
        <x:v>0.219</x:v>
      </x:c>
      <x:c r="R687" s="32" t="n">
        <x:f>XLOOKUP(F687,Assumptions!$A$4:$A$6,Assumptions!$D$4:$D$6)</x:f>
        <x:v>0.016</x:v>
      </x:c>
      <x:c r="S687" s="32" t="n">
        <x:f>XLOOKUP(F687,Assumptions!$A$4:$A$6,Assumptions!$E$4:$E$6)</x:f>
        <x:v>0.01</x:v>
      </x:c>
      <x:c r="T687" s="32" t="n">
        <x:f>XLOOKUP(O687,Assumptions!$H$4:$H$6,Assumptions!$I$4:$I$6)</x:f>
        <x:v>0.0035</x:v>
      </x:c>
      <x:c r="U687" s="30" t="n">
        <x:f>XLOOKUP(F687,Assumptions!$A$4:$A$6,Assumptions!$F$4:$F$6)</x:f>
        <x:v>90</x:v>
      </x:c>
      <x:c r="V687" s="60" t="n">
        <x:f>I687*12</x:f>
        <x:v>14779.199999999999</x:v>
      </x:c>
      <x:c r="W687" s="60" t="n">
        <x:f>H687*J687*(1-K687)*Q687</x:f>
        <x:v>184.50030453600002</x:v>
      </x:c>
      <x:c r="X687" s="60" t="n">
        <x:f>V687*R687</x:f>
        <x:v>236.4672</x:v>
      </x:c>
      <x:c r="Y687" s="60" t="n">
        <x:f>V687*S687</x:f>
        <x:v>147.792</x:v>
      </x:c>
      <x:c r="Z687" s="60" t="n">
        <x:f>H687*J687*T687</x:f>
        <x:v>19.3989145</x:v>
      </x:c>
      <x:c r="AA687" s="60" t="n">
        <x:f>P687+W687+X687-Y687-Z687-U687</x:f>
        <x:v>258.77659003599996</x:v>
      </x:c>
      <x:c r="AB687" s="32" t="n">
        <x:f>IFERROR(AA687/(P687+W687+X687),0)</x:f>
        <x:v>0.5015366040710508</x:v>
      </x:c>
      <x:c r="AC687" t="n">
        <x:f>IF(O687="High",0,IF(I687&gt;=1800,3,IF(I687&gt;=900,2,1))+IF(K687&gt;=0.9,2,IF(K687&gt;=0.75,1,0))+IF(J687&lt;=0.7,2,IF(J687&lt;=0.85,1,0))+IF(M687&gt;=8,1,0))</x:f>
        <x:v>5</x:v>
      </x:c>
      <x:c r="AD687" t="str">
        <x:f>IF(AND(O687&lt;&gt;"High",AC687&gt;=Assumptions!$B$10,AA687&gt;0),"Priority Growth",IF(AND(O687="Low",AA687&gt;0),"Maintain","Watch"))</x:f>
        <x:v>Maintain</x:v>
      </x:c>
      <x:c r="AE687" s="60" t="n">
        <x:f>MAX(AA687,0)*N687</x:f>
        <x:v>37.00505237514799</x:v>
      </x:c>
      <x:c r="AF687" t="str">
        <x:f>IF(AND(AA687&gt;=Assumptions!$B$11,O687&lt;&gt;"High",OR(N687&gt;=Assumptions!$B$12,M687&lt;=6)),"High","Standard")</x:f>
        <x:v>Standard</x:v>
      </x:c>
    </x:row>
    <x:row r="688">
      <x:c r="A688" t="str">
        <x:f>'Raw_Data'!A688</x:f>
        <x:v>C00687</x:v>
      </x:c>
      <x:c r="B688" t="n">
        <x:f>'Raw_Data'!B688</x:f>
        <x:v>56</x:v>
      </x:c>
      <x:c r="C688" s="30" t="n">
        <x:f>'Raw_Data'!C688</x:f>
        <x:v>107174</x:v>
      </x:c>
      <x:c r="D688" t="n">
        <x:f>'Raw_Data'!D688</x:f>
        <x:v>608</x:v>
      </x:c>
      <x:c r="E688" t="n">
        <x:f>'Raw_Data'!E688</x:f>
        <x:v>24</x:v>
      </x:c>
      <x:c r="F688" t="str">
        <x:f>PROPER(TRIM('Raw_Data'!F688))</x:f>
        <x:v>Gold</x:v>
      </x:c>
      <x:c r="G688" t="str">
        <x:f>PROPER(TRIM('Raw_Data'!G688))</x:f>
        <x:v>Digital</x:v>
      </x:c>
      <x:c r="H688" s="60" t="n">
        <x:f>'Raw_Data'!H688</x:f>
        <x:v>14227</x:v>
      </x:c>
      <x:c r="I688" s="60" t="n">
        <x:f>'Raw_Data'!I688</x:f>
        <x:v>1632.95</x:v>
      </x:c>
      <x:c r="J688" s="32" t="n">
        <x:f>'Raw_Data'!J688</x:f>
        <x:v>0.467</x:v>
      </x:c>
      <x:c r="K688" s="32" t="n">
        <x:f>'Raw_Data'!K688</x:f>
        <x:v>0.738</x:v>
      </x:c>
      <x:c r="L688" t="n">
        <x:f>'Raw_Data'!L688</x:f>
        <x:v>0</x:v>
      </x:c>
      <x:c r="M688" t="n">
        <x:f>IF('Raw_Data'!M688="",Assumptions!$B$15,'Raw_Data'!M688)</x:f>
        <x:v>8</x:v>
      </x:c>
      <x:c r="N688" s="32" t="n">
        <x:f>'Raw_Data'!N688</x:f>
        <x:v>0.02</x:v>
      </x:c>
      <x:c r="O688" t="str">
        <x:f>IF(OR(D688&lt;620,L688&gt;=2,J688&gt;0.9),"High",IF(OR(D688&lt;700,L688=1,J688&gt;0.75),"Medium","Low"))</x:f>
        <x:v>High</x:v>
      </x:c>
      <x:c r="P688" s="30" t="n">
        <x:f>XLOOKUP(F688,Assumptions!$A$4:$A$6,Assumptions!$B$4:$B$6)</x:f>
        <x:v>95</x:v>
      </x:c>
      <x:c r="Q688" s="32" t="n">
        <x:f>XLOOKUP(F688,Assumptions!$A$4:$A$6,Assumptions!$C$4:$C$6)</x:f>
        <x:v>0.219</x:v>
      </x:c>
      <x:c r="R688" s="32" t="n">
        <x:f>XLOOKUP(F688,Assumptions!$A$4:$A$6,Assumptions!$D$4:$D$6)</x:f>
        <x:v>0.016</x:v>
      </x:c>
      <x:c r="S688" s="32" t="n">
        <x:f>XLOOKUP(F688,Assumptions!$A$4:$A$6,Assumptions!$E$4:$E$6)</x:f>
        <x:v>0.01</x:v>
      </x:c>
      <x:c r="T688" s="32" t="n">
        <x:f>XLOOKUP(O688,Assumptions!$H$4:$H$6,Assumptions!$I$4:$I$6)</x:f>
        <x:v>0.045</x:v>
      </x:c>
      <x:c r="U688" s="30" t="n">
        <x:f>XLOOKUP(F688,Assumptions!$A$4:$A$6,Assumptions!$F$4:$F$6)</x:f>
        <x:v>90</x:v>
      </x:c>
      <x:c r="V688" s="60" t="n">
        <x:f>I688*12</x:f>
        <x:v>19595.4</x:v>
      </x:c>
      <x:c r="W688" s="60" t="n">
        <x:f>H688*J688*(1-K688)*Q688</x:f>
        <x:v>381.219948402</x:v>
      </x:c>
      <x:c r="X688" s="60" t="n">
        <x:f>V688*R688</x:f>
        <x:v>313.5264</x:v>
      </x:c>
      <x:c r="Y688" s="60" t="n">
        <x:f>V688*S688</x:f>
        <x:v>195.954</x:v>
      </x:c>
      <x:c r="Z688" s="60" t="n">
        <x:f>H688*J688*T688</x:f>
        <x:v>298.98040499999996</x:v>
      </x:c>
      <x:c r="AA688" s="60" t="n">
        <x:f>P688+W688+X688-Y688-Z688-U688</x:f>
        <x:v>204.81194340200005</x:v>
      </x:c>
      <x:c r="AB688" s="32" t="n">
        <x:f>IFERROR(AA688/(P688+W688+X688),0)</x:f>
        <x:v>0.2593388925652187</x:v>
      </x:c>
      <x:c r="AC688" t="n">
        <x:f>IF(O688="High",0,IF(I688&gt;=1800,3,IF(I688&gt;=900,2,1))+IF(K688&gt;=0.9,2,IF(K688&gt;=0.75,1,0))+IF(J688&lt;=0.7,2,IF(J688&lt;=0.85,1,0))+IF(M688&gt;=8,1,0))</x:f>
        <x:v>0</x:v>
      </x:c>
      <x:c r="AD688" t="str">
        <x:f>IF(AND(O688&lt;&gt;"High",AC688&gt;=Assumptions!$B$10,AA688&gt;0),"Priority Growth",IF(AND(O688="Low",AA688&gt;0),"Maintain","Watch"))</x:f>
        <x:v>Watch</x:v>
      </x:c>
      <x:c r="AE688" s="60" t="n">
        <x:f>MAX(AA688,0)*N688</x:f>
        <x:v>4.096238868040001</x:v>
      </x:c>
      <x:c r="AF688" t="str">
        <x:f>IF(AND(AA688&gt;=Assumptions!$B$11,O688&lt;&gt;"High",OR(N688&gt;=Assumptions!$B$12,M688&lt;=6)),"High","Standard")</x:f>
        <x:v>Standard</x:v>
      </x:c>
    </x:row>
    <x:row r="689">
      <x:c r="A689" t="str">
        <x:f>'Raw_Data'!A689</x:f>
        <x:v>C00688</x:v>
      </x:c>
      <x:c r="B689" t="n">
        <x:f>'Raw_Data'!B689</x:f>
        <x:v>47</x:v>
      </x:c>
      <x:c r="C689" s="30" t="n">
        <x:f>'Raw_Data'!C689</x:f>
        <x:v>51485</x:v>
      </x:c>
      <x:c r="D689" t="n">
        <x:f>'Raw_Data'!D689</x:f>
        <x:v>651</x:v>
      </x:c>
      <x:c r="E689" t="n">
        <x:f>'Raw_Data'!E689</x:f>
        <x:v>39</x:v>
      </x:c>
      <x:c r="F689" t="str">
        <x:f>PROPER(TRIM('Raw_Data'!F689))</x:f>
        <x:v>Classic</x:v>
      </x:c>
      <x:c r="G689" t="str">
        <x:f>PROPER(TRIM('Raw_Data'!G689))</x:f>
        <x:v>Partner</x:v>
      </x:c>
      <x:c r="H689" s="60" t="n">
        <x:f>'Raw_Data'!H689</x:f>
        <x:v>4263</x:v>
      </x:c>
      <x:c r="I689" s="60" t="n">
        <x:f>'Raw_Data'!I689</x:f>
        <x:v>496.22</x:v>
      </x:c>
      <x:c r="J689" s="32" t="n">
        <x:f>'Raw_Data'!J689</x:f>
        <x:v>0.436</x:v>
      </x:c>
      <x:c r="K689" s="32" t="n">
        <x:f>'Raw_Data'!K689</x:f>
        <x:v>0.687</x:v>
      </x:c>
      <x:c r="L689" t="n">
        <x:f>'Raw_Data'!L689</x:f>
        <x:v>0</x:v>
      </x:c>
      <x:c r="M689" t="n">
        <x:f>IF('Raw_Data'!M689="",Assumptions!$B$15,'Raw_Data'!M689)</x:f>
        <x:v>7</x:v>
      </x:c>
      <x:c r="N689" s="32" t="n">
        <x:f>'Raw_Data'!N689</x:f>
        <x:v>0.097</x:v>
      </x:c>
      <x:c r="O689" t="str">
        <x:f>IF(OR(D689&lt;620,L689&gt;=2,J689&gt;0.9),"High",IF(OR(D689&lt;700,L689=1,J689&gt;0.75),"Medium","Low"))</x:f>
        <x:v>Medium</x:v>
      </x:c>
      <x:c r="P689" s="30" t="n">
        <x:f>XLOOKUP(F689,Assumptions!$A$4:$A$6,Assumptions!$B$4:$B$6)</x:f>
        <x:v>0</x:v>
      </x:c>
      <x:c r="Q689" s="32" t="n">
        <x:f>XLOOKUP(F689,Assumptions!$A$4:$A$6,Assumptions!$C$4:$C$6)</x:f>
        <x:v>0.229</x:v>
      </x:c>
      <x:c r="R689" s="32" t="n">
        <x:f>XLOOKUP(F689,Assumptions!$A$4:$A$6,Assumptions!$D$4:$D$6)</x:f>
        <x:v>0.015</x:v>
      </x:c>
      <x:c r="S689" s="32" t="n">
        <x:f>XLOOKUP(F689,Assumptions!$A$4:$A$6,Assumptions!$E$4:$E$6)</x:f>
        <x:v>0.0075</x:v>
      </x:c>
      <x:c r="T689" s="32" t="n">
        <x:f>XLOOKUP(O689,Assumptions!$H$4:$H$6,Assumptions!$I$4:$I$6)</x:f>
        <x:v>0.012</x:v>
      </x:c>
      <x:c r="U689" s="30" t="n">
        <x:f>XLOOKUP(F689,Assumptions!$A$4:$A$6,Assumptions!$F$4:$F$6)</x:f>
        <x:v>60</x:v>
      </x:c>
      <x:c r="V689" s="60" t="n">
        <x:f>I689*12</x:f>
        <x:v>5954.64</x:v>
      </x:c>
      <x:c r="W689" s="60" t="n">
        <x:f>H689*J689*(1-K689)*Q689</x:f>
        <x:v>133.22374623599995</x:v>
      </x:c>
      <x:c r="X689" s="60" t="n">
        <x:f>V689*R689</x:f>
        <x:v>89.31960000000001</x:v>
      </x:c>
      <x:c r="Y689" s="60" t="n">
        <x:f>V689*S689</x:f>
        <x:v>44.659800000000004</x:v>
      </x:c>
      <x:c r="Z689" s="60" t="n">
        <x:f>H689*J689*T689</x:f>
        <x:v>22.304016</x:v>
      </x:c>
      <x:c r="AA689" s="60" t="n">
        <x:f>P689+W689+X689-Y689-Z689-U689</x:f>
        <x:v>95.57953023599998</x:v>
      </x:c>
      <x:c r="AB689" s="32" t="n">
        <x:f>IFERROR(AA689/(P689+W689+X689),0)</x:f>
        <x:v>0.4294872520459048</x:v>
      </x:c>
      <x:c r="AC689" t="n">
        <x:f>IF(O689="High",0,IF(I689&gt;=1800,3,IF(I689&gt;=900,2,1))+IF(K689&gt;=0.9,2,IF(K689&gt;=0.75,1,0))+IF(J689&lt;=0.7,2,IF(J689&lt;=0.85,1,0))+IF(M689&gt;=8,1,0))</x:f>
        <x:v>3</x:v>
      </x:c>
      <x:c r="AD689" t="str">
        <x:f>IF(AND(O689&lt;&gt;"High",AC689&gt;=Assumptions!$B$10,AA689&gt;0),"Priority Growth",IF(AND(O689="Low",AA689&gt;0),"Maintain","Watch"))</x:f>
        <x:v>Watch</x:v>
      </x:c>
      <x:c r="AE689" s="60" t="n">
        <x:f>MAX(AA689,0)*N689</x:f>
        <x:v>9.271214432891998</x:v>
      </x:c>
      <x:c r="AF689" t="str">
        <x:f>IF(AND(AA689&gt;=Assumptions!$B$11,O689&lt;&gt;"High",OR(N689&gt;=Assumptions!$B$12,M689&lt;=6)),"High","Standard")</x:f>
        <x:v>Standard</x:v>
      </x:c>
    </x:row>
    <x:row r="690">
      <x:c r="A690" t="str">
        <x:f>'Raw_Data'!A690</x:f>
        <x:v>C00689</x:v>
      </x:c>
      <x:c r="B690" t="n">
        <x:f>'Raw_Data'!B690</x:f>
        <x:v>21</x:v>
      </x:c>
      <x:c r="C690" s="30" t="n">
        <x:f>'Raw_Data'!C690</x:f>
        <x:v>91339</x:v>
      </x:c>
      <x:c r="D690" t="n">
        <x:f>'Raw_Data'!D690</x:f>
        <x:v>672</x:v>
      </x:c>
      <x:c r="E690" t="n">
        <x:f>'Raw_Data'!E690</x:f>
        <x:v>72</x:v>
      </x:c>
      <x:c r="F690" t="str">
        <x:f>PROPER(TRIM('Raw_Data'!F690))</x:f>
        <x:v>Gold</x:v>
      </x:c>
      <x:c r="G690" t="str">
        <x:f>PROPER(TRIM('Raw_Data'!G690))</x:f>
        <x:v>Digital</x:v>
      </x:c>
      <x:c r="H690" s="60" t="n">
        <x:f>'Raw_Data'!H690</x:f>
        <x:v>12822</x:v>
      </x:c>
      <x:c r="I690" s="60" t="n">
        <x:f>'Raw_Data'!I690</x:f>
        <x:v>1951.02</x:v>
      </x:c>
      <x:c r="J690" s="32" t="n">
        <x:f>'Raw_Data'!J690</x:f>
        <x:v>0.418</x:v>
      </x:c>
      <x:c r="K690" s="32" t="n">
        <x:f>'Raw_Data'!K690</x:f>
        <x:v>0.774</x:v>
      </x:c>
      <x:c r="L690" t="n">
        <x:f>'Raw_Data'!L690</x:f>
        <x:v>0</x:v>
      </x:c>
      <x:c r="M690" t="n">
        <x:f>IF('Raw_Data'!M690="",Assumptions!$B$15,'Raw_Data'!M690)</x:f>
        <x:v>8</x:v>
      </x:c>
      <x:c r="N690" s="32" t="n">
        <x:f>'Raw_Data'!N690</x:f>
        <x:v>0.033</x:v>
      </x:c>
      <x:c r="O690" t="str">
        <x:f>IF(OR(D690&lt;620,L690&gt;=2,J690&gt;0.9),"High",IF(OR(D690&lt;700,L690=1,J690&gt;0.75),"Medium","Low"))</x:f>
        <x:v>Medium</x:v>
      </x:c>
      <x:c r="P690" s="30" t="n">
        <x:f>XLOOKUP(F690,Assumptions!$A$4:$A$6,Assumptions!$B$4:$B$6)</x:f>
        <x:v>95</x:v>
      </x:c>
      <x:c r="Q690" s="32" t="n">
        <x:f>XLOOKUP(F690,Assumptions!$A$4:$A$6,Assumptions!$C$4:$C$6)</x:f>
        <x:v>0.219</x:v>
      </x:c>
      <x:c r="R690" s="32" t="n">
        <x:f>XLOOKUP(F690,Assumptions!$A$4:$A$6,Assumptions!$D$4:$D$6)</x:f>
        <x:v>0.016</x:v>
      </x:c>
      <x:c r="S690" s="32" t="n">
        <x:f>XLOOKUP(F690,Assumptions!$A$4:$A$6,Assumptions!$E$4:$E$6)</x:f>
        <x:v>0.01</x:v>
      </x:c>
      <x:c r="T690" s="32" t="n">
        <x:f>XLOOKUP(O690,Assumptions!$H$4:$H$6,Assumptions!$I$4:$I$6)</x:f>
        <x:v>0.012</x:v>
      </x:c>
      <x:c r="U690" s="30" t="n">
        <x:f>XLOOKUP(F690,Assumptions!$A$4:$A$6,Assumptions!$F$4:$F$6)</x:f>
        <x:v>90</x:v>
      </x:c>
      <x:c r="V690" s="60" t="n">
        <x:f>I690*12</x:f>
        <x:v>23412.239999999998</x:v>
      </x:c>
      <x:c r="W690" s="60" t="n">
        <x:f>H690*J690*(1-K690)*Q690</x:f>
        <x:v>265.267844424</x:v>
      </x:c>
      <x:c r="X690" s="60" t="n">
        <x:f>V690*R690</x:f>
        <x:v>374.59583999999995</x:v>
      </x:c>
      <x:c r="Y690" s="60" t="n">
        <x:f>V690*S690</x:f>
        <x:v>234.12239999999997</x:v>
      </x:c>
      <x:c r="Z690" s="60" t="n">
        <x:f>H690*J690*T690</x:f>
        <x:v>64.315152</x:v>
      </x:c>
      <x:c r="AA690" s="60" t="n">
        <x:f>P690+W690+X690-Y690-Z690-U690</x:f>
        <x:v>346.426132424</x:v>
      </x:c>
      <x:c r="AB690" s="32" t="n">
        <x:f>IFERROR(AA690/(P690+W690+X690),0)</x:f>
        <x:v>0.4714155016321637</x:v>
      </x:c>
      <x:c r="AC690" t="n">
        <x:f>IF(O690="High",0,IF(I690&gt;=1800,3,IF(I690&gt;=900,2,1))+IF(K690&gt;=0.9,2,IF(K690&gt;=0.75,1,0))+IF(J690&lt;=0.7,2,IF(J690&lt;=0.85,1,0))+IF(M690&gt;=8,1,0))</x:f>
        <x:v>7</x:v>
      </x:c>
      <x:c r="AD690" t="str">
        <x:f>IF(AND(O690&lt;&gt;"High",AC690&gt;=Assumptions!$B$10,AA690&gt;0),"Priority Growth",IF(AND(O690="Low",AA690&gt;0),"Maintain","Watch"))</x:f>
        <x:v>Priority Growth</x:v>
      </x:c>
      <x:c r="AE690" s="60" t="n">
        <x:f>MAX(AA690,0)*N690</x:f>
        <x:v>11.432062369992</x:v>
      </x:c>
      <x:c r="AF690" t="str">
        <x:f>IF(AND(AA690&gt;=Assumptions!$B$11,O690&lt;&gt;"High",OR(N690&gt;=Assumptions!$B$12,M690&lt;=6)),"High","Standard")</x:f>
        <x:v>Standard</x:v>
      </x:c>
    </x:row>
    <x:row r="691">
      <x:c r="A691" t="str">
        <x:f>'Raw_Data'!A691</x:f>
        <x:v>C00690</x:v>
      </x:c>
      <x:c r="B691" t="n">
        <x:f>'Raw_Data'!B691</x:f>
        <x:v>52</x:v>
      </x:c>
      <x:c r="C691" s="30" t="n">
        <x:f>'Raw_Data'!C691</x:f>
        <x:v>30839</x:v>
      </x:c>
      <x:c r="D691" t="n">
        <x:f>'Raw_Data'!D691</x:f>
        <x:v>743</x:v>
      </x:c>
      <x:c r="E691" t="n">
        <x:f>'Raw_Data'!E691</x:f>
        <x:v>21</x:v>
      </x:c>
      <x:c r="F691" t="str">
        <x:f>PROPER(TRIM('Raw_Data'!F691))</x:f>
        <x:v>Classic</x:v>
      </x:c>
      <x:c r="G691" t="str">
        <x:f>PROPER(TRIM('Raw_Data'!G691))</x:f>
        <x:v>Digital</x:v>
      </x:c>
      <x:c r="H691" s="60" t="n">
        <x:f>'Raw_Data'!H691</x:f>
        <x:v>6082</x:v>
      </x:c>
      <x:c r="I691" s="60" t="n">
        <x:f>'Raw_Data'!I691</x:f>
        <x:v>585.06</x:v>
      </x:c>
      <x:c r="J691" s="32" t="n">
        <x:f>'Raw_Data'!J691</x:f>
        <x:v>0.378</x:v>
      </x:c>
      <x:c r="K691" s="32" t="n">
        <x:f>'Raw_Data'!K691</x:f>
        <x:v>0.859</x:v>
      </x:c>
      <x:c r="L691" t="n">
        <x:f>'Raw_Data'!L691</x:f>
        <x:v>0</x:v>
      </x:c>
      <x:c r="M691" t="n">
        <x:f>IF('Raw_Data'!M691="",Assumptions!$B$15,'Raw_Data'!M691)</x:f>
        <x:v>6</x:v>
      </x:c>
      <x:c r="N691" s="32" t="n">
        <x:f>'Raw_Data'!N691</x:f>
        <x:v>0.118</x:v>
      </x:c>
      <x:c r="O691" t="str">
        <x:f>IF(OR(D691&lt;620,L691&gt;=2,J691&gt;0.9),"High",IF(OR(D691&lt;700,L691=1,J691&gt;0.75),"Medium","Low"))</x:f>
        <x:v>Low</x:v>
      </x:c>
      <x:c r="P691" s="30" t="n">
        <x:f>XLOOKUP(F691,Assumptions!$A$4:$A$6,Assumptions!$B$4:$B$6)</x:f>
        <x:v>0</x:v>
      </x:c>
      <x:c r="Q691" s="32" t="n">
        <x:f>XLOOKUP(F691,Assumptions!$A$4:$A$6,Assumptions!$C$4:$C$6)</x:f>
        <x:v>0.229</x:v>
      </x:c>
      <x:c r="R691" s="32" t="n">
        <x:f>XLOOKUP(F691,Assumptions!$A$4:$A$6,Assumptions!$D$4:$D$6)</x:f>
        <x:v>0.015</x:v>
      </x:c>
      <x:c r="S691" s="32" t="n">
        <x:f>XLOOKUP(F691,Assumptions!$A$4:$A$6,Assumptions!$E$4:$E$6)</x:f>
        <x:v>0.0075</x:v>
      </x:c>
      <x:c r="T691" s="32" t="n">
        <x:f>XLOOKUP(O691,Assumptions!$H$4:$H$6,Assumptions!$I$4:$I$6)</x:f>
        <x:v>0.0035</x:v>
      </x:c>
      <x:c r="U691" s="30" t="n">
        <x:f>XLOOKUP(F691,Assumptions!$A$4:$A$6,Assumptions!$F$4:$F$6)</x:f>
        <x:v>60</x:v>
      </x:c>
      <x:c r="V691" s="60" t="n">
        <x:f>I691*12</x:f>
        <x:v>7020.719999999999</x:v>
      </x:c>
      <x:c r="W691" s="60" t="n">
        <x:f>H691*J691*(1-K691)*Q691</x:f>
        <x:v>74.23228184400001</x:v>
      </x:c>
      <x:c r="X691" s="60" t="n">
        <x:f>V691*R691</x:f>
        <x:v>105.31079999999999</x:v>
      </x:c>
      <x:c r="Y691" s="60" t="n">
        <x:f>V691*S691</x:f>
        <x:v>52.65539999999999</x:v>
      </x:c>
      <x:c r="Z691" s="60" t="n">
        <x:f>H691*J691*T691</x:f>
        <x:v>8.046486</x:v>
      </x:c>
      <x:c r="AA691" s="60" t="n">
        <x:f>P691+W691+X691-Y691-Z691-U691</x:f>
        <x:v>58.84119584400001</x:v>
      </x:c>
      <x:c r="AB691" s="32" t="n">
        <x:f>IFERROR(AA691/(P691+W691+X691),0)</x:f>
        <x:v>0.32772744702647744</x:v>
      </x:c>
      <x:c r="AC691" t="n">
        <x:f>IF(O691="High",0,IF(I691&gt;=1800,3,IF(I691&gt;=900,2,1))+IF(K691&gt;=0.9,2,IF(K691&gt;=0.75,1,0))+IF(J691&lt;=0.7,2,IF(J691&lt;=0.85,1,0))+IF(M691&gt;=8,1,0))</x:f>
        <x:v>4</x:v>
      </x:c>
      <x:c r="AD691" t="str">
        <x:f>IF(AND(O691&lt;&gt;"High",AC691&gt;=Assumptions!$B$10,AA691&gt;0),"Priority Growth",IF(AND(O691="Low",AA691&gt;0),"Maintain","Watch"))</x:f>
        <x:v>Maintain</x:v>
      </x:c>
      <x:c r="AE691" s="60" t="n">
        <x:f>MAX(AA691,0)*N691</x:f>
        <x:v>6.943261109592001</x:v>
      </x:c>
      <x:c r="AF691" t="str">
        <x:f>IF(AND(AA691&gt;=Assumptions!$B$11,O691&lt;&gt;"High",OR(N691&gt;=Assumptions!$B$12,M691&lt;=6)),"High","Standard")</x:f>
        <x:v>Standard</x:v>
      </x:c>
    </x:row>
    <x:row r="692">
      <x:c r="A692" t="str">
        <x:f>'Raw_Data'!A692</x:f>
        <x:v>C00691</x:v>
      </x:c>
      <x:c r="B692" t="n">
        <x:f>'Raw_Data'!B692</x:f>
        <x:v>52</x:v>
      </x:c>
      <x:c r="C692" s="30" t="n">
        <x:f>'Raw_Data'!C692</x:f>
        <x:v>51386</x:v>
      </x:c>
      <x:c r="D692" t="n">
        <x:f>'Raw_Data'!D692</x:f>
        <x:v>648</x:v>
      </x:c>
      <x:c r="E692" t="n">
        <x:f>'Raw_Data'!E692</x:f>
        <x:v>36</x:v>
      </x:c>
      <x:c r="F692" t="str">
        <x:f>PROPER(TRIM('Raw_Data'!F692))</x:f>
        <x:v>Classic</x:v>
      </x:c>
      <x:c r="G692" t="str">
        <x:f>PROPER(TRIM('Raw_Data'!G692))</x:f>
        <x:v>Digital</x:v>
      </x:c>
      <x:c r="H692" s="60" t="n">
        <x:f>'Raw_Data'!H692</x:f>
        <x:v>1000</x:v>
      </x:c>
      <x:c r="I692" s="60" t="n">
        <x:f>'Raw_Data'!I692</x:f>
        <x:v>150</x:v>
      </x:c>
      <x:c r="J692" s="32" t="n">
        <x:f>'Raw_Data'!J692</x:f>
        <x:v>0.706</x:v>
      </x:c>
      <x:c r="K692" s="32" t="n">
        <x:f>'Raw_Data'!K692</x:f>
        <x:v>0.694</x:v>
      </x:c>
      <x:c r="L692" t="n">
        <x:f>'Raw_Data'!L692</x:f>
        <x:v>0</x:v>
      </x:c>
      <x:c r="M692" t="n">
        <x:f>IF('Raw_Data'!M692="",Assumptions!$B$15,'Raw_Data'!M692)</x:f>
        <x:v>8</x:v>
      </x:c>
      <x:c r="N692" s="32" t="n">
        <x:f>'Raw_Data'!N692</x:f>
        <x:v>0.036</x:v>
      </x:c>
      <x:c r="O692" t="str">
        <x:f>IF(OR(D692&lt;620,L692&gt;=2,J692&gt;0.9),"High",IF(OR(D692&lt;700,L692=1,J692&gt;0.75),"Medium","Low"))</x:f>
        <x:v>Medium</x:v>
      </x:c>
      <x:c r="P692" s="30" t="n">
        <x:f>XLOOKUP(F692,Assumptions!$A$4:$A$6,Assumptions!$B$4:$B$6)</x:f>
        <x:v>0</x:v>
      </x:c>
      <x:c r="Q692" s="32" t="n">
        <x:f>XLOOKUP(F692,Assumptions!$A$4:$A$6,Assumptions!$C$4:$C$6)</x:f>
        <x:v>0.229</x:v>
      </x:c>
      <x:c r="R692" s="32" t="n">
        <x:f>XLOOKUP(F692,Assumptions!$A$4:$A$6,Assumptions!$D$4:$D$6)</x:f>
        <x:v>0.015</x:v>
      </x:c>
      <x:c r="S692" s="32" t="n">
        <x:f>XLOOKUP(F692,Assumptions!$A$4:$A$6,Assumptions!$E$4:$E$6)</x:f>
        <x:v>0.0075</x:v>
      </x:c>
      <x:c r="T692" s="32" t="n">
        <x:f>XLOOKUP(O692,Assumptions!$H$4:$H$6,Assumptions!$I$4:$I$6)</x:f>
        <x:v>0.012</x:v>
      </x:c>
      <x:c r="U692" s="30" t="n">
        <x:f>XLOOKUP(F692,Assumptions!$A$4:$A$6,Assumptions!$F$4:$F$6)</x:f>
        <x:v>60</x:v>
      </x:c>
      <x:c r="V692" s="60" t="n">
        <x:f>I692*12</x:f>
        <x:v>1800</x:v>
      </x:c>
      <x:c r="W692" s="60" t="n">
        <x:f>H692*J692*(1-K692)*Q692</x:f>
        <x:v>49.47224400000001</x:v>
      </x:c>
      <x:c r="X692" s="60" t="n">
        <x:f>V692*R692</x:f>
        <x:v>27</x:v>
      </x:c>
      <x:c r="Y692" s="60" t="n">
        <x:f>V692*S692</x:f>
        <x:v>13.5</x:v>
      </x:c>
      <x:c r="Z692" s="60" t="n">
        <x:f>H692*J692*T692</x:f>
        <x:v>8.472</x:v>
      </x:c>
      <x:c r="AA692" s="60" t="n">
        <x:f>P692+W692+X692-Y692-Z692-U692</x:f>
        <x:v>-5.499755999999984</x:v>
      </x:c>
      <x:c r="AB692" s="32" t="n">
        <x:f>IFERROR(AA692/(P692+W692+X692),0)</x:f>
        <x:v>-0.07191832895605865</x:v>
      </x:c>
      <x:c r="AC692" t="n">
        <x:f>IF(O692="High",0,IF(I692&gt;=1800,3,IF(I692&gt;=900,2,1))+IF(K692&gt;=0.9,2,IF(K692&gt;=0.75,1,0))+IF(J692&lt;=0.7,2,IF(J692&lt;=0.85,1,0))+IF(M692&gt;=8,1,0))</x:f>
        <x:v>3</x:v>
      </x:c>
      <x:c r="AD692" t="str">
        <x:f>IF(AND(O692&lt;&gt;"High",AC692&gt;=Assumptions!$B$10,AA692&gt;0),"Priority Growth",IF(AND(O692="Low",AA692&gt;0),"Maintain","Watch"))</x:f>
        <x:v>Watch</x:v>
      </x:c>
      <x:c r="AE692" s="60" t="n">
        <x:f>MAX(AA692,0)*N692</x:f>
        <x:v>0</x:v>
      </x:c>
      <x:c r="AF692" t="str">
        <x:f>IF(AND(AA692&gt;=Assumptions!$B$11,O692&lt;&gt;"High",OR(N692&gt;=Assumptions!$B$12,M692&lt;=6)),"High","Standard")</x:f>
        <x:v>Standard</x:v>
      </x:c>
    </x:row>
    <x:row r="693">
      <x:c r="A693" t="str">
        <x:f>'Raw_Data'!A693</x:f>
        <x:v>C00692</x:v>
      </x:c>
      <x:c r="B693" t="n">
        <x:f>'Raw_Data'!B693</x:f>
        <x:v>55</x:v>
      </x:c>
      <x:c r="C693" s="30" t="n">
        <x:f>'Raw_Data'!C693</x:f>
        <x:v>88374</x:v>
      </x:c>
      <x:c r="D693" t="n">
        <x:f>'Raw_Data'!D693</x:f>
        <x:v>712</x:v>
      </x:c>
      <x:c r="E693" t="n">
        <x:f>'Raw_Data'!E693</x:f>
        <x:v>6</x:v>
      </x:c>
      <x:c r="F693" t="str">
        <x:f>PROPER(TRIM('Raw_Data'!F693))</x:f>
        <x:v>Gold</x:v>
      </x:c>
      <x:c r="G693" t="str">
        <x:f>PROPER(TRIM('Raw_Data'!G693))</x:f>
        <x:v>Digital</x:v>
      </x:c>
      <x:c r="H693" s="60" t="n">
        <x:f>'Raw_Data'!H693</x:f>
        <x:v>14625</x:v>
      </x:c>
      <x:c r="I693" s="60" t="n">
        <x:f>'Raw_Data'!I693</x:f>
        <x:v>1595.41</x:v>
      </x:c>
      <x:c r="J693" s="32" t="n">
        <x:f>'Raw_Data'!J693</x:f>
        <x:v>0.361</x:v>
      </x:c>
      <x:c r="K693" s="32" t="n">
        <x:f>'Raw_Data'!K693</x:f>
        <x:v>0.808</x:v>
      </x:c>
      <x:c r="L693" t="n">
        <x:f>'Raw_Data'!L693</x:f>
        <x:v>0</x:v>
      </x:c>
      <x:c r="M693" t="n">
        <x:f>IF('Raw_Data'!M693="",Assumptions!$B$15,'Raw_Data'!M693)</x:f>
        <x:v>8</x:v>
      </x:c>
      <x:c r="N693" s="32" t="n">
        <x:f>'Raw_Data'!N693</x:f>
        <x:v>0.094</x:v>
      </x:c>
      <x:c r="O693" t="str">
        <x:f>IF(OR(D693&lt;620,L693&gt;=2,J693&gt;0.9),"High",IF(OR(D693&lt;700,L693=1,J693&gt;0.75),"Medium","Low"))</x:f>
        <x:v>Low</x:v>
      </x:c>
      <x:c r="P693" s="30" t="n">
        <x:f>XLOOKUP(F693,Assumptions!$A$4:$A$6,Assumptions!$B$4:$B$6)</x:f>
        <x:v>95</x:v>
      </x:c>
      <x:c r="Q693" s="32" t="n">
        <x:f>XLOOKUP(F693,Assumptions!$A$4:$A$6,Assumptions!$C$4:$C$6)</x:f>
        <x:v>0.219</x:v>
      </x:c>
      <x:c r="R693" s="32" t="n">
        <x:f>XLOOKUP(F693,Assumptions!$A$4:$A$6,Assumptions!$D$4:$D$6)</x:f>
        <x:v>0.016</x:v>
      </x:c>
      <x:c r="S693" s="32" t="n">
        <x:f>XLOOKUP(F693,Assumptions!$A$4:$A$6,Assumptions!$E$4:$E$6)</x:f>
        <x:v>0.01</x:v>
      </x:c>
      <x:c r="T693" s="32" t="n">
        <x:f>XLOOKUP(O693,Assumptions!$H$4:$H$6,Assumptions!$I$4:$I$6)</x:f>
        <x:v>0.0035</x:v>
      </x:c>
      <x:c r="U693" s="30" t="n">
        <x:f>XLOOKUP(F693,Assumptions!$A$4:$A$6,Assumptions!$F$4:$F$6)</x:f>
        <x:v>90</x:v>
      </x:c>
      <x:c r="V693" s="60" t="n">
        <x:f>I693*12</x:f>
        <x:v>19144.920000000002</x:v>
      </x:c>
      <x:c r="W693" s="60" t="n">
        <x:f>H693*J693*(1-K693)*Q693</x:f>
        <x:v>221.99767199999994</x:v>
      </x:c>
      <x:c r="X693" s="60" t="n">
        <x:f>V693*R693</x:f>
        <x:v>306.31872000000004</x:v>
      </x:c>
      <x:c r="Y693" s="60" t="n">
        <x:f>V693*S693</x:f>
        <x:v>191.44920000000002</x:v>
      </x:c>
      <x:c r="Z693" s="60" t="n">
        <x:f>H693*J693*T693</x:f>
        <x:v>18.4786875</x:v>
      </x:c>
      <x:c r="AA693" s="60" t="n">
        <x:f>P693+W693+X693-Y693-Z693-U693</x:f>
        <x:v>323.38850449999995</x:v>
      </x:c>
      <x:c r="AB693" s="32" t="n">
        <x:f>IFERROR(AA693/(P693+W693+X693),0)</x:f>
        <x:v>0.5188191882173379</x:v>
      </x:c>
      <x:c r="AC693" t="n">
        <x:f>IF(O693="High",0,IF(I693&gt;=1800,3,IF(I693&gt;=900,2,1))+IF(K693&gt;=0.9,2,IF(K693&gt;=0.75,1,0))+IF(J693&lt;=0.7,2,IF(J693&lt;=0.85,1,0))+IF(M693&gt;=8,1,0))</x:f>
        <x:v>6</x:v>
      </x:c>
      <x:c r="AD693" t="str">
        <x:f>IF(AND(O693&lt;&gt;"High",AC693&gt;=Assumptions!$B$10,AA693&gt;0),"Priority Growth",IF(AND(O693="Low",AA693&gt;0),"Maintain","Watch"))</x:f>
        <x:v>Priority Growth</x:v>
      </x:c>
      <x:c r="AE693" s="60" t="n">
        <x:f>MAX(AA693,0)*N693</x:f>
        <x:v>30.398519422999996</x:v>
      </x:c>
      <x:c r="AF693" t="str">
        <x:f>IF(AND(AA693&gt;=Assumptions!$B$11,O693&lt;&gt;"High",OR(N693&gt;=Assumptions!$B$12,M693&lt;=6)),"High","Standard")</x:f>
        <x:v>Standard</x:v>
      </x:c>
    </x:row>
    <x:row r="694">
      <x:c r="A694" t="str">
        <x:f>'Raw_Data'!A694</x:f>
        <x:v>C00693</x:v>
      </x:c>
      <x:c r="B694" t="n">
        <x:f>'Raw_Data'!B694</x:f>
        <x:v>34</x:v>
      </x:c>
      <x:c r="C694" s="30" t="n">
        <x:f>'Raw_Data'!C694</x:f>
        <x:v>58608</x:v>
      </x:c>
      <x:c r="D694" t="n">
        <x:f>'Raw_Data'!D694</x:f>
        <x:v>777</x:v>
      </x:c>
      <x:c r="E694" t="n">
        <x:f>'Raw_Data'!E694</x:f>
        <x:v>61</x:v>
      </x:c>
      <x:c r="F694" t="str">
        <x:f>PROPER(TRIM('Raw_Data'!F694))</x:f>
        <x:v>Gold</x:v>
      </x:c>
      <x:c r="G694" t="str">
        <x:f>PROPER(TRIM('Raw_Data'!G694))</x:f>
        <x:v>Partner</x:v>
      </x:c>
      <x:c r="H694" s="60" t="n">
        <x:f>'Raw_Data'!H694</x:f>
        <x:v>12752</x:v>
      </x:c>
      <x:c r="I694" s="60" t="n">
        <x:f>'Raw_Data'!I694</x:f>
        <x:v>1302.15</x:v>
      </x:c>
      <x:c r="J694" s="32" t="n">
        <x:f>'Raw_Data'!J694</x:f>
        <x:v>0.345</x:v>
      </x:c>
      <x:c r="K694" s="32" t="n">
        <x:f>'Raw_Data'!K694</x:f>
        <x:v>0.829</x:v>
      </x:c>
      <x:c r="L694" t="n">
        <x:f>'Raw_Data'!L694</x:f>
        <x:v>0</x:v>
      </x:c>
      <x:c r="M694" t="n">
        <x:f>IF('Raw_Data'!M694="",Assumptions!$B$15,'Raw_Data'!M694)</x:f>
        <x:v>9</x:v>
      </x:c>
      <x:c r="N694" s="32" t="n">
        <x:f>'Raw_Data'!N694</x:f>
        <x:v>0.025</x:v>
      </x:c>
      <x:c r="O694" t="str">
        <x:f>IF(OR(D694&lt;620,L694&gt;=2,J694&gt;0.9),"High",IF(OR(D694&lt;700,L694=1,J694&gt;0.75),"Medium","Low"))</x:f>
        <x:v>Low</x:v>
      </x:c>
      <x:c r="P694" s="30" t="n">
        <x:f>XLOOKUP(F694,Assumptions!$A$4:$A$6,Assumptions!$B$4:$B$6)</x:f>
        <x:v>95</x:v>
      </x:c>
      <x:c r="Q694" s="32" t="n">
        <x:f>XLOOKUP(F694,Assumptions!$A$4:$A$6,Assumptions!$C$4:$C$6)</x:f>
        <x:v>0.219</x:v>
      </x:c>
      <x:c r="R694" s="32" t="n">
        <x:f>XLOOKUP(F694,Assumptions!$A$4:$A$6,Assumptions!$D$4:$D$6)</x:f>
        <x:v>0.016</x:v>
      </x:c>
      <x:c r="S694" s="32" t="n">
        <x:f>XLOOKUP(F694,Assumptions!$A$4:$A$6,Assumptions!$E$4:$E$6)</x:f>
        <x:v>0.01</x:v>
      </x:c>
      <x:c r="T694" s="32" t="n">
        <x:f>XLOOKUP(O694,Assumptions!$H$4:$H$6,Assumptions!$I$4:$I$6)</x:f>
        <x:v>0.0035</x:v>
      </x:c>
      <x:c r="U694" s="30" t="n">
        <x:f>XLOOKUP(F694,Assumptions!$A$4:$A$6,Assumptions!$F$4:$F$6)</x:f>
        <x:v>90</x:v>
      </x:c>
      <x:c r="V694" s="60" t="n">
        <x:f>I694*12</x:f>
        <x:v>15625.800000000001</x:v>
      </x:c>
      <x:c r="W694" s="60" t="n">
        <x:f>H694*J694*(1-K694)*Q694</x:f>
        <x:v>164.75462856000004</x:v>
      </x:c>
      <x:c r="X694" s="60" t="n">
        <x:f>V694*R694</x:f>
        <x:v>250.01280000000003</x:v>
      </x:c>
      <x:c r="Y694" s="60" t="n">
        <x:f>V694*S694</x:f>
        <x:v>156.258</x:v>
      </x:c>
      <x:c r="Z694" s="60" t="n">
        <x:f>H694*J694*T694</x:f>
        <x:v>15.398039999999998</x:v>
      </x:c>
      <x:c r="AA694" s="60" t="n">
        <x:f>P694+W694+X694-Y694-Z694-U694</x:f>
        <x:v>248.11138856000008</x:v>
      </x:c>
      <x:c r="AB694" s="32" t="n">
        <x:f>IFERROR(AA694/(P694+W694+X694),0)</x:f>
        <x:v>0.48671487164425054</x:v>
      </x:c>
      <x:c r="AC694" t="n">
        <x:f>IF(O694="High",0,IF(I694&gt;=1800,3,IF(I694&gt;=900,2,1))+IF(K694&gt;=0.9,2,IF(K694&gt;=0.75,1,0))+IF(J694&lt;=0.7,2,IF(J694&lt;=0.85,1,0))+IF(M694&gt;=8,1,0))</x:f>
        <x:v>6</x:v>
      </x:c>
      <x:c r="AD694" t="str">
        <x:f>IF(AND(O694&lt;&gt;"High",AC694&gt;=Assumptions!$B$10,AA694&gt;0),"Priority Growth",IF(AND(O694="Low",AA694&gt;0),"Maintain","Watch"))</x:f>
        <x:v>Priority Growth</x:v>
      </x:c>
      <x:c r="AE694" s="60" t="n">
        <x:f>MAX(AA694,0)*N694</x:f>
        <x:v>6.2027847140000025</x:v>
      </x:c>
      <x:c r="AF694" t="str">
        <x:f>IF(AND(AA694&gt;=Assumptions!$B$11,O694&lt;&gt;"High",OR(N694&gt;=Assumptions!$B$12,M694&lt;=6)),"High","Standard")</x:f>
        <x:v>Standard</x:v>
      </x:c>
    </x:row>
    <x:row r="695">
      <x:c r="A695" t="str">
        <x:f>'Raw_Data'!A695</x:f>
        <x:v>C00694</x:v>
      </x:c>
      <x:c r="B695" t="n">
        <x:f>'Raw_Data'!B695</x:f>
        <x:v>45</x:v>
      </x:c>
      <x:c r="C695" s="30" t="n">
        <x:f>'Raw_Data'!C695</x:f>
        <x:v>60871</x:v>
      </x:c>
      <x:c r="D695" t="n">
        <x:f>'Raw_Data'!D695</x:f>
        <x:v>666</x:v>
      </x:c>
      <x:c r="E695" t="n">
        <x:f>'Raw_Data'!E695</x:f>
        <x:v>64</x:v>
      </x:c>
      <x:c r="F695" t="str">
        <x:f>PROPER(TRIM('Raw_Data'!F695))</x:f>
        <x:v>Classic</x:v>
      </x:c>
      <x:c r="G695" t="str">
        <x:f>PROPER(TRIM('Raw_Data'!G695))</x:f>
        <x:v>Direct Mail</x:v>
      </x:c>
      <x:c r="H695" s="60" t="n">
        <x:f>'Raw_Data'!H695</x:f>
        <x:v>1000</x:v>
      </x:c>
      <x:c r="I695" s="60" t="n">
        <x:f>'Raw_Data'!I695</x:f>
        <x:v>300.19</x:v>
      </x:c>
      <x:c r="J695" s="32" t="n">
        <x:f>'Raw_Data'!J695</x:f>
        <x:v>0.252</x:v>
      </x:c>
      <x:c r="K695" s="32" t="n">
        <x:f>'Raw_Data'!K695</x:f>
        <x:v>0.733</x:v>
      </x:c>
      <x:c r="L695" t="n">
        <x:f>'Raw_Data'!L695</x:f>
        <x:v>0</x:v>
      </x:c>
      <x:c r="M695" t="n">
        <x:f>IF('Raw_Data'!M695="",Assumptions!$B$15,'Raw_Data'!M695)</x:f>
        <x:v>5</x:v>
      </x:c>
      <x:c r="N695" s="32" t="n">
        <x:f>'Raw_Data'!N695</x:f>
        <x:v>0.213</x:v>
      </x:c>
      <x:c r="O695" t="str">
        <x:f>IF(OR(D695&lt;620,L695&gt;=2,J695&gt;0.9),"High",IF(OR(D695&lt;700,L695=1,J695&gt;0.75),"Medium","Low"))</x:f>
        <x:v>Medium</x:v>
      </x:c>
      <x:c r="P695" s="30" t="n">
        <x:f>XLOOKUP(F695,Assumptions!$A$4:$A$6,Assumptions!$B$4:$B$6)</x:f>
        <x:v>0</x:v>
      </x:c>
      <x:c r="Q695" s="32" t="n">
        <x:f>XLOOKUP(F695,Assumptions!$A$4:$A$6,Assumptions!$C$4:$C$6)</x:f>
        <x:v>0.229</x:v>
      </x:c>
      <x:c r="R695" s="32" t="n">
        <x:f>XLOOKUP(F695,Assumptions!$A$4:$A$6,Assumptions!$D$4:$D$6)</x:f>
        <x:v>0.015</x:v>
      </x:c>
      <x:c r="S695" s="32" t="n">
        <x:f>XLOOKUP(F695,Assumptions!$A$4:$A$6,Assumptions!$E$4:$E$6)</x:f>
        <x:v>0.0075</x:v>
      </x:c>
      <x:c r="T695" s="32" t="n">
        <x:f>XLOOKUP(O695,Assumptions!$H$4:$H$6,Assumptions!$I$4:$I$6)</x:f>
        <x:v>0.012</x:v>
      </x:c>
      <x:c r="U695" s="30" t="n">
        <x:f>XLOOKUP(F695,Assumptions!$A$4:$A$6,Assumptions!$F$4:$F$6)</x:f>
        <x:v>60</x:v>
      </x:c>
      <x:c r="V695" s="60" t="n">
        <x:f>I695*12</x:f>
        <x:v>3602.2799999999997</x:v>
      </x:c>
      <x:c r="W695" s="60" t="n">
        <x:f>H695*J695*(1-K695)*Q695</x:f>
        <x:v>15.408036000000003</x:v>
      </x:c>
      <x:c r="X695" s="60" t="n">
        <x:f>V695*R695</x:f>
        <x:v>54.03419999999999</x:v>
      </x:c>
      <x:c r="Y695" s="60" t="n">
        <x:f>V695*S695</x:f>
        <x:v>27.017099999999996</x:v>
      </x:c>
      <x:c r="Z695" s="60" t="n">
        <x:f>H695*J695*T695</x:f>
        <x:v>3.024</x:v>
      </x:c>
      <x:c r="AA695" s="60" t="n">
        <x:f>P695+W695+X695-Y695-Z695-U695</x:f>
        <x:v>-20.598864000000006</x:v>
      </x:c>
      <x:c r="AB695" s="32" t="n">
        <x:f>IFERROR(AA695/(P695+W695+X695),0)</x:f>
        <x:v>-0.29663307500639824</x:v>
      </x:c>
      <x:c r="AC695" t="n">
        <x:f>IF(O695="High",0,IF(I695&gt;=1800,3,IF(I695&gt;=900,2,1))+IF(K695&gt;=0.9,2,IF(K695&gt;=0.75,1,0))+IF(J695&lt;=0.7,2,IF(J695&lt;=0.85,1,0))+IF(M695&gt;=8,1,0))</x:f>
        <x:v>3</x:v>
      </x:c>
      <x:c r="AD695" t="str">
        <x:f>IF(AND(O695&lt;&gt;"High",AC695&gt;=Assumptions!$B$10,AA695&gt;0),"Priority Growth",IF(AND(O695="Low",AA695&gt;0),"Maintain","Watch"))</x:f>
        <x:v>Watch</x:v>
      </x:c>
      <x:c r="AE695" s="60" t="n">
        <x:f>MAX(AA695,0)*N695</x:f>
        <x:v>0</x:v>
      </x:c>
      <x:c r="AF695" t="str">
        <x:f>IF(AND(AA695&gt;=Assumptions!$B$11,O695&lt;&gt;"High",OR(N695&gt;=Assumptions!$B$12,M695&lt;=6)),"High","Standard")</x:f>
        <x:v>Standard</x:v>
      </x:c>
    </x:row>
    <x:row r="696">
      <x:c r="A696" t="str">
        <x:f>'Raw_Data'!A696</x:f>
        <x:v>C00695</x:v>
      </x:c>
      <x:c r="B696" t="n">
        <x:f>'Raw_Data'!B696</x:f>
        <x:v>48</x:v>
      </x:c>
      <x:c r="C696" s="30" t="n">
        <x:f>'Raw_Data'!C696</x:f>
        <x:v>82098</x:v>
      </x:c>
      <x:c r="D696" t="n">
        <x:f>'Raw_Data'!D696</x:f>
        <x:v>692</x:v>
      </x:c>
      <x:c r="E696" t="n">
        <x:f>'Raw_Data'!E696</x:f>
        <x:v>91</x:v>
      </x:c>
      <x:c r="F696" t="str">
        <x:f>PROPER(TRIM('Raw_Data'!F696))</x:f>
        <x:v>Gold</x:v>
      </x:c>
      <x:c r="G696" t="str">
        <x:f>PROPER(TRIM('Raw_Data'!G696))</x:f>
        <x:v>Direct Mail</x:v>
      </x:c>
      <x:c r="H696" s="60" t="n">
        <x:f>'Raw_Data'!H696</x:f>
        <x:v>16121</x:v>
      </x:c>
      <x:c r="I696" s="60" t="n">
        <x:f>'Raw_Data'!I696</x:f>
        <x:v>1692.76</x:v>
      </x:c>
      <x:c r="J696" s="32" t="n">
        <x:f>'Raw_Data'!J696</x:f>
        <x:v>0.45</x:v>
      </x:c>
      <x:c r="K696" s="32" t="n">
        <x:f>'Raw_Data'!K696</x:f>
        <x:v>0.705</x:v>
      </x:c>
      <x:c r="L696" t="n">
        <x:f>'Raw_Data'!L696</x:f>
        <x:v>0</x:v>
      </x:c>
      <x:c r="M696" t="n">
        <x:f>IF('Raw_Data'!M696="",Assumptions!$B$15,'Raw_Data'!M696)</x:f>
        <x:v>6</x:v>
      </x:c>
      <x:c r="N696" s="32" t="n">
        <x:f>'Raw_Data'!N696</x:f>
        <x:v>0.17</x:v>
      </x:c>
      <x:c r="O696" t="str">
        <x:f>IF(OR(D696&lt;620,L696&gt;=2,J696&gt;0.9),"High",IF(OR(D696&lt;700,L696=1,J696&gt;0.75),"Medium","Low"))</x:f>
        <x:v>Medium</x:v>
      </x:c>
      <x:c r="P696" s="30" t="n">
        <x:f>XLOOKUP(F696,Assumptions!$A$4:$A$6,Assumptions!$B$4:$B$6)</x:f>
        <x:v>95</x:v>
      </x:c>
      <x:c r="Q696" s="32" t="n">
        <x:f>XLOOKUP(F696,Assumptions!$A$4:$A$6,Assumptions!$C$4:$C$6)</x:f>
        <x:v>0.219</x:v>
      </x:c>
      <x:c r="R696" s="32" t="n">
        <x:f>XLOOKUP(F696,Assumptions!$A$4:$A$6,Assumptions!$D$4:$D$6)</x:f>
        <x:v>0.016</x:v>
      </x:c>
      <x:c r="S696" s="32" t="n">
        <x:f>XLOOKUP(F696,Assumptions!$A$4:$A$6,Assumptions!$E$4:$E$6)</x:f>
        <x:v>0.01</x:v>
      </x:c>
      <x:c r="T696" s="32" t="n">
        <x:f>XLOOKUP(O696,Assumptions!$H$4:$H$6,Assumptions!$I$4:$I$6)</x:f>
        <x:v>0.012</x:v>
      </x:c>
      <x:c r="U696" s="30" t="n">
        <x:f>XLOOKUP(F696,Assumptions!$A$4:$A$6,Assumptions!$F$4:$F$6)</x:f>
        <x:v>90</x:v>
      </x:c>
      <x:c r="V696" s="60" t="n">
        <x:f>I696*12</x:f>
        <x:v>20313.12</x:v>
      </x:c>
      <x:c r="W696" s="60" t="n">
        <x:f>H696*J696*(1-K696)*Q696</x:f>
        <x:v>468.67374225000003</x:v>
      </x:c>
      <x:c r="X696" s="60" t="n">
        <x:f>V696*R696</x:f>
        <x:v>325.00991999999997</x:v>
      </x:c>
      <x:c r="Y696" s="60" t="n">
        <x:f>V696*S696</x:f>
        <x:v>203.1312</x:v>
      </x:c>
      <x:c r="Z696" s="60" t="n">
        <x:f>H696*J696*T696</x:f>
        <x:v>87.0534</x:v>
      </x:c>
      <x:c r="AA696" s="60" t="n">
        <x:f>P696+W696+X696-Y696-Z696-U696</x:f>
        <x:v>508.49906224999995</x:v>
      </x:c>
      <x:c r="AB696" s="32" t="n">
        <x:f>IFERROR(AA696/(P696+W696+X696),0)</x:f>
        <x:v>0.5721935530608996</x:v>
      </x:c>
      <x:c r="AC696" t="n">
        <x:f>IF(O696="High",0,IF(I696&gt;=1800,3,IF(I696&gt;=900,2,1))+IF(K696&gt;=0.9,2,IF(K696&gt;=0.75,1,0))+IF(J696&lt;=0.7,2,IF(J696&lt;=0.85,1,0))+IF(M696&gt;=8,1,0))</x:f>
        <x:v>4</x:v>
      </x:c>
      <x:c r="AD696" t="str">
        <x:f>IF(AND(O696&lt;&gt;"High",AC696&gt;=Assumptions!$B$10,AA696&gt;0),"Priority Growth",IF(AND(O696="Low",AA696&gt;0),"Maintain","Watch"))</x:f>
        <x:v>Watch</x:v>
      </x:c>
      <x:c r="AE696" s="60" t="n">
        <x:f>MAX(AA696,0)*N696</x:f>
        <x:v>86.44484058249999</x:v>
      </x:c>
      <x:c r="AF696" t="str">
        <x:f>IF(AND(AA696&gt;=Assumptions!$B$11,O696&lt;&gt;"High",OR(N696&gt;=Assumptions!$B$12,M696&lt;=6)),"High","Standard")</x:f>
        <x:v>High</x:v>
      </x:c>
    </x:row>
    <x:row r="697">
      <x:c r="A697" t="str">
        <x:f>'Raw_Data'!A697</x:f>
        <x:v>C00696</x:v>
      </x:c>
      <x:c r="B697" t="n">
        <x:f>'Raw_Data'!B697</x:f>
        <x:v>46</x:v>
      </x:c>
      <x:c r="C697" s="30" t="n">
        <x:f>'Raw_Data'!C697</x:f>
        <x:v>77794</x:v>
      </x:c>
      <x:c r="D697" t="n">
        <x:f>'Raw_Data'!D697</x:f>
        <x:v>804</x:v>
      </x:c>
      <x:c r="E697" t="n">
        <x:f>'Raw_Data'!E697</x:f>
        <x:v>46</x:v>
      </x:c>
      <x:c r="F697" t="str">
        <x:f>PROPER(TRIM('Raw_Data'!F697))</x:f>
        <x:v>Classic</x:v>
      </x:c>
      <x:c r="G697" t="str">
        <x:f>PROPER(TRIM('Raw_Data'!G697))</x:f>
        <x:v>Direct Mail</x:v>
      </x:c>
      <x:c r="H697" s="60" t="n">
        <x:f>'Raw_Data'!H697</x:f>
        <x:v>10702</x:v>
      </x:c>
      <x:c r="I697" s="60" t="n">
        <x:f>'Raw_Data'!I697</x:f>
        <x:v>832.12</x:v>
      </x:c>
      <x:c r="J697" s="32" t="n">
        <x:f>'Raw_Data'!J697</x:f>
        <x:v>0.535</x:v>
      </x:c>
      <x:c r="K697" s="32" t="n">
        <x:f>'Raw_Data'!K697</x:f>
        <x:v>0.944</x:v>
      </x:c>
      <x:c r="L697" t="n">
        <x:f>'Raw_Data'!L697</x:f>
        <x:v>0</x:v>
      </x:c>
      <x:c r="M697" t="n">
        <x:f>IF('Raw_Data'!M697="",Assumptions!$B$15,'Raw_Data'!M697)</x:f>
        <x:v>6</x:v>
      </x:c>
      <x:c r="N697" s="32" t="n">
        <x:f>'Raw_Data'!N697</x:f>
        <x:v>0.186</x:v>
      </x:c>
      <x:c r="O697" t="str">
        <x:f>IF(OR(D697&lt;620,L697&gt;=2,J697&gt;0.9),"High",IF(OR(D697&lt;700,L697=1,J697&gt;0.75),"Medium","Low"))</x:f>
        <x:v>Low</x:v>
      </x:c>
      <x:c r="P697" s="30" t="n">
        <x:f>XLOOKUP(F697,Assumptions!$A$4:$A$6,Assumptions!$B$4:$B$6)</x:f>
        <x:v>0</x:v>
      </x:c>
      <x:c r="Q697" s="32" t="n">
        <x:f>XLOOKUP(F697,Assumptions!$A$4:$A$6,Assumptions!$C$4:$C$6)</x:f>
        <x:v>0.229</x:v>
      </x:c>
      <x:c r="R697" s="32" t="n">
        <x:f>XLOOKUP(F697,Assumptions!$A$4:$A$6,Assumptions!$D$4:$D$6)</x:f>
        <x:v>0.015</x:v>
      </x:c>
      <x:c r="S697" s="32" t="n">
        <x:f>XLOOKUP(F697,Assumptions!$A$4:$A$6,Assumptions!$E$4:$E$6)</x:f>
        <x:v>0.0075</x:v>
      </x:c>
      <x:c r="T697" s="32" t="n">
        <x:f>XLOOKUP(O697,Assumptions!$H$4:$H$6,Assumptions!$I$4:$I$6)</x:f>
        <x:v>0.0035</x:v>
      </x:c>
      <x:c r="U697" s="30" t="n">
        <x:f>XLOOKUP(F697,Assumptions!$A$4:$A$6,Assumptions!$F$4:$F$6)</x:f>
        <x:v>60</x:v>
      </x:c>
      <x:c r="V697" s="60" t="n">
        <x:f>I697*12</x:f>
        <x:v>9985.44</x:v>
      </x:c>
      <x:c r="W697" s="60" t="n">
        <x:f>H697*J697*(1-K697)*Q697</x:f>
        <x:v>73.42470968000008</x:v>
      </x:c>
      <x:c r="X697" s="60" t="n">
        <x:f>V697*R697</x:f>
        <x:v>149.7816</x:v>
      </x:c>
      <x:c r="Y697" s="60" t="n">
        <x:f>V697*S697</x:f>
        <x:v>74.8908</x:v>
      </x:c>
      <x:c r="Z697" s="60" t="n">
        <x:f>H697*J697*T697</x:f>
        <x:v>20.039495000000002</x:v>
      </x:c>
      <x:c r="AA697" s="60" t="n">
        <x:f>P697+W697+X697-Y697-Z697-U697</x:f>
        <x:v>68.27601468000006</x:v>
      </x:c>
      <x:c r="AB697" s="32" t="n">
        <x:f>IFERROR(AA697/(P697+W697+X697),0)</x:f>
        <x:v>0.30588747593150045</x:v>
      </x:c>
      <x:c r="AC697" t="n">
        <x:f>IF(O697="High",0,IF(I697&gt;=1800,3,IF(I697&gt;=900,2,1))+IF(K697&gt;=0.9,2,IF(K697&gt;=0.75,1,0))+IF(J697&lt;=0.7,2,IF(J697&lt;=0.85,1,0))+IF(M697&gt;=8,1,0))</x:f>
        <x:v>5</x:v>
      </x:c>
      <x:c r="AD697" t="str">
        <x:f>IF(AND(O697&lt;&gt;"High",AC697&gt;=Assumptions!$B$10,AA697&gt;0),"Priority Growth",IF(AND(O697="Low",AA697&gt;0),"Maintain","Watch"))</x:f>
        <x:v>Maintain</x:v>
      </x:c>
      <x:c r="AE697" s="60" t="n">
        <x:f>MAX(AA697,0)*N697</x:f>
        <x:v>12.699338730480012</x:v>
      </x:c>
      <x:c r="AF697" t="str">
        <x:f>IF(AND(AA697&gt;=Assumptions!$B$11,O697&lt;&gt;"High",OR(N697&gt;=Assumptions!$B$12,M697&lt;=6)),"High","Standard")</x:f>
        <x:v>Standard</x:v>
      </x:c>
    </x:row>
    <x:row r="698">
      <x:c r="A698" t="str">
        <x:f>'Raw_Data'!A698</x:f>
        <x:v>C00697</x:v>
      </x:c>
      <x:c r="B698" t="n">
        <x:f>'Raw_Data'!B698</x:f>
        <x:v>28</x:v>
      </x:c>
      <x:c r="C698" s="30" t="n">
        <x:f>'Raw_Data'!C698</x:f>
        <x:v>99663</x:v>
      </x:c>
      <x:c r="D698" t="n">
        <x:f>'Raw_Data'!D698</x:f>
        <x:v>682</x:v>
      </x:c>
      <x:c r="E698" t="n">
        <x:f>'Raw_Data'!E698</x:f>
        <x:v>10</x:v>
      </x:c>
      <x:c r="F698" t="str">
        <x:f>PROPER(TRIM('Raw_Data'!F698))</x:f>
        <x:v>Gold</x:v>
      </x:c>
      <x:c r="G698" t="str">
        <x:f>PROPER(TRIM('Raw_Data'!G698))</x:f>
        <x:v>Branch</x:v>
      </x:c>
      <x:c r="H698" s="60" t="n">
        <x:f>'Raw_Data'!H698</x:f>
        <x:v>15976</x:v>
      </x:c>
      <x:c r="I698" s="60" t="n">
        <x:f>'Raw_Data'!I698</x:f>
        <x:v>1867.79</x:v>
      </x:c>
      <x:c r="J698" s="32" t="n">
        <x:f>'Raw_Data'!J698</x:f>
        <x:v>0.36</x:v>
      </x:c>
      <x:c r="K698" s="32" t="n">
        <x:f>'Raw_Data'!K698</x:f>
        <x:v>0.637</x:v>
      </x:c>
      <x:c r="L698" t="n">
        <x:f>'Raw_Data'!L698</x:f>
        <x:v>0</x:v>
      </x:c>
      <x:c r="M698" t="n">
        <x:f>IF('Raw_Data'!M698="",Assumptions!$B$15,'Raw_Data'!M698)</x:f>
        <x:v>8</x:v>
      </x:c>
      <x:c r="N698" s="32" t="n">
        <x:f>'Raw_Data'!N698</x:f>
        <x:v>0.096</x:v>
      </x:c>
      <x:c r="O698" t="str">
        <x:f>IF(OR(D698&lt;620,L698&gt;=2,J698&gt;0.9),"High",IF(OR(D698&lt;700,L698=1,J698&gt;0.75),"Medium","Low"))</x:f>
        <x:v>Medium</x:v>
      </x:c>
      <x:c r="P698" s="30" t="n">
        <x:f>XLOOKUP(F698,Assumptions!$A$4:$A$6,Assumptions!$B$4:$B$6)</x:f>
        <x:v>95</x:v>
      </x:c>
      <x:c r="Q698" s="32" t="n">
        <x:f>XLOOKUP(F698,Assumptions!$A$4:$A$6,Assumptions!$C$4:$C$6)</x:f>
        <x:v>0.219</x:v>
      </x:c>
      <x:c r="R698" s="32" t="n">
        <x:f>XLOOKUP(F698,Assumptions!$A$4:$A$6,Assumptions!$D$4:$D$6)</x:f>
        <x:v>0.016</x:v>
      </x:c>
      <x:c r="S698" s="32" t="n">
        <x:f>XLOOKUP(F698,Assumptions!$A$4:$A$6,Assumptions!$E$4:$E$6)</x:f>
        <x:v>0.01</x:v>
      </x:c>
      <x:c r="T698" s="32" t="n">
        <x:f>XLOOKUP(O698,Assumptions!$H$4:$H$6,Assumptions!$I$4:$I$6)</x:f>
        <x:v>0.012</x:v>
      </x:c>
      <x:c r="U698" s="30" t="n">
        <x:f>XLOOKUP(F698,Assumptions!$A$4:$A$6,Assumptions!$F$4:$F$6)</x:f>
        <x:v>90</x:v>
      </x:c>
      <x:c r="V698" s="60" t="n">
        <x:f>I698*12</x:f>
        <x:v>22413.48</x:v>
      </x:c>
      <x:c r="W698" s="60" t="n">
        <x:f>H698*J698*(1-K698)*Q698</x:f>
        <x:v>457.21586592</x:v>
      </x:c>
      <x:c r="X698" s="60" t="n">
        <x:f>V698*R698</x:f>
        <x:v>358.61568</x:v>
      </x:c>
      <x:c r="Y698" s="60" t="n">
        <x:f>V698*S698</x:f>
        <x:v>224.1348</x:v>
      </x:c>
      <x:c r="Z698" s="60" t="n">
        <x:f>H698*J698*T698</x:f>
        <x:v>69.01632</x:v>
      </x:c>
      <x:c r="AA698" s="60" t="n">
        <x:f>P698+W698+X698-Y698-Z698-U698</x:f>
        <x:v>527.68042592</x:v>
      </x:c>
      <x:c r="AB698" s="32" t="n">
        <x:f>IFERROR(AA698/(P698+W698+X698),0)</x:f>
        <x:v>0.5793392074349027</x:v>
      </x:c>
      <x:c r="AC698" t="n">
        <x:f>IF(O698="High",0,IF(I698&gt;=1800,3,IF(I698&gt;=900,2,1))+IF(K698&gt;=0.9,2,IF(K698&gt;=0.75,1,0))+IF(J698&lt;=0.7,2,IF(J698&lt;=0.85,1,0))+IF(M698&gt;=8,1,0))</x:f>
        <x:v>6</x:v>
      </x:c>
      <x:c r="AD698" t="str">
        <x:f>IF(AND(O698&lt;&gt;"High",AC698&gt;=Assumptions!$B$10,AA698&gt;0),"Priority Growth",IF(AND(O698="Low",AA698&gt;0),"Maintain","Watch"))</x:f>
        <x:v>Priority Growth</x:v>
      </x:c>
      <x:c r="AE698" s="60" t="n">
        <x:f>MAX(AA698,0)*N698</x:f>
        <x:v>50.657320888319994</x:v>
      </x:c>
      <x:c r="AF698" t="str">
        <x:f>IF(AND(AA698&gt;=Assumptions!$B$11,O698&lt;&gt;"High",OR(N698&gt;=Assumptions!$B$12,M698&lt;=6)),"High","Standard")</x:f>
        <x:v>Standard</x:v>
      </x:c>
    </x:row>
    <x:row r="699">
      <x:c r="A699" t="str">
        <x:f>'Raw_Data'!A699</x:f>
        <x:v>C00698</x:v>
      </x:c>
      <x:c r="B699" t="n">
        <x:f>'Raw_Data'!B699</x:f>
        <x:v>30</x:v>
      </x:c>
      <x:c r="C699" s="30" t="n">
        <x:f>'Raw_Data'!C699</x:f>
        <x:v>38958</x:v>
      </x:c>
      <x:c r="D699" t="n">
        <x:f>'Raw_Data'!D699</x:f>
        <x:v>726</x:v>
      </x:c>
      <x:c r="E699" t="n">
        <x:f>'Raw_Data'!E699</x:f>
        <x:v>36</x:v>
      </x:c>
      <x:c r="F699" t="str">
        <x:f>PROPER(TRIM('Raw_Data'!F699))</x:f>
        <x:v>Classic</x:v>
      </x:c>
      <x:c r="G699" t="str">
        <x:f>PROPER(TRIM('Raw_Data'!G699))</x:f>
        <x:v>Direct Mail</x:v>
      </x:c>
      <x:c r="H699" s="60" t="n">
        <x:f>'Raw_Data'!H699</x:f>
        <x:v>8125</x:v>
      </x:c>
      <x:c r="I699" s="60" t="n">
        <x:f>'Raw_Data'!I699</x:f>
        <x:v>319.75</x:v>
      </x:c>
      <x:c r="J699" s="32" t="n">
        <x:f>'Raw_Data'!J699</x:f>
        <x:v>0.191</x:v>
      </x:c>
      <x:c r="K699" s="32" t="n">
        <x:f>'Raw_Data'!K699</x:f>
        <x:v>0.864</x:v>
      </x:c>
      <x:c r="L699" t="n">
        <x:f>'Raw_Data'!L699</x:f>
        <x:v>0</x:v>
      </x:c>
      <x:c r="M699" t="n">
        <x:f>IF('Raw_Data'!M699="",Assumptions!$B$15,'Raw_Data'!M699)</x:f>
        <x:v>7</x:v>
      </x:c>
      <x:c r="N699" s="32" t="n">
        <x:f>'Raw_Data'!N699</x:f>
        <x:v>0.113</x:v>
      </x:c>
      <x:c r="O699" t="str">
        <x:f>IF(OR(D699&lt;620,L699&gt;=2,J699&gt;0.9),"High",IF(OR(D699&lt;700,L699=1,J699&gt;0.75),"Medium","Low"))</x:f>
        <x:v>Low</x:v>
      </x:c>
      <x:c r="P699" s="30" t="n">
        <x:f>XLOOKUP(F699,Assumptions!$A$4:$A$6,Assumptions!$B$4:$B$6)</x:f>
        <x:v>0</x:v>
      </x:c>
      <x:c r="Q699" s="32" t="n">
        <x:f>XLOOKUP(F699,Assumptions!$A$4:$A$6,Assumptions!$C$4:$C$6)</x:f>
        <x:v>0.229</x:v>
      </x:c>
      <x:c r="R699" s="32" t="n">
        <x:f>XLOOKUP(F699,Assumptions!$A$4:$A$6,Assumptions!$D$4:$D$6)</x:f>
        <x:v>0.015</x:v>
      </x:c>
      <x:c r="S699" s="32" t="n">
        <x:f>XLOOKUP(F699,Assumptions!$A$4:$A$6,Assumptions!$E$4:$E$6)</x:f>
        <x:v>0.0075</x:v>
      </x:c>
      <x:c r="T699" s="32" t="n">
        <x:f>XLOOKUP(O699,Assumptions!$H$4:$H$6,Assumptions!$I$4:$I$6)</x:f>
        <x:v>0.0035</x:v>
      </x:c>
      <x:c r="U699" s="30" t="n">
        <x:f>XLOOKUP(F699,Assumptions!$A$4:$A$6,Assumptions!$F$4:$F$6)</x:f>
        <x:v>60</x:v>
      </x:c>
      <x:c r="V699" s="60" t="n">
        <x:f>I699*12</x:f>
        <x:v>3837</x:v>
      </x:c>
      <x:c r="W699" s="60" t="n">
        <x:f>H699*J699*(1-K699)*Q699</x:f>
        <x:v>48.331595</x:v>
      </x:c>
      <x:c r="X699" s="60" t="n">
        <x:f>V699*R699</x:f>
        <x:v>57.555</x:v>
      </x:c>
      <x:c r="Y699" s="60" t="n">
        <x:f>V699*S699</x:f>
        <x:v>28.7775</x:v>
      </x:c>
      <x:c r="Z699" s="60" t="n">
        <x:f>H699*J699*T699</x:f>
        <x:v>5.4315625</x:v>
      </x:c>
      <x:c r="AA699" s="60" t="n">
        <x:f>P699+W699+X699-Y699-Z699-U699</x:f>
        <x:v>11.677532499999998</x:v>
      </x:c>
      <x:c r="AB699" s="32" t="n">
        <x:f>IFERROR(AA699/(P699+W699+X699),0)</x:f>
        <x:v>0.11028338856301875</x:v>
      </x:c>
      <x:c r="AC699" t="n">
        <x:f>IF(O699="High",0,IF(I699&gt;=1800,3,IF(I699&gt;=900,2,1))+IF(K699&gt;=0.9,2,IF(K699&gt;=0.75,1,0))+IF(J699&lt;=0.7,2,IF(J699&lt;=0.85,1,0))+IF(M699&gt;=8,1,0))</x:f>
        <x:v>4</x:v>
      </x:c>
      <x:c r="AD699" t="str">
        <x:f>IF(AND(O699&lt;&gt;"High",AC699&gt;=Assumptions!$B$10,AA699&gt;0),"Priority Growth",IF(AND(O699="Low",AA699&gt;0),"Maintain","Watch"))</x:f>
        <x:v>Maintain</x:v>
      </x:c>
      <x:c r="AE699" s="60" t="n">
        <x:f>MAX(AA699,0)*N699</x:f>
        <x:v>1.3195611724999998</x:v>
      </x:c>
      <x:c r="AF699" t="str">
        <x:f>IF(AND(AA699&gt;=Assumptions!$B$11,O699&lt;&gt;"High",OR(N699&gt;=Assumptions!$B$12,M699&lt;=6)),"High","Standard")</x:f>
        <x:v>Standard</x:v>
      </x:c>
    </x:row>
    <x:row r="700">
      <x:c r="A700" t="str">
        <x:f>'Raw_Data'!A700</x:f>
        <x:v>C00699</x:v>
      </x:c>
      <x:c r="B700" t="n">
        <x:f>'Raw_Data'!B700</x:f>
        <x:v>36</x:v>
      </x:c>
      <x:c r="C700" s="30" t="n">
        <x:f>'Raw_Data'!C700</x:f>
        <x:v>100512</x:v>
      </x:c>
      <x:c r="D700" t="n">
        <x:f>'Raw_Data'!D700</x:f>
        <x:v>798</x:v>
      </x:c>
      <x:c r="E700" t="n">
        <x:f>'Raw_Data'!E700</x:f>
        <x:v>32</x:v>
      </x:c>
      <x:c r="F700" t="str">
        <x:f>PROPER(TRIM('Raw_Data'!F700))</x:f>
        <x:v>Platinum</x:v>
      </x:c>
      <x:c r="G700" t="str">
        <x:f>PROPER(TRIM('Raw_Data'!G700))</x:f>
        <x:v>Direct Mail</x:v>
      </x:c>
      <x:c r="H700" s="60" t="n">
        <x:f>'Raw_Data'!H700</x:f>
        <x:v>22171</x:v>
      </x:c>
      <x:c r="I700" s="60" t="n">
        <x:f>'Raw_Data'!I700</x:f>
        <x:v>2695.66</x:v>
      </x:c>
      <x:c r="J700" s="32" t="n">
        <x:f>'Raw_Data'!J700</x:f>
        <x:v>0.424</x:v>
      </x:c>
      <x:c r="K700" s="32" t="n">
        <x:f>'Raw_Data'!K700</x:f>
        <x:v>0.854</x:v>
      </x:c>
      <x:c r="L700" t="n">
        <x:f>'Raw_Data'!L700</x:f>
        <x:v>0</x:v>
      </x:c>
      <x:c r="M700" t="n">
        <x:f>IF('Raw_Data'!M700="",Assumptions!$B$15,'Raw_Data'!M700)</x:f>
        <x:v>6</x:v>
      </x:c>
      <x:c r="N700" s="32" t="n">
        <x:f>'Raw_Data'!N700</x:f>
        <x:v>0.155</x:v>
      </x:c>
      <x:c r="O700" t="str">
        <x:f>IF(OR(D700&lt;620,L700&gt;=2,J700&gt;0.9),"High",IF(OR(D700&lt;700,L700=1,J700&gt;0.75),"Medium","Low"))</x:f>
        <x:v>Low</x:v>
      </x:c>
      <x:c r="P700" s="30" t="n">
        <x:f>XLOOKUP(F700,Assumptions!$A$4:$A$6,Assumptions!$B$4:$B$6)</x:f>
        <x:v>195</x:v>
      </x:c>
      <x:c r="Q700" s="32" t="n">
        <x:f>XLOOKUP(F700,Assumptions!$A$4:$A$6,Assumptions!$C$4:$C$6)</x:f>
        <x:v>0.199</x:v>
      </x:c>
      <x:c r="R700" s="32" t="n">
        <x:f>XLOOKUP(F700,Assumptions!$A$4:$A$6,Assumptions!$D$4:$D$6)</x:f>
        <x:v>0.017</x:v>
      </x:c>
      <x:c r="S700" s="32" t="n">
        <x:f>XLOOKUP(F700,Assumptions!$A$4:$A$6,Assumptions!$E$4:$E$6)</x:f>
        <x:v>0.013</x:v>
      </x:c>
      <x:c r="T700" s="32" t="n">
        <x:f>XLOOKUP(O700,Assumptions!$H$4:$H$6,Assumptions!$I$4:$I$6)</x:f>
        <x:v>0.0035</x:v>
      </x:c>
      <x:c r="U700" s="30" t="n">
        <x:f>XLOOKUP(F700,Assumptions!$A$4:$A$6,Assumptions!$F$4:$F$6)</x:f>
        <x:v>140</x:v>
      </x:c>
      <x:c r="V700" s="60" t="n">
        <x:f>I700*12</x:f>
        <x:v>32347.92</x:v>
      </x:c>
      <x:c r="W700" s="60" t="n">
        <x:f>H700*J700*(1-K700)*Q700</x:f>
        <x:v>273.122243216</x:v>
      </x:c>
      <x:c r="X700" s="60" t="n">
        <x:f>V700*R700</x:f>
        <x:v>549.91464</x:v>
      </x:c>
      <x:c r="Y700" s="60" t="n">
        <x:f>V700*S700</x:f>
        <x:v>420.52295999999996</x:v>
      </x:c>
      <x:c r="Z700" s="60" t="n">
        <x:f>H700*J700*T700</x:f>
        <x:v>32.901764</x:v>
      </x:c>
      <x:c r="AA700" s="60" t="n">
        <x:f>P700+W700+X700-Y700-Z700-U700</x:f>
        <x:v>424.612159216</x:v>
      </x:c>
      <x:c r="AB700" s="32" t="n">
        <x:f>IFERROR(AA700/(P700+W700+X700),0)</x:f>
        <x:v>0.41708917055602274</x:v>
      </x:c>
      <x:c r="AC700" t="n">
        <x:f>IF(O700="High",0,IF(I700&gt;=1800,3,IF(I700&gt;=900,2,1))+IF(K700&gt;=0.9,2,IF(K700&gt;=0.75,1,0))+IF(J700&lt;=0.7,2,IF(J700&lt;=0.85,1,0))+IF(M700&gt;=8,1,0))</x:f>
        <x:v>6</x:v>
      </x:c>
      <x:c r="AD700" t="str">
        <x:f>IF(AND(O700&lt;&gt;"High",AC700&gt;=Assumptions!$B$10,AA700&gt;0),"Priority Growth",IF(AND(O700="Low",AA700&gt;0),"Maintain","Watch"))</x:f>
        <x:v>Priority Growth</x:v>
      </x:c>
      <x:c r="AE700" s="60" t="n">
        <x:f>MAX(AA700,0)*N700</x:f>
        <x:v>65.81488467848</x:v>
      </x:c>
      <x:c r="AF700" t="str">
        <x:f>IF(AND(AA700&gt;=Assumptions!$B$11,O700&lt;&gt;"High",OR(N700&gt;=Assumptions!$B$12,M700&lt;=6)),"High","Standard")</x:f>
        <x:v>High</x:v>
      </x:c>
    </x:row>
    <x:row r="701">
      <x:c r="A701" t="str">
        <x:f>'Raw_Data'!A701</x:f>
        <x:v>C00700</x:v>
      </x:c>
      <x:c r="B701" t="n">
        <x:f>'Raw_Data'!B701</x:f>
        <x:v>57</x:v>
      </x:c>
      <x:c r="C701" s="30" t="n">
        <x:f>'Raw_Data'!C701</x:f>
        <x:v>78668</x:v>
      </x:c>
      <x:c r="D701" t="n">
        <x:f>'Raw_Data'!D701</x:f>
        <x:v>635</x:v>
      </x:c>
      <x:c r="E701" t="n">
        <x:f>'Raw_Data'!E701</x:f>
        <x:v>51</x:v>
      </x:c>
      <x:c r="F701" t="str">
        <x:f>PROPER(TRIM('Raw_Data'!F701))</x:f>
        <x:v>Gold</x:v>
      </x:c>
      <x:c r="G701" t="str">
        <x:f>PROPER(TRIM('Raw_Data'!G701))</x:f>
        <x:v>Direct Mail</x:v>
      </x:c>
      <x:c r="H701" s="60" t="n">
        <x:f>'Raw_Data'!H701</x:f>
        <x:v>10154</x:v>
      </x:c>
      <x:c r="I701" s="60" t="n">
        <x:f>'Raw_Data'!I701</x:f>
        <x:v>1168.26</x:v>
      </x:c>
      <x:c r="J701" s="32" t="n">
        <x:f>'Raw_Data'!J701</x:f>
        <x:v>0.363</x:v>
      </x:c>
      <x:c r="K701" s="32" t="n">
        <x:f>'Raw_Data'!K701</x:f>
        <x:v>0.659</x:v>
      </x:c>
      <x:c r="L701" t="n">
        <x:f>'Raw_Data'!L701</x:f>
        <x:v>0</x:v>
      </x:c>
      <x:c r="M701" t="n">
        <x:f>IF('Raw_Data'!M701="",Assumptions!$B$15,'Raw_Data'!M701)</x:f>
        <x:v>5</x:v>
      </x:c>
      <x:c r="N701" s="32" t="n">
        <x:f>'Raw_Data'!N701</x:f>
        <x:v>0.198</x:v>
      </x:c>
      <x:c r="O701" t="str">
        <x:f>IF(OR(D701&lt;620,L701&gt;=2,J701&gt;0.9),"High",IF(OR(D701&lt;700,L701=1,J701&gt;0.75),"Medium","Low"))</x:f>
        <x:v>Medium</x:v>
      </x:c>
      <x:c r="P701" s="30" t="n">
        <x:f>XLOOKUP(F701,Assumptions!$A$4:$A$6,Assumptions!$B$4:$B$6)</x:f>
        <x:v>95</x:v>
      </x:c>
      <x:c r="Q701" s="32" t="n">
        <x:f>XLOOKUP(F701,Assumptions!$A$4:$A$6,Assumptions!$C$4:$C$6)</x:f>
        <x:v>0.219</x:v>
      </x:c>
      <x:c r="R701" s="32" t="n">
        <x:f>XLOOKUP(F701,Assumptions!$A$4:$A$6,Assumptions!$D$4:$D$6)</x:f>
        <x:v>0.016</x:v>
      </x:c>
      <x:c r="S701" s="32" t="n">
        <x:f>XLOOKUP(F701,Assumptions!$A$4:$A$6,Assumptions!$E$4:$E$6)</x:f>
        <x:v>0.01</x:v>
      </x:c>
      <x:c r="T701" s="32" t="n">
        <x:f>XLOOKUP(O701,Assumptions!$H$4:$H$6,Assumptions!$I$4:$I$6)</x:f>
        <x:v>0.012</x:v>
      </x:c>
      <x:c r="U701" s="30" t="n">
        <x:f>XLOOKUP(F701,Assumptions!$A$4:$A$6,Assumptions!$F$4:$F$6)</x:f>
        <x:v>90</x:v>
      </x:c>
      <x:c r="V701" s="60" t="n">
        <x:f>I701*12</x:f>
        <x:v>14019.119999999999</x:v>
      </x:c>
      <x:c r="W701" s="60" t="n">
        <x:f>H701*J701*(1-K701)*Q701</x:f>
        <x:v>275.259475458</x:v>
      </x:c>
      <x:c r="X701" s="60" t="n">
        <x:f>V701*R701</x:f>
        <x:v>224.30592</x:v>
      </x:c>
      <x:c r="Y701" s="60" t="n">
        <x:f>V701*S701</x:f>
        <x:v>140.19119999999998</x:v>
      </x:c>
      <x:c r="Z701" s="60" t="n">
        <x:f>H701*J701*T701</x:f>
        <x:v>44.230824</x:v>
      </x:c>
      <x:c r="AA701" s="60" t="n">
        <x:f>P701+W701+X701-Y701-Z701-U701</x:f>
        <x:v>320.14337145800005</x:v>
      </x:c>
      <x:c r="AB701" s="32" t="n">
        <x:f>IFERROR(AA701/(P701+W701+X701),0)</x:f>
        <x:v>0.5384493848845512</x:v>
      </x:c>
      <x:c r="AC701" t="n">
        <x:f>IF(O701="High",0,IF(I701&gt;=1800,3,IF(I701&gt;=900,2,1))+IF(K701&gt;=0.9,2,IF(K701&gt;=0.75,1,0))+IF(J701&lt;=0.7,2,IF(J701&lt;=0.85,1,0))+IF(M701&gt;=8,1,0))</x:f>
        <x:v>4</x:v>
      </x:c>
      <x:c r="AD701" t="str">
        <x:f>IF(AND(O701&lt;&gt;"High",AC701&gt;=Assumptions!$B$10,AA701&gt;0),"Priority Growth",IF(AND(O701="Low",AA701&gt;0),"Maintain","Watch"))</x:f>
        <x:v>Watch</x:v>
      </x:c>
      <x:c r="AE701" s="60" t="n">
        <x:f>MAX(AA701,0)*N701</x:f>
        <x:v>63.388387548684015</x:v>
      </x:c>
      <x:c r="AF701" t="str">
        <x:f>IF(AND(AA701&gt;=Assumptions!$B$11,O701&lt;&gt;"High",OR(N701&gt;=Assumptions!$B$12,M701&lt;=6)),"High","Standard")</x:f>
        <x:v>High</x:v>
      </x:c>
    </x:row>
    <x:row r="702">
      <x:c r="A702" t="str">
        <x:f>'Raw_Data'!A702</x:f>
        <x:v>C00701</x:v>
      </x:c>
      <x:c r="B702" t="n">
        <x:f>'Raw_Data'!B702</x:f>
        <x:v>24</x:v>
      </x:c>
      <x:c r="C702" s="30" t="n">
        <x:f>'Raw_Data'!C702</x:f>
        <x:v>101197</x:v>
      </x:c>
      <x:c r="D702" t="n">
        <x:f>'Raw_Data'!D702</x:f>
        <x:v>684</x:v>
      </x:c>
      <x:c r="E702" t="n">
        <x:f>'Raw_Data'!E702</x:f>
        <x:v>27</x:v>
      </x:c>
      <x:c r="F702" t="str">
        <x:f>PROPER(TRIM('Raw_Data'!F702))</x:f>
        <x:v>Classic</x:v>
      </x:c>
      <x:c r="G702" t="str">
        <x:f>PROPER(TRIM('Raw_Data'!G702))</x:f>
        <x:v>Partner</x:v>
      </x:c>
      <x:c r="H702" s="60" t="n">
        <x:f>'Raw_Data'!H702</x:f>
        <x:v>7067</x:v>
      </x:c>
      <x:c r="I702" s="60" t="n">
        <x:f>'Raw_Data'!I702</x:f>
        <x:v>1118.01</x:v>
      </x:c>
      <x:c r="J702" s="32" t="n">
        <x:f>'Raw_Data'!J702</x:f>
        <x:v>0.535</x:v>
      </x:c>
      <x:c r="K702" s="32" t="n">
        <x:f>'Raw_Data'!K702</x:f>
        <x:v>0.804</x:v>
      </x:c>
      <x:c r="L702" t="n">
        <x:f>'Raw_Data'!L702</x:f>
        <x:v>0</x:v>
      </x:c>
      <x:c r="M702" t="n">
        <x:f>IF('Raw_Data'!M702="",Assumptions!$B$15,'Raw_Data'!M702)</x:f>
        <x:v>6</x:v>
      </x:c>
      <x:c r="N702" s="32" t="n">
        <x:f>'Raw_Data'!N702</x:f>
        <x:v>0.164</x:v>
      </x:c>
      <x:c r="O702" t="str">
        <x:f>IF(OR(D702&lt;620,L702&gt;=2,J702&gt;0.9),"High",IF(OR(D702&lt;700,L702=1,J702&gt;0.75),"Medium","Low"))</x:f>
        <x:v>Medium</x:v>
      </x:c>
      <x:c r="P702" s="30" t="n">
        <x:f>XLOOKUP(F702,Assumptions!$A$4:$A$6,Assumptions!$B$4:$B$6)</x:f>
        <x:v>0</x:v>
      </x:c>
      <x:c r="Q702" s="32" t="n">
        <x:f>XLOOKUP(F702,Assumptions!$A$4:$A$6,Assumptions!$C$4:$C$6)</x:f>
        <x:v>0.229</x:v>
      </x:c>
      <x:c r="R702" s="32" t="n">
        <x:f>XLOOKUP(F702,Assumptions!$A$4:$A$6,Assumptions!$D$4:$D$6)</x:f>
        <x:v>0.015</x:v>
      </x:c>
      <x:c r="S702" s="32" t="n">
        <x:f>XLOOKUP(F702,Assumptions!$A$4:$A$6,Assumptions!$E$4:$E$6)</x:f>
        <x:v>0.0075</x:v>
      </x:c>
      <x:c r="T702" s="32" t="n">
        <x:f>XLOOKUP(O702,Assumptions!$H$4:$H$6,Assumptions!$I$4:$I$6)</x:f>
        <x:v>0.012</x:v>
      </x:c>
      <x:c r="U702" s="30" t="n">
        <x:f>XLOOKUP(F702,Assumptions!$A$4:$A$6,Assumptions!$F$4:$F$6)</x:f>
        <x:v>60</x:v>
      </x:c>
      <x:c r="V702" s="60" t="n">
        <x:f>I702*12</x:f>
        <x:v>13416.119999999999</x:v>
      </x:c>
      <x:c r="W702" s="60" t="n">
        <x:f>H702*J702*(1-K702)*Q702</x:f>
        <x:v>169.69944697999998</x:v>
      </x:c>
      <x:c r="X702" s="60" t="n">
        <x:f>V702*R702</x:f>
        <x:v>201.24179999999998</x:v>
      </x:c>
      <x:c r="Y702" s="60" t="n">
        <x:f>V702*S702</x:f>
        <x:v>100.62089999999999</x:v>
      </x:c>
      <x:c r="Z702" s="60" t="n">
        <x:f>H702*J702*T702</x:f>
        <x:v>45.370140000000006</x:v>
      </x:c>
      <x:c r="AA702" s="60" t="n">
        <x:f>P702+W702+X702-Y702-Z702-U702</x:f>
        <x:v>164.95020697999996</x:v>
      </x:c>
      <x:c r="AB702" s="32" t="n">
        <x:f>IFERROR(AA702/(P702+W702+X702),0)</x:f>
        <x:v>0.4446801436155564</x:v>
      </x:c>
      <x:c r="AC702" t="n">
        <x:f>IF(O702="High",0,IF(I702&gt;=1800,3,IF(I702&gt;=900,2,1))+IF(K702&gt;=0.9,2,IF(K702&gt;=0.75,1,0))+IF(J702&lt;=0.7,2,IF(J702&lt;=0.85,1,0))+IF(M702&gt;=8,1,0))</x:f>
        <x:v>5</x:v>
      </x:c>
      <x:c r="AD702" t="str">
        <x:f>IF(AND(O702&lt;&gt;"High",AC702&gt;=Assumptions!$B$10,AA702&gt;0),"Priority Growth",IF(AND(O702="Low",AA702&gt;0),"Maintain","Watch"))</x:f>
        <x:v>Watch</x:v>
      </x:c>
      <x:c r="AE702" s="60" t="n">
        <x:f>MAX(AA702,0)*N702</x:f>
        <x:v>27.051833944719995</x:v>
      </x:c>
      <x:c r="AF702" t="str">
        <x:f>IF(AND(AA702&gt;=Assumptions!$B$11,O702&lt;&gt;"High",OR(N702&gt;=Assumptions!$B$12,M702&lt;=6)),"High","Standard")</x:f>
        <x:v>Standard</x:v>
      </x:c>
    </x:row>
    <x:row r="703">
      <x:c r="A703" t="str">
        <x:f>'Raw_Data'!A703</x:f>
        <x:v>C00702</x:v>
      </x:c>
      <x:c r="B703" t="n">
        <x:f>'Raw_Data'!B703</x:f>
        <x:v>22</x:v>
      </x:c>
      <x:c r="C703" s="30" t="n">
        <x:f>'Raw_Data'!C703</x:f>
        <x:v>49005</x:v>
      </x:c>
      <x:c r="D703" t="n">
        <x:f>'Raw_Data'!D703</x:f>
        <x:v>654</x:v>
      </x:c>
      <x:c r="E703" t="n">
        <x:f>'Raw_Data'!E703</x:f>
        <x:v>32</x:v>
      </x:c>
      <x:c r="F703" t="str">
        <x:f>PROPER(TRIM('Raw_Data'!F703))</x:f>
        <x:v>Classic</x:v>
      </x:c>
      <x:c r="G703" t="str">
        <x:f>PROPER(TRIM('Raw_Data'!G703))</x:f>
        <x:v>Digital</x:v>
      </x:c>
      <x:c r="H703" s="60" t="n">
        <x:f>'Raw_Data'!H703</x:f>
        <x:v>1000</x:v>
      </x:c>
      <x:c r="I703" s="60" t="n">
        <x:f>'Raw_Data'!I703</x:f>
        <x:v>315.27</x:v>
      </x:c>
      <x:c r="J703" s="32" t="n">
        <x:f>'Raw_Data'!J703</x:f>
        <x:v>0.5</x:v>
      </x:c>
      <x:c r="K703" s="32" t="n">
        <x:f>'Raw_Data'!K703</x:f>
        <x:v>0.773</x:v>
      </x:c>
      <x:c r="L703" t="n">
        <x:f>'Raw_Data'!L703</x:f>
        <x:v>0</x:v>
      </x:c>
      <x:c r="M703" t="n">
        <x:f>IF('Raw_Data'!M703="",Assumptions!$B$15,'Raw_Data'!M703)</x:f>
        <x:v>7</x:v>
      </x:c>
      <x:c r="N703" s="32" t="n">
        <x:f>'Raw_Data'!N703</x:f>
        <x:v>0.128</x:v>
      </x:c>
      <x:c r="O703" t="str">
        <x:f>IF(OR(D703&lt;620,L703&gt;=2,J703&gt;0.9),"High",IF(OR(D703&lt;700,L703=1,J703&gt;0.75),"Medium","Low"))</x:f>
        <x:v>Medium</x:v>
      </x:c>
      <x:c r="P703" s="30" t="n">
        <x:f>XLOOKUP(F703,Assumptions!$A$4:$A$6,Assumptions!$B$4:$B$6)</x:f>
        <x:v>0</x:v>
      </x:c>
      <x:c r="Q703" s="32" t="n">
        <x:f>XLOOKUP(F703,Assumptions!$A$4:$A$6,Assumptions!$C$4:$C$6)</x:f>
        <x:v>0.229</x:v>
      </x:c>
      <x:c r="R703" s="32" t="n">
        <x:f>XLOOKUP(F703,Assumptions!$A$4:$A$6,Assumptions!$D$4:$D$6)</x:f>
        <x:v>0.015</x:v>
      </x:c>
      <x:c r="S703" s="32" t="n">
        <x:f>XLOOKUP(F703,Assumptions!$A$4:$A$6,Assumptions!$E$4:$E$6)</x:f>
        <x:v>0.0075</x:v>
      </x:c>
      <x:c r="T703" s="32" t="n">
        <x:f>XLOOKUP(O703,Assumptions!$H$4:$H$6,Assumptions!$I$4:$I$6)</x:f>
        <x:v>0.012</x:v>
      </x:c>
      <x:c r="U703" s="30" t="n">
        <x:f>XLOOKUP(F703,Assumptions!$A$4:$A$6,Assumptions!$F$4:$F$6)</x:f>
        <x:v>60</x:v>
      </x:c>
      <x:c r="V703" s="60" t="n">
        <x:f>I703*12</x:f>
        <x:v>3783.24</x:v>
      </x:c>
      <x:c r="W703" s="60" t="n">
        <x:f>H703*J703*(1-K703)*Q703</x:f>
        <x:v>25.9915</x:v>
      </x:c>
      <x:c r="X703" s="60" t="n">
        <x:f>V703*R703</x:f>
        <x:v>56.748599999999996</x:v>
      </x:c>
      <x:c r="Y703" s="60" t="n">
        <x:f>V703*S703</x:f>
        <x:v>28.374299999999998</x:v>
      </x:c>
      <x:c r="Z703" s="60" t="n">
        <x:f>H703*J703*T703</x:f>
        <x:v>6</x:v>
      </x:c>
      <x:c r="AA703" s="60" t="n">
        <x:f>P703+W703+X703-Y703-Z703-U703</x:f>
        <x:v>-11.6342</x:v>
      </x:c>
      <x:c r="AB703" s="32" t="n">
        <x:f>IFERROR(AA703/(P703+W703+X703),0)</x:f>
        <x:v>-0.14061138432271655</x:v>
      </x:c>
      <x:c r="AC703" t="n">
        <x:f>IF(O703="High",0,IF(I703&gt;=1800,3,IF(I703&gt;=900,2,1))+IF(K703&gt;=0.9,2,IF(K703&gt;=0.75,1,0))+IF(J703&lt;=0.7,2,IF(J703&lt;=0.85,1,0))+IF(M703&gt;=8,1,0))</x:f>
        <x:v>4</x:v>
      </x:c>
      <x:c r="AD703" t="str">
        <x:f>IF(AND(O703&lt;&gt;"High",AC703&gt;=Assumptions!$B$10,AA703&gt;0),"Priority Growth",IF(AND(O703="Low",AA703&gt;0),"Maintain","Watch"))</x:f>
        <x:v>Watch</x:v>
      </x:c>
      <x:c r="AE703" s="60" t="n">
        <x:f>MAX(AA703,0)*N703</x:f>
        <x:v>0</x:v>
      </x:c>
      <x:c r="AF703" t="str">
        <x:f>IF(AND(AA703&gt;=Assumptions!$B$11,O703&lt;&gt;"High",OR(N703&gt;=Assumptions!$B$12,M703&lt;=6)),"High","Standard")</x:f>
        <x:v>Standard</x:v>
      </x:c>
    </x:row>
    <x:row r="704">
      <x:c r="A704" t="str">
        <x:f>'Raw_Data'!A704</x:f>
        <x:v>C00703</x:v>
      </x:c>
      <x:c r="B704" t="n">
        <x:f>'Raw_Data'!B704</x:f>
        <x:v>40</x:v>
      </x:c>
      <x:c r="C704" s="30" t="n">
        <x:f>'Raw_Data'!C704</x:f>
        <x:v>51600</x:v>
      </x:c>
      <x:c r="D704" t="n">
        <x:f>'Raw_Data'!D704</x:f>
        <x:v>689</x:v>
      </x:c>
      <x:c r="E704" t="n">
        <x:f>'Raw_Data'!E704</x:f>
        <x:v>8</x:v>
      </x:c>
      <x:c r="F704" t="str">
        <x:f>PROPER(TRIM('Raw_Data'!F704))</x:f>
        <x:v>Classic</x:v>
      </x:c>
      <x:c r="G704" t="str">
        <x:f>PROPER(TRIM('Raw_Data'!G704))</x:f>
        <x:v>Branch</x:v>
      </x:c>
      <x:c r="H704" s="60" t="n">
        <x:f>'Raw_Data'!H704</x:f>
        <x:v>5565</x:v>
      </x:c>
      <x:c r="I704" s="60" t="n">
        <x:f>'Raw_Data'!I704</x:f>
        <x:v>1015.26</x:v>
      </x:c>
      <x:c r="J704" s="32" t="n">
        <x:f>'Raw_Data'!J704</x:f>
        <x:v>0.294</x:v>
      </x:c>
      <x:c r="K704" s="32" t="n">
        <x:f>'Raw_Data'!K704</x:f>
        <x:v>0.684</x:v>
      </x:c>
      <x:c r="L704" t="n">
        <x:f>'Raw_Data'!L704</x:f>
        <x:v>0</x:v>
      </x:c>
      <x:c r="M704" t="n">
        <x:f>IF('Raw_Data'!M704="",Assumptions!$B$15,'Raw_Data'!M704)</x:f>
        <x:v>7</x:v>
      </x:c>
      <x:c r="N704" s="32" t="n">
        <x:f>'Raw_Data'!N704</x:f>
        <x:v>0.154</x:v>
      </x:c>
      <x:c r="O704" t="str">
        <x:f>IF(OR(D704&lt;620,L704&gt;=2,J704&gt;0.9),"High",IF(OR(D704&lt;700,L704=1,J704&gt;0.75),"Medium","Low"))</x:f>
        <x:v>Medium</x:v>
      </x:c>
      <x:c r="P704" s="30" t="n">
        <x:f>XLOOKUP(F704,Assumptions!$A$4:$A$6,Assumptions!$B$4:$B$6)</x:f>
        <x:v>0</x:v>
      </x:c>
      <x:c r="Q704" s="32" t="n">
        <x:f>XLOOKUP(F704,Assumptions!$A$4:$A$6,Assumptions!$C$4:$C$6)</x:f>
        <x:v>0.229</x:v>
      </x:c>
      <x:c r="R704" s="32" t="n">
        <x:f>XLOOKUP(F704,Assumptions!$A$4:$A$6,Assumptions!$D$4:$D$6)</x:f>
        <x:v>0.015</x:v>
      </x:c>
      <x:c r="S704" s="32" t="n">
        <x:f>XLOOKUP(F704,Assumptions!$A$4:$A$6,Assumptions!$E$4:$E$6)</x:f>
        <x:v>0.0075</x:v>
      </x:c>
      <x:c r="T704" s="32" t="n">
        <x:f>XLOOKUP(O704,Assumptions!$H$4:$H$6,Assumptions!$I$4:$I$6)</x:f>
        <x:v>0.012</x:v>
      </x:c>
      <x:c r="U704" s="30" t="n">
        <x:f>XLOOKUP(F704,Assumptions!$A$4:$A$6,Assumptions!$F$4:$F$6)</x:f>
        <x:v>60</x:v>
      </x:c>
      <x:c r="V704" s="60" t="n">
        <x:f>I704*12</x:f>
        <x:v>12183.119999999999</x:v>
      </x:c>
      <x:c r="W704" s="60" t="n">
        <x:f>H704*J704*(1-K704)*Q704</x:f>
        <x:v>118.39546403999998</x:v>
      </x:c>
      <x:c r="X704" s="60" t="n">
        <x:f>V704*R704</x:f>
        <x:v>182.74679999999998</x:v>
      </x:c>
      <x:c r="Y704" s="60" t="n">
        <x:f>V704*S704</x:f>
        <x:v>91.37339999999999</x:v>
      </x:c>
      <x:c r="Z704" s="60" t="n">
        <x:f>H704*J704*T704</x:f>
        <x:v>19.633319999999998</x:v>
      </x:c>
      <x:c r="AA704" s="60" t="n">
        <x:f>P704+W704+X704-Y704-Z704-U704</x:f>
        <x:v>130.13554403999998</x:v>
      </x:c>
      <x:c r="AB704" s="32" t="n">
        <x:f>IFERROR(AA704/(P704+W704+X704),0)</x:f>
        <x:v>0.43213975446075015</x:v>
      </x:c>
      <x:c r="AC704" t="n">
        <x:f>IF(O704="High",0,IF(I704&gt;=1800,3,IF(I704&gt;=900,2,1))+IF(K704&gt;=0.9,2,IF(K704&gt;=0.75,1,0))+IF(J704&lt;=0.7,2,IF(J704&lt;=0.85,1,0))+IF(M704&gt;=8,1,0))</x:f>
        <x:v>4</x:v>
      </x:c>
      <x:c r="AD704" t="str">
        <x:f>IF(AND(O704&lt;&gt;"High",AC704&gt;=Assumptions!$B$10,AA704&gt;0),"Priority Growth",IF(AND(O704="Low",AA704&gt;0),"Maintain","Watch"))</x:f>
        <x:v>Watch</x:v>
      </x:c>
      <x:c r="AE704" s="60" t="n">
        <x:f>MAX(AA704,0)*N704</x:f>
        <x:v>20.04087378216</x:v>
      </x:c>
      <x:c r="AF704" t="str">
        <x:f>IF(AND(AA704&gt;=Assumptions!$B$11,O704&lt;&gt;"High",OR(N704&gt;=Assumptions!$B$12,M704&lt;=6)),"High","Standard")</x:f>
        <x:v>Standard</x:v>
      </x:c>
    </x:row>
    <x:row r="705">
      <x:c r="A705" t="str">
        <x:f>'Raw_Data'!A705</x:f>
        <x:v>C00704</x:v>
      </x:c>
      <x:c r="B705" t="n">
        <x:f>'Raw_Data'!B705</x:f>
        <x:v>31</x:v>
      </x:c>
      <x:c r="C705" s="30" t="n">
        <x:f>'Raw_Data'!C705</x:f>
        <x:v>49922</x:v>
      </x:c>
      <x:c r="D705" t="n">
        <x:f>'Raw_Data'!D705</x:f>
        <x:v>773</x:v>
      </x:c>
      <x:c r="E705" t="n">
        <x:f>'Raw_Data'!E705</x:f>
        <x:v>103</x:v>
      </x:c>
      <x:c r="F705" t="str">
        <x:f>PROPER(TRIM('Raw_Data'!F705))</x:f>
        <x:v>Classic</x:v>
      </x:c>
      <x:c r="G705" t="str">
        <x:f>PROPER(TRIM('Raw_Data'!G705))</x:f>
        <x:v>Digital</x:v>
      </x:c>
      <x:c r="H705" s="60" t="n">
        <x:f>'Raw_Data'!H705</x:f>
        <x:v>8204</x:v>
      </x:c>
      <x:c r="I705" s="60" t="n">
        <x:f>'Raw_Data'!I705</x:f>
        <x:v>764.23</x:v>
      </x:c>
      <x:c r="J705" s="32" t="n">
        <x:f>'Raw_Data'!J705</x:f>
        <x:v>0.279</x:v>
      </x:c>
      <x:c r="K705" s="32" t="n">
        <x:f>'Raw_Data'!K705</x:f>
        <x:v>0.975</x:v>
      </x:c>
      <x:c r="L705" t="n">
        <x:f>'Raw_Data'!L705</x:f>
        <x:v>0</x:v>
      </x:c>
      <x:c r="M705" t="n">
        <x:f>IF('Raw_Data'!M705="",Assumptions!$B$15,'Raw_Data'!M705)</x:f>
        <x:v>4</x:v>
      </x:c>
      <x:c r="N705" s="32" t="n">
        <x:f>'Raw_Data'!N705</x:f>
        <x:v>0.294</x:v>
      </x:c>
      <x:c r="O705" t="str">
        <x:f>IF(OR(D705&lt;620,L705&gt;=2,J705&gt;0.9),"High",IF(OR(D705&lt;700,L705=1,J705&gt;0.75),"Medium","Low"))</x:f>
        <x:v>Low</x:v>
      </x:c>
      <x:c r="P705" s="30" t="n">
        <x:f>XLOOKUP(F705,Assumptions!$A$4:$A$6,Assumptions!$B$4:$B$6)</x:f>
        <x:v>0</x:v>
      </x:c>
      <x:c r="Q705" s="32" t="n">
        <x:f>XLOOKUP(F705,Assumptions!$A$4:$A$6,Assumptions!$C$4:$C$6)</x:f>
        <x:v>0.229</x:v>
      </x:c>
      <x:c r="R705" s="32" t="n">
        <x:f>XLOOKUP(F705,Assumptions!$A$4:$A$6,Assumptions!$D$4:$D$6)</x:f>
        <x:v>0.015</x:v>
      </x:c>
      <x:c r="S705" s="32" t="n">
        <x:f>XLOOKUP(F705,Assumptions!$A$4:$A$6,Assumptions!$E$4:$E$6)</x:f>
        <x:v>0.0075</x:v>
      </x:c>
      <x:c r="T705" s="32" t="n">
        <x:f>XLOOKUP(O705,Assumptions!$H$4:$H$6,Assumptions!$I$4:$I$6)</x:f>
        <x:v>0.0035</x:v>
      </x:c>
      <x:c r="U705" s="30" t="n">
        <x:f>XLOOKUP(F705,Assumptions!$A$4:$A$6,Assumptions!$F$4:$F$6)</x:f>
        <x:v>60</x:v>
      </x:c>
      <x:c r="V705" s="60" t="n">
        <x:f>I705*12</x:f>
        <x:v>9170.76</x:v>
      </x:c>
      <x:c r="W705" s="60" t="n">
        <x:f>H705*J705*(1-K705)*Q705</x:f>
        <x:v>13.104044100000012</x:v>
      </x:c>
      <x:c r="X705" s="60" t="n">
        <x:f>V705*R705</x:f>
        <x:v>137.5614</x:v>
      </x:c>
      <x:c r="Y705" s="60" t="n">
        <x:f>V705*S705</x:f>
        <x:v>68.7807</x:v>
      </x:c>
      <x:c r="Z705" s="60" t="n">
        <x:f>H705*J705*T705</x:f>
        <x:v>8.011206000000001</x:v>
      </x:c>
      <x:c r="AA705" s="60" t="n">
        <x:f>P705+W705+X705-Y705-Z705-U705</x:f>
        <x:v>13.873538100000005</x:v>
      </x:c>
      <x:c r="AB705" s="32" t="n">
        <x:f>IFERROR(AA705/(P705+W705+X705),0)</x:f>
        <x:v>0.09208175227487352</x:v>
      </x:c>
      <x:c r="AC705" t="n">
        <x:f>IF(O705="High",0,IF(I705&gt;=1800,3,IF(I705&gt;=900,2,1))+IF(K705&gt;=0.9,2,IF(K705&gt;=0.75,1,0))+IF(J705&lt;=0.7,2,IF(J705&lt;=0.85,1,0))+IF(M705&gt;=8,1,0))</x:f>
        <x:v>5</x:v>
      </x:c>
      <x:c r="AD705" t="str">
        <x:f>IF(AND(O705&lt;&gt;"High",AC705&gt;=Assumptions!$B$10,AA705&gt;0),"Priority Growth",IF(AND(O705="Low",AA705&gt;0),"Maintain","Watch"))</x:f>
        <x:v>Maintain</x:v>
      </x:c>
      <x:c r="AE705" s="60" t="n">
        <x:f>MAX(AA705,0)*N705</x:f>
        <x:v>4.078820201400001</x:v>
      </x:c>
      <x:c r="AF705" t="str">
        <x:f>IF(AND(AA705&gt;=Assumptions!$B$11,O705&lt;&gt;"High",OR(N705&gt;=Assumptions!$B$12,M705&lt;=6)),"High","Standard")</x:f>
        <x:v>Standard</x:v>
      </x:c>
    </x:row>
    <x:row r="706">
      <x:c r="A706" t="str">
        <x:f>'Raw_Data'!A706</x:f>
        <x:v>C00705</x:v>
      </x:c>
      <x:c r="B706" t="n">
        <x:f>'Raw_Data'!B706</x:f>
        <x:v>50</x:v>
      </x:c>
      <x:c r="C706" s="30" t="n">
        <x:f>'Raw_Data'!C706</x:f>
        <x:v>55043</x:v>
      </x:c>
      <x:c r="D706" t="n">
        <x:f>'Raw_Data'!D706</x:f>
        <x:v>704</x:v>
      </x:c>
      <x:c r="E706" t="n">
        <x:f>'Raw_Data'!E706</x:f>
        <x:v>63</x:v>
      </x:c>
      <x:c r="F706" t="str">
        <x:f>PROPER(TRIM('Raw_Data'!F706))</x:f>
        <x:v>Gold</x:v>
      </x:c>
      <x:c r="G706" t="str">
        <x:f>PROPER(TRIM('Raw_Data'!G706))</x:f>
        <x:v>Partner</x:v>
      </x:c>
      <x:c r="H706" s="60" t="n">
        <x:f>'Raw_Data'!H706</x:f>
        <x:v>8777</x:v>
      </x:c>
      <x:c r="I706" s="60" t="n">
        <x:f>'Raw_Data'!I706</x:f>
        <x:v>879.31</x:v>
      </x:c>
      <x:c r="J706" s="32" t="n">
        <x:f>'Raw_Data'!J706</x:f>
        <x:v>0.486</x:v>
      </x:c>
      <x:c r="K706" s="32" t="n">
        <x:f>'Raw_Data'!K706</x:f>
        <x:v>0.772</x:v>
      </x:c>
      <x:c r="L706" t="n">
        <x:f>'Raw_Data'!L706</x:f>
        <x:v>0</x:v>
      </x:c>
      <x:c r="M706" t="n">
        <x:f>IF('Raw_Data'!M706="",Assumptions!$B$15,'Raw_Data'!M706)</x:f>
        <x:v>6</x:v>
      </x:c>
      <x:c r="N706" s="32" t="n">
        <x:f>'Raw_Data'!N706</x:f>
        <x:v>0.252</x:v>
      </x:c>
      <x:c r="O706" t="str">
        <x:f>IF(OR(D706&lt;620,L706&gt;=2,J706&gt;0.9),"High",IF(OR(D706&lt;700,L706=1,J706&gt;0.75),"Medium","Low"))</x:f>
        <x:v>Low</x:v>
      </x:c>
      <x:c r="P706" s="30" t="n">
        <x:f>XLOOKUP(F706,Assumptions!$A$4:$A$6,Assumptions!$B$4:$B$6)</x:f>
        <x:v>95</x:v>
      </x:c>
      <x:c r="Q706" s="32" t="n">
        <x:f>XLOOKUP(F706,Assumptions!$A$4:$A$6,Assumptions!$C$4:$C$6)</x:f>
        <x:v>0.219</x:v>
      </x:c>
      <x:c r="R706" s="32" t="n">
        <x:f>XLOOKUP(F706,Assumptions!$A$4:$A$6,Assumptions!$D$4:$D$6)</x:f>
        <x:v>0.016</x:v>
      </x:c>
      <x:c r="S706" s="32" t="n">
        <x:f>XLOOKUP(F706,Assumptions!$A$4:$A$6,Assumptions!$E$4:$E$6)</x:f>
        <x:v>0.01</x:v>
      </x:c>
      <x:c r="T706" s="32" t="n">
        <x:f>XLOOKUP(O706,Assumptions!$H$4:$H$6,Assumptions!$I$4:$I$6)</x:f>
        <x:v>0.0035</x:v>
      </x:c>
      <x:c r="U706" s="30" t="n">
        <x:f>XLOOKUP(F706,Assumptions!$A$4:$A$6,Assumptions!$F$4:$F$6)</x:f>
        <x:v>90</x:v>
      </x:c>
      <x:c r="V706" s="60" t="n">
        <x:f>I706*12</x:f>
        <x:v>10551.72</x:v>
      </x:c>
      <x:c r="W706" s="60" t="n">
        <x:f>H706*J706*(1-K706)*Q706</x:f>
        <x:v>212.991037704</x:v>
      </x:c>
      <x:c r="X706" s="60" t="n">
        <x:f>V706*R706</x:f>
        <x:v>168.82752</x:v>
      </x:c>
      <x:c r="Y706" s="60" t="n">
        <x:f>V706*S706</x:f>
        <x:v>105.5172</x:v>
      </x:c>
      <x:c r="Z706" s="60" t="n">
        <x:f>H706*J706*T706</x:f>
        <x:v>14.929677000000002</x:v>
      </x:c>
      <x:c r="AA706" s="60" t="n">
        <x:f>P706+W706+X706-Y706-Z706-U706</x:f>
        <x:v>266.37168070399997</x:v>
      </x:c>
      <x:c r="AB706" s="32" t="n">
        <x:f>IFERROR(AA706/(P706+W706+X706),0)</x:f>
        <x:v>0.5586436945462985</x:v>
      </x:c>
      <x:c r="AC706" t="n">
        <x:f>IF(O706="High",0,IF(I706&gt;=1800,3,IF(I706&gt;=900,2,1))+IF(K706&gt;=0.9,2,IF(K706&gt;=0.75,1,0))+IF(J706&lt;=0.7,2,IF(J706&lt;=0.85,1,0))+IF(M706&gt;=8,1,0))</x:f>
        <x:v>4</x:v>
      </x:c>
      <x:c r="AD706" t="str">
        <x:f>IF(AND(O706&lt;&gt;"High",AC706&gt;=Assumptions!$B$10,AA706&gt;0),"Priority Growth",IF(AND(O706="Low",AA706&gt;0),"Maintain","Watch"))</x:f>
        <x:v>Maintain</x:v>
      </x:c>
      <x:c r="AE706" s="60" t="n">
        <x:f>MAX(AA706,0)*N706</x:f>
        <x:v>67.12566353740799</x:v>
      </x:c>
      <x:c r="AF706" t="str">
        <x:f>IF(AND(AA706&gt;=Assumptions!$B$11,O706&lt;&gt;"High",OR(N706&gt;=Assumptions!$B$12,M706&lt;=6)),"High","Standard")</x:f>
        <x:v>Standard</x:v>
      </x:c>
    </x:row>
    <x:row r="707">
      <x:c r="A707" t="str">
        <x:f>'Raw_Data'!A707</x:f>
        <x:v>C00706</x:v>
      </x:c>
      <x:c r="B707" t="n">
        <x:f>'Raw_Data'!B707</x:f>
        <x:v>43</x:v>
      </x:c>
      <x:c r="C707" s="30" t="n">
        <x:f>'Raw_Data'!C707</x:f>
        <x:v>56456</x:v>
      </x:c>
      <x:c r="D707" t="n">
        <x:f>'Raw_Data'!D707</x:f>
        <x:v>670</x:v>
      </x:c>
      <x:c r="E707" t="n">
        <x:f>'Raw_Data'!E707</x:f>
        <x:v>46</x:v>
      </x:c>
      <x:c r="F707" t="str">
        <x:f>PROPER(TRIM('Raw_Data'!F707))</x:f>
        <x:v>Classic</x:v>
      </x:c>
      <x:c r="G707" t="str">
        <x:f>PROPER(TRIM('Raw_Data'!G707))</x:f>
        <x:v>Branch</x:v>
      </x:c>
      <x:c r="H707" s="60" t="n">
        <x:f>'Raw_Data'!H707</x:f>
        <x:v>4313</x:v>
      </x:c>
      <x:c r="I707" s="60" t="n">
        <x:f>'Raw_Data'!I707</x:f>
        <x:v>688.87</x:v>
      </x:c>
      <x:c r="J707" s="32" t="n">
        <x:f>'Raw_Data'!J707</x:f>
        <x:v>0.404</x:v>
      </x:c>
      <x:c r="K707" s="32" t="n">
        <x:f>'Raw_Data'!K707</x:f>
        <x:v>0.735</x:v>
      </x:c>
      <x:c r="L707" t="n">
        <x:f>'Raw_Data'!L707</x:f>
        <x:v>0</x:v>
      </x:c>
      <x:c r="M707" t="n">
        <x:f>IF('Raw_Data'!M707="",Assumptions!$B$15,'Raw_Data'!M707)</x:f>
        <x:v>7</x:v>
      </x:c>
      <x:c r="N707" s="32" t="n">
        <x:f>'Raw_Data'!N707</x:f>
        <x:v>0.1</x:v>
      </x:c>
      <x:c r="O707" t="str">
        <x:f>IF(OR(D707&lt;620,L707&gt;=2,J707&gt;0.9),"High",IF(OR(D707&lt;700,L707=1,J707&gt;0.75),"Medium","Low"))</x:f>
        <x:v>Medium</x:v>
      </x:c>
      <x:c r="P707" s="30" t="n">
        <x:f>XLOOKUP(F707,Assumptions!$A$4:$A$6,Assumptions!$B$4:$B$6)</x:f>
        <x:v>0</x:v>
      </x:c>
      <x:c r="Q707" s="32" t="n">
        <x:f>XLOOKUP(F707,Assumptions!$A$4:$A$6,Assumptions!$C$4:$C$6)</x:f>
        <x:v>0.229</x:v>
      </x:c>
      <x:c r="R707" s="32" t="n">
        <x:f>XLOOKUP(F707,Assumptions!$A$4:$A$6,Assumptions!$D$4:$D$6)</x:f>
        <x:v>0.015</x:v>
      </x:c>
      <x:c r="S707" s="32" t="n">
        <x:f>XLOOKUP(F707,Assumptions!$A$4:$A$6,Assumptions!$E$4:$E$6)</x:f>
        <x:v>0.0075</x:v>
      </x:c>
      <x:c r="T707" s="32" t="n">
        <x:f>XLOOKUP(O707,Assumptions!$H$4:$H$6,Assumptions!$I$4:$I$6)</x:f>
        <x:v>0.012</x:v>
      </x:c>
      <x:c r="U707" s="30" t="n">
        <x:f>XLOOKUP(F707,Assumptions!$A$4:$A$6,Assumptions!$F$4:$F$6)</x:f>
        <x:v>60</x:v>
      </x:c>
      <x:c r="V707" s="60" t="n">
        <x:f>I707*12</x:f>
        <x:v>8266.44</x:v>
      </x:c>
      <x:c r="W707" s="60" t="n">
        <x:f>H707*J707*(1-K707)*Q707</x:f>
        <x:v>105.74069962000002</x:v>
      </x:c>
      <x:c r="X707" s="60" t="n">
        <x:f>V707*R707</x:f>
        <x:v>123.9966</x:v>
      </x:c>
      <x:c r="Y707" s="60" t="n">
        <x:f>V707*S707</x:f>
        <x:v>61.9983</x:v>
      </x:c>
      <x:c r="Z707" s="60" t="n">
        <x:f>H707*J707*T707</x:f>
        <x:v>20.909424</x:v>
      </x:c>
      <x:c r="AA707" s="60" t="n">
        <x:f>P707+W707+X707-Y707-Z707-U707</x:f>
        <x:v>86.82957562000001</x:v>
      </x:c>
      <x:c r="AB707" s="32" t="n">
        <x:f>IFERROR(AA707/(P707+W707+X707),0)</x:f>
        <x:v>0.37795158106072285</x:v>
      </x:c>
      <x:c r="AC707" t="n">
        <x:f>IF(O707="High",0,IF(I707&gt;=1800,3,IF(I707&gt;=900,2,1))+IF(K707&gt;=0.9,2,IF(K707&gt;=0.75,1,0))+IF(J707&lt;=0.7,2,IF(J707&lt;=0.85,1,0))+IF(M707&gt;=8,1,0))</x:f>
        <x:v>3</x:v>
      </x:c>
      <x:c r="AD707" t="str">
        <x:f>IF(AND(O707&lt;&gt;"High",AC707&gt;=Assumptions!$B$10,AA707&gt;0),"Priority Growth",IF(AND(O707="Low",AA707&gt;0),"Maintain","Watch"))</x:f>
        <x:v>Watch</x:v>
      </x:c>
      <x:c r="AE707" s="60" t="n">
        <x:f>MAX(AA707,0)*N707</x:f>
        <x:v>8.682957562000002</x:v>
      </x:c>
      <x:c r="AF707" t="str">
        <x:f>IF(AND(AA707&gt;=Assumptions!$B$11,O707&lt;&gt;"High",OR(N707&gt;=Assumptions!$B$12,M707&lt;=6)),"High","Standard")</x:f>
        <x:v>Standard</x:v>
      </x:c>
    </x:row>
    <x:row r="708">
      <x:c r="A708" t="str">
        <x:f>'Raw_Data'!A708</x:f>
        <x:v>C00707</x:v>
      </x:c>
      <x:c r="B708" t="n">
        <x:f>'Raw_Data'!B708</x:f>
        <x:v>55</x:v>
      </x:c>
      <x:c r="C708" s="30" t="n">
        <x:f>'Raw_Data'!C708</x:f>
        <x:v>109468</x:v>
      </x:c>
      <x:c r="D708" t="n">
        <x:f>'Raw_Data'!D708</x:f>
        <x:v>614</x:v>
      </x:c>
      <x:c r="E708" t="n">
        <x:f>'Raw_Data'!E708</x:f>
        <x:v>39</x:v>
      </x:c>
      <x:c r="F708" t="str">
        <x:f>PROPER(TRIM('Raw_Data'!F708))</x:f>
        <x:v>Gold</x:v>
      </x:c>
      <x:c r="G708" t="str">
        <x:f>PROPER(TRIM('Raw_Data'!G708))</x:f>
        <x:v>Partner</x:v>
      </x:c>
      <x:c r="H708" s="60" t="n">
        <x:f>'Raw_Data'!H708</x:f>
        <x:v>12947</x:v>
      </x:c>
      <x:c r="I708" s="60" t="n">
        <x:f>'Raw_Data'!I708</x:f>
        <x:v>1307.8</x:v>
      </x:c>
      <x:c r="J708" s="32" t="n">
        <x:f>'Raw_Data'!J708</x:f>
        <x:v>0.619</x:v>
      </x:c>
      <x:c r="K708" s="32" t="n">
        <x:f>'Raw_Data'!K708</x:f>
        <x:v>0.682</x:v>
      </x:c>
      <x:c r="L708" t="n">
        <x:f>'Raw_Data'!L708</x:f>
        <x:v>0</x:v>
      </x:c>
      <x:c r="M708" t="n">
        <x:f>IF('Raw_Data'!M708="",Assumptions!$B$15,'Raw_Data'!M708)</x:f>
        <x:v>10</x:v>
      </x:c>
      <x:c r="N708" s="32" t="n">
        <x:f>'Raw_Data'!N708</x:f>
        <x:v>0.02</x:v>
      </x:c>
      <x:c r="O708" t="str">
        <x:f>IF(OR(D708&lt;620,L708&gt;=2,J708&gt;0.9),"High",IF(OR(D708&lt;700,L708=1,J708&gt;0.75),"Medium","Low"))</x:f>
        <x:v>High</x:v>
      </x:c>
      <x:c r="P708" s="30" t="n">
        <x:f>XLOOKUP(F708,Assumptions!$A$4:$A$6,Assumptions!$B$4:$B$6)</x:f>
        <x:v>95</x:v>
      </x:c>
      <x:c r="Q708" s="32" t="n">
        <x:f>XLOOKUP(F708,Assumptions!$A$4:$A$6,Assumptions!$C$4:$C$6)</x:f>
        <x:v>0.219</x:v>
      </x:c>
      <x:c r="R708" s="32" t="n">
        <x:f>XLOOKUP(F708,Assumptions!$A$4:$A$6,Assumptions!$D$4:$D$6)</x:f>
        <x:v>0.016</x:v>
      </x:c>
      <x:c r="S708" s="32" t="n">
        <x:f>XLOOKUP(F708,Assumptions!$A$4:$A$6,Assumptions!$E$4:$E$6)</x:f>
        <x:v>0.01</x:v>
      </x:c>
      <x:c r="T708" s="32" t="n">
        <x:f>XLOOKUP(O708,Assumptions!$H$4:$H$6,Assumptions!$I$4:$I$6)</x:f>
        <x:v>0.045</x:v>
      </x:c>
      <x:c r="U708" s="30" t="n">
        <x:f>XLOOKUP(F708,Assumptions!$A$4:$A$6,Assumptions!$F$4:$F$6)</x:f>
        <x:v>90</x:v>
      </x:c>
      <x:c r="V708" s="60" t="n">
        <x:f>I708*12</x:f>
        <x:v>15693.599999999999</x:v>
      </x:c>
      <x:c r="W708" s="60" t="n">
        <x:f>H708*J708*(1-K708)*Q708</x:f>
        <x:v>558.1244289059999</x:v>
      </x:c>
      <x:c r="X708" s="60" t="n">
        <x:f>V708*R708</x:f>
        <x:v>251.09759999999997</x:v>
      </x:c>
      <x:c r="Y708" s="60" t="n">
        <x:f>V708*S708</x:f>
        <x:v>156.93599999999998</x:v>
      </x:c>
      <x:c r="Z708" s="60" t="n">
        <x:f>H708*J708*T708</x:f>
        <x:v>360.638685</x:v>
      </x:c>
      <x:c r="AA708" s="60" t="n">
        <x:f>P708+W708+X708-Y708-Z708-U708</x:f>
        <x:v>296.64734390599995</x:v>
      </x:c>
      <x:c r="AB708" s="32" t="n">
        <x:f>IFERROR(AA708/(P708+W708+X708),0)</x:f>
        <x:v>0.32806914056817177</x:v>
      </x:c>
      <x:c r="AC708" t="n">
        <x:f>IF(O708="High",0,IF(I708&gt;=1800,3,IF(I708&gt;=900,2,1))+IF(K708&gt;=0.9,2,IF(K708&gt;=0.75,1,0))+IF(J708&lt;=0.7,2,IF(J708&lt;=0.85,1,0))+IF(M708&gt;=8,1,0))</x:f>
        <x:v>0</x:v>
      </x:c>
      <x:c r="AD708" t="str">
        <x:f>IF(AND(O708&lt;&gt;"High",AC708&gt;=Assumptions!$B$10,AA708&gt;0),"Priority Growth",IF(AND(O708="Low",AA708&gt;0),"Maintain","Watch"))</x:f>
        <x:v>Watch</x:v>
      </x:c>
      <x:c r="AE708" s="60" t="n">
        <x:f>MAX(AA708,0)*N708</x:f>
        <x:v>5.932946878119999</x:v>
      </x:c>
      <x:c r="AF708" t="str">
        <x:f>IF(AND(AA708&gt;=Assumptions!$B$11,O708&lt;&gt;"High",OR(N708&gt;=Assumptions!$B$12,M708&lt;=6)),"High","Standard")</x:f>
        <x:v>Standard</x:v>
      </x:c>
    </x:row>
    <x:row r="709">
      <x:c r="A709" t="str">
        <x:f>'Raw_Data'!A709</x:f>
        <x:v>C00708</x:v>
      </x:c>
      <x:c r="B709" t="n">
        <x:f>'Raw_Data'!B709</x:f>
        <x:v>32</x:v>
      </x:c>
      <x:c r="C709" s="30" t="n">
        <x:f>'Raw_Data'!C709</x:f>
        <x:v>219567</x:v>
      </x:c>
      <x:c r="D709" t="n">
        <x:f>'Raw_Data'!D709</x:f>
        <x:v>733</x:v>
      </x:c>
      <x:c r="E709" t="n">
        <x:f>'Raw_Data'!E709</x:f>
        <x:v>90</x:v>
      </x:c>
      <x:c r="F709" t="str">
        <x:f>PROPER(TRIM('Raw_Data'!F709))</x:f>
        <x:v>Gold</x:v>
      </x:c>
      <x:c r="G709" t="str">
        <x:f>PROPER(TRIM('Raw_Data'!G709))</x:f>
        <x:v>Direct Mail</x:v>
      </x:c>
      <x:c r="H709" s="60" t="n">
        <x:f>'Raw_Data'!H709</x:f>
        <x:v>31620</x:v>
      </x:c>
      <x:c r="I709" s="60" t="n">
        <x:f>'Raw_Data'!I709</x:f>
        <x:v>3722.17</x:v>
      </x:c>
      <x:c r="J709" s="32" t="n">
        <x:f>'Raw_Data'!J709</x:f>
        <x:v>0.234</x:v>
      </x:c>
      <x:c r="K709" s="32" t="n">
        <x:f>'Raw_Data'!K709</x:f>
        <x:v>0.781</x:v>
      </x:c>
      <x:c r="L709" t="n">
        <x:f>'Raw_Data'!L709</x:f>
        <x:v>0</x:v>
      </x:c>
      <x:c r="M709" t="n">
        <x:f>IF('Raw_Data'!M709="",Assumptions!$B$15,'Raw_Data'!M709)</x:f>
        <x:v>7</x:v>
      </x:c>
      <x:c r="N709" s="32" t="n">
        <x:f>'Raw_Data'!N709</x:f>
        <x:v>0.116</x:v>
      </x:c>
      <x:c r="O709" t="str">
        <x:f>IF(OR(D709&lt;620,L709&gt;=2,J709&gt;0.9),"High",IF(OR(D709&lt;700,L709=1,J709&gt;0.75),"Medium","Low"))</x:f>
        <x:v>Low</x:v>
      </x:c>
      <x:c r="P709" s="30" t="n">
        <x:f>XLOOKUP(F709,Assumptions!$A$4:$A$6,Assumptions!$B$4:$B$6)</x:f>
        <x:v>95</x:v>
      </x:c>
      <x:c r="Q709" s="32" t="n">
        <x:f>XLOOKUP(F709,Assumptions!$A$4:$A$6,Assumptions!$C$4:$C$6)</x:f>
        <x:v>0.219</x:v>
      </x:c>
      <x:c r="R709" s="32" t="n">
        <x:f>XLOOKUP(F709,Assumptions!$A$4:$A$6,Assumptions!$D$4:$D$6)</x:f>
        <x:v>0.016</x:v>
      </x:c>
      <x:c r="S709" s="32" t="n">
        <x:f>XLOOKUP(F709,Assumptions!$A$4:$A$6,Assumptions!$E$4:$E$6)</x:f>
        <x:v>0.01</x:v>
      </x:c>
      <x:c r="T709" s="32" t="n">
        <x:f>XLOOKUP(O709,Assumptions!$H$4:$H$6,Assumptions!$I$4:$I$6)</x:f>
        <x:v>0.0035</x:v>
      </x:c>
      <x:c r="U709" s="30" t="n">
        <x:f>XLOOKUP(F709,Assumptions!$A$4:$A$6,Assumptions!$F$4:$F$6)</x:f>
        <x:v>90</x:v>
      </x:c>
      <x:c r="V709" s="60" t="n">
        <x:f>I709*12</x:f>
        <x:v>44666.04</x:v>
      </x:c>
      <x:c r="W709" s="60" t="n">
        <x:f>H709*J709*(1-K709)*Q709</x:f>
        <x:v>354.86727587999997</x:v>
      </x:c>
      <x:c r="X709" s="60" t="n">
        <x:f>V709*R709</x:f>
        <x:v>714.65664</x:v>
      </x:c>
      <x:c r="Y709" s="60" t="n">
        <x:f>V709*S709</x:f>
        <x:v>446.66040000000004</x:v>
      </x:c>
      <x:c r="Z709" s="60" t="n">
        <x:f>H709*J709*T709</x:f>
        <x:v>25.896780000000003</x:v>
      </x:c>
      <x:c r="AA709" s="60" t="n">
        <x:f>P709+W709+X709-Y709-Z709-U709</x:f>
        <x:v>601.96673588</x:v>
      </x:c>
      <x:c r="AB709" s="32" t="n">
        <x:f>IFERROR(AA709/(P709+W709+X709),0)</x:f>
        <x:v>0.5169208873010647</x:v>
      </x:c>
      <x:c r="AC709" t="n">
        <x:f>IF(O709="High",0,IF(I709&gt;=1800,3,IF(I709&gt;=900,2,1))+IF(K709&gt;=0.9,2,IF(K709&gt;=0.75,1,0))+IF(J709&lt;=0.7,2,IF(J709&lt;=0.85,1,0))+IF(M709&gt;=8,1,0))</x:f>
        <x:v>6</x:v>
      </x:c>
      <x:c r="AD709" t="str">
        <x:f>IF(AND(O709&lt;&gt;"High",AC709&gt;=Assumptions!$B$10,AA709&gt;0),"Priority Growth",IF(AND(O709="Low",AA709&gt;0),"Maintain","Watch"))</x:f>
        <x:v>Priority Growth</x:v>
      </x:c>
      <x:c r="AE709" s="60" t="n">
        <x:f>MAX(AA709,0)*N709</x:f>
        <x:v>69.82814136208</x:v>
      </x:c>
      <x:c r="AF709" t="str">
        <x:f>IF(AND(AA709&gt;=Assumptions!$B$11,O709&lt;&gt;"High",OR(N709&gt;=Assumptions!$B$12,M709&lt;=6)),"High","Standard")</x:f>
        <x:v>Standard</x:v>
      </x:c>
    </x:row>
    <x:row r="710">
      <x:c r="A710" t="str">
        <x:f>'Raw_Data'!A710</x:f>
        <x:v>C00709</x:v>
      </x:c>
      <x:c r="B710" t="n">
        <x:f>'Raw_Data'!B710</x:f>
        <x:v>44</x:v>
      </x:c>
      <x:c r="C710" s="30" t="n">
        <x:f>'Raw_Data'!C710</x:f>
        <x:v>107688</x:v>
      </x:c>
      <x:c r="D710" t="n">
        <x:f>'Raw_Data'!D710</x:f>
        <x:v>717</x:v>
      </x:c>
      <x:c r="E710" t="n">
        <x:f>'Raw_Data'!E710</x:f>
        <x:v>123</x:v>
      </x:c>
      <x:c r="F710" t="str">
        <x:f>PROPER(TRIM('Raw_Data'!F710))</x:f>
        <x:v>Platinum</x:v>
      </x:c>
      <x:c r="G710" t="str">
        <x:f>PROPER(TRIM('Raw_Data'!G710))</x:f>
        <x:v>Digital</x:v>
      </x:c>
      <x:c r="H710" s="60" t="n">
        <x:f>'Raw_Data'!H710</x:f>
        <x:v>24097</x:v>
      </x:c>
      <x:c r="I710" s="60" t="n">
        <x:f>'Raw_Data'!I710</x:f>
        <x:v>2073.08</x:v>
      </x:c>
      <x:c r="J710" s="32" t="n">
        <x:f>'Raw_Data'!J710</x:f>
        <x:v>0.42</x:v>
      </x:c>
      <x:c r="K710" s="32" t="n">
        <x:f>'Raw_Data'!K710</x:f>
        <x:v>0.706</x:v>
      </x:c>
      <x:c r="L710" t="n">
        <x:f>'Raw_Data'!L710</x:f>
        <x:v>0</x:v>
      </x:c>
      <x:c r="M710" t="n">
        <x:f>IF('Raw_Data'!M710="",Assumptions!$B$15,'Raw_Data'!M710)</x:f>
        <x:v>10</x:v>
      </x:c>
      <x:c r="N710" s="32" t="n">
        <x:f>'Raw_Data'!N710</x:f>
        <x:v>0.02</x:v>
      </x:c>
      <x:c r="O710" t="str">
        <x:f>IF(OR(D710&lt;620,L710&gt;=2,J710&gt;0.9),"High",IF(OR(D710&lt;700,L710=1,J710&gt;0.75),"Medium","Low"))</x:f>
        <x:v>Low</x:v>
      </x:c>
      <x:c r="P710" s="30" t="n">
        <x:f>XLOOKUP(F710,Assumptions!$A$4:$A$6,Assumptions!$B$4:$B$6)</x:f>
        <x:v>195</x:v>
      </x:c>
      <x:c r="Q710" s="32" t="n">
        <x:f>XLOOKUP(F710,Assumptions!$A$4:$A$6,Assumptions!$C$4:$C$6)</x:f>
        <x:v>0.199</x:v>
      </x:c>
      <x:c r="R710" s="32" t="n">
        <x:f>XLOOKUP(F710,Assumptions!$A$4:$A$6,Assumptions!$D$4:$D$6)</x:f>
        <x:v>0.017</x:v>
      </x:c>
      <x:c r="S710" s="32" t="n">
        <x:f>XLOOKUP(F710,Assumptions!$A$4:$A$6,Assumptions!$E$4:$E$6)</x:f>
        <x:v>0.013</x:v>
      </x:c>
      <x:c r="T710" s="32" t="n">
        <x:f>XLOOKUP(O710,Assumptions!$H$4:$H$6,Assumptions!$I$4:$I$6)</x:f>
        <x:v>0.0035</x:v>
      </x:c>
      <x:c r="U710" s="30" t="n">
        <x:f>XLOOKUP(F710,Assumptions!$A$4:$A$6,Assumptions!$F$4:$F$6)</x:f>
        <x:v>140</x:v>
      </x:c>
      <x:c r="V710" s="60" t="n">
        <x:f>I710*12</x:f>
        <x:v>24876.96</x:v>
      </x:c>
      <x:c r="W710" s="60" t="n">
        <x:f>H710*J710*(1-K710)*Q710</x:f>
        <x:v>592.1240144400001</x:v>
      </x:c>
      <x:c r="X710" s="60" t="n">
        <x:f>V710*R710</x:f>
        <x:v>422.90832</x:v>
      </x:c>
      <x:c r="Y710" s="60" t="n">
        <x:f>V710*S710</x:f>
        <x:v>323.40047999999996</x:v>
      </x:c>
      <x:c r="Z710" s="60" t="n">
        <x:f>H710*J710*T710</x:f>
        <x:v>35.42259</x:v>
      </x:c>
      <x:c r="AA710" s="60" t="n">
        <x:f>P710+W710+X710-Y710-Z710-U710</x:f>
        <x:v>711.2092644400001</x:v>
      </x:c>
      <x:c r="AB710" s="32" t="n">
        <x:f>IFERROR(AA710/(P710+W710+X710),0)</x:f>
        <x:v>0.5877605450677035</x:v>
      </x:c>
      <x:c r="AC710" t="n">
        <x:f>IF(O710="High",0,IF(I710&gt;=1800,3,IF(I710&gt;=900,2,1))+IF(K710&gt;=0.9,2,IF(K710&gt;=0.75,1,0))+IF(J710&lt;=0.7,2,IF(J710&lt;=0.85,1,0))+IF(M710&gt;=8,1,0))</x:f>
        <x:v>6</x:v>
      </x:c>
      <x:c r="AD710" t="str">
        <x:f>IF(AND(O710&lt;&gt;"High",AC710&gt;=Assumptions!$B$10,AA710&gt;0),"Priority Growth",IF(AND(O710="Low",AA710&gt;0),"Maintain","Watch"))</x:f>
        <x:v>Priority Growth</x:v>
      </x:c>
      <x:c r="AE710" s="60" t="n">
        <x:f>MAX(AA710,0)*N710</x:f>
        <x:v>14.224185288800001</x:v>
      </x:c>
      <x:c r="AF710" t="str">
        <x:f>IF(AND(AA710&gt;=Assumptions!$B$11,O710&lt;&gt;"High",OR(N710&gt;=Assumptions!$B$12,M710&lt;=6)),"High","Standard")</x:f>
        <x:v>Standard</x:v>
      </x:c>
    </x:row>
    <x:row r="711">
      <x:c r="A711" t="str">
        <x:f>'Raw_Data'!A711</x:f>
        <x:v>C00710</x:v>
      </x:c>
      <x:c r="B711" t="n">
        <x:f>'Raw_Data'!B711</x:f>
        <x:v>40</x:v>
      </x:c>
      <x:c r="C711" s="30" t="n">
        <x:f>'Raw_Data'!C711</x:f>
        <x:v>69138</x:v>
      </x:c>
      <x:c r="D711" t="n">
        <x:f>'Raw_Data'!D711</x:f>
        <x:v>611</x:v>
      </x:c>
      <x:c r="E711" t="n">
        <x:f>'Raw_Data'!E711</x:f>
        <x:v>55</x:v>
      </x:c>
      <x:c r="F711" t="str">
        <x:f>PROPER(TRIM('Raw_Data'!F711))</x:f>
        <x:v>Classic</x:v>
      </x:c>
      <x:c r="G711" t="str">
        <x:f>PROPER(TRIM('Raw_Data'!G711))</x:f>
        <x:v>Partner</x:v>
      </x:c>
      <x:c r="H711" s="60" t="n">
        <x:f>'Raw_Data'!H711</x:f>
        <x:v>5889</x:v>
      </x:c>
      <x:c r="I711" s="60" t="n">
        <x:f>'Raw_Data'!I711</x:f>
        <x:v>835.29</x:v>
      </x:c>
      <x:c r="J711" s="32" t="n">
        <x:f>'Raw_Data'!J711</x:f>
        <x:v>0.311</x:v>
      </x:c>
      <x:c r="K711" s="32" t="n">
        <x:f>'Raw_Data'!K711</x:f>
        <x:v>0.612</x:v>
      </x:c>
      <x:c r="L711" t="n">
        <x:f>'Raw_Data'!L711</x:f>
        <x:v>1</x:v>
      </x:c>
      <x:c r="M711" t="n">
        <x:f>IF('Raw_Data'!M711="",Assumptions!$B$15,'Raw_Data'!M711)</x:f>
        <x:v>8</x:v>
      </x:c>
      <x:c r="N711" s="32" t="n">
        <x:f>'Raw_Data'!N711</x:f>
        <x:v>0.043</x:v>
      </x:c>
      <x:c r="O711" t="str">
        <x:f>IF(OR(D711&lt;620,L711&gt;=2,J711&gt;0.9),"High",IF(OR(D711&lt;700,L711=1,J711&gt;0.75),"Medium","Low"))</x:f>
        <x:v>High</x:v>
      </x:c>
      <x:c r="P711" s="30" t="n">
        <x:f>XLOOKUP(F711,Assumptions!$A$4:$A$6,Assumptions!$B$4:$B$6)</x:f>
        <x:v>0</x:v>
      </x:c>
      <x:c r="Q711" s="32" t="n">
        <x:f>XLOOKUP(F711,Assumptions!$A$4:$A$6,Assumptions!$C$4:$C$6)</x:f>
        <x:v>0.229</x:v>
      </x:c>
      <x:c r="R711" s="32" t="n">
        <x:f>XLOOKUP(F711,Assumptions!$A$4:$A$6,Assumptions!$D$4:$D$6)</x:f>
        <x:v>0.015</x:v>
      </x:c>
      <x:c r="S711" s="32" t="n">
        <x:f>XLOOKUP(F711,Assumptions!$A$4:$A$6,Assumptions!$E$4:$E$6)</x:f>
        <x:v>0.0075</x:v>
      </x:c>
      <x:c r="T711" s="32" t="n">
        <x:f>XLOOKUP(O711,Assumptions!$H$4:$H$6,Assumptions!$I$4:$I$6)</x:f>
        <x:v>0.045</x:v>
      </x:c>
      <x:c r="U711" s="30" t="n">
        <x:f>XLOOKUP(F711,Assumptions!$A$4:$A$6,Assumptions!$F$4:$F$6)</x:f>
        <x:v>60</x:v>
      </x:c>
      <x:c r="V711" s="60" t="n">
        <x:f>I711*12</x:f>
        <x:v>10023.48</x:v>
      </x:c>
      <x:c r="W711" s="60" t="n">
        <x:f>H711*J711*(1-K711)*Q711</x:f>
        <x:v>162.73057210800002</x:v>
      </x:c>
      <x:c r="X711" s="60" t="n">
        <x:f>V711*R711</x:f>
        <x:v>150.35219999999998</x:v>
      </x:c>
      <x:c r="Y711" s="60" t="n">
        <x:f>V711*S711</x:f>
        <x:v>75.17609999999999</x:v>
      </x:c>
      <x:c r="Z711" s="60" t="n">
        <x:f>H711*J711*T711</x:f>
        <x:v>82.416555</x:v>
      </x:c>
      <x:c r="AA711" s="60" t="n">
        <x:f>P711+W711+X711-Y711-Z711-U711</x:f>
        <x:v>95.49011710799999</x:v>
      </x:c>
      <x:c r="AB711" s="32" t="n">
        <x:f>IFERROR(AA711/(P711+W711+X711),0)</x:f>
        <x:v>0.3049995899329141</x:v>
      </x:c>
      <x:c r="AC711" t="n">
        <x:f>IF(O711="High",0,IF(I711&gt;=1800,3,IF(I711&gt;=900,2,1))+IF(K711&gt;=0.9,2,IF(K711&gt;=0.75,1,0))+IF(J711&lt;=0.7,2,IF(J711&lt;=0.85,1,0))+IF(M711&gt;=8,1,0))</x:f>
        <x:v>0</x:v>
      </x:c>
      <x:c r="AD711" t="str">
        <x:f>IF(AND(O711&lt;&gt;"High",AC711&gt;=Assumptions!$B$10,AA711&gt;0),"Priority Growth",IF(AND(O711="Low",AA711&gt;0),"Maintain","Watch"))</x:f>
        <x:v>Watch</x:v>
      </x:c>
      <x:c r="AE711" s="60" t="n">
        <x:f>MAX(AA711,0)*N711</x:f>
        <x:v>4.1060750356439994</x:v>
      </x:c>
      <x:c r="AF711" t="str">
        <x:f>IF(AND(AA711&gt;=Assumptions!$B$11,O711&lt;&gt;"High",OR(N711&gt;=Assumptions!$B$12,M711&lt;=6)),"High","Standard")</x:f>
        <x:v>Standard</x:v>
      </x:c>
    </x:row>
    <x:row r="712">
      <x:c r="A712" t="str">
        <x:f>'Raw_Data'!A712</x:f>
        <x:v>C00711</x:v>
      </x:c>
      <x:c r="B712" t="n">
        <x:f>'Raw_Data'!B712</x:f>
        <x:v>32</x:v>
      </x:c>
      <x:c r="C712" s="30" t="n">
        <x:f>'Raw_Data'!C712</x:f>
        <x:v>105773</x:v>
      </x:c>
      <x:c r="D712" t="n">
        <x:f>'Raw_Data'!D712</x:f>
        <x:v>678</x:v>
      </x:c>
      <x:c r="E712" t="n">
        <x:f>'Raw_Data'!E712</x:f>
        <x:v>24</x:v>
      </x:c>
      <x:c r="F712" t="str">
        <x:f>PROPER(TRIM('Raw_Data'!F712))</x:f>
        <x:v>Gold</x:v>
      </x:c>
      <x:c r="G712" t="str">
        <x:f>PROPER(TRIM('Raw_Data'!G712))</x:f>
        <x:v>Digital</x:v>
      </x:c>
      <x:c r="H712" s="60" t="n">
        <x:f>'Raw_Data'!H712</x:f>
        <x:v>14739</x:v>
      </x:c>
      <x:c r="I712" s="60" t="n">
        <x:f>'Raw_Data'!I712</x:f>
        <x:v>1478.38</x:v>
      </x:c>
      <x:c r="J712" s="32" t="n">
        <x:f>'Raw_Data'!J712</x:f>
        <x:v>0.407</x:v>
      </x:c>
      <x:c r="K712" s="32" t="n">
        <x:f>'Raw_Data'!K712</x:f>
        <x:v>0.735</x:v>
      </x:c>
      <x:c r="L712" t="n">
        <x:f>'Raw_Data'!L712</x:f>
        <x:v>0</x:v>
      </x:c>
      <x:c r="M712" t="n">
        <x:f>IF('Raw_Data'!M712="",Assumptions!$B$15,'Raw_Data'!M712)</x:f>
        <x:v>7</x:v>
      </x:c>
      <x:c r="N712" s="32" t="n">
        <x:f>'Raw_Data'!N712</x:f>
        <x:v>0.13</x:v>
      </x:c>
      <x:c r="O712" t="str">
        <x:f>IF(OR(D712&lt;620,L712&gt;=2,J712&gt;0.9),"High",IF(OR(D712&lt;700,L712=1,J712&gt;0.75),"Medium","Low"))</x:f>
        <x:v>Medium</x:v>
      </x:c>
      <x:c r="P712" s="30" t="n">
        <x:f>XLOOKUP(F712,Assumptions!$A$4:$A$6,Assumptions!$B$4:$B$6)</x:f>
        <x:v>95</x:v>
      </x:c>
      <x:c r="Q712" s="32" t="n">
        <x:f>XLOOKUP(F712,Assumptions!$A$4:$A$6,Assumptions!$C$4:$C$6)</x:f>
        <x:v>0.219</x:v>
      </x:c>
      <x:c r="R712" s="32" t="n">
        <x:f>XLOOKUP(F712,Assumptions!$A$4:$A$6,Assumptions!$D$4:$D$6)</x:f>
        <x:v>0.016</x:v>
      </x:c>
      <x:c r="S712" s="32" t="n">
        <x:f>XLOOKUP(F712,Assumptions!$A$4:$A$6,Assumptions!$E$4:$E$6)</x:f>
        <x:v>0.01</x:v>
      </x:c>
      <x:c r="T712" s="32" t="n">
        <x:f>XLOOKUP(O712,Assumptions!$H$4:$H$6,Assumptions!$I$4:$I$6)</x:f>
        <x:v>0.012</x:v>
      </x:c>
      <x:c r="U712" s="30" t="n">
        <x:f>XLOOKUP(F712,Assumptions!$A$4:$A$6,Assumptions!$F$4:$F$6)</x:f>
        <x:v>90</x:v>
      </x:c>
      <x:c r="V712" s="60" t="n">
        <x:f>I712*12</x:f>
        <x:v>17740.56</x:v>
      </x:c>
      <x:c r="W712" s="60" t="n">
        <x:f>H712*J712*(1-K712)*Q712</x:f>
        <x:v>348.13879105499996</x:v>
      </x:c>
      <x:c r="X712" s="60" t="n">
        <x:f>V712*R712</x:f>
        <x:v>283.84896000000003</x:v>
      </x:c>
      <x:c r="Y712" s="60" t="n">
        <x:f>V712*S712</x:f>
        <x:v>177.40560000000002</x:v>
      </x:c>
      <x:c r="Z712" s="60" t="n">
        <x:f>H712*J712*T712</x:f>
        <x:v>71.985276</x:v>
      </x:c>
      <x:c r="AA712" s="60" t="n">
        <x:f>P712+W712+X712-Y712-Z712-U712</x:f>
        <x:v>387.59687505499994</x:v>
      </x:c>
      <x:c r="AB712" s="32" t="n">
        <x:f>IFERROR(AA712/(P712+W712+X712),0)</x:f>
        <x:v>0.5331546157311754</x:v>
      </x:c>
      <x:c r="AC712" t="n">
        <x:f>IF(O712="High",0,IF(I712&gt;=1800,3,IF(I712&gt;=900,2,1))+IF(K712&gt;=0.9,2,IF(K712&gt;=0.75,1,0))+IF(J712&lt;=0.7,2,IF(J712&lt;=0.85,1,0))+IF(M712&gt;=8,1,0))</x:f>
        <x:v>4</x:v>
      </x:c>
      <x:c r="AD712" t="str">
        <x:f>IF(AND(O712&lt;&gt;"High",AC712&gt;=Assumptions!$B$10,AA712&gt;0),"Priority Growth",IF(AND(O712="Low",AA712&gt;0),"Maintain","Watch"))</x:f>
        <x:v>Watch</x:v>
      </x:c>
      <x:c r="AE712" s="60" t="n">
        <x:f>MAX(AA712,0)*N712</x:f>
        <x:v>50.38759375714999</x:v>
      </x:c>
      <x:c r="AF712" t="str">
        <x:f>IF(AND(AA712&gt;=Assumptions!$B$11,O712&lt;&gt;"High",OR(N712&gt;=Assumptions!$B$12,M712&lt;=6)),"High","Standard")</x:f>
        <x:v>Standard</x:v>
      </x:c>
    </x:row>
    <x:row r="713">
      <x:c r="A713" t="str">
        <x:f>'Raw_Data'!A713</x:f>
        <x:v>C00712</x:v>
      </x:c>
      <x:c r="B713" t="n">
        <x:f>'Raw_Data'!B713</x:f>
        <x:v>52</x:v>
      </x:c>
      <x:c r="C713" s="30" t="n">
        <x:f>'Raw_Data'!C713</x:f>
        <x:v>46826</x:v>
      </x:c>
      <x:c r="D713" t="n">
        <x:f>'Raw_Data'!D713</x:f>
        <x:v>692</x:v>
      </x:c>
      <x:c r="E713" t="n">
        <x:f>'Raw_Data'!E713</x:f>
        <x:v>65</x:v>
      </x:c>
      <x:c r="F713" t="str">
        <x:f>PROPER(TRIM('Raw_Data'!F713))</x:f>
        <x:v>Classic</x:v>
      </x:c>
      <x:c r="G713" t="str">
        <x:f>PROPER(TRIM('Raw_Data'!G713))</x:f>
        <x:v>Digital</x:v>
      </x:c>
      <x:c r="H713" s="60" t="n">
        <x:f>'Raw_Data'!H713</x:f>
        <x:v>5043</x:v>
      </x:c>
      <x:c r="I713" s="60" t="n">
        <x:f>'Raw_Data'!I713</x:f>
        <x:v>484.48</x:v>
      </x:c>
      <x:c r="J713" s="32" t="n">
        <x:f>'Raw_Data'!J713</x:f>
        <x:v>0.554</x:v>
      </x:c>
      <x:c r="K713" s="32" t="n">
        <x:f>'Raw_Data'!K713</x:f>
        <x:v>0.808</x:v>
      </x:c>
      <x:c r="L713" t="n">
        <x:f>'Raw_Data'!L713</x:f>
        <x:v>0</x:v>
      </x:c>
      <x:c r="M713" t="n">
        <x:f>IF('Raw_Data'!M713="",Assumptions!$B$15,'Raw_Data'!M713)</x:f>
        <x:v>9</x:v>
      </x:c>
      <x:c r="N713" s="32" t="n">
        <x:f>'Raw_Data'!N713</x:f>
        <x:v>0.03</x:v>
      </x:c>
      <x:c r="O713" t="str">
        <x:f>IF(OR(D713&lt;620,L713&gt;=2,J713&gt;0.9),"High",IF(OR(D713&lt;700,L713=1,J713&gt;0.75),"Medium","Low"))</x:f>
        <x:v>Medium</x:v>
      </x:c>
      <x:c r="P713" s="30" t="n">
        <x:f>XLOOKUP(F713,Assumptions!$A$4:$A$6,Assumptions!$B$4:$B$6)</x:f>
        <x:v>0</x:v>
      </x:c>
      <x:c r="Q713" s="32" t="n">
        <x:f>XLOOKUP(F713,Assumptions!$A$4:$A$6,Assumptions!$C$4:$C$6)</x:f>
        <x:v>0.229</x:v>
      </x:c>
      <x:c r="R713" s="32" t="n">
        <x:f>XLOOKUP(F713,Assumptions!$A$4:$A$6,Assumptions!$D$4:$D$6)</x:f>
        <x:v>0.015</x:v>
      </x:c>
      <x:c r="S713" s="32" t="n">
        <x:f>XLOOKUP(F713,Assumptions!$A$4:$A$6,Assumptions!$E$4:$E$6)</x:f>
        <x:v>0.0075</x:v>
      </x:c>
      <x:c r="T713" s="32" t="n">
        <x:f>XLOOKUP(O713,Assumptions!$H$4:$H$6,Assumptions!$I$4:$I$6)</x:f>
        <x:v>0.012</x:v>
      </x:c>
      <x:c r="U713" s="30" t="n">
        <x:f>XLOOKUP(F713,Assumptions!$A$4:$A$6,Assumptions!$F$4:$F$6)</x:f>
        <x:v>60</x:v>
      </x:c>
      <x:c r="V713" s="60" t="n">
        <x:f>I713*12</x:f>
        <x:v>5813.76</x:v>
      </x:c>
      <x:c r="W713" s="60" t="n">
        <x:f>H713*J713*(1-K713)*Q713</x:f>
        <x:v>122.83876569599997</x:v>
      </x:c>
      <x:c r="X713" s="60" t="n">
        <x:f>V713*R713</x:f>
        <x:v>87.2064</x:v>
      </x:c>
      <x:c r="Y713" s="60" t="n">
        <x:f>V713*S713</x:f>
        <x:v>43.6032</x:v>
      </x:c>
      <x:c r="Z713" s="60" t="n">
        <x:f>H713*J713*T713</x:f>
        <x:v>33.525864</x:v>
      </x:c>
      <x:c r="AA713" s="60" t="n">
        <x:f>P713+W713+X713-Y713-Z713-U713</x:f>
        <x:v>72.91610169599994</x:v>
      </x:c>
      <x:c r="AB713" s="32" t="n">
        <x:f>IFERROR(AA713/(P713+W713+X713),0)</x:f>
        <x:v>0.34714486979210935</x:v>
      </x:c>
      <x:c r="AC713" t="n">
        <x:f>IF(O713="High",0,IF(I713&gt;=1800,3,IF(I713&gt;=900,2,1))+IF(K713&gt;=0.9,2,IF(K713&gt;=0.75,1,0))+IF(J713&lt;=0.7,2,IF(J713&lt;=0.85,1,0))+IF(M713&gt;=8,1,0))</x:f>
        <x:v>5</x:v>
      </x:c>
      <x:c r="AD713" t="str">
        <x:f>IF(AND(O713&lt;&gt;"High",AC713&gt;=Assumptions!$B$10,AA713&gt;0),"Priority Growth",IF(AND(O713="Low",AA713&gt;0),"Maintain","Watch"))</x:f>
        <x:v>Watch</x:v>
      </x:c>
      <x:c r="AE713" s="60" t="n">
        <x:f>MAX(AA713,0)*N713</x:f>
        <x:v>2.1874830508799983</x:v>
      </x:c>
      <x:c r="AF713" t="str">
        <x:f>IF(AND(AA713&gt;=Assumptions!$B$11,O713&lt;&gt;"High",OR(N713&gt;=Assumptions!$B$12,M713&lt;=6)),"High","Standard")</x:f>
        <x:v>Standard</x:v>
      </x:c>
    </x:row>
    <x:row r="714">
      <x:c r="A714" t="str">
        <x:f>'Raw_Data'!A714</x:f>
        <x:v>C00713</x:v>
      </x:c>
      <x:c r="B714" t="n">
        <x:f>'Raw_Data'!B714</x:f>
        <x:v>38</x:v>
      </x:c>
      <x:c r="C714" s="30" t="n">
        <x:f>'Raw_Data'!C714</x:f>
        <x:v>104326</x:v>
      </x:c>
      <x:c r="D714" t="n">
        <x:f>'Raw_Data'!D714</x:f>
        <x:v>535</x:v>
      </x:c>
      <x:c r="E714" t="n">
        <x:f>'Raw_Data'!E714</x:f>
        <x:v>40</x:v>
      </x:c>
      <x:c r="F714" t="str">
        <x:f>PROPER(TRIM('Raw_Data'!F714))</x:f>
        <x:v>Classic</x:v>
      </x:c>
      <x:c r="G714" t="str">
        <x:f>PROPER(TRIM('Raw_Data'!G714))</x:f>
        <x:v>Digital</x:v>
      </x:c>
      <x:c r="H714" s="60" t="n">
        <x:f>'Raw_Data'!H714</x:f>
        <x:v>3625</x:v>
      </x:c>
      <x:c r="I714" s="60" t="n">
        <x:f>'Raw_Data'!I714</x:f>
        <x:v>621.09</x:v>
      </x:c>
      <x:c r="J714" s="32" t="n">
        <x:f>'Raw_Data'!J714</x:f>
        <x:v>0.848</x:v>
      </x:c>
      <x:c r="K714" s="32" t="n">
        <x:f>'Raw_Data'!K714</x:f>
        <x:v>0.666</x:v>
      </x:c>
      <x:c r="L714" t="n">
        <x:f>'Raw_Data'!L714</x:f>
        <x:v>0</x:v>
      </x:c>
      <x:c r="M714" t="n">
        <x:f>IF('Raw_Data'!M714="",Assumptions!$B$15,'Raw_Data'!M714)</x:f>
        <x:v>8</x:v>
      </x:c>
      <x:c r="N714" s="32" t="n">
        <x:f>'Raw_Data'!N714</x:f>
        <x:v>0.078</x:v>
      </x:c>
      <x:c r="O714" t="str">
        <x:f>IF(OR(D714&lt;620,L714&gt;=2,J714&gt;0.9),"High",IF(OR(D714&lt;700,L714=1,J714&gt;0.75),"Medium","Low"))</x:f>
        <x:v>High</x:v>
      </x:c>
      <x:c r="P714" s="30" t="n">
        <x:f>XLOOKUP(F714,Assumptions!$A$4:$A$6,Assumptions!$B$4:$B$6)</x:f>
        <x:v>0</x:v>
      </x:c>
      <x:c r="Q714" s="32" t="n">
        <x:f>XLOOKUP(F714,Assumptions!$A$4:$A$6,Assumptions!$C$4:$C$6)</x:f>
        <x:v>0.229</x:v>
      </x:c>
      <x:c r="R714" s="32" t="n">
        <x:f>XLOOKUP(F714,Assumptions!$A$4:$A$6,Assumptions!$D$4:$D$6)</x:f>
        <x:v>0.015</x:v>
      </x:c>
      <x:c r="S714" s="32" t="n">
        <x:f>XLOOKUP(F714,Assumptions!$A$4:$A$6,Assumptions!$E$4:$E$6)</x:f>
        <x:v>0.0075</x:v>
      </x:c>
      <x:c r="T714" s="32" t="n">
        <x:f>XLOOKUP(O714,Assumptions!$H$4:$H$6,Assumptions!$I$4:$I$6)</x:f>
        <x:v>0.045</x:v>
      </x:c>
      <x:c r="U714" s="30" t="n">
        <x:f>XLOOKUP(F714,Assumptions!$A$4:$A$6,Assumptions!$F$4:$F$6)</x:f>
        <x:v>60</x:v>
      </x:c>
      <x:c r="V714" s="60" t="n">
        <x:f>I714*12</x:f>
        <x:v>7453.08</x:v>
      </x:c>
      <x:c r="W714" s="60" t="n">
        <x:f>H714*J714*(1-K714)*Q714</x:f>
        <x:v>235.11796399999997</x:v>
      </x:c>
      <x:c r="X714" s="60" t="n">
        <x:f>V714*R714</x:f>
        <x:v>111.7962</x:v>
      </x:c>
      <x:c r="Y714" s="60" t="n">
        <x:f>V714*S714</x:f>
        <x:v>55.8981</x:v>
      </x:c>
      <x:c r="Z714" s="60" t="n">
        <x:f>H714*J714*T714</x:f>
        <x:v>138.32999999999998</x:v>
      </x:c>
      <x:c r="AA714" s="60" t="n">
        <x:f>P714+W714+X714-Y714-Z714-U714</x:f>
        <x:v>92.68606399999999</x:v>
      </x:c>
      <x:c r="AB714" s="32" t="n">
        <x:f>IFERROR(AA714/(P714+W714+X714),0)</x:f>
        <x:v>0.2671729021706937</x:v>
      </x:c>
      <x:c r="AC714" t="n">
        <x:f>IF(O714="High",0,IF(I714&gt;=1800,3,IF(I714&gt;=900,2,1))+IF(K714&gt;=0.9,2,IF(K714&gt;=0.75,1,0))+IF(J714&lt;=0.7,2,IF(J714&lt;=0.85,1,0))+IF(M714&gt;=8,1,0))</x:f>
        <x:v>0</x:v>
      </x:c>
      <x:c r="AD714" t="str">
        <x:f>IF(AND(O714&lt;&gt;"High",AC714&gt;=Assumptions!$B$10,AA714&gt;0),"Priority Growth",IF(AND(O714="Low",AA714&gt;0),"Maintain","Watch"))</x:f>
        <x:v>Watch</x:v>
      </x:c>
      <x:c r="AE714" s="60" t="n">
        <x:f>MAX(AA714,0)*N714</x:f>
        <x:v>7.229512991999999</x:v>
      </x:c>
      <x:c r="AF714" t="str">
        <x:f>IF(AND(AA714&gt;=Assumptions!$B$11,O714&lt;&gt;"High",OR(N714&gt;=Assumptions!$B$12,M714&lt;=6)),"High","Standard")</x:f>
        <x:v>Standard</x:v>
      </x:c>
    </x:row>
    <x:row r="715">
      <x:c r="A715" t="str">
        <x:f>'Raw_Data'!A715</x:f>
        <x:v>C00714</x:v>
      </x:c>
      <x:c r="B715" t="n">
        <x:f>'Raw_Data'!B715</x:f>
        <x:v>47</x:v>
      </x:c>
      <x:c r="C715" s="30" t="n">
        <x:f>'Raw_Data'!C715</x:f>
        <x:v>142229</x:v>
      </x:c>
      <x:c r="D715" t="n">
        <x:f>'Raw_Data'!D715</x:f>
        <x:v>660</x:v>
      </x:c>
      <x:c r="E715" t="n">
        <x:f>'Raw_Data'!E715</x:f>
        <x:v>9</x:v>
      </x:c>
      <x:c r="F715" t="str">
        <x:f>PROPER(TRIM('Raw_Data'!F715))</x:f>
        <x:v>Platinum</x:v>
      </x:c>
      <x:c r="G715" t="str">
        <x:f>PROPER(TRIM('Raw_Data'!G715))</x:f>
        <x:v>Branch</x:v>
      </x:c>
      <x:c r="H715" s="60" t="n">
        <x:f>'Raw_Data'!H715</x:f>
        <x:v>29679</x:v>
      </x:c>
      <x:c r="I715" s="60" t="n">
        <x:f>'Raw_Data'!I715</x:f>
        <x:v>3200.84</x:v>
      </x:c>
      <x:c r="J715" s="32" t="n">
        <x:f>'Raw_Data'!J715</x:f>
        <x:v>0.542</x:v>
      </x:c>
      <x:c r="K715" s="32" t="n">
        <x:f>'Raw_Data'!K715</x:f>
        <x:v>0.69</x:v>
      </x:c>
      <x:c r="L715" t="n">
        <x:f>'Raw_Data'!L715</x:f>
        <x:v>0</x:v>
      </x:c>
      <x:c r="M715" t="n">
        <x:f>IF('Raw_Data'!M715="",Assumptions!$B$15,'Raw_Data'!M715)</x:f>
        <x:v>8</x:v>
      </x:c>
      <x:c r="N715" s="32" t="n">
        <x:f>'Raw_Data'!N715</x:f>
        <x:v>0.122</x:v>
      </x:c>
      <x:c r="O715" t="str">
        <x:f>IF(OR(D715&lt;620,L715&gt;=2,J715&gt;0.9),"High",IF(OR(D715&lt;700,L715=1,J715&gt;0.75),"Medium","Low"))</x:f>
        <x:v>Medium</x:v>
      </x:c>
      <x:c r="P715" s="30" t="n">
        <x:f>XLOOKUP(F715,Assumptions!$A$4:$A$6,Assumptions!$B$4:$B$6)</x:f>
        <x:v>195</x:v>
      </x:c>
      <x:c r="Q715" s="32" t="n">
        <x:f>XLOOKUP(F715,Assumptions!$A$4:$A$6,Assumptions!$C$4:$C$6)</x:f>
        <x:v>0.199</x:v>
      </x:c>
      <x:c r="R715" s="32" t="n">
        <x:f>XLOOKUP(F715,Assumptions!$A$4:$A$6,Assumptions!$D$4:$D$6)</x:f>
        <x:v>0.017</x:v>
      </x:c>
      <x:c r="S715" s="32" t="n">
        <x:f>XLOOKUP(F715,Assumptions!$A$4:$A$6,Assumptions!$E$4:$E$6)</x:f>
        <x:v>0.013</x:v>
      </x:c>
      <x:c r="T715" s="32" t="n">
        <x:f>XLOOKUP(O715,Assumptions!$H$4:$H$6,Assumptions!$I$4:$I$6)</x:f>
        <x:v>0.012</x:v>
      </x:c>
      <x:c r="U715" s="30" t="n">
        <x:f>XLOOKUP(F715,Assumptions!$A$4:$A$6,Assumptions!$F$4:$F$6)</x:f>
        <x:v>140</x:v>
      </x:c>
      <x:c r="V715" s="60" t="n">
        <x:f>I715*12</x:f>
        <x:v>38410.08</x:v>
      </x:c>
      <x:c r="W715" s="60" t="n">
        <x:f>H715*J715*(1-K715)*Q715</x:f>
        <x:v>992.3464504200003</x:v>
      </x:c>
      <x:c r="X715" s="60" t="n">
        <x:f>V715*R715</x:f>
        <x:v>652.9713600000001</x:v>
      </x:c>
      <x:c r="Y715" s="60" t="n">
        <x:f>V715*S715</x:f>
        <x:v>499.33104</x:v>
      </x:c>
      <x:c r="Z715" s="60" t="n">
        <x:f>H715*J715*T715</x:f>
        <x:v>193.03221600000003</x:v>
      </x:c>
      <x:c r="AA715" s="60" t="n">
        <x:f>P715+W715+X715-Y715-Z715-U715</x:f>
        <x:v>1007.9545544200005</x:v>
      </x:c>
      <x:c r="AB715" s="32" t="n">
        <x:f>IFERROR(AA715/(P715+W715+X715),0)</x:f>
        <x:v>0.5477067866826564</x:v>
      </x:c>
      <x:c r="AC715" t="n">
        <x:f>IF(O715="High",0,IF(I715&gt;=1800,3,IF(I715&gt;=900,2,1))+IF(K715&gt;=0.9,2,IF(K715&gt;=0.75,1,0))+IF(J715&lt;=0.7,2,IF(J715&lt;=0.85,1,0))+IF(M715&gt;=8,1,0))</x:f>
        <x:v>6</x:v>
      </x:c>
      <x:c r="AD715" t="str">
        <x:f>IF(AND(O715&lt;&gt;"High",AC715&gt;=Assumptions!$B$10,AA715&gt;0),"Priority Growth",IF(AND(O715="Low",AA715&gt;0),"Maintain","Watch"))</x:f>
        <x:v>Priority Growth</x:v>
      </x:c>
      <x:c r="AE715" s="60" t="n">
        <x:f>MAX(AA715,0)*N715</x:f>
        <x:v>122.97045563924006</x:v>
      </x:c>
      <x:c r="AF715" t="str">
        <x:f>IF(AND(AA715&gt;=Assumptions!$B$11,O715&lt;&gt;"High",OR(N715&gt;=Assumptions!$B$12,M715&lt;=6)),"High","Standard")</x:f>
        <x:v>Standard</x:v>
      </x:c>
    </x:row>
    <x:row r="716">
      <x:c r="A716" t="str">
        <x:f>'Raw_Data'!A716</x:f>
        <x:v>C00715</x:v>
      </x:c>
      <x:c r="B716" t="n">
        <x:f>'Raw_Data'!B716</x:f>
        <x:v>38</x:v>
      </x:c>
      <x:c r="C716" s="30" t="n">
        <x:f>'Raw_Data'!C716</x:f>
        <x:v>70015</x:v>
      </x:c>
      <x:c r="D716" t="n">
        <x:f>'Raw_Data'!D716</x:f>
        <x:v>626</x:v>
      </x:c>
      <x:c r="E716" t="n">
        <x:f>'Raw_Data'!E716</x:f>
        <x:v>139</x:v>
      </x:c>
      <x:c r="F716" t="str">
        <x:f>PROPER(TRIM('Raw_Data'!F716))</x:f>
        <x:v>Classic</x:v>
      </x:c>
      <x:c r="G716" t="str">
        <x:f>PROPER(TRIM('Raw_Data'!G716))</x:f>
        <x:v>Branch</x:v>
      </x:c>
      <x:c r="H716" s="60" t="n">
        <x:f>'Raw_Data'!H716</x:f>
        <x:v>4657</x:v>
      </x:c>
      <x:c r="I716" s="60" t="n">
        <x:f>'Raw_Data'!I716</x:f>
        <x:v>957.85</x:v>
      </x:c>
      <x:c r="J716" s="32" t="n">
        <x:f>'Raw_Data'!J716</x:f>
        <x:v>0.522</x:v>
      </x:c>
      <x:c r="K716" s="32" t="n">
        <x:f>'Raw_Data'!K716</x:f>
        <x:v>0.864</x:v>
      </x:c>
      <x:c r="L716" t="n">
        <x:f>'Raw_Data'!L716</x:f>
        <x:v>0</x:v>
      </x:c>
      <x:c r="M716" t="n">
        <x:f>IF('Raw_Data'!M716="",Assumptions!$B$15,'Raw_Data'!M716)</x:f>
        <x:v>8</x:v>
      </x:c>
      <x:c r="N716" s="32" t="n">
        <x:f>'Raw_Data'!N716</x:f>
        <x:v>0.06</x:v>
      </x:c>
      <x:c r="O716" t="str">
        <x:f>IF(OR(D716&lt;620,L716&gt;=2,J716&gt;0.9),"High",IF(OR(D716&lt;700,L716=1,J716&gt;0.75),"Medium","Low"))</x:f>
        <x:v>Medium</x:v>
      </x:c>
      <x:c r="P716" s="30" t="n">
        <x:f>XLOOKUP(F716,Assumptions!$A$4:$A$6,Assumptions!$B$4:$B$6)</x:f>
        <x:v>0</x:v>
      </x:c>
      <x:c r="Q716" s="32" t="n">
        <x:f>XLOOKUP(F716,Assumptions!$A$4:$A$6,Assumptions!$C$4:$C$6)</x:f>
        <x:v>0.229</x:v>
      </x:c>
      <x:c r="R716" s="32" t="n">
        <x:f>XLOOKUP(F716,Assumptions!$A$4:$A$6,Assumptions!$D$4:$D$6)</x:f>
        <x:v>0.015</x:v>
      </x:c>
      <x:c r="S716" s="32" t="n">
        <x:f>XLOOKUP(F716,Assumptions!$A$4:$A$6,Assumptions!$E$4:$E$6)</x:f>
        <x:v>0.0075</x:v>
      </x:c>
      <x:c r="T716" s="32" t="n">
        <x:f>XLOOKUP(O716,Assumptions!$H$4:$H$6,Assumptions!$I$4:$I$6)</x:f>
        <x:v>0.012</x:v>
      </x:c>
      <x:c r="U716" s="30" t="n">
        <x:f>XLOOKUP(F716,Assumptions!$A$4:$A$6,Assumptions!$F$4:$F$6)</x:f>
        <x:v>60</x:v>
      </x:c>
      <x:c r="V716" s="60" t="n">
        <x:f>I716*12</x:f>
        <x:v>11494.2</x:v>
      </x:c>
      <x:c r="W716" s="60" t="n">
        <x:f>H716*J716*(1-K716)*Q716</x:f>
        <x:v>75.709631376</x:v>
      </x:c>
      <x:c r="X716" s="60" t="n">
        <x:f>V716*R716</x:f>
        <x:v>172.413</x:v>
      </x:c>
      <x:c r="Y716" s="60" t="n">
        <x:f>V716*S716</x:f>
        <x:v>86.2065</x:v>
      </x:c>
      <x:c r="Z716" s="60" t="n">
        <x:f>H716*J716*T716</x:f>
        <x:v>29.171448</x:v>
      </x:c>
      <x:c r="AA716" s="60" t="n">
        <x:f>P716+W716+X716-Y716-Z716-U716</x:f>
        <x:v>72.74468337600001</x:v>
      </x:c>
      <x:c r="AB716" s="32" t="n">
        <x:f>IFERROR(AA716/(P716+W716+X716),0)</x:f>
        <x:v>0.29318036396996044</x:v>
      </x:c>
      <x:c r="AC716" t="n">
        <x:f>IF(O716="High",0,IF(I716&gt;=1800,3,IF(I716&gt;=900,2,1))+IF(K716&gt;=0.9,2,IF(K716&gt;=0.75,1,0))+IF(J716&lt;=0.7,2,IF(J716&lt;=0.85,1,0))+IF(M716&gt;=8,1,0))</x:f>
        <x:v>6</x:v>
      </x:c>
      <x:c r="AD716" t="str">
        <x:f>IF(AND(O716&lt;&gt;"High",AC716&gt;=Assumptions!$B$10,AA716&gt;0),"Priority Growth",IF(AND(O716="Low",AA716&gt;0),"Maintain","Watch"))</x:f>
        <x:v>Priority Growth</x:v>
      </x:c>
      <x:c r="AE716" s="60" t="n">
        <x:f>MAX(AA716,0)*N716</x:f>
        <x:v>4.36468100256</x:v>
      </x:c>
      <x:c r="AF716" t="str">
        <x:f>IF(AND(AA716&gt;=Assumptions!$B$11,O716&lt;&gt;"High",OR(N716&gt;=Assumptions!$B$12,M716&lt;=6)),"High","Standard")</x:f>
        <x:v>Standard</x:v>
      </x:c>
    </x:row>
    <x:row r="717">
      <x:c r="A717" t="str">
        <x:f>'Raw_Data'!A717</x:f>
        <x:v>C00716</x:v>
      </x:c>
      <x:c r="B717" t="n">
        <x:f>'Raw_Data'!B717</x:f>
        <x:v>59</x:v>
      </x:c>
      <x:c r="C717" s="30" t="n">
        <x:f>'Raw_Data'!C717</x:f>
        <x:v>78518</x:v>
      </x:c>
      <x:c r="D717" t="n">
        <x:f>'Raw_Data'!D717</x:f>
        <x:v>618</x:v>
      </x:c>
      <x:c r="E717" t="n">
        <x:f>'Raw_Data'!E717</x:f>
        <x:v>63</x:v>
      </x:c>
      <x:c r="F717" t="str">
        <x:f>PROPER(TRIM('Raw_Data'!F717))</x:f>
        <x:v>Classic</x:v>
      </x:c>
      <x:c r="G717" t="str">
        <x:f>PROPER(TRIM('Raw_Data'!G717))</x:f>
        <x:v>Partner</x:v>
      </x:c>
      <x:c r="H717" s="60" t="n">
        <x:f>'Raw_Data'!H717</x:f>
        <x:v>5735</x:v>
      </x:c>
      <x:c r="I717" s="60" t="n">
        <x:f>'Raw_Data'!I717</x:f>
        <x:v>1192.87</x:v>
      </x:c>
      <x:c r="J717" s="32" t="n">
        <x:f>'Raw_Data'!J717</x:f>
        <x:v>0.488</x:v>
      </x:c>
      <x:c r="K717" s="32" t="n">
        <x:f>'Raw_Data'!K717</x:f>
        <x:v>0.768</x:v>
      </x:c>
      <x:c r="L717" t="n">
        <x:f>'Raw_Data'!L717</x:f>
        <x:v>0</x:v>
      </x:c>
      <x:c r="M717" t="n">
        <x:f>IF('Raw_Data'!M717="",Assumptions!$B$15,'Raw_Data'!M717)</x:f>
        <x:v>10</x:v>
      </x:c>
      <x:c r="N717" s="32" t="n">
        <x:f>'Raw_Data'!N717</x:f>
        <x:v>0.02</x:v>
      </x:c>
      <x:c r="O717" t="str">
        <x:f>IF(OR(D717&lt;620,L717&gt;=2,J717&gt;0.9),"High",IF(OR(D717&lt;700,L717=1,J717&gt;0.75),"Medium","Low"))</x:f>
        <x:v>High</x:v>
      </x:c>
      <x:c r="P717" s="30" t="n">
        <x:f>XLOOKUP(F717,Assumptions!$A$4:$A$6,Assumptions!$B$4:$B$6)</x:f>
        <x:v>0</x:v>
      </x:c>
      <x:c r="Q717" s="32" t="n">
        <x:f>XLOOKUP(F717,Assumptions!$A$4:$A$6,Assumptions!$C$4:$C$6)</x:f>
        <x:v>0.229</x:v>
      </x:c>
      <x:c r="R717" s="32" t="n">
        <x:f>XLOOKUP(F717,Assumptions!$A$4:$A$6,Assumptions!$D$4:$D$6)</x:f>
        <x:v>0.015</x:v>
      </x:c>
      <x:c r="S717" s="32" t="n">
        <x:f>XLOOKUP(F717,Assumptions!$A$4:$A$6,Assumptions!$E$4:$E$6)</x:f>
        <x:v>0.0075</x:v>
      </x:c>
      <x:c r="T717" s="32" t="n">
        <x:f>XLOOKUP(O717,Assumptions!$H$4:$H$6,Assumptions!$I$4:$I$6)</x:f>
        <x:v>0.045</x:v>
      </x:c>
      <x:c r="U717" s="30" t="n">
        <x:f>XLOOKUP(F717,Assumptions!$A$4:$A$6,Assumptions!$F$4:$F$6)</x:f>
        <x:v>60</x:v>
      </x:c>
      <x:c r="V717" s="60" t="n">
        <x:f>I717*12</x:f>
        <x:v>14314.439999999999</x:v>
      </x:c>
      <x:c r="W717" s="60" t="n">
        <x:f>H717*J717*(1-K717)*Q717</x:f>
        <x:v>148.68827104</x:v>
      </x:c>
      <x:c r="X717" s="60" t="n">
        <x:f>V717*R717</x:f>
        <x:v>214.71659999999997</x:v>
      </x:c>
      <x:c r="Y717" s="60" t="n">
        <x:f>V717*S717</x:f>
        <x:v>107.35829999999999</x:v>
      </x:c>
      <x:c r="Z717" s="60" t="n">
        <x:f>H717*J717*T717</x:f>
        <x:v>125.94059999999999</x:v>
      </x:c>
      <x:c r="AA717" s="60" t="n">
        <x:f>P717+W717+X717-Y717-Z717-U717</x:f>
        <x:v>70.10597104000001</x:v>
      </x:c>
      <x:c r="AB717" s="32" t="n">
        <x:f>IFERROR(AA717/(P717+W717+X717),0)</x:f>
        <x:v>0.19291423045422923</x:v>
      </x:c>
      <x:c r="AC717" t="n">
        <x:f>IF(O717="High",0,IF(I717&gt;=1800,3,IF(I717&gt;=900,2,1))+IF(K717&gt;=0.9,2,IF(K717&gt;=0.75,1,0))+IF(J717&lt;=0.7,2,IF(J717&lt;=0.85,1,0))+IF(M717&gt;=8,1,0))</x:f>
        <x:v>0</x:v>
      </x:c>
      <x:c r="AD717" t="str">
        <x:f>IF(AND(O717&lt;&gt;"High",AC717&gt;=Assumptions!$B$10,AA717&gt;0),"Priority Growth",IF(AND(O717="Low",AA717&gt;0),"Maintain","Watch"))</x:f>
        <x:v>Watch</x:v>
      </x:c>
      <x:c r="AE717" s="60" t="n">
        <x:f>MAX(AA717,0)*N717</x:f>
        <x:v>1.4021194208000003</x:v>
      </x:c>
      <x:c r="AF717" t="str">
        <x:f>IF(AND(AA717&gt;=Assumptions!$B$11,O717&lt;&gt;"High",OR(N717&gt;=Assumptions!$B$12,M717&lt;=6)),"High","Standard")</x:f>
        <x:v>Standard</x:v>
      </x:c>
    </x:row>
    <x:row r="718">
      <x:c r="A718" t="str">
        <x:f>'Raw_Data'!A718</x:f>
        <x:v>C00717</x:v>
      </x:c>
      <x:c r="B718" t="n">
        <x:f>'Raw_Data'!B718</x:f>
        <x:v>31</x:v>
      </x:c>
      <x:c r="C718" s="30" t="n">
        <x:f>'Raw_Data'!C718</x:f>
        <x:v>68812</x:v>
      </x:c>
      <x:c r="D718" t="n">
        <x:f>'Raw_Data'!D718</x:f>
        <x:v>685</x:v>
      </x:c>
      <x:c r="E718" t="n">
        <x:f>'Raw_Data'!E718</x:f>
        <x:v>35</x:v>
      </x:c>
      <x:c r="F718" t="str">
        <x:f>PROPER(TRIM('Raw_Data'!F718))</x:f>
        <x:v>Gold</x:v>
      </x:c>
      <x:c r="G718" t="str">
        <x:f>PROPER(TRIM('Raw_Data'!G718))</x:f>
        <x:v>Partner</x:v>
      </x:c>
      <x:c r="H718" s="60" t="n">
        <x:f>'Raw_Data'!H718</x:f>
        <x:v>7734</x:v>
      </x:c>
      <x:c r="I718" s="60" t="n">
        <x:f>'Raw_Data'!I718</x:f>
        <x:v>772.37</x:v>
      </x:c>
      <x:c r="J718" s="32" t="n">
        <x:f>'Raw_Data'!J718</x:f>
        <x:v>0.424</x:v>
      </x:c>
      <x:c r="K718" s="32" t="n">
        <x:f>'Raw_Data'!K718</x:f>
        <x:v>0.693</x:v>
      </x:c>
      <x:c r="L718" t="n">
        <x:f>'Raw_Data'!L718</x:f>
        <x:v>0</x:v>
      </x:c>
      <x:c r="M718" t="n">
        <x:f>IF('Raw_Data'!M718="",Assumptions!$B$15,'Raw_Data'!M718)</x:f>
        <x:v>6</x:v>
      </x:c>
      <x:c r="N718" s="32" t="n">
        <x:f>'Raw_Data'!N718</x:f>
        <x:v>0.252</x:v>
      </x:c>
      <x:c r="O718" t="str">
        <x:f>IF(OR(D718&lt;620,L718&gt;=2,J718&gt;0.9),"High",IF(OR(D718&lt;700,L718=1,J718&gt;0.75),"Medium","Low"))</x:f>
        <x:v>Medium</x:v>
      </x:c>
      <x:c r="P718" s="30" t="n">
        <x:f>XLOOKUP(F718,Assumptions!$A$4:$A$6,Assumptions!$B$4:$B$6)</x:f>
        <x:v>95</x:v>
      </x:c>
      <x:c r="Q718" s="32" t="n">
        <x:f>XLOOKUP(F718,Assumptions!$A$4:$A$6,Assumptions!$C$4:$C$6)</x:f>
        <x:v>0.219</x:v>
      </x:c>
      <x:c r="R718" s="32" t="n">
        <x:f>XLOOKUP(F718,Assumptions!$A$4:$A$6,Assumptions!$D$4:$D$6)</x:f>
        <x:v>0.016</x:v>
      </x:c>
      <x:c r="S718" s="32" t="n">
        <x:f>XLOOKUP(F718,Assumptions!$A$4:$A$6,Assumptions!$E$4:$E$6)</x:f>
        <x:v>0.01</x:v>
      </x:c>
      <x:c r="T718" s="32" t="n">
        <x:f>XLOOKUP(O718,Assumptions!$H$4:$H$6,Assumptions!$I$4:$I$6)</x:f>
        <x:v>0.012</x:v>
      </x:c>
      <x:c r="U718" s="30" t="n">
        <x:f>XLOOKUP(F718,Assumptions!$A$4:$A$6,Assumptions!$F$4:$F$6)</x:f>
        <x:v>90</x:v>
      </x:c>
      <x:c r="V718" s="60" t="n">
        <x:f>I718*12</x:f>
        <x:v>9268.44</x:v>
      </x:c>
      <x:c r="W718" s="60" t="n">
        <x:f>H718*J718*(1-K718)*Q718</x:f>
        <x:v>220.47152932800003</x:v>
      </x:c>
      <x:c r="X718" s="60" t="n">
        <x:f>V718*R718</x:f>
        <x:v>148.29504</x:v>
      </x:c>
      <x:c r="Y718" s="60" t="n">
        <x:f>V718*S718</x:f>
        <x:v>92.68440000000001</x:v>
      </x:c>
      <x:c r="Z718" s="60" t="n">
        <x:f>H718*J718*T718</x:f>
        <x:v>39.350592</x:v>
      </x:c>
      <x:c r="AA718" s="60" t="n">
        <x:f>P718+W718+X718-Y718-Z718-U718</x:f>
        <x:v>241.73157732800007</x:v>
      </x:c>
      <x:c r="AB718" s="32" t="n">
        <x:f>IFERROR(AA718/(P718+W718+X718),0)</x:f>
        <x:v>0.5212354518745719</x:v>
      </x:c>
      <x:c r="AC718" t="n">
        <x:f>IF(O718="High",0,IF(I718&gt;=1800,3,IF(I718&gt;=900,2,1))+IF(K718&gt;=0.9,2,IF(K718&gt;=0.75,1,0))+IF(J718&lt;=0.7,2,IF(J718&lt;=0.85,1,0))+IF(M718&gt;=8,1,0))</x:f>
        <x:v>3</x:v>
      </x:c>
      <x:c r="AD718" t="str">
        <x:f>IF(AND(O718&lt;&gt;"High",AC718&gt;=Assumptions!$B$10,AA718&gt;0),"Priority Growth",IF(AND(O718="Low",AA718&gt;0),"Maintain","Watch"))</x:f>
        <x:v>Watch</x:v>
      </x:c>
      <x:c r="AE718" s="60" t="n">
        <x:f>MAX(AA718,0)*N718</x:f>
        <x:v>60.91635748665602</x:v>
      </x:c>
      <x:c r="AF718" t="str">
        <x:f>IF(AND(AA718&gt;=Assumptions!$B$11,O718&lt;&gt;"High",OR(N718&gt;=Assumptions!$B$12,M718&lt;=6)),"High","Standard")</x:f>
        <x:v>Standard</x:v>
      </x:c>
    </x:row>
    <x:row r="719">
      <x:c r="A719" t="str">
        <x:f>'Raw_Data'!A719</x:f>
        <x:v>C00718</x:v>
      </x:c>
      <x:c r="B719" t="n">
        <x:f>'Raw_Data'!B719</x:f>
        <x:v>49</x:v>
      </x:c>
      <x:c r="C719" s="30" t="n">
        <x:f>'Raw_Data'!C719</x:f>
        <x:v>71997</x:v>
      </x:c>
      <x:c r="D719" t="n">
        <x:f>'Raw_Data'!D719</x:f>
        <x:v>734</x:v>
      </x:c>
      <x:c r="E719" t="n">
        <x:f>'Raw_Data'!E719</x:f>
        <x:v>51</x:v>
      </x:c>
      <x:c r="F719" t="str">
        <x:f>PROPER(TRIM('Raw_Data'!F719))</x:f>
        <x:v>Gold</x:v>
      </x:c>
      <x:c r="G719" t="str">
        <x:f>PROPER(TRIM('Raw_Data'!G719))</x:f>
        <x:v>Digital</x:v>
      </x:c>
      <x:c r="H719" s="60" t="n">
        <x:f>'Raw_Data'!H719</x:f>
        <x:v>8357</x:v>
      </x:c>
      <x:c r="I719" s="60" t="n">
        <x:f>'Raw_Data'!I719</x:f>
        <x:v>1051.87</x:v>
      </x:c>
      <x:c r="J719" s="32" t="n">
        <x:f>'Raw_Data'!J719</x:f>
        <x:v>0.25</x:v>
      </x:c>
      <x:c r="K719" s="32" t="n">
        <x:f>'Raw_Data'!K719</x:f>
        <x:v>0.898</x:v>
      </x:c>
      <x:c r="L719" t="n">
        <x:f>'Raw_Data'!L719</x:f>
        <x:v>0</x:v>
      </x:c>
      <x:c r="M719" t="n">
        <x:f>IF('Raw_Data'!M719="",Assumptions!$B$15,'Raw_Data'!M719)</x:f>
        <x:v>10</x:v>
      </x:c>
      <x:c r="N719" s="32" t="n">
        <x:f>'Raw_Data'!N719</x:f>
        <x:v>0.02</x:v>
      </x:c>
      <x:c r="O719" t="str">
        <x:f>IF(OR(D719&lt;620,L719&gt;=2,J719&gt;0.9),"High",IF(OR(D719&lt;700,L719=1,J719&gt;0.75),"Medium","Low"))</x:f>
        <x:v>Low</x:v>
      </x:c>
      <x:c r="P719" s="30" t="n">
        <x:f>XLOOKUP(F719,Assumptions!$A$4:$A$6,Assumptions!$B$4:$B$6)</x:f>
        <x:v>95</x:v>
      </x:c>
      <x:c r="Q719" s="32" t="n">
        <x:f>XLOOKUP(F719,Assumptions!$A$4:$A$6,Assumptions!$C$4:$C$6)</x:f>
        <x:v>0.219</x:v>
      </x:c>
      <x:c r="R719" s="32" t="n">
        <x:f>XLOOKUP(F719,Assumptions!$A$4:$A$6,Assumptions!$D$4:$D$6)</x:f>
        <x:v>0.016</x:v>
      </x:c>
      <x:c r="S719" s="32" t="n">
        <x:f>XLOOKUP(F719,Assumptions!$A$4:$A$6,Assumptions!$E$4:$E$6)</x:f>
        <x:v>0.01</x:v>
      </x:c>
      <x:c r="T719" s="32" t="n">
        <x:f>XLOOKUP(O719,Assumptions!$H$4:$H$6,Assumptions!$I$4:$I$6)</x:f>
        <x:v>0.0035</x:v>
      </x:c>
      <x:c r="U719" s="30" t="n">
        <x:f>XLOOKUP(F719,Assumptions!$A$4:$A$6,Assumptions!$F$4:$F$6)</x:f>
        <x:v>90</x:v>
      </x:c>
      <x:c r="V719" s="60" t="n">
        <x:f>I719*12</x:f>
        <x:v>12622.439999999999</x:v>
      </x:c>
      <x:c r="W719" s="60" t="n">
        <x:f>H719*J719*(1-K719)*Q719</x:f>
        <x:v>46.66966649999999</x:v>
      </x:c>
      <x:c r="X719" s="60" t="n">
        <x:f>V719*R719</x:f>
        <x:v>201.95904</x:v>
      </x:c>
      <x:c r="Y719" s="60" t="n">
        <x:f>V719*S719</x:f>
        <x:v>126.22439999999999</x:v>
      </x:c>
      <x:c r="Z719" s="60" t="n">
        <x:f>H719*J719*T719</x:f>
        <x:v>7.312375</x:v>
      </x:c>
      <x:c r="AA719" s="60" t="n">
        <x:f>P719+W719+X719-Y719-Z719-U719</x:f>
        <x:v>120.09193150000002</x:v>
      </x:c>
      <x:c r="AB719" s="32" t="n">
        <x:f>IFERROR(AA719/(P719+W719+X719),0)</x:f>
        <x:v>0.349481662120682</x:v>
      </x:c>
      <x:c r="AC719" t="n">
        <x:f>IF(O719="High",0,IF(I719&gt;=1800,3,IF(I719&gt;=900,2,1))+IF(K719&gt;=0.9,2,IF(K719&gt;=0.75,1,0))+IF(J719&lt;=0.7,2,IF(J719&lt;=0.85,1,0))+IF(M719&gt;=8,1,0))</x:f>
        <x:v>6</x:v>
      </x:c>
      <x:c r="AD719" t="str">
        <x:f>IF(AND(O719&lt;&gt;"High",AC719&gt;=Assumptions!$B$10,AA719&gt;0),"Priority Growth",IF(AND(O719="Low",AA719&gt;0),"Maintain","Watch"))</x:f>
        <x:v>Priority Growth</x:v>
      </x:c>
      <x:c r="AE719" s="60" t="n">
        <x:f>MAX(AA719,0)*N719</x:f>
        <x:v>2.4018386300000003</x:v>
      </x:c>
      <x:c r="AF719" t="str">
        <x:f>IF(AND(AA719&gt;=Assumptions!$B$11,O719&lt;&gt;"High",OR(N719&gt;=Assumptions!$B$12,M719&lt;=6)),"High","Standard")</x:f>
        <x:v>Standard</x:v>
      </x:c>
    </x:row>
    <x:row r="720">
      <x:c r="A720" t="str">
        <x:f>'Raw_Data'!A720</x:f>
        <x:v>C00719</x:v>
      </x:c>
      <x:c r="B720" t="n">
        <x:f>'Raw_Data'!B720</x:f>
        <x:v>53</x:v>
      </x:c>
      <x:c r="C720" s="30" t="n">
        <x:f>'Raw_Data'!C720</x:f>
        <x:v>98041</x:v>
      </x:c>
      <x:c r="D720" t="n">
        <x:f>'Raw_Data'!D720</x:f>
        <x:v>649</x:v>
      </x:c>
      <x:c r="E720" t="n">
        <x:f>'Raw_Data'!E720</x:f>
        <x:v>51</x:v>
      </x:c>
      <x:c r="F720" t="str">
        <x:f>PROPER(TRIM('Raw_Data'!F720))</x:f>
        <x:v>Gold</x:v>
      </x:c>
      <x:c r="G720" t="str">
        <x:f>PROPER(TRIM('Raw_Data'!G720))</x:f>
        <x:v>Digital</x:v>
      </x:c>
      <x:c r="H720" s="60" t="n">
        <x:f>'Raw_Data'!H720</x:f>
        <x:v>13460</x:v>
      </x:c>
      <x:c r="I720" s="60" t="n">
        <x:f>'Raw_Data'!I720</x:f>
        <x:v>1584.35</x:v>
      </x:c>
      <x:c r="J720" s="32" t="n">
        <x:f>'Raw_Data'!J720</x:f>
        <x:v>0.34</x:v>
      </x:c>
      <x:c r="K720" s="32" t="n">
        <x:f>'Raw_Data'!K720</x:f>
        <x:v>0.721</x:v>
      </x:c>
      <x:c r="L720" t="n">
        <x:f>'Raw_Data'!L720</x:f>
        <x:v>0</x:v>
      </x:c>
      <x:c r="M720" t="n">
        <x:f>IF('Raw_Data'!M720="",Assumptions!$B$15,'Raw_Data'!M720)</x:f>
        <x:v>9</x:v>
      </x:c>
      <x:c r="N720" s="32" t="n">
        <x:f>'Raw_Data'!N720</x:f>
        <x:v>0.03</x:v>
      </x:c>
      <x:c r="O720" t="str">
        <x:f>IF(OR(D720&lt;620,L720&gt;=2,J720&gt;0.9),"High",IF(OR(D720&lt;700,L720=1,J720&gt;0.75),"Medium","Low"))</x:f>
        <x:v>Medium</x:v>
      </x:c>
      <x:c r="P720" s="30" t="n">
        <x:f>XLOOKUP(F720,Assumptions!$A$4:$A$6,Assumptions!$B$4:$B$6)</x:f>
        <x:v>95</x:v>
      </x:c>
      <x:c r="Q720" s="32" t="n">
        <x:f>XLOOKUP(F720,Assumptions!$A$4:$A$6,Assumptions!$C$4:$C$6)</x:f>
        <x:v>0.219</x:v>
      </x:c>
      <x:c r="R720" s="32" t="n">
        <x:f>XLOOKUP(F720,Assumptions!$A$4:$A$6,Assumptions!$D$4:$D$6)</x:f>
        <x:v>0.016</x:v>
      </x:c>
      <x:c r="S720" s="32" t="n">
        <x:f>XLOOKUP(F720,Assumptions!$A$4:$A$6,Assumptions!$E$4:$E$6)</x:f>
        <x:v>0.01</x:v>
      </x:c>
      <x:c r="T720" s="32" t="n">
        <x:f>XLOOKUP(O720,Assumptions!$H$4:$H$6,Assumptions!$I$4:$I$6)</x:f>
        <x:v>0.012</x:v>
      </x:c>
      <x:c r="U720" s="30" t="n">
        <x:f>XLOOKUP(F720,Assumptions!$A$4:$A$6,Assumptions!$F$4:$F$6)</x:f>
        <x:v>90</x:v>
      </x:c>
      <x:c r="V720" s="60" t="n">
        <x:f>I720*12</x:f>
        <x:v>19012.199999999997</x:v>
      </x:c>
      <x:c r="W720" s="60" t="n">
        <x:f>H720*J720*(1-K720)*Q720</x:f>
        <x:v>279.6226164000001</x:v>
      </x:c>
      <x:c r="X720" s="60" t="n">
        <x:f>V720*R720</x:f>
        <x:v>304.19519999999994</x:v>
      </x:c>
      <x:c r="Y720" s="60" t="n">
        <x:f>V720*S720</x:f>
        <x:v>190.12199999999999</x:v>
      </x:c>
      <x:c r="Z720" s="60" t="n">
        <x:f>H720*J720*T720</x:f>
        <x:v>54.91680000000001</x:v>
      </x:c>
      <x:c r="AA720" s="60" t="n">
        <x:f>P720+W720+X720-Y720-Z720-U720</x:f>
        <x:v>343.7790164000001</x:v>
      </x:c>
      <x:c r="AB720" s="32" t="n">
        <x:f>IFERROR(AA720/(P720+W720+X720),0)</x:f>
        <x:v>0.5064378218933265</x:v>
      </x:c>
      <x:c r="AC720" t="n">
        <x:f>IF(O720="High",0,IF(I720&gt;=1800,3,IF(I720&gt;=900,2,1))+IF(K720&gt;=0.9,2,IF(K720&gt;=0.75,1,0))+IF(J720&lt;=0.7,2,IF(J720&lt;=0.85,1,0))+IF(M720&gt;=8,1,0))</x:f>
        <x:v>5</x:v>
      </x:c>
      <x:c r="AD720" t="str">
        <x:f>IF(AND(O720&lt;&gt;"High",AC720&gt;=Assumptions!$B$10,AA720&gt;0),"Priority Growth",IF(AND(O720="Low",AA720&gt;0),"Maintain","Watch"))</x:f>
        <x:v>Watch</x:v>
      </x:c>
      <x:c r="AE720" s="60" t="n">
        <x:f>MAX(AA720,0)*N720</x:f>
        <x:v>10.313370492000002</x:v>
      </x:c>
      <x:c r="AF720" t="str">
        <x:f>IF(AND(AA720&gt;=Assumptions!$B$11,O720&lt;&gt;"High",OR(N720&gt;=Assumptions!$B$12,M720&lt;=6)),"High","Standard")</x:f>
        <x:v>Standard</x:v>
      </x:c>
    </x:row>
    <x:row r="721">
      <x:c r="A721" t="str">
        <x:f>'Raw_Data'!A721</x:f>
        <x:v>C00720</x:v>
      </x:c>
      <x:c r="B721" t="n">
        <x:f>'Raw_Data'!B721</x:f>
        <x:v>33</x:v>
      </x:c>
      <x:c r="C721" s="30" t="n">
        <x:f>'Raw_Data'!C721</x:f>
        <x:v>36646</x:v>
      </x:c>
      <x:c r="D721" t="n">
        <x:f>'Raw_Data'!D721</x:f>
        <x:v>593</x:v>
      </x:c>
      <x:c r="E721" t="n">
        <x:f>'Raw_Data'!E721</x:f>
        <x:v>110</x:v>
      </x:c>
      <x:c r="F721" t="str">
        <x:f>PROPER(TRIM('Raw_Data'!F721))</x:f>
        <x:v>Classic</x:v>
      </x:c>
      <x:c r="G721" t="str">
        <x:f>PROPER(TRIM('Raw_Data'!G721))</x:f>
        <x:v>Digital</x:v>
      </x:c>
      <x:c r="H721" s="60" t="n">
        <x:f>'Raw_Data'!H721</x:f>
        <x:v>2363</x:v>
      </x:c>
      <x:c r="I721" s="60" t="n">
        <x:f>'Raw_Data'!I721</x:f>
        <x:v>369.52</x:v>
      </x:c>
      <x:c r="J721" s="32" t="n">
        <x:f>'Raw_Data'!J721</x:f>
        <x:v>0.581</x:v>
      </x:c>
      <x:c r="K721" s="32" t="n">
        <x:f>'Raw_Data'!K721</x:f>
        <x:v>0.691</x:v>
      </x:c>
      <x:c r="L721" t="n">
        <x:f>'Raw_Data'!L721</x:f>
        <x:v>0</x:v>
      </x:c>
      <x:c r="M721" t="n">
        <x:f>IF('Raw_Data'!M721="",Assumptions!$B$15,'Raw_Data'!M721)</x:f>
        <x:v>10</x:v>
      </x:c>
      <x:c r="N721" s="32" t="n">
        <x:f>'Raw_Data'!N721</x:f>
        <x:v>0.02</x:v>
      </x:c>
      <x:c r="O721" t="str">
        <x:f>IF(OR(D721&lt;620,L721&gt;=2,J721&gt;0.9),"High",IF(OR(D721&lt;700,L721=1,J721&gt;0.75),"Medium","Low"))</x:f>
        <x:v>High</x:v>
      </x:c>
      <x:c r="P721" s="30" t="n">
        <x:f>XLOOKUP(F721,Assumptions!$A$4:$A$6,Assumptions!$B$4:$B$6)</x:f>
        <x:v>0</x:v>
      </x:c>
      <x:c r="Q721" s="32" t="n">
        <x:f>XLOOKUP(F721,Assumptions!$A$4:$A$6,Assumptions!$C$4:$C$6)</x:f>
        <x:v>0.229</x:v>
      </x:c>
      <x:c r="R721" s="32" t="n">
        <x:f>XLOOKUP(F721,Assumptions!$A$4:$A$6,Assumptions!$D$4:$D$6)</x:f>
        <x:v>0.015</x:v>
      </x:c>
      <x:c r="S721" s="32" t="n">
        <x:f>XLOOKUP(F721,Assumptions!$A$4:$A$6,Assumptions!$E$4:$E$6)</x:f>
        <x:v>0.0075</x:v>
      </x:c>
      <x:c r="T721" s="32" t="n">
        <x:f>XLOOKUP(O721,Assumptions!$H$4:$H$6,Assumptions!$I$4:$I$6)</x:f>
        <x:v>0.045</x:v>
      </x:c>
      <x:c r="U721" s="30" t="n">
        <x:f>XLOOKUP(F721,Assumptions!$A$4:$A$6,Assumptions!$F$4:$F$6)</x:f>
        <x:v>60</x:v>
      </x:c>
      <x:c r="V721" s="60" t="n">
        <x:f>I721*12</x:f>
        <x:v>4434.24</x:v>
      </x:c>
      <x:c r="W721" s="60" t="n">
        <x:f>H721*J721*(1-K721)*Q721</x:f>
        <x:v>97.14798918300002</x:v>
      </x:c>
      <x:c r="X721" s="60" t="n">
        <x:f>V721*R721</x:f>
        <x:v>66.5136</x:v>
      </x:c>
      <x:c r="Y721" s="60" t="n">
        <x:f>V721*S721</x:f>
        <x:v>33.2568</x:v>
      </x:c>
      <x:c r="Z721" s="60" t="n">
        <x:f>H721*J721*T721</x:f>
        <x:v>61.780635</x:v>
      </x:c>
      <x:c r="AA721" s="60" t="n">
        <x:f>P721+W721+X721-Y721-Z721-U721</x:f>
        <x:v>8.62415418300003</x:v>
      </x:c>
      <x:c r="AB721" s="32" t="n">
        <x:f>IFERROR(AA721/(P721+W721+X721),0)</x:f>
        <x:v>0.052695041188661786</x:v>
      </x:c>
      <x:c r="AC721" t="n">
        <x:f>IF(O721="High",0,IF(I721&gt;=1800,3,IF(I721&gt;=900,2,1))+IF(K721&gt;=0.9,2,IF(K721&gt;=0.75,1,0))+IF(J721&lt;=0.7,2,IF(J721&lt;=0.85,1,0))+IF(M721&gt;=8,1,0))</x:f>
        <x:v>0</x:v>
      </x:c>
      <x:c r="AD721" t="str">
        <x:f>IF(AND(O721&lt;&gt;"High",AC721&gt;=Assumptions!$B$10,AA721&gt;0),"Priority Growth",IF(AND(O721="Low",AA721&gt;0),"Maintain","Watch"))</x:f>
        <x:v>Watch</x:v>
      </x:c>
      <x:c r="AE721" s="60" t="n">
        <x:f>MAX(AA721,0)*N721</x:f>
        <x:v>0.17248308366000062</x:v>
      </x:c>
      <x:c r="AF721" t="str">
        <x:f>IF(AND(AA721&gt;=Assumptions!$B$11,O721&lt;&gt;"High",OR(N721&gt;=Assumptions!$B$12,M721&lt;=6)),"High","Standard")</x:f>
        <x:v>Standard</x:v>
      </x:c>
    </x:row>
    <x:row r="722">
      <x:c r="A722" t="str">
        <x:f>'Raw_Data'!A722</x:f>
        <x:v>C00721</x:v>
      </x:c>
      <x:c r="B722" t="n">
        <x:f>'Raw_Data'!B722</x:f>
        <x:v>53</x:v>
      </x:c>
      <x:c r="C722" s="30" t="n">
        <x:f>'Raw_Data'!C722</x:f>
        <x:v>68344</x:v>
      </x:c>
      <x:c r="D722" t="n">
        <x:f>'Raw_Data'!D722</x:f>
        <x:v>558</x:v>
      </x:c>
      <x:c r="E722" t="n">
        <x:f>'Raw_Data'!E722</x:f>
        <x:v>6</x:v>
      </x:c>
      <x:c r="F722" t="str">
        <x:f>PROPER(TRIM('Raw_Data'!F722))</x:f>
        <x:v>Classic</x:v>
      </x:c>
      <x:c r="G722" t="str">
        <x:f>PROPER(TRIM('Raw_Data'!G722))</x:f>
        <x:v>Direct Mail</x:v>
      </x:c>
      <x:c r="H722" s="60" t="n">
        <x:f>'Raw_Data'!H722</x:f>
        <x:v>1323</x:v>
      </x:c>
      <x:c r="I722" s="60" t="n">
        <x:f>'Raw_Data'!I722</x:f>
        <x:v>831.59</x:v>
      </x:c>
      <x:c r="J722" s="32" t="n">
        <x:f>'Raw_Data'!J722</x:f>
        <x:v>0.649</x:v>
      </x:c>
      <x:c r="K722" s="32" t="n">
        <x:f>'Raw_Data'!K722</x:f>
        <x:v>0.516</x:v>
      </x:c>
      <x:c r="L722" t="n">
        <x:f>'Raw_Data'!L722</x:f>
        <x:v>1</x:v>
      </x:c>
      <x:c r="M722" t="n">
        <x:f>IF('Raw_Data'!M722="",Assumptions!$B$15,'Raw_Data'!M722)</x:f>
        <x:v>3</x:v>
      </x:c>
      <x:c r="N722" s="32" t="n">
        <x:f>'Raw_Data'!N722</x:f>
        <x:v>0.373</x:v>
      </x:c>
      <x:c r="O722" t="str">
        <x:f>IF(OR(D722&lt;620,L722&gt;=2,J722&gt;0.9),"High",IF(OR(D722&lt;700,L722=1,J722&gt;0.75),"Medium","Low"))</x:f>
        <x:v>High</x:v>
      </x:c>
      <x:c r="P722" s="30" t="n">
        <x:f>XLOOKUP(F722,Assumptions!$A$4:$A$6,Assumptions!$B$4:$B$6)</x:f>
        <x:v>0</x:v>
      </x:c>
      <x:c r="Q722" s="32" t="n">
        <x:f>XLOOKUP(F722,Assumptions!$A$4:$A$6,Assumptions!$C$4:$C$6)</x:f>
        <x:v>0.229</x:v>
      </x:c>
      <x:c r="R722" s="32" t="n">
        <x:f>XLOOKUP(F722,Assumptions!$A$4:$A$6,Assumptions!$D$4:$D$6)</x:f>
        <x:v>0.015</x:v>
      </x:c>
      <x:c r="S722" s="32" t="n">
        <x:f>XLOOKUP(F722,Assumptions!$A$4:$A$6,Assumptions!$E$4:$E$6)</x:f>
        <x:v>0.0075</x:v>
      </x:c>
      <x:c r="T722" s="32" t="n">
        <x:f>XLOOKUP(O722,Assumptions!$H$4:$H$6,Assumptions!$I$4:$I$6)</x:f>
        <x:v>0.045</x:v>
      </x:c>
      <x:c r="U722" s="30" t="n">
        <x:f>XLOOKUP(F722,Assumptions!$A$4:$A$6,Assumptions!$F$4:$F$6)</x:f>
        <x:v>60</x:v>
      </x:c>
      <x:c r="V722" s="60" t="n">
        <x:f>I722*12</x:f>
        <x:v>9979.08</x:v>
      </x:c>
      <x:c r="W722" s="60" t="n">
        <x:f>H722*J722*(1-K722)*Q722</x:f>
        <x:v>95.166782172</x:v>
      </x:c>
      <x:c r="X722" s="60" t="n">
        <x:f>V722*R722</x:f>
        <x:v>149.68619999999999</x:v>
      </x:c>
      <x:c r="Y722" s="60" t="n">
        <x:f>V722*S722</x:f>
        <x:v>74.84309999999999</x:v>
      </x:c>
      <x:c r="Z722" s="60" t="n">
        <x:f>H722*J722*T722</x:f>
        <x:v>38.638215</x:v>
      </x:c>
      <x:c r="AA722" s="60" t="n">
        <x:f>P722+W722+X722-Y722-Z722-U722</x:f>
        <x:v>71.371667172</x:v>
      </x:c>
      <x:c r="AB722" s="32" t="n">
        <x:f>IFERROR(AA722/(P722+W722+X722),0)</x:f>
        <x:v>0.2914878411481388</x:v>
      </x:c>
      <x:c r="AC722" t="n">
        <x:f>IF(O722="High",0,IF(I722&gt;=1800,3,IF(I722&gt;=900,2,1))+IF(K722&gt;=0.9,2,IF(K722&gt;=0.75,1,0))+IF(J722&lt;=0.7,2,IF(J722&lt;=0.85,1,0))+IF(M722&gt;=8,1,0))</x:f>
        <x:v>0</x:v>
      </x:c>
      <x:c r="AD722" t="str">
        <x:f>IF(AND(O722&lt;&gt;"High",AC722&gt;=Assumptions!$B$10,AA722&gt;0),"Priority Growth",IF(AND(O722="Low",AA722&gt;0),"Maintain","Watch"))</x:f>
        <x:v>Watch</x:v>
      </x:c>
      <x:c r="AE722" s="60" t="n">
        <x:f>MAX(AA722,0)*N722</x:f>
        <x:v>26.621631855156</x:v>
      </x:c>
      <x:c r="AF722" t="str">
        <x:f>IF(AND(AA722&gt;=Assumptions!$B$11,O722&lt;&gt;"High",OR(N722&gt;=Assumptions!$B$12,M722&lt;=6)),"High","Standard")</x:f>
        <x:v>Standard</x:v>
      </x:c>
    </x:row>
    <x:row r="723">
      <x:c r="A723" t="str">
        <x:f>'Raw_Data'!A723</x:f>
        <x:v>C00722</x:v>
      </x:c>
      <x:c r="B723" t="n">
        <x:f>'Raw_Data'!B723</x:f>
        <x:v>51</x:v>
      </x:c>
      <x:c r="C723" s="30" t="n">
        <x:f>'Raw_Data'!C723</x:f>
        <x:v>224051</x:v>
      </x:c>
      <x:c r="D723" t="n">
        <x:f>'Raw_Data'!D723</x:f>
        <x:v>626</x:v>
      </x:c>
      <x:c r="E723" t="n">
        <x:f>'Raw_Data'!E723</x:f>
        <x:v>42</x:v>
      </x:c>
      <x:c r="F723" t="str">
        <x:f>PROPER(TRIM('Raw_Data'!F723))</x:f>
        <x:v>Platinum</x:v>
      </x:c>
      <x:c r="G723" t="str">
        <x:f>PROPER(TRIM('Raw_Data'!G723))</x:f>
        <x:v>Partner</x:v>
      </x:c>
      <x:c r="H723" s="60" t="n">
        <x:f>'Raw_Data'!H723</x:f>
        <x:v>40000</x:v>
      </x:c>
      <x:c r="I723" s="60" t="n">
        <x:f>'Raw_Data'!I723</x:f>
        <x:v>4812.9</x:v>
      </x:c>
      <x:c r="J723" s="32" t="n">
        <x:f>'Raw_Data'!J723</x:f>
        <x:v>0.562</x:v>
      </x:c>
      <x:c r="K723" s="32" t="n">
        <x:f>'Raw_Data'!K723</x:f>
        <x:v>0.748</x:v>
      </x:c>
      <x:c r="L723" t="n">
        <x:f>'Raw_Data'!L723</x:f>
        <x:v>0</x:v>
      </x:c>
      <x:c r="M723" t="n">
        <x:f>IF('Raw_Data'!M723="",Assumptions!$B$15,'Raw_Data'!M723)</x:f>
        <x:v>7</x:v>
      </x:c>
      <x:c r="N723" s="32" t="n">
        <x:f>'Raw_Data'!N723</x:f>
        <x:v>0.097</x:v>
      </x:c>
      <x:c r="O723" t="str">
        <x:f>IF(OR(D723&lt;620,L723&gt;=2,J723&gt;0.9),"High",IF(OR(D723&lt;700,L723=1,J723&gt;0.75),"Medium","Low"))</x:f>
        <x:v>Medium</x:v>
      </x:c>
      <x:c r="P723" s="30" t="n">
        <x:f>XLOOKUP(F723,Assumptions!$A$4:$A$6,Assumptions!$B$4:$B$6)</x:f>
        <x:v>195</x:v>
      </x:c>
      <x:c r="Q723" s="32" t="n">
        <x:f>XLOOKUP(F723,Assumptions!$A$4:$A$6,Assumptions!$C$4:$C$6)</x:f>
        <x:v>0.199</x:v>
      </x:c>
      <x:c r="R723" s="32" t="n">
        <x:f>XLOOKUP(F723,Assumptions!$A$4:$A$6,Assumptions!$D$4:$D$6)</x:f>
        <x:v>0.017</x:v>
      </x:c>
      <x:c r="S723" s="32" t="n">
        <x:f>XLOOKUP(F723,Assumptions!$A$4:$A$6,Assumptions!$E$4:$E$6)</x:f>
        <x:v>0.013</x:v>
      </x:c>
      <x:c r="T723" s="32" t="n">
        <x:f>XLOOKUP(O723,Assumptions!$H$4:$H$6,Assumptions!$I$4:$I$6)</x:f>
        <x:v>0.012</x:v>
      </x:c>
      <x:c r="U723" s="30" t="n">
        <x:f>XLOOKUP(F723,Assumptions!$A$4:$A$6,Assumptions!$F$4:$F$6)</x:f>
        <x:v>140</x:v>
      </x:c>
      <x:c r="V723" s="60" t="n">
        <x:f>I723*12</x:f>
        <x:v>57754.799999999996</x:v>
      </x:c>
      <x:c r="W723" s="60" t="n">
        <x:f>H723*J723*(1-K723)*Q723</x:f>
        <x:v>1127.3270400000004</x:v>
      </x:c>
      <x:c r="X723" s="60" t="n">
        <x:f>V723*R723</x:f>
        <x:v>981.8316</x:v>
      </x:c>
      <x:c r="Y723" s="60" t="n">
        <x:f>V723*S723</x:f>
        <x:v>750.8123999999999</x:v>
      </x:c>
      <x:c r="Z723" s="60" t="n">
        <x:f>H723*J723*T723</x:f>
        <x:v>269.76000000000005</x:v>
      </x:c>
      <x:c r="AA723" s="60" t="n">
        <x:f>P723+W723+X723-Y723-Z723-U723</x:f>
        <x:v>1143.5862400000008</x:v>
      </x:c>
      <x:c r="AB723" s="32" t="n">
        <x:f>IFERROR(AA723/(P723+W723+X723),0)</x:f>
        <x:v>0.49631402115611295</x:v>
      </x:c>
      <x:c r="AC723" t="n">
        <x:f>IF(O723="High",0,IF(I723&gt;=1800,3,IF(I723&gt;=900,2,1))+IF(K723&gt;=0.9,2,IF(K723&gt;=0.75,1,0))+IF(J723&lt;=0.7,2,IF(J723&lt;=0.85,1,0))+IF(M723&gt;=8,1,0))</x:f>
        <x:v>5</x:v>
      </x:c>
      <x:c r="AD723" t="str">
        <x:f>IF(AND(O723&lt;&gt;"High",AC723&gt;=Assumptions!$B$10,AA723&gt;0),"Priority Growth",IF(AND(O723="Low",AA723&gt;0),"Maintain","Watch"))</x:f>
        <x:v>Watch</x:v>
      </x:c>
      <x:c r="AE723" s="60" t="n">
        <x:f>MAX(AA723,0)*N723</x:f>
        <x:v>110.92786528000008</x:v>
      </x:c>
      <x:c r="AF723" t="str">
        <x:f>IF(AND(AA723&gt;=Assumptions!$B$11,O723&lt;&gt;"High",OR(N723&gt;=Assumptions!$B$12,M723&lt;=6)),"High","Standard")</x:f>
        <x:v>Standard</x:v>
      </x:c>
    </x:row>
    <x:row r="724">
      <x:c r="A724" t="str">
        <x:f>'Raw_Data'!A724</x:f>
        <x:v>C00723</x:v>
      </x:c>
      <x:c r="B724" t="n">
        <x:f>'Raw_Data'!B724</x:f>
        <x:v>26</x:v>
      </x:c>
      <x:c r="C724" s="30" t="n">
        <x:f>'Raw_Data'!C724</x:f>
        <x:v>75119</x:v>
      </x:c>
      <x:c r="D724" t="n">
        <x:f>'Raw_Data'!D724</x:f>
        <x:v>663</x:v>
      </x:c>
      <x:c r="E724" t="n">
        <x:f>'Raw_Data'!E724</x:f>
        <x:v>16</x:v>
      </x:c>
      <x:c r="F724" t="str">
        <x:f>PROPER(TRIM('Raw_Data'!F724))</x:f>
        <x:v>Gold</x:v>
      </x:c>
      <x:c r="G724" t="str">
        <x:f>PROPER(TRIM('Raw_Data'!G724))</x:f>
        <x:v>Partner</x:v>
      </x:c>
      <x:c r="H724" s="60" t="n">
        <x:f>'Raw_Data'!H724</x:f>
        <x:v>10358</x:v>
      </x:c>
      <x:c r="I724" s="60" t="n">
        <x:f>'Raw_Data'!I724</x:f>
        <x:v>711.54</x:v>
      </x:c>
      <x:c r="J724" s="32" t="n">
        <x:f>'Raw_Data'!J724</x:f>
        <x:v>0.271</x:v>
      </x:c>
      <x:c r="K724" s="32" t="n">
        <x:f>'Raw_Data'!K724</x:f>
        <x:v>0.708</x:v>
      </x:c>
      <x:c r="L724" t="n">
        <x:f>'Raw_Data'!L724</x:f>
        <x:v>0</x:v>
      </x:c>
      <x:c r="M724" t="n">
        <x:f>IF('Raw_Data'!M724="",Assumptions!$B$15,'Raw_Data'!M724)</x:f>
        <x:v>6</x:v>
      </x:c>
      <x:c r="N724" s="32" t="n">
        <x:f>'Raw_Data'!N724</x:f>
        <x:v>0.276</x:v>
      </x:c>
      <x:c r="O724" t="str">
        <x:f>IF(OR(D724&lt;620,L724&gt;=2,J724&gt;0.9),"High",IF(OR(D724&lt;700,L724=1,J724&gt;0.75),"Medium","Low"))</x:f>
        <x:v>Medium</x:v>
      </x:c>
      <x:c r="P724" s="30" t="n">
        <x:f>XLOOKUP(F724,Assumptions!$A$4:$A$6,Assumptions!$B$4:$B$6)</x:f>
        <x:v>95</x:v>
      </x:c>
      <x:c r="Q724" s="32" t="n">
        <x:f>XLOOKUP(F724,Assumptions!$A$4:$A$6,Assumptions!$C$4:$C$6)</x:f>
        <x:v>0.219</x:v>
      </x:c>
      <x:c r="R724" s="32" t="n">
        <x:f>XLOOKUP(F724,Assumptions!$A$4:$A$6,Assumptions!$D$4:$D$6)</x:f>
        <x:v>0.016</x:v>
      </x:c>
      <x:c r="S724" s="32" t="n">
        <x:f>XLOOKUP(F724,Assumptions!$A$4:$A$6,Assumptions!$E$4:$E$6)</x:f>
        <x:v>0.01</x:v>
      </x:c>
      <x:c r="T724" s="32" t="n">
        <x:f>XLOOKUP(O724,Assumptions!$H$4:$H$6,Assumptions!$I$4:$I$6)</x:f>
        <x:v>0.012</x:v>
      </x:c>
      <x:c r="U724" s="30" t="n">
        <x:f>XLOOKUP(F724,Assumptions!$A$4:$A$6,Assumptions!$F$4:$F$6)</x:f>
        <x:v>90</x:v>
      </x:c>
      <x:c r="V724" s="60" t="n">
        <x:f>I724*12</x:f>
        <x:v>8538.48</x:v>
      </x:c>
      <x:c r="W724" s="60" t="n">
        <x:f>H724*J724*(1-K724)*Q724</x:f>
        <x:v>179.50318706400003</x:v>
      </x:c>
      <x:c r="X724" s="60" t="n">
        <x:f>V724*R724</x:f>
        <x:v>136.61568</x:v>
      </x:c>
      <x:c r="Y724" s="60" t="n">
        <x:f>V724*S724</x:f>
        <x:v>85.3848</x:v>
      </x:c>
      <x:c r="Z724" s="60" t="n">
        <x:f>H724*J724*T724</x:f>
        <x:v>33.684216</x:v>
      </x:c>
      <x:c r="AA724" s="60" t="n">
        <x:f>P724+W724+X724-Y724-Z724-U724</x:f>
        <x:v>202.04985106400005</x:v>
      </x:c>
      <x:c r="AB724" s="32" t="n">
        <x:f>IFERROR(AA724/(P724+W724+X724),0)</x:f>
        <x:v>0.49146333883175053</x:v>
      </x:c>
      <x:c r="AC724" t="n">
        <x:f>IF(O724="High",0,IF(I724&gt;=1800,3,IF(I724&gt;=900,2,1))+IF(K724&gt;=0.9,2,IF(K724&gt;=0.75,1,0))+IF(J724&lt;=0.7,2,IF(J724&lt;=0.85,1,0))+IF(M724&gt;=8,1,0))</x:f>
        <x:v>3</x:v>
      </x:c>
      <x:c r="AD724" t="str">
        <x:f>IF(AND(O724&lt;&gt;"High",AC724&gt;=Assumptions!$B$10,AA724&gt;0),"Priority Growth",IF(AND(O724="Low",AA724&gt;0),"Maintain","Watch"))</x:f>
        <x:v>Watch</x:v>
      </x:c>
      <x:c r="AE724" s="60" t="n">
        <x:f>MAX(AA724,0)*N724</x:f>
        <x:v>55.76575889366402</x:v>
      </x:c>
      <x:c r="AF724" t="str">
        <x:f>IF(AND(AA724&gt;=Assumptions!$B$11,O724&lt;&gt;"High",OR(N724&gt;=Assumptions!$B$12,M724&lt;=6)),"High","Standard")</x:f>
        <x:v>Standard</x:v>
      </x:c>
    </x:row>
    <x:row r="725">
      <x:c r="A725" t="str">
        <x:f>'Raw_Data'!A725</x:f>
        <x:v>C00724</x:v>
      </x:c>
      <x:c r="B725" t="n">
        <x:f>'Raw_Data'!B725</x:f>
        <x:v>43</x:v>
      </x:c>
      <x:c r="C725" s="30" t="n">
        <x:f>'Raw_Data'!C725</x:f>
        <x:v>34882</x:v>
      </x:c>
      <x:c r="D725" t="n">
        <x:f>'Raw_Data'!D725</x:f>
        <x:v>625</x:v>
      </x:c>
      <x:c r="E725" t="n">
        <x:f>'Raw_Data'!E725</x:f>
        <x:v>5</x:v>
      </x:c>
      <x:c r="F725" t="str">
        <x:f>PROPER(TRIM('Raw_Data'!F725))</x:f>
        <x:v>Classic</x:v>
      </x:c>
      <x:c r="G725" t="str">
        <x:f>PROPER(TRIM('Raw_Data'!G725))</x:f>
        <x:v>Branch</x:v>
      </x:c>
      <x:c r="H725" s="60" t="n">
        <x:f>'Raw_Data'!H725</x:f>
        <x:v>1000</x:v>
      </x:c>
      <x:c r="I725" s="60" t="n">
        <x:f>'Raw_Data'!I725</x:f>
        <x:v>416.4</x:v>
      </x:c>
      <x:c r="J725" s="32" t="n">
        <x:f>'Raw_Data'!J725</x:f>
        <x:v>0.571</x:v>
      </x:c>
      <x:c r="K725" s="32" t="n">
        <x:f>'Raw_Data'!K725</x:f>
        <x:v>0.649</x:v>
      </x:c>
      <x:c r="L725" t="n">
        <x:f>'Raw_Data'!L725</x:f>
        <x:v>0</x:v>
      </x:c>
      <x:c r="M725" t="n">
        <x:f>IF('Raw_Data'!M725="",Assumptions!$B$15,'Raw_Data'!M725)</x:f>
        <x:v>6</x:v>
      </x:c>
      <x:c r="N725" s="32" t="n">
        <x:f>'Raw_Data'!N725</x:f>
        <x:v>0.218</x:v>
      </x:c>
      <x:c r="O725" t="str">
        <x:f>IF(OR(D725&lt;620,L725&gt;=2,J725&gt;0.9),"High",IF(OR(D725&lt;700,L725=1,J725&gt;0.75),"Medium","Low"))</x:f>
        <x:v>Medium</x:v>
      </x:c>
      <x:c r="P725" s="30" t="n">
        <x:f>XLOOKUP(F725,Assumptions!$A$4:$A$6,Assumptions!$B$4:$B$6)</x:f>
        <x:v>0</x:v>
      </x:c>
      <x:c r="Q725" s="32" t="n">
        <x:f>XLOOKUP(F725,Assumptions!$A$4:$A$6,Assumptions!$C$4:$C$6)</x:f>
        <x:v>0.229</x:v>
      </x:c>
      <x:c r="R725" s="32" t="n">
        <x:f>XLOOKUP(F725,Assumptions!$A$4:$A$6,Assumptions!$D$4:$D$6)</x:f>
        <x:v>0.015</x:v>
      </x:c>
      <x:c r="S725" s="32" t="n">
        <x:f>XLOOKUP(F725,Assumptions!$A$4:$A$6,Assumptions!$E$4:$E$6)</x:f>
        <x:v>0.0075</x:v>
      </x:c>
      <x:c r="T725" s="32" t="n">
        <x:f>XLOOKUP(O725,Assumptions!$H$4:$H$6,Assumptions!$I$4:$I$6)</x:f>
        <x:v>0.012</x:v>
      </x:c>
      <x:c r="U725" s="30" t="n">
        <x:f>XLOOKUP(F725,Assumptions!$A$4:$A$6,Assumptions!$F$4:$F$6)</x:f>
        <x:v>60</x:v>
      </x:c>
      <x:c r="V725" s="60" t="n">
        <x:f>I725*12</x:f>
        <x:v>4996.799999999999</x:v>
      </x:c>
      <x:c r="W725" s="60" t="n">
        <x:f>H725*J725*(1-K725)*Q725</x:f>
        <x:v>45.896409</x:v>
      </x:c>
      <x:c r="X725" s="60" t="n">
        <x:f>V725*R725</x:f>
        <x:v>74.95199999999998</x:v>
      </x:c>
      <x:c r="Y725" s="60" t="n">
        <x:f>V725*S725</x:f>
        <x:v>37.47599999999999</x:v>
      </x:c>
      <x:c r="Z725" s="60" t="n">
        <x:f>H725*J725*T725</x:f>
        <x:v>6.852</x:v>
      </x:c>
      <x:c r="AA725" s="60" t="n">
        <x:f>P725+W725+X725-Y725-Z725-U725</x:f>
        <x:v>16.520408999999972</x:v>
      </x:c>
      <x:c r="AB725" s="32" t="n">
        <x:f>IFERROR(AA725/(P725+W725+X725),0)</x:f>
        <x:v>0.13670357050377036</x:v>
      </x:c>
      <x:c r="AC725" t="n">
        <x:f>IF(O725="High",0,IF(I725&gt;=1800,3,IF(I725&gt;=900,2,1))+IF(K725&gt;=0.9,2,IF(K725&gt;=0.75,1,0))+IF(J725&lt;=0.7,2,IF(J725&lt;=0.85,1,0))+IF(M725&gt;=8,1,0))</x:f>
        <x:v>3</x:v>
      </x:c>
      <x:c r="AD725" t="str">
        <x:f>IF(AND(O725&lt;&gt;"High",AC725&gt;=Assumptions!$B$10,AA725&gt;0),"Priority Growth",IF(AND(O725="Low",AA725&gt;0),"Maintain","Watch"))</x:f>
        <x:v>Watch</x:v>
      </x:c>
      <x:c r="AE725" s="60" t="n">
        <x:f>MAX(AA725,0)*N725</x:f>
        <x:v>3.601449161999994</x:v>
      </x:c>
      <x:c r="AF725" t="str">
        <x:f>IF(AND(AA725&gt;=Assumptions!$B$11,O725&lt;&gt;"High",OR(N725&gt;=Assumptions!$B$12,M725&lt;=6)),"High","Standard")</x:f>
        <x:v>Standard</x:v>
      </x:c>
    </x:row>
    <x:row r="726">
      <x:c r="A726" t="str">
        <x:f>'Raw_Data'!A726</x:f>
        <x:v>C00725</x:v>
      </x:c>
      <x:c r="B726" t="n">
        <x:f>'Raw_Data'!B726</x:f>
        <x:v>36</x:v>
      </x:c>
      <x:c r="C726" s="30" t="n">
        <x:f>'Raw_Data'!C726</x:f>
        <x:v>91780</x:v>
      </x:c>
      <x:c r="D726" t="n">
        <x:f>'Raw_Data'!D726</x:f>
        <x:v>755</x:v>
      </x:c>
      <x:c r="E726" t="n">
        <x:f>'Raw_Data'!E726</x:f>
        <x:v>65</x:v>
      </x:c>
      <x:c r="F726" t="str">
        <x:f>PROPER(TRIM('Raw_Data'!F726))</x:f>
        <x:v>Platinum</x:v>
      </x:c>
      <x:c r="G726" t="str">
        <x:f>PROPER(TRIM('Raw_Data'!G726))</x:f>
        <x:v>Digital</x:v>
      </x:c>
      <x:c r="H726" s="60" t="n">
        <x:f>'Raw_Data'!H726</x:f>
        <x:v>20159</x:v>
      </x:c>
      <x:c r="I726" s="60" t="n">
        <x:f>'Raw_Data'!I726</x:f>
        <x:v>2544.74</x:v>
      </x:c>
      <x:c r="J726" s="32" t="n">
        <x:f>'Raw_Data'!J726</x:f>
        <x:v>0.222</x:v>
      </x:c>
      <x:c r="K726" s="32" t="n">
        <x:f>'Raw_Data'!K726</x:f>
        <x:v>0.802</x:v>
      </x:c>
      <x:c r="L726" t="n">
        <x:f>'Raw_Data'!L726</x:f>
        <x:v>0</x:v>
      </x:c>
      <x:c r="M726" t="n">
        <x:f>IF('Raw_Data'!M726="",Assumptions!$B$15,'Raw_Data'!M726)</x:f>
        <x:v>5</x:v>
      </x:c>
      <x:c r="N726" s="32" t="n">
        <x:f>'Raw_Data'!N726</x:f>
        <x:v>0.214</x:v>
      </x:c>
      <x:c r="O726" t="str">
        <x:f>IF(OR(D726&lt;620,L726&gt;=2,J726&gt;0.9),"High",IF(OR(D726&lt;700,L726=1,J726&gt;0.75),"Medium","Low"))</x:f>
        <x:v>Low</x:v>
      </x:c>
      <x:c r="P726" s="30" t="n">
        <x:f>XLOOKUP(F726,Assumptions!$A$4:$A$6,Assumptions!$B$4:$B$6)</x:f>
        <x:v>195</x:v>
      </x:c>
      <x:c r="Q726" s="32" t="n">
        <x:f>XLOOKUP(F726,Assumptions!$A$4:$A$6,Assumptions!$C$4:$C$6)</x:f>
        <x:v>0.199</x:v>
      </x:c>
      <x:c r="R726" s="32" t="n">
        <x:f>XLOOKUP(F726,Assumptions!$A$4:$A$6,Assumptions!$D$4:$D$6)</x:f>
        <x:v>0.017</x:v>
      </x:c>
      <x:c r="S726" s="32" t="n">
        <x:f>XLOOKUP(F726,Assumptions!$A$4:$A$6,Assumptions!$E$4:$E$6)</x:f>
        <x:v>0.013</x:v>
      </x:c>
      <x:c r="T726" s="32" t="n">
        <x:f>XLOOKUP(O726,Assumptions!$H$4:$H$6,Assumptions!$I$4:$I$6)</x:f>
        <x:v>0.0035</x:v>
      </x:c>
      <x:c r="U726" s="30" t="n">
        <x:f>XLOOKUP(F726,Assumptions!$A$4:$A$6,Assumptions!$F$4:$F$6)</x:f>
        <x:v>140</x:v>
      </x:c>
      <x:c r="V726" s="60" t="n">
        <x:f>I726*12</x:f>
        <x:v>30536.879999999997</x:v>
      </x:c>
      <x:c r="W726" s="60" t="n">
        <x:f>H726*J726*(1-K726)*Q726</x:f>
        <x:v>176.33569179599996</x:v>
      </x:c>
      <x:c r="X726" s="60" t="n">
        <x:f>V726*R726</x:f>
        <x:v>519.1269599999999</x:v>
      </x:c>
      <x:c r="Y726" s="60" t="n">
        <x:f>V726*S726</x:f>
        <x:v>396.97943999999995</x:v>
      </x:c>
      <x:c r="Z726" s="60" t="n">
        <x:f>H726*J726*T726</x:f>
        <x:v>15.663542999999999</x:v>
      </x:c>
      <x:c r="AA726" s="60" t="n">
        <x:f>P726+W726+X726-Y726-Z726-U726</x:f>
        <x:v>337.819668796</x:v>
      </x:c>
      <x:c r="AB726" s="32" t="n">
        <x:f>IFERROR(AA726/(P726+W726+X726),0)</x:f>
        <x:v>0.37937544950890606</x:v>
      </x:c>
      <x:c r="AC726" t="n">
        <x:f>IF(O726="High",0,IF(I726&gt;=1800,3,IF(I726&gt;=900,2,1))+IF(K726&gt;=0.9,2,IF(K726&gt;=0.75,1,0))+IF(J726&lt;=0.7,2,IF(J726&lt;=0.85,1,0))+IF(M726&gt;=8,1,0))</x:f>
        <x:v>6</x:v>
      </x:c>
      <x:c r="AD726" t="str">
        <x:f>IF(AND(O726&lt;&gt;"High",AC726&gt;=Assumptions!$B$10,AA726&gt;0),"Priority Growth",IF(AND(O726="Low",AA726&gt;0),"Maintain","Watch"))</x:f>
        <x:v>Priority Growth</x:v>
      </x:c>
      <x:c r="AE726" s="60" t="n">
        <x:f>MAX(AA726,0)*N726</x:f>
        <x:v>72.29340912234399</x:v>
      </x:c>
      <x:c r="AF726" t="str">
        <x:f>IF(AND(AA726&gt;=Assumptions!$B$11,O726&lt;&gt;"High",OR(N726&gt;=Assumptions!$B$12,M726&lt;=6)),"High","Standard")</x:f>
        <x:v>High</x:v>
      </x:c>
    </x:row>
    <x:row r="727">
      <x:c r="A727" t="str">
        <x:f>'Raw_Data'!A727</x:f>
        <x:v>C00726</x:v>
      </x:c>
      <x:c r="B727" t="n">
        <x:f>'Raw_Data'!B727</x:f>
        <x:v>60</x:v>
      </x:c>
      <x:c r="C727" s="30" t="n">
        <x:f>'Raw_Data'!C727</x:f>
        <x:v>60887</x:v>
      </x:c>
      <x:c r="D727" t="n">
        <x:f>'Raw_Data'!D727</x:f>
        <x:v>574</x:v>
      </x:c>
      <x:c r="E727" t="n">
        <x:f>'Raw_Data'!E727</x:f>
        <x:v>31</x:v>
      </x:c>
      <x:c r="F727" t="str">
        <x:f>PROPER(TRIM('Raw_Data'!F727))</x:f>
        <x:v>Classic</x:v>
      </x:c>
      <x:c r="G727" t="str">
        <x:f>PROPER(TRIM('Raw_Data'!G727))</x:f>
        <x:v>Direct Mail</x:v>
      </x:c>
      <x:c r="H727" s="60" t="n">
        <x:f>'Raw_Data'!H727</x:f>
        <x:v>2508</x:v>
      </x:c>
      <x:c r="I727" s="60" t="n">
        <x:f>'Raw_Data'!I727</x:f>
        <x:v>408.37</x:v>
      </x:c>
      <x:c r="J727" s="32" t="n">
        <x:f>'Raw_Data'!J727</x:f>
        <x:v>0.439</x:v>
      </x:c>
      <x:c r="K727" s="32" t="n">
        <x:f>'Raw_Data'!K727</x:f>
        <x:v>0.608</x:v>
      </x:c>
      <x:c r="L727" t="n">
        <x:f>'Raw_Data'!L727</x:f>
        <x:v>0</x:v>
      </x:c>
      <x:c r="M727" t="n">
        <x:f>IF('Raw_Data'!M727="",Assumptions!$B$15,'Raw_Data'!M727)</x:f>
        <x:v>9</x:v>
      </x:c>
      <x:c r="N727" s="32" t="n">
        <x:f>'Raw_Data'!N727</x:f>
        <x:v>0.02</x:v>
      </x:c>
      <x:c r="O727" t="str">
        <x:f>IF(OR(D727&lt;620,L727&gt;=2,J727&gt;0.9),"High",IF(OR(D727&lt;700,L727=1,J727&gt;0.75),"Medium","Low"))</x:f>
        <x:v>High</x:v>
      </x:c>
      <x:c r="P727" s="30" t="n">
        <x:f>XLOOKUP(F727,Assumptions!$A$4:$A$6,Assumptions!$B$4:$B$6)</x:f>
        <x:v>0</x:v>
      </x:c>
      <x:c r="Q727" s="32" t="n">
        <x:f>XLOOKUP(F727,Assumptions!$A$4:$A$6,Assumptions!$C$4:$C$6)</x:f>
        <x:v>0.229</x:v>
      </x:c>
      <x:c r="R727" s="32" t="n">
        <x:f>XLOOKUP(F727,Assumptions!$A$4:$A$6,Assumptions!$D$4:$D$6)</x:f>
        <x:v>0.015</x:v>
      </x:c>
      <x:c r="S727" s="32" t="n">
        <x:f>XLOOKUP(F727,Assumptions!$A$4:$A$6,Assumptions!$E$4:$E$6)</x:f>
        <x:v>0.0075</x:v>
      </x:c>
      <x:c r="T727" s="32" t="n">
        <x:f>XLOOKUP(O727,Assumptions!$H$4:$H$6,Assumptions!$I$4:$I$6)</x:f>
        <x:v>0.045</x:v>
      </x:c>
      <x:c r="U727" s="30" t="n">
        <x:f>XLOOKUP(F727,Assumptions!$A$4:$A$6,Assumptions!$F$4:$F$6)</x:f>
        <x:v>60</x:v>
      </x:c>
      <x:c r="V727" s="60" t="n">
        <x:f>I727*12</x:f>
        <x:v>4900.4400000000005</x:v>
      </x:c>
      <x:c r="W727" s="60" t="n">
        <x:f>H727*J727*(1-K727)*Q727</x:f>
        <x:v>98.835645216</x:v>
      </x:c>
      <x:c r="X727" s="60" t="n">
        <x:f>V727*R727</x:f>
        <x:v>73.5066</x:v>
      </x:c>
      <x:c r="Y727" s="60" t="n">
        <x:f>V727*S727</x:f>
        <x:v>36.7533</x:v>
      </x:c>
      <x:c r="Z727" s="60" t="n">
        <x:f>H727*J727*T727</x:f>
        <x:v>49.545539999999995</x:v>
      </x:c>
      <x:c r="AA727" s="60" t="n">
        <x:f>P727+W727+X727-Y727-Z727-U727</x:f>
        <x:v>26.043405216000025</x:v>
      </x:c>
      <x:c r="AB727" s="32" t="n">
        <x:f>IFERROR(AA727/(P727+W727+X727),0)</x:f>
        <x:v>0.15111445939072746</x:v>
      </x:c>
      <x:c r="AC727" t="n">
        <x:f>IF(O727="High",0,IF(I727&gt;=1800,3,IF(I727&gt;=900,2,1))+IF(K727&gt;=0.9,2,IF(K727&gt;=0.75,1,0))+IF(J727&lt;=0.7,2,IF(J727&lt;=0.85,1,0))+IF(M727&gt;=8,1,0))</x:f>
        <x:v>0</x:v>
      </x:c>
      <x:c r="AD727" t="str">
        <x:f>IF(AND(O727&lt;&gt;"High",AC727&gt;=Assumptions!$B$10,AA727&gt;0),"Priority Growth",IF(AND(O727="Low",AA727&gt;0),"Maintain","Watch"))</x:f>
        <x:v>Watch</x:v>
      </x:c>
      <x:c r="AE727" s="60" t="n">
        <x:f>MAX(AA727,0)*N727</x:f>
        <x:v>0.5208681043200005</x:v>
      </x:c>
      <x:c r="AF727" t="str">
        <x:f>IF(AND(AA727&gt;=Assumptions!$B$11,O727&lt;&gt;"High",OR(N727&gt;=Assumptions!$B$12,M727&lt;=6)),"High","Standard")</x:f>
        <x:v>Standard</x:v>
      </x:c>
    </x:row>
    <x:row r="728">
      <x:c r="A728" t="str">
        <x:f>'Raw_Data'!A728</x:f>
        <x:v>C00727</x:v>
      </x:c>
      <x:c r="B728" t="n">
        <x:f>'Raw_Data'!B728</x:f>
        <x:v>54</x:v>
      </x:c>
      <x:c r="C728" s="30" t="n">
        <x:f>'Raw_Data'!C728</x:f>
        <x:v>55627</x:v>
      </x:c>
      <x:c r="D728" t="n">
        <x:f>'Raw_Data'!D728</x:f>
        <x:v>658</x:v>
      </x:c>
      <x:c r="E728" t="n">
        <x:f>'Raw_Data'!E728</x:f>
        <x:v>106</x:v>
      </x:c>
      <x:c r="F728" t="str">
        <x:f>PROPER(TRIM('Raw_Data'!F728))</x:f>
        <x:v>Classic</x:v>
      </x:c>
      <x:c r="G728" t="str">
        <x:f>PROPER(TRIM('Raw_Data'!G728))</x:f>
        <x:v>Branch</x:v>
      </x:c>
      <x:c r="H728" s="60" t="n">
        <x:f>'Raw_Data'!H728</x:f>
        <x:v>3237</x:v>
      </x:c>
      <x:c r="I728" s="60" t="n">
        <x:f>'Raw_Data'!I728</x:f>
        <x:v>638.16</x:v>
      </x:c>
      <x:c r="J728" s="32" t="n">
        <x:f>'Raw_Data'!J728</x:f>
        <x:v>0.515</x:v>
      </x:c>
      <x:c r="K728" s="32" t="n">
        <x:f>'Raw_Data'!K728</x:f>
        <x:v>0.705</x:v>
      </x:c>
      <x:c r="L728" t="n">
        <x:f>'Raw_Data'!L728</x:f>
        <x:v>0</x:v>
      </x:c>
      <x:c r="M728" t="n">
        <x:f>IF('Raw_Data'!M728="",Assumptions!$B$15,'Raw_Data'!M728)</x:f>
        <x:v>9</x:v>
      </x:c>
      <x:c r="N728" s="32" t="n">
        <x:f>'Raw_Data'!N728</x:f>
        <x:v>0.02</x:v>
      </x:c>
      <x:c r="O728" t="str">
        <x:f>IF(OR(D728&lt;620,L728&gt;=2,J728&gt;0.9),"High",IF(OR(D728&lt;700,L728=1,J728&gt;0.75),"Medium","Low"))</x:f>
        <x:v>Medium</x:v>
      </x:c>
      <x:c r="P728" s="30" t="n">
        <x:f>XLOOKUP(F728,Assumptions!$A$4:$A$6,Assumptions!$B$4:$B$6)</x:f>
        <x:v>0</x:v>
      </x:c>
      <x:c r="Q728" s="32" t="n">
        <x:f>XLOOKUP(F728,Assumptions!$A$4:$A$6,Assumptions!$C$4:$C$6)</x:f>
        <x:v>0.229</x:v>
      </x:c>
      <x:c r="R728" s="32" t="n">
        <x:f>XLOOKUP(F728,Assumptions!$A$4:$A$6,Assumptions!$D$4:$D$6)</x:f>
        <x:v>0.015</x:v>
      </x:c>
      <x:c r="S728" s="32" t="n">
        <x:f>XLOOKUP(F728,Assumptions!$A$4:$A$6,Assumptions!$E$4:$E$6)</x:f>
        <x:v>0.0075</x:v>
      </x:c>
      <x:c r="T728" s="32" t="n">
        <x:f>XLOOKUP(O728,Assumptions!$H$4:$H$6,Assumptions!$I$4:$I$6)</x:f>
        <x:v>0.012</x:v>
      </x:c>
      <x:c r="U728" s="30" t="n">
        <x:f>XLOOKUP(F728,Assumptions!$A$4:$A$6,Assumptions!$F$4:$F$6)</x:f>
        <x:v>60</x:v>
      </x:c>
      <x:c r="V728" s="60" t="n">
        <x:f>I728*12</x:f>
        <x:v>7657.92</x:v>
      </x:c>
      <x:c r="W728" s="60" t="n">
        <x:f>H728*J728*(1-K728)*Q728</x:f>
        <x:v>112.61790052500002</x:v>
      </x:c>
      <x:c r="X728" s="60" t="n">
        <x:f>V728*R728</x:f>
        <x:v>114.8688</x:v>
      </x:c>
      <x:c r="Y728" s="60" t="n">
        <x:f>V728*S728</x:f>
        <x:v>57.4344</x:v>
      </x:c>
      <x:c r="Z728" s="60" t="n">
        <x:f>H728*J728*T728</x:f>
        <x:v>20.00466</x:v>
      </x:c>
      <x:c r="AA728" s="60" t="n">
        <x:f>P728+W728+X728-Y728-Z728-U728</x:f>
        <x:v>90.04764052500002</x:v>
      </x:c>
      <x:c r="AB728" s="32" t="n">
        <x:f>IFERROR(AA728/(P728+W728+X728),0)</x:f>
        <x:v>0.39583694482879933</x:v>
      </x:c>
      <x:c r="AC728" t="n">
        <x:f>IF(O728="High",0,IF(I728&gt;=1800,3,IF(I728&gt;=900,2,1))+IF(K728&gt;=0.9,2,IF(K728&gt;=0.75,1,0))+IF(J728&lt;=0.7,2,IF(J728&lt;=0.85,1,0))+IF(M728&gt;=8,1,0))</x:f>
        <x:v>4</x:v>
      </x:c>
      <x:c r="AD728" t="str">
        <x:f>IF(AND(O728&lt;&gt;"High",AC728&gt;=Assumptions!$B$10,AA728&gt;0),"Priority Growth",IF(AND(O728="Low",AA728&gt;0),"Maintain","Watch"))</x:f>
        <x:v>Watch</x:v>
      </x:c>
      <x:c r="AE728" s="60" t="n">
        <x:f>MAX(AA728,0)*N728</x:f>
        <x:v>1.8009528105000003</x:v>
      </x:c>
      <x:c r="AF728" t="str">
        <x:f>IF(AND(AA728&gt;=Assumptions!$B$11,O728&lt;&gt;"High",OR(N728&gt;=Assumptions!$B$12,M728&lt;=6)),"High","Standard")</x:f>
        <x:v>Standard</x:v>
      </x:c>
    </x:row>
    <x:row r="729">
      <x:c r="A729" t="str">
        <x:f>'Raw_Data'!A729</x:f>
        <x:v>C00728</x:v>
      </x:c>
      <x:c r="B729" t="n">
        <x:f>'Raw_Data'!B729</x:f>
        <x:v>32</x:v>
      </x:c>
      <x:c r="C729" s="30" t="n">
        <x:f>'Raw_Data'!C729</x:f>
        <x:v>103520</x:v>
      </x:c>
      <x:c r="D729" t="n">
        <x:f>'Raw_Data'!D729</x:f>
        <x:v>666</x:v>
      </x:c>
      <x:c r="E729" t="n">
        <x:f>'Raw_Data'!E729</x:f>
        <x:v>33</x:v>
      </x:c>
      <x:c r="F729" t="str">
        <x:f>PROPER(TRIM('Raw_Data'!F729))</x:f>
        <x:v>Gold</x:v>
      </x:c>
      <x:c r="G729" t="str">
        <x:f>PROPER(TRIM('Raw_Data'!G729))</x:f>
        <x:v>Direct Mail</x:v>
      </x:c>
      <x:c r="H729" s="60" t="n">
        <x:f>'Raw_Data'!H729</x:f>
        <x:v>14090</x:v>
      </x:c>
      <x:c r="I729" s="60" t="n">
        <x:f>'Raw_Data'!I729</x:f>
        <x:v>1924.88</x:v>
      </x:c>
      <x:c r="J729" s="32" t="n">
        <x:f>'Raw_Data'!J729</x:f>
        <x:v>0.265</x:v>
      </x:c>
      <x:c r="K729" s="32" t="n">
        <x:f>'Raw_Data'!K729</x:f>
        <x:v>0.857</x:v>
      </x:c>
      <x:c r="L729" t="n">
        <x:f>'Raw_Data'!L729</x:f>
        <x:v>0</x:v>
      </x:c>
      <x:c r="M729" t="n">
        <x:f>IF('Raw_Data'!M729="",Assumptions!$B$15,'Raw_Data'!M729)</x:f>
        <x:v>8</x:v>
      </x:c>
      <x:c r="N729" s="32" t="n">
        <x:f>'Raw_Data'!N729</x:f>
        <x:v>0.062</x:v>
      </x:c>
      <x:c r="O729" t="str">
        <x:f>IF(OR(D729&lt;620,L729&gt;=2,J729&gt;0.9),"High",IF(OR(D729&lt;700,L729=1,J729&gt;0.75),"Medium","Low"))</x:f>
        <x:v>Medium</x:v>
      </x:c>
      <x:c r="P729" s="30" t="n">
        <x:f>XLOOKUP(F729,Assumptions!$A$4:$A$6,Assumptions!$B$4:$B$6)</x:f>
        <x:v>95</x:v>
      </x:c>
      <x:c r="Q729" s="32" t="n">
        <x:f>XLOOKUP(F729,Assumptions!$A$4:$A$6,Assumptions!$C$4:$C$6)</x:f>
        <x:v>0.219</x:v>
      </x:c>
      <x:c r="R729" s="32" t="n">
        <x:f>XLOOKUP(F729,Assumptions!$A$4:$A$6,Assumptions!$D$4:$D$6)</x:f>
        <x:v>0.016</x:v>
      </x:c>
      <x:c r="S729" s="32" t="n">
        <x:f>XLOOKUP(F729,Assumptions!$A$4:$A$6,Assumptions!$E$4:$E$6)</x:f>
        <x:v>0.01</x:v>
      </x:c>
      <x:c r="T729" s="32" t="n">
        <x:f>XLOOKUP(O729,Assumptions!$H$4:$H$6,Assumptions!$I$4:$I$6)</x:f>
        <x:v>0.012</x:v>
      </x:c>
      <x:c r="U729" s="30" t="n">
        <x:f>XLOOKUP(F729,Assumptions!$A$4:$A$6,Assumptions!$F$4:$F$6)</x:f>
        <x:v>90</x:v>
      </x:c>
      <x:c r="V729" s="60" t="n">
        <x:f>I729*12</x:f>
        <x:v>23098.56</x:v>
      </x:c>
      <x:c r="W729" s="60" t="n">
        <x:f>H729*J729*(1-K729)*Q729</x:f>
        <x:v>116.93298045000003</x:v>
      </x:c>
      <x:c r="X729" s="60" t="n">
        <x:f>V729*R729</x:f>
        <x:v>369.57696000000004</x:v>
      </x:c>
      <x:c r="Y729" s="60" t="n">
        <x:f>V729*S729</x:f>
        <x:v>230.9856</x:v>
      </x:c>
      <x:c r="Z729" s="60" t="n">
        <x:f>H729*J729*T729</x:f>
        <x:v>44.806200000000004</x:v>
      </x:c>
      <x:c r="AA729" s="60" t="n">
        <x:f>P729+W729+X729-Y729-Z729-U729</x:f>
        <x:v>215.71814045000008</x:v>
      </x:c>
      <x:c r="AB729" s="32" t="n">
        <x:f>IFERROR(AA729/(P729+W729+X729),0)</x:f>
        <x:v>0.3709620858468337</x:v>
      </x:c>
      <x:c r="AC729" t="n">
        <x:f>IF(O729="High",0,IF(I729&gt;=1800,3,IF(I729&gt;=900,2,1))+IF(K729&gt;=0.9,2,IF(K729&gt;=0.75,1,0))+IF(J729&lt;=0.7,2,IF(J729&lt;=0.85,1,0))+IF(M729&gt;=8,1,0))</x:f>
        <x:v>7</x:v>
      </x:c>
      <x:c r="AD729" t="str">
        <x:f>IF(AND(O729&lt;&gt;"High",AC729&gt;=Assumptions!$B$10,AA729&gt;0),"Priority Growth",IF(AND(O729="Low",AA729&gt;0),"Maintain","Watch"))</x:f>
        <x:v>Priority Growth</x:v>
      </x:c>
      <x:c r="AE729" s="60" t="n">
        <x:f>MAX(AA729,0)*N729</x:f>
        <x:v>13.374524707900004</x:v>
      </x:c>
      <x:c r="AF729" t="str">
        <x:f>IF(AND(AA729&gt;=Assumptions!$B$11,O729&lt;&gt;"High",OR(N729&gt;=Assumptions!$B$12,M729&lt;=6)),"High","Standard")</x:f>
        <x:v>Standard</x:v>
      </x:c>
    </x:row>
    <x:row r="730">
      <x:c r="A730" t="str">
        <x:f>'Raw_Data'!A730</x:f>
        <x:v>C00729</x:v>
      </x:c>
      <x:c r="B730" t="n">
        <x:f>'Raw_Data'!B730</x:f>
        <x:v>50</x:v>
      </x:c>
      <x:c r="C730" s="30" t="n">
        <x:f>'Raw_Data'!C730</x:f>
        <x:v>32313</x:v>
      </x:c>
      <x:c r="D730" t="n">
        <x:f>'Raw_Data'!D730</x:f>
        <x:v>584</x:v>
      </x:c>
      <x:c r="E730" t="n">
        <x:f>'Raw_Data'!E730</x:f>
        <x:v>12</x:v>
      </x:c>
      <x:c r="F730" t="str">
        <x:f>PROPER(TRIM('Raw_Data'!F730))</x:f>
        <x:v>Classic</x:v>
      </x:c>
      <x:c r="G730" t="str">
        <x:f>PROPER(TRIM('Raw_Data'!G730))</x:f>
        <x:v>Branch</x:v>
      </x:c>
      <x:c r="H730" s="60" t="n">
        <x:f>'Raw_Data'!H730</x:f>
        <x:v>1610</x:v>
      </x:c>
      <x:c r="I730" s="60" t="n">
        <x:f>'Raw_Data'!I730</x:f>
        <x:v>150</x:v>
      </x:c>
      <x:c r="J730" s="32" t="n">
        <x:f>'Raw_Data'!J730</x:f>
        <x:v>0.725</x:v>
      </x:c>
      <x:c r="K730" s="32" t="n">
        <x:f>'Raw_Data'!K730</x:f>
        <x:v>0.609</x:v>
      </x:c>
      <x:c r="L730" t="n">
        <x:f>'Raw_Data'!L730</x:f>
        <x:v>0</x:v>
      </x:c>
      <x:c r="M730" t="n">
        <x:f>IF('Raw_Data'!M730="",Assumptions!$B$15,'Raw_Data'!M730)</x:f>
        <x:v>7</x:v>
      </x:c>
      <x:c r="N730" s="32" t="n">
        <x:f>'Raw_Data'!N730</x:f>
        <x:v>0.095</x:v>
      </x:c>
      <x:c r="O730" t="str">
        <x:f>IF(OR(D730&lt;620,L730&gt;=2,J730&gt;0.9),"High",IF(OR(D730&lt;700,L730=1,J730&gt;0.75),"Medium","Low"))</x:f>
        <x:v>High</x:v>
      </x:c>
      <x:c r="P730" s="30" t="n">
        <x:f>XLOOKUP(F730,Assumptions!$A$4:$A$6,Assumptions!$B$4:$B$6)</x:f>
        <x:v>0</x:v>
      </x:c>
      <x:c r="Q730" s="32" t="n">
        <x:f>XLOOKUP(F730,Assumptions!$A$4:$A$6,Assumptions!$C$4:$C$6)</x:f>
        <x:v>0.229</x:v>
      </x:c>
      <x:c r="R730" s="32" t="n">
        <x:f>XLOOKUP(F730,Assumptions!$A$4:$A$6,Assumptions!$D$4:$D$6)</x:f>
        <x:v>0.015</x:v>
      </x:c>
      <x:c r="S730" s="32" t="n">
        <x:f>XLOOKUP(F730,Assumptions!$A$4:$A$6,Assumptions!$E$4:$E$6)</x:f>
        <x:v>0.0075</x:v>
      </x:c>
      <x:c r="T730" s="32" t="n">
        <x:f>XLOOKUP(O730,Assumptions!$H$4:$H$6,Assumptions!$I$4:$I$6)</x:f>
        <x:v>0.045</x:v>
      </x:c>
      <x:c r="U730" s="30" t="n">
        <x:f>XLOOKUP(F730,Assumptions!$A$4:$A$6,Assumptions!$F$4:$F$6)</x:f>
        <x:v>60</x:v>
      </x:c>
      <x:c r="V730" s="60" t="n">
        <x:f>I730*12</x:f>
        <x:v>1800</x:v>
      </x:c>
      <x:c r="W730" s="60" t="n">
        <x:f>H730*J730*(1-K730)*Q730</x:f>
        <x:v>104.51439775000001</x:v>
      </x:c>
      <x:c r="X730" s="60" t="n">
        <x:f>V730*R730</x:f>
        <x:v>27</x:v>
      </x:c>
      <x:c r="Y730" s="60" t="n">
        <x:f>V730*S730</x:f>
        <x:v>13.5</x:v>
      </x:c>
      <x:c r="Z730" s="60" t="n">
        <x:f>H730*J730*T730</x:f>
        <x:v>52.52625</x:v>
      </x:c>
      <x:c r="AA730" s="60" t="n">
        <x:f>P730+W730+X730-Y730-Z730-U730</x:f>
        <x:v>5.488147749999996</x:v>
      </x:c>
      <x:c r="AB730" s="32" t="n">
        <x:f>IFERROR(AA730/(P730+W730+X730),0)</x:f>
        <x:v>0.04173039487610014</x:v>
      </x:c>
      <x:c r="AC730" t="n">
        <x:f>IF(O730="High",0,IF(I730&gt;=1800,3,IF(I730&gt;=900,2,1))+IF(K730&gt;=0.9,2,IF(K730&gt;=0.75,1,0))+IF(J730&lt;=0.7,2,IF(J730&lt;=0.85,1,0))+IF(M730&gt;=8,1,0))</x:f>
        <x:v>0</x:v>
      </x:c>
      <x:c r="AD730" t="str">
        <x:f>IF(AND(O730&lt;&gt;"High",AC730&gt;=Assumptions!$B$10,AA730&gt;0),"Priority Growth",IF(AND(O730="Low",AA730&gt;0),"Maintain","Watch"))</x:f>
        <x:v>Watch</x:v>
      </x:c>
      <x:c r="AE730" s="60" t="n">
        <x:f>MAX(AA730,0)*N730</x:f>
        <x:v>0.5213740362499997</x:v>
      </x:c>
      <x:c r="AF730" t="str">
        <x:f>IF(AND(AA730&gt;=Assumptions!$B$11,O730&lt;&gt;"High",OR(N730&gt;=Assumptions!$B$12,M730&lt;=6)),"High","Standard")</x:f>
        <x:v>Standard</x:v>
      </x:c>
    </x:row>
    <x:row r="731">
      <x:c r="A731" t="str">
        <x:f>'Raw_Data'!A731</x:f>
        <x:v>C00730</x:v>
      </x:c>
      <x:c r="B731" t="n">
        <x:f>'Raw_Data'!B731</x:f>
        <x:v>62</x:v>
      </x:c>
      <x:c r="C731" s="30" t="n">
        <x:f>'Raw_Data'!C731</x:f>
        <x:v>85201</x:v>
      </x:c>
      <x:c r="D731" t="n">
        <x:f>'Raw_Data'!D731</x:f>
        <x:v>720</x:v>
      </x:c>
      <x:c r="E731" t="n">
        <x:f>'Raw_Data'!E731</x:f>
        <x:v>18</x:v>
      </x:c>
      <x:c r="F731" t="str">
        <x:f>PROPER(TRIM('Raw_Data'!F731))</x:f>
        <x:v>Classic</x:v>
      </x:c>
      <x:c r="G731" t="str">
        <x:f>PROPER(TRIM('Raw_Data'!G731))</x:f>
        <x:v>Partner</x:v>
      </x:c>
      <x:c r="H731" s="60" t="n">
        <x:f>'Raw_Data'!H731</x:f>
        <x:v>7875</x:v>
      </x:c>
      <x:c r="I731" s="60" t="n">
        <x:f>'Raw_Data'!I731</x:f>
        <x:v>1014.87</x:v>
      </x:c>
      <x:c r="J731" s="32" t="n">
        <x:f>'Raw_Data'!J731</x:f>
        <x:v>0.342</x:v>
      </x:c>
      <x:c r="K731" s="32" t="n">
        <x:f>'Raw_Data'!K731</x:f>
        <x:v>0.677</x:v>
      </x:c>
      <x:c r="L731" t="n">
        <x:f>'Raw_Data'!L731</x:f>
        <x:v>0</x:v>
      </x:c>
      <x:c r="M731" t="n">
        <x:f>IF('Raw_Data'!M731="",Assumptions!$B$15,'Raw_Data'!M731)</x:f>
        <x:v>10</x:v>
      </x:c>
      <x:c r="N731" s="32" t="n">
        <x:f>'Raw_Data'!N731</x:f>
        <x:v>0.02</x:v>
      </x:c>
      <x:c r="O731" t="str">
        <x:f>IF(OR(D731&lt;620,L731&gt;=2,J731&gt;0.9),"High",IF(OR(D731&lt;700,L731=1,J731&gt;0.75),"Medium","Low"))</x:f>
        <x:v>Low</x:v>
      </x:c>
      <x:c r="P731" s="30" t="n">
        <x:f>XLOOKUP(F731,Assumptions!$A$4:$A$6,Assumptions!$B$4:$B$6)</x:f>
        <x:v>0</x:v>
      </x:c>
      <x:c r="Q731" s="32" t="n">
        <x:f>XLOOKUP(F731,Assumptions!$A$4:$A$6,Assumptions!$C$4:$C$6)</x:f>
        <x:v>0.229</x:v>
      </x:c>
      <x:c r="R731" s="32" t="n">
        <x:f>XLOOKUP(F731,Assumptions!$A$4:$A$6,Assumptions!$D$4:$D$6)</x:f>
        <x:v>0.015</x:v>
      </x:c>
      <x:c r="S731" s="32" t="n">
        <x:f>XLOOKUP(F731,Assumptions!$A$4:$A$6,Assumptions!$E$4:$E$6)</x:f>
        <x:v>0.0075</x:v>
      </x:c>
      <x:c r="T731" s="32" t="n">
        <x:f>XLOOKUP(O731,Assumptions!$H$4:$H$6,Assumptions!$I$4:$I$6)</x:f>
        <x:v>0.0035</x:v>
      </x:c>
      <x:c r="U731" s="30" t="n">
        <x:f>XLOOKUP(F731,Assumptions!$A$4:$A$6,Assumptions!$F$4:$F$6)</x:f>
        <x:v>60</x:v>
      </x:c>
      <x:c r="V731" s="60" t="n">
        <x:f>I731*12</x:f>
        <x:v>12178.44</x:v>
      </x:c>
      <x:c r="W731" s="60" t="n">
        <x:f>H731*J731*(1-K731)*Q731</x:f>
        <x:v>199.21162274999998</x:v>
      </x:c>
      <x:c r="X731" s="60" t="n">
        <x:f>V731*R731</x:f>
        <x:v>182.6766</x:v>
      </x:c>
      <x:c r="Y731" s="60" t="n">
        <x:f>V731*S731</x:f>
        <x:v>91.3383</x:v>
      </x:c>
      <x:c r="Z731" s="60" t="n">
        <x:f>H731*J731*T731</x:f>
        <x:v>9.426375</x:v>
      </x:c>
      <x:c r="AA731" s="60" t="n">
        <x:f>P731+W731+X731-Y731-Z731-U731</x:f>
        <x:v>221.12354774999994</x:v>
      </x:c>
      <x:c r="AB731" s="32" t="n">
        <x:f>IFERROR(AA731/(P731+W731+X731),0)</x:f>
        <x:v>0.5790268842481605</x:v>
      </x:c>
      <x:c r="AC731" t="n">
        <x:f>IF(O731="High",0,IF(I731&gt;=1800,3,IF(I731&gt;=900,2,1))+IF(K731&gt;=0.9,2,IF(K731&gt;=0.75,1,0))+IF(J731&lt;=0.7,2,IF(J731&lt;=0.85,1,0))+IF(M731&gt;=8,1,0))</x:f>
        <x:v>5</x:v>
      </x:c>
      <x:c r="AD731" t="str">
        <x:f>IF(AND(O731&lt;&gt;"High",AC731&gt;=Assumptions!$B$10,AA731&gt;0),"Priority Growth",IF(AND(O731="Low",AA731&gt;0),"Maintain","Watch"))</x:f>
        <x:v>Maintain</x:v>
      </x:c>
      <x:c r="AE731" s="60" t="n">
        <x:f>MAX(AA731,0)*N731</x:f>
        <x:v>4.422470954999999</x:v>
      </x:c>
      <x:c r="AF731" t="str">
        <x:f>IF(AND(AA731&gt;=Assumptions!$B$11,O731&lt;&gt;"High",OR(N731&gt;=Assumptions!$B$12,M731&lt;=6)),"High","Standard")</x:f>
        <x:v>Standard</x:v>
      </x:c>
    </x:row>
    <x:row r="732">
      <x:c r="A732" t="str">
        <x:f>'Raw_Data'!A732</x:f>
        <x:v>C00731</x:v>
      </x:c>
      <x:c r="B732" t="n">
        <x:f>'Raw_Data'!B732</x:f>
        <x:v>53</x:v>
      </x:c>
      <x:c r="C732" s="30" t="n">
        <x:f>'Raw_Data'!C732</x:f>
        <x:v>89016</x:v>
      </x:c>
      <x:c r="D732" t="n">
        <x:f>'Raw_Data'!D732</x:f>
        <x:v>761</x:v>
      </x:c>
      <x:c r="E732" t="n">
        <x:f>'Raw_Data'!E732</x:f>
        <x:v>66</x:v>
      </x:c>
      <x:c r="F732" t="str">
        <x:f>PROPER(TRIM('Raw_Data'!F732))</x:f>
        <x:v>Classic</x:v>
      </x:c>
      <x:c r="G732" t="str">
        <x:f>PROPER(TRIM('Raw_Data'!G732))</x:f>
        <x:v>Branch</x:v>
      </x:c>
      <x:c r="H732" s="60" t="n">
        <x:f>'Raw_Data'!H732</x:f>
        <x:v>13349</x:v>
      </x:c>
      <x:c r="I732" s="60" t="n">
        <x:f>'Raw_Data'!I732</x:f>
        <x:v>1570.05</x:v>
      </x:c>
      <x:c r="J732" s="32" t="n">
        <x:f>'Raw_Data'!J732</x:f>
        <x:v>0.236</x:v>
      </x:c>
      <x:c r="K732" s="32" t="n">
        <x:f>'Raw_Data'!K732</x:f>
        <x:v>0.783</x:v>
      </x:c>
      <x:c r="L732" t="n">
        <x:f>'Raw_Data'!L732</x:f>
        <x:v>0</x:v>
      </x:c>
      <x:c r="M732" t="n">
        <x:f>IF('Raw_Data'!M732="",Assumptions!$B$15,'Raw_Data'!M732)</x:f>
        <x:v>7</x:v>
      </x:c>
      <x:c r="N732" s="32" t="n">
        <x:f>'Raw_Data'!N732</x:f>
        <x:v>0.154</x:v>
      </x:c>
      <x:c r="O732" t="str">
        <x:f>IF(OR(D732&lt;620,L732&gt;=2,J732&gt;0.9),"High",IF(OR(D732&lt;700,L732=1,J732&gt;0.75),"Medium","Low"))</x:f>
        <x:v>Low</x:v>
      </x:c>
      <x:c r="P732" s="30" t="n">
        <x:f>XLOOKUP(F732,Assumptions!$A$4:$A$6,Assumptions!$B$4:$B$6)</x:f>
        <x:v>0</x:v>
      </x:c>
      <x:c r="Q732" s="32" t="n">
        <x:f>XLOOKUP(F732,Assumptions!$A$4:$A$6,Assumptions!$C$4:$C$6)</x:f>
        <x:v>0.229</x:v>
      </x:c>
      <x:c r="R732" s="32" t="n">
        <x:f>XLOOKUP(F732,Assumptions!$A$4:$A$6,Assumptions!$D$4:$D$6)</x:f>
        <x:v>0.015</x:v>
      </x:c>
      <x:c r="S732" s="32" t="n">
        <x:f>XLOOKUP(F732,Assumptions!$A$4:$A$6,Assumptions!$E$4:$E$6)</x:f>
        <x:v>0.0075</x:v>
      </x:c>
      <x:c r="T732" s="32" t="n">
        <x:f>XLOOKUP(O732,Assumptions!$H$4:$H$6,Assumptions!$I$4:$I$6)</x:f>
        <x:v>0.0035</x:v>
      </x:c>
      <x:c r="U732" s="30" t="n">
        <x:f>XLOOKUP(F732,Assumptions!$A$4:$A$6,Assumptions!$F$4:$F$6)</x:f>
        <x:v>60</x:v>
      </x:c>
      <x:c r="V732" s="60" t="n">
        <x:f>I732*12</x:f>
        <x:v>18840.6</x:v>
      </x:c>
      <x:c r="W732" s="60" t="n">
        <x:f>H732*J732*(1-K732)*Q732</x:f>
        <x:v>156.55103825199998</x:v>
      </x:c>
      <x:c r="X732" s="60" t="n">
        <x:f>V732*R732</x:f>
        <x:v>282.609</x:v>
      </x:c>
      <x:c r="Y732" s="60" t="n">
        <x:f>V732*S732</x:f>
        <x:v>141.3045</x:v>
      </x:c>
      <x:c r="Z732" s="60" t="n">
        <x:f>H732*J732*T732</x:f>
        <x:v>11.026274</x:v>
      </x:c>
      <x:c r="AA732" s="60" t="n">
        <x:f>P732+W732+X732-Y732-Z732-U732</x:f>
        <x:v>226.82926425199997</x:v>
      </x:c>
      <x:c r="AB732" s="32" t="n">
        <x:f>IFERROR(AA732/(P732+W732+X732),0)</x:f>
        <x:v>0.5165070691651599</x:v>
      </x:c>
      <x:c r="AC732" t="n">
        <x:f>IF(O732="High",0,IF(I732&gt;=1800,3,IF(I732&gt;=900,2,1))+IF(K732&gt;=0.9,2,IF(K732&gt;=0.75,1,0))+IF(J732&lt;=0.7,2,IF(J732&lt;=0.85,1,0))+IF(M732&gt;=8,1,0))</x:f>
        <x:v>5</x:v>
      </x:c>
      <x:c r="AD732" t="str">
        <x:f>IF(AND(O732&lt;&gt;"High",AC732&gt;=Assumptions!$B$10,AA732&gt;0),"Priority Growth",IF(AND(O732="Low",AA732&gt;0),"Maintain","Watch"))</x:f>
        <x:v>Maintain</x:v>
      </x:c>
      <x:c r="AE732" s="60" t="n">
        <x:f>MAX(AA732,0)*N732</x:f>
        <x:v>34.93170669480799</x:v>
      </x:c>
      <x:c r="AF732" t="str">
        <x:f>IF(AND(AA732&gt;=Assumptions!$B$11,O732&lt;&gt;"High",OR(N732&gt;=Assumptions!$B$12,M732&lt;=6)),"High","Standard")</x:f>
        <x:v>Standard</x:v>
      </x:c>
    </x:row>
    <x:row r="733">
      <x:c r="A733" t="str">
        <x:f>'Raw_Data'!A733</x:f>
        <x:v>C00732</x:v>
      </x:c>
      <x:c r="B733" t="n">
        <x:f>'Raw_Data'!B733</x:f>
        <x:v>50</x:v>
      </x:c>
      <x:c r="C733" s="30" t="n">
        <x:f>'Raw_Data'!C733</x:f>
        <x:v>65287</x:v>
      </x:c>
      <x:c r="D733" t="n">
        <x:f>'Raw_Data'!D733</x:f>
        <x:v>696</x:v>
      </x:c>
      <x:c r="E733" t="n">
        <x:f>'Raw_Data'!E733</x:f>
        <x:v>26</x:v>
      </x:c>
      <x:c r="F733" t="str">
        <x:f>PROPER(TRIM('Raw_Data'!F733))</x:f>
        <x:v>Gold</x:v>
      </x:c>
      <x:c r="G733" t="str">
        <x:f>PROPER(TRIM('Raw_Data'!G733))</x:f>
        <x:v>Branch</x:v>
      </x:c>
      <x:c r="H733" s="60" t="n">
        <x:f>'Raw_Data'!H733</x:f>
        <x:v>12906</x:v>
      </x:c>
      <x:c r="I733" s="60" t="n">
        <x:f>'Raw_Data'!I733</x:f>
        <x:v>1247.81</x:v>
      </x:c>
      <x:c r="J733" s="32" t="n">
        <x:f>'Raw_Data'!J733</x:f>
        <x:v>0.289</x:v>
      </x:c>
      <x:c r="K733" s="32" t="n">
        <x:f>'Raw_Data'!K733</x:f>
        <x:v>0.959</x:v>
      </x:c>
      <x:c r="L733" t="n">
        <x:f>'Raw_Data'!L733</x:f>
        <x:v>0</x:v>
      </x:c>
      <x:c r="M733" t="n">
        <x:f>IF('Raw_Data'!M733="",Assumptions!$B$15,'Raw_Data'!M733)</x:f>
        <x:v>6</x:v>
      </x:c>
      <x:c r="N733" s="32" t="n">
        <x:f>'Raw_Data'!N733</x:f>
        <x:v>0.216</x:v>
      </x:c>
      <x:c r="O733" t="str">
        <x:f>IF(OR(D733&lt;620,L733&gt;=2,J733&gt;0.9),"High",IF(OR(D733&lt;700,L733=1,J733&gt;0.75),"Medium","Low"))</x:f>
        <x:v>Medium</x:v>
      </x:c>
      <x:c r="P733" s="30" t="n">
        <x:f>XLOOKUP(F733,Assumptions!$A$4:$A$6,Assumptions!$B$4:$B$6)</x:f>
        <x:v>95</x:v>
      </x:c>
      <x:c r="Q733" s="32" t="n">
        <x:f>XLOOKUP(F733,Assumptions!$A$4:$A$6,Assumptions!$C$4:$C$6)</x:f>
        <x:v>0.219</x:v>
      </x:c>
      <x:c r="R733" s="32" t="n">
        <x:f>XLOOKUP(F733,Assumptions!$A$4:$A$6,Assumptions!$D$4:$D$6)</x:f>
        <x:v>0.016</x:v>
      </x:c>
      <x:c r="S733" s="32" t="n">
        <x:f>XLOOKUP(F733,Assumptions!$A$4:$A$6,Assumptions!$E$4:$E$6)</x:f>
        <x:v>0.01</x:v>
      </x:c>
      <x:c r="T733" s="32" t="n">
        <x:f>XLOOKUP(O733,Assumptions!$H$4:$H$6,Assumptions!$I$4:$I$6)</x:f>
        <x:v>0.012</x:v>
      </x:c>
      <x:c r="U733" s="30" t="n">
        <x:f>XLOOKUP(F733,Assumptions!$A$4:$A$6,Assumptions!$F$4:$F$6)</x:f>
        <x:v>90</x:v>
      </x:c>
      <x:c r="V733" s="60" t="n">
        <x:f>I733*12</x:f>
        <x:v>14973.72</x:v>
      </x:c>
      <x:c r="W733" s="60" t="n">
        <x:f>H733*J733*(1-K733)*Q733</x:f>
        <x:v>33.49017948600003</x:v>
      </x:c>
      <x:c r="X733" s="60" t="n">
        <x:f>V733*R733</x:f>
        <x:v>239.57952</x:v>
      </x:c>
      <x:c r="Y733" s="60" t="n">
        <x:f>V733*S733</x:f>
        <x:v>149.7372</x:v>
      </x:c>
      <x:c r="Z733" s="60" t="n">
        <x:f>H733*J733*T733</x:f>
        <x:v>44.758008</x:v>
      </x:c>
      <x:c r="AA733" s="60" t="n">
        <x:f>P733+W733+X733-Y733-Z733-U733</x:f>
        <x:v>83.57449148600006</x:v>
      </x:c>
      <x:c r="AB733" s="32" t="n">
        <x:f>IFERROR(AA733/(P733+W733+X733),0)</x:f>
        <x:v>0.22706159078758645</x:v>
      </x:c>
      <x:c r="AC733" t="n">
        <x:f>IF(O733="High",0,IF(I733&gt;=1800,3,IF(I733&gt;=900,2,1))+IF(K733&gt;=0.9,2,IF(K733&gt;=0.75,1,0))+IF(J733&lt;=0.7,2,IF(J733&lt;=0.85,1,0))+IF(M733&gt;=8,1,0))</x:f>
        <x:v>6</x:v>
      </x:c>
      <x:c r="AD733" t="str">
        <x:f>IF(AND(O733&lt;&gt;"High",AC733&gt;=Assumptions!$B$10,AA733&gt;0),"Priority Growth",IF(AND(O733="Low",AA733&gt;0),"Maintain","Watch"))</x:f>
        <x:v>Priority Growth</x:v>
      </x:c>
      <x:c r="AE733" s="60" t="n">
        <x:f>MAX(AA733,0)*N733</x:f>
        <x:v>18.05209016097601</x:v>
      </x:c>
      <x:c r="AF733" t="str">
        <x:f>IF(AND(AA733&gt;=Assumptions!$B$11,O733&lt;&gt;"High",OR(N733&gt;=Assumptions!$B$12,M733&lt;=6)),"High","Standard")</x:f>
        <x:v>Standard</x:v>
      </x:c>
    </x:row>
    <x:row r="734">
      <x:c r="A734" t="str">
        <x:f>'Raw_Data'!A734</x:f>
        <x:v>C00733</x:v>
      </x:c>
      <x:c r="B734" t="n">
        <x:f>'Raw_Data'!B734</x:f>
        <x:v>52</x:v>
      </x:c>
      <x:c r="C734" s="30" t="n">
        <x:f>'Raw_Data'!C734</x:f>
        <x:v>93428</x:v>
      </x:c>
      <x:c r="D734" t="n">
        <x:f>'Raw_Data'!D734</x:f>
        <x:v>568</x:v>
      </x:c>
      <x:c r="E734" t="n">
        <x:f>'Raw_Data'!E734</x:f>
        <x:v>41</x:v>
      </x:c>
      <x:c r="F734" t="str">
        <x:f>PROPER(TRIM('Raw_Data'!F734))</x:f>
        <x:v>Classic</x:v>
      </x:c>
      <x:c r="G734" t="str">
        <x:f>PROPER(TRIM('Raw_Data'!G734))</x:f>
        <x:v>Direct Mail</x:v>
      </x:c>
      <x:c r="H734" s="60" t="n">
        <x:f>'Raw_Data'!H734</x:f>
        <x:v>5854</x:v>
      </x:c>
      <x:c r="I734" s="60" t="n">
        <x:f>'Raw_Data'!I734</x:f>
        <x:v>1586.28</x:v>
      </x:c>
      <x:c r="J734" s="32" t="n">
        <x:f>'Raw_Data'!J734</x:f>
        <x:v>0.452</x:v>
      </x:c>
      <x:c r="K734" s="32" t="n">
        <x:f>'Raw_Data'!K734</x:f>
        <x:v>0.69</x:v>
      </x:c>
      <x:c r="L734" t="n">
        <x:f>'Raw_Data'!L734</x:f>
        <x:v>0</x:v>
      </x:c>
      <x:c r="M734" t="n">
        <x:f>IF('Raw_Data'!M734="",Assumptions!$B$15,'Raw_Data'!M734)</x:f>
        <x:v>8</x:v>
      </x:c>
      <x:c r="N734" s="32" t="n">
        <x:f>'Raw_Data'!N734</x:f>
        <x:v>0.067</x:v>
      </x:c>
      <x:c r="O734" t="str">
        <x:f>IF(OR(D734&lt;620,L734&gt;=2,J734&gt;0.9),"High",IF(OR(D734&lt;700,L734=1,J734&gt;0.75),"Medium","Low"))</x:f>
        <x:v>High</x:v>
      </x:c>
      <x:c r="P734" s="30" t="n">
        <x:f>XLOOKUP(F734,Assumptions!$A$4:$A$6,Assumptions!$B$4:$B$6)</x:f>
        <x:v>0</x:v>
      </x:c>
      <x:c r="Q734" s="32" t="n">
        <x:f>XLOOKUP(F734,Assumptions!$A$4:$A$6,Assumptions!$C$4:$C$6)</x:f>
        <x:v>0.229</x:v>
      </x:c>
      <x:c r="R734" s="32" t="n">
        <x:f>XLOOKUP(F734,Assumptions!$A$4:$A$6,Assumptions!$D$4:$D$6)</x:f>
        <x:v>0.015</x:v>
      </x:c>
      <x:c r="S734" s="32" t="n">
        <x:f>XLOOKUP(F734,Assumptions!$A$4:$A$6,Assumptions!$E$4:$E$6)</x:f>
        <x:v>0.0075</x:v>
      </x:c>
      <x:c r="T734" s="32" t="n">
        <x:f>XLOOKUP(O734,Assumptions!$H$4:$H$6,Assumptions!$I$4:$I$6)</x:f>
        <x:v>0.045</x:v>
      </x:c>
      <x:c r="U734" s="30" t="n">
        <x:f>XLOOKUP(F734,Assumptions!$A$4:$A$6,Assumptions!$F$4:$F$6)</x:f>
        <x:v>60</x:v>
      </x:c>
      <x:c r="V734" s="60" t="n">
        <x:f>I734*12</x:f>
        <x:v>19035.36</x:v>
      </x:c>
      <x:c r="W734" s="60" t="n">
        <x:f>H734*J734*(1-K734)*Q734</x:f>
        <x:v>187.84010792000007</x:v>
      </x:c>
      <x:c r="X734" s="60" t="n">
        <x:f>V734*R734</x:f>
        <x:v>285.5304</x:v>
      </x:c>
      <x:c r="Y734" s="60" t="n">
        <x:f>V734*S734</x:f>
        <x:v>142.7652</x:v>
      </x:c>
      <x:c r="Z734" s="60" t="n">
        <x:f>H734*J734*T734</x:f>
        <x:v>119.07036000000001</x:v>
      </x:c>
      <x:c r="AA734" s="60" t="n">
        <x:f>P734+W734+X734-Y734-Z734-U734</x:f>
        <x:v>151.53494792000004</x:v>
      </x:c>
      <x:c r="AB734" s="32" t="n">
        <x:f>IFERROR(AA734/(P734+W734+X734),0)</x:f>
        <x:v>0.3201191146990711</x:v>
      </x:c>
      <x:c r="AC734" t="n">
        <x:f>IF(O734="High",0,IF(I734&gt;=1800,3,IF(I734&gt;=900,2,1))+IF(K734&gt;=0.9,2,IF(K734&gt;=0.75,1,0))+IF(J734&lt;=0.7,2,IF(J734&lt;=0.85,1,0))+IF(M734&gt;=8,1,0))</x:f>
        <x:v>0</x:v>
      </x:c>
      <x:c r="AD734" t="str">
        <x:f>IF(AND(O734&lt;&gt;"High",AC734&gt;=Assumptions!$B$10,AA734&gt;0),"Priority Growth",IF(AND(O734="Low",AA734&gt;0),"Maintain","Watch"))</x:f>
        <x:v>Watch</x:v>
      </x:c>
      <x:c r="AE734" s="60" t="n">
        <x:f>MAX(AA734,0)*N734</x:f>
        <x:v>10.152841510640004</x:v>
      </x:c>
      <x:c r="AF734" t="str">
        <x:f>IF(AND(AA734&gt;=Assumptions!$B$11,O734&lt;&gt;"High",OR(N734&gt;=Assumptions!$B$12,M734&lt;=6)),"High","Standard")</x:f>
        <x:v>Standard</x:v>
      </x:c>
    </x:row>
    <x:row r="735">
      <x:c r="A735" t="str">
        <x:f>'Raw_Data'!A735</x:f>
        <x:v>C00734</x:v>
      </x:c>
      <x:c r="B735" t="n">
        <x:f>'Raw_Data'!B735</x:f>
        <x:v>46</x:v>
      </x:c>
      <x:c r="C735" s="30" t="n">
        <x:f>'Raw_Data'!C735</x:f>
        <x:v>72685</x:v>
      </x:c>
      <x:c r="D735" t="n">
        <x:f>'Raw_Data'!D735</x:f>
        <x:v>612</x:v>
      </x:c>
      <x:c r="E735" t="n">
        <x:f>'Raw_Data'!E735</x:f>
        <x:v>18</x:v>
      </x:c>
      <x:c r="F735" t="str">
        <x:f>PROPER(TRIM('Raw_Data'!F735))</x:f>
        <x:v>Classic</x:v>
      </x:c>
      <x:c r="G735" t="str">
        <x:f>PROPER(TRIM('Raw_Data'!G735))</x:f>
        <x:v>Digital</x:v>
      </x:c>
      <x:c r="H735" s="60" t="n">
        <x:f>'Raw_Data'!H735</x:f>
        <x:v>2858</x:v>
      </x:c>
      <x:c r="I735" s="60" t="n">
        <x:f>'Raw_Data'!I735</x:f>
        <x:v>726.9</x:v>
      </x:c>
      <x:c r="J735" s="32" t="n">
        <x:f>'Raw_Data'!J735</x:f>
        <x:v>0.536</x:v>
      </x:c>
      <x:c r="K735" s="32" t="n">
        <x:f>'Raw_Data'!K735</x:f>
        <x:v>0.573</x:v>
      </x:c>
      <x:c r="L735" t="n">
        <x:f>'Raw_Data'!L735</x:f>
        <x:v>0</x:v>
      </x:c>
      <x:c r="M735" t="n">
        <x:f>IF('Raw_Data'!M735="",Assumptions!$B$15,'Raw_Data'!M735)</x:f>
        <x:v>6</x:v>
      </x:c>
      <x:c r="N735" s="32" t="n">
        <x:f>'Raw_Data'!N735</x:f>
        <x:v>0.214</x:v>
      </x:c>
      <x:c r="O735" t="str">
        <x:f>IF(OR(D735&lt;620,L735&gt;=2,J735&gt;0.9),"High",IF(OR(D735&lt;700,L735=1,J735&gt;0.75),"Medium","Low"))</x:f>
        <x:v>High</x:v>
      </x:c>
      <x:c r="P735" s="30" t="n">
        <x:f>XLOOKUP(F735,Assumptions!$A$4:$A$6,Assumptions!$B$4:$B$6)</x:f>
        <x:v>0</x:v>
      </x:c>
      <x:c r="Q735" s="32" t="n">
        <x:f>XLOOKUP(F735,Assumptions!$A$4:$A$6,Assumptions!$C$4:$C$6)</x:f>
        <x:v>0.229</x:v>
      </x:c>
      <x:c r="R735" s="32" t="n">
        <x:f>XLOOKUP(F735,Assumptions!$A$4:$A$6,Assumptions!$D$4:$D$6)</x:f>
        <x:v>0.015</x:v>
      </x:c>
      <x:c r="S735" s="32" t="n">
        <x:f>XLOOKUP(F735,Assumptions!$A$4:$A$6,Assumptions!$E$4:$E$6)</x:f>
        <x:v>0.0075</x:v>
      </x:c>
      <x:c r="T735" s="32" t="n">
        <x:f>XLOOKUP(O735,Assumptions!$H$4:$H$6,Assumptions!$I$4:$I$6)</x:f>
        <x:v>0.045</x:v>
      </x:c>
      <x:c r="U735" s="30" t="n">
        <x:f>XLOOKUP(F735,Assumptions!$A$4:$A$6,Assumptions!$F$4:$F$6)</x:f>
        <x:v>60</x:v>
      </x:c>
      <x:c r="V735" s="60" t="n">
        <x:f>I735*12</x:f>
        <x:v>8722.8</x:v>
      </x:c>
      <x:c r="W735" s="60" t="n">
        <x:f>H735*J735*(1-K735)*Q735</x:f>
        <x:v>149.79260430400004</x:v>
      </x:c>
      <x:c r="X735" s="60" t="n">
        <x:f>V735*R735</x:f>
        <x:v>130.84199999999998</x:v>
      </x:c>
      <x:c r="Y735" s="60" t="n">
        <x:f>V735*S735</x:f>
        <x:v>65.42099999999999</x:v>
      </x:c>
      <x:c r="Z735" s="60" t="n">
        <x:f>H735*J735*T735</x:f>
        <x:v>68.93496</x:v>
      </x:c>
      <x:c r="AA735" s="60" t="n">
        <x:f>P735+W735+X735-Y735-Z735-U735</x:f>
        <x:v>86.27864430400007</x:v>
      </x:c>
      <x:c r="AB735" s="32" t="n">
        <x:f>IFERROR(AA735/(P735+W735+X735),0)</x:f>
        <x:v>0.3074412170871769</x:v>
      </x:c>
      <x:c r="AC735" t="n">
        <x:f>IF(O735="High",0,IF(I735&gt;=1800,3,IF(I735&gt;=900,2,1))+IF(K735&gt;=0.9,2,IF(K735&gt;=0.75,1,0))+IF(J735&lt;=0.7,2,IF(J735&lt;=0.85,1,0))+IF(M735&gt;=8,1,0))</x:f>
        <x:v>0</x:v>
      </x:c>
      <x:c r="AD735" t="str">
        <x:f>IF(AND(O735&lt;&gt;"High",AC735&gt;=Assumptions!$B$10,AA735&gt;0),"Priority Growth",IF(AND(O735="Low",AA735&gt;0),"Maintain","Watch"))</x:f>
        <x:v>Watch</x:v>
      </x:c>
      <x:c r="AE735" s="60" t="n">
        <x:f>MAX(AA735,0)*N735</x:f>
        <x:v>18.463629881056015</x:v>
      </x:c>
      <x:c r="AF735" t="str">
        <x:f>IF(AND(AA735&gt;=Assumptions!$B$11,O735&lt;&gt;"High",OR(N735&gt;=Assumptions!$B$12,M735&lt;=6)),"High","Standard")</x:f>
        <x:v>Standard</x:v>
      </x:c>
    </x:row>
    <x:row r="736">
      <x:c r="A736" t="str">
        <x:f>'Raw_Data'!A736</x:f>
        <x:v>C00735</x:v>
      </x:c>
      <x:c r="B736" t="n">
        <x:f>'Raw_Data'!B736</x:f>
        <x:v>66</x:v>
      </x:c>
      <x:c r="C736" s="30" t="n">
        <x:f>'Raw_Data'!C736</x:f>
        <x:v>84283</x:v>
      </x:c>
      <x:c r="D736" t="n">
        <x:f>'Raw_Data'!D736</x:f>
        <x:v>681</x:v>
      </x:c>
      <x:c r="E736" t="n">
        <x:f>'Raw_Data'!E736</x:f>
        <x:v>136</x:v>
      </x:c>
      <x:c r="F736" t="str">
        <x:f>PROPER(TRIM('Raw_Data'!F736))</x:f>
        <x:v>Classic</x:v>
      </x:c>
      <x:c r="G736" t="str">
        <x:f>PROPER(TRIM('Raw_Data'!G736))</x:f>
        <x:v>Digital</x:v>
      </x:c>
      <x:c r="H736" s="60" t="n">
        <x:f>'Raw_Data'!H736</x:f>
        <x:v>8082</x:v>
      </x:c>
      <x:c r="I736" s="60" t="n">
        <x:f>'Raw_Data'!I736</x:f>
        <x:v>692.31</x:v>
      </x:c>
      <x:c r="J736" s="32" t="n">
        <x:f>'Raw_Data'!J736</x:f>
        <x:v>0.521</x:v>
      </x:c>
      <x:c r="K736" s="32" t="n">
        <x:f>'Raw_Data'!K736</x:f>
        <x:v>0.762</x:v>
      </x:c>
      <x:c r="L736" t="n">
        <x:f>'Raw_Data'!L736</x:f>
        <x:v>0</x:v>
      </x:c>
      <x:c r="M736" t="n">
        <x:f>IF('Raw_Data'!M736="",Assumptions!$B$15,'Raw_Data'!M736)</x:f>
        <x:v>10</x:v>
      </x:c>
      <x:c r="N736" s="32" t="n">
        <x:f>'Raw_Data'!N736</x:f>
        <x:v>0.02</x:v>
      </x:c>
      <x:c r="O736" t="str">
        <x:f>IF(OR(D736&lt;620,L736&gt;=2,J736&gt;0.9),"High",IF(OR(D736&lt;700,L736=1,J736&gt;0.75),"Medium","Low"))</x:f>
        <x:v>Medium</x:v>
      </x:c>
      <x:c r="P736" s="30" t="n">
        <x:f>XLOOKUP(F736,Assumptions!$A$4:$A$6,Assumptions!$B$4:$B$6)</x:f>
        <x:v>0</x:v>
      </x:c>
      <x:c r="Q736" s="32" t="n">
        <x:f>XLOOKUP(F736,Assumptions!$A$4:$A$6,Assumptions!$C$4:$C$6)</x:f>
        <x:v>0.229</x:v>
      </x:c>
      <x:c r="R736" s="32" t="n">
        <x:f>XLOOKUP(F736,Assumptions!$A$4:$A$6,Assumptions!$D$4:$D$6)</x:f>
        <x:v>0.015</x:v>
      </x:c>
      <x:c r="S736" s="32" t="n">
        <x:f>XLOOKUP(F736,Assumptions!$A$4:$A$6,Assumptions!$E$4:$E$6)</x:f>
        <x:v>0.0075</x:v>
      </x:c>
      <x:c r="T736" s="32" t="n">
        <x:f>XLOOKUP(O736,Assumptions!$H$4:$H$6,Assumptions!$I$4:$I$6)</x:f>
        <x:v>0.012</x:v>
      </x:c>
      <x:c r="U736" s="30" t="n">
        <x:f>XLOOKUP(F736,Assumptions!$A$4:$A$6,Assumptions!$F$4:$F$6)</x:f>
        <x:v>60</x:v>
      </x:c>
      <x:c r="V736" s="60" t="n">
        <x:f>I736*12</x:f>
        <x:v>8307.72</x:v>
      </x:c>
      <x:c r="W736" s="60" t="n">
        <x:f>H736*J736*(1-K736)*Q736</x:f>
        <x:v>229.49277044399997</x:v>
      </x:c>
      <x:c r="X736" s="60" t="n">
        <x:f>V736*R736</x:f>
        <x:v>124.61579999999998</x:v>
      </x:c>
      <x:c r="Y736" s="60" t="n">
        <x:f>V736*S736</x:f>
        <x:v>62.30789999999999</x:v>
      </x:c>
      <x:c r="Z736" s="60" t="n">
        <x:f>H736*J736*T736</x:f>
        <x:v>50.528664</x:v>
      </x:c>
      <x:c r="AA736" s="60" t="n">
        <x:f>P736+W736+X736-Y736-Z736-U736</x:f>
        <x:v>181.27200644399994</x:v>
      </x:c>
      <x:c r="AB736" s="32" t="n">
        <x:f>IFERROR(AA736/(P736+W736+X736),0)</x:f>
        <x:v>0.5119108137278676</x:v>
      </x:c>
      <x:c r="AC736" t="n">
        <x:f>IF(O736="High",0,IF(I736&gt;=1800,3,IF(I736&gt;=900,2,1))+IF(K736&gt;=0.9,2,IF(K736&gt;=0.75,1,0))+IF(J736&lt;=0.7,2,IF(J736&lt;=0.85,1,0))+IF(M736&gt;=8,1,0))</x:f>
        <x:v>5</x:v>
      </x:c>
      <x:c r="AD736" t="str">
        <x:f>IF(AND(O736&lt;&gt;"High",AC736&gt;=Assumptions!$B$10,AA736&gt;0),"Priority Growth",IF(AND(O736="Low",AA736&gt;0),"Maintain","Watch"))</x:f>
        <x:v>Watch</x:v>
      </x:c>
      <x:c r="AE736" s="60" t="n">
        <x:f>MAX(AA736,0)*N736</x:f>
        <x:v>3.625440128879999</x:v>
      </x:c>
      <x:c r="AF736" t="str">
        <x:f>IF(AND(AA736&gt;=Assumptions!$B$11,O736&lt;&gt;"High",OR(N736&gt;=Assumptions!$B$12,M736&lt;=6)),"High","Standard")</x:f>
        <x:v>Standard</x:v>
      </x:c>
    </x:row>
    <x:row r="737">
      <x:c r="A737" t="str">
        <x:f>'Raw_Data'!A737</x:f>
        <x:v>C00736</x:v>
      </x:c>
      <x:c r="B737" t="n">
        <x:f>'Raw_Data'!B737</x:f>
        <x:v>30</x:v>
      </x:c>
      <x:c r="C737" s="30" t="n">
        <x:f>'Raw_Data'!C737</x:f>
        <x:v>81311</x:v>
      </x:c>
      <x:c r="D737" t="n">
        <x:f>'Raw_Data'!D737</x:f>
        <x:v>720</x:v>
      </x:c>
      <x:c r="E737" t="n">
        <x:f>'Raw_Data'!E737</x:f>
        <x:v>40</x:v>
      </x:c>
      <x:c r="F737" t="str">
        <x:f>PROPER(TRIM('Raw_Data'!F737))</x:f>
        <x:v>Gold</x:v>
      </x:c>
      <x:c r="G737" t="str">
        <x:f>PROPER(TRIM('Raw_Data'!G737))</x:f>
        <x:v>Branch</x:v>
      </x:c>
      <x:c r="H737" s="60" t="n">
        <x:f>'Raw_Data'!H737</x:f>
        <x:v>11979</x:v>
      </x:c>
      <x:c r="I737" s="60" t="n">
        <x:f>'Raw_Data'!I737</x:f>
        <x:v>1418.25</x:v>
      </x:c>
      <x:c r="J737" s="32" t="n">
        <x:f>'Raw_Data'!J737</x:f>
        <x:v>0.456</x:v>
      </x:c>
      <x:c r="K737" s="32" t="n">
        <x:f>'Raw_Data'!K737</x:f>
        <x:v>0.891</x:v>
      </x:c>
      <x:c r="L737" t="n">
        <x:f>'Raw_Data'!L737</x:f>
        <x:v>0</x:v>
      </x:c>
      <x:c r="M737" t="n">
        <x:f>IF('Raw_Data'!M737="",Assumptions!$B$15,'Raw_Data'!M737)</x:f>
        <x:v>6</x:v>
      </x:c>
      <x:c r="N737" s="32" t="n">
        <x:f>'Raw_Data'!N737</x:f>
        <x:v>0.131</x:v>
      </x:c>
      <x:c r="O737" t="str">
        <x:f>IF(OR(D737&lt;620,L737&gt;=2,J737&gt;0.9),"High",IF(OR(D737&lt;700,L737=1,J737&gt;0.75),"Medium","Low"))</x:f>
        <x:v>Low</x:v>
      </x:c>
      <x:c r="P737" s="30" t="n">
        <x:f>XLOOKUP(F737,Assumptions!$A$4:$A$6,Assumptions!$B$4:$B$6)</x:f>
        <x:v>95</x:v>
      </x:c>
      <x:c r="Q737" s="32" t="n">
        <x:f>XLOOKUP(F737,Assumptions!$A$4:$A$6,Assumptions!$C$4:$C$6)</x:f>
        <x:v>0.219</x:v>
      </x:c>
      <x:c r="R737" s="32" t="n">
        <x:f>XLOOKUP(F737,Assumptions!$A$4:$A$6,Assumptions!$D$4:$D$6)</x:f>
        <x:v>0.016</x:v>
      </x:c>
      <x:c r="S737" s="32" t="n">
        <x:f>XLOOKUP(F737,Assumptions!$A$4:$A$6,Assumptions!$E$4:$E$6)</x:f>
        <x:v>0.01</x:v>
      </x:c>
      <x:c r="T737" s="32" t="n">
        <x:f>XLOOKUP(O737,Assumptions!$H$4:$H$6,Assumptions!$I$4:$I$6)</x:f>
        <x:v>0.0035</x:v>
      </x:c>
      <x:c r="U737" s="30" t="n">
        <x:f>XLOOKUP(F737,Assumptions!$A$4:$A$6,Assumptions!$F$4:$F$6)</x:f>
        <x:v>90</x:v>
      </x:c>
      <x:c r="V737" s="60" t="n">
        <x:f>I737*12</x:f>
        <x:v>17019</x:v>
      </x:c>
      <x:c r="W737" s="60" t="n">
        <x:f>H737*J737*(1-K737)*Q737</x:f>
        <x:v>130.39352330399998</x:v>
      </x:c>
      <x:c r="X737" s="60" t="n">
        <x:f>V737*R737</x:f>
        <x:v>272.30400000000003</x:v>
      </x:c>
      <x:c r="Y737" s="60" t="n">
        <x:f>V737*S737</x:f>
        <x:v>170.19</x:v>
      </x:c>
      <x:c r="Z737" s="60" t="n">
        <x:f>H737*J737*T737</x:f>
        <x:v>19.118484</x:v>
      </x:c>
      <x:c r="AA737" s="60" t="n">
        <x:f>P737+W737+X737-Y737-Z737-U737</x:f>
        <x:v>218.389039304</x:v>
      </x:c>
      <x:c r="AB737" s="32" t="n">
        <x:f>IFERROR(AA737/(P737+W737+X737),0)</x:f>
        <x:v>0.43879872629103917</x:v>
      </x:c>
      <x:c r="AC737" t="n">
        <x:f>IF(O737="High",0,IF(I737&gt;=1800,3,IF(I737&gt;=900,2,1))+IF(K737&gt;=0.9,2,IF(K737&gt;=0.75,1,0))+IF(J737&lt;=0.7,2,IF(J737&lt;=0.85,1,0))+IF(M737&gt;=8,1,0))</x:f>
        <x:v>5</x:v>
      </x:c>
      <x:c r="AD737" t="str">
        <x:f>IF(AND(O737&lt;&gt;"High",AC737&gt;=Assumptions!$B$10,AA737&gt;0),"Priority Growth",IF(AND(O737="Low",AA737&gt;0),"Maintain","Watch"))</x:f>
        <x:v>Maintain</x:v>
      </x:c>
      <x:c r="AE737" s="60" t="n">
        <x:f>MAX(AA737,0)*N737</x:f>
        <x:v>28.608964148824</x:v>
      </x:c>
      <x:c r="AF737" t="str">
        <x:f>IF(AND(AA737&gt;=Assumptions!$B$11,O737&lt;&gt;"High",OR(N737&gt;=Assumptions!$B$12,M737&lt;=6)),"High","Standard")</x:f>
        <x:v>Standard</x:v>
      </x:c>
    </x:row>
    <x:row r="738">
      <x:c r="A738" t="str">
        <x:f>'Raw_Data'!A738</x:f>
        <x:v>C00737</x:v>
      </x:c>
      <x:c r="B738" t="n">
        <x:f>'Raw_Data'!B738</x:f>
        <x:v>74</x:v>
      </x:c>
      <x:c r="C738" s="30" t="n">
        <x:f>'Raw_Data'!C738</x:f>
        <x:v>43326</x:v>
      </x:c>
      <x:c r="D738" t="n">
        <x:f>'Raw_Data'!D738</x:f>
        <x:v>722</x:v>
      </x:c>
      <x:c r="E738" t="n">
        <x:f>'Raw_Data'!E738</x:f>
        <x:v>24</x:v>
      </x:c>
      <x:c r="F738" t="str">
        <x:f>PROPER(TRIM('Raw_Data'!F738))</x:f>
        <x:v>Gold</x:v>
      </x:c>
      <x:c r="G738" t="str">
        <x:f>PROPER(TRIM('Raw_Data'!G738))</x:f>
        <x:v>Branch</x:v>
      </x:c>
      <x:c r="H738" s="60" t="n">
        <x:f>'Raw_Data'!H738</x:f>
        <x:v>8874</x:v>
      </x:c>
      <x:c r="I738" s="60" t="n">
        <x:f>'Raw_Data'!I738</x:f>
        <x:v>380.31</x:v>
      </x:c>
      <x:c r="J738" s="32" t="n">
        <x:f>'Raw_Data'!J738</x:f>
        <x:v>0.477</x:v>
      </x:c>
      <x:c r="K738" s="32" t="n">
        <x:f>'Raw_Data'!K738</x:f>
        <x:v>0.799</x:v>
      </x:c>
      <x:c r="L738" t="n">
        <x:f>'Raw_Data'!L738</x:f>
        <x:v>0</x:v>
      </x:c>
      <x:c r="M738" t="n">
        <x:f>IF('Raw_Data'!M738="",Assumptions!$B$15,'Raw_Data'!M738)</x:f>
        <x:v>5</x:v>
      </x:c>
      <x:c r="N738" s="32" t="n">
        <x:f>'Raw_Data'!N738</x:f>
        <x:v>0.295</x:v>
      </x:c>
      <x:c r="O738" t="str">
        <x:f>IF(OR(D738&lt;620,L738&gt;=2,J738&gt;0.9),"High",IF(OR(D738&lt;700,L738=1,J738&gt;0.75),"Medium","Low"))</x:f>
        <x:v>Low</x:v>
      </x:c>
      <x:c r="P738" s="30" t="n">
        <x:f>XLOOKUP(F738,Assumptions!$A$4:$A$6,Assumptions!$B$4:$B$6)</x:f>
        <x:v>95</x:v>
      </x:c>
      <x:c r="Q738" s="32" t="n">
        <x:f>XLOOKUP(F738,Assumptions!$A$4:$A$6,Assumptions!$C$4:$C$6)</x:f>
        <x:v>0.219</x:v>
      </x:c>
      <x:c r="R738" s="32" t="n">
        <x:f>XLOOKUP(F738,Assumptions!$A$4:$A$6,Assumptions!$D$4:$D$6)</x:f>
        <x:v>0.016</x:v>
      </x:c>
      <x:c r="S738" s="32" t="n">
        <x:f>XLOOKUP(F738,Assumptions!$A$4:$A$6,Assumptions!$E$4:$E$6)</x:f>
        <x:v>0.01</x:v>
      </x:c>
      <x:c r="T738" s="32" t="n">
        <x:f>XLOOKUP(O738,Assumptions!$H$4:$H$6,Assumptions!$I$4:$I$6)</x:f>
        <x:v>0.0035</x:v>
      </x:c>
      <x:c r="U738" s="30" t="n">
        <x:f>XLOOKUP(F738,Assumptions!$A$4:$A$6,Assumptions!$F$4:$F$6)</x:f>
        <x:v>90</x:v>
      </x:c>
      <x:c r="V738" s="60" t="n">
        <x:f>I738*12</x:f>
        <x:v>4563.72</x:v>
      </x:c>
      <x:c r="W738" s="60" t="n">
        <x:f>H738*J738*(1-K738)*Q738</x:f>
        <x:v>186.327937062</x:v>
      </x:c>
      <x:c r="X738" s="60" t="n">
        <x:f>V738*R738</x:f>
        <x:v>73.01952</x:v>
      </x:c>
      <x:c r="Y738" s="60" t="n">
        <x:f>V738*S738</x:f>
        <x:v>45.6372</x:v>
      </x:c>
      <x:c r="Z738" s="60" t="n">
        <x:f>H738*J738*T738</x:f>
        <x:v>14.815143</x:v>
      </x:c>
      <x:c r="AA738" s="60" t="n">
        <x:f>P738+W738+X738-Y738-Z738-U738</x:f>
        <x:v>203.895114062</x:v>
      </x:c>
      <x:c r="AB738" s="32" t="n">
        <x:f>IFERROR(AA738/(P738+W738+X738),0)</x:f>
        <x:v>0.57541012359043</x:v>
      </x:c>
      <x:c r="AC738" t="n">
        <x:f>IF(O738="High",0,IF(I738&gt;=1800,3,IF(I738&gt;=900,2,1))+IF(K738&gt;=0.9,2,IF(K738&gt;=0.75,1,0))+IF(J738&lt;=0.7,2,IF(J738&lt;=0.85,1,0))+IF(M738&gt;=8,1,0))</x:f>
        <x:v>4</x:v>
      </x:c>
      <x:c r="AD738" t="str">
        <x:f>IF(AND(O738&lt;&gt;"High",AC738&gt;=Assumptions!$B$10,AA738&gt;0),"Priority Growth",IF(AND(O738="Low",AA738&gt;0),"Maintain","Watch"))</x:f>
        <x:v>Maintain</x:v>
      </x:c>
      <x:c r="AE738" s="60" t="n">
        <x:f>MAX(AA738,0)*N738</x:f>
        <x:v>60.14905864829</x:v>
      </x:c>
      <x:c r="AF738" t="str">
        <x:f>IF(AND(AA738&gt;=Assumptions!$B$11,O738&lt;&gt;"High",OR(N738&gt;=Assumptions!$B$12,M738&lt;=6)),"High","Standard")</x:f>
        <x:v>Standard</x:v>
      </x:c>
    </x:row>
    <x:row r="739">
      <x:c r="A739" t="str">
        <x:f>'Raw_Data'!A739</x:f>
        <x:v>C00738</x:v>
      </x:c>
      <x:c r="B739" t="n">
        <x:f>'Raw_Data'!B739</x:f>
        <x:v>46</x:v>
      </x:c>
      <x:c r="C739" s="30" t="n">
        <x:f>'Raw_Data'!C739</x:f>
        <x:v>38672</x:v>
      </x:c>
      <x:c r="D739" t="n">
        <x:f>'Raw_Data'!D739</x:f>
        <x:v>730</x:v>
      </x:c>
      <x:c r="E739" t="n">
        <x:f>'Raw_Data'!E739</x:f>
        <x:v>21</x:v>
      </x:c>
      <x:c r="F739" t="str">
        <x:f>PROPER(TRIM('Raw_Data'!F739))</x:f>
        <x:v>Classic</x:v>
      </x:c>
      <x:c r="G739" t="str">
        <x:f>PROPER(TRIM('Raw_Data'!G739))</x:f>
        <x:v>Partner</x:v>
      </x:c>
      <x:c r="H739" s="60" t="n">
        <x:f>'Raw_Data'!H739</x:f>
        <x:v>4193</x:v>
      </x:c>
      <x:c r="I739" s="60" t="n">
        <x:f>'Raw_Data'!I739</x:f>
        <x:v>629.23</x:v>
      </x:c>
      <x:c r="J739" s="32" t="n">
        <x:f>'Raw_Data'!J739</x:f>
        <x:v>0.333</x:v>
      </x:c>
      <x:c r="K739" s="32" t="n">
        <x:f>'Raw_Data'!K739</x:f>
        <x:v>0.757</x:v>
      </x:c>
      <x:c r="L739" t="n">
        <x:f>'Raw_Data'!L739</x:f>
        <x:v>0</x:v>
      </x:c>
      <x:c r="M739" t="n">
        <x:f>IF('Raw_Data'!M739="",Assumptions!$B$15,'Raw_Data'!M739)</x:f>
        <x:v>8</x:v>
      </x:c>
      <x:c r="N739" s="32" t="n">
        <x:f>'Raw_Data'!N739</x:f>
        <x:v>0.053</x:v>
      </x:c>
      <x:c r="O739" t="str">
        <x:f>IF(OR(D739&lt;620,L739&gt;=2,J739&gt;0.9),"High",IF(OR(D739&lt;700,L739=1,J739&gt;0.75),"Medium","Low"))</x:f>
        <x:v>Low</x:v>
      </x:c>
      <x:c r="P739" s="30" t="n">
        <x:f>XLOOKUP(F739,Assumptions!$A$4:$A$6,Assumptions!$B$4:$B$6)</x:f>
        <x:v>0</x:v>
      </x:c>
      <x:c r="Q739" s="32" t="n">
        <x:f>XLOOKUP(F739,Assumptions!$A$4:$A$6,Assumptions!$C$4:$C$6)</x:f>
        <x:v>0.229</x:v>
      </x:c>
      <x:c r="R739" s="32" t="n">
        <x:f>XLOOKUP(F739,Assumptions!$A$4:$A$6,Assumptions!$D$4:$D$6)</x:f>
        <x:v>0.015</x:v>
      </x:c>
      <x:c r="S739" s="32" t="n">
        <x:f>XLOOKUP(F739,Assumptions!$A$4:$A$6,Assumptions!$E$4:$E$6)</x:f>
        <x:v>0.0075</x:v>
      </x:c>
      <x:c r="T739" s="32" t="n">
        <x:f>XLOOKUP(O739,Assumptions!$H$4:$H$6,Assumptions!$I$4:$I$6)</x:f>
        <x:v>0.0035</x:v>
      </x:c>
      <x:c r="U739" s="30" t="n">
        <x:f>XLOOKUP(F739,Assumptions!$A$4:$A$6,Assumptions!$F$4:$F$6)</x:f>
        <x:v>60</x:v>
      </x:c>
      <x:c r="V739" s="60" t="n">
        <x:f>I739*12</x:f>
        <x:v>7550.76</x:v>
      </x:c>
      <x:c r="W739" s="60" t="n">
        <x:f>H739*J739*(1-K739)*Q739</x:f>
        <x:v>77.698181043</x:v>
      </x:c>
      <x:c r="X739" s="60" t="n">
        <x:f>V739*R739</x:f>
        <x:v>113.2614</x:v>
      </x:c>
      <x:c r="Y739" s="60" t="n">
        <x:f>V739*S739</x:f>
        <x:v>56.6307</x:v>
      </x:c>
      <x:c r="Z739" s="60" t="n">
        <x:f>H739*J739*T739</x:f>
        <x:v>4.8869415</x:v>
      </x:c>
      <x:c r="AA739" s="60" t="n">
        <x:f>P739+W739+X739-Y739-Z739-U739</x:f>
        <x:v>69.44193954300002</x:v>
      </x:c>
      <x:c r="AB739" s="32" t="n">
        <x:f>IFERROR(AA739/(P739+W739+X739),0)</x:f>
        <x:v>0.36364731826345587</x:v>
      </x:c>
      <x:c r="AC739" t="n">
        <x:f>IF(O739="High",0,IF(I739&gt;=1800,3,IF(I739&gt;=900,2,1))+IF(K739&gt;=0.9,2,IF(K739&gt;=0.75,1,0))+IF(J739&lt;=0.7,2,IF(J739&lt;=0.85,1,0))+IF(M739&gt;=8,1,0))</x:f>
        <x:v>5</x:v>
      </x:c>
      <x:c r="AD739" t="str">
        <x:f>IF(AND(O739&lt;&gt;"High",AC739&gt;=Assumptions!$B$10,AA739&gt;0),"Priority Growth",IF(AND(O739="Low",AA739&gt;0),"Maintain","Watch"))</x:f>
        <x:v>Maintain</x:v>
      </x:c>
      <x:c r="AE739" s="60" t="n">
        <x:f>MAX(AA739,0)*N739</x:f>
        <x:v>3.680422795779001</x:v>
      </x:c>
      <x:c r="AF739" t="str">
        <x:f>IF(AND(AA739&gt;=Assumptions!$B$11,O739&lt;&gt;"High",OR(N739&gt;=Assumptions!$B$12,M739&lt;=6)),"High","Standard")</x:f>
        <x:v>Standard</x:v>
      </x:c>
    </x:row>
    <x:row r="740">
      <x:c r="A740" t="str">
        <x:f>'Raw_Data'!A740</x:f>
        <x:v>C00739</x:v>
      </x:c>
      <x:c r="B740" t="n">
        <x:f>'Raw_Data'!B740</x:f>
        <x:v>37</x:v>
      </x:c>
      <x:c r="C740" s="30" t="n">
        <x:f>'Raw_Data'!C740</x:f>
        <x:v>61615</x:v>
      </x:c>
      <x:c r="D740" t="n">
        <x:f>'Raw_Data'!D740</x:f>
        <x:v>672</x:v>
      </x:c>
      <x:c r="E740" t="n">
        <x:f>'Raw_Data'!E740</x:f>
        <x:v>27</x:v>
      </x:c>
      <x:c r="F740" t="str">
        <x:f>PROPER(TRIM('Raw_Data'!F740))</x:f>
        <x:v>Classic</x:v>
      </x:c>
      <x:c r="G740" t="str">
        <x:f>PROPER(TRIM('Raw_Data'!G740))</x:f>
        <x:v>Direct Mail</x:v>
      </x:c>
      <x:c r="H740" s="60" t="n">
        <x:f>'Raw_Data'!H740</x:f>
        <x:v>2927</x:v>
      </x:c>
      <x:c r="I740" s="60" t="n">
        <x:f>'Raw_Data'!I740</x:f>
        <x:v>352.07</x:v>
      </x:c>
      <x:c r="J740" s="32" t="n">
        <x:f>'Raw_Data'!J740</x:f>
        <x:v>0.348</x:v>
      </x:c>
      <x:c r="K740" s="32" t="n">
        <x:f>'Raw_Data'!K740</x:f>
        <x:v>0.751</x:v>
      </x:c>
      <x:c r="L740" t="n">
        <x:f>'Raw_Data'!L740</x:f>
        <x:v>0</x:v>
      </x:c>
      <x:c r="M740" t="n">
        <x:f>IF('Raw_Data'!M740="",Assumptions!$B$15,'Raw_Data'!M740)</x:f>
        <x:v>10</x:v>
      </x:c>
      <x:c r="N740" s="32" t="n">
        <x:f>'Raw_Data'!N740</x:f>
        <x:v>0.02</x:v>
      </x:c>
      <x:c r="O740" t="str">
        <x:f>IF(OR(D740&lt;620,L740&gt;=2,J740&gt;0.9),"High",IF(OR(D740&lt;700,L740=1,J740&gt;0.75),"Medium","Low"))</x:f>
        <x:v>Medium</x:v>
      </x:c>
      <x:c r="P740" s="30" t="n">
        <x:f>XLOOKUP(F740,Assumptions!$A$4:$A$6,Assumptions!$B$4:$B$6)</x:f>
        <x:v>0</x:v>
      </x:c>
      <x:c r="Q740" s="32" t="n">
        <x:f>XLOOKUP(F740,Assumptions!$A$4:$A$6,Assumptions!$C$4:$C$6)</x:f>
        <x:v>0.229</x:v>
      </x:c>
      <x:c r="R740" s="32" t="n">
        <x:f>XLOOKUP(F740,Assumptions!$A$4:$A$6,Assumptions!$D$4:$D$6)</x:f>
        <x:v>0.015</x:v>
      </x:c>
      <x:c r="S740" s="32" t="n">
        <x:f>XLOOKUP(F740,Assumptions!$A$4:$A$6,Assumptions!$E$4:$E$6)</x:f>
        <x:v>0.0075</x:v>
      </x:c>
      <x:c r="T740" s="32" t="n">
        <x:f>XLOOKUP(O740,Assumptions!$H$4:$H$6,Assumptions!$I$4:$I$6)</x:f>
        <x:v>0.012</x:v>
      </x:c>
      <x:c r="U740" s="30" t="n">
        <x:f>XLOOKUP(F740,Assumptions!$A$4:$A$6,Assumptions!$F$4:$F$6)</x:f>
        <x:v>60</x:v>
      </x:c>
      <x:c r="V740" s="60" t="n">
        <x:f>I740*12</x:f>
        <x:v>4224.84</x:v>
      </x:c>
      <x:c r="W740" s="60" t="n">
        <x:f>H740*J740*(1-K740)*Q740</x:f>
        <x:v>58.081362516</x:v>
      </x:c>
      <x:c r="X740" s="60" t="n">
        <x:f>V740*R740</x:f>
        <x:v>63.3726</x:v>
      </x:c>
      <x:c r="Y740" s="60" t="n">
        <x:f>V740*S740</x:f>
        <x:v>31.6863</x:v>
      </x:c>
      <x:c r="Z740" s="60" t="n">
        <x:f>H740*J740*T740</x:f>
        <x:v>12.223151999999999</x:v>
      </x:c>
      <x:c r="AA740" s="60" t="n">
        <x:f>P740+W740+X740-Y740-Z740-U740</x:f>
        <x:v>17.54451051599999</x:v>
      </x:c>
      <x:c r="AB740" s="32" t="n">
        <x:f>IFERROR(AA740/(P740+W740+X740),0)</x:f>
        <x:v>0.14445399847443205</x:v>
      </x:c>
      <x:c r="AC740" t="n">
        <x:f>IF(O740="High",0,IF(I740&gt;=1800,3,IF(I740&gt;=900,2,1))+IF(K740&gt;=0.9,2,IF(K740&gt;=0.75,1,0))+IF(J740&lt;=0.7,2,IF(J740&lt;=0.85,1,0))+IF(M740&gt;=8,1,0))</x:f>
        <x:v>5</x:v>
      </x:c>
      <x:c r="AD740" t="str">
        <x:f>IF(AND(O740&lt;&gt;"High",AC740&gt;=Assumptions!$B$10,AA740&gt;0),"Priority Growth",IF(AND(O740="Low",AA740&gt;0),"Maintain","Watch"))</x:f>
        <x:v>Watch</x:v>
      </x:c>
      <x:c r="AE740" s="60" t="n">
        <x:f>MAX(AA740,0)*N740</x:f>
        <x:v>0.3508902103199998</x:v>
      </x:c>
      <x:c r="AF740" t="str">
        <x:f>IF(AND(AA740&gt;=Assumptions!$B$11,O740&lt;&gt;"High",OR(N740&gt;=Assumptions!$B$12,M740&lt;=6)),"High","Standard")</x:f>
        <x:v>Standard</x:v>
      </x:c>
    </x:row>
    <x:row r="741">
      <x:c r="A741" t="str">
        <x:f>'Raw_Data'!A741</x:f>
        <x:v>C00740</x:v>
      </x:c>
      <x:c r="B741" t="n">
        <x:f>'Raw_Data'!B741</x:f>
        <x:v>39</x:v>
      </x:c>
      <x:c r="C741" s="30" t="n">
        <x:f>'Raw_Data'!C741</x:f>
        <x:v>99035</x:v>
      </x:c>
      <x:c r="D741" t="n">
        <x:f>'Raw_Data'!D741</x:f>
        <x:v>666</x:v>
      </x:c>
      <x:c r="E741" t="n">
        <x:f>'Raw_Data'!E741</x:f>
        <x:v>59</x:v>
      </x:c>
      <x:c r="F741" t="str">
        <x:f>PROPER(TRIM('Raw_Data'!F741))</x:f>
        <x:v>Gold</x:v>
      </x:c>
      <x:c r="G741" t="str">
        <x:f>PROPER(TRIM('Raw_Data'!G741))</x:f>
        <x:v>Branch</x:v>
      </x:c>
      <x:c r="H741" s="60" t="n">
        <x:f>'Raw_Data'!H741</x:f>
        <x:v>14547</x:v>
      </x:c>
      <x:c r="I741" s="60" t="n">
        <x:f>'Raw_Data'!I741</x:f>
        <x:v>1718.49</x:v>
      </x:c>
      <x:c r="J741" s="32" t="n">
        <x:f>'Raw_Data'!J741</x:f>
        <x:v>0.506</x:v>
      </x:c>
      <x:c r="K741" s="32" t="n">
        <x:f>'Raw_Data'!K741</x:f>
        <x:v>0.754</x:v>
      </x:c>
      <x:c r="L741" t="n">
        <x:f>'Raw_Data'!L741</x:f>
        <x:v>0</x:v>
      </x:c>
      <x:c r="M741" t="n">
        <x:f>IF('Raw_Data'!M741="",Assumptions!$B$15,'Raw_Data'!M741)</x:f>
        <x:v>10</x:v>
      </x:c>
      <x:c r="N741" s="32" t="n">
        <x:f>'Raw_Data'!N741</x:f>
        <x:v>0.02</x:v>
      </x:c>
      <x:c r="O741" t="str">
        <x:f>IF(OR(D741&lt;620,L741&gt;=2,J741&gt;0.9),"High",IF(OR(D741&lt;700,L741=1,J741&gt;0.75),"Medium","Low"))</x:f>
        <x:v>Medium</x:v>
      </x:c>
      <x:c r="P741" s="30" t="n">
        <x:f>XLOOKUP(F741,Assumptions!$A$4:$A$6,Assumptions!$B$4:$B$6)</x:f>
        <x:v>95</x:v>
      </x:c>
      <x:c r="Q741" s="32" t="n">
        <x:f>XLOOKUP(F741,Assumptions!$A$4:$A$6,Assumptions!$C$4:$C$6)</x:f>
        <x:v>0.219</x:v>
      </x:c>
      <x:c r="R741" s="32" t="n">
        <x:f>XLOOKUP(F741,Assumptions!$A$4:$A$6,Assumptions!$D$4:$D$6)</x:f>
        <x:v>0.016</x:v>
      </x:c>
      <x:c r="S741" s="32" t="n">
        <x:f>XLOOKUP(F741,Assumptions!$A$4:$A$6,Assumptions!$E$4:$E$6)</x:f>
        <x:v>0.01</x:v>
      </x:c>
      <x:c r="T741" s="32" t="n">
        <x:f>XLOOKUP(O741,Assumptions!$H$4:$H$6,Assumptions!$I$4:$I$6)</x:f>
        <x:v>0.012</x:v>
      </x:c>
      <x:c r="U741" s="30" t="n">
        <x:f>XLOOKUP(F741,Assumptions!$A$4:$A$6,Assumptions!$F$4:$F$6)</x:f>
        <x:v>90</x:v>
      </x:c>
      <x:c r="V741" s="60" t="n">
        <x:f>I741*12</x:f>
        <x:v>20621.88</x:v>
      </x:c>
      <x:c r="W741" s="60" t="n">
        <x:f>H741*J741*(1-K741)*Q741</x:f>
        <x:v>396.55476946799996</x:v>
      </x:c>
      <x:c r="X741" s="60" t="n">
        <x:f>V741*R741</x:f>
        <x:v>329.95008</x:v>
      </x:c>
      <x:c r="Y741" s="60" t="n">
        <x:f>V741*S741</x:f>
        <x:v>206.21880000000002</x:v>
      </x:c>
      <x:c r="Z741" s="60" t="n">
        <x:f>H741*J741*T741</x:f>
        <x:v>88.329384</x:v>
      </x:c>
      <x:c r="AA741" s="60" t="n">
        <x:f>P741+W741+X741-Y741-Z741-U741</x:f>
        <x:v>436.956665468</x:v>
      </x:c>
      <x:c r="AB741" s="32" t="n">
        <x:f>IFERROR(AA741/(P741+W741+X741),0)</x:f>
        <x:v>0.5318978527649224</x:v>
      </x:c>
      <x:c r="AC741" t="n">
        <x:f>IF(O741="High",0,IF(I741&gt;=1800,3,IF(I741&gt;=900,2,1))+IF(K741&gt;=0.9,2,IF(K741&gt;=0.75,1,0))+IF(J741&lt;=0.7,2,IF(J741&lt;=0.85,1,0))+IF(M741&gt;=8,1,0))</x:f>
        <x:v>6</x:v>
      </x:c>
      <x:c r="AD741" t="str">
        <x:f>IF(AND(O741&lt;&gt;"High",AC741&gt;=Assumptions!$B$10,AA741&gt;0),"Priority Growth",IF(AND(O741="Low",AA741&gt;0),"Maintain","Watch"))</x:f>
        <x:v>Priority Growth</x:v>
      </x:c>
      <x:c r="AE741" s="60" t="n">
        <x:f>MAX(AA741,0)*N741</x:f>
        <x:v>8.73913330936</x:v>
      </x:c>
      <x:c r="AF741" t="str">
        <x:f>IF(AND(AA741&gt;=Assumptions!$B$11,O741&lt;&gt;"High",OR(N741&gt;=Assumptions!$B$12,M741&lt;=6)),"High","Standard")</x:f>
        <x:v>Standard</x:v>
      </x:c>
    </x:row>
    <x:row r="742">
      <x:c r="A742" t="str">
        <x:f>'Raw_Data'!A742</x:f>
        <x:v>C00741</x:v>
      </x:c>
      <x:c r="B742" t="n">
        <x:f>'Raw_Data'!B742</x:f>
        <x:v>44</x:v>
      </x:c>
      <x:c r="C742" s="30" t="n">
        <x:f>'Raw_Data'!C742</x:f>
        <x:v>59727</x:v>
      </x:c>
      <x:c r="D742" t="n">
        <x:f>'Raw_Data'!D742</x:f>
        <x:v>661</x:v>
      </x:c>
      <x:c r="E742" t="n">
        <x:f>'Raw_Data'!E742</x:f>
        <x:v>81</x:v>
      </x:c>
      <x:c r="F742" t="str">
        <x:f>PROPER(TRIM('Raw_Data'!F742))</x:f>
        <x:v>Classic</x:v>
      </x:c>
      <x:c r="G742" t="str">
        <x:f>PROPER(TRIM('Raw_Data'!G742))</x:f>
        <x:v>Digital</x:v>
      </x:c>
      <x:c r="H742" s="60" t="n">
        <x:f>'Raw_Data'!H742</x:f>
        <x:v>5208</x:v>
      </x:c>
      <x:c r="I742" s="60" t="n">
        <x:f>'Raw_Data'!I742</x:f>
        <x:v>364.67</x:v>
      </x:c>
      <x:c r="J742" s="32" t="n">
        <x:f>'Raw_Data'!J742</x:f>
        <x:v>0.5</x:v>
      </x:c>
      <x:c r="K742" s="32" t="n">
        <x:f>'Raw_Data'!K742</x:f>
        <x:v>0.782</x:v>
      </x:c>
      <x:c r="L742" t="n">
        <x:f>'Raw_Data'!L742</x:f>
        <x:v>0</x:v>
      </x:c>
      <x:c r="M742" t="n">
        <x:f>IF('Raw_Data'!M742="",Assumptions!$B$15,'Raw_Data'!M742)</x:f>
        <x:v>4</x:v>
      </x:c>
      <x:c r="N742" s="32" t="n">
        <x:f>'Raw_Data'!N742</x:f>
        <x:v>0.297</x:v>
      </x:c>
      <x:c r="O742" t="str">
        <x:f>IF(OR(D742&lt;620,L742&gt;=2,J742&gt;0.9),"High",IF(OR(D742&lt;700,L742=1,J742&gt;0.75),"Medium","Low"))</x:f>
        <x:v>Medium</x:v>
      </x:c>
      <x:c r="P742" s="30" t="n">
        <x:f>XLOOKUP(F742,Assumptions!$A$4:$A$6,Assumptions!$B$4:$B$6)</x:f>
        <x:v>0</x:v>
      </x:c>
      <x:c r="Q742" s="32" t="n">
        <x:f>XLOOKUP(F742,Assumptions!$A$4:$A$6,Assumptions!$C$4:$C$6)</x:f>
        <x:v>0.229</x:v>
      </x:c>
      <x:c r="R742" s="32" t="n">
        <x:f>XLOOKUP(F742,Assumptions!$A$4:$A$6,Assumptions!$D$4:$D$6)</x:f>
        <x:v>0.015</x:v>
      </x:c>
      <x:c r="S742" s="32" t="n">
        <x:f>XLOOKUP(F742,Assumptions!$A$4:$A$6,Assumptions!$E$4:$E$6)</x:f>
        <x:v>0.0075</x:v>
      </x:c>
      <x:c r="T742" s="32" t="n">
        <x:f>XLOOKUP(O742,Assumptions!$H$4:$H$6,Assumptions!$I$4:$I$6)</x:f>
        <x:v>0.012</x:v>
      </x:c>
      <x:c r="U742" s="30" t="n">
        <x:f>XLOOKUP(F742,Assumptions!$A$4:$A$6,Assumptions!$F$4:$F$6)</x:f>
        <x:v>60</x:v>
      </x:c>
      <x:c r="V742" s="60" t="n">
        <x:f>I742*12</x:f>
        <x:v>4376.04</x:v>
      </x:c>
      <x:c r="W742" s="60" t="n">
        <x:f>H742*J742*(1-K742)*Q742</x:f>
        <x:v>129.99688799999998</x:v>
      </x:c>
      <x:c r="X742" s="60" t="n">
        <x:f>V742*R742</x:f>
        <x:v>65.64059999999999</x:v>
      </x:c>
      <x:c r="Y742" s="60" t="n">
        <x:f>V742*S742</x:f>
        <x:v>32.820299999999996</x:v>
      </x:c>
      <x:c r="Z742" s="60" t="n">
        <x:f>H742*J742*T742</x:f>
        <x:v>31.248</x:v>
      </x:c>
      <x:c r="AA742" s="60" t="n">
        <x:f>P742+W742+X742-Y742-Z742-U742</x:f>
        <x:v>71.56918799999997</x:v>
      </x:c>
      <x:c r="AB742" s="32" t="n">
        <x:f>IFERROR(AA742/(P742+W742+X742),0)</x:f>
        <x:v>0.36582553135215057</x:v>
      </x:c>
      <x:c r="AC742" t="n">
        <x:f>IF(O742="High",0,IF(I742&gt;=1800,3,IF(I742&gt;=900,2,1))+IF(K742&gt;=0.9,2,IF(K742&gt;=0.75,1,0))+IF(J742&lt;=0.7,2,IF(J742&lt;=0.85,1,0))+IF(M742&gt;=8,1,0))</x:f>
        <x:v>4</x:v>
      </x:c>
      <x:c r="AD742" t="str">
        <x:f>IF(AND(O742&lt;&gt;"High",AC742&gt;=Assumptions!$B$10,AA742&gt;0),"Priority Growth",IF(AND(O742="Low",AA742&gt;0),"Maintain","Watch"))</x:f>
        <x:v>Watch</x:v>
      </x:c>
      <x:c r="AE742" s="60" t="n">
        <x:f>MAX(AA742,0)*N742</x:f>
        <x:v>21.25604883599999</x:v>
      </x:c>
      <x:c r="AF742" t="str">
        <x:f>IF(AND(AA742&gt;=Assumptions!$B$11,O742&lt;&gt;"High",OR(N742&gt;=Assumptions!$B$12,M742&lt;=6)),"High","Standard")</x:f>
        <x:v>Standard</x:v>
      </x:c>
    </x:row>
    <x:row r="743">
      <x:c r="A743" t="str">
        <x:f>'Raw_Data'!A743</x:f>
        <x:v>C00742</x:v>
      </x:c>
      <x:c r="B743" t="n">
        <x:f>'Raw_Data'!B743</x:f>
        <x:v>35</x:v>
      </x:c>
      <x:c r="C743" s="30" t="n">
        <x:f>'Raw_Data'!C743</x:f>
        <x:v>141833</x:v>
      </x:c>
      <x:c r="D743" t="n">
        <x:f>'Raw_Data'!D743</x:f>
        <x:v>760</x:v>
      </x:c>
      <x:c r="E743" t="n">
        <x:f>'Raw_Data'!E743</x:f>
        <x:v>14</x:v>
      </x:c>
      <x:c r="F743" t="str">
        <x:f>PROPER(TRIM('Raw_Data'!F743))</x:f>
        <x:v>Platinum</x:v>
      </x:c>
      <x:c r="G743" t="str">
        <x:f>PROPER(TRIM('Raw_Data'!G743))</x:f>
        <x:v>Digital</x:v>
      </x:c>
      <x:c r="H743" s="60" t="n">
        <x:f>'Raw_Data'!H743</x:f>
        <x:v>29423</x:v>
      </x:c>
      <x:c r="I743" s="60" t="n">
        <x:f>'Raw_Data'!I743</x:f>
        <x:v>3369.04</x:v>
      </x:c>
      <x:c r="J743" s="32" t="n">
        <x:f>'Raw_Data'!J743</x:f>
        <x:v>0.313</x:v>
      </x:c>
      <x:c r="K743" s="32" t="n">
        <x:f>'Raw_Data'!K743</x:f>
        <x:v>0.926</x:v>
      </x:c>
      <x:c r="L743" t="n">
        <x:f>'Raw_Data'!L743</x:f>
        <x:v>0</x:v>
      </x:c>
      <x:c r="M743" t="n">
        <x:f>IF('Raw_Data'!M743="",Assumptions!$B$15,'Raw_Data'!M743)</x:f>
        <x:v>7.370408870408871</x:v>
      </x:c>
      <x:c r="N743" s="32" t="n">
        <x:f>'Raw_Data'!N743</x:f>
        <x:v>0.02</x:v>
      </x:c>
      <x:c r="O743" t="str">
        <x:f>IF(OR(D743&lt;620,L743&gt;=2,J743&gt;0.9),"High",IF(OR(D743&lt;700,L743=1,J743&gt;0.75),"Medium","Low"))</x:f>
        <x:v>Low</x:v>
      </x:c>
      <x:c r="P743" s="30" t="n">
        <x:f>XLOOKUP(F743,Assumptions!$A$4:$A$6,Assumptions!$B$4:$B$6)</x:f>
        <x:v>195</x:v>
      </x:c>
      <x:c r="Q743" s="32" t="n">
        <x:f>XLOOKUP(F743,Assumptions!$A$4:$A$6,Assumptions!$C$4:$C$6)</x:f>
        <x:v>0.199</x:v>
      </x:c>
      <x:c r="R743" s="32" t="n">
        <x:f>XLOOKUP(F743,Assumptions!$A$4:$A$6,Assumptions!$D$4:$D$6)</x:f>
        <x:v>0.017</x:v>
      </x:c>
      <x:c r="S743" s="32" t="n">
        <x:f>XLOOKUP(F743,Assumptions!$A$4:$A$6,Assumptions!$E$4:$E$6)</x:f>
        <x:v>0.013</x:v>
      </x:c>
      <x:c r="T743" s="32" t="n">
        <x:f>XLOOKUP(O743,Assumptions!$H$4:$H$6,Assumptions!$I$4:$I$6)</x:f>
        <x:v>0.0035</x:v>
      </x:c>
      <x:c r="U743" s="30" t="n">
        <x:f>XLOOKUP(F743,Assumptions!$A$4:$A$6,Assumptions!$F$4:$F$6)</x:f>
        <x:v>140</x:v>
      </x:c>
      <x:c r="V743" s="60" t="n">
        <x:f>I743*12</x:f>
        <x:v>40428.479999999996</x:v>
      </x:c>
      <x:c r="W743" s="60" t="n">
        <x:f>H743*J743*(1-K743)*Q743</x:f>
        <x:v>135.61760967399994</x:v>
      </x:c>
      <x:c r="X743" s="60" t="n">
        <x:f>V743*R743</x:f>
        <x:v>687.2841599999999</x:v>
      </x:c>
      <x:c r="Y743" s="60" t="n">
        <x:f>V743*S743</x:f>
        <x:v>525.5702399999999</x:v>
      </x:c>
      <x:c r="Z743" s="60" t="n">
        <x:f>H743*J743*T743</x:f>
        <x:v>32.232896499999995</x:v>
      </x:c>
      <x:c r="AA743" s="60" t="n">
        <x:f>P743+W743+X743-Y743-Z743-U743</x:f>
        <x:v>320.098633174</x:v>
      </x:c>
      <x:c r="AB743" s="32" t="n">
        <x:f>IFERROR(AA743/(P743+W743+X743),0)</x:f>
        <x:v>0.3144690801318844</x:v>
      </x:c>
      <x:c r="AC743" t="n">
        <x:f>IF(O743="High",0,IF(I743&gt;=1800,3,IF(I743&gt;=900,2,1))+IF(K743&gt;=0.9,2,IF(K743&gt;=0.75,1,0))+IF(J743&lt;=0.7,2,IF(J743&lt;=0.85,1,0))+IF(M743&gt;=8,1,0))</x:f>
        <x:v>7</x:v>
      </x:c>
      <x:c r="AD743" t="str">
        <x:f>IF(AND(O743&lt;&gt;"High",AC743&gt;=Assumptions!$B$10,AA743&gt;0),"Priority Growth",IF(AND(O743="Low",AA743&gt;0),"Maintain","Watch"))</x:f>
        <x:v>Priority Growth</x:v>
      </x:c>
      <x:c r="AE743" s="60" t="n">
        <x:f>MAX(AA743,0)*N743</x:f>
        <x:v>6.40197266348</x:v>
      </x:c>
      <x:c r="AF743" t="str">
        <x:f>IF(AND(AA743&gt;=Assumptions!$B$11,O743&lt;&gt;"High",OR(N743&gt;=Assumptions!$B$12,M743&lt;=6)),"High","Standard")</x:f>
        <x:v>Standard</x:v>
      </x:c>
    </x:row>
    <x:row r="744">
      <x:c r="A744" t="str">
        <x:f>'Raw_Data'!A744</x:f>
        <x:v>C00743</x:v>
      </x:c>
      <x:c r="B744" t="n">
        <x:f>'Raw_Data'!B744</x:f>
        <x:v>36</x:v>
      </x:c>
      <x:c r="C744" s="30" t="n">
        <x:f>'Raw_Data'!C744</x:f>
        <x:v>62375</x:v>
      </x:c>
      <x:c r="D744" t="n">
        <x:f>'Raw_Data'!D744</x:f>
        <x:v>686</x:v>
      </x:c>
      <x:c r="E744" t="n">
        <x:f>'Raw_Data'!E744</x:f>
        <x:v>71</x:v>
      </x:c>
      <x:c r="F744" t="str">
        <x:f>PROPER(TRIM('Raw_Data'!F744))</x:f>
        <x:v>Gold</x:v>
      </x:c>
      <x:c r="G744" t="str">
        <x:f>PROPER(TRIM('Raw_Data'!G744))</x:f>
        <x:v>Digital</x:v>
      </x:c>
      <x:c r="H744" s="60" t="n">
        <x:f>'Raw_Data'!H744</x:f>
        <x:v>10161</x:v>
      </x:c>
      <x:c r="I744" s="60" t="n">
        <x:f>'Raw_Data'!I744</x:f>
        <x:v>1168.66</x:v>
      </x:c>
      <x:c r="J744" s="32" t="n">
        <x:f>'Raw_Data'!J744</x:f>
        <x:v>0.612</x:v>
      </x:c>
      <x:c r="K744" s="32" t="n">
        <x:f>'Raw_Data'!K744</x:f>
        <x:v>0.762</x:v>
      </x:c>
      <x:c r="L744" t="n">
        <x:f>'Raw_Data'!L744</x:f>
        <x:v>0</x:v>
      </x:c>
      <x:c r="M744" t="n">
        <x:f>IF('Raw_Data'!M744="",Assumptions!$B$15,'Raw_Data'!M744)</x:f>
        <x:v>6</x:v>
      </x:c>
      <x:c r="N744" s="32" t="n">
        <x:f>'Raw_Data'!N744</x:f>
        <x:v>0.196</x:v>
      </x:c>
      <x:c r="O744" t="str">
        <x:f>IF(OR(D744&lt;620,L744&gt;=2,J744&gt;0.9),"High",IF(OR(D744&lt;700,L744=1,J744&gt;0.75),"Medium","Low"))</x:f>
        <x:v>Medium</x:v>
      </x:c>
      <x:c r="P744" s="30" t="n">
        <x:f>XLOOKUP(F744,Assumptions!$A$4:$A$6,Assumptions!$B$4:$B$6)</x:f>
        <x:v>95</x:v>
      </x:c>
      <x:c r="Q744" s="32" t="n">
        <x:f>XLOOKUP(F744,Assumptions!$A$4:$A$6,Assumptions!$C$4:$C$6)</x:f>
        <x:v>0.219</x:v>
      </x:c>
      <x:c r="R744" s="32" t="n">
        <x:f>XLOOKUP(F744,Assumptions!$A$4:$A$6,Assumptions!$D$4:$D$6)</x:f>
        <x:v>0.016</x:v>
      </x:c>
      <x:c r="S744" s="32" t="n">
        <x:f>XLOOKUP(F744,Assumptions!$A$4:$A$6,Assumptions!$E$4:$E$6)</x:f>
        <x:v>0.01</x:v>
      </x:c>
      <x:c r="T744" s="32" t="n">
        <x:f>XLOOKUP(O744,Assumptions!$H$4:$H$6,Assumptions!$I$4:$I$6)</x:f>
        <x:v>0.012</x:v>
      </x:c>
      <x:c r="U744" s="30" t="n">
        <x:f>XLOOKUP(F744,Assumptions!$A$4:$A$6,Assumptions!$F$4:$F$6)</x:f>
        <x:v>90</x:v>
      </x:c>
      <x:c r="V744" s="60" t="n">
        <x:f>I744*12</x:f>
        <x:v>14023.920000000002</x:v>
      </x:c>
      <x:c r="W744" s="60" t="n">
        <x:f>H744*J744*(1-K744)*Q744</x:f>
        <x:v>324.122324904</x:v>
      </x:c>
      <x:c r="X744" s="60" t="n">
        <x:f>V744*R744</x:f>
        <x:v>224.38272000000003</x:v>
      </x:c>
      <x:c r="Y744" s="60" t="n">
        <x:f>V744*S744</x:f>
        <x:v>140.2392</x:v>
      </x:c>
      <x:c r="Z744" s="60" t="n">
        <x:f>H744*J744*T744</x:f>
        <x:v>74.622384</x:v>
      </x:c>
      <x:c r="AA744" s="60" t="n">
        <x:f>P744+W744+X744-Y744-Z744-U744</x:f>
        <x:v>338.643460904</x:v>
      </x:c>
      <x:c r="AB744" s="32" t="n">
        <x:f>IFERROR(AA744/(P744+W744+X744),0)</x:f>
        <x:v>0.5262483388215237</x:v>
      </x:c>
      <x:c r="AC744" t="n">
        <x:f>IF(O744="High",0,IF(I744&gt;=1800,3,IF(I744&gt;=900,2,1))+IF(K744&gt;=0.9,2,IF(K744&gt;=0.75,1,0))+IF(J744&lt;=0.7,2,IF(J744&lt;=0.85,1,0))+IF(M744&gt;=8,1,0))</x:f>
        <x:v>5</x:v>
      </x:c>
      <x:c r="AD744" t="str">
        <x:f>IF(AND(O744&lt;&gt;"High",AC744&gt;=Assumptions!$B$10,AA744&gt;0),"Priority Growth",IF(AND(O744="Low",AA744&gt;0),"Maintain","Watch"))</x:f>
        <x:v>Watch</x:v>
      </x:c>
      <x:c r="AE744" s="60" t="n">
        <x:f>MAX(AA744,0)*N744</x:f>
        <x:v>66.374118337184</x:v>
      </x:c>
      <x:c r="AF744" t="str">
        <x:f>IF(AND(AA744&gt;=Assumptions!$B$11,O744&lt;&gt;"High",OR(N744&gt;=Assumptions!$B$12,M744&lt;=6)),"High","Standard")</x:f>
        <x:v>High</x:v>
      </x:c>
    </x:row>
    <x:row r="745">
      <x:c r="A745" t="str">
        <x:f>'Raw_Data'!A745</x:f>
        <x:v>C00744</x:v>
      </x:c>
      <x:c r="B745" t="n">
        <x:f>'Raw_Data'!B745</x:f>
        <x:v>31</x:v>
      </x:c>
      <x:c r="C745" s="30" t="n">
        <x:f>'Raw_Data'!C745</x:f>
        <x:v>110004</x:v>
      </x:c>
      <x:c r="D745" t="n">
        <x:f>'Raw_Data'!D745</x:f>
        <x:v>699</x:v>
      </x:c>
      <x:c r="E745" t="n">
        <x:f>'Raw_Data'!E745</x:f>
        <x:v>50</x:v>
      </x:c>
      <x:c r="F745" t="str">
        <x:f>PROPER(TRIM('Raw_Data'!F745))</x:f>
        <x:v>Platinum</x:v>
      </x:c>
      <x:c r="G745" t="str">
        <x:f>PROPER(TRIM('Raw_Data'!G745))</x:f>
        <x:v>Digital</x:v>
      </x:c>
      <x:c r="H745" s="60" t="n">
        <x:f>'Raw_Data'!H745</x:f>
        <x:v>25399</x:v>
      </x:c>
      <x:c r="I745" s="60" t="n">
        <x:f>'Raw_Data'!I745</x:f>
        <x:v>2826.53</x:v>
      </x:c>
      <x:c r="J745" s="32" t="n">
        <x:f>'Raw_Data'!J745</x:f>
        <x:v>0.493</x:v>
      </x:c>
      <x:c r="K745" s="32" t="n">
        <x:f>'Raw_Data'!K745</x:f>
        <x:v>0.875</x:v>
      </x:c>
      <x:c r="L745" t="n">
        <x:f>'Raw_Data'!L745</x:f>
        <x:v>0</x:v>
      </x:c>
      <x:c r="M745" t="n">
        <x:f>IF('Raw_Data'!M745="",Assumptions!$B$15,'Raw_Data'!M745)</x:f>
        <x:v>10</x:v>
      </x:c>
      <x:c r="N745" s="32" t="n">
        <x:f>'Raw_Data'!N745</x:f>
        <x:v>0.02</x:v>
      </x:c>
      <x:c r="O745" t="str">
        <x:f>IF(OR(D745&lt;620,L745&gt;=2,J745&gt;0.9),"High",IF(OR(D745&lt;700,L745=1,J745&gt;0.75),"Medium","Low"))</x:f>
        <x:v>Medium</x:v>
      </x:c>
      <x:c r="P745" s="30" t="n">
        <x:f>XLOOKUP(F745,Assumptions!$A$4:$A$6,Assumptions!$B$4:$B$6)</x:f>
        <x:v>195</x:v>
      </x:c>
      <x:c r="Q745" s="32" t="n">
        <x:f>XLOOKUP(F745,Assumptions!$A$4:$A$6,Assumptions!$C$4:$C$6)</x:f>
        <x:v>0.199</x:v>
      </x:c>
      <x:c r="R745" s="32" t="n">
        <x:f>XLOOKUP(F745,Assumptions!$A$4:$A$6,Assumptions!$D$4:$D$6)</x:f>
        <x:v>0.017</x:v>
      </x:c>
      <x:c r="S745" s="32" t="n">
        <x:f>XLOOKUP(F745,Assumptions!$A$4:$A$6,Assumptions!$E$4:$E$6)</x:f>
        <x:v>0.013</x:v>
      </x:c>
      <x:c r="T745" s="32" t="n">
        <x:f>XLOOKUP(O745,Assumptions!$H$4:$H$6,Assumptions!$I$4:$I$6)</x:f>
        <x:v>0.012</x:v>
      </x:c>
      <x:c r="U745" s="30" t="n">
        <x:f>XLOOKUP(F745,Assumptions!$A$4:$A$6,Assumptions!$F$4:$F$6)</x:f>
        <x:v>140</x:v>
      </x:c>
      <x:c r="V745" s="60" t="n">
        <x:f>I745*12</x:f>
        <x:v>33918.36</x:v>
      </x:c>
      <x:c r="W745" s="60" t="n">
        <x:f>H745*J745*(1-K745)*Q745</x:f>
        <x:v>311.47746162500005</x:v>
      </x:c>
      <x:c r="X745" s="60" t="n">
        <x:f>V745*R745</x:f>
        <x:v>576.61212</x:v>
      </x:c>
      <x:c r="Y745" s="60" t="n">
        <x:f>V745*S745</x:f>
        <x:v>440.93868</x:v>
      </x:c>
      <x:c r="Z745" s="60" t="n">
        <x:f>H745*J745*T745</x:f>
        <x:v>150.26048400000002</x:v>
      </x:c>
      <x:c r="AA745" s="60" t="n">
        <x:f>P745+W745+X745-Y745-Z745-U745</x:f>
        <x:v>351.89041762499994</x:v>
      </x:c>
      <x:c r="AB745" s="32" t="n">
        <x:f>IFERROR(AA745/(P745+W745+X745),0)</x:f>
        <x:v>0.3248950258546902</x:v>
      </x:c>
      <x:c r="AC745" t="n">
        <x:f>IF(O745="High",0,IF(I745&gt;=1800,3,IF(I745&gt;=900,2,1))+IF(K745&gt;=0.9,2,IF(K745&gt;=0.75,1,0))+IF(J745&lt;=0.7,2,IF(J745&lt;=0.85,1,0))+IF(M745&gt;=8,1,0))</x:f>
        <x:v>7</x:v>
      </x:c>
      <x:c r="AD745" t="str">
        <x:f>IF(AND(O745&lt;&gt;"High",AC745&gt;=Assumptions!$B$10,AA745&gt;0),"Priority Growth",IF(AND(O745="Low",AA745&gt;0),"Maintain","Watch"))</x:f>
        <x:v>Priority Growth</x:v>
      </x:c>
      <x:c r="AE745" s="60" t="n">
        <x:f>MAX(AA745,0)*N745</x:f>
        <x:v>7.037808352499999</x:v>
      </x:c>
      <x:c r="AF745" t="str">
        <x:f>IF(AND(AA745&gt;=Assumptions!$B$11,O745&lt;&gt;"High",OR(N745&gt;=Assumptions!$B$12,M745&lt;=6)),"High","Standard")</x:f>
        <x:v>Standard</x:v>
      </x:c>
    </x:row>
    <x:row r="746">
      <x:c r="A746" t="str">
        <x:f>'Raw_Data'!A746</x:f>
        <x:v>C00745</x:v>
      </x:c>
      <x:c r="B746" t="n">
        <x:f>'Raw_Data'!B746</x:f>
        <x:v>47</x:v>
      </x:c>
      <x:c r="C746" s="30" t="n">
        <x:f>'Raw_Data'!C746</x:f>
        <x:v>44348</x:v>
      </x:c>
      <x:c r="D746" t="n">
        <x:f>'Raw_Data'!D746</x:f>
        <x:v>605</x:v>
      </x:c>
      <x:c r="E746" t="n">
        <x:f>'Raw_Data'!E746</x:f>
        <x:v>35</x:v>
      </x:c>
      <x:c r="F746" t="str">
        <x:f>PROPER(TRIM('Raw_Data'!F746))</x:f>
        <x:v>Classic</x:v>
      </x:c>
      <x:c r="G746" t="str">
        <x:f>PROPER(TRIM('Raw_Data'!G746))</x:f>
        <x:v>Digital</x:v>
      </x:c>
      <x:c r="H746" s="60" t="n">
        <x:f>'Raw_Data'!H746</x:f>
        <x:v>4591</x:v>
      </x:c>
      <x:c r="I746" s="60" t="n">
        <x:f>'Raw_Data'!I746</x:f>
        <x:v>373.53</x:v>
      </x:c>
      <x:c r="J746" s="32" t="n">
        <x:f>'Raw_Data'!J746</x:f>
        <x:v>0.466</x:v>
      </x:c>
      <x:c r="K746" s="32" t="n">
        <x:f>'Raw_Data'!K746</x:f>
        <x:v>0.57</x:v>
      </x:c>
      <x:c r="L746" t="n">
        <x:f>'Raw_Data'!L746</x:f>
        <x:v>1</x:v>
      </x:c>
      <x:c r="M746" t="n">
        <x:f>IF('Raw_Data'!M746="",Assumptions!$B$15,'Raw_Data'!M746)</x:f>
        <x:v>7</x:v>
      </x:c>
      <x:c r="N746" s="32" t="n">
        <x:f>'Raw_Data'!N746</x:f>
        <x:v>0.108</x:v>
      </x:c>
      <x:c r="O746" t="str">
        <x:f>IF(OR(D746&lt;620,L746&gt;=2,J746&gt;0.9),"High",IF(OR(D746&lt;700,L746=1,J746&gt;0.75),"Medium","Low"))</x:f>
        <x:v>High</x:v>
      </x:c>
      <x:c r="P746" s="30" t="n">
        <x:f>XLOOKUP(F746,Assumptions!$A$4:$A$6,Assumptions!$B$4:$B$6)</x:f>
        <x:v>0</x:v>
      </x:c>
      <x:c r="Q746" s="32" t="n">
        <x:f>XLOOKUP(F746,Assumptions!$A$4:$A$6,Assumptions!$C$4:$C$6)</x:f>
        <x:v>0.229</x:v>
      </x:c>
      <x:c r="R746" s="32" t="n">
        <x:f>XLOOKUP(F746,Assumptions!$A$4:$A$6,Assumptions!$D$4:$D$6)</x:f>
        <x:v>0.015</x:v>
      </x:c>
      <x:c r="S746" s="32" t="n">
        <x:f>XLOOKUP(F746,Assumptions!$A$4:$A$6,Assumptions!$E$4:$E$6)</x:f>
        <x:v>0.0075</x:v>
      </x:c>
      <x:c r="T746" s="32" t="n">
        <x:f>XLOOKUP(O746,Assumptions!$H$4:$H$6,Assumptions!$I$4:$I$6)</x:f>
        <x:v>0.045</x:v>
      </x:c>
      <x:c r="U746" s="30" t="n">
        <x:f>XLOOKUP(F746,Assumptions!$A$4:$A$6,Assumptions!$F$4:$F$6)</x:f>
        <x:v>60</x:v>
      </x:c>
      <x:c r="V746" s="60" t="n">
        <x:f>I746*12</x:f>
        <x:v>4482.36</x:v>
      </x:c>
      <x:c r="W746" s="60" t="n">
        <x:f>H746*J746*(1-K746)*Q746</x:f>
        <x:v>210.66730882000002</x:v>
      </x:c>
      <x:c r="X746" s="60" t="n">
        <x:f>V746*R746</x:f>
        <x:v>67.2354</x:v>
      </x:c>
      <x:c r="Y746" s="60" t="n">
        <x:f>V746*S746</x:f>
        <x:v>33.6177</x:v>
      </x:c>
      <x:c r="Z746" s="60" t="n">
        <x:f>H746*J746*T746</x:f>
        <x:v>96.27327</x:v>
      </x:c>
      <x:c r="AA746" s="60" t="n">
        <x:f>P746+W746+X746-Y746-Z746-U746</x:f>
        <x:v>88.01173882000003</x:v>
      </x:c>
      <x:c r="AB746" s="32" t="n">
        <x:f>IFERROR(AA746/(P746+W746+X746),0)</x:f>
        <x:v>0.3166998234515446</x:v>
      </x:c>
      <x:c r="AC746" t="n">
        <x:f>IF(O746="High",0,IF(I746&gt;=1800,3,IF(I746&gt;=900,2,1))+IF(K746&gt;=0.9,2,IF(K746&gt;=0.75,1,0))+IF(J746&lt;=0.7,2,IF(J746&lt;=0.85,1,0))+IF(M746&gt;=8,1,0))</x:f>
        <x:v>0</x:v>
      </x:c>
      <x:c r="AD746" t="str">
        <x:f>IF(AND(O746&lt;&gt;"High",AC746&gt;=Assumptions!$B$10,AA746&gt;0),"Priority Growth",IF(AND(O746="Low",AA746&gt;0),"Maintain","Watch"))</x:f>
        <x:v>Watch</x:v>
      </x:c>
      <x:c r="AE746" s="60" t="n">
        <x:f>MAX(AA746,0)*N746</x:f>
        <x:v>9.505267792560003</x:v>
      </x:c>
      <x:c r="AF746" t="str">
        <x:f>IF(AND(AA746&gt;=Assumptions!$B$11,O746&lt;&gt;"High",OR(N746&gt;=Assumptions!$B$12,M746&lt;=6)),"High","Standard")</x:f>
        <x:v>Standard</x:v>
      </x:c>
    </x:row>
    <x:row r="747">
      <x:c r="A747" t="str">
        <x:f>'Raw_Data'!A747</x:f>
        <x:v>C00746</x:v>
      </x:c>
      <x:c r="B747" t="n">
        <x:f>'Raw_Data'!B747</x:f>
        <x:v>34</x:v>
      </x:c>
      <x:c r="C747" s="30" t="n">
        <x:f>'Raw_Data'!C747</x:f>
        <x:v>131125</x:v>
      </x:c>
      <x:c r="D747" t="n">
        <x:f>'Raw_Data'!D747</x:f>
        <x:v>701</x:v>
      </x:c>
      <x:c r="E747" t="n">
        <x:f>'Raw_Data'!E747</x:f>
        <x:v>19</x:v>
      </x:c>
      <x:c r="F747" t="str">
        <x:f>PROPER(TRIM('Raw_Data'!F747))</x:f>
        <x:v>Platinum</x:v>
      </x:c>
      <x:c r="G747" t="str">
        <x:f>PROPER(TRIM('Raw_Data'!G747))</x:f>
        <x:v>Digital</x:v>
      </x:c>
      <x:c r="H747" s="60" t="n">
        <x:f>'Raw_Data'!H747</x:f>
        <x:v>30639</x:v>
      </x:c>
      <x:c r="I747" s="60" t="n">
        <x:f>'Raw_Data'!I747</x:f>
        <x:v>3164.02</x:v>
      </x:c>
      <x:c r="J747" s="32" t="n">
        <x:f>'Raw_Data'!J747</x:f>
        <x:v>0.415</x:v>
      </x:c>
      <x:c r="K747" s="32" t="n">
        <x:f>'Raw_Data'!K747</x:f>
        <x:v>0.755</x:v>
      </x:c>
      <x:c r="L747" t="n">
        <x:f>'Raw_Data'!L747</x:f>
        <x:v>0</x:v>
      </x:c>
      <x:c r="M747" t="n">
        <x:f>IF('Raw_Data'!M747="",Assumptions!$B$15,'Raw_Data'!M747)</x:f>
        <x:v>7.370408870408871</x:v>
      </x:c>
      <x:c r="N747" s="32" t="n">
        <x:f>'Raw_Data'!N747</x:f>
        <x:v>0.02</x:v>
      </x:c>
      <x:c r="O747" t="str">
        <x:f>IF(OR(D747&lt;620,L747&gt;=2,J747&gt;0.9),"High",IF(OR(D747&lt;700,L747=1,J747&gt;0.75),"Medium","Low"))</x:f>
        <x:v>Low</x:v>
      </x:c>
      <x:c r="P747" s="30" t="n">
        <x:f>XLOOKUP(F747,Assumptions!$A$4:$A$6,Assumptions!$B$4:$B$6)</x:f>
        <x:v>195</x:v>
      </x:c>
      <x:c r="Q747" s="32" t="n">
        <x:f>XLOOKUP(F747,Assumptions!$A$4:$A$6,Assumptions!$C$4:$C$6)</x:f>
        <x:v>0.199</x:v>
      </x:c>
      <x:c r="R747" s="32" t="n">
        <x:f>XLOOKUP(F747,Assumptions!$A$4:$A$6,Assumptions!$D$4:$D$6)</x:f>
        <x:v>0.017</x:v>
      </x:c>
      <x:c r="S747" s="32" t="n">
        <x:f>XLOOKUP(F747,Assumptions!$A$4:$A$6,Assumptions!$E$4:$E$6)</x:f>
        <x:v>0.013</x:v>
      </x:c>
      <x:c r="T747" s="32" t="n">
        <x:f>XLOOKUP(O747,Assumptions!$H$4:$H$6,Assumptions!$I$4:$I$6)</x:f>
        <x:v>0.0035</x:v>
      </x:c>
      <x:c r="U747" s="30" t="n">
        <x:f>XLOOKUP(F747,Assumptions!$A$4:$A$6,Assumptions!$F$4:$F$6)</x:f>
        <x:v>140</x:v>
      </x:c>
      <x:c r="V747" s="60" t="n">
        <x:f>I747*12</x:f>
        <x:v>37968.24</x:v>
      </x:c>
      <x:c r="W747" s="60" t="n">
        <x:f>H747*J747*(1-K747)*Q747</x:f>
        <x:v>619.9288446749999</x:v>
      </x:c>
      <x:c r="X747" s="60" t="n">
        <x:f>V747*R747</x:f>
        <x:v>645.4600800000001</x:v>
      </x:c>
      <x:c r="Y747" s="60" t="n">
        <x:f>V747*S747</x:f>
        <x:v>493.58711999999997</x:v>
      </x:c>
      <x:c r="Z747" s="60" t="n">
        <x:f>H747*J747*T747</x:f>
        <x:v>44.5031475</x:v>
      </x:c>
      <x:c r="AA747" s="60" t="n">
        <x:f>P747+W747+X747-Y747-Z747-U747</x:f>
        <x:v>782.2986571750001</x:v>
      </x:c>
      <x:c r="AB747" s="32" t="n">
        <x:f>IFERROR(AA747/(P747+W747+X747),0)</x:f>
        <x:v>0.5356783004562264</x:v>
      </x:c>
      <x:c r="AC747" t="n">
        <x:f>IF(O747="High",0,IF(I747&gt;=1800,3,IF(I747&gt;=900,2,1))+IF(K747&gt;=0.9,2,IF(K747&gt;=0.75,1,0))+IF(J747&lt;=0.7,2,IF(J747&lt;=0.85,1,0))+IF(M747&gt;=8,1,0))</x:f>
        <x:v>6</x:v>
      </x:c>
      <x:c r="AD747" t="str">
        <x:f>IF(AND(O747&lt;&gt;"High",AC747&gt;=Assumptions!$B$10,AA747&gt;0),"Priority Growth",IF(AND(O747="Low",AA747&gt;0),"Maintain","Watch"))</x:f>
        <x:v>Priority Growth</x:v>
      </x:c>
      <x:c r="AE747" s="60" t="n">
        <x:f>MAX(AA747,0)*N747</x:f>
        <x:v>15.645973143500003</x:v>
      </x:c>
      <x:c r="AF747" t="str">
        <x:f>IF(AND(AA747&gt;=Assumptions!$B$11,O747&lt;&gt;"High",OR(N747&gt;=Assumptions!$B$12,M747&lt;=6)),"High","Standard")</x:f>
        <x:v>Standard</x:v>
      </x:c>
    </x:row>
    <x:row r="748">
      <x:c r="A748" t="str">
        <x:f>'Raw_Data'!A748</x:f>
        <x:v>C00747</x:v>
      </x:c>
      <x:c r="B748" t="n">
        <x:f>'Raw_Data'!B748</x:f>
        <x:v>53</x:v>
      </x:c>
      <x:c r="C748" s="30" t="n">
        <x:f>'Raw_Data'!C748</x:f>
        <x:v>56092</x:v>
      </x:c>
      <x:c r="D748" t="n">
        <x:f>'Raw_Data'!D748</x:f>
        <x:v>732</x:v>
      </x:c>
      <x:c r="E748" t="n">
        <x:f>'Raw_Data'!E748</x:f>
        <x:v>72</x:v>
      </x:c>
      <x:c r="F748" t="str">
        <x:f>PROPER(TRIM('Raw_Data'!F748))</x:f>
        <x:v>Classic</x:v>
      </x:c>
      <x:c r="G748" t="str">
        <x:f>PROPER(TRIM('Raw_Data'!G748))</x:f>
        <x:v>Branch</x:v>
      </x:c>
      <x:c r="H748" s="60" t="n">
        <x:f>'Raw_Data'!H748</x:f>
        <x:v>8313</x:v>
      </x:c>
      <x:c r="I748" s="60" t="n">
        <x:f>'Raw_Data'!I748</x:f>
        <x:v>646.11</x:v>
      </x:c>
      <x:c r="J748" s="32" t="n">
        <x:f>'Raw_Data'!J748</x:f>
        <x:v>0.335</x:v>
      </x:c>
      <x:c r="K748" s="32" t="n">
        <x:f>'Raw_Data'!K748</x:f>
        <x:v>0.795</x:v>
      </x:c>
      <x:c r="L748" t="n">
        <x:f>'Raw_Data'!L748</x:f>
        <x:v>0</x:v>
      </x:c>
      <x:c r="M748" t="n">
        <x:f>IF('Raw_Data'!M748="",Assumptions!$B$15,'Raw_Data'!M748)</x:f>
        <x:v>5</x:v>
      </x:c>
      <x:c r="N748" s="32" t="n">
        <x:f>'Raw_Data'!N748</x:f>
        <x:v>0.193</x:v>
      </x:c>
      <x:c r="O748" t="str">
        <x:f>IF(OR(D748&lt;620,L748&gt;=2,J748&gt;0.9),"High",IF(OR(D748&lt;700,L748=1,J748&gt;0.75),"Medium","Low"))</x:f>
        <x:v>Low</x:v>
      </x:c>
      <x:c r="P748" s="30" t="n">
        <x:f>XLOOKUP(F748,Assumptions!$A$4:$A$6,Assumptions!$B$4:$B$6)</x:f>
        <x:v>0</x:v>
      </x:c>
      <x:c r="Q748" s="32" t="n">
        <x:f>XLOOKUP(F748,Assumptions!$A$4:$A$6,Assumptions!$C$4:$C$6)</x:f>
        <x:v>0.229</x:v>
      </x:c>
      <x:c r="R748" s="32" t="n">
        <x:f>XLOOKUP(F748,Assumptions!$A$4:$A$6,Assumptions!$D$4:$D$6)</x:f>
        <x:v>0.015</x:v>
      </x:c>
      <x:c r="S748" s="32" t="n">
        <x:f>XLOOKUP(F748,Assumptions!$A$4:$A$6,Assumptions!$E$4:$E$6)</x:f>
        <x:v>0.0075</x:v>
      </x:c>
      <x:c r="T748" s="32" t="n">
        <x:f>XLOOKUP(O748,Assumptions!$H$4:$H$6,Assumptions!$I$4:$I$6)</x:f>
        <x:v>0.0035</x:v>
      </x:c>
      <x:c r="U748" s="30" t="n">
        <x:f>XLOOKUP(F748,Assumptions!$A$4:$A$6,Assumptions!$F$4:$F$6)</x:f>
        <x:v>60</x:v>
      </x:c>
      <x:c r="V748" s="60" t="n">
        <x:f>I748*12</x:f>
        <x:v>7753.32</x:v>
      </x:c>
      <x:c r="W748" s="60" t="n">
        <x:f>H748*J748*(1-K748)*Q748</x:f>
        <x:v>130.73501797499998</x:v>
      </x:c>
      <x:c r="X748" s="60" t="n">
        <x:f>V748*R748</x:f>
        <x:v>116.29979999999999</x:v>
      </x:c>
      <x:c r="Y748" s="60" t="n">
        <x:f>V748*S748</x:f>
        <x:v>58.149899999999995</x:v>
      </x:c>
      <x:c r="Z748" s="60" t="n">
        <x:f>H748*J748*T748</x:f>
        <x:v>9.746992500000001</x:v>
      </x:c>
      <x:c r="AA748" s="60" t="n">
        <x:f>P748+W748+X748-Y748-Z748-U748</x:f>
        <x:v>119.13792547499995</x:v>
      </x:c>
      <x:c r="AB748" s="32" t="n">
        <x:f>IFERROR(AA748/(P748+W748+X748),0)</x:f>
        <x:v>0.4822717965491681</x:v>
      </x:c>
      <x:c r="AC748" t="n">
        <x:f>IF(O748="High",0,IF(I748&gt;=1800,3,IF(I748&gt;=900,2,1))+IF(K748&gt;=0.9,2,IF(K748&gt;=0.75,1,0))+IF(J748&lt;=0.7,2,IF(J748&lt;=0.85,1,0))+IF(M748&gt;=8,1,0))</x:f>
        <x:v>4</x:v>
      </x:c>
      <x:c r="AD748" t="str">
        <x:f>IF(AND(O748&lt;&gt;"High",AC748&gt;=Assumptions!$B$10,AA748&gt;0),"Priority Growth",IF(AND(O748="Low",AA748&gt;0),"Maintain","Watch"))</x:f>
        <x:v>Maintain</x:v>
      </x:c>
      <x:c r="AE748" s="60" t="n">
        <x:f>MAX(AA748,0)*N748</x:f>
        <x:v>22.99361961667499</x:v>
      </x:c>
      <x:c r="AF748" t="str">
        <x:f>IF(AND(AA748&gt;=Assumptions!$B$11,O748&lt;&gt;"High",OR(N748&gt;=Assumptions!$B$12,M748&lt;=6)),"High","Standard")</x:f>
        <x:v>Standard</x:v>
      </x:c>
    </x:row>
    <x:row r="749">
      <x:c r="A749" t="str">
        <x:f>'Raw_Data'!A749</x:f>
        <x:v>C00748</x:v>
      </x:c>
      <x:c r="B749" t="n">
        <x:f>'Raw_Data'!B749</x:f>
        <x:v>59</x:v>
      </x:c>
      <x:c r="C749" s="30" t="n">
        <x:f>'Raw_Data'!C749</x:f>
        <x:v>28000</x:v>
      </x:c>
      <x:c r="D749" t="n">
        <x:f>'Raw_Data'!D749</x:f>
        <x:v>729</x:v>
      </x:c>
      <x:c r="E749" t="n">
        <x:f>'Raw_Data'!E749</x:f>
        <x:v>18</x:v>
      </x:c>
      <x:c r="F749" t="str">
        <x:f>PROPER(TRIM('Raw_Data'!F749))</x:f>
        <x:v>Classic</x:v>
      </x:c>
      <x:c r="G749" t="str">
        <x:f>PROPER(TRIM('Raw_Data'!G749))</x:f>
        <x:v>Branch</x:v>
      </x:c>
      <x:c r="H749" s="60" t="n">
        <x:f>'Raw_Data'!H749</x:f>
        <x:v>6272</x:v>
      </x:c>
      <x:c r="I749" s="60" t="n">
        <x:f>'Raw_Data'!I749</x:f>
        <x:v>286.13</x:v>
      </x:c>
      <x:c r="J749" s="32" t="n">
        <x:f>'Raw_Data'!J749</x:f>
        <x:v>0.296</x:v>
      </x:c>
      <x:c r="K749" s="32" t="n">
        <x:f>'Raw_Data'!K749</x:f>
        <x:v>0.828</x:v>
      </x:c>
      <x:c r="L749" t="n">
        <x:f>'Raw_Data'!L749</x:f>
        <x:v>0</x:v>
      </x:c>
      <x:c r="M749" t="n">
        <x:f>IF('Raw_Data'!M749="",Assumptions!$B$15,'Raw_Data'!M749)</x:f>
        <x:v>5</x:v>
      </x:c>
      <x:c r="N749" s="32" t="n">
        <x:f>'Raw_Data'!N749</x:f>
        <x:v>0.186</x:v>
      </x:c>
      <x:c r="O749" t="str">
        <x:f>IF(OR(D749&lt;620,L749&gt;=2,J749&gt;0.9),"High",IF(OR(D749&lt;700,L749=1,J749&gt;0.75),"Medium","Low"))</x:f>
        <x:v>Low</x:v>
      </x:c>
      <x:c r="P749" s="30" t="n">
        <x:f>XLOOKUP(F749,Assumptions!$A$4:$A$6,Assumptions!$B$4:$B$6)</x:f>
        <x:v>0</x:v>
      </x:c>
      <x:c r="Q749" s="32" t="n">
        <x:f>XLOOKUP(F749,Assumptions!$A$4:$A$6,Assumptions!$C$4:$C$6)</x:f>
        <x:v>0.229</x:v>
      </x:c>
      <x:c r="R749" s="32" t="n">
        <x:f>XLOOKUP(F749,Assumptions!$A$4:$A$6,Assumptions!$D$4:$D$6)</x:f>
        <x:v>0.015</x:v>
      </x:c>
      <x:c r="S749" s="32" t="n">
        <x:f>XLOOKUP(F749,Assumptions!$A$4:$A$6,Assumptions!$E$4:$E$6)</x:f>
        <x:v>0.0075</x:v>
      </x:c>
      <x:c r="T749" s="32" t="n">
        <x:f>XLOOKUP(O749,Assumptions!$H$4:$H$6,Assumptions!$I$4:$I$6)</x:f>
        <x:v>0.0035</x:v>
      </x:c>
      <x:c r="U749" s="30" t="n">
        <x:f>XLOOKUP(F749,Assumptions!$A$4:$A$6,Assumptions!$F$4:$F$6)</x:f>
        <x:v>60</x:v>
      </x:c>
      <x:c r="V749" s="60" t="n">
        <x:f>I749*12</x:f>
        <x:v>3433.56</x:v>
      </x:c>
      <x:c r="W749" s="60" t="n">
        <x:f>H749*J749*(1-K749)*Q749</x:f>
        <x:v>73.12429465600002</x:v>
      </x:c>
      <x:c r="X749" s="60" t="n">
        <x:f>V749*R749</x:f>
        <x:v>51.5034</x:v>
      </x:c>
      <x:c r="Y749" s="60" t="n">
        <x:f>V749*S749</x:f>
        <x:v>25.7517</x:v>
      </x:c>
      <x:c r="Z749" s="60" t="n">
        <x:f>H749*J749*T749</x:f>
        <x:v>6.497792</x:v>
      </x:c>
      <x:c r="AA749" s="60" t="n">
        <x:f>P749+W749+X749-Y749-Z749-U749</x:f>
        <x:v>32.37820265600001</x:v>
      </x:c>
      <x:c r="AB749" s="32" t="n">
        <x:f>IFERROR(AA749/(P749+W749+X749),0)</x:f>
        <x:v>0.2597994189443286</x:v>
      </x:c>
      <x:c r="AC749" t="n">
        <x:f>IF(O749="High",0,IF(I749&gt;=1800,3,IF(I749&gt;=900,2,1))+IF(K749&gt;=0.9,2,IF(K749&gt;=0.75,1,0))+IF(J749&lt;=0.7,2,IF(J749&lt;=0.85,1,0))+IF(M749&gt;=8,1,0))</x:f>
        <x:v>4</x:v>
      </x:c>
      <x:c r="AD749" t="str">
        <x:f>IF(AND(O749&lt;&gt;"High",AC749&gt;=Assumptions!$B$10,AA749&gt;0),"Priority Growth",IF(AND(O749="Low",AA749&gt;0),"Maintain","Watch"))</x:f>
        <x:v>Maintain</x:v>
      </x:c>
      <x:c r="AE749" s="60" t="n">
        <x:f>MAX(AA749,0)*N749</x:f>
        <x:v>6.0223456940160025</x:v>
      </x:c>
      <x:c r="AF749" t="str">
        <x:f>IF(AND(AA749&gt;=Assumptions!$B$11,O749&lt;&gt;"High",OR(N749&gt;=Assumptions!$B$12,M749&lt;=6)),"High","Standard")</x:f>
        <x:v>Standard</x:v>
      </x:c>
    </x:row>
    <x:row r="750">
      <x:c r="A750" t="str">
        <x:f>'Raw_Data'!A750</x:f>
        <x:v>C00749</x:v>
      </x:c>
      <x:c r="B750" t="n">
        <x:f>'Raw_Data'!B750</x:f>
        <x:v>56</x:v>
      </x:c>
      <x:c r="C750" s="30" t="n">
        <x:f>'Raw_Data'!C750</x:f>
        <x:v>28000</x:v>
      </x:c>
      <x:c r="D750" t="n">
        <x:f>'Raw_Data'!D750</x:f>
        <x:v>738</x:v>
      </x:c>
      <x:c r="E750" t="n">
        <x:f>'Raw_Data'!E750</x:f>
        <x:v>76</x:v>
      </x:c>
      <x:c r="F750" t="str">
        <x:f>PROPER(TRIM('Raw_Data'!F750))</x:f>
        <x:v>Classic</x:v>
      </x:c>
      <x:c r="G750" t="str">
        <x:f>PROPER(TRIM('Raw_Data'!G750))</x:f>
        <x:v>Digital</x:v>
      </x:c>
      <x:c r="H750" s="60" t="n">
        <x:f>'Raw_Data'!H750</x:f>
        <x:v>6541</x:v>
      </x:c>
      <x:c r="I750" s="60" t="n">
        <x:f>'Raw_Data'!I750</x:f>
        <x:v>261.02</x:v>
      </x:c>
      <x:c r="J750" s="32" t="n">
        <x:f>'Raw_Data'!J750</x:f>
        <x:v>0.23</x:v>
      </x:c>
      <x:c r="K750" s="32" t="n">
        <x:f>'Raw_Data'!K750</x:f>
        <x:v>0.934</x:v>
      </x:c>
      <x:c r="L750" t="n">
        <x:f>'Raw_Data'!L750</x:f>
        <x:v>0</x:v>
      </x:c>
      <x:c r="M750" t="n">
        <x:f>IF('Raw_Data'!M750="",Assumptions!$B$15,'Raw_Data'!M750)</x:f>
        <x:v>10</x:v>
      </x:c>
      <x:c r="N750" s="32" t="n">
        <x:f>'Raw_Data'!N750</x:f>
        <x:v>0.02</x:v>
      </x:c>
      <x:c r="O750" t="str">
        <x:f>IF(OR(D750&lt;620,L750&gt;=2,J750&gt;0.9),"High",IF(OR(D750&lt;700,L750=1,J750&gt;0.75),"Medium","Low"))</x:f>
        <x:v>Low</x:v>
      </x:c>
      <x:c r="P750" s="30" t="n">
        <x:f>XLOOKUP(F750,Assumptions!$A$4:$A$6,Assumptions!$B$4:$B$6)</x:f>
        <x:v>0</x:v>
      </x:c>
      <x:c r="Q750" s="32" t="n">
        <x:f>XLOOKUP(F750,Assumptions!$A$4:$A$6,Assumptions!$C$4:$C$6)</x:f>
        <x:v>0.229</x:v>
      </x:c>
      <x:c r="R750" s="32" t="n">
        <x:f>XLOOKUP(F750,Assumptions!$A$4:$A$6,Assumptions!$D$4:$D$6)</x:f>
        <x:v>0.015</x:v>
      </x:c>
      <x:c r="S750" s="32" t="n">
        <x:f>XLOOKUP(F750,Assumptions!$A$4:$A$6,Assumptions!$E$4:$E$6)</x:f>
        <x:v>0.0075</x:v>
      </x:c>
      <x:c r="T750" s="32" t="n">
        <x:f>XLOOKUP(O750,Assumptions!$H$4:$H$6,Assumptions!$I$4:$I$6)</x:f>
        <x:v>0.0035</x:v>
      </x:c>
      <x:c r="U750" s="30" t="n">
        <x:f>XLOOKUP(F750,Assumptions!$A$4:$A$6,Assumptions!$F$4:$F$6)</x:f>
        <x:v>60</x:v>
      </x:c>
      <x:c r="V750" s="60" t="n">
        <x:f>I750*12</x:f>
        <x:v>3132.24</x:v>
      </x:c>
      <x:c r="W750" s="60" t="n">
        <x:f>H750*J750*(1-K750)*Q750</x:f>
        <x:v>22.737955019999983</x:v>
      </x:c>
      <x:c r="X750" s="60" t="n">
        <x:f>V750*R750</x:f>
        <x:v>46.983599999999996</x:v>
      </x:c>
      <x:c r="Y750" s="60" t="n">
        <x:f>V750*S750</x:f>
        <x:v>23.491799999999998</x:v>
      </x:c>
      <x:c r="Z750" s="60" t="n">
        <x:f>H750*J750*T750</x:f>
        <x:v>5.265505</x:v>
      </x:c>
      <x:c r="AA750" s="60" t="n">
        <x:f>P750+W750+X750-Y750-Z750-U750</x:f>
        <x:v>-19.035749980000013</x:v>
      </x:c>
      <x:c r="AB750" s="32" t="n">
        <x:f>IFERROR(AA750/(P750+W750+X750),0)</x:f>
        <x:v>-0.2730253215743612</x:v>
      </x:c>
      <x:c r="AC750" t="n">
        <x:f>IF(O750="High",0,IF(I750&gt;=1800,3,IF(I750&gt;=900,2,1))+IF(K750&gt;=0.9,2,IF(K750&gt;=0.75,1,0))+IF(J750&lt;=0.7,2,IF(J750&lt;=0.85,1,0))+IF(M750&gt;=8,1,0))</x:f>
        <x:v>6</x:v>
      </x:c>
      <x:c r="AD750" t="str">
        <x:f>IF(AND(O750&lt;&gt;"High",AC750&gt;=Assumptions!$B$10,AA750&gt;0),"Priority Growth",IF(AND(O750="Low",AA750&gt;0),"Maintain","Watch"))</x:f>
        <x:v>Watch</x:v>
      </x:c>
      <x:c r="AE750" s="60" t="n">
        <x:f>MAX(AA750,0)*N750</x:f>
        <x:v>0</x:v>
      </x:c>
      <x:c r="AF750" t="str">
        <x:f>IF(AND(AA750&gt;=Assumptions!$B$11,O750&lt;&gt;"High",OR(N750&gt;=Assumptions!$B$12,M750&lt;=6)),"High","Standard")</x:f>
        <x:v>Standard</x:v>
      </x:c>
    </x:row>
    <x:row r="751">
      <x:c r="A751" t="str">
        <x:f>'Raw_Data'!A751</x:f>
        <x:v>C00750</x:v>
      </x:c>
      <x:c r="B751" t="n">
        <x:f>'Raw_Data'!B751</x:f>
        <x:v>21</x:v>
      </x:c>
      <x:c r="C751" s="30" t="n">
        <x:f>'Raw_Data'!C751</x:f>
        <x:v>53281</x:v>
      </x:c>
      <x:c r="D751" t="n">
        <x:f>'Raw_Data'!D751</x:f>
        <x:v>698</x:v>
      </x:c>
      <x:c r="E751" t="n">
        <x:f>'Raw_Data'!E751</x:f>
        <x:v>46</x:v>
      </x:c>
      <x:c r="F751" t="str">
        <x:f>PROPER(TRIM('Raw_Data'!F751))</x:f>
        <x:v>Gold</x:v>
      </x:c>
      <x:c r="G751" t="str">
        <x:f>PROPER(TRIM('Raw_Data'!G751))</x:f>
        <x:v>Digital</x:v>
      </x:c>
      <x:c r="H751" s="60" t="n">
        <x:f>'Raw_Data'!H751</x:f>
        <x:v>8284</x:v>
      </x:c>
      <x:c r="I751" s="60" t="n">
        <x:f>'Raw_Data'!I751</x:f>
        <x:v>1009.18</x:v>
      </x:c>
      <x:c r="J751" s="32" t="n">
        <x:f>'Raw_Data'!J751</x:f>
        <x:v>0.38</x:v>
      </x:c>
      <x:c r="K751" s="32" t="n">
        <x:f>'Raw_Data'!K751</x:f>
        <x:v>0.709</x:v>
      </x:c>
      <x:c r="L751" t="n">
        <x:f>'Raw_Data'!L751</x:f>
        <x:v>0</x:v>
      </x:c>
      <x:c r="M751" t="n">
        <x:f>IF('Raw_Data'!M751="",Assumptions!$B$15,'Raw_Data'!M751)</x:f>
        <x:v>7</x:v>
      </x:c>
      <x:c r="N751" s="32" t="n">
        <x:f>'Raw_Data'!N751</x:f>
        <x:v>0.076</x:v>
      </x:c>
      <x:c r="O751" t="str">
        <x:f>IF(OR(D751&lt;620,L751&gt;=2,J751&gt;0.9),"High",IF(OR(D751&lt;700,L751=1,J751&gt;0.75),"Medium","Low"))</x:f>
        <x:v>Medium</x:v>
      </x:c>
      <x:c r="P751" s="30" t="n">
        <x:f>XLOOKUP(F751,Assumptions!$A$4:$A$6,Assumptions!$B$4:$B$6)</x:f>
        <x:v>95</x:v>
      </x:c>
      <x:c r="Q751" s="32" t="n">
        <x:f>XLOOKUP(F751,Assumptions!$A$4:$A$6,Assumptions!$C$4:$C$6)</x:f>
        <x:v>0.219</x:v>
      </x:c>
      <x:c r="R751" s="32" t="n">
        <x:f>XLOOKUP(F751,Assumptions!$A$4:$A$6,Assumptions!$D$4:$D$6)</x:f>
        <x:v>0.016</x:v>
      </x:c>
      <x:c r="S751" s="32" t="n">
        <x:f>XLOOKUP(F751,Assumptions!$A$4:$A$6,Assumptions!$E$4:$E$6)</x:f>
        <x:v>0.01</x:v>
      </x:c>
      <x:c r="T751" s="32" t="n">
        <x:f>XLOOKUP(O751,Assumptions!$H$4:$H$6,Assumptions!$I$4:$I$6)</x:f>
        <x:v>0.012</x:v>
      </x:c>
      <x:c r="U751" s="30" t="n">
        <x:f>XLOOKUP(F751,Assumptions!$A$4:$A$6,Assumptions!$F$4:$F$6)</x:f>
        <x:v>90</x:v>
      </x:c>
      <x:c r="V751" s="60" t="n">
        <x:f>I751*12</x:f>
        <x:v>12110.16</x:v>
      </x:c>
      <x:c r="W751" s="60" t="n">
        <x:f>H751*J751*(1-K751)*Q751</x:f>
        <x:v>200.61379368000001</x:v>
      </x:c>
      <x:c r="X751" s="60" t="n">
        <x:f>V751*R751</x:f>
        <x:v>193.76256</x:v>
      </x:c>
      <x:c r="Y751" s="60" t="n">
        <x:f>V751*S751</x:f>
        <x:v>121.1016</x:v>
      </x:c>
      <x:c r="Z751" s="60" t="n">
        <x:f>H751*J751*T751</x:f>
        <x:v>37.775040000000004</x:v>
      </x:c>
      <x:c r="AA751" s="60" t="n">
        <x:f>P751+W751+X751-Y751-Z751-U751</x:f>
        <x:v>240.49971368</x:v>
      </x:c>
      <x:c r="AB751" s="32" t="n">
        <x:f>IFERROR(AA751/(P751+W751+X751),0)</x:f>
        <x:v>0.4914412228369767</x:v>
      </x:c>
      <x:c r="AC751" t="n">
        <x:f>IF(O751="High",0,IF(I751&gt;=1800,3,IF(I751&gt;=900,2,1))+IF(K751&gt;=0.9,2,IF(K751&gt;=0.75,1,0))+IF(J751&lt;=0.7,2,IF(J751&lt;=0.85,1,0))+IF(M751&gt;=8,1,0))</x:f>
        <x:v>4</x:v>
      </x:c>
      <x:c r="AD751" t="str">
        <x:f>IF(AND(O751&lt;&gt;"High",AC751&gt;=Assumptions!$B$10,AA751&gt;0),"Priority Growth",IF(AND(O751="Low",AA751&gt;0),"Maintain","Watch"))</x:f>
        <x:v>Watch</x:v>
      </x:c>
      <x:c r="AE751" s="60" t="n">
        <x:f>MAX(AA751,0)*N751</x:f>
        <x:v>18.27797823968</x:v>
      </x:c>
      <x:c r="AF751" t="str">
        <x:f>IF(AND(AA751&gt;=Assumptions!$B$11,O751&lt;&gt;"High",OR(N751&gt;=Assumptions!$B$12,M751&lt;=6)),"High","Standard")</x:f>
        <x:v>Standard</x:v>
      </x:c>
    </x:row>
    <x:row r="752">
      <x:c r="A752" t="str">
        <x:f>'Raw_Data'!A752</x:f>
        <x:v>C00751</x:v>
      </x:c>
      <x:c r="B752" t="n">
        <x:f>'Raw_Data'!B752</x:f>
        <x:v>58</x:v>
      </x:c>
      <x:c r="C752" s="30" t="n">
        <x:f>'Raw_Data'!C752</x:f>
        <x:v>60508</x:v>
      </x:c>
      <x:c r="D752" t="n">
        <x:f>'Raw_Data'!D752</x:f>
        <x:v>682</x:v>
      </x:c>
      <x:c r="E752" t="n">
        <x:f>'Raw_Data'!E752</x:f>
        <x:v>17</x:v>
      </x:c>
      <x:c r="F752" t="str">
        <x:f>PROPER(TRIM('Raw_Data'!F752))</x:f>
        <x:v>Gold</x:v>
      </x:c>
      <x:c r="G752" t="str">
        <x:f>PROPER(TRIM('Raw_Data'!G752))</x:f>
        <x:v>Direct Mail</x:v>
      </x:c>
      <x:c r="H752" s="60" t="n">
        <x:f>'Raw_Data'!H752</x:f>
        <x:v>10100</x:v>
      </x:c>
      <x:c r="I752" s="60" t="n">
        <x:f>'Raw_Data'!I752</x:f>
        <x:v>883.1</x:v>
      </x:c>
      <x:c r="J752" s="32" t="n">
        <x:f>'Raw_Data'!J752</x:f>
        <x:v>0.315</x:v>
      </x:c>
      <x:c r="K752" s="32" t="n">
        <x:f>'Raw_Data'!K752</x:f>
        <x:v>0.811</x:v>
      </x:c>
      <x:c r="L752" t="n">
        <x:f>'Raw_Data'!L752</x:f>
        <x:v>0</x:v>
      </x:c>
      <x:c r="M752" t="n">
        <x:f>IF('Raw_Data'!M752="",Assumptions!$B$15,'Raw_Data'!M752)</x:f>
        <x:v>9</x:v>
      </x:c>
      <x:c r="N752" s="32" t="n">
        <x:f>'Raw_Data'!N752</x:f>
        <x:v>0.071</x:v>
      </x:c>
      <x:c r="O752" t="str">
        <x:f>IF(OR(D752&lt;620,L752&gt;=2,J752&gt;0.9),"High",IF(OR(D752&lt;700,L752=1,J752&gt;0.75),"Medium","Low"))</x:f>
        <x:v>Medium</x:v>
      </x:c>
      <x:c r="P752" s="30" t="n">
        <x:f>XLOOKUP(F752,Assumptions!$A$4:$A$6,Assumptions!$B$4:$B$6)</x:f>
        <x:v>95</x:v>
      </x:c>
      <x:c r="Q752" s="32" t="n">
        <x:f>XLOOKUP(F752,Assumptions!$A$4:$A$6,Assumptions!$C$4:$C$6)</x:f>
        <x:v>0.219</x:v>
      </x:c>
      <x:c r="R752" s="32" t="n">
        <x:f>XLOOKUP(F752,Assumptions!$A$4:$A$6,Assumptions!$D$4:$D$6)</x:f>
        <x:v>0.016</x:v>
      </x:c>
      <x:c r="S752" s="32" t="n">
        <x:f>XLOOKUP(F752,Assumptions!$A$4:$A$6,Assumptions!$E$4:$E$6)</x:f>
        <x:v>0.01</x:v>
      </x:c>
      <x:c r="T752" s="32" t="n">
        <x:f>XLOOKUP(O752,Assumptions!$H$4:$H$6,Assumptions!$I$4:$I$6)</x:f>
        <x:v>0.012</x:v>
      </x:c>
      <x:c r="U752" s="30" t="n">
        <x:f>XLOOKUP(F752,Assumptions!$A$4:$A$6,Assumptions!$F$4:$F$6)</x:f>
        <x:v>90</x:v>
      </x:c>
      <x:c r="V752" s="60" t="n">
        <x:f>I752*12</x:f>
        <x:v>10597.2</x:v>
      </x:c>
      <x:c r="W752" s="60" t="n">
        <x:f>H752*J752*(1-K752)*Q752</x:f>
        <x:v>131.68546649999996</x:v>
      </x:c>
      <x:c r="X752" s="60" t="n">
        <x:f>V752*R752</x:f>
        <x:v>169.5552</x:v>
      </x:c>
      <x:c r="Y752" s="60" t="n">
        <x:f>V752*S752</x:f>
        <x:v>105.97200000000001</x:v>
      </x:c>
      <x:c r="Z752" s="60" t="n">
        <x:f>H752*J752*T752</x:f>
        <x:v>38.178</x:v>
      </x:c>
      <x:c r="AA752" s="60" t="n">
        <x:f>P752+W752+X752-Y752-Z752-U752</x:f>
        <x:v>162.0906665</x:v>
      </x:c>
      <x:c r="AB752" s="32" t="n">
        <x:f>IFERROR(AA752/(P752+W752+X752),0)</x:f>
        <x:v>0.40907125442663267</x:v>
      </x:c>
      <x:c r="AC752" t="n">
        <x:f>IF(O752="High",0,IF(I752&gt;=1800,3,IF(I752&gt;=900,2,1))+IF(K752&gt;=0.9,2,IF(K752&gt;=0.75,1,0))+IF(J752&lt;=0.7,2,IF(J752&lt;=0.85,1,0))+IF(M752&gt;=8,1,0))</x:f>
        <x:v>5</x:v>
      </x:c>
      <x:c r="AD752" t="str">
        <x:f>IF(AND(O752&lt;&gt;"High",AC752&gt;=Assumptions!$B$10,AA752&gt;0),"Priority Growth",IF(AND(O752="Low",AA752&gt;0),"Maintain","Watch"))</x:f>
        <x:v>Watch</x:v>
      </x:c>
      <x:c r="AE752" s="60" t="n">
        <x:f>MAX(AA752,0)*N752</x:f>
        <x:v>11.508437321499999</x:v>
      </x:c>
      <x:c r="AF752" t="str">
        <x:f>IF(AND(AA752&gt;=Assumptions!$B$11,O752&lt;&gt;"High",OR(N752&gt;=Assumptions!$B$12,M752&lt;=6)),"High","Standard")</x:f>
        <x:v>Standard</x:v>
      </x:c>
    </x:row>
    <x:row r="753">
      <x:c r="A753" t="str">
        <x:f>'Raw_Data'!A753</x:f>
        <x:v>C00752</x:v>
      </x:c>
      <x:c r="B753" t="n">
        <x:f>'Raw_Data'!B753</x:f>
        <x:v>32</x:v>
      </x:c>
      <x:c r="C753" s="30" t="n">
        <x:f>'Raw_Data'!C753</x:f>
        <x:v>75802</x:v>
      </x:c>
      <x:c r="D753" t="n">
        <x:f>'Raw_Data'!D753</x:f>
        <x:v>815</x:v>
      </x:c>
      <x:c r="E753" t="n">
        <x:f>'Raw_Data'!E753</x:f>
        <x:v>57</x:v>
      </x:c>
      <x:c r="F753" t="str">
        <x:f>PROPER(TRIM('Raw_Data'!F753))</x:f>
        <x:v>Classic</x:v>
      </x:c>
      <x:c r="G753" t="str">
        <x:f>PROPER(TRIM('Raw_Data'!G753))</x:f>
        <x:v>Branch</x:v>
      </x:c>
      <x:c r="H753" s="60" t="n">
        <x:f>'Raw_Data'!H753</x:f>
        <x:v>11460</x:v>
      </x:c>
      <x:c r="I753" s="60" t="n">
        <x:f>'Raw_Data'!I753</x:f>
        <x:v>1316.49</x:v>
      </x:c>
      <x:c r="J753" s="32" t="n">
        <x:f>'Raw_Data'!J753</x:f>
        <x:v>0.172</x:v>
      </x:c>
      <x:c r="K753" s="32" t="n">
        <x:f>'Raw_Data'!K753</x:f>
        <x:v>0.951</x:v>
      </x:c>
      <x:c r="L753" t="n">
        <x:f>'Raw_Data'!L753</x:f>
        <x:v>0</x:v>
      </x:c>
      <x:c r="M753" t="n">
        <x:f>IF('Raw_Data'!M753="",Assumptions!$B$15,'Raw_Data'!M753)</x:f>
        <x:v>7</x:v>
      </x:c>
      <x:c r="N753" s="32" t="n">
        <x:f>'Raw_Data'!N753</x:f>
        <x:v>0.121</x:v>
      </x:c>
      <x:c r="O753" t="str">
        <x:f>IF(OR(D753&lt;620,L753&gt;=2,J753&gt;0.9),"High",IF(OR(D753&lt;700,L753=1,J753&gt;0.75),"Medium","Low"))</x:f>
        <x:v>Low</x:v>
      </x:c>
      <x:c r="P753" s="30" t="n">
        <x:f>XLOOKUP(F753,Assumptions!$A$4:$A$6,Assumptions!$B$4:$B$6)</x:f>
        <x:v>0</x:v>
      </x:c>
      <x:c r="Q753" s="32" t="n">
        <x:f>XLOOKUP(F753,Assumptions!$A$4:$A$6,Assumptions!$C$4:$C$6)</x:f>
        <x:v>0.229</x:v>
      </x:c>
      <x:c r="R753" s="32" t="n">
        <x:f>XLOOKUP(F753,Assumptions!$A$4:$A$6,Assumptions!$D$4:$D$6)</x:f>
        <x:v>0.015</x:v>
      </x:c>
      <x:c r="S753" s="32" t="n">
        <x:f>XLOOKUP(F753,Assumptions!$A$4:$A$6,Assumptions!$E$4:$E$6)</x:f>
        <x:v>0.0075</x:v>
      </x:c>
      <x:c r="T753" s="32" t="n">
        <x:f>XLOOKUP(O753,Assumptions!$H$4:$H$6,Assumptions!$I$4:$I$6)</x:f>
        <x:v>0.0035</x:v>
      </x:c>
      <x:c r="U753" s="30" t="n">
        <x:f>XLOOKUP(F753,Assumptions!$A$4:$A$6,Assumptions!$F$4:$F$6)</x:f>
        <x:v>60</x:v>
      </x:c>
      <x:c r="V753" s="60" t="n">
        <x:f>I753*12</x:f>
        <x:v>15797.880000000001</x:v>
      </x:c>
      <x:c r="W753" s="60" t="n">
        <x:f>H753*J753*(1-K753)*Q753</x:f>
        <x:v>22.11793752000002</x:v>
      </x:c>
      <x:c r="X753" s="60" t="n">
        <x:f>V753*R753</x:f>
        <x:v>236.9682</x:v>
      </x:c>
      <x:c r="Y753" s="60" t="n">
        <x:f>V753*S753</x:f>
        <x:v>118.4841</x:v>
      </x:c>
      <x:c r="Z753" s="60" t="n">
        <x:f>H753*J753*T753</x:f>
        <x:v>6.8989199999999995</x:v>
      </x:c>
      <x:c r="AA753" s="60" t="n">
        <x:f>P753+W753+X753-Y753-Z753-U753</x:f>
        <x:v>73.70311752</x:v>
      </x:c>
      <x:c r="AB753" s="32" t="n">
        <x:f>IFERROR(AA753/(P753+W753+X753),0)</x:f>
        <x:v>0.2844734119142539</x:v>
      </x:c>
      <x:c r="AC753" t="n">
        <x:f>IF(O753="High",0,IF(I753&gt;=1800,3,IF(I753&gt;=900,2,1))+IF(K753&gt;=0.9,2,IF(K753&gt;=0.75,1,0))+IF(J753&lt;=0.7,2,IF(J753&lt;=0.85,1,0))+IF(M753&gt;=8,1,0))</x:f>
        <x:v>6</x:v>
      </x:c>
      <x:c r="AD753" t="str">
        <x:f>IF(AND(O753&lt;&gt;"High",AC753&gt;=Assumptions!$B$10,AA753&gt;0),"Priority Growth",IF(AND(O753="Low",AA753&gt;0),"Maintain","Watch"))</x:f>
        <x:v>Priority Growth</x:v>
      </x:c>
      <x:c r="AE753" s="60" t="n">
        <x:f>MAX(AA753,0)*N753</x:f>
        <x:v>8.91807721992</x:v>
      </x:c>
      <x:c r="AF753" t="str">
        <x:f>IF(AND(AA753&gt;=Assumptions!$B$11,O753&lt;&gt;"High",OR(N753&gt;=Assumptions!$B$12,M753&lt;=6)),"High","Standard")</x:f>
        <x:v>Standard</x:v>
      </x:c>
    </x:row>
    <x:row r="754">
      <x:c r="A754" t="str">
        <x:f>'Raw_Data'!A754</x:f>
        <x:v>C00753</x:v>
      </x:c>
      <x:c r="B754" t="n">
        <x:f>'Raw_Data'!B754</x:f>
        <x:v>49</x:v>
      </x:c>
      <x:c r="C754" s="30" t="n">
        <x:f>'Raw_Data'!C754</x:f>
        <x:v>64495</x:v>
      </x:c>
      <x:c r="D754" t="n">
        <x:f>'Raw_Data'!D754</x:f>
        <x:v>673</x:v>
      </x:c>
      <x:c r="E754" t="n">
        <x:f>'Raw_Data'!E754</x:f>
        <x:v>48</x:v>
      </x:c>
      <x:c r="F754" t="str">
        <x:f>PROPER(TRIM('Raw_Data'!F754))</x:f>
        <x:v>Gold</x:v>
      </x:c>
      <x:c r="G754" t="str">
        <x:f>PROPER(TRIM('Raw_Data'!G754))</x:f>
        <x:v>Branch</x:v>
      </x:c>
      <x:c r="H754" s="60" t="n">
        <x:f>'Raw_Data'!H754</x:f>
        <x:v>10494</x:v>
      </x:c>
      <x:c r="I754" s="60" t="n">
        <x:f>'Raw_Data'!I754</x:f>
        <x:v>937.02</x:v>
      </x:c>
      <x:c r="J754" s="32" t="n">
        <x:f>'Raw_Data'!J754</x:f>
        <x:v>0.294</x:v>
      </x:c>
      <x:c r="K754" s="32" t="n">
        <x:f>'Raw_Data'!K754</x:f>
        <x:v>0.619</x:v>
      </x:c>
      <x:c r="L754" t="n">
        <x:f>'Raw_Data'!L754</x:f>
        <x:v>0</x:v>
      </x:c>
      <x:c r="M754" t="n">
        <x:f>IF('Raw_Data'!M754="",Assumptions!$B$15,'Raw_Data'!M754)</x:f>
        <x:v>8</x:v>
      </x:c>
      <x:c r="N754" s="32" t="n">
        <x:f>'Raw_Data'!N754</x:f>
        <x:v>0.048</x:v>
      </x:c>
      <x:c r="O754" t="str">
        <x:f>IF(OR(D754&lt;620,L754&gt;=2,J754&gt;0.9),"High",IF(OR(D754&lt;700,L754=1,J754&gt;0.75),"Medium","Low"))</x:f>
        <x:v>Medium</x:v>
      </x:c>
      <x:c r="P754" s="30" t="n">
        <x:f>XLOOKUP(F754,Assumptions!$A$4:$A$6,Assumptions!$B$4:$B$6)</x:f>
        <x:v>95</x:v>
      </x:c>
      <x:c r="Q754" s="32" t="n">
        <x:f>XLOOKUP(F754,Assumptions!$A$4:$A$6,Assumptions!$C$4:$C$6)</x:f>
        <x:v>0.219</x:v>
      </x:c>
      <x:c r="R754" s="32" t="n">
        <x:f>XLOOKUP(F754,Assumptions!$A$4:$A$6,Assumptions!$D$4:$D$6)</x:f>
        <x:v>0.016</x:v>
      </x:c>
      <x:c r="S754" s="32" t="n">
        <x:f>XLOOKUP(F754,Assumptions!$A$4:$A$6,Assumptions!$E$4:$E$6)</x:f>
        <x:v>0.01</x:v>
      </x:c>
      <x:c r="T754" s="32" t="n">
        <x:f>XLOOKUP(O754,Assumptions!$H$4:$H$6,Assumptions!$I$4:$I$6)</x:f>
        <x:v>0.012</x:v>
      </x:c>
      <x:c r="U754" s="30" t="n">
        <x:f>XLOOKUP(F754,Assumptions!$A$4:$A$6,Assumptions!$F$4:$F$6)</x:f>
        <x:v>90</x:v>
      </x:c>
      <x:c r="V754" s="60" t="n">
        <x:f>I754*12</x:f>
        <x:v>11244.24</x:v>
      </x:c>
      <x:c r="W754" s="60" t="n">
        <x:f>H754*J754*(1-K754)*Q754</x:f>
        <x:v>257.429006604</x:v>
      </x:c>
      <x:c r="X754" s="60" t="n">
        <x:f>V754*R754</x:f>
        <x:v>179.90784</x:v>
      </x:c>
      <x:c r="Y754" s="60" t="n">
        <x:f>V754*S754</x:f>
        <x:v>112.4424</x:v>
      </x:c>
      <x:c r="Z754" s="60" t="n">
        <x:f>H754*J754*T754</x:f>
        <x:v>37.022832</x:v>
      </x:c>
      <x:c r="AA754" s="60" t="n">
        <x:f>P754+W754+X754-Y754-Z754-U754</x:f>
        <x:v>292.871614604</x:v>
      </x:c>
      <x:c r="AB754" s="32" t="n">
        <x:f>IFERROR(AA754/(P754+W754+X754),0)</x:f>
        <x:v>0.5501622073924637</x:v>
      </x:c>
      <x:c r="AC754" t="n">
        <x:f>IF(O754="High",0,IF(I754&gt;=1800,3,IF(I754&gt;=900,2,1))+IF(K754&gt;=0.9,2,IF(K754&gt;=0.75,1,0))+IF(J754&lt;=0.7,2,IF(J754&lt;=0.85,1,0))+IF(M754&gt;=8,1,0))</x:f>
        <x:v>5</x:v>
      </x:c>
      <x:c r="AD754" t="str">
        <x:f>IF(AND(O754&lt;&gt;"High",AC754&gt;=Assumptions!$B$10,AA754&gt;0),"Priority Growth",IF(AND(O754="Low",AA754&gt;0),"Maintain","Watch"))</x:f>
        <x:v>Watch</x:v>
      </x:c>
      <x:c r="AE754" s="60" t="n">
        <x:f>MAX(AA754,0)*N754</x:f>
        <x:v>14.057837500992001</x:v>
      </x:c>
      <x:c r="AF754" t="str">
        <x:f>IF(AND(AA754&gt;=Assumptions!$B$11,O754&lt;&gt;"High",OR(N754&gt;=Assumptions!$B$12,M754&lt;=6)),"High","Standard")</x:f>
        <x:v>Standard</x:v>
      </x:c>
    </x:row>
    <x:row r="755">
      <x:c r="A755" t="str">
        <x:f>'Raw_Data'!A755</x:f>
        <x:v>C00754</x:v>
      </x:c>
      <x:c r="B755" t="n">
        <x:f>'Raw_Data'!B755</x:f>
        <x:v>30</x:v>
      </x:c>
      <x:c r="C755" s="30" t="n">
        <x:f>'Raw_Data'!C755</x:f>
        <x:v>77008</x:v>
      </x:c>
      <x:c r="D755" t="n">
        <x:f>'Raw_Data'!D755</x:f>
        <x:v>651</x:v>
      </x:c>
      <x:c r="E755" t="n">
        <x:f>'Raw_Data'!E755</x:f>
        <x:v>54</x:v>
      </x:c>
      <x:c r="F755" t="str">
        <x:f>PROPER(TRIM('Raw_Data'!F755))</x:f>
        <x:v>Gold</x:v>
      </x:c>
      <x:c r="G755" t="str">
        <x:f>PROPER(TRIM('Raw_Data'!G755))</x:f>
        <x:v>Digital</x:v>
      </x:c>
      <x:c r="H755" s="60" t="n">
        <x:f>'Raw_Data'!H755</x:f>
        <x:v>11775</x:v>
      </x:c>
      <x:c r="I755" s="60" t="n">
        <x:f>'Raw_Data'!I755</x:f>
        <x:v>1447.87</x:v>
      </x:c>
      <x:c r="J755" s="32" t="n">
        <x:f>'Raw_Data'!J755</x:f>
        <x:v>0.519</x:v>
      </x:c>
      <x:c r="K755" s="32" t="n">
        <x:f>'Raw_Data'!K755</x:f>
        <x:v>0.684</x:v>
      </x:c>
      <x:c r="L755" t="n">
        <x:f>'Raw_Data'!L755</x:f>
        <x:v>0</x:v>
      </x:c>
      <x:c r="M755" t="n">
        <x:f>IF('Raw_Data'!M755="",Assumptions!$B$15,'Raw_Data'!M755)</x:f>
        <x:v>4</x:v>
      </x:c>
      <x:c r="N755" s="32" t="n">
        <x:f>'Raw_Data'!N755</x:f>
        <x:v>0.281</x:v>
      </x:c>
      <x:c r="O755" t="str">
        <x:f>IF(OR(D755&lt;620,L755&gt;=2,J755&gt;0.9),"High",IF(OR(D755&lt;700,L755=1,J755&gt;0.75),"Medium","Low"))</x:f>
        <x:v>Medium</x:v>
      </x:c>
      <x:c r="P755" s="30" t="n">
        <x:f>XLOOKUP(F755,Assumptions!$A$4:$A$6,Assumptions!$B$4:$B$6)</x:f>
        <x:v>95</x:v>
      </x:c>
      <x:c r="Q755" s="32" t="n">
        <x:f>XLOOKUP(F755,Assumptions!$A$4:$A$6,Assumptions!$C$4:$C$6)</x:f>
        <x:v>0.219</x:v>
      </x:c>
      <x:c r="R755" s="32" t="n">
        <x:f>XLOOKUP(F755,Assumptions!$A$4:$A$6,Assumptions!$D$4:$D$6)</x:f>
        <x:v>0.016</x:v>
      </x:c>
      <x:c r="S755" s="32" t="n">
        <x:f>XLOOKUP(F755,Assumptions!$A$4:$A$6,Assumptions!$E$4:$E$6)</x:f>
        <x:v>0.01</x:v>
      </x:c>
      <x:c r="T755" s="32" t="n">
        <x:f>XLOOKUP(O755,Assumptions!$H$4:$H$6,Assumptions!$I$4:$I$6)</x:f>
        <x:v>0.012</x:v>
      </x:c>
      <x:c r="U755" s="30" t="n">
        <x:f>XLOOKUP(F755,Assumptions!$A$4:$A$6,Assumptions!$F$4:$F$6)</x:f>
        <x:v>90</x:v>
      </x:c>
      <x:c r="V755" s="60" t="n">
        <x:f>I755*12</x:f>
        <x:v>17374.44</x:v>
      </x:c>
      <x:c r="W755" s="60" t="n">
        <x:f>H755*J755*(1-K755)*Q755</x:f>
        <x:v>422.92121489999994</x:v>
      </x:c>
      <x:c r="X755" s="60" t="n">
        <x:f>V755*R755</x:f>
        <x:v>277.99104</x:v>
      </x:c>
      <x:c r="Y755" s="60" t="n">
        <x:f>V755*S755</x:f>
        <x:v>173.74439999999998</x:v>
      </x:c>
      <x:c r="Z755" s="60" t="n">
        <x:f>H755*J755*T755</x:f>
        <x:v>73.33470000000001</x:v>
      </x:c>
      <x:c r="AA755" s="60" t="n">
        <x:f>P755+W755+X755-Y755-Z755-U755</x:f>
        <x:v>458.83315490000007</x:v>
      </x:c>
      <x:c r="AB755" s="32" t="n">
        <x:f>IFERROR(AA755/(P755+W755+X755),0)</x:f>
        <x:v>0.5764871090691382</x:v>
      </x:c>
      <x:c r="AC755" t="n">
        <x:f>IF(O755="High",0,IF(I755&gt;=1800,3,IF(I755&gt;=900,2,1))+IF(K755&gt;=0.9,2,IF(K755&gt;=0.75,1,0))+IF(J755&lt;=0.7,2,IF(J755&lt;=0.85,1,0))+IF(M755&gt;=8,1,0))</x:f>
        <x:v>4</x:v>
      </x:c>
      <x:c r="AD755" t="str">
        <x:f>IF(AND(O755&lt;&gt;"High",AC755&gt;=Assumptions!$B$10,AA755&gt;0),"Priority Growth",IF(AND(O755="Low",AA755&gt;0),"Maintain","Watch"))</x:f>
        <x:v>Watch</x:v>
      </x:c>
      <x:c r="AE755" s="60" t="n">
        <x:f>MAX(AA755,0)*N755</x:f>
        <x:v>128.93211652690002</x:v>
      </x:c>
      <x:c r="AF755" t="str">
        <x:f>IF(AND(AA755&gt;=Assumptions!$B$11,O755&lt;&gt;"High",OR(N755&gt;=Assumptions!$B$12,M755&lt;=6)),"High","Standard")</x:f>
        <x:v>High</x:v>
      </x:c>
    </x:row>
    <x:row r="756">
      <x:c r="A756" t="str">
        <x:f>'Raw_Data'!A756</x:f>
        <x:v>C00755</x:v>
      </x:c>
      <x:c r="B756" t="n">
        <x:f>'Raw_Data'!B756</x:f>
        <x:v>21</x:v>
      </x:c>
      <x:c r="C756" s="30" t="n">
        <x:f>'Raw_Data'!C756</x:f>
        <x:v>47037</x:v>
      </x:c>
      <x:c r="D756" t="n">
        <x:f>'Raw_Data'!D756</x:f>
        <x:v>673</x:v>
      </x:c>
      <x:c r="E756" t="n">
        <x:f>'Raw_Data'!E756</x:f>
        <x:v>28</x:v>
      </x:c>
      <x:c r="F756" t="str">
        <x:f>PROPER(TRIM('Raw_Data'!F756))</x:f>
        <x:v>Classic</x:v>
      </x:c>
      <x:c r="G756" t="str">
        <x:f>PROPER(TRIM('Raw_Data'!G756))</x:f>
        <x:v>Digital</x:v>
      </x:c>
      <x:c r="H756" s="60" t="n">
        <x:f>'Raw_Data'!H756</x:f>
        <x:v>1000</x:v>
      </x:c>
      <x:c r="I756" s="60" t="n">
        <x:f>'Raw_Data'!I756</x:f>
        <x:v>480.47</x:v>
      </x:c>
      <x:c r="J756" s="32" t="n">
        <x:f>'Raw_Data'!J756</x:f>
        <x:v>0.328</x:v>
      </x:c>
      <x:c r="K756" s="32" t="n">
        <x:f>'Raw_Data'!K756</x:f>
        <x:v>0.714</x:v>
      </x:c>
      <x:c r="L756" t="n">
        <x:f>'Raw_Data'!L756</x:f>
        <x:v>0</x:v>
      </x:c>
      <x:c r="M756" t="n">
        <x:f>IF('Raw_Data'!M756="",Assumptions!$B$15,'Raw_Data'!M756)</x:f>
        <x:v>8</x:v>
      </x:c>
      <x:c r="N756" s="32" t="n">
        <x:f>'Raw_Data'!N756</x:f>
        <x:v>0.055</x:v>
      </x:c>
      <x:c r="O756" t="str">
        <x:f>IF(OR(D756&lt;620,L756&gt;=2,J756&gt;0.9),"High",IF(OR(D756&lt;700,L756=1,J756&gt;0.75),"Medium","Low"))</x:f>
        <x:v>Medium</x:v>
      </x:c>
      <x:c r="P756" s="30" t="n">
        <x:f>XLOOKUP(F756,Assumptions!$A$4:$A$6,Assumptions!$B$4:$B$6)</x:f>
        <x:v>0</x:v>
      </x:c>
      <x:c r="Q756" s="32" t="n">
        <x:f>XLOOKUP(F756,Assumptions!$A$4:$A$6,Assumptions!$C$4:$C$6)</x:f>
        <x:v>0.229</x:v>
      </x:c>
      <x:c r="R756" s="32" t="n">
        <x:f>XLOOKUP(F756,Assumptions!$A$4:$A$6,Assumptions!$D$4:$D$6)</x:f>
        <x:v>0.015</x:v>
      </x:c>
      <x:c r="S756" s="32" t="n">
        <x:f>XLOOKUP(F756,Assumptions!$A$4:$A$6,Assumptions!$E$4:$E$6)</x:f>
        <x:v>0.0075</x:v>
      </x:c>
      <x:c r="T756" s="32" t="n">
        <x:f>XLOOKUP(O756,Assumptions!$H$4:$H$6,Assumptions!$I$4:$I$6)</x:f>
        <x:v>0.012</x:v>
      </x:c>
      <x:c r="U756" s="30" t="n">
        <x:f>XLOOKUP(F756,Assumptions!$A$4:$A$6,Assumptions!$F$4:$F$6)</x:f>
        <x:v>60</x:v>
      </x:c>
      <x:c r="V756" s="60" t="n">
        <x:f>I756*12</x:f>
        <x:v>5765.64</x:v>
      </x:c>
      <x:c r="W756" s="60" t="n">
        <x:f>H756*J756*(1-K756)*Q756</x:f>
        <x:v>21.482032000000004</x:v>
      </x:c>
      <x:c r="X756" s="60" t="n">
        <x:f>V756*R756</x:f>
        <x:v>86.4846</x:v>
      </x:c>
      <x:c r="Y756" s="60" t="n">
        <x:f>V756*S756</x:f>
        <x:v>43.2423</x:v>
      </x:c>
      <x:c r="Z756" s="60" t="n">
        <x:f>H756*J756*T756</x:f>
        <x:v>3.936</x:v>
      </x:c>
      <x:c r="AA756" s="60" t="n">
        <x:f>P756+W756+X756-Y756-Z756-U756</x:f>
        <x:v>0.788332000000004</x:v>
      </x:c>
      <x:c r="AB756" s="32" t="n">
        <x:f>IFERROR(AA756/(P756+W756+X756),0)</x:f>
        <x:v>0.007301626302467266</x:v>
      </x:c>
      <x:c r="AC756" t="n">
        <x:f>IF(O756="High",0,IF(I756&gt;=1800,3,IF(I756&gt;=900,2,1))+IF(K756&gt;=0.9,2,IF(K756&gt;=0.75,1,0))+IF(J756&lt;=0.7,2,IF(J756&lt;=0.85,1,0))+IF(M756&gt;=8,1,0))</x:f>
        <x:v>4</x:v>
      </x:c>
      <x:c r="AD756" t="str">
        <x:f>IF(AND(O756&lt;&gt;"High",AC756&gt;=Assumptions!$B$10,AA756&gt;0),"Priority Growth",IF(AND(O756="Low",AA756&gt;0),"Maintain","Watch"))</x:f>
        <x:v>Watch</x:v>
      </x:c>
      <x:c r="AE756" s="60" t="n">
        <x:f>MAX(AA756,0)*N756</x:f>
        <x:v>0.043358260000000225</x:v>
      </x:c>
      <x:c r="AF756" t="str">
        <x:f>IF(AND(AA756&gt;=Assumptions!$B$11,O756&lt;&gt;"High",OR(N756&gt;=Assumptions!$B$12,M756&lt;=6)),"High","Standard")</x:f>
        <x:v>Standard</x:v>
      </x:c>
    </x:row>
    <x:row r="757">
      <x:c r="A757" t="str">
        <x:f>'Raw_Data'!A757</x:f>
        <x:v>C00756</x:v>
      </x:c>
      <x:c r="B757" t="n">
        <x:f>'Raw_Data'!B757</x:f>
        <x:v>25</x:v>
      </x:c>
      <x:c r="C757" s="30" t="n">
        <x:f>'Raw_Data'!C757</x:f>
        <x:v>43230</x:v>
      </x:c>
      <x:c r="D757" t="n">
        <x:f>'Raw_Data'!D757</x:f>
        <x:v>720</x:v>
      </x:c>
      <x:c r="E757" t="n">
        <x:f>'Raw_Data'!E757</x:f>
        <x:v>25</x:v>
      </x:c>
      <x:c r="F757" t="str">
        <x:f>PROPER(TRIM('Raw_Data'!F757))</x:f>
        <x:v>Classic</x:v>
      </x:c>
      <x:c r="G757" t="str">
        <x:f>PROPER(TRIM('Raw_Data'!G757))</x:f>
        <x:v>Branch</x:v>
      </x:c>
      <x:c r="H757" s="60" t="n">
        <x:f>'Raw_Data'!H757</x:f>
        <x:v>9116</x:v>
      </x:c>
      <x:c r="I757" s="60" t="n">
        <x:f>'Raw_Data'!I757</x:f>
        <x:v>1685.46</x:v>
      </x:c>
      <x:c r="J757" s="32" t="n">
        <x:f>'Raw_Data'!J757</x:f>
        <x:v>0.353</x:v>
      </x:c>
      <x:c r="K757" s="32" t="n">
        <x:f>'Raw_Data'!K757</x:f>
        <x:v>0.758</x:v>
      </x:c>
      <x:c r="L757" t="n">
        <x:f>'Raw_Data'!L757</x:f>
        <x:v>0</x:v>
      </x:c>
      <x:c r="M757" t="n">
        <x:f>IF('Raw_Data'!M757="",Assumptions!$B$15,'Raw_Data'!M757)</x:f>
        <x:v>6</x:v>
      </x:c>
      <x:c r="N757" s="32" t="n">
        <x:f>'Raw_Data'!N757</x:f>
        <x:v>0.136</x:v>
      </x:c>
      <x:c r="O757" t="str">
        <x:f>IF(OR(D757&lt;620,L757&gt;=2,J757&gt;0.9),"High",IF(OR(D757&lt;700,L757=1,J757&gt;0.75),"Medium","Low"))</x:f>
        <x:v>Low</x:v>
      </x:c>
      <x:c r="P757" s="30" t="n">
        <x:f>XLOOKUP(F757,Assumptions!$A$4:$A$6,Assumptions!$B$4:$B$6)</x:f>
        <x:v>0</x:v>
      </x:c>
      <x:c r="Q757" s="32" t="n">
        <x:f>XLOOKUP(F757,Assumptions!$A$4:$A$6,Assumptions!$C$4:$C$6)</x:f>
        <x:v>0.229</x:v>
      </x:c>
      <x:c r="R757" s="32" t="n">
        <x:f>XLOOKUP(F757,Assumptions!$A$4:$A$6,Assumptions!$D$4:$D$6)</x:f>
        <x:v>0.015</x:v>
      </x:c>
      <x:c r="S757" s="32" t="n">
        <x:f>XLOOKUP(F757,Assumptions!$A$4:$A$6,Assumptions!$E$4:$E$6)</x:f>
        <x:v>0.0075</x:v>
      </x:c>
      <x:c r="T757" s="32" t="n">
        <x:f>XLOOKUP(O757,Assumptions!$H$4:$H$6,Assumptions!$I$4:$I$6)</x:f>
        <x:v>0.0035</x:v>
      </x:c>
      <x:c r="U757" s="30" t="n">
        <x:f>XLOOKUP(F757,Assumptions!$A$4:$A$6,Assumptions!$F$4:$F$6)</x:f>
        <x:v>60</x:v>
      </x:c>
      <x:c r="V757" s="60" t="n">
        <x:f>I757*12</x:f>
        <x:v>20225.52</x:v>
      </x:c>
      <x:c r="W757" s="60" t="n">
        <x:f>H757*J757*(1-K757)*Q757</x:f>
        <x:v>178.33224226399997</x:v>
      </x:c>
      <x:c r="X757" s="60" t="n">
        <x:f>V757*R757</x:f>
        <x:v>303.3828</x:v>
      </x:c>
      <x:c r="Y757" s="60" t="n">
        <x:f>V757*S757</x:f>
        <x:v>151.6914</x:v>
      </x:c>
      <x:c r="Z757" s="60" t="n">
        <x:f>H757*J757*T757</x:f>
        <x:v>11.262818</x:v>
      </x:c>
      <x:c r="AA757" s="60" t="n">
        <x:f>P757+W757+X757-Y757-Z757-U757</x:f>
        <x:v>258.760824264</x:v>
      </x:c>
      <x:c r="AB757" s="32" t="n">
        <x:f>IFERROR(AA757/(P757+W757+X757),0)</x:f>
        <x:v>0.5371657547745587</x:v>
      </x:c>
      <x:c r="AC757" t="n">
        <x:f>IF(O757="High",0,IF(I757&gt;=1800,3,IF(I757&gt;=900,2,1))+IF(K757&gt;=0.9,2,IF(K757&gt;=0.75,1,0))+IF(J757&lt;=0.7,2,IF(J757&lt;=0.85,1,0))+IF(M757&gt;=8,1,0))</x:f>
        <x:v>5</x:v>
      </x:c>
      <x:c r="AD757" t="str">
        <x:f>IF(AND(O757&lt;&gt;"High",AC757&gt;=Assumptions!$B$10,AA757&gt;0),"Priority Growth",IF(AND(O757="Low",AA757&gt;0),"Maintain","Watch"))</x:f>
        <x:v>Maintain</x:v>
      </x:c>
      <x:c r="AE757" s="60" t="n">
        <x:f>MAX(AA757,0)*N757</x:f>
        <x:v>35.191472099904004</x:v>
      </x:c>
      <x:c r="AF757" t="str">
        <x:f>IF(AND(AA757&gt;=Assumptions!$B$11,O757&lt;&gt;"High",OR(N757&gt;=Assumptions!$B$12,M757&lt;=6)),"High","Standard")</x:f>
        <x:v>Standard</x:v>
      </x:c>
    </x:row>
    <x:row r="758">
      <x:c r="A758" t="str">
        <x:f>'Raw_Data'!A758</x:f>
        <x:v>C00757</x:v>
      </x:c>
      <x:c r="B758" t="n">
        <x:f>'Raw_Data'!B758</x:f>
        <x:v>45</x:v>
      </x:c>
      <x:c r="C758" s="30" t="n">
        <x:f>'Raw_Data'!C758</x:f>
        <x:v>58670</x:v>
      </x:c>
      <x:c r="D758" t="n">
        <x:f>'Raw_Data'!D758</x:f>
        <x:v>635</x:v>
      </x:c>
      <x:c r="E758" t="n">
        <x:f>'Raw_Data'!E758</x:f>
        <x:v>51</x:v>
      </x:c>
      <x:c r="F758" t="str">
        <x:f>PROPER(TRIM('Raw_Data'!F758))</x:f>
        <x:v>Classic</x:v>
      </x:c>
      <x:c r="G758" t="str">
        <x:f>PROPER(TRIM('Raw_Data'!G758))</x:f>
        <x:v>Digital</x:v>
      </x:c>
      <x:c r="H758" s="60" t="n">
        <x:f>'Raw_Data'!H758</x:f>
        <x:v>6807</x:v>
      </x:c>
      <x:c r="I758" s="60" t="n">
        <x:f>'Raw_Data'!I758</x:f>
        <x:v>990.7</x:v>
      </x:c>
      <x:c r="J758" s="32" t="n">
        <x:f>'Raw_Data'!J758</x:f>
        <x:v>0.279</x:v>
      </x:c>
      <x:c r="K758" s="32" t="n">
        <x:f>'Raw_Data'!K758</x:f>
        <x:v>0.669</x:v>
      </x:c>
      <x:c r="L758" t="n">
        <x:f>'Raw_Data'!L758</x:f>
        <x:v>0</x:v>
      </x:c>
      <x:c r="M758" t="n">
        <x:f>IF('Raw_Data'!M758="",Assumptions!$B$15,'Raw_Data'!M758)</x:f>
        <x:v>4</x:v>
      </x:c>
      <x:c r="N758" s="32" t="n">
        <x:f>'Raw_Data'!N758</x:f>
        <x:v>0.28</x:v>
      </x:c>
      <x:c r="O758" t="str">
        <x:f>IF(OR(D758&lt;620,L758&gt;=2,J758&gt;0.9),"High",IF(OR(D758&lt;700,L758=1,J758&gt;0.75),"Medium","Low"))</x:f>
        <x:v>Medium</x:v>
      </x:c>
      <x:c r="P758" s="30" t="n">
        <x:f>XLOOKUP(F758,Assumptions!$A$4:$A$6,Assumptions!$B$4:$B$6)</x:f>
        <x:v>0</x:v>
      </x:c>
      <x:c r="Q758" s="32" t="n">
        <x:f>XLOOKUP(F758,Assumptions!$A$4:$A$6,Assumptions!$C$4:$C$6)</x:f>
        <x:v>0.229</x:v>
      </x:c>
      <x:c r="R758" s="32" t="n">
        <x:f>XLOOKUP(F758,Assumptions!$A$4:$A$6,Assumptions!$D$4:$D$6)</x:f>
        <x:v>0.015</x:v>
      </x:c>
      <x:c r="S758" s="32" t="n">
        <x:f>XLOOKUP(F758,Assumptions!$A$4:$A$6,Assumptions!$E$4:$E$6)</x:f>
        <x:v>0.0075</x:v>
      </x:c>
      <x:c r="T758" s="32" t="n">
        <x:f>XLOOKUP(O758,Assumptions!$H$4:$H$6,Assumptions!$I$4:$I$6)</x:f>
        <x:v>0.012</x:v>
      </x:c>
      <x:c r="U758" s="30" t="n">
        <x:f>XLOOKUP(F758,Assumptions!$A$4:$A$6,Assumptions!$F$4:$F$6)</x:f>
        <x:v>60</x:v>
      </x:c>
      <x:c r="V758" s="60" t="n">
        <x:f>I758*12</x:f>
        <x:v>11888.400000000001</x:v>
      </x:c>
      <x:c r="W758" s="60" t="n">
        <x:f>H758*J758*(1-K758)*Q758</x:f>
        <x:v>143.953898247</x:v>
      </x:c>
      <x:c r="X758" s="60" t="n">
        <x:f>V758*R758</x:f>
        <x:v>178.32600000000002</x:v>
      </x:c>
      <x:c r="Y758" s="60" t="n">
        <x:f>V758*S758</x:f>
        <x:v>89.16300000000001</x:v>
      </x:c>
      <x:c r="Z758" s="60" t="n">
        <x:f>H758*J758*T758</x:f>
        <x:v>22.789836000000005</x:v>
      </x:c>
      <x:c r="AA758" s="60" t="n">
        <x:f>P758+W758+X758-Y758-Z758-U758</x:f>
        <x:v>150.327062247</x:v>
      </x:c>
      <x:c r="AB758" s="32" t="n">
        <x:f>IFERROR(AA758/(P758+W758+X758),0)</x:f>
        <x:v>0.4664487703536109</x:v>
      </x:c>
      <x:c r="AC758" t="n">
        <x:f>IF(O758="High",0,IF(I758&gt;=1800,3,IF(I758&gt;=900,2,1))+IF(K758&gt;=0.9,2,IF(K758&gt;=0.75,1,0))+IF(J758&lt;=0.7,2,IF(J758&lt;=0.85,1,0))+IF(M758&gt;=8,1,0))</x:f>
        <x:v>4</x:v>
      </x:c>
      <x:c r="AD758" t="str">
        <x:f>IF(AND(O758&lt;&gt;"High",AC758&gt;=Assumptions!$B$10,AA758&gt;0),"Priority Growth",IF(AND(O758="Low",AA758&gt;0),"Maintain","Watch"))</x:f>
        <x:v>Watch</x:v>
      </x:c>
      <x:c r="AE758" s="60" t="n">
        <x:f>MAX(AA758,0)*N758</x:f>
        <x:v>42.09157742916</x:v>
      </x:c>
      <x:c r="AF758" t="str">
        <x:f>IF(AND(AA758&gt;=Assumptions!$B$11,O758&lt;&gt;"High",OR(N758&gt;=Assumptions!$B$12,M758&lt;=6)),"High","Standard")</x:f>
        <x:v>Standard</x:v>
      </x:c>
    </x:row>
    <x:row r="759">
      <x:c r="A759" t="str">
        <x:f>'Raw_Data'!A759</x:f>
        <x:v>C00758</x:v>
      </x:c>
      <x:c r="B759" t="n">
        <x:f>'Raw_Data'!B759</x:f>
        <x:v>46</x:v>
      </x:c>
      <x:c r="C759" s="30" t="n">
        <x:f>'Raw_Data'!C759</x:f>
        <x:v>114546</x:v>
      </x:c>
      <x:c r="D759" t="n">
        <x:f>'Raw_Data'!D759</x:f>
        <x:v>716</x:v>
      </x:c>
      <x:c r="E759" t="n">
        <x:f>'Raw_Data'!E759</x:f>
        <x:v>140</x:v>
      </x:c>
      <x:c r="F759" t="str">
        <x:f>PROPER(TRIM('Raw_Data'!F759))</x:f>
        <x:v>Platinum</x:v>
      </x:c>
      <x:c r="G759" t="str">
        <x:f>PROPER(TRIM('Raw_Data'!G759))</x:f>
        <x:v>Direct Mail</x:v>
      </x:c>
      <x:c r="H759" s="60" t="n">
        <x:f>'Raw_Data'!H759</x:f>
        <x:v>26640</x:v>
      </x:c>
      <x:c r="I759" s="60" t="n">
        <x:f>'Raw_Data'!I759</x:f>
        <x:v>2654.81</x:v>
      </x:c>
      <x:c r="J759" s="32" t="n">
        <x:f>'Raw_Data'!J759</x:f>
        <x:v>0.593</x:v>
      </x:c>
      <x:c r="K759" s="32" t="n">
        <x:f>'Raw_Data'!K759</x:f>
        <x:v>0.784</x:v>
      </x:c>
      <x:c r="L759" t="n">
        <x:f>'Raw_Data'!L759</x:f>
        <x:v>0</x:v>
      </x:c>
      <x:c r="M759" t="n">
        <x:f>IF('Raw_Data'!M759="",Assumptions!$B$15,'Raw_Data'!M759)</x:f>
        <x:v>8</x:v>
      </x:c>
      <x:c r="N759" s="32" t="n">
        <x:f>'Raw_Data'!N759</x:f>
        <x:v>0.047</x:v>
      </x:c>
      <x:c r="O759" t="str">
        <x:f>IF(OR(D759&lt;620,L759&gt;=2,J759&gt;0.9),"High",IF(OR(D759&lt;700,L759=1,J759&gt;0.75),"Medium","Low"))</x:f>
        <x:v>Low</x:v>
      </x:c>
      <x:c r="P759" s="30" t="n">
        <x:f>XLOOKUP(F759,Assumptions!$A$4:$A$6,Assumptions!$B$4:$B$6)</x:f>
        <x:v>195</x:v>
      </x:c>
      <x:c r="Q759" s="32" t="n">
        <x:f>XLOOKUP(F759,Assumptions!$A$4:$A$6,Assumptions!$C$4:$C$6)</x:f>
        <x:v>0.199</x:v>
      </x:c>
      <x:c r="R759" s="32" t="n">
        <x:f>XLOOKUP(F759,Assumptions!$A$4:$A$6,Assumptions!$D$4:$D$6)</x:f>
        <x:v>0.017</x:v>
      </x:c>
      <x:c r="S759" s="32" t="n">
        <x:f>XLOOKUP(F759,Assumptions!$A$4:$A$6,Assumptions!$E$4:$E$6)</x:f>
        <x:v>0.013</x:v>
      </x:c>
      <x:c r="T759" s="32" t="n">
        <x:f>XLOOKUP(O759,Assumptions!$H$4:$H$6,Assumptions!$I$4:$I$6)</x:f>
        <x:v>0.0035</x:v>
      </x:c>
      <x:c r="U759" s="30" t="n">
        <x:f>XLOOKUP(F759,Assumptions!$A$4:$A$6,Assumptions!$F$4:$F$6)</x:f>
        <x:v>140</x:v>
      </x:c>
      <x:c r="V759" s="60" t="n">
        <x:f>I759*12</x:f>
        <x:v>31857.72</x:v>
      </x:c>
      <x:c r="W759" s="60" t="n">
        <x:f>H759*J759*(1-K759)*Q759</x:f>
        <x:v>679.0405996799999</x:v>
      </x:c>
      <x:c r="X759" s="60" t="n">
        <x:f>V759*R759</x:f>
        <x:v>541.5812400000001</x:v>
      </x:c>
      <x:c r="Y759" s="60" t="n">
        <x:f>V759*S759</x:f>
        <x:v>414.15036</x:v>
      </x:c>
      <x:c r="Z759" s="60" t="n">
        <x:f>H759*J759*T759</x:f>
        <x:v>55.29132</x:v>
      </x:c>
      <x:c r="AA759" s="60" t="n">
        <x:f>P759+W759+X759-Y759-Z759-U759</x:f>
        <x:v>806.18015968</x:v>
      </x:c>
      <x:c r="AB759" s="32" t="n">
        <x:f>IFERROR(AA759/(P759+W759+X759),0)</x:f>
        <x:v>0.569488359873168</x:v>
      </x:c>
      <x:c r="AC759" t="n">
        <x:f>IF(O759="High",0,IF(I759&gt;=1800,3,IF(I759&gt;=900,2,1))+IF(K759&gt;=0.9,2,IF(K759&gt;=0.75,1,0))+IF(J759&lt;=0.7,2,IF(J759&lt;=0.85,1,0))+IF(M759&gt;=8,1,0))</x:f>
        <x:v>7</x:v>
      </x:c>
      <x:c r="AD759" t="str">
        <x:f>IF(AND(O759&lt;&gt;"High",AC759&gt;=Assumptions!$B$10,AA759&gt;0),"Priority Growth",IF(AND(O759="Low",AA759&gt;0),"Maintain","Watch"))</x:f>
        <x:v>Priority Growth</x:v>
      </x:c>
      <x:c r="AE759" s="60" t="n">
        <x:f>MAX(AA759,0)*N759</x:f>
        <x:v>37.89046750496</x:v>
      </x:c>
      <x:c r="AF759" t="str">
        <x:f>IF(AND(AA759&gt;=Assumptions!$B$11,O759&lt;&gt;"High",OR(N759&gt;=Assumptions!$B$12,M759&lt;=6)),"High","Standard")</x:f>
        <x:v>Standard</x:v>
      </x:c>
    </x:row>
    <x:row r="760">
      <x:c r="A760" t="str">
        <x:f>'Raw_Data'!A760</x:f>
        <x:v>C00759</x:v>
      </x:c>
      <x:c r="B760" t="n">
        <x:f>'Raw_Data'!B760</x:f>
        <x:v>45</x:v>
      </x:c>
      <x:c r="C760" s="30" t="n">
        <x:f>'Raw_Data'!C760</x:f>
        <x:v>66595</x:v>
      </x:c>
      <x:c r="D760" t="n">
        <x:f>'Raw_Data'!D760</x:f>
        <x:v>644</x:v>
      </x:c>
      <x:c r="E760" t="n">
        <x:f>'Raw_Data'!E760</x:f>
        <x:v>53</x:v>
      </x:c>
      <x:c r="F760" t="str">
        <x:f>PROPER(TRIM('Raw_Data'!F760))</x:f>
        <x:v>Classic</x:v>
      </x:c>
      <x:c r="G760" t="str">
        <x:f>PROPER(TRIM('Raw_Data'!G760))</x:f>
        <x:v>Branch</x:v>
      </x:c>
      <x:c r="H760" s="60" t="n">
        <x:f>'Raw_Data'!H760</x:f>
        <x:v>4260</x:v>
      </x:c>
      <x:c r="I760" s="60" t="n">
        <x:f>'Raw_Data'!I760</x:f>
        <x:v>685.53</x:v>
      </x:c>
      <x:c r="J760" s="32" t="n">
        <x:f>'Raw_Data'!J760</x:f>
        <x:v>0.285</x:v>
      </x:c>
      <x:c r="K760" s="32" t="n">
        <x:f>'Raw_Data'!K760</x:f>
        <x:v>0.719</x:v>
      </x:c>
      <x:c r="L760" t="n">
        <x:f>'Raw_Data'!L760</x:f>
        <x:v>0</x:v>
      </x:c>
      <x:c r="M760" t="n">
        <x:f>IF('Raw_Data'!M760="",Assumptions!$B$15,'Raw_Data'!M760)</x:f>
        <x:v>7</x:v>
      </x:c>
      <x:c r="N760" s="32" t="n">
        <x:f>'Raw_Data'!N760</x:f>
        <x:v>0.129</x:v>
      </x:c>
      <x:c r="O760" t="str">
        <x:f>IF(OR(D760&lt;620,L760&gt;=2,J760&gt;0.9),"High",IF(OR(D760&lt;700,L760=1,J760&gt;0.75),"Medium","Low"))</x:f>
        <x:v>Medium</x:v>
      </x:c>
      <x:c r="P760" s="30" t="n">
        <x:f>XLOOKUP(F760,Assumptions!$A$4:$A$6,Assumptions!$B$4:$B$6)</x:f>
        <x:v>0</x:v>
      </x:c>
      <x:c r="Q760" s="32" t="n">
        <x:f>XLOOKUP(F760,Assumptions!$A$4:$A$6,Assumptions!$C$4:$C$6)</x:f>
        <x:v>0.229</x:v>
      </x:c>
      <x:c r="R760" s="32" t="n">
        <x:f>XLOOKUP(F760,Assumptions!$A$4:$A$6,Assumptions!$D$4:$D$6)</x:f>
        <x:v>0.015</x:v>
      </x:c>
      <x:c r="S760" s="32" t="n">
        <x:f>XLOOKUP(F760,Assumptions!$A$4:$A$6,Assumptions!$E$4:$E$6)</x:f>
        <x:v>0.0075</x:v>
      </x:c>
      <x:c r="T760" s="32" t="n">
        <x:f>XLOOKUP(O760,Assumptions!$H$4:$H$6,Assumptions!$I$4:$I$6)</x:f>
        <x:v>0.012</x:v>
      </x:c>
      <x:c r="U760" s="30" t="n">
        <x:f>XLOOKUP(F760,Assumptions!$A$4:$A$6,Assumptions!$F$4:$F$6)</x:f>
        <x:v>60</x:v>
      </x:c>
      <x:c r="V760" s="60" t="n">
        <x:f>I760*12</x:f>
        <x:v>8226.36</x:v>
      </x:c>
      <x:c r="W760" s="60" t="n">
        <x:f>H760*J760*(1-K760)*Q760</x:f>
        <x:v>78.1261209</x:v>
      </x:c>
      <x:c r="X760" s="60" t="n">
        <x:f>V760*R760</x:f>
        <x:v>123.39540000000001</x:v>
      </x:c>
      <x:c r="Y760" s="60" t="n">
        <x:f>V760*S760</x:f>
        <x:v>61.697700000000005</x:v>
      </x:c>
      <x:c r="Z760" s="60" t="n">
        <x:f>H760*J760*T760</x:f>
        <x:v>14.569199999999999</x:v>
      </x:c>
      <x:c r="AA760" s="60" t="n">
        <x:f>P760+W760+X760-Y760-Z760-U760</x:f>
        <x:v>65.25462090000002</x:v>
      </x:c>
      <x:c r="AB760" s="32" t="n">
        <x:f>IFERROR(AA760/(P760+W760+X760),0)</x:f>
        <x:v>0.3238096884569514</x:v>
      </x:c>
      <x:c r="AC760" t="n">
        <x:f>IF(O760="High",0,IF(I760&gt;=1800,3,IF(I760&gt;=900,2,1))+IF(K760&gt;=0.9,2,IF(K760&gt;=0.75,1,0))+IF(J760&lt;=0.7,2,IF(J760&lt;=0.85,1,0))+IF(M760&gt;=8,1,0))</x:f>
        <x:v>3</x:v>
      </x:c>
      <x:c r="AD760" t="str">
        <x:f>IF(AND(O760&lt;&gt;"High",AC760&gt;=Assumptions!$B$10,AA760&gt;0),"Priority Growth",IF(AND(O760="Low",AA760&gt;0),"Maintain","Watch"))</x:f>
        <x:v>Watch</x:v>
      </x:c>
      <x:c r="AE760" s="60" t="n">
        <x:f>MAX(AA760,0)*N760</x:f>
        <x:v>8.417846096100003</x:v>
      </x:c>
      <x:c r="AF760" t="str">
        <x:f>IF(AND(AA760&gt;=Assumptions!$B$11,O760&lt;&gt;"High",OR(N760&gt;=Assumptions!$B$12,M760&lt;=6)),"High","Standard")</x:f>
        <x:v>Standard</x:v>
      </x:c>
    </x:row>
    <x:row r="761">
      <x:c r="A761" t="str">
        <x:f>'Raw_Data'!A761</x:f>
        <x:v>C00760</x:v>
      </x:c>
      <x:c r="B761" t="n">
        <x:f>'Raw_Data'!B761</x:f>
        <x:v>36</x:v>
      </x:c>
      <x:c r="C761" s="30" t="n">
        <x:f>'Raw_Data'!C761</x:f>
        <x:v>100624</x:v>
      </x:c>
      <x:c r="D761" t="n">
        <x:f>'Raw_Data'!D761</x:f>
        <x:v>717</x:v>
      </x:c>
      <x:c r="E761" t="n">
        <x:f>'Raw_Data'!E761</x:f>
        <x:v>31</x:v>
      </x:c>
      <x:c r="F761" t="str">
        <x:f>PROPER(TRIM('Raw_Data'!F761))</x:f>
        <x:v>Classic</x:v>
      </x:c>
      <x:c r="G761" t="str">
        <x:f>PROPER(TRIM('Raw_Data'!G761))</x:f>
        <x:v>Branch</x:v>
      </x:c>
      <x:c r="H761" s="60" t="n">
        <x:f>'Raw_Data'!H761</x:f>
        <x:v>11510</x:v>
      </x:c>
      <x:c r="I761" s="60" t="n">
        <x:f>'Raw_Data'!I761</x:f>
        <x:v>961.11</x:v>
      </x:c>
      <x:c r="J761" s="32" t="n">
        <x:f>'Raw_Data'!J761</x:f>
        <x:v>0.24</x:v>
      </x:c>
      <x:c r="K761" s="32" t="n">
        <x:f>'Raw_Data'!K761</x:f>
        <x:v>0.824</x:v>
      </x:c>
      <x:c r="L761" t="n">
        <x:f>'Raw_Data'!L761</x:f>
        <x:v>0</x:v>
      </x:c>
      <x:c r="M761" t="n">
        <x:f>IF('Raw_Data'!M761="",Assumptions!$B$15,'Raw_Data'!M761)</x:f>
        <x:v>10</x:v>
      </x:c>
      <x:c r="N761" s="32" t="n">
        <x:f>'Raw_Data'!N761</x:f>
        <x:v>0.02</x:v>
      </x:c>
      <x:c r="O761" t="str">
        <x:f>IF(OR(D761&lt;620,L761&gt;=2,J761&gt;0.9),"High",IF(OR(D761&lt;700,L761=1,J761&gt;0.75),"Medium","Low"))</x:f>
        <x:v>Low</x:v>
      </x:c>
      <x:c r="P761" s="30" t="n">
        <x:f>XLOOKUP(F761,Assumptions!$A$4:$A$6,Assumptions!$B$4:$B$6)</x:f>
        <x:v>0</x:v>
      </x:c>
      <x:c r="Q761" s="32" t="n">
        <x:f>XLOOKUP(F761,Assumptions!$A$4:$A$6,Assumptions!$C$4:$C$6)</x:f>
        <x:v>0.229</x:v>
      </x:c>
      <x:c r="R761" s="32" t="n">
        <x:f>XLOOKUP(F761,Assumptions!$A$4:$A$6,Assumptions!$D$4:$D$6)</x:f>
        <x:v>0.015</x:v>
      </x:c>
      <x:c r="S761" s="32" t="n">
        <x:f>XLOOKUP(F761,Assumptions!$A$4:$A$6,Assumptions!$E$4:$E$6)</x:f>
        <x:v>0.0075</x:v>
      </x:c>
      <x:c r="T761" s="32" t="n">
        <x:f>XLOOKUP(O761,Assumptions!$H$4:$H$6,Assumptions!$I$4:$I$6)</x:f>
        <x:v>0.0035</x:v>
      </x:c>
      <x:c r="U761" s="30" t="n">
        <x:f>XLOOKUP(F761,Assumptions!$A$4:$A$6,Assumptions!$F$4:$F$6)</x:f>
        <x:v>60</x:v>
      </x:c>
      <x:c r="V761" s="60" t="n">
        <x:f>I761*12</x:f>
        <x:v>11533.32</x:v>
      </x:c>
      <x:c r="W761" s="60" t="n">
        <x:f>H761*J761*(1-K761)*Q761</x:f>
        <x:v>111.33576960000003</x:v>
      </x:c>
      <x:c r="X761" s="60" t="n">
        <x:f>V761*R761</x:f>
        <x:v>172.9998</x:v>
      </x:c>
      <x:c r="Y761" s="60" t="n">
        <x:f>V761*S761</x:f>
        <x:v>86.4999</x:v>
      </x:c>
      <x:c r="Z761" s="60" t="n">
        <x:f>H761*J761*T761</x:f>
        <x:v>9.6684</x:v>
      </x:c>
      <x:c r="AA761" s="60" t="n">
        <x:f>P761+W761+X761-Y761-Z761-U761</x:f>
        <x:v>128.16726960000005</x:v>
      </x:c>
      <x:c r="AB761" s="32" t="n">
        <x:f>IFERROR(AA761/(P761+W761+X761),0)</x:f>
        <x:v>0.4507605917202138</x:v>
      </x:c>
      <x:c r="AC761" t="n">
        <x:f>IF(O761="High",0,IF(I761&gt;=1800,3,IF(I761&gt;=900,2,1))+IF(K761&gt;=0.9,2,IF(K761&gt;=0.75,1,0))+IF(J761&lt;=0.7,2,IF(J761&lt;=0.85,1,0))+IF(M761&gt;=8,1,0))</x:f>
        <x:v>6</x:v>
      </x:c>
      <x:c r="AD761" t="str">
        <x:f>IF(AND(O761&lt;&gt;"High",AC761&gt;=Assumptions!$B$10,AA761&gt;0),"Priority Growth",IF(AND(O761="Low",AA761&gt;0),"Maintain","Watch"))</x:f>
        <x:v>Priority Growth</x:v>
      </x:c>
      <x:c r="AE761" s="60" t="n">
        <x:f>MAX(AA761,0)*N761</x:f>
        <x:v>2.5633453920000013</x:v>
      </x:c>
      <x:c r="AF761" t="str">
        <x:f>IF(AND(AA761&gt;=Assumptions!$B$11,O761&lt;&gt;"High",OR(N761&gt;=Assumptions!$B$12,M761&lt;=6)),"High","Standard")</x:f>
        <x:v>Standard</x:v>
      </x:c>
    </x:row>
    <x:row r="762">
      <x:c r="A762" t="str">
        <x:f>'Raw_Data'!A762</x:f>
        <x:v>C00761</x:v>
      </x:c>
      <x:c r="B762" t="n">
        <x:f>'Raw_Data'!B762</x:f>
        <x:v>33</x:v>
      </x:c>
      <x:c r="C762" s="30" t="n">
        <x:f>'Raw_Data'!C762</x:f>
        <x:v>29390</x:v>
      </x:c>
      <x:c r="D762" t="n">
        <x:f>'Raw_Data'!D762</x:f>
        <x:v>637</x:v>
      </x:c>
      <x:c r="E762" t="n">
        <x:f>'Raw_Data'!E762</x:f>
        <x:v>55</x:v>
      </x:c>
      <x:c r="F762" t="str">
        <x:f>PROPER(TRIM('Raw_Data'!F762))</x:f>
        <x:v>Classic</x:v>
      </x:c>
      <x:c r="G762" t="str">
        <x:f>PROPER(TRIM('Raw_Data'!G762))</x:f>
        <x:v>Direct Mail</x:v>
      </x:c>
      <x:c r="H762" s="60" t="n">
        <x:f>'Raw_Data'!H762</x:f>
        <x:v>2247</x:v>
      </x:c>
      <x:c r="I762" s="60" t="n">
        <x:f>'Raw_Data'!I762</x:f>
        <x:v>333.88</x:v>
      </x:c>
      <x:c r="J762" s="32" t="n">
        <x:f>'Raw_Data'!J762</x:f>
        <x:v>0.577</x:v>
      </x:c>
      <x:c r="K762" s="32" t="n">
        <x:f>'Raw_Data'!K762</x:f>
        <x:v>0.63</x:v>
      </x:c>
      <x:c r="L762" t="n">
        <x:f>'Raw_Data'!L762</x:f>
        <x:v>0</x:v>
      </x:c>
      <x:c r="M762" t="n">
        <x:f>IF('Raw_Data'!M762="",Assumptions!$B$15,'Raw_Data'!M762)</x:f>
        <x:v>8</x:v>
      </x:c>
      <x:c r="N762" s="32" t="n">
        <x:f>'Raw_Data'!N762</x:f>
        <x:v>0.07</x:v>
      </x:c>
      <x:c r="O762" t="str">
        <x:f>IF(OR(D762&lt;620,L762&gt;=2,J762&gt;0.9),"High",IF(OR(D762&lt;700,L762=1,J762&gt;0.75),"Medium","Low"))</x:f>
        <x:v>Medium</x:v>
      </x:c>
      <x:c r="P762" s="30" t="n">
        <x:f>XLOOKUP(F762,Assumptions!$A$4:$A$6,Assumptions!$B$4:$B$6)</x:f>
        <x:v>0</x:v>
      </x:c>
      <x:c r="Q762" s="32" t="n">
        <x:f>XLOOKUP(F762,Assumptions!$A$4:$A$6,Assumptions!$C$4:$C$6)</x:f>
        <x:v>0.229</x:v>
      </x:c>
      <x:c r="R762" s="32" t="n">
        <x:f>XLOOKUP(F762,Assumptions!$A$4:$A$6,Assumptions!$D$4:$D$6)</x:f>
        <x:v>0.015</x:v>
      </x:c>
      <x:c r="S762" s="32" t="n">
        <x:f>XLOOKUP(F762,Assumptions!$A$4:$A$6,Assumptions!$E$4:$E$6)</x:f>
        <x:v>0.0075</x:v>
      </x:c>
      <x:c r="T762" s="32" t="n">
        <x:f>XLOOKUP(O762,Assumptions!$H$4:$H$6,Assumptions!$I$4:$I$6)</x:f>
        <x:v>0.012</x:v>
      </x:c>
      <x:c r="U762" s="30" t="n">
        <x:f>XLOOKUP(F762,Assumptions!$A$4:$A$6,Assumptions!$F$4:$F$6)</x:f>
        <x:v>60</x:v>
      </x:c>
      <x:c r="V762" s="60" t="n">
        <x:f>I762*12</x:f>
        <x:v>4006.56</x:v>
      </x:c>
      <x:c r="W762" s="60" t="n">
        <x:f>H762*J762*(1-K762)*Q762</x:f>
        <x:v>109.85405487</x:v>
      </x:c>
      <x:c r="X762" s="60" t="n">
        <x:f>V762*R762</x:f>
        <x:v>60.0984</x:v>
      </x:c>
      <x:c r="Y762" s="60" t="n">
        <x:f>V762*S762</x:f>
        <x:v>30.0492</x:v>
      </x:c>
      <x:c r="Z762" s="60" t="n">
        <x:f>H762*J762*T762</x:f>
        <x:v>15.558228</x:v>
      </x:c>
      <x:c r="AA762" s="60" t="n">
        <x:f>P762+W762+X762-Y762-Z762-U762</x:f>
        <x:v>64.34502687000001</x:v>
      </x:c>
      <x:c r="AB762" s="32" t="n">
        <x:f>IFERROR(AA762/(P762+W762+X762),0)</x:f>
        <x:v>0.37860604555090893</x:v>
      </x:c>
      <x:c r="AC762" t="n">
        <x:f>IF(O762="High",0,IF(I762&gt;=1800,3,IF(I762&gt;=900,2,1))+IF(K762&gt;=0.9,2,IF(K762&gt;=0.75,1,0))+IF(J762&lt;=0.7,2,IF(J762&lt;=0.85,1,0))+IF(M762&gt;=8,1,0))</x:f>
        <x:v>4</x:v>
      </x:c>
      <x:c r="AD762" t="str">
        <x:f>IF(AND(O762&lt;&gt;"High",AC762&gt;=Assumptions!$B$10,AA762&gt;0),"Priority Growth",IF(AND(O762="Low",AA762&gt;0),"Maintain","Watch"))</x:f>
        <x:v>Watch</x:v>
      </x:c>
      <x:c r="AE762" s="60" t="n">
        <x:f>MAX(AA762,0)*N762</x:f>
        <x:v>4.504151880900001</x:v>
      </x:c>
      <x:c r="AF762" t="str">
        <x:f>IF(AND(AA762&gt;=Assumptions!$B$11,O762&lt;&gt;"High",OR(N762&gt;=Assumptions!$B$12,M762&lt;=6)),"High","Standard")</x:f>
        <x:v>Standard</x:v>
      </x:c>
    </x:row>
    <x:row r="763">
      <x:c r="A763" t="str">
        <x:f>'Raw_Data'!A763</x:f>
        <x:v>C00762</x:v>
      </x:c>
      <x:c r="B763" t="n">
        <x:f>'Raw_Data'!B763</x:f>
        <x:v>56</x:v>
      </x:c>
      <x:c r="C763" s="30" t="n">
        <x:f>'Raw_Data'!C763</x:f>
        <x:v>43638</x:v>
      </x:c>
      <x:c r="D763" t="n">
        <x:f>'Raw_Data'!D763</x:f>
        <x:v>673</x:v>
      </x:c>
      <x:c r="E763" t="n">
        <x:f>'Raw_Data'!E763</x:f>
        <x:v>34</x:v>
      </x:c>
      <x:c r="F763" t="str">
        <x:f>PROPER(TRIM('Raw_Data'!F763))</x:f>
        <x:v>Classic</x:v>
      </x:c>
      <x:c r="G763" t="str">
        <x:f>PROPER(TRIM('Raw_Data'!G763))</x:f>
        <x:v>Direct Mail</x:v>
      </x:c>
      <x:c r="H763" s="60" t="n">
        <x:f>'Raw_Data'!H763</x:f>
        <x:v>4235</x:v>
      </x:c>
      <x:c r="I763" s="60" t="n">
        <x:f>'Raw_Data'!I763</x:f>
        <x:v>628.45</x:v>
      </x:c>
      <x:c r="J763" s="32" t="n">
        <x:f>'Raw_Data'!J763</x:f>
        <x:v>0.628</x:v>
      </x:c>
      <x:c r="K763" s="32" t="n">
        <x:f>'Raw_Data'!K763</x:f>
        <x:v>0.668</x:v>
      </x:c>
      <x:c r="L763" t="n">
        <x:f>'Raw_Data'!L763</x:f>
        <x:v>0</x:v>
      </x:c>
      <x:c r="M763" t="n">
        <x:f>IF('Raw_Data'!M763="",Assumptions!$B$15,'Raw_Data'!M763)</x:f>
        <x:v>7</x:v>
      </x:c>
      <x:c r="N763" s="32" t="n">
        <x:f>'Raw_Data'!N763</x:f>
        <x:v>0.11</x:v>
      </x:c>
      <x:c r="O763" t="str">
        <x:f>IF(OR(D763&lt;620,L763&gt;=2,J763&gt;0.9),"High",IF(OR(D763&lt;700,L763=1,J763&gt;0.75),"Medium","Low"))</x:f>
        <x:v>Medium</x:v>
      </x:c>
      <x:c r="P763" s="30" t="n">
        <x:f>XLOOKUP(F763,Assumptions!$A$4:$A$6,Assumptions!$B$4:$B$6)</x:f>
        <x:v>0</x:v>
      </x:c>
      <x:c r="Q763" s="32" t="n">
        <x:f>XLOOKUP(F763,Assumptions!$A$4:$A$6,Assumptions!$C$4:$C$6)</x:f>
        <x:v>0.229</x:v>
      </x:c>
      <x:c r="R763" s="32" t="n">
        <x:f>XLOOKUP(F763,Assumptions!$A$4:$A$6,Assumptions!$D$4:$D$6)</x:f>
        <x:v>0.015</x:v>
      </x:c>
      <x:c r="S763" s="32" t="n">
        <x:f>XLOOKUP(F763,Assumptions!$A$4:$A$6,Assumptions!$E$4:$E$6)</x:f>
        <x:v>0.0075</x:v>
      </x:c>
      <x:c r="T763" s="32" t="n">
        <x:f>XLOOKUP(O763,Assumptions!$H$4:$H$6,Assumptions!$I$4:$I$6)</x:f>
        <x:v>0.012</x:v>
      </x:c>
      <x:c r="U763" s="30" t="n">
        <x:f>XLOOKUP(F763,Assumptions!$A$4:$A$6,Assumptions!$F$4:$F$6)</x:f>
        <x:v>60</x:v>
      </x:c>
      <x:c r="V763" s="60" t="n">
        <x:f>I763*12</x:f>
        <x:v>7541.400000000001</x:v>
      </x:c>
      <x:c r="W763" s="60" t="n">
        <x:f>H763*J763*(1-K763)*Q763</x:f>
        <x:v>202.20254823999997</x:v>
      </x:c>
      <x:c r="X763" s="60" t="n">
        <x:f>V763*R763</x:f>
        <x:v>113.12100000000001</x:v>
      </x:c>
      <x:c r="Y763" s="60" t="n">
        <x:f>V763*S763</x:f>
        <x:v>56.560500000000005</x:v>
      </x:c>
      <x:c r="Z763" s="60" t="n">
        <x:f>H763*J763*T763</x:f>
        <x:v>31.91496</x:v>
      </x:c>
      <x:c r="AA763" s="60" t="n">
        <x:f>P763+W763+X763-Y763-Z763-U763</x:f>
        <x:v>166.84808823999998</x:v>
      </x:c>
      <x:c r="AB763" s="32" t="n">
        <x:f>IFERROR(AA763/(P763+W763+X763),0)</x:f>
        <x:v>0.5291329784003574</x:v>
      </x:c>
      <x:c r="AC763" t="n">
        <x:f>IF(O763="High",0,IF(I763&gt;=1800,3,IF(I763&gt;=900,2,1))+IF(K763&gt;=0.9,2,IF(K763&gt;=0.75,1,0))+IF(J763&lt;=0.7,2,IF(J763&lt;=0.85,1,0))+IF(M763&gt;=8,1,0))</x:f>
        <x:v>3</x:v>
      </x:c>
      <x:c r="AD763" t="str">
        <x:f>IF(AND(O763&lt;&gt;"High",AC763&gt;=Assumptions!$B$10,AA763&gt;0),"Priority Growth",IF(AND(O763="Low",AA763&gt;0),"Maintain","Watch"))</x:f>
        <x:v>Watch</x:v>
      </x:c>
      <x:c r="AE763" s="60" t="n">
        <x:f>MAX(AA763,0)*N763</x:f>
        <x:v>18.3532897064</x:v>
      </x:c>
      <x:c r="AF763" t="str">
        <x:f>IF(AND(AA763&gt;=Assumptions!$B$11,O763&lt;&gt;"High",OR(N763&gt;=Assumptions!$B$12,M763&lt;=6)),"High","Standard")</x:f>
        <x:v>Standard</x:v>
      </x:c>
    </x:row>
    <x:row r="764">
      <x:c r="A764" t="str">
        <x:f>'Raw_Data'!A764</x:f>
        <x:v>C00763</x:v>
      </x:c>
      <x:c r="B764" t="n">
        <x:f>'Raw_Data'!B764</x:f>
        <x:v>21</x:v>
      </x:c>
      <x:c r="C764" s="30" t="n">
        <x:f>'Raw_Data'!C764</x:f>
        <x:v>207308</x:v>
      </x:c>
      <x:c r="D764" t="n">
        <x:f>'Raw_Data'!D764</x:f>
        <x:v>704</x:v>
      </x:c>
      <x:c r="E764" t="n">
        <x:f>'Raw_Data'!E764</x:f>
        <x:v>17</x:v>
      </x:c>
      <x:c r="F764" t="str">
        <x:f>PROPER(TRIM('Raw_Data'!F764))</x:f>
        <x:v>Platinum</x:v>
      </x:c>
      <x:c r="G764" t="str">
        <x:f>PROPER(TRIM('Raw_Data'!G764))</x:f>
        <x:v>Direct Mail</x:v>
      </x:c>
      <x:c r="H764" s="60" t="n">
        <x:f>'Raw_Data'!H764</x:f>
        <x:v>40000</x:v>
      </x:c>
      <x:c r="I764" s="60" t="n">
        <x:f>'Raw_Data'!I764</x:f>
        <x:v>4536.93</x:v>
      </x:c>
      <x:c r="J764" s="32" t="n">
        <x:f>'Raw_Data'!J764</x:f>
        <x:v>0.364</x:v>
      </x:c>
      <x:c r="K764" s="32" t="n">
        <x:f>'Raw_Data'!K764</x:f>
        <x:v>0.706</x:v>
      </x:c>
      <x:c r="L764" t="n">
        <x:f>'Raw_Data'!L764</x:f>
        <x:v>0</x:v>
      </x:c>
      <x:c r="M764" t="n">
        <x:f>IF('Raw_Data'!M764="",Assumptions!$B$15,'Raw_Data'!M764)</x:f>
        <x:v>5</x:v>
      </x:c>
      <x:c r="N764" s="32" t="n">
        <x:f>'Raw_Data'!N764</x:f>
        <x:v>0.255</x:v>
      </x:c>
      <x:c r="O764" t="str">
        <x:f>IF(OR(D764&lt;620,L764&gt;=2,J764&gt;0.9),"High",IF(OR(D764&lt;700,L764=1,J764&gt;0.75),"Medium","Low"))</x:f>
        <x:v>Low</x:v>
      </x:c>
      <x:c r="P764" s="30" t="n">
        <x:f>XLOOKUP(F764,Assumptions!$A$4:$A$6,Assumptions!$B$4:$B$6)</x:f>
        <x:v>195</x:v>
      </x:c>
      <x:c r="Q764" s="32" t="n">
        <x:f>XLOOKUP(F764,Assumptions!$A$4:$A$6,Assumptions!$C$4:$C$6)</x:f>
        <x:v>0.199</x:v>
      </x:c>
      <x:c r="R764" s="32" t="n">
        <x:f>XLOOKUP(F764,Assumptions!$A$4:$A$6,Assumptions!$D$4:$D$6)</x:f>
        <x:v>0.017</x:v>
      </x:c>
      <x:c r="S764" s="32" t="n">
        <x:f>XLOOKUP(F764,Assumptions!$A$4:$A$6,Assumptions!$E$4:$E$6)</x:f>
        <x:v>0.013</x:v>
      </x:c>
      <x:c r="T764" s="32" t="n">
        <x:f>XLOOKUP(O764,Assumptions!$H$4:$H$6,Assumptions!$I$4:$I$6)</x:f>
        <x:v>0.0035</x:v>
      </x:c>
      <x:c r="U764" s="30" t="n">
        <x:f>XLOOKUP(F764,Assumptions!$A$4:$A$6,Assumptions!$F$4:$F$6)</x:f>
        <x:v>140</x:v>
      </x:c>
      <x:c r="V764" s="60" t="n">
        <x:f>I764*12</x:f>
        <x:v>54443.16</x:v>
      </x:c>
      <x:c r="W764" s="60" t="n">
        <x:f>H764*J764*(1-K764)*Q764</x:f>
        <x:v>851.8473600000001</x:v>
      </x:c>
      <x:c r="X764" s="60" t="n">
        <x:f>V764*R764</x:f>
        <x:v>925.5337200000001</x:v>
      </x:c>
      <x:c r="Y764" s="60" t="n">
        <x:f>V764*S764</x:f>
        <x:v>707.76108</x:v>
      </x:c>
      <x:c r="Z764" s="60" t="n">
        <x:f>H764*J764*T764</x:f>
        <x:v>50.96</x:v>
      </x:c>
      <x:c r="AA764" s="60" t="n">
        <x:f>P764+W764+X764-Y764-Z764-U764</x:f>
        <x:v>1073.6600000000003</x:v>
      </x:c>
      <x:c r="AB764" s="32" t="n">
        <x:f>IFERROR(AA764/(P764+W764+X764),0)</x:f>
        <x:v>0.5443471400567278</x:v>
      </x:c>
      <x:c r="AC764" t="n">
        <x:f>IF(O764="High",0,IF(I764&gt;=1800,3,IF(I764&gt;=900,2,1))+IF(K764&gt;=0.9,2,IF(K764&gt;=0.75,1,0))+IF(J764&lt;=0.7,2,IF(J764&lt;=0.85,1,0))+IF(M764&gt;=8,1,0))</x:f>
        <x:v>5</x:v>
      </x:c>
      <x:c r="AD764" t="str">
        <x:f>IF(AND(O764&lt;&gt;"High",AC764&gt;=Assumptions!$B$10,AA764&gt;0),"Priority Growth",IF(AND(O764="Low",AA764&gt;0),"Maintain","Watch"))</x:f>
        <x:v>Maintain</x:v>
      </x:c>
      <x:c r="AE764" s="60" t="n">
        <x:f>MAX(AA764,0)*N764</x:f>
        <x:v>273.7833000000001</x:v>
      </x:c>
      <x:c r="AF764" t="str">
        <x:f>IF(AND(AA764&gt;=Assumptions!$B$11,O764&lt;&gt;"High",OR(N764&gt;=Assumptions!$B$12,M764&lt;=6)),"High","Standard")</x:f>
        <x:v>High</x:v>
      </x:c>
    </x:row>
    <x:row r="765">
      <x:c r="A765" t="str">
        <x:f>'Raw_Data'!A765</x:f>
        <x:v>C00764</x:v>
      </x:c>
      <x:c r="B765" t="n">
        <x:f>'Raw_Data'!B765</x:f>
        <x:v>32</x:v>
      </x:c>
      <x:c r="C765" s="30" t="n">
        <x:f>'Raw_Data'!C765</x:f>
        <x:v>47540</x:v>
      </x:c>
      <x:c r="D765" t="n">
        <x:f>'Raw_Data'!D765</x:f>
        <x:v>673</x:v>
      </x:c>
      <x:c r="E765" t="n">
        <x:f>'Raw_Data'!E765</x:f>
        <x:v>18</x:v>
      </x:c>
      <x:c r="F765" t="str">
        <x:f>PROPER(TRIM('Raw_Data'!F765))</x:f>
        <x:v>Classic</x:v>
      </x:c>
      <x:c r="G765" t="str">
        <x:f>PROPER(TRIM('Raw_Data'!G765))</x:f>
        <x:v>Branch</x:v>
      </x:c>
      <x:c r="H765" s="60" t="n">
        <x:f>'Raw_Data'!H765</x:f>
        <x:v>5613</x:v>
      </x:c>
      <x:c r="I765" s="60" t="n">
        <x:f>'Raw_Data'!I765</x:f>
        <x:v>473.23</x:v>
      </x:c>
      <x:c r="J765" s="32" t="n">
        <x:f>'Raw_Data'!J765</x:f>
        <x:v>0.33</x:v>
      </x:c>
      <x:c r="K765" s="32" t="n">
        <x:f>'Raw_Data'!K765</x:f>
        <x:v>0.642</x:v>
      </x:c>
      <x:c r="L765" t="n">
        <x:f>'Raw_Data'!L765</x:f>
        <x:v>0</x:v>
      </x:c>
      <x:c r="M765" t="n">
        <x:f>IF('Raw_Data'!M765="",Assumptions!$B$15,'Raw_Data'!M765)</x:f>
        <x:v>9</x:v>
      </x:c>
      <x:c r="N765" s="32" t="n">
        <x:f>'Raw_Data'!N765</x:f>
        <x:v>0.035</x:v>
      </x:c>
      <x:c r="O765" t="str">
        <x:f>IF(OR(D765&lt;620,L765&gt;=2,J765&gt;0.9),"High",IF(OR(D765&lt;700,L765=1,J765&gt;0.75),"Medium","Low"))</x:f>
        <x:v>Medium</x:v>
      </x:c>
      <x:c r="P765" s="30" t="n">
        <x:f>XLOOKUP(F765,Assumptions!$A$4:$A$6,Assumptions!$B$4:$B$6)</x:f>
        <x:v>0</x:v>
      </x:c>
      <x:c r="Q765" s="32" t="n">
        <x:f>XLOOKUP(F765,Assumptions!$A$4:$A$6,Assumptions!$C$4:$C$6)</x:f>
        <x:v>0.229</x:v>
      </x:c>
      <x:c r="R765" s="32" t="n">
        <x:f>XLOOKUP(F765,Assumptions!$A$4:$A$6,Assumptions!$D$4:$D$6)</x:f>
        <x:v>0.015</x:v>
      </x:c>
      <x:c r="S765" s="32" t="n">
        <x:f>XLOOKUP(F765,Assumptions!$A$4:$A$6,Assumptions!$E$4:$E$6)</x:f>
        <x:v>0.0075</x:v>
      </x:c>
      <x:c r="T765" s="32" t="n">
        <x:f>XLOOKUP(O765,Assumptions!$H$4:$H$6,Assumptions!$I$4:$I$6)</x:f>
        <x:v>0.012</x:v>
      </x:c>
      <x:c r="U765" s="30" t="n">
        <x:f>XLOOKUP(F765,Assumptions!$A$4:$A$6,Assumptions!$F$4:$F$6)</x:f>
        <x:v>60</x:v>
      </x:c>
      <x:c r="V765" s="60" t="n">
        <x:f>I765*12</x:f>
        <x:v>5678.76</x:v>
      </x:c>
      <x:c r="W765" s="60" t="n">
        <x:f>H765*J765*(1-K765)*Q765</x:f>
        <x:v>151.85443878</x:v>
      </x:c>
      <x:c r="X765" s="60" t="n">
        <x:f>V765*R765</x:f>
        <x:v>85.1814</x:v>
      </x:c>
      <x:c r="Y765" s="60" t="n">
        <x:f>V765*S765</x:f>
        <x:v>42.5907</x:v>
      </x:c>
      <x:c r="Z765" s="60" t="n">
        <x:f>H765*J765*T765</x:f>
        <x:v>22.227480000000003</x:v>
      </x:c>
      <x:c r="AA765" s="60" t="n">
        <x:f>P765+W765+X765-Y765-Z765-U765</x:f>
        <x:v>112.21765878</x:v>
      </x:c>
      <x:c r="AB765" s="32" t="n">
        <x:f>IFERROR(AA765/(P765+W765+X765),0)</x:f>
        <x:v>0.47342064118899985</x:v>
      </x:c>
      <x:c r="AC765" t="n">
        <x:f>IF(O765="High",0,IF(I765&gt;=1800,3,IF(I765&gt;=900,2,1))+IF(K765&gt;=0.9,2,IF(K765&gt;=0.75,1,0))+IF(J765&lt;=0.7,2,IF(J765&lt;=0.85,1,0))+IF(M765&gt;=8,1,0))</x:f>
        <x:v>4</x:v>
      </x:c>
      <x:c r="AD765" t="str">
        <x:f>IF(AND(O765&lt;&gt;"High",AC765&gt;=Assumptions!$B$10,AA765&gt;0),"Priority Growth",IF(AND(O765="Low",AA765&gt;0),"Maintain","Watch"))</x:f>
        <x:v>Watch</x:v>
      </x:c>
      <x:c r="AE765" s="60" t="n">
        <x:f>MAX(AA765,0)*N765</x:f>
        <x:v>3.9276180573</x:v>
      </x:c>
      <x:c r="AF765" t="str">
        <x:f>IF(AND(AA765&gt;=Assumptions!$B$11,O765&lt;&gt;"High",OR(N765&gt;=Assumptions!$B$12,M765&lt;=6)),"High","Standard")</x:f>
        <x:v>Standard</x:v>
      </x:c>
    </x:row>
    <x:row r="766">
      <x:c r="A766" t="str">
        <x:f>'Raw_Data'!A766</x:f>
        <x:v>C00765</x:v>
      </x:c>
      <x:c r="B766" t="n">
        <x:f>'Raw_Data'!B766</x:f>
        <x:v>40</x:v>
      </x:c>
      <x:c r="C766" s="30" t="n">
        <x:f>'Raw_Data'!C766</x:f>
        <x:v>58973</x:v>
      </x:c>
      <x:c r="D766" t="n">
        <x:f>'Raw_Data'!D766</x:f>
        <x:v>627</x:v>
      </x:c>
      <x:c r="E766" t="n">
        <x:f>'Raw_Data'!E766</x:f>
        <x:v>10</x:v>
      </x:c>
      <x:c r="F766" t="str">
        <x:f>PROPER(TRIM('Raw_Data'!F766))</x:f>
        <x:v>Classic</x:v>
      </x:c>
      <x:c r="G766" t="str">
        <x:f>PROPER(TRIM('Raw_Data'!G766))</x:f>
        <x:v>Digital</x:v>
      </x:c>
      <x:c r="H766" s="60" t="n">
        <x:f>'Raw_Data'!H766</x:f>
        <x:v>3284</x:v>
      </x:c>
      <x:c r="I766" s="60" t="n">
        <x:f>'Raw_Data'!I766</x:f>
        <x:v>553.75</x:v>
      </x:c>
      <x:c r="J766" s="32" t="n">
        <x:f>'Raw_Data'!J766</x:f>
        <x:v>0.491</x:v>
      </x:c>
      <x:c r="K766" s="32" t="n">
        <x:f>'Raw_Data'!K766</x:f>
        <x:v>0.53</x:v>
      </x:c>
      <x:c r="L766" t="n">
        <x:f>'Raw_Data'!L766</x:f>
        <x:v>0</x:v>
      </x:c>
      <x:c r="M766" t="n">
        <x:f>IF('Raw_Data'!M766="",Assumptions!$B$15,'Raw_Data'!M766)</x:f>
        <x:v>6</x:v>
      </x:c>
      <x:c r="N766" s="32" t="n">
        <x:f>'Raw_Data'!N766</x:f>
        <x:v>0.178</x:v>
      </x:c>
      <x:c r="O766" t="str">
        <x:f>IF(OR(D766&lt;620,L766&gt;=2,J766&gt;0.9),"High",IF(OR(D766&lt;700,L766=1,J766&gt;0.75),"Medium","Low"))</x:f>
        <x:v>Medium</x:v>
      </x:c>
      <x:c r="P766" s="30" t="n">
        <x:f>XLOOKUP(F766,Assumptions!$A$4:$A$6,Assumptions!$B$4:$B$6)</x:f>
        <x:v>0</x:v>
      </x:c>
      <x:c r="Q766" s="32" t="n">
        <x:f>XLOOKUP(F766,Assumptions!$A$4:$A$6,Assumptions!$C$4:$C$6)</x:f>
        <x:v>0.229</x:v>
      </x:c>
      <x:c r="R766" s="32" t="n">
        <x:f>XLOOKUP(F766,Assumptions!$A$4:$A$6,Assumptions!$D$4:$D$6)</x:f>
        <x:v>0.015</x:v>
      </x:c>
      <x:c r="S766" s="32" t="n">
        <x:f>XLOOKUP(F766,Assumptions!$A$4:$A$6,Assumptions!$E$4:$E$6)</x:f>
        <x:v>0.0075</x:v>
      </x:c>
      <x:c r="T766" s="32" t="n">
        <x:f>XLOOKUP(O766,Assumptions!$H$4:$H$6,Assumptions!$I$4:$I$6)</x:f>
        <x:v>0.012</x:v>
      </x:c>
      <x:c r="U766" s="30" t="n">
        <x:f>XLOOKUP(F766,Assumptions!$A$4:$A$6,Assumptions!$F$4:$F$6)</x:f>
        <x:v>60</x:v>
      </x:c>
      <x:c r="V766" s="60" t="n">
        <x:f>I766*12</x:f>
        <x:v>6645</x:v>
      </x:c>
      <x:c r="W766" s="60" t="n">
        <x:f>H766*J766*(1-K766)*Q766</x:f>
        <x:v>173.54734772</x:v>
      </x:c>
      <x:c r="X766" s="60" t="n">
        <x:f>V766*R766</x:f>
        <x:v>99.675</x:v>
      </x:c>
      <x:c r="Y766" s="60" t="n">
        <x:f>V766*S766</x:f>
        <x:v>49.8375</x:v>
      </x:c>
      <x:c r="Z766" s="60" t="n">
        <x:f>H766*J766*T766</x:f>
        <x:v>19.349328</x:v>
      </x:c>
      <x:c r="AA766" s="60" t="n">
        <x:f>P766+W766+X766-Y766-Z766-U766</x:f>
        <x:v>144.03551972000002</x:v>
      </x:c>
      <x:c r="AB766" s="32" t="n">
        <x:f>IFERROR(AA766/(P766+W766+X766),0)</x:f>
        <x:v>0.5271732745214843</x:v>
      </x:c>
      <x:c r="AC766" t="n">
        <x:f>IF(O766="High",0,IF(I766&gt;=1800,3,IF(I766&gt;=900,2,1))+IF(K766&gt;=0.9,2,IF(K766&gt;=0.75,1,0))+IF(J766&lt;=0.7,2,IF(J766&lt;=0.85,1,0))+IF(M766&gt;=8,1,0))</x:f>
        <x:v>3</x:v>
      </x:c>
      <x:c r="AD766" t="str">
        <x:f>IF(AND(O766&lt;&gt;"High",AC766&gt;=Assumptions!$B$10,AA766&gt;0),"Priority Growth",IF(AND(O766="Low",AA766&gt;0),"Maintain","Watch"))</x:f>
        <x:v>Watch</x:v>
      </x:c>
      <x:c r="AE766" s="60" t="n">
        <x:f>MAX(AA766,0)*N766</x:f>
        <x:v>25.638322510160002</x:v>
      </x:c>
      <x:c r="AF766" t="str">
        <x:f>IF(AND(AA766&gt;=Assumptions!$B$11,O766&lt;&gt;"High",OR(N766&gt;=Assumptions!$B$12,M766&lt;=6)),"High","Standard")</x:f>
        <x:v>Standard</x:v>
      </x:c>
    </x:row>
    <x:row r="767">
      <x:c r="A767" t="str">
        <x:f>'Raw_Data'!A767</x:f>
        <x:v>C00766</x:v>
      </x:c>
      <x:c r="B767" t="n">
        <x:f>'Raw_Data'!B767</x:f>
        <x:v>40</x:v>
      </x:c>
      <x:c r="C767" s="30" t="n">
        <x:f>'Raw_Data'!C767</x:f>
        <x:v>60649</x:v>
      </x:c>
      <x:c r="D767" t="n">
        <x:f>'Raw_Data'!D767</x:f>
        <x:v>649</x:v>
      </x:c>
      <x:c r="E767" t="n">
        <x:f>'Raw_Data'!E767</x:f>
        <x:v>63</x:v>
      </x:c>
      <x:c r="F767" t="str">
        <x:f>PROPER(TRIM('Raw_Data'!F767))</x:f>
        <x:v>Classic</x:v>
      </x:c>
      <x:c r="G767" t="str">
        <x:f>PROPER(TRIM('Raw_Data'!G767))</x:f>
        <x:v>Digital</x:v>
      </x:c>
      <x:c r="H767" s="60" t="n">
        <x:f>'Raw_Data'!H767</x:f>
        <x:v>4431</x:v>
      </x:c>
      <x:c r="I767" s="60" t="n">
        <x:f>'Raw_Data'!I767</x:f>
        <x:v>773.46</x:v>
      </x:c>
      <x:c r="J767" s="32" t="n">
        <x:f>'Raw_Data'!J767</x:f>
        <x:v>0.44</x:v>
      </x:c>
      <x:c r="K767" s="32" t="n">
        <x:f>'Raw_Data'!K767</x:f>
        <x:v>0.693</x:v>
      </x:c>
      <x:c r="L767" t="n">
        <x:f>'Raw_Data'!L767</x:f>
        <x:v>0</x:v>
      </x:c>
      <x:c r="M767" t="n">
        <x:f>IF('Raw_Data'!M767="",Assumptions!$B$15,'Raw_Data'!M767)</x:f>
        <x:v>7</x:v>
      </x:c>
      <x:c r="N767" s="32" t="n">
        <x:f>'Raw_Data'!N767</x:f>
        <x:v>0.122</x:v>
      </x:c>
      <x:c r="O767" t="str">
        <x:f>IF(OR(D767&lt;620,L767&gt;=2,J767&gt;0.9),"High",IF(OR(D767&lt;700,L767=1,J767&gt;0.75),"Medium","Low"))</x:f>
        <x:v>Medium</x:v>
      </x:c>
      <x:c r="P767" s="30" t="n">
        <x:f>XLOOKUP(F767,Assumptions!$A$4:$A$6,Assumptions!$B$4:$B$6)</x:f>
        <x:v>0</x:v>
      </x:c>
      <x:c r="Q767" s="32" t="n">
        <x:f>XLOOKUP(F767,Assumptions!$A$4:$A$6,Assumptions!$C$4:$C$6)</x:f>
        <x:v>0.229</x:v>
      </x:c>
      <x:c r="R767" s="32" t="n">
        <x:f>XLOOKUP(F767,Assumptions!$A$4:$A$6,Assumptions!$D$4:$D$6)</x:f>
        <x:v>0.015</x:v>
      </x:c>
      <x:c r="S767" s="32" t="n">
        <x:f>XLOOKUP(F767,Assumptions!$A$4:$A$6,Assumptions!$E$4:$E$6)</x:f>
        <x:v>0.0075</x:v>
      </x:c>
      <x:c r="T767" s="32" t="n">
        <x:f>XLOOKUP(O767,Assumptions!$H$4:$H$6,Assumptions!$I$4:$I$6)</x:f>
        <x:v>0.012</x:v>
      </x:c>
      <x:c r="U767" s="30" t="n">
        <x:f>XLOOKUP(F767,Assumptions!$A$4:$A$6,Assumptions!$F$4:$F$6)</x:f>
        <x:v>60</x:v>
      </x:c>
      <x:c r="V767" s="60" t="n">
        <x:f>I767*12</x:f>
        <x:v>9281.52</x:v>
      </x:c>
      <x:c r="W767" s="60" t="n">
        <x:f>H767*J767*(1-K767)*Q767</x:f>
        <x:v>137.06554092000005</x:v>
      </x:c>
      <x:c r="X767" s="60" t="n">
        <x:f>V767*R767</x:f>
        <x:v>139.2228</x:v>
      </x:c>
      <x:c r="Y767" s="60" t="n">
        <x:f>V767*S767</x:f>
        <x:v>69.6114</x:v>
      </x:c>
      <x:c r="Z767" s="60" t="n">
        <x:f>H767*J767*T767</x:f>
        <x:v>23.395680000000002</x:v>
      </x:c>
      <x:c r="AA767" s="60" t="n">
        <x:f>P767+W767+X767-Y767-Z767-U767</x:f>
        <x:v>123.28126092000005</x:v>
      </x:c>
      <x:c r="AB767" s="32" t="n">
        <x:f>IFERROR(AA767/(P767+W767+X767),0)</x:f>
        <x:v>0.44620507875754495</x:v>
      </x:c>
      <x:c r="AC767" t="n">
        <x:f>IF(O767="High",0,IF(I767&gt;=1800,3,IF(I767&gt;=900,2,1))+IF(K767&gt;=0.9,2,IF(K767&gt;=0.75,1,0))+IF(J767&lt;=0.7,2,IF(J767&lt;=0.85,1,0))+IF(M767&gt;=8,1,0))</x:f>
        <x:v>3</x:v>
      </x:c>
      <x:c r="AD767" t="str">
        <x:f>IF(AND(O767&lt;&gt;"High",AC767&gt;=Assumptions!$B$10,AA767&gt;0),"Priority Growth",IF(AND(O767="Low",AA767&gt;0),"Maintain","Watch"))</x:f>
        <x:v>Watch</x:v>
      </x:c>
      <x:c r="AE767" s="60" t="n">
        <x:f>MAX(AA767,0)*N767</x:f>
        <x:v>15.040313832240006</x:v>
      </x:c>
      <x:c r="AF767" t="str">
        <x:f>IF(AND(AA767&gt;=Assumptions!$B$11,O767&lt;&gt;"High",OR(N767&gt;=Assumptions!$B$12,M767&lt;=6)),"High","Standard")</x:f>
        <x:v>Standard</x:v>
      </x:c>
    </x:row>
    <x:row r="768">
      <x:c r="A768" t="str">
        <x:f>'Raw_Data'!A768</x:f>
        <x:v>C00767</x:v>
      </x:c>
      <x:c r="B768" t="n">
        <x:f>'Raw_Data'!B768</x:f>
        <x:v>32</x:v>
      </x:c>
      <x:c r="C768" s="30" t="n">
        <x:f>'Raw_Data'!C768</x:f>
        <x:v>86487</x:v>
      </x:c>
      <x:c r="D768" t="n">
        <x:f>'Raw_Data'!D768</x:f>
        <x:v>725</x:v>
      </x:c>
      <x:c r="E768" t="n">
        <x:f>'Raw_Data'!E768</x:f>
        <x:v>51</x:v>
      </x:c>
      <x:c r="F768" t="str">
        <x:f>PROPER(TRIM('Raw_Data'!F768))</x:f>
        <x:v>Gold</x:v>
      </x:c>
      <x:c r="G768" t="str">
        <x:f>PROPER(TRIM('Raw_Data'!G768))</x:f>
        <x:v>Digital</x:v>
      </x:c>
      <x:c r="H768" s="60" t="n">
        <x:f>'Raw_Data'!H768</x:f>
        <x:v>18033</x:v>
      </x:c>
      <x:c r="I768" s="60" t="n">
        <x:f>'Raw_Data'!I768</x:f>
        <x:v>1577.83</x:v>
      </x:c>
      <x:c r="J768" s="32" t="n">
        <x:f>'Raw_Data'!J768</x:f>
        <x:v>0.224</x:v>
      </x:c>
      <x:c r="K768" s="32" t="n">
        <x:f>'Raw_Data'!K768</x:f>
        <x:v>0.847</x:v>
      </x:c>
      <x:c r="L768" t="n">
        <x:f>'Raw_Data'!L768</x:f>
        <x:v>0</x:v>
      </x:c>
      <x:c r="M768" t="n">
        <x:f>IF('Raw_Data'!M768="",Assumptions!$B$15,'Raw_Data'!M768)</x:f>
        <x:v>7</x:v>
      </x:c>
      <x:c r="N768" s="32" t="n">
        <x:f>'Raw_Data'!N768</x:f>
        <x:v>0.119</x:v>
      </x:c>
      <x:c r="O768" t="str">
        <x:f>IF(OR(D768&lt;620,L768&gt;=2,J768&gt;0.9),"High",IF(OR(D768&lt;700,L768=1,J768&gt;0.75),"Medium","Low"))</x:f>
        <x:v>Low</x:v>
      </x:c>
      <x:c r="P768" s="30" t="n">
        <x:f>XLOOKUP(F768,Assumptions!$A$4:$A$6,Assumptions!$B$4:$B$6)</x:f>
        <x:v>95</x:v>
      </x:c>
      <x:c r="Q768" s="32" t="n">
        <x:f>XLOOKUP(F768,Assumptions!$A$4:$A$6,Assumptions!$C$4:$C$6)</x:f>
        <x:v>0.219</x:v>
      </x:c>
      <x:c r="R768" s="32" t="n">
        <x:f>XLOOKUP(F768,Assumptions!$A$4:$A$6,Assumptions!$D$4:$D$6)</x:f>
        <x:v>0.016</x:v>
      </x:c>
      <x:c r="S768" s="32" t="n">
        <x:f>XLOOKUP(F768,Assumptions!$A$4:$A$6,Assumptions!$E$4:$E$6)</x:f>
        <x:v>0.01</x:v>
      </x:c>
      <x:c r="T768" s="32" t="n">
        <x:f>XLOOKUP(O768,Assumptions!$H$4:$H$6,Assumptions!$I$4:$I$6)</x:f>
        <x:v>0.0035</x:v>
      </x:c>
      <x:c r="U768" s="30" t="n">
        <x:f>XLOOKUP(F768,Assumptions!$A$4:$A$6,Assumptions!$F$4:$F$6)</x:f>
        <x:v>90</x:v>
      </x:c>
      <x:c r="V768" s="60" t="n">
        <x:f>I768*12</x:f>
        <x:v>18933.96</x:v>
      </x:c>
      <x:c r="W768" s="60" t="n">
        <x:f>H768*J768*(1-K768)*Q768</x:f>
        <x:v>135.34790774400003</x:v>
      </x:c>
      <x:c r="X768" s="60" t="n">
        <x:f>V768*R768</x:f>
        <x:v>302.94336</x:v>
      </x:c>
      <x:c r="Y768" s="60" t="n">
        <x:f>V768*S768</x:f>
        <x:v>189.3396</x:v>
      </x:c>
      <x:c r="Z768" s="60" t="n">
        <x:f>H768*J768*T768</x:f>
        <x:v>14.137872000000002</x:v>
      </x:c>
      <x:c r="AA768" s="60" t="n">
        <x:f>P768+W768+X768-Y768-Z768-U768</x:f>
        <x:v>239.813795744</x:v>
      </x:c>
      <x:c r="AB768" s="32" t="n">
        <x:f>IFERROR(AA768/(P768+W768+X768),0)</x:f>
        <x:v>0.4496863351213163</x:v>
      </x:c>
      <x:c r="AC768" t="n">
        <x:f>IF(O768="High",0,IF(I768&gt;=1800,3,IF(I768&gt;=900,2,1))+IF(K768&gt;=0.9,2,IF(K768&gt;=0.75,1,0))+IF(J768&lt;=0.7,2,IF(J768&lt;=0.85,1,0))+IF(M768&gt;=8,1,0))</x:f>
        <x:v>5</x:v>
      </x:c>
      <x:c r="AD768" t="str">
        <x:f>IF(AND(O768&lt;&gt;"High",AC768&gt;=Assumptions!$B$10,AA768&gt;0),"Priority Growth",IF(AND(O768="Low",AA768&gt;0),"Maintain","Watch"))</x:f>
        <x:v>Maintain</x:v>
      </x:c>
      <x:c r="AE768" s="60" t="n">
        <x:f>MAX(AA768,0)*N768</x:f>
        <x:v>28.537841693536</x:v>
      </x:c>
      <x:c r="AF768" t="str">
        <x:f>IF(AND(AA768&gt;=Assumptions!$B$11,O768&lt;&gt;"High",OR(N768&gt;=Assumptions!$B$12,M768&lt;=6)),"High","Standard")</x:f>
        <x:v>Standard</x:v>
      </x:c>
    </x:row>
    <x:row r="769">
      <x:c r="A769" t="str">
        <x:f>'Raw_Data'!A769</x:f>
        <x:v>C00768</x:v>
      </x:c>
      <x:c r="B769" t="n">
        <x:f>'Raw_Data'!B769</x:f>
        <x:v>54</x:v>
      </x:c>
      <x:c r="C769" s="30" t="n">
        <x:f>'Raw_Data'!C769</x:f>
        <x:v>94536</x:v>
      </x:c>
      <x:c r="D769" t="n">
        <x:f>'Raw_Data'!D769</x:f>
        <x:v>757</x:v>
      </x:c>
      <x:c r="E769" t="n">
        <x:f>'Raw_Data'!E769</x:f>
        <x:v>14</x:v>
      </x:c>
      <x:c r="F769" t="str">
        <x:f>PROPER(TRIM('Raw_Data'!F769))</x:f>
        <x:v>Classic</x:v>
      </x:c>
      <x:c r="G769" t="str">
        <x:f>PROPER(TRIM('Raw_Data'!G769))</x:f>
        <x:v>Digital</x:v>
      </x:c>
      <x:c r="H769" s="60" t="n">
        <x:f>'Raw_Data'!H769</x:f>
        <x:v>12959</x:v>
      </x:c>
      <x:c r="I769" s="60" t="n">
        <x:f>'Raw_Data'!I769</x:f>
        <x:v>1520.43</x:v>
      </x:c>
      <x:c r="J769" s="32" t="n">
        <x:f>'Raw_Data'!J769</x:f>
        <x:v>0.416</x:v>
      </x:c>
      <x:c r="K769" s="32" t="n">
        <x:f>'Raw_Data'!K769</x:f>
        <x:v>0.787</x:v>
      </x:c>
      <x:c r="L769" t="n">
        <x:f>'Raw_Data'!L769</x:f>
        <x:v>0</x:v>
      </x:c>
      <x:c r="M769" t="n">
        <x:f>IF('Raw_Data'!M769="",Assumptions!$B$15,'Raw_Data'!M769)</x:f>
        <x:v>8</x:v>
      </x:c>
      <x:c r="N769" s="32" t="n">
        <x:f>'Raw_Data'!N769</x:f>
        <x:v>0.067</x:v>
      </x:c>
      <x:c r="O769" t="str">
        <x:f>IF(OR(D769&lt;620,L769&gt;=2,J769&gt;0.9),"High",IF(OR(D769&lt;700,L769=1,J769&gt;0.75),"Medium","Low"))</x:f>
        <x:v>Low</x:v>
      </x:c>
      <x:c r="P769" s="30" t="n">
        <x:f>XLOOKUP(F769,Assumptions!$A$4:$A$6,Assumptions!$B$4:$B$6)</x:f>
        <x:v>0</x:v>
      </x:c>
      <x:c r="Q769" s="32" t="n">
        <x:f>XLOOKUP(F769,Assumptions!$A$4:$A$6,Assumptions!$C$4:$C$6)</x:f>
        <x:v>0.229</x:v>
      </x:c>
      <x:c r="R769" s="32" t="n">
        <x:f>XLOOKUP(F769,Assumptions!$A$4:$A$6,Assumptions!$D$4:$D$6)</x:f>
        <x:v>0.015</x:v>
      </x:c>
      <x:c r="S769" s="32" t="n">
        <x:f>XLOOKUP(F769,Assumptions!$A$4:$A$6,Assumptions!$E$4:$E$6)</x:f>
        <x:v>0.0075</x:v>
      </x:c>
      <x:c r="T769" s="32" t="n">
        <x:f>XLOOKUP(O769,Assumptions!$H$4:$H$6,Assumptions!$I$4:$I$6)</x:f>
        <x:v>0.0035</x:v>
      </x:c>
      <x:c r="U769" s="30" t="n">
        <x:f>XLOOKUP(F769,Assumptions!$A$4:$A$6,Assumptions!$F$4:$F$6)</x:f>
        <x:v>60</x:v>
      </x:c>
      <x:c r="V769" s="60" t="n">
        <x:f>I769*12</x:f>
        <x:v>18245.16</x:v>
      </x:c>
      <x:c r="W769" s="60" t="n">
        <x:f>H769*J769*(1-K769)*Q769</x:f>
        <x:v>262.95407548799994</x:v>
      </x:c>
      <x:c r="X769" s="60" t="n">
        <x:f>V769*R769</x:f>
        <x:v>273.6774</x:v>
      </x:c>
      <x:c r="Y769" s="60" t="n">
        <x:f>V769*S769</x:f>
        <x:v>136.8387</x:v>
      </x:c>
      <x:c r="Z769" s="60" t="n">
        <x:f>H769*J769*T769</x:f>
        <x:v>18.868304</x:v>
      </x:c>
      <x:c r="AA769" s="60" t="n">
        <x:f>P769+W769+X769-Y769-Z769-U769</x:f>
        <x:v>320.92447148799994</x:v>
      </x:c>
      <x:c r="AB769" s="32" t="n">
        <x:f>IFERROR(AA769/(P769+W769+X769),0)</x:f>
        <x:v>0.5980351249358954</x:v>
      </x:c>
      <x:c r="AC769" t="n">
        <x:f>IF(O769="High",0,IF(I769&gt;=1800,3,IF(I769&gt;=900,2,1))+IF(K769&gt;=0.9,2,IF(K769&gt;=0.75,1,0))+IF(J769&lt;=0.7,2,IF(J769&lt;=0.85,1,0))+IF(M769&gt;=8,1,0))</x:f>
        <x:v>6</x:v>
      </x:c>
      <x:c r="AD769" t="str">
        <x:f>IF(AND(O769&lt;&gt;"High",AC769&gt;=Assumptions!$B$10,AA769&gt;0),"Priority Growth",IF(AND(O769="Low",AA769&gt;0),"Maintain","Watch"))</x:f>
        <x:v>Priority Growth</x:v>
      </x:c>
      <x:c r="AE769" s="60" t="n">
        <x:f>MAX(AA769,0)*N769</x:f>
        <x:v>21.501939589695997</x:v>
      </x:c>
      <x:c r="AF769" t="str">
        <x:f>IF(AND(AA769&gt;=Assumptions!$B$11,O769&lt;&gt;"High",OR(N769&gt;=Assumptions!$B$12,M769&lt;=6)),"High","Standard")</x:f>
        <x:v>Standard</x:v>
      </x:c>
    </x:row>
    <x:row r="770">
      <x:c r="A770" t="str">
        <x:f>'Raw_Data'!A770</x:f>
        <x:v>C00769</x:v>
      </x:c>
      <x:c r="B770" t="n">
        <x:f>'Raw_Data'!B770</x:f>
        <x:v>24</x:v>
      </x:c>
      <x:c r="C770" s="30" t="n">
        <x:f>'Raw_Data'!C770</x:f>
        <x:v>31813</x:v>
      </x:c>
      <x:c r="D770" t="n">
        <x:f>'Raw_Data'!D770</x:f>
        <x:v>617</x:v>
      </x:c>
      <x:c r="E770" t="n">
        <x:f>'Raw_Data'!E770</x:f>
        <x:v>43</x:v>
      </x:c>
      <x:c r="F770" t="str">
        <x:f>PROPER(TRIM('Raw_Data'!F770))</x:f>
        <x:v>Classic</x:v>
      </x:c>
      <x:c r="G770" t="str">
        <x:f>PROPER(TRIM('Raw_Data'!G770))</x:f>
        <x:v>Direct Mail</x:v>
      </x:c>
      <x:c r="H770" s="60" t="n">
        <x:f>'Raw_Data'!H770</x:f>
        <x:v>5327</x:v>
      </x:c>
      <x:c r="I770" s="60" t="n">
        <x:f>'Raw_Data'!I770</x:f>
        <x:v>878.1</x:v>
      </x:c>
      <x:c r="J770" s="32" t="n">
        <x:f>'Raw_Data'!J770</x:f>
        <x:v>0.504</x:v>
      </x:c>
      <x:c r="K770" s="32" t="n">
        <x:f>'Raw_Data'!K770</x:f>
        <x:v>0.598</x:v>
      </x:c>
      <x:c r="L770" t="n">
        <x:f>'Raw_Data'!L770</x:f>
        <x:v>1</x:v>
      </x:c>
      <x:c r="M770" t="n">
        <x:f>IF('Raw_Data'!M770="",Assumptions!$B$15,'Raw_Data'!M770)</x:f>
        <x:v>9</x:v>
      </x:c>
      <x:c r="N770" s="32" t="n">
        <x:f>'Raw_Data'!N770</x:f>
        <x:v>0.02</x:v>
      </x:c>
      <x:c r="O770" t="str">
        <x:f>IF(OR(D770&lt;620,L770&gt;=2,J770&gt;0.9),"High",IF(OR(D770&lt;700,L770=1,J770&gt;0.75),"Medium","Low"))</x:f>
        <x:v>High</x:v>
      </x:c>
      <x:c r="P770" s="30" t="n">
        <x:f>XLOOKUP(F770,Assumptions!$A$4:$A$6,Assumptions!$B$4:$B$6)</x:f>
        <x:v>0</x:v>
      </x:c>
      <x:c r="Q770" s="32" t="n">
        <x:f>XLOOKUP(F770,Assumptions!$A$4:$A$6,Assumptions!$C$4:$C$6)</x:f>
        <x:v>0.229</x:v>
      </x:c>
      <x:c r="R770" s="32" t="n">
        <x:f>XLOOKUP(F770,Assumptions!$A$4:$A$6,Assumptions!$D$4:$D$6)</x:f>
        <x:v>0.015</x:v>
      </x:c>
      <x:c r="S770" s="32" t="n">
        <x:f>XLOOKUP(F770,Assumptions!$A$4:$A$6,Assumptions!$E$4:$E$6)</x:f>
        <x:v>0.0075</x:v>
      </x:c>
      <x:c r="T770" s="32" t="n">
        <x:f>XLOOKUP(O770,Assumptions!$H$4:$H$6,Assumptions!$I$4:$I$6)</x:f>
        <x:v>0.045</x:v>
      </x:c>
      <x:c r="U770" s="30" t="n">
        <x:f>XLOOKUP(F770,Assumptions!$A$4:$A$6,Assumptions!$F$4:$F$6)</x:f>
        <x:v>60</x:v>
      </x:c>
      <x:c r="V770" s="60" t="n">
        <x:f>I770*12</x:f>
        <x:v>10537.2</x:v>
      </x:c>
      <x:c r="W770" s="60" t="n">
        <x:f>H770*J770*(1-K770)*Q770</x:f>
        <x:v>247.15805486400004</x:v>
      </x:c>
      <x:c r="X770" s="60" t="n">
        <x:f>V770*R770</x:f>
        <x:v>158.058</x:v>
      </x:c>
      <x:c r="Y770" s="60" t="n">
        <x:f>V770*S770</x:f>
        <x:v>79.029</x:v>
      </x:c>
      <x:c r="Z770" s="60" t="n">
        <x:f>H770*J770*T770</x:f>
        <x:v>120.81635999999999</x:v>
      </x:c>
      <x:c r="AA770" s="60" t="n">
        <x:f>P770+W770+X770-Y770-Z770-U770</x:f>
        <x:v>145.3706948640001</x:v>
      </x:c>
      <x:c r="AB770" s="32" t="n">
        <x:f>IFERROR(AA770/(P770+W770+X770),0)</x:f>
        <x:v>0.3587486061301048</x:v>
      </x:c>
      <x:c r="AC770" t="n">
        <x:f>IF(O770="High",0,IF(I770&gt;=1800,3,IF(I770&gt;=900,2,1))+IF(K770&gt;=0.9,2,IF(K770&gt;=0.75,1,0))+IF(J770&lt;=0.7,2,IF(J770&lt;=0.85,1,0))+IF(M770&gt;=8,1,0))</x:f>
        <x:v>0</x:v>
      </x:c>
      <x:c r="AD770" t="str">
        <x:f>IF(AND(O770&lt;&gt;"High",AC770&gt;=Assumptions!$B$10,AA770&gt;0),"Priority Growth",IF(AND(O770="Low",AA770&gt;0),"Maintain","Watch"))</x:f>
        <x:v>Watch</x:v>
      </x:c>
      <x:c r="AE770" s="60" t="n">
        <x:f>MAX(AA770,0)*N770</x:f>
        <x:v>2.907413897280002</x:v>
      </x:c>
      <x:c r="AF770" t="str">
        <x:f>IF(AND(AA770&gt;=Assumptions!$B$11,O770&lt;&gt;"High",OR(N770&gt;=Assumptions!$B$12,M770&lt;=6)),"High","Standard")</x:f>
        <x:v>Standard</x:v>
      </x:c>
    </x:row>
    <x:row r="771">
      <x:c r="A771" t="str">
        <x:f>'Raw_Data'!A771</x:f>
        <x:v>C00770</x:v>
      </x:c>
      <x:c r="B771" t="n">
        <x:f>'Raw_Data'!B771</x:f>
        <x:v>48</x:v>
      </x:c>
      <x:c r="C771" s="30" t="n">
        <x:f>'Raw_Data'!C771</x:f>
        <x:v>81928</x:v>
      </x:c>
      <x:c r="D771" t="n">
        <x:f>'Raw_Data'!D771</x:f>
        <x:v>693</x:v>
      </x:c>
      <x:c r="E771" t="n">
        <x:f>'Raw_Data'!E771</x:f>
        <x:v>17</x:v>
      </x:c>
      <x:c r="F771" t="str">
        <x:f>PROPER(TRIM('Raw_Data'!F771))</x:f>
        <x:v>Gold</x:v>
      </x:c>
      <x:c r="G771" t="str">
        <x:f>PROPER(TRIM('Raw_Data'!G771))</x:f>
        <x:v>Partner</x:v>
      </x:c>
      <x:c r="H771" s="60" t="n">
        <x:f>'Raw_Data'!H771</x:f>
        <x:v>12544</x:v>
      </x:c>
      <x:c r="I771" s="60" t="n">
        <x:f>'Raw_Data'!I771</x:f>
        <x:v>1439.65</x:v>
      </x:c>
      <x:c r="J771" s="32" t="n">
        <x:f>'Raw_Data'!J771</x:f>
        <x:v>0.406</x:v>
      </x:c>
      <x:c r="K771" s="32" t="n">
        <x:f>'Raw_Data'!K771</x:f>
        <x:v>0.656</x:v>
      </x:c>
      <x:c r="L771" t="n">
        <x:f>'Raw_Data'!L771</x:f>
        <x:v>2</x:v>
      </x:c>
      <x:c r="M771" t="n">
        <x:f>IF('Raw_Data'!M771="",Assumptions!$B$15,'Raw_Data'!M771)</x:f>
        <x:v>6</x:v>
      </x:c>
      <x:c r="N771" s="32" t="n">
        <x:f>'Raw_Data'!N771</x:f>
        <x:v>0.178</x:v>
      </x:c>
      <x:c r="O771" t="str">
        <x:f>IF(OR(D771&lt;620,L771&gt;=2,J771&gt;0.9),"High",IF(OR(D771&lt;700,L771=1,J771&gt;0.75),"Medium","Low"))</x:f>
        <x:v>High</x:v>
      </x:c>
      <x:c r="P771" s="30" t="n">
        <x:f>XLOOKUP(F771,Assumptions!$A$4:$A$6,Assumptions!$B$4:$B$6)</x:f>
        <x:v>95</x:v>
      </x:c>
      <x:c r="Q771" s="32" t="n">
        <x:f>XLOOKUP(F771,Assumptions!$A$4:$A$6,Assumptions!$C$4:$C$6)</x:f>
        <x:v>0.219</x:v>
      </x:c>
      <x:c r="R771" s="32" t="n">
        <x:f>XLOOKUP(F771,Assumptions!$A$4:$A$6,Assumptions!$D$4:$D$6)</x:f>
        <x:v>0.016</x:v>
      </x:c>
      <x:c r="S771" s="32" t="n">
        <x:f>XLOOKUP(F771,Assumptions!$A$4:$A$6,Assumptions!$E$4:$E$6)</x:f>
        <x:v>0.01</x:v>
      </x:c>
      <x:c r="T771" s="32" t="n">
        <x:f>XLOOKUP(O771,Assumptions!$H$4:$H$6,Assumptions!$I$4:$I$6)</x:f>
        <x:v>0.045</x:v>
      </x:c>
      <x:c r="U771" s="30" t="n">
        <x:f>XLOOKUP(F771,Assumptions!$A$4:$A$6,Assumptions!$F$4:$F$6)</x:f>
        <x:v>90</x:v>
      </x:c>
      <x:c r="V771" s="60" t="n">
        <x:f>I771*12</x:f>
        <x:v>17275.800000000003</x:v>
      </x:c>
      <x:c r="W771" s="60" t="n">
        <x:f>H771*J771*(1-K771)*Q771</x:f>
        <x:v>383.676002304</x:v>
      </x:c>
      <x:c r="X771" s="60" t="n">
        <x:f>V771*R771</x:f>
        <x:v>276.41280000000006</x:v>
      </x:c>
      <x:c r="Y771" s="60" t="n">
        <x:f>V771*S771</x:f>
        <x:v>172.75800000000004</x:v>
      </x:c>
      <x:c r="Z771" s="60" t="n">
        <x:f>H771*J771*T771</x:f>
        <x:v>229.17888000000002</x:v>
      </x:c>
      <x:c r="AA771" s="60" t="n">
        <x:f>P771+W771+X771-Y771-Z771-U771</x:f>
        <x:v>263.151922304</x:v>
      </x:c>
      <x:c r="AB771" s="32" t="n">
        <x:f>IFERROR(AA771/(P771+W771+X771),0)</x:f>
        <x:v>0.34850460171180575</x:v>
      </x:c>
      <x:c r="AC771" t="n">
        <x:f>IF(O771="High",0,IF(I771&gt;=1800,3,IF(I771&gt;=900,2,1))+IF(K771&gt;=0.9,2,IF(K771&gt;=0.75,1,0))+IF(J771&lt;=0.7,2,IF(J771&lt;=0.85,1,0))+IF(M771&gt;=8,1,0))</x:f>
        <x:v>0</x:v>
      </x:c>
      <x:c r="AD771" t="str">
        <x:f>IF(AND(O771&lt;&gt;"High",AC771&gt;=Assumptions!$B$10,AA771&gt;0),"Priority Growth",IF(AND(O771="Low",AA771&gt;0),"Maintain","Watch"))</x:f>
        <x:v>Watch</x:v>
      </x:c>
      <x:c r="AE771" s="60" t="n">
        <x:f>MAX(AA771,0)*N771</x:f>
        <x:v>46.841042170112</x:v>
      </x:c>
      <x:c r="AF771" t="str">
        <x:f>IF(AND(AA771&gt;=Assumptions!$B$11,O771&lt;&gt;"High",OR(N771&gt;=Assumptions!$B$12,M771&lt;=6)),"High","Standard")</x:f>
        <x:v>Standard</x:v>
      </x:c>
    </x:row>
    <x:row r="772">
      <x:c r="A772" t="str">
        <x:f>'Raw_Data'!A772</x:f>
        <x:v>C00771</x:v>
      </x:c>
      <x:c r="B772" t="n">
        <x:f>'Raw_Data'!B772</x:f>
        <x:v>30</x:v>
      </x:c>
      <x:c r="C772" s="30" t="n">
        <x:f>'Raw_Data'!C772</x:f>
        <x:v>82600</x:v>
      </x:c>
      <x:c r="D772" t="n">
        <x:f>'Raw_Data'!D772</x:f>
        <x:v>704</x:v>
      </x:c>
      <x:c r="E772" t="n">
        <x:f>'Raw_Data'!E772</x:f>
        <x:v>156</x:v>
      </x:c>
      <x:c r="F772" t="str">
        <x:f>PROPER(TRIM('Raw_Data'!F772))</x:f>
        <x:v>Gold</x:v>
      </x:c>
      <x:c r="G772" t="str">
        <x:f>PROPER(TRIM('Raw_Data'!G772))</x:f>
        <x:v>Partner</x:v>
      </x:c>
      <x:c r="H772" s="60" t="n">
        <x:f>'Raw_Data'!H772</x:f>
        <x:v>11375</x:v>
      </x:c>
      <x:c r="I772" s="60" t="n">
        <x:f>'Raw_Data'!I772</x:f>
        <x:v>1266.08</x:v>
      </x:c>
      <x:c r="J772" s="32" t="n">
        <x:f>'Raw_Data'!J772</x:f>
        <x:v>0.324</x:v>
      </x:c>
      <x:c r="K772" s="32" t="n">
        <x:f>'Raw_Data'!K772</x:f>
        <x:v>0.846</x:v>
      </x:c>
      <x:c r="L772" t="n">
        <x:f>'Raw_Data'!L772</x:f>
        <x:v>0</x:v>
      </x:c>
      <x:c r="M772" t="n">
        <x:f>IF('Raw_Data'!M772="",Assumptions!$B$15,'Raw_Data'!M772)</x:f>
        <x:v>3</x:v>
      </x:c>
      <x:c r="N772" s="32" t="n">
        <x:f>'Raw_Data'!N772</x:f>
        <x:v>0.296</x:v>
      </x:c>
      <x:c r="O772" t="str">
        <x:f>IF(OR(D772&lt;620,L772&gt;=2,J772&gt;0.9),"High",IF(OR(D772&lt;700,L772=1,J772&gt;0.75),"Medium","Low"))</x:f>
        <x:v>Low</x:v>
      </x:c>
      <x:c r="P772" s="30" t="n">
        <x:f>XLOOKUP(F772,Assumptions!$A$4:$A$6,Assumptions!$B$4:$B$6)</x:f>
        <x:v>95</x:v>
      </x:c>
      <x:c r="Q772" s="32" t="n">
        <x:f>XLOOKUP(F772,Assumptions!$A$4:$A$6,Assumptions!$C$4:$C$6)</x:f>
        <x:v>0.219</x:v>
      </x:c>
      <x:c r="R772" s="32" t="n">
        <x:f>XLOOKUP(F772,Assumptions!$A$4:$A$6,Assumptions!$D$4:$D$6)</x:f>
        <x:v>0.016</x:v>
      </x:c>
      <x:c r="S772" s="32" t="n">
        <x:f>XLOOKUP(F772,Assumptions!$A$4:$A$6,Assumptions!$E$4:$E$6)</x:f>
        <x:v>0.01</x:v>
      </x:c>
      <x:c r="T772" s="32" t="n">
        <x:f>XLOOKUP(O772,Assumptions!$H$4:$H$6,Assumptions!$I$4:$I$6)</x:f>
        <x:v>0.0035</x:v>
      </x:c>
      <x:c r="U772" s="30" t="n">
        <x:f>XLOOKUP(F772,Assumptions!$A$4:$A$6,Assumptions!$F$4:$F$6)</x:f>
        <x:v>90</x:v>
      </x:c>
      <x:c r="V772" s="60" t="n">
        <x:f>I772*12</x:f>
        <x:v>15192.96</x:v>
      </x:c>
      <x:c r="W772" s="60" t="n">
        <x:f>H772*J772*(1-K772)*Q772</x:f>
        <x:v>124.29717300000003</x:v>
      </x:c>
      <x:c r="X772" s="60" t="n">
        <x:f>V772*R772</x:f>
        <x:v>243.08736</x:v>
      </x:c>
      <x:c r="Y772" s="60" t="n">
        <x:f>V772*S772</x:f>
        <x:v>151.9296</x:v>
      </x:c>
      <x:c r="Z772" s="60" t="n">
        <x:f>H772*J772*T772</x:f>
        <x:v>12.89925</x:v>
      </x:c>
      <x:c r="AA772" s="60" t="n">
        <x:f>P772+W772+X772-Y772-Z772-U772</x:f>
        <x:v>207.55568300000004</x:v>
      </x:c>
      <x:c r="AB772" s="32" t="n">
        <x:f>IFERROR(AA772/(P772+W772+X772),0)</x:f>
        <x:v>0.4488811112546449</x:v>
      </x:c>
      <x:c r="AC772" t="n">
        <x:f>IF(O772="High",0,IF(I772&gt;=1800,3,IF(I772&gt;=900,2,1))+IF(K772&gt;=0.9,2,IF(K772&gt;=0.75,1,0))+IF(J772&lt;=0.7,2,IF(J772&lt;=0.85,1,0))+IF(M772&gt;=8,1,0))</x:f>
        <x:v>5</x:v>
      </x:c>
      <x:c r="AD772" t="str">
        <x:f>IF(AND(O772&lt;&gt;"High",AC772&gt;=Assumptions!$B$10,AA772&gt;0),"Priority Growth",IF(AND(O772="Low",AA772&gt;0),"Maintain","Watch"))</x:f>
        <x:v>Maintain</x:v>
      </x:c>
      <x:c r="AE772" s="60" t="n">
        <x:f>MAX(AA772,0)*N772</x:f>
        <x:v>61.43648216800001</x:v>
      </x:c>
      <x:c r="AF772" t="str">
        <x:f>IF(AND(AA772&gt;=Assumptions!$B$11,O772&lt;&gt;"High",OR(N772&gt;=Assumptions!$B$12,M772&lt;=6)),"High","Standard")</x:f>
        <x:v>Standard</x:v>
      </x:c>
    </x:row>
    <x:row r="773">
      <x:c r="A773" t="str">
        <x:f>'Raw_Data'!A773</x:f>
        <x:v>C00772</x:v>
      </x:c>
      <x:c r="B773" t="n">
        <x:f>'Raw_Data'!B773</x:f>
        <x:v>34</x:v>
      </x:c>
      <x:c r="C773" s="30" t="n">
        <x:f>'Raw_Data'!C773</x:f>
        <x:v>96976</x:v>
      </x:c>
      <x:c r="D773" t="n">
        <x:f>'Raw_Data'!D773</x:f>
        <x:v>739</x:v>
      </x:c>
      <x:c r="E773" t="n">
        <x:f>'Raw_Data'!E773</x:f>
        <x:v>24</x:v>
      </x:c>
      <x:c r="F773" t="str">
        <x:f>PROPER(TRIM('Raw_Data'!F773))</x:f>
        <x:v>Platinum</x:v>
      </x:c>
      <x:c r="G773" t="str">
        <x:f>PROPER(TRIM('Raw_Data'!G773))</x:f>
        <x:v>Digital</x:v>
      </x:c>
      <x:c r="H773" s="60" t="n">
        <x:f>'Raw_Data'!H773</x:f>
        <x:v>24620</x:v>
      </x:c>
      <x:c r="I773" s="60" t="n">
        <x:f>'Raw_Data'!I773</x:f>
        <x:v>2710.14</x:v>
      </x:c>
      <x:c r="J773" s="32" t="n">
        <x:f>'Raw_Data'!J773</x:f>
        <x:v>0.464</x:v>
      </x:c>
      <x:c r="K773" s="32" t="n">
        <x:f>'Raw_Data'!K773</x:f>
        <x:v>0.891</x:v>
      </x:c>
      <x:c r="L773" t="n">
        <x:f>'Raw_Data'!L773</x:f>
        <x:v>0</x:v>
      </x:c>
      <x:c r="M773" t="n">
        <x:f>IF('Raw_Data'!M773="",Assumptions!$B$15,'Raw_Data'!M773)</x:f>
        <x:v>6</x:v>
      </x:c>
      <x:c r="N773" s="32" t="n">
        <x:f>'Raw_Data'!N773</x:f>
        <x:v>0.233</x:v>
      </x:c>
      <x:c r="O773" t="str">
        <x:f>IF(OR(D773&lt;620,L773&gt;=2,J773&gt;0.9),"High",IF(OR(D773&lt;700,L773=1,J773&gt;0.75),"Medium","Low"))</x:f>
        <x:v>Low</x:v>
      </x:c>
      <x:c r="P773" s="30" t="n">
        <x:f>XLOOKUP(F773,Assumptions!$A$4:$A$6,Assumptions!$B$4:$B$6)</x:f>
        <x:v>195</x:v>
      </x:c>
      <x:c r="Q773" s="32" t="n">
        <x:f>XLOOKUP(F773,Assumptions!$A$4:$A$6,Assumptions!$C$4:$C$6)</x:f>
        <x:v>0.199</x:v>
      </x:c>
      <x:c r="R773" s="32" t="n">
        <x:f>XLOOKUP(F773,Assumptions!$A$4:$A$6,Assumptions!$D$4:$D$6)</x:f>
        <x:v>0.017</x:v>
      </x:c>
      <x:c r="S773" s="32" t="n">
        <x:f>XLOOKUP(F773,Assumptions!$A$4:$A$6,Assumptions!$E$4:$E$6)</x:f>
        <x:v>0.013</x:v>
      </x:c>
      <x:c r="T773" s="32" t="n">
        <x:f>XLOOKUP(O773,Assumptions!$H$4:$H$6,Assumptions!$I$4:$I$6)</x:f>
        <x:v>0.0035</x:v>
      </x:c>
      <x:c r="U773" s="30" t="n">
        <x:f>XLOOKUP(F773,Assumptions!$A$4:$A$6,Assumptions!$F$4:$F$6)</x:f>
        <x:v>140</x:v>
      </x:c>
      <x:c r="V773" s="60" t="n">
        <x:f>I773*12</x:f>
        <x:v>32521.68</x:v>
      </x:c>
      <x:c r="W773" s="60" t="n">
        <x:f>H773*J773*(1-K773)*Q773</x:f>
        <x:v>247.79104288</x:v>
      </x:c>
      <x:c r="X773" s="60" t="n">
        <x:f>V773*R773</x:f>
        <x:v>552.86856</x:v>
      </x:c>
      <x:c r="Y773" s="60" t="n">
        <x:f>V773*S773</x:f>
        <x:v>422.78184</x:v>
      </x:c>
      <x:c r="Z773" s="60" t="n">
        <x:f>H773*J773*T773</x:f>
        <x:v>39.98288</x:v>
      </x:c>
      <x:c r="AA773" s="60" t="n">
        <x:f>P773+W773+X773-Y773-Z773-U773</x:f>
        <x:v>392.89488287999995</x:v>
      </x:c>
      <x:c r="AB773" s="32" t="n">
        <x:f>IFERROR(AA773/(P773+W773+X773),0)</x:f>
        <x:v>0.39460763672999283</x:v>
      </x:c>
      <x:c r="AC773" t="n">
        <x:f>IF(O773="High",0,IF(I773&gt;=1800,3,IF(I773&gt;=900,2,1))+IF(K773&gt;=0.9,2,IF(K773&gt;=0.75,1,0))+IF(J773&lt;=0.7,2,IF(J773&lt;=0.85,1,0))+IF(M773&gt;=8,1,0))</x:f>
        <x:v>6</x:v>
      </x:c>
      <x:c r="AD773" t="str">
        <x:f>IF(AND(O773&lt;&gt;"High",AC773&gt;=Assumptions!$B$10,AA773&gt;0),"Priority Growth",IF(AND(O773="Low",AA773&gt;0),"Maintain","Watch"))</x:f>
        <x:v>Priority Growth</x:v>
      </x:c>
      <x:c r="AE773" s="60" t="n">
        <x:f>MAX(AA773,0)*N773</x:f>
        <x:v>91.54450771104</x:v>
      </x:c>
      <x:c r="AF773" t="str">
        <x:f>IF(AND(AA773&gt;=Assumptions!$B$11,O773&lt;&gt;"High",OR(N773&gt;=Assumptions!$B$12,M773&lt;=6)),"High","Standard")</x:f>
        <x:v>High</x:v>
      </x:c>
    </x:row>
    <x:row r="774">
      <x:c r="A774" t="str">
        <x:f>'Raw_Data'!A774</x:f>
        <x:v>C00773</x:v>
      </x:c>
      <x:c r="B774" t="n">
        <x:f>'Raw_Data'!B774</x:f>
        <x:v>30</x:v>
      </x:c>
      <x:c r="C774" s="30" t="n">
        <x:f>'Raw_Data'!C774</x:f>
        <x:v>78091</x:v>
      </x:c>
      <x:c r="D774" t="n">
        <x:f>'Raw_Data'!D774</x:f>
        <x:v>632</x:v>
      </x:c>
      <x:c r="E774" t="n">
        <x:f>'Raw_Data'!E774</x:f>
        <x:v>36</x:v>
      </x:c>
      <x:c r="F774" t="str">
        <x:f>PROPER(TRIM('Raw_Data'!F774))</x:f>
        <x:v>Gold</x:v>
      </x:c>
      <x:c r="G774" t="str">
        <x:f>PROPER(TRIM('Raw_Data'!G774))</x:f>
        <x:v>Digital</x:v>
      </x:c>
      <x:c r="H774" s="60" t="n">
        <x:f>'Raw_Data'!H774</x:f>
        <x:v>9037</x:v>
      </x:c>
      <x:c r="I774" s="60" t="n">
        <x:f>'Raw_Data'!I774</x:f>
        <x:v>1116.14</x:v>
      </x:c>
      <x:c r="J774" s="32" t="n">
        <x:f>'Raw_Data'!J774</x:f>
        <x:v>0.323</x:v>
      </x:c>
      <x:c r="K774" s="32" t="n">
        <x:f>'Raw_Data'!K774</x:f>
        <x:v>0.763</x:v>
      </x:c>
      <x:c r="L774" t="n">
        <x:f>'Raw_Data'!L774</x:f>
        <x:v>0</x:v>
      </x:c>
      <x:c r="M774" t="n">
        <x:f>IF('Raw_Data'!M774="",Assumptions!$B$15,'Raw_Data'!M774)</x:f>
        <x:v>8</x:v>
      </x:c>
      <x:c r="N774" s="32" t="n">
        <x:f>'Raw_Data'!N774</x:f>
        <x:v>0.08</x:v>
      </x:c>
      <x:c r="O774" t="str">
        <x:f>IF(OR(D774&lt;620,L774&gt;=2,J774&gt;0.9),"High",IF(OR(D774&lt;700,L774=1,J774&gt;0.75),"Medium","Low"))</x:f>
        <x:v>Medium</x:v>
      </x:c>
      <x:c r="P774" s="30" t="n">
        <x:f>XLOOKUP(F774,Assumptions!$A$4:$A$6,Assumptions!$B$4:$B$6)</x:f>
        <x:v>95</x:v>
      </x:c>
      <x:c r="Q774" s="32" t="n">
        <x:f>XLOOKUP(F774,Assumptions!$A$4:$A$6,Assumptions!$C$4:$C$6)</x:f>
        <x:v>0.219</x:v>
      </x:c>
      <x:c r="R774" s="32" t="n">
        <x:f>XLOOKUP(F774,Assumptions!$A$4:$A$6,Assumptions!$D$4:$D$6)</x:f>
        <x:v>0.016</x:v>
      </x:c>
      <x:c r="S774" s="32" t="n">
        <x:f>XLOOKUP(F774,Assumptions!$A$4:$A$6,Assumptions!$E$4:$E$6)</x:f>
        <x:v>0.01</x:v>
      </x:c>
      <x:c r="T774" s="32" t="n">
        <x:f>XLOOKUP(O774,Assumptions!$H$4:$H$6,Assumptions!$I$4:$I$6)</x:f>
        <x:v>0.012</x:v>
      </x:c>
      <x:c r="U774" s="30" t="n">
        <x:f>XLOOKUP(F774,Assumptions!$A$4:$A$6,Assumptions!$F$4:$F$6)</x:f>
        <x:v>90</x:v>
      </x:c>
      <x:c r="V774" s="60" t="n">
        <x:f>I774*12</x:f>
        <x:v>13393.68</x:v>
      </x:c>
      <x:c r="W774" s="60" t="n">
        <x:f>H774*J774*(1-K774)*Q774</x:f>
        <x:v>151.502313753</x:v>
      </x:c>
      <x:c r="X774" s="60" t="n">
        <x:f>V774*R774</x:f>
        <x:v>214.29888</x:v>
      </x:c>
      <x:c r="Y774" s="60" t="n">
        <x:f>V774*S774</x:f>
        <x:v>133.9368</x:v>
      </x:c>
      <x:c r="Z774" s="60" t="n">
        <x:f>H774*J774*T774</x:f>
        <x:v>35.027412</x:v>
      </x:c>
      <x:c r="AA774" s="60" t="n">
        <x:f>P774+W774+X774-Y774-Z774-U774</x:f>
        <x:v>201.83698175300003</x:v>
      </x:c>
      <x:c r="AB774" s="32" t="n">
        <x:f>IFERROR(AA774/(P774+W774+X774),0)</x:f>
        <x:v>0.4380131485969832</x:v>
      </x:c>
      <x:c r="AC774" t="n">
        <x:f>IF(O774="High",0,IF(I774&gt;=1800,3,IF(I774&gt;=900,2,1))+IF(K774&gt;=0.9,2,IF(K774&gt;=0.75,1,0))+IF(J774&lt;=0.7,2,IF(J774&lt;=0.85,1,0))+IF(M774&gt;=8,1,0))</x:f>
        <x:v>6</x:v>
      </x:c>
      <x:c r="AD774" t="str">
        <x:f>IF(AND(O774&lt;&gt;"High",AC774&gt;=Assumptions!$B$10,AA774&gt;0),"Priority Growth",IF(AND(O774="Low",AA774&gt;0),"Maintain","Watch"))</x:f>
        <x:v>Priority Growth</x:v>
      </x:c>
      <x:c r="AE774" s="60" t="n">
        <x:f>MAX(AA774,0)*N774</x:f>
        <x:v>16.146958540240004</x:v>
      </x:c>
      <x:c r="AF774" t="str">
        <x:f>IF(AND(AA774&gt;=Assumptions!$B$11,O774&lt;&gt;"High",OR(N774&gt;=Assumptions!$B$12,M774&lt;=6)),"High","Standard")</x:f>
        <x:v>Standard</x:v>
      </x:c>
    </x:row>
    <x:row r="775">
      <x:c r="A775" t="str">
        <x:f>'Raw_Data'!A775</x:f>
        <x:v>C00774</x:v>
      </x:c>
      <x:c r="B775" t="n">
        <x:f>'Raw_Data'!B775</x:f>
        <x:v>31</x:v>
      </x:c>
      <x:c r="C775" s="30" t="n">
        <x:f>'Raw_Data'!C775</x:f>
        <x:v>93174</x:v>
      </x:c>
      <x:c r="D775" t="n">
        <x:f>'Raw_Data'!D775</x:f>
        <x:v>654</x:v>
      </x:c>
      <x:c r="E775" t="n">
        <x:f>'Raw_Data'!E775</x:f>
        <x:v>28</x:v>
      </x:c>
      <x:c r="F775" t="str">
        <x:f>PROPER(TRIM('Raw_Data'!F775))</x:f>
        <x:v>Gold</x:v>
      </x:c>
      <x:c r="G775" t="str">
        <x:f>PROPER(TRIM('Raw_Data'!G775))</x:f>
        <x:v>Direct Mail</x:v>
      </x:c>
      <x:c r="H775" s="60" t="n">
        <x:f>'Raw_Data'!H775</x:f>
        <x:v>8834</x:v>
      </x:c>
      <x:c r="I775" s="60" t="n">
        <x:f>'Raw_Data'!I775</x:f>
        <x:v>1262.84</x:v>
      </x:c>
      <x:c r="J775" s="32" t="n">
        <x:f>'Raw_Data'!J775</x:f>
        <x:v>0.42</x:v>
      </x:c>
      <x:c r="K775" s="32" t="n">
        <x:f>'Raw_Data'!K775</x:f>
        <x:v>0.741</x:v>
      </x:c>
      <x:c r="L775" t="n">
        <x:f>'Raw_Data'!L775</x:f>
        <x:v>0</x:v>
      </x:c>
      <x:c r="M775" t="n">
        <x:f>IF('Raw_Data'!M775="",Assumptions!$B$15,'Raw_Data'!M775)</x:f>
        <x:v>6</x:v>
      </x:c>
      <x:c r="N775" s="32" t="n">
        <x:f>'Raw_Data'!N775</x:f>
        <x:v>0.179</x:v>
      </x:c>
      <x:c r="O775" t="str">
        <x:f>IF(OR(D775&lt;620,L775&gt;=2,J775&gt;0.9),"High",IF(OR(D775&lt;700,L775=1,J775&gt;0.75),"Medium","Low"))</x:f>
        <x:v>Medium</x:v>
      </x:c>
      <x:c r="P775" s="30" t="n">
        <x:f>XLOOKUP(F775,Assumptions!$A$4:$A$6,Assumptions!$B$4:$B$6)</x:f>
        <x:v>95</x:v>
      </x:c>
      <x:c r="Q775" s="32" t="n">
        <x:f>XLOOKUP(F775,Assumptions!$A$4:$A$6,Assumptions!$C$4:$C$6)</x:f>
        <x:v>0.219</x:v>
      </x:c>
      <x:c r="R775" s="32" t="n">
        <x:f>XLOOKUP(F775,Assumptions!$A$4:$A$6,Assumptions!$D$4:$D$6)</x:f>
        <x:v>0.016</x:v>
      </x:c>
      <x:c r="S775" s="32" t="n">
        <x:f>XLOOKUP(F775,Assumptions!$A$4:$A$6,Assumptions!$E$4:$E$6)</x:f>
        <x:v>0.01</x:v>
      </x:c>
      <x:c r="T775" s="32" t="n">
        <x:f>XLOOKUP(O775,Assumptions!$H$4:$H$6,Assumptions!$I$4:$I$6)</x:f>
        <x:v>0.012</x:v>
      </x:c>
      <x:c r="U775" s="30" t="n">
        <x:f>XLOOKUP(F775,Assumptions!$A$4:$A$6,Assumptions!$F$4:$F$6)</x:f>
        <x:v>90</x:v>
      </x:c>
      <x:c r="V775" s="60" t="n">
        <x:f>I775*12</x:f>
        <x:v>15154.079999999998</x:v>
      </x:c>
      <x:c r="W775" s="60" t="n">
        <x:f>H775*J775*(1-K775)*Q775</x:f>
        <x:v>210.45079188</x:v>
      </x:c>
      <x:c r="X775" s="60" t="n">
        <x:f>V775*R775</x:f>
        <x:v>242.46527999999998</x:v>
      </x:c>
      <x:c r="Y775" s="60" t="n">
        <x:f>V775*S775</x:f>
        <x:v>151.5408</x:v>
      </x:c>
      <x:c r="Z775" s="60" t="n">
        <x:f>H775*J775*T775</x:f>
        <x:v>44.52336</x:v>
      </x:c>
      <x:c r="AA775" s="60" t="n">
        <x:f>P775+W775+X775-Y775-Z775-U775</x:f>
        <x:v>261.85191188</x:v>
      </x:c>
      <x:c r="AB775" s="32" t="n">
        <x:f>IFERROR(AA775/(P775+W775+X775),0)</x:f>
        <x:v>0.47790514883335744</x:v>
      </x:c>
      <x:c r="AC775" t="n">
        <x:f>IF(O775="High",0,IF(I775&gt;=1800,3,IF(I775&gt;=900,2,1))+IF(K775&gt;=0.9,2,IF(K775&gt;=0.75,1,0))+IF(J775&lt;=0.7,2,IF(J775&lt;=0.85,1,0))+IF(M775&gt;=8,1,0))</x:f>
        <x:v>4</x:v>
      </x:c>
      <x:c r="AD775" t="str">
        <x:f>IF(AND(O775&lt;&gt;"High",AC775&gt;=Assumptions!$B$10,AA775&gt;0),"Priority Growth",IF(AND(O775="Low",AA775&gt;0),"Maintain","Watch"))</x:f>
        <x:v>Watch</x:v>
      </x:c>
      <x:c r="AE775" s="60" t="n">
        <x:f>MAX(AA775,0)*N775</x:f>
        <x:v>46.87149222652</x:v>
      </x:c>
      <x:c r="AF775" t="str">
        <x:f>IF(AND(AA775&gt;=Assumptions!$B$11,O775&lt;&gt;"High",OR(N775&gt;=Assumptions!$B$12,M775&lt;=6)),"High","Standard")</x:f>
        <x:v>Standard</x:v>
      </x:c>
    </x:row>
    <x:row r="776">
      <x:c r="A776" t="str">
        <x:f>'Raw_Data'!A776</x:f>
        <x:v>C00775</x:v>
      </x:c>
      <x:c r="B776" t="n">
        <x:f>'Raw_Data'!B776</x:f>
        <x:v>34</x:v>
      </x:c>
      <x:c r="C776" s="30" t="n">
        <x:f>'Raw_Data'!C776</x:f>
        <x:v>111491</x:v>
      </x:c>
      <x:c r="D776" t="n">
        <x:f>'Raw_Data'!D776</x:f>
        <x:v>627</x:v>
      </x:c>
      <x:c r="E776" t="n">
        <x:f>'Raw_Data'!E776</x:f>
        <x:v>26</x:v>
      </x:c>
      <x:c r="F776" t="str">
        <x:f>PROPER(TRIM('Raw_Data'!F776))</x:f>
        <x:v>Gold</x:v>
      </x:c>
      <x:c r="G776" t="str">
        <x:f>PROPER(TRIM('Raw_Data'!G776))</x:f>
        <x:v>Direct Mail</x:v>
      </x:c>
      <x:c r="H776" s="60" t="n">
        <x:f>'Raw_Data'!H776</x:f>
        <x:v>12835</x:v>
      </x:c>
      <x:c r="I776" s="60" t="n">
        <x:f>'Raw_Data'!I776</x:f>
        <x:v>1838.97</x:v>
      </x:c>
      <x:c r="J776" s="32" t="n">
        <x:f>'Raw_Data'!J776</x:f>
        <x:v>0.546</x:v>
      </x:c>
      <x:c r="K776" s="32" t="n">
        <x:f>'Raw_Data'!K776</x:f>
        <x:v>0.669</x:v>
      </x:c>
      <x:c r="L776" t="n">
        <x:f>'Raw_Data'!L776</x:f>
        <x:v>0</x:v>
      </x:c>
      <x:c r="M776" t="n">
        <x:f>IF('Raw_Data'!M776="",Assumptions!$B$15,'Raw_Data'!M776)</x:f>
        <x:v>6</x:v>
      </x:c>
      <x:c r="N776" s="32" t="n">
        <x:f>'Raw_Data'!N776</x:f>
        <x:v>0.175</x:v>
      </x:c>
      <x:c r="O776" t="str">
        <x:f>IF(OR(D776&lt;620,L776&gt;=2,J776&gt;0.9),"High",IF(OR(D776&lt;700,L776=1,J776&gt;0.75),"Medium","Low"))</x:f>
        <x:v>Medium</x:v>
      </x:c>
      <x:c r="P776" s="30" t="n">
        <x:f>XLOOKUP(F776,Assumptions!$A$4:$A$6,Assumptions!$B$4:$B$6)</x:f>
        <x:v>95</x:v>
      </x:c>
      <x:c r="Q776" s="32" t="n">
        <x:f>XLOOKUP(F776,Assumptions!$A$4:$A$6,Assumptions!$C$4:$C$6)</x:f>
        <x:v>0.219</x:v>
      </x:c>
      <x:c r="R776" s="32" t="n">
        <x:f>XLOOKUP(F776,Assumptions!$A$4:$A$6,Assumptions!$D$4:$D$6)</x:f>
        <x:v>0.016</x:v>
      </x:c>
      <x:c r="S776" s="32" t="n">
        <x:f>XLOOKUP(F776,Assumptions!$A$4:$A$6,Assumptions!$E$4:$E$6)</x:f>
        <x:v>0.01</x:v>
      </x:c>
      <x:c r="T776" s="32" t="n">
        <x:f>XLOOKUP(O776,Assumptions!$H$4:$H$6,Assumptions!$I$4:$I$6)</x:f>
        <x:v>0.012</x:v>
      </x:c>
      <x:c r="U776" s="30" t="n">
        <x:f>XLOOKUP(F776,Assumptions!$A$4:$A$6,Assumptions!$F$4:$F$6)</x:f>
        <x:v>90</x:v>
      </x:c>
      <x:c r="V776" s="60" t="n">
        <x:f>I776*12</x:f>
        <x:v>22067.64</x:v>
      </x:c>
      <x:c r="W776" s="60" t="n">
        <x:f>H776*J776*(1-K776)*Q776</x:f>
        <x:v>507.99638799</x:v>
      </x:c>
      <x:c r="X776" s="60" t="n">
        <x:f>V776*R776</x:f>
        <x:v>353.08224</x:v>
      </x:c>
      <x:c r="Y776" s="60" t="n">
        <x:f>V776*S776</x:f>
        <x:v>220.6764</x:v>
      </x:c>
      <x:c r="Z776" s="60" t="n">
        <x:f>H776*J776*T776</x:f>
        <x:v>84.09492000000002</x:v>
      </x:c>
      <x:c r="AA776" s="60" t="n">
        <x:f>P776+W776+X776-Y776-Z776-U776</x:f>
        <x:v>561.30730799</x:v>
      </x:c>
      <x:c r="AB776" s="32" t="n">
        <x:f>IFERROR(AA776/(P776+W776+X776),0)</x:f>
        <x:v>0.5870932489831484</x:v>
      </x:c>
      <x:c r="AC776" t="n">
        <x:f>IF(O776="High",0,IF(I776&gt;=1800,3,IF(I776&gt;=900,2,1))+IF(K776&gt;=0.9,2,IF(K776&gt;=0.75,1,0))+IF(J776&lt;=0.7,2,IF(J776&lt;=0.85,1,0))+IF(M776&gt;=8,1,0))</x:f>
        <x:v>5</x:v>
      </x:c>
      <x:c r="AD776" t="str">
        <x:f>IF(AND(O776&lt;&gt;"High",AC776&gt;=Assumptions!$B$10,AA776&gt;0),"Priority Growth",IF(AND(O776="Low",AA776&gt;0),"Maintain","Watch"))</x:f>
        <x:v>Watch</x:v>
      </x:c>
      <x:c r="AE776" s="60" t="n">
        <x:f>MAX(AA776,0)*N776</x:f>
        <x:v>98.22877889825</x:v>
      </x:c>
      <x:c r="AF776" t="str">
        <x:f>IF(AND(AA776&gt;=Assumptions!$B$11,O776&lt;&gt;"High",OR(N776&gt;=Assumptions!$B$12,M776&lt;=6)),"High","Standard")</x:f>
        <x:v>High</x:v>
      </x:c>
    </x:row>
    <x:row r="777">
      <x:c r="A777" t="str">
        <x:f>'Raw_Data'!A777</x:f>
        <x:v>C00776</x:v>
      </x:c>
      <x:c r="B777" t="n">
        <x:f>'Raw_Data'!B777</x:f>
        <x:v>57</x:v>
      </x:c>
      <x:c r="C777" s="30" t="n">
        <x:f>'Raw_Data'!C777</x:f>
        <x:v>115104</x:v>
      </x:c>
      <x:c r="D777" t="n">
        <x:f>'Raw_Data'!D777</x:f>
        <x:v>716</x:v>
      </x:c>
      <x:c r="E777" t="n">
        <x:f>'Raw_Data'!E777</x:f>
        <x:v>10</x:v>
      </x:c>
      <x:c r="F777" t="str">
        <x:f>PROPER(TRIM('Raw_Data'!F777))</x:f>
        <x:v>Platinum</x:v>
      </x:c>
      <x:c r="G777" t="str">
        <x:f>PROPER(TRIM('Raw_Data'!G777))</x:f>
        <x:v>Digital</x:v>
      </x:c>
      <x:c r="H777" s="60" t="n">
        <x:f>'Raw_Data'!H777</x:f>
        <x:v>26287</x:v>
      </x:c>
      <x:c r="I777" s="60" t="n">
        <x:f>'Raw_Data'!I777</x:f>
        <x:v>2844.63</x:v>
      </x:c>
      <x:c r="J777" s="32" t="n">
        <x:f>'Raw_Data'!J777</x:f>
        <x:v>0.359</x:v>
      </x:c>
      <x:c r="K777" s="32" t="n">
        <x:f>'Raw_Data'!K777</x:f>
        <x:v>0.84</x:v>
      </x:c>
      <x:c r="L777" t="n">
        <x:f>'Raw_Data'!L777</x:f>
        <x:v>0</x:v>
      </x:c>
      <x:c r="M777" t="n">
        <x:f>IF('Raw_Data'!M777="",Assumptions!$B$15,'Raw_Data'!M777)</x:f>
        <x:v>5</x:v>
      </x:c>
      <x:c r="N777" s="32" t="n">
        <x:f>'Raw_Data'!N777</x:f>
        <x:v>0.243</x:v>
      </x:c>
      <x:c r="O777" t="str">
        <x:f>IF(OR(D777&lt;620,L777&gt;=2,J777&gt;0.9),"High",IF(OR(D777&lt;700,L777=1,J777&gt;0.75),"Medium","Low"))</x:f>
        <x:v>Low</x:v>
      </x:c>
      <x:c r="P777" s="30" t="n">
        <x:f>XLOOKUP(F777,Assumptions!$A$4:$A$6,Assumptions!$B$4:$B$6)</x:f>
        <x:v>195</x:v>
      </x:c>
      <x:c r="Q777" s="32" t="n">
        <x:f>XLOOKUP(F777,Assumptions!$A$4:$A$6,Assumptions!$C$4:$C$6)</x:f>
        <x:v>0.199</x:v>
      </x:c>
      <x:c r="R777" s="32" t="n">
        <x:f>XLOOKUP(F777,Assumptions!$A$4:$A$6,Assumptions!$D$4:$D$6)</x:f>
        <x:v>0.017</x:v>
      </x:c>
      <x:c r="S777" s="32" t="n">
        <x:f>XLOOKUP(F777,Assumptions!$A$4:$A$6,Assumptions!$E$4:$E$6)</x:f>
        <x:v>0.013</x:v>
      </x:c>
      <x:c r="T777" s="32" t="n">
        <x:f>XLOOKUP(O777,Assumptions!$H$4:$H$6,Assumptions!$I$4:$I$6)</x:f>
        <x:v>0.0035</x:v>
      </x:c>
      <x:c r="U777" s="30" t="n">
        <x:f>XLOOKUP(F777,Assumptions!$A$4:$A$6,Assumptions!$F$4:$F$6)</x:f>
        <x:v>140</x:v>
      </x:c>
      <x:c r="V777" s="60" t="n">
        <x:f>I777*12</x:f>
        <x:v>34135.56</x:v>
      </x:c>
      <x:c r="W777" s="60" t="n">
        <x:f>H777*J777*(1-K777)*Q777</x:f>
        <x:v>300.47513072000004</x:v>
      </x:c>
      <x:c r="X777" s="60" t="n">
        <x:f>V777*R777</x:f>
        <x:v>580.30452</x:v>
      </x:c>
      <x:c r="Y777" s="60" t="n">
        <x:f>V777*S777</x:f>
        <x:v>443.76228</x:v>
      </x:c>
      <x:c r="Z777" s="60" t="n">
        <x:f>H777*J777*T777</x:f>
        <x:v>33.0296155</x:v>
      </x:c>
      <x:c r="AA777" s="60" t="n">
        <x:f>P777+W777+X777-Y777-Z777-U777</x:f>
        <x:v>458.98775522000017</x:v>
      </x:c>
      <x:c r="AB777" s="32" t="n">
        <x:f>IFERROR(AA777/(P777+W777+X777),0)</x:f>
        <x:v>0.4266559187216526</x:v>
      </x:c>
      <x:c r="AC777" t="n">
        <x:f>IF(O777="High",0,IF(I777&gt;=1800,3,IF(I777&gt;=900,2,1))+IF(K777&gt;=0.9,2,IF(K777&gt;=0.75,1,0))+IF(J777&lt;=0.7,2,IF(J777&lt;=0.85,1,0))+IF(M777&gt;=8,1,0))</x:f>
        <x:v>6</x:v>
      </x:c>
      <x:c r="AD777" t="str">
        <x:f>IF(AND(O777&lt;&gt;"High",AC777&gt;=Assumptions!$B$10,AA777&gt;0),"Priority Growth",IF(AND(O777="Low",AA777&gt;0),"Maintain","Watch"))</x:f>
        <x:v>Priority Growth</x:v>
      </x:c>
      <x:c r="AE777" s="60" t="n">
        <x:f>MAX(AA777,0)*N777</x:f>
        <x:v>111.53402451846004</x:v>
      </x:c>
      <x:c r="AF777" t="str">
        <x:f>IF(AND(AA777&gt;=Assumptions!$B$11,O777&lt;&gt;"High",OR(N777&gt;=Assumptions!$B$12,M777&lt;=6)),"High","Standard")</x:f>
        <x:v>High</x:v>
      </x:c>
    </x:row>
    <x:row r="778">
      <x:c r="A778" t="str">
        <x:f>'Raw_Data'!A778</x:f>
        <x:v>C00777</x:v>
      </x:c>
      <x:c r="B778" t="n">
        <x:f>'Raw_Data'!B778</x:f>
        <x:v>47</x:v>
      </x:c>
      <x:c r="C778" s="30" t="n">
        <x:f>'Raw_Data'!C778</x:f>
        <x:v>133309</x:v>
      </x:c>
      <x:c r="D778" t="n">
        <x:f>'Raw_Data'!D778</x:f>
        <x:v>758</x:v>
      </x:c>
      <x:c r="E778" t="n">
        <x:f>'Raw_Data'!E778</x:f>
        <x:v>39</x:v>
      </x:c>
      <x:c r="F778" t="str">
        <x:f>PROPER(TRIM('Raw_Data'!F778))</x:f>
        <x:v>Classic</x:v>
      </x:c>
      <x:c r="G778" t="str">
        <x:f>PROPER(TRIM('Raw_Data'!G778))</x:f>
        <x:v>Digital</x:v>
      </x:c>
      <x:c r="H778" s="60" t="n">
        <x:f>'Raw_Data'!H778</x:f>
        <x:v>15760</x:v>
      </x:c>
      <x:c r="I778" s="60" t="n">
        <x:f>'Raw_Data'!I778</x:f>
        <x:v>1867.2</x:v>
      </x:c>
      <x:c r="J778" s="32" t="n">
        <x:f>'Raw_Data'!J778</x:f>
        <x:v>0.338</x:v>
      </x:c>
      <x:c r="K778" s="32" t="n">
        <x:f>'Raw_Data'!K778</x:f>
        <x:v>0.853</x:v>
      </x:c>
      <x:c r="L778" t="n">
        <x:f>'Raw_Data'!L778</x:f>
        <x:v>0</x:v>
      </x:c>
      <x:c r="M778" t="n">
        <x:f>IF('Raw_Data'!M778="",Assumptions!$B$15,'Raw_Data'!M778)</x:f>
        <x:v>8</x:v>
      </x:c>
      <x:c r="N778" s="32" t="n">
        <x:f>'Raw_Data'!N778</x:f>
        <x:v>0.029</x:v>
      </x:c>
      <x:c r="O778" t="str">
        <x:f>IF(OR(D778&lt;620,L778&gt;=2,J778&gt;0.9),"High",IF(OR(D778&lt;700,L778=1,J778&gt;0.75),"Medium","Low"))</x:f>
        <x:v>Low</x:v>
      </x:c>
      <x:c r="P778" s="30" t="n">
        <x:f>XLOOKUP(F778,Assumptions!$A$4:$A$6,Assumptions!$B$4:$B$6)</x:f>
        <x:v>0</x:v>
      </x:c>
      <x:c r="Q778" s="32" t="n">
        <x:f>XLOOKUP(F778,Assumptions!$A$4:$A$6,Assumptions!$C$4:$C$6)</x:f>
        <x:v>0.229</x:v>
      </x:c>
      <x:c r="R778" s="32" t="n">
        <x:f>XLOOKUP(F778,Assumptions!$A$4:$A$6,Assumptions!$D$4:$D$6)</x:f>
        <x:v>0.015</x:v>
      </x:c>
      <x:c r="S778" s="32" t="n">
        <x:f>XLOOKUP(F778,Assumptions!$A$4:$A$6,Assumptions!$E$4:$E$6)</x:f>
        <x:v>0.0075</x:v>
      </x:c>
      <x:c r="T778" s="32" t="n">
        <x:f>XLOOKUP(O778,Assumptions!$H$4:$H$6,Assumptions!$I$4:$I$6)</x:f>
        <x:v>0.0035</x:v>
      </x:c>
      <x:c r="U778" s="30" t="n">
        <x:f>XLOOKUP(F778,Assumptions!$A$4:$A$6,Assumptions!$F$4:$F$6)</x:f>
        <x:v>60</x:v>
      </x:c>
      <x:c r="V778" s="60" t="n">
        <x:f>I778*12</x:f>
        <x:v>22406.4</x:v>
      </x:c>
      <x:c r="W778" s="60" t="n">
        <x:f>H778*J778*(1-K778)*Q778</x:f>
        <x:v>179.31876144000003</x:v>
      </x:c>
      <x:c r="X778" s="60" t="n">
        <x:f>V778*R778</x:f>
        <x:v>336.096</x:v>
      </x:c>
      <x:c r="Y778" s="60" t="n">
        <x:f>V778*S778</x:f>
        <x:v>168.048</x:v>
      </x:c>
      <x:c r="Z778" s="60" t="n">
        <x:f>H778*J778*T778</x:f>
        <x:v>18.644080000000002</x:v>
      </x:c>
      <x:c r="AA778" s="60" t="n">
        <x:f>P778+W778+X778-Y778-Z778-U778</x:f>
        <x:v>268.72268144</x:v>
      </x:c>
      <x:c r="AB778" s="32" t="n">
        <x:f>IFERROR(AA778/(P778+W778+X778),0)</x:f>
        <x:v>0.5213717214641364</x:v>
      </x:c>
      <x:c r="AC778" t="n">
        <x:f>IF(O778="High",0,IF(I778&gt;=1800,3,IF(I778&gt;=900,2,1))+IF(K778&gt;=0.9,2,IF(K778&gt;=0.75,1,0))+IF(J778&lt;=0.7,2,IF(J778&lt;=0.85,1,0))+IF(M778&gt;=8,1,0))</x:f>
        <x:v>7</x:v>
      </x:c>
      <x:c r="AD778" t="str">
        <x:f>IF(AND(O778&lt;&gt;"High",AC778&gt;=Assumptions!$B$10,AA778&gt;0),"Priority Growth",IF(AND(O778="Low",AA778&gt;0),"Maintain","Watch"))</x:f>
        <x:v>Priority Growth</x:v>
      </x:c>
      <x:c r="AE778" s="60" t="n">
        <x:f>MAX(AA778,0)*N778</x:f>
        <x:v>7.792957761759999</x:v>
      </x:c>
      <x:c r="AF778" t="str">
        <x:f>IF(AND(AA778&gt;=Assumptions!$B$11,O778&lt;&gt;"High",OR(N778&gt;=Assumptions!$B$12,M778&lt;=6)),"High","Standard")</x:f>
        <x:v>Standard</x:v>
      </x:c>
    </x:row>
    <x:row r="779">
      <x:c r="A779" t="str">
        <x:f>'Raw_Data'!A779</x:f>
        <x:v>C00778</x:v>
      </x:c>
      <x:c r="B779" t="n">
        <x:f>'Raw_Data'!B779</x:f>
        <x:v>38</x:v>
      </x:c>
      <x:c r="C779" s="30" t="n">
        <x:f>'Raw_Data'!C779</x:f>
        <x:v>97318</x:v>
      </x:c>
      <x:c r="D779" t="n">
        <x:f>'Raw_Data'!D779</x:f>
        <x:v>670</x:v>
      </x:c>
      <x:c r="E779" t="n">
        <x:f>'Raw_Data'!E779</x:f>
        <x:v>41</x:v>
      </x:c>
      <x:c r="F779" t="str">
        <x:f>PROPER(TRIM('Raw_Data'!F779))</x:f>
        <x:v>Gold</x:v>
      </x:c>
      <x:c r="G779" t="str">
        <x:f>PROPER(TRIM('Raw_Data'!G779))</x:f>
        <x:v>Partner</x:v>
      </x:c>
      <x:c r="H779" s="60" t="n">
        <x:f>'Raw_Data'!H779</x:f>
        <x:v>12497</x:v>
      </x:c>
      <x:c r="I779" s="60" t="n">
        <x:f>'Raw_Data'!I779</x:f>
        <x:v>1472.32</x:v>
      </x:c>
      <x:c r="J779" s="32" t="n">
        <x:f>'Raw_Data'!J779</x:f>
        <x:v>0.251</x:v>
      </x:c>
      <x:c r="K779" s="32" t="n">
        <x:f>'Raw_Data'!K779</x:f>
        <x:v>0.626</x:v>
      </x:c>
      <x:c r="L779" t="n">
        <x:f>'Raw_Data'!L779</x:f>
        <x:v>0</x:v>
      </x:c>
      <x:c r="M779" t="n">
        <x:f>IF('Raw_Data'!M779="",Assumptions!$B$15,'Raw_Data'!M779)</x:f>
        <x:v>5</x:v>
      </x:c>
      <x:c r="N779" s="32" t="n">
        <x:f>'Raw_Data'!N779</x:f>
        <x:v>0.246</x:v>
      </x:c>
      <x:c r="O779" t="str">
        <x:f>IF(OR(D779&lt;620,L779&gt;=2,J779&gt;0.9),"High",IF(OR(D779&lt;700,L779=1,J779&gt;0.75),"Medium","Low"))</x:f>
        <x:v>Medium</x:v>
      </x:c>
      <x:c r="P779" s="30" t="n">
        <x:f>XLOOKUP(F779,Assumptions!$A$4:$A$6,Assumptions!$B$4:$B$6)</x:f>
        <x:v>95</x:v>
      </x:c>
      <x:c r="Q779" s="32" t="n">
        <x:f>XLOOKUP(F779,Assumptions!$A$4:$A$6,Assumptions!$C$4:$C$6)</x:f>
        <x:v>0.219</x:v>
      </x:c>
      <x:c r="R779" s="32" t="n">
        <x:f>XLOOKUP(F779,Assumptions!$A$4:$A$6,Assumptions!$D$4:$D$6)</x:f>
        <x:v>0.016</x:v>
      </x:c>
      <x:c r="S779" s="32" t="n">
        <x:f>XLOOKUP(F779,Assumptions!$A$4:$A$6,Assumptions!$E$4:$E$6)</x:f>
        <x:v>0.01</x:v>
      </x:c>
      <x:c r="T779" s="32" t="n">
        <x:f>XLOOKUP(O779,Assumptions!$H$4:$H$6,Assumptions!$I$4:$I$6)</x:f>
        <x:v>0.012</x:v>
      </x:c>
      <x:c r="U779" s="30" t="n">
        <x:f>XLOOKUP(F779,Assumptions!$A$4:$A$6,Assumptions!$F$4:$F$6)</x:f>
        <x:v>90</x:v>
      </x:c>
      <x:c r="V779" s="60" t="n">
        <x:f>I779*12</x:f>
        <x:v>17667.84</x:v>
      </x:c>
      <x:c r="W779" s="60" t="n">
        <x:f>H779*J779*(1-K779)*Q779</x:f>
        <x:v>256.918399782</x:v>
      </x:c>
      <x:c r="X779" s="60" t="n">
        <x:f>V779*R779</x:f>
        <x:v>282.68544</x:v>
      </x:c>
      <x:c r="Y779" s="60" t="n">
        <x:f>V779*S779</x:f>
        <x:v>176.6784</x:v>
      </x:c>
      <x:c r="Z779" s="60" t="n">
        <x:f>H779*J779*T779</x:f>
        <x:v>37.640964</x:v>
      </x:c>
      <x:c r="AA779" s="60" t="n">
        <x:f>P779+W779+X779-Y779-Z779-U779</x:f>
        <x:v>330.284475782</x:v>
      </x:c>
      <x:c r="AB779" s="32" t="n">
        <x:f>IFERROR(AA779/(P779+W779+X779),0)</x:f>
        <x:v>0.520457732962126</x:v>
      </x:c>
      <x:c r="AC779" t="n">
        <x:f>IF(O779="High",0,IF(I779&gt;=1800,3,IF(I779&gt;=900,2,1))+IF(K779&gt;=0.9,2,IF(K779&gt;=0.75,1,0))+IF(J779&lt;=0.7,2,IF(J779&lt;=0.85,1,0))+IF(M779&gt;=8,1,0))</x:f>
        <x:v>4</x:v>
      </x:c>
      <x:c r="AD779" t="str">
        <x:f>IF(AND(O779&lt;&gt;"High",AC779&gt;=Assumptions!$B$10,AA779&gt;0),"Priority Growth",IF(AND(O779="Low",AA779&gt;0),"Maintain","Watch"))</x:f>
        <x:v>Watch</x:v>
      </x:c>
      <x:c r="AE779" s="60" t="n">
        <x:f>MAX(AA779,0)*N779</x:f>
        <x:v>81.249981042372</x:v>
      </x:c>
      <x:c r="AF779" t="str">
        <x:f>IF(AND(AA779&gt;=Assumptions!$B$11,O779&lt;&gt;"High",OR(N779&gt;=Assumptions!$B$12,M779&lt;=6)),"High","Standard")</x:f>
        <x:v>High</x:v>
      </x:c>
    </x:row>
    <x:row r="780">
      <x:c r="A780" t="str">
        <x:f>'Raw_Data'!A780</x:f>
        <x:v>C00779</x:v>
      </x:c>
      <x:c r="B780" t="n">
        <x:f>'Raw_Data'!B780</x:f>
        <x:v>53</x:v>
      </x:c>
      <x:c r="C780" s="30" t="n">
        <x:f>'Raw_Data'!C780</x:f>
        <x:v>36239</x:v>
      </x:c>
      <x:c r="D780" t="n">
        <x:f>'Raw_Data'!D780</x:f>
        <x:v>631</x:v>
      </x:c>
      <x:c r="E780" t="n">
        <x:f>'Raw_Data'!E780</x:f>
        <x:v>63</x:v>
      </x:c>
      <x:c r="F780" t="str">
        <x:f>PROPER(TRIM('Raw_Data'!F780))</x:f>
        <x:v>Classic</x:v>
      </x:c>
      <x:c r="G780" t="str">
        <x:f>PROPER(TRIM('Raw_Data'!G780))</x:f>
        <x:v>Branch</x:v>
      </x:c>
      <x:c r="H780" s="60" t="n">
        <x:f>'Raw_Data'!H780</x:f>
        <x:v>1749</x:v>
      </x:c>
      <x:c r="I780" s="60" t="n">
        <x:f>'Raw_Data'!I780</x:f>
        <x:v>596.29</x:v>
      </x:c>
      <x:c r="J780" s="32" t="n">
        <x:f>'Raw_Data'!J780</x:f>
        <x:v>0.551</x:v>
      </x:c>
      <x:c r="K780" s="32" t="n">
        <x:f>'Raw_Data'!K780</x:f>
        <x:v>0.946</x:v>
      </x:c>
      <x:c r="L780" t="n">
        <x:f>'Raw_Data'!L780</x:f>
        <x:v>0</x:v>
      </x:c>
      <x:c r="M780" t="n">
        <x:f>IF('Raw_Data'!M780="",Assumptions!$B$15,'Raw_Data'!M780)</x:f>
        <x:v>4</x:v>
      </x:c>
      <x:c r="N780" s="32" t="n">
        <x:f>'Raw_Data'!N780</x:f>
        <x:v>0.296</x:v>
      </x:c>
      <x:c r="O780" t="str">
        <x:f>IF(OR(D780&lt;620,L780&gt;=2,J780&gt;0.9),"High",IF(OR(D780&lt;700,L780=1,J780&gt;0.75),"Medium","Low"))</x:f>
        <x:v>Medium</x:v>
      </x:c>
      <x:c r="P780" s="30" t="n">
        <x:f>XLOOKUP(F780,Assumptions!$A$4:$A$6,Assumptions!$B$4:$B$6)</x:f>
        <x:v>0</x:v>
      </x:c>
      <x:c r="Q780" s="32" t="n">
        <x:f>XLOOKUP(F780,Assumptions!$A$4:$A$6,Assumptions!$C$4:$C$6)</x:f>
        <x:v>0.229</x:v>
      </x:c>
      <x:c r="R780" s="32" t="n">
        <x:f>XLOOKUP(F780,Assumptions!$A$4:$A$6,Assumptions!$D$4:$D$6)</x:f>
        <x:v>0.015</x:v>
      </x:c>
      <x:c r="S780" s="32" t="n">
        <x:f>XLOOKUP(F780,Assumptions!$A$4:$A$6,Assumptions!$E$4:$E$6)</x:f>
        <x:v>0.0075</x:v>
      </x:c>
      <x:c r="T780" s="32" t="n">
        <x:f>XLOOKUP(O780,Assumptions!$H$4:$H$6,Assumptions!$I$4:$I$6)</x:f>
        <x:v>0.012</x:v>
      </x:c>
      <x:c r="U780" s="30" t="n">
        <x:f>XLOOKUP(F780,Assumptions!$A$4:$A$6,Assumptions!$F$4:$F$6)</x:f>
        <x:v>60</x:v>
      </x:c>
      <x:c r="V780" s="60" t="n">
        <x:f>I780*12</x:f>
        <x:v>7155.48</x:v>
      </x:c>
      <x:c r="W780" s="60" t="n">
        <x:f>H780*J780*(1-K780)*Q780</x:f>
        <x:v>11.917101834000013</x:v>
      </x:c>
      <x:c r="X780" s="60" t="n">
        <x:f>V780*R780</x:f>
        <x:v>107.33219999999999</x:v>
      </x:c>
      <x:c r="Y780" s="60" t="n">
        <x:f>V780*S780</x:f>
        <x:v>53.66609999999999</x:v>
      </x:c>
      <x:c r="Z780" s="60" t="n">
        <x:f>H780*J780*T780</x:f>
        <x:v>11.564388000000001</x:v>
      </x:c>
      <x:c r="AA780" s="60" t="n">
        <x:f>P780+W780+X780-Y780-Z780-U780</x:f>
        <x:v>-5.981186166000008</x:v>
      </x:c>
      <x:c r="AB780" s="32" t="n">
        <x:f>IFERROR(AA780/(P780+W780+X780),0)</x:f>
        <x:v>-0.05015699106000695</x:v>
      </x:c>
      <x:c r="AC780" t="n">
        <x:f>IF(O780="High",0,IF(I780&gt;=1800,3,IF(I780&gt;=900,2,1))+IF(K780&gt;=0.9,2,IF(K780&gt;=0.75,1,0))+IF(J780&lt;=0.7,2,IF(J780&lt;=0.85,1,0))+IF(M780&gt;=8,1,0))</x:f>
        <x:v>5</x:v>
      </x:c>
      <x:c r="AD780" t="str">
        <x:f>IF(AND(O780&lt;&gt;"High",AC780&gt;=Assumptions!$B$10,AA780&gt;0),"Priority Growth",IF(AND(O780="Low",AA780&gt;0),"Maintain","Watch"))</x:f>
        <x:v>Watch</x:v>
      </x:c>
      <x:c r="AE780" s="60" t="n">
        <x:f>MAX(AA780,0)*N780</x:f>
        <x:v>0</x:v>
      </x:c>
      <x:c r="AF780" t="str">
        <x:f>IF(AND(AA780&gt;=Assumptions!$B$11,O780&lt;&gt;"High",OR(N780&gt;=Assumptions!$B$12,M780&lt;=6)),"High","Standard")</x:f>
        <x:v>Standard</x:v>
      </x:c>
    </x:row>
    <x:row r="781">
      <x:c r="A781" t="str">
        <x:f>'Raw_Data'!A781</x:f>
        <x:v>C00780</x:v>
      </x:c>
      <x:c r="B781" t="n">
        <x:f>'Raw_Data'!B781</x:f>
        <x:v>60</x:v>
      </x:c>
      <x:c r="C781" s="30" t="n">
        <x:f>'Raw_Data'!C781</x:f>
        <x:v>28000</x:v>
      </x:c>
      <x:c r="D781" t="n">
        <x:f>'Raw_Data'!D781</x:f>
        <x:v>661</x:v>
      </x:c>
      <x:c r="E781" t="n">
        <x:f>'Raw_Data'!E781</x:f>
        <x:v>80</x:v>
      </x:c>
      <x:c r="F781" t="str">
        <x:f>PROPER(TRIM('Raw_Data'!F781))</x:f>
        <x:v>Classic</x:v>
      </x:c>
      <x:c r="G781" t="str">
        <x:f>PROPER(TRIM('Raw_Data'!G781))</x:f>
        <x:v>Direct Mail</x:v>
      </x:c>
      <x:c r="H781" s="60" t="n">
        <x:f>'Raw_Data'!H781</x:f>
        <x:v>1000</x:v>
      </x:c>
      <x:c r="I781" s="60" t="n">
        <x:f>'Raw_Data'!I781</x:f>
        <x:v>647.12</x:v>
      </x:c>
      <x:c r="J781" s="32" t="n">
        <x:f>'Raw_Data'!J781</x:f>
        <x:v>0.582</x:v>
      </x:c>
      <x:c r="K781" s="32" t="n">
        <x:f>'Raw_Data'!K781</x:f>
        <x:v>0.535</x:v>
      </x:c>
      <x:c r="L781" t="n">
        <x:f>'Raw_Data'!L781</x:f>
        <x:v>0</x:v>
      </x:c>
      <x:c r="M781" t="n">
        <x:f>IF('Raw_Data'!M781="",Assumptions!$B$15,'Raw_Data'!M781)</x:f>
        <x:v>8</x:v>
      </x:c>
      <x:c r="N781" s="32" t="n">
        <x:f>'Raw_Data'!N781</x:f>
        <x:v>0.04</x:v>
      </x:c>
      <x:c r="O781" t="str">
        <x:f>IF(OR(D781&lt;620,L781&gt;=2,J781&gt;0.9),"High",IF(OR(D781&lt;700,L781=1,J781&gt;0.75),"Medium","Low"))</x:f>
        <x:v>Medium</x:v>
      </x:c>
      <x:c r="P781" s="30" t="n">
        <x:f>XLOOKUP(F781,Assumptions!$A$4:$A$6,Assumptions!$B$4:$B$6)</x:f>
        <x:v>0</x:v>
      </x:c>
      <x:c r="Q781" s="32" t="n">
        <x:f>XLOOKUP(F781,Assumptions!$A$4:$A$6,Assumptions!$C$4:$C$6)</x:f>
        <x:v>0.229</x:v>
      </x:c>
      <x:c r="R781" s="32" t="n">
        <x:f>XLOOKUP(F781,Assumptions!$A$4:$A$6,Assumptions!$D$4:$D$6)</x:f>
        <x:v>0.015</x:v>
      </x:c>
      <x:c r="S781" s="32" t="n">
        <x:f>XLOOKUP(F781,Assumptions!$A$4:$A$6,Assumptions!$E$4:$E$6)</x:f>
        <x:v>0.0075</x:v>
      </x:c>
      <x:c r="T781" s="32" t="n">
        <x:f>XLOOKUP(O781,Assumptions!$H$4:$H$6,Assumptions!$I$4:$I$6)</x:f>
        <x:v>0.012</x:v>
      </x:c>
      <x:c r="U781" s="30" t="n">
        <x:f>XLOOKUP(F781,Assumptions!$A$4:$A$6,Assumptions!$F$4:$F$6)</x:f>
        <x:v>60</x:v>
      </x:c>
      <x:c r="V781" s="60" t="n">
        <x:f>I781*12</x:f>
        <x:v>7765.4400000000005</x:v>
      </x:c>
      <x:c r="W781" s="60" t="n">
        <x:f>H781*J781*(1-K781)*Q781</x:f>
        <x:v>61.974270000000004</x:v>
      </x:c>
      <x:c r="X781" s="60" t="n">
        <x:f>V781*R781</x:f>
        <x:v>116.4816</x:v>
      </x:c>
      <x:c r="Y781" s="60" t="n">
        <x:f>V781*S781</x:f>
        <x:v>58.2408</x:v>
      </x:c>
      <x:c r="Z781" s="60" t="n">
        <x:f>H781*J781*T781</x:f>
        <x:v>6.984</x:v>
      </x:c>
      <x:c r="AA781" s="60" t="n">
        <x:f>P781+W781+X781-Y781-Z781-U781</x:f>
        <x:v>53.23107</x:v>
      </x:c>
      <x:c r="AB781" s="32" t="n">
        <x:f>IFERROR(AA781/(P781+W781+X781),0)</x:f>
        <x:v>0.29828702188389766</x:v>
      </x:c>
      <x:c r="AC781" t="n">
        <x:f>IF(O781="High",0,IF(I781&gt;=1800,3,IF(I781&gt;=900,2,1))+IF(K781&gt;=0.9,2,IF(K781&gt;=0.75,1,0))+IF(J781&lt;=0.7,2,IF(J781&lt;=0.85,1,0))+IF(M781&gt;=8,1,0))</x:f>
        <x:v>4</x:v>
      </x:c>
      <x:c r="AD781" t="str">
        <x:f>IF(AND(O781&lt;&gt;"High",AC781&gt;=Assumptions!$B$10,AA781&gt;0),"Priority Growth",IF(AND(O781="Low",AA781&gt;0),"Maintain","Watch"))</x:f>
        <x:v>Watch</x:v>
      </x:c>
      <x:c r="AE781" s="60" t="n">
        <x:f>MAX(AA781,0)*N781</x:f>
        <x:v>2.1292428</x:v>
      </x:c>
      <x:c r="AF781" t="str">
        <x:f>IF(AND(AA781&gt;=Assumptions!$B$11,O781&lt;&gt;"High",OR(N781&gt;=Assumptions!$B$12,M781&lt;=6)),"High","Standard")</x:f>
        <x:v>Standard</x:v>
      </x:c>
    </x:row>
    <x:row r="782">
      <x:c r="A782" t="str">
        <x:f>'Raw_Data'!A782</x:f>
        <x:v>C00781</x:v>
      </x:c>
      <x:c r="B782" t="n">
        <x:f>'Raw_Data'!B782</x:f>
        <x:v>58</x:v>
      </x:c>
      <x:c r="C782" s="30" t="n">
        <x:f>'Raw_Data'!C782</x:f>
        <x:v>90600</x:v>
      </x:c>
      <x:c r="D782" t="n">
        <x:f>'Raw_Data'!D782</x:f>
        <x:v>718</x:v>
      </x:c>
      <x:c r="E782" t="n">
        <x:f>'Raw_Data'!E782</x:f>
        <x:v>41</x:v>
      </x:c>
      <x:c r="F782" t="str">
        <x:f>PROPER(TRIM('Raw_Data'!F782))</x:f>
        <x:v>Gold</x:v>
      </x:c>
      <x:c r="G782" t="str">
        <x:f>PROPER(TRIM('Raw_Data'!G782))</x:f>
        <x:v>Direct Mail</x:v>
      </x:c>
      <x:c r="H782" s="60" t="n">
        <x:f>'Raw_Data'!H782</x:f>
        <x:v>15447</x:v>
      </x:c>
      <x:c r="I782" s="60" t="n">
        <x:f>'Raw_Data'!I782</x:f>
        <x:v>1605.47</x:v>
      </x:c>
      <x:c r="J782" s="32" t="n">
        <x:f>'Raw_Data'!J782</x:f>
        <x:v>0.453</x:v>
      </x:c>
      <x:c r="K782" s="32" t="n">
        <x:f>'Raw_Data'!K782</x:f>
        <x:v>0.888</x:v>
      </x:c>
      <x:c r="L782" t="n">
        <x:f>'Raw_Data'!L782</x:f>
        <x:v>0</x:v>
      </x:c>
      <x:c r="M782" t="n">
        <x:f>IF('Raw_Data'!M782="",Assumptions!$B$15,'Raw_Data'!M782)</x:f>
        <x:v>9</x:v>
      </x:c>
      <x:c r="N782" s="32" t="n">
        <x:f>'Raw_Data'!N782</x:f>
        <x:v>0.053</x:v>
      </x:c>
      <x:c r="O782" t="str">
        <x:f>IF(OR(D782&lt;620,L782&gt;=2,J782&gt;0.9),"High",IF(OR(D782&lt;700,L782=1,J782&gt;0.75),"Medium","Low"))</x:f>
        <x:v>Low</x:v>
      </x:c>
      <x:c r="P782" s="30" t="n">
        <x:f>XLOOKUP(F782,Assumptions!$A$4:$A$6,Assumptions!$B$4:$B$6)</x:f>
        <x:v>95</x:v>
      </x:c>
      <x:c r="Q782" s="32" t="n">
        <x:f>XLOOKUP(F782,Assumptions!$A$4:$A$6,Assumptions!$C$4:$C$6)</x:f>
        <x:v>0.219</x:v>
      </x:c>
      <x:c r="R782" s="32" t="n">
        <x:f>XLOOKUP(F782,Assumptions!$A$4:$A$6,Assumptions!$D$4:$D$6)</x:f>
        <x:v>0.016</x:v>
      </x:c>
      <x:c r="S782" s="32" t="n">
        <x:f>XLOOKUP(F782,Assumptions!$A$4:$A$6,Assumptions!$E$4:$E$6)</x:f>
        <x:v>0.01</x:v>
      </x:c>
      <x:c r="T782" s="32" t="n">
        <x:f>XLOOKUP(O782,Assumptions!$H$4:$H$6,Assumptions!$I$4:$I$6)</x:f>
        <x:v>0.0035</x:v>
      </x:c>
      <x:c r="U782" s="30" t="n">
        <x:f>XLOOKUP(F782,Assumptions!$A$4:$A$6,Assumptions!$F$4:$F$6)</x:f>
        <x:v>90</x:v>
      </x:c>
      <x:c r="V782" s="60" t="n">
        <x:f>I782*12</x:f>
        <x:v>19265.64</x:v>
      </x:c>
      <x:c r="W782" s="60" t="n">
        <x:f>H782*J782*(1-K782)*Q782</x:f>
        <x:v>171.63445924799998</x:v>
      </x:c>
      <x:c r="X782" s="60" t="n">
        <x:f>V782*R782</x:f>
        <x:v>308.25024</x:v>
      </x:c>
      <x:c r="Y782" s="60" t="n">
        <x:f>V782*S782</x:f>
        <x:v>192.6564</x:v>
      </x:c>
      <x:c r="Z782" s="60" t="n">
        <x:f>H782*J782*T782</x:f>
        <x:v>24.491218500000002</x:v>
      </x:c>
      <x:c r="AA782" s="60" t="n">
        <x:f>P782+W782+X782-Y782-Z782-U782</x:f>
        <x:v>267.7370807480001</x:v>
      </x:c>
      <x:c r="AB782" s="32" t="n">
        <x:f>IFERROR(AA782/(P782+W782+X782),0)</x:f>
        <x:v>0.4657230938625151</x:v>
      </x:c>
      <x:c r="AC782" t="n">
        <x:f>IF(O782="High",0,IF(I782&gt;=1800,3,IF(I782&gt;=900,2,1))+IF(K782&gt;=0.9,2,IF(K782&gt;=0.75,1,0))+IF(J782&lt;=0.7,2,IF(J782&lt;=0.85,1,0))+IF(M782&gt;=8,1,0))</x:f>
        <x:v>6</x:v>
      </x:c>
      <x:c r="AD782" t="str">
        <x:f>IF(AND(O782&lt;&gt;"High",AC782&gt;=Assumptions!$B$10,AA782&gt;0),"Priority Growth",IF(AND(O782="Low",AA782&gt;0),"Maintain","Watch"))</x:f>
        <x:v>Priority Growth</x:v>
      </x:c>
      <x:c r="AE782" s="60" t="n">
        <x:f>MAX(AA782,0)*N782</x:f>
        <x:v>14.190065279644005</x:v>
      </x:c>
      <x:c r="AF782" t="str">
        <x:f>IF(AND(AA782&gt;=Assumptions!$B$11,O782&lt;&gt;"High",OR(N782&gt;=Assumptions!$B$12,M782&lt;=6)),"High","Standard")</x:f>
        <x:v>Standard</x:v>
      </x:c>
    </x:row>
    <x:row r="783">
      <x:c r="A783" t="str">
        <x:f>'Raw_Data'!A783</x:f>
        <x:v>C00782</x:v>
      </x:c>
      <x:c r="B783" t="n">
        <x:f>'Raw_Data'!B783</x:f>
        <x:v>51</x:v>
      </x:c>
      <x:c r="C783" s="30" t="n">
        <x:f>'Raw_Data'!C783</x:f>
        <x:v>223211</x:v>
      </x:c>
      <x:c r="D783" t="n">
        <x:f>'Raw_Data'!D783</x:f>
        <x:v>711</x:v>
      </x:c>
      <x:c r="E783" t="n">
        <x:f>'Raw_Data'!E783</x:f>
        <x:v>27</x:v>
      </x:c>
      <x:c r="F783" t="str">
        <x:f>PROPER(TRIM('Raw_Data'!F783))</x:f>
        <x:v>Gold</x:v>
      </x:c>
      <x:c r="G783" t="str">
        <x:f>PROPER(TRIM('Raw_Data'!G783))</x:f>
        <x:v>Branch</x:v>
      </x:c>
      <x:c r="H783" s="60" t="n">
        <x:f>'Raw_Data'!H783</x:f>
        <x:v>31536</x:v>
      </x:c>
      <x:c r="I783" s="60" t="n">
        <x:f>'Raw_Data'!I783</x:f>
        <x:v>3580.02</x:v>
      </x:c>
      <x:c r="J783" s="32" t="n">
        <x:f>'Raw_Data'!J783</x:f>
        <x:v>0.325</x:v>
      </x:c>
      <x:c r="K783" s="32" t="n">
        <x:f>'Raw_Data'!K783</x:f>
        <x:v>0.82</x:v>
      </x:c>
      <x:c r="L783" t="n">
        <x:f>'Raw_Data'!L783</x:f>
        <x:v>0</x:v>
      </x:c>
      <x:c r="M783" t="n">
        <x:f>IF('Raw_Data'!M783="",Assumptions!$B$15,'Raw_Data'!M783)</x:f>
        <x:v>8</x:v>
      </x:c>
      <x:c r="N783" s="32" t="n">
        <x:f>'Raw_Data'!N783</x:f>
        <x:v>0.065</x:v>
      </x:c>
      <x:c r="O783" t="str">
        <x:f>IF(OR(D783&lt;620,L783&gt;=2,J783&gt;0.9),"High",IF(OR(D783&lt;700,L783=1,J783&gt;0.75),"Medium","Low"))</x:f>
        <x:v>Low</x:v>
      </x:c>
      <x:c r="P783" s="30" t="n">
        <x:f>XLOOKUP(F783,Assumptions!$A$4:$A$6,Assumptions!$B$4:$B$6)</x:f>
        <x:v>95</x:v>
      </x:c>
      <x:c r="Q783" s="32" t="n">
        <x:f>XLOOKUP(F783,Assumptions!$A$4:$A$6,Assumptions!$C$4:$C$6)</x:f>
        <x:v>0.219</x:v>
      </x:c>
      <x:c r="R783" s="32" t="n">
        <x:f>XLOOKUP(F783,Assumptions!$A$4:$A$6,Assumptions!$D$4:$D$6)</x:f>
        <x:v>0.016</x:v>
      </x:c>
      <x:c r="S783" s="32" t="n">
        <x:f>XLOOKUP(F783,Assumptions!$A$4:$A$6,Assumptions!$E$4:$E$6)</x:f>
        <x:v>0.01</x:v>
      </x:c>
      <x:c r="T783" s="32" t="n">
        <x:f>XLOOKUP(O783,Assumptions!$H$4:$H$6,Assumptions!$I$4:$I$6)</x:f>
        <x:v>0.0035</x:v>
      </x:c>
      <x:c r="U783" s="30" t="n">
        <x:f>XLOOKUP(F783,Assumptions!$A$4:$A$6,Assumptions!$F$4:$F$6)</x:f>
        <x:v>90</x:v>
      </x:c>
      <x:c r="V783" s="60" t="n">
        <x:f>I783*12</x:f>
        <x:v>42960.24</x:v>
      </x:c>
      <x:c r="W783" s="60" t="n">
        <x:f>H783*J783*(1-K783)*Q783</x:f>
        <x:v>404.02346400000016</x:v>
      </x:c>
      <x:c r="X783" s="60" t="n">
        <x:f>V783*R783</x:f>
        <x:v>687.36384</x:v>
      </x:c>
      <x:c r="Y783" s="60" t="n">
        <x:f>V783*S783</x:f>
        <x:v>429.6024</x:v>
      </x:c>
      <x:c r="Z783" s="60" t="n">
        <x:f>H783*J783*T783</x:f>
        <x:v>35.87220000000001</x:v>
      </x:c>
      <x:c r="AA783" s="60" t="n">
        <x:f>P783+W783+X783-Y783-Z783-U783</x:f>
        <x:v>630.9127040000001</x:v>
      </x:c>
      <x:c r="AB783" s="32" t="n">
        <x:f>IFERROR(AA783/(P783+W783+X783),0)</x:f>
        <x:v>0.5317932026689995</x:v>
      </x:c>
      <x:c r="AC783" t="n">
        <x:f>IF(O783="High",0,IF(I783&gt;=1800,3,IF(I783&gt;=900,2,1))+IF(K783&gt;=0.9,2,IF(K783&gt;=0.75,1,0))+IF(J783&lt;=0.7,2,IF(J783&lt;=0.85,1,0))+IF(M783&gt;=8,1,0))</x:f>
        <x:v>7</x:v>
      </x:c>
      <x:c r="AD783" t="str">
        <x:f>IF(AND(O783&lt;&gt;"High",AC783&gt;=Assumptions!$B$10,AA783&gt;0),"Priority Growth",IF(AND(O783="Low",AA783&gt;0),"Maintain","Watch"))</x:f>
        <x:v>Priority Growth</x:v>
      </x:c>
      <x:c r="AE783" s="60" t="n">
        <x:f>MAX(AA783,0)*N783</x:f>
        <x:v>41.00932576</x:v>
      </x:c>
      <x:c r="AF783" t="str">
        <x:f>IF(AND(AA783&gt;=Assumptions!$B$11,O783&lt;&gt;"High",OR(N783&gt;=Assumptions!$B$12,M783&lt;=6)),"High","Standard")</x:f>
        <x:v>Standard</x:v>
      </x:c>
    </x:row>
    <x:row r="784">
      <x:c r="A784" t="str">
        <x:f>'Raw_Data'!A784</x:f>
        <x:v>C00783</x:v>
      </x:c>
      <x:c r="B784" t="n">
        <x:f>'Raw_Data'!B784</x:f>
        <x:v>62</x:v>
      </x:c>
      <x:c r="C784" s="30" t="n">
        <x:f>'Raw_Data'!C784</x:f>
        <x:v>63279</x:v>
      </x:c>
      <x:c r="D784" t="n">
        <x:f>'Raw_Data'!D784</x:f>
        <x:v>715</x:v>
      </x:c>
      <x:c r="E784" t="n">
        <x:f>'Raw_Data'!E784</x:f>
        <x:v>15</x:v>
      </x:c>
      <x:c r="F784" t="str">
        <x:f>PROPER(TRIM('Raw_Data'!F784))</x:f>
        <x:v>Gold</x:v>
      </x:c>
      <x:c r="G784" t="str">
        <x:f>PROPER(TRIM('Raw_Data'!G784))</x:f>
        <x:v>Partner</x:v>
      </x:c>
      <x:c r="H784" s="60" t="n">
        <x:f>'Raw_Data'!H784</x:f>
        <x:v>9897</x:v>
      </x:c>
      <x:c r="I784" s="60" t="n">
        <x:f>'Raw_Data'!I784</x:f>
        <x:v>1312.8</x:v>
      </x:c>
      <x:c r="J784" s="32" t="n">
        <x:f>'Raw_Data'!J784</x:f>
        <x:v>0.24</x:v>
      </x:c>
      <x:c r="K784" s="32" t="n">
        <x:f>'Raw_Data'!K784</x:f>
        <x:v>0.869</x:v>
      </x:c>
      <x:c r="L784" t="n">
        <x:f>'Raw_Data'!L784</x:f>
        <x:v>0</x:v>
      </x:c>
      <x:c r="M784" t="n">
        <x:f>IF('Raw_Data'!M784="",Assumptions!$B$15,'Raw_Data'!M784)</x:f>
        <x:v>8</x:v>
      </x:c>
      <x:c r="N784" s="32" t="n">
        <x:f>'Raw_Data'!N784</x:f>
        <x:v>0.023</x:v>
      </x:c>
      <x:c r="O784" t="str">
        <x:f>IF(OR(D784&lt;620,L784&gt;=2,J784&gt;0.9),"High",IF(OR(D784&lt;700,L784=1,J784&gt;0.75),"Medium","Low"))</x:f>
        <x:v>Low</x:v>
      </x:c>
      <x:c r="P784" s="30" t="n">
        <x:f>XLOOKUP(F784,Assumptions!$A$4:$A$6,Assumptions!$B$4:$B$6)</x:f>
        <x:v>95</x:v>
      </x:c>
      <x:c r="Q784" s="32" t="n">
        <x:f>XLOOKUP(F784,Assumptions!$A$4:$A$6,Assumptions!$C$4:$C$6)</x:f>
        <x:v>0.219</x:v>
      </x:c>
      <x:c r="R784" s="32" t="n">
        <x:f>XLOOKUP(F784,Assumptions!$A$4:$A$6,Assumptions!$D$4:$D$6)</x:f>
        <x:v>0.016</x:v>
      </x:c>
      <x:c r="S784" s="32" t="n">
        <x:f>XLOOKUP(F784,Assumptions!$A$4:$A$6,Assumptions!$E$4:$E$6)</x:f>
        <x:v>0.01</x:v>
      </x:c>
      <x:c r="T784" s="32" t="n">
        <x:f>XLOOKUP(O784,Assumptions!$H$4:$H$6,Assumptions!$I$4:$I$6)</x:f>
        <x:v>0.0035</x:v>
      </x:c>
      <x:c r="U784" s="30" t="n">
        <x:f>XLOOKUP(F784,Assumptions!$A$4:$A$6,Assumptions!$F$4:$F$6)</x:f>
        <x:v>90</x:v>
      </x:c>
      <x:c r="V784" s="60" t="n">
        <x:f>I784*12</x:f>
        <x:v>15753.599999999999</x:v>
      </x:c>
      <x:c r="W784" s="60" t="n">
        <x:f>H784*J784*(1-K784)*Q784</x:f>
        <x:v>68.14440791999999</x:v>
      </x:c>
      <x:c r="X784" s="60" t="n">
        <x:f>V784*R784</x:f>
        <x:v>252.05759999999998</x:v>
      </x:c>
      <x:c r="Y784" s="60" t="n">
        <x:f>V784*S784</x:f>
        <x:v>157.536</x:v>
      </x:c>
      <x:c r="Z784" s="60" t="n">
        <x:f>H784*J784*T784</x:f>
        <x:v>8.313479999999998</x:v>
      </x:c>
      <x:c r="AA784" s="60" t="n">
        <x:f>P784+W784+X784-Y784-Z784-U784</x:f>
        <x:v>159.35252791999997</x:v>
      </x:c>
      <x:c r="AB784" s="32" t="n">
        <x:f>IFERROR(AA784/(P784+W784+X784),0)</x:f>
        <x:v>0.38379517651731493</x:v>
      </x:c>
      <x:c r="AC784" t="n">
        <x:f>IF(O784="High",0,IF(I784&gt;=1800,3,IF(I784&gt;=900,2,1))+IF(K784&gt;=0.9,2,IF(K784&gt;=0.75,1,0))+IF(J784&lt;=0.7,2,IF(J784&lt;=0.85,1,0))+IF(M784&gt;=8,1,0))</x:f>
        <x:v>6</x:v>
      </x:c>
      <x:c r="AD784" t="str">
        <x:f>IF(AND(O784&lt;&gt;"High",AC784&gt;=Assumptions!$B$10,AA784&gt;0),"Priority Growth",IF(AND(O784="Low",AA784&gt;0),"Maintain","Watch"))</x:f>
        <x:v>Priority Growth</x:v>
      </x:c>
      <x:c r="AE784" s="60" t="n">
        <x:f>MAX(AA784,0)*N784</x:f>
        <x:v>3.6651081421599994</x:v>
      </x:c>
      <x:c r="AF784" t="str">
        <x:f>IF(AND(AA784&gt;=Assumptions!$B$11,O784&lt;&gt;"High",OR(N784&gt;=Assumptions!$B$12,M784&lt;=6)),"High","Standard")</x:f>
        <x:v>Standard</x:v>
      </x:c>
    </x:row>
    <x:row r="785">
      <x:c r="A785" t="str">
        <x:f>'Raw_Data'!A785</x:f>
        <x:v>C00784</x:v>
      </x:c>
      <x:c r="B785" t="n">
        <x:f>'Raw_Data'!B785</x:f>
        <x:v>37</x:v>
      </x:c>
      <x:c r="C785" s="30" t="n">
        <x:f>'Raw_Data'!C785</x:f>
        <x:v>83708</x:v>
      </x:c>
      <x:c r="D785" t="n">
        <x:f>'Raw_Data'!D785</x:f>
        <x:v>696</x:v>
      </x:c>
      <x:c r="E785" t="n">
        <x:f>'Raw_Data'!E785</x:f>
        <x:v>19</x:v>
      </x:c>
      <x:c r="F785" t="str">
        <x:f>PROPER(TRIM('Raw_Data'!F785))</x:f>
        <x:v>Gold</x:v>
      </x:c>
      <x:c r="G785" t="str">
        <x:f>PROPER(TRIM('Raw_Data'!G785))</x:f>
        <x:v>Digital</x:v>
      </x:c>
      <x:c r="H785" s="60" t="n">
        <x:f>'Raw_Data'!H785</x:f>
        <x:v>12020</x:v>
      </x:c>
      <x:c r="I785" s="60" t="n">
        <x:f>'Raw_Data'!I785</x:f>
        <x:v>1661.83</x:v>
      </x:c>
      <x:c r="J785" s="32" t="n">
        <x:f>'Raw_Data'!J785</x:f>
        <x:v>0.401</x:v>
      </x:c>
      <x:c r="K785" s="32" t="n">
        <x:f>'Raw_Data'!K785</x:f>
        <x:v>0.783</x:v>
      </x:c>
      <x:c r="L785" t="n">
        <x:f>'Raw_Data'!L785</x:f>
        <x:v>0</x:v>
      </x:c>
      <x:c r="M785" t="n">
        <x:f>IF('Raw_Data'!M785="",Assumptions!$B$15,'Raw_Data'!M785)</x:f>
        <x:v>9</x:v>
      </x:c>
      <x:c r="N785" s="32" t="n">
        <x:f>'Raw_Data'!N785</x:f>
        <x:v>0.02</x:v>
      </x:c>
      <x:c r="O785" t="str">
        <x:f>IF(OR(D785&lt;620,L785&gt;=2,J785&gt;0.9),"High",IF(OR(D785&lt;700,L785=1,J785&gt;0.75),"Medium","Low"))</x:f>
        <x:v>Medium</x:v>
      </x:c>
      <x:c r="P785" s="30" t="n">
        <x:f>XLOOKUP(F785,Assumptions!$A$4:$A$6,Assumptions!$B$4:$B$6)</x:f>
        <x:v>95</x:v>
      </x:c>
      <x:c r="Q785" s="32" t="n">
        <x:f>XLOOKUP(F785,Assumptions!$A$4:$A$6,Assumptions!$C$4:$C$6)</x:f>
        <x:v>0.219</x:v>
      </x:c>
      <x:c r="R785" s="32" t="n">
        <x:f>XLOOKUP(F785,Assumptions!$A$4:$A$6,Assumptions!$D$4:$D$6)</x:f>
        <x:v>0.016</x:v>
      </x:c>
      <x:c r="S785" s="32" t="n">
        <x:f>XLOOKUP(F785,Assumptions!$A$4:$A$6,Assumptions!$E$4:$E$6)</x:f>
        <x:v>0.01</x:v>
      </x:c>
      <x:c r="T785" s="32" t="n">
        <x:f>XLOOKUP(O785,Assumptions!$H$4:$H$6,Assumptions!$I$4:$I$6)</x:f>
        <x:v>0.012</x:v>
      </x:c>
      <x:c r="U785" s="30" t="n">
        <x:f>XLOOKUP(F785,Assumptions!$A$4:$A$6,Assumptions!$F$4:$F$6)</x:f>
        <x:v>90</x:v>
      </x:c>
      <x:c r="V785" s="60" t="n">
        <x:f>I785*12</x:f>
        <x:v>19941.96</x:v>
      </x:c>
      <x:c r="W785" s="60" t="n">
        <x:f>H785*J785*(1-K785)*Q785</x:f>
        <x:v>229.06181046</x:v>
      </x:c>
      <x:c r="X785" s="60" t="n">
        <x:f>V785*R785</x:f>
        <x:v>319.07135999999997</x:v>
      </x:c>
      <x:c r="Y785" s="60" t="n">
        <x:f>V785*S785</x:f>
        <x:v>199.4196</x:v>
      </x:c>
      <x:c r="Z785" s="60" t="n">
        <x:f>H785*J785*T785</x:f>
        <x:v>57.84024000000001</x:v>
      </x:c>
      <x:c r="AA785" s="60" t="n">
        <x:f>P785+W785+X785-Y785-Z785-U785</x:f>
        <x:v>295.87333046</x:v>
      </x:c>
      <x:c r="AB785" s="32" t="n">
        <x:f>IFERROR(AA785/(P785+W785+X785),0)</x:f>
        <x:v>0.4600498684407415</x:v>
      </x:c>
      <x:c r="AC785" t="n">
        <x:f>IF(O785="High",0,IF(I785&gt;=1800,3,IF(I785&gt;=900,2,1))+IF(K785&gt;=0.9,2,IF(K785&gt;=0.75,1,0))+IF(J785&lt;=0.7,2,IF(J785&lt;=0.85,1,0))+IF(M785&gt;=8,1,0))</x:f>
        <x:v>6</x:v>
      </x:c>
      <x:c r="AD785" t="str">
        <x:f>IF(AND(O785&lt;&gt;"High",AC785&gt;=Assumptions!$B$10,AA785&gt;0),"Priority Growth",IF(AND(O785="Low",AA785&gt;0),"Maintain","Watch"))</x:f>
        <x:v>Priority Growth</x:v>
      </x:c>
      <x:c r="AE785" s="60" t="n">
        <x:f>MAX(AA785,0)*N785</x:f>
        <x:v>5.9174666092</x:v>
      </x:c>
      <x:c r="AF785" t="str">
        <x:f>IF(AND(AA785&gt;=Assumptions!$B$11,O785&lt;&gt;"High",OR(N785&gt;=Assumptions!$B$12,M785&lt;=6)),"High","Standard")</x:f>
        <x:v>Standard</x:v>
      </x:c>
    </x:row>
    <x:row r="786">
      <x:c r="A786" t="str">
        <x:f>'Raw_Data'!A786</x:f>
        <x:v>C00785</x:v>
      </x:c>
      <x:c r="B786" t="n">
        <x:f>'Raw_Data'!B786</x:f>
        <x:v>48</x:v>
      </x:c>
      <x:c r="C786" s="30" t="n">
        <x:f>'Raw_Data'!C786</x:f>
        <x:v>34171</x:v>
      </x:c>
      <x:c r="D786" t="n">
        <x:f>'Raw_Data'!D786</x:f>
        <x:v>690</x:v>
      </x:c>
      <x:c r="E786" t="n">
        <x:f>'Raw_Data'!E786</x:f>
        <x:v>68</x:v>
      </x:c>
      <x:c r="F786" t="str">
        <x:f>PROPER(TRIM('Raw_Data'!F786))</x:f>
        <x:v>Classic</x:v>
      </x:c>
      <x:c r="G786" t="str">
        <x:f>PROPER(TRIM('Raw_Data'!G786))</x:f>
        <x:v>Partner</x:v>
      </x:c>
      <x:c r="H786" s="60" t="n">
        <x:f>'Raw_Data'!H786</x:f>
        <x:v>4107</x:v>
      </x:c>
      <x:c r="I786" s="60" t="n">
        <x:f>'Raw_Data'!I786</x:f>
        <x:v>150</x:v>
      </x:c>
      <x:c r="J786" s="32" t="n">
        <x:f>'Raw_Data'!J786</x:f>
        <x:v>0.72</x:v>
      </x:c>
      <x:c r="K786" s="32" t="n">
        <x:f>'Raw_Data'!K786</x:f>
        <x:v>0.752</x:v>
      </x:c>
      <x:c r="L786" t="n">
        <x:f>'Raw_Data'!L786</x:f>
        <x:v>0</x:v>
      </x:c>
      <x:c r="M786" t="n">
        <x:f>IF('Raw_Data'!M786="",Assumptions!$B$15,'Raw_Data'!M786)</x:f>
        <x:v>8</x:v>
      </x:c>
      <x:c r="N786" s="32" t="n">
        <x:f>'Raw_Data'!N786</x:f>
        <x:v>0.07</x:v>
      </x:c>
      <x:c r="O786" t="str">
        <x:f>IF(OR(D786&lt;620,L786&gt;=2,J786&gt;0.9),"High",IF(OR(D786&lt;700,L786=1,J786&gt;0.75),"Medium","Low"))</x:f>
        <x:v>Medium</x:v>
      </x:c>
      <x:c r="P786" s="30" t="n">
        <x:f>XLOOKUP(F786,Assumptions!$A$4:$A$6,Assumptions!$B$4:$B$6)</x:f>
        <x:v>0</x:v>
      </x:c>
      <x:c r="Q786" s="32" t="n">
        <x:f>XLOOKUP(F786,Assumptions!$A$4:$A$6,Assumptions!$C$4:$C$6)</x:f>
        <x:v>0.229</x:v>
      </x:c>
      <x:c r="R786" s="32" t="n">
        <x:f>XLOOKUP(F786,Assumptions!$A$4:$A$6,Assumptions!$D$4:$D$6)</x:f>
        <x:v>0.015</x:v>
      </x:c>
      <x:c r="S786" s="32" t="n">
        <x:f>XLOOKUP(F786,Assumptions!$A$4:$A$6,Assumptions!$E$4:$E$6)</x:f>
        <x:v>0.0075</x:v>
      </x:c>
      <x:c r="T786" s="32" t="n">
        <x:f>XLOOKUP(O786,Assumptions!$H$4:$H$6,Assumptions!$I$4:$I$6)</x:f>
        <x:v>0.012</x:v>
      </x:c>
      <x:c r="U786" s="30" t="n">
        <x:f>XLOOKUP(F786,Assumptions!$A$4:$A$6,Assumptions!$F$4:$F$6)</x:f>
        <x:v>60</x:v>
      </x:c>
      <x:c r="V786" s="60" t="n">
        <x:f>I786*12</x:f>
        <x:v>1800</x:v>
      </x:c>
      <x:c r="W786" s="60" t="n">
        <x:f>H786*J786*(1-K786)*Q786</x:f>
        <x:v>167.93621568</x:v>
      </x:c>
      <x:c r="X786" s="60" t="n">
        <x:f>V786*R786</x:f>
        <x:v>27</x:v>
      </x:c>
      <x:c r="Y786" s="60" t="n">
        <x:f>V786*S786</x:f>
        <x:v>13.5</x:v>
      </x:c>
      <x:c r="Z786" s="60" t="n">
        <x:f>H786*J786*T786</x:f>
        <x:v>35.48448</x:v>
      </x:c>
      <x:c r="AA786" s="60" t="n">
        <x:f>P786+W786+X786-Y786-Z786-U786</x:f>
        <x:v>85.95173568000001</x:v>
      </x:c>
      <x:c r="AB786" s="32" t="n">
        <x:f>IFERROR(AA786/(P786+W786+X786),0)</x:f>
        <x:v>0.44092235698827337</x:v>
      </x:c>
      <x:c r="AC786" t="n">
        <x:f>IF(O786="High",0,IF(I786&gt;=1800,3,IF(I786&gt;=900,2,1))+IF(K786&gt;=0.9,2,IF(K786&gt;=0.75,1,0))+IF(J786&lt;=0.7,2,IF(J786&lt;=0.85,1,0))+IF(M786&gt;=8,1,0))</x:f>
        <x:v>4</x:v>
      </x:c>
      <x:c r="AD786" t="str">
        <x:f>IF(AND(O786&lt;&gt;"High",AC786&gt;=Assumptions!$B$10,AA786&gt;0),"Priority Growth",IF(AND(O786="Low",AA786&gt;0),"Maintain","Watch"))</x:f>
        <x:v>Watch</x:v>
      </x:c>
      <x:c r="AE786" s="60" t="n">
        <x:f>MAX(AA786,0)*N786</x:f>
        <x:v>6.016621497600002</x:v>
      </x:c>
      <x:c r="AF786" t="str">
        <x:f>IF(AND(AA786&gt;=Assumptions!$B$11,O786&lt;&gt;"High",OR(N786&gt;=Assumptions!$B$12,M786&lt;=6)),"High","Standard")</x:f>
        <x:v>Standard</x:v>
      </x:c>
    </x:row>
    <x:row r="787">
      <x:c r="A787" t="str">
        <x:f>'Raw_Data'!A787</x:f>
        <x:v>C00786</x:v>
      </x:c>
      <x:c r="B787" t="n">
        <x:f>'Raw_Data'!B787</x:f>
        <x:v>21</x:v>
      </x:c>
      <x:c r="C787" s="30" t="n">
        <x:f>'Raw_Data'!C787</x:f>
        <x:v>81442</x:v>
      </x:c>
      <x:c r="D787" t="n">
        <x:f>'Raw_Data'!D787</x:f>
        <x:v>636</x:v>
      </x:c>
      <x:c r="E787" t="n">
        <x:f>'Raw_Data'!E787</x:f>
        <x:v>75</x:v>
      </x:c>
      <x:c r="F787" t="str">
        <x:f>PROPER(TRIM('Raw_Data'!F787))</x:f>
        <x:v>Gold</x:v>
      </x:c>
      <x:c r="G787" t="str">
        <x:f>PROPER(TRIM('Raw_Data'!G787))</x:f>
        <x:v>Branch</x:v>
      </x:c>
      <x:c r="H787" s="60" t="n">
        <x:f>'Raw_Data'!H787</x:f>
        <x:v>12018</x:v>
      </x:c>
      <x:c r="I787" s="60" t="n">
        <x:f>'Raw_Data'!I787</x:f>
        <x:v>1397.64</x:v>
      </x:c>
      <x:c r="J787" s="32" t="n">
        <x:f>'Raw_Data'!J787</x:f>
        <x:v>0.406</x:v>
      </x:c>
      <x:c r="K787" s="32" t="n">
        <x:f>'Raw_Data'!K787</x:f>
        <x:v>0.707</x:v>
      </x:c>
      <x:c r="L787" t="n">
        <x:f>'Raw_Data'!L787</x:f>
        <x:v>0</x:v>
      </x:c>
      <x:c r="M787" t="n">
        <x:f>IF('Raw_Data'!M787="",Assumptions!$B$15,'Raw_Data'!M787)</x:f>
        <x:v>8</x:v>
      </x:c>
      <x:c r="N787" s="32" t="n">
        <x:f>'Raw_Data'!N787</x:f>
        <x:v>0.062</x:v>
      </x:c>
      <x:c r="O787" t="str">
        <x:f>IF(OR(D787&lt;620,L787&gt;=2,J787&gt;0.9),"High",IF(OR(D787&lt;700,L787=1,J787&gt;0.75),"Medium","Low"))</x:f>
        <x:v>Medium</x:v>
      </x:c>
      <x:c r="P787" s="30" t="n">
        <x:f>XLOOKUP(F787,Assumptions!$A$4:$A$6,Assumptions!$B$4:$B$6)</x:f>
        <x:v>95</x:v>
      </x:c>
      <x:c r="Q787" s="32" t="n">
        <x:f>XLOOKUP(F787,Assumptions!$A$4:$A$6,Assumptions!$C$4:$C$6)</x:f>
        <x:v>0.219</x:v>
      </x:c>
      <x:c r="R787" s="32" t="n">
        <x:f>XLOOKUP(F787,Assumptions!$A$4:$A$6,Assumptions!$D$4:$D$6)</x:f>
        <x:v>0.016</x:v>
      </x:c>
      <x:c r="S787" s="32" t="n">
        <x:f>XLOOKUP(F787,Assumptions!$A$4:$A$6,Assumptions!$E$4:$E$6)</x:f>
        <x:v>0.01</x:v>
      </x:c>
      <x:c r="T787" s="32" t="n">
        <x:f>XLOOKUP(O787,Assumptions!$H$4:$H$6,Assumptions!$I$4:$I$6)</x:f>
        <x:v>0.012</x:v>
      </x:c>
      <x:c r="U787" s="30" t="n">
        <x:f>XLOOKUP(F787,Assumptions!$A$4:$A$6,Assumptions!$F$4:$F$6)</x:f>
        <x:v>90</x:v>
      </x:c>
      <x:c r="V787" s="60" t="n">
        <x:f>I787*12</x:f>
        <x:v>16771.68</x:v>
      </x:c>
      <x:c r="W787" s="60" t="n">
        <x:f>H787*J787*(1-K787)*Q787</x:f>
        <x:v>313.09055643600004</x:v>
      </x:c>
      <x:c r="X787" s="60" t="n">
        <x:f>V787*R787</x:f>
        <x:v>268.34688</x:v>
      </x:c>
      <x:c r="Y787" s="60" t="n">
        <x:f>V787*S787</x:f>
        <x:v>167.7168</x:v>
      </x:c>
      <x:c r="Z787" s="60" t="n">
        <x:f>H787*J787*T787</x:f>
        <x:v>58.551696</x:v>
      </x:c>
      <x:c r="AA787" s="60" t="n">
        <x:f>P787+W787+X787-Y787-Z787-U787</x:f>
        <x:v>360.16894043600007</x:v>
      </x:c>
      <x:c r="AB787" s="32" t="n">
        <x:f>IFERROR(AA787/(P787+W787+X787),0)</x:f>
        <x:v>0.5324497448480245</x:v>
      </x:c>
      <x:c r="AC787" t="n">
        <x:f>IF(O787="High",0,IF(I787&gt;=1800,3,IF(I787&gt;=900,2,1))+IF(K787&gt;=0.9,2,IF(K787&gt;=0.75,1,0))+IF(J787&lt;=0.7,2,IF(J787&lt;=0.85,1,0))+IF(M787&gt;=8,1,0))</x:f>
        <x:v>5</x:v>
      </x:c>
      <x:c r="AD787" t="str">
        <x:f>IF(AND(O787&lt;&gt;"High",AC787&gt;=Assumptions!$B$10,AA787&gt;0),"Priority Growth",IF(AND(O787="Low",AA787&gt;0),"Maintain","Watch"))</x:f>
        <x:v>Watch</x:v>
      </x:c>
      <x:c r="AE787" s="60" t="n">
        <x:f>MAX(AA787,0)*N787</x:f>
        <x:v>22.330474307032006</x:v>
      </x:c>
      <x:c r="AF787" t="str">
        <x:f>IF(AND(AA787&gt;=Assumptions!$B$11,O787&lt;&gt;"High",OR(N787&gt;=Assumptions!$B$12,M787&lt;=6)),"High","Standard")</x:f>
        <x:v>Standard</x:v>
      </x:c>
    </x:row>
    <x:row r="788">
      <x:c r="A788" t="str">
        <x:f>'Raw_Data'!A788</x:f>
        <x:v>C00787</x:v>
      </x:c>
      <x:c r="B788" t="n">
        <x:f>'Raw_Data'!B788</x:f>
        <x:v>39</x:v>
      </x:c>
      <x:c r="C788" s="30" t="n">
        <x:f>'Raw_Data'!C788</x:f>
        <x:v>54154</x:v>
      </x:c>
      <x:c r="D788" t="n">
        <x:f>'Raw_Data'!D788</x:f>
        <x:v>790</x:v>
      </x:c>
      <x:c r="E788" t="n">
        <x:f>'Raw_Data'!E788</x:f>
        <x:v>45</x:v>
      </x:c>
      <x:c r="F788" t="str">
        <x:f>PROPER(TRIM('Raw_Data'!F788))</x:f>
        <x:v>Gold</x:v>
      </x:c>
      <x:c r="G788" t="str">
        <x:f>PROPER(TRIM('Raw_Data'!G788))</x:f>
        <x:v>Digital</x:v>
      </x:c>
      <x:c r="H788" s="60" t="n">
        <x:f>'Raw_Data'!H788</x:f>
        <x:v>11245</x:v>
      </x:c>
      <x:c r="I788" s="60" t="n">
        <x:f>'Raw_Data'!I788</x:f>
        <x:v>894.08</x:v>
      </x:c>
      <x:c r="J788" s="32" t="n">
        <x:f>'Raw_Data'!J788</x:f>
        <x:v>0.1</x:v>
      </x:c>
      <x:c r="K788" s="32" t="n">
        <x:f>'Raw_Data'!K788</x:f>
        <x:v>0.976</x:v>
      </x:c>
      <x:c r="L788" t="n">
        <x:f>'Raw_Data'!L788</x:f>
        <x:v>0</x:v>
      </x:c>
      <x:c r="M788" t="n">
        <x:f>IF('Raw_Data'!M788="",Assumptions!$B$15,'Raw_Data'!M788)</x:f>
        <x:v>7</x:v>
      </x:c>
      <x:c r="N788" s="32" t="n">
        <x:f>'Raw_Data'!N788</x:f>
        <x:v>0.149</x:v>
      </x:c>
      <x:c r="O788" t="str">
        <x:f>IF(OR(D788&lt;620,L788&gt;=2,J788&gt;0.9),"High",IF(OR(D788&lt;700,L788=1,J788&gt;0.75),"Medium","Low"))</x:f>
        <x:v>Low</x:v>
      </x:c>
      <x:c r="P788" s="30" t="n">
        <x:f>XLOOKUP(F788,Assumptions!$A$4:$A$6,Assumptions!$B$4:$B$6)</x:f>
        <x:v>95</x:v>
      </x:c>
      <x:c r="Q788" s="32" t="n">
        <x:f>XLOOKUP(F788,Assumptions!$A$4:$A$6,Assumptions!$C$4:$C$6)</x:f>
        <x:v>0.219</x:v>
      </x:c>
      <x:c r="R788" s="32" t="n">
        <x:f>XLOOKUP(F788,Assumptions!$A$4:$A$6,Assumptions!$D$4:$D$6)</x:f>
        <x:v>0.016</x:v>
      </x:c>
      <x:c r="S788" s="32" t="n">
        <x:f>XLOOKUP(F788,Assumptions!$A$4:$A$6,Assumptions!$E$4:$E$6)</x:f>
        <x:v>0.01</x:v>
      </x:c>
      <x:c r="T788" s="32" t="n">
        <x:f>XLOOKUP(O788,Assumptions!$H$4:$H$6,Assumptions!$I$4:$I$6)</x:f>
        <x:v>0.0035</x:v>
      </x:c>
      <x:c r="U788" s="30" t="n">
        <x:f>XLOOKUP(F788,Assumptions!$A$4:$A$6,Assumptions!$F$4:$F$6)</x:f>
        <x:v>90</x:v>
      </x:c>
      <x:c r="V788" s="60" t="n">
        <x:f>I788*12</x:f>
        <x:v>10728.960000000001</x:v>
      </x:c>
      <x:c r="W788" s="60" t="n">
        <x:f>H788*J788*(1-K788)*Q788</x:f>
        <x:v>5.910372000000005</x:v>
      </x:c>
      <x:c r="X788" s="60" t="n">
        <x:f>V788*R788</x:f>
        <x:v>171.66336</x:v>
      </x:c>
      <x:c r="Y788" s="60" t="n">
        <x:f>V788*S788</x:f>
        <x:v>107.28960000000001</x:v>
      </x:c>
      <x:c r="Z788" s="60" t="n">
        <x:f>H788*J788*T788</x:f>
        <x:v>3.93575</x:v>
      </x:c>
      <x:c r="AA788" s="60" t="n">
        <x:f>P788+W788+X788-Y788-Z788-U788</x:f>
        <x:v>71.34838199999999</x:v>
      </x:c>
      <x:c r="AB788" s="32" t="n">
        <x:f>IFERROR(AA788/(P788+W788+X788),0)</x:f>
        <x:v>0.2617580992727501</x:v>
      </x:c>
      <x:c r="AC788" t="n">
        <x:f>IF(O788="High",0,IF(I788&gt;=1800,3,IF(I788&gt;=900,2,1))+IF(K788&gt;=0.9,2,IF(K788&gt;=0.75,1,0))+IF(J788&lt;=0.7,2,IF(J788&lt;=0.85,1,0))+IF(M788&gt;=8,1,0))</x:f>
        <x:v>5</x:v>
      </x:c>
      <x:c r="AD788" t="str">
        <x:f>IF(AND(O788&lt;&gt;"High",AC788&gt;=Assumptions!$B$10,AA788&gt;0),"Priority Growth",IF(AND(O788="Low",AA788&gt;0),"Maintain","Watch"))</x:f>
        <x:v>Maintain</x:v>
      </x:c>
      <x:c r="AE788" s="60" t="n">
        <x:f>MAX(AA788,0)*N788</x:f>
        <x:v>10.630908917999998</x:v>
      </x:c>
      <x:c r="AF788" t="str">
        <x:f>IF(AND(AA788&gt;=Assumptions!$B$11,O788&lt;&gt;"High",OR(N788&gt;=Assumptions!$B$12,M788&lt;=6)),"High","Standard")</x:f>
        <x:v>Standard</x:v>
      </x:c>
    </x:row>
    <x:row r="789">
      <x:c r="A789" t="str">
        <x:f>'Raw_Data'!A789</x:f>
        <x:v>C00788</x:v>
      </x:c>
      <x:c r="B789" t="n">
        <x:f>'Raw_Data'!B789</x:f>
        <x:v>25</x:v>
      </x:c>
      <x:c r="C789" s="30" t="n">
        <x:f>'Raw_Data'!C789</x:f>
        <x:v>194568</x:v>
      </x:c>
      <x:c r="D789" t="n">
        <x:f>'Raw_Data'!D789</x:f>
        <x:v>638</x:v>
      </x:c>
      <x:c r="E789" t="n">
        <x:f>'Raw_Data'!E789</x:f>
        <x:v>23</x:v>
      </x:c>
      <x:c r="F789" t="str">
        <x:f>PROPER(TRIM('Raw_Data'!F789))</x:f>
        <x:v>Platinum</x:v>
      </x:c>
      <x:c r="G789" t="str">
        <x:f>PROPER(TRIM('Raw_Data'!G789))</x:f>
        <x:v>Digital</x:v>
      </x:c>
      <x:c r="H789" s="60" t="n">
        <x:f>'Raw_Data'!H789</x:f>
        <x:v>40000</x:v>
      </x:c>
      <x:c r="I789" s="60" t="n">
        <x:f>'Raw_Data'!I789</x:f>
        <x:v>4595.92</x:v>
      </x:c>
      <x:c r="J789" s="32" t="n">
        <x:f>'Raw_Data'!J789</x:f>
        <x:v>0.405</x:v>
      </x:c>
      <x:c r="K789" s="32" t="n">
        <x:f>'Raw_Data'!K789</x:f>
        <x:v>0.558</x:v>
      </x:c>
      <x:c r="L789" t="n">
        <x:f>'Raw_Data'!L789</x:f>
        <x:v>0</x:v>
      </x:c>
      <x:c r="M789" t="n">
        <x:f>IF('Raw_Data'!M789="",Assumptions!$B$15,'Raw_Data'!M789)</x:f>
        <x:v>10</x:v>
      </x:c>
      <x:c r="N789" s="32" t="n">
        <x:f>'Raw_Data'!N789</x:f>
        <x:v>0.02</x:v>
      </x:c>
      <x:c r="O789" t="str">
        <x:f>IF(OR(D789&lt;620,L789&gt;=2,J789&gt;0.9),"High",IF(OR(D789&lt;700,L789=1,J789&gt;0.75),"Medium","Low"))</x:f>
        <x:v>Medium</x:v>
      </x:c>
      <x:c r="P789" s="30" t="n">
        <x:f>XLOOKUP(F789,Assumptions!$A$4:$A$6,Assumptions!$B$4:$B$6)</x:f>
        <x:v>195</x:v>
      </x:c>
      <x:c r="Q789" s="32" t="n">
        <x:f>XLOOKUP(F789,Assumptions!$A$4:$A$6,Assumptions!$C$4:$C$6)</x:f>
        <x:v>0.199</x:v>
      </x:c>
      <x:c r="R789" s="32" t="n">
        <x:f>XLOOKUP(F789,Assumptions!$A$4:$A$6,Assumptions!$D$4:$D$6)</x:f>
        <x:v>0.017</x:v>
      </x:c>
      <x:c r="S789" s="32" t="n">
        <x:f>XLOOKUP(F789,Assumptions!$A$4:$A$6,Assumptions!$E$4:$E$6)</x:f>
        <x:v>0.013</x:v>
      </x:c>
      <x:c r="T789" s="32" t="n">
        <x:f>XLOOKUP(O789,Assumptions!$H$4:$H$6,Assumptions!$I$4:$I$6)</x:f>
        <x:v>0.012</x:v>
      </x:c>
      <x:c r="U789" s="30" t="n">
        <x:f>XLOOKUP(F789,Assumptions!$A$4:$A$6,Assumptions!$F$4:$F$6)</x:f>
        <x:v>140</x:v>
      </x:c>
      <x:c r="V789" s="60" t="n">
        <x:f>I789*12</x:f>
        <x:v>55151.04</x:v>
      </x:c>
      <x:c r="W789" s="60" t="n">
        <x:f>H789*J789*(1-K789)*Q789</x:f>
        <x:v>1424.9196</x:v>
      </x:c>
      <x:c r="X789" s="60" t="n">
        <x:f>V789*R789</x:f>
        <x:v>937.5676800000001</x:v>
      </x:c>
      <x:c r="Y789" s="60" t="n">
        <x:f>V789*S789</x:f>
        <x:v>716.96352</x:v>
      </x:c>
      <x:c r="Z789" s="60" t="n">
        <x:f>H789*J789*T789</x:f>
        <x:v>194.40000000000003</x:v>
      </x:c>
      <x:c r="AA789" s="60" t="n">
        <x:f>P789+W789+X789-Y789-Z789-U789</x:f>
        <x:v>1506.1237600000002</x:v>
      </x:c>
      <x:c r="AB789" s="32" t="n">
        <x:f>IFERROR(AA789/(P789+W789+X789),0)</x:f>
        <x:v>0.5889076249872883</x:v>
      </x:c>
      <x:c r="AC789" t="n">
        <x:f>IF(O789="High",0,IF(I789&gt;=1800,3,IF(I789&gt;=900,2,1))+IF(K789&gt;=0.9,2,IF(K789&gt;=0.75,1,0))+IF(J789&lt;=0.7,2,IF(J789&lt;=0.85,1,0))+IF(M789&gt;=8,1,0))</x:f>
        <x:v>6</x:v>
      </x:c>
      <x:c r="AD789" t="str">
        <x:f>IF(AND(O789&lt;&gt;"High",AC789&gt;=Assumptions!$B$10,AA789&gt;0),"Priority Growth",IF(AND(O789="Low",AA789&gt;0),"Maintain","Watch"))</x:f>
        <x:v>Priority Growth</x:v>
      </x:c>
      <x:c r="AE789" s="60" t="n">
        <x:f>MAX(AA789,0)*N789</x:f>
        <x:v>30.122475200000004</x:v>
      </x:c>
      <x:c r="AF789" t="str">
        <x:f>IF(AND(AA789&gt;=Assumptions!$B$11,O789&lt;&gt;"High",OR(N789&gt;=Assumptions!$B$12,M789&lt;=6)),"High","Standard")</x:f>
        <x:v>Standard</x:v>
      </x:c>
    </x:row>
    <x:row r="790">
      <x:c r="A790" t="str">
        <x:f>'Raw_Data'!A790</x:f>
        <x:v>C00789</x:v>
      </x:c>
      <x:c r="B790" t="n">
        <x:f>'Raw_Data'!B790</x:f>
        <x:v>47</x:v>
      </x:c>
      <x:c r="C790" s="30" t="n">
        <x:f>'Raw_Data'!C790</x:f>
        <x:v>60258</x:v>
      </x:c>
      <x:c r="D790" t="n">
        <x:f>'Raw_Data'!D790</x:f>
        <x:v>664</x:v>
      </x:c>
      <x:c r="E790" t="n">
        <x:f>'Raw_Data'!E790</x:f>
        <x:v>157</x:v>
      </x:c>
      <x:c r="F790" t="str">
        <x:f>PROPER(TRIM('Raw_Data'!F790))</x:f>
        <x:v>Classic</x:v>
      </x:c>
      <x:c r="G790" t="str">
        <x:f>PROPER(TRIM('Raw_Data'!G790))</x:f>
        <x:v>Branch</x:v>
      </x:c>
      <x:c r="H790" s="60" t="n">
        <x:f>'Raw_Data'!H790</x:f>
        <x:v>6222</x:v>
      </x:c>
      <x:c r="I790" s="60" t="n">
        <x:f>'Raw_Data'!I790</x:f>
        <x:v>684.79</x:v>
      </x:c>
      <x:c r="J790" s="32" t="n">
        <x:f>'Raw_Data'!J790</x:f>
        <x:v>0.552</x:v>
      </x:c>
      <x:c r="K790" s="32" t="n">
        <x:f>'Raw_Data'!K790</x:f>
        <x:v>0.797</x:v>
      </x:c>
      <x:c r="L790" t="n">
        <x:f>'Raw_Data'!L790</x:f>
        <x:v>0</x:v>
      </x:c>
      <x:c r="M790" t="n">
        <x:f>IF('Raw_Data'!M790="",Assumptions!$B$15,'Raw_Data'!M790)</x:f>
        <x:v>7</x:v>
      </x:c>
      <x:c r="N790" s="32" t="n">
        <x:f>'Raw_Data'!N790</x:f>
        <x:v>0.068</x:v>
      </x:c>
      <x:c r="O790" t="str">
        <x:f>IF(OR(D790&lt;620,L790&gt;=2,J790&gt;0.9),"High",IF(OR(D790&lt;700,L790=1,J790&gt;0.75),"Medium","Low"))</x:f>
        <x:v>Medium</x:v>
      </x:c>
      <x:c r="P790" s="30" t="n">
        <x:f>XLOOKUP(F790,Assumptions!$A$4:$A$6,Assumptions!$B$4:$B$6)</x:f>
        <x:v>0</x:v>
      </x:c>
      <x:c r="Q790" s="32" t="n">
        <x:f>XLOOKUP(F790,Assumptions!$A$4:$A$6,Assumptions!$C$4:$C$6)</x:f>
        <x:v>0.229</x:v>
      </x:c>
      <x:c r="R790" s="32" t="n">
        <x:f>XLOOKUP(F790,Assumptions!$A$4:$A$6,Assumptions!$D$4:$D$6)</x:f>
        <x:v>0.015</x:v>
      </x:c>
      <x:c r="S790" s="32" t="n">
        <x:f>XLOOKUP(F790,Assumptions!$A$4:$A$6,Assumptions!$E$4:$E$6)</x:f>
        <x:v>0.0075</x:v>
      </x:c>
      <x:c r="T790" s="32" t="n">
        <x:f>XLOOKUP(O790,Assumptions!$H$4:$H$6,Assumptions!$I$4:$I$6)</x:f>
        <x:v>0.012</x:v>
      </x:c>
      <x:c r="U790" s="30" t="n">
        <x:f>XLOOKUP(F790,Assumptions!$A$4:$A$6,Assumptions!$F$4:$F$6)</x:f>
        <x:v>60</x:v>
      </x:c>
      <x:c r="V790" s="60" t="n">
        <x:f>I790*12</x:f>
        <x:v>8217.48</x:v>
      </x:c>
      <x:c r="W790" s="60" t="n">
        <x:f>H790*J790*(1-K790)*Q790</x:f>
        <x:v>159.66164692799998</x:v>
      </x:c>
      <x:c r="X790" s="60" t="n">
        <x:f>V790*R790</x:f>
        <x:v>123.26219999999999</x:v>
      </x:c>
      <x:c r="Y790" s="60" t="n">
        <x:f>V790*S790</x:f>
        <x:v>61.631099999999996</x:v>
      </x:c>
      <x:c r="Z790" s="60" t="n">
        <x:f>H790*J790*T790</x:f>
        <x:v>41.214528</x:v>
      </x:c>
      <x:c r="AA790" s="60" t="n">
        <x:f>P790+W790+X790-Y790-Z790-U790</x:f>
        <x:v>120.07821892799998</x:v>
      </x:c>
      <x:c r="AB790" s="32" t="n">
        <x:f>IFERROR(AA790/(P790+W790+X790),0)</x:f>
        <x:v>0.42441886829906617</x:v>
      </x:c>
      <x:c r="AC790" t="n">
        <x:f>IF(O790="High",0,IF(I790&gt;=1800,3,IF(I790&gt;=900,2,1))+IF(K790&gt;=0.9,2,IF(K790&gt;=0.75,1,0))+IF(J790&lt;=0.7,2,IF(J790&lt;=0.85,1,0))+IF(M790&gt;=8,1,0))</x:f>
        <x:v>4</x:v>
      </x:c>
      <x:c r="AD790" t="str">
        <x:f>IF(AND(O790&lt;&gt;"High",AC790&gt;=Assumptions!$B$10,AA790&gt;0),"Priority Growth",IF(AND(O790="Low",AA790&gt;0),"Maintain","Watch"))</x:f>
        <x:v>Watch</x:v>
      </x:c>
      <x:c r="AE790" s="60" t="n">
        <x:f>MAX(AA790,0)*N790</x:f>
        <x:v>8.165318887104</x:v>
      </x:c>
      <x:c r="AF790" t="str">
        <x:f>IF(AND(AA790&gt;=Assumptions!$B$11,O790&lt;&gt;"High",OR(N790&gt;=Assumptions!$B$12,M790&lt;=6)),"High","Standard")</x:f>
        <x:v>Standard</x:v>
      </x:c>
    </x:row>
    <x:row r="791">
      <x:c r="A791" t="str">
        <x:f>'Raw_Data'!A791</x:f>
        <x:v>C00790</x:v>
      </x:c>
      <x:c r="B791" t="n">
        <x:f>'Raw_Data'!B791</x:f>
        <x:v>53</x:v>
      </x:c>
      <x:c r="C791" s="30" t="n">
        <x:f>'Raw_Data'!C791</x:f>
        <x:v>40856</x:v>
      </x:c>
      <x:c r="D791" t="n">
        <x:f>'Raw_Data'!D791</x:f>
        <x:v>653</x:v>
      </x:c>
      <x:c r="E791" t="n">
        <x:f>'Raw_Data'!E791</x:f>
        <x:v>46</x:v>
      </x:c>
      <x:c r="F791" t="str">
        <x:f>PROPER(TRIM('Raw_Data'!F791))</x:f>
        <x:v>Classic</x:v>
      </x:c>
      <x:c r="G791" t="str">
        <x:f>PROPER(TRIM('Raw_Data'!G791))</x:f>
        <x:v>Branch</x:v>
      </x:c>
      <x:c r="H791" s="60" t="n">
        <x:f>'Raw_Data'!H791</x:f>
        <x:v>4572</x:v>
      </x:c>
      <x:c r="I791" s="60" t="n">
        <x:f>'Raw_Data'!I791</x:f>
        <x:v>557.44</x:v>
      </x:c>
      <x:c r="J791" s="32" t="n">
        <x:f>'Raw_Data'!J791</x:f>
        <x:v>0.335</x:v>
      </x:c>
      <x:c r="K791" s="32" t="n">
        <x:f>'Raw_Data'!K791</x:f>
        <x:v>0.786</x:v>
      </x:c>
      <x:c r="L791" t="n">
        <x:f>'Raw_Data'!L791</x:f>
        <x:v>0</x:v>
      </x:c>
      <x:c r="M791" t="n">
        <x:f>IF('Raw_Data'!M791="",Assumptions!$B$15,'Raw_Data'!M791)</x:f>
        <x:v>9</x:v>
      </x:c>
      <x:c r="N791" s="32" t="n">
        <x:f>'Raw_Data'!N791</x:f>
        <x:v>0.02</x:v>
      </x:c>
      <x:c r="O791" t="str">
        <x:f>IF(OR(D791&lt;620,L791&gt;=2,J791&gt;0.9),"High",IF(OR(D791&lt;700,L791=1,J791&gt;0.75),"Medium","Low"))</x:f>
        <x:v>Medium</x:v>
      </x:c>
      <x:c r="P791" s="30" t="n">
        <x:f>XLOOKUP(F791,Assumptions!$A$4:$A$6,Assumptions!$B$4:$B$6)</x:f>
        <x:v>0</x:v>
      </x:c>
      <x:c r="Q791" s="32" t="n">
        <x:f>XLOOKUP(F791,Assumptions!$A$4:$A$6,Assumptions!$C$4:$C$6)</x:f>
        <x:v>0.229</x:v>
      </x:c>
      <x:c r="R791" s="32" t="n">
        <x:f>XLOOKUP(F791,Assumptions!$A$4:$A$6,Assumptions!$D$4:$D$6)</x:f>
        <x:v>0.015</x:v>
      </x:c>
      <x:c r="S791" s="32" t="n">
        <x:f>XLOOKUP(F791,Assumptions!$A$4:$A$6,Assumptions!$E$4:$E$6)</x:f>
        <x:v>0.0075</x:v>
      </x:c>
      <x:c r="T791" s="32" t="n">
        <x:f>XLOOKUP(O791,Assumptions!$H$4:$H$6,Assumptions!$I$4:$I$6)</x:f>
        <x:v>0.012</x:v>
      </x:c>
      <x:c r="U791" s="30" t="n">
        <x:f>XLOOKUP(F791,Assumptions!$A$4:$A$6,Assumptions!$F$4:$F$6)</x:f>
        <x:v>60</x:v>
      </x:c>
      <x:c r="V791" s="60" t="n">
        <x:f>I791*12</x:f>
        <x:v>6689.280000000001</x:v>
      </x:c>
      <x:c r="W791" s="60" t="n">
        <x:f>H791*J791*(1-K791)*Q791</x:f>
        <x:v>75.05856972</x:v>
      </x:c>
      <x:c r="X791" s="60" t="n">
        <x:f>V791*R791</x:f>
        <x:v>100.3392</x:v>
      </x:c>
      <x:c r="Y791" s="60" t="n">
        <x:f>V791*S791</x:f>
        <x:v>50.1696</x:v>
      </x:c>
      <x:c r="Z791" s="60" t="n">
        <x:f>H791*J791*T791</x:f>
        <x:v>18.379440000000002</x:v>
      </x:c>
      <x:c r="AA791" s="60" t="n">
        <x:f>P791+W791+X791-Y791-Z791-U791</x:f>
        <x:v>46.84872971999998</x:v>
      </x:c>
      <x:c r="AB791" s="32" t="n">
        <x:f>IFERROR(AA791/(P791+W791+X791),0)</x:f>
        <x:v>0.26709991691905755</x:v>
      </x:c>
      <x:c r="AC791" t="n">
        <x:f>IF(O791="High",0,IF(I791&gt;=1800,3,IF(I791&gt;=900,2,1))+IF(K791&gt;=0.9,2,IF(K791&gt;=0.75,1,0))+IF(J791&lt;=0.7,2,IF(J791&lt;=0.85,1,0))+IF(M791&gt;=8,1,0))</x:f>
        <x:v>5</x:v>
      </x:c>
      <x:c r="AD791" t="str">
        <x:f>IF(AND(O791&lt;&gt;"High",AC791&gt;=Assumptions!$B$10,AA791&gt;0),"Priority Growth",IF(AND(O791="Low",AA791&gt;0),"Maintain","Watch"))</x:f>
        <x:v>Watch</x:v>
      </x:c>
      <x:c r="AE791" s="60" t="n">
        <x:f>MAX(AA791,0)*N791</x:f>
        <x:v>0.9369745943999996</x:v>
      </x:c>
      <x:c r="AF791" t="str">
        <x:f>IF(AND(AA791&gt;=Assumptions!$B$11,O791&lt;&gt;"High",OR(N791&gt;=Assumptions!$B$12,M791&lt;=6)),"High","Standard")</x:f>
        <x:v>Standard</x:v>
      </x:c>
    </x:row>
    <x:row r="792">
      <x:c r="A792" t="str">
        <x:f>'Raw_Data'!A792</x:f>
        <x:v>C00791</x:v>
      </x:c>
      <x:c r="B792" t="n">
        <x:f>'Raw_Data'!B792</x:f>
        <x:v>44</x:v>
      </x:c>
      <x:c r="C792" s="30" t="n">
        <x:f>'Raw_Data'!C792</x:f>
        <x:v>62578</x:v>
      </x:c>
      <x:c r="D792" t="n">
        <x:f>'Raw_Data'!D792</x:f>
        <x:v>658</x:v>
      </x:c>
      <x:c r="E792" t="n">
        <x:f>'Raw_Data'!E792</x:f>
        <x:v>63</x:v>
      </x:c>
      <x:c r="F792" t="str">
        <x:f>PROPER(TRIM('Raw_Data'!F792))</x:f>
        <x:v>Classic</x:v>
      </x:c>
      <x:c r="G792" t="str">
        <x:f>PROPER(TRIM('Raw_Data'!G792))</x:f>
        <x:v>Digital</x:v>
      </x:c>
      <x:c r="H792" s="60" t="n">
        <x:f>'Raw_Data'!H792</x:f>
        <x:v>6826</x:v>
      </x:c>
      <x:c r="I792" s="60" t="n">
        <x:f>'Raw_Data'!I792</x:f>
        <x:v>686.91</x:v>
      </x:c>
      <x:c r="J792" s="32" t="n">
        <x:f>'Raw_Data'!J792</x:f>
        <x:v>0.49</x:v>
      </x:c>
      <x:c r="K792" s="32" t="n">
        <x:f>'Raw_Data'!K792</x:f>
        <x:v>0.658</x:v>
      </x:c>
      <x:c r="L792" t="n">
        <x:f>'Raw_Data'!L792</x:f>
        <x:v>1</x:v>
      </x:c>
      <x:c r="M792" t="n">
        <x:f>IF('Raw_Data'!M792="",Assumptions!$B$15,'Raw_Data'!M792)</x:f>
        <x:v>9</x:v>
      </x:c>
      <x:c r="N792" s="32" t="n">
        <x:f>'Raw_Data'!N792</x:f>
        <x:v>0.029</x:v>
      </x:c>
      <x:c r="O792" t="str">
        <x:f>IF(OR(D792&lt;620,L792&gt;=2,J792&gt;0.9),"High",IF(OR(D792&lt;700,L792=1,J792&gt;0.75),"Medium","Low"))</x:f>
        <x:v>Medium</x:v>
      </x:c>
      <x:c r="P792" s="30" t="n">
        <x:f>XLOOKUP(F792,Assumptions!$A$4:$A$6,Assumptions!$B$4:$B$6)</x:f>
        <x:v>0</x:v>
      </x:c>
      <x:c r="Q792" s="32" t="n">
        <x:f>XLOOKUP(F792,Assumptions!$A$4:$A$6,Assumptions!$C$4:$C$6)</x:f>
        <x:v>0.229</x:v>
      </x:c>
      <x:c r="R792" s="32" t="n">
        <x:f>XLOOKUP(F792,Assumptions!$A$4:$A$6,Assumptions!$D$4:$D$6)</x:f>
        <x:v>0.015</x:v>
      </x:c>
      <x:c r="S792" s="32" t="n">
        <x:f>XLOOKUP(F792,Assumptions!$A$4:$A$6,Assumptions!$E$4:$E$6)</x:f>
        <x:v>0.0075</x:v>
      </x:c>
      <x:c r="T792" s="32" t="n">
        <x:f>XLOOKUP(O792,Assumptions!$H$4:$H$6,Assumptions!$I$4:$I$6)</x:f>
        <x:v>0.012</x:v>
      </x:c>
      <x:c r="U792" s="30" t="n">
        <x:f>XLOOKUP(F792,Assumptions!$A$4:$A$6,Assumptions!$F$4:$F$6)</x:f>
        <x:v>60</x:v>
      </x:c>
      <x:c r="V792" s="60" t="n">
        <x:f>I792*12</x:f>
        <x:v>8242.92</x:v>
      </x:c>
      <x:c r="W792" s="60" t="n">
        <x:f>H792*J792*(1-K792)*Q792</x:f>
        <x:v>261.95334732</x:v>
      </x:c>
      <x:c r="X792" s="60" t="n">
        <x:f>V792*R792</x:f>
        <x:v>123.6438</x:v>
      </x:c>
      <x:c r="Y792" s="60" t="n">
        <x:f>V792*S792</x:f>
        <x:v>61.8219</x:v>
      </x:c>
      <x:c r="Z792" s="60" t="n">
        <x:f>H792*J792*T792</x:f>
        <x:v>40.13688</x:v>
      </x:c>
      <x:c r="AA792" s="60" t="n">
        <x:f>P792+W792+X792-Y792-Z792-U792</x:f>
        <x:v>223.63836731999993</x:v>
      </x:c>
      <x:c r="AB792" s="32" t="n">
        <x:f>IFERROR(AA792/(P792+W792+X792),0)</x:f>
        <x:v>0.5799793096871813</x:v>
      </x:c>
      <x:c r="AC792" t="n">
        <x:f>IF(O792="High",0,IF(I792&gt;=1800,3,IF(I792&gt;=900,2,1))+IF(K792&gt;=0.9,2,IF(K792&gt;=0.75,1,0))+IF(J792&lt;=0.7,2,IF(J792&lt;=0.85,1,0))+IF(M792&gt;=8,1,0))</x:f>
        <x:v>4</x:v>
      </x:c>
      <x:c r="AD792" t="str">
        <x:f>IF(AND(O792&lt;&gt;"High",AC792&gt;=Assumptions!$B$10,AA792&gt;0),"Priority Growth",IF(AND(O792="Low",AA792&gt;0),"Maintain","Watch"))</x:f>
        <x:v>Watch</x:v>
      </x:c>
      <x:c r="AE792" s="60" t="n">
        <x:f>MAX(AA792,0)*N792</x:f>
        <x:v>6.485512652279998</x:v>
      </x:c>
      <x:c r="AF792" t="str">
        <x:f>IF(AND(AA792&gt;=Assumptions!$B$11,O792&lt;&gt;"High",OR(N792&gt;=Assumptions!$B$12,M792&lt;=6)),"High","Standard")</x:f>
        <x:v>Standard</x:v>
      </x:c>
    </x:row>
    <x:row r="793">
      <x:c r="A793" t="str">
        <x:f>'Raw_Data'!A793</x:f>
        <x:v>C00792</x:v>
      </x:c>
      <x:c r="B793" t="n">
        <x:f>'Raw_Data'!B793</x:f>
        <x:v>58</x:v>
      </x:c>
      <x:c r="C793" s="30" t="n">
        <x:f>'Raw_Data'!C793</x:f>
        <x:v>136389</x:v>
      </x:c>
      <x:c r="D793" t="n">
        <x:f>'Raw_Data'!D793</x:f>
        <x:v>650</x:v>
      </x:c>
      <x:c r="E793" t="n">
        <x:f>'Raw_Data'!E793</x:f>
        <x:v>100</x:v>
      </x:c>
      <x:c r="F793" t="str">
        <x:f>PROPER(TRIM('Raw_Data'!F793))</x:f>
        <x:v>Gold</x:v>
      </x:c>
      <x:c r="G793" t="str">
        <x:f>PROPER(TRIM('Raw_Data'!G793))</x:f>
        <x:v>Direct Mail</x:v>
      </x:c>
      <x:c r="H793" s="60" t="n">
        <x:f>'Raw_Data'!H793</x:f>
        <x:v>16157</x:v>
      </x:c>
      <x:c r="I793" s="60" t="n">
        <x:f>'Raw_Data'!I793</x:f>
        <x:v>1859.27</x:v>
      </x:c>
      <x:c r="J793" s="32" t="n">
        <x:f>'Raw_Data'!J793</x:f>
        <x:v>0.4</x:v>
      </x:c>
      <x:c r="K793" s="32" t="n">
        <x:f>'Raw_Data'!K793</x:f>
        <x:v>0.726</x:v>
      </x:c>
      <x:c r="L793" t="n">
        <x:f>'Raw_Data'!L793</x:f>
        <x:v>0</x:v>
      </x:c>
      <x:c r="M793" t="n">
        <x:f>IF('Raw_Data'!M793="",Assumptions!$B$15,'Raw_Data'!M793)</x:f>
        <x:v>8</x:v>
      </x:c>
      <x:c r="N793" s="32" t="n">
        <x:f>'Raw_Data'!N793</x:f>
        <x:v>0.068</x:v>
      </x:c>
      <x:c r="O793" t="str">
        <x:f>IF(OR(D793&lt;620,L793&gt;=2,J793&gt;0.9),"High",IF(OR(D793&lt;700,L793=1,J793&gt;0.75),"Medium","Low"))</x:f>
        <x:v>Medium</x:v>
      </x:c>
      <x:c r="P793" s="30" t="n">
        <x:f>XLOOKUP(F793,Assumptions!$A$4:$A$6,Assumptions!$B$4:$B$6)</x:f>
        <x:v>95</x:v>
      </x:c>
      <x:c r="Q793" s="32" t="n">
        <x:f>XLOOKUP(F793,Assumptions!$A$4:$A$6,Assumptions!$C$4:$C$6)</x:f>
        <x:v>0.219</x:v>
      </x:c>
      <x:c r="R793" s="32" t="n">
        <x:f>XLOOKUP(F793,Assumptions!$A$4:$A$6,Assumptions!$D$4:$D$6)</x:f>
        <x:v>0.016</x:v>
      </x:c>
      <x:c r="S793" s="32" t="n">
        <x:f>XLOOKUP(F793,Assumptions!$A$4:$A$6,Assumptions!$E$4:$E$6)</x:f>
        <x:v>0.01</x:v>
      </x:c>
      <x:c r="T793" s="32" t="n">
        <x:f>XLOOKUP(O793,Assumptions!$H$4:$H$6,Assumptions!$I$4:$I$6)</x:f>
        <x:v>0.012</x:v>
      </x:c>
      <x:c r="U793" s="30" t="n">
        <x:f>XLOOKUP(F793,Assumptions!$A$4:$A$6,Assumptions!$F$4:$F$6)</x:f>
        <x:v>90</x:v>
      </x:c>
      <x:c r="V793" s="60" t="n">
        <x:f>I793*12</x:f>
        <x:v>22311.239999999998</x:v>
      </x:c>
      <x:c r="W793" s="60" t="n">
        <x:f>H793*J793*(1-K793)*Q793</x:f>
        <x:v>387.8067768</x:v>
      </x:c>
      <x:c r="X793" s="60" t="n">
        <x:f>V793*R793</x:f>
        <x:v>356.97983999999997</x:v>
      </x:c>
      <x:c r="Y793" s="60" t="n">
        <x:f>V793*S793</x:f>
        <x:v>223.11239999999998</x:v>
      </x:c>
      <x:c r="Z793" s="60" t="n">
        <x:f>H793*J793*T793</x:f>
        <x:v>77.5536</x:v>
      </x:c>
      <x:c r="AA793" s="60" t="n">
        <x:f>P793+W793+X793-Y793-Z793-U793</x:f>
        <x:v>449.1206168000001</x:v>
      </x:c>
      <x:c r="AB793" s="32" t="n">
        <x:f>IFERROR(AA793/(P793+W793+X793),0)</x:f>
        <x:v>0.5348032557500981</x:v>
      </x:c>
      <x:c r="AC793" t="n">
        <x:f>IF(O793="High",0,IF(I793&gt;=1800,3,IF(I793&gt;=900,2,1))+IF(K793&gt;=0.9,2,IF(K793&gt;=0.75,1,0))+IF(J793&lt;=0.7,2,IF(J793&lt;=0.85,1,0))+IF(M793&gt;=8,1,0))</x:f>
        <x:v>6</x:v>
      </x:c>
      <x:c r="AD793" t="str">
        <x:f>IF(AND(O793&lt;&gt;"High",AC793&gt;=Assumptions!$B$10,AA793&gt;0),"Priority Growth",IF(AND(O793="Low",AA793&gt;0),"Maintain","Watch"))</x:f>
        <x:v>Priority Growth</x:v>
      </x:c>
      <x:c r="AE793" s="60" t="n">
        <x:f>MAX(AA793,0)*N793</x:f>
        <x:v>30.54020194240001</x:v>
      </x:c>
      <x:c r="AF793" t="str">
        <x:f>IF(AND(AA793&gt;=Assumptions!$B$11,O793&lt;&gt;"High",OR(N793&gt;=Assumptions!$B$12,M793&lt;=6)),"High","Standard")</x:f>
        <x:v>Standard</x:v>
      </x:c>
    </x:row>
    <x:row r="794">
      <x:c r="A794" t="str">
        <x:f>'Raw_Data'!A794</x:f>
        <x:v>C00793</x:v>
      </x:c>
      <x:c r="B794" t="n">
        <x:f>'Raw_Data'!B794</x:f>
        <x:v>35</x:v>
      </x:c>
      <x:c r="C794" s="30" t="n">
        <x:f>'Raw_Data'!C794</x:f>
        <x:v>48190</x:v>
      </x:c>
      <x:c r="D794" t="n">
        <x:f>'Raw_Data'!D794</x:f>
        <x:v>688</x:v>
      </x:c>
      <x:c r="E794" t="n">
        <x:f>'Raw_Data'!E794</x:f>
        <x:v>30</x:v>
      </x:c>
      <x:c r="F794" t="str">
        <x:f>PROPER(TRIM('Raw_Data'!F794))</x:f>
        <x:v>Classic</x:v>
      </x:c>
      <x:c r="G794" t="str">
        <x:f>PROPER(TRIM('Raw_Data'!G794))</x:f>
        <x:v>Digital</x:v>
      </x:c>
      <x:c r="H794" s="60" t="n">
        <x:f>'Raw_Data'!H794</x:f>
        <x:v>2040</x:v>
      </x:c>
      <x:c r="I794" s="60" t="n">
        <x:f>'Raw_Data'!I794</x:f>
        <x:v>687.6</x:v>
      </x:c>
      <x:c r="J794" s="32" t="n">
        <x:f>'Raw_Data'!J794</x:f>
        <x:v>0.231</x:v>
      </x:c>
      <x:c r="K794" s="32" t="n">
        <x:f>'Raw_Data'!K794</x:f>
        <x:v>0.746</x:v>
      </x:c>
      <x:c r="L794" t="n">
        <x:f>'Raw_Data'!L794</x:f>
        <x:v>0</x:v>
      </x:c>
      <x:c r="M794" t="n">
        <x:f>IF('Raw_Data'!M794="",Assumptions!$B$15,'Raw_Data'!M794)</x:f>
        <x:v>5</x:v>
      </x:c>
      <x:c r="N794" s="32" t="n">
        <x:f>'Raw_Data'!N794</x:f>
        <x:v>0.26</x:v>
      </x:c>
      <x:c r="O794" t="str">
        <x:f>IF(OR(D794&lt;620,L794&gt;=2,J794&gt;0.9),"High",IF(OR(D794&lt;700,L794=1,J794&gt;0.75),"Medium","Low"))</x:f>
        <x:v>Medium</x:v>
      </x:c>
      <x:c r="P794" s="30" t="n">
        <x:f>XLOOKUP(F794,Assumptions!$A$4:$A$6,Assumptions!$B$4:$B$6)</x:f>
        <x:v>0</x:v>
      </x:c>
      <x:c r="Q794" s="32" t="n">
        <x:f>XLOOKUP(F794,Assumptions!$A$4:$A$6,Assumptions!$C$4:$C$6)</x:f>
        <x:v>0.229</x:v>
      </x:c>
      <x:c r="R794" s="32" t="n">
        <x:f>XLOOKUP(F794,Assumptions!$A$4:$A$6,Assumptions!$D$4:$D$6)</x:f>
        <x:v>0.015</x:v>
      </x:c>
      <x:c r="S794" s="32" t="n">
        <x:f>XLOOKUP(F794,Assumptions!$A$4:$A$6,Assumptions!$E$4:$E$6)</x:f>
        <x:v>0.0075</x:v>
      </x:c>
      <x:c r="T794" s="32" t="n">
        <x:f>XLOOKUP(O794,Assumptions!$H$4:$H$6,Assumptions!$I$4:$I$6)</x:f>
        <x:v>0.012</x:v>
      </x:c>
      <x:c r="U794" s="30" t="n">
        <x:f>XLOOKUP(F794,Assumptions!$A$4:$A$6,Assumptions!$F$4:$F$6)</x:f>
        <x:v>60</x:v>
      </x:c>
      <x:c r="V794" s="60" t="n">
        <x:f>I794*12</x:f>
        <x:v>8251.2</x:v>
      </x:c>
      <x:c r="W794" s="60" t="n">
        <x:f>H794*J794*(1-K794)*Q794</x:f>
        <x:v>27.410145840000002</x:v>
      </x:c>
      <x:c r="X794" s="60" t="n">
        <x:f>V794*R794</x:f>
        <x:v>123.768</x:v>
      </x:c>
      <x:c r="Y794" s="60" t="n">
        <x:f>V794*S794</x:f>
        <x:v>61.884</x:v>
      </x:c>
      <x:c r="Z794" s="60" t="n">
        <x:f>H794*J794*T794</x:f>
        <x:v>5.65488</x:v>
      </x:c>
      <x:c r="AA794" s="60" t="n">
        <x:f>P794+W794+X794-Y794-Z794-U794</x:f>
        <x:v>23.639265840000007</x:v>
      </x:c>
      <x:c r="AB794" s="32" t="n">
        <x:f>IFERROR(AA794/(P794+W794+X794),0)</x:f>
        <x:v>0.15636695177501858</x:v>
      </x:c>
      <x:c r="AC794" t="n">
        <x:f>IF(O794="High",0,IF(I794&gt;=1800,3,IF(I794&gt;=900,2,1))+IF(K794&gt;=0.9,2,IF(K794&gt;=0.75,1,0))+IF(J794&lt;=0.7,2,IF(J794&lt;=0.85,1,0))+IF(M794&gt;=8,1,0))</x:f>
        <x:v>3</x:v>
      </x:c>
      <x:c r="AD794" t="str">
        <x:f>IF(AND(O794&lt;&gt;"High",AC794&gt;=Assumptions!$B$10,AA794&gt;0),"Priority Growth",IF(AND(O794="Low",AA794&gt;0),"Maintain","Watch"))</x:f>
        <x:v>Watch</x:v>
      </x:c>
      <x:c r="AE794" s="60" t="n">
        <x:f>MAX(AA794,0)*N794</x:f>
        <x:v>6.1462091184000025</x:v>
      </x:c>
      <x:c r="AF794" t="str">
        <x:f>IF(AND(AA794&gt;=Assumptions!$B$11,O794&lt;&gt;"High",OR(N794&gt;=Assumptions!$B$12,M794&lt;=6)),"High","Standard")</x:f>
        <x:v>Standard</x:v>
      </x:c>
    </x:row>
    <x:row r="795">
      <x:c r="A795" t="str">
        <x:f>'Raw_Data'!A795</x:f>
        <x:v>C00794</x:v>
      </x:c>
      <x:c r="B795" t="n">
        <x:f>'Raw_Data'!B795</x:f>
        <x:v>54</x:v>
      </x:c>
      <x:c r="C795" s="30" t="n">
        <x:f>'Raw_Data'!C795</x:f>
        <x:v>41341</x:v>
      </x:c>
      <x:c r="D795" t="n">
        <x:f>'Raw_Data'!D795</x:f>
        <x:v>701</x:v>
      </x:c>
      <x:c r="E795" t="n">
        <x:f>'Raw_Data'!E795</x:f>
        <x:v>68</x:v>
      </x:c>
      <x:c r="F795" t="str">
        <x:f>PROPER(TRIM('Raw_Data'!F795))</x:f>
        <x:v>Classic</x:v>
      </x:c>
      <x:c r="G795" t="str">
        <x:f>PROPER(TRIM('Raw_Data'!G795))</x:f>
        <x:v>Branch</x:v>
      </x:c>
      <x:c r="H795" s="60" t="n">
        <x:f>'Raw_Data'!H795</x:f>
        <x:v>5700</x:v>
      </x:c>
      <x:c r="I795" s="60" t="n">
        <x:f>'Raw_Data'!I795</x:f>
        <x:v>277.28</x:v>
      </x:c>
      <x:c r="J795" s="32" t="n">
        <x:f>'Raw_Data'!J795</x:f>
        <x:v>0.359</x:v>
      </x:c>
      <x:c r="K795" s="32" t="n">
        <x:f>'Raw_Data'!K795</x:f>
        <x:v>0.792</x:v>
      </x:c>
      <x:c r="L795" t="n">
        <x:f>'Raw_Data'!L795</x:f>
        <x:v>0</x:v>
      </x:c>
      <x:c r="M795" t="n">
        <x:f>IF('Raw_Data'!M795="",Assumptions!$B$15,'Raw_Data'!M795)</x:f>
        <x:v>5</x:v>
      </x:c>
      <x:c r="N795" s="32" t="n">
        <x:f>'Raw_Data'!N795</x:f>
        <x:v>0.248</x:v>
      </x:c>
      <x:c r="O795" t="str">
        <x:f>IF(OR(D795&lt;620,L795&gt;=2,J795&gt;0.9),"High",IF(OR(D795&lt;700,L795=1,J795&gt;0.75),"Medium","Low"))</x:f>
        <x:v>Low</x:v>
      </x:c>
      <x:c r="P795" s="30" t="n">
        <x:f>XLOOKUP(F795,Assumptions!$A$4:$A$6,Assumptions!$B$4:$B$6)</x:f>
        <x:v>0</x:v>
      </x:c>
      <x:c r="Q795" s="32" t="n">
        <x:f>XLOOKUP(F795,Assumptions!$A$4:$A$6,Assumptions!$C$4:$C$6)</x:f>
        <x:v>0.229</x:v>
      </x:c>
      <x:c r="R795" s="32" t="n">
        <x:f>XLOOKUP(F795,Assumptions!$A$4:$A$6,Assumptions!$D$4:$D$6)</x:f>
        <x:v>0.015</x:v>
      </x:c>
      <x:c r="S795" s="32" t="n">
        <x:f>XLOOKUP(F795,Assumptions!$A$4:$A$6,Assumptions!$E$4:$E$6)</x:f>
        <x:v>0.0075</x:v>
      </x:c>
      <x:c r="T795" s="32" t="n">
        <x:f>XLOOKUP(O795,Assumptions!$H$4:$H$6,Assumptions!$I$4:$I$6)</x:f>
        <x:v>0.0035</x:v>
      </x:c>
      <x:c r="U795" s="30" t="n">
        <x:f>XLOOKUP(F795,Assumptions!$A$4:$A$6,Assumptions!$F$4:$F$6)</x:f>
        <x:v>60</x:v>
      </x:c>
      <x:c r="V795" s="60" t="n">
        <x:f>I795*12</x:f>
        <x:v>3327.3599999999997</x:v>
      </x:c>
      <x:c r="W795" s="60" t="n">
        <x:f>H795*J795*(1-K795)*Q795</x:f>
        <x:v>97.46936159999998</x:v>
      </x:c>
      <x:c r="X795" s="60" t="n">
        <x:f>V795*R795</x:f>
        <x:v>49.910399999999996</x:v>
      </x:c>
      <x:c r="Y795" s="60" t="n">
        <x:f>V795*S795</x:f>
        <x:v>24.955199999999998</x:v>
      </x:c>
      <x:c r="Z795" s="60" t="n">
        <x:f>H795*J795*T795</x:f>
        <x:v>7.16205</x:v>
      </x:c>
      <x:c r="AA795" s="60" t="n">
        <x:f>P795+W795+X795-Y795-Z795-U795</x:f>
        <x:v>55.26251160000001</x:v>
      </x:c>
      <x:c r="AB795" s="32" t="n">
        <x:f>IFERROR(AA795/(P795+W795+X795),0)</x:f>
        <x:v>0.3749667593437063</x:v>
      </x:c>
      <x:c r="AC795" t="n">
        <x:f>IF(O795="High",0,IF(I795&gt;=1800,3,IF(I795&gt;=900,2,1))+IF(K795&gt;=0.9,2,IF(K795&gt;=0.75,1,0))+IF(J795&lt;=0.7,2,IF(J795&lt;=0.85,1,0))+IF(M795&gt;=8,1,0))</x:f>
        <x:v>4</x:v>
      </x:c>
      <x:c r="AD795" t="str">
        <x:f>IF(AND(O795&lt;&gt;"High",AC795&gt;=Assumptions!$B$10,AA795&gt;0),"Priority Growth",IF(AND(O795="Low",AA795&gt;0),"Maintain","Watch"))</x:f>
        <x:v>Maintain</x:v>
      </x:c>
      <x:c r="AE795" s="60" t="n">
        <x:f>MAX(AA795,0)*N795</x:f>
        <x:v>13.705102876800003</x:v>
      </x:c>
      <x:c r="AF795" t="str">
        <x:f>IF(AND(AA795&gt;=Assumptions!$B$11,O795&lt;&gt;"High",OR(N795&gt;=Assumptions!$B$12,M795&lt;=6)),"High","Standard")</x:f>
        <x:v>Standard</x:v>
      </x:c>
    </x:row>
    <x:row r="796">
      <x:c r="A796" t="str">
        <x:f>'Raw_Data'!A796</x:f>
        <x:v>C00795</x:v>
      </x:c>
      <x:c r="B796" t="n">
        <x:f>'Raw_Data'!B796</x:f>
        <x:v>42</x:v>
      </x:c>
      <x:c r="C796" s="30" t="n">
        <x:f>'Raw_Data'!C796</x:f>
        <x:v>35573</x:v>
      </x:c>
      <x:c r="D796" t="n">
        <x:f>'Raw_Data'!D796</x:f>
        <x:v>741</x:v>
      </x:c>
      <x:c r="E796" t="n">
        <x:f>'Raw_Data'!E796</x:f>
        <x:v>20</x:v>
      </x:c>
      <x:c r="F796" t="str">
        <x:f>PROPER(TRIM('Raw_Data'!F796))</x:f>
        <x:v>Classic</x:v>
      </x:c>
      <x:c r="G796" t="str">
        <x:f>PROPER(TRIM('Raw_Data'!G796))</x:f>
        <x:v>Branch</x:v>
      </x:c>
      <x:c r="H796" s="60" t="n">
        <x:f>'Raw_Data'!H796</x:f>
        <x:v>6575</x:v>
      </x:c>
      <x:c r="I796" s="60" t="n">
        <x:f>'Raw_Data'!I796</x:f>
        <x:v>646.28</x:v>
      </x:c>
      <x:c r="J796" s="32" t="n">
        <x:f>'Raw_Data'!J796</x:f>
        <x:v>0.197</x:v>
      </x:c>
      <x:c r="K796" s="32" t="n">
        <x:f>'Raw_Data'!K796</x:f>
        <x:v>0.716</x:v>
      </x:c>
      <x:c r="L796" t="n">
        <x:f>'Raw_Data'!L796</x:f>
        <x:v>0</x:v>
      </x:c>
      <x:c r="M796" t="n">
        <x:f>IF('Raw_Data'!M796="",Assumptions!$B$15,'Raw_Data'!M796)</x:f>
        <x:v>4</x:v>
      </x:c>
      <x:c r="N796" s="32" t="n">
        <x:f>'Raw_Data'!N796</x:f>
        <x:v>0.282</x:v>
      </x:c>
      <x:c r="O796" t="str">
        <x:f>IF(OR(D796&lt;620,L796&gt;=2,J796&gt;0.9),"High",IF(OR(D796&lt;700,L796=1,J796&gt;0.75),"Medium","Low"))</x:f>
        <x:v>Low</x:v>
      </x:c>
      <x:c r="P796" s="30" t="n">
        <x:f>XLOOKUP(F796,Assumptions!$A$4:$A$6,Assumptions!$B$4:$B$6)</x:f>
        <x:v>0</x:v>
      </x:c>
      <x:c r="Q796" s="32" t="n">
        <x:f>XLOOKUP(F796,Assumptions!$A$4:$A$6,Assumptions!$C$4:$C$6)</x:f>
        <x:v>0.229</x:v>
      </x:c>
      <x:c r="R796" s="32" t="n">
        <x:f>XLOOKUP(F796,Assumptions!$A$4:$A$6,Assumptions!$D$4:$D$6)</x:f>
        <x:v>0.015</x:v>
      </x:c>
      <x:c r="S796" s="32" t="n">
        <x:f>XLOOKUP(F796,Assumptions!$A$4:$A$6,Assumptions!$E$4:$E$6)</x:f>
        <x:v>0.0075</x:v>
      </x:c>
      <x:c r="T796" s="32" t="n">
        <x:f>XLOOKUP(O796,Assumptions!$H$4:$H$6,Assumptions!$I$4:$I$6)</x:f>
        <x:v>0.0035</x:v>
      </x:c>
      <x:c r="U796" s="30" t="n">
        <x:f>XLOOKUP(F796,Assumptions!$A$4:$A$6,Assumptions!$F$4:$F$6)</x:f>
        <x:v>60</x:v>
      </x:c>
      <x:c r="V796" s="60" t="n">
        <x:f>I796*12</x:f>
        <x:v>7755.36</x:v>
      </x:c>
      <x:c r="W796" s="60" t="n">
        <x:f>H796*J796*(1-K796)*Q796</x:f>
        <x:v>84.23950490000003</x:v>
      </x:c>
      <x:c r="X796" s="60" t="n">
        <x:f>V796*R796</x:f>
        <x:v>116.3304</x:v>
      </x:c>
      <x:c r="Y796" s="60" t="n">
        <x:f>V796*S796</x:f>
        <x:v>58.1652</x:v>
      </x:c>
      <x:c r="Z796" s="60" t="n">
        <x:f>H796*J796*T796</x:f>
        <x:v>4.533462500000001</x:v>
      </x:c>
      <x:c r="AA796" s="60" t="n">
        <x:f>P796+W796+X796-Y796-Z796-U796</x:f>
        <x:v>77.87124240000003</x:v>
      </x:c>
      <x:c r="AB796" s="32" t="n">
        <x:f>IFERROR(AA796/(P796+W796+X796),0)</x:f>
        <x:v>0.38824988444215996</x:v>
      </x:c>
      <x:c r="AC796" t="n">
        <x:f>IF(O796="High",0,IF(I796&gt;=1800,3,IF(I796&gt;=900,2,1))+IF(K796&gt;=0.9,2,IF(K796&gt;=0.75,1,0))+IF(J796&lt;=0.7,2,IF(J796&lt;=0.85,1,0))+IF(M796&gt;=8,1,0))</x:f>
        <x:v>3</x:v>
      </x:c>
      <x:c r="AD796" t="str">
        <x:f>IF(AND(O796&lt;&gt;"High",AC796&gt;=Assumptions!$B$10,AA796&gt;0),"Priority Growth",IF(AND(O796="Low",AA796&gt;0),"Maintain","Watch"))</x:f>
        <x:v>Maintain</x:v>
      </x:c>
      <x:c r="AE796" s="60" t="n">
        <x:f>MAX(AA796,0)*N796</x:f>
        <x:v>21.959690356800007</x:v>
      </x:c>
      <x:c r="AF796" t="str">
        <x:f>IF(AND(AA796&gt;=Assumptions!$B$11,O796&lt;&gt;"High",OR(N796&gt;=Assumptions!$B$12,M796&lt;=6)),"High","Standard")</x:f>
        <x:v>Standard</x:v>
      </x:c>
    </x:row>
    <x:row r="797">
      <x:c r="A797" t="str">
        <x:f>'Raw_Data'!A797</x:f>
        <x:v>C00796</x:v>
      </x:c>
      <x:c r="B797" t="n">
        <x:f>'Raw_Data'!B797</x:f>
        <x:v>35</x:v>
      </x:c>
      <x:c r="C797" s="30" t="n">
        <x:f>'Raw_Data'!C797</x:f>
        <x:v>72836</x:v>
      </x:c>
      <x:c r="D797" t="n">
        <x:f>'Raw_Data'!D797</x:f>
        <x:v>627</x:v>
      </x:c>
      <x:c r="E797" t="n">
        <x:f>'Raw_Data'!E797</x:f>
        <x:v>23</x:v>
      </x:c>
      <x:c r="F797" t="str">
        <x:f>PROPER(TRIM('Raw_Data'!F797))</x:f>
        <x:v>Classic</x:v>
      </x:c>
      <x:c r="G797" t="str">
        <x:f>PROPER(TRIM('Raw_Data'!G797))</x:f>
        <x:v>Partner</x:v>
      </x:c>
      <x:c r="H797" s="60" t="n">
        <x:f>'Raw_Data'!H797</x:f>
        <x:v>1720</x:v>
      </x:c>
      <x:c r="I797" s="60" t="n">
        <x:f>'Raw_Data'!I797</x:f>
        <x:v>237.94</x:v>
      </x:c>
      <x:c r="J797" s="32" t="n">
        <x:f>'Raw_Data'!J797</x:f>
        <x:v>0.388</x:v>
      </x:c>
      <x:c r="K797" s="32" t="n">
        <x:f>'Raw_Data'!K797</x:f>
        <x:v>0.801</x:v>
      </x:c>
      <x:c r="L797" t="n">
        <x:f>'Raw_Data'!L797</x:f>
        <x:v>0</x:v>
      </x:c>
      <x:c r="M797" t="n">
        <x:f>IF('Raw_Data'!M797="",Assumptions!$B$15,'Raw_Data'!M797)</x:f>
        <x:v>8</x:v>
      </x:c>
      <x:c r="N797" s="32" t="n">
        <x:f>'Raw_Data'!N797</x:f>
        <x:v>0.077</x:v>
      </x:c>
      <x:c r="O797" t="str">
        <x:f>IF(OR(D797&lt;620,L797&gt;=2,J797&gt;0.9),"High",IF(OR(D797&lt;700,L797=1,J797&gt;0.75),"Medium","Low"))</x:f>
        <x:v>Medium</x:v>
      </x:c>
      <x:c r="P797" s="30" t="n">
        <x:f>XLOOKUP(F797,Assumptions!$A$4:$A$6,Assumptions!$B$4:$B$6)</x:f>
        <x:v>0</x:v>
      </x:c>
      <x:c r="Q797" s="32" t="n">
        <x:f>XLOOKUP(F797,Assumptions!$A$4:$A$6,Assumptions!$C$4:$C$6)</x:f>
        <x:v>0.229</x:v>
      </x:c>
      <x:c r="R797" s="32" t="n">
        <x:f>XLOOKUP(F797,Assumptions!$A$4:$A$6,Assumptions!$D$4:$D$6)</x:f>
        <x:v>0.015</x:v>
      </x:c>
      <x:c r="S797" s="32" t="n">
        <x:f>XLOOKUP(F797,Assumptions!$A$4:$A$6,Assumptions!$E$4:$E$6)</x:f>
        <x:v>0.0075</x:v>
      </x:c>
      <x:c r="T797" s="32" t="n">
        <x:f>XLOOKUP(O797,Assumptions!$H$4:$H$6,Assumptions!$I$4:$I$6)</x:f>
        <x:v>0.012</x:v>
      </x:c>
      <x:c r="U797" s="30" t="n">
        <x:f>XLOOKUP(F797,Assumptions!$A$4:$A$6,Assumptions!$F$4:$F$6)</x:f>
        <x:v>60</x:v>
      </x:c>
      <x:c r="V797" s="60" t="n">
        <x:f>I797*12</x:f>
        <x:v>2855.2799999999997</x:v>
      </x:c>
      <x:c r="W797" s="60" t="n">
        <x:f>H797*J797*(1-K797)*Q797</x:f>
        <x:v>30.412262559999995</x:v>
      </x:c>
      <x:c r="X797" s="60" t="n">
        <x:f>V797*R797</x:f>
        <x:v>42.82919999999999</x:v>
      </x:c>
      <x:c r="Y797" s="60" t="n">
        <x:f>V797*S797</x:f>
        <x:v>21.414599999999997</x:v>
      </x:c>
      <x:c r="Z797" s="60" t="n">
        <x:f>H797*J797*T797</x:f>
        <x:v>8.008320000000001</x:v>
      </x:c>
      <x:c r="AA797" s="60" t="n">
        <x:f>P797+W797+X797-Y797-Z797-U797</x:f>
        <x:v>-16.181457440000003</x:v>
      </x:c>
      <x:c r="AB797" s="32" t="n">
        <x:f>IFERROR(AA797/(P797+W797+X797),0)</x:f>
        <x:v>-0.22093301900878923</x:v>
      </x:c>
      <x:c r="AC797" t="n">
        <x:f>IF(O797="High",0,IF(I797&gt;=1800,3,IF(I797&gt;=900,2,1))+IF(K797&gt;=0.9,2,IF(K797&gt;=0.75,1,0))+IF(J797&lt;=0.7,2,IF(J797&lt;=0.85,1,0))+IF(M797&gt;=8,1,0))</x:f>
        <x:v>5</x:v>
      </x:c>
      <x:c r="AD797" t="str">
        <x:f>IF(AND(O797&lt;&gt;"High",AC797&gt;=Assumptions!$B$10,AA797&gt;0),"Priority Growth",IF(AND(O797="Low",AA797&gt;0),"Maintain","Watch"))</x:f>
        <x:v>Watch</x:v>
      </x:c>
      <x:c r="AE797" s="60" t="n">
        <x:f>MAX(AA797,0)*N797</x:f>
        <x:v>0</x:v>
      </x:c>
      <x:c r="AF797" t="str">
        <x:f>IF(AND(AA797&gt;=Assumptions!$B$11,O797&lt;&gt;"High",OR(N797&gt;=Assumptions!$B$12,M797&lt;=6)),"High","Standard")</x:f>
        <x:v>Standard</x:v>
      </x:c>
    </x:row>
    <x:row r="798">
      <x:c r="A798" t="str">
        <x:f>'Raw_Data'!A798</x:f>
        <x:v>C00797</x:v>
      </x:c>
      <x:c r="B798" t="n">
        <x:f>'Raw_Data'!B798</x:f>
        <x:v>66</x:v>
      </x:c>
      <x:c r="C798" s="30" t="n">
        <x:f>'Raw_Data'!C798</x:f>
        <x:v>35321</x:v>
      </x:c>
      <x:c r="D798" t="n">
        <x:f>'Raw_Data'!D798</x:f>
        <x:v>767</x:v>
      </x:c>
      <x:c r="E798" t="n">
        <x:f>'Raw_Data'!E798</x:f>
        <x:v>24</x:v>
      </x:c>
      <x:c r="F798" t="str">
        <x:f>PROPER(TRIM('Raw_Data'!F798))</x:f>
        <x:v>Gold</x:v>
      </x:c>
      <x:c r="G798" t="str">
        <x:f>PROPER(TRIM('Raw_Data'!G798))</x:f>
        <x:v>Digital</x:v>
      </x:c>
      <x:c r="H798" s="60" t="n">
        <x:f>'Raw_Data'!H798</x:f>
        <x:v>3907</x:v>
      </x:c>
      <x:c r="I798" s="60" t="n">
        <x:f>'Raw_Data'!I798</x:f>
        <x:v>150</x:v>
      </x:c>
      <x:c r="J798" s="32" t="n">
        <x:f>'Raw_Data'!J798</x:f>
        <x:v>0.232</x:v>
      </x:c>
      <x:c r="K798" s="32" t="n">
        <x:f>'Raw_Data'!K798</x:f>
        <x:v>0.876</x:v>
      </x:c>
      <x:c r="L798" t="n">
        <x:f>'Raw_Data'!L798</x:f>
        <x:v>0</x:v>
      </x:c>
      <x:c r="M798" t="n">
        <x:f>IF('Raw_Data'!M798="",Assumptions!$B$15,'Raw_Data'!M798)</x:f>
        <x:v>8</x:v>
      </x:c>
      <x:c r="N798" s="32" t="n">
        <x:f>'Raw_Data'!N798</x:f>
        <x:v>0.138</x:v>
      </x:c>
      <x:c r="O798" t="str">
        <x:f>IF(OR(D798&lt;620,L798&gt;=2,J798&gt;0.9),"High",IF(OR(D798&lt;700,L798=1,J798&gt;0.75),"Medium","Low"))</x:f>
        <x:v>Low</x:v>
      </x:c>
      <x:c r="P798" s="30" t="n">
        <x:f>XLOOKUP(F798,Assumptions!$A$4:$A$6,Assumptions!$B$4:$B$6)</x:f>
        <x:v>95</x:v>
      </x:c>
      <x:c r="Q798" s="32" t="n">
        <x:f>XLOOKUP(F798,Assumptions!$A$4:$A$6,Assumptions!$C$4:$C$6)</x:f>
        <x:v>0.219</x:v>
      </x:c>
      <x:c r="R798" s="32" t="n">
        <x:f>XLOOKUP(F798,Assumptions!$A$4:$A$6,Assumptions!$D$4:$D$6)</x:f>
        <x:v>0.016</x:v>
      </x:c>
      <x:c r="S798" s="32" t="n">
        <x:f>XLOOKUP(F798,Assumptions!$A$4:$A$6,Assumptions!$E$4:$E$6)</x:f>
        <x:v>0.01</x:v>
      </x:c>
      <x:c r="T798" s="32" t="n">
        <x:f>XLOOKUP(O798,Assumptions!$H$4:$H$6,Assumptions!$I$4:$I$6)</x:f>
        <x:v>0.0035</x:v>
      </x:c>
      <x:c r="U798" s="30" t="n">
        <x:f>XLOOKUP(F798,Assumptions!$A$4:$A$6,Assumptions!$F$4:$F$6)</x:f>
        <x:v>90</x:v>
      </x:c>
      <x:c r="V798" s="60" t="n">
        <x:f>I798*12</x:f>
        <x:v>1800</x:v>
      </x:c>
      <x:c r="W798" s="60" t="n">
        <x:f>H798*J798*(1-K798)*Q798</x:f>
        <x:v>24.614850144000002</x:v>
      </x:c>
      <x:c r="X798" s="60" t="n">
        <x:f>V798*R798</x:f>
        <x:v>28.8</x:v>
      </x:c>
      <x:c r="Y798" s="60" t="n">
        <x:f>V798*S798</x:f>
        <x:v>18</x:v>
      </x:c>
      <x:c r="Z798" s="60" t="n">
        <x:f>H798*J798*T798</x:f>
        <x:v>3.1724840000000003</x:v>
      </x:c>
      <x:c r="AA798" s="60" t="n">
        <x:f>P798+W798+X798-Y798-Z798-U798</x:f>
        <x:v>37.242366144000016</x:v>
      </x:c>
      <x:c r="AB798" s="32" t="n">
        <x:f>IFERROR(AA798/(P798+W798+X798),0)</x:f>
        <x:v>0.25093423001718146</x:v>
      </x:c>
      <x:c r="AC798" t="n">
        <x:f>IF(O798="High",0,IF(I798&gt;=1800,3,IF(I798&gt;=900,2,1))+IF(K798&gt;=0.9,2,IF(K798&gt;=0.75,1,0))+IF(J798&lt;=0.7,2,IF(J798&lt;=0.85,1,0))+IF(M798&gt;=8,1,0))</x:f>
        <x:v>5</x:v>
      </x:c>
      <x:c r="AD798" t="str">
        <x:f>IF(AND(O798&lt;&gt;"High",AC798&gt;=Assumptions!$B$10,AA798&gt;0),"Priority Growth",IF(AND(O798="Low",AA798&gt;0),"Maintain","Watch"))</x:f>
        <x:v>Maintain</x:v>
      </x:c>
      <x:c r="AE798" s="60" t="n">
        <x:f>MAX(AA798,0)*N798</x:f>
        <x:v>5.1394465278720025</x:v>
      </x:c>
      <x:c r="AF798" t="str">
        <x:f>IF(AND(AA798&gt;=Assumptions!$B$11,O798&lt;&gt;"High",OR(N798&gt;=Assumptions!$B$12,M798&lt;=6)),"High","Standard")</x:f>
        <x:v>Standard</x:v>
      </x:c>
    </x:row>
    <x:row r="799">
      <x:c r="A799" t="str">
        <x:f>'Raw_Data'!A799</x:f>
        <x:v>C00798</x:v>
      </x:c>
      <x:c r="B799" t="n">
        <x:f>'Raw_Data'!B799</x:f>
        <x:v>21</x:v>
      </x:c>
      <x:c r="C799" s="30" t="n">
        <x:f>'Raw_Data'!C799</x:f>
        <x:v>193426</x:v>
      </x:c>
      <x:c r="D799" t="n">
        <x:f>'Raw_Data'!D799</x:f>
        <x:v>739</x:v>
      </x:c>
      <x:c r="E799" t="n">
        <x:f>'Raw_Data'!E799</x:f>
        <x:v>110</x:v>
      </x:c>
      <x:c r="F799" t="str">
        <x:f>PROPER(TRIM('Raw_Data'!F799))</x:f>
        <x:v>Platinum</x:v>
      </x:c>
      <x:c r="G799" t="str">
        <x:f>PROPER(TRIM('Raw_Data'!G799))</x:f>
        <x:v>Branch</x:v>
      </x:c>
      <x:c r="H799" s="60" t="n">
        <x:f>'Raw_Data'!H799</x:f>
        <x:v>40000</x:v>
      </x:c>
      <x:c r="I799" s="60" t="n">
        <x:f>'Raw_Data'!I799</x:f>
        <x:v>4599.71</x:v>
      </x:c>
      <x:c r="J799" s="32" t="n">
        <x:f>'Raw_Data'!J799</x:f>
        <x:v>0.181</x:v>
      </x:c>
      <x:c r="K799" s="32" t="n">
        <x:f>'Raw_Data'!K799</x:f>
        <x:v>0.783</x:v>
      </x:c>
      <x:c r="L799" t="n">
        <x:f>'Raw_Data'!L799</x:f>
        <x:v>0</x:v>
      </x:c>
      <x:c r="M799" t="n">
        <x:f>IF('Raw_Data'!M799="",Assumptions!$B$15,'Raw_Data'!M799)</x:f>
        <x:v>6</x:v>
      </x:c>
      <x:c r="N799" s="32" t="n">
        <x:f>'Raw_Data'!N799</x:f>
        <x:v>0.159</x:v>
      </x:c>
      <x:c r="O799" t="str">
        <x:f>IF(OR(D799&lt;620,L799&gt;=2,J799&gt;0.9),"High",IF(OR(D799&lt;700,L799=1,J799&gt;0.75),"Medium","Low"))</x:f>
        <x:v>Low</x:v>
      </x:c>
      <x:c r="P799" s="30" t="n">
        <x:f>XLOOKUP(F799,Assumptions!$A$4:$A$6,Assumptions!$B$4:$B$6)</x:f>
        <x:v>195</x:v>
      </x:c>
      <x:c r="Q799" s="32" t="n">
        <x:f>XLOOKUP(F799,Assumptions!$A$4:$A$6,Assumptions!$C$4:$C$6)</x:f>
        <x:v>0.199</x:v>
      </x:c>
      <x:c r="R799" s="32" t="n">
        <x:f>XLOOKUP(F799,Assumptions!$A$4:$A$6,Assumptions!$D$4:$D$6)</x:f>
        <x:v>0.017</x:v>
      </x:c>
      <x:c r="S799" s="32" t="n">
        <x:f>XLOOKUP(F799,Assumptions!$A$4:$A$6,Assumptions!$E$4:$E$6)</x:f>
        <x:v>0.013</x:v>
      </x:c>
      <x:c r="T799" s="32" t="n">
        <x:f>XLOOKUP(O799,Assumptions!$H$4:$H$6,Assumptions!$I$4:$I$6)</x:f>
        <x:v>0.0035</x:v>
      </x:c>
      <x:c r="U799" s="30" t="n">
        <x:f>XLOOKUP(F799,Assumptions!$A$4:$A$6,Assumptions!$F$4:$F$6)</x:f>
        <x:v>140</x:v>
      </x:c>
      <x:c r="V799" s="60" t="n">
        <x:f>I799*12</x:f>
        <x:v>55196.520000000004</x:v>
      </x:c>
      <x:c r="W799" s="60" t="n">
        <x:f>H799*J799*(1-K799)*Q799</x:f>
        <x:v>312.64491999999996</x:v>
      </x:c>
      <x:c r="X799" s="60" t="n">
        <x:f>V799*R799</x:f>
        <x:v>938.3408400000002</x:v>
      </x:c>
      <x:c r="Y799" s="60" t="n">
        <x:f>V799*S799</x:f>
        <x:v>717.55476</x:v>
      </x:c>
      <x:c r="Z799" s="60" t="n">
        <x:f>H799*J799*T799</x:f>
        <x:v>25.34</x:v>
      </x:c>
      <x:c r="AA799" s="60" t="n">
        <x:f>P799+W799+X799-Y799-Z799-U799</x:f>
        <x:v>563.091</x:v>
      </x:c>
      <x:c r="AB799" s="32" t="n">
        <x:f>IFERROR(AA799/(P799+W799+X799),0)</x:f>
        <x:v>0.38941669799016554</x:v>
      </x:c>
      <x:c r="AC799" t="n">
        <x:f>IF(O799="High",0,IF(I799&gt;=1800,3,IF(I799&gt;=900,2,1))+IF(K799&gt;=0.9,2,IF(K799&gt;=0.75,1,0))+IF(J799&lt;=0.7,2,IF(J799&lt;=0.85,1,0))+IF(M799&gt;=8,1,0))</x:f>
        <x:v>6</x:v>
      </x:c>
      <x:c r="AD799" t="str">
        <x:f>IF(AND(O799&lt;&gt;"High",AC799&gt;=Assumptions!$B$10,AA799&gt;0),"Priority Growth",IF(AND(O799="Low",AA799&gt;0),"Maintain","Watch"))</x:f>
        <x:v>Priority Growth</x:v>
      </x:c>
      <x:c r="AE799" s="60" t="n">
        <x:f>MAX(AA799,0)*N799</x:f>
        <x:v>89.531469</x:v>
      </x:c>
      <x:c r="AF799" t="str">
        <x:f>IF(AND(AA799&gt;=Assumptions!$B$11,O799&lt;&gt;"High",OR(N799&gt;=Assumptions!$B$12,M799&lt;=6)),"High","Standard")</x:f>
        <x:v>High</x:v>
      </x:c>
    </x:row>
    <x:row r="800">
      <x:c r="A800" t="str">
        <x:f>'Raw_Data'!A800</x:f>
        <x:v>C00799</x:v>
      </x:c>
      <x:c r="B800" t="n">
        <x:f>'Raw_Data'!B800</x:f>
        <x:v>41</x:v>
      </x:c>
      <x:c r="C800" s="30" t="n">
        <x:f>'Raw_Data'!C800</x:f>
        <x:v>134175</x:v>
      </x:c>
      <x:c r="D800" t="n">
        <x:f>'Raw_Data'!D800</x:f>
        <x:v>680</x:v>
      </x:c>
      <x:c r="E800" t="n">
        <x:f>'Raw_Data'!E800</x:f>
        <x:v>69</x:v>
      </x:c>
      <x:c r="F800" t="str">
        <x:f>PROPER(TRIM('Raw_Data'!F800))</x:f>
        <x:v>Platinum</x:v>
      </x:c>
      <x:c r="G800" t="str">
        <x:f>PROPER(TRIM('Raw_Data'!G800))</x:f>
        <x:v>Partner</x:v>
      </x:c>
      <x:c r="H800" s="60" t="n">
        <x:f>'Raw_Data'!H800</x:f>
        <x:v>24896</x:v>
      </x:c>
      <x:c r="I800" s="60" t="n">
        <x:f>'Raw_Data'!I800</x:f>
        <x:v>2239.47</x:v>
      </x:c>
      <x:c r="J800" s="32" t="n">
        <x:f>'Raw_Data'!J800</x:f>
        <x:v>0.464</x:v>
      </x:c>
      <x:c r="K800" s="32" t="n">
        <x:f>'Raw_Data'!K800</x:f>
        <x:v>0.734</x:v>
      </x:c>
      <x:c r="L800" t="n">
        <x:f>'Raw_Data'!L800</x:f>
        <x:v>0</x:v>
      </x:c>
      <x:c r="M800" t="n">
        <x:f>IF('Raw_Data'!M800="",Assumptions!$B$15,'Raw_Data'!M800)</x:f>
        <x:v>6</x:v>
      </x:c>
      <x:c r="N800" s="32" t="n">
        <x:f>'Raw_Data'!N800</x:f>
        <x:v>0.153</x:v>
      </x:c>
      <x:c r="O800" t="str">
        <x:f>IF(OR(D800&lt;620,L800&gt;=2,J800&gt;0.9),"High",IF(OR(D800&lt;700,L800=1,J800&gt;0.75),"Medium","Low"))</x:f>
        <x:v>Medium</x:v>
      </x:c>
      <x:c r="P800" s="30" t="n">
        <x:f>XLOOKUP(F800,Assumptions!$A$4:$A$6,Assumptions!$B$4:$B$6)</x:f>
        <x:v>195</x:v>
      </x:c>
      <x:c r="Q800" s="32" t="n">
        <x:f>XLOOKUP(F800,Assumptions!$A$4:$A$6,Assumptions!$C$4:$C$6)</x:f>
        <x:v>0.199</x:v>
      </x:c>
      <x:c r="R800" s="32" t="n">
        <x:f>XLOOKUP(F800,Assumptions!$A$4:$A$6,Assumptions!$D$4:$D$6)</x:f>
        <x:v>0.017</x:v>
      </x:c>
      <x:c r="S800" s="32" t="n">
        <x:f>XLOOKUP(F800,Assumptions!$A$4:$A$6,Assumptions!$E$4:$E$6)</x:f>
        <x:v>0.013</x:v>
      </x:c>
      <x:c r="T800" s="32" t="n">
        <x:f>XLOOKUP(O800,Assumptions!$H$4:$H$6,Assumptions!$I$4:$I$6)</x:f>
        <x:v>0.012</x:v>
      </x:c>
      <x:c r="U800" s="30" t="n">
        <x:f>XLOOKUP(F800,Assumptions!$A$4:$A$6,Assumptions!$F$4:$F$6)</x:f>
        <x:v>140</x:v>
      </x:c>
      <x:c r="V800" s="60" t="n">
        <x:f>I800*12</x:f>
        <x:v>26873.64</x:v>
      </x:c>
      <x:c r="W800" s="60" t="n">
        <x:f>H800*J800*(1-K800)*Q800</x:f>
        <x:v>611.480016896</x:v>
      </x:c>
      <x:c r="X800" s="60" t="n">
        <x:f>V800*R800</x:f>
        <x:v>456.85188000000005</x:v>
      </x:c>
      <x:c r="Y800" s="60" t="n">
        <x:f>V800*S800</x:f>
        <x:v>349.35731999999996</x:v>
      </x:c>
      <x:c r="Z800" s="60" t="n">
        <x:f>H800*J800*T800</x:f>
        <x:v>138.62092800000002</x:v>
      </x:c>
      <x:c r="AA800" s="60" t="n">
        <x:f>P800+W800+X800-Y800-Z800-U800</x:f>
        <x:v>635.3536488960002</x:v>
      </x:c>
      <x:c r="AB800" s="32" t="n">
        <x:f>IFERROR(AA800/(P800+W800+X800),0)</x:f>
        <x:v>0.5029190274203167</x:v>
      </x:c>
      <x:c r="AC800" t="n">
        <x:f>IF(O800="High",0,IF(I800&gt;=1800,3,IF(I800&gt;=900,2,1))+IF(K800&gt;=0.9,2,IF(K800&gt;=0.75,1,0))+IF(J800&lt;=0.7,2,IF(J800&lt;=0.85,1,0))+IF(M800&gt;=8,1,0))</x:f>
        <x:v>5</x:v>
      </x:c>
      <x:c r="AD800" t="str">
        <x:f>IF(AND(O800&lt;&gt;"High",AC800&gt;=Assumptions!$B$10,AA800&gt;0),"Priority Growth",IF(AND(O800="Low",AA800&gt;0),"Maintain","Watch"))</x:f>
        <x:v>Watch</x:v>
      </x:c>
      <x:c r="AE800" s="60" t="n">
        <x:f>MAX(AA800,0)*N800</x:f>
        <x:v>97.20910828108804</x:v>
      </x:c>
      <x:c r="AF800" t="str">
        <x:f>IF(AND(AA800&gt;=Assumptions!$B$11,O800&lt;&gt;"High",OR(N800&gt;=Assumptions!$B$12,M800&lt;=6)),"High","Standard")</x:f>
        <x:v>High</x:v>
      </x:c>
    </x:row>
    <x:row r="801">
      <x:c r="A801" t="str">
        <x:f>'Raw_Data'!A801</x:f>
        <x:v>C00800</x:v>
      </x:c>
      <x:c r="B801" t="n">
        <x:f>'Raw_Data'!B801</x:f>
        <x:v>48</x:v>
      </x:c>
      <x:c r="C801" s="30" t="n">
        <x:f>'Raw_Data'!C801</x:f>
        <x:v>156812</x:v>
      </x:c>
      <x:c r="D801" t="n">
        <x:f>'Raw_Data'!D801</x:f>
        <x:v>749</x:v>
      </x:c>
      <x:c r="E801" t="n">
        <x:f>'Raw_Data'!E801</x:f>
        <x:v>56</x:v>
      </x:c>
      <x:c r="F801" t="str">
        <x:f>PROPER(TRIM('Raw_Data'!F801))</x:f>
        <x:v>Platinum</x:v>
      </x:c>
      <x:c r="G801" t="str">
        <x:f>PROPER(TRIM('Raw_Data'!G801))</x:f>
        <x:v>Branch</x:v>
      </x:c>
      <x:c r="H801" s="60" t="n">
        <x:f>'Raw_Data'!H801</x:f>
        <x:v>33278</x:v>
      </x:c>
      <x:c r="I801" s="60" t="n">
        <x:f>'Raw_Data'!I801</x:f>
        <x:v>3602.55</x:v>
      </x:c>
      <x:c r="J801" s="32" t="n">
        <x:f>'Raw_Data'!J801</x:f>
        <x:v>0.317</x:v>
      </x:c>
      <x:c r="K801" s="32" t="n">
        <x:f>'Raw_Data'!K801</x:f>
        <x:v>0.848</x:v>
      </x:c>
      <x:c r="L801" t="n">
        <x:f>'Raw_Data'!L801</x:f>
        <x:v>1</x:v>
      </x:c>
      <x:c r="M801" t="n">
        <x:f>IF('Raw_Data'!M801="",Assumptions!$B$15,'Raw_Data'!M801)</x:f>
        <x:v>8</x:v>
      </x:c>
      <x:c r="N801" s="32" t="n">
        <x:f>'Raw_Data'!N801</x:f>
        <x:v>0.025</x:v>
      </x:c>
      <x:c r="O801" t="str">
        <x:f>IF(OR(D801&lt;620,L801&gt;=2,J801&gt;0.9),"High",IF(OR(D801&lt;700,L801=1,J801&gt;0.75),"Medium","Low"))</x:f>
        <x:v>Medium</x:v>
      </x:c>
      <x:c r="P801" s="30" t="n">
        <x:f>XLOOKUP(F801,Assumptions!$A$4:$A$6,Assumptions!$B$4:$B$6)</x:f>
        <x:v>195</x:v>
      </x:c>
      <x:c r="Q801" s="32" t="n">
        <x:f>XLOOKUP(F801,Assumptions!$A$4:$A$6,Assumptions!$C$4:$C$6)</x:f>
        <x:v>0.199</x:v>
      </x:c>
      <x:c r="R801" s="32" t="n">
        <x:f>XLOOKUP(F801,Assumptions!$A$4:$A$6,Assumptions!$D$4:$D$6)</x:f>
        <x:v>0.017</x:v>
      </x:c>
      <x:c r="S801" s="32" t="n">
        <x:f>XLOOKUP(F801,Assumptions!$A$4:$A$6,Assumptions!$E$4:$E$6)</x:f>
        <x:v>0.013</x:v>
      </x:c>
      <x:c r="T801" s="32" t="n">
        <x:f>XLOOKUP(O801,Assumptions!$H$4:$H$6,Assumptions!$I$4:$I$6)</x:f>
        <x:v>0.012</x:v>
      </x:c>
      <x:c r="U801" s="30" t="n">
        <x:f>XLOOKUP(F801,Assumptions!$A$4:$A$6,Assumptions!$F$4:$F$6)</x:f>
        <x:v>140</x:v>
      </x:c>
      <x:c r="V801" s="60" t="n">
        <x:f>I801*12</x:f>
        <x:v>43230.600000000006</x:v>
      </x:c>
      <x:c r="W801" s="60" t="n">
        <x:f>H801*J801*(1-K801)*Q801</x:f>
        <x:v>319.0899632480001</x:v>
      </x:c>
      <x:c r="X801" s="60" t="n">
        <x:f>V801*R801</x:f>
        <x:v>734.9202000000001</x:v>
      </x:c>
      <x:c r="Y801" s="60" t="n">
        <x:f>V801*S801</x:f>
        <x:v>561.9978000000001</x:v>
      </x:c>
      <x:c r="Z801" s="60" t="n">
        <x:f>H801*J801*T801</x:f>
        <x:v>126.589512</x:v>
      </x:c>
      <x:c r="AA801" s="60" t="n">
        <x:f>P801+W801+X801-Y801-Z801-U801</x:f>
        <x:v>420.42285124800014</x:v>
      </x:c>
      <x:c r="AB801" s="32" t="n">
        <x:f>IFERROR(AA801/(P801+W801+X801),0)</x:f>
        <x:v>0.3366048280621733</x:v>
      </x:c>
      <x:c r="AC801" t="n">
        <x:f>IF(O801="High",0,IF(I801&gt;=1800,3,IF(I801&gt;=900,2,1))+IF(K801&gt;=0.9,2,IF(K801&gt;=0.75,1,0))+IF(J801&lt;=0.7,2,IF(J801&lt;=0.85,1,0))+IF(M801&gt;=8,1,0))</x:f>
        <x:v>7</x:v>
      </x:c>
      <x:c r="AD801" t="str">
        <x:f>IF(AND(O801&lt;&gt;"High",AC801&gt;=Assumptions!$B$10,AA801&gt;0),"Priority Growth",IF(AND(O801="Low",AA801&gt;0),"Maintain","Watch"))</x:f>
        <x:v>Priority Growth</x:v>
      </x:c>
      <x:c r="AE801" s="60" t="n">
        <x:f>MAX(AA801,0)*N801</x:f>
        <x:v>10.510571281200004</x:v>
      </x:c>
      <x:c r="AF801" t="str">
        <x:f>IF(AND(AA801&gt;=Assumptions!$B$11,O801&lt;&gt;"High",OR(N801&gt;=Assumptions!$B$12,M801&lt;=6)),"High","Standard")</x:f>
        <x:v>Standard</x:v>
      </x:c>
    </x:row>
    <x:row r="802">
      <x:c r="A802" t="str">
        <x:f>'Raw_Data'!A802</x:f>
        <x:v>C00801</x:v>
      </x:c>
      <x:c r="B802" t="n">
        <x:f>'Raw_Data'!B802</x:f>
        <x:v>32</x:v>
      </x:c>
      <x:c r="C802" s="30" t="n">
        <x:f>'Raw_Data'!C802</x:f>
        <x:v>57205</x:v>
      </x:c>
      <x:c r="D802" t="n">
        <x:f>'Raw_Data'!D802</x:f>
        <x:v>579</x:v>
      </x:c>
      <x:c r="E802" t="n">
        <x:f>'Raw_Data'!E802</x:f>
        <x:v>56</x:v>
      </x:c>
      <x:c r="F802" t="str">
        <x:f>PROPER(TRIM('Raw_Data'!F802))</x:f>
        <x:v>Classic</x:v>
      </x:c>
      <x:c r="G802" t="str">
        <x:f>PROPER(TRIM('Raw_Data'!G802))</x:f>
        <x:v>Digital</x:v>
      </x:c>
      <x:c r="H802" s="60" t="n">
        <x:f>'Raw_Data'!H802</x:f>
        <x:v>2252</x:v>
      </x:c>
      <x:c r="I802" s="60" t="n">
        <x:f>'Raw_Data'!I802</x:f>
        <x:v>150</x:v>
      </x:c>
      <x:c r="J802" s="32" t="n">
        <x:f>'Raw_Data'!J802</x:f>
        <x:v>0.607</x:v>
      </x:c>
      <x:c r="K802" s="32" t="n">
        <x:f>'Raw_Data'!K802</x:f>
        <x:v>0.771</x:v>
      </x:c>
      <x:c r="L802" t="n">
        <x:f>'Raw_Data'!L802</x:f>
        <x:v>0</x:v>
      </x:c>
      <x:c r="M802" t="n">
        <x:f>IF('Raw_Data'!M802="",Assumptions!$B$15,'Raw_Data'!M802)</x:f>
        <x:v>6</x:v>
      </x:c>
      <x:c r="N802" s="32" t="n">
        <x:f>'Raw_Data'!N802</x:f>
        <x:v>0.154</x:v>
      </x:c>
      <x:c r="O802" t="str">
        <x:f>IF(OR(D802&lt;620,L802&gt;=2,J802&gt;0.9),"High",IF(OR(D802&lt;700,L802=1,J802&gt;0.75),"Medium","Low"))</x:f>
        <x:v>High</x:v>
      </x:c>
      <x:c r="P802" s="30" t="n">
        <x:f>XLOOKUP(F802,Assumptions!$A$4:$A$6,Assumptions!$B$4:$B$6)</x:f>
        <x:v>0</x:v>
      </x:c>
      <x:c r="Q802" s="32" t="n">
        <x:f>XLOOKUP(F802,Assumptions!$A$4:$A$6,Assumptions!$C$4:$C$6)</x:f>
        <x:v>0.229</x:v>
      </x:c>
      <x:c r="R802" s="32" t="n">
        <x:f>XLOOKUP(F802,Assumptions!$A$4:$A$6,Assumptions!$D$4:$D$6)</x:f>
        <x:v>0.015</x:v>
      </x:c>
      <x:c r="S802" s="32" t="n">
        <x:f>XLOOKUP(F802,Assumptions!$A$4:$A$6,Assumptions!$E$4:$E$6)</x:f>
        <x:v>0.0075</x:v>
      </x:c>
      <x:c r="T802" s="32" t="n">
        <x:f>XLOOKUP(O802,Assumptions!$H$4:$H$6,Assumptions!$I$4:$I$6)</x:f>
        <x:v>0.045</x:v>
      </x:c>
      <x:c r="U802" s="30" t="n">
        <x:f>XLOOKUP(F802,Assumptions!$A$4:$A$6,Assumptions!$F$4:$F$6)</x:f>
        <x:v>60</x:v>
      </x:c>
      <x:c r="V802" s="60" t="n">
        <x:f>I802*12</x:f>
        <x:v>1800</x:v>
      </x:c>
      <x:c r="W802" s="60" t="n">
        <x:f>H802*J802*(1-K802)*Q802</x:f>
        <x:v>71.68495912399999</x:v>
      </x:c>
      <x:c r="X802" s="60" t="n">
        <x:f>V802*R802</x:f>
        <x:v>27</x:v>
      </x:c>
      <x:c r="Y802" s="60" t="n">
        <x:f>V802*S802</x:f>
        <x:v>13.5</x:v>
      </x:c>
      <x:c r="Z802" s="60" t="n">
        <x:f>H802*J802*T802</x:f>
        <x:v>61.51338</x:v>
      </x:c>
      <x:c r="AA802" s="60" t="n">
        <x:f>P802+W802+X802-Y802-Z802-U802</x:f>
        <x:v>-36.32842087600001</x:v>
      </x:c>
      <x:c r="AB802" s="32" t="n">
        <x:f>IFERROR(AA802/(P802+W802+X802),0)</x:f>
        <x:v>-0.3681252056896785</x:v>
      </x:c>
      <x:c r="AC802" t="n">
        <x:f>IF(O802="High",0,IF(I802&gt;=1800,3,IF(I802&gt;=900,2,1))+IF(K802&gt;=0.9,2,IF(K802&gt;=0.75,1,0))+IF(J802&lt;=0.7,2,IF(J802&lt;=0.85,1,0))+IF(M802&gt;=8,1,0))</x:f>
        <x:v>0</x:v>
      </x:c>
      <x:c r="AD802" t="str">
        <x:f>IF(AND(O802&lt;&gt;"High",AC802&gt;=Assumptions!$B$10,AA802&gt;0),"Priority Growth",IF(AND(O802="Low",AA802&gt;0),"Maintain","Watch"))</x:f>
        <x:v>Watch</x:v>
      </x:c>
      <x:c r="AE802" s="60" t="n">
        <x:f>MAX(AA802,0)*N802</x:f>
        <x:v>0</x:v>
      </x:c>
      <x:c r="AF802" t="str">
        <x:f>IF(AND(AA802&gt;=Assumptions!$B$11,O802&lt;&gt;"High",OR(N802&gt;=Assumptions!$B$12,M802&lt;=6)),"High","Standard")</x:f>
        <x:v>Standard</x:v>
      </x:c>
    </x:row>
    <x:row r="803">
      <x:c r="A803" t="str">
        <x:f>'Raw_Data'!A803</x:f>
        <x:v>C00802</x:v>
      </x:c>
      <x:c r="B803" t="n">
        <x:f>'Raw_Data'!B803</x:f>
        <x:v>56</x:v>
      </x:c>
      <x:c r="C803" s="30" t="n">
        <x:f>'Raw_Data'!C803</x:f>
        <x:v>35227</x:v>
      </x:c>
      <x:c r="D803" t="n">
        <x:f>'Raw_Data'!D803</x:f>
        <x:v>713</x:v>
      </x:c>
      <x:c r="E803" t="n">
        <x:f>'Raw_Data'!E803</x:f>
        <x:v>31</x:v>
      </x:c>
      <x:c r="F803" t="str">
        <x:f>PROPER(TRIM('Raw_Data'!F803))</x:f>
        <x:v>Classic</x:v>
      </x:c>
      <x:c r="G803" t="str">
        <x:f>PROPER(TRIM('Raw_Data'!G803))</x:f>
        <x:v>Direct Mail</x:v>
      </x:c>
      <x:c r="H803" s="60" t="n">
        <x:f>'Raw_Data'!H803</x:f>
        <x:v>1573</x:v>
      </x:c>
      <x:c r="I803" s="60" t="n">
        <x:f>'Raw_Data'!I803</x:f>
        <x:v>600.25</x:v>
      </x:c>
      <x:c r="J803" s="32" t="n">
        <x:f>'Raw_Data'!J803</x:f>
        <x:v>0.28</x:v>
      </x:c>
      <x:c r="K803" s="32" t="n">
        <x:f>'Raw_Data'!K803</x:f>
        <x:v>0.783</x:v>
      </x:c>
      <x:c r="L803" t="n">
        <x:f>'Raw_Data'!L803</x:f>
        <x:v>0</x:v>
      </x:c>
      <x:c r="M803" t="n">
        <x:f>IF('Raw_Data'!M803="",Assumptions!$B$15,'Raw_Data'!M803)</x:f>
        <x:v>8</x:v>
      </x:c>
      <x:c r="N803" s="32" t="n">
        <x:f>'Raw_Data'!N803</x:f>
        <x:v>0.039</x:v>
      </x:c>
      <x:c r="O803" t="str">
        <x:f>IF(OR(D803&lt;620,L803&gt;=2,J803&gt;0.9),"High",IF(OR(D803&lt;700,L803=1,J803&gt;0.75),"Medium","Low"))</x:f>
        <x:v>Low</x:v>
      </x:c>
      <x:c r="P803" s="30" t="n">
        <x:f>XLOOKUP(F803,Assumptions!$A$4:$A$6,Assumptions!$B$4:$B$6)</x:f>
        <x:v>0</x:v>
      </x:c>
      <x:c r="Q803" s="32" t="n">
        <x:f>XLOOKUP(F803,Assumptions!$A$4:$A$6,Assumptions!$C$4:$C$6)</x:f>
        <x:v>0.229</x:v>
      </x:c>
      <x:c r="R803" s="32" t="n">
        <x:f>XLOOKUP(F803,Assumptions!$A$4:$A$6,Assumptions!$D$4:$D$6)</x:f>
        <x:v>0.015</x:v>
      </x:c>
      <x:c r="S803" s="32" t="n">
        <x:f>XLOOKUP(F803,Assumptions!$A$4:$A$6,Assumptions!$E$4:$E$6)</x:f>
        <x:v>0.0075</x:v>
      </x:c>
      <x:c r="T803" s="32" t="n">
        <x:f>XLOOKUP(O803,Assumptions!$H$4:$H$6,Assumptions!$I$4:$I$6)</x:f>
        <x:v>0.0035</x:v>
      </x:c>
      <x:c r="U803" s="30" t="n">
        <x:f>XLOOKUP(F803,Assumptions!$A$4:$A$6,Assumptions!$F$4:$F$6)</x:f>
        <x:v>60</x:v>
      </x:c>
      <x:c r="V803" s="60" t="n">
        <x:f>I803*12</x:f>
        <x:v>7203</x:v>
      </x:c>
      <x:c r="W803" s="60" t="n">
        <x:f>H803*J803*(1-K803)*Q803</x:f>
        <x:v>21.88678492</x:v>
      </x:c>
      <x:c r="X803" s="60" t="n">
        <x:f>V803*R803</x:f>
        <x:v>108.045</x:v>
      </x:c>
      <x:c r="Y803" s="60" t="n">
        <x:f>V803*S803</x:f>
        <x:v>54.0225</x:v>
      </x:c>
      <x:c r="Z803" s="60" t="n">
        <x:f>H803*J803*T803</x:f>
        <x:v>1.5415400000000001</x:v>
      </x:c>
      <x:c r="AA803" s="60" t="n">
        <x:f>P803+W803+X803-Y803-Z803-U803</x:f>
        <x:v>14.367744920000007</x:v>
      </x:c>
      <x:c r="AB803" s="32" t="n">
        <x:f>IFERROR(AA803/(P803+W803+X803),0)</x:f>
        <x:v>0.11057913911400769</x:v>
      </x:c>
      <x:c r="AC803" t="n">
        <x:f>IF(O803="High",0,IF(I803&gt;=1800,3,IF(I803&gt;=900,2,1))+IF(K803&gt;=0.9,2,IF(K803&gt;=0.75,1,0))+IF(J803&lt;=0.7,2,IF(J803&lt;=0.85,1,0))+IF(M803&gt;=8,1,0))</x:f>
        <x:v>5</x:v>
      </x:c>
      <x:c r="AD803" t="str">
        <x:f>IF(AND(O803&lt;&gt;"High",AC803&gt;=Assumptions!$B$10,AA803&gt;0),"Priority Growth",IF(AND(O803="Low",AA803&gt;0),"Maintain","Watch"))</x:f>
        <x:v>Maintain</x:v>
      </x:c>
      <x:c r="AE803" s="60" t="n">
        <x:f>MAX(AA803,0)*N803</x:f>
        <x:v>0.5603420518800003</x:v>
      </x:c>
      <x:c r="AF803" t="str">
        <x:f>IF(AND(AA803&gt;=Assumptions!$B$11,O803&lt;&gt;"High",OR(N803&gt;=Assumptions!$B$12,M803&lt;=6)),"High","Standard")</x:f>
        <x:v>Standard</x:v>
      </x:c>
    </x:row>
    <x:row r="804">
      <x:c r="A804" t="str">
        <x:f>'Raw_Data'!A804</x:f>
        <x:v>C00803</x:v>
      </x:c>
      <x:c r="B804" t="n">
        <x:f>'Raw_Data'!B804</x:f>
        <x:v>41</x:v>
      </x:c>
      <x:c r="C804" s="30" t="n">
        <x:f>'Raw_Data'!C804</x:f>
        <x:v>142442</x:v>
      </x:c>
      <x:c r="D804" t="n">
        <x:f>'Raw_Data'!D804</x:f>
        <x:v>690</x:v>
      </x:c>
      <x:c r="E804" t="n">
        <x:f>'Raw_Data'!E804</x:f>
        <x:v>22</x:v>
      </x:c>
      <x:c r="F804" t="str">
        <x:f>PROPER(TRIM('Raw_Data'!F804))</x:f>
        <x:v>Platinum</x:v>
      </x:c>
      <x:c r="G804" t="str">
        <x:f>PROPER(TRIM('Raw_Data'!G804))</x:f>
        <x:v>Digital</x:v>
      </x:c>
      <x:c r="H804" s="60" t="n">
        <x:f>'Raw_Data'!H804</x:f>
        <x:v>28766</x:v>
      </x:c>
      <x:c r="I804" s="60" t="n">
        <x:f>'Raw_Data'!I804</x:f>
        <x:v>3322.99</x:v>
      </x:c>
      <x:c r="J804" s="32" t="n">
        <x:f>'Raw_Data'!J804</x:f>
        <x:v>0.329</x:v>
      </x:c>
      <x:c r="K804" s="32" t="n">
        <x:f>'Raw_Data'!K804</x:f>
        <x:v>0.691</x:v>
      </x:c>
      <x:c r="L804" t="n">
        <x:f>'Raw_Data'!L804</x:f>
        <x:v>0</x:v>
      </x:c>
      <x:c r="M804" t="n">
        <x:f>IF('Raw_Data'!M804="",Assumptions!$B$15,'Raw_Data'!M804)</x:f>
        <x:v>8</x:v>
      </x:c>
      <x:c r="N804" s="32" t="n">
        <x:f>'Raw_Data'!N804</x:f>
        <x:v>0.071</x:v>
      </x:c>
      <x:c r="O804" t="str">
        <x:f>IF(OR(D804&lt;620,L804&gt;=2,J804&gt;0.9),"High",IF(OR(D804&lt;700,L804=1,J804&gt;0.75),"Medium","Low"))</x:f>
        <x:v>Medium</x:v>
      </x:c>
      <x:c r="P804" s="30" t="n">
        <x:f>XLOOKUP(F804,Assumptions!$A$4:$A$6,Assumptions!$B$4:$B$6)</x:f>
        <x:v>195</x:v>
      </x:c>
      <x:c r="Q804" s="32" t="n">
        <x:f>XLOOKUP(F804,Assumptions!$A$4:$A$6,Assumptions!$C$4:$C$6)</x:f>
        <x:v>0.199</x:v>
      </x:c>
      <x:c r="R804" s="32" t="n">
        <x:f>XLOOKUP(F804,Assumptions!$A$4:$A$6,Assumptions!$D$4:$D$6)</x:f>
        <x:v>0.017</x:v>
      </x:c>
      <x:c r="S804" s="32" t="n">
        <x:f>XLOOKUP(F804,Assumptions!$A$4:$A$6,Assumptions!$E$4:$E$6)</x:f>
        <x:v>0.013</x:v>
      </x:c>
      <x:c r="T804" s="32" t="n">
        <x:f>XLOOKUP(O804,Assumptions!$H$4:$H$6,Assumptions!$I$4:$I$6)</x:f>
        <x:v>0.012</x:v>
      </x:c>
      <x:c r="U804" s="30" t="n">
        <x:f>XLOOKUP(F804,Assumptions!$A$4:$A$6,Assumptions!$F$4:$F$6)</x:f>
        <x:v>140</x:v>
      </x:c>
      <x:c r="V804" s="60" t="n">
        <x:f>I804*12</x:f>
        <x:v>39875.88</x:v>
      </x:c>
      <x:c r="W804" s="60" t="n">
        <x:f>H804*J804*(1-K804)*Q804</x:f>
        <x:v>581.9516848740002</x:v>
      </x:c>
      <x:c r="X804" s="60" t="n">
        <x:f>V804*R804</x:f>
        <x:v>677.88996</x:v>
      </x:c>
      <x:c r="Y804" s="60" t="n">
        <x:f>V804*S804</x:f>
        <x:v>518.38644</x:v>
      </x:c>
      <x:c r="Z804" s="60" t="n">
        <x:f>H804*J804*T804</x:f>
        <x:v>113.56816800000001</x:v>
      </x:c>
      <x:c r="AA804" s="60" t="n">
        <x:f>P804+W804+X804-Y804-Z804-U804</x:f>
        <x:v>682.8870368740002</x:v>
      </x:c>
      <x:c r="AB804" s="32" t="n">
        <x:f>IFERROR(AA804/(P804+W804+X804),0)</x:f>
        <x:v>0.46938925571734175</x:v>
      </x:c>
      <x:c r="AC804" t="n">
        <x:f>IF(O804="High",0,IF(I804&gt;=1800,3,IF(I804&gt;=900,2,1))+IF(K804&gt;=0.9,2,IF(K804&gt;=0.75,1,0))+IF(J804&lt;=0.7,2,IF(J804&lt;=0.85,1,0))+IF(M804&gt;=8,1,0))</x:f>
        <x:v>6</x:v>
      </x:c>
      <x:c r="AD804" t="str">
        <x:f>IF(AND(O804&lt;&gt;"High",AC804&gt;=Assumptions!$B$10,AA804&gt;0),"Priority Growth",IF(AND(O804="Low",AA804&gt;0),"Maintain","Watch"))</x:f>
        <x:v>Priority Growth</x:v>
      </x:c>
      <x:c r="AE804" s="60" t="n">
        <x:f>MAX(AA804,0)*N804</x:f>
        <x:v>48.484979618054005</x:v>
      </x:c>
      <x:c r="AF804" t="str">
        <x:f>IF(AND(AA804&gt;=Assumptions!$B$11,O804&lt;&gt;"High",OR(N804&gt;=Assumptions!$B$12,M804&lt;=6)),"High","Standard")</x:f>
        <x:v>Standard</x:v>
      </x:c>
    </x:row>
    <x:row r="805">
      <x:c r="A805" t="str">
        <x:f>'Raw_Data'!A805</x:f>
        <x:v>C00804</x:v>
      </x:c>
      <x:c r="B805" t="n">
        <x:f>'Raw_Data'!B805</x:f>
        <x:v>40</x:v>
      </x:c>
      <x:c r="C805" s="30" t="n">
        <x:f>'Raw_Data'!C805</x:f>
        <x:v>36041</x:v>
      </x:c>
      <x:c r="D805" t="n">
        <x:f>'Raw_Data'!D805</x:f>
        <x:v>657</x:v>
      </x:c>
      <x:c r="E805" t="n">
        <x:f>'Raw_Data'!E805</x:f>
        <x:v>37</x:v>
      </x:c>
      <x:c r="F805" t="str">
        <x:f>PROPER(TRIM('Raw_Data'!F805))</x:f>
        <x:v>Classic</x:v>
      </x:c>
      <x:c r="G805" t="str">
        <x:f>PROPER(TRIM('Raw_Data'!G805))</x:f>
        <x:v>Digital</x:v>
      </x:c>
      <x:c r="H805" s="60" t="n">
        <x:f>'Raw_Data'!H805</x:f>
        <x:v>1000</x:v>
      </x:c>
      <x:c r="I805" s="60" t="n">
        <x:f>'Raw_Data'!I805</x:f>
        <x:v>353.24</x:v>
      </x:c>
      <x:c r="J805" s="32" t="n">
        <x:f>'Raw_Data'!J805</x:f>
        <x:v>0.336</x:v>
      </x:c>
      <x:c r="K805" s="32" t="n">
        <x:f>'Raw_Data'!K805</x:f>
        <x:v>0.638</x:v>
      </x:c>
      <x:c r="L805" t="n">
        <x:f>'Raw_Data'!L805</x:f>
        <x:v>0</x:v>
      </x:c>
      <x:c r="M805" t="n">
        <x:f>IF('Raw_Data'!M805="",Assumptions!$B$15,'Raw_Data'!M805)</x:f>
        <x:v>9</x:v>
      </x:c>
      <x:c r="N805" s="32" t="n">
        <x:f>'Raw_Data'!N805</x:f>
        <x:v>0.02</x:v>
      </x:c>
      <x:c r="O805" t="str">
        <x:f>IF(OR(D805&lt;620,L805&gt;=2,J805&gt;0.9),"High",IF(OR(D805&lt;700,L805=1,J805&gt;0.75),"Medium","Low"))</x:f>
        <x:v>Medium</x:v>
      </x:c>
      <x:c r="P805" s="30" t="n">
        <x:f>XLOOKUP(F805,Assumptions!$A$4:$A$6,Assumptions!$B$4:$B$6)</x:f>
        <x:v>0</x:v>
      </x:c>
      <x:c r="Q805" s="32" t="n">
        <x:f>XLOOKUP(F805,Assumptions!$A$4:$A$6,Assumptions!$C$4:$C$6)</x:f>
        <x:v>0.229</x:v>
      </x:c>
      <x:c r="R805" s="32" t="n">
        <x:f>XLOOKUP(F805,Assumptions!$A$4:$A$6,Assumptions!$D$4:$D$6)</x:f>
        <x:v>0.015</x:v>
      </x:c>
      <x:c r="S805" s="32" t="n">
        <x:f>XLOOKUP(F805,Assumptions!$A$4:$A$6,Assumptions!$E$4:$E$6)</x:f>
        <x:v>0.0075</x:v>
      </x:c>
      <x:c r="T805" s="32" t="n">
        <x:f>XLOOKUP(O805,Assumptions!$H$4:$H$6,Assumptions!$I$4:$I$6)</x:f>
        <x:v>0.012</x:v>
      </x:c>
      <x:c r="U805" s="30" t="n">
        <x:f>XLOOKUP(F805,Assumptions!$A$4:$A$6,Assumptions!$F$4:$F$6)</x:f>
        <x:v>60</x:v>
      </x:c>
      <x:c r="V805" s="60" t="n">
        <x:f>I805*12</x:f>
        <x:v>4238.88</x:v>
      </x:c>
      <x:c r="W805" s="60" t="n">
        <x:f>H805*J805*(1-K805)*Q805</x:f>
        <x:v>27.853728</x:v>
      </x:c>
      <x:c r="X805" s="60" t="n">
        <x:f>V805*R805</x:f>
        <x:v>63.5832</x:v>
      </x:c>
      <x:c r="Y805" s="60" t="n">
        <x:f>V805*S805</x:f>
        <x:v>31.7916</x:v>
      </x:c>
      <x:c r="Z805" s="60" t="n">
        <x:f>H805*J805*T805</x:f>
        <x:v>4.032</x:v>
      </x:c>
      <x:c r="AA805" s="60" t="n">
        <x:f>P805+W805+X805-Y805-Z805-U805</x:f>
        <x:v>-4.386672000000004</x:v>
      </x:c>
      <x:c r="AB805" s="32" t="n">
        <x:f>IFERROR(AA805/(P805+W805+X805),0)</x:f>
        <x:v>-0.047974840099614946</x:v>
      </x:c>
      <x:c r="AC805" t="n">
        <x:f>IF(O805="High",0,IF(I805&gt;=1800,3,IF(I805&gt;=900,2,1))+IF(K805&gt;=0.9,2,IF(K805&gt;=0.75,1,0))+IF(J805&lt;=0.7,2,IF(J805&lt;=0.85,1,0))+IF(M805&gt;=8,1,0))</x:f>
        <x:v>4</x:v>
      </x:c>
      <x:c r="AD805" t="str">
        <x:f>IF(AND(O805&lt;&gt;"High",AC805&gt;=Assumptions!$B$10,AA805&gt;0),"Priority Growth",IF(AND(O805="Low",AA805&gt;0),"Maintain","Watch"))</x:f>
        <x:v>Watch</x:v>
      </x:c>
      <x:c r="AE805" s="60" t="n">
        <x:f>MAX(AA805,0)*N805</x:f>
        <x:v>0</x:v>
      </x:c>
      <x:c r="AF805" t="str">
        <x:f>IF(AND(AA805&gt;=Assumptions!$B$11,O805&lt;&gt;"High",OR(N805&gt;=Assumptions!$B$12,M805&lt;=6)),"High","Standard")</x:f>
        <x:v>Standard</x:v>
      </x:c>
    </x:row>
    <x:row r="806">
      <x:c r="A806" t="str">
        <x:f>'Raw_Data'!A806</x:f>
        <x:v>C00805</x:v>
      </x:c>
      <x:c r="B806" t="n">
        <x:f>'Raw_Data'!B806</x:f>
        <x:v>41</x:v>
      </x:c>
      <x:c r="C806" s="30" t="n">
        <x:f>'Raw_Data'!C806</x:f>
        <x:v>41202</x:v>
      </x:c>
      <x:c r="D806" t="n">
        <x:f>'Raw_Data'!D806</x:f>
        <x:v>664</x:v>
      </x:c>
      <x:c r="E806" t="n">
        <x:f>'Raw_Data'!E806</x:f>
        <x:v>38</x:v>
      </x:c>
      <x:c r="F806" t="str">
        <x:f>PROPER(TRIM('Raw_Data'!F806))</x:f>
        <x:v>Classic</x:v>
      </x:c>
      <x:c r="G806" t="str">
        <x:f>PROPER(TRIM('Raw_Data'!G806))</x:f>
        <x:v>Branch</x:v>
      </x:c>
      <x:c r="H806" s="60" t="n">
        <x:f>'Raw_Data'!H806</x:f>
        <x:v>3787</x:v>
      </x:c>
      <x:c r="I806" s="60" t="n">
        <x:f>'Raw_Data'!I806</x:f>
        <x:v>392.52</x:v>
      </x:c>
      <x:c r="J806" s="32" t="n">
        <x:f>'Raw_Data'!J806</x:f>
        <x:v>0.386</x:v>
      </x:c>
      <x:c r="K806" s="32" t="n">
        <x:f>'Raw_Data'!K806</x:f>
        <x:v>0.655</x:v>
      </x:c>
      <x:c r="L806" t="n">
        <x:f>'Raw_Data'!L806</x:f>
        <x:v>0</x:v>
      </x:c>
      <x:c r="M806" t="n">
        <x:f>IF('Raw_Data'!M806="",Assumptions!$B$15,'Raw_Data'!M806)</x:f>
        <x:v>7</x:v>
      </x:c>
      <x:c r="N806" s="32" t="n">
        <x:f>'Raw_Data'!N806</x:f>
        <x:v>0.071</x:v>
      </x:c>
      <x:c r="O806" t="str">
        <x:f>IF(OR(D806&lt;620,L806&gt;=2,J806&gt;0.9),"High",IF(OR(D806&lt;700,L806=1,J806&gt;0.75),"Medium","Low"))</x:f>
        <x:v>Medium</x:v>
      </x:c>
      <x:c r="P806" s="30" t="n">
        <x:f>XLOOKUP(F806,Assumptions!$A$4:$A$6,Assumptions!$B$4:$B$6)</x:f>
        <x:v>0</x:v>
      </x:c>
      <x:c r="Q806" s="32" t="n">
        <x:f>XLOOKUP(F806,Assumptions!$A$4:$A$6,Assumptions!$C$4:$C$6)</x:f>
        <x:v>0.229</x:v>
      </x:c>
      <x:c r="R806" s="32" t="n">
        <x:f>XLOOKUP(F806,Assumptions!$A$4:$A$6,Assumptions!$D$4:$D$6)</x:f>
        <x:v>0.015</x:v>
      </x:c>
      <x:c r="S806" s="32" t="n">
        <x:f>XLOOKUP(F806,Assumptions!$A$4:$A$6,Assumptions!$E$4:$E$6)</x:f>
        <x:v>0.0075</x:v>
      </x:c>
      <x:c r="T806" s="32" t="n">
        <x:f>XLOOKUP(O806,Assumptions!$H$4:$H$6,Assumptions!$I$4:$I$6)</x:f>
        <x:v>0.012</x:v>
      </x:c>
      <x:c r="U806" s="30" t="n">
        <x:f>XLOOKUP(F806,Assumptions!$A$4:$A$6,Assumptions!$F$4:$F$6)</x:f>
        <x:v>60</x:v>
      </x:c>
      <x:c r="V806" s="60" t="n">
        <x:f>I806*12</x:f>
        <x:v>4710.24</x:v>
      </x:c>
      <x:c r="W806" s="60" t="n">
        <x:f>H806*J806*(1-K806)*Q806</x:f>
        <x:v>115.48808690999999</x:v>
      </x:c>
      <x:c r="X806" s="60" t="n">
        <x:f>V806*R806</x:f>
        <x:v>70.6536</x:v>
      </x:c>
      <x:c r="Y806" s="60" t="n">
        <x:f>V806*S806</x:f>
        <x:v>35.3268</x:v>
      </x:c>
      <x:c r="Z806" s="60" t="n">
        <x:f>H806*J806*T806</x:f>
        <x:v>17.541384</x:v>
      </x:c>
      <x:c r="AA806" s="60" t="n">
        <x:f>P806+W806+X806-Y806-Z806-U806</x:f>
        <x:v>73.27350290999999</x:v>
      </x:c>
      <x:c r="AB806" s="32" t="n">
        <x:f>IFERROR(AA806/(P806+W806+X806),0)</x:f>
        <x:v>0.393643702957457</x:v>
      </x:c>
      <x:c r="AC806" t="n">
        <x:f>IF(O806="High",0,IF(I806&gt;=1800,3,IF(I806&gt;=900,2,1))+IF(K806&gt;=0.9,2,IF(K806&gt;=0.75,1,0))+IF(J806&lt;=0.7,2,IF(J806&lt;=0.85,1,0))+IF(M806&gt;=8,1,0))</x:f>
        <x:v>3</x:v>
      </x:c>
      <x:c r="AD806" t="str">
        <x:f>IF(AND(O806&lt;&gt;"High",AC806&gt;=Assumptions!$B$10,AA806&gt;0),"Priority Growth",IF(AND(O806="Low",AA806&gt;0),"Maintain","Watch"))</x:f>
        <x:v>Watch</x:v>
      </x:c>
      <x:c r="AE806" s="60" t="n">
        <x:f>MAX(AA806,0)*N806</x:f>
        <x:v>5.202418706609999</x:v>
      </x:c>
      <x:c r="AF806" t="str">
        <x:f>IF(AND(AA806&gt;=Assumptions!$B$11,O806&lt;&gt;"High",OR(N806&gt;=Assumptions!$B$12,M806&lt;=6)),"High","Standard")</x:f>
        <x:v>Standard</x:v>
      </x:c>
    </x:row>
    <x:row r="807">
      <x:c r="A807" t="str">
        <x:f>'Raw_Data'!A807</x:f>
        <x:v>C00806</x:v>
      </x:c>
      <x:c r="B807" t="n">
        <x:f>'Raw_Data'!B807</x:f>
        <x:v>43</x:v>
      </x:c>
      <x:c r="C807" s="30" t="n">
        <x:f>'Raw_Data'!C807</x:f>
        <x:v>106653</x:v>
      </x:c>
      <x:c r="D807" t="n">
        <x:f>'Raw_Data'!D807</x:f>
        <x:v>681</x:v>
      </x:c>
      <x:c r="E807" t="n">
        <x:f>'Raw_Data'!E807</x:f>
        <x:v>18</x:v>
      </x:c>
      <x:c r="F807" t="str">
        <x:f>PROPER(TRIM('Raw_Data'!F807))</x:f>
        <x:v>Platinum</x:v>
      </x:c>
      <x:c r="G807" t="str">
        <x:f>PROPER(TRIM('Raw_Data'!G807))</x:f>
        <x:v>Direct Mail</x:v>
      </x:c>
      <x:c r="H807" s="60" t="n">
        <x:f>'Raw_Data'!H807</x:f>
        <x:v>22895</x:v>
      </x:c>
      <x:c r="I807" s="60" t="n">
        <x:f>'Raw_Data'!I807</x:f>
        <x:v>2517.69</x:v>
      </x:c>
      <x:c r="J807" s="32" t="n">
        <x:f>'Raw_Data'!J807</x:f>
        <x:v>0.456</x:v>
      </x:c>
      <x:c r="K807" s="32" t="n">
        <x:f>'Raw_Data'!K807</x:f>
        <x:v>0.72</x:v>
      </x:c>
      <x:c r="L807" t="n">
        <x:f>'Raw_Data'!L807</x:f>
        <x:v>0</x:v>
      </x:c>
      <x:c r="M807" t="n">
        <x:f>IF('Raw_Data'!M807="",Assumptions!$B$15,'Raw_Data'!M807)</x:f>
        <x:v>8</x:v>
      </x:c>
      <x:c r="N807" s="32" t="n">
        <x:f>'Raw_Data'!N807</x:f>
        <x:v>0.084</x:v>
      </x:c>
      <x:c r="O807" t="str">
        <x:f>IF(OR(D807&lt;620,L807&gt;=2,J807&gt;0.9),"High",IF(OR(D807&lt;700,L807=1,J807&gt;0.75),"Medium","Low"))</x:f>
        <x:v>Medium</x:v>
      </x:c>
      <x:c r="P807" s="30" t="n">
        <x:f>XLOOKUP(F807,Assumptions!$A$4:$A$6,Assumptions!$B$4:$B$6)</x:f>
        <x:v>195</x:v>
      </x:c>
      <x:c r="Q807" s="32" t="n">
        <x:f>XLOOKUP(F807,Assumptions!$A$4:$A$6,Assumptions!$C$4:$C$6)</x:f>
        <x:v>0.199</x:v>
      </x:c>
      <x:c r="R807" s="32" t="n">
        <x:f>XLOOKUP(F807,Assumptions!$A$4:$A$6,Assumptions!$D$4:$D$6)</x:f>
        <x:v>0.017</x:v>
      </x:c>
      <x:c r="S807" s="32" t="n">
        <x:f>XLOOKUP(F807,Assumptions!$A$4:$A$6,Assumptions!$E$4:$E$6)</x:f>
        <x:v>0.013</x:v>
      </x:c>
      <x:c r="T807" s="32" t="n">
        <x:f>XLOOKUP(O807,Assumptions!$H$4:$H$6,Assumptions!$I$4:$I$6)</x:f>
        <x:v>0.012</x:v>
      </x:c>
      <x:c r="U807" s="30" t="n">
        <x:f>XLOOKUP(F807,Assumptions!$A$4:$A$6,Assumptions!$F$4:$F$6)</x:f>
        <x:v>140</x:v>
      </x:c>
      <x:c r="V807" s="60" t="n">
        <x:f>I807*12</x:f>
        <x:v>30212.28</x:v>
      </x:c>
      <x:c r="W807" s="60" t="n">
        <x:f>H807*J807*(1-K807)*Q807</x:f>
        <x:v>581.7234864000001</x:v>
      </x:c>
      <x:c r="X807" s="60" t="n">
        <x:f>V807*R807</x:f>
        <x:v>513.60876</x:v>
      </x:c>
      <x:c r="Y807" s="60" t="n">
        <x:f>V807*S807</x:f>
        <x:v>392.75964</x:v>
      </x:c>
      <x:c r="Z807" s="60" t="n">
        <x:f>H807*J807*T807</x:f>
        <x:v>125.28144000000002</x:v>
      </x:c>
      <x:c r="AA807" s="60" t="n">
        <x:f>P807+W807+X807-Y807-Z807-U807</x:f>
        <x:v>632.2911664000001</x:v>
      </x:c>
      <x:c r="AB807" s="32" t="n">
        <x:f>IFERROR(AA807/(P807+W807+X807),0)</x:f>
        <x:v>0.4900219832249246</x:v>
      </x:c>
      <x:c r="AC807" t="n">
        <x:f>IF(O807="High",0,IF(I807&gt;=1800,3,IF(I807&gt;=900,2,1))+IF(K807&gt;=0.9,2,IF(K807&gt;=0.75,1,0))+IF(J807&lt;=0.7,2,IF(J807&lt;=0.85,1,0))+IF(M807&gt;=8,1,0))</x:f>
        <x:v>6</x:v>
      </x:c>
      <x:c r="AD807" t="str">
        <x:f>IF(AND(O807&lt;&gt;"High",AC807&gt;=Assumptions!$B$10,AA807&gt;0),"Priority Growth",IF(AND(O807="Low",AA807&gt;0),"Maintain","Watch"))</x:f>
        <x:v>Priority Growth</x:v>
      </x:c>
      <x:c r="AE807" s="60" t="n">
        <x:f>MAX(AA807,0)*N807</x:f>
        <x:v>53.11245797760001</x:v>
      </x:c>
      <x:c r="AF807" t="str">
        <x:f>IF(AND(AA807&gt;=Assumptions!$B$11,O807&lt;&gt;"High",OR(N807&gt;=Assumptions!$B$12,M807&lt;=6)),"High","Standard")</x:f>
        <x:v>Standard</x:v>
      </x:c>
    </x:row>
    <x:row r="808">
      <x:c r="A808" t="str">
        <x:f>'Raw_Data'!A808</x:f>
        <x:v>C00807</x:v>
      </x:c>
      <x:c r="B808" t="n">
        <x:f>'Raw_Data'!B808</x:f>
        <x:v>34</x:v>
      </x:c>
      <x:c r="C808" s="30" t="n">
        <x:f>'Raw_Data'!C808</x:f>
        <x:v>34871</x:v>
      </x:c>
      <x:c r="D808" t="n">
        <x:f>'Raw_Data'!D808</x:f>
        <x:v>624</x:v>
      </x:c>
      <x:c r="E808" t="n">
        <x:f>'Raw_Data'!E808</x:f>
        <x:v>43</x:v>
      </x:c>
      <x:c r="F808" t="str">
        <x:f>PROPER(TRIM('Raw_Data'!F808))</x:f>
        <x:v>Classic</x:v>
      </x:c>
      <x:c r="G808" t="str">
        <x:f>PROPER(TRIM('Raw_Data'!G808))</x:f>
        <x:v>Partner</x:v>
      </x:c>
      <x:c r="H808" s="60" t="n">
        <x:f>'Raw_Data'!H808</x:f>
        <x:v>1000</x:v>
      </x:c>
      <x:c r="I808" s="60" t="n">
        <x:f>'Raw_Data'!I808</x:f>
        <x:v>234.12</x:v>
      </x:c>
      <x:c r="J808" s="32" t="n">
        <x:f>'Raw_Data'!J808</x:f>
        <x:v>0.637</x:v>
      </x:c>
      <x:c r="K808" s="32" t="n">
        <x:f>'Raw_Data'!K808</x:f>
        <x:v>0.779</x:v>
      </x:c>
      <x:c r="L808" t="n">
        <x:f>'Raw_Data'!L808</x:f>
        <x:v>0</x:v>
      </x:c>
      <x:c r="M808" t="n">
        <x:f>IF('Raw_Data'!M808="",Assumptions!$B$15,'Raw_Data'!M808)</x:f>
        <x:v>8</x:v>
      </x:c>
      <x:c r="N808" s="32" t="n">
        <x:f>'Raw_Data'!N808</x:f>
        <x:v>0.084</x:v>
      </x:c>
      <x:c r="O808" t="str">
        <x:f>IF(OR(D808&lt;620,L808&gt;=2,J808&gt;0.9),"High",IF(OR(D808&lt;700,L808=1,J808&gt;0.75),"Medium","Low"))</x:f>
        <x:v>Medium</x:v>
      </x:c>
      <x:c r="P808" s="30" t="n">
        <x:f>XLOOKUP(F808,Assumptions!$A$4:$A$6,Assumptions!$B$4:$B$6)</x:f>
        <x:v>0</x:v>
      </x:c>
      <x:c r="Q808" s="32" t="n">
        <x:f>XLOOKUP(F808,Assumptions!$A$4:$A$6,Assumptions!$C$4:$C$6)</x:f>
        <x:v>0.229</x:v>
      </x:c>
      <x:c r="R808" s="32" t="n">
        <x:f>XLOOKUP(F808,Assumptions!$A$4:$A$6,Assumptions!$D$4:$D$6)</x:f>
        <x:v>0.015</x:v>
      </x:c>
      <x:c r="S808" s="32" t="n">
        <x:f>XLOOKUP(F808,Assumptions!$A$4:$A$6,Assumptions!$E$4:$E$6)</x:f>
        <x:v>0.0075</x:v>
      </x:c>
      <x:c r="T808" s="32" t="n">
        <x:f>XLOOKUP(O808,Assumptions!$H$4:$H$6,Assumptions!$I$4:$I$6)</x:f>
        <x:v>0.012</x:v>
      </x:c>
      <x:c r="U808" s="30" t="n">
        <x:f>XLOOKUP(F808,Assumptions!$A$4:$A$6,Assumptions!$F$4:$F$6)</x:f>
        <x:v>60</x:v>
      </x:c>
      <x:c r="V808" s="60" t="n">
        <x:f>I808*12</x:f>
        <x:v>2809.44</x:v>
      </x:c>
      <x:c r="W808" s="60" t="n">
        <x:f>H808*J808*(1-K808)*Q808</x:f>
        <x:v>32.237933</x:v>
      </x:c>
      <x:c r="X808" s="60" t="n">
        <x:f>V808*R808</x:f>
        <x:v>42.1416</x:v>
      </x:c>
      <x:c r="Y808" s="60" t="n">
        <x:f>V808*S808</x:f>
        <x:v>21.0708</x:v>
      </x:c>
      <x:c r="Z808" s="60" t="n">
        <x:f>H808*J808*T808</x:f>
        <x:v>7.644</x:v>
      </x:c>
      <x:c r="AA808" s="60" t="n">
        <x:f>P808+W808+X808-Y808-Z808-U808</x:f>
        <x:v>-14.335267000000002</x:v>
      </x:c>
      <x:c r="AB808" s="32" t="n">
        <x:f>IFERROR(AA808/(P808+W808+X808),0)</x:f>
        <x:v>-0.19273133914406268</x:v>
      </x:c>
      <x:c r="AC808" t="n">
        <x:f>IF(O808="High",0,IF(I808&gt;=1800,3,IF(I808&gt;=900,2,1))+IF(K808&gt;=0.9,2,IF(K808&gt;=0.75,1,0))+IF(J808&lt;=0.7,2,IF(J808&lt;=0.85,1,0))+IF(M808&gt;=8,1,0))</x:f>
        <x:v>5</x:v>
      </x:c>
      <x:c r="AD808" t="str">
        <x:f>IF(AND(O808&lt;&gt;"High",AC808&gt;=Assumptions!$B$10,AA808&gt;0),"Priority Growth",IF(AND(O808="Low",AA808&gt;0),"Maintain","Watch"))</x:f>
        <x:v>Watch</x:v>
      </x:c>
      <x:c r="AE808" s="60" t="n">
        <x:f>MAX(AA808,0)*N808</x:f>
        <x:v>0</x:v>
      </x:c>
      <x:c r="AF808" t="str">
        <x:f>IF(AND(AA808&gt;=Assumptions!$B$11,O808&lt;&gt;"High",OR(N808&gt;=Assumptions!$B$12,M808&lt;=6)),"High","Standard")</x:f>
        <x:v>Standard</x:v>
      </x:c>
    </x:row>
    <x:row r="809">
      <x:c r="A809" t="str">
        <x:f>'Raw_Data'!A809</x:f>
        <x:v>C00808</x:v>
      </x:c>
      <x:c r="B809" t="n">
        <x:f>'Raw_Data'!B809</x:f>
        <x:v>21</x:v>
      </x:c>
      <x:c r="C809" s="30" t="n">
        <x:f>'Raw_Data'!C809</x:f>
        <x:v>97895</x:v>
      </x:c>
      <x:c r="D809" t="n">
        <x:f>'Raw_Data'!D809</x:f>
        <x:v>612</x:v>
      </x:c>
      <x:c r="E809" t="n">
        <x:f>'Raw_Data'!E809</x:f>
        <x:v>72</x:v>
      </x:c>
      <x:c r="F809" t="str">
        <x:f>PROPER(TRIM('Raw_Data'!F809))</x:f>
        <x:v>Classic</x:v>
      </x:c>
      <x:c r="G809" t="str">
        <x:f>PROPER(TRIM('Raw_Data'!G809))</x:f>
        <x:v>Partner</x:v>
      </x:c>
      <x:c r="H809" s="60" t="n">
        <x:f>'Raw_Data'!H809</x:f>
        <x:v>2847</x:v>
      </x:c>
      <x:c r="I809" s="60" t="n">
        <x:f>'Raw_Data'!I809</x:f>
        <x:v>577.42</x:v>
      </x:c>
      <x:c r="J809" s="32" t="n">
        <x:f>'Raw_Data'!J809</x:f>
        <x:v>0.631</x:v>
      </x:c>
      <x:c r="K809" s="32" t="n">
        <x:f>'Raw_Data'!K809</x:f>
        <x:v>0.568</x:v>
      </x:c>
      <x:c r="L809" t="n">
        <x:f>'Raw_Data'!L809</x:f>
        <x:v>1</x:v>
      </x:c>
      <x:c r="M809" t="n">
        <x:f>IF('Raw_Data'!M809="",Assumptions!$B$15,'Raw_Data'!M809)</x:f>
        <x:v>7</x:v>
      </x:c>
      <x:c r="N809" s="32" t="n">
        <x:f>'Raw_Data'!N809</x:f>
        <x:v>0.126</x:v>
      </x:c>
      <x:c r="O809" t="str">
        <x:f>IF(OR(D809&lt;620,L809&gt;=2,J809&gt;0.9),"High",IF(OR(D809&lt;700,L809=1,J809&gt;0.75),"Medium","Low"))</x:f>
        <x:v>High</x:v>
      </x:c>
      <x:c r="P809" s="30" t="n">
        <x:f>XLOOKUP(F809,Assumptions!$A$4:$A$6,Assumptions!$B$4:$B$6)</x:f>
        <x:v>0</x:v>
      </x:c>
      <x:c r="Q809" s="32" t="n">
        <x:f>XLOOKUP(F809,Assumptions!$A$4:$A$6,Assumptions!$C$4:$C$6)</x:f>
        <x:v>0.229</x:v>
      </x:c>
      <x:c r="R809" s="32" t="n">
        <x:f>XLOOKUP(F809,Assumptions!$A$4:$A$6,Assumptions!$D$4:$D$6)</x:f>
        <x:v>0.015</x:v>
      </x:c>
      <x:c r="S809" s="32" t="n">
        <x:f>XLOOKUP(F809,Assumptions!$A$4:$A$6,Assumptions!$E$4:$E$6)</x:f>
        <x:v>0.0075</x:v>
      </x:c>
      <x:c r="T809" s="32" t="n">
        <x:f>XLOOKUP(O809,Assumptions!$H$4:$H$6,Assumptions!$I$4:$I$6)</x:f>
        <x:v>0.045</x:v>
      </x:c>
      <x:c r="U809" s="30" t="n">
        <x:f>XLOOKUP(F809,Assumptions!$A$4:$A$6,Assumptions!$F$4:$F$6)</x:f>
        <x:v>60</x:v>
      </x:c>
      <x:c r="V809" s="60" t="n">
        <x:f>I809*12</x:f>
        <x:v>6929.039999999999</x:v>
      </x:c>
      <x:c r="W809" s="60" t="n">
        <x:f>H809*J809*(1-K809)*Q809</x:f>
        <x:v>177.71989809600004</x:v>
      </x:c>
      <x:c r="X809" s="60" t="n">
        <x:f>V809*R809</x:f>
        <x:v>103.93559999999998</x:v>
      </x:c>
      <x:c r="Y809" s="60" t="n">
        <x:f>V809*S809</x:f>
        <x:v>51.96779999999999</x:v>
      </x:c>
      <x:c r="Z809" s="60" t="n">
        <x:f>H809*J809*T809</x:f>
        <x:v>80.840565</x:v>
      </x:c>
      <x:c r="AA809" s="60" t="n">
        <x:f>P809+W809+X809-Y809-Z809-U809</x:f>
        <x:v>88.84713309600005</x:v>
      </x:c>
      <x:c r="AB809" s="32" t="n">
        <x:f>IFERROR(AA809/(P809+W809+X809),0)</x:f>
        <x:v>0.31544611660915356</x:v>
      </x:c>
      <x:c r="AC809" t="n">
        <x:f>IF(O809="High",0,IF(I809&gt;=1800,3,IF(I809&gt;=900,2,1))+IF(K809&gt;=0.9,2,IF(K809&gt;=0.75,1,0))+IF(J809&lt;=0.7,2,IF(J809&lt;=0.85,1,0))+IF(M809&gt;=8,1,0))</x:f>
        <x:v>0</x:v>
      </x:c>
      <x:c r="AD809" t="str">
        <x:f>IF(AND(O809&lt;&gt;"High",AC809&gt;=Assumptions!$B$10,AA809&gt;0),"Priority Growth",IF(AND(O809="Low",AA809&gt;0),"Maintain","Watch"))</x:f>
        <x:v>Watch</x:v>
      </x:c>
      <x:c r="AE809" s="60" t="n">
        <x:f>MAX(AA809,0)*N809</x:f>
        <x:v>11.194738770096006</x:v>
      </x:c>
      <x:c r="AF809" t="str">
        <x:f>IF(AND(AA809&gt;=Assumptions!$B$11,O809&lt;&gt;"High",OR(N809&gt;=Assumptions!$B$12,M809&lt;=6)),"High","Standard")</x:f>
        <x:v>Standard</x:v>
      </x:c>
    </x:row>
    <x:row r="810">
      <x:c r="A810" t="str">
        <x:f>'Raw_Data'!A810</x:f>
        <x:v>C00809</x:v>
      </x:c>
      <x:c r="B810" t="n">
        <x:f>'Raw_Data'!B810</x:f>
        <x:v>32</x:v>
      </x:c>
      <x:c r="C810" s="30" t="n">
        <x:f>'Raw_Data'!C810</x:f>
        <x:v>89186</x:v>
      </x:c>
      <x:c r="D810" t="n">
        <x:f>'Raw_Data'!D810</x:f>
        <x:v>659</x:v>
      </x:c>
      <x:c r="E810" t="n">
        <x:f>'Raw_Data'!E810</x:f>
        <x:v>71</x:v>
      </x:c>
      <x:c r="F810" t="str">
        <x:f>PROPER(TRIM('Raw_Data'!F810))</x:f>
        <x:v>Gold</x:v>
      </x:c>
      <x:c r="G810" t="str">
        <x:f>PROPER(TRIM('Raw_Data'!G810))</x:f>
        <x:v>Direct Mail</x:v>
      </x:c>
      <x:c r="H810" s="60" t="n">
        <x:f>'Raw_Data'!H810</x:f>
        <x:v>11100</x:v>
      </x:c>
      <x:c r="I810" s="60" t="n">
        <x:f>'Raw_Data'!I810</x:f>
        <x:v>1235</x:v>
      </x:c>
      <x:c r="J810" s="32" t="n">
        <x:f>'Raw_Data'!J810</x:f>
        <x:v>0.427</x:v>
      </x:c>
      <x:c r="K810" s="32" t="n">
        <x:f>'Raw_Data'!K810</x:f>
        <x:v>0.801</x:v>
      </x:c>
      <x:c r="L810" t="n">
        <x:f>'Raw_Data'!L810</x:f>
        <x:v>0</x:v>
      </x:c>
      <x:c r="M810" t="n">
        <x:f>IF('Raw_Data'!M810="",Assumptions!$B$15,'Raw_Data'!M810)</x:f>
        <x:v>9</x:v>
      </x:c>
      <x:c r="N810" s="32" t="n">
        <x:f>'Raw_Data'!N810</x:f>
        <x:v>0.02</x:v>
      </x:c>
      <x:c r="O810" t="str">
        <x:f>IF(OR(D810&lt;620,L810&gt;=2,J810&gt;0.9),"High",IF(OR(D810&lt;700,L810=1,J810&gt;0.75),"Medium","Low"))</x:f>
        <x:v>Medium</x:v>
      </x:c>
      <x:c r="P810" s="30" t="n">
        <x:f>XLOOKUP(F810,Assumptions!$A$4:$A$6,Assumptions!$B$4:$B$6)</x:f>
        <x:v>95</x:v>
      </x:c>
      <x:c r="Q810" s="32" t="n">
        <x:f>XLOOKUP(F810,Assumptions!$A$4:$A$6,Assumptions!$C$4:$C$6)</x:f>
        <x:v>0.219</x:v>
      </x:c>
      <x:c r="R810" s="32" t="n">
        <x:f>XLOOKUP(F810,Assumptions!$A$4:$A$6,Assumptions!$D$4:$D$6)</x:f>
        <x:v>0.016</x:v>
      </x:c>
      <x:c r="S810" s="32" t="n">
        <x:f>XLOOKUP(F810,Assumptions!$A$4:$A$6,Assumptions!$E$4:$E$6)</x:f>
        <x:v>0.01</x:v>
      </x:c>
      <x:c r="T810" s="32" t="n">
        <x:f>XLOOKUP(O810,Assumptions!$H$4:$H$6,Assumptions!$I$4:$I$6)</x:f>
        <x:v>0.012</x:v>
      </x:c>
      <x:c r="U810" s="30" t="n">
        <x:f>XLOOKUP(F810,Assumptions!$A$4:$A$6,Assumptions!$F$4:$F$6)</x:f>
        <x:v>90</x:v>
      </x:c>
      <x:c r="V810" s="60" t="n">
        <x:f>I810*12</x:f>
        <x:v>14820</x:v>
      </x:c>
      <x:c r="W810" s="60" t="n">
        <x:f>H810*J810*(1-K810)*Q810</x:f>
        <x:v>206.56086569999994</x:v>
      </x:c>
      <x:c r="X810" s="60" t="n">
        <x:f>V810*R810</x:f>
        <x:v>237.12</x:v>
      </x:c>
      <x:c r="Y810" s="60" t="n">
        <x:f>V810*S810</x:f>
        <x:v>148.20000000000002</x:v>
      </x:c>
      <x:c r="Z810" s="60" t="n">
        <x:f>H810*J810*T810</x:f>
        <x:v>56.8764</x:v>
      </x:c>
      <x:c r="AA810" s="60" t="n">
        <x:f>P810+W810+X810-Y810-Z810-U810</x:f>
        <x:v>243.60446569999988</x:v>
      </x:c>
      <x:c r="AB810" s="32" t="n">
        <x:f>IFERROR(AA810/(P810+W810+X810),0)</x:f>
        <x:v>0.4522240926145447</x:v>
      </x:c>
      <x:c r="AC810" t="n">
        <x:f>IF(O810="High",0,IF(I810&gt;=1800,3,IF(I810&gt;=900,2,1))+IF(K810&gt;=0.9,2,IF(K810&gt;=0.75,1,0))+IF(J810&lt;=0.7,2,IF(J810&lt;=0.85,1,0))+IF(M810&gt;=8,1,0))</x:f>
        <x:v>6</x:v>
      </x:c>
      <x:c r="AD810" t="str">
        <x:f>IF(AND(O810&lt;&gt;"High",AC810&gt;=Assumptions!$B$10,AA810&gt;0),"Priority Growth",IF(AND(O810="Low",AA810&gt;0),"Maintain","Watch"))</x:f>
        <x:v>Priority Growth</x:v>
      </x:c>
      <x:c r="AE810" s="60" t="n">
        <x:f>MAX(AA810,0)*N810</x:f>
        <x:v>4.8720893139999975</x:v>
      </x:c>
      <x:c r="AF810" t="str">
        <x:f>IF(AND(AA810&gt;=Assumptions!$B$11,O810&lt;&gt;"High",OR(N810&gt;=Assumptions!$B$12,M810&lt;=6)),"High","Standard")</x:f>
        <x:v>Standard</x:v>
      </x:c>
    </x:row>
    <x:row r="811">
      <x:c r="A811" t="str">
        <x:f>'Raw_Data'!A811</x:f>
        <x:v>C00810</x:v>
      </x:c>
      <x:c r="B811" t="n">
        <x:f>'Raw_Data'!B811</x:f>
        <x:v>24</x:v>
      </x:c>
      <x:c r="C811" s="30" t="n">
        <x:f>'Raw_Data'!C811</x:f>
        <x:v>78544</x:v>
      </x:c>
      <x:c r="D811" t="n">
        <x:f>'Raw_Data'!D811</x:f>
        <x:v>678</x:v>
      </x:c>
      <x:c r="E811" t="n">
        <x:f>'Raw_Data'!E811</x:f>
        <x:v>87</x:v>
      </x:c>
      <x:c r="F811" t="str">
        <x:f>PROPER(TRIM('Raw_Data'!F811))</x:f>
        <x:v>Gold</x:v>
      </x:c>
      <x:c r="G811" t="str">
        <x:f>PROPER(TRIM('Raw_Data'!G811))</x:f>
        <x:v>Digital</x:v>
      </x:c>
      <x:c r="H811" s="60" t="n">
        <x:f>'Raw_Data'!H811</x:f>
        <x:v>10318</x:v>
      </x:c>
      <x:c r="I811" s="60" t="n">
        <x:f>'Raw_Data'!I811</x:f>
        <x:v>1115.24</x:v>
      </x:c>
      <x:c r="J811" s="32" t="n">
        <x:f>'Raw_Data'!J811</x:f>
        <x:v>0.616</x:v>
      </x:c>
      <x:c r="K811" s="32" t="n">
        <x:f>'Raw_Data'!K811</x:f>
        <x:v>0.804</x:v>
      </x:c>
      <x:c r="L811" t="n">
        <x:f>'Raw_Data'!L811</x:f>
        <x:v>0</x:v>
      </x:c>
      <x:c r="M811" t="n">
        <x:f>IF('Raw_Data'!M811="",Assumptions!$B$15,'Raw_Data'!M811)</x:f>
        <x:v>6</x:v>
      </x:c>
      <x:c r="N811" s="32" t="n">
        <x:f>'Raw_Data'!N811</x:f>
        <x:v>0.165</x:v>
      </x:c>
      <x:c r="O811" t="str">
        <x:f>IF(OR(D811&lt;620,L811&gt;=2,J811&gt;0.9),"High",IF(OR(D811&lt;700,L811=1,J811&gt;0.75),"Medium","Low"))</x:f>
        <x:v>Medium</x:v>
      </x:c>
      <x:c r="P811" s="30" t="n">
        <x:f>XLOOKUP(F811,Assumptions!$A$4:$A$6,Assumptions!$B$4:$B$6)</x:f>
        <x:v>95</x:v>
      </x:c>
      <x:c r="Q811" s="32" t="n">
        <x:f>XLOOKUP(F811,Assumptions!$A$4:$A$6,Assumptions!$C$4:$C$6)</x:f>
        <x:v>0.219</x:v>
      </x:c>
      <x:c r="R811" s="32" t="n">
        <x:f>XLOOKUP(F811,Assumptions!$A$4:$A$6,Assumptions!$D$4:$D$6)</x:f>
        <x:v>0.016</x:v>
      </x:c>
      <x:c r="S811" s="32" t="n">
        <x:f>XLOOKUP(F811,Assumptions!$A$4:$A$6,Assumptions!$E$4:$E$6)</x:f>
        <x:v>0.01</x:v>
      </x:c>
      <x:c r="T811" s="32" t="n">
        <x:f>XLOOKUP(O811,Assumptions!$H$4:$H$6,Assumptions!$I$4:$I$6)</x:f>
        <x:v>0.012</x:v>
      </x:c>
      <x:c r="U811" s="30" t="n">
        <x:f>XLOOKUP(F811,Assumptions!$A$4:$A$6,Assumptions!$F$4:$F$6)</x:f>
        <x:v>90</x:v>
      </x:c>
      <x:c r="V811" s="60" t="n">
        <x:f>I811*12</x:f>
        <x:v>13382.880000000001</x:v>
      </x:c>
      <x:c r="W811" s="60" t="n">
        <x:f>H811*J811*(1-K811)*Q811</x:f>
        <x:v>272.820136512</x:v>
      </x:c>
      <x:c r="X811" s="60" t="n">
        <x:f>V811*R811</x:f>
        <x:v>214.12608000000003</x:v>
      </x:c>
      <x:c r="Y811" s="60" t="n">
        <x:f>V811*S811</x:f>
        <x:v>133.8288</x:v>
      </x:c>
      <x:c r="Z811" s="60" t="n">
        <x:f>H811*J811*T811</x:f>
        <x:v>76.270656</x:v>
      </x:c>
      <x:c r="AA811" s="60" t="n">
        <x:f>P811+W811+X811-Y811-Z811-U811</x:f>
        <x:v>281.84676051199995</x:v>
      </x:c>
      <x:c r="AB811" s="32" t="n">
        <x:f>IFERROR(AA811/(P811+W811+X811),0)</x:f>
        <x:v>0.4843175408911489</x:v>
      </x:c>
      <x:c r="AC811" t="n">
        <x:f>IF(O811="High",0,IF(I811&gt;=1800,3,IF(I811&gt;=900,2,1))+IF(K811&gt;=0.9,2,IF(K811&gt;=0.75,1,0))+IF(J811&lt;=0.7,2,IF(J811&lt;=0.85,1,0))+IF(M811&gt;=8,1,0))</x:f>
        <x:v>5</x:v>
      </x:c>
      <x:c r="AD811" t="str">
        <x:f>IF(AND(O811&lt;&gt;"High",AC811&gt;=Assumptions!$B$10,AA811&gt;0),"Priority Growth",IF(AND(O811="Low",AA811&gt;0),"Maintain","Watch"))</x:f>
        <x:v>Watch</x:v>
      </x:c>
      <x:c r="AE811" s="60" t="n">
        <x:f>MAX(AA811,0)*N811</x:f>
        <x:v>46.504715484479995</x:v>
      </x:c>
      <x:c r="AF811" t="str">
        <x:f>IF(AND(AA811&gt;=Assumptions!$B$11,O811&lt;&gt;"High",OR(N811&gt;=Assumptions!$B$12,M811&lt;=6)),"High","Standard")</x:f>
        <x:v>Standard</x:v>
      </x:c>
    </x:row>
    <x:row r="812">
      <x:c r="A812" t="str">
        <x:f>'Raw_Data'!A812</x:f>
        <x:v>C00811</x:v>
      </x:c>
      <x:c r="B812" t="n">
        <x:f>'Raw_Data'!B812</x:f>
        <x:v>59</x:v>
      </x:c>
      <x:c r="C812" s="30" t="n">
        <x:f>'Raw_Data'!C812</x:f>
        <x:v>87176</x:v>
      </x:c>
      <x:c r="D812" t="n">
        <x:f>'Raw_Data'!D812</x:f>
        <x:v>731</x:v>
      </x:c>
      <x:c r="E812" t="n">
        <x:f>'Raw_Data'!E812</x:f>
        <x:v>61</x:v>
      </x:c>
      <x:c r="F812" t="str">
        <x:f>PROPER(TRIM('Raw_Data'!F812))</x:f>
        <x:v>Classic</x:v>
      </x:c>
      <x:c r="G812" t="str">
        <x:f>PROPER(TRIM('Raw_Data'!G812))</x:f>
        <x:v>Digital</x:v>
      </x:c>
      <x:c r="H812" s="60" t="n">
        <x:f>'Raw_Data'!H812</x:f>
        <x:v>11794</x:v>
      </x:c>
      <x:c r="I812" s="60" t="n">
        <x:f>'Raw_Data'!I812</x:f>
        <x:v>1692.74</x:v>
      </x:c>
      <x:c r="J812" s="32" t="n">
        <x:f>'Raw_Data'!J812</x:f>
        <x:v>0.306</x:v>
      </x:c>
      <x:c r="K812" s="32" t="n">
        <x:f>'Raw_Data'!K812</x:f>
        <x:v>0.857</x:v>
      </x:c>
      <x:c r="L812" t="n">
        <x:f>'Raw_Data'!L812</x:f>
        <x:v>0</x:v>
      </x:c>
      <x:c r="M812" t="n">
        <x:f>IF('Raw_Data'!M812="",Assumptions!$B$15,'Raw_Data'!M812)</x:f>
        <x:v>8</x:v>
      </x:c>
      <x:c r="N812" s="32" t="n">
        <x:f>'Raw_Data'!N812</x:f>
        <x:v>0.033</x:v>
      </x:c>
      <x:c r="O812" t="str">
        <x:f>IF(OR(D812&lt;620,L812&gt;=2,J812&gt;0.9),"High",IF(OR(D812&lt;700,L812=1,J812&gt;0.75),"Medium","Low"))</x:f>
        <x:v>Low</x:v>
      </x:c>
      <x:c r="P812" s="30" t="n">
        <x:f>XLOOKUP(F812,Assumptions!$A$4:$A$6,Assumptions!$B$4:$B$6)</x:f>
        <x:v>0</x:v>
      </x:c>
      <x:c r="Q812" s="32" t="n">
        <x:f>XLOOKUP(F812,Assumptions!$A$4:$A$6,Assumptions!$C$4:$C$6)</x:f>
        <x:v>0.229</x:v>
      </x:c>
      <x:c r="R812" s="32" t="n">
        <x:f>XLOOKUP(F812,Assumptions!$A$4:$A$6,Assumptions!$D$4:$D$6)</x:f>
        <x:v>0.015</x:v>
      </x:c>
      <x:c r="S812" s="32" t="n">
        <x:f>XLOOKUP(F812,Assumptions!$A$4:$A$6,Assumptions!$E$4:$E$6)</x:f>
        <x:v>0.0075</x:v>
      </x:c>
      <x:c r="T812" s="32" t="n">
        <x:f>XLOOKUP(O812,Assumptions!$H$4:$H$6,Assumptions!$I$4:$I$6)</x:f>
        <x:v>0.0035</x:v>
      </x:c>
      <x:c r="U812" s="30" t="n">
        <x:f>XLOOKUP(F812,Assumptions!$A$4:$A$6,Assumptions!$F$4:$F$6)</x:f>
        <x:v>60</x:v>
      </x:c>
      <x:c r="V812" s="60" t="n">
        <x:f>I812*12</x:f>
        <x:v>20312.88</x:v>
      </x:c>
      <x:c r="W812" s="60" t="n">
        <x:f>H812*J812*(1-K812)*Q812</x:f>
        <x:v>118.18274410800001</x:v>
      </x:c>
      <x:c r="X812" s="60" t="n">
        <x:f>V812*R812</x:f>
        <x:v>304.6932</x:v>
      </x:c>
      <x:c r="Y812" s="60" t="n">
        <x:f>V812*S812</x:f>
        <x:v>152.3466</x:v>
      </x:c>
      <x:c r="Z812" s="60" t="n">
        <x:f>H812*J812*T812</x:f>
        <x:v>12.631374</x:v>
      </x:c>
      <x:c r="AA812" s="60" t="n">
        <x:f>P812+W812+X812-Y812-Z812-U812</x:f>
        <x:v>197.89797010800004</x:v>
      </x:c>
      <x:c r="AB812" s="32" t="n">
        <x:f>IFERROR(AA812/(P812+W812+X812),0)</x:f>
        <x:v>0.46798114876323654</x:v>
      </x:c>
      <x:c r="AC812" t="n">
        <x:f>IF(O812="High",0,IF(I812&gt;=1800,3,IF(I812&gt;=900,2,1))+IF(K812&gt;=0.9,2,IF(K812&gt;=0.75,1,0))+IF(J812&lt;=0.7,2,IF(J812&lt;=0.85,1,0))+IF(M812&gt;=8,1,0))</x:f>
        <x:v>6</x:v>
      </x:c>
      <x:c r="AD812" t="str">
        <x:f>IF(AND(O812&lt;&gt;"High",AC812&gt;=Assumptions!$B$10,AA812&gt;0),"Priority Growth",IF(AND(O812="Low",AA812&gt;0),"Maintain","Watch"))</x:f>
        <x:v>Priority Growth</x:v>
      </x:c>
      <x:c r="AE812" s="60" t="n">
        <x:f>MAX(AA812,0)*N812</x:f>
        <x:v>6.530633013564001</x:v>
      </x:c>
      <x:c r="AF812" t="str">
        <x:f>IF(AND(AA812&gt;=Assumptions!$B$11,O812&lt;&gt;"High",OR(N812&gt;=Assumptions!$B$12,M812&lt;=6)),"High","Standard")</x:f>
        <x:v>Standard</x:v>
      </x:c>
    </x:row>
    <x:row r="813">
      <x:c r="A813" t="str">
        <x:f>'Raw_Data'!A813</x:f>
        <x:v>C00812</x:v>
      </x:c>
      <x:c r="B813" t="n">
        <x:f>'Raw_Data'!B813</x:f>
        <x:v>45</x:v>
      </x:c>
      <x:c r="C813" s="30" t="n">
        <x:f>'Raw_Data'!C813</x:f>
        <x:v>47337</x:v>
      </x:c>
      <x:c r="D813" t="n">
        <x:f>'Raw_Data'!D813</x:f>
        <x:v>687</x:v>
      </x:c>
      <x:c r="E813" t="n">
        <x:f>'Raw_Data'!E813</x:f>
        <x:v>24</x:v>
      </x:c>
      <x:c r="F813" t="str">
        <x:f>PROPER(TRIM('Raw_Data'!F813))</x:f>
        <x:v>Classic</x:v>
      </x:c>
      <x:c r="G813" t="str">
        <x:f>PROPER(TRIM('Raw_Data'!G813))</x:f>
        <x:v>Branch</x:v>
      </x:c>
      <x:c r="H813" s="60" t="n">
        <x:f>'Raw_Data'!H813</x:f>
        <x:v>6641</x:v>
      </x:c>
      <x:c r="I813" s="60" t="n">
        <x:f>'Raw_Data'!I813</x:f>
        <x:v>868.97</x:v>
      </x:c>
      <x:c r="J813" s="32" t="n">
        <x:f>'Raw_Data'!J813</x:f>
        <x:v>0.443</x:v>
      </x:c>
      <x:c r="K813" s="32" t="n">
        <x:f>'Raw_Data'!K813</x:f>
        <x:v>0.797</x:v>
      </x:c>
      <x:c r="L813" t="n">
        <x:f>'Raw_Data'!L813</x:f>
        <x:v>0</x:v>
      </x:c>
      <x:c r="M813" t="n">
        <x:f>IF('Raw_Data'!M813="",Assumptions!$B$15,'Raw_Data'!M813)</x:f>
        <x:v>9</x:v>
      </x:c>
      <x:c r="N813" s="32" t="n">
        <x:f>'Raw_Data'!N813</x:f>
        <x:v>0.02</x:v>
      </x:c>
      <x:c r="O813" t="str">
        <x:f>IF(OR(D813&lt;620,L813&gt;=2,J813&gt;0.9),"High",IF(OR(D813&lt;700,L813=1,J813&gt;0.75),"Medium","Low"))</x:f>
        <x:v>Medium</x:v>
      </x:c>
      <x:c r="P813" s="30" t="n">
        <x:f>XLOOKUP(F813,Assumptions!$A$4:$A$6,Assumptions!$B$4:$B$6)</x:f>
        <x:v>0</x:v>
      </x:c>
      <x:c r="Q813" s="32" t="n">
        <x:f>XLOOKUP(F813,Assumptions!$A$4:$A$6,Assumptions!$C$4:$C$6)</x:f>
        <x:v>0.229</x:v>
      </x:c>
      <x:c r="R813" s="32" t="n">
        <x:f>XLOOKUP(F813,Assumptions!$A$4:$A$6,Assumptions!$D$4:$D$6)</x:f>
        <x:v>0.015</x:v>
      </x:c>
      <x:c r="S813" s="32" t="n">
        <x:f>XLOOKUP(F813,Assumptions!$A$4:$A$6,Assumptions!$E$4:$E$6)</x:f>
        <x:v>0.0075</x:v>
      </x:c>
      <x:c r="T813" s="32" t="n">
        <x:f>XLOOKUP(O813,Assumptions!$H$4:$H$6,Assumptions!$I$4:$I$6)</x:f>
        <x:v>0.012</x:v>
      </x:c>
      <x:c r="U813" s="30" t="n">
        <x:f>XLOOKUP(F813,Assumptions!$A$4:$A$6,Assumptions!$F$4:$F$6)</x:f>
        <x:v>60</x:v>
      </x:c>
      <x:c r="V813" s="60" t="n">
        <x:f>I813*12</x:f>
        <x:v>10427.64</x:v>
      </x:c>
      <x:c r="W813" s="60" t="n">
        <x:f>H813*J813*(1-K813)*Q813</x:f>
        <x:v>136.76303398099998</x:v>
      </x:c>
      <x:c r="X813" s="60" t="n">
        <x:f>V813*R813</x:f>
        <x:v>156.41459999999998</x:v>
      </x:c>
      <x:c r="Y813" s="60" t="n">
        <x:f>V813*S813</x:f>
        <x:v>78.20729999999999</x:v>
      </x:c>
      <x:c r="Z813" s="60" t="n">
        <x:f>H813*J813*T813</x:f>
        <x:v>35.303556</x:v>
      </x:c>
      <x:c r="AA813" s="60" t="n">
        <x:f>P813+W813+X813-Y813-Z813-U813</x:f>
        <x:v>119.666777981</x:v>
      </x:c>
      <x:c r="AB813" s="32" t="n">
        <x:f>IFERROR(AA813/(P813+W813+X813),0)</x:f>
        <x:v>0.40817157965315753</x:v>
      </x:c>
      <x:c r="AC813" t="n">
        <x:f>IF(O813="High",0,IF(I813&gt;=1800,3,IF(I813&gt;=900,2,1))+IF(K813&gt;=0.9,2,IF(K813&gt;=0.75,1,0))+IF(J813&lt;=0.7,2,IF(J813&lt;=0.85,1,0))+IF(M813&gt;=8,1,0))</x:f>
        <x:v>5</x:v>
      </x:c>
      <x:c r="AD813" t="str">
        <x:f>IF(AND(O813&lt;&gt;"High",AC813&gt;=Assumptions!$B$10,AA813&gt;0),"Priority Growth",IF(AND(O813="Low",AA813&gt;0),"Maintain","Watch"))</x:f>
        <x:v>Watch</x:v>
      </x:c>
      <x:c r="AE813" s="60" t="n">
        <x:f>MAX(AA813,0)*N813</x:f>
        <x:v>2.39333555962</x:v>
      </x:c>
      <x:c r="AF813" t="str">
        <x:f>IF(AND(AA813&gt;=Assumptions!$B$11,O813&lt;&gt;"High",OR(N813&gt;=Assumptions!$B$12,M813&lt;=6)),"High","Standard")</x:f>
        <x:v>Standard</x:v>
      </x:c>
    </x:row>
    <x:row r="814">
      <x:c r="A814" t="str">
        <x:f>'Raw_Data'!A814</x:f>
        <x:v>C00813</x:v>
      </x:c>
      <x:c r="B814" t="n">
        <x:f>'Raw_Data'!B814</x:f>
        <x:v>21</x:v>
      </x:c>
      <x:c r="C814" s="30" t="n">
        <x:f>'Raw_Data'!C814</x:f>
        <x:v>95304</x:v>
      </x:c>
      <x:c r="D814" t="n">
        <x:f>'Raw_Data'!D814</x:f>
        <x:v>760</x:v>
      </x:c>
      <x:c r="E814" t="n">
        <x:f>'Raw_Data'!E814</x:f>
        <x:v>56</x:v>
      </x:c>
      <x:c r="F814" t="str">
        <x:f>PROPER(TRIM('Raw_Data'!F814))</x:f>
        <x:v>Platinum</x:v>
      </x:c>
      <x:c r="G814" t="str">
        <x:f>PROPER(TRIM('Raw_Data'!G814))</x:f>
        <x:v>Partner</x:v>
      </x:c>
      <x:c r="H814" s="60" t="n">
        <x:f>'Raw_Data'!H814</x:f>
        <x:v>22616</x:v>
      </x:c>
      <x:c r="I814" s="60" t="n">
        <x:f>'Raw_Data'!I814</x:f>
        <x:v>2658.68</x:v>
      </x:c>
      <x:c r="J814" s="32" t="n">
        <x:f>'Raw_Data'!J814</x:f>
        <x:v>0.167</x:v>
      </x:c>
      <x:c r="K814" s="32" t="n">
        <x:f>'Raw_Data'!K814</x:f>
        <x:v>1</x:v>
      </x:c>
      <x:c r="L814" t="n">
        <x:f>'Raw_Data'!L814</x:f>
        <x:v>0</x:v>
      </x:c>
      <x:c r="M814" t="n">
        <x:f>IF('Raw_Data'!M814="",Assumptions!$B$15,'Raw_Data'!M814)</x:f>
        <x:v>8</x:v>
      </x:c>
      <x:c r="N814" s="32" t="n">
        <x:f>'Raw_Data'!N814</x:f>
        <x:v>0.043</x:v>
      </x:c>
      <x:c r="O814" t="str">
        <x:f>IF(OR(D814&lt;620,L814&gt;=2,J814&gt;0.9),"High",IF(OR(D814&lt;700,L814=1,J814&gt;0.75),"Medium","Low"))</x:f>
        <x:v>Low</x:v>
      </x:c>
      <x:c r="P814" s="30" t="n">
        <x:f>XLOOKUP(F814,Assumptions!$A$4:$A$6,Assumptions!$B$4:$B$6)</x:f>
        <x:v>195</x:v>
      </x:c>
      <x:c r="Q814" s="32" t="n">
        <x:f>XLOOKUP(F814,Assumptions!$A$4:$A$6,Assumptions!$C$4:$C$6)</x:f>
        <x:v>0.199</x:v>
      </x:c>
      <x:c r="R814" s="32" t="n">
        <x:f>XLOOKUP(F814,Assumptions!$A$4:$A$6,Assumptions!$D$4:$D$6)</x:f>
        <x:v>0.017</x:v>
      </x:c>
      <x:c r="S814" s="32" t="n">
        <x:f>XLOOKUP(F814,Assumptions!$A$4:$A$6,Assumptions!$E$4:$E$6)</x:f>
        <x:v>0.013</x:v>
      </x:c>
      <x:c r="T814" s="32" t="n">
        <x:f>XLOOKUP(O814,Assumptions!$H$4:$H$6,Assumptions!$I$4:$I$6)</x:f>
        <x:v>0.0035</x:v>
      </x:c>
      <x:c r="U814" s="30" t="n">
        <x:f>XLOOKUP(F814,Assumptions!$A$4:$A$6,Assumptions!$F$4:$F$6)</x:f>
        <x:v>140</x:v>
      </x:c>
      <x:c r="V814" s="60" t="n">
        <x:f>I814*12</x:f>
        <x:v>31904.159999999996</x:v>
      </x:c>
      <x:c r="W814" s="60" t="n">
        <x:f>H814*J814*(1-K814)*Q814</x:f>
        <x:v>0</x:v>
      </x:c>
      <x:c r="X814" s="60" t="n">
        <x:f>V814*R814</x:f>
        <x:v>542.37072</x:v>
      </x:c>
      <x:c r="Y814" s="60" t="n">
        <x:f>V814*S814</x:f>
        <x:v>414.75407999999993</x:v>
      </x:c>
      <x:c r="Z814" s="60" t="n">
        <x:f>H814*J814*T814</x:f>
        <x:v>13.219052000000001</x:v>
      </x:c>
      <x:c r="AA814" s="60" t="n">
        <x:f>P814+W814+X814-Y814-Z814-U814</x:f>
        <x:v>169.3975880000001</x:v>
      </x:c>
      <x:c r="AB814" s="32" t="n">
        <x:f>IFERROR(AA814/(P814+W814+X814),0)</x:f>
        <x:v>0.22973191558243605</x:v>
      </x:c>
      <x:c r="AC814" t="n">
        <x:f>IF(O814="High",0,IF(I814&gt;=1800,3,IF(I814&gt;=900,2,1))+IF(K814&gt;=0.9,2,IF(K814&gt;=0.75,1,0))+IF(J814&lt;=0.7,2,IF(J814&lt;=0.85,1,0))+IF(M814&gt;=8,1,0))</x:f>
        <x:v>8</x:v>
      </x:c>
      <x:c r="AD814" t="str">
        <x:f>IF(AND(O814&lt;&gt;"High",AC814&gt;=Assumptions!$B$10,AA814&gt;0),"Priority Growth",IF(AND(O814="Low",AA814&gt;0),"Maintain","Watch"))</x:f>
        <x:v>Priority Growth</x:v>
      </x:c>
      <x:c r="AE814" s="60" t="n">
        <x:f>MAX(AA814,0)*N814</x:f>
        <x:v>7.284096284000004</x:v>
      </x:c>
      <x:c r="AF814" t="str">
        <x:f>IF(AND(AA814&gt;=Assumptions!$B$11,O814&lt;&gt;"High",OR(N814&gt;=Assumptions!$B$12,M814&lt;=6)),"High","Standard")</x:f>
        <x:v>Standard</x:v>
      </x:c>
    </x:row>
    <x:row r="815">
      <x:c r="A815" t="str">
        <x:f>'Raw_Data'!A815</x:f>
        <x:v>C00814</x:v>
      </x:c>
      <x:c r="B815" t="n">
        <x:f>'Raw_Data'!B815</x:f>
        <x:v>48</x:v>
      </x:c>
      <x:c r="C815" s="30" t="n">
        <x:f>'Raw_Data'!C815</x:f>
        <x:v>62832</x:v>
      </x:c>
      <x:c r="D815" t="n">
        <x:f>'Raw_Data'!D815</x:f>
        <x:v>742</x:v>
      </x:c>
      <x:c r="E815" t="n">
        <x:f>'Raw_Data'!E815</x:f>
        <x:v>63</x:v>
      </x:c>
      <x:c r="F815" t="str">
        <x:f>PROPER(TRIM('Raw_Data'!F815))</x:f>
        <x:v>Gold</x:v>
      </x:c>
      <x:c r="G815" t="str">
        <x:f>PROPER(TRIM('Raw_Data'!G815))</x:f>
        <x:v>Partner</x:v>
      </x:c>
      <x:c r="H815" s="60" t="n">
        <x:f>'Raw_Data'!H815</x:f>
        <x:v>12618</x:v>
      </x:c>
      <x:c r="I815" s="60" t="n">
        <x:f>'Raw_Data'!I815</x:f>
        <x:v>873.04</x:v>
      </x:c>
      <x:c r="J815" s="32" t="n">
        <x:f>'Raw_Data'!J815</x:f>
        <x:v>0.311</x:v>
      </x:c>
      <x:c r="K815" s="32" t="n">
        <x:f>'Raw_Data'!K815</x:f>
        <x:v>0.713</x:v>
      </x:c>
      <x:c r="L815" t="n">
        <x:f>'Raw_Data'!L815</x:f>
        <x:v>0</x:v>
      </x:c>
      <x:c r="M815" t="n">
        <x:f>IF('Raw_Data'!M815="",Assumptions!$B$15,'Raw_Data'!M815)</x:f>
        <x:v>6</x:v>
      </x:c>
      <x:c r="N815" s="32" t="n">
        <x:f>'Raw_Data'!N815</x:f>
        <x:v>0.224</x:v>
      </x:c>
      <x:c r="O815" t="str">
        <x:f>IF(OR(D815&lt;620,L815&gt;=2,J815&gt;0.9),"High",IF(OR(D815&lt;700,L815=1,J815&gt;0.75),"Medium","Low"))</x:f>
        <x:v>Low</x:v>
      </x:c>
      <x:c r="P815" s="30" t="n">
        <x:f>XLOOKUP(F815,Assumptions!$A$4:$A$6,Assumptions!$B$4:$B$6)</x:f>
        <x:v>95</x:v>
      </x:c>
      <x:c r="Q815" s="32" t="n">
        <x:f>XLOOKUP(F815,Assumptions!$A$4:$A$6,Assumptions!$C$4:$C$6)</x:f>
        <x:v>0.219</x:v>
      </x:c>
      <x:c r="R815" s="32" t="n">
        <x:f>XLOOKUP(F815,Assumptions!$A$4:$A$6,Assumptions!$D$4:$D$6)</x:f>
        <x:v>0.016</x:v>
      </x:c>
      <x:c r="S815" s="32" t="n">
        <x:f>XLOOKUP(F815,Assumptions!$A$4:$A$6,Assumptions!$E$4:$E$6)</x:f>
        <x:v>0.01</x:v>
      </x:c>
      <x:c r="T815" s="32" t="n">
        <x:f>XLOOKUP(O815,Assumptions!$H$4:$H$6,Assumptions!$I$4:$I$6)</x:f>
        <x:v>0.0035</x:v>
      </x:c>
      <x:c r="U815" s="30" t="n">
        <x:f>XLOOKUP(F815,Assumptions!$A$4:$A$6,Assumptions!$F$4:$F$6)</x:f>
        <x:v>90</x:v>
      </x:c>
      <x:c r="V815" s="60" t="n">
        <x:f>I815*12</x:f>
        <x:v>10476.48</x:v>
      </x:c>
      <x:c r="W815" s="60" t="n">
        <x:f>H815*J815*(1-K815)*Q815</x:f>
        <x:v>246.647616894</x:v>
      </x:c>
      <x:c r="X815" s="60" t="n">
        <x:f>V815*R815</x:f>
        <x:v>167.62368</x:v>
      </x:c>
      <x:c r="Y815" s="60" t="n">
        <x:f>V815*S815</x:f>
        <x:v>104.7648</x:v>
      </x:c>
      <x:c r="Z815" s="60" t="n">
        <x:f>H815*J815*T815</x:f>
        <x:v>13.734693</x:v>
      </x:c>
      <x:c r="AA815" s="60" t="n">
        <x:f>P815+W815+X815-Y815-Z815-U815</x:f>
        <x:v>300.771803894</x:v>
      </x:c>
      <x:c r="AB815" s="32" t="n">
        <x:f>IFERROR(AA815/(P815+W815+X815),0)</x:f>
        <x:v>0.5905924911307201</x:v>
      </x:c>
      <x:c r="AC815" t="n">
        <x:f>IF(O815="High",0,IF(I815&gt;=1800,3,IF(I815&gt;=900,2,1))+IF(K815&gt;=0.9,2,IF(K815&gt;=0.75,1,0))+IF(J815&lt;=0.7,2,IF(J815&lt;=0.85,1,0))+IF(M815&gt;=8,1,0))</x:f>
        <x:v>3</x:v>
      </x:c>
      <x:c r="AD815" t="str">
        <x:f>IF(AND(O815&lt;&gt;"High",AC815&gt;=Assumptions!$B$10,AA815&gt;0),"Priority Growth",IF(AND(O815="Low",AA815&gt;0),"Maintain","Watch"))</x:f>
        <x:v>Maintain</x:v>
      </x:c>
      <x:c r="AE815" s="60" t="n">
        <x:f>MAX(AA815,0)*N815</x:f>
        <x:v>67.372884072256</x:v>
      </x:c>
      <x:c r="AF815" t="str">
        <x:f>IF(AND(AA815&gt;=Assumptions!$B$11,O815&lt;&gt;"High",OR(N815&gt;=Assumptions!$B$12,M815&lt;=6)),"High","Standard")</x:f>
        <x:v>High</x:v>
      </x:c>
    </x:row>
    <x:row r="816">
      <x:c r="A816" t="str">
        <x:f>'Raw_Data'!A816</x:f>
        <x:v>C00815</x:v>
      </x:c>
      <x:c r="B816" t="n">
        <x:f>'Raw_Data'!B816</x:f>
        <x:v>27</x:v>
      </x:c>
      <x:c r="C816" s="30" t="n">
        <x:f>'Raw_Data'!C816</x:f>
        <x:v>70534</x:v>
      </x:c>
      <x:c r="D816" t="n">
        <x:f>'Raw_Data'!D816</x:f>
        <x:v>748</x:v>
      </x:c>
      <x:c r="E816" t="n">
        <x:f>'Raw_Data'!E816</x:f>
        <x:v>52</x:v>
      </x:c>
      <x:c r="F816" t="str">
        <x:f>PROPER(TRIM('Raw_Data'!F816))</x:f>
        <x:v>Gold</x:v>
      </x:c>
      <x:c r="G816" t="str">
        <x:f>PROPER(TRIM('Raw_Data'!G816))</x:f>
        <x:v>Digital</x:v>
      </x:c>
      <x:c r="H816" s="60" t="n">
        <x:f>'Raw_Data'!H816</x:f>
        <x:v>14446</x:v>
      </x:c>
      <x:c r="I816" s="60" t="n">
        <x:f>'Raw_Data'!I816</x:f>
        <x:v>1255.25</x:v>
      </x:c>
      <x:c r="J816" s="32" t="n">
        <x:f>'Raw_Data'!J816</x:f>
        <x:v>0.21</x:v>
      </x:c>
      <x:c r="K816" s="32" t="n">
        <x:f>'Raw_Data'!K816</x:f>
        <x:v>0.929</x:v>
      </x:c>
      <x:c r="L816" t="n">
        <x:f>'Raw_Data'!L816</x:f>
        <x:v>0</x:v>
      </x:c>
      <x:c r="M816" t="n">
        <x:f>IF('Raw_Data'!M816="",Assumptions!$B$15,'Raw_Data'!M816)</x:f>
        <x:v>6</x:v>
      </x:c>
      <x:c r="N816" s="32" t="n">
        <x:f>'Raw_Data'!N816</x:f>
        <x:v>0.156</x:v>
      </x:c>
      <x:c r="O816" t="str">
        <x:f>IF(OR(D816&lt;620,L816&gt;=2,J816&gt;0.9),"High",IF(OR(D816&lt;700,L816=1,J816&gt;0.75),"Medium","Low"))</x:f>
        <x:v>Low</x:v>
      </x:c>
      <x:c r="P816" s="30" t="n">
        <x:f>XLOOKUP(F816,Assumptions!$A$4:$A$6,Assumptions!$B$4:$B$6)</x:f>
        <x:v>95</x:v>
      </x:c>
      <x:c r="Q816" s="32" t="n">
        <x:f>XLOOKUP(F816,Assumptions!$A$4:$A$6,Assumptions!$C$4:$C$6)</x:f>
        <x:v>0.219</x:v>
      </x:c>
      <x:c r="R816" s="32" t="n">
        <x:f>XLOOKUP(F816,Assumptions!$A$4:$A$6,Assumptions!$D$4:$D$6)</x:f>
        <x:v>0.016</x:v>
      </x:c>
      <x:c r="S816" s="32" t="n">
        <x:f>XLOOKUP(F816,Assumptions!$A$4:$A$6,Assumptions!$E$4:$E$6)</x:f>
        <x:v>0.01</x:v>
      </x:c>
      <x:c r="T816" s="32" t="n">
        <x:f>XLOOKUP(O816,Assumptions!$H$4:$H$6,Assumptions!$I$4:$I$6)</x:f>
        <x:v>0.0035</x:v>
      </x:c>
      <x:c r="U816" s="30" t="n">
        <x:f>XLOOKUP(F816,Assumptions!$A$4:$A$6,Assumptions!$F$4:$F$6)</x:f>
        <x:v>90</x:v>
      </x:c>
      <x:c r="V816" s="60" t="n">
        <x:f>I816*12</x:f>
        <x:v>15063</x:v>
      </x:c>
      <x:c r="W816" s="60" t="n">
        <x:f>H816*J816*(1-K816)*Q816</x:f>
        <x:v>47.17037933999997</x:v>
      </x:c>
      <x:c r="X816" s="60" t="n">
        <x:f>V816*R816</x:f>
        <x:v>241.008</x:v>
      </x:c>
      <x:c r="Y816" s="60" t="n">
        <x:f>V816*S816</x:f>
        <x:v>150.63</x:v>
      </x:c>
      <x:c r="Z816" s="60" t="n">
        <x:f>H816*J816*T816</x:f>
        <x:v>10.61781</x:v>
      </x:c>
      <x:c r="AA816" s="60" t="n">
        <x:f>P816+W816+X816-Y816-Z816-U816</x:f>
        <x:v>131.93056934</x:v>
      </x:c>
      <x:c r="AB816" s="32" t="n">
        <x:f>IFERROR(AA816/(P816+W816+X816),0)</x:f>
        <x:v>0.3443058806377382</x:v>
      </x:c>
      <x:c r="AC816" t="n">
        <x:f>IF(O816="High",0,IF(I816&gt;=1800,3,IF(I816&gt;=900,2,1))+IF(K816&gt;=0.9,2,IF(K816&gt;=0.75,1,0))+IF(J816&lt;=0.7,2,IF(J816&lt;=0.85,1,0))+IF(M816&gt;=8,1,0))</x:f>
        <x:v>6</x:v>
      </x:c>
      <x:c r="AD816" t="str">
        <x:f>IF(AND(O816&lt;&gt;"High",AC816&gt;=Assumptions!$B$10,AA816&gt;0),"Priority Growth",IF(AND(O816="Low",AA816&gt;0),"Maintain","Watch"))</x:f>
        <x:v>Priority Growth</x:v>
      </x:c>
      <x:c r="AE816" s="60" t="n">
        <x:f>MAX(AA816,0)*N816</x:f>
        <x:v>20.581168817040002</x:v>
      </x:c>
      <x:c r="AF816" t="str">
        <x:f>IF(AND(AA816&gt;=Assumptions!$B$11,O816&lt;&gt;"High",OR(N816&gt;=Assumptions!$B$12,M816&lt;=6)),"High","Standard")</x:f>
        <x:v>Standard</x:v>
      </x:c>
    </x:row>
    <x:row r="817">
      <x:c r="A817" t="str">
        <x:f>'Raw_Data'!A817</x:f>
        <x:v>C00816</x:v>
      </x:c>
      <x:c r="B817" t="n">
        <x:f>'Raw_Data'!B817</x:f>
        <x:v>38</x:v>
      </x:c>
      <x:c r="C817" s="30" t="n">
        <x:f>'Raw_Data'!C817</x:f>
        <x:v>130854</x:v>
      </x:c>
      <x:c r="D817" t="n">
        <x:f>'Raw_Data'!D817</x:f>
        <x:v>739</x:v>
      </x:c>
      <x:c r="E817" t="n">
        <x:f>'Raw_Data'!E817</x:f>
        <x:v>48</x:v>
      </x:c>
      <x:c r="F817" t="str">
        <x:f>PROPER(TRIM('Raw_Data'!F817))</x:f>
        <x:v>Platinum</x:v>
      </x:c>
      <x:c r="G817" t="str">
        <x:f>PROPER(TRIM('Raw_Data'!G817))</x:f>
        <x:v>Digital</x:v>
      </x:c>
      <x:c r="H817" s="60" t="n">
        <x:f>'Raw_Data'!H817</x:f>
        <x:v>28094</x:v>
      </x:c>
      <x:c r="I817" s="60" t="n">
        <x:f>'Raw_Data'!I817</x:f>
        <x:v>2979.86</x:v>
      </x:c>
      <x:c r="J817" s="32" t="n">
        <x:f>'Raw_Data'!J817</x:f>
        <x:v>0.195</x:v>
      </x:c>
      <x:c r="K817" s="32" t="n">
        <x:f>'Raw_Data'!K817</x:f>
        <x:v>1</x:v>
      </x:c>
      <x:c r="L817" t="n">
        <x:f>'Raw_Data'!L817</x:f>
        <x:v>0</x:v>
      </x:c>
      <x:c r="M817" t="n">
        <x:f>IF('Raw_Data'!M817="",Assumptions!$B$15,'Raw_Data'!M817)</x:f>
        <x:v>8</x:v>
      </x:c>
      <x:c r="N817" s="32" t="n">
        <x:f>'Raw_Data'!N817</x:f>
        <x:v>0.068</x:v>
      </x:c>
      <x:c r="O817" t="str">
        <x:f>IF(OR(D817&lt;620,L817&gt;=2,J817&gt;0.9),"High",IF(OR(D817&lt;700,L817=1,J817&gt;0.75),"Medium","Low"))</x:f>
        <x:v>Low</x:v>
      </x:c>
      <x:c r="P817" s="30" t="n">
        <x:f>XLOOKUP(F817,Assumptions!$A$4:$A$6,Assumptions!$B$4:$B$6)</x:f>
        <x:v>195</x:v>
      </x:c>
      <x:c r="Q817" s="32" t="n">
        <x:f>XLOOKUP(F817,Assumptions!$A$4:$A$6,Assumptions!$C$4:$C$6)</x:f>
        <x:v>0.199</x:v>
      </x:c>
      <x:c r="R817" s="32" t="n">
        <x:f>XLOOKUP(F817,Assumptions!$A$4:$A$6,Assumptions!$D$4:$D$6)</x:f>
        <x:v>0.017</x:v>
      </x:c>
      <x:c r="S817" s="32" t="n">
        <x:f>XLOOKUP(F817,Assumptions!$A$4:$A$6,Assumptions!$E$4:$E$6)</x:f>
        <x:v>0.013</x:v>
      </x:c>
      <x:c r="T817" s="32" t="n">
        <x:f>XLOOKUP(O817,Assumptions!$H$4:$H$6,Assumptions!$I$4:$I$6)</x:f>
        <x:v>0.0035</x:v>
      </x:c>
      <x:c r="U817" s="30" t="n">
        <x:f>XLOOKUP(F817,Assumptions!$A$4:$A$6,Assumptions!$F$4:$F$6)</x:f>
        <x:v>140</x:v>
      </x:c>
      <x:c r="V817" s="60" t="n">
        <x:f>I817*12</x:f>
        <x:v>35758.32</x:v>
      </x:c>
      <x:c r="W817" s="60" t="n">
        <x:f>H817*J817*(1-K817)*Q817</x:f>
        <x:v>0</x:v>
      </x:c>
      <x:c r="X817" s="60" t="n">
        <x:f>V817*R817</x:f>
        <x:v>607.89144</x:v>
      </x:c>
      <x:c r="Y817" s="60" t="n">
        <x:f>V817*S817</x:f>
        <x:v>464.85816</x:v>
      </x:c>
      <x:c r="Z817" s="60" t="n">
        <x:f>H817*J817*T817</x:f>
        <x:v>19.174155</x:v>
      </x:c>
      <x:c r="AA817" s="60" t="n">
        <x:f>P817+W817+X817-Y817-Z817-U817</x:f>
        <x:v>178.859125</x:v>
      </x:c>
      <x:c r="AB817" s="32" t="n">
        <x:f>IFERROR(AA817/(P817+W817+X817),0)</x:f>
        <x:v>0.2227687531455062</x:v>
      </x:c>
      <x:c r="AC817" t="n">
        <x:f>IF(O817="High",0,IF(I817&gt;=1800,3,IF(I817&gt;=900,2,1))+IF(K817&gt;=0.9,2,IF(K817&gt;=0.75,1,0))+IF(J817&lt;=0.7,2,IF(J817&lt;=0.85,1,0))+IF(M817&gt;=8,1,0))</x:f>
        <x:v>8</x:v>
      </x:c>
      <x:c r="AD817" t="str">
        <x:f>IF(AND(O817&lt;&gt;"High",AC817&gt;=Assumptions!$B$10,AA817&gt;0),"Priority Growth",IF(AND(O817="Low",AA817&gt;0),"Maintain","Watch"))</x:f>
        <x:v>Priority Growth</x:v>
      </x:c>
      <x:c r="AE817" s="60" t="n">
        <x:f>MAX(AA817,0)*N817</x:f>
        <x:v>12.162420500000001</x:v>
      </x:c>
      <x:c r="AF817" t="str">
        <x:f>IF(AND(AA817&gt;=Assumptions!$B$11,O817&lt;&gt;"High",OR(N817&gt;=Assumptions!$B$12,M817&lt;=6)),"High","Standard")</x:f>
        <x:v>Standard</x:v>
      </x:c>
    </x:row>
    <x:row r="818">
      <x:c r="A818" t="str">
        <x:f>'Raw_Data'!A818</x:f>
        <x:v>C00817</x:v>
      </x:c>
      <x:c r="B818" t="n">
        <x:f>'Raw_Data'!B818</x:f>
        <x:v>45</x:v>
      </x:c>
      <x:c r="C818" s="30" t="n">
        <x:f>'Raw_Data'!C818</x:f>
        <x:v>71004</x:v>
      </x:c>
      <x:c r="D818" t="n">
        <x:f>'Raw_Data'!D818</x:f>
        <x:v>695</x:v>
      </x:c>
      <x:c r="E818" t="n">
        <x:f>'Raw_Data'!E818</x:f>
        <x:v>28</x:v>
      </x:c>
      <x:c r="F818" t="str">
        <x:f>PROPER(TRIM('Raw_Data'!F818))</x:f>
        <x:v>Gold</x:v>
      </x:c>
      <x:c r="G818" t="str">
        <x:f>PROPER(TRIM('Raw_Data'!G818))</x:f>
        <x:v>Direct Mail</x:v>
      </x:c>
      <x:c r="H818" s="60" t="n">
        <x:f>'Raw_Data'!H818</x:f>
        <x:v>13977</x:v>
      </x:c>
      <x:c r="I818" s="60" t="n">
        <x:f>'Raw_Data'!I818</x:f>
        <x:v>1557.96</x:v>
      </x:c>
      <x:c r="J818" s="32" t="n">
        <x:f>'Raw_Data'!J818</x:f>
        <x:v>0.366</x:v>
      </x:c>
      <x:c r="K818" s="32" t="n">
        <x:f>'Raw_Data'!K818</x:f>
        <x:v>0.804</x:v>
      </x:c>
      <x:c r="L818" t="n">
        <x:f>'Raw_Data'!L818</x:f>
        <x:v>0</x:v>
      </x:c>
      <x:c r="M818" t="n">
        <x:f>IF('Raw_Data'!M818="",Assumptions!$B$15,'Raw_Data'!M818)</x:f>
        <x:v>6</x:v>
      </x:c>
      <x:c r="N818" s="32" t="n">
        <x:f>'Raw_Data'!N818</x:f>
        <x:v>0.141</x:v>
      </x:c>
      <x:c r="O818" t="str">
        <x:f>IF(OR(D818&lt;620,L818&gt;=2,J818&gt;0.9),"High",IF(OR(D818&lt;700,L818=1,J818&gt;0.75),"Medium","Low"))</x:f>
        <x:v>Medium</x:v>
      </x:c>
      <x:c r="P818" s="30" t="n">
        <x:f>XLOOKUP(F818,Assumptions!$A$4:$A$6,Assumptions!$B$4:$B$6)</x:f>
        <x:v>95</x:v>
      </x:c>
      <x:c r="Q818" s="32" t="n">
        <x:f>XLOOKUP(F818,Assumptions!$A$4:$A$6,Assumptions!$C$4:$C$6)</x:f>
        <x:v>0.219</x:v>
      </x:c>
      <x:c r="R818" s="32" t="n">
        <x:f>XLOOKUP(F818,Assumptions!$A$4:$A$6,Assumptions!$D$4:$D$6)</x:f>
        <x:v>0.016</x:v>
      </x:c>
      <x:c r="S818" s="32" t="n">
        <x:f>XLOOKUP(F818,Assumptions!$A$4:$A$6,Assumptions!$E$4:$E$6)</x:f>
        <x:v>0.01</x:v>
      </x:c>
      <x:c r="T818" s="32" t="n">
        <x:f>XLOOKUP(O818,Assumptions!$H$4:$H$6,Assumptions!$I$4:$I$6)</x:f>
        <x:v>0.012</x:v>
      </x:c>
      <x:c r="U818" s="30" t="n">
        <x:f>XLOOKUP(F818,Assumptions!$A$4:$A$6,Assumptions!$F$4:$F$6)</x:f>
        <x:v>90</x:v>
      </x:c>
      <x:c r="V818" s="60" t="n">
        <x:f>I818*12</x:f>
        <x:v>18695.52</x:v>
      </x:c>
      <x:c r="W818" s="60" t="n">
        <x:f>H818*J818*(1-K818)*Q818</x:f>
        <x:v>219.58124176799996</x:v>
      </x:c>
      <x:c r="X818" s="60" t="n">
        <x:f>V818*R818</x:f>
        <x:v>299.12832000000003</x:v>
      </x:c>
      <x:c r="Y818" s="60" t="n">
        <x:f>V818*S818</x:f>
        <x:v>186.95520000000002</x:v>
      </x:c>
      <x:c r="Z818" s="60" t="n">
        <x:f>H818*J818*T818</x:f>
        <x:v>61.386984000000005</x:v>
      </x:c>
      <x:c r="AA818" s="60" t="n">
        <x:f>P818+W818+X818-Y818-Z818-U818</x:f>
        <x:v>275.367377768</x:v>
      </x:c>
      <x:c r="AB818" s="32" t="n">
        <x:f>IFERROR(AA818/(P818+W818+X818),0)</x:f>
        <x:v>0.4486933150832948</x:v>
      </x:c>
      <x:c r="AC818" t="n">
        <x:f>IF(O818="High",0,IF(I818&gt;=1800,3,IF(I818&gt;=900,2,1))+IF(K818&gt;=0.9,2,IF(K818&gt;=0.75,1,0))+IF(J818&lt;=0.7,2,IF(J818&lt;=0.85,1,0))+IF(M818&gt;=8,1,0))</x:f>
        <x:v>5</x:v>
      </x:c>
      <x:c r="AD818" t="str">
        <x:f>IF(AND(O818&lt;&gt;"High",AC818&gt;=Assumptions!$B$10,AA818&gt;0),"Priority Growth",IF(AND(O818="Low",AA818&gt;0),"Maintain","Watch"))</x:f>
        <x:v>Watch</x:v>
      </x:c>
      <x:c r="AE818" s="60" t="n">
        <x:f>MAX(AA818,0)*N818</x:f>
        <x:v>38.82680026528799</x:v>
      </x:c>
      <x:c r="AF818" t="str">
        <x:f>IF(AND(AA818&gt;=Assumptions!$B$11,O818&lt;&gt;"High",OR(N818&gt;=Assumptions!$B$12,M818&lt;=6)),"High","Standard")</x:f>
        <x:v>Standard</x:v>
      </x:c>
    </x:row>
    <x:row r="819">
      <x:c r="A819" t="str">
        <x:f>'Raw_Data'!A819</x:f>
        <x:v>C00818</x:v>
      </x:c>
      <x:c r="B819" t="n">
        <x:f>'Raw_Data'!B819</x:f>
        <x:v>36</x:v>
      </x:c>
      <x:c r="C819" s="30" t="n">
        <x:f>'Raw_Data'!C819</x:f>
        <x:v>78343</x:v>
      </x:c>
      <x:c r="D819" t="n">
        <x:f>'Raw_Data'!D819</x:f>
        <x:v>687</x:v>
      </x:c>
      <x:c r="E819" t="n">
        <x:f>'Raw_Data'!E819</x:f>
        <x:v>45</x:v>
      </x:c>
      <x:c r="F819" t="str">
        <x:f>PROPER(TRIM('Raw_Data'!F819))</x:f>
        <x:v>Gold</x:v>
      </x:c>
      <x:c r="G819" t="str">
        <x:f>PROPER(TRIM('Raw_Data'!G819))</x:f>
        <x:v>Digital</x:v>
      </x:c>
      <x:c r="H819" s="60" t="n">
        <x:f>'Raw_Data'!H819</x:f>
        <x:v>10724</x:v>
      </x:c>
      <x:c r="I819" s="60" t="n">
        <x:f>'Raw_Data'!I819</x:f>
        <x:v>1195.82</x:v>
      </x:c>
      <x:c r="J819" s="32" t="n">
        <x:f>'Raw_Data'!J819</x:f>
        <x:v>0.46</x:v>
      </x:c>
      <x:c r="K819" s="32" t="n">
        <x:f>'Raw_Data'!K819</x:f>
        <x:v>0.765</x:v>
      </x:c>
      <x:c r="L819" t="n">
        <x:f>'Raw_Data'!L819</x:f>
        <x:v>0</x:v>
      </x:c>
      <x:c r="M819" t="n">
        <x:f>IF('Raw_Data'!M819="",Assumptions!$B$15,'Raw_Data'!M819)</x:f>
        <x:v>8</x:v>
      </x:c>
      <x:c r="N819" s="32" t="n">
        <x:f>'Raw_Data'!N819</x:f>
        <x:v>0.065</x:v>
      </x:c>
      <x:c r="O819" t="str">
        <x:f>IF(OR(D819&lt;620,L819&gt;=2,J819&gt;0.9),"High",IF(OR(D819&lt;700,L819=1,J819&gt;0.75),"Medium","Low"))</x:f>
        <x:v>Medium</x:v>
      </x:c>
      <x:c r="P819" s="30" t="n">
        <x:f>XLOOKUP(F819,Assumptions!$A$4:$A$6,Assumptions!$B$4:$B$6)</x:f>
        <x:v>95</x:v>
      </x:c>
      <x:c r="Q819" s="32" t="n">
        <x:f>XLOOKUP(F819,Assumptions!$A$4:$A$6,Assumptions!$C$4:$C$6)</x:f>
        <x:v>0.219</x:v>
      </x:c>
      <x:c r="R819" s="32" t="n">
        <x:f>XLOOKUP(F819,Assumptions!$A$4:$A$6,Assumptions!$D$4:$D$6)</x:f>
        <x:v>0.016</x:v>
      </x:c>
      <x:c r="S819" s="32" t="n">
        <x:f>XLOOKUP(F819,Assumptions!$A$4:$A$6,Assumptions!$E$4:$E$6)</x:f>
        <x:v>0.01</x:v>
      </x:c>
      <x:c r="T819" s="32" t="n">
        <x:f>XLOOKUP(O819,Assumptions!$H$4:$H$6,Assumptions!$I$4:$I$6)</x:f>
        <x:v>0.012</x:v>
      </x:c>
      <x:c r="U819" s="30" t="n">
        <x:f>XLOOKUP(F819,Assumptions!$A$4:$A$6,Assumptions!$F$4:$F$6)</x:f>
        <x:v>90</x:v>
      </x:c>
      <x:c r="V819" s="60" t="n">
        <x:f>I819*12</x:f>
        <x:v>14349.84</x:v>
      </x:c>
      <x:c r="W819" s="60" t="n">
        <x:f>H819*J819*(1-K819)*Q819</x:f>
        <x:v>253.8789036</x:v>
      </x:c>
      <x:c r="X819" s="60" t="n">
        <x:f>V819*R819</x:f>
        <x:v>229.59744</x:v>
      </x:c>
      <x:c r="Y819" s="60" t="n">
        <x:f>V819*S819</x:f>
        <x:v>143.4984</x:v>
      </x:c>
      <x:c r="Z819" s="60" t="n">
        <x:f>H819*J819*T819</x:f>
        <x:v>59.19648</x:v>
      </x:c>
      <x:c r="AA819" s="60" t="n">
        <x:f>P819+W819+X819-Y819-Z819-U819</x:f>
        <x:v>285.78146360000005</x:v>
      </x:c>
      <x:c r="AB819" s="32" t="n">
        <x:f>IFERROR(AA819/(P819+W819+X819),0)</x:f>
        <x:v>0.49402446057087135</x:v>
      </x:c>
      <x:c r="AC819" t="n">
        <x:f>IF(O819="High",0,IF(I819&gt;=1800,3,IF(I819&gt;=900,2,1))+IF(K819&gt;=0.9,2,IF(K819&gt;=0.75,1,0))+IF(J819&lt;=0.7,2,IF(J819&lt;=0.85,1,0))+IF(M819&gt;=8,1,0))</x:f>
        <x:v>6</x:v>
      </x:c>
      <x:c r="AD819" t="str">
        <x:f>IF(AND(O819&lt;&gt;"High",AC819&gt;=Assumptions!$B$10,AA819&gt;0),"Priority Growth",IF(AND(O819="Low",AA819&gt;0),"Maintain","Watch"))</x:f>
        <x:v>Priority Growth</x:v>
      </x:c>
      <x:c r="AE819" s="60" t="n">
        <x:f>MAX(AA819,0)*N819</x:f>
        <x:v>18.575795134000003</x:v>
      </x:c>
      <x:c r="AF819" t="str">
        <x:f>IF(AND(AA819&gt;=Assumptions!$B$11,O819&lt;&gt;"High",OR(N819&gt;=Assumptions!$B$12,M819&lt;=6)),"High","Standard")</x:f>
        <x:v>Standard</x:v>
      </x:c>
    </x:row>
    <x:row r="820">
      <x:c r="A820" t="str">
        <x:f>'Raw_Data'!A820</x:f>
        <x:v>C00819</x:v>
      </x:c>
      <x:c r="B820" t="n">
        <x:f>'Raw_Data'!B820</x:f>
        <x:v>51</x:v>
      </x:c>
      <x:c r="C820" s="30" t="n">
        <x:f>'Raw_Data'!C820</x:f>
        <x:v>84910</x:v>
      </x:c>
      <x:c r="D820" t="n">
        <x:f>'Raw_Data'!D820</x:f>
        <x:v>677</x:v>
      </x:c>
      <x:c r="E820" t="n">
        <x:f>'Raw_Data'!E820</x:f>
        <x:v>17</x:v>
      </x:c>
      <x:c r="F820" t="str">
        <x:f>PROPER(TRIM('Raw_Data'!F820))</x:f>
        <x:v>Gold</x:v>
      </x:c>
      <x:c r="G820" t="str">
        <x:f>PROPER(TRIM('Raw_Data'!G820))</x:f>
        <x:v>Branch</x:v>
      </x:c>
      <x:c r="H820" s="60" t="n">
        <x:f>'Raw_Data'!H820</x:f>
        <x:v>8679</x:v>
      </x:c>
      <x:c r="I820" s="60" t="n">
        <x:f>'Raw_Data'!I820</x:f>
        <x:v>1100.73</x:v>
      </x:c>
      <x:c r="J820" s="32" t="n">
        <x:f>'Raw_Data'!J820</x:f>
        <x:v>0.576</x:v>
      </x:c>
      <x:c r="K820" s="32" t="n">
        <x:f>'Raw_Data'!K820</x:f>
        <x:v>0.729</x:v>
      </x:c>
      <x:c r="L820" t="n">
        <x:f>'Raw_Data'!L820</x:f>
        <x:v>0</x:v>
      </x:c>
      <x:c r="M820" t="n">
        <x:f>IF('Raw_Data'!M820="",Assumptions!$B$15,'Raw_Data'!M820)</x:f>
        <x:v>6</x:v>
      </x:c>
      <x:c r="N820" s="32" t="n">
        <x:f>'Raw_Data'!N820</x:f>
        <x:v>0.183</x:v>
      </x:c>
      <x:c r="O820" t="str">
        <x:f>IF(OR(D820&lt;620,L820&gt;=2,J820&gt;0.9),"High",IF(OR(D820&lt;700,L820=1,J820&gt;0.75),"Medium","Low"))</x:f>
        <x:v>Medium</x:v>
      </x:c>
      <x:c r="P820" s="30" t="n">
        <x:f>XLOOKUP(F820,Assumptions!$A$4:$A$6,Assumptions!$B$4:$B$6)</x:f>
        <x:v>95</x:v>
      </x:c>
      <x:c r="Q820" s="32" t="n">
        <x:f>XLOOKUP(F820,Assumptions!$A$4:$A$6,Assumptions!$C$4:$C$6)</x:f>
        <x:v>0.219</x:v>
      </x:c>
      <x:c r="R820" s="32" t="n">
        <x:f>XLOOKUP(F820,Assumptions!$A$4:$A$6,Assumptions!$D$4:$D$6)</x:f>
        <x:v>0.016</x:v>
      </x:c>
      <x:c r="S820" s="32" t="n">
        <x:f>XLOOKUP(F820,Assumptions!$A$4:$A$6,Assumptions!$E$4:$E$6)</x:f>
        <x:v>0.01</x:v>
      </x:c>
      <x:c r="T820" s="32" t="n">
        <x:f>XLOOKUP(O820,Assumptions!$H$4:$H$6,Assumptions!$I$4:$I$6)</x:f>
        <x:v>0.012</x:v>
      </x:c>
      <x:c r="U820" s="30" t="n">
        <x:f>XLOOKUP(F820,Assumptions!$A$4:$A$6,Assumptions!$F$4:$F$6)</x:f>
        <x:v>90</x:v>
      </x:c>
      <x:c r="V820" s="60" t="n">
        <x:f>I820*12</x:f>
        <x:v>13208.76</x:v>
      </x:c>
      <x:c r="W820" s="60" t="n">
        <x:f>H820*J820*(1-K820)*Q820</x:f>
        <x:v>296.69182329599994</x:v>
      </x:c>
      <x:c r="X820" s="60" t="n">
        <x:f>V820*R820</x:f>
        <x:v>211.34016</x:v>
      </x:c>
      <x:c r="Y820" s="60" t="n">
        <x:f>V820*S820</x:f>
        <x:v>132.0876</x:v>
      </x:c>
      <x:c r="Z820" s="60" t="n">
        <x:f>H820*J820*T820</x:f>
        <x:v>59.989247999999996</x:v>
      </x:c>
      <x:c r="AA820" s="60" t="n">
        <x:f>P820+W820+X820-Y820-Z820-U820</x:f>
        <x:v>320.9551352959999</x:v>
      </x:c>
      <x:c r="AB820" s="32" t="n">
        <x:f>IFERROR(AA820/(P820+W820+X820),0)</x:f>
        <x:v>0.5322356760279134</x:v>
      </x:c>
      <x:c r="AC820" t="n">
        <x:f>IF(O820="High",0,IF(I820&gt;=1800,3,IF(I820&gt;=900,2,1))+IF(K820&gt;=0.9,2,IF(K820&gt;=0.75,1,0))+IF(J820&lt;=0.7,2,IF(J820&lt;=0.85,1,0))+IF(M820&gt;=8,1,0))</x:f>
        <x:v>4</x:v>
      </x:c>
      <x:c r="AD820" t="str">
        <x:f>IF(AND(O820&lt;&gt;"High",AC820&gt;=Assumptions!$B$10,AA820&gt;0),"Priority Growth",IF(AND(O820="Low",AA820&gt;0),"Maintain","Watch"))</x:f>
        <x:v>Watch</x:v>
      </x:c>
      <x:c r="AE820" s="60" t="n">
        <x:f>MAX(AA820,0)*N820</x:f>
        <x:v>58.73478975916799</x:v>
      </x:c>
      <x:c r="AF820" t="str">
        <x:f>IF(AND(AA820&gt;=Assumptions!$B$11,O820&lt;&gt;"High",OR(N820&gt;=Assumptions!$B$12,M820&lt;=6)),"High","Standard")</x:f>
        <x:v>High</x:v>
      </x:c>
    </x:row>
    <x:row r="821">
      <x:c r="A821" t="str">
        <x:f>'Raw_Data'!A821</x:f>
        <x:v>C00820</x:v>
      </x:c>
      <x:c r="B821" t="n">
        <x:f>'Raw_Data'!B821</x:f>
        <x:v>46</x:v>
      </x:c>
      <x:c r="C821" s="30" t="n">
        <x:f>'Raw_Data'!C821</x:f>
        <x:v>61595</x:v>
      </x:c>
      <x:c r="D821" t="n">
        <x:f>'Raw_Data'!D821</x:f>
        <x:v>697</x:v>
      </x:c>
      <x:c r="E821" t="n">
        <x:f>'Raw_Data'!E821</x:f>
        <x:v>67</x:v>
      </x:c>
      <x:c r="F821" t="str">
        <x:f>PROPER(TRIM('Raw_Data'!F821))</x:f>
        <x:v>Gold</x:v>
      </x:c>
      <x:c r="G821" t="str">
        <x:f>PROPER(TRIM('Raw_Data'!G821))</x:f>
        <x:v>Digital</x:v>
      </x:c>
      <x:c r="H821" s="60" t="n">
        <x:f>'Raw_Data'!H821</x:f>
        <x:v>9280</x:v>
      </x:c>
      <x:c r="I821" s="60" t="n">
        <x:f>'Raw_Data'!I821</x:f>
        <x:v>810.6</x:v>
      </x:c>
      <x:c r="J821" s="32" t="n">
        <x:f>'Raw_Data'!J821</x:f>
        <x:v>0.292</x:v>
      </x:c>
      <x:c r="K821" s="32" t="n">
        <x:f>'Raw_Data'!K821</x:f>
        <x:v>0.717</x:v>
      </x:c>
      <x:c r="L821" t="n">
        <x:f>'Raw_Data'!L821</x:f>
        <x:v>0</x:v>
      </x:c>
      <x:c r="M821" t="n">
        <x:f>IF('Raw_Data'!M821="",Assumptions!$B$15,'Raw_Data'!M821)</x:f>
        <x:v>10</x:v>
      </x:c>
      <x:c r="N821" s="32" t="n">
        <x:f>'Raw_Data'!N821</x:f>
        <x:v>0.02</x:v>
      </x:c>
      <x:c r="O821" t="str">
        <x:f>IF(OR(D821&lt;620,L821&gt;=2,J821&gt;0.9),"High",IF(OR(D821&lt;700,L821=1,J821&gt;0.75),"Medium","Low"))</x:f>
        <x:v>Medium</x:v>
      </x:c>
      <x:c r="P821" s="30" t="n">
        <x:f>XLOOKUP(F821,Assumptions!$A$4:$A$6,Assumptions!$B$4:$B$6)</x:f>
        <x:v>95</x:v>
      </x:c>
      <x:c r="Q821" s="32" t="n">
        <x:f>XLOOKUP(F821,Assumptions!$A$4:$A$6,Assumptions!$C$4:$C$6)</x:f>
        <x:v>0.219</x:v>
      </x:c>
      <x:c r="R821" s="32" t="n">
        <x:f>XLOOKUP(F821,Assumptions!$A$4:$A$6,Assumptions!$D$4:$D$6)</x:f>
        <x:v>0.016</x:v>
      </x:c>
      <x:c r="S821" s="32" t="n">
        <x:f>XLOOKUP(F821,Assumptions!$A$4:$A$6,Assumptions!$E$4:$E$6)</x:f>
        <x:v>0.01</x:v>
      </x:c>
      <x:c r="T821" s="32" t="n">
        <x:f>XLOOKUP(O821,Assumptions!$H$4:$H$6,Assumptions!$I$4:$I$6)</x:f>
        <x:v>0.012</x:v>
      </x:c>
      <x:c r="U821" s="30" t="n">
        <x:f>XLOOKUP(F821,Assumptions!$A$4:$A$6,Assumptions!$F$4:$F$6)</x:f>
        <x:v>90</x:v>
      </x:c>
      <x:c r="V821" s="60" t="n">
        <x:f>I821*12</x:f>
        <x:v>9727.2</x:v>
      </x:c>
      <x:c r="W821" s="60" t="n">
        <x:f>H821*J821*(1-K821)*Q821</x:f>
        <x:v>167.94279552</x:v>
      </x:c>
      <x:c r="X821" s="60" t="n">
        <x:f>V821*R821</x:f>
        <x:v>155.63520000000003</x:v>
      </x:c>
      <x:c r="Y821" s="60" t="n">
        <x:f>V821*S821</x:f>
        <x:v>97.272</x:v>
      </x:c>
      <x:c r="Z821" s="60" t="n">
        <x:f>H821*J821*T821</x:f>
        <x:v>32.51712</x:v>
      </x:c>
      <x:c r="AA821" s="60" t="n">
        <x:f>P821+W821+X821-Y821-Z821-U821</x:f>
        <x:v>198.7888755200001</x:v>
      </x:c>
      <x:c r="AB821" s="32" t="n">
        <x:f>IFERROR(AA821/(P821+W821+X821),0)</x:f>
        <x:v>0.47491477728790876</x:v>
      </x:c>
      <x:c r="AC821" t="n">
        <x:f>IF(O821="High",0,IF(I821&gt;=1800,3,IF(I821&gt;=900,2,1))+IF(K821&gt;=0.9,2,IF(K821&gt;=0.75,1,0))+IF(J821&lt;=0.7,2,IF(J821&lt;=0.85,1,0))+IF(M821&gt;=8,1,0))</x:f>
        <x:v>4</x:v>
      </x:c>
      <x:c r="AD821" t="str">
        <x:f>IF(AND(O821&lt;&gt;"High",AC821&gt;=Assumptions!$B$10,AA821&gt;0),"Priority Growth",IF(AND(O821="Low",AA821&gt;0),"Maintain","Watch"))</x:f>
        <x:v>Watch</x:v>
      </x:c>
      <x:c r="AE821" s="60" t="n">
        <x:f>MAX(AA821,0)*N821</x:f>
        <x:v>3.9757775104000017</x:v>
      </x:c>
      <x:c r="AF821" t="str">
        <x:f>IF(AND(AA821&gt;=Assumptions!$B$11,O821&lt;&gt;"High",OR(N821&gt;=Assumptions!$B$12,M821&lt;=6)),"High","Standard")</x:f>
        <x:v>Standard</x:v>
      </x:c>
    </x:row>
    <x:row r="822">
      <x:c r="A822" t="str">
        <x:f>'Raw_Data'!A822</x:f>
        <x:v>C00821</x:v>
      </x:c>
      <x:c r="B822" t="n">
        <x:f>'Raw_Data'!B822</x:f>
        <x:v>32</x:v>
      </x:c>
      <x:c r="C822" s="30" t="n">
        <x:f>'Raw_Data'!C822</x:f>
        <x:v>166012</x:v>
      </x:c>
      <x:c r="D822" t="n">
        <x:f>'Raw_Data'!D822</x:f>
        <x:v>708</x:v>
      </x:c>
      <x:c r="E822" t="n">
        <x:f>'Raw_Data'!E822</x:f>
        <x:v>44</x:v>
      </x:c>
      <x:c r="F822" t="str">
        <x:f>PROPER(TRIM('Raw_Data'!F822))</x:f>
        <x:v>Platinum</x:v>
      </x:c>
      <x:c r="G822" t="str">
        <x:f>PROPER(TRIM('Raw_Data'!G822))</x:f>
        <x:v>Direct Mail</x:v>
      </x:c>
      <x:c r="H822" s="60" t="n">
        <x:f>'Raw_Data'!H822</x:f>
        <x:v>36431</x:v>
      </x:c>
      <x:c r="I822" s="60" t="n">
        <x:f>'Raw_Data'!I822</x:f>
        <x:v>3882.58</x:v>
      </x:c>
      <x:c r="J822" s="32" t="n">
        <x:f>'Raw_Data'!J822</x:f>
        <x:v>0.52</x:v>
      </x:c>
      <x:c r="K822" s="32" t="n">
        <x:f>'Raw_Data'!K822</x:f>
        <x:v>0.842</x:v>
      </x:c>
      <x:c r="L822" t="n">
        <x:f>'Raw_Data'!L822</x:f>
        <x:v>0</x:v>
      </x:c>
      <x:c r="M822" t="n">
        <x:f>IF('Raw_Data'!M822="",Assumptions!$B$15,'Raw_Data'!M822)</x:f>
        <x:v>9</x:v>
      </x:c>
      <x:c r="N822" s="32" t="n">
        <x:f>'Raw_Data'!N822</x:f>
        <x:v>0.02</x:v>
      </x:c>
      <x:c r="O822" t="str">
        <x:f>IF(OR(D822&lt;620,L822&gt;=2,J822&gt;0.9),"High",IF(OR(D822&lt;700,L822=1,J822&gt;0.75),"Medium","Low"))</x:f>
        <x:v>Low</x:v>
      </x:c>
      <x:c r="P822" s="30" t="n">
        <x:f>XLOOKUP(F822,Assumptions!$A$4:$A$6,Assumptions!$B$4:$B$6)</x:f>
        <x:v>195</x:v>
      </x:c>
      <x:c r="Q822" s="32" t="n">
        <x:f>XLOOKUP(F822,Assumptions!$A$4:$A$6,Assumptions!$C$4:$C$6)</x:f>
        <x:v>0.199</x:v>
      </x:c>
      <x:c r="R822" s="32" t="n">
        <x:f>XLOOKUP(F822,Assumptions!$A$4:$A$6,Assumptions!$D$4:$D$6)</x:f>
        <x:v>0.017</x:v>
      </x:c>
      <x:c r="S822" s="32" t="n">
        <x:f>XLOOKUP(F822,Assumptions!$A$4:$A$6,Assumptions!$E$4:$E$6)</x:f>
        <x:v>0.013</x:v>
      </x:c>
      <x:c r="T822" s="32" t="n">
        <x:f>XLOOKUP(O822,Assumptions!$H$4:$H$6,Assumptions!$I$4:$I$6)</x:f>
        <x:v>0.0035</x:v>
      </x:c>
      <x:c r="U822" s="30" t="n">
        <x:f>XLOOKUP(F822,Assumptions!$A$4:$A$6,Assumptions!$F$4:$F$6)</x:f>
        <x:v>140</x:v>
      </x:c>
      <x:c r="V822" s="60" t="n">
        <x:f>I822*12</x:f>
        <x:v>46590.96</x:v>
      </x:c>
      <x:c r="W822" s="60" t="n">
        <x:f>H822*J822*(1-K822)*Q822</x:f>
        <x:v>595.64102104</x:v>
      </x:c>
      <x:c r="X822" s="60" t="n">
        <x:f>V822*R822</x:f>
        <x:v>792.04632</x:v>
      </x:c>
      <x:c r="Y822" s="60" t="n">
        <x:f>V822*S822</x:f>
        <x:v>605.6824799999999</x:v>
      </x:c>
      <x:c r="Z822" s="60" t="n">
        <x:f>H822*J822*T822</x:f>
        <x:v>66.30442</x:v>
      </x:c>
      <x:c r="AA822" s="60" t="n">
        <x:f>P822+W822+X822-Y822-Z822-U822</x:f>
        <x:v>770.7004410400002</x:v>
      </x:c>
      <x:c r="AB822" s="32" t="n">
        <x:f>IFERROR(AA822/(P822+W822+X822),0)</x:f>
        <x:v>0.48695684931274236</x:v>
      </x:c>
      <x:c r="AC822" t="n">
        <x:f>IF(O822="High",0,IF(I822&gt;=1800,3,IF(I822&gt;=900,2,1))+IF(K822&gt;=0.9,2,IF(K822&gt;=0.75,1,0))+IF(J822&lt;=0.7,2,IF(J822&lt;=0.85,1,0))+IF(M822&gt;=8,1,0))</x:f>
        <x:v>7</x:v>
      </x:c>
      <x:c r="AD822" t="str">
        <x:f>IF(AND(O822&lt;&gt;"High",AC822&gt;=Assumptions!$B$10,AA822&gt;0),"Priority Growth",IF(AND(O822="Low",AA822&gt;0),"Maintain","Watch"))</x:f>
        <x:v>Priority Growth</x:v>
      </x:c>
      <x:c r="AE822" s="60" t="n">
        <x:f>MAX(AA822,0)*N822</x:f>
        <x:v>15.414008820800005</x:v>
      </x:c>
      <x:c r="AF822" t="str">
        <x:f>IF(AND(AA822&gt;=Assumptions!$B$11,O822&lt;&gt;"High",OR(N822&gt;=Assumptions!$B$12,M822&lt;=6)),"High","Standard")</x:f>
        <x:v>Standard</x:v>
      </x:c>
    </x:row>
    <x:row r="823">
      <x:c r="A823" t="str">
        <x:f>'Raw_Data'!A823</x:f>
        <x:v>C00822</x:v>
      </x:c>
      <x:c r="B823" t="n">
        <x:f>'Raw_Data'!B823</x:f>
        <x:v>47</x:v>
      </x:c>
      <x:c r="C823" s="30" t="n">
        <x:f>'Raw_Data'!C823</x:f>
        <x:v>113308</x:v>
      </x:c>
      <x:c r="D823" t="n">
        <x:f>'Raw_Data'!D823</x:f>
        <x:v>634</x:v>
      </x:c>
      <x:c r="E823" t="n">
        <x:f>'Raw_Data'!E823</x:f>
        <x:v>26</x:v>
      </x:c>
      <x:c r="F823" t="str">
        <x:f>PROPER(TRIM('Raw_Data'!F823))</x:f>
        <x:v>Gold</x:v>
      </x:c>
      <x:c r="G823" t="str">
        <x:f>PROPER(TRIM('Raw_Data'!G823))</x:f>
        <x:v>Digital</x:v>
      </x:c>
      <x:c r="H823" s="60" t="n">
        <x:f>'Raw_Data'!H823</x:f>
        <x:v>13936</x:v>
      </x:c>
      <x:c r="I823" s="60" t="n">
        <x:f>'Raw_Data'!I823</x:f>
        <x:v>1789.37</x:v>
      </x:c>
      <x:c r="J823" s="32" t="n">
        <x:f>'Raw_Data'!J823</x:f>
        <x:v>0.332</x:v>
      </x:c>
      <x:c r="K823" s="32" t="n">
        <x:f>'Raw_Data'!K823</x:f>
        <x:v>0.644</x:v>
      </x:c>
      <x:c r="L823" t="n">
        <x:f>'Raw_Data'!L823</x:f>
        <x:v>0</x:v>
      </x:c>
      <x:c r="M823" t="n">
        <x:f>IF('Raw_Data'!M823="",Assumptions!$B$15,'Raw_Data'!M823)</x:f>
        <x:v>8</x:v>
      </x:c>
      <x:c r="N823" s="32" t="n">
        <x:f>'Raw_Data'!N823</x:f>
        <x:v>0.051</x:v>
      </x:c>
      <x:c r="O823" t="str">
        <x:f>IF(OR(D823&lt;620,L823&gt;=2,J823&gt;0.9),"High",IF(OR(D823&lt;700,L823=1,J823&gt;0.75),"Medium","Low"))</x:f>
        <x:v>Medium</x:v>
      </x:c>
      <x:c r="P823" s="30" t="n">
        <x:f>XLOOKUP(F823,Assumptions!$A$4:$A$6,Assumptions!$B$4:$B$6)</x:f>
        <x:v>95</x:v>
      </x:c>
      <x:c r="Q823" s="32" t="n">
        <x:f>XLOOKUP(F823,Assumptions!$A$4:$A$6,Assumptions!$C$4:$C$6)</x:f>
        <x:v>0.219</x:v>
      </x:c>
      <x:c r="R823" s="32" t="n">
        <x:f>XLOOKUP(F823,Assumptions!$A$4:$A$6,Assumptions!$D$4:$D$6)</x:f>
        <x:v>0.016</x:v>
      </x:c>
      <x:c r="S823" s="32" t="n">
        <x:f>XLOOKUP(F823,Assumptions!$A$4:$A$6,Assumptions!$E$4:$E$6)</x:f>
        <x:v>0.01</x:v>
      </x:c>
      <x:c r="T823" s="32" t="n">
        <x:f>XLOOKUP(O823,Assumptions!$H$4:$H$6,Assumptions!$I$4:$I$6)</x:f>
        <x:v>0.012</x:v>
      </x:c>
      <x:c r="U823" s="30" t="n">
        <x:f>XLOOKUP(F823,Assumptions!$A$4:$A$6,Assumptions!$F$4:$F$6)</x:f>
        <x:v>90</x:v>
      </x:c>
      <x:c r="V823" s="60" t="n">
        <x:f>I823*12</x:f>
        <x:v>21472.44</x:v>
      </x:c>
      <x:c r="W823" s="60" t="n">
        <x:f>H823*J823*(1-K823)*Q823</x:f>
        <x:v>360.72009292800004</x:v>
      </x:c>
      <x:c r="X823" s="60" t="n">
        <x:f>V823*R823</x:f>
        <x:v>343.55904</x:v>
      </x:c>
      <x:c r="Y823" s="60" t="n">
        <x:f>V823*S823</x:f>
        <x:v>214.7244</x:v>
      </x:c>
      <x:c r="Z823" s="60" t="n">
        <x:f>H823*J823*T823</x:f>
        <x:v>55.521024000000004</x:v>
      </x:c>
      <x:c r="AA823" s="60" t="n">
        <x:f>P823+W823+X823-Y823-Z823-U823</x:f>
        <x:v>439.033708928</x:v>
      </x:c>
      <x:c r="AB823" s="32" t="n">
        <x:f>IFERROR(AA823/(P823+W823+X823),0)</x:f>
        <x:v>0.5492870898802117</x:v>
      </x:c>
      <x:c r="AC823" t="n">
        <x:f>IF(O823="High",0,IF(I823&gt;=1800,3,IF(I823&gt;=900,2,1))+IF(K823&gt;=0.9,2,IF(K823&gt;=0.75,1,0))+IF(J823&lt;=0.7,2,IF(J823&lt;=0.85,1,0))+IF(M823&gt;=8,1,0))</x:f>
        <x:v>5</x:v>
      </x:c>
      <x:c r="AD823" t="str">
        <x:f>IF(AND(O823&lt;&gt;"High",AC823&gt;=Assumptions!$B$10,AA823&gt;0),"Priority Growth",IF(AND(O823="Low",AA823&gt;0),"Maintain","Watch"))</x:f>
        <x:v>Watch</x:v>
      </x:c>
      <x:c r="AE823" s="60" t="n">
        <x:f>MAX(AA823,0)*N823</x:f>
        <x:v>22.390719155328</x:v>
      </x:c>
      <x:c r="AF823" t="str">
        <x:f>IF(AND(AA823&gt;=Assumptions!$B$11,O823&lt;&gt;"High",OR(N823&gt;=Assumptions!$B$12,M823&lt;=6)),"High","Standard")</x:f>
        <x:v>Standard</x:v>
      </x:c>
    </x:row>
    <x:row r="824">
      <x:c r="A824" t="str">
        <x:f>'Raw_Data'!A824</x:f>
        <x:v>C00823</x:v>
      </x:c>
      <x:c r="B824" t="n">
        <x:f>'Raw_Data'!B824</x:f>
        <x:v>43</x:v>
      </x:c>
      <x:c r="C824" s="30" t="n">
        <x:f>'Raw_Data'!C824</x:f>
        <x:v>44761</x:v>
      </x:c>
      <x:c r="D824" t="n">
        <x:f>'Raw_Data'!D824</x:f>
        <x:v>674</x:v>
      </x:c>
      <x:c r="E824" t="n">
        <x:f>'Raw_Data'!E824</x:f>
        <x:v>38</x:v>
      </x:c>
      <x:c r="F824" t="str">
        <x:f>PROPER(TRIM('Raw_Data'!F824))</x:f>
        <x:v>Classic</x:v>
      </x:c>
      <x:c r="G824" t="str">
        <x:f>PROPER(TRIM('Raw_Data'!G824))</x:f>
        <x:v>Branch</x:v>
      </x:c>
      <x:c r="H824" s="60" t="n">
        <x:f>'Raw_Data'!H824</x:f>
        <x:v>2616</x:v>
      </x:c>
      <x:c r="I824" s="60" t="n">
        <x:f>'Raw_Data'!I824</x:f>
        <x:v>681.26</x:v>
      </x:c>
      <x:c r="J824" s="32" t="n">
        <x:f>'Raw_Data'!J824</x:f>
        <x:v>0.393</x:v>
      </x:c>
      <x:c r="K824" s="32" t="n">
        <x:f>'Raw_Data'!K824</x:f>
        <x:v>0.665</x:v>
      </x:c>
      <x:c r="L824" t="n">
        <x:f>'Raw_Data'!L824</x:f>
        <x:v>0</x:v>
      </x:c>
      <x:c r="M824" t="n">
        <x:f>IF('Raw_Data'!M824="",Assumptions!$B$15,'Raw_Data'!M824)</x:f>
        <x:v>7</x:v>
      </x:c>
      <x:c r="N824" s="32" t="n">
        <x:f>'Raw_Data'!N824</x:f>
        <x:v>0.101</x:v>
      </x:c>
      <x:c r="O824" t="str">
        <x:f>IF(OR(D824&lt;620,L824&gt;=2,J824&gt;0.9),"High",IF(OR(D824&lt;700,L824=1,J824&gt;0.75),"Medium","Low"))</x:f>
        <x:v>Medium</x:v>
      </x:c>
      <x:c r="P824" s="30" t="n">
        <x:f>XLOOKUP(F824,Assumptions!$A$4:$A$6,Assumptions!$B$4:$B$6)</x:f>
        <x:v>0</x:v>
      </x:c>
      <x:c r="Q824" s="32" t="n">
        <x:f>XLOOKUP(F824,Assumptions!$A$4:$A$6,Assumptions!$C$4:$C$6)</x:f>
        <x:v>0.229</x:v>
      </x:c>
      <x:c r="R824" s="32" t="n">
        <x:f>XLOOKUP(F824,Assumptions!$A$4:$A$6,Assumptions!$D$4:$D$6)</x:f>
        <x:v>0.015</x:v>
      </x:c>
      <x:c r="S824" s="32" t="n">
        <x:f>XLOOKUP(F824,Assumptions!$A$4:$A$6,Assumptions!$E$4:$E$6)</x:f>
        <x:v>0.0075</x:v>
      </x:c>
      <x:c r="T824" s="32" t="n">
        <x:f>XLOOKUP(O824,Assumptions!$H$4:$H$6,Assumptions!$I$4:$I$6)</x:f>
        <x:v>0.012</x:v>
      </x:c>
      <x:c r="U824" s="30" t="n">
        <x:f>XLOOKUP(F824,Assumptions!$A$4:$A$6,Assumptions!$F$4:$F$6)</x:f>
        <x:v>60</x:v>
      </x:c>
      <x:c r="V824" s="60" t="n">
        <x:f>I824*12</x:f>
        <x:v>8175.12</x:v>
      </x:c>
      <x:c r="W824" s="60" t="n">
        <x:f>H824*J824*(1-K824)*Q824</x:f>
        <x:v>78.86977092</x:v>
      </x:c>
      <x:c r="X824" s="60" t="n">
        <x:f>V824*R824</x:f>
        <x:v>122.62679999999999</x:v>
      </x:c>
      <x:c r="Y824" s="60" t="n">
        <x:f>V824*S824</x:f>
        <x:v>61.313399999999994</x:v>
      </x:c>
      <x:c r="Z824" s="60" t="n">
        <x:f>H824*J824*T824</x:f>
        <x:v>12.337056</x:v>
      </x:c>
      <x:c r="AA824" s="60" t="n">
        <x:f>P824+W824+X824-Y824-Z824-U824</x:f>
        <x:v>67.84611491999998</x:v>
      </x:c>
      <x:c r="AB824" s="32" t="n">
        <x:f>IFERROR(AA824/(P824+W824+X824),0)</x:f>
        <x:v>0.33671101503229484</x:v>
      </x:c>
      <x:c r="AC824" t="n">
        <x:f>IF(O824="High",0,IF(I824&gt;=1800,3,IF(I824&gt;=900,2,1))+IF(K824&gt;=0.9,2,IF(K824&gt;=0.75,1,0))+IF(J824&lt;=0.7,2,IF(J824&lt;=0.85,1,0))+IF(M824&gt;=8,1,0))</x:f>
        <x:v>3</x:v>
      </x:c>
      <x:c r="AD824" t="str">
        <x:f>IF(AND(O824&lt;&gt;"High",AC824&gt;=Assumptions!$B$10,AA824&gt;0),"Priority Growth",IF(AND(O824="Low",AA824&gt;0),"Maintain","Watch"))</x:f>
        <x:v>Watch</x:v>
      </x:c>
      <x:c r="AE824" s="60" t="n">
        <x:f>MAX(AA824,0)*N824</x:f>
        <x:v>6.852457606919998</x:v>
      </x:c>
      <x:c r="AF824" t="str">
        <x:f>IF(AND(AA824&gt;=Assumptions!$B$11,O824&lt;&gt;"High",OR(N824&gt;=Assumptions!$B$12,M824&lt;=6)),"High","Standard")</x:f>
        <x:v>Standard</x:v>
      </x:c>
    </x:row>
    <x:row r="825">
      <x:c r="A825" t="str">
        <x:f>'Raw_Data'!A825</x:f>
        <x:v>C00824</x:v>
      </x:c>
      <x:c r="B825" t="n">
        <x:f>'Raw_Data'!B825</x:f>
        <x:v>39</x:v>
      </x:c>
      <x:c r="C825" s="30" t="n">
        <x:f>'Raw_Data'!C825</x:f>
        <x:v>98917</x:v>
      </x:c>
      <x:c r="D825" t="n">
        <x:f>'Raw_Data'!D825</x:f>
        <x:v>718</x:v>
      </x:c>
      <x:c r="E825" t="n">
        <x:f>'Raw_Data'!E825</x:f>
        <x:v>46</x:v>
      </x:c>
      <x:c r="F825" t="str">
        <x:f>PROPER(TRIM('Raw_Data'!F825))</x:f>
        <x:v>Platinum</x:v>
      </x:c>
      <x:c r="G825" t="str">
        <x:f>PROPER(TRIM('Raw_Data'!G825))</x:f>
        <x:v>Digital</x:v>
      </x:c>
      <x:c r="H825" s="60" t="n">
        <x:f>'Raw_Data'!H825</x:f>
        <x:v>22188</x:v>
      </x:c>
      <x:c r="I825" s="60" t="n">
        <x:f>'Raw_Data'!I825</x:f>
        <x:v>2589.48</x:v>
      </x:c>
      <x:c r="J825" s="32" t="n">
        <x:f>'Raw_Data'!J825</x:f>
        <x:v>0.398</x:v>
      </x:c>
      <x:c r="K825" s="32" t="n">
        <x:f>'Raw_Data'!K825</x:f>
        <x:v>0.913</x:v>
      </x:c>
      <x:c r="L825" t="n">
        <x:f>'Raw_Data'!L825</x:f>
        <x:v>0</x:v>
      </x:c>
      <x:c r="M825" t="n">
        <x:f>IF('Raw_Data'!M825="",Assumptions!$B$15,'Raw_Data'!M825)</x:f>
        <x:v>8</x:v>
      </x:c>
      <x:c r="N825" s="32" t="n">
        <x:f>'Raw_Data'!N825</x:f>
        <x:v>0.022</x:v>
      </x:c>
      <x:c r="O825" t="str">
        <x:f>IF(OR(D825&lt;620,L825&gt;=2,J825&gt;0.9),"High",IF(OR(D825&lt;700,L825=1,J825&gt;0.75),"Medium","Low"))</x:f>
        <x:v>Low</x:v>
      </x:c>
      <x:c r="P825" s="30" t="n">
        <x:f>XLOOKUP(F825,Assumptions!$A$4:$A$6,Assumptions!$B$4:$B$6)</x:f>
        <x:v>195</x:v>
      </x:c>
      <x:c r="Q825" s="32" t="n">
        <x:f>XLOOKUP(F825,Assumptions!$A$4:$A$6,Assumptions!$C$4:$C$6)</x:f>
        <x:v>0.199</x:v>
      </x:c>
      <x:c r="R825" s="32" t="n">
        <x:f>XLOOKUP(F825,Assumptions!$A$4:$A$6,Assumptions!$D$4:$D$6)</x:f>
        <x:v>0.017</x:v>
      </x:c>
      <x:c r="S825" s="32" t="n">
        <x:f>XLOOKUP(F825,Assumptions!$A$4:$A$6,Assumptions!$E$4:$E$6)</x:f>
        <x:v>0.013</x:v>
      </x:c>
      <x:c r="T825" s="32" t="n">
        <x:f>XLOOKUP(O825,Assumptions!$H$4:$H$6,Assumptions!$I$4:$I$6)</x:f>
        <x:v>0.0035</x:v>
      </x:c>
      <x:c r="U825" s="30" t="n">
        <x:f>XLOOKUP(F825,Assumptions!$A$4:$A$6,Assumptions!$F$4:$F$6)</x:f>
        <x:v>140</x:v>
      </x:c>
      <x:c r="V825" s="60" t="n">
        <x:f>I825*12</x:f>
        <x:v>31073.760000000002</x:v>
      </x:c>
      <x:c r="W825" s="60" t="n">
        <x:f>H825*J825*(1-K825)*Q825</x:f>
        <x:v>152.88805591199997</x:v>
      </x:c>
      <x:c r="X825" s="60" t="n">
        <x:f>V825*R825</x:f>
        <x:v>528.2539200000001</x:v>
      </x:c>
      <x:c r="Y825" s="60" t="n">
        <x:f>V825*S825</x:f>
        <x:v>403.95888</x:v>
      </x:c>
      <x:c r="Z825" s="60" t="n">
        <x:f>H825*J825*T825</x:f>
        <x:v>30.907884000000003</x:v>
      </x:c>
      <x:c r="AA825" s="60" t="n">
        <x:f>P825+W825+X825-Y825-Z825-U825</x:f>
        <x:v>301.2752119120001</x:v>
      </x:c>
      <x:c r="AB825" s="32" t="n">
        <x:f>IFERROR(AA825/(P825+W825+X825),0)</x:f>
        <x:v>0.343865743446882</x:v>
      </x:c>
      <x:c r="AC825" t="n">
        <x:f>IF(O825="High",0,IF(I825&gt;=1800,3,IF(I825&gt;=900,2,1))+IF(K825&gt;=0.9,2,IF(K825&gt;=0.75,1,0))+IF(J825&lt;=0.7,2,IF(J825&lt;=0.85,1,0))+IF(M825&gt;=8,1,0))</x:f>
        <x:v>8</x:v>
      </x:c>
      <x:c r="AD825" t="str">
        <x:f>IF(AND(O825&lt;&gt;"High",AC825&gt;=Assumptions!$B$10,AA825&gt;0),"Priority Growth",IF(AND(O825="Low",AA825&gt;0),"Maintain","Watch"))</x:f>
        <x:v>Priority Growth</x:v>
      </x:c>
      <x:c r="AE825" s="60" t="n">
        <x:f>MAX(AA825,0)*N825</x:f>
        <x:v>6.6280546620640015</x:v>
      </x:c>
      <x:c r="AF825" t="str">
        <x:f>IF(AND(AA825&gt;=Assumptions!$B$11,O825&lt;&gt;"High",OR(N825&gt;=Assumptions!$B$12,M825&lt;=6)),"High","Standard")</x:f>
        <x:v>Standard</x:v>
      </x:c>
    </x:row>
    <x:row r="826">
      <x:c r="A826" t="str">
        <x:f>'Raw_Data'!A826</x:f>
        <x:v>C00825</x:v>
      </x:c>
      <x:c r="B826" t="n">
        <x:f>'Raw_Data'!B826</x:f>
        <x:v>21</x:v>
      </x:c>
      <x:c r="C826" s="30" t="n">
        <x:f>'Raw_Data'!C826</x:f>
        <x:v>59536</x:v>
      </x:c>
      <x:c r="D826" t="n">
        <x:f>'Raw_Data'!D826</x:f>
        <x:v>711</x:v>
      </x:c>
      <x:c r="E826" t="n">
        <x:f>'Raw_Data'!E826</x:f>
        <x:v>45</x:v>
      </x:c>
      <x:c r="F826" t="str">
        <x:f>PROPER(TRIM('Raw_Data'!F826))</x:f>
        <x:v>Gold</x:v>
      </x:c>
      <x:c r="G826" t="str">
        <x:f>PROPER(TRIM('Raw_Data'!G826))</x:f>
        <x:v>Digital</x:v>
      </x:c>
      <x:c r="H826" s="60" t="n">
        <x:f>'Raw_Data'!H826</x:f>
        <x:v>8016</x:v>
      </x:c>
      <x:c r="I826" s="60" t="n">
        <x:f>'Raw_Data'!I826</x:f>
        <x:v>952.05</x:v>
      </x:c>
      <x:c r="J826" s="32" t="n">
        <x:f>'Raw_Data'!J826</x:f>
        <x:v>0.544</x:v>
      </x:c>
      <x:c r="K826" s="32" t="n">
        <x:f>'Raw_Data'!K826</x:f>
        <x:v>0.781</x:v>
      </x:c>
      <x:c r="L826" t="n">
        <x:f>'Raw_Data'!L826</x:f>
        <x:v>0</x:v>
      </x:c>
      <x:c r="M826" t="n">
        <x:f>IF('Raw_Data'!M826="",Assumptions!$B$15,'Raw_Data'!M826)</x:f>
        <x:v>6</x:v>
      </x:c>
      <x:c r="N826" s="32" t="n">
        <x:f>'Raw_Data'!N826</x:f>
        <x:v>0.168</x:v>
      </x:c>
      <x:c r="O826" t="str">
        <x:f>IF(OR(D826&lt;620,L826&gt;=2,J826&gt;0.9),"High",IF(OR(D826&lt;700,L826=1,J826&gt;0.75),"Medium","Low"))</x:f>
        <x:v>Low</x:v>
      </x:c>
      <x:c r="P826" s="30" t="n">
        <x:f>XLOOKUP(F826,Assumptions!$A$4:$A$6,Assumptions!$B$4:$B$6)</x:f>
        <x:v>95</x:v>
      </x:c>
      <x:c r="Q826" s="32" t="n">
        <x:f>XLOOKUP(F826,Assumptions!$A$4:$A$6,Assumptions!$C$4:$C$6)</x:f>
        <x:v>0.219</x:v>
      </x:c>
      <x:c r="R826" s="32" t="n">
        <x:f>XLOOKUP(F826,Assumptions!$A$4:$A$6,Assumptions!$D$4:$D$6)</x:f>
        <x:v>0.016</x:v>
      </x:c>
      <x:c r="S826" s="32" t="n">
        <x:f>XLOOKUP(F826,Assumptions!$A$4:$A$6,Assumptions!$E$4:$E$6)</x:f>
        <x:v>0.01</x:v>
      </x:c>
      <x:c r="T826" s="32" t="n">
        <x:f>XLOOKUP(O826,Assumptions!$H$4:$H$6,Assumptions!$I$4:$I$6)</x:f>
        <x:v>0.0035</x:v>
      </x:c>
      <x:c r="U826" s="30" t="n">
        <x:f>XLOOKUP(F826,Assumptions!$A$4:$A$6,Assumptions!$F$4:$F$6)</x:f>
        <x:v>90</x:v>
      </x:c>
      <x:c r="V826" s="60" t="n">
        <x:f>I826*12</x:f>
        <x:v>11424.599999999999</x:v>
      </x:c>
      <x:c r="W826" s="60" t="n">
        <x:f>H826*J826*(1-K826)*Q826</x:f>
        <x:v>209.143724544</x:v>
      </x:c>
      <x:c r="X826" s="60" t="n">
        <x:f>V826*R826</x:f>
        <x:v>182.79359999999997</x:v>
      </x:c>
      <x:c r="Y826" s="60" t="n">
        <x:f>V826*S826</x:f>
        <x:v>114.24599999999998</x:v>
      </x:c>
      <x:c r="Z826" s="60" t="n">
        <x:f>H826*J826*T826</x:f>
        <x:v>15.262464000000003</x:v>
      </x:c>
      <x:c r="AA826" s="60" t="n">
        <x:f>P826+W826+X826-Y826-Z826-U826</x:f>
        <x:v>267.428860544</x:v>
      </x:c>
      <x:c r="AB826" s="32" t="n">
        <x:f>IFERROR(AA826/(P826+W826+X826),0)</x:f>
        <x:v>0.5492059184299292</x:v>
      </x:c>
      <x:c r="AC826" t="n">
        <x:f>IF(O826="High",0,IF(I826&gt;=1800,3,IF(I826&gt;=900,2,1))+IF(K826&gt;=0.9,2,IF(K826&gt;=0.75,1,0))+IF(J826&lt;=0.7,2,IF(J826&lt;=0.85,1,0))+IF(M826&gt;=8,1,0))</x:f>
        <x:v>5</x:v>
      </x:c>
      <x:c r="AD826" t="str">
        <x:f>IF(AND(O826&lt;&gt;"High",AC826&gt;=Assumptions!$B$10,AA826&gt;0),"Priority Growth",IF(AND(O826="Low",AA826&gt;0),"Maintain","Watch"))</x:f>
        <x:v>Maintain</x:v>
      </x:c>
      <x:c r="AE826" s="60" t="n">
        <x:f>MAX(AA826,0)*N826</x:f>
        <x:v>44.928048571392</x:v>
      </x:c>
      <x:c r="AF826" t="str">
        <x:f>IF(AND(AA826&gt;=Assumptions!$B$11,O826&lt;&gt;"High",OR(N826&gt;=Assumptions!$B$12,M826&lt;=6)),"High","Standard")</x:f>
        <x:v>Standard</x:v>
      </x:c>
    </x:row>
    <x:row r="827">
      <x:c r="A827" t="str">
        <x:f>'Raw_Data'!A827</x:f>
        <x:v>C00826</x:v>
      </x:c>
      <x:c r="B827" t="n">
        <x:f>'Raw_Data'!B827</x:f>
        <x:v>36</x:v>
      </x:c>
      <x:c r="C827" s="30" t="n">
        <x:f>'Raw_Data'!C827</x:f>
        <x:v>54545</x:v>
      </x:c>
      <x:c r="D827" t="n">
        <x:f>'Raw_Data'!D827</x:f>
        <x:v>706</x:v>
      </x:c>
      <x:c r="E827" t="n">
        <x:f>'Raw_Data'!E827</x:f>
        <x:v>27</x:v>
      </x:c>
      <x:c r="F827" t="str">
        <x:f>PROPER(TRIM('Raw_Data'!F827))</x:f>
        <x:v>Gold</x:v>
      </x:c>
      <x:c r="G827" t="str">
        <x:f>PROPER(TRIM('Raw_Data'!G827))</x:f>
        <x:v>Direct Mail</x:v>
      </x:c>
      <x:c r="H827" s="60" t="n">
        <x:f>'Raw_Data'!H827</x:f>
        <x:v>10098</x:v>
      </x:c>
      <x:c r="I827" s="60" t="n">
        <x:f>'Raw_Data'!I827</x:f>
        <x:v>955.29</x:v>
      </x:c>
      <x:c r="J827" s="32" t="n">
        <x:f>'Raw_Data'!J827</x:f>
        <x:v>0.476</x:v>
      </x:c>
      <x:c r="K827" s="32" t="n">
        <x:f>'Raw_Data'!K827</x:f>
        <x:v>0.801</x:v>
      </x:c>
      <x:c r="L827" t="n">
        <x:f>'Raw_Data'!L827</x:f>
        <x:v>0</x:v>
      </x:c>
      <x:c r="M827" t="n">
        <x:f>IF('Raw_Data'!M827="",Assumptions!$B$15,'Raw_Data'!M827)</x:f>
        <x:v>7</x:v>
      </x:c>
      <x:c r="N827" s="32" t="n">
        <x:f>'Raw_Data'!N827</x:f>
        <x:v>0.072</x:v>
      </x:c>
      <x:c r="O827" t="str">
        <x:f>IF(OR(D827&lt;620,L827&gt;=2,J827&gt;0.9),"High",IF(OR(D827&lt;700,L827=1,J827&gt;0.75),"Medium","Low"))</x:f>
        <x:v>Low</x:v>
      </x:c>
      <x:c r="P827" s="30" t="n">
        <x:f>XLOOKUP(F827,Assumptions!$A$4:$A$6,Assumptions!$B$4:$B$6)</x:f>
        <x:v>95</x:v>
      </x:c>
      <x:c r="Q827" s="32" t="n">
        <x:f>XLOOKUP(F827,Assumptions!$A$4:$A$6,Assumptions!$C$4:$C$6)</x:f>
        <x:v>0.219</x:v>
      </x:c>
      <x:c r="R827" s="32" t="n">
        <x:f>XLOOKUP(F827,Assumptions!$A$4:$A$6,Assumptions!$D$4:$D$6)</x:f>
        <x:v>0.016</x:v>
      </x:c>
      <x:c r="S827" s="32" t="n">
        <x:f>XLOOKUP(F827,Assumptions!$A$4:$A$6,Assumptions!$E$4:$E$6)</x:f>
        <x:v>0.01</x:v>
      </x:c>
      <x:c r="T827" s="32" t="n">
        <x:f>XLOOKUP(O827,Assumptions!$H$4:$H$6,Assumptions!$I$4:$I$6)</x:f>
        <x:v>0.0035</x:v>
      </x:c>
      <x:c r="U827" s="30" t="n">
        <x:f>XLOOKUP(F827,Assumptions!$A$4:$A$6,Assumptions!$F$4:$F$6)</x:f>
        <x:v>90</x:v>
      </x:c>
      <x:c r="V827" s="60" t="n">
        <x:f>I827*12</x:f>
        <x:v>11463.48</x:v>
      </x:c>
      <x:c r="W827" s="60" t="n">
        <x:f>H827*J827*(1-K827)*Q827</x:f>
        <x:v>209.47852648799997</x:v>
      </x:c>
      <x:c r="X827" s="60" t="n">
        <x:f>V827*R827</x:f>
        <x:v>183.41568</x:v>
      </x:c>
      <x:c r="Y827" s="60" t="n">
        <x:f>V827*S827</x:f>
        <x:v>114.6348</x:v>
      </x:c>
      <x:c r="Z827" s="60" t="n">
        <x:f>H827*J827*T827</x:f>
        <x:v>16.823268000000002</x:v>
      </x:c>
      <x:c r="AA827" s="60" t="n">
        <x:f>P827+W827+X827-Y827-Z827-U827</x:f>
        <x:v>266.436138488</x:v>
      </x:c>
      <x:c r="AB827" s="32" t="n">
        <x:f>IFERROR(AA827/(P827+W827+X827),0)</x:f>
        <x:v>0.5460940813498943</x:v>
      </x:c>
      <x:c r="AC827" t="n">
        <x:f>IF(O827="High",0,IF(I827&gt;=1800,3,IF(I827&gt;=900,2,1))+IF(K827&gt;=0.9,2,IF(K827&gt;=0.75,1,0))+IF(J827&lt;=0.7,2,IF(J827&lt;=0.85,1,0))+IF(M827&gt;=8,1,0))</x:f>
        <x:v>5</x:v>
      </x:c>
      <x:c r="AD827" t="str">
        <x:f>IF(AND(O827&lt;&gt;"High",AC827&gt;=Assumptions!$B$10,AA827&gt;0),"Priority Growth",IF(AND(O827="Low",AA827&gt;0),"Maintain","Watch"))</x:f>
        <x:v>Maintain</x:v>
      </x:c>
      <x:c r="AE827" s="60" t="n">
        <x:f>MAX(AA827,0)*N827</x:f>
        <x:v>19.183401971135996</x:v>
      </x:c>
      <x:c r="AF827" t="str">
        <x:f>IF(AND(AA827&gt;=Assumptions!$B$11,O827&lt;&gt;"High",OR(N827&gt;=Assumptions!$B$12,M827&lt;=6)),"High","Standard")</x:f>
        <x:v>Standard</x:v>
      </x:c>
    </x:row>
    <x:row r="828">
      <x:c r="A828" t="str">
        <x:f>'Raw_Data'!A828</x:f>
        <x:v>C00827</x:v>
      </x:c>
      <x:c r="B828" t="n">
        <x:f>'Raw_Data'!B828</x:f>
        <x:v>47</x:v>
      </x:c>
      <x:c r="C828" s="30" t="n">
        <x:f>'Raw_Data'!C828</x:f>
        <x:v>80983</x:v>
      </x:c>
      <x:c r="D828" t="n">
        <x:f>'Raw_Data'!D828</x:f>
        <x:v>726</x:v>
      </x:c>
      <x:c r="E828" t="n">
        <x:f>'Raw_Data'!E828</x:f>
        <x:v>43</x:v>
      </x:c>
      <x:c r="F828" t="str">
        <x:f>PROPER(TRIM('Raw_Data'!F828))</x:f>
        <x:v>Gold</x:v>
      </x:c>
      <x:c r="G828" t="str">
        <x:f>PROPER(TRIM('Raw_Data'!G828))</x:f>
        <x:v>Digital</x:v>
      </x:c>
      <x:c r="H828" s="60" t="n">
        <x:f>'Raw_Data'!H828</x:f>
        <x:v>15034</x:v>
      </x:c>
      <x:c r="I828" s="60" t="n">
        <x:f>'Raw_Data'!I828</x:f>
        <x:v>1533.46</x:v>
      </x:c>
      <x:c r="J828" s="32" t="n">
        <x:f>'Raw_Data'!J828</x:f>
        <x:v>0.36</x:v>
      </x:c>
      <x:c r="K828" s="32" t="n">
        <x:f>'Raw_Data'!K828</x:f>
        <x:v>0.934</x:v>
      </x:c>
      <x:c r="L828" t="n">
        <x:f>'Raw_Data'!L828</x:f>
        <x:v>0</x:v>
      </x:c>
      <x:c r="M828" t="n">
        <x:f>IF('Raw_Data'!M828="",Assumptions!$B$15,'Raw_Data'!M828)</x:f>
        <x:v>3</x:v>
      </x:c>
      <x:c r="N828" s="32" t="n">
        <x:f>'Raw_Data'!N828</x:f>
        <x:v>0.349</x:v>
      </x:c>
      <x:c r="O828" t="str">
        <x:f>IF(OR(D828&lt;620,L828&gt;=2,J828&gt;0.9),"High",IF(OR(D828&lt;700,L828=1,J828&gt;0.75),"Medium","Low"))</x:f>
        <x:v>Low</x:v>
      </x:c>
      <x:c r="P828" s="30" t="n">
        <x:f>XLOOKUP(F828,Assumptions!$A$4:$A$6,Assumptions!$B$4:$B$6)</x:f>
        <x:v>95</x:v>
      </x:c>
      <x:c r="Q828" s="32" t="n">
        <x:f>XLOOKUP(F828,Assumptions!$A$4:$A$6,Assumptions!$C$4:$C$6)</x:f>
        <x:v>0.219</x:v>
      </x:c>
      <x:c r="R828" s="32" t="n">
        <x:f>XLOOKUP(F828,Assumptions!$A$4:$A$6,Assumptions!$D$4:$D$6)</x:f>
        <x:v>0.016</x:v>
      </x:c>
      <x:c r="S828" s="32" t="n">
        <x:f>XLOOKUP(F828,Assumptions!$A$4:$A$6,Assumptions!$E$4:$E$6)</x:f>
        <x:v>0.01</x:v>
      </x:c>
      <x:c r="T828" s="32" t="n">
        <x:f>XLOOKUP(O828,Assumptions!$H$4:$H$6,Assumptions!$I$4:$I$6)</x:f>
        <x:v>0.0035</x:v>
      </x:c>
      <x:c r="U828" s="30" t="n">
        <x:f>XLOOKUP(F828,Assumptions!$A$4:$A$6,Assumptions!$F$4:$F$6)</x:f>
        <x:v>90</x:v>
      </x:c>
      <x:c r="V828" s="60" t="n">
        <x:f>I828*12</x:f>
        <x:v>18401.52</x:v>
      </x:c>
      <x:c r="W828" s="60" t="n">
        <x:f>H828*J828*(1-K828)*Q828</x:f>
        <x:v>78.22851695999994</x:v>
      </x:c>
      <x:c r="X828" s="60" t="n">
        <x:f>V828*R828</x:f>
        <x:v>294.42432</x:v>
      </x:c>
      <x:c r="Y828" s="60" t="n">
        <x:f>V828*S828</x:f>
        <x:v>184.01520000000002</x:v>
      </x:c>
      <x:c r="Z828" s="60" t="n">
        <x:f>H828*J828*T828</x:f>
        <x:v>18.94284</x:v>
      </x:c>
      <x:c r="AA828" s="60" t="n">
        <x:f>P828+W828+X828-Y828-Z828-U828</x:f>
        <x:v>174.6947969599999</x:v>
      </x:c>
      <x:c r="AB828" s="32" t="n">
        <x:f>IFERROR(AA828/(P828+W828+X828),0)</x:f>
        <x:v>0.37355658546970855</x:v>
      </x:c>
      <x:c r="AC828" t="n">
        <x:f>IF(O828="High",0,IF(I828&gt;=1800,3,IF(I828&gt;=900,2,1))+IF(K828&gt;=0.9,2,IF(K828&gt;=0.75,1,0))+IF(J828&lt;=0.7,2,IF(J828&lt;=0.85,1,0))+IF(M828&gt;=8,1,0))</x:f>
        <x:v>6</x:v>
      </x:c>
      <x:c r="AD828" t="str">
        <x:f>IF(AND(O828&lt;&gt;"High",AC828&gt;=Assumptions!$B$10,AA828&gt;0),"Priority Growth",IF(AND(O828="Low",AA828&gt;0),"Maintain","Watch"))</x:f>
        <x:v>Priority Growth</x:v>
      </x:c>
      <x:c r="AE828" s="60" t="n">
        <x:f>MAX(AA828,0)*N828</x:f>
        <x:v>60.968484139039965</x:v>
      </x:c>
      <x:c r="AF828" t="str">
        <x:f>IF(AND(AA828&gt;=Assumptions!$B$11,O828&lt;&gt;"High",OR(N828&gt;=Assumptions!$B$12,M828&lt;=6)),"High","Standard")</x:f>
        <x:v>Standard</x:v>
      </x:c>
    </x:row>
    <x:row r="829">
      <x:c r="A829" t="str">
        <x:f>'Raw_Data'!A829</x:f>
        <x:v>C00828</x:v>
      </x:c>
      <x:c r="B829" t="n">
        <x:f>'Raw_Data'!B829</x:f>
        <x:v>29</x:v>
      </x:c>
      <x:c r="C829" s="30" t="n">
        <x:f>'Raw_Data'!C829</x:f>
        <x:v>71684</x:v>
      </x:c>
      <x:c r="D829" t="n">
        <x:f>'Raw_Data'!D829</x:f>
        <x:v>708</x:v>
      </x:c>
      <x:c r="E829" t="n">
        <x:f>'Raw_Data'!E829</x:f>
        <x:v>27</x:v>
      </x:c>
      <x:c r="F829" t="str">
        <x:f>PROPER(TRIM('Raw_Data'!F829))</x:f>
        <x:v>Gold</x:v>
      </x:c>
      <x:c r="G829" t="str">
        <x:f>PROPER(TRIM('Raw_Data'!G829))</x:f>
        <x:v>Branch</x:v>
      </x:c>
      <x:c r="H829" s="60" t="n">
        <x:f>'Raw_Data'!H829</x:f>
        <x:v>12520</x:v>
      </x:c>
      <x:c r="I829" s="60" t="n">
        <x:f>'Raw_Data'!I829</x:f>
        <x:v>1483.26</x:v>
      </x:c>
      <x:c r="J829" s="32" t="n">
        <x:f>'Raw_Data'!J829</x:f>
        <x:v>0.434</x:v>
      </x:c>
      <x:c r="K829" s="32" t="n">
        <x:f>'Raw_Data'!K829</x:f>
        <x:v>0.692</x:v>
      </x:c>
      <x:c r="L829" t="n">
        <x:f>'Raw_Data'!L829</x:f>
        <x:v>0</x:v>
      </x:c>
      <x:c r="M829" t="n">
        <x:f>IF('Raw_Data'!M829="",Assumptions!$B$15,'Raw_Data'!M829)</x:f>
        <x:v>7</x:v>
      </x:c>
      <x:c r="N829" s="32" t="n">
        <x:f>'Raw_Data'!N829</x:f>
        <x:v>0.11</x:v>
      </x:c>
      <x:c r="O829" t="str">
        <x:f>IF(OR(D829&lt;620,L829&gt;=2,J829&gt;0.9),"High",IF(OR(D829&lt;700,L829=1,J829&gt;0.75),"Medium","Low"))</x:f>
        <x:v>Low</x:v>
      </x:c>
      <x:c r="P829" s="30" t="n">
        <x:f>XLOOKUP(F829,Assumptions!$A$4:$A$6,Assumptions!$B$4:$B$6)</x:f>
        <x:v>95</x:v>
      </x:c>
      <x:c r="Q829" s="32" t="n">
        <x:f>XLOOKUP(F829,Assumptions!$A$4:$A$6,Assumptions!$C$4:$C$6)</x:f>
        <x:v>0.219</x:v>
      </x:c>
      <x:c r="R829" s="32" t="n">
        <x:f>XLOOKUP(F829,Assumptions!$A$4:$A$6,Assumptions!$D$4:$D$6)</x:f>
        <x:v>0.016</x:v>
      </x:c>
      <x:c r="S829" s="32" t="n">
        <x:f>XLOOKUP(F829,Assumptions!$A$4:$A$6,Assumptions!$E$4:$E$6)</x:f>
        <x:v>0.01</x:v>
      </x:c>
      <x:c r="T829" s="32" t="n">
        <x:f>XLOOKUP(O829,Assumptions!$H$4:$H$6,Assumptions!$I$4:$I$6)</x:f>
        <x:v>0.0035</x:v>
      </x:c>
      <x:c r="U829" s="30" t="n">
        <x:f>XLOOKUP(F829,Assumptions!$A$4:$A$6,Assumptions!$F$4:$F$6)</x:f>
        <x:v>90</x:v>
      </x:c>
      <x:c r="V829" s="60" t="n">
        <x:f>I829*12</x:f>
        <x:v>17799.12</x:v>
      </x:c>
      <x:c r="W829" s="60" t="n">
        <x:f>H829*J829*(1-K829)*Q829</x:f>
        <x:v>366.51258336000006</x:v>
      </x:c>
      <x:c r="X829" s="60" t="n">
        <x:f>V829*R829</x:f>
        <x:v>284.78592</x:v>
      </x:c>
      <x:c r="Y829" s="60" t="n">
        <x:f>V829*S829</x:f>
        <x:v>177.9912</x:v>
      </x:c>
      <x:c r="Z829" s="60" t="n">
        <x:f>H829*J829*T829</x:f>
        <x:v>19.01788</x:v>
      </x:c>
      <x:c r="AA829" s="60" t="n">
        <x:f>P829+W829+X829-Y829-Z829-U829</x:f>
        <x:v>459.2894233600001</x:v>
      </x:c>
      <x:c r="AB829" s="32" t="n">
        <x:f>IFERROR(AA829/(P829+W829+X829),0)</x:f>
        <x:v>0.6154232137572004</x:v>
      </x:c>
      <x:c r="AC829" t="n">
        <x:f>IF(O829="High",0,IF(I829&gt;=1800,3,IF(I829&gt;=900,2,1))+IF(K829&gt;=0.9,2,IF(K829&gt;=0.75,1,0))+IF(J829&lt;=0.7,2,IF(J829&lt;=0.85,1,0))+IF(M829&gt;=8,1,0))</x:f>
        <x:v>4</x:v>
      </x:c>
      <x:c r="AD829" t="str">
        <x:f>IF(AND(O829&lt;&gt;"High",AC829&gt;=Assumptions!$B$10,AA829&gt;0),"Priority Growth",IF(AND(O829="Low",AA829&gt;0),"Maintain","Watch"))</x:f>
        <x:v>Maintain</x:v>
      </x:c>
      <x:c r="AE829" s="60" t="n">
        <x:f>MAX(AA829,0)*N829</x:f>
        <x:v>50.52183656960001</x:v>
      </x:c>
      <x:c r="AF829" t="str">
        <x:f>IF(AND(AA829&gt;=Assumptions!$B$11,O829&lt;&gt;"High",OR(N829&gt;=Assumptions!$B$12,M829&lt;=6)),"High","Standard")</x:f>
        <x:v>Standard</x:v>
      </x:c>
    </x:row>
    <x:row r="830">
      <x:c r="A830" t="str">
        <x:f>'Raw_Data'!A830</x:f>
        <x:v>C00829</x:v>
      </x:c>
      <x:c r="B830" t="n">
        <x:f>'Raw_Data'!B830</x:f>
        <x:v>47</x:v>
      </x:c>
      <x:c r="C830" s="30" t="n">
        <x:f>'Raw_Data'!C830</x:f>
        <x:v>95505</x:v>
      </x:c>
      <x:c r="D830" t="n">
        <x:f>'Raw_Data'!D830</x:f>
        <x:v>671</x:v>
      </x:c>
      <x:c r="E830" t="n">
        <x:f>'Raw_Data'!E830</x:f>
        <x:v>18</x:v>
      </x:c>
      <x:c r="F830" t="str">
        <x:f>PROPER(TRIM('Raw_Data'!F830))</x:f>
        <x:v>Gold</x:v>
      </x:c>
      <x:c r="G830" t="str">
        <x:f>PROPER(TRIM('Raw_Data'!G830))</x:f>
        <x:v>Direct Mail</x:v>
      </x:c>
      <x:c r="H830" s="60" t="n">
        <x:f>'Raw_Data'!H830</x:f>
        <x:v>12929</x:v>
      </x:c>
      <x:c r="I830" s="60" t="n">
        <x:f>'Raw_Data'!I830</x:f>
        <x:v>1557.99</x:v>
      </x:c>
      <x:c r="J830" s="32" t="n">
        <x:f>'Raw_Data'!J830</x:f>
        <x:v>0.474</x:v>
      </x:c>
      <x:c r="K830" s="32" t="n">
        <x:f>'Raw_Data'!K830</x:f>
        <x:v>0.744</x:v>
      </x:c>
      <x:c r="L830" t="n">
        <x:f>'Raw_Data'!L830</x:f>
        <x:v>0</x:v>
      </x:c>
      <x:c r="M830" t="n">
        <x:f>IF('Raw_Data'!M830="",Assumptions!$B$15,'Raw_Data'!M830)</x:f>
        <x:v>7</x:v>
      </x:c>
      <x:c r="N830" s="32" t="n">
        <x:f>'Raw_Data'!N830</x:f>
        <x:v>0.074</x:v>
      </x:c>
      <x:c r="O830" t="str">
        <x:f>IF(OR(D830&lt;620,L830&gt;=2,J830&gt;0.9),"High",IF(OR(D830&lt;700,L830=1,J830&gt;0.75),"Medium","Low"))</x:f>
        <x:v>Medium</x:v>
      </x:c>
      <x:c r="P830" s="30" t="n">
        <x:f>XLOOKUP(F830,Assumptions!$A$4:$A$6,Assumptions!$B$4:$B$6)</x:f>
        <x:v>95</x:v>
      </x:c>
      <x:c r="Q830" s="32" t="n">
        <x:f>XLOOKUP(F830,Assumptions!$A$4:$A$6,Assumptions!$C$4:$C$6)</x:f>
        <x:v>0.219</x:v>
      </x:c>
      <x:c r="R830" s="32" t="n">
        <x:f>XLOOKUP(F830,Assumptions!$A$4:$A$6,Assumptions!$D$4:$D$6)</x:f>
        <x:v>0.016</x:v>
      </x:c>
      <x:c r="S830" s="32" t="n">
        <x:f>XLOOKUP(F830,Assumptions!$A$4:$A$6,Assumptions!$E$4:$E$6)</x:f>
        <x:v>0.01</x:v>
      </x:c>
      <x:c r="T830" s="32" t="n">
        <x:f>XLOOKUP(O830,Assumptions!$H$4:$H$6,Assumptions!$I$4:$I$6)</x:f>
        <x:v>0.012</x:v>
      </x:c>
      <x:c r="U830" s="30" t="n">
        <x:f>XLOOKUP(F830,Assumptions!$A$4:$A$6,Assumptions!$F$4:$F$6)</x:f>
        <x:v>90</x:v>
      </x:c>
      <x:c r="V830" s="60" t="n">
        <x:f>I830*12</x:f>
        <x:v>18695.88</x:v>
      </x:c>
      <x:c r="W830" s="60" t="n">
        <x:f>H830*J830*(1-K830)*Q830</x:f>
        <x:v>343.57959014399995</x:v>
      </x:c>
      <x:c r="X830" s="60" t="n">
        <x:f>V830*R830</x:f>
        <x:v>299.13408000000004</x:v>
      </x:c>
      <x:c r="Y830" s="60" t="n">
        <x:f>V830*S830</x:f>
        <x:v>186.95880000000002</x:v>
      </x:c>
      <x:c r="Z830" s="60" t="n">
        <x:f>H830*J830*T830</x:f>
        <x:v>73.54015199999999</x:v>
      </x:c>
      <x:c r="AA830" s="60" t="n">
        <x:f>P830+W830+X830-Y830-Z830-U830</x:f>
        <x:v>387.21471814399996</x:v>
      </x:c>
      <x:c r="AB830" s="32" t="n">
        <x:f>IFERROR(AA830/(P830+W830+X830),0)</x:f>
        <x:v>0.5248848351534771</x:v>
      </x:c>
      <x:c r="AC830" t="n">
        <x:f>IF(O830="High",0,IF(I830&gt;=1800,3,IF(I830&gt;=900,2,1))+IF(K830&gt;=0.9,2,IF(K830&gt;=0.75,1,0))+IF(J830&lt;=0.7,2,IF(J830&lt;=0.85,1,0))+IF(M830&gt;=8,1,0))</x:f>
        <x:v>4</x:v>
      </x:c>
      <x:c r="AD830" t="str">
        <x:f>IF(AND(O830&lt;&gt;"High",AC830&gt;=Assumptions!$B$10,AA830&gt;0),"Priority Growth",IF(AND(O830="Low",AA830&gt;0),"Maintain","Watch"))</x:f>
        <x:v>Watch</x:v>
      </x:c>
      <x:c r="AE830" s="60" t="n">
        <x:f>MAX(AA830,0)*N830</x:f>
        <x:v>28.653889142655995</x:v>
      </x:c>
      <x:c r="AF830" t="str">
        <x:f>IF(AND(AA830&gt;=Assumptions!$B$11,O830&lt;&gt;"High",OR(N830&gt;=Assumptions!$B$12,M830&lt;=6)),"High","Standard")</x:f>
        <x:v>Standard</x:v>
      </x:c>
    </x:row>
    <x:row r="831">
      <x:c r="A831" t="str">
        <x:f>'Raw_Data'!A831</x:f>
        <x:v>C00830</x:v>
      </x:c>
      <x:c r="B831" t="n">
        <x:f>'Raw_Data'!B831</x:f>
        <x:v>45</x:v>
      </x:c>
      <x:c r="C831" s="30" t="n">
        <x:f>'Raw_Data'!C831</x:f>
        <x:v>68858</x:v>
      </x:c>
      <x:c r="D831" t="n">
        <x:f>'Raw_Data'!D831</x:f>
        <x:v>732</x:v>
      </x:c>
      <x:c r="E831" t="n">
        <x:f>'Raw_Data'!E831</x:f>
        <x:v>35</x:v>
      </x:c>
      <x:c r="F831" t="str">
        <x:f>PROPER(TRIM('Raw_Data'!F831))</x:f>
        <x:v>Gold</x:v>
      </x:c>
      <x:c r="G831" t="str">
        <x:f>PROPER(TRIM('Raw_Data'!G831))</x:f>
        <x:v>Direct Mail</x:v>
      </x:c>
      <x:c r="H831" s="60" t="n">
        <x:f>'Raw_Data'!H831</x:f>
        <x:v>13243</x:v>
      </x:c>
      <x:c r="I831" s="60" t="n">
        <x:f>'Raw_Data'!I831</x:f>
        <x:v>1162.31</x:v>
      </x:c>
      <x:c r="J831" s="32" t="n">
        <x:f>'Raw_Data'!J831</x:f>
        <x:v>0.495</x:v>
      </x:c>
      <x:c r="K831" s="32" t="n">
        <x:f>'Raw_Data'!K831</x:f>
        <x:v>0.868</x:v>
      </x:c>
      <x:c r="L831" t="n">
        <x:f>'Raw_Data'!L831</x:f>
        <x:v>0</x:v>
      </x:c>
      <x:c r="M831" t="n">
        <x:f>IF('Raw_Data'!M831="",Assumptions!$B$15,'Raw_Data'!M831)</x:f>
        <x:v>8</x:v>
      </x:c>
      <x:c r="N831" s="32" t="n">
        <x:f>'Raw_Data'!N831</x:f>
        <x:v>0.02</x:v>
      </x:c>
      <x:c r="O831" t="str">
        <x:f>IF(OR(D831&lt;620,L831&gt;=2,J831&gt;0.9),"High",IF(OR(D831&lt;700,L831=1,J831&gt;0.75),"Medium","Low"))</x:f>
        <x:v>Low</x:v>
      </x:c>
      <x:c r="P831" s="30" t="n">
        <x:f>XLOOKUP(F831,Assumptions!$A$4:$A$6,Assumptions!$B$4:$B$6)</x:f>
        <x:v>95</x:v>
      </x:c>
      <x:c r="Q831" s="32" t="n">
        <x:f>XLOOKUP(F831,Assumptions!$A$4:$A$6,Assumptions!$C$4:$C$6)</x:f>
        <x:v>0.219</x:v>
      </x:c>
      <x:c r="R831" s="32" t="n">
        <x:f>XLOOKUP(F831,Assumptions!$A$4:$A$6,Assumptions!$D$4:$D$6)</x:f>
        <x:v>0.016</x:v>
      </x:c>
      <x:c r="S831" s="32" t="n">
        <x:f>XLOOKUP(F831,Assumptions!$A$4:$A$6,Assumptions!$E$4:$E$6)</x:f>
        <x:v>0.01</x:v>
      </x:c>
      <x:c r="T831" s="32" t="n">
        <x:f>XLOOKUP(O831,Assumptions!$H$4:$H$6,Assumptions!$I$4:$I$6)</x:f>
        <x:v>0.0035</x:v>
      </x:c>
      <x:c r="U831" s="30" t="n">
        <x:f>XLOOKUP(F831,Assumptions!$A$4:$A$6,Assumptions!$F$4:$F$6)</x:f>
        <x:v>90</x:v>
      </x:c>
      <x:c r="V831" s="60" t="n">
        <x:f>I831*12</x:f>
        <x:v>13947.72</x:v>
      </x:c>
      <x:c r="W831" s="60" t="n">
        <x:f>H831*J831*(1-K831)*Q831</x:f>
        <x:v>189.50017878</x:v>
      </x:c>
      <x:c r="X831" s="60" t="n">
        <x:f>V831*R831</x:f>
        <x:v>223.16352</x:v>
      </x:c>
      <x:c r="Y831" s="60" t="n">
        <x:f>V831*S831</x:f>
        <x:v>139.4772</x:v>
      </x:c>
      <x:c r="Z831" s="60" t="n">
        <x:f>H831*J831*T831</x:f>
        <x:v>22.9434975</x:v>
      </x:c>
      <x:c r="AA831" s="60" t="n">
        <x:f>P831+W831+X831-Y831-Z831-U831</x:f>
        <x:v>255.24300128</x:v>
      </x:c>
      <x:c r="AB831" s="32" t="n">
        <x:f>IFERROR(AA831/(P831+W831+X831),0)</x:f>
        <x:v>0.502779698239979</x:v>
      </x:c>
      <x:c r="AC831" t="n">
        <x:f>IF(O831="High",0,IF(I831&gt;=1800,3,IF(I831&gt;=900,2,1))+IF(K831&gt;=0.9,2,IF(K831&gt;=0.75,1,0))+IF(J831&lt;=0.7,2,IF(J831&lt;=0.85,1,0))+IF(M831&gt;=8,1,0))</x:f>
        <x:v>6</x:v>
      </x:c>
      <x:c r="AD831" t="str">
        <x:f>IF(AND(O831&lt;&gt;"High",AC831&gt;=Assumptions!$B$10,AA831&gt;0),"Priority Growth",IF(AND(O831="Low",AA831&gt;0),"Maintain","Watch"))</x:f>
        <x:v>Priority Growth</x:v>
      </x:c>
      <x:c r="AE831" s="60" t="n">
        <x:f>MAX(AA831,0)*N831</x:f>
        <x:v>5.1048600256</x:v>
      </x:c>
      <x:c r="AF831" t="str">
        <x:f>IF(AND(AA831&gt;=Assumptions!$B$11,O831&lt;&gt;"High",OR(N831&gt;=Assumptions!$B$12,M831&lt;=6)),"High","Standard")</x:f>
        <x:v>Standard</x:v>
      </x:c>
    </x:row>
    <x:row r="832">
      <x:c r="A832" t="str">
        <x:f>'Raw_Data'!A832</x:f>
        <x:v>C00831</x:v>
      </x:c>
      <x:c r="B832" t="n">
        <x:f>'Raw_Data'!B832</x:f>
        <x:v>52</x:v>
      </x:c>
      <x:c r="C832" s="30" t="n">
        <x:f>'Raw_Data'!C832</x:f>
        <x:v>142339</x:v>
      </x:c>
      <x:c r="D832" t="n">
        <x:f>'Raw_Data'!D832</x:f>
        <x:v>778</x:v>
      </x:c>
      <x:c r="E832" t="n">
        <x:f>'Raw_Data'!E832</x:f>
        <x:v>26</x:v>
      </x:c>
      <x:c r="F832" t="str">
        <x:f>PROPER(TRIM('Raw_Data'!F832))</x:f>
        <x:v>Classic</x:v>
      </x:c>
      <x:c r="G832" t="str">
        <x:f>PROPER(TRIM('Raw_Data'!G832))</x:f>
        <x:v>Partner</x:v>
      </x:c>
      <x:c r="H832" s="60" t="n">
        <x:f>'Raw_Data'!H832</x:f>
        <x:v>15957</x:v>
      </x:c>
      <x:c r="I832" s="60" t="n">
        <x:f>'Raw_Data'!I832</x:f>
        <x:v>1997.17</x:v>
      </x:c>
      <x:c r="J832" s="32" t="n">
        <x:f>'Raw_Data'!J832</x:f>
        <x:v>0.501</x:v>
      </x:c>
      <x:c r="K832" s="32" t="n">
        <x:f>'Raw_Data'!K832</x:f>
        <x:v>0.836</x:v>
      </x:c>
      <x:c r="L832" t="n">
        <x:f>'Raw_Data'!L832</x:f>
        <x:v>0</x:v>
      </x:c>
      <x:c r="M832" t="n">
        <x:f>IF('Raw_Data'!M832="",Assumptions!$B$15,'Raw_Data'!M832)</x:f>
        <x:v>8</x:v>
      </x:c>
      <x:c r="N832" s="32" t="n">
        <x:f>'Raw_Data'!N832</x:f>
        <x:v>0.06</x:v>
      </x:c>
      <x:c r="O832" t="str">
        <x:f>IF(OR(D832&lt;620,L832&gt;=2,J832&gt;0.9),"High",IF(OR(D832&lt;700,L832=1,J832&gt;0.75),"Medium","Low"))</x:f>
        <x:v>Low</x:v>
      </x:c>
      <x:c r="P832" s="30" t="n">
        <x:f>XLOOKUP(F832,Assumptions!$A$4:$A$6,Assumptions!$B$4:$B$6)</x:f>
        <x:v>0</x:v>
      </x:c>
      <x:c r="Q832" s="32" t="n">
        <x:f>XLOOKUP(F832,Assumptions!$A$4:$A$6,Assumptions!$C$4:$C$6)</x:f>
        <x:v>0.229</x:v>
      </x:c>
      <x:c r="R832" s="32" t="n">
        <x:f>XLOOKUP(F832,Assumptions!$A$4:$A$6,Assumptions!$D$4:$D$6)</x:f>
        <x:v>0.015</x:v>
      </x:c>
      <x:c r="S832" s="32" t="n">
        <x:f>XLOOKUP(F832,Assumptions!$A$4:$A$6,Assumptions!$E$4:$E$6)</x:f>
        <x:v>0.0075</x:v>
      </x:c>
      <x:c r="T832" s="32" t="n">
        <x:f>XLOOKUP(O832,Assumptions!$H$4:$H$6,Assumptions!$I$4:$I$6)</x:f>
        <x:v>0.0035</x:v>
      </x:c>
      <x:c r="U832" s="30" t="n">
        <x:f>XLOOKUP(F832,Assumptions!$A$4:$A$6,Assumptions!$F$4:$F$6)</x:f>
        <x:v>60</x:v>
      </x:c>
      <x:c r="V832" s="60" t="n">
        <x:f>I832*12</x:f>
        <x:v>23966.04</x:v>
      </x:c>
      <x:c r="W832" s="60" t="n">
        <x:f>H832*J832*(1-K832)*Q832</x:f>
        <x:v>300.2398270920001</x:v>
      </x:c>
      <x:c r="X832" s="60" t="n">
        <x:f>V832*R832</x:f>
        <x:v>359.4906</x:v>
      </x:c>
      <x:c r="Y832" s="60" t="n">
        <x:f>V832*S832</x:f>
        <x:v>179.7453</x:v>
      </x:c>
      <x:c r="Z832" s="60" t="n">
        <x:f>H832*J832*T832</x:f>
        <x:v>27.9805995</x:v>
      </x:c>
      <x:c r="AA832" s="60" t="n">
        <x:f>P832+W832+X832-Y832-Z832-U832</x:f>
        <x:v>392.00452759200016</x:v>
      </x:c>
      <x:c r="AB832" s="32" t="n">
        <x:f>IFERROR(AA832/(P832+W832+X832),0)</x:f>
        <x:v>0.5941889467185886</x:v>
      </x:c>
      <x:c r="AC832" t="n">
        <x:f>IF(O832="High",0,IF(I832&gt;=1800,3,IF(I832&gt;=900,2,1))+IF(K832&gt;=0.9,2,IF(K832&gt;=0.75,1,0))+IF(J832&lt;=0.7,2,IF(J832&lt;=0.85,1,0))+IF(M832&gt;=8,1,0))</x:f>
        <x:v>7</x:v>
      </x:c>
      <x:c r="AD832" t="str">
        <x:f>IF(AND(O832&lt;&gt;"High",AC832&gt;=Assumptions!$B$10,AA832&gt;0),"Priority Growth",IF(AND(O832="Low",AA832&gt;0),"Maintain","Watch"))</x:f>
        <x:v>Priority Growth</x:v>
      </x:c>
      <x:c r="AE832" s="60" t="n">
        <x:f>MAX(AA832,0)*N832</x:f>
        <x:v>23.52027165552001</x:v>
      </x:c>
      <x:c r="AF832" t="str">
        <x:f>IF(AND(AA832&gt;=Assumptions!$B$11,O832&lt;&gt;"High",OR(N832&gt;=Assumptions!$B$12,M832&lt;=6)),"High","Standard")</x:f>
        <x:v>Standard</x:v>
      </x:c>
    </x:row>
    <x:row r="833">
      <x:c r="A833" t="str">
        <x:f>'Raw_Data'!A833</x:f>
        <x:v>C00832</x:v>
      </x:c>
      <x:c r="B833" t="n">
        <x:f>'Raw_Data'!B833</x:f>
        <x:v>57</x:v>
      </x:c>
      <x:c r="C833" s="30" t="n">
        <x:f>'Raw_Data'!C833</x:f>
        <x:v>78984</x:v>
      </x:c>
      <x:c r="D833" t="n">
        <x:f>'Raw_Data'!D833</x:f>
        <x:v>725</x:v>
      </x:c>
      <x:c r="E833" t="n">
        <x:f>'Raw_Data'!E833</x:f>
        <x:v>43</x:v>
      </x:c>
      <x:c r="F833" t="str">
        <x:f>PROPER(TRIM('Raw_Data'!F833))</x:f>
        <x:v>Gold</x:v>
      </x:c>
      <x:c r="G833" t="str">
        <x:f>PROPER(TRIM('Raw_Data'!G833))</x:f>
        <x:v>Branch</x:v>
      </x:c>
      <x:c r="H833" s="60" t="n">
        <x:f>'Raw_Data'!H833</x:f>
        <x:v>10009</x:v>
      </x:c>
      <x:c r="I833" s="60" t="n">
        <x:f>'Raw_Data'!I833</x:f>
        <x:v>1063.1</x:v>
      </x:c>
      <x:c r="J833" s="32" t="n">
        <x:f>'Raw_Data'!J833</x:f>
        <x:v>0.29</x:v>
      </x:c>
      <x:c r="K833" s="32" t="n">
        <x:f>'Raw_Data'!K833</x:f>
        <x:v>0.907</x:v>
      </x:c>
      <x:c r="L833" t="n">
        <x:f>'Raw_Data'!L833</x:f>
        <x:v>0</x:v>
      </x:c>
      <x:c r="M833" t="n">
        <x:f>IF('Raw_Data'!M833="",Assumptions!$B$15,'Raw_Data'!M833)</x:f>
        <x:v>5</x:v>
      </x:c>
      <x:c r="N833" s="32" t="n">
        <x:f>'Raw_Data'!N833</x:f>
        <x:v>0.227</x:v>
      </x:c>
      <x:c r="O833" t="str">
        <x:f>IF(OR(D833&lt;620,L833&gt;=2,J833&gt;0.9),"High",IF(OR(D833&lt;700,L833=1,J833&gt;0.75),"Medium","Low"))</x:f>
        <x:v>Low</x:v>
      </x:c>
      <x:c r="P833" s="30" t="n">
        <x:f>XLOOKUP(F833,Assumptions!$A$4:$A$6,Assumptions!$B$4:$B$6)</x:f>
        <x:v>95</x:v>
      </x:c>
      <x:c r="Q833" s="32" t="n">
        <x:f>XLOOKUP(F833,Assumptions!$A$4:$A$6,Assumptions!$C$4:$C$6)</x:f>
        <x:v>0.219</x:v>
      </x:c>
      <x:c r="R833" s="32" t="n">
        <x:f>XLOOKUP(F833,Assumptions!$A$4:$A$6,Assumptions!$D$4:$D$6)</x:f>
        <x:v>0.016</x:v>
      </x:c>
      <x:c r="S833" s="32" t="n">
        <x:f>XLOOKUP(F833,Assumptions!$A$4:$A$6,Assumptions!$E$4:$E$6)</x:f>
        <x:v>0.01</x:v>
      </x:c>
      <x:c r="T833" s="32" t="n">
        <x:f>XLOOKUP(O833,Assumptions!$H$4:$H$6,Assumptions!$I$4:$I$6)</x:f>
        <x:v>0.0035</x:v>
      </x:c>
      <x:c r="U833" s="30" t="n">
        <x:f>XLOOKUP(F833,Assumptions!$A$4:$A$6,Assumptions!$F$4:$F$6)</x:f>
        <x:v>90</x:v>
      </x:c>
      <x:c r="V833" s="60" t="n">
        <x:f>I833*12</x:f>
        <x:v>12757.199999999999</x:v>
      </x:c>
      <x:c r="W833" s="60" t="n">
        <x:f>H833*J833*(1-K833)*Q833</x:f>
        <x:v>59.117457869999974</x:v>
      </x:c>
      <x:c r="X833" s="60" t="n">
        <x:f>V833*R833</x:f>
        <x:v>204.1152</x:v>
      </x:c>
      <x:c r="Y833" s="60" t="n">
        <x:f>V833*S833</x:f>
        <x:v>127.57199999999999</x:v>
      </x:c>
      <x:c r="Z833" s="60" t="n">
        <x:f>H833*J833*T833</x:f>
        <x:v>10.159135</x:v>
      </x:c>
      <x:c r="AA833" s="60" t="n">
        <x:f>P833+W833+X833-Y833-Z833-U833</x:f>
        <x:v>130.50152286999997</x:v>
      </x:c>
      <x:c r="AB833" s="32" t="n">
        <x:f>IFERROR(AA833/(P833+W833+X833),0)</x:f>
        <x:v>0.3642926461421561</x:v>
      </x:c>
      <x:c r="AC833" t="n">
        <x:f>IF(O833="High",0,IF(I833&gt;=1800,3,IF(I833&gt;=900,2,1))+IF(K833&gt;=0.9,2,IF(K833&gt;=0.75,1,0))+IF(J833&lt;=0.7,2,IF(J833&lt;=0.85,1,0))+IF(M833&gt;=8,1,0))</x:f>
        <x:v>6</x:v>
      </x:c>
      <x:c r="AD833" t="str">
        <x:f>IF(AND(O833&lt;&gt;"High",AC833&gt;=Assumptions!$B$10,AA833&gt;0),"Priority Growth",IF(AND(O833="Low",AA833&gt;0),"Maintain","Watch"))</x:f>
        <x:v>Priority Growth</x:v>
      </x:c>
      <x:c r="AE833" s="60" t="n">
        <x:f>MAX(AA833,0)*N833</x:f>
        <x:v>29.623845691489993</x:v>
      </x:c>
      <x:c r="AF833" t="str">
        <x:f>IF(AND(AA833&gt;=Assumptions!$B$11,O833&lt;&gt;"High",OR(N833&gt;=Assumptions!$B$12,M833&lt;=6)),"High","Standard")</x:f>
        <x:v>Standard</x:v>
      </x:c>
    </x:row>
    <x:row r="834">
      <x:c r="A834" t="str">
        <x:f>'Raw_Data'!A834</x:f>
        <x:v>C00833</x:v>
      </x:c>
      <x:c r="B834" t="n">
        <x:f>'Raw_Data'!B834</x:f>
        <x:v>31</x:v>
      </x:c>
      <x:c r="C834" s="30" t="n">
        <x:f>'Raw_Data'!C834</x:f>
        <x:v>79595</x:v>
      </x:c>
      <x:c r="D834" t="n">
        <x:f>'Raw_Data'!D834</x:f>
        <x:v>751</x:v>
      </x:c>
      <x:c r="E834" t="n">
        <x:f>'Raw_Data'!E834</x:f>
        <x:v>35</x:v>
      </x:c>
      <x:c r="F834" t="str">
        <x:f>PROPER(TRIM('Raw_Data'!F834))</x:f>
        <x:v>Gold</x:v>
      </x:c>
      <x:c r="G834" t="str">
        <x:f>PROPER(TRIM('Raw_Data'!G834))</x:f>
        <x:v>Partner</x:v>
      </x:c>
      <x:c r="H834" s="60" t="n">
        <x:f>'Raw_Data'!H834</x:f>
        <x:v>12122</x:v>
      </x:c>
      <x:c r="I834" s="60" t="n">
        <x:f>'Raw_Data'!I834</x:f>
        <x:v>1735.29</x:v>
      </x:c>
      <x:c r="J834" s="32" t="n">
        <x:f>'Raw_Data'!J834</x:f>
        <x:v>0.452</x:v>
      </x:c>
      <x:c r="K834" s="32" t="n">
        <x:f>'Raw_Data'!K834</x:f>
        <x:v>1</x:v>
      </x:c>
      <x:c r="L834" t="n">
        <x:f>'Raw_Data'!L834</x:f>
        <x:v>0</x:v>
      </x:c>
      <x:c r="M834" t="n">
        <x:f>IF('Raw_Data'!M834="",Assumptions!$B$15,'Raw_Data'!M834)</x:f>
        <x:v>7</x:v>
      </x:c>
      <x:c r="N834" s="32" t="n">
        <x:f>'Raw_Data'!N834</x:f>
        <x:v>0.103</x:v>
      </x:c>
      <x:c r="O834" t="str">
        <x:f>IF(OR(D834&lt;620,L834&gt;=2,J834&gt;0.9),"High",IF(OR(D834&lt;700,L834=1,J834&gt;0.75),"Medium","Low"))</x:f>
        <x:v>Low</x:v>
      </x:c>
      <x:c r="P834" s="30" t="n">
        <x:f>XLOOKUP(F834,Assumptions!$A$4:$A$6,Assumptions!$B$4:$B$6)</x:f>
        <x:v>95</x:v>
      </x:c>
      <x:c r="Q834" s="32" t="n">
        <x:f>XLOOKUP(F834,Assumptions!$A$4:$A$6,Assumptions!$C$4:$C$6)</x:f>
        <x:v>0.219</x:v>
      </x:c>
      <x:c r="R834" s="32" t="n">
        <x:f>XLOOKUP(F834,Assumptions!$A$4:$A$6,Assumptions!$D$4:$D$6)</x:f>
        <x:v>0.016</x:v>
      </x:c>
      <x:c r="S834" s="32" t="n">
        <x:f>XLOOKUP(F834,Assumptions!$A$4:$A$6,Assumptions!$E$4:$E$6)</x:f>
        <x:v>0.01</x:v>
      </x:c>
      <x:c r="T834" s="32" t="n">
        <x:f>XLOOKUP(O834,Assumptions!$H$4:$H$6,Assumptions!$I$4:$I$6)</x:f>
        <x:v>0.0035</x:v>
      </x:c>
      <x:c r="U834" s="30" t="n">
        <x:f>XLOOKUP(F834,Assumptions!$A$4:$A$6,Assumptions!$F$4:$F$6)</x:f>
        <x:v>90</x:v>
      </x:c>
      <x:c r="V834" s="60" t="n">
        <x:f>I834*12</x:f>
        <x:v>20823.48</x:v>
      </x:c>
      <x:c r="W834" s="60" t="n">
        <x:f>H834*J834*(1-K834)*Q834</x:f>
        <x:v>0</x:v>
      </x:c>
      <x:c r="X834" s="60" t="n">
        <x:f>V834*R834</x:f>
        <x:v>333.17568</x:v>
      </x:c>
      <x:c r="Y834" s="60" t="n">
        <x:f>V834*S834</x:f>
        <x:v>208.2348</x:v>
      </x:c>
      <x:c r="Z834" s="60" t="n">
        <x:f>H834*J834*T834</x:f>
        <x:v>19.177004</x:v>
      </x:c>
      <x:c r="AA834" s="60" t="n">
        <x:f>P834+W834+X834-Y834-Z834-U834</x:f>
        <x:v>110.76387599999998</x:v>
      </x:c>
      <x:c r="AB834" s="32" t="n">
        <x:f>IFERROR(AA834/(P834+W834+X834),0)</x:f>
        <x:v>0.2586879198743842</x:v>
      </x:c>
      <x:c r="AC834" t="n">
        <x:f>IF(O834="High",0,IF(I834&gt;=1800,3,IF(I834&gt;=900,2,1))+IF(K834&gt;=0.9,2,IF(K834&gt;=0.75,1,0))+IF(J834&lt;=0.7,2,IF(J834&lt;=0.85,1,0))+IF(M834&gt;=8,1,0))</x:f>
        <x:v>6</x:v>
      </x:c>
      <x:c r="AD834" t="str">
        <x:f>IF(AND(O834&lt;&gt;"High",AC834&gt;=Assumptions!$B$10,AA834&gt;0),"Priority Growth",IF(AND(O834="Low",AA834&gt;0),"Maintain","Watch"))</x:f>
        <x:v>Priority Growth</x:v>
      </x:c>
      <x:c r="AE834" s="60" t="n">
        <x:f>MAX(AA834,0)*N834</x:f>
        <x:v>11.408679227999997</x:v>
      </x:c>
      <x:c r="AF834" t="str">
        <x:f>IF(AND(AA834&gt;=Assumptions!$B$11,O834&lt;&gt;"High",OR(N834&gt;=Assumptions!$B$12,M834&lt;=6)),"High","Standard")</x:f>
        <x:v>Standard</x:v>
      </x:c>
    </x:row>
    <x:row r="835">
      <x:c r="A835" t="str">
        <x:f>'Raw_Data'!A835</x:f>
        <x:v>C00834</x:v>
      </x:c>
      <x:c r="B835" t="n">
        <x:f>'Raw_Data'!B835</x:f>
        <x:v>21</x:v>
      </x:c>
      <x:c r="C835" s="30" t="n">
        <x:f>'Raw_Data'!C835</x:f>
        <x:v>73327</x:v>
      </x:c>
      <x:c r="D835" t="n">
        <x:f>'Raw_Data'!D835</x:f>
        <x:v>692</x:v>
      </x:c>
      <x:c r="E835" t="n">
        <x:f>'Raw_Data'!E835</x:f>
        <x:v>47</x:v>
      </x:c>
      <x:c r="F835" t="str">
        <x:f>PROPER(TRIM('Raw_Data'!F835))</x:f>
        <x:v>Gold</x:v>
      </x:c>
      <x:c r="G835" t="str">
        <x:f>PROPER(TRIM('Raw_Data'!G835))</x:f>
        <x:v>Digital</x:v>
      </x:c>
      <x:c r="H835" s="60" t="n">
        <x:f>'Raw_Data'!H835</x:f>
        <x:v>12715</x:v>
      </x:c>
      <x:c r="I835" s="60" t="n">
        <x:f>'Raw_Data'!I835</x:f>
        <x:v>1219.85</x:v>
      </x:c>
      <x:c r="J835" s="32" t="n">
        <x:f>'Raw_Data'!J835</x:f>
        <x:v>0.312</x:v>
      </x:c>
      <x:c r="K835" s="32" t="n">
        <x:f>'Raw_Data'!K835</x:f>
        <x:v>0.684</x:v>
      </x:c>
      <x:c r="L835" t="n">
        <x:f>'Raw_Data'!L835</x:f>
        <x:v>0</x:v>
      </x:c>
      <x:c r="M835" t="n">
        <x:f>IF('Raw_Data'!M835="",Assumptions!$B$15,'Raw_Data'!M835)</x:f>
        <x:v>6</x:v>
      </x:c>
      <x:c r="N835" s="32" t="n">
        <x:f>'Raw_Data'!N835</x:f>
        <x:v>0.14</x:v>
      </x:c>
      <x:c r="O835" t="str">
        <x:f>IF(OR(D835&lt;620,L835&gt;=2,J835&gt;0.9),"High",IF(OR(D835&lt;700,L835=1,J835&gt;0.75),"Medium","Low"))</x:f>
        <x:v>Medium</x:v>
      </x:c>
      <x:c r="P835" s="30" t="n">
        <x:f>XLOOKUP(F835,Assumptions!$A$4:$A$6,Assumptions!$B$4:$B$6)</x:f>
        <x:v>95</x:v>
      </x:c>
      <x:c r="Q835" s="32" t="n">
        <x:f>XLOOKUP(F835,Assumptions!$A$4:$A$6,Assumptions!$C$4:$C$6)</x:f>
        <x:v>0.219</x:v>
      </x:c>
      <x:c r="R835" s="32" t="n">
        <x:f>XLOOKUP(F835,Assumptions!$A$4:$A$6,Assumptions!$D$4:$D$6)</x:f>
        <x:v>0.016</x:v>
      </x:c>
      <x:c r="S835" s="32" t="n">
        <x:f>XLOOKUP(F835,Assumptions!$A$4:$A$6,Assumptions!$E$4:$E$6)</x:f>
        <x:v>0.01</x:v>
      </x:c>
      <x:c r="T835" s="32" t="n">
        <x:f>XLOOKUP(O835,Assumptions!$H$4:$H$6,Assumptions!$I$4:$I$6)</x:f>
        <x:v>0.012</x:v>
      </x:c>
      <x:c r="U835" s="30" t="n">
        <x:f>XLOOKUP(F835,Assumptions!$A$4:$A$6,Assumptions!$F$4:$F$6)</x:f>
        <x:v>90</x:v>
      </x:c>
      <x:c r="V835" s="60" t="n">
        <x:f>I835*12</x:f>
        <x:v>14638.199999999999</x:v>
      </x:c>
      <x:c r="W835" s="60" t="n">
        <x:f>H835*J835*(1-K835)*Q835</x:f>
        <x:v>274.53780431999996</x:v>
      </x:c>
      <x:c r="X835" s="60" t="n">
        <x:f>V835*R835</x:f>
        <x:v>234.2112</x:v>
      </x:c>
      <x:c r="Y835" s="60" t="n">
        <x:f>V835*S835</x:f>
        <x:v>146.382</x:v>
      </x:c>
      <x:c r="Z835" s="60" t="n">
        <x:f>H835*J835*T835</x:f>
        <x:v>47.60496</x:v>
      </x:c>
      <x:c r="AA835" s="60" t="n">
        <x:f>P835+W835+X835-Y835-Z835-U835</x:f>
        <x:v>319.7620443199999</x:v>
      </x:c>
      <x:c r="AB835" s="32" t="n">
        <x:f>IFERROR(AA835/(P835+W835+X835),0)</x:f>
        <x:v>0.5296274478831591</x:v>
      </x:c>
      <x:c r="AC835" t="n">
        <x:f>IF(O835="High",0,IF(I835&gt;=1800,3,IF(I835&gt;=900,2,1))+IF(K835&gt;=0.9,2,IF(K835&gt;=0.75,1,0))+IF(J835&lt;=0.7,2,IF(J835&lt;=0.85,1,0))+IF(M835&gt;=8,1,0))</x:f>
        <x:v>4</x:v>
      </x:c>
      <x:c r="AD835" t="str">
        <x:f>IF(AND(O835&lt;&gt;"High",AC835&gt;=Assumptions!$B$10,AA835&gt;0),"Priority Growth",IF(AND(O835="Low",AA835&gt;0),"Maintain","Watch"))</x:f>
        <x:v>Watch</x:v>
      </x:c>
      <x:c r="AE835" s="60" t="n">
        <x:f>MAX(AA835,0)*N835</x:f>
        <x:v>44.766686204799996</x:v>
      </x:c>
      <x:c r="AF835" t="str">
        <x:f>IF(AND(AA835&gt;=Assumptions!$B$11,O835&lt;&gt;"High",OR(N835&gt;=Assumptions!$B$12,M835&lt;=6)),"High","Standard")</x:f>
        <x:v>High</x:v>
      </x:c>
    </x:row>
    <x:row r="836">
      <x:c r="A836" t="str">
        <x:f>'Raw_Data'!A836</x:f>
        <x:v>C00835</x:v>
      </x:c>
      <x:c r="B836" t="n">
        <x:f>'Raw_Data'!B836</x:f>
        <x:v>24</x:v>
      </x:c>
      <x:c r="C836" s="30" t="n">
        <x:f>'Raw_Data'!C836</x:f>
        <x:v>81790</x:v>
      </x:c>
      <x:c r="D836" t="n">
        <x:f>'Raw_Data'!D836</x:f>
        <x:v>643</x:v>
      </x:c>
      <x:c r="E836" t="n">
        <x:f>'Raw_Data'!E836</x:f>
        <x:v>131</x:v>
      </x:c>
      <x:c r="F836" t="str">
        <x:f>PROPER(TRIM('Raw_Data'!F836))</x:f>
        <x:v>Gold</x:v>
      </x:c>
      <x:c r="G836" t="str">
        <x:f>PROPER(TRIM('Raw_Data'!G836))</x:f>
        <x:v>Direct Mail</x:v>
      </x:c>
      <x:c r="H836" s="60" t="n">
        <x:f>'Raw_Data'!H836</x:f>
        <x:v>7982</x:v>
      </x:c>
      <x:c r="I836" s="60" t="n">
        <x:f>'Raw_Data'!I836</x:f>
        <x:v>487.95</x:v>
      </x:c>
      <x:c r="J836" s="32" t="n">
        <x:f>'Raw_Data'!J836</x:f>
        <x:v>0.621</x:v>
      </x:c>
      <x:c r="K836" s="32" t="n">
        <x:f>'Raw_Data'!K836</x:f>
        <x:v>0.603</x:v>
      </x:c>
      <x:c r="L836" t="n">
        <x:f>'Raw_Data'!L836</x:f>
        <x:v>0</x:v>
      </x:c>
      <x:c r="M836" t="n">
        <x:f>IF('Raw_Data'!M836="",Assumptions!$B$15,'Raw_Data'!M836)</x:f>
        <x:v>9</x:v>
      </x:c>
      <x:c r="N836" s="32" t="n">
        <x:f>'Raw_Data'!N836</x:f>
        <x:v>0.065</x:v>
      </x:c>
      <x:c r="O836" t="str">
        <x:f>IF(OR(D836&lt;620,L836&gt;=2,J836&gt;0.9),"High",IF(OR(D836&lt;700,L836=1,J836&gt;0.75),"Medium","Low"))</x:f>
        <x:v>Medium</x:v>
      </x:c>
      <x:c r="P836" s="30" t="n">
        <x:f>XLOOKUP(F836,Assumptions!$A$4:$A$6,Assumptions!$B$4:$B$6)</x:f>
        <x:v>95</x:v>
      </x:c>
      <x:c r="Q836" s="32" t="n">
        <x:f>XLOOKUP(F836,Assumptions!$A$4:$A$6,Assumptions!$C$4:$C$6)</x:f>
        <x:v>0.219</x:v>
      </x:c>
      <x:c r="R836" s="32" t="n">
        <x:f>XLOOKUP(F836,Assumptions!$A$4:$A$6,Assumptions!$D$4:$D$6)</x:f>
        <x:v>0.016</x:v>
      </x:c>
      <x:c r="S836" s="32" t="n">
        <x:f>XLOOKUP(F836,Assumptions!$A$4:$A$6,Assumptions!$E$4:$E$6)</x:f>
        <x:v>0.01</x:v>
      </x:c>
      <x:c r="T836" s="32" t="n">
        <x:f>XLOOKUP(O836,Assumptions!$H$4:$H$6,Assumptions!$I$4:$I$6)</x:f>
        <x:v>0.012</x:v>
      </x:c>
      <x:c r="U836" s="30" t="n">
        <x:f>XLOOKUP(F836,Assumptions!$A$4:$A$6,Assumptions!$F$4:$F$6)</x:f>
        <x:v>90</x:v>
      </x:c>
      <x:c r="V836" s="60" t="n">
        <x:f>I836*12</x:f>
        <x:v>5855.4</x:v>
      </x:c>
      <x:c r="W836" s="60" t="n">
        <x:f>H836*J836*(1-K836)*Q836</x:f>
        <x:v>430.96097514600007</x:v>
      </x:c>
      <x:c r="X836" s="60" t="n">
        <x:f>V836*R836</x:f>
        <x:v>93.68639999999999</x:v>
      </x:c>
      <x:c r="Y836" s="60" t="n">
        <x:f>V836*S836</x:f>
        <x:v>58.553999999999995</x:v>
      </x:c>
      <x:c r="Z836" s="60" t="n">
        <x:f>H836*J836*T836</x:f>
        <x:v>59.481864</x:v>
      </x:c>
      <x:c r="AA836" s="60" t="n">
        <x:f>P836+W836+X836-Y836-Z836-U836</x:f>
        <x:v>411.6115111460001</x:v>
      </x:c>
      <x:c r="AB836" s="32" t="n">
        <x:f>IFERROR(AA836/(P836+W836+X836),0)</x:f>
        <x:v>0.664267335997376</x:v>
      </x:c>
      <x:c r="AC836" t="n">
        <x:f>IF(O836="High",0,IF(I836&gt;=1800,3,IF(I836&gt;=900,2,1))+IF(K836&gt;=0.9,2,IF(K836&gt;=0.75,1,0))+IF(J836&lt;=0.7,2,IF(J836&lt;=0.85,1,0))+IF(M836&gt;=8,1,0))</x:f>
        <x:v>4</x:v>
      </x:c>
      <x:c r="AD836" t="str">
        <x:f>IF(AND(O836&lt;&gt;"High",AC836&gt;=Assumptions!$B$10,AA836&gt;0),"Priority Growth",IF(AND(O836="Low",AA836&gt;0),"Maintain","Watch"))</x:f>
        <x:v>Watch</x:v>
      </x:c>
      <x:c r="AE836" s="60" t="n">
        <x:f>MAX(AA836,0)*N836</x:f>
        <x:v>26.754748224490008</x:v>
      </x:c>
      <x:c r="AF836" t="str">
        <x:f>IF(AND(AA836&gt;=Assumptions!$B$11,O836&lt;&gt;"High",OR(N836&gt;=Assumptions!$B$12,M836&lt;=6)),"High","Standard")</x:f>
        <x:v>Standard</x:v>
      </x:c>
    </x:row>
    <x:row r="837">
      <x:c r="A837" t="str">
        <x:f>'Raw_Data'!A837</x:f>
        <x:v>C00836</x:v>
      </x:c>
      <x:c r="B837" t="n">
        <x:f>'Raw_Data'!B837</x:f>
        <x:v>41</x:v>
      </x:c>
      <x:c r="C837" s="30" t="n">
        <x:f>'Raw_Data'!C837</x:f>
        <x:v>67678</x:v>
      </x:c>
      <x:c r="D837" t="n">
        <x:f>'Raw_Data'!D837</x:f>
        <x:v>700</x:v>
      </x:c>
      <x:c r="E837" t="n">
        <x:f>'Raw_Data'!E837</x:f>
        <x:v>73</x:v>
      </x:c>
      <x:c r="F837" t="str">
        <x:f>PROPER(TRIM('Raw_Data'!F837))</x:f>
        <x:v>Gold</x:v>
      </x:c>
      <x:c r="G837" t="str">
        <x:f>PROPER(TRIM('Raw_Data'!G837))</x:f>
        <x:v>Direct Mail</x:v>
      </x:c>
      <x:c r="H837" s="60" t="n">
        <x:f>'Raw_Data'!H837</x:f>
        <x:v>9687</x:v>
      </x:c>
      <x:c r="I837" s="60" t="n">
        <x:f>'Raw_Data'!I837</x:f>
        <x:v>1101.71</x:v>
      </x:c>
      <x:c r="J837" s="32" t="n">
        <x:f>'Raw_Data'!J837</x:f>
        <x:v>0.278</x:v>
      </x:c>
      <x:c r="K837" s="32" t="n">
        <x:f>'Raw_Data'!K837</x:f>
        <x:v>0.808</x:v>
      </x:c>
      <x:c r="L837" t="n">
        <x:f>'Raw_Data'!L837</x:f>
        <x:v>0</x:v>
      </x:c>
      <x:c r="M837" t="n">
        <x:f>IF('Raw_Data'!M837="",Assumptions!$B$15,'Raw_Data'!M837)</x:f>
        <x:v>5</x:v>
      </x:c>
      <x:c r="N837" s="32" t="n">
        <x:f>'Raw_Data'!N837</x:f>
        <x:v>0.249</x:v>
      </x:c>
      <x:c r="O837" t="str">
        <x:f>IF(OR(D837&lt;620,L837&gt;=2,J837&gt;0.9),"High",IF(OR(D837&lt;700,L837=1,J837&gt;0.75),"Medium","Low"))</x:f>
        <x:v>Low</x:v>
      </x:c>
      <x:c r="P837" s="30" t="n">
        <x:f>XLOOKUP(F837,Assumptions!$A$4:$A$6,Assumptions!$B$4:$B$6)</x:f>
        <x:v>95</x:v>
      </x:c>
      <x:c r="Q837" s="32" t="n">
        <x:f>XLOOKUP(F837,Assumptions!$A$4:$A$6,Assumptions!$C$4:$C$6)</x:f>
        <x:v>0.219</x:v>
      </x:c>
      <x:c r="R837" s="32" t="n">
        <x:f>XLOOKUP(F837,Assumptions!$A$4:$A$6,Assumptions!$D$4:$D$6)</x:f>
        <x:v>0.016</x:v>
      </x:c>
      <x:c r="S837" s="32" t="n">
        <x:f>XLOOKUP(F837,Assumptions!$A$4:$A$6,Assumptions!$E$4:$E$6)</x:f>
        <x:v>0.01</x:v>
      </x:c>
      <x:c r="T837" s="32" t="n">
        <x:f>XLOOKUP(O837,Assumptions!$H$4:$H$6,Assumptions!$I$4:$I$6)</x:f>
        <x:v>0.0035</x:v>
      </x:c>
      <x:c r="U837" s="30" t="n">
        <x:f>XLOOKUP(F837,Assumptions!$A$4:$A$6,Assumptions!$F$4:$F$6)</x:f>
        <x:v>90</x:v>
      </x:c>
      <x:c r="V837" s="60" t="n">
        <x:f>I837*12</x:f>
        <x:v>13220.52</x:v>
      </x:c>
      <x:c r="W837" s="60" t="n">
        <x:f>H837*J837*(1-K837)*Q837</x:f>
        <x:v>113.23467532799998</x:v>
      </x:c>
      <x:c r="X837" s="60" t="n">
        <x:f>V837*R837</x:f>
        <x:v>211.52832</x:v>
      </x:c>
      <x:c r="Y837" s="60" t="n">
        <x:f>V837*S837</x:f>
        <x:v>132.20520000000002</x:v>
      </x:c>
      <x:c r="Z837" s="60" t="n">
        <x:f>H837*J837*T837</x:f>
        <x:v>9.425451</x:v>
      </x:c>
      <x:c r="AA837" s="60" t="n">
        <x:f>P837+W837+X837-Y837-Z837-U837</x:f>
        <x:v>188.132344328</x:v>
      </x:c>
      <x:c r="AB837" s="32" t="n">
        <x:f>IFERROR(AA837/(P837+W837+X837),0)</x:f>
        <x:v>0.4481870637048286</x:v>
      </x:c>
      <x:c r="AC837" t="n">
        <x:f>IF(O837="High",0,IF(I837&gt;=1800,3,IF(I837&gt;=900,2,1))+IF(K837&gt;=0.9,2,IF(K837&gt;=0.75,1,0))+IF(J837&lt;=0.7,2,IF(J837&lt;=0.85,1,0))+IF(M837&gt;=8,1,0))</x:f>
        <x:v>5</x:v>
      </x:c>
      <x:c r="AD837" t="str">
        <x:f>IF(AND(O837&lt;&gt;"High",AC837&gt;=Assumptions!$B$10,AA837&gt;0),"Priority Growth",IF(AND(O837="Low",AA837&gt;0),"Maintain","Watch"))</x:f>
        <x:v>Maintain</x:v>
      </x:c>
      <x:c r="AE837" s="60" t="n">
        <x:f>MAX(AA837,0)*N837</x:f>
        <x:v>46.844953737672</x:v>
      </x:c>
      <x:c r="AF837" t="str">
        <x:f>IF(AND(AA837&gt;=Assumptions!$B$11,O837&lt;&gt;"High",OR(N837&gt;=Assumptions!$B$12,M837&lt;=6)),"High","Standard")</x:f>
        <x:v>Standard</x:v>
      </x:c>
    </x:row>
    <x:row r="838">
      <x:c r="A838" t="str">
        <x:f>'Raw_Data'!A838</x:f>
        <x:v>C00837</x:v>
      </x:c>
      <x:c r="B838" t="n">
        <x:f>'Raw_Data'!B838</x:f>
        <x:v>27</x:v>
      </x:c>
      <x:c r="C838" s="30" t="n">
        <x:f>'Raw_Data'!C838</x:f>
        <x:v>116272</x:v>
      </x:c>
      <x:c r="D838" t="n">
        <x:f>'Raw_Data'!D838</x:f>
        <x:v>645</x:v>
      </x:c>
      <x:c r="E838" t="n">
        <x:f>'Raw_Data'!E838</x:f>
        <x:v>14</x:v>
      </x:c>
      <x:c r="F838" t="str">
        <x:f>PROPER(TRIM('Raw_Data'!F838))</x:f>
        <x:v>Gold</x:v>
      </x:c>
      <x:c r="G838" t="str">
        <x:f>PROPER(TRIM('Raw_Data'!G838))</x:f>
        <x:v>Branch</x:v>
      </x:c>
      <x:c r="H838" s="60" t="n">
        <x:f>'Raw_Data'!H838</x:f>
        <x:v>11831</x:v>
      </x:c>
      <x:c r="I838" s="60" t="n">
        <x:f>'Raw_Data'!I838</x:f>
        <x:v>1488.75</x:v>
      </x:c>
      <x:c r="J838" s="32" t="n">
        <x:f>'Raw_Data'!J838</x:f>
        <x:v>0.299</x:v>
      </x:c>
      <x:c r="K838" s="32" t="n">
        <x:f>'Raw_Data'!K838</x:f>
        <x:v>0.637</x:v>
      </x:c>
      <x:c r="L838" t="n">
        <x:f>'Raw_Data'!L838</x:f>
        <x:v>0</x:v>
      </x:c>
      <x:c r="M838" t="n">
        <x:f>IF('Raw_Data'!M838="",Assumptions!$B$15,'Raw_Data'!M838)</x:f>
        <x:v>6</x:v>
      </x:c>
      <x:c r="N838" s="32" t="n">
        <x:f>'Raw_Data'!N838</x:f>
        <x:v>0.117</x:v>
      </x:c>
      <x:c r="O838" t="str">
        <x:f>IF(OR(D838&lt;620,L838&gt;=2,J838&gt;0.9),"High",IF(OR(D838&lt;700,L838=1,J838&gt;0.75),"Medium","Low"))</x:f>
        <x:v>Medium</x:v>
      </x:c>
      <x:c r="P838" s="30" t="n">
        <x:f>XLOOKUP(F838,Assumptions!$A$4:$A$6,Assumptions!$B$4:$B$6)</x:f>
        <x:v>95</x:v>
      </x:c>
      <x:c r="Q838" s="32" t="n">
        <x:f>XLOOKUP(F838,Assumptions!$A$4:$A$6,Assumptions!$C$4:$C$6)</x:f>
        <x:v>0.219</x:v>
      </x:c>
      <x:c r="R838" s="32" t="n">
        <x:f>XLOOKUP(F838,Assumptions!$A$4:$A$6,Assumptions!$D$4:$D$6)</x:f>
        <x:v>0.016</x:v>
      </x:c>
      <x:c r="S838" s="32" t="n">
        <x:f>XLOOKUP(F838,Assumptions!$A$4:$A$6,Assumptions!$E$4:$E$6)</x:f>
        <x:v>0.01</x:v>
      </x:c>
      <x:c r="T838" s="32" t="n">
        <x:f>XLOOKUP(O838,Assumptions!$H$4:$H$6,Assumptions!$I$4:$I$6)</x:f>
        <x:v>0.012</x:v>
      </x:c>
      <x:c r="U838" s="30" t="n">
        <x:f>XLOOKUP(F838,Assumptions!$A$4:$A$6,Assumptions!$F$4:$F$6)</x:f>
        <x:v>90</x:v>
      </x:c>
      <x:c r="V838" s="60" t="n">
        <x:f>I838*12</x:f>
        <x:v>17865</x:v>
      </x:c>
      <x:c r="W838" s="60" t="n">
        <x:f>H838*J838*(1-K838)*Q838</x:f>
        <x:v>281.218173093</x:v>
      </x:c>
      <x:c r="X838" s="60" t="n">
        <x:f>V838*R838</x:f>
        <x:v>285.84000000000003</x:v>
      </x:c>
      <x:c r="Y838" s="60" t="n">
        <x:f>V838*S838</x:f>
        <x:v>178.65</x:v>
      </x:c>
      <x:c r="Z838" s="60" t="n">
        <x:f>H838*J838*T838</x:f>
        <x:v>42.449628000000004</x:v>
      </x:c>
      <x:c r="AA838" s="60" t="n">
        <x:f>P838+W838+X838-Y838-Z838-U838</x:f>
        <x:v>350.95854509300005</x:v>
      </x:c>
      <x:c r="AB838" s="32" t="n">
        <x:f>IFERROR(AA838/(P838+W838+X838),0)</x:f>
        <x:v>0.5301022770452235</x:v>
      </x:c>
      <x:c r="AC838" t="n">
        <x:f>IF(O838="High",0,IF(I838&gt;=1800,3,IF(I838&gt;=900,2,1))+IF(K838&gt;=0.9,2,IF(K838&gt;=0.75,1,0))+IF(J838&lt;=0.7,2,IF(J838&lt;=0.85,1,0))+IF(M838&gt;=8,1,0))</x:f>
        <x:v>4</x:v>
      </x:c>
      <x:c r="AD838" t="str">
        <x:f>IF(AND(O838&lt;&gt;"High",AC838&gt;=Assumptions!$B$10,AA838&gt;0),"Priority Growth",IF(AND(O838="Low",AA838&gt;0),"Maintain","Watch"))</x:f>
        <x:v>Watch</x:v>
      </x:c>
      <x:c r="AE838" s="60" t="n">
        <x:f>MAX(AA838,0)*N838</x:f>
        <x:v>41.06214977588101</x:v>
      </x:c>
      <x:c r="AF838" t="str">
        <x:f>IF(AND(AA838&gt;=Assumptions!$B$11,O838&lt;&gt;"High",OR(N838&gt;=Assumptions!$B$12,M838&lt;=6)),"High","Standard")</x:f>
        <x:v>High</x:v>
      </x:c>
    </x:row>
    <x:row r="839">
      <x:c r="A839" t="str">
        <x:f>'Raw_Data'!A839</x:f>
        <x:v>C00838</x:v>
      </x:c>
      <x:c r="B839" t="n">
        <x:f>'Raw_Data'!B839</x:f>
        <x:v>47</x:v>
      </x:c>
      <x:c r="C839" s="30" t="n">
        <x:f>'Raw_Data'!C839</x:f>
        <x:v>64543</x:v>
      </x:c>
      <x:c r="D839" t="n">
        <x:f>'Raw_Data'!D839</x:f>
        <x:v>686</x:v>
      </x:c>
      <x:c r="E839" t="n">
        <x:f>'Raw_Data'!E839</x:f>
        <x:v>89</x:v>
      </x:c>
      <x:c r="F839" t="str">
        <x:f>PROPER(TRIM('Raw_Data'!F839))</x:f>
        <x:v>Gold</x:v>
      </x:c>
      <x:c r="G839" t="str">
        <x:f>PROPER(TRIM('Raw_Data'!G839))</x:f>
        <x:v>Direct Mail</x:v>
      </x:c>
      <x:c r="H839" s="60" t="n">
        <x:f>'Raw_Data'!H839</x:f>
        <x:v>9717</x:v>
      </x:c>
      <x:c r="I839" s="60" t="n">
        <x:f>'Raw_Data'!I839</x:f>
        <x:v>976.17</x:v>
      </x:c>
      <x:c r="J839" s="32" t="n">
        <x:f>'Raw_Data'!J839</x:f>
        <x:v>0.263</x:v>
      </x:c>
      <x:c r="K839" s="32" t="n">
        <x:f>'Raw_Data'!K839</x:f>
        <x:v>0.717</x:v>
      </x:c>
      <x:c r="L839" t="n">
        <x:f>'Raw_Data'!L839</x:f>
        <x:v>0</x:v>
      </x:c>
      <x:c r="M839" t="n">
        <x:f>IF('Raw_Data'!M839="",Assumptions!$B$15,'Raw_Data'!M839)</x:f>
        <x:v>5</x:v>
      </x:c>
      <x:c r="N839" s="32" t="n">
        <x:f>'Raw_Data'!N839</x:f>
        <x:v>0.239</x:v>
      </x:c>
      <x:c r="O839" t="str">
        <x:f>IF(OR(D839&lt;620,L839&gt;=2,J839&gt;0.9),"High",IF(OR(D839&lt;700,L839=1,J839&gt;0.75),"Medium","Low"))</x:f>
        <x:v>Medium</x:v>
      </x:c>
      <x:c r="P839" s="30" t="n">
        <x:f>XLOOKUP(F839,Assumptions!$A$4:$A$6,Assumptions!$B$4:$B$6)</x:f>
        <x:v>95</x:v>
      </x:c>
      <x:c r="Q839" s="32" t="n">
        <x:f>XLOOKUP(F839,Assumptions!$A$4:$A$6,Assumptions!$C$4:$C$6)</x:f>
        <x:v>0.219</x:v>
      </x:c>
      <x:c r="R839" s="32" t="n">
        <x:f>XLOOKUP(F839,Assumptions!$A$4:$A$6,Assumptions!$D$4:$D$6)</x:f>
        <x:v>0.016</x:v>
      </x:c>
      <x:c r="S839" s="32" t="n">
        <x:f>XLOOKUP(F839,Assumptions!$A$4:$A$6,Assumptions!$E$4:$E$6)</x:f>
        <x:v>0.01</x:v>
      </x:c>
      <x:c r="T839" s="32" t="n">
        <x:f>XLOOKUP(O839,Assumptions!$H$4:$H$6,Assumptions!$I$4:$I$6)</x:f>
        <x:v>0.012</x:v>
      </x:c>
      <x:c r="U839" s="30" t="n">
        <x:f>XLOOKUP(F839,Assumptions!$A$4:$A$6,Assumptions!$F$4:$F$6)</x:f>
        <x:v>90</x:v>
      </x:c>
      <x:c r="V839" s="60" t="n">
        <x:f>I839*12</x:f>
        <x:v>11714.039999999999</x:v>
      </x:c>
      <x:c r="W839" s="60" t="n">
        <x:f>H839*J839*(1-K839)*Q839</x:f>
        <x:v>158.38662386700003</x:v>
      </x:c>
      <x:c r="X839" s="60" t="n">
        <x:f>V839*R839</x:f>
        <x:v>187.42463999999998</x:v>
      </x:c>
      <x:c r="Y839" s="60" t="n">
        <x:f>V839*S839</x:f>
        <x:v>117.1404</x:v>
      </x:c>
      <x:c r="Z839" s="60" t="n">
        <x:f>H839*J839*T839</x:f>
        <x:v>30.666852</x:v>
      </x:c>
      <x:c r="AA839" s="60" t="n">
        <x:f>P839+W839+X839-Y839-Z839-U839</x:f>
        <x:v>203.00401186699997</x:v>
      </x:c>
      <x:c r="AB839" s="32" t="n">
        <x:f>IFERROR(AA839/(P839+W839+X839),0)</x:f>
        <x:v>0.4605236492510537</x:v>
      </x:c>
      <x:c r="AC839" t="n">
        <x:f>IF(O839="High",0,IF(I839&gt;=1800,3,IF(I839&gt;=900,2,1))+IF(K839&gt;=0.9,2,IF(K839&gt;=0.75,1,0))+IF(J839&lt;=0.7,2,IF(J839&lt;=0.85,1,0))+IF(M839&gt;=8,1,0))</x:f>
        <x:v>4</x:v>
      </x:c>
      <x:c r="AD839" t="str">
        <x:f>IF(AND(O839&lt;&gt;"High",AC839&gt;=Assumptions!$B$10,AA839&gt;0),"Priority Growth",IF(AND(O839="Low",AA839&gt;0),"Maintain","Watch"))</x:f>
        <x:v>Watch</x:v>
      </x:c>
      <x:c r="AE839" s="60" t="n">
        <x:f>MAX(AA839,0)*N839</x:f>
        <x:v>48.51795883621299</x:v>
      </x:c>
      <x:c r="AF839" t="str">
        <x:f>IF(AND(AA839&gt;=Assumptions!$B$11,O839&lt;&gt;"High",OR(N839&gt;=Assumptions!$B$12,M839&lt;=6)),"High","Standard")</x:f>
        <x:v>Standard</x:v>
      </x:c>
    </x:row>
    <x:row r="840">
      <x:c r="A840" t="str">
        <x:f>'Raw_Data'!A840</x:f>
        <x:v>C00839</x:v>
      </x:c>
      <x:c r="B840" t="n">
        <x:f>'Raw_Data'!B840</x:f>
        <x:v>54</x:v>
      </x:c>
      <x:c r="C840" s="30" t="n">
        <x:f>'Raw_Data'!C840</x:f>
        <x:v>90341</x:v>
      </x:c>
      <x:c r="D840" t="n">
        <x:f>'Raw_Data'!D840</x:f>
        <x:v>654</x:v>
      </x:c>
      <x:c r="E840" t="n">
        <x:f>'Raw_Data'!E840</x:f>
        <x:v>68</x:v>
      </x:c>
      <x:c r="F840" t="str">
        <x:f>PROPER(TRIM('Raw_Data'!F840))</x:f>
        <x:v>Gold</x:v>
      </x:c>
      <x:c r="G840" t="str">
        <x:f>PROPER(TRIM('Raw_Data'!G840))</x:f>
        <x:v>Digital</x:v>
      </x:c>
      <x:c r="H840" s="60" t="n">
        <x:f>'Raw_Data'!H840</x:f>
        <x:v>12231</x:v>
      </x:c>
      <x:c r="I840" s="60" t="n">
        <x:f>'Raw_Data'!I840</x:f>
        <x:v>1543.04</x:v>
      </x:c>
      <x:c r="J840" s="32" t="n">
        <x:f>'Raw_Data'!J840</x:f>
        <x:v>0.253</x:v>
      </x:c>
      <x:c r="K840" s="32" t="n">
        <x:f>'Raw_Data'!K840</x:f>
        <x:v>0.683</x:v>
      </x:c>
      <x:c r="L840" t="n">
        <x:f>'Raw_Data'!L840</x:f>
        <x:v>1</x:v>
      </x:c>
      <x:c r="M840" t="n">
        <x:f>IF('Raw_Data'!M840="",Assumptions!$B$15,'Raw_Data'!M840)</x:f>
        <x:v>10</x:v>
      </x:c>
      <x:c r="N840" s="32" t="n">
        <x:f>'Raw_Data'!N840</x:f>
        <x:v>0.02</x:v>
      </x:c>
      <x:c r="O840" t="str">
        <x:f>IF(OR(D840&lt;620,L840&gt;=2,J840&gt;0.9),"High",IF(OR(D840&lt;700,L840=1,J840&gt;0.75),"Medium","Low"))</x:f>
        <x:v>Medium</x:v>
      </x:c>
      <x:c r="P840" s="30" t="n">
        <x:f>XLOOKUP(F840,Assumptions!$A$4:$A$6,Assumptions!$B$4:$B$6)</x:f>
        <x:v>95</x:v>
      </x:c>
      <x:c r="Q840" s="32" t="n">
        <x:f>XLOOKUP(F840,Assumptions!$A$4:$A$6,Assumptions!$C$4:$C$6)</x:f>
        <x:v>0.219</x:v>
      </x:c>
      <x:c r="R840" s="32" t="n">
        <x:f>XLOOKUP(F840,Assumptions!$A$4:$A$6,Assumptions!$D$4:$D$6)</x:f>
        <x:v>0.016</x:v>
      </x:c>
      <x:c r="S840" s="32" t="n">
        <x:f>XLOOKUP(F840,Assumptions!$A$4:$A$6,Assumptions!$E$4:$E$6)</x:f>
        <x:v>0.01</x:v>
      </x:c>
      <x:c r="T840" s="32" t="n">
        <x:f>XLOOKUP(O840,Assumptions!$H$4:$H$6,Assumptions!$I$4:$I$6)</x:f>
        <x:v>0.012</x:v>
      </x:c>
      <x:c r="U840" s="30" t="n">
        <x:f>XLOOKUP(F840,Assumptions!$A$4:$A$6,Assumptions!$F$4:$F$6)</x:f>
        <x:v>90</x:v>
      </x:c>
      <x:c r="V840" s="60" t="n">
        <x:f>I840*12</x:f>
        <x:v>18516.48</x:v>
      </x:c>
      <x:c r="W840" s="60" t="n">
        <x:f>H840*J840*(1-K840)*Q840</x:f>
        <x:v>214.82551638899997</x:v>
      </x:c>
      <x:c r="X840" s="60" t="n">
        <x:f>V840*R840</x:f>
        <x:v>296.26368</x:v>
      </x:c>
      <x:c r="Y840" s="60" t="n">
        <x:f>V840*S840</x:f>
        <x:v>185.16479999999999</x:v>
      </x:c>
      <x:c r="Z840" s="60" t="n">
        <x:f>H840*J840*T840</x:f>
        <x:v>37.133316</x:v>
      </x:c>
      <x:c r="AA840" s="60" t="n">
        <x:f>P840+W840+X840-Y840-Z840-U840</x:f>
        <x:v>293.791080389</x:v>
      </x:c>
      <x:c r="AB840" s="32" t="n">
        <x:f>IFERROR(AA840/(P840+W840+X840),0)</x:f>
        <x:v>0.48473241585457844</x:v>
      </x:c>
      <x:c r="AC840" t="n">
        <x:f>IF(O840="High",0,IF(I840&gt;=1800,3,IF(I840&gt;=900,2,1))+IF(K840&gt;=0.9,2,IF(K840&gt;=0.75,1,0))+IF(J840&lt;=0.7,2,IF(J840&lt;=0.85,1,0))+IF(M840&gt;=8,1,0))</x:f>
        <x:v>5</x:v>
      </x:c>
      <x:c r="AD840" t="str">
        <x:f>IF(AND(O840&lt;&gt;"High",AC840&gt;=Assumptions!$B$10,AA840&gt;0),"Priority Growth",IF(AND(O840="Low",AA840&gt;0),"Maintain","Watch"))</x:f>
        <x:v>Watch</x:v>
      </x:c>
      <x:c r="AE840" s="60" t="n">
        <x:f>MAX(AA840,0)*N840</x:f>
        <x:v>5.87582160778</x:v>
      </x:c>
      <x:c r="AF840" t="str">
        <x:f>IF(AND(AA840&gt;=Assumptions!$B$11,O840&lt;&gt;"High",OR(N840&gt;=Assumptions!$B$12,M840&lt;=6)),"High","Standard")</x:f>
        <x:v>Standard</x:v>
      </x:c>
    </x:row>
    <x:row r="841">
      <x:c r="A841" t="str">
        <x:f>'Raw_Data'!A841</x:f>
        <x:v>C00840</x:v>
      </x:c>
      <x:c r="B841" t="n">
        <x:f>'Raw_Data'!B841</x:f>
        <x:v>53</x:v>
      </x:c>
      <x:c r="C841" s="30" t="n">
        <x:f>'Raw_Data'!C841</x:f>
        <x:v>79950</x:v>
      </x:c>
      <x:c r="D841" t="n">
        <x:f>'Raw_Data'!D841</x:f>
        <x:v>715</x:v>
      </x:c>
      <x:c r="E841" t="n">
        <x:f>'Raw_Data'!E841</x:f>
        <x:v>37</x:v>
      </x:c>
      <x:c r="F841" t="str">
        <x:f>PROPER(TRIM('Raw_Data'!F841))</x:f>
        <x:v>Gold</x:v>
      </x:c>
      <x:c r="G841" t="str">
        <x:f>PROPER(TRIM('Raw_Data'!G841))</x:f>
        <x:v>Branch</x:v>
      </x:c>
      <x:c r="H841" s="60" t="n">
        <x:f>'Raw_Data'!H841</x:f>
        <x:v>11755</x:v>
      </x:c>
      <x:c r="I841" s="60" t="n">
        <x:f>'Raw_Data'!I841</x:f>
        <x:v>1118.39</x:v>
      </x:c>
      <x:c r="J841" s="32" t="n">
        <x:f>'Raw_Data'!J841</x:f>
        <x:v>0.495</x:v>
      </x:c>
      <x:c r="K841" s="32" t="n">
        <x:f>'Raw_Data'!K841</x:f>
        <x:v>0.916</x:v>
      </x:c>
      <x:c r="L841" t="n">
        <x:f>'Raw_Data'!L841</x:f>
        <x:v>0</x:v>
      </x:c>
      <x:c r="M841" t="n">
        <x:f>IF('Raw_Data'!M841="",Assumptions!$B$15,'Raw_Data'!M841)</x:f>
        <x:v>8</x:v>
      </x:c>
      <x:c r="N841" s="32" t="n">
        <x:f>'Raw_Data'!N841</x:f>
        <x:v>0.066</x:v>
      </x:c>
      <x:c r="O841" t="str">
        <x:f>IF(OR(D841&lt;620,L841&gt;=2,J841&gt;0.9),"High",IF(OR(D841&lt;700,L841=1,J841&gt;0.75),"Medium","Low"))</x:f>
        <x:v>Low</x:v>
      </x:c>
      <x:c r="P841" s="30" t="n">
        <x:f>XLOOKUP(F841,Assumptions!$A$4:$A$6,Assumptions!$B$4:$B$6)</x:f>
        <x:v>95</x:v>
      </x:c>
      <x:c r="Q841" s="32" t="n">
        <x:f>XLOOKUP(F841,Assumptions!$A$4:$A$6,Assumptions!$C$4:$C$6)</x:f>
        <x:v>0.219</x:v>
      </x:c>
      <x:c r="R841" s="32" t="n">
        <x:f>XLOOKUP(F841,Assumptions!$A$4:$A$6,Assumptions!$D$4:$D$6)</x:f>
        <x:v>0.016</x:v>
      </x:c>
      <x:c r="S841" s="32" t="n">
        <x:f>XLOOKUP(F841,Assumptions!$A$4:$A$6,Assumptions!$E$4:$E$6)</x:f>
        <x:v>0.01</x:v>
      </x:c>
      <x:c r="T841" s="32" t="n">
        <x:f>XLOOKUP(O841,Assumptions!$H$4:$H$6,Assumptions!$I$4:$I$6)</x:f>
        <x:v>0.0035</x:v>
      </x:c>
      <x:c r="U841" s="30" t="n">
        <x:f>XLOOKUP(F841,Assumptions!$A$4:$A$6,Assumptions!$F$4:$F$6)</x:f>
        <x:v>90</x:v>
      </x:c>
      <x:c r="V841" s="60" t="n">
        <x:f>I841*12</x:f>
        <x:v>13420.68</x:v>
      </x:c>
      <x:c r="W841" s="60" t="n">
        <x:f>H841*J841*(1-K841)*Q841</x:f>
        <x:v>107.04126509999996</x:v>
      </x:c>
      <x:c r="X841" s="60" t="n">
        <x:f>V841*R841</x:f>
        <x:v>214.73088</x:v>
      </x:c>
      <x:c r="Y841" s="60" t="n">
        <x:f>V841*S841</x:f>
        <x:v>134.20680000000002</x:v>
      </x:c>
      <x:c r="Z841" s="60" t="n">
        <x:f>H841*J841*T841</x:f>
        <x:v>20.365537500000002</x:v>
      </x:c>
      <x:c r="AA841" s="60" t="n">
        <x:f>P841+W841+X841-Y841-Z841-U841</x:f>
        <x:v>172.19980759999993</x:v>
      </x:c>
      <x:c r="AB841" s="32" t="n">
        <x:f>IFERROR(AA841/(P841+W841+X841),0)</x:f>
        <x:v>0.41317494373018243</x:v>
      </x:c>
      <x:c r="AC841" t="n">
        <x:f>IF(O841="High",0,IF(I841&gt;=1800,3,IF(I841&gt;=900,2,1))+IF(K841&gt;=0.9,2,IF(K841&gt;=0.75,1,0))+IF(J841&lt;=0.7,2,IF(J841&lt;=0.85,1,0))+IF(M841&gt;=8,1,0))</x:f>
        <x:v>7</x:v>
      </x:c>
      <x:c r="AD841" t="str">
        <x:f>IF(AND(O841&lt;&gt;"High",AC841&gt;=Assumptions!$B$10,AA841&gt;0),"Priority Growth",IF(AND(O841="Low",AA841&gt;0),"Maintain","Watch"))</x:f>
        <x:v>Priority Growth</x:v>
      </x:c>
      <x:c r="AE841" s="60" t="n">
        <x:f>MAX(AA841,0)*N841</x:f>
        <x:v>11.365187301599995</x:v>
      </x:c>
      <x:c r="AF841" t="str">
        <x:f>IF(AND(AA841&gt;=Assumptions!$B$11,O841&lt;&gt;"High",OR(N841&gt;=Assumptions!$B$12,M841&lt;=6)),"High","Standard")</x:f>
        <x:v>Standard</x:v>
      </x:c>
    </x:row>
    <x:row r="842">
      <x:c r="A842" t="str">
        <x:f>'Raw_Data'!A842</x:f>
        <x:v>C00841</x:v>
      </x:c>
      <x:c r="B842" t="n">
        <x:f>'Raw_Data'!B842</x:f>
        <x:v>72</x:v>
      </x:c>
      <x:c r="C842" s="30" t="n">
        <x:f>'Raw_Data'!C842</x:f>
        <x:v>65999</x:v>
      </x:c>
      <x:c r="D842" t="n">
        <x:f>'Raw_Data'!D842</x:f>
        <x:v>680</x:v>
      </x:c>
      <x:c r="E842" t="n">
        <x:f>'Raw_Data'!E842</x:f>
        <x:v>33</x:v>
      </x:c>
      <x:c r="F842" t="str">
        <x:f>PROPER(TRIM('Raw_Data'!F842))</x:f>
        <x:v>Gold</x:v>
      </x:c>
      <x:c r="G842" t="str">
        <x:f>PROPER(TRIM('Raw_Data'!G842))</x:f>
        <x:v>Partner</x:v>
      </x:c>
      <x:c r="H842" s="60" t="n">
        <x:f>'Raw_Data'!H842</x:f>
        <x:v>11300</x:v>
      </x:c>
      <x:c r="I842" s="60" t="n">
        <x:f>'Raw_Data'!I842</x:f>
        <x:v>1172.3</x:v>
      </x:c>
      <x:c r="J842" s="32" t="n">
        <x:f>'Raw_Data'!J842</x:f>
        <x:v>0.62</x:v>
      </x:c>
      <x:c r="K842" s="32" t="n">
        <x:f>'Raw_Data'!K842</x:f>
        <x:v>0.712</x:v>
      </x:c>
      <x:c r="L842" t="n">
        <x:f>'Raw_Data'!L842</x:f>
        <x:v>0</x:v>
      </x:c>
      <x:c r="M842" t="n">
        <x:f>IF('Raw_Data'!M842="",Assumptions!$B$15,'Raw_Data'!M842)</x:f>
        <x:v>7</x:v>
      </x:c>
      <x:c r="N842" s="32" t="n">
        <x:f>'Raw_Data'!N842</x:f>
        <x:v>0.137</x:v>
      </x:c>
      <x:c r="O842" t="str">
        <x:f>IF(OR(D842&lt;620,L842&gt;=2,J842&gt;0.9),"High",IF(OR(D842&lt;700,L842=1,J842&gt;0.75),"Medium","Low"))</x:f>
        <x:v>Medium</x:v>
      </x:c>
      <x:c r="P842" s="30" t="n">
        <x:f>XLOOKUP(F842,Assumptions!$A$4:$A$6,Assumptions!$B$4:$B$6)</x:f>
        <x:v>95</x:v>
      </x:c>
      <x:c r="Q842" s="32" t="n">
        <x:f>XLOOKUP(F842,Assumptions!$A$4:$A$6,Assumptions!$C$4:$C$6)</x:f>
        <x:v>0.219</x:v>
      </x:c>
      <x:c r="R842" s="32" t="n">
        <x:f>XLOOKUP(F842,Assumptions!$A$4:$A$6,Assumptions!$D$4:$D$6)</x:f>
        <x:v>0.016</x:v>
      </x:c>
      <x:c r="S842" s="32" t="n">
        <x:f>XLOOKUP(F842,Assumptions!$A$4:$A$6,Assumptions!$E$4:$E$6)</x:f>
        <x:v>0.01</x:v>
      </x:c>
      <x:c r="T842" s="32" t="n">
        <x:f>XLOOKUP(O842,Assumptions!$H$4:$H$6,Assumptions!$I$4:$I$6)</x:f>
        <x:v>0.012</x:v>
      </x:c>
      <x:c r="U842" s="30" t="n">
        <x:f>XLOOKUP(F842,Assumptions!$A$4:$A$6,Assumptions!$F$4:$F$6)</x:f>
        <x:v>90</x:v>
      </x:c>
      <x:c r="V842" s="60" t="n">
        <x:f>I842*12</x:f>
        <x:v>14067.599999999999</x:v>
      </x:c>
      <x:c r="W842" s="60" t="n">
        <x:f>H842*J842*(1-K842)*Q842</x:f>
        <x:v>441.88243200000005</x:v>
      </x:c>
      <x:c r="X842" s="60" t="n">
        <x:f>V842*R842</x:f>
        <x:v>225.08159999999998</x:v>
      </x:c>
      <x:c r="Y842" s="60" t="n">
        <x:f>V842*S842</x:f>
        <x:v>140.676</x:v>
      </x:c>
      <x:c r="Z842" s="60" t="n">
        <x:f>H842*J842*T842</x:f>
        <x:v>84.072</x:v>
      </x:c>
      <x:c r="AA842" s="60" t="n">
        <x:f>P842+W842+X842-Y842-Z842-U842</x:f>
        <x:v>447.21603200000015</x:v>
      </x:c>
      <x:c r="AB842" s="32" t="n">
        <x:f>IFERROR(AA842/(P842+W842+X842),0)</x:f>
        <x:v>0.5869253839005357</x:v>
      </x:c>
      <x:c r="AC842" t="n">
        <x:f>IF(O842="High",0,IF(I842&gt;=1800,3,IF(I842&gt;=900,2,1))+IF(K842&gt;=0.9,2,IF(K842&gt;=0.75,1,0))+IF(J842&lt;=0.7,2,IF(J842&lt;=0.85,1,0))+IF(M842&gt;=8,1,0))</x:f>
        <x:v>4</x:v>
      </x:c>
      <x:c r="AD842" t="str">
        <x:f>IF(AND(O842&lt;&gt;"High",AC842&gt;=Assumptions!$B$10,AA842&gt;0),"Priority Growth",IF(AND(O842="Low",AA842&gt;0),"Maintain","Watch"))</x:f>
        <x:v>Watch</x:v>
      </x:c>
      <x:c r="AE842" s="60" t="n">
        <x:f>MAX(AA842,0)*N842</x:f>
        <x:v>61.26859638400003</x:v>
      </x:c>
      <x:c r="AF842" t="str">
        <x:f>IF(AND(AA842&gt;=Assumptions!$B$11,O842&lt;&gt;"High",OR(N842&gt;=Assumptions!$B$12,M842&lt;=6)),"High","Standard")</x:f>
        <x:v>Standard</x:v>
      </x:c>
    </x:row>
    <x:row r="843">
      <x:c r="A843" t="str">
        <x:f>'Raw_Data'!A843</x:f>
        <x:v>C00842</x:v>
      </x:c>
      <x:c r="B843" t="n">
        <x:f>'Raw_Data'!B843</x:f>
        <x:v>50</x:v>
      </x:c>
      <x:c r="C843" s="30" t="n">
        <x:f>'Raw_Data'!C843</x:f>
        <x:v>85682</x:v>
      </x:c>
      <x:c r="D843" t="n">
        <x:f>'Raw_Data'!D843</x:f>
        <x:v>725</x:v>
      </x:c>
      <x:c r="E843" t="n">
        <x:f>'Raw_Data'!E843</x:f>
        <x:v>12</x:v>
      </x:c>
      <x:c r="F843" t="str">
        <x:f>PROPER(TRIM('Raw_Data'!F843))</x:f>
        <x:v>Gold</x:v>
      </x:c>
      <x:c r="G843" t="str">
        <x:f>PROPER(TRIM('Raw_Data'!G843))</x:f>
        <x:v>Digital</x:v>
      </x:c>
      <x:c r="H843" s="60" t="n">
        <x:f>'Raw_Data'!H843</x:f>
        <x:v>15014</x:v>
      </x:c>
      <x:c r="I843" s="60" t="n">
        <x:f>'Raw_Data'!I843</x:f>
        <x:v>1527.24</x:v>
      </x:c>
      <x:c r="J843" s="32" t="n">
        <x:f>'Raw_Data'!J843</x:f>
        <x:v>0.299</x:v>
      </x:c>
      <x:c r="K843" s="32" t="n">
        <x:f>'Raw_Data'!K843</x:f>
        <x:v>0.848</x:v>
      </x:c>
      <x:c r="L843" t="n">
        <x:f>'Raw_Data'!L843</x:f>
        <x:v>0</x:v>
      </x:c>
      <x:c r="M843" t="n">
        <x:f>IF('Raw_Data'!M843="",Assumptions!$B$15,'Raw_Data'!M843)</x:f>
        <x:v>8</x:v>
      </x:c>
      <x:c r="N843" s="32" t="n">
        <x:f>'Raw_Data'!N843</x:f>
        <x:v>0.072</x:v>
      </x:c>
      <x:c r="O843" t="str">
        <x:f>IF(OR(D843&lt;620,L843&gt;=2,J843&gt;0.9),"High",IF(OR(D843&lt;700,L843=1,J843&gt;0.75),"Medium","Low"))</x:f>
        <x:v>Low</x:v>
      </x:c>
      <x:c r="P843" s="30" t="n">
        <x:f>XLOOKUP(F843,Assumptions!$A$4:$A$6,Assumptions!$B$4:$B$6)</x:f>
        <x:v>95</x:v>
      </x:c>
      <x:c r="Q843" s="32" t="n">
        <x:f>XLOOKUP(F843,Assumptions!$A$4:$A$6,Assumptions!$C$4:$C$6)</x:f>
        <x:v>0.219</x:v>
      </x:c>
      <x:c r="R843" s="32" t="n">
        <x:f>XLOOKUP(F843,Assumptions!$A$4:$A$6,Assumptions!$D$4:$D$6)</x:f>
        <x:v>0.016</x:v>
      </x:c>
      <x:c r="S843" s="32" t="n">
        <x:f>XLOOKUP(F843,Assumptions!$A$4:$A$6,Assumptions!$E$4:$E$6)</x:f>
        <x:v>0.01</x:v>
      </x:c>
      <x:c r="T843" s="32" t="n">
        <x:f>XLOOKUP(O843,Assumptions!$H$4:$H$6,Assumptions!$I$4:$I$6)</x:f>
        <x:v>0.0035</x:v>
      </x:c>
      <x:c r="U843" s="30" t="n">
        <x:f>XLOOKUP(F843,Assumptions!$A$4:$A$6,Assumptions!$F$4:$F$6)</x:f>
        <x:v>90</x:v>
      </x:c>
      <x:c r="V843" s="60" t="n">
        <x:f>I843*12</x:f>
        <x:v>18326.88</x:v>
      </x:c>
      <x:c r="W843" s="60" t="n">
        <x:f>H843*J843*(1-K843)*Q843</x:f>
        <x:v>149.43602356800002</x:v>
      </x:c>
      <x:c r="X843" s="60" t="n">
        <x:f>V843*R843</x:f>
        <x:v>293.23008000000004</x:v>
      </x:c>
      <x:c r="Y843" s="60" t="n">
        <x:f>V843*S843</x:f>
        <x:v>183.26880000000003</x:v>
      </x:c>
      <x:c r="Z843" s="60" t="n">
        <x:f>H843*J843*T843</x:f>
        <x:v>15.712150999999999</x:v>
      </x:c>
      <x:c r="AA843" s="60" t="n">
        <x:f>P843+W843+X843-Y843-Z843-U843</x:f>
        <x:v>248.68515256799998</x:v>
      </x:c>
      <x:c r="AB843" s="32" t="n">
        <x:f>IFERROR(AA843/(P843+W843+X843),0)</x:f>
        <x:v>0.4625271165835138</x:v>
      </x:c>
      <x:c r="AC843" t="n">
        <x:f>IF(O843="High",0,IF(I843&gt;=1800,3,IF(I843&gt;=900,2,1))+IF(K843&gt;=0.9,2,IF(K843&gt;=0.75,1,0))+IF(J843&lt;=0.7,2,IF(J843&lt;=0.85,1,0))+IF(M843&gt;=8,1,0))</x:f>
        <x:v>6</x:v>
      </x:c>
      <x:c r="AD843" t="str">
        <x:f>IF(AND(O843&lt;&gt;"High",AC843&gt;=Assumptions!$B$10,AA843&gt;0),"Priority Growth",IF(AND(O843="Low",AA843&gt;0),"Maintain","Watch"))</x:f>
        <x:v>Priority Growth</x:v>
      </x:c>
      <x:c r="AE843" s="60" t="n">
        <x:f>MAX(AA843,0)*N843</x:f>
        <x:v>17.905330984895997</x:v>
      </x:c>
      <x:c r="AF843" t="str">
        <x:f>IF(AND(AA843&gt;=Assumptions!$B$11,O843&lt;&gt;"High",OR(N843&gt;=Assumptions!$B$12,M843&lt;=6)),"High","Standard")</x:f>
        <x:v>Standard</x:v>
      </x:c>
    </x:row>
    <x:row r="844">
      <x:c r="A844" t="str">
        <x:f>'Raw_Data'!A844</x:f>
        <x:v>C00843</x:v>
      </x:c>
      <x:c r="B844" t="n">
        <x:f>'Raw_Data'!B844</x:f>
        <x:v>28</x:v>
      </x:c>
      <x:c r="C844" s="30" t="n">
        <x:f>'Raw_Data'!C844</x:f>
        <x:v>90625</x:v>
      </x:c>
      <x:c r="D844" t="n">
        <x:f>'Raw_Data'!D844</x:f>
        <x:v>674</x:v>
      </x:c>
      <x:c r="E844" t="n">
        <x:f>'Raw_Data'!E844</x:f>
        <x:v>75</x:v>
      </x:c>
      <x:c r="F844" t="str">
        <x:f>PROPER(TRIM('Raw_Data'!F844))</x:f>
        <x:v>Gold</x:v>
      </x:c>
      <x:c r="G844" t="str">
        <x:f>PROPER(TRIM('Raw_Data'!G844))</x:f>
        <x:v>Digital</x:v>
      </x:c>
      <x:c r="H844" s="60" t="n">
        <x:f>'Raw_Data'!H844</x:f>
        <x:v>14476</x:v>
      </x:c>
      <x:c r="I844" s="60" t="n">
        <x:f>'Raw_Data'!I844</x:f>
        <x:v>1581.33</x:v>
      </x:c>
      <x:c r="J844" s="32" t="n">
        <x:f>'Raw_Data'!J844</x:f>
        <x:v>0.373</x:v>
      </x:c>
      <x:c r="K844" s="32" t="n">
        <x:f>'Raw_Data'!K844</x:f>
        <x:v>0.837</x:v>
      </x:c>
      <x:c r="L844" t="n">
        <x:f>'Raw_Data'!L844</x:f>
        <x:v>0</x:v>
      </x:c>
      <x:c r="M844" t="n">
        <x:f>IF('Raw_Data'!M844="",Assumptions!$B$15,'Raw_Data'!M844)</x:f>
        <x:v>6</x:v>
      </x:c>
      <x:c r="N844" s="32" t="n">
        <x:f>'Raw_Data'!N844</x:f>
        <x:v>0.183</x:v>
      </x:c>
      <x:c r="O844" t="str">
        <x:f>IF(OR(D844&lt;620,L844&gt;=2,J844&gt;0.9),"High",IF(OR(D844&lt;700,L844=1,J844&gt;0.75),"Medium","Low"))</x:f>
        <x:v>Medium</x:v>
      </x:c>
      <x:c r="P844" s="30" t="n">
        <x:f>XLOOKUP(F844,Assumptions!$A$4:$A$6,Assumptions!$B$4:$B$6)</x:f>
        <x:v>95</x:v>
      </x:c>
      <x:c r="Q844" s="32" t="n">
        <x:f>XLOOKUP(F844,Assumptions!$A$4:$A$6,Assumptions!$C$4:$C$6)</x:f>
        <x:v>0.219</x:v>
      </x:c>
      <x:c r="R844" s="32" t="n">
        <x:f>XLOOKUP(F844,Assumptions!$A$4:$A$6,Assumptions!$D$4:$D$6)</x:f>
        <x:v>0.016</x:v>
      </x:c>
      <x:c r="S844" s="32" t="n">
        <x:f>XLOOKUP(F844,Assumptions!$A$4:$A$6,Assumptions!$E$4:$E$6)</x:f>
        <x:v>0.01</x:v>
      </x:c>
      <x:c r="T844" s="32" t="n">
        <x:f>XLOOKUP(O844,Assumptions!$H$4:$H$6,Assumptions!$I$4:$I$6)</x:f>
        <x:v>0.012</x:v>
      </x:c>
      <x:c r="U844" s="30" t="n">
        <x:f>XLOOKUP(F844,Assumptions!$A$4:$A$6,Assumptions!$F$4:$F$6)</x:f>
        <x:v>90</x:v>
      </x:c>
      <x:c r="V844" s="60" t="n">
        <x:f>I844*12</x:f>
        <x:v>18975.96</x:v>
      </x:c>
      <x:c r="W844" s="60" t="n">
        <x:f>H844*J844*(1-K844)*Q844</x:f>
        <x:v>192.74766495600005</x:v>
      </x:c>
      <x:c r="X844" s="60" t="n">
        <x:f>V844*R844</x:f>
        <x:v>303.61536</x:v>
      </x:c>
      <x:c r="Y844" s="60" t="n">
        <x:f>V844*S844</x:f>
        <x:v>189.7596</x:v>
      </x:c>
      <x:c r="Z844" s="60" t="n">
        <x:f>H844*J844*T844</x:f>
        <x:v>64.79457599999999</x:v>
      </x:c>
      <x:c r="AA844" s="60" t="n">
        <x:f>P844+W844+X844-Y844-Z844-U844</x:f>
        <x:v>246.80884895600013</x:v>
      </x:c>
      <x:c r="AB844" s="32" t="n">
        <x:f>IFERROR(AA844/(P844+W844+X844),0)</x:f>
        <x:v>0.41735590244987625</x:v>
      </x:c>
      <x:c r="AC844" t="n">
        <x:f>IF(O844="High",0,IF(I844&gt;=1800,3,IF(I844&gt;=900,2,1))+IF(K844&gt;=0.9,2,IF(K844&gt;=0.75,1,0))+IF(J844&lt;=0.7,2,IF(J844&lt;=0.85,1,0))+IF(M844&gt;=8,1,0))</x:f>
        <x:v>5</x:v>
      </x:c>
      <x:c r="AD844" t="str">
        <x:f>IF(AND(O844&lt;&gt;"High",AC844&gt;=Assumptions!$B$10,AA844&gt;0),"Priority Growth",IF(AND(O844="Low",AA844&gt;0),"Maintain","Watch"))</x:f>
        <x:v>Watch</x:v>
      </x:c>
      <x:c r="AE844" s="60" t="n">
        <x:f>MAX(AA844,0)*N844</x:f>
        <x:v>45.16601935894802</x:v>
      </x:c>
      <x:c r="AF844" t="str">
        <x:f>IF(AND(AA844&gt;=Assumptions!$B$11,O844&lt;&gt;"High",OR(N844&gt;=Assumptions!$B$12,M844&lt;=6)),"High","Standard")</x:f>
        <x:v>Standard</x:v>
      </x:c>
    </x:row>
    <x:row r="845">
      <x:c r="A845" t="str">
        <x:f>'Raw_Data'!A845</x:f>
        <x:v>C00844</x:v>
      </x:c>
      <x:c r="B845" t="n">
        <x:f>'Raw_Data'!B845</x:f>
        <x:v>21</x:v>
      </x:c>
      <x:c r="C845" s="30" t="n">
        <x:f>'Raw_Data'!C845</x:f>
        <x:v>59981</x:v>
      </x:c>
      <x:c r="D845" t="n">
        <x:f>'Raw_Data'!D845</x:f>
        <x:v>714</x:v>
      </x:c>
      <x:c r="E845" t="n">
        <x:f>'Raw_Data'!E845</x:f>
        <x:v>29</x:v>
      </x:c>
      <x:c r="F845" t="str">
        <x:f>PROPER(TRIM('Raw_Data'!F845))</x:f>
        <x:v>Gold</x:v>
      </x:c>
      <x:c r="G845" t="str">
        <x:f>PROPER(TRIM('Raw_Data'!G845))</x:f>
        <x:v>Digital</x:v>
      </x:c>
      <x:c r="H845" s="60" t="n">
        <x:f>'Raw_Data'!H845</x:f>
        <x:v>11563</x:v>
      </x:c>
      <x:c r="I845" s="60" t="n">
        <x:f>'Raw_Data'!I845</x:f>
        <x:v>895.29</x:v>
      </x:c>
      <x:c r="J845" s="32" t="n">
        <x:f>'Raw_Data'!J845</x:f>
        <x:v>0.352</x:v>
      </x:c>
      <x:c r="K845" s="32" t="n">
        <x:f>'Raw_Data'!K845</x:f>
        <x:v>0.801</x:v>
      </x:c>
      <x:c r="L845" t="n">
        <x:f>'Raw_Data'!L845</x:f>
        <x:v>0</x:v>
      </x:c>
      <x:c r="M845" t="n">
        <x:f>IF('Raw_Data'!M845="",Assumptions!$B$15,'Raw_Data'!M845)</x:f>
        <x:v>8</x:v>
      </x:c>
      <x:c r="N845" s="32" t="n">
        <x:f>'Raw_Data'!N845</x:f>
        <x:v>0.164</x:v>
      </x:c>
      <x:c r="O845" t="str">
        <x:f>IF(OR(D845&lt;620,L845&gt;=2,J845&gt;0.9),"High",IF(OR(D845&lt;700,L845=1,J845&gt;0.75),"Medium","Low"))</x:f>
        <x:v>Low</x:v>
      </x:c>
      <x:c r="P845" s="30" t="n">
        <x:f>XLOOKUP(F845,Assumptions!$A$4:$A$6,Assumptions!$B$4:$B$6)</x:f>
        <x:v>95</x:v>
      </x:c>
      <x:c r="Q845" s="32" t="n">
        <x:f>XLOOKUP(F845,Assumptions!$A$4:$A$6,Assumptions!$C$4:$C$6)</x:f>
        <x:v>0.219</x:v>
      </x:c>
      <x:c r="R845" s="32" t="n">
        <x:f>XLOOKUP(F845,Assumptions!$A$4:$A$6,Assumptions!$D$4:$D$6)</x:f>
        <x:v>0.016</x:v>
      </x:c>
      <x:c r="S845" s="32" t="n">
        <x:f>XLOOKUP(F845,Assumptions!$A$4:$A$6,Assumptions!$E$4:$E$6)</x:f>
        <x:v>0.01</x:v>
      </x:c>
      <x:c r="T845" s="32" t="n">
        <x:f>XLOOKUP(O845,Assumptions!$H$4:$H$6,Assumptions!$I$4:$I$6)</x:f>
        <x:v>0.0035</x:v>
      </x:c>
      <x:c r="U845" s="30" t="n">
        <x:f>XLOOKUP(F845,Assumptions!$A$4:$A$6,Assumptions!$F$4:$F$6)</x:f>
        <x:v>90</x:v>
      </x:c>
      <x:c r="V845" s="60" t="n">
        <x:f>I845*12</x:f>
        <x:v>10743.48</x:v>
      </x:c>
      <x:c r="W845" s="60" t="n">
        <x:f>H845*J845*(1-K845)*Q845</x:f>
        <x:v>177.38234025599996</x:v>
      </x:c>
      <x:c r="X845" s="60" t="n">
        <x:f>V845*R845</x:f>
        <x:v>171.89568</x:v>
      </x:c>
      <x:c r="Y845" s="60" t="n">
        <x:f>V845*S845</x:f>
        <x:v>107.4348</x:v>
      </x:c>
      <x:c r="Z845" s="60" t="n">
        <x:f>H845*J845*T845</x:f>
        <x:v>14.245616</x:v>
      </x:c>
      <x:c r="AA845" s="60" t="n">
        <x:f>P845+W845+X845-Y845-Z845-U845</x:f>
        <x:v>232.597604256</x:v>
      </x:c>
      <x:c r="AB845" s="32" t="n">
        <x:f>IFERROR(AA845/(P845+W845+X845),0)</x:f>
        <x:v>0.5235406516891689</x:v>
      </x:c>
      <x:c r="AC845" t="n">
        <x:f>IF(O845="High",0,IF(I845&gt;=1800,3,IF(I845&gt;=900,2,1))+IF(K845&gt;=0.9,2,IF(K845&gt;=0.75,1,0))+IF(J845&lt;=0.7,2,IF(J845&lt;=0.85,1,0))+IF(M845&gt;=8,1,0))</x:f>
        <x:v>5</x:v>
      </x:c>
      <x:c r="AD845" t="str">
        <x:f>IF(AND(O845&lt;&gt;"High",AC845&gt;=Assumptions!$B$10,AA845&gt;0),"Priority Growth",IF(AND(O845="Low",AA845&gt;0),"Maintain","Watch"))</x:f>
        <x:v>Maintain</x:v>
      </x:c>
      <x:c r="AE845" s="60" t="n">
        <x:f>MAX(AA845,0)*N845</x:f>
        <x:v>38.146007097984004</x:v>
      </x:c>
      <x:c r="AF845" t="str">
        <x:f>IF(AND(AA845&gt;=Assumptions!$B$11,O845&lt;&gt;"High",OR(N845&gt;=Assumptions!$B$12,M845&lt;=6)),"High","Standard")</x:f>
        <x:v>Standard</x:v>
      </x:c>
    </x:row>
    <x:row r="846">
      <x:c r="A846" t="str">
        <x:f>'Raw_Data'!A846</x:f>
        <x:v>C00845</x:v>
      </x:c>
      <x:c r="B846" t="n">
        <x:f>'Raw_Data'!B846</x:f>
        <x:v>55</x:v>
      </x:c>
      <x:c r="C846" s="30" t="n">
        <x:f>'Raw_Data'!C846</x:f>
        <x:v>158874</x:v>
      </x:c>
      <x:c r="D846" t="n">
        <x:f>'Raw_Data'!D846</x:f>
        <x:v>808</x:v>
      </x:c>
      <x:c r="E846" t="n">
        <x:f>'Raw_Data'!E846</x:f>
        <x:v>17</x:v>
      </x:c>
      <x:c r="F846" t="str">
        <x:f>PROPER(TRIM('Raw_Data'!F846))</x:f>
        <x:v>Classic</x:v>
      </x:c>
      <x:c r="G846" t="str">
        <x:f>PROPER(TRIM('Raw_Data'!G846))</x:f>
        <x:v>Digital</x:v>
      </x:c>
      <x:c r="H846" s="60" t="n">
        <x:f>'Raw_Data'!H846</x:f>
        <x:v>20380</x:v>
      </x:c>
      <x:c r="I846" s="60" t="n">
        <x:f>'Raw_Data'!I846</x:f>
        <x:v>2038.26</x:v>
      </x:c>
      <x:c r="J846" s="32" t="n">
        <x:f>'Raw_Data'!J846</x:f>
        <x:v>0.445</x:v>
      </x:c>
      <x:c r="K846" s="32" t="n">
        <x:f>'Raw_Data'!K846</x:f>
        <x:v>0.938</x:v>
      </x:c>
      <x:c r="L846" t="n">
        <x:f>'Raw_Data'!L846</x:f>
        <x:v>0</x:v>
      </x:c>
      <x:c r="M846" t="n">
        <x:f>IF('Raw_Data'!M846="",Assumptions!$B$15,'Raw_Data'!M846)</x:f>
        <x:v>8</x:v>
      </x:c>
      <x:c r="N846" s="32" t="n">
        <x:f>'Raw_Data'!N846</x:f>
        <x:v>0.102</x:v>
      </x:c>
      <x:c r="O846" t="str">
        <x:f>IF(OR(D846&lt;620,L846&gt;=2,J846&gt;0.9),"High",IF(OR(D846&lt;700,L846=1,J846&gt;0.75),"Medium","Low"))</x:f>
        <x:v>Low</x:v>
      </x:c>
      <x:c r="P846" s="30" t="n">
        <x:f>XLOOKUP(F846,Assumptions!$A$4:$A$6,Assumptions!$B$4:$B$6)</x:f>
        <x:v>0</x:v>
      </x:c>
      <x:c r="Q846" s="32" t="n">
        <x:f>XLOOKUP(F846,Assumptions!$A$4:$A$6,Assumptions!$C$4:$C$6)</x:f>
        <x:v>0.229</x:v>
      </x:c>
      <x:c r="R846" s="32" t="n">
        <x:f>XLOOKUP(F846,Assumptions!$A$4:$A$6,Assumptions!$D$4:$D$6)</x:f>
        <x:v>0.015</x:v>
      </x:c>
      <x:c r="S846" s="32" t="n">
        <x:f>XLOOKUP(F846,Assumptions!$A$4:$A$6,Assumptions!$E$4:$E$6)</x:f>
        <x:v>0.0075</x:v>
      </x:c>
      <x:c r="T846" s="32" t="n">
        <x:f>XLOOKUP(O846,Assumptions!$H$4:$H$6,Assumptions!$I$4:$I$6)</x:f>
        <x:v>0.0035</x:v>
      </x:c>
      <x:c r="U846" s="30" t="n">
        <x:f>XLOOKUP(F846,Assumptions!$A$4:$A$6,Assumptions!$F$4:$F$6)</x:f>
        <x:v>60</x:v>
      </x:c>
      <x:c r="V846" s="60" t="n">
        <x:f>I846*12</x:f>
        <x:v>24459.12</x:v>
      </x:c>
      <x:c r="W846" s="60" t="n">
        <x:f>H846*J846*(1-K846)*Q846</x:f>
        <x:v>128.76308180000012</x:v>
      </x:c>
      <x:c r="X846" s="60" t="n">
        <x:f>V846*R846</x:f>
        <x:v>366.8868</x:v>
      </x:c>
      <x:c r="Y846" s="60" t="n">
        <x:f>V846*S846</x:f>
        <x:v>183.4434</x:v>
      </x:c>
      <x:c r="Z846" s="60" t="n">
        <x:f>H846*J846*T846</x:f>
        <x:v>31.741850000000003</x:v>
      </x:c>
      <x:c r="AA846" s="60" t="n">
        <x:f>P846+W846+X846-Y846-Z846-U846</x:f>
        <x:v>220.46463180000012</x:v>
      </x:c>
      <x:c r="AB846" s="32" t="n">
        <x:f>IFERROR(AA846/(P846+W846+X846),0)</x:f>
        <x:v>0.4447991211041182</x:v>
      </x:c>
      <x:c r="AC846" t="n">
        <x:f>IF(O846="High",0,IF(I846&gt;=1800,3,IF(I846&gt;=900,2,1))+IF(K846&gt;=0.9,2,IF(K846&gt;=0.75,1,0))+IF(J846&lt;=0.7,2,IF(J846&lt;=0.85,1,0))+IF(M846&gt;=8,1,0))</x:f>
        <x:v>8</x:v>
      </x:c>
      <x:c r="AD846" t="str">
        <x:f>IF(AND(O846&lt;&gt;"High",AC846&gt;=Assumptions!$B$10,AA846&gt;0),"Priority Growth",IF(AND(O846="Low",AA846&gt;0),"Maintain","Watch"))</x:f>
        <x:v>Priority Growth</x:v>
      </x:c>
      <x:c r="AE846" s="60" t="n">
        <x:f>MAX(AA846,0)*N846</x:f>
        <x:v>22.48739244360001</x:v>
      </x:c>
      <x:c r="AF846" t="str">
        <x:f>IF(AND(AA846&gt;=Assumptions!$B$11,O846&lt;&gt;"High",OR(N846&gt;=Assumptions!$B$12,M846&lt;=6)),"High","Standard")</x:f>
        <x:v>Standard</x:v>
      </x:c>
    </x:row>
    <x:row r="847">
      <x:c r="A847" t="str">
        <x:f>'Raw_Data'!A847</x:f>
        <x:v>C00846</x:v>
      </x:c>
      <x:c r="B847" t="n">
        <x:f>'Raw_Data'!B847</x:f>
        <x:v>66</x:v>
      </x:c>
      <x:c r="C847" s="30" t="n">
        <x:f>'Raw_Data'!C847</x:f>
        <x:v>52728</x:v>
      </x:c>
      <x:c r="D847" t="n">
        <x:f>'Raw_Data'!D847</x:f>
        <x:v>667</x:v>
      </x:c>
      <x:c r="E847" t="n">
        <x:f>'Raw_Data'!E847</x:f>
        <x:v>43</x:v>
      </x:c>
      <x:c r="F847" t="str">
        <x:f>PROPER(TRIM('Raw_Data'!F847))</x:f>
        <x:v>Classic</x:v>
      </x:c>
      <x:c r="G847" t="str">
        <x:f>PROPER(TRIM('Raw_Data'!G847))</x:f>
        <x:v>Digital</x:v>
      </x:c>
      <x:c r="H847" s="60" t="n">
        <x:f>'Raw_Data'!H847</x:f>
        <x:v>7310</x:v>
      </x:c>
      <x:c r="I847" s="60" t="n">
        <x:f>'Raw_Data'!I847</x:f>
        <x:v>942.12</x:v>
      </x:c>
      <x:c r="J847" s="32" t="n">
        <x:f>'Raw_Data'!J847</x:f>
        <x:v>0.658</x:v>
      </x:c>
      <x:c r="K847" s="32" t="n">
        <x:f>'Raw_Data'!K847</x:f>
        <x:v>0.818</x:v>
      </x:c>
      <x:c r="L847" t="n">
        <x:f>'Raw_Data'!L847</x:f>
        <x:v>0</x:v>
      </x:c>
      <x:c r="M847" t="n">
        <x:f>IF('Raw_Data'!M847="",Assumptions!$B$15,'Raw_Data'!M847)</x:f>
        <x:v>6</x:v>
      </x:c>
      <x:c r="N847" s="32" t="n">
        <x:f>'Raw_Data'!N847</x:f>
        <x:v>0.165</x:v>
      </x:c>
      <x:c r="O847" t="str">
        <x:f>IF(OR(D847&lt;620,L847&gt;=2,J847&gt;0.9),"High",IF(OR(D847&lt;700,L847=1,J847&gt;0.75),"Medium","Low"))</x:f>
        <x:v>Medium</x:v>
      </x:c>
      <x:c r="P847" s="30" t="n">
        <x:f>XLOOKUP(F847,Assumptions!$A$4:$A$6,Assumptions!$B$4:$B$6)</x:f>
        <x:v>0</x:v>
      </x:c>
      <x:c r="Q847" s="32" t="n">
        <x:f>XLOOKUP(F847,Assumptions!$A$4:$A$6,Assumptions!$C$4:$C$6)</x:f>
        <x:v>0.229</x:v>
      </x:c>
      <x:c r="R847" s="32" t="n">
        <x:f>XLOOKUP(F847,Assumptions!$A$4:$A$6,Assumptions!$D$4:$D$6)</x:f>
        <x:v>0.015</x:v>
      </x:c>
      <x:c r="S847" s="32" t="n">
        <x:f>XLOOKUP(F847,Assumptions!$A$4:$A$6,Assumptions!$E$4:$E$6)</x:f>
        <x:v>0.0075</x:v>
      </x:c>
      <x:c r="T847" s="32" t="n">
        <x:f>XLOOKUP(O847,Assumptions!$H$4:$H$6,Assumptions!$I$4:$I$6)</x:f>
        <x:v>0.012</x:v>
      </x:c>
      <x:c r="U847" s="30" t="n">
        <x:f>XLOOKUP(F847,Assumptions!$A$4:$A$6,Assumptions!$F$4:$F$6)</x:f>
        <x:v>60</x:v>
      </x:c>
      <x:c r="V847" s="60" t="n">
        <x:f>I847*12</x:f>
        <x:v>11305.44</x:v>
      </x:c>
      <x:c r="W847" s="60" t="n">
        <x:f>H847*J847*(1-K847)*Q847</x:f>
        <x:v>200.47034644000007</x:v>
      </x:c>
      <x:c r="X847" s="60" t="n">
        <x:f>V847*R847</x:f>
        <x:v>169.5816</x:v>
      </x:c>
      <x:c r="Y847" s="60" t="n">
        <x:f>V847*S847</x:f>
        <x:v>84.7908</x:v>
      </x:c>
      <x:c r="Z847" s="60" t="n">
        <x:f>H847*J847*T847</x:f>
        <x:v>57.71976000000001</x:v>
      </x:c>
      <x:c r="AA847" s="60" t="n">
        <x:f>P847+W847+X847-Y847-Z847-U847</x:f>
        <x:v>167.54138644000005</x:v>
      </x:c>
      <x:c r="AB847" s="32" t="n">
        <x:f>IFERROR(AA847/(P847+W847+X847),0)</x:f>
        <x:v>0.4527509936153385</x:v>
      </x:c>
      <x:c r="AC847" t="n">
        <x:f>IF(O847="High",0,IF(I847&gt;=1800,3,IF(I847&gt;=900,2,1))+IF(K847&gt;=0.9,2,IF(K847&gt;=0.75,1,0))+IF(J847&lt;=0.7,2,IF(J847&lt;=0.85,1,0))+IF(M847&gt;=8,1,0))</x:f>
        <x:v>5</x:v>
      </x:c>
      <x:c r="AD847" t="str">
        <x:f>IF(AND(O847&lt;&gt;"High",AC847&gt;=Assumptions!$B$10,AA847&gt;0),"Priority Growth",IF(AND(O847="Low",AA847&gt;0),"Maintain","Watch"))</x:f>
        <x:v>Watch</x:v>
      </x:c>
      <x:c r="AE847" s="60" t="n">
        <x:f>MAX(AA847,0)*N847</x:f>
        <x:v>27.64432876260001</x:v>
      </x:c>
      <x:c r="AF847" t="str">
        <x:f>IF(AND(AA847&gt;=Assumptions!$B$11,O847&lt;&gt;"High",OR(N847&gt;=Assumptions!$B$12,M847&lt;=6)),"High","Standard")</x:f>
        <x:v>Standard</x:v>
      </x:c>
    </x:row>
    <x:row r="848">
      <x:c r="A848" t="str">
        <x:f>'Raw_Data'!A848</x:f>
        <x:v>C00847</x:v>
      </x:c>
      <x:c r="B848" t="n">
        <x:f>'Raw_Data'!B848</x:f>
        <x:v>45</x:v>
      </x:c>
      <x:c r="C848" s="30" t="n">
        <x:f>'Raw_Data'!C848</x:f>
        <x:v>55724</x:v>
      </x:c>
      <x:c r="D848" t="n">
        <x:f>'Raw_Data'!D848</x:f>
        <x:v>633</x:v>
      </x:c>
      <x:c r="E848" t="n">
        <x:f>'Raw_Data'!E848</x:f>
        <x:v>76</x:v>
      </x:c>
      <x:c r="F848" t="str">
        <x:f>PROPER(TRIM('Raw_Data'!F848))</x:f>
        <x:v>Classic</x:v>
      </x:c>
      <x:c r="G848" t="str">
        <x:f>PROPER(TRIM('Raw_Data'!G848))</x:f>
        <x:v>Branch</x:v>
      </x:c>
      <x:c r="H848" s="60" t="n">
        <x:f>'Raw_Data'!H848</x:f>
        <x:v>6583</x:v>
      </x:c>
      <x:c r="I848" s="60" t="n">
        <x:f>'Raw_Data'!I848</x:f>
        <x:v>579.25</x:v>
      </x:c>
      <x:c r="J848" s="32" t="n">
        <x:f>'Raw_Data'!J848</x:f>
        <x:v>0.402</x:v>
      </x:c>
      <x:c r="K848" s="32" t="n">
        <x:f>'Raw_Data'!K848</x:f>
        <x:v>0.769</x:v>
      </x:c>
      <x:c r="L848" t="n">
        <x:f>'Raw_Data'!L848</x:f>
        <x:v>0</x:v>
      </x:c>
      <x:c r="M848" t="n">
        <x:f>IF('Raw_Data'!M848="",Assumptions!$B$15,'Raw_Data'!M848)</x:f>
        <x:v>7</x:v>
      </x:c>
      <x:c r="N848" s="32" t="n">
        <x:f>'Raw_Data'!N848</x:f>
        <x:v>0.144</x:v>
      </x:c>
      <x:c r="O848" t="str">
        <x:f>IF(OR(D848&lt;620,L848&gt;=2,J848&gt;0.9),"High",IF(OR(D848&lt;700,L848=1,J848&gt;0.75),"Medium","Low"))</x:f>
        <x:v>Medium</x:v>
      </x:c>
      <x:c r="P848" s="30" t="n">
        <x:f>XLOOKUP(F848,Assumptions!$A$4:$A$6,Assumptions!$B$4:$B$6)</x:f>
        <x:v>0</x:v>
      </x:c>
      <x:c r="Q848" s="32" t="n">
        <x:f>XLOOKUP(F848,Assumptions!$A$4:$A$6,Assumptions!$C$4:$C$6)</x:f>
        <x:v>0.229</x:v>
      </x:c>
      <x:c r="R848" s="32" t="n">
        <x:f>XLOOKUP(F848,Assumptions!$A$4:$A$6,Assumptions!$D$4:$D$6)</x:f>
        <x:v>0.015</x:v>
      </x:c>
      <x:c r="S848" s="32" t="n">
        <x:f>XLOOKUP(F848,Assumptions!$A$4:$A$6,Assumptions!$E$4:$E$6)</x:f>
        <x:v>0.0075</x:v>
      </x:c>
      <x:c r="T848" s="32" t="n">
        <x:f>XLOOKUP(O848,Assumptions!$H$4:$H$6,Assumptions!$I$4:$I$6)</x:f>
        <x:v>0.012</x:v>
      </x:c>
      <x:c r="U848" s="30" t="n">
        <x:f>XLOOKUP(F848,Assumptions!$A$4:$A$6,Assumptions!$F$4:$F$6)</x:f>
        <x:v>60</x:v>
      </x:c>
      <x:c r="V848" s="60" t="n">
        <x:f>I848*12</x:f>
        <x:v>6951</x:v>
      </x:c>
      <x:c r="W848" s="60" t="n">
        <x:f>H848*J848*(1-K848)*Q848</x:f>
        <x:v>139.99011503399998</x:v>
      </x:c>
      <x:c r="X848" s="60" t="n">
        <x:f>V848*R848</x:f>
        <x:v>104.265</x:v>
      </x:c>
      <x:c r="Y848" s="60" t="n">
        <x:f>V848*S848</x:f>
        <x:v>52.1325</x:v>
      </x:c>
      <x:c r="Z848" s="60" t="n">
        <x:f>H848*J848*T848</x:f>
        <x:v>31.756392</x:v>
      </x:c>
      <x:c r="AA848" s="60" t="n">
        <x:f>P848+W848+X848-Y848-Z848-U848</x:f>
        <x:v>100.36622303399997</x:v>
      </x:c>
      <x:c r="AB848" s="32" t="n">
        <x:f>IFERROR(AA848/(P848+W848+X848),0)</x:f>
        <x:v>0.4109073540590097</x:v>
      </x:c>
      <x:c r="AC848" t="n">
        <x:f>IF(O848="High",0,IF(I848&gt;=1800,3,IF(I848&gt;=900,2,1))+IF(K848&gt;=0.9,2,IF(K848&gt;=0.75,1,0))+IF(J848&lt;=0.7,2,IF(J848&lt;=0.85,1,0))+IF(M848&gt;=8,1,0))</x:f>
        <x:v>4</x:v>
      </x:c>
      <x:c r="AD848" t="str">
        <x:f>IF(AND(O848&lt;&gt;"High",AC848&gt;=Assumptions!$B$10,AA848&gt;0),"Priority Growth",IF(AND(O848="Low",AA848&gt;0),"Maintain","Watch"))</x:f>
        <x:v>Watch</x:v>
      </x:c>
      <x:c r="AE848" s="60" t="n">
        <x:f>MAX(AA848,0)*N848</x:f>
        <x:v>14.452736116895995</x:v>
      </x:c>
      <x:c r="AF848" t="str">
        <x:f>IF(AND(AA848&gt;=Assumptions!$B$11,O848&lt;&gt;"High",OR(N848&gt;=Assumptions!$B$12,M848&lt;=6)),"High","Standard")</x:f>
        <x:v>Standard</x:v>
      </x:c>
    </x:row>
    <x:row r="849">
      <x:c r="A849" t="str">
        <x:f>'Raw_Data'!A849</x:f>
        <x:v>C00848</x:v>
      </x:c>
      <x:c r="B849" t="n">
        <x:f>'Raw_Data'!B849</x:f>
        <x:v>38</x:v>
      </x:c>
      <x:c r="C849" s="30" t="n">
        <x:f>'Raw_Data'!C849</x:f>
        <x:v>90510</x:v>
      </x:c>
      <x:c r="D849" t="n">
        <x:f>'Raw_Data'!D849</x:f>
        <x:v>667</x:v>
      </x:c>
      <x:c r="E849" t="n">
        <x:f>'Raw_Data'!E849</x:f>
        <x:v>22</x:v>
      </x:c>
      <x:c r="F849" t="str">
        <x:f>PROPER(TRIM('Raw_Data'!F849))</x:f>
        <x:v>Gold</x:v>
      </x:c>
      <x:c r="G849" t="str">
        <x:f>PROPER(TRIM('Raw_Data'!G849))</x:f>
        <x:v>Digital</x:v>
      </x:c>
      <x:c r="H849" s="60" t="n">
        <x:f>'Raw_Data'!H849</x:f>
        <x:v>10328</x:v>
      </x:c>
      <x:c r="I849" s="60" t="n">
        <x:f>'Raw_Data'!I849</x:f>
        <x:v>893.04</x:v>
      </x:c>
      <x:c r="J849" s="32" t="n">
        <x:f>'Raw_Data'!J849</x:f>
        <x:v>0.235</x:v>
      </x:c>
      <x:c r="K849" s="32" t="n">
        <x:f>'Raw_Data'!K849</x:f>
        <x:v>0.682</x:v>
      </x:c>
      <x:c r="L849" t="n">
        <x:f>'Raw_Data'!L849</x:f>
        <x:v>0</x:v>
      </x:c>
      <x:c r="M849" t="n">
        <x:f>IF('Raw_Data'!M849="",Assumptions!$B$15,'Raw_Data'!M849)</x:f>
        <x:v>9</x:v>
      </x:c>
      <x:c r="N849" s="32" t="n">
        <x:f>'Raw_Data'!N849</x:f>
        <x:v>0.043</x:v>
      </x:c>
      <x:c r="O849" t="str">
        <x:f>IF(OR(D849&lt;620,L849&gt;=2,J849&gt;0.9),"High",IF(OR(D849&lt;700,L849=1,J849&gt;0.75),"Medium","Low"))</x:f>
        <x:v>Medium</x:v>
      </x:c>
      <x:c r="P849" s="30" t="n">
        <x:f>XLOOKUP(F849,Assumptions!$A$4:$A$6,Assumptions!$B$4:$B$6)</x:f>
        <x:v>95</x:v>
      </x:c>
      <x:c r="Q849" s="32" t="n">
        <x:f>XLOOKUP(F849,Assumptions!$A$4:$A$6,Assumptions!$C$4:$C$6)</x:f>
        <x:v>0.219</x:v>
      </x:c>
      <x:c r="R849" s="32" t="n">
        <x:f>XLOOKUP(F849,Assumptions!$A$4:$A$6,Assumptions!$D$4:$D$6)</x:f>
        <x:v>0.016</x:v>
      </x:c>
      <x:c r="S849" s="32" t="n">
        <x:f>XLOOKUP(F849,Assumptions!$A$4:$A$6,Assumptions!$E$4:$E$6)</x:f>
        <x:v>0.01</x:v>
      </x:c>
      <x:c r="T849" s="32" t="n">
        <x:f>XLOOKUP(O849,Assumptions!$H$4:$H$6,Assumptions!$I$4:$I$6)</x:f>
        <x:v>0.012</x:v>
      </x:c>
      <x:c r="U849" s="30" t="n">
        <x:f>XLOOKUP(F849,Assumptions!$A$4:$A$6,Assumptions!$F$4:$F$6)</x:f>
        <x:v>90</x:v>
      </x:c>
      <x:c r="V849" s="60" t="n">
        <x:f>I849*12</x:f>
        <x:v>10716.48</x:v>
      </x:c>
      <x:c r="W849" s="60" t="n">
        <x:f>H849*J849*(1-K849)*Q849</x:f>
        <x:v>169.02670535999997</x:v>
      </x:c>
      <x:c r="X849" s="60" t="n">
        <x:f>V849*R849</x:f>
        <x:v>171.46368</x:v>
      </x:c>
      <x:c r="Y849" s="60" t="n">
        <x:f>V849*S849</x:f>
        <x:v>107.1648</x:v>
      </x:c>
      <x:c r="Z849" s="60" t="n">
        <x:f>H849*J849*T849</x:f>
        <x:v>29.124959999999998</x:v>
      </x:c>
      <x:c r="AA849" s="60" t="n">
        <x:f>P849+W849+X849-Y849-Z849-U849</x:f>
        <x:v>209.20062535999995</x:v>
      </x:c>
      <x:c r="AB849" s="32" t="n">
        <x:f>IFERROR(AA849/(P849+W849+X849),0)</x:f>
        <x:v>0.48037943521316406</x:v>
      </x:c>
      <x:c r="AC849" t="n">
        <x:f>IF(O849="High",0,IF(I849&gt;=1800,3,IF(I849&gt;=900,2,1))+IF(K849&gt;=0.9,2,IF(K849&gt;=0.75,1,0))+IF(J849&lt;=0.7,2,IF(J849&lt;=0.85,1,0))+IF(M849&gt;=8,1,0))</x:f>
        <x:v>4</x:v>
      </x:c>
      <x:c r="AD849" t="str">
        <x:f>IF(AND(O849&lt;&gt;"High",AC849&gt;=Assumptions!$B$10,AA849&gt;0),"Priority Growth",IF(AND(O849="Low",AA849&gt;0),"Maintain","Watch"))</x:f>
        <x:v>Watch</x:v>
      </x:c>
      <x:c r="AE849" s="60" t="n">
        <x:f>MAX(AA849,0)*N849</x:f>
        <x:v>8.995626890479997</x:v>
      </x:c>
      <x:c r="AF849" t="str">
        <x:f>IF(AND(AA849&gt;=Assumptions!$B$11,O849&lt;&gt;"High",OR(N849&gt;=Assumptions!$B$12,M849&lt;=6)),"High","Standard")</x:f>
        <x:v>Standard</x:v>
      </x:c>
    </x:row>
    <x:row r="850">
      <x:c r="A850" t="str">
        <x:f>'Raw_Data'!A850</x:f>
        <x:v>C00849</x:v>
      </x:c>
      <x:c r="B850" t="n">
        <x:f>'Raw_Data'!B850</x:f>
        <x:v>46</x:v>
      </x:c>
      <x:c r="C850" s="30" t="n">
        <x:f>'Raw_Data'!C850</x:f>
        <x:v>136533</x:v>
      </x:c>
      <x:c r="D850" t="n">
        <x:f>'Raw_Data'!D850</x:f>
        <x:v>626</x:v>
      </x:c>
      <x:c r="E850" t="n">
        <x:f>'Raw_Data'!E850</x:f>
        <x:v>106</x:v>
      </x:c>
      <x:c r="F850" t="str">
        <x:f>PROPER(TRIM('Raw_Data'!F850))</x:f>
        <x:v>Classic</x:v>
      </x:c>
      <x:c r="G850" t="str">
        <x:f>PROPER(TRIM('Raw_Data'!G850))</x:f>
        <x:v>Branch</x:v>
      </x:c>
      <x:c r="H850" s="60" t="n">
        <x:f>'Raw_Data'!H850</x:f>
        <x:v>12042</x:v>
      </x:c>
      <x:c r="I850" s="60" t="n">
        <x:f>'Raw_Data'!I850</x:f>
        <x:v>1550.66</x:v>
      </x:c>
      <x:c r="J850" s="32" t="n">
        <x:f>'Raw_Data'!J850</x:f>
        <x:v>0.462</x:v>
      </x:c>
      <x:c r="K850" s="32" t="n">
        <x:f>'Raw_Data'!K850</x:f>
        <x:v>0.825</x:v>
      </x:c>
      <x:c r="L850" t="n">
        <x:f>'Raw_Data'!L850</x:f>
        <x:v>0</x:v>
      </x:c>
      <x:c r="M850" t="n">
        <x:f>IF('Raw_Data'!M850="",Assumptions!$B$15,'Raw_Data'!M850)</x:f>
        <x:v>7.370408870408871</x:v>
      </x:c>
      <x:c r="N850" s="32" t="n">
        <x:f>'Raw_Data'!N850</x:f>
        <x:v>0.09</x:v>
      </x:c>
      <x:c r="O850" t="str">
        <x:f>IF(OR(D850&lt;620,L850&gt;=2,J850&gt;0.9),"High",IF(OR(D850&lt;700,L850=1,J850&gt;0.75),"Medium","Low"))</x:f>
        <x:v>Medium</x:v>
      </x:c>
      <x:c r="P850" s="30" t="n">
        <x:f>XLOOKUP(F850,Assumptions!$A$4:$A$6,Assumptions!$B$4:$B$6)</x:f>
        <x:v>0</x:v>
      </x:c>
      <x:c r="Q850" s="32" t="n">
        <x:f>XLOOKUP(F850,Assumptions!$A$4:$A$6,Assumptions!$C$4:$C$6)</x:f>
        <x:v>0.229</x:v>
      </x:c>
      <x:c r="R850" s="32" t="n">
        <x:f>XLOOKUP(F850,Assumptions!$A$4:$A$6,Assumptions!$D$4:$D$6)</x:f>
        <x:v>0.015</x:v>
      </x:c>
      <x:c r="S850" s="32" t="n">
        <x:f>XLOOKUP(F850,Assumptions!$A$4:$A$6,Assumptions!$E$4:$E$6)</x:f>
        <x:v>0.0075</x:v>
      </x:c>
      <x:c r="T850" s="32" t="n">
        <x:f>XLOOKUP(O850,Assumptions!$H$4:$H$6,Assumptions!$I$4:$I$6)</x:f>
        <x:v>0.012</x:v>
      </x:c>
      <x:c r="U850" s="30" t="n">
        <x:f>XLOOKUP(F850,Assumptions!$A$4:$A$6,Assumptions!$F$4:$F$6)</x:f>
        <x:v>60</x:v>
      </x:c>
      <x:c r="V850" s="60" t="n">
        <x:f>I850*12</x:f>
        <x:v>18607.920000000002</x:v>
      </x:c>
      <x:c r="W850" s="60" t="n">
        <x:f>H850*J850*(1-K850)*Q850</x:f>
        <x:v>222.95341530000007</x:v>
      </x:c>
      <x:c r="X850" s="60" t="n">
        <x:f>V850*R850</x:f>
        <x:v>279.1188</x:v>
      </x:c>
      <x:c r="Y850" s="60" t="n">
        <x:f>V850*S850</x:f>
        <x:v>139.5594</x:v>
      </x:c>
      <x:c r="Z850" s="60" t="n">
        <x:f>H850*J850*T850</x:f>
        <x:v>66.76084800000001</x:v>
      </x:c>
      <x:c r="AA850" s="60" t="n">
        <x:f>P850+W850+X850-Y850-Z850-U850</x:f>
        <x:v>235.75196730000005</x:v>
      </x:c>
      <x:c r="AB850" s="32" t="n">
        <x:f>IFERROR(AA850/(P850+W850+X850),0)</x:f>
        <x:v>0.46955788453486247</x:v>
      </x:c>
      <x:c r="AC850" t="n">
        <x:f>IF(O850="High",0,IF(I850&gt;=1800,3,IF(I850&gt;=900,2,1))+IF(K850&gt;=0.9,2,IF(K850&gt;=0.75,1,0))+IF(J850&lt;=0.7,2,IF(J850&lt;=0.85,1,0))+IF(M850&gt;=8,1,0))</x:f>
        <x:v>5</x:v>
      </x:c>
      <x:c r="AD850" t="str">
        <x:f>IF(AND(O850&lt;&gt;"High",AC850&gt;=Assumptions!$B$10,AA850&gt;0),"Priority Growth",IF(AND(O850="Low",AA850&gt;0),"Maintain","Watch"))</x:f>
        <x:v>Watch</x:v>
      </x:c>
      <x:c r="AE850" s="60" t="n">
        <x:f>MAX(AA850,0)*N850</x:f>
        <x:v>21.217677057000003</x:v>
      </x:c>
      <x:c r="AF850" t="str">
        <x:f>IF(AND(AA850&gt;=Assumptions!$B$11,O850&lt;&gt;"High",OR(N850&gt;=Assumptions!$B$12,M850&lt;=6)),"High","Standard")</x:f>
        <x:v>Standard</x:v>
      </x:c>
    </x:row>
    <x:row r="851">
      <x:c r="A851" t="str">
        <x:f>'Raw_Data'!A851</x:f>
        <x:v>C00850</x:v>
      </x:c>
      <x:c r="B851" t="n">
        <x:f>'Raw_Data'!B851</x:f>
        <x:v>47</x:v>
      </x:c>
      <x:c r="C851" s="30" t="n">
        <x:f>'Raw_Data'!C851</x:f>
        <x:v>142690</x:v>
      </x:c>
      <x:c r="D851" t="n">
        <x:f>'Raw_Data'!D851</x:f>
        <x:v>763</x:v>
      </x:c>
      <x:c r="E851" t="n">
        <x:f>'Raw_Data'!E851</x:f>
        <x:v>12</x:v>
      </x:c>
      <x:c r="F851" t="str">
        <x:f>PROPER(TRIM('Raw_Data'!F851))</x:f>
        <x:v>Platinum</x:v>
      </x:c>
      <x:c r="G851" t="str">
        <x:f>PROPER(TRIM('Raw_Data'!G851))</x:f>
        <x:v>Digital</x:v>
      </x:c>
      <x:c r="H851" s="60" t="n">
        <x:f>'Raw_Data'!H851</x:f>
        <x:v>34212</x:v>
      </x:c>
      <x:c r="I851" s="60" t="n">
        <x:f>'Raw_Data'!I851</x:f>
        <x:v>3459.66</x:v>
      </x:c>
      <x:c r="J851" s="32" t="n">
        <x:f>'Raw_Data'!J851</x:f>
        <x:v>0.58</x:v>
      </x:c>
      <x:c r="K851" s="32" t="n">
        <x:f>'Raw_Data'!K851</x:f>
        <x:v>0.932</x:v>
      </x:c>
      <x:c r="L851" t="n">
        <x:f>'Raw_Data'!L851</x:f>
        <x:v>0</x:v>
      </x:c>
      <x:c r="M851" t="n">
        <x:f>IF('Raw_Data'!M851="",Assumptions!$B$15,'Raw_Data'!M851)</x:f>
        <x:v>7</x:v>
      </x:c>
      <x:c r="N851" s="32" t="n">
        <x:f>'Raw_Data'!N851</x:f>
        <x:v>0.109</x:v>
      </x:c>
      <x:c r="O851" t="str">
        <x:f>IF(OR(D851&lt;620,L851&gt;=2,J851&gt;0.9),"High",IF(OR(D851&lt;700,L851=1,J851&gt;0.75),"Medium","Low"))</x:f>
        <x:v>Low</x:v>
      </x:c>
      <x:c r="P851" s="30" t="n">
        <x:f>XLOOKUP(F851,Assumptions!$A$4:$A$6,Assumptions!$B$4:$B$6)</x:f>
        <x:v>195</x:v>
      </x:c>
      <x:c r="Q851" s="32" t="n">
        <x:f>XLOOKUP(F851,Assumptions!$A$4:$A$6,Assumptions!$C$4:$C$6)</x:f>
        <x:v>0.199</x:v>
      </x:c>
      <x:c r="R851" s="32" t="n">
        <x:f>XLOOKUP(F851,Assumptions!$A$4:$A$6,Assumptions!$D$4:$D$6)</x:f>
        <x:v>0.017</x:v>
      </x:c>
      <x:c r="S851" s="32" t="n">
        <x:f>XLOOKUP(F851,Assumptions!$A$4:$A$6,Assumptions!$E$4:$E$6)</x:f>
        <x:v>0.013</x:v>
      </x:c>
      <x:c r="T851" s="32" t="n">
        <x:f>XLOOKUP(O851,Assumptions!$H$4:$H$6,Assumptions!$I$4:$I$6)</x:f>
        <x:v>0.0035</x:v>
      </x:c>
      <x:c r="U851" s="30" t="n">
        <x:f>XLOOKUP(F851,Assumptions!$A$4:$A$6,Assumptions!$F$4:$F$6)</x:f>
        <x:v>140</x:v>
      </x:c>
      <x:c r="V851" s="60" t="n">
        <x:f>I851*12</x:f>
        <x:v>41515.92</x:v>
      </x:c>
      <x:c r="W851" s="60" t="n">
        <x:f>H851*J851*(1-K851)*Q851</x:f>
        <x:v>268.5149347199998</x:v>
      </x:c>
      <x:c r="X851" s="60" t="n">
        <x:f>V851*R851</x:f>
        <x:v>705.7706400000001</x:v>
      </x:c>
      <x:c r="Y851" s="60" t="n">
        <x:f>V851*S851</x:f>
        <x:v>539.70696</x:v>
      </x:c>
      <x:c r="Z851" s="60" t="n">
        <x:f>H851*J851*T851</x:f>
        <x:v>69.45036</x:v>
      </x:c>
      <x:c r="AA851" s="60" t="n">
        <x:f>P851+W851+X851-Y851-Z851-U851</x:f>
        <x:v>420.12825471999986</x:v>
      </x:c>
      <x:c r="AB851" s="32" t="n">
        <x:f>IFERROR(AA851/(P851+W851+X851),0)</x:f>
        <x:v>0.3593033761838761</x:v>
      </x:c>
      <x:c r="AC851" t="n">
        <x:f>IF(O851="High",0,IF(I851&gt;=1800,3,IF(I851&gt;=900,2,1))+IF(K851&gt;=0.9,2,IF(K851&gt;=0.75,1,0))+IF(J851&lt;=0.7,2,IF(J851&lt;=0.85,1,0))+IF(M851&gt;=8,1,0))</x:f>
        <x:v>7</x:v>
      </x:c>
      <x:c r="AD851" t="str">
        <x:f>IF(AND(O851&lt;&gt;"High",AC851&gt;=Assumptions!$B$10,AA851&gt;0),"Priority Growth",IF(AND(O851="Low",AA851&gt;0),"Maintain","Watch"))</x:f>
        <x:v>Priority Growth</x:v>
      </x:c>
      <x:c r="AE851" s="60" t="n">
        <x:f>MAX(AA851,0)*N851</x:f>
        <x:v>45.793979764479985</x:v>
      </x:c>
      <x:c r="AF851" t="str">
        <x:f>IF(AND(AA851&gt;=Assumptions!$B$11,O851&lt;&gt;"High",OR(N851&gt;=Assumptions!$B$12,M851&lt;=6)),"High","Standard")</x:f>
        <x:v>Standard</x:v>
      </x:c>
    </x:row>
    <x:row r="852">
      <x:c r="A852" t="str">
        <x:f>'Raw_Data'!A852</x:f>
        <x:v>C00851</x:v>
      </x:c>
      <x:c r="B852" t="n">
        <x:f>'Raw_Data'!B852</x:f>
        <x:v>30</x:v>
      </x:c>
      <x:c r="C852" s="30" t="n">
        <x:f>'Raw_Data'!C852</x:f>
        <x:v>88017</x:v>
      </x:c>
      <x:c r="D852" t="n">
        <x:f>'Raw_Data'!D852</x:f>
        <x:v>650</x:v>
      </x:c>
      <x:c r="E852" t="n">
        <x:f>'Raw_Data'!E852</x:f>
        <x:v>59</x:v>
      </x:c>
      <x:c r="F852" t="str">
        <x:f>PROPER(TRIM('Raw_Data'!F852))</x:f>
        <x:v>Classic</x:v>
      </x:c>
      <x:c r="G852" t="str">
        <x:f>PROPER(TRIM('Raw_Data'!G852))</x:f>
        <x:v>Partner</x:v>
      </x:c>
      <x:c r="H852" s="60" t="n">
        <x:f>'Raw_Data'!H852</x:f>
        <x:v>9580</x:v>
      </x:c>
      <x:c r="I852" s="60" t="n">
        <x:f>'Raw_Data'!I852</x:f>
        <x:v>785.21</x:v>
      </x:c>
      <x:c r="J852" s="32" t="n">
        <x:f>'Raw_Data'!J852</x:f>
        <x:v>0.652</x:v>
      </x:c>
      <x:c r="K852" s="32" t="n">
        <x:f>'Raw_Data'!K852</x:f>
        <x:v>0.675</x:v>
      </x:c>
      <x:c r="L852" t="n">
        <x:f>'Raw_Data'!L852</x:f>
        <x:v>1</x:v>
      </x:c>
      <x:c r="M852" t="n">
        <x:f>IF('Raw_Data'!M852="",Assumptions!$B$15,'Raw_Data'!M852)</x:f>
        <x:v>7.370408870408871</x:v>
      </x:c>
      <x:c r="N852" s="32" t="n">
        <x:f>'Raw_Data'!N852</x:f>
        <x:v>0.187</x:v>
      </x:c>
      <x:c r="O852" t="str">
        <x:f>IF(OR(D852&lt;620,L852&gt;=2,J852&gt;0.9),"High",IF(OR(D852&lt;700,L852=1,J852&gt;0.75),"Medium","Low"))</x:f>
        <x:v>Medium</x:v>
      </x:c>
      <x:c r="P852" s="30" t="n">
        <x:f>XLOOKUP(F852,Assumptions!$A$4:$A$6,Assumptions!$B$4:$B$6)</x:f>
        <x:v>0</x:v>
      </x:c>
      <x:c r="Q852" s="32" t="n">
        <x:f>XLOOKUP(F852,Assumptions!$A$4:$A$6,Assumptions!$C$4:$C$6)</x:f>
        <x:v>0.229</x:v>
      </x:c>
      <x:c r="R852" s="32" t="n">
        <x:f>XLOOKUP(F852,Assumptions!$A$4:$A$6,Assumptions!$D$4:$D$6)</x:f>
        <x:v>0.015</x:v>
      </x:c>
      <x:c r="S852" s="32" t="n">
        <x:f>XLOOKUP(F852,Assumptions!$A$4:$A$6,Assumptions!$E$4:$E$6)</x:f>
        <x:v>0.0075</x:v>
      </x:c>
      <x:c r="T852" s="32" t="n">
        <x:f>XLOOKUP(O852,Assumptions!$H$4:$H$6,Assumptions!$I$4:$I$6)</x:f>
        <x:v>0.012</x:v>
      </x:c>
      <x:c r="U852" s="30" t="n">
        <x:f>XLOOKUP(F852,Assumptions!$A$4:$A$6,Assumptions!$F$4:$F$6)</x:f>
        <x:v>60</x:v>
      </x:c>
      <x:c r="V852" s="60" t="n">
        <x:f>I852*12</x:f>
        <x:v>9422.52</x:v>
      </x:c>
      <x:c r="W852" s="60" t="n">
        <x:f>H852*J852*(1-K852)*Q852</x:f>
        <x:v>464.8704579999999</x:v>
      </x:c>
      <x:c r="X852" s="60" t="n">
        <x:f>V852*R852</x:f>
        <x:v>141.3378</x:v>
      </x:c>
      <x:c r="Y852" s="60" t="n">
        <x:f>V852*S852</x:f>
        <x:v>70.6689</x:v>
      </x:c>
      <x:c r="Z852" s="60" t="n">
        <x:f>H852*J852*T852</x:f>
        <x:v>74.95392</x:v>
      </x:c>
      <x:c r="AA852" s="60" t="n">
        <x:f>P852+W852+X852-Y852-Z852-U852</x:f>
        <x:v>400.5854379999999</x:v>
      </x:c>
      <x:c r="AB852" s="32" t="n">
        <x:f>IFERROR(AA852/(P852+W852+X852),0)</x:f>
        <x:v>0.6608049836233012</x:v>
      </x:c>
      <x:c r="AC852" t="n">
        <x:f>IF(O852="High",0,IF(I852&gt;=1800,3,IF(I852&gt;=900,2,1))+IF(K852&gt;=0.9,2,IF(K852&gt;=0.75,1,0))+IF(J852&lt;=0.7,2,IF(J852&lt;=0.85,1,0))+IF(M852&gt;=8,1,0))</x:f>
        <x:v>3</x:v>
      </x:c>
      <x:c r="AD852" t="str">
        <x:f>IF(AND(O852&lt;&gt;"High",AC852&gt;=Assumptions!$B$10,AA852&gt;0),"Priority Growth",IF(AND(O852="Low",AA852&gt;0),"Maintain","Watch"))</x:f>
        <x:v>Watch</x:v>
      </x:c>
      <x:c r="AE852" s="60" t="n">
        <x:f>MAX(AA852,0)*N852</x:f>
        <x:v>74.90947690599998</x:v>
      </x:c>
      <x:c r="AF852" t="str">
        <x:f>IF(AND(AA852&gt;=Assumptions!$B$11,O852&lt;&gt;"High",OR(N852&gt;=Assumptions!$B$12,M852&lt;=6)),"High","Standard")</x:f>
        <x:v>High</x:v>
      </x:c>
    </x:row>
    <x:row r="853">
      <x:c r="A853" t="str">
        <x:f>'Raw_Data'!A853</x:f>
        <x:v>C00852</x:v>
      </x:c>
      <x:c r="B853" t="n">
        <x:f>'Raw_Data'!B853</x:f>
        <x:v>24</x:v>
      </x:c>
      <x:c r="C853" s="30" t="n">
        <x:f>'Raw_Data'!C853</x:f>
        <x:v>49781</x:v>
      </x:c>
      <x:c r="D853" t="n">
        <x:f>'Raw_Data'!D853</x:f>
        <x:v>640</x:v>
      </x:c>
      <x:c r="E853" t="n">
        <x:f>'Raw_Data'!E853</x:f>
        <x:v>48</x:v>
      </x:c>
      <x:c r="F853" t="str">
        <x:f>PROPER(TRIM('Raw_Data'!F853))</x:f>
        <x:v>Classic</x:v>
      </x:c>
      <x:c r="G853" t="str">
        <x:f>PROPER(TRIM('Raw_Data'!G853))</x:f>
        <x:v>Direct Mail</x:v>
      </x:c>
      <x:c r="H853" s="60" t="n">
        <x:f>'Raw_Data'!H853</x:f>
        <x:v>4122</x:v>
      </x:c>
      <x:c r="I853" s="60" t="n">
        <x:f>'Raw_Data'!I853</x:f>
        <x:v>519.66</x:v>
      </x:c>
      <x:c r="J853" s="32" t="n">
        <x:f>'Raw_Data'!J853</x:f>
        <x:v>0.401</x:v>
      </x:c>
      <x:c r="K853" s="32" t="n">
        <x:f>'Raw_Data'!K853</x:f>
        <x:v>0.749</x:v>
      </x:c>
      <x:c r="L853" t="n">
        <x:f>'Raw_Data'!L853</x:f>
        <x:v>0</x:v>
      </x:c>
      <x:c r="M853" t="n">
        <x:f>IF('Raw_Data'!M853="",Assumptions!$B$15,'Raw_Data'!M853)</x:f>
        <x:v>8</x:v>
      </x:c>
      <x:c r="N853" s="32" t="n">
        <x:f>'Raw_Data'!N853</x:f>
        <x:v>0.02</x:v>
      </x:c>
      <x:c r="O853" t="str">
        <x:f>IF(OR(D853&lt;620,L853&gt;=2,J853&gt;0.9),"High",IF(OR(D853&lt;700,L853=1,J853&gt;0.75),"Medium","Low"))</x:f>
        <x:v>Medium</x:v>
      </x:c>
      <x:c r="P853" s="30" t="n">
        <x:f>XLOOKUP(F853,Assumptions!$A$4:$A$6,Assumptions!$B$4:$B$6)</x:f>
        <x:v>0</x:v>
      </x:c>
      <x:c r="Q853" s="32" t="n">
        <x:f>XLOOKUP(F853,Assumptions!$A$4:$A$6,Assumptions!$C$4:$C$6)</x:f>
        <x:v>0.229</x:v>
      </x:c>
      <x:c r="R853" s="32" t="n">
        <x:f>XLOOKUP(F853,Assumptions!$A$4:$A$6,Assumptions!$D$4:$D$6)</x:f>
        <x:v>0.015</x:v>
      </x:c>
      <x:c r="S853" s="32" t="n">
        <x:f>XLOOKUP(F853,Assumptions!$A$4:$A$6,Assumptions!$E$4:$E$6)</x:f>
        <x:v>0.0075</x:v>
      </x:c>
      <x:c r="T853" s="32" t="n">
        <x:f>XLOOKUP(O853,Assumptions!$H$4:$H$6,Assumptions!$I$4:$I$6)</x:f>
        <x:v>0.012</x:v>
      </x:c>
      <x:c r="U853" s="30" t="n">
        <x:f>XLOOKUP(F853,Assumptions!$A$4:$A$6,Assumptions!$F$4:$F$6)</x:f>
        <x:v>60</x:v>
      </x:c>
      <x:c r="V853" s="60" t="n">
        <x:f>I853*12</x:f>
        <x:v>6235.92</x:v>
      </x:c>
      <x:c r="W853" s="60" t="n">
        <x:f>H853*J853*(1-K853)*Q853</x:f>
        <x:v>95.008303638</x:v>
      </x:c>
      <x:c r="X853" s="60" t="n">
        <x:f>V853*R853</x:f>
        <x:v>93.5388</x:v>
      </x:c>
      <x:c r="Y853" s="60" t="n">
        <x:f>V853*S853</x:f>
        <x:v>46.7694</x:v>
      </x:c>
      <x:c r="Z853" s="60" t="n">
        <x:f>H853*J853*T853</x:f>
        <x:v>19.835064</x:v>
      </x:c>
      <x:c r="AA853" s="60" t="n">
        <x:f>P853+W853+X853-Y853-Z853-U853</x:f>
        <x:v>61.94263963800002</x:v>
      </x:c>
      <x:c r="AB853" s="32" t="n">
        <x:f>IFERROR(AA853/(P853+W853+X853),0)</x:f>
        <x:v>0.3285260735530918</x:v>
      </x:c>
      <x:c r="AC853" t="n">
        <x:f>IF(O853="High",0,IF(I853&gt;=1800,3,IF(I853&gt;=900,2,1))+IF(K853&gt;=0.9,2,IF(K853&gt;=0.75,1,0))+IF(J853&lt;=0.7,2,IF(J853&lt;=0.85,1,0))+IF(M853&gt;=8,1,0))</x:f>
        <x:v>4</x:v>
      </x:c>
      <x:c r="AD853" t="str">
        <x:f>IF(AND(O853&lt;&gt;"High",AC853&gt;=Assumptions!$B$10,AA853&gt;0),"Priority Growth",IF(AND(O853="Low",AA853&gt;0),"Maintain","Watch"))</x:f>
        <x:v>Watch</x:v>
      </x:c>
      <x:c r="AE853" s="60" t="n">
        <x:f>MAX(AA853,0)*N853</x:f>
        <x:v>1.2388527927600004</x:v>
      </x:c>
      <x:c r="AF853" t="str">
        <x:f>IF(AND(AA853&gt;=Assumptions!$B$11,O853&lt;&gt;"High",OR(N853&gt;=Assumptions!$B$12,M853&lt;=6)),"High","Standard")</x:f>
        <x:v>Standard</x:v>
      </x:c>
    </x:row>
    <x:row r="854">
      <x:c r="A854" t="str">
        <x:f>'Raw_Data'!A854</x:f>
        <x:v>C00853</x:v>
      </x:c>
      <x:c r="B854" t="n">
        <x:f>'Raw_Data'!B854</x:f>
        <x:v>59</x:v>
      </x:c>
      <x:c r="C854" s="30" t="n">
        <x:f>'Raw_Data'!C854</x:f>
        <x:v>32971</x:v>
      </x:c>
      <x:c r="D854" t="n">
        <x:f>'Raw_Data'!D854</x:f>
        <x:v>688</x:v>
      </x:c>
      <x:c r="E854" t="n">
        <x:f>'Raw_Data'!E854</x:f>
        <x:v>131</x:v>
      </x:c>
      <x:c r="F854" t="str">
        <x:f>PROPER(TRIM('Raw_Data'!F854))</x:f>
        <x:v>Classic</x:v>
      </x:c>
      <x:c r="G854" t="str">
        <x:f>PROPER(TRIM('Raw_Data'!G854))</x:f>
        <x:v>Digital</x:v>
      </x:c>
      <x:c r="H854" s="60" t="n">
        <x:f>'Raw_Data'!H854</x:f>
        <x:v>5333</x:v>
      </x:c>
      <x:c r="I854" s="60" t="n">
        <x:f>'Raw_Data'!I854</x:f>
        <x:v>277.9</x:v>
      </x:c>
      <x:c r="J854" s="32" t="n">
        <x:f>'Raw_Data'!J854</x:f>
        <x:v>0.479</x:v>
      </x:c>
      <x:c r="K854" s="32" t="n">
        <x:f>'Raw_Data'!K854</x:f>
        <x:v>0.77</x:v>
      </x:c>
      <x:c r="L854" t="n">
        <x:f>'Raw_Data'!L854</x:f>
        <x:v>0</x:v>
      </x:c>
      <x:c r="M854" t="n">
        <x:f>IF('Raw_Data'!M854="",Assumptions!$B$15,'Raw_Data'!M854)</x:f>
        <x:v>8</x:v>
      </x:c>
      <x:c r="N854" s="32" t="n">
        <x:f>'Raw_Data'!N854</x:f>
        <x:v>0.088</x:v>
      </x:c>
      <x:c r="O854" t="str">
        <x:f>IF(OR(D854&lt;620,L854&gt;=2,J854&gt;0.9),"High",IF(OR(D854&lt;700,L854=1,J854&gt;0.75),"Medium","Low"))</x:f>
        <x:v>Medium</x:v>
      </x:c>
      <x:c r="P854" s="30" t="n">
        <x:f>XLOOKUP(F854,Assumptions!$A$4:$A$6,Assumptions!$B$4:$B$6)</x:f>
        <x:v>0</x:v>
      </x:c>
      <x:c r="Q854" s="32" t="n">
        <x:f>XLOOKUP(F854,Assumptions!$A$4:$A$6,Assumptions!$C$4:$C$6)</x:f>
        <x:v>0.229</x:v>
      </x:c>
      <x:c r="R854" s="32" t="n">
        <x:f>XLOOKUP(F854,Assumptions!$A$4:$A$6,Assumptions!$D$4:$D$6)</x:f>
        <x:v>0.015</x:v>
      </x:c>
      <x:c r="S854" s="32" t="n">
        <x:f>XLOOKUP(F854,Assumptions!$A$4:$A$6,Assumptions!$E$4:$E$6)</x:f>
        <x:v>0.0075</x:v>
      </x:c>
      <x:c r="T854" s="32" t="n">
        <x:f>XLOOKUP(O854,Assumptions!$H$4:$H$6,Assumptions!$I$4:$I$6)</x:f>
        <x:v>0.012</x:v>
      </x:c>
      <x:c r="U854" s="30" t="n">
        <x:f>XLOOKUP(F854,Assumptions!$A$4:$A$6,Assumptions!$F$4:$F$6)</x:f>
        <x:v>60</x:v>
      </x:c>
      <x:c r="V854" s="60" t="n">
        <x:f>I854*12</x:f>
        <x:v>3334.7999999999997</x:v>
      </x:c>
      <x:c r="W854" s="60" t="n">
        <x:f>H854*J854*(1-K854)*Q854</x:f>
        <x:v>134.54588369</x:v>
      </x:c>
      <x:c r="X854" s="60" t="n">
        <x:f>V854*R854</x:f>
        <x:v>50.02199999999999</x:v>
      </x:c>
      <x:c r="Y854" s="60" t="n">
        <x:f>V854*S854</x:f>
        <x:v>25.010999999999996</x:v>
      </x:c>
      <x:c r="Z854" s="60" t="n">
        <x:f>H854*J854*T854</x:f>
        <x:v>30.654084</x:v>
      </x:c>
      <x:c r="AA854" s="60" t="n">
        <x:f>P854+W854+X854-Y854-Z854-U854</x:f>
        <x:v>68.90279969</x:v>
      </x:c>
      <x:c r="AB854" s="32" t="n">
        <x:f>IFERROR(AA854/(P854+W854+X854),0)</x:f>
        <x:v>0.37331955220188284</x:v>
      </x:c>
      <x:c r="AC854" t="n">
        <x:f>IF(O854="High",0,IF(I854&gt;=1800,3,IF(I854&gt;=900,2,1))+IF(K854&gt;=0.9,2,IF(K854&gt;=0.75,1,0))+IF(J854&lt;=0.7,2,IF(J854&lt;=0.85,1,0))+IF(M854&gt;=8,1,0))</x:f>
        <x:v>5</x:v>
      </x:c>
      <x:c r="AD854" t="str">
        <x:f>IF(AND(O854&lt;&gt;"High",AC854&gt;=Assumptions!$B$10,AA854&gt;0),"Priority Growth",IF(AND(O854="Low",AA854&gt;0),"Maintain","Watch"))</x:f>
        <x:v>Watch</x:v>
      </x:c>
      <x:c r="AE854" s="60" t="n">
        <x:f>MAX(AA854,0)*N854</x:f>
        <x:v>6.063446372719999</x:v>
      </x:c>
      <x:c r="AF854" t="str">
        <x:f>IF(AND(AA854&gt;=Assumptions!$B$11,O854&lt;&gt;"High",OR(N854&gt;=Assumptions!$B$12,M854&lt;=6)),"High","Standard")</x:f>
        <x:v>Standard</x:v>
      </x:c>
    </x:row>
    <x:row r="855">
      <x:c r="A855" t="str">
        <x:f>'Raw_Data'!A855</x:f>
        <x:v>C00854</x:v>
      </x:c>
      <x:c r="B855" t="n">
        <x:f>'Raw_Data'!B855</x:f>
        <x:v>22</x:v>
      </x:c>
      <x:c r="C855" s="30" t="n">
        <x:f>'Raw_Data'!C855</x:f>
        <x:v>93709</x:v>
      </x:c>
      <x:c r="D855" t="n">
        <x:f>'Raw_Data'!D855</x:f>
        <x:v>617</x:v>
      </x:c>
      <x:c r="E855" t="n">
        <x:f>'Raw_Data'!E855</x:f>
        <x:v>45</x:v>
      </x:c>
      <x:c r="F855" t="str">
        <x:f>PROPER(TRIM('Raw_Data'!F855))</x:f>
        <x:v>Gold</x:v>
      </x:c>
      <x:c r="G855" t="str">
        <x:f>PROPER(TRIM('Raw_Data'!G855))</x:f>
        <x:v>Partner</x:v>
      </x:c>
      <x:c r="H855" s="60" t="n">
        <x:f>'Raw_Data'!H855</x:f>
        <x:v>13927</x:v>
      </x:c>
      <x:c r="I855" s="60" t="n">
        <x:f>'Raw_Data'!I855</x:f>
        <x:v>1527.21</x:v>
      </x:c>
      <x:c r="J855" s="32" t="n">
        <x:f>'Raw_Data'!J855</x:f>
        <x:v>0.512</x:v>
      </x:c>
      <x:c r="K855" s="32" t="n">
        <x:f>'Raw_Data'!K855</x:f>
        <x:v>0.719</x:v>
      </x:c>
      <x:c r="L855" t="n">
        <x:f>'Raw_Data'!L855</x:f>
        <x:v>0</x:v>
      </x:c>
      <x:c r="M855" t="n">
        <x:f>IF('Raw_Data'!M855="",Assumptions!$B$15,'Raw_Data'!M855)</x:f>
        <x:v>7</x:v>
      </x:c>
      <x:c r="N855" s="32" t="n">
        <x:f>'Raw_Data'!N855</x:f>
        <x:v>0.112</x:v>
      </x:c>
      <x:c r="O855" t="str">
        <x:f>IF(OR(D855&lt;620,L855&gt;=2,J855&gt;0.9),"High",IF(OR(D855&lt;700,L855=1,J855&gt;0.75),"Medium","Low"))</x:f>
        <x:v>High</x:v>
      </x:c>
      <x:c r="P855" s="30" t="n">
        <x:f>XLOOKUP(F855,Assumptions!$A$4:$A$6,Assumptions!$B$4:$B$6)</x:f>
        <x:v>95</x:v>
      </x:c>
      <x:c r="Q855" s="32" t="n">
        <x:f>XLOOKUP(F855,Assumptions!$A$4:$A$6,Assumptions!$C$4:$C$6)</x:f>
        <x:v>0.219</x:v>
      </x:c>
      <x:c r="R855" s="32" t="n">
        <x:f>XLOOKUP(F855,Assumptions!$A$4:$A$6,Assumptions!$D$4:$D$6)</x:f>
        <x:v>0.016</x:v>
      </x:c>
      <x:c r="S855" s="32" t="n">
        <x:f>XLOOKUP(F855,Assumptions!$A$4:$A$6,Assumptions!$E$4:$E$6)</x:f>
        <x:v>0.01</x:v>
      </x:c>
      <x:c r="T855" s="32" t="n">
        <x:f>XLOOKUP(O855,Assumptions!$H$4:$H$6,Assumptions!$I$4:$I$6)</x:f>
        <x:v>0.045</x:v>
      </x:c>
      <x:c r="U855" s="30" t="n">
        <x:f>XLOOKUP(F855,Assumptions!$A$4:$A$6,Assumptions!$F$4:$F$6)</x:f>
        <x:v>90</x:v>
      </x:c>
      <x:c r="V855" s="60" t="n">
        <x:f>I855*12</x:f>
        <x:v>18326.52</x:v>
      </x:c>
      <x:c r="W855" s="60" t="n">
        <x:f>H855*J855*(1-K855)*Q855</x:f>
        <x:v>438.81147033600007</x:v>
      </x:c>
      <x:c r="X855" s="60" t="n">
        <x:f>V855*R855</x:f>
        <x:v>293.22432000000003</x:v>
      </x:c>
      <x:c r="Y855" s="60" t="n">
        <x:f>V855*S855</x:f>
        <x:v>183.26520000000002</x:v>
      </x:c>
      <x:c r="Z855" s="60" t="n">
        <x:f>H855*J855*T855</x:f>
        <x:v>320.87807999999995</x:v>
      </x:c>
      <x:c r="AA855" s="60" t="n">
        <x:f>P855+W855+X855-Y855-Z855-U855</x:f>
        <x:v>232.8925103360001</x:v>
      </x:c>
      <x:c r="AB855" s="32" t="n">
        <x:f>IFERROR(AA855/(P855+W855+X855),0)</x:f>
        <x:v>0.2815990711132136</x:v>
      </x:c>
      <x:c r="AC855" t="n">
        <x:f>IF(O855="High",0,IF(I855&gt;=1800,3,IF(I855&gt;=900,2,1))+IF(K855&gt;=0.9,2,IF(K855&gt;=0.75,1,0))+IF(J855&lt;=0.7,2,IF(J855&lt;=0.85,1,0))+IF(M855&gt;=8,1,0))</x:f>
        <x:v>0</x:v>
      </x:c>
      <x:c r="AD855" t="str">
        <x:f>IF(AND(O855&lt;&gt;"High",AC855&gt;=Assumptions!$B$10,AA855&gt;0),"Priority Growth",IF(AND(O855="Low",AA855&gt;0),"Maintain","Watch"))</x:f>
        <x:v>Watch</x:v>
      </x:c>
      <x:c r="AE855" s="60" t="n">
        <x:f>MAX(AA855,0)*N855</x:f>
        <x:v>26.08396115763201</x:v>
      </x:c>
      <x:c r="AF855" t="str">
        <x:f>IF(AND(AA855&gt;=Assumptions!$B$11,O855&lt;&gt;"High",OR(N855&gt;=Assumptions!$B$12,M855&lt;=6)),"High","Standard")</x:f>
        <x:v>Standard</x:v>
      </x:c>
    </x:row>
    <x:row r="856">
      <x:c r="A856" t="str">
        <x:f>'Raw_Data'!A856</x:f>
        <x:v>C00855</x:v>
      </x:c>
      <x:c r="B856" t="n">
        <x:f>'Raw_Data'!B856</x:f>
        <x:v>21</x:v>
      </x:c>
      <x:c r="C856" s="30" t="n">
        <x:f>'Raw_Data'!C856</x:f>
        <x:v>41278</x:v>
      </x:c>
      <x:c r="D856" t="n">
        <x:f>'Raw_Data'!D856</x:f>
        <x:v>641</x:v>
      </x:c>
      <x:c r="E856" t="n">
        <x:f>'Raw_Data'!E856</x:f>
        <x:v>6</x:v>
      </x:c>
      <x:c r="F856" t="str">
        <x:f>PROPER(TRIM('Raw_Data'!F856))</x:f>
        <x:v>Classic</x:v>
      </x:c>
      <x:c r="G856" t="str">
        <x:f>PROPER(TRIM('Raw_Data'!G856))</x:f>
        <x:v>Digital</x:v>
      </x:c>
      <x:c r="H856" s="60" t="n">
        <x:f>'Raw_Data'!H856</x:f>
        <x:v>1000</x:v>
      </x:c>
      <x:c r="I856" s="60" t="n">
        <x:f>'Raw_Data'!I856</x:f>
        <x:v>150</x:v>
      </x:c>
      <x:c r="J856" s="32" t="n">
        <x:f>'Raw_Data'!J856</x:f>
        <x:v>0.345</x:v>
      </x:c>
      <x:c r="K856" s="32" t="n">
        <x:f>'Raw_Data'!K856</x:f>
        <x:v>0.754</x:v>
      </x:c>
      <x:c r="L856" t="n">
        <x:f>'Raw_Data'!L856</x:f>
        <x:v>0</x:v>
      </x:c>
      <x:c r="M856" t="n">
        <x:f>IF('Raw_Data'!M856="",Assumptions!$B$15,'Raw_Data'!M856)</x:f>
        <x:v>7.370408870408871</x:v>
      </x:c>
      <x:c r="N856" s="32" t="n">
        <x:f>'Raw_Data'!N856</x:f>
        <x:v>0.02</x:v>
      </x:c>
      <x:c r="O856" t="str">
        <x:f>IF(OR(D856&lt;620,L856&gt;=2,J856&gt;0.9),"High",IF(OR(D856&lt;700,L856=1,J856&gt;0.75),"Medium","Low"))</x:f>
        <x:v>Medium</x:v>
      </x:c>
      <x:c r="P856" s="30" t="n">
        <x:f>XLOOKUP(F856,Assumptions!$A$4:$A$6,Assumptions!$B$4:$B$6)</x:f>
        <x:v>0</x:v>
      </x:c>
      <x:c r="Q856" s="32" t="n">
        <x:f>XLOOKUP(F856,Assumptions!$A$4:$A$6,Assumptions!$C$4:$C$6)</x:f>
        <x:v>0.229</x:v>
      </x:c>
      <x:c r="R856" s="32" t="n">
        <x:f>XLOOKUP(F856,Assumptions!$A$4:$A$6,Assumptions!$D$4:$D$6)</x:f>
        <x:v>0.015</x:v>
      </x:c>
      <x:c r="S856" s="32" t="n">
        <x:f>XLOOKUP(F856,Assumptions!$A$4:$A$6,Assumptions!$E$4:$E$6)</x:f>
        <x:v>0.0075</x:v>
      </x:c>
      <x:c r="T856" s="32" t="n">
        <x:f>XLOOKUP(O856,Assumptions!$H$4:$H$6,Assumptions!$I$4:$I$6)</x:f>
        <x:v>0.012</x:v>
      </x:c>
      <x:c r="U856" s="30" t="n">
        <x:f>XLOOKUP(F856,Assumptions!$A$4:$A$6,Assumptions!$F$4:$F$6)</x:f>
        <x:v>60</x:v>
      </x:c>
      <x:c r="V856" s="60" t="n">
        <x:f>I856*12</x:f>
        <x:v>1800</x:v>
      </x:c>
      <x:c r="W856" s="60" t="n">
        <x:f>H856*J856*(1-K856)*Q856</x:f>
        <x:v>19.43523</x:v>
      </x:c>
      <x:c r="X856" s="60" t="n">
        <x:f>V856*R856</x:f>
        <x:v>27</x:v>
      </x:c>
      <x:c r="Y856" s="60" t="n">
        <x:f>V856*S856</x:f>
        <x:v>13.5</x:v>
      </x:c>
      <x:c r="Z856" s="60" t="n">
        <x:f>H856*J856*T856</x:f>
        <x:v>4.14</x:v>
      </x:c>
      <x:c r="AA856" s="60" t="n">
        <x:f>P856+W856+X856-Y856-Z856-U856</x:f>
        <x:v>-31.204769999999996</x:v>
      </x:c>
      <x:c r="AB856" s="32" t="n">
        <x:f>IFERROR(AA856/(P856+W856+X856),0)</x:f>
        <x:v>-0.6720063624106092</x:v>
      </x:c>
      <x:c r="AC856" t="n">
        <x:f>IF(O856="High",0,IF(I856&gt;=1800,3,IF(I856&gt;=900,2,1))+IF(K856&gt;=0.9,2,IF(K856&gt;=0.75,1,0))+IF(J856&lt;=0.7,2,IF(J856&lt;=0.85,1,0))+IF(M856&gt;=8,1,0))</x:f>
        <x:v>4</x:v>
      </x:c>
      <x:c r="AD856" t="str">
        <x:f>IF(AND(O856&lt;&gt;"High",AC856&gt;=Assumptions!$B$10,AA856&gt;0),"Priority Growth",IF(AND(O856="Low",AA856&gt;0),"Maintain","Watch"))</x:f>
        <x:v>Watch</x:v>
      </x:c>
      <x:c r="AE856" s="60" t="n">
        <x:f>MAX(AA856,0)*N856</x:f>
        <x:v>0</x:v>
      </x:c>
      <x:c r="AF856" t="str">
        <x:f>IF(AND(AA856&gt;=Assumptions!$B$11,O856&lt;&gt;"High",OR(N856&gt;=Assumptions!$B$12,M856&lt;=6)),"High","Standard")</x:f>
        <x:v>Standard</x:v>
      </x:c>
    </x:row>
    <x:row r="857">
      <x:c r="A857" t="str">
        <x:f>'Raw_Data'!A857</x:f>
        <x:v>C00856</x:v>
      </x:c>
      <x:c r="B857" t="n">
        <x:f>'Raw_Data'!B857</x:f>
        <x:v>21</x:v>
      </x:c>
      <x:c r="C857" s="30" t="n">
        <x:f>'Raw_Data'!C857</x:f>
        <x:v>109805</x:v>
      </x:c>
      <x:c r="D857" t="n">
        <x:f>'Raw_Data'!D857</x:f>
        <x:v>586</x:v>
      </x:c>
      <x:c r="E857" t="n">
        <x:f>'Raw_Data'!E857</x:f>
        <x:v>82</x:v>
      </x:c>
      <x:c r="F857" t="str">
        <x:f>PROPER(TRIM('Raw_Data'!F857))</x:f>
        <x:v>Gold</x:v>
      </x:c>
      <x:c r="G857" t="str">
        <x:f>PROPER(TRIM('Raw_Data'!G857))</x:f>
        <x:v>Direct Mail</x:v>
      </x:c>
      <x:c r="H857" s="60" t="n">
        <x:f>'Raw_Data'!H857</x:f>
        <x:v>15814</x:v>
      </x:c>
      <x:c r="I857" s="60" t="n">
        <x:f>'Raw_Data'!I857</x:f>
        <x:v>1696.29</x:v>
      </x:c>
      <x:c r="J857" s="32" t="n">
        <x:f>'Raw_Data'!J857</x:f>
        <x:v>0.564</x:v>
      </x:c>
      <x:c r="K857" s="32" t="n">
        <x:f>'Raw_Data'!K857</x:f>
        <x:v>0.57</x:v>
      </x:c>
      <x:c r="L857" t="n">
        <x:f>'Raw_Data'!L857</x:f>
        <x:v>0</x:v>
      </x:c>
      <x:c r="M857" t="n">
        <x:f>IF('Raw_Data'!M857="",Assumptions!$B$15,'Raw_Data'!M857)</x:f>
        <x:v>6</x:v>
      </x:c>
      <x:c r="N857" s="32" t="n">
        <x:f>'Raw_Data'!N857</x:f>
        <x:v>0.162</x:v>
      </x:c>
      <x:c r="O857" t="str">
        <x:f>IF(OR(D857&lt;620,L857&gt;=2,J857&gt;0.9),"High",IF(OR(D857&lt;700,L857=1,J857&gt;0.75),"Medium","Low"))</x:f>
        <x:v>High</x:v>
      </x:c>
      <x:c r="P857" s="30" t="n">
        <x:f>XLOOKUP(F857,Assumptions!$A$4:$A$6,Assumptions!$B$4:$B$6)</x:f>
        <x:v>95</x:v>
      </x:c>
      <x:c r="Q857" s="32" t="n">
        <x:f>XLOOKUP(F857,Assumptions!$A$4:$A$6,Assumptions!$C$4:$C$6)</x:f>
        <x:v>0.219</x:v>
      </x:c>
      <x:c r="R857" s="32" t="n">
        <x:f>XLOOKUP(F857,Assumptions!$A$4:$A$6,Assumptions!$D$4:$D$6)</x:f>
        <x:v>0.016</x:v>
      </x:c>
      <x:c r="S857" s="32" t="n">
        <x:f>XLOOKUP(F857,Assumptions!$A$4:$A$6,Assumptions!$E$4:$E$6)</x:f>
        <x:v>0.01</x:v>
      </x:c>
      <x:c r="T857" s="32" t="n">
        <x:f>XLOOKUP(O857,Assumptions!$H$4:$H$6,Assumptions!$I$4:$I$6)</x:f>
        <x:v>0.045</x:v>
      </x:c>
      <x:c r="U857" s="30" t="n">
        <x:f>XLOOKUP(F857,Assumptions!$A$4:$A$6,Assumptions!$F$4:$F$6)</x:f>
        <x:v>90</x:v>
      </x:c>
      <x:c r="V857" s="60" t="n">
        <x:f>I857*12</x:f>
        <x:v>20355.48</x:v>
      </x:c>
      <x:c r="W857" s="60" t="n">
        <x:f>H857*J857*(1-K857)*Q857</x:f>
        <x:v>839.9112703200001</x:v>
      </x:c>
      <x:c r="X857" s="60" t="n">
        <x:f>V857*R857</x:f>
        <x:v>325.68768</x:v>
      </x:c>
      <x:c r="Y857" s="60" t="n">
        <x:f>V857*S857</x:f>
        <x:v>203.5548</x:v>
      </x:c>
      <x:c r="Z857" s="60" t="n">
        <x:f>H857*J857*T857</x:f>
        <x:v>401.35931999999997</x:v>
      </x:c>
      <x:c r="AA857" s="60" t="n">
        <x:f>P857+W857+X857-Y857-Z857-U857</x:f>
        <x:v>565.68483032</x:v>
      </x:c>
      <x:c r="AB857" s="32" t="n">
        <x:f>IFERROR(AA857/(P857+W857+X857),0)</x:f>
        <x:v>0.44874290128228506</x:v>
      </x:c>
      <x:c r="AC857" t="n">
        <x:f>IF(O857="High",0,IF(I857&gt;=1800,3,IF(I857&gt;=900,2,1))+IF(K857&gt;=0.9,2,IF(K857&gt;=0.75,1,0))+IF(J857&lt;=0.7,2,IF(J857&lt;=0.85,1,0))+IF(M857&gt;=8,1,0))</x:f>
        <x:v>0</x:v>
      </x:c>
      <x:c r="AD857" t="str">
        <x:f>IF(AND(O857&lt;&gt;"High",AC857&gt;=Assumptions!$B$10,AA857&gt;0),"Priority Growth",IF(AND(O857="Low",AA857&gt;0),"Maintain","Watch"))</x:f>
        <x:v>Watch</x:v>
      </x:c>
      <x:c r="AE857" s="60" t="n">
        <x:f>MAX(AA857,0)*N857</x:f>
        <x:v>91.64094251184</x:v>
      </x:c>
      <x:c r="AF857" t="str">
        <x:f>IF(AND(AA857&gt;=Assumptions!$B$11,O857&lt;&gt;"High",OR(N857&gt;=Assumptions!$B$12,M857&lt;=6)),"High","Standard")</x:f>
        <x:v>Standard</x:v>
      </x:c>
    </x:row>
    <x:row r="858">
      <x:c r="A858" t="str">
        <x:f>'Raw_Data'!A858</x:f>
        <x:v>C00857</x:v>
      </x:c>
      <x:c r="B858" t="n">
        <x:f>'Raw_Data'!B858</x:f>
        <x:v>49</x:v>
      </x:c>
      <x:c r="C858" s="30" t="n">
        <x:f>'Raw_Data'!C858</x:f>
        <x:v>59914</x:v>
      </x:c>
      <x:c r="D858" t="n">
        <x:f>'Raw_Data'!D858</x:f>
        <x:v>584</x:v>
      </x:c>
      <x:c r="E858" t="n">
        <x:f>'Raw_Data'!E858</x:f>
        <x:v>19</x:v>
      </x:c>
      <x:c r="F858" t="str">
        <x:f>PROPER(TRIM('Raw_Data'!F858))</x:f>
        <x:v>Classic</x:v>
      </x:c>
      <x:c r="G858" t="str">
        <x:f>PROPER(TRIM('Raw_Data'!G858))</x:f>
        <x:v>Digital</x:v>
      </x:c>
      <x:c r="H858" s="60" t="n">
        <x:f>'Raw_Data'!H858</x:f>
        <x:v>1000</x:v>
      </x:c>
      <x:c r="I858" s="60" t="n">
        <x:f>'Raw_Data'!I858</x:f>
        <x:v>150</x:v>
      </x:c>
      <x:c r="J858" s="32" t="n">
        <x:f>'Raw_Data'!J858</x:f>
        <x:v>0.587</x:v>
      </x:c>
      <x:c r="K858" s="32" t="n">
        <x:f>'Raw_Data'!K858</x:f>
        <x:v>0.735</x:v>
      </x:c>
      <x:c r="L858" t="n">
        <x:f>'Raw_Data'!L858</x:f>
        <x:v>0</x:v>
      </x:c>
      <x:c r="M858" t="n">
        <x:f>IF('Raw_Data'!M858="",Assumptions!$B$15,'Raw_Data'!M858)</x:f>
        <x:v>4</x:v>
      </x:c>
      <x:c r="N858" s="32" t="n">
        <x:f>'Raw_Data'!N858</x:f>
        <x:v>0.284</x:v>
      </x:c>
      <x:c r="O858" t="str">
        <x:f>IF(OR(D858&lt;620,L858&gt;=2,J858&gt;0.9),"High",IF(OR(D858&lt;700,L858=1,J858&gt;0.75),"Medium","Low"))</x:f>
        <x:v>High</x:v>
      </x:c>
      <x:c r="P858" s="30" t="n">
        <x:f>XLOOKUP(F858,Assumptions!$A$4:$A$6,Assumptions!$B$4:$B$6)</x:f>
        <x:v>0</x:v>
      </x:c>
      <x:c r="Q858" s="32" t="n">
        <x:f>XLOOKUP(F858,Assumptions!$A$4:$A$6,Assumptions!$C$4:$C$6)</x:f>
        <x:v>0.229</x:v>
      </x:c>
      <x:c r="R858" s="32" t="n">
        <x:f>XLOOKUP(F858,Assumptions!$A$4:$A$6,Assumptions!$D$4:$D$6)</x:f>
        <x:v>0.015</x:v>
      </x:c>
      <x:c r="S858" s="32" t="n">
        <x:f>XLOOKUP(F858,Assumptions!$A$4:$A$6,Assumptions!$E$4:$E$6)</x:f>
        <x:v>0.0075</x:v>
      </x:c>
      <x:c r="T858" s="32" t="n">
        <x:f>XLOOKUP(O858,Assumptions!$H$4:$H$6,Assumptions!$I$4:$I$6)</x:f>
        <x:v>0.045</x:v>
      </x:c>
      <x:c r="U858" s="30" t="n">
        <x:f>XLOOKUP(F858,Assumptions!$A$4:$A$6,Assumptions!$F$4:$F$6)</x:f>
        <x:v>60</x:v>
      </x:c>
      <x:c r="V858" s="60" t="n">
        <x:f>I858*12</x:f>
        <x:v>1800</x:v>
      </x:c>
      <x:c r="W858" s="60" t="n">
        <x:f>H858*J858*(1-K858)*Q858</x:f>
        <x:v>35.622095</x:v>
      </x:c>
      <x:c r="X858" s="60" t="n">
        <x:f>V858*R858</x:f>
        <x:v>27</x:v>
      </x:c>
      <x:c r="Y858" s="60" t="n">
        <x:f>V858*S858</x:f>
        <x:v>13.5</x:v>
      </x:c>
      <x:c r="Z858" s="60" t="n">
        <x:f>H858*J858*T858</x:f>
        <x:v>26.415</x:v>
      </x:c>
      <x:c r="AA858" s="60" t="n">
        <x:f>P858+W858+X858-Y858-Z858-U858</x:f>
        <x:v>-37.292905</x:v>
      </x:c>
      <x:c r="AB858" s="32" t="n">
        <x:f>IFERROR(AA858/(P858+W858+X858),0)</x:f>
        <x:v>-0.5955231136869502</x:v>
      </x:c>
      <x:c r="AC858" t="n">
        <x:f>IF(O858="High",0,IF(I858&gt;=1800,3,IF(I858&gt;=900,2,1))+IF(K858&gt;=0.9,2,IF(K858&gt;=0.75,1,0))+IF(J858&lt;=0.7,2,IF(J858&lt;=0.85,1,0))+IF(M858&gt;=8,1,0))</x:f>
        <x:v>0</x:v>
      </x:c>
      <x:c r="AD858" t="str">
        <x:f>IF(AND(O858&lt;&gt;"High",AC858&gt;=Assumptions!$B$10,AA858&gt;0),"Priority Growth",IF(AND(O858="Low",AA858&gt;0),"Maintain","Watch"))</x:f>
        <x:v>Watch</x:v>
      </x:c>
      <x:c r="AE858" s="60" t="n">
        <x:f>MAX(AA858,0)*N858</x:f>
        <x:v>0</x:v>
      </x:c>
      <x:c r="AF858" t="str">
        <x:f>IF(AND(AA858&gt;=Assumptions!$B$11,O858&lt;&gt;"High",OR(N858&gt;=Assumptions!$B$12,M858&lt;=6)),"High","Standard")</x:f>
        <x:v>Standard</x:v>
      </x:c>
    </x:row>
    <x:row r="859">
      <x:c r="A859" t="str">
        <x:f>'Raw_Data'!A859</x:f>
        <x:v>C00858</x:v>
      </x:c>
      <x:c r="B859" t="n">
        <x:f>'Raw_Data'!B859</x:f>
        <x:v>34</x:v>
      </x:c>
      <x:c r="C859" s="30" t="n">
        <x:f>'Raw_Data'!C859</x:f>
        <x:v>51006</x:v>
      </x:c>
      <x:c r="D859" t="n">
        <x:f>'Raw_Data'!D859</x:f>
        <x:v>666</x:v>
      </x:c>
      <x:c r="E859" t="n">
        <x:f>'Raw_Data'!E859</x:f>
        <x:v>44</x:v>
      </x:c>
      <x:c r="F859" t="str">
        <x:f>PROPER(TRIM('Raw_Data'!F859))</x:f>
        <x:v>Classic</x:v>
      </x:c>
      <x:c r="G859" t="str">
        <x:f>PROPER(TRIM('Raw_Data'!G859))</x:f>
        <x:v>Digital</x:v>
      </x:c>
      <x:c r="H859" s="60" t="n">
        <x:f>'Raw_Data'!H859</x:f>
        <x:v>10353</x:v>
      </x:c>
      <x:c r="I859" s="60" t="n">
        <x:f>'Raw_Data'!I859</x:f>
        <x:v>1160.52</x:v>
      </x:c>
      <x:c r="J859" s="32" t="n">
        <x:f>'Raw_Data'!J859</x:f>
        <x:v>0.318</x:v>
      </x:c>
      <x:c r="K859" s="32" t="n">
        <x:f>'Raw_Data'!K859</x:f>
        <x:v>0.82</x:v>
      </x:c>
      <x:c r="L859" t="n">
        <x:f>'Raw_Data'!L859</x:f>
        <x:v>0</x:v>
      </x:c>
      <x:c r="M859" t="n">
        <x:f>IF('Raw_Data'!M859="",Assumptions!$B$15,'Raw_Data'!M859)</x:f>
        <x:v>6</x:v>
      </x:c>
      <x:c r="N859" s="32" t="n">
        <x:f>'Raw_Data'!N859</x:f>
        <x:v>0.172</x:v>
      </x:c>
      <x:c r="O859" t="str">
        <x:f>IF(OR(D859&lt;620,L859&gt;=2,J859&gt;0.9),"High",IF(OR(D859&lt;700,L859=1,J859&gt;0.75),"Medium","Low"))</x:f>
        <x:v>Medium</x:v>
      </x:c>
      <x:c r="P859" s="30" t="n">
        <x:f>XLOOKUP(F859,Assumptions!$A$4:$A$6,Assumptions!$B$4:$B$6)</x:f>
        <x:v>0</x:v>
      </x:c>
      <x:c r="Q859" s="32" t="n">
        <x:f>XLOOKUP(F859,Assumptions!$A$4:$A$6,Assumptions!$C$4:$C$6)</x:f>
        <x:v>0.229</x:v>
      </x:c>
      <x:c r="R859" s="32" t="n">
        <x:f>XLOOKUP(F859,Assumptions!$A$4:$A$6,Assumptions!$D$4:$D$6)</x:f>
        <x:v>0.015</x:v>
      </x:c>
      <x:c r="S859" s="32" t="n">
        <x:f>XLOOKUP(F859,Assumptions!$A$4:$A$6,Assumptions!$E$4:$E$6)</x:f>
        <x:v>0.0075</x:v>
      </x:c>
      <x:c r="T859" s="32" t="n">
        <x:f>XLOOKUP(O859,Assumptions!$H$4:$H$6,Assumptions!$I$4:$I$6)</x:f>
        <x:v>0.012</x:v>
      </x:c>
      <x:c r="U859" s="30" t="n">
        <x:f>XLOOKUP(F859,Assumptions!$A$4:$A$6,Assumptions!$F$4:$F$6)</x:f>
        <x:v>60</x:v>
      </x:c>
      <x:c r="V859" s="60" t="n">
        <x:f>I859*12</x:f>
        <x:v>13926.24</x:v>
      </x:c>
      <x:c r="W859" s="60" t="n">
        <x:f>H859*J859*(1-K859)*Q859</x:f>
        <x:v>135.70670988000003</x:v>
      </x:c>
      <x:c r="X859" s="60" t="n">
        <x:f>V859*R859</x:f>
        <x:v>208.8936</x:v>
      </x:c>
      <x:c r="Y859" s="60" t="n">
        <x:f>V859*S859</x:f>
        <x:v>104.4468</x:v>
      </x:c>
      <x:c r="Z859" s="60" t="n">
        <x:f>H859*J859*T859</x:f>
        <x:v>39.507048</x:v>
      </x:c>
      <x:c r="AA859" s="60" t="n">
        <x:f>P859+W859+X859-Y859-Z859-U859</x:f>
        <x:v>140.64646188000006</x:v>
      </x:c>
      <x:c r="AB859" s="32" t="n">
        <x:f>IFERROR(AA859/(P859+W859+X859),0)</x:f>
        <x:v>0.4081437475461856</x:v>
      </x:c>
      <x:c r="AC859" t="n">
        <x:f>IF(O859="High",0,IF(I859&gt;=1800,3,IF(I859&gt;=900,2,1))+IF(K859&gt;=0.9,2,IF(K859&gt;=0.75,1,0))+IF(J859&lt;=0.7,2,IF(J859&lt;=0.85,1,0))+IF(M859&gt;=8,1,0))</x:f>
        <x:v>5</x:v>
      </x:c>
      <x:c r="AD859" t="str">
        <x:f>IF(AND(O859&lt;&gt;"High",AC859&gt;=Assumptions!$B$10,AA859&gt;0),"Priority Growth",IF(AND(O859="Low",AA859&gt;0),"Maintain","Watch"))</x:f>
        <x:v>Watch</x:v>
      </x:c>
      <x:c r="AE859" s="60" t="n">
        <x:f>MAX(AA859,0)*N859</x:f>
        <x:v>24.191191443360008</x:v>
      </x:c>
      <x:c r="AF859" t="str">
        <x:f>IF(AND(AA859&gt;=Assumptions!$B$11,O859&lt;&gt;"High",OR(N859&gt;=Assumptions!$B$12,M859&lt;=6)),"High","Standard")</x:f>
        <x:v>Standard</x:v>
      </x:c>
    </x:row>
    <x:row r="860">
      <x:c r="A860" t="str">
        <x:f>'Raw_Data'!A860</x:f>
        <x:v>C00859</x:v>
      </x:c>
      <x:c r="B860" t="n">
        <x:f>'Raw_Data'!B860</x:f>
        <x:v>42</x:v>
      </x:c>
      <x:c r="C860" s="30" t="n">
        <x:f>'Raw_Data'!C860</x:f>
        <x:v>44282</x:v>
      </x:c>
      <x:c r="D860" t="n">
        <x:f>'Raw_Data'!D860</x:f>
        <x:v>611</x:v>
      </x:c>
      <x:c r="E860" t="n">
        <x:f>'Raw_Data'!E860</x:f>
        <x:v>19</x:v>
      </x:c>
      <x:c r="F860" t="str">
        <x:f>PROPER(TRIM('Raw_Data'!F860))</x:f>
        <x:v>Classic</x:v>
      </x:c>
      <x:c r="G860" t="str">
        <x:f>PROPER(TRIM('Raw_Data'!G860))</x:f>
        <x:v>Partner</x:v>
      </x:c>
      <x:c r="H860" s="60" t="n">
        <x:f>'Raw_Data'!H860</x:f>
        <x:v>2939</x:v>
      </x:c>
      <x:c r="I860" s="60" t="n">
        <x:f>'Raw_Data'!I860</x:f>
        <x:v>351.74</x:v>
      </x:c>
      <x:c r="J860" s="32" t="n">
        <x:f>'Raw_Data'!J860</x:f>
        <x:v>0.484</x:v>
      </x:c>
      <x:c r="K860" s="32" t="n">
        <x:f>'Raw_Data'!K860</x:f>
        <x:v>0.582</x:v>
      </x:c>
      <x:c r="L860" t="n">
        <x:f>'Raw_Data'!L860</x:f>
        <x:v>0</x:v>
      </x:c>
      <x:c r="M860" t="n">
        <x:f>IF('Raw_Data'!M860="",Assumptions!$B$15,'Raw_Data'!M860)</x:f>
        <x:v>3</x:v>
      </x:c>
      <x:c r="N860" s="32" t="n">
        <x:f>'Raw_Data'!N860</x:f>
        <x:v>0.331</x:v>
      </x:c>
      <x:c r="O860" t="str">
        <x:f>IF(OR(D860&lt;620,L860&gt;=2,J860&gt;0.9),"High",IF(OR(D860&lt;700,L860=1,J860&gt;0.75),"Medium","Low"))</x:f>
        <x:v>High</x:v>
      </x:c>
      <x:c r="P860" s="30" t="n">
        <x:f>XLOOKUP(F860,Assumptions!$A$4:$A$6,Assumptions!$B$4:$B$6)</x:f>
        <x:v>0</x:v>
      </x:c>
      <x:c r="Q860" s="32" t="n">
        <x:f>XLOOKUP(F860,Assumptions!$A$4:$A$6,Assumptions!$C$4:$C$6)</x:f>
        <x:v>0.229</x:v>
      </x:c>
      <x:c r="R860" s="32" t="n">
        <x:f>XLOOKUP(F860,Assumptions!$A$4:$A$6,Assumptions!$D$4:$D$6)</x:f>
        <x:v>0.015</x:v>
      </x:c>
      <x:c r="S860" s="32" t="n">
        <x:f>XLOOKUP(F860,Assumptions!$A$4:$A$6,Assumptions!$E$4:$E$6)</x:f>
        <x:v>0.0075</x:v>
      </x:c>
      <x:c r="T860" s="32" t="n">
        <x:f>XLOOKUP(O860,Assumptions!$H$4:$H$6,Assumptions!$I$4:$I$6)</x:f>
        <x:v>0.045</x:v>
      </x:c>
      <x:c r="U860" s="30" t="n">
        <x:f>XLOOKUP(F860,Assumptions!$A$4:$A$6,Assumptions!$F$4:$F$6)</x:f>
        <x:v>60</x:v>
      </x:c>
      <x:c r="V860" s="60" t="n">
        <x:f>I860*12</x:f>
        <x:v>4220.88</x:v>
      </x:c>
      <x:c r="W860" s="60" t="n">
        <x:f>H860*J860*(1-K860)*Q860</x:f>
        <x:v>136.162247672</x:v>
      </x:c>
      <x:c r="X860" s="60" t="n">
        <x:f>V860*R860</x:f>
        <x:v>63.3132</x:v>
      </x:c>
      <x:c r="Y860" s="60" t="n">
        <x:f>V860*S860</x:f>
        <x:v>31.6566</x:v>
      </x:c>
      <x:c r="Z860" s="60" t="n">
        <x:f>H860*J860*T860</x:f>
        <x:v>64.01141999999999</x:v>
      </x:c>
      <x:c r="AA860" s="60" t="n">
        <x:f>P860+W860+X860-Y860-Z860-U860</x:f>
        <x:v>43.80742767200002</x:v>
      </x:c>
      <x:c r="AB860" s="32" t="n">
        <x:f>IFERROR(AA860/(P860+W860+X860),0)</x:f>
        <x:v>0.2196131312562994</x:v>
      </x:c>
      <x:c r="AC860" t="n">
        <x:f>IF(O860="High",0,IF(I860&gt;=1800,3,IF(I860&gt;=900,2,1))+IF(K860&gt;=0.9,2,IF(K860&gt;=0.75,1,0))+IF(J860&lt;=0.7,2,IF(J860&lt;=0.85,1,0))+IF(M860&gt;=8,1,0))</x:f>
        <x:v>0</x:v>
      </x:c>
      <x:c r="AD860" t="str">
        <x:f>IF(AND(O860&lt;&gt;"High",AC860&gt;=Assumptions!$B$10,AA860&gt;0),"Priority Growth",IF(AND(O860="Low",AA860&gt;0),"Maintain","Watch"))</x:f>
        <x:v>Watch</x:v>
      </x:c>
      <x:c r="AE860" s="60" t="n">
        <x:f>MAX(AA860,0)*N860</x:f>
        <x:v>14.500258559432007</x:v>
      </x:c>
      <x:c r="AF860" t="str">
        <x:f>IF(AND(AA860&gt;=Assumptions!$B$11,O860&lt;&gt;"High",OR(N860&gt;=Assumptions!$B$12,M860&lt;=6)),"High","Standard")</x:f>
        <x:v>Standard</x:v>
      </x:c>
    </x:row>
    <x:row r="861">
      <x:c r="A861" t="str">
        <x:f>'Raw_Data'!A861</x:f>
        <x:v>C00860</x:v>
      </x:c>
      <x:c r="B861" t="n">
        <x:f>'Raw_Data'!B861</x:f>
        <x:v>29</x:v>
      </x:c>
      <x:c r="C861" s="30" t="n">
        <x:f>'Raw_Data'!C861</x:f>
        <x:v>68735</x:v>
      </x:c>
      <x:c r="D861" t="n">
        <x:f>'Raw_Data'!D861</x:f>
        <x:v>709</x:v>
      </x:c>
      <x:c r="E861" t="n">
        <x:f>'Raw_Data'!E861</x:f>
        <x:v>42</x:v>
      </x:c>
      <x:c r="F861" t="str">
        <x:f>PROPER(TRIM('Raw_Data'!F861))</x:f>
        <x:v>Gold</x:v>
      </x:c>
      <x:c r="G861" t="str">
        <x:f>PROPER(TRIM('Raw_Data'!G861))</x:f>
        <x:v>Partner</x:v>
      </x:c>
      <x:c r="H861" s="60" t="n">
        <x:f>'Raw_Data'!H861</x:f>
        <x:v>14229</x:v>
      </x:c>
      <x:c r="I861" s="60" t="n">
        <x:f>'Raw_Data'!I861</x:f>
        <x:v>1253.55</x:v>
      </x:c>
      <x:c r="J861" s="32" t="n">
        <x:f>'Raw_Data'!J861</x:f>
        <x:v>0.326</x:v>
      </x:c>
      <x:c r="K861" s="32" t="n">
        <x:f>'Raw_Data'!K861</x:f>
        <x:v>0.795</x:v>
      </x:c>
      <x:c r="L861" t="n">
        <x:f>'Raw_Data'!L861</x:f>
        <x:v>0</x:v>
      </x:c>
      <x:c r="M861" t="n">
        <x:f>IF('Raw_Data'!M861="",Assumptions!$B$15,'Raw_Data'!M861)</x:f>
        <x:v>7</x:v>
      </x:c>
      <x:c r="N861" s="32" t="n">
        <x:f>'Raw_Data'!N861</x:f>
        <x:v>0.124</x:v>
      </x:c>
      <x:c r="O861" t="str">
        <x:f>IF(OR(D861&lt;620,L861&gt;=2,J861&gt;0.9),"High",IF(OR(D861&lt;700,L861=1,J861&gt;0.75),"Medium","Low"))</x:f>
        <x:v>Low</x:v>
      </x:c>
      <x:c r="P861" s="30" t="n">
        <x:f>XLOOKUP(F861,Assumptions!$A$4:$A$6,Assumptions!$B$4:$B$6)</x:f>
        <x:v>95</x:v>
      </x:c>
      <x:c r="Q861" s="32" t="n">
        <x:f>XLOOKUP(F861,Assumptions!$A$4:$A$6,Assumptions!$C$4:$C$6)</x:f>
        <x:v>0.219</x:v>
      </x:c>
      <x:c r="R861" s="32" t="n">
        <x:f>XLOOKUP(F861,Assumptions!$A$4:$A$6,Assumptions!$D$4:$D$6)</x:f>
        <x:v>0.016</x:v>
      </x:c>
      <x:c r="S861" s="32" t="n">
        <x:f>XLOOKUP(F861,Assumptions!$A$4:$A$6,Assumptions!$E$4:$E$6)</x:f>
        <x:v>0.01</x:v>
      </x:c>
      <x:c r="T861" s="32" t="n">
        <x:f>XLOOKUP(O861,Assumptions!$H$4:$H$6,Assumptions!$I$4:$I$6)</x:f>
        <x:v>0.0035</x:v>
      </x:c>
      <x:c r="U861" s="30" t="n">
        <x:f>XLOOKUP(F861,Assumptions!$A$4:$A$6,Assumptions!$F$4:$F$6)</x:f>
        <x:v>90</x:v>
      </x:c>
      <x:c r="V861" s="60" t="n">
        <x:f>I861*12</x:f>
        <x:v>15042.599999999999</x:v>
      </x:c>
      <x:c r="W861" s="60" t="n">
        <x:f>H861*J861*(1-K861)*Q861</x:f>
        <x:v>208.25237133</x:v>
      </x:c>
      <x:c r="X861" s="60" t="n">
        <x:f>V861*R861</x:f>
        <x:v>240.68159999999997</x:v>
      </x:c>
      <x:c r="Y861" s="60" t="n">
        <x:f>V861*S861</x:f>
        <x:v>150.426</x:v>
      </x:c>
      <x:c r="Z861" s="60" t="n">
        <x:f>H861*J861*T861</x:f>
        <x:v>16.235289</x:v>
      </x:c>
      <x:c r="AA861" s="60" t="n">
        <x:f>P861+W861+X861-Y861-Z861-U861</x:f>
        <x:v>287.27268232999995</x:v>
      </x:c>
      <x:c r="AB861" s="32" t="n">
        <x:f>IFERROR(AA861/(P861+W861+X861),0)</x:f>
        <x:v>0.5281388872027523</x:v>
      </x:c>
      <x:c r="AC861" t="n">
        <x:f>IF(O861="High",0,IF(I861&gt;=1800,3,IF(I861&gt;=900,2,1))+IF(K861&gt;=0.9,2,IF(K861&gt;=0.75,1,0))+IF(J861&lt;=0.7,2,IF(J861&lt;=0.85,1,0))+IF(M861&gt;=8,1,0))</x:f>
        <x:v>5</x:v>
      </x:c>
      <x:c r="AD861" t="str">
        <x:f>IF(AND(O861&lt;&gt;"High",AC861&gt;=Assumptions!$B$10,AA861&gt;0),"Priority Growth",IF(AND(O861="Low",AA861&gt;0),"Maintain","Watch"))</x:f>
        <x:v>Maintain</x:v>
      </x:c>
      <x:c r="AE861" s="60" t="n">
        <x:f>MAX(AA861,0)*N861</x:f>
        <x:v>35.621812608919996</x:v>
      </x:c>
      <x:c r="AF861" t="str">
        <x:f>IF(AND(AA861&gt;=Assumptions!$B$11,O861&lt;&gt;"High",OR(N861&gt;=Assumptions!$B$12,M861&lt;=6)),"High","Standard")</x:f>
        <x:v>Standard</x:v>
      </x:c>
    </x:row>
    <x:row r="862">
      <x:c r="A862" t="str">
        <x:f>'Raw_Data'!A862</x:f>
        <x:v>C00861</x:v>
      </x:c>
      <x:c r="B862" t="n">
        <x:f>'Raw_Data'!B862</x:f>
        <x:v>50</x:v>
      </x:c>
      <x:c r="C862" s="30" t="n">
        <x:f>'Raw_Data'!C862</x:f>
        <x:v>178747</x:v>
      </x:c>
      <x:c r="D862" t="n">
        <x:f>'Raw_Data'!D862</x:f>
        <x:v>718</x:v>
      </x:c>
      <x:c r="E862" t="n">
        <x:f>'Raw_Data'!E862</x:f>
        <x:v>64</x:v>
      </x:c>
      <x:c r="F862" t="str">
        <x:f>PROPER(TRIM('Raw_Data'!F862))</x:f>
        <x:v>Platinum</x:v>
      </x:c>
      <x:c r="G862" t="str">
        <x:f>PROPER(TRIM('Raw_Data'!G862))</x:f>
        <x:v>Branch</x:v>
      </x:c>
      <x:c r="H862" s="60" t="n">
        <x:f>'Raw_Data'!H862</x:f>
        <x:v>37949</x:v>
      </x:c>
      <x:c r="I862" s="60" t="n">
        <x:f>'Raw_Data'!I862</x:f>
        <x:v>4500.62</x:v>
      </x:c>
      <x:c r="J862" s="32" t="n">
        <x:f>'Raw_Data'!J862</x:f>
        <x:v>0.538</x:v>
      </x:c>
      <x:c r="K862" s="32" t="n">
        <x:f>'Raw_Data'!K862</x:f>
        <x:v>0.95</x:v>
      </x:c>
      <x:c r="L862" t="n">
        <x:f>'Raw_Data'!L862</x:f>
        <x:v>0</x:v>
      </x:c>
      <x:c r="M862" t="n">
        <x:f>IF('Raw_Data'!M862="",Assumptions!$B$15,'Raw_Data'!M862)</x:f>
        <x:v>3</x:v>
      </x:c>
      <x:c r="N862" s="32" t="n">
        <x:f>'Raw_Data'!N862</x:f>
        <x:v>0.302</x:v>
      </x:c>
      <x:c r="O862" t="str">
        <x:f>IF(OR(D862&lt;620,L862&gt;=2,J862&gt;0.9),"High",IF(OR(D862&lt;700,L862=1,J862&gt;0.75),"Medium","Low"))</x:f>
        <x:v>Low</x:v>
      </x:c>
      <x:c r="P862" s="30" t="n">
        <x:f>XLOOKUP(F862,Assumptions!$A$4:$A$6,Assumptions!$B$4:$B$6)</x:f>
        <x:v>195</x:v>
      </x:c>
      <x:c r="Q862" s="32" t="n">
        <x:f>XLOOKUP(F862,Assumptions!$A$4:$A$6,Assumptions!$C$4:$C$6)</x:f>
        <x:v>0.199</x:v>
      </x:c>
      <x:c r="R862" s="32" t="n">
        <x:f>XLOOKUP(F862,Assumptions!$A$4:$A$6,Assumptions!$D$4:$D$6)</x:f>
        <x:v>0.017</x:v>
      </x:c>
      <x:c r="S862" s="32" t="n">
        <x:f>XLOOKUP(F862,Assumptions!$A$4:$A$6,Assumptions!$E$4:$E$6)</x:f>
        <x:v>0.013</x:v>
      </x:c>
      <x:c r="T862" s="32" t="n">
        <x:f>XLOOKUP(O862,Assumptions!$H$4:$H$6,Assumptions!$I$4:$I$6)</x:f>
        <x:v>0.0035</x:v>
      </x:c>
      <x:c r="U862" s="30" t="n">
        <x:f>XLOOKUP(F862,Assumptions!$A$4:$A$6,Assumptions!$F$4:$F$6)</x:f>
        <x:v>140</x:v>
      </x:c>
      <x:c r="V862" s="60" t="n">
        <x:f>I862*12</x:f>
        <x:v>54007.44</x:v>
      </x:c>
      <x:c r="W862" s="60" t="n">
        <x:f>H862*J862*(1-K862)*Q862</x:f>
        <x:v>203.1447919000002</x:v>
      </x:c>
      <x:c r="X862" s="60" t="n">
        <x:f>V862*R862</x:f>
        <x:v>918.1264800000001</x:v>
      </x:c>
      <x:c r="Y862" s="60" t="n">
        <x:f>V862*S862</x:f>
        <x:v>702.09672</x:v>
      </x:c>
      <x:c r="Z862" s="60" t="n">
        <x:f>H862*J862*T862</x:f>
        <x:v>71.45796700000001</x:v>
      </x:c>
      <x:c r="AA862" s="60" t="n">
        <x:f>P862+W862+X862-Y862-Z862-U862</x:f>
        <x:v>402.71658490000027</x:v>
      </x:c>
      <x:c r="AB862" s="32" t="n">
        <x:f>IFERROR(AA862/(P862+W862+X862),0)</x:f>
        <x:v>0.30595257489642713</x:v>
      </x:c>
      <x:c r="AC862" t="n">
        <x:f>IF(O862="High",0,IF(I862&gt;=1800,3,IF(I862&gt;=900,2,1))+IF(K862&gt;=0.9,2,IF(K862&gt;=0.75,1,0))+IF(J862&lt;=0.7,2,IF(J862&lt;=0.85,1,0))+IF(M862&gt;=8,1,0))</x:f>
        <x:v>7</x:v>
      </x:c>
      <x:c r="AD862" t="str">
        <x:f>IF(AND(O862&lt;&gt;"High",AC862&gt;=Assumptions!$B$10,AA862&gt;0),"Priority Growth",IF(AND(O862="Low",AA862&gt;0),"Maintain","Watch"))</x:f>
        <x:v>Priority Growth</x:v>
      </x:c>
      <x:c r="AE862" s="60" t="n">
        <x:f>MAX(AA862,0)*N862</x:f>
        <x:v>121.62040863980008</x:v>
      </x:c>
      <x:c r="AF862" t="str">
        <x:f>IF(AND(AA862&gt;=Assumptions!$B$11,O862&lt;&gt;"High",OR(N862&gt;=Assumptions!$B$12,M862&lt;=6)),"High","Standard")</x:f>
        <x:v>High</x:v>
      </x:c>
    </x:row>
    <x:row r="863">
      <x:c r="A863" t="str">
        <x:f>'Raw_Data'!A863</x:f>
        <x:v>C00862</x:v>
      </x:c>
      <x:c r="B863" t="n">
        <x:f>'Raw_Data'!B863</x:f>
        <x:v>45</x:v>
      </x:c>
      <x:c r="C863" s="30" t="n">
        <x:f>'Raw_Data'!C863</x:f>
        <x:v>84931</x:v>
      </x:c>
      <x:c r="D863" t="n">
        <x:f>'Raw_Data'!D863</x:f>
        <x:v>785</x:v>
      </x:c>
      <x:c r="E863" t="n">
        <x:f>'Raw_Data'!E863</x:f>
        <x:v>70</x:v>
      </x:c>
      <x:c r="F863" t="str">
        <x:f>PROPER(TRIM('Raw_Data'!F863))</x:f>
        <x:v>Platinum</x:v>
      </x:c>
      <x:c r="G863" t="str">
        <x:f>PROPER(TRIM('Raw_Data'!G863))</x:f>
        <x:v>Digital</x:v>
      </x:c>
      <x:c r="H863" s="60" t="n">
        <x:f>'Raw_Data'!H863</x:f>
        <x:v>20515</x:v>
      </x:c>
      <x:c r="I863" s="60" t="n">
        <x:f>'Raw_Data'!I863</x:f>
        <x:v>2232.38</x:v>
      </x:c>
      <x:c r="J863" s="32" t="n">
        <x:f>'Raw_Data'!J863</x:f>
        <x:v>0.476</x:v>
      </x:c>
      <x:c r="K863" s="32" t="n">
        <x:f>'Raw_Data'!K863</x:f>
        <x:v>0.827</x:v>
      </x:c>
      <x:c r="L863" t="n">
        <x:f>'Raw_Data'!L863</x:f>
        <x:v>0</x:v>
      </x:c>
      <x:c r="M863" t="n">
        <x:f>IF('Raw_Data'!M863="",Assumptions!$B$15,'Raw_Data'!M863)</x:f>
        <x:v>10</x:v>
      </x:c>
      <x:c r="N863" s="32" t="n">
        <x:f>'Raw_Data'!N863</x:f>
        <x:v>0.02</x:v>
      </x:c>
      <x:c r="O863" t="str">
        <x:f>IF(OR(D863&lt;620,L863&gt;=2,J863&gt;0.9),"High",IF(OR(D863&lt;700,L863=1,J863&gt;0.75),"Medium","Low"))</x:f>
        <x:v>Low</x:v>
      </x:c>
      <x:c r="P863" s="30" t="n">
        <x:f>XLOOKUP(F863,Assumptions!$A$4:$A$6,Assumptions!$B$4:$B$6)</x:f>
        <x:v>195</x:v>
      </x:c>
      <x:c r="Q863" s="32" t="n">
        <x:f>XLOOKUP(F863,Assumptions!$A$4:$A$6,Assumptions!$C$4:$C$6)</x:f>
        <x:v>0.199</x:v>
      </x:c>
      <x:c r="R863" s="32" t="n">
        <x:f>XLOOKUP(F863,Assumptions!$A$4:$A$6,Assumptions!$D$4:$D$6)</x:f>
        <x:v>0.017</x:v>
      </x:c>
      <x:c r="S863" s="32" t="n">
        <x:f>XLOOKUP(F863,Assumptions!$A$4:$A$6,Assumptions!$E$4:$E$6)</x:f>
        <x:v>0.013</x:v>
      </x:c>
      <x:c r="T863" s="32" t="n">
        <x:f>XLOOKUP(O863,Assumptions!$H$4:$H$6,Assumptions!$I$4:$I$6)</x:f>
        <x:v>0.0035</x:v>
      </x:c>
      <x:c r="U863" s="30" t="n">
        <x:f>XLOOKUP(F863,Assumptions!$A$4:$A$6,Assumptions!$F$4:$F$6)</x:f>
        <x:v>140</x:v>
      </x:c>
      <x:c r="V863" s="60" t="n">
        <x:f>I863*12</x:f>
        <x:v>26788.56</x:v>
      </x:c>
      <x:c r="W863" s="60" t="n">
        <x:f>H863*J863*(1-K863)*Q863</x:f>
        <x:v>336.1844747800001</x:v>
      </x:c>
      <x:c r="X863" s="60" t="n">
        <x:f>V863*R863</x:f>
        <x:v>455.4055200000001</x:v>
      </x:c>
      <x:c r="Y863" s="60" t="n">
        <x:f>V863*S863</x:f>
        <x:v>348.25128</x:v>
      </x:c>
      <x:c r="Z863" s="60" t="n">
        <x:f>H863*J863*T863</x:f>
        <x:v>34.17799</x:v>
      </x:c>
      <x:c r="AA863" s="60" t="n">
        <x:f>P863+W863+X863-Y863-Z863-U863</x:f>
        <x:v>464.1607247800001</x:v>
      </x:c>
      <x:c r="AB863" s="32" t="n">
        <x:f>IFERROR(AA863/(P863+W863+X863),0)</x:f>
        <x:v>0.4704697262650666</x:v>
      </x:c>
      <x:c r="AC863" t="n">
        <x:f>IF(O863="High",0,IF(I863&gt;=1800,3,IF(I863&gt;=900,2,1))+IF(K863&gt;=0.9,2,IF(K863&gt;=0.75,1,0))+IF(J863&lt;=0.7,2,IF(J863&lt;=0.85,1,0))+IF(M863&gt;=8,1,0))</x:f>
        <x:v>7</x:v>
      </x:c>
      <x:c r="AD863" t="str">
        <x:f>IF(AND(O863&lt;&gt;"High",AC863&gt;=Assumptions!$B$10,AA863&gt;0),"Priority Growth",IF(AND(O863="Low",AA863&gt;0),"Maintain","Watch"))</x:f>
        <x:v>Priority Growth</x:v>
      </x:c>
      <x:c r="AE863" s="60" t="n">
        <x:f>MAX(AA863,0)*N863</x:f>
        <x:v>9.283214495600003</x:v>
      </x:c>
      <x:c r="AF863" t="str">
        <x:f>IF(AND(AA863&gt;=Assumptions!$B$11,O863&lt;&gt;"High",OR(N863&gt;=Assumptions!$B$12,M863&lt;=6)),"High","Standard")</x:f>
        <x:v>Standard</x:v>
      </x:c>
    </x:row>
    <x:row r="864">
      <x:c r="A864" t="str">
        <x:f>'Raw_Data'!A864</x:f>
        <x:v>C00863</x:v>
      </x:c>
      <x:c r="B864" t="n">
        <x:f>'Raw_Data'!B864</x:f>
        <x:v>75</x:v>
      </x:c>
      <x:c r="C864" s="30" t="n">
        <x:f>'Raw_Data'!C864</x:f>
        <x:v>78938</x:v>
      </x:c>
      <x:c r="D864" t="n">
        <x:f>'Raw_Data'!D864</x:f>
        <x:v>613</x:v>
      </x:c>
      <x:c r="E864" t="n">
        <x:f>'Raw_Data'!E864</x:f>
        <x:v>11</x:v>
      </x:c>
      <x:c r="F864" t="str">
        <x:f>PROPER(TRIM('Raw_Data'!F864))</x:f>
        <x:v>Classic</x:v>
      </x:c>
      <x:c r="G864" t="str">
        <x:f>PROPER(TRIM('Raw_Data'!G864))</x:f>
        <x:v>Digital</x:v>
      </x:c>
      <x:c r="H864" s="60" t="n">
        <x:f>'Raw_Data'!H864</x:f>
        <x:v>8189</x:v>
      </x:c>
      <x:c r="I864" s="60" t="n">
        <x:f>'Raw_Data'!I864</x:f>
        <x:v>843.97</x:v>
      </x:c>
      <x:c r="J864" s="32" t="n">
        <x:f>'Raw_Data'!J864</x:f>
        <x:v>0.532</x:v>
      </x:c>
      <x:c r="K864" s="32" t="n">
        <x:f>'Raw_Data'!K864</x:f>
        <x:v>0.672</x:v>
      </x:c>
      <x:c r="L864" t="n">
        <x:f>'Raw_Data'!L864</x:f>
        <x:v>0</x:v>
      </x:c>
      <x:c r="M864" t="n">
        <x:f>IF('Raw_Data'!M864="",Assumptions!$B$15,'Raw_Data'!M864)</x:f>
        <x:v>8</x:v>
      </x:c>
      <x:c r="N864" s="32" t="n">
        <x:f>'Raw_Data'!N864</x:f>
        <x:v>0.087</x:v>
      </x:c>
      <x:c r="O864" t="str">
        <x:f>IF(OR(D864&lt;620,L864&gt;=2,J864&gt;0.9),"High",IF(OR(D864&lt;700,L864=1,J864&gt;0.75),"Medium","Low"))</x:f>
        <x:v>High</x:v>
      </x:c>
      <x:c r="P864" s="30" t="n">
        <x:f>XLOOKUP(F864,Assumptions!$A$4:$A$6,Assumptions!$B$4:$B$6)</x:f>
        <x:v>0</x:v>
      </x:c>
      <x:c r="Q864" s="32" t="n">
        <x:f>XLOOKUP(F864,Assumptions!$A$4:$A$6,Assumptions!$C$4:$C$6)</x:f>
        <x:v>0.229</x:v>
      </x:c>
      <x:c r="R864" s="32" t="n">
        <x:f>XLOOKUP(F864,Assumptions!$A$4:$A$6,Assumptions!$D$4:$D$6)</x:f>
        <x:v>0.015</x:v>
      </x:c>
      <x:c r="S864" s="32" t="n">
        <x:f>XLOOKUP(F864,Assumptions!$A$4:$A$6,Assumptions!$E$4:$E$6)</x:f>
        <x:v>0.0075</x:v>
      </x:c>
      <x:c r="T864" s="32" t="n">
        <x:f>XLOOKUP(O864,Assumptions!$H$4:$H$6,Assumptions!$I$4:$I$6)</x:f>
        <x:v>0.045</x:v>
      </x:c>
      <x:c r="U864" s="30" t="n">
        <x:f>XLOOKUP(F864,Assumptions!$A$4:$A$6,Assumptions!$F$4:$F$6)</x:f>
        <x:v>60</x:v>
      </x:c>
      <x:c r="V864" s="60" t="n">
        <x:f>I864*12</x:f>
        <x:v>10127.64</x:v>
      </x:c>
      <x:c r="W864" s="60" t="n">
        <x:f>H864*J864*(1-K864)*Q864</x:f>
        <x:v>327.229033376</x:v>
      </x:c>
      <x:c r="X864" s="60" t="n">
        <x:f>V864*R864</x:f>
        <x:v>151.91459999999998</x:v>
      </x:c>
      <x:c r="Y864" s="60" t="n">
        <x:f>V864*S864</x:f>
        <x:v>75.95729999999999</x:v>
      </x:c>
      <x:c r="Z864" s="60" t="n">
        <x:f>H864*J864*T864</x:f>
        <x:v>196.04466000000002</x:v>
      </x:c>
      <x:c r="AA864" s="60" t="n">
        <x:f>P864+W864+X864-Y864-Z864-U864</x:f>
        <x:v>147.14167337600003</x:v>
      </x:c>
      <x:c r="AB864" s="32" t="n">
        <x:f>IFERROR(AA864/(P864+W864+X864),0)</x:f>
        <x:v>0.30709303667306176</x:v>
      </x:c>
      <x:c r="AC864" t="n">
        <x:f>IF(O864="High",0,IF(I864&gt;=1800,3,IF(I864&gt;=900,2,1))+IF(K864&gt;=0.9,2,IF(K864&gt;=0.75,1,0))+IF(J864&lt;=0.7,2,IF(J864&lt;=0.85,1,0))+IF(M864&gt;=8,1,0))</x:f>
        <x:v>0</x:v>
      </x:c>
      <x:c r="AD864" t="str">
        <x:f>IF(AND(O864&lt;&gt;"High",AC864&gt;=Assumptions!$B$10,AA864&gt;0),"Priority Growth",IF(AND(O864="Low",AA864&gt;0),"Maintain","Watch"))</x:f>
        <x:v>Watch</x:v>
      </x:c>
      <x:c r="AE864" s="60" t="n">
        <x:f>MAX(AA864,0)*N864</x:f>
        <x:v>12.801325583712002</x:v>
      </x:c>
      <x:c r="AF864" t="str">
        <x:f>IF(AND(AA864&gt;=Assumptions!$B$11,O864&lt;&gt;"High",OR(N864&gt;=Assumptions!$B$12,M864&lt;=6)),"High","Standard")</x:f>
        <x:v>Standard</x:v>
      </x:c>
    </x:row>
    <x:row r="865">
      <x:c r="A865" t="str">
        <x:f>'Raw_Data'!A865</x:f>
        <x:v>C00864</x:v>
      </x:c>
      <x:c r="B865" t="n">
        <x:f>'Raw_Data'!B865</x:f>
        <x:v>32</x:v>
      </x:c>
      <x:c r="C865" s="30" t="n">
        <x:f>'Raw_Data'!C865</x:f>
        <x:v>45880</x:v>
      </x:c>
      <x:c r="D865" t="n">
        <x:f>'Raw_Data'!D865</x:f>
        <x:v>671</x:v>
      </x:c>
      <x:c r="E865" t="n">
        <x:f>'Raw_Data'!E865</x:f>
        <x:v>11</x:v>
      </x:c>
      <x:c r="F865" t="str">
        <x:f>PROPER(TRIM('Raw_Data'!F865))</x:f>
        <x:v>Classic</x:v>
      </x:c>
      <x:c r="G865" t="str">
        <x:f>PROPER(TRIM('Raw_Data'!G865))</x:f>
        <x:v>Digital</x:v>
      </x:c>
      <x:c r="H865" s="60" t="n">
        <x:f>'Raw_Data'!H865</x:f>
        <x:v>2557</x:v>
      </x:c>
      <x:c r="I865" s="60" t="n">
        <x:f>'Raw_Data'!I865</x:f>
        <x:v>150</x:v>
      </x:c>
      <x:c r="J865" s="32" t="n">
        <x:f>'Raw_Data'!J865</x:f>
        <x:v>0.595</x:v>
      </x:c>
      <x:c r="K865" s="32" t="n">
        <x:f>'Raw_Data'!K865</x:f>
        <x:v>0.614</x:v>
      </x:c>
      <x:c r="L865" t="n">
        <x:f>'Raw_Data'!L865</x:f>
        <x:v>0</x:v>
      </x:c>
      <x:c r="M865" t="n">
        <x:f>IF('Raw_Data'!M865="",Assumptions!$B$15,'Raw_Data'!M865)</x:f>
        <x:v>8</x:v>
      </x:c>
      <x:c r="N865" s="32" t="n">
        <x:f>'Raw_Data'!N865</x:f>
        <x:v>0.04</x:v>
      </x:c>
      <x:c r="O865" t="str">
        <x:f>IF(OR(D865&lt;620,L865&gt;=2,J865&gt;0.9),"High",IF(OR(D865&lt;700,L865=1,J865&gt;0.75),"Medium","Low"))</x:f>
        <x:v>Medium</x:v>
      </x:c>
      <x:c r="P865" s="30" t="n">
        <x:f>XLOOKUP(F865,Assumptions!$A$4:$A$6,Assumptions!$B$4:$B$6)</x:f>
        <x:v>0</x:v>
      </x:c>
      <x:c r="Q865" s="32" t="n">
        <x:f>XLOOKUP(F865,Assumptions!$A$4:$A$6,Assumptions!$C$4:$C$6)</x:f>
        <x:v>0.229</x:v>
      </x:c>
      <x:c r="R865" s="32" t="n">
        <x:f>XLOOKUP(F865,Assumptions!$A$4:$A$6,Assumptions!$D$4:$D$6)</x:f>
        <x:v>0.015</x:v>
      </x:c>
      <x:c r="S865" s="32" t="n">
        <x:f>XLOOKUP(F865,Assumptions!$A$4:$A$6,Assumptions!$E$4:$E$6)</x:f>
        <x:v>0.0075</x:v>
      </x:c>
      <x:c r="T865" s="32" t="n">
        <x:f>XLOOKUP(O865,Assumptions!$H$4:$H$6,Assumptions!$I$4:$I$6)</x:f>
        <x:v>0.012</x:v>
      </x:c>
      <x:c r="U865" s="30" t="n">
        <x:f>XLOOKUP(F865,Assumptions!$A$4:$A$6,Assumptions!$F$4:$F$6)</x:f>
        <x:v>60</x:v>
      </x:c>
      <x:c r="V865" s="60" t="n">
        <x:f>I865*12</x:f>
        <x:v>1800</x:v>
      </x:c>
      <x:c r="W865" s="60" t="n">
        <x:f>H865*J865*(1-K865)*Q865</x:f>
        <x:v>134.48395751</x:v>
      </x:c>
      <x:c r="X865" s="60" t="n">
        <x:f>V865*R865</x:f>
        <x:v>27</x:v>
      </x:c>
      <x:c r="Y865" s="60" t="n">
        <x:f>V865*S865</x:f>
        <x:v>13.5</x:v>
      </x:c>
      <x:c r="Z865" s="60" t="n">
        <x:f>H865*J865*T865</x:f>
        <x:v>18.25698</x:v>
      </x:c>
      <x:c r="AA865" s="60" t="n">
        <x:f>P865+W865+X865-Y865-Z865-U865</x:f>
        <x:v>69.72697751000001</x:v>
      </x:c>
      <x:c r="AB865" s="32" t="n">
        <x:f>IFERROR(AA865/(P865+W865+X865),0)</x:f>
        <x:v>0.43178888222182765</x:v>
      </x:c>
      <x:c r="AC865" t="n">
        <x:f>IF(O865="High",0,IF(I865&gt;=1800,3,IF(I865&gt;=900,2,1))+IF(K865&gt;=0.9,2,IF(K865&gt;=0.75,1,0))+IF(J865&lt;=0.7,2,IF(J865&lt;=0.85,1,0))+IF(M865&gt;=8,1,0))</x:f>
        <x:v>4</x:v>
      </x:c>
      <x:c r="AD865" t="str">
        <x:f>IF(AND(O865&lt;&gt;"High",AC865&gt;=Assumptions!$B$10,AA865&gt;0),"Priority Growth",IF(AND(O865="Low",AA865&gt;0),"Maintain","Watch"))</x:f>
        <x:v>Watch</x:v>
      </x:c>
      <x:c r="AE865" s="60" t="n">
        <x:f>MAX(AA865,0)*N865</x:f>
        <x:v>2.7890791004000004</x:v>
      </x:c>
      <x:c r="AF865" t="str">
        <x:f>IF(AND(AA865&gt;=Assumptions!$B$11,O865&lt;&gt;"High",OR(N865&gt;=Assumptions!$B$12,M865&lt;=6)),"High","Standard")</x:f>
        <x:v>Standard</x:v>
      </x:c>
    </x:row>
    <x:row r="866">
      <x:c r="A866" t="str">
        <x:f>'Raw_Data'!A866</x:f>
        <x:v>C00865</x:v>
      </x:c>
      <x:c r="B866" t="n">
        <x:f>'Raw_Data'!B866</x:f>
        <x:v>41</x:v>
      </x:c>
      <x:c r="C866" s="30" t="n">
        <x:f>'Raw_Data'!C866</x:f>
        <x:v>89298</x:v>
      </x:c>
      <x:c r="D866" t="n">
        <x:f>'Raw_Data'!D866</x:f>
        <x:v>654</x:v>
      </x:c>
      <x:c r="E866" t="n">
        <x:f>'Raw_Data'!E866</x:f>
        <x:v>70</x:v>
      </x:c>
      <x:c r="F866" t="str">
        <x:f>PROPER(TRIM('Raw_Data'!F866))</x:f>
        <x:v>Gold</x:v>
      </x:c>
      <x:c r="G866" t="str">
        <x:f>PROPER(TRIM('Raw_Data'!G866))</x:f>
        <x:v>Digital</x:v>
      </x:c>
      <x:c r="H866" s="60" t="n">
        <x:f>'Raw_Data'!H866</x:f>
        <x:v>12306</x:v>
      </x:c>
      <x:c r="I866" s="60" t="n">
        <x:f>'Raw_Data'!I866</x:f>
        <x:v>1615.02</x:v>
      </x:c>
      <x:c r="J866" s="32" t="n">
        <x:f>'Raw_Data'!J866</x:f>
        <x:v>0.541</x:v>
      </x:c>
      <x:c r="K866" s="32" t="n">
        <x:f>'Raw_Data'!K866</x:f>
        <x:v>0.745</x:v>
      </x:c>
      <x:c r="L866" t="n">
        <x:f>'Raw_Data'!L866</x:f>
        <x:v>0</x:v>
      </x:c>
      <x:c r="M866" t="n">
        <x:f>IF('Raw_Data'!M866="",Assumptions!$B$15,'Raw_Data'!M866)</x:f>
        <x:v>8</x:v>
      </x:c>
      <x:c r="N866" s="32" t="n">
        <x:f>'Raw_Data'!N866</x:f>
        <x:v>0.029</x:v>
      </x:c>
      <x:c r="O866" t="str">
        <x:f>IF(OR(D866&lt;620,L866&gt;=2,J866&gt;0.9),"High",IF(OR(D866&lt;700,L866=1,J866&gt;0.75),"Medium","Low"))</x:f>
        <x:v>Medium</x:v>
      </x:c>
      <x:c r="P866" s="30" t="n">
        <x:f>XLOOKUP(F866,Assumptions!$A$4:$A$6,Assumptions!$B$4:$B$6)</x:f>
        <x:v>95</x:v>
      </x:c>
      <x:c r="Q866" s="32" t="n">
        <x:f>XLOOKUP(F866,Assumptions!$A$4:$A$6,Assumptions!$C$4:$C$6)</x:f>
        <x:v>0.219</x:v>
      </x:c>
      <x:c r="R866" s="32" t="n">
        <x:f>XLOOKUP(F866,Assumptions!$A$4:$A$6,Assumptions!$D$4:$D$6)</x:f>
        <x:v>0.016</x:v>
      </x:c>
      <x:c r="S866" s="32" t="n">
        <x:f>XLOOKUP(F866,Assumptions!$A$4:$A$6,Assumptions!$E$4:$E$6)</x:f>
        <x:v>0.01</x:v>
      </x:c>
      <x:c r="T866" s="32" t="n">
        <x:f>XLOOKUP(O866,Assumptions!$H$4:$H$6,Assumptions!$I$4:$I$6)</x:f>
        <x:v>0.012</x:v>
      </x:c>
      <x:c r="U866" s="30" t="n">
        <x:f>XLOOKUP(F866,Assumptions!$A$4:$A$6,Assumptions!$F$4:$F$6)</x:f>
        <x:v>90</x:v>
      </x:c>
      <x:c r="V866" s="60" t="n">
        <x:f>I866*12</x:f>
        <x:v>19380.239999999998</x:v>
      </x:c>
      <x:c r="W866" s="60" t="n">
        <x:f>H866*J866*(1-K866)*Q866</x:f>
        <x:v>371.79065637</x:v>
      </x:c>
      <x:c r="X866" s="60" t="n">
        <x:f>V866*R866</x:f>
        <x:v>310.08383999999995</x:v>
      </x:c>
      <x:c r="Y866" s="60" t="n">
        <x:f>V866*S866</x:f>
        <x:v>193.80239999999998</x:v>
      </x:c>
      <x:c r="Z866" s="60" t="n">
        <x:f>H866*J866*T866</x:f>
        <x:v>79.890552</x:v>
      </x:c>
      <x:c r="AA866" s="60" t="n">
        <x:f>P866+W866+X866-Y866-Z866-U866</x:f>
        <x:v>413.18154437000004</x:v>
      </x:c>
      <x:c r="AB866" s="32" t="n">
        <x:f>IFERROR(AA866/(P866+W866+X866),0)</x:f>
        <x:v>0.5318510857295734</x:v>
      </x:c>
      <x:c r="AC866" t="n">
        <x:f>IF(O866="High",0,IF(I866&gt;=1800,3,IF(I866&gt;=900,2,1))+IF(K866&gt;=0.9,2,IF(K866&gt;=0.75,1,0))+IF(J866&lt;=0.7,2,IF(J866&lt;=0.85,1,0))+IF(M866&gt;=8,1,0))</x:f>
        <x:v>5</x:v>
      </x:c>
      <x:c r="AD866" t="str">
        <x:f>IF(AND(O866&lt;&gt;"High",AC866&gt;=Assumptions!$B$10,AA866&gt;0),"Priority Growth",IF(AND(O866="Low",AA866&gt;0),"Maintain","Watch"))</x:f>
        <x:v>Watch</x:v>
      </x:c>
      <x:c r="AE866" s="60" t="n">
        <x:f>MAX(AA866,0)*N866</x:f>
        <x:v>11.982264786730001</x:v>
      </x:c>
      <x:c r="AF866" t="str">
        <x:f>IF(AND(AA866&gt;=Assumptions!$B$11,O866&lt;&gt;"High",OR(N866&gt;=Assumptions!$B$12,M866&lt;=6)),"High","Standard")</x:f>
        <x:v>Standard</x:v>
      </x:c>
    </x:row>
    <x:row r="867">
      <x:c r="A867" t="str">
        <x:f>'Raw_Data'!A867</x:f>
        <x:v>C00866</x:v>
      </x:c>
      <x:c r="B867" t="n">
        <x:f>'Raw_Data'!B867</x:f>
        <x:v>31</x:v>
      </x:c>
      <x:c r="C867" s="30" t="n">
        <x:f>'Raw_Data'!C867</x:f>
        <x:v>77809</x:v>
      </x:c>
      <x:c r="D867" t="n">
        <x:f>'Raw_Data'!D867</x:f>
        <x:v>589</x:v>
      </x:c>
      <x:c r="E867" t="n">
        <x:f>'Raw_Data'!E867</x:f>
        <x:v>101</x:v>
      </x:c>
      <x:c r="F867" t="str">
        <x:f>PROPER(TRIM('Raw_Data'!F867))</x:f>
        <x:v>Classic</x:v>
      </x:c>
      <x:c r="G867" t="str">
        <x:f>PROPER(TRIM('Raw_Data'!G867))</x:f>
        <x:v>Digital</x:v>
      </x:c>
      <x:c r="H867" s="60" t="n">
        <x:f>'Raw_Data'!H867</x:f>
        <x:v>7112</x:v>
      </x:c>
      <x:c r="I867" s="60" t="n">
        <x:f>'Raw_Data'!I867</x:f>
        <x:v>857.33</x:v>
      </x:c>
      <x:c r="J867" s="32" t="n">
        <x:f>'Raw_Data'!J867</x:f>
        <x:v>0.778</x:v>
      </x:c>
      <x:c r="K867" s="32" t="n">
        <x:f>'Raw_Data'!K867</x:f>
        <x:v>0.601</x:v>
      </x:c>
      <x:c r="L867" t="n">
        <x:f>'Raw_Data'!L867</x:f>
        <x:v>0</x:v>
      </x:c>
      <x:c r="M867" t="n">
        <x:f>IF('Raw_Data'!M867="",Assumptions!$B$15,'Raw_Data'!M867)</x:f>
        <x:v>7.370408870408871</x:v>
      </x:c>
      <x:c r="N867" s="32" t="n">
        <x:f>'Raw_Data'!N867</x:f>
        <x:v>0.054</x:v>
      </x:c>
      <x:c r="O867" t="str">
        <x:f>IF(OR(D867&lt;620,L867&gt;=2,J867&gt;0.9),"High",IF(OR(D867&lt;700,L867=1,J867&gt;0.75),"Medium","Low"))</x:f>
        <x:v>High</x:v>
      </x:c>
      <x:c r="P867" s="30" t="n">
        <x:f>XLOOKUP(F867,Assumptions!$A$4:$A$6,Assumptions!$B$4:$B$6)</x:f>
        <x:v>0</x:v>
      </x:c>
      <x:c r="Q867" s="32" t="n">
        <x:f>XLOOKUP(F867,Assumptions!$A$4:$A$6,Assumptions!$C$4:$C$6)</x:f>
        <x:v>0.229</x:v>
      </x:c>
      <x:c r="R867" s="32" t="n">
        <x:f>XLOOKUP(F867,Assumptions!$A$4:$A$6,Assumptions!$D$4:$D$6)</x:f>
        <x:v>0.015</x:v>
      </x:c>
      <x:c r="S867" s="32" t="n">
        <x:f>XLOOKUP(F867,Assumptions!$A$4:$A$6,Assumptions!$E$4:$E$6)</x:f>
        <x:v>0.0075</x:v>
      </x:c>
      <x:c r="T867" s="32" t="n">
        <x:f>XLOOKUP(O867,Assumptions!$H$4:$H$6,Assumptions!$I$4:$I$6)</x:f>
        <x:v>0.045</x:v>
      </x:c>
      <x:c r="U867" s="30" t="n">
        <x:f>XLOOKUP(F867,Assumptions!$A$4:$A$6,Assumptions!$F$4:$F$6)</x:f>
        <x:v>60</x:v>
      </x:c>
      <x:c r="V867" s="60" t="n">
        <x:f>I867*12</x:f>
        <x:v>10287.960000000001</x:v>
      </x:c>
      <x:c r="W867" s="60" t="n">
        <x:f>H867*J867*(1-K867)*Q867</x:f>
        <x:v>505.5681694560001</x:v>
      </x:c>
      <x:c r="X867" s="60" t="n">
        <x:f>V867*R867</x:f>
        <x:v>154.3194</x:v>
      </x:c>
      <x:c r="Y867" s="60" t="n">
        <x:f>V867*S867</x:f>
        <x:v>77.1597</x:v>
      </x:c>
      <x:c r="Z867" s="60" t="n">
        <x:f>H867*J867*T867</x:f>
        <x:v>248.99112000000002</x:v>
      </x:c>
      <x:c r="AA867" s="60" t="n">
        <x:f>P867+W867+X867-Y867-Z867-U867</x:f>
        <x:v>273.736749456</x:v>
      </x:c>
      <x:c r="AB867" s="32" t="n">
        <x:f>IFERROR(AA867/(P867+W867+X867),0)</x:f>
        <x:v>0.4148233155561088</x:v>
      </x:c>
      <x:c r="AC867" t="n">
        <x:f>IF(O867="High",0,IF(I867&gt;=1800,3,IF(I867&gt;=900,2,1))+IF(K867&gt;=0.9,2,IF(K867&gt;=0.75,1,0))+IF(J867&lt;=0.7,2,IF(J867&lt;=0.85,1,0))+IF(M867&gt;=8,1,0))</x:f>
        <x:v>0</x:v>
      </x:c>
      <x:c r="AD867" t="str">
        <x:f>IF(AND(O867&lt;&gt;"High",AC867&gt;=Assumptions!$B$10,AA867&gt;0),"Priority Growth",IF(AND(O867="Low",AA867&gt;0),"Maintain","Watch"))</x:f>
        <x:v>Watch</x:v>
      </x:c>
      <x:c r="AE867" s="60" t="n">
        <x:f>MAX(AA867,0)*N867</x:f>
        <x:v>14.781784470623998</x:v>
      </x:c>
      <x:c r="AF867" t="str">
        <x:f>IF(AND(AA867&gt;=Assumptions!$B$11,O867&lt;&gt;"High",OR(N867&gt;=Assumptions!$B$12,M867&lt;=6)),"High","Standard")</x:f>
        <x:v>Standard</x:v>
      </x:c>
    </x:row>
    <x:row r="868">
      <x:c r="A868" t="str">
        <x:f>'Raw_Data'!A868</x:f>
        <x:v>C00867</x:v>
      </x:c>
      <x:c r="B868" t="n">
        <x:f>'Raw_Data'!B868</x:f>
        <x:v>50</x:v>
      </x:c>
      <x:c r="C868" s="30" t="n">
        <x:f>'Raw_Data'!C868</x:f>
        <x:v>65427</x:v>
      </x:c>
      <x:c r="D868" t="n">
        <x:f>'Raw_Data'!D868</x:f>
        <x:v>835</x:v>
      </x:c>
      <x:c r="E868" t="n">
        <x:f>'Raw_Data'!E868</x:f>
        <x:v>8</x:v>
      </x:c>
      <x:c r="F868" t="str">
        <x:f>PROPER(TRIM('Raw_Data'!F868))</x:f>
        <x:v>Platinum</x:v>
      </x:c>
      <x:c r="G868" t="str">
        <x:f>PROPER(TRIM('Raw_Data'!G868))</x:f>
        <x:v>Digital</x:v>
      </x:c>
      <x:c r="H868" s="60" t="n">
        <x:f>'Raw_Data'!H868</x:f>
        <x:v>18228</x:v>
      </x:c>
      <x:c r="I868" s="60" t="n">
        <x:f>'Raw_Data'!I868</x:f>
        <x:v>1391.21</x:v>
      </x:c>
      <x:c r="J868" s="32" t="n">
        <x:f>'Raw_Data'!J868</x:f>
        <x:v>0.118</x:v>
      </x:c>
      <x:c r="K868" s="32" t="n">
        <x:f>'Raw_Data'!K868</x:f>
        <x:v>1</x:v>
      </x:c>
      <x:c r="L868" t="n">
        <x:f>'Raw_Data'!L868</x:f>
        <x:v>0</x:v>
      </x:c>
      <x:c r="M868" t="n">
        <x:f>IF('Raw_Data'!M868="",Assumptions!$B$15,'Raw_Data'!M868)</x:f>
        <x:v>6</x:v>
      </x:c>
      <x:c r="N868" s="32" t="n">
        <x:f>'Raw_Data'!N868</x:f>
        <x:v>0.174</x:v>
      </x:c>
      <x:c r="O868" t="str">
        <x:f>IF(OR(D868&lt;620,L868&gt;=2,J868&gt;0.9),"High",IF(OR(D868&lt;700,L868=1,J868&gt;0.75),"Medium","Low"))</x:f>
        <x:v>Low</x:v>
      </x:c>
      <x:c r="P868" s="30" t="n">
        <x:f>XLOOKUP(F868,Assumptions!$A$4:$A$6,Assumptions!$B$4:$B$6)</x:f>
        <x:v>195</x:v>
      </x:c>
      <x:c r="Q868" s="32" t="n">
        <x:f>XLOOKUP(F868,Assumptions!$A$4:$A$6,Assumptions!$C$4:$C$6)</x:f>
        <x:v>0.199</x:v>
      </x:c>
      <x:c r="R868" s="32" t="n">
        <x:f>XLOOKUP(F868,Assumptions!$A$4:$A$6,Assumptions!$D$4:$D$6)</x:f>
        <x:v>0.017</x:v>
      </x:c>
      <x:c r="S868" s="32" t="n">
        <x:f>XLOOKUP(F868,Assumptions!$A$4:$A$6,Assumptions!$E$4:$E$6)</x:f>
        <x:v>0.013</x:v>
      </x:c>
      <x:c r="T868" s="32" t="n">
        <x:f>XLOOKUP(O868,Assumptions!$H$4:$H$6,Assumptions!$I$4:$I$6)</x:f>
        <x:v>0.0035</x:v>
      </x:c>
      <x:c r="U868" s="30" t="n">
        <x:f>XLOOKUP(F868,Assumptions!$A$4:$A$6,Assumptions!$F$4:$F$6)</x:f>
        <x:v>140</x:v>
      </x:c>
      <x:c r="V868" s="60" t="n">
        <x:f>I868*12</x:f>
        <x:v>16694.52</x:v>
      </x:c>
      <x:c r="W868" s="60" t="n">
        <x:f>H868*J868*(1-K868)*Q868</x:f>
        <x:v>0</x:v>
      </x:c>
      <x:c r="X868" s="60" t="n">
        <x:f>V868*R868</x:f>
        <x:v>283.80684</x:v>
      </x:c>
      <x:c r="Y868" s="60" t="n">
        <x:f>V868*S868</x:f>
        <x:v>217.02876</x:v>
      </x:c>
      <x:c r="Z868" s="60" t="n">
        <x:f>H868*J868*T868</x:f>
        <x:v>7.528164</x:v>
      </x:c>
      <x:c r="AA868" s="60" t="n">
        <x:f>P868+W868+X868-Y868-Z868-U868</x:f>
        <x:v>114.24991600000004</x:v>
      </x:c>
      <x:c r="AB868" s="32" t="n">
        <x:f>IFERROR(AA868/(P868+W868+X868),0)</x:f>
        <x:v>0.23861379256820983</x:v>
      </x:c>
      <x:c r="AC868" t="n">
        <x:f>IF(O868="High",0,IF(I868&gt;=1800,3,IF(I868&gt;=900,2,1))+IF(K868&gt;=0.9,2,IF(K868&gt;=0.75,1,0))+IF(J868&lt;=0.7,2,IF(J868&lt;=0.85,1,0))+IF(M868&gt;=8,1,0))</x:f>
        <x:v>6</x:v>
      </x:c>
      <x:c r="AD868" t="str">
        <x:f>IF(AND(O868&lt;&gt;"High",AC868&gt;=Assumptions!$B$10,AA868&gt;0),"Priority Growth",IF(AND(O868="Low",AA868&gt;0),"Maintain","Watch"))</x:f>
        <x:v>Priority Growth</x:v>
      </x:c>
      <x:c r="AE868" s="60" t="n">
        <x:f>MAX(AA868,0)*N868</x:f>
        <x:v>19.879485384000006</x:v>
      </x:c>
      <x:c r="AF868" t="str">
        <x:f>IF(AND(AA868&gt;=Assumptions!$B$11,O868&lt;&gt;"High",OR(N868&gt;=Assumptions!$B$12,M868&lt;=6)),"High","Standard")</x:f>
        <x:v>Standard</x:v>
      </x:c>
    </x:row>
    <x:row r="869">
      <x:c r="A869" t="str">
        <x:f>'Raw_Data'!A869</x:f>
        <x:v>C00868</x:v>
      </x:c>
      <x:c r="B869" t="n">
        <x:f>'Raw_Data'!B869</x:f>
        <x:v>45</x:v>
      </x:c>
      <x:c r="C869" s="30" t="n">
        <x:f>'Raw_Data'!C869</x:f>
        <x:v>39546</x:v>
      </x:c>
      <x:c r="D869" t="n">
        <x:f>'Raw_Data'!D869</x:f>
        <x:v>713</x:v>
      </x:c>
      <x:c r="E869" t="n">
        <x:f>'Raw_Data'!E869</x:f>
        <x:v>19</x:v>
      </x:c>
      <x:c r="F869" t="str">
        <x:f>PROPER(TRIM('Raw_Data'!F869))</x:f>
        <x:v>Classic</x:v>
      </x:c>
      <x:c r="G869" t="str">
        <x:f>PROPER(TRIM('Raw_Data'!G869))</x:f>
        <x:v>Partner</x:v>
      </x:c>
      <x:c r="H869" s="60" t="n">
        <x:f>'Raw_Data'!H869</x:f>
        <x:v>4770</x:v>
      </x:c>
      <x:c r="I869" s="60" t="n">
        <x:f>'Raw_Data'!I869</x:f>
        <x:v>790.06</x:v>
      </x:c>
      <x:c r="J869" s="32" t="n">
        <x:f>'Raw_Data'!J869</x:f>
        <x:v>0.373</x:v>
      </x:c>
      <x:c r="K869" s="32" t="n">
        <x:f>'Raw_Data'!K869</x:f>
        <x:v>0.824</x:v>
      </x:c>
      <x:c r="L869" t="n">
        <x:f>'Raw_Data'!L869</x:f>
        <x:v>0</x:v>
      </x:c>
      <x:c r="M869" t="n">
        <x:f>IF('Raw_Data'!M869="",Assumptions!$B$15,'Raw_Data'!M869)</x:f>
        <x:v>7</x:v>
      </x:c>
      <x:c r="N869" s="32" t="n">
        <x:f>'Raw_Data'!N869</x:f>
        <x:v>0.092</x:v>
      </x:c>
      <x:c r="O869" t="str">
        <x:f>IF(OR(D869&lt;620,L869&gt;=2,J869&gt;0.9),"High",IF(OR(D869&lt;700,L869=1,J869&gt;0.75),"Medium","Low"))</x:f>
        <x:v>Low</x:v>
      </x:c>
      <x:c r="P869" s="30" t="n">
        <x:f>XLOOKUP(F869,Assumptions!$A$4:$A$6,Assumptions!$B$4:$B$6)</x:f>
        <x:v>0</x:v>
      </x:c>
      <x:c r="Q869" s="32" t="n">
        <x:f>XLOOKUP(F869,Assumptions!$A$4:$A$6,Assumptions!$C$4:$C$6)</x:f>
        <x:v>0.229</x:v>
      </x:c>
      <x:c r="R869" s="32" t="n">
        <x:f>XLOOKUP(F869,Assumptions!$A$4:$A$6,Assumptions!$D$4:$D$6)</x:f>
        <x:v>0.015</x:v>
      </x:c>
      <x:c r="S869" s="32" t="n">
        <x:f>XLOOKUP(F869,Assumptions!$A$4:$A$6,Assumptions!$E$4:$E$6)</x:f>
        <x:v>0.0075</x:v>
      </x:c>
      <x:c r="T869" s="32" t="n">
        <x:f>XLOOKUP(O869,Assumptions!$H$4:$H$6,Assumptions!$I$4:$I$6)</x:f>
        <x:v>0.0035</x:v>
      </x:c>
      <x:c r="U869" s="30" t="n">
        <x:f>XLOOKUP(F869,Assumptions!$A$4:$A$6,Assumptions!$F$4:$F$6)</x:f>
        <x:v>60</x:v>
      </x:c>
      <x:c r="V869" s="60" t="n">
        <x:f>I869*12</x:f>
        <x:v>9480.72</x:v>
      </x:c>
      <x:c r="W869" s="60" t="n">
        <x:f>H869*J869*(1-K869)*Q869</x:f>
        <x:v>71.70927984000002</x:v>
      </x:c>
      <x:c r="X869" s="60" t="n">
        <x:f>V869*R869</x:f>
        <x:v>142.21079999999998</x:v>
      </x:c>
      <x:c r="Y869" s="60" t="n">
        <x:f>V869*S869</x:f>
        <x:v>71.10539999999999</x:v>
      </x:c>
      <x:c r="Z869" s="60" t="n">
        <x:f>H869*J869*T869</x:f>
        <x:v>6.227235</x:v>
      </x:c>
      <x:c r="AA869" s="60" t="n">
        <x:f>P869+W869+X869-Y869-Z869-U869</x:f>
        <x:v>76.58744483999999</x:v>
      </x:c>
      <x:c r="AB869" s="32" t="n">
        <x:f>IFERROR(AA869/(P869+W869+X869),0)</x:f>
        <x:v>0.35801896155462837</x:v>
      </x:c>
      <x:c r="AC869" t="n">
        <x:f>IF(O869="High",0,IF(I869&gt;=1800,3,IF(I869&gt;=900,2,1))+IF(K869&gt;=0.9,2,IF(K869&gt;=0.75,1,0))+IF(J869&lt;=0.7,2,IF(J869&lt;=0.85,1,0))+IF(M869&gt;=8,1,0))</x:f>
        <x:v>4</x:v>
      </x:c>
      <x:c r="AD869" t="str">
        <x:f>IF(AND(O869&lt;&gt;"High",AC869&gt;=Assumptions!$B$10,AA869&gt;0),"Priority Growth",IF(AND(O869="Low",AA869&gt;0),"Maintain","Watch"))</x:f>
        <x:v>Maintain</x:v>
      </x:c>
      <x:c r="AE869" s="60" t="n">
        <x:f>MAX(AA869,0)*N869</x:f>
        <x:v>7.046044925279999</x:v>
      </x:c>
      <x:c r="AF869" t="str">
        <x:f>IF(AND(AA869&gt;=Assumptions!$B$11,O869&lt;&gt;"High",OR(N869&gt;=Assumptions!$B$12,M869&lt;=6)),"High","Standard")</x:f>
        <x:v>Standard</x:v>
      </x:c>
    </x:row>
    <x:row r="870">
      <x:c r="A870" t="str">
        <x:f>'Raw_Data'!A870</x:f>
        <x:v>C00869</x:v>
      </x:c>
      <x:c r="B870" t="n">
        <x:f>'Raw_Data'!B870</x:f>
        <x:v>45</x:v>
      </x:c>
      <x:c r="C870" s="30" t="n">
        <x:f>'Raw_Data'!C870</x:f>
        <x:v>85129</x:v>
      </x:c>
      <x:c r="D870" t="n">
        <x:f>'Raw_Data'!D870</x:f>
        <x:v>647</x:v>
      </x:c>
      <x:c r="E870" t="n">
        <x:f>'Raw_Data'!E870</x:f>
        <x:v>83</x:v>
      </x:c>
      <x:c r="F870" t="str">
        <x:f>PROPER(TRIM('Raw_Data'!F870))</x:f>
        <x:v>Gold</x:v>
      </x:c>
      <x:c r="G870" t="str">
        <x:f>PROPER(TRIM('Raw_Data'!G870))</x:f>
        <x:v>Partner</x:v>
      </x:c>
      <x:c r="H870" s="60" t="n">
        <x:f>'Raw_Data'!H870</x:f>
        <x:v>10573</x:v>
      </x:c>
      <x:c r="I870" s="60" t="n">
        <x:f>'Raw_Data'!I870</x:f>
        <x:v>1167.51</x:v>
      </x:c>
      <x:c r="J870" s="32" t="n">
        <x:f>'Raw_Data'!J870</x:f>
        <x:v>0.512</x:v>
      </x:c>
      <x:c r="K870" s="32" t="n">
        <x:f>'Raw_Data'!K870</x:f>
        <x:v>0.63</x:v>
      </x:c>
      <x:c r="L870" t="n">
        <x:f>'Raw_Data'!L870</x:f>
        <x:v>0</x:v>
      </x:c>
      <x:c r="M870" t="n">
        <x:f>IF('Raw_Data'!M870="",Assumptions!$B$15,'Raw_Data'!M870)</x:f>
        <x:v>8</x:v>
      </x:c>
      <x:c r="N870" s="32" t="n">
        <x:f>'Raw_Data'!N870</x:f>
        <x:v>0.02</x:v>
      </x:c>
      <x:c r="O870" t="str">
        <x:f>IF(OR(D870&lt;620,L870&gt;=2,J870&gt;0.9),"High",IF(OR(D870&lt;700,L870=1,J870&gt;0.75),"Medium","Low"))</x:f>
        <x:v>Medium</x:v>
      </x:c>
      <x:c r="P870" s="30" t="n">
        <x:f>XLOOKUP(F870,Assumptions!$A$4:$A$6,Assumptions!$B$4:$B$6)</x:f>
        <x:v>95</x:v>
      </x:c>
      <x:c r="Q870" s="32" t="n">
        <x:f>XLOOKUP(F870,Assumptions!$A$4:$A$6,Assumptions!$C$4:$C$6)</x:f>
        <x:v>0.219</x:v>
      </x:c>
      <x:c r="R870" s="32" t="n">
        <x:f>XLOOKUP(F870,Assumptions!$A$4:$A$6,Assumptions!$D$4:$D$6)</x:f>
        <x:v>0.016</x:v>
      </x:c>
      <x:c r="S870" s="32" t="n">
        <x:f>XLOOKUP(F870,Assumptions!$A$4:$A$6,Assumptions!$E$4:$E$6)</x:f>
        <x:v>0.01</x:v>
      </x:c>
      <x:c r="T870" s="32" t="n">
        <x:f>XLOOKUP(O870,Assumptions!$H$4:$H$6,Assumptions!$I$4:$I$6)</x:f>
        <x:v>0.012</x:v>
      </x:c>
      <x:c r="U870" s="30" t="n">
        <x:f>XLOOKUP(F870,Assumptions!$A$4:$A$6,Assumptions!$F$4:$F$6)</x:f>
        <x:v>90</x:v>
      </x:c>
      <x:c r="V870" s="60" t="n">
        <x:f>I870*12</x:f>
        <x:v>14010.119999999999</x:v>
      </x:c>
      <x:c r="W870" s="60" t="n">
        <x:f>H870*J870*(1-K870)*Q870</x:f>
        <x:v>438.64585728</x:v>
      </x:c>
      <x:c r="X870" s="60" t="n">
        <x:f>V870*R870</x:f>
        <x:v>224.16191999999998</x:v>
      </x:c>
      <x:c r="Y870" s="60" t="n">
        <x:f>V870*S870</x:f>
        <x:v>140.1012</x:v>
      </x:c>
      <x:c r="Z870" s="60" t="n">
        <x:f>H870*J870*T870</x:f>
        <x:v>64.96051200000001</x:v>
      </x:c>
      <x:c r="AA870" s="60" t="n">
        <x:f>P870+W870+X870-Y870-Z870-U870</x:f>
        <x:v>462.7460652799999</x:v>
      </x:c>
      <x:c r="AB870" s="32" t="n">
        <x:f>IFERROR(AA870/(P870+W870+X870),0)</x:f>
        <x:v>0.6106377885707833</x:v>
      </x:c>
      <x:c r="AC870" t="n">
        <x:f>IF(O870="High",0,IF(I870&gt;=1800,3,IF(I870&gt;=900,2,1))+IF(K870&gt;=0.9,2,IF(K870&gt;=0.75,1,0))+IF(J870&lt;=0.7,2,IF(J870&lt;=0.85,1,0))+IF(M870&gt;=8,1,0))</x:f>
        <x:v>5</x:v>
      </x:c>
      <x:c r="AD870" t="str">
        <x:f>IF(AND(O870&lt;&gt;"High",AC870&gt;=Assumptions!$B$10,AA870&gt;0),"Priority Growth",IF(AND(O870="Low",AA870&gt;0),"Maintain","Watch"))</x:f>
        <x:v>Watch</x:v>
      </x:c>
      <x:c r="AE870" s="60" t="n">
        <x:f>MAX(AA870,0)*N870</x:f>
        <x:v>9.254921305599998</x:v>
      </x:c>
      <x:c r="AF870" t="str">
        <x:f>IF(AND(AA870&gt;=Assumptions!$B$11,O870&lt;&gt;"High",OR(N870&gt;=Assumptions!$B$12,M870&lt;=6)),"High","Standard")</x:f>
        <x:v>Standard</x:v>
      </x:c>
    </x:row>
    <x:row r="871">
      <x:c r="A871" t="str">
        <x:f>'Raw_Data'!A871</x:f>
        <x:v>C00870</x:v>
      </x:c>
      <x:c r="B871" t="n">
        <x:f>'Raw_Data'!B871</x:f>
        <x:v>42</x:v>
      </x:c>
      <x:c r="C871" s="30" t="n">
        <x:f>'Raw_Data'!C871</x:f>
        <x:v>54774</x:v>
      </x:c>
      <x:c r="D871" t="n">
        <x:f>'Raw_Data'!D871</x:f>
        <x:v>621</x:v>
      </x:c>
      <x:c r="E871" t="n">
        <x:f>'Raw_Data'!E871</x:f>
        <x:v>34</x:v>
      </x:c>
      <x:c r="F871" t="str">
        <x:f>PROPER(TRIM('Raw_Data'!F871))</x:f>
        <x:v>Classic</x:v>
      </x:c>
      <x:c r="G871" t="str">
        <x:f>PROPER(TRIM('Raw_Data'!G871))</x:f>
        <x:v>Branch</x:v>
      </x:c>
      <x:c r="H871" s="60" t="n">
        <x:f>'Raw_Data'!H871</x:f>
        <x:v>4395</x:v>
      </x:c>
      <x:c r="I871" s="60" t="n">
        <x:f>'Raw_Data'!I871</x:f>
        <x:v>671.76</x:v>
      </x:c>
      <x:c r="J871" s="32" t="n">
        <x:f>'Raw_Data'!J871</x:f>
        <x:v>0.665</x:v>
      </x:c>
      <x:c r="K871" s="32" t="n">
        <x:f>'Raw_Data'!K871</x:f>
        <x:v>0.747</x:v>
      </x:c>
      <x:c r="L871" t="n">
        <x:f>'Raw_Data'!L871</x:f>
        <x:v>0</x:v>
      </x:c>
      <x:c r="M871" t="n">
        <x:f>IF('Raw_Data'!M871="",Assumptions!$B$15,'Raw_Data'!M871)</x:f>
        <x:v>7</x:v>
      </x:c>
      <x:c r="N871" s="32" t="n">
        <x:f>'Raw_Data'!N871</x:f>
        <x:v>0.151</x:v>
      </x:c>
      <x:c r="O871" t="str">
        <x:f>IF(OR(D871&lt;620,L871&gt;=2,J871&gt;0.9),"High",IF(OR(D871&lt;700,L871=1,J871&gt;0.75),"Medium","Low"))</x:f>
        <x:v>Medium</x:v>
      </x:c>
      <x:c r="P871" s="30" t="n">
        <x:f>XLOOKUP(F871,Assumptions!$A$4:$A$6,Assumptions!$B$4:$B$6)</x:f>
        <x:v>0</x:v>
      </x:c>
      <x:c r="Q871" s="32" t="n">
        <x:f>XLOOKUP(F871,Assumptions!$A$4:$A$6,Assumptions!$C$4:$C$6)</x:f>
        <x:v>0.229</x:v>
      </x:c>
      <x:c r="R871" s="32" t="n">
        <x:f>XLOOKUP(F871,Assumptions!$A$4:$A$6,Assumptions!$D$4:$D$6)</x:f>
        <x:v>0.015</x:v>
      </x:c>
      <x:c r="S871" s="32" t="n">
        <x:f>XLOOKUP(F871,Assumptions!$A$4:$A$6,Assumptions!$E$4:$E$6)</x:f>
        <x:v>0.0075</x:v>
      </x:c>
      <x:c r="T871" s="32" t="n">
        <x:f>XLOOKUP(O871,Assumptions!$H$4:$H$6,Assumptions!$I$4:$I$6)</x:f>
        <x:v>0.012</x:v>
      </x:c>
      <x:c r="U871" s="30" t="n">
        <x:f>XLOOKUP(F871,Assumptions!$A$4:$A$6,Assumptions!$F$4:$F$6)</x:f>
        <x:v>60</x:v>
      </x:c>
      <x:c r="V871" s="60" t="n">
        <x:f>I871*12</x:f>
        <x:v>8061.12</x:v>
      </x:c>
      <x:c r="W871" s="60" t="n">
        <x:f>H871*J871*(1-K871)*Q871</x:f>
        <x:v>169.331021475</x:v>
      </x:c>
      <x:c r="X871" s="60" t="n">
        <x:f>V871*R871</x:f>
        <x:v>120.9168</x:v>
      </x:c>
      <x:c r="Y871" s="60" t="n">
        <x:f>V871*S871</x:f>
        <x:v>60.4584</x:v>
      </x:c>
      <x:c r="Z871" s="60" t="n">
        <x:f>H871*J871*T871</x:f>
        <x:v>35.072100000000006</x:v>
      </x:c>
      <x:c r="AA871" s="60" t="n">
        <x:f>P871+W871+X871-Y871-Z871-U871</x:f>
        <x:v>134.71732147500003</x:v>
      </x:c>
      <x:c r="AB871" s="32" t="n">
        <x:f>IFERROR(AA871/(P871+W871+X871),0)</x:f>
        <x:v>0.46414584884870075</x:v>
      </x:c>
      <x:c r="AC871" t="n">
        <x:f>IF(O871="High",0,IF(I871&gt;=1800,3,IF(I871&gt;=900,2,1))+IF(K871&gt;=0.9,2,IF(K871&gt;=0.75,1,0))+IF(J871&lt;=0.7,2,IF(J871&lt;=0.85,1,0))+IF(M871&gt;=8,1,0))</x:f>
        <x:v>3</x:v>
      </x:c>
      <x:c r="AD871" t="str">
        <x:f>IF(AND(O871&lt;&gt;"High",AC871&gt;=Assumptions!$B$10,AA871&gt;0),"Priority Growth",IF(AND(O871="Low",AA871&gt;0),"Maintain","Watch"))</x:f>
        <x:v>Watch</x:v>
      </x:c>
      <x:c r="AE871" s="60" t="n">
        <x:f>MAX(AA871,0)*N871</x:f>
        <x:v>20.342315542725004</x:v>
      </x:c>
      <x:c r="AF871" t="str">
        <x:f>IF(AND(AA871&gt;=Assumptions!$B$11,O871&lt;&gt;"High",OR(N871&gt;=Assumptions!$B$12,M871&lt;=6)),"High","Standard")</x:f>
        <x:v>Standard</x:v>
      </x:c>
    </x:row>
    <x:row r="872">
      <x:c r="A872" t="str">
        <x:f>'Raw_Data'!A872</x:f>
        <x:v>C00871</x:v>
      </x:c>
      <x:c r="B872" t="n">
        <x:f>'Raw_Data'!B872</x:f>
        <x:v>55</x:v>
      </x:c>
      <x:c r="C872" s="30" t="n">
        <x:f>'Raw_Data'!C872</x:f>
        <x:v>53387</x:v>
      </x:c>
      <x:c r="D872" t="n">
        <x:f>'Raw_Data'!D872</x:f>
        <x:v>639</x:v>
      </x:c>
      <x:c r="E872" t="n">
        <x:f>'Raw_Data'!E872</x:f>
        <x:v>21</x:v>
      </x:c>
      <x:c r="F872" t="str">
        <x:f>PROPER(TRIM('Raw_Data'!F872))</x:f>
        <x:v>Classic</x:v>
      </x:c>
      <x:c r="G872" t="str">
        <x:f>PROPER(TRIM('Raw_Data'!G872))</x:f>
        <x:v>Branch</x:v>
      </x:c>
      <x:c r="H872" s="60" t="n">
        <x:f>'Raw_Data'!H872</x:f>
        <x:v>4874</x:v>
      </x:c>
      <x:c r="I872" s="60" t="n">
        <x:f>'Raw_Data'!I872</x:f>
        <x:v>492.21</x:v>
      </x:c>
      <x:c r="J872" s="32" t="n">
        <x:f>'Raw_Data'!J872</x:f>
        <x:v>0.486</x:v>
      </x:c>
      <x:c r="K872" s="32" t="n">
        <x:f>'Raw_Data'!K872</x:f>
        <x:v>0.768</x:v>
      </x:c>
      <x:c r="L872" t="n">
        <x:f>'Raw_Data'!L872</x:f>
        <x:v>0</x:v>
      </x:c>
      <x:c r="M872" t="n">
        <x:f>IF('Raw_Data'!M872="",Assumptions!$B$15,'Raw_Data'!M872)</x:f>
        <x:v>10</x:v>
      </x:c>
      <x:c r="N872" s="32" t="n">
        <x:f>'Raw_Data'!N872</x:f>
        <x:v>0.02</x:v>
      </x:c>
      <x:c r="O872" t="str">
        <x:f>IF(OR(D872&lt;620,L872&gt;=2,J872&gt;0.9),"High",IF(OR(D872&lt;700,L872=1,J872&gt;0.75),"Medium","Low"))</x:f>
        <x:v>Medium</x:v>
      </x:c>
      <x:c r="P872" s="30" t="n">
        <x:f>XLOOKUP(F872,Assumptions!$A$4:$A$6,Assumptions!$B$4:$B$6)</x:f>
        <x:v>0</x:v>
      </x:c>
      <x:c r="Q872" s="32" t="n">
        <x:f>XLOOKUP(F872,Assumptions!$A$4:$A$6,Assumptions!$C$4:$C$6)</x:f>
        <x:v>0.229</x:v>
      </x:c>
      <x:c r="R872" s="32" t="n">
        <x:f>XLOOKUP(F872,Assumptions!$A$4:$A$6,Assumptions!$D$4:$D$6)</x:f>
        <x:v>0.015</x:v>
      </x:c>
      <x:c r="S872" s="32" t="n">
        <x:f>XLOOKUP(F872,Assumptions!$A$4:$A$6,Assumptions!$E$4:$E$6)</x:f>
        <x:v>0.0075</x:v>
      </x:c>
      <x:c r="T872" s="32" t="n">
        <x:f>XLOOKUP(O872,Assumptions!$H$4:$H$6,Assumptions!$I$4:$I$6)</x:f>
        <x:v>0.012</x:v>
      </x:c>
      <x:c r="U872" s="30" t="n">
        <x:f>XLOOKUP(F872,Assumptions!$A$4:$A$6,Assumptions!$F$4:$F$6)</x:f>
        <x:v>60</x:v>
      </x:c>
      <x:c r="V872" s="60" t="n">
        <x:f>I872*12</x:f>
        <x:v>5906.5199999999995</x:v>
      </x:c>
      <x:c r="W872" s="60" t="n">
        <x:f>H872*J872*(1-K872)*Q872</x:f>
        <x:v>125.84769379199999</x:v>
      </x:c>
      <x:c r="X872" s="60" t="n">
        <x:f>V872*R872</x:f>
        <x:v>88.59779999999999</x:v>
      </x:c>
      <x:c r="Y872" s="60" t="n">
        <x:f>V872*S872</x:f>
        <x:v>44.298899999999996</x:v>
      </x:c>
      <x:c r="Z872" s="60" t="n">
        <x:f>H872*J872*T872</x:f>
        <x:v>28.425168000000003</x:v>
      </x:c>
      <x:c r="AA872" s="60" t="n">
        <x:f>P872+W872+X872-Y872-Z872-U872</x:f>
        <x:v>81.72142579199996</x:v>
      </x:c>
      <x:c r="AB872" s="32" t="n">
        <x:f>IFERROR(AA872/(P872+W872+X872),0)</x:f>
        <x:v>0.38108250421557066</x:v>
      </x:c>
      <x:c r="AC872" t="n">
        <x:f>IF(O872="High",0,IF(I872&gt;=1800,3,IF(I872&gt;=900,2,1))+IF(K872&gt;=0.9,2,IF(K872&gt;=0.75,1,0))+IF(J872&lt;=0.7,2,IF(J872&lt;=0.85,1,0))+IF(M872&gt;=8,1,0))</x:f>
        <x:v>5</x:v>
      </x:c>
      <x:c r="AD872" t="str">
        <x:f>IF(AND(O872&lt;&gt;"High",AC872&gt;=Assumptions!$B$10,AA872&gt;0),"Priority Growth",IF(AND(O872="Low",AA872&gt;0),"Maintain","Watch"))</x:f>
        <x:v>Watch</x:v>
      </x:c>
      <x:c r="AE872" s="60" t="n">
        <x:f>MAX(AA872,0)*N872</x:f>
        <x:v>1.6344285158399994</x:v>
      </x:c>
      <x:c r="AF872" t="str">
        <x:f>IF(AND(AA872&gt;=Assumptions!$B$11,O872&lt;&gt;"High",OR(N872&gt;=Assumptions!$B$12,M872&lt;=6)),"High","Standard")</x:f>
        <x:v>Standard</x:v>
      </x:c>
    </x:row>
    <x:row r="873">
      <x:c r="A873" t="str">
        <x:f>'Raw_Data'!A873</x:f>
        <x:v>C00872</x:v>
      </x:c>
      <x:c r="B873" t="n">
        <x:f>'Raw_Data'!B873</x:f>
        <x:v>38</x:v>
      </x:c>
      <x:c r="C873" s="30" t="n">
        <x:f>'Raw_Data'!C873</x:f>
        <x:v>100455</x:v>
      </x:c>
      <x:c r="D873" t="n">
        <x:f>'Raw_Data'!D873</x:f>
        <x:v>701</x:v>
      </x:c>
      <x:c r="E873" t="n">
        <x:f>'Raw_Data'!E873</x:f>
        <x:v>79</x:v>
      </x:c>
      <x:c r="F873" t="str">
        <x:f>PROPER(TRIM('Raw_Data'!F873))</x:f>
        <x:v>Classic</x:v>
      </x:c>
      <x:c r="G873" t="str">
        <x:f>PROPER(TRIM('Raw_Data'!G873))</x:f>
        <x:v>Digital</x:v>
      </x:c>
      <x:c r="H873" s="60" t="n">
        <x:f>'Raw_Data'!H873</x:f>
        <x:v>7359</x:v>
      </x:c>
      <x:c r="I873" s="60" t="n">
        <x:f>'Raw_Data'!I873</x:f>
        <x:v>921.77</x:v>
      </x:c>
      <x:c r="J873" s="32" t="n">
        <x:f>'Raw_Data'!J873</x:f>
        <x:v>0.302</x:v>
      </x:c>
      <x:c r="K873" s="32" t="n">
        <x:f>'Raw_Data'!K873</x:f>
        <x:v>0.8</x:v>
      </x:c>
      <x:c r="L873" t="n">
        <x:f>'Raw_Data'!L873</x:f>
        <x:v>0</x:v>
      </x:c>
      <x:c r="M873" t="n">
        <x:f>IF('Raw_Data'!M873="",Assumptions!$B$15,'Raw_Data'!M873)</x:f>
        <x:v>7</x:v>
      </x:c>
      <x:c r="N873" s="32" t="n">
        <x:f>'Raw_Data'!N873</x:f>
        <x:v>0.02</x:v>
      </x:c>
      <x:c r="O873" t="str">
        <x:f>IF(OR(D873&lt;620,L873&gt;=2,J873&gt;0.9),"High",IF(OR(D873&lt;700,L873=1,J873&gt;0.75),"Medium","Low"))</x:f>
        <x:v>Low</x:v>
      </x:c>
      <x:c r="P873" s="30" t="n">
        <x:f>XLOOKUP(F873,Assumptions!$A$4:$A$6,Assumptions!$B$4:$B$6)</x:f>
        <x:v>0</x:v>
      </x:c>
      <x:c r="Q873" s="32" t="n">
        <x:f>XLOOKUP(F873,Assumptions!$A$4:$A$6,Assumptions!$C$4:$C$6)</x:f>
        <x:v>0.229</x:v>
      </x:c>
      <x:c r="R873" s="32" t="n">
        <x:f>XLOOKUP(F873,Assumptions!$A$4:$A$6,Assumptions!$D$4:$D$6)</x:f>
        <x:v>0.015</x:v>
      </x:c>
      <x:c r="S873" s="32" t="n">
        <x:f>XLOOKUP(F873,Assumptions!$A$4:$A$6,Assumptions!$E$4:$E$6)</x:f>
        <x:v>0.0075</x:v>
      </x:c>
      <x:c r="T873" s="32" t="n">
        <x:f>XLOOKUP(O873,Assumptions!$H$4:$H$6,Assumptions!$I$4:$I$6)</x:f>
        <x:v>0.0035</x:v>
      </x:c>
      <x:c r="U873" s="30" t="n">
        <x:f>XLOOKUP(F873,Assumptions!$A$4:$A$6,Assumptions!$F$4:$F$6)</x:f>
        <x:v>60</x:v>
      </x:c>
      <x:c r="V873" s="60" t="n">
        <x:f>I873*12</x:f>
        <x:v>11061.24</x:v>
      </x:c>
      <x:c r="W873" s="60" t="n">
        <x:f>H873*J873*(1-K873)*Q873</x:f>
        <x:v>101.78674439999999</x:v>
      </x:c>
      <x:c r="X873" s="60" t="n">
        <x:f>V873*R873</x:f>
        <x:v>165.9186</x:v>
      </x:c>
      <x:c r="Y873" s="60" t="n">
        <x:f>V873*S873</x:f>
        <x:v>82.9593</x:v>
      </x:c>
      <x:c r="Z873" s="60" t="n">
        <x:f>H873*J873*T873</x:f>
        <x:v>7.778463</x:v>
      </x:c>
      <x:c r="AA873" s="60" t="n">
        <x:f>P873+W873+X873-Y873-Z873-U873</x:f>
        <x:v>116.96758140000003</x:v>
      </x:c>
      <x:c r="AB873" s="32" t="n">
        <x:f>IFERROR(AA873/(P873+W873+X873),0)</x:f>
        <x:v>0.4369265830764641</x:v>
      </x:c>
      <x:c r="AC873" t="n">
        <x:f>IF(O873="High",0,IF(I873&gt;=1800,3,IF(I873&gt;=900,2,1))+IF(K873&gt;=0.9,2,IF(K873&gt;=0.75,1,0))+IF(J873&lt;=0.7,2,IF(J873&lt;=0.85,1,0))+IF(M873&gt;=8,1,0))</x:f>
        <x:v>5</x:v>
      </x:c>
      <x:c r="AD873" t="str">
        <x:f>IF(AND(O873&lt;&gt;"High",AC873&gt;=Assumptions!$B$10,AA873&gt;0),"Priority Growth",IF(AND(O873="Low",AA873&gt;0),"Maintain","Watch"))</x:f>
        <x:v>Maintain</x:v>
      </x:c>
      <x:c r="AE873" s="60" t="n">
        <x:f>MAX(AA873,0)*N873</x:f>
        <x:v>2.3393516280000006</x:v>
      </x:c>
      <x:c r="AF873" t="str">
        <x:f>IF(AND(AA873&gt;=Assumptions!$B$11,O873&lt;&gt;"High",OR(N873&gt;=Assumptions!$B$12,M873&lt;=6)),"High","Standard")</x:f>
        <x:v>Standard</x:v>
      </x:c>
    </x:row>
    <x:row r="874">
      <x:c r="A874" t="str">
        <x:f>'Raw_Data'!A874</x:f>
        <x:v>C00873</x:v>
      </x:c>
      <x:c r="B874" t="n">
        <x:f>'Raw_Data'!B874</x:f>
        <x:v>40</x:v>
      </x:c>
      <x:c r="C874" s="30" t="n">
        <x:f>'Raw_Data'!C874</x:f>
        <x:v>38673</x:v>
      </x:c>
      <x:c r="D874" t="n">
        <x:f>'Raw_Data'!D874</x:f>
        <x:v>718</x:v>
      </x:c>
      <x:c r="E874" t="n">
        <x:f>'Raw_Data'!E874</x:f>
        <x:v>40</x:v>
      </x:c>
      <x:c r="F874" t="str">
        <x:f>PROPER(TRIM('Raw_Data'!F874))</x:f>
        <x:v>Classic</x:v>
      </x:c>
      <x:c r="G874" t="str">
        <x:f>PROPER(TRIM('Raw_Data'!G874))</x:f>
        <x:v>Digital</x:v>
      </x:c>
      <x:c r="H874" s="60" t="n">
        <x:f>'Raw_Data'!H874</x:f>
        <x:v>7194</x:v>
      </x:c>
      <x:c r="I874" s="60" t="n">
        <x:f>'Raw_Data'!I874</x:f>
        <x:v>509.17</x:v>
      </x:c>
      <x:c r="J874" s="32" t="n">
        <x:f>'Raw_Data'!J874</x:f>
        <x:v>0.274</x:v>
      </x:c>
      <x:c r="K874" s="32" t="n">
        <x:f>'Raw_Data'!K874</x:f>
        <x:v>0.74</x:v>
      </x:c>
      <x:c r="L874" t="n">
        <x:f>'Raw_Data'!L874</x:f>
        <x:v>0</x:v>
      </x:c>
      <x:c r="M874" t="n">
        <x:f>IF('Raw_Data'!M874="",Assumptions!$B$15,'Raw_Data'!M874)</x:f>
        <x:v>7</x:v>
      </x:c>
      <x:c r="N874" s="32" t="n">
        <x:f>'Raw_Data'!N874</x:f>
        <x:v>0.111</x:v>
      </x:c>
      <x:c r="O874" t="str">
        <x:f>IF(OR(D874&lt;620,L874&gt;=2,J874&gt;0.9),"High",IF(OR(D874&lt;700,L874=1,J874&gt;0.75),"Medium","Low"))</x:f>
        <x:v>Low</x:v>
      </x:c>
      <x:c r="P874" s="30" t="n">
        <x:f>XLOOKUP(F874,Assumptions!$A$4:$A$6,Assumptions!$B$4:$B$6)</x:f>
        <x:v>0</x:v>
      </x:c>
      <x:c r="Q874" s="32" t="n">
        <x:f>XLOOKUP(F874,Assumptions!$A$4:$A$6,Assumptions!$C$4:$C$6)</x:f>
        <x:v>0.229</x:v>
      </x:c>
      <x:c r="R874" s="32" t="n">
        <x:f>XLOOKUP(F874,Assumptions!$A$4:$A$6,Assumptions!$D$4:$D$6)</x:f>
        <x:v>0.015</x:v>
      </x:c>
      <x:c r="S874" s="32" t="n">
        <x:f>XLOOKUP(F874,Assumptions!$A$4:$A$6,Assumptions!$E$4:$E$6)</x:f>
        <x:v>0.0075</x:v>
      </x:c>
      <x:c r="T874" s="32" t="n">
        <x:f>XLOOKUP(O874,Assumptions!$H$4:$H$6,Assumptions!$I$4:$I$6)</x:f>
        <x:v>0.0035</x:v>
      </x:c>
      <x:c r="U874" s="30" t="n">
        <x:f>XLOOKUP(F874,Assumptions!$A$4:$A$6,Assumptions!$F$4:$F$6)</x:f>
        <x:v>60</x:v>
      </x:c>
      <x:c r="V874" s="60" t="n">
        <x:f>I874*12</x:f>
        <x:v>6110.04</x:v>
      </x:c>
      <x:c r="W874" s="60" t="n">
        <x:f>H874*J874*(1-K874)*Q874</x:f>
        <x:v>117.36262824000002</x:v>
      </x:c>
      <x:c r="X874" s="60" t="n">
        <x:f>V874*R874</x:f>
        <x:v>91.6506</x:v>
      </x:c>
      <x:c r="Y874" s="60" t="n">
        <x:f>V874*S874</x:f>
        <x:v>45.8253</x:v>
      </x:c>
      <x:c r="Z874" s="60" t="n">
        <x:f>H874*J874*T874</x:f>
        <x:v>6.899046000000001</x:v>
      </x:c>
      <x:c r="AA874" s="60" t="n">
        <x:f>P874+W874+X874-Y874-Z874-U874</x:f>
        <x:v>96.28888224000002</x:v>
      </x:c>
      <x:c r="AB874" s="32" t="n">
        <x:f>IFERROR(AA874/(P874+W874+X874),0)</x:f>
        <x:v>0.4606831971870988</x:v>
      </x:c>
      <x:c r="AC874" t="n">
        <x:f>IF(O874="High",0,IF(I874&gt;=1800,3,IF(I874&gt;=900,2,1))+IF(K874&gt;=0.9,2,IF(K874&gt;=0.75,1,0))+IF(J874&lt;=0.7,2,IF(J874&lt;=0.85,1,0))+IF(M874&gt;=8,1,0))</x:f>
        <x:v>3</x:v>
      </x:c>
      <x:c r="AD874" t="str">
        <x:f>IF(AND(O874&lt;&gt;"High",AC874&gt;=Assumptions!$B$10,AA874&gt;0),"Priority Growth",IF(AND(O874="Low",AA874&gt;0),"Maintain","Watch"))</x:f>
        <x:v>Maintain</x:v>
      </x:c>
      <x:c r="AE874" s="60" t="n">
        <x:f>MAX(AA874,0)*N874</x:f>
        <x:v>10.688065928640002</x:v>
      </x:c>
      <x:c r="AF874" t="str">
        <x:f>IF(AND(AA874&gt;=Assumptions!$B$11,O874&lt;&gt;"High",OR(N874&gt;=Assumptions!$B$12,M874&lt;=6)),"High","Standard")</x:f>
        <x:v>Standard</x:v>
      </x:c>
    </x:row>
    <x:row r="875">
      <x:c r="A875" t="str">
        <x:f>'Raw_Data'!A875</x:f>
        <x:v>C00874</x:v>
      </x:c>
      <x:c r="B875" t="n">
        <x:f>'Raw_Data'!B875</x:f>
        <x:v>42</x:v>
      </x:c>
      <x:c r="C875" s="30" t="n">
        <x:f>'Raw_Data'!C875</x:f>
        <x:v>48534</x:v>
      </x:c>
      <x:c r="D875" t="n">
        <x:f>'Raw_Data'!D875</x:f>
        <x:v>603</x:v>
      </x:c>
      <x:c r="E875" t="n">
        <x:f>'Raw_Data'!E875</x:f>
        <x:v>89</x:v>
      </x:c>
      <x:c r="F875" t="str">
        <x:f>PROPER(TRIM('Raw_Data'!F875))</x:f>
        <x:v>Classic</x:v>
      </x:c>
      <x:c r="G875" t="str">
        <x:f>PROPER(TRIM('Raw_Data'!G875))</x:f>
        <x:v>Digital</x:v>
      </x:c>
      <x:c r="H875" s="60" t="n">
        <x:f>'Raw_Data'!H875</x:f>
        <x:v>3041</x:v>
      </x:c>
      <x:c r="I875" s="60" t="n">
        <x:f>'Raw_Data'!I875</x:f>
        <x:v>624.46</x:v>
      </x:c>
      <x:c r="J875" s="32" t="n">
        <x:f>'Raw_Data'!J875</x:f>
        <x:v>0.602</x:v>
      </x:c>
      <x:c r="K875" s="32" t="n">
        <x:f>'Raw_Data'!K875</x:f>
        <x:v>0.711</x:v>
      </x:c>
      <x:c r="L875" t="n">
        <x:f>'Raw_Data'!L875</x:f>
        <x:v>0</x:v>
      </x:c>
      <x:c r="M875" t="n">
        <x:f>IF('Raw_Data'!M875="",Assumptions!$B$15,'Raw_Data'!M875)</x:f>
        <x:v>7</x:v>
      </x:c>
      <x:c r="N875" s="32" t="n">
        <x:f>'Raw_Data'!N875</x:f>
        <x:v>0.11</x:v>
      </x:c>
      <x:c r="O875" t="str">
        <x:f>IF(OR(D875&lt;620,L875&gt;=2,J875&gt;0.9),"High",IF(OR(D875&lt;700,L875=1,J875&gt;0.75),"Medium","Low"))</x:f>
        <x:v>High</x:v>
      </x:c>
      <x:c r="P875" s="30" t="n">
        <x:f>XLOOKUP(F875,Assumptions!$A$4:$A$6,Assumptions!$B$4:$B$6)</x:f>
        <x:v>0</x:v>
      </x:c>
      <x:c r="Q875" s="32" t="n">
        <x:f>XLOOKUP(F875,Assumptions!$A$4:$A$6,Assumptions!$C$4:$C$6)</x:f>
        <x:v>0.229</x:v>
      </x:c>
      <x:c r="R875" s="32" t="n">
        <x:f>XLOOKUP(F875,Assumptions!$A$4:$A$6,Assumptions!$D$4:$D$6)</x:f>
        <x:v>0.015</x:v>
      </x:c>
      <x:c r="S875" s="32" t="n">
        <x:f>XLOOKUP(F875,Assumptions!$A$4:$A$6,Assumptions!$E$4:$E$6)</x:f>
        <x:v>0.0075</x:v>
      </x:c>
      <x:c r="T875" s="32" t="n">
        <x:f>XLOOKUP(O875,Assumptions!$H$4:$H$6,Assumptions!$I$4:$I$6)</x:f>
        <x:v>0.045</x:v>
      </x:c>
      <x:c r="U875" s="30" t="n">
        <x:f>XLOOKUP(F875,Assumptions!$A$4:$A$6,Assumptions!$F$4:$F$6)</x:f>
        <x:v>60</x:v>
      </x:c>
      <x:c r="V875" s="60" t="n">
        <x:f>I875*12</x:f>
        <x:v>7493.52</x:v>
      </x:c>
      <x:c r="W875" s="60" t="n">
        <x:f>H875*J875*(1-K875)*Q875</x:f>
        <x:v>121.15636544200002</x:v>
      </x:c>
      <x:c r="X875" s="60" t="n">
        <x:f>V875*R875</x:f>
        <x:v>112.4028</x:v>
      </x:c>
      <x:c r="Y875" s="60" t="n">
        <x:f>V875*S875</x:f>
        <x:v>56.2014</x:v>
      </x:c>
      <x:c r="Z875" s="60" t="n">
        <x:f>H875*J875*T875</x:f>
        <x:v>82.38069</x:v>
      </x:c>
      <x:c r="AA875" s="60" t="n">
        <x:f>P875+W875+X875-Y875-Z875-U875</x:f>
        <x:v>34.977075442000015</x:v>
      </x:c>
      <x:c r="AB875" s="32" t="n">
        <x:f>IFERROR(AA875/(P875+W875+X875),0)</x:f>
        <x:v>0.14975680948254588</x:v>
      </x:c>
      <x:c r="AC875" t="n">
        <x:f>IF(O875="High",0,IF(I875&gt;=1800,3,IF(I875&gt;=900,2,1))+IF(K875&gt;=0.9,2,IF(K875&gt;=0.75,1,0))+IF(J875&lt;=0.7,2,IF(J875&lt;=0.85,1,0))+IF(M875&gt;=8,1,0))</x:f>
        <x:v>0</x:v>
      </x:c>
      <x:c r="AD875" t="str">
        <x:f>IF(AND(O875&lt;&gt;"High",AC875&gt;=Assumptions!$B$10,AA875&gt;0),"Priority Growth",IF(AND(O875="Low",AA875&gt;0),"Maintain","Watch"))</x:f>
        <x:v>Watch</x:v>
      </x:c>
      <x:c r="AE875" s="60" t="n">
        <x:f>MAX(AA875,0)*N875</x:f>
        <x:v>3.847478298620002</x:v>
      </x:c>
      <x:c r="AF875" t="str">
        <x:f>IF(AND(AA875&gt;=Assumptions!$B$11,O875&lt;&gt;"High",OR(N875&gt;=Assumptions!$B$12,M875&lt;=6)),"High","Standard")</x:f>
        <x:v>Standard</x:v>
      </x:c>
    </x:row>
    <x:row r="876">
      <x:c r="A876" t="str">
        <x:f>'Raw_Data'!A876</x:f>
        <x:v>C00875</x:v>
      </x:c>
      <x:c r="B876" t="n">
        <x:f>'Raw_Data'!B876</x:f>
        <x:v>22</x:v>
      </x:c>
      <x:c r="C876" s="30" t="n">
        <x:f>'Raw_Data'!C876</x:f>
        <x:v>80054</x:v>
      </x:c>
      <x:c r="D876" t="n">
        <x:f>'Raw_Data'!D876</x:f>
        <x:v>760</x:v>
      </x:c>
      <x:c r="E876" t="n">
        <x:f>'Raw_Data'!E876</x:f>
        <x:v>3</x:v>
      </x:c>
      <x:c r="F876" t="str">
        <x:f>PROPER(TRIM('Raw_Data'!F876))</x:f>
        <x:v>Platinum</x:v>
      </x:c>
      <x:c r="G876" t="str">
        <x:f>PROPER(TRIM('Raw_Data'!G876))</x:f>
        <x:v>Direct Mail</x:v>
      </x:c>
      <x:c r="H876" s="60" t="n">
        <x:f>'Raw_Data'!H876</x:f>
        <x:v>21142</x:v>
      </x:c>
      <x:c r="I876" s="60" t="n">
        <x:f>'Raw_Data'!I876</x:f>
        <x:v>2141.46</x:v>
      </x:c>
      <x:c r="J876" s="32" t="n">
        <x:f>'Raw_Data'!J876</x:f>
        <x:v>0.271</x:v>
      </x:c>
      <x:c r="K876" s="32" t="n">
        <x:f>'Raw_Data'!K876</x:f>
        <x:v>0.837</x:v>
      </x:c>
      <x:c r="L876" t="n">
        <x:f>'Raw_Data'!L876</x:f>
        <x:v>0</x:v>
      </x:c>
      <x:c r="M876" t="n">
        <x:f>IF('Raw_Data'!M876="",Assumptions!$B$15,'Raw_Data'!M876)</x:f>
        <x:v>9</x:v>
      </x:c>
      <x:c r="N876" s="32" t="n">
        <x:f>'Raw_Data'!N876</x:f>
        <x:v>0.072</x:v>
      </x:c>
      <x:c r="O876" t="str">
        <x:f>IF(OR(D876&lt;620,L876&gt;=2,J876&gt;0.9),"High",IF(OR(D876&lt;700,L876=1,J876&gt;0.75),"Medium","Low"))</x:f>
        <x:v>Low</x:v>
      </x:c>
      <x:c r="P876" s="30" t="n">
        <x:f>XLOOKUP(F876,Assumptions!$A$4:$A$6,Assumptions!$B$4:$B$6)</x:f>
        <x:v>195</x:v>
      </x:c>
      <x:c r="Q876" s="32" t="n">
        <x:f>XLOOKUP(F876,Assumptions!$A$4:$A$6,Assumptions!$C$4:$C$6)</x:f>
        <x:v>0.199</x:v>
      </x:c>
      <x:c r="R876" s="32" t="n">
        <x:f>XLOOKUP(F876,Assumptions!$A$4:$A$6,Assumptions!$D$4:$D$6)</x:f>
        <x:v>0.017</x:v>
      </x:c>
      <x:c r="S876" s="32" t="n">
        <x:f>XLOOKUP(F876,Assumptions!$A$4:$A$6,Assumptions!$E$4:$E$6)</x:f>
        <x:v>0.013</x:v>
      </x:c>
      <x:c r="T876" s="32" t="n">
        <x:f>XLOOKUP(O876,Assumptions!$H$4:$H$6,Assumptions!$I$4:$I$6)</x:f>
        <x:v>0.0035</x:v>
      </x:c>
      <x:c r="U876" s="30" t="n">
        <x:f>XLOOKUP(F876,Assumptions!$A$4:$A$6,Assumptions!$F$4:$F$6)</x:f>
        <x:v>140</x:v>
      </x:c>
      <x:c r="V876" s="60" t="n">
        <x:f>I876*12</x:f>
        <x:v>25697.52</x:v>
      </x:c>
      <x:c r="W876" s="60" t="n">
        <x:f>H876*J876*(1-K876)*Q876</x:f>
        <x:v>185.84720763400003</x:v>
      </x:c>
      <x:c r="X876" s="60" t="n">
        <x:f>V876*R876</x:f>
        <x:v>436.85784000000007</x:v>
      </x:c>
      <x:c r="Y876" s="60" t="n">
        <x:f>V876*S876</x:f>
        <x:v>334.06775999999996</x:v>
      </x:c>
      <x:c r="Z876" s="60" t="n">
        <x:f>H876*J876*T876</x:f>
        <x:v>20.053187</x:v>
      </x:c>
      <x:c r="AA876" s="60" t="n">
        <x:f>P876+W876+X876-Y876-Z876-U876</x:f>
        <x:v>323.5841006340001</x:v>
      </x:c>
      <x:c r="AB876" s="32" t="n">
        <x:f>IFERROR(AA876/(P876+W876+X876),0)</x:f>
        <x:v>0.3957222736612413</x:v>
      </x:c>
      <x:c r="AC876" t="n">
        <x:f>IF(O876="High",0,IF(I876&gt;=1800,3,IF(I876&gt;=900,2,1))+IF(K876&gt;=0.9,2,IF(K876&gt;=0.75,1,0))+IF(J876&lt;=0.7,2,IF(J876&lt;=0.85,1,0))+IF(M876&gt;=8,1,0))</x:f>
        <x:v>7</x:v>
      </x:c>
      <x:c r="AD876" t="str">
        <x:f>IF(AND(O876&lt;&gt;"High",AC876&gt;=Assumptions!$B$10,AA876&gt;0),"Priority Growth",IF(AND(O876="Low",AA876&gt;0),"Maintain","Watch"))</x:f>
        <x:v>Priority Growth</x:v>
      </x:c>
      <x:c r="AE876" s="60" t="n">
        <x:f>MAX(AA876,0)*N876</x:f>
        <x:v>23.298055245648005</x:v>
      </x:c>
      <x:c r="AF876" t="str">
        <x:f>IF(AND(AA876&gt;=Assumptions!$B$11,O876&lt;&gt;"High",OR(N876&gt;=Assumptions!$B$12,M876&lt;=6)),"High","Standard")</x:f>
        <x:v>Standard</x:v>
      </x:c>
    </x:row>
    <x:row r="877">
      <x:c r="A877" t="str">
        <x:f>'Raw_Data'!A877</x:f>
        <x:v>C00876</x:v>
      </x:c>
      <x:c r="B877" t="n">
        <x:f>'Raw_Data'!B877</x:f>
        <x:v>41</x:v>
      </x:c>
      <x:c r="C877" s="30" t="n">
        <x:f>'Raw_Data'!C877</x:f>
        <x:v>83997</x:v>
      </x:c>
      <x:c r="D877" t="n">
        <x:f>'Raw_Data'!D877</x:f>
        <x:v>673</x:v>
      </x:c>
      <x:c r="E877" t="n">
        <x:f>'Raw_Data'!E877</x:f>
        <x:v>108</x:v>
      </x:c>
      <x:c r="F877" t="str">
        <x:f>PROPER(TRIM('Raw_Data'!F877))</x:f>
        <x:v>Gold</x:v>
      </x:c>
      <x:c r="G877" t="str">
        <x:f>PROPER(TRIM('Raw_Data'!G877))</x:f>
        <x:v>Digital</x:v>
      </x:c>
      <x:c r="H877" s="60" t="n">
        <x:f>'Raw_Data'!H877</x:f>
        <x:v>11229</x:v>
      </x:c>
      <x:c r="I877" s="60" t="n">
        <x:f>'Raw_Data'!I877</x:f>
        <x:v>1443.65</x:v>
      </x:c>
      <x:c r="J877" s="32" t="n">
        <x:f>'Raw_Data'!J877</x:f>
        <x:v>0.441</x:v>
      </x:c>
      <x:c r="K877" s="32" t="n">
        <x:f>'Raw_Data'!K877</x:f>
        <x:v>0.753</x:v>
      </x:c>
      <x:c r="L877" t="n">
        <x:f>'Raw_Data'!L877</x:f>
        <x:v>0</x:v>
      </x:c>
      <x:c r="M877" t="n">
        <x:f>IF('Raw_Data'!M877="",Assumptions!$B$15,'Raw_Data'!M877)</x:f>
        <x:v>6</x:v>
      </x:c>
      <x:c r="N877" s="32" t="n">
        <x:f>'Raw_Data'!N877</x:f>
        <x:v>0.162</x:v>
      </x:c>
      <x:c r="O877" t="str">
        <x:f>IF(OR(D877&lt;620,L877&gt;=2,J877&gt;0.9),"High",IF(OR(D877&lt;700,L877=1,J877&gt;0.75),"Medium","Low"))</x:f>
        <x:v>Medium</x:v>
      </x:c>
      <x:c r="P877" s="30" t="n">
        <x:f>XLOOKUP(F877,Assumptions!$A$4:$A$6,Assumptions!$B$4:$B$6)</x:f>
        <x:v>95</x:v>
      </x:c>
      <x:c r="Q877" s="32" t="n">
        <x:f>XLOOKUP(F877,Assumptions!$A$4:$A$6,Assumptions!$C$4:$C$6)</x:f>
        <x:v>0.219</x:v>
      </x:c>
      <x:c r="R877" s="32" t="n">
        <x:f>XLOOKUP(F877,Assumptions!$A$4:$A$6,Assumptions!$D$4:$D$6)</x:f>
        <x:v>0.016</x:v>
      </x:c>
      <x:c r="S877" s="32" t="n">
        <x:f>XLOOKUP(F877,Assumptions!$A$4:$A$6,Assumptions!$E$4:$E$6)</x:f>
        <x:v>0.01</x:v>
      </x:c>
      <x:c r="T877" s="32" t="n">
        <x:f>XLOOKUP(O877,Assumptions!$H$4:$H$6,Assumptions!$I$4:$I$6)</x:f>
        <x:v>0.012</x:v>
      </x:c>
      <x:c r="U877" s="30" t="n">
        <x:f>XLOOKUP(F877,Assumptions!$A$4:$A$6,Assumptions!$F$4:$F$6)</x:f>
        <x:v>90</x:v>
      </x:c>
      <x:c r="V877" s="60" t="n">
        <x:f>I877*12</x:f>
        <x:v>17323.800000000003</x:v>
      </x:c>
      <x:c r="W877" s="60" t="n">
        <x:f>H877*J877*(1-K877)*Q877</x:f>
        <x:v>267.86794097700005</x:v>
      </x:c>
      <x:c r="X877" s="60" t="n">
        <x:f>V877*R877</x:f>
        <x:v>277.18080000000003</x:v>
      </x:c>
      <x:c r="Y877" s="60" t="n">
        <x:f>V877*S877</x:f>
        <x:v>173.23800000000003</x:v>
      </x:c>
      <x:c r="Z877" s="60" t="n">
        <x:f>H877*J877*T877</x:f>
        <x:v>59.423868000000006</x:v>
      </x:c>
      <x:c r="AA877" s="60" t="n">
        <x:f>P877+W877+X877-Y877-Z877-U877</x:f>
        <x:v>317.386872977</x:v>
      </x:c>
      <x:c r="AB877" s="32" t="n">
        <x:f>IFERROR(AA877/(P877+W877+X877),0)</x:f>
        <x:v>0.4958792239674215</x:v>
      </x:c>
      <x:c r="AC877" t="n">
        <x:f>IF(O877="High",0,IF(I877&gt;=1800,3,IF(I877&gt;=900,2,1))+IF(K877&gt;=0.9,2,IF(K877&gt;=0.75,1,0))+IF(J877&lt;=0.7,2,IF(J877&lt;=0.85,1,0))+IF(M877&gt;=8,1,0))</x:f>
        <x:v>5</x:v>
      </x:c>
      <x:c r="AD877" t="str">
        <x:f>IF(AND(O877&lt;&gt;"High",AC877&gt;=Assumptions!$B$10,AA877&gt;0),"Priority Growth",IF(AND(O877="Low",AA877&gt;0),"Maintain","Watch"))</x:f>
        <x:v>Watch</x:v>
      </x:c>
      <x:c r="AE877" s="60" t="n">
        <x:f>MAX(AA877,0)*N877</x:f>
        <x:v>51.416673422274</x:v>
      </x:c>
      <x:c r="AF877" t="str">
        <x:f>IF(AND(AA877&gt;=Assumptions!$B$11,O877&lt;&gt;"High",OR(N877&gt;=Assumptions!$B$12,M877&lt;=6)),"High","Standard")</x:f>
        <x:v>High</x:v>
      </x:c>
    </x:row>
    <x:row r="878">
      <x:c r="A878" t="str">
        <x:f>'Raw_Data'!A878</x:f>
        <x:v>C00877</x:v>
      </x:c>
      <x:c r="B878" t="n">
        <x:f>'Raw_Data'!B878</x:f>
        <x:v>36</x:v>
      </x:c>
      <x:c r="C878" s="30" t="n">
        <x:f>'Raw_Data'!C878</x:f>
        <x:v>49841</x:v>
      </x:c>
      <x:c r="D878" t="n">
        <x:f>'Raw_Data'!D878</x:f>
        <x:v>611</x:v>
      </x:c>
      <x:c r="E878" t="n">
        <x:f>'Raw_Data'!E878</x:f>
        <x:v>83</x:v>
      </x:c>
      <x:c r="F878" t="str">
        <x:f>PROPER(TRIM('Raw_Data'!F878))</x:f>
        <x:v>Classic</x:v>
      </x:c>
      <x:c r="G878" t="str">
        <x:f>PROPER(TRIM('Raw_Data'!G878))</x:f>
        <x:v>Digital</x:v>
      </x:c>
      <x:c r="H878" s="60" t="n">
        <x:f>'Raw_Data'!H878</x:f>
        <x:v>1000</x:v>
      </x:c>
      <x:c r="I878" s="60" t="n">
        <x:f>'Raw_Data'!I878</x:f>
        <x:v>439.85</x:v>
      </x:c>
      <x:c r="J878" s="32" t="n">
        <x:f>'Raw_Data'!J878</x:f>
        <x:v>0.713</x:v>
      </x:c>
      <x:c r="K878" s="32" t="n">
        <x:f>'Raw_Data'!K878</x:f>
        <x:v>0.735</x:v>
      </x:c>
      <x:c r="L878" t="n">
        <x:f>'Raw_Data'!L878</x:f>
        <x:v>0</x:v>
      </x:c>
      <x:c r="M878" t="n">
        <x:f>IF('Raw_Data'!M878="",Assumptions!$B$15,'Raw_Data'!M878)</x:f>
        <x:v>9</x:v>
      </x:c>
      <x:c r="N878" s="32" t="n">
        <x:f>'Raw_Data'!N878</x:f>
        <x:v>0.02</x:v>
      </x:c>
      <x:c r="O878" t="str">
        <x:f>IF(OR(D878&lt;620,L878&gt;=2,J878&gt;0.9),"High",IF(OR(D878&lt;700,L878=1,J878&gt;0.75),"Medium","Low"))</x:f>
        <x:v>High</x:v>
      </x:c>
      <x:c r="P878" s="30" t="n">
        <x:f>XLOOKUP(F878,Assumptions!$A$4:$A$6,Assumptions!$B$4:$B$6)</x:f>
        <x:v>0</x:v>
      </x:c>
      <x:c r="Q878" s="32" t="n">
        <x:f>XLOOKUP(F878,Assumptions!$A$4:$A$6,Assumptions!$C$4:$C$6)</x:f>
        <x:v>0.229</x:v>
      </x:c>
      <x:c r="R878" s="32" t="n">
        <x:f>XLOOKUP(F878,Assumptions!$A$4:$A$6,Assumptions!$D$4:$D$6)</x:f>
        <x:v>0.015</x:v>
      </x:c>
      <x:c r="S878" s="32" t="n">
        <x:f>XLOOKUP(F878,Assumptions!$A$4:$A$6,Assumptions!$E$4:$E$6)</x:f>
        <x:v>0.0075</x:v>
      </x:c>
      <x:c r="T878" s="32" t="n">
        <x:f>XLOOKUP(O878,Assumptions!$H$4:$H$6,Assumptions!$I$4:$I$6)</x:f>
        <x:v>0.045</x:v>
      </x:c>
      <x:c r="U878" s="30" t="n">
        <x:f>XLOOKUP(F878,Assumptions!$A$4:$A$6,Assumptions!$F$4:$F$6)</x:f>
        <x:v>60</x:v>
      </x:c>
      <x:c r="V878" s="60" t="n">
        <x:f>I878*12</x:f>
        <x:v>5278.200000000001</x:v>
      </x:c>
      <x:c r="W878" s="60" t="n">
        <x:f>H878*J878*(1-K878)*Q878</x:f>
        <x:v>43.26840500000001</x:v>
      </x:c>
      <x:c r="X878" s="60" t="n">
        <x:f>V878*R878</x:f>
        <x:v>79.173</x:v>
      </x:c>
      <x:c r="Y878" s="60" t="n">
        <x:f>V878*S878</x:f>
        <x:v>39.5865</x:v>
      </x:c>
      <x:c r="Z878" s="60" t="n">
        <x:f>H878*J878*T878</x:f>
        <x:v>32.085</x:v>
      </x:c>
      <x:c r="AA878" s="60" t="n">
        <x:f>P878+W878+X878-Y878-Z878-U878</x:f>
        <x:v>-9.230094999999999</x:v>
      </x:c>
      <x:c r="AB878" s="32" t="n">
        <x:f>IFERROR(AA878/(P878+W878+X878),0)</x:f>
        <x:v>-0.07538377234400405</x:v>
      </x:c>
      <x:c r="AC878" t="n">
        <x:f>IF(O878="High",0,IF(I878&gt;=1800,3,IF(I878&gt;=900,2,1))+IF(K878&gt;=0.9,2,IF(K878&gt;=0.75,1,0))+IF(J878&lt;=0.7,2,IF(J878&lt;=0.85,1,0))+IF(M878&gt;=8,1,0))</x:f>
        <x:v>0</x:v>
      </x:c>
      <x:c r="AD878" t="str">
        <x:f>IF(AND(O878&lt;&gt;"High",AC878&gt;=Assumptions!$B$10,AA878&gt;0),"Priority Growth",IF(AND(O878="Low",AA878&gt;0),"Maintain","Watch"))</x:f>
        <x:v>Watch</x:v>
      </x:c>
      <x:c r="AE878" s="60" t="n">
        <x:f>MAX(AA878,0)*N878</x:f>
        <x:v>0</x:v>
      </x:c>
      <x:c r="AF878" t="str">
        <x:f>IF(AND(AA878&gt;=Assumptions!$B$11,O878&lt;&gt;"High",OR(N878&gt;=Assumptions!$B$12,M878&lt;=6)),"High","Standard")</x:f>
        <x:v>Standard</x:v>
      </x:c>
    </x:row>
    <x:row r="879">
      <x:c r="A879" t="str">
        <x:f>'Raw_Data'!A879</x:f>
        <x:v>C00878</x:v>
      </x:c>
      <x:c r="B879" t="n">
        <x:f>'Raw_Data'!B879</x:f>
        <x:v>38</x:v>
      </x:c>
      <x:c r="C879" s="30" t="n">
        <x:f>'Raw_Data'!C879</x:f>
        <x:v>101574</x:v>
      </x:c>
      <x:c r="D879" t="n">
        <x:f>'Raw_Data'!D879</x:f>
        <x:v>649</x:v>
      </x:c>
      <x:c r="E879" t="n">
        <x:f>'Raw_Data'!E879</x:f>
        <x:v>76</x:v>
      </x:c>
      <x:c r="F879" t="str">
        <x:f>PROPER(TRIM('Raw_Data'!F879))</x:f>
        <x:v>Gold</x:v>
      </x:c>
      <x:c r="G879" t="str">
        <x:f>PROPER(TRIM('Raw_Data'!G879))</x:f>
        <x:v>Partner</x:v>
      </x:c>
      <x:c r="H879" s="60" t="n">
        <x:f>'Raw_Data'!H879</x:f>
        <x:v>12968</x:v>
      </x:c>
      <x:c r="I879" s="60" t="n">
        <x:f>'Raw_Data'!I879</x:f>
        <x:v>1346.35</x:v>
      </x:c>
      <x:c r="J879" s="32" t="n">
        <x:f>'Raw_Data'!J879</x:f>
        <x:v>0.547</x:v>
      </x:c>
      <x:c r="K879" s="32" t="n">
        <x:f>'Raw_Data'!K879</x:f>
        <x:v>0.714</x:v>
      </x:c>
      <x:c r="L879" t="n">
        <x:f>'Raw_Data'!L879</x:f>
        <x:v>0</x:v>
      </x:c>
      <x:c r="M879" t="n">
        <x:f>IF('Raw_Data'!M879="",Assumptions!$B$15,'Raw_Data'!M879)</x:f>
        <x:v>6</x:v>
      </x:c>
      <x:c r="N879" s="32" t="n">
        <x:f>'Raw_Data'!N879</x:f>
        <x:v>0.126</x:v>
      </x:c>
      <x:c r="O879" t="str">
        <x:f>IF(OR(D879&lt;620,L879&gt;=2,J879&gt;0.9),"High",IF(OR(D879&lt;700,L879=1,J879&gt;0.75),"Medium","Low"))</x:f>
        <x:v>Medium</x:v>
      </x:c>
      <x:c r="P879" s="30" t="n">
        <x:f>XLOOKUP(F879,Assumptions!$A$4:$A$6,Assumptions!$B$4:$B$6)</x:f>
        <x:v>95</x:v>
      </x:c>
      <x:c r="Q879" s="32" t="n">
        <x:f>XLOOKUP(F879,Assumptions!$A$4:$A$6,Assumptions!$C$4:$C$6)</x:f>
        <x:v>0.219</x:v>
      </x:c>
      <x:c r="R879" s="32" t="n">
        <x:f>XLOOKUP(F879,Assumptions!$A$4:$A$6,Assumptions!$D$4:$D$6)</x:f>
        <x:v>0.016</x:v>
      </x:c>
      <x:c r="S879" s="32" t="n">
        <x:f>XLOOKUP(F879,Assumptions!$A$4:$A$6,Assumptions!$E$4:$E$6)</x:f>
        <x:v>0.01</x:v>
      </x:c>
      <x:c r="T879" s="32" t="n">
        <x:f>XLOOKUP(O879,Assumptions!$H$4:$H$6,Assumptions!$I$4:$I$6)</x:f>
        <x:v>0.012</x:v>
      </x:c>
      <x:c r="U879" s="30" t="n">
        <x:f>XLOOKUP(F879,Assumptions!$A$4:$A$6,Assumptions!$F$4:$F$6)</x:f>
        <x:v>90</x:v>
      </x:c>
      <x:c r="V879" s="60" t="n">
        <x:f>I879*12</x:f>
        <x:v>16156.199999999999</x:v>
      </x:c>
      <x:c r="W879" s="60" t="n">
        <x:f>H879*J879*(1-K879)*Q879</x:f>
        <x:v>444.294028464</x:v>
      </x:c>
      <x:c r="X879" s="60" t="n">
        <x:f>V879*R879</x:f>
        <x:v>258.4992</x:v>
      </x:c>
      <x:c r="Y879" s="60" t="n">
        <x:f>V879*S879</x:f>
        <x:v>161.56199999999998</x:v>
      </x:c>
      <x:c r="Z879" s="60" t="n">
        <x:f>H879*J879*T879</x:f>
        <x:v>85.12195200000001</x:v>
      </x:c>
      <x:c r="AA879" s="60" t="n">
        <x:f>P879+W879+X879-Y879-Z879-U879</x:f>
        <x:v>461.109276464</x:v>
      </x:c>
      <x:c r="AB879" s="32" t="n">
        <x:f>IFERROR(AA879/(P879+W879+X879),0)</x:f>
        <x:v>0.5779809354258104</x:v>
      </x:c>
      <x:c r="AC879" t="n">
        <x:f>IF(O879="High",0,IF(I879&gt;=1800,3,IF(I879&gt;=900,2,1))+IF(K879&gt;=0.9,2,IF(K879&gt;=0.75,1,0))+IF(J879&lt;=0.7,2,IF(J879&lt;=0.85,1,0))+IF(M879&gt;=8,1,0))</x:f>
        <x:v>4</x:v>
      </x:c>
      <x:c r="AD879" t="str">
        <x:f>IF(AND(O879&lt;&gt;"High",AC879&gt;=Assumptions!$B$10,AA879&gt;0),"Priority Growth",IF(AND(O879="Low",AA879&gt;0),"Maintain","Watch"))</x:f>
        <x:v>Watch</x:v>
      </x:c>
      <x:c r="AE879" s="60" t="n">
        <x:f>MAX(AA879,0)*N879</x:f>
        <x:v>58.099768834464</x:v>
      </x:c>
      <x:c r="AF879" t="str">
        <x:f>IF(AND(AA879&gt;=Assumptions!$B$11,O879&lt;&gt;"High",OR(N879&gt;=Assumptions!$B$12,M879&lt;=6)),"High","Standard")</x:f>
        <x:v>High</x:v>
      </x:c>
    </x:row>
    <x:row r="880">
      <x:c r="A880" t="str">
        <x:f>'Raw_Data'!A880</x:f>
        <x:v>C00879</x:v>
      </x:c>
      <x:c r="B880" t="n">
        <x:f>'Raw_Data'!B880</x:f>
        <x:v>34</x:v>
      </x:c>
      <x:c r="C880" s="30" t="n">
        <x:f>'Raw_Data'!C880</x:f>
        <x:v>45600</x:v>
      </x:c>
      <x:c r="D880" t="n">
        <x:f>'Raw_Data'!D880</x:f>
        <x:v>639</x:v>
      </x:c>
      <x:c r="E880" t="n">
        <x:f>'Raw_Data'!E880</x:f>
        <x:v>36</x:v>
      </x:c>
      <x:c r="F880" t="str">
        <x:f>PROPER(TRIM('Raw_Data'!F880))</x:f>
        <x:v>Classic</x:v>
      </x:c>
      <x:c r="G880" t="str">
        <x:f>PROPER(TRIM('Raw_Data'!G880))</x:f>
        <x:v>Direct Mail</x:v>
      </x:c>
      <x:c r="H880" s="60" t="n">
        <x:f>'Raw_Data'!H880</x:f>
        <x:v>4115</x:v>
      </x:c>
      <x:c r="I880" s="60" t="n">
        <x:f>'Raw_Data'!I880</x:f>
        <x:v>653.56</x:v>
      </x:c>
      <x:c r="J880" s="32" t="n">
        <x:f>'Raw_Data'!J880</x:f>
        <x:v>0.343</x:v>
      </x:c>
      <x:c r="K880" s="32" t="n">
        <x:f>'Raw_Data'!K880</x:f>
        <x:v>0.706</x:v>
      </x:c>
      <x:c r="L880" t="n">
        <x:f>'Raw_Data'!L880</x:f>
        <x:v>0</x:v>
      </x:c>
      <x:c r="M880" t="n">
        <x:f>IF('Raw_Data'!M880="",Assumptions!$B$15,'Raw_Data'!M880)</x:f>
        <x:v>7</x:v>
      </x:c>
      <x:c r="N880" s="32" t="n">
        <x:f>'Raw_Data'!N880</x:f>
        <x:v>0.12</x:v>
      </x:c>
      <x:c r="O880" t="str">
        <x:f>IF(OR(D880&lt;620,L880&gt;=2,J880&gt;0.9),"High",IF(OR(D880&lt;700,L880=1,J880&gt;0.75),"Medium","Low"))</x:f>
        <x:v>Medium</x:v>
      </x:c>
      <x:c r="P880" s="30" t="n">
        <x:f>XLOOKUP(F880,Assumptions!$A$4:$A$6,Assumptions!$B$4:$B$6)</x:f>
        <x:v>0</x:v>
      </x:c>
      <x:c r="Q880" s="32" t="n">
        <x:f>XLOOKUP(F880,Assumptions!$A$4:$A$6,Assumptions!$C$4:$C$6)</x:f>
        <x:v>0.229</x:v>
      </x:c>
      <x:c r="R880" s="32" t="n">
        <x:f>XLOOKUP(F880,Assumptions!$A$4:$A$6,Assumptions!$D$4:$D$6)</x:f>
        <x:v>0.015</x:v>
      </x:c>
      <x:c r="S880" s="32" t="n">
        <x:f>XLOOKUP(F880,Assumptions!$A$4:$A$6,Assumptions!$E$4:$E$6)</x:f>
        <x:v>0.0075</x:v>
      </x:c>
      <x:c r="T880" s="32" t="n">
        <x:f>XLOOKUP(O880,Assumptions!$H$4:$H$6,Assumptions!$I$4:$I$6)</x:f>
        <x:v>0.012</x:v>
      </x:c>
      <x:c r="U880" s="30" t="n">
        <x:f>XLOOKUP(F880,Assumptions!$A$4:$A$6,Assumptions!$F$4:$F$6)</x:f>
        <x:v>60</x:v>
      </x:c>
      <x:c r="V880" s="60" t="n">
        <x:f>I880*12</x:f>
        <x:v>7842.719999999999</x:v>
      </x:c>
      <x:c r="W880" s="60" t="n">
        <x:f>H880*J880*(1-K880)*Q880</x:f>
        <x:v>95.02694607000004</x:v>
      </x:c>
      <x:c r="X880" s="60" t="n">
        <x:f>V880*R880</x:f>
        <x:v>117.64079999999998</x:v>
      </x:c>
      <x:c r="Y880" s="60" t="n">
        <x:f>V880*S880</x:f>
        <x:v>58.82039999999999</x:v>
      </x:c>
      <x:c r="Z880" s="60" t="n">
        <x:f>H880*J880*T880</x:f>
        <x:v>16.937340000000003</x:v>
      </x:c>
      <x:c r="AA880" s="60" t="n">
        <x:f>P880+W880+X880-Y880-Z880-U880</x:f>
        <x:v>76.91000607000001</x:v>
      </x:c>
      <x:c r="AB880" s="32" t="n">
        <x:f>IFERROR(AA880/(P880+W880+X880),0)</x:f>
        <x:v>0.3616439610202335</x:v>
      </x:c>
      <x:c r="AC880" t="n">
        <x:f>IF(O880="High",0,IF(I880&gt;=1800,3,IF(I880&gt;=900,2,1))+IF(K880&gt;=0.9,2,IF(K880&gt;=0.75,1,0))+IF(J880&lt;=0.7,2,IF(J880&lt;=0.85,1,0))+IF(M880&gt;=8,1,0))</x:f>
        <x:v>3</x:v>
      </x:c>
      <x:c r="AD880" t="str">
        <x:f>IF(AND(O880&lt;&gt;"High",AC880&gt;=Assumptions!$B$10,AA880&gt;0),"Priority Growth",IF(AND(O880="Low",AA880&gt;0),"Maintain","Watch"))</x:f>
        <x:v>Watch</x:v>
      </x:c>
      <x:c r="AE880" s="60" t="n">
        <x:f>MAX(AA880,0)*N880</x:f>
        <x:v>9.2292007284</x:v>
      </x:c>
      <x:c r="AF880" t="str">
        <x:f>IF(AND(AA880&gt;=Assumptions!$B$11,O880&lt;&gt;"High",OR(N880&gt;=Assumptions!$B$12,M880&lt;=6)),"High","Standard")</x:f>
        <x:v>Standard</x:v>
      </x:c>
    </x:row>
    <x:row r="881">
      <x:c r="A881" t="str">
        <x:f>'Raw_Data'!A881</x:f>
        <x:v>C00880</x:v>
      </x:c>
      <x:c r="B881" t="n">
        <x:f>'Raw_Data'!B881</x:f>
        <x:v>52</x:v>
      </x:c>
      <x:c r="C881" s="30" t="n">
        <x:f>'Raw_Data'!C881</x:f>
        <x:v>53092</x:v>
      </x:c>
      <x:c r="D881" t="n">
        <x:f>'Raw_Data'!D881</x:f>
        <x:v>697</x:v>
      </x:c>
      <x:c r="E881" t="n">
        <x:f>'Raw_Data'!E881</x:f>
        <x:v>52</x:v>
      </x:c>
      <x:c r="F881" t="str">
        <x:f>PROPER(TRIM('Raw_Data'!F881))</x:f>
        <x:v>Gold</x:v>
      </x:c>
      <x:c r="G881" t="str">
        <x:f>PROPER(TRIM('Raw_Data'!G881))</x:f>
        <x:v>Branch</x:v>
      </x:c>
      <x:c r="H881" s="60" t="n">
        <x:f>'Raw_Data'!H881</x:f>
        <x:v>8185</x:v>
      </x:c>
      <x:c r="I881" s="60" t="n">
        <x:f>'Raw_Data'!I881</x:f>
        <x:v>968.25</x:v>
      </x:c>
      <x:c r="J881" s="32" t="n">
        <x:f>'Raw_Data'!J881</x:f>
        <x:v>0.558</x:v>
      </x:c>
      <x:c r="K881" s="32" t="n">
        <x:f>'Raw_Data'!K881</x:f>
        <x:v>0.867</x:v>
      </x:c>
      <x:c r="L881" t="n">
        <x:f>'Raw_Data'!L881</x:f>
        <x:v>2</x:v>
      </x:c>
      <x:c r="M881" t="n">
        <x:f>IF('Raw_Data'!M881="",Assumptions!$B$15,'Raw_Data'!M881)</x:f>
        <x:v>10</x:v>
      </x:c>
      <x:c r="N881" s="32" t="n">
        <x:f>'Raw_Data'!N881</x:f>
        <x:v>0.02</x:v>
      </x:c>
      <x:c r="O881" t="str">
        <x:f>IF(OR(D881&lt;620,L881&gt;=2,J881&gt;0.9),"High",IF(OR(D881&lt;700,L881=1,J881&gt;0.75),"Medium","Low"))</x:f>
        <x:v>High</x:v>
      </x:c>
      <x:c r="P881" s="30" t="n">
        <x:f>XLOOKUP(F881,Assumptions!$A$4:$A$6,Assumptions!$B$4:$B$6)</x:f>
        <x:v>95</x:v>
      </x:c>
      <x:c r="Q881" s="32" t="n">
        <x:f>XLOOKUP(F881,Assumptions!$A$4:$A$6,Assumptions!$C$4:$C$6)</x:f>
        <x:v>0.219</x:v>
      </x:c>
      <x:c r="R881" s="32" t="n">
        <x:f>XLOOKUP(F881,Assumptions!$A$4:$A$6,Assumptions!$D$4:$D$6)</x:f>
        <x:v>0.016</x:v>
      </x:c>
      <x:c r="S881" s="32" t="n">
        <x:f>XLOOKUP(F881,Assumptions!$A$4:$A$6,Assumptions!$E$4:$E$6)</x:f>
        <x:v>0.01</x:v>
      </x:c>
      <x:c r="T881" s="32" t="n">
        <x:f>XLOOKUP(O881,Assumptions!$H$4:$H$6,Assumptions!$I$4:$I$6)</x:f>
        <x:v>0.045</x:v>
      </x:c>
      <x:c r="U881" s="30" t="n">
        <x:f>XLOOKUP(F881,Assumptions!$A$4:$A$6,Assumptions!$F$4:$F$6)</x:f>
        <x:v>90</x:v>
      </x:c>
      <x:c r="V881" s="60" t="n">
        <x:f>I881*12</x:f>
        <x:v>11619</x:v>
      </x:c>
      <x:c r="W881" s="60" t="n">
        <x:f>H881*J881*(1-K881)*Q881</x:f>
        <x:v>133.02970821000002</x:v>
      </x:c>
      <x:c r="X881" s="60" t="n">
        <x:f>V881*R881</x:f>
        <x:v>185.904</x:v>
      </x:c>
      <x:c r="Y881" s="60" t="n">
        <x:f>V881*S881</x:f>
        <x:v>116.19</x:v>
      </x:c>
      <x:c r="Z881" s="60" t="n">
        <x:f>H881*J881*T881</x:f>
        <x:v>205.52535</x:v>
      </x:c>
      <x:c r="AA881" s="60" t="n">
        <x:f>P881+W881+X881-Y881-Z881-U881</x:f>
        <x:v>2.2183582100000194</x:v>
      </x:c>
      <x:c r="AB881" s="32" t="n">
        <x:f>IFERROR(AA881/(P881+W881+X881),0)</x:f>
        <x:v>0.005359211308479823</x:v>
      </x:c>
      <x:c r="AC881" t="n">
        <x:f>IF(O881="High",0,IF(I881&gt;=1800,3,IF(I881&gt;=900,2,1))+IF(K881&gt;=0.9,2,IF(K881&gt;=0.75,1,0))+IF(J881&lt;=0.7,2,IF(J881&lt;=0.85,1,0))+IF(M881&gt;=8,1,0))</x:f>
        <x:v>0</x:v>
      </x:c>
      <x:c r="AD881" t="str">
        <x:f>IF(AND(O881&lt;&gt;"High",AC881&gt;=Assumptions!$B$10,AA881&gt;0),"Priority Growth",IF(AND(O881="Low",AA881&gt;0),"Maintain","Watch"))</x:f>
        <x:v>Watch</x:v>
      </x:c>
      <x:c r="AE881" s="60" t="n">
        <x:f>MAX(AA881,0)*N881</x:f>
        <x:v>0.04436716420000039</x:v>
      </x:c>
      <x:c r="AF881" t="str">
        <x:f>IF(AND(AA881&gt;=Assumptions!$B$11,O881&lt;&gt;"High",OR(N881&gt;=Assumptions!$B$12,M881&lt;=6)),"High","Standard")</x:f>
        <x:v>Standard</x:v>
      </x:c>
    </x:row>
    <x:row r="882">
      <x:c r="A882" t="str">
        <x:f>'Raw_Data'!A882</x:f>
        <x:v>C00881</x:v>
      </x:c>
      <x:c r="B882" t="n">
        <x:f>'Raw_Data'!B882</x:f>
        <x:v>46</x:v>
      </x:c>
      <x:c r="C882" s="30" t="n">
        <x:f>'Raw_Data'!C882</x:f>
        <x:v>60577</x:v>
      </x:c>
      <x:c r="D882" t="n">
        <x:f>'Raw_Data'!D882</x:f>
        <x:v>735</x:v>
      </x:c>
      <x:c r="E882" t="n">
        <x:f>'Raw_Data'!E882</x:f>
        <x:v>72</x:v>
      </x:c>
      <x:c r="F882" t="str">
        <x:f>PROPER(TRIM('Raw_Data'!F882))</x:f>
        <x:v>Gold</x:v>
      </x:c>
      <x:c r="G882" t="str">
        <x:f>PROPER(TRIM('Raw_Data'!G882))</x:f>
        <x:v>Partner</x:v>
      </x:c>
      <x:c r="H882" s="60" t="n">
        <x:f>'Raw_Data'!H882</x:f>
        <x:v>9645</x:v>
      </x:c>
      <x:c r="I882" s="60" t="n">
        <x:f>'Raw_Data'!I882</x:f>
        <x:v>1562.17</x:v>
      </x:c>
      <x:c r="J882" s="32" t="n">
        <x:f>'Raw_Data'!J882</x:f>
        <x:v>0.54</x:v>
      </x:c>
      <x:c r="K882" s="32" t="n">
        <x:f>'Raw_Data'!K882</x:f>
        <x:v>0.814</x:v>
      </x:c>
      <x:c r="L882" t="n">
        <x:f>'Raw_Data'!L882</x:f>
        <x:v>0</x:v>
      </x:c>
      <x:c r="M882" t="n">
        <x:f>IF('Raw_Data'!M882="",Assumptions!$B$15,'Raw_Data'!M882)</x:f>
        <x:v>7.370408870408871</x:v>
      </x:c>
      <x:c r="N882" s="32" t="n">
        <x:f>'Raw_Data'!N882</x:f>
        <x:v>0.02</x:v>
      </x:c>
      <x:c r="O882" t="str">
        <x:f>IF(OR(D882&lt;620,L882&gt;=2,J882&gt;0.9),"High",IF(OR(D882&lt;700,L882=1,J882&gt;0.75),"Medium","Low"))</x:f>
        <x:v>Low</x:v>
      </x:c>
      <x:c r="P882" s="30" t="n">
        <x:f>XLOOKUP(F882,Assumptions!$A$4:$A$6,Assumptions!$B$4:$B$6)</x:f>
        <x:v>95</x:v>
      </x:c>
      <x:c r="Q882" s="32" t="n">
        <x:f>XLOOKUP(F882,Assumptions!$A$4:$A$6,Assumptions!$C$4:$C$6)</x:f>
        <x:v>0.219</x:v>
      </x:c>
      <x:c r="R882" s="32" t="n">
        <x:f>XLOOKUP(F882,Assumptions!$A$4:$A$6,Assumptions!$D$4:$D$6)</x:f>
        <x:v>0.016</x:v>
      </x:c>
      <x:c r="S882" s="32" t="n">
        <x:f>XLOOKUP(F882,Assumptions!$A$4:$A$6,Assumptions!$E$4:$E$6)</x:f>
        <x:v>0.01</x:v>
      </x:c>
      <x:c r="T882" s="32" t="n">
        <x:f>XLOOKUP(O882,Assumptions!$H$4:$H$6,Assumptions!$I$4:$I$6)</x:f>
        <x:v>0.0035</x:v>
      </x:c>
      <x:c r="U882" s="30" t="n">
        <x:f>XLOOKUP(F882,Assumptions!$A$4:$A$6,Assumptions!$F$4:$F$6)</x:f>
        <x:v>90</x:v>
      </x:c>
      <x:c r="V882" s="60" t="n">
        <x:f>I882*12</x:f>
        <x:v>18746.04</x:v>
      </x:c>
      <x:c r="W882" s="60" t="n">
        <x:f>H882*J882*(1-K882)*Q882</x:f>
        <x:v>212.15489220000006</x:v>
      </x:c>
      <x:c r="X882" s="60" t="n">
        <x:f>V882*R882</x:f>
        <x:v>299.93664</x:v>
      </x:c>
      <x:c r="Y882" s="60" t="n">
        <x:f>V882*S882</x:f>
        <x:v>187.46040000000002</x:v>
      </x:c>
      <x:c r="Z882" s="60" t="n">
        <x:f>H882*J882*T882</x:f>
        <x:v>18.22905</x:v>
      </x:c>
      <x:c r="AA882" s="60" t="n">
        <x:f>P882+W882+X882-Y882-Z882-U882</x:f>
        <x:v>311.4020822</x:v>
      </x:c>
      <x:c r="AB882" s="32" t="n">
        <x:f>IFERROR(AA882/(P882+W882+X882),0)</x:f>
        <x:v>0.5129409087152476</x:v>
      </x:c>
      <x:c r="AC882" t="n">
        <x:f>IF(O882="High",0,IF(I882&gt;=1800,3,IF(I882&gt;=900,2,1))+IF(K882&gt;=0.9,2,IF(K882&gt;=0.75,1,0))+IF(J882&lt;=0.7,2,IF(J882&lt;=0.85,1,0))+IF(M882&gt;=8,1,0))</x:f>
        <x:v>5</x:v>
      </x:c>
      <x:c r="AD882" t="str">
        <x:f>IF(AND(O882&lt;&gt;"High",AC882&gt;=Assumptions!$B$10,AA882&gt;0),"Priority Growth",IF(AND(O882="Low",AA882&gt;0),"Maintain","Watch"))</x:f>
        <x:v>Maintain</x:v>
      </x:c>
      <x:c r="AE882" s="60" t="n">
        <x:f>MAX(AA882,0)*N882</x:f>
        <x:v>6.228041644</x:v>
      </x:c>
      <x:c r="AF882" t="str">
        <x:f>IF(AND(AA882&gt;=Assumptions!$B$11,O882&lt;&gt;"High",OR(N882&gt;=Assumptions!$B$12,M882&lt;=6)),"High","Standard")</x:f>
        <x:v>Standard</x:v>
      </x:c>
    </x:row>
    <x:row r="883">
      <x:c r="A883" t="str">
        <x:f>'Raw_Data'!A883</x:f>
        <x:v>C00882</x:v>
      </x:c>
      <x:c r="B883" t="n">
        <x:f>'Raw_Data'!B883</x:f>
        <x:v>64</x:v>
      </x:c>
      <x:c r="C883" s="30" t="n">
        <x:f>'Raw_Data'!C883</x:f>
        <x:v>75042</x:v>
      </x:c>
      <x:c r="D883" t="n">
        <x:f>'Raw_Data'!D883</x:f>
        <x:v>654</x:v>
      </x:c>
      <x:c r="E883" t="n">
        <x:f>'Raw_Data'!E883</x:f>
        <x:v>28</x:v>
      </x:c>
      <x:c r="F883" t="str">
        <x:f>PROPER(TRIM('Raw_Data'!F883))</x:f>
        <x:v>Gold</x:v>
      </x:c>
      <x:c r="G883" t="str">
        <x:f>PROPER(TRIM('Raw_Data'!G883))</x:f>
        <x:v>Digital</x:v>
      </x:c>
      <x:c r="H883" s="60" t="n">
        <x:f>'Raw_Data'!H883</x:f>
        <x:v>8564</x:v>
      </x:c>
      <x:c r="I883" s="60" t="n">
        <x:f>'Raw_Data'!I883</x:f>
        <x:v>1453.54</x:v>
      </x:c>
      <x:c r="J883" s="32" t="n">
        <x:f>'Raw_Data'!J883</x:f>
        <x:v>0.601</x:v>
      </x:c>
      <x:c r="K883" s="32" t="n">
        <x:f>'Raw_Data'!K883</x:f>
        <x:v>0.701</x:v>
      </x:c>
      <x:c r="L883" t="n">
        <x:f>'Raw_Data'!L883</x:f>
        <x:v>0</x:v>
      </x:c>
      <x:c r="M883" t="n">
        <x:f>IF('Raw_Data'!M883="",Assumptions!$B$15,'Raw_Data'!M883)</x:f>
        <x:v>7</x:v>
      </x:c>
      <x:c r="N883" s="32" t="n">
        <x:f>'Raw_Data'!N883</x:f>
        <x:v>0.111</x:v>
      </x:c>
      <x:c r="O883" t="str">
        <x:f>IF(OR(D883&lt;620,L883&gt;=2,J883&gt;0.9),"High",IF(OR(D883&lt;700,L883=1,J883&gt;0.75),"Medium","Low"))</x:f>
        <x:v>Medium</x:v>
      </x:c>
      <x:c r="P883" s="30" t="n">
        <x:f>XLOOKUP(F883,Assumptions!$A$4:$A$6,Assumptions!$B$4:$B$6)</x:f>
        <x:v>95</x:v>
      </x:c>
      <x:c r="Q883" s="32" t="n">
        <x:f>XLOOKUP(F883,Assumptions!$A$4:$A$6,Assumptions!$C$4:$C$6)</x:f>
        <x:v>0.219</x:v>
      </x:c>
      <x:c r="R883" s="32" t="n">
        <x:f>XLOOKUP(F883,Assumptions!$A$4:$A$6,Assumptions!$D$4:$D$6)</x:f>
        <x:v>0.016</x:v>
      </x:c>
      <x:c r="S883" s="32" t="n">
        <x:f>XLOOKUP(F883,Assumptions!$A$4:$A$6,Assumptions!$E$4:$E$6)</x:f>
        <x:v>0.01</x:v>
      </x:c>
      <x:c r="T883" s="32" t="n">
        <x:f>XLOOKUP(O883,Assumptions!$H$4:$H$6,Assumptions!$I$4:$I$6)</x:f>
        <x:v>0.012</x:v>
      </x:c>
      <x:c r="U883" s="30" t="n">
        <x:f>XLOOKUP(F883,Assumptions!$A$4:$A$6,Assumptions!$F$4:$F$6)</x:f>
        <x:v>90</x:v>
      </x:c>
      <x:c r="V883" s="60" t="n">
        <x:f>I883*12</x:f>
        <x:v>17442.48</x:v>
      </x:c>
      <x:c r="W883" s="60" t="n">
        <x:f>H883*J883*(1-K883)*Q883</x:f>
        <x:v>337.02834968400003</x:v>
      </x:c>
      <x:c r="X883" s="60" t="n">
        <x:f>V883*R883</x:f>
        <x:v>279.07968</x:v>
      </x:c>
      <x:c r="Y883" s="60" t="n">
        <x:f>V883*S883</x:f>
        <x:v>174.4248</x:v>
      </x:c>
      <x:c r="Z883" s="60" t="n">
        <x:f>H883*J883*T883</x:f>
        <x:v>61.763568</x:v>
      </x:c>
      <x:c r="AA883" s="60" t="n">
        <x:f>P883+W883+X883-Y883-Z883-U883</x:f>
        <x:v>384.919661684</x:v>
      </x:c>
      <x:c r="AB883" s="32" t="n">
        <x:f>IFERROR(AA883/(P883+W883+X883),0)</x:f>
        <x:v>0.541295619816091</x:v>
      </x:c>
      <x:c r="AC883" t="n">
        <x:f>IF(O883="High",0,IF(I883&gt;=1800,3,IF(I883&gt;=900,2,1))+IF(K883&gt;=0.9,2,IF(K883&gt;=0.75,1,0))+IF(J883&lt;=0.7,2,IF(J883&lt;=0.85,1,0))+IF(M883&gt;=8,1,0))</x:f>
        <x:v>4</x:v>
      </x:c>
      <x:c r="AD883" t="str">
        <x:f>IF(AND(O883&lt;&gt;"High",AC883&gt;=Assumptions!$B$10,AA883&gt;0),"Priority Growth",IF(AND(O883="Low",AA883&gt;0),"Maintain","Watch"))</x:f>
        <x:v>Watch</x:v>
      </x:c>
      <x:c r="AE883" s="60" t="n">
        <x:f>MAX(AA883,0)*N883</x:f>
        <x:v>42.726082446924</x:v>
      </x:c>
      <x:c r="AF883" t="str">
        <x:f>IF(AND(AA883&gt;=Assumptions!$B$11,O883&lt;&gt;"High",OR(N883&gt;=Assumptions!$B$12,M883&lt;=6)),"High","Standard")</x:f>
        <x:v>Standard</x:v>
      </x:c>
    </x:row>
    <x:row r="884">
      <x:c r="A884" t="str">
        <x:f>'Raw_Data'!A884</x:f>
        <x:v>C00883</x:v>
      </x:c>
      <x:c r="B884" t="n">
        <x:f>'Raw_Data'!B884</x:f>
        <x:v>29</x:v>
      </x:c>
      <x:c r="C884" s="30" t="n">
        <x:f>'Raw_Data'!C884</x:f>
        <x:v>67314</x:v>
      </x:c>
      <x:c r="D884" t="n">
        <x:f>'Raw_Data'!D884</x:f>
        <x:v>707</x:v>
      </x:c>
      <x:c r="E884" t="n">
        <x:f>'Raw_Data'!E884</x:f>
        <x:v>24</x:v>
      </x:c>
      <x:c r="F884" t="str">
        <x:f>PROPER(TRIM('Raw_Data'!F884))</x:f>
        <x:v>Classic</x:v>
      </x:c>
      <x:c r="G884" t="str">
        <x:f>PROPER(TRIM('Raw_Data'!G884))</x:f>
        <x:v>Direct Mail</x:v>
      </x:c>
      <x:c r="H884" s="60" t="n">
        <x:f>'Raw_Data'!H884</x:f>
        <x:v>7582</x:v>
      </x:c>
      <x:c r="I884" s="60" t="n">
        <x:f>'Raw_Data'!I884</x:f>
        <x:v>657.88</x:v>
      </x:c>
      <x:c r="J884" s="32" t="n">
        <x:f>'Raw_Data'!J884</x:f>
        <x:v>0.493</x:v>
      </x:c>
      <x:c r="K884" s="32" t="n">
        <x:f>'Raw_Data'!K884</x:f>
        <x:v>0.763</x:v>
      </x:c>
      <x:c r="L884" t="n">
        <x:f>'Raw_Data'!L884</x:f>
        <x:v>0</x:v>
      </x:c>
      <x:c r="M884" t="n">
        <x:f>IF('Raw_Data'!M884="",Assumptions!$B$15,'Raw_Data'!M884)</x:f>
        <x:v>10</x:v>
      </x:c>
      <x:c r="N884" s="32" t="n">
        <x:f>'Raw_Data'!N884</x:f>
        <x:v>0.02</x:v>
      </x:c>
      <x:c r="O884" t="str">
        <x:f>IF(OR(D884&lt;620,L884&gt;=2,J884&gt;0.9),"High",IF(OR(D884&lt;700,L884=1,J884&gt;0.75),"Medium","Low"))</x:f>
        <x:v>Low</x:v>
      </x:c>
      <x:c r="P884" s="30" t="n">
        <x:f>XLOOKUP(F884,Assumptions!$A$4:$A$6,Assumptions!$B$4:$B$6)</x:f>
        <x:v>0</x:v>
      </x:c>
      <x:c r="Q884" s="32" t="n">
        <x:f>XLOOKUP(F884,Assumptions!$A$4:$A$6,Assumptions!$C$4:$C$6)</x:f>
        <x:v>0.229</x:v>
      </x:c>
      <x:c r="R884" s="32" t="n">
        <x:f>XLOOKUP(F884,Assumptions!$A$4:$A$6,Assumptions!$D$4:$D$6)</x:f>
        <x:v>0.015</x:v>
      </x:c>
      <x:c r="S884" s="32" t="n">
        <x:f>XLOOKUP(F884,Assumptions!$A$4:$A$6,Assumptions!$E$4:$E$6)</x:f>
        <x:v>0.0075</x:v>
      </x:c>
      <x:c r="T884" s="32" t="n">
        <x:f>XLOOKUP(O884,Assumptions!$H$4:$H$6,Assumptions!$I$4:$I$6)</x:f>
        <x:v>0.0035</x:v>
      </x:c>
      <x:c r="U884" s="30" t="n">
        <x:f>XLOOKUP(F884,Assumptions!$A$4:$A$6,Assumptions!$F$4:$F$6)</x:f>
        <x:v>60</x:v>
      </x:c>
      <x:c r="V884" s="60" t="n">
        <x:f>I884*12</x:f>
        <x:v>7894.5599999999995</x:v>
      </x:c>
      <x:c r="W884" s="60" t="n">
        <x:f>H884*J884*(1-K884)*Q884</x:f>
        <x:v>202.86845779799998</x:v>
      </x:c>
      <x:c r="X884" s="60" t="n">
        <x:f>V884*R884</x:f>
        <x:v>118.41839999999999</x:v>
      </x:c>
      <x:c r="Y884" s="60" t="n">
        <x:f>V884*S884</x:f>
        <x:v>59.209199999999996</x:v>
      </x:c>
      <x:c r="Z884" s="60" t="n">
        <x:f>H884*J884*T884</x:f>
        <x:v>13.082741</x:v>
      </x:c>
      <x:c r="AA884" s="60" t="n">
        <x:f>P884+W884+X884-Y884-Z884-U884</x:f>
        <x:v>188.99491679799996</x:v>
      </x:c>
      <x:c r="AB884" s="32" t="n">
        <x:f>IFERROR(AA884/(P884+W884+X884),0)</x:f>
        <x:v>0.588243534433099</x:v>
      </x:c>
      <x:c r="AC884" t="n">
        <x:f>IF(O884="High",0,IF(I884&gt;=1800,3,IF(I884&gt;=900,2,1))+IF(K884&gt;=0.9,2,IF(K884&gt;=0.75,1,0))+IF(J884&lt;=0.7,2,IF(J884&lt;=0.85,1,0))+IF(M884&gt;=8,1,0))</x:f>
        <x:v>5</x:v>
      </x:c>
      <x:c r="AD884" t="str">
        <x:f>IF(AND(O884&lt;&gt;"High",AC884&gt;=Assumptions!$B$10,AA884&gt;0),"Priority Growth",IF(AND(O884="Low",AA884&gt;0),"Maintain","Watch"))</x:f>
        <x:v>Maintain</x:v>
      </x:c>
      <x:c r="AE884" s="60" t="n">
        <x:f>MAX(AA884,0)*N884</x:f>
        <x:v>3.779898335959999</x:v>
      </x:c>
      <x:c r="AF884" t="str">
        <x:f>IF(AND(AA884&gt;=Assumptions!$B$11,O884&lt;&gt;"High",OR(N884&gt;=Assumptions!$B$12,M884&lt;=6)),"High","Standard")</x:f>
        <x:v>Standard</x:v>
      </x:c>
    </x:row>
    <x:row r="885">
      <x:c r="A885" t="str">
        <x:f>'Raw_Data'!A885</x:f>
        <x:v>C00884</x:v>
      </x:c>
      <x:c r="B885" t="n">
        <x:f>'Raw_Data'!B885</x:f>
        <x:v>29</x:v>
      </x:c>
      <x:c r="C885" s="30" t="n">
        <x:f>'Raw_Data'!C885</x:f>
        <x:v>102749</x:v>
      </x:c>
      <x:c r="D885" t="n">
        <x:f>'Raw_Data'!D885</x:f>
        <x:v>606</x:v>
      </x:c>
      <x:c r="E885" t="n">
        <x:f>'Raw_Data'!E885</x:f>
        <x:v>36</x:v>
      </x:c>
      <x:c r="F885" t="str">
        <x:f>PROPER(TRIM('Raw_Data'!F885))</x:f>
        <x:v>Classic</x:v>
      </x:c>
      <x:c r="G885" t="str">
        <x:f>PROPER(TRIM('Raw_Data'!G885))</x:f>
        <x:v>Direct Mail</x:v>
      </x:c>
      <x:c r="H885" s="60" t="n">
        <x:f>'Raw_Data'!H885</x:f>
        <x:v>7272</x:v>
      </x:c>
      <x:c r="I885" s="60" t="n">
        <x:f>'Raw_Data'!I885</x:f>
        <x:v>883.89</x:v>
      </x:c>
      <x:c r="J885" s="32" t="n">
        <x:f>'Raw_Data'!J885</x:f>
        <x:v>0.545</x:v>
      </x:c>
      <x:c r="K885" s="32" t="n">
        <x:f>'Raw_Data'!K885</x:f>
        <x:v>0.617</x:v>
      </x:c>
      <x:c r="L885" t="n">
        <x:f>'Raw_Data'!L885</x:f>
        <x:v>0</x:v>
      </x:c>
      <x:c r="M885" t="n">
        <x:f>IF('Raw_Data'!M885="",Assumptions!$B$15,'Raw_Data'!M885)</x:f>
        <x:v>9</x:v>
      </x:c>
      <x:c r="N885" s="32" t="n">
        <x:f>'Raw_Data'!N885</x:f>
        <x:v>0.02</x:v>
      </x:c>
      <x:c r="O885" t="str">
        <x:f>IF(OR(D885&lt;620,L885&gt;=2,J885&gt;0.9),"High",IF(OR(D885&lt;700,L885=1,J885&gt;0.75),"Medium","Low"))</x:f>
        <x:v>High</x:v>
      </x:c>
      <x:c r="P885" s="30" t="n">
        <x:f>XLOOKUP(F885,Assumptions!$A$4:$A$6,Assumptions!$B$4:$B$6)</x:f>
        <x:v>0</x:v>
      </x:c>
      <x:c r="Q885" s="32" t="n">
        <x:f>XLOOKUP(F885,Assumptions!$A$4:$A$6,Assumptions!$C$4:$C$6)</x:f>
        <x:v>0.229</x:v>
      </x:c>
      <x:c r="R885" s="32" t="n">
        <x:f>XLOOKUP(F885,Assumptions!$A$4:$A$6,Assumptions!$D$4:$D$6)</x:f>
        <x:v>0.015</x:v>
      </x:c>
      <x:c r="S885" s="32" t="n">
        <x:f>XLOOKUP(F885,Assumptions!$A$4:$A$6,Assumptions!$E$4:$E$6)</x:f>
        <x:v>0.0075</x:v>
      </x:c>
      <x:c r="T885" s="32" t="n">
        <x:f>XLOOKUP(O885,Assumptions!$H$4:$H$6,Assumptions!$I$4:$I$6)</x:f>
        <x:v>0.045</x:v>
      </x:c>
      <x:c r="U885" s="30" t="n">
        <x:f>XLOOKUP(F885,Assumptions!$A$4:$A$6,Assumptions!$F$4:$F$6)</x:f>
        <x:v>60</x:v>
      </x:c>
      <x:c r="V885" s="60" t="n">
        <x:f>I885*12</x:f>
        <x:v>10606.68</x:v>
      </x:c>
      <x:c r="W885" s="60" t="n">
        <x:f>H885*J885*(1-K885)*Q885</x:f>
        <x:v>347.60389068</x:v>
      </x:c>
      <x:c r="X885" s="60" t="n">
        <x:f>V885*R885</x:f>
        <x:v>159.1002</x:v>
      </x:c>
      <x:c r="Y885" s="60" t="n">
        <x:f>V885*S885</x:f>
        <x:v>79.5501</x:v>
      </x:c>
      <x:c r="Z885" s="60" t="n">
        <x:f>H885*J885*T885</x:f>
        <x:v>178.3458</x:v>
      </x:c>
      <x:c r="AA885" s="60" t="n">
        <x:f>P885+W885+X885-Y885-Z885-U885</x:f>
        <x:v>188.80819068000005</x:v>
      </x:c>
      <x:c r="AB885" s="32" t="n">
        <x:f>IFERROR(AA885/(P885+W885+X885),0)</x:f>
        <x:v>0.3726202218470711</x:v>
      </x:c>
      <x:c r="AC885" t="n">
        <x:f>IF(O885="High",0,IF(I885&gt;=1800,3,IF(I885&gt;=900,2,1))+IF(K885&gt;=0.9,2,IF(K885&gt;=0.75,1,0))+IF(J885&lt;=0.7,2,IF(J885&lt;=0.85,1,0))+IF(M885&gt;=8,1,0))</x:f>
        <x:v>0</x:v>
      </x:c>
      <x:c r="AD885" t="str">
        <x:f>IF(AND(O885&lt;&gt;"High",AC885&gt;=Assumptions!$B$10,AA885&gt;0),"Priority Growth",IF(AND(O885="Low",AA885&gt;0),"Maintain","Watch"))</x:f>
        <x:v>Watch</x:v>
      </x:c>
      <x:c r="AE885" s="60" t="n">
        <x:f>MAX(AA885,0)*N885</x:f>
        <x:v>3.776163813600001</x:v>
      </x:c>
      <x:c r="AF885" t="str">
        <x:f>IF(AND(AA885&gt;=Assumptions!$B$11,O885&lt;&gt;"High",OR(N885&gt;=Assumptions!$B$12,M885&lt;=6)),"High","Standard")</x:f>
        <x:v>Standard</x:v>
      </x:c>
    </x:row>
    <x:row r="886">
      <x:c r="A886" t="str">
        <x:f>'Raw_Data'!A886</x:f>
        <x:v>C00885</x:v>
      </x:c>
      <x:c r="B886" t="n">
        <x:f>'Raw_Data'!B886</x:f>
        <x:v>53</x:v>
      </x:c>
      <x:c r="C886" s="30" t="n">
        <x:f>'Raw_Data'!C886</x:f>
        <x:v>145407</x:v>
      </x:c>
      <x:c r="D886" t="n">
        <x:f>'Raw_Data'!D886</x:f>
        <x:v>733</x:v>
      </x:c>
      <x:c r="E886" t="n">
        <x:f>'Raw_Data'!E886</x:f>
        <x:v>51</x:v>
      </x:c>
      <x:c r="F886" t="str">
        <x:f>PROPER(TRIM('Raw_Data'!F886))</x:f>
        <x:v>Platinum</x:v>
      </x:c>
      <x:c r="G886" t="str">
        <x:f>PROPER(TRIM('Raw_Data'!G886))</x:f>
        <x:v>Branch</x:v>
      </x:c>
      <x:c r="H886" s="60" t="n">
        <x:f>'Raw_Data'!H886</x:f>
        <x:v>33114</x:v>
      </x:c>
      <x:c r="I886" s="60" t="n">
        <x:f>'Raw_Data'!I886</x:f>
        <x:v>3438.18</x:v>
      </x:c>
      <x:c r="J886" s="32" t="n">
        <x:f>'Raw_Data'!J886</x:f>
        <x:v>0.392</x:v>
      </x:c>
      <x:c r="K886" s="32" t="n">
        <x:f>'Raw_Data'!K886</x:f>
        <x:v>0.928</x:v>
      </x:c>
      <x:c r="L886" t="n">
        <x:f>'Raw_Data'!L886</x:f>
        <x:v>0</x:v>
      </x:c>
      <x:c r="M886" t="n">
        <x:f>IF('Raw_Data'!M886="",Assumptions!$B$15,'Raw_Data'!M886)</x:f>
        <x:v>9</x:v>
      </x:c>
      <x:c r="N886" s="32" t="n">
        <x:f>'Raw_Data'!N886</x:f>
        <x:v>0.02</x:v>
      </x:c>
      <x:c r="O886" t="str">
        <x:f>IF(OR(D886&lt;620,L886&gt;=2,J886&gt;0.9),"High",IF(OR(D886&lt;700,L886=1,J886&gt;0.75),"Medium","Low"))</x:f>
        <x:v>Low</x:v>
      </x:c>
      <x:c r="P886" s="30" t="n">
        <x:f>XLOOKUP(F886,Assumptions!$A$4:$A$6,Assumptions!$B$4:$B$6)</x:f>
        <x:v>195</x:v>
      </x:c>
      <x:c r="Q886" s="32" t="n">
        <x:f>XLOOKUP(F886,Assumptions!$A$4:$A$6,Assumptions!$C$4:$C$6)</x:f>
        <x:v>0.199</x:v>
      </x:c>
      <x:c r="R886" s="32" t="n">
        <x:f>XLOOKUP(F886,Assumptions!$A$4:$A$6,Assumptions!$D$4:$D$6)</x:f>
        <x:v>0.017</x:v>
      </x:c>
      <x:c r="S886" s="32" t="n">
        <x:f>XLOOKUP(F886,Assumptions!$A$4:$A$6,Assumptions!$E$4:$E$6)</x:f>
        <x:v>0.013</x:v>
      </x:c>
      <x:c r="T886" s="32" t="n">
        <x:f>XLOOKUP(O886,Assumptions!$H$4:$H$6,Assumptions!$I$4:$I$6)</x:f>
        <x:v>0.0035</x:v>
      </x:c>
      <x:c r="U886" s="30" t="n">
        <x:f>XLOOKUP(F886,Assumptions!$A$4:$A$6,Assumptions!$F$4:$F$6)</x:f>
        <x:v>140</x:v>
      </x:c>
      <x:c r="V886" s="60" t="n">
        <x:f>I886*12</x:f>
        <x:v>41258.159999999996</x:v>
      </x:c>
      <x:c r="W886" s="60" t="n">
        <x:f>H886*J886*(1-K886)*Q886</x:f>
        <x:v>185.9872976639999</x:v>
      </x:c>
      <x:c r="X886" s="60" t="n">
        <x:f>V886*R886</x:f>
        <x:v>701.38872</x:v>
      </x:c>
      <x:c r="Y886" s="60" t="n">
        <x:f>V886*S886</x:f>
        <x:v>536.3560799999999</x:v>
      </x:c>
      <x:c r="Z886" s="60" t="n">
        <x:f>H886*J886*T886</x:f>
        <x:v>45.432408</x:v>
      </x:c>
      <x:c r="AA886" s="60" t="n">
        <x:f>P886+W886+X886-Y886-Z886-U886</x:f>
        <x:v>360.58752966399993</x:v>
      </x:c>
      <x:c r="AB886" s="32" t="n">
        <x:f>IFERROR(AA886/(P886+W886+X886),0)</x:f>
        <x:v>0.33314441911067594</x:v>
      </x:c>
      <x:c r="AC886" t="n">
        <x:f>IF(O886="High",0,IF(I886&gt;=1800,3,IF(I886&gt;=900,2,1))+IF(K886&gt;=0.9,2,IF(K886&gt;=0.75,1,0))+IF(J886&lt;=0.7,2,IF(J886&lt;=0.85,1,0))+IF(M886&gt;=8,1,0))</x:f>
        <x:v>8</x:v>
      </x:c>
      <x:c r="AD886" t="str">
        <x:f>IF(AND(O886&lt;&gt;"High",AC886&gt;=Assumptions!$B$10,AA886&gt;0),"Priority Growth",IF(AND(O886="Low",AA886&gt;0),"Maintain","Watch"))</x:f>
        <x:v>Priority Growth</x:v>
      </x:c>
      <x:c r="AE886" s="60" t="n">
        <x:f>MAX(AA886,0)*N886</x:f>
        <x:v>7.211750593279999</x:v>
      </x:c>
      <x:c r="AF886" t="str">
        <x:f>IF(AND(AA886&gt;=Assumptions!$B$11,O886&lt;&gt;"High",OR(N886&gt;=Assumptions!$B$12,M886&lt;=6)),"High","Standard")</x:f>
        <x:v>Standard</x:v>
      </x:c>
    </x:row>
    <x:row r="887">
      <x:c r="A887" t="str">
        <x:f>'Raw_Data'!A887</x:f>
        <x:v>C00886</x:v>
      </x:c>
      <x:c r="B887" t="n">
        <x:f>'Raw_Data'!B887</x:f>
        <x:v>48</x:v>
      </x:c>
      <x:c r="C887" s="30" t="n">
        <x:f>'Raw_Data'!C887</x:f>
        <x:v>61715</x:v>
      </x:c>
      <x:c r="D887" t="n">
        <x:f>'Raw_Data'!D887</x:f>
        <x:v>589</x:v>
      </x:c>
      <x:c r="E887" t="n">
        <x:f>'Raw_Data'!E887</x:f>
        <x:v>35</x:v>
      </x:c>
      <x:c r="F887" t="str">
        <x:f>PROPER(TRIM('Raw_Data'!F887))</x:f>
        <x:v>Classic</x:v>
      </x:c>
      <x:c r="G887" t="str">
        <x:f>PROPER(TRIM('Raw_Data'!G887))</x:f>
        <x:v>Digital</x:v>
      </x:c>
      <x:c r="H887" s="60" t="n">
        <x:f>'Raw_Data'!H887</x:f>
        <x:v>2133</x:v>
      </x:c>
      <x:c r="I887" s="60" t="n">
        <x:f>'Raw_Data'!I887</x:f>
        <x:v>345.24</x:v>
      </x:c>
      <x:c r="J887" s="32" t="n">
        <x:f>'Raw_Data'!J887</x:f>
        <x:v>0.515</x:v>
      </x:c>
      <x:c r="K887" s="32" t="n">
        <x:f>'Raw_Data'!K887</x:f>
        <x:v>0.625</x:v>
      </x:c>
      <x:c r="L887" t="n">
        <x:f>'Raw_Data'!L887</x:f>
        <x:v>2</x:v>
      </x:c>
      <x:c r="M887" t="n">
        <x:f>IF('Raw_Data'!M887="",Assumptions!$B$15,'Raw_Data'!M887)</x:f>
        <x:v>9</x:v>
      </x:c>
      <x:c r="N887" s="32" t="n">
        <x:f>'Raw_Data'!N887</x:f>
        <x:v>0.02</x:v>
      </x:c>
      <x:c r="O887" t="str">
        <x:f>IF(OR(D887&lt;620,L887&gt;=2,J887&gt;0.9),"High",IF(OR(D887&lt;700,L887=1,J887&gt;0.75),"Medium","Low"))</x:f>
        <x:v>High</x:v>
      </x:c>
      <x:c r="P887" s="30" t="n">
        <x:f>XLOOKUP(F887,Assumptions!$A$4:$A$6,Assumptions!$B$4:$B$6)</x:f>
        <x:v>0</x:v>
      </x:c>
      <x:c r="Q887" s="32" t="n">
        <x:f>XLOOKUP(F887,Assumptions!$A$4:$A$6,Assumptions!$C$4:$C$6)</x:f>
        <x:v>0.229</x:v>
      </x:c>
      <x:c r="R887" s="32" t="n">
        <x:f>XLOOKUP(F887,Assumptions!$A$4:$A$6,Assumptions!$D$4:$D$6)</x:f>
        <x:v>0.015</x:v>
      </x:c>
      <x:c r="S887" s="32" t="n">
        <x:f>XLOOKUP(F887,Assumptions!$A$4:$A$6,Assumptions!$E$4:$E$6)</x:f>
        <x:v>0.0075</x:v>
      </x:c>
      <x:c r="T887" s="32" t="n">
        <x:f>XLOOKUP(O887,Assumptions!$H$4:$H$6,Assumptions!$I$4:$I$6)</x:f>
        <x:v>0.045</x:v>
      </x:c>
      <x:c r="U887" s="30" t="n">
        <x:f>XLOOKUP(F887,Assumptions!$A$4:$A$6,Assumptions!$F$4:$F$6)</x:f>
        <x:v>60</x:v>
      </x:c>
      <x:c r="V887" s="60" t="n">
        <x:f>I887*12</x:f>
        <x:v>4142.88</x:v>
      </x:c>
      <x:c r="W887" s="60" t="n">
        <x:f>H887*J887*(1-K887)*Q887</x:f>
        <x:v>94.33325812500001</x:v>
      </x:c>
      <x:c r="X887" s="60" t="n">
        <x:f>V887*R887</x:f>
        <x:v>62.1432</x:v>
      </x:c>
      <x:c r="Y887" s="60" t="n">
        <x:f>V887*S887</x:f>
        <x:v>31.0716</x:v>
      </x:c>
      <x:c r="Z887" s="60" t="n">
        <x:f>H887*J887*T887</x:f>
        <x:v>49.432275000000004</x:v>
      </x:c>
      <x:c r="AA887" s="60" t="n">
        <x:f>P887+W887+X887-Y887-Z887-U887</x:f>
        <x:v>15.972583125000014</x:v>
      </x:c>
      <x:c r="AB887" s="32" t="n">
        <x:f>IFERROR(AA887/(P887+W887+X887),0)</x:f>
        <x:v>0.10207658913291888</x:v>
      </x:c>
      <x:c r="AC887" t="n">
        <x:f>IF(O887="High",0,IF(I887&gt;=1800,3,IF(I887&gt;=900,2,1))+IF(K887&gt;=0.9,2,IF(K887&gt;=0.75,1,0))+IF(J887&lt;=0.7,2,IF(J887&lt;=0.85,1,0))+IF(M887&gt;=8,1,0))</x:f>
        <x:v>0</x:v>
      </x:c>
      <x:c r="AD887" t="str">
        <x:f>IF(AND(O887&lt;&gt;"High",AC887&gt;=Assumptions!$B$10,AA887&gt;0),"Priority Growth",IF(AND(O887="Low",AA887&gt;0),"Maintain","Watch"))</x:f>
        <x:v>Watch</x:v>
      </x:c>
      <x:c r="AE887" s="60" t="n">
        <x:f>MAX(AA887,0)*N887</x:f>
        <x:v>0.3194516625000003</x:v>
      </x:c>
      <x:c r="AF887" t="str">
        <x:f>IF(AND(AA887&gt;=Assumptions!$B$11,O887&lt;&gt;"High",OR(N887&gt;=Assumptions!$B$12,M887&lt;=6)),"High","Standard")</x:f>
        <x:v>Standard</x:v>
      </x:c>
    </x:row>
    <x:row r="888">
      <x:c r="A888" t="str">
        <x:f>'Raw_Data'!A888</x:f>
        <x:v>C00887</x:v>
      </x:c>
      <x:c r="B888" t="n">
        <x:f>'Raw_Data'!B888</x:f>
        <x:v>33</x:v>
      </x:c>
      <x:c r="C888" s="30" t="n">
        <x:f>'Raw_Data'!C888</x:f>
        <x:v>59114</x:v>
      </x:c>
      <x:c r="D888" t="n">
        <x:f>'Raw_Data'!D888</x:f>
        <x:v>761</x:v>
      </x:c>
      <x:c r="E888" t="n">
        <x:f>'Raw_Data'!E888</x:f>
        <x:v>73</x:v>
      </x:c>
      <x:c r="F888" t="str">
        <x:f>PROPER(TRIM('Raw_Data'!F888))</x:f>
        <x:v>Gold</x:v>
      </x:c>
      <x:c r="G888" t="str">
        <x:f>PROPER(TRIM('Raw_Data'!G888))</x:f>
        <x:v>Digital</x:v>
      </x:c>
      <x:c r="H888" s="60" t="n">
        <x:f>'Raw_Data'!H888</x:f>
        <x:v>11805</x:v>
      </x:c>
      <x:c r="I888" s="60" t="n">
        <x:f>'Raw_Data'!I888</x:f>
        <x:v>835.67</x:v>
      </x:c>
      <x:c r="J888" s="32" t="n">
        <x:f>'Raw_Data'!J888</x:f>
        <x:v>0.567</x:v>
      </x:c>
      <x:c r="K888" s="32" t="n">
        <x:f>'Raw_Data'!K888</x:f>
        <x:v>0.861</x:v>
      </x:c>
      <x:c r="L888" t="n">
        <x:f>'Raw_Data'!L888</x:f>
        <x:v>0</x:v>
      </x:c>
      <x:c r="M888" t="n">
        <x:f>IF('Raw_Data'!M888="",Assumptions!$B$15,'Raw_Data'!M888)</x:f>
        <x:v>8</x:v>
      </x:c>
      <x:c r="N888" s="32" t="n">
        <x:f>'Raw_Data'!N888</x:f>
        <x:v>0.123</x:v>
      </x:c>
      <x:c r="O888" t="str">
        <x:f>IF(OR(D888&lt;620,L888&gt;=2,J888&gt;0.9),"High",IF(OR(D888&lt;700,L888=1,J888&gt;0.75),"Medium","Low"))</x:f>
        <x:v>Low</x:v>
      </x:c>
      <x:c r="P888" s="30" t="n">
        <x:f>XLOOKUP(F888,Assumptions!$A$4:$A$6,Assumptions!$B$4:$B$6)</x:f>
        <x:v>95</x:v>
      </x:c>
      <x:c r="Q888" s="32" t="n">
        <x:f>XLOOKUP(F888,Assumptions!$A$4:$A$6,Assumptions!$C$4:$C$6)</x:f>
        <x:v>0.219</x:v>
      </x:c>
      <x:c r="R888" s="32" t="n">
        <x:f>XLOOKUP(F888,Assumptions!$A$4:$A$6,Assumptions!$D$4:$D$6)</x:f>
        <x:v>0.016</x:v>
      </x:c>
      <x:c r="S888" s="32" t="n">
        <x:f>XLOOKUP(F888,Assumptions!$A$4:$A$6,Assumptions!$E$4:$E$6)</x:f>
        <x:v>0.01</x:v>
      </x:c>
      <x:c r="T888" s="32" t="n">
        <x:f>XLOOKUP(O888,Assumptions!$H$4:$H$6,Assumptions!$I$4:$I$6)</x:f>
        <x:v>0.0035</x:v>
      </x:c>
      <x:c r="U888" s="30" t="n">
        <x:f>XLOOKUP(F888,Assumptions!$A$4:$A$6,Assumptions!$F$4:$F$6)</x:f>
        <x:v>90</x:v>
      </x:c>
      <x:c r="V888" s="60" t="n">
        <x:f>I888*12</x:f>
        <x:v>10028.039999999999</x:v>
      </x:c>
      <x:c r="W888" s="60" t="n">
        <x:f>H888*J888*(1-K888)*Q888</x:f>
        <x:v>203.754854835</x:v>
      </x:c>
      <x:c r="X888" s="60" t="n">
        <x:f>V888*R888</x:f>
        <x:v>160.44863999999998</x:v>
      </x:c>
      <x:c r="Y888" s="60" t="n">
        <x:f>V888*S888</x:f>
        <x:v>100.28039999999999</x:v>
      </x:c>
      <x:c r="Z888" s="60" t="n">
        <x:f>H888*J888*T888</x:f>
        <x:v>23.4270225</x:v>
      </x:c>
      <x:c r="AA888" s="60" t="n">
        <x:f>P888+W888+X888-Y888-Z888-U888</x:f>
        <x:v>245.496072335</x:v>
      </x:c>
      <x:c r="AB888" s="32" t="n">
        <x:f>IFERROR(AA888/(P888+W888+X888),0)</x:f>
        <x:v>0.5346128134830749</x:v>
      </x:c>
      <x:c r="AC888" t="n">
        <x:f>IF(O888="High",0,IF(I888&gt;=1800,3,IF(I888&gt;=900,2,1))+IF(K888&gt;=0.9,2,IF(K888&gt;=0.75,1,0))+IF(J888&lt;=0.7,2,IF(J888&lt;=0.85,1,0))+IF(M888&gt;=8,1,0))</x:f>
        <x:v>5</x:v>
      </x:c>
      <x:c r="AD888" t="str">
        <x:f>IF(AND(O888&lt;&gt;"High",AC888&gt;=Assumptions!$B$10,AA888&gt;0),"Priority Growth",IF(AND(O888="Low",AA888&gt;0),"Maintain","Watch"))</x:f>
        <x:v>Maintain</x:v>
      </x:c>
      <x:c r="AE888" s="60" t="n">
        <x:f>MAX(AA888,0)*N888</x:f>
        <x:v>30.196016897205002</x:v>
      </x:c>
      <x:c r="AF888" t="str">
        <x:f>IF(AND(AA888&gt;=Assumptions!$B$11,O888&lt;&gt;"High",OR(N888&gt;=Assumptions!$B$12,M888&lt;=6)),"High","Standard")</x:f>
        <x:v>Standard</x:v>
      </x:c>
    </x:row>
    <x:row r="889">
      <x:c r="A889" t="str">
        <x:f>'Raw_Data'!A889</x:f>
        <x:v>C00888</x:v>
      </x:c>
      <x:c r="B889" t="n">
        <x:f>'Raw_Data'!B889</x:f>
        <x:v>44</x:v>
      </x:c>
      <x:c r="C889" s="30" t="n">
        <x:f>'Raw_Data'!C889</x:f>
        <x:v>57016</x:v>
      </x:c>
      <x:c r="D889" t="n">
        <x:f>'Raw_Data'!D889</x:f>
        <x:v>761</x:v>
      </x:c>
      <x:c r="E889" t="n">
        <x:f>'Raw_Data'!E889</x:f>
        <x:v>13</x:v>
      </x:c>
      <x:c r="F889" t="str">
        <x:f>PROPER(TRIM('Raw_Data'!F889))</x:f>
        <x:v>Gold</x:v>
      </x:c>
      <x:c r="G889" t="str">
        <x:f>PROPER(TRIM('Raw_Data'!G889))</x:f>
        <x:v>Direct Mail</x:v>
      </x:c>
      <x:c r="H889" s="60" t="n">
        <x:f>'Raw_Data'!H889</x:f>
        <x:v>12215</x:v>
      </x:c>
      <x:c r="I889" s="60" t="n">
        <x:f>'Raw_Data'!I889</x:f>
        <x:v>1587.38</x:v>
      </x:c>
      <x:c r="J889" s="32" t="n">
        <x:f>'Raw_Data'!J889</x:f>
        <x:v>0.204</x:v>
      </x:c>
      <x:c r="K889" s="32" t="n">
        <x:f>'Raw_Data'!K889</x:f>
        <x:v>0.99</x:v>
      </x:c>
      <x:c r="L889" t="n">
        <x:f>'Raw_Data'!L889</x:f>
        <x:v>0</x:v>
      </x:c>
      <x:c r="M889" t="n">
        <x:f>IF('Raw_Data'!M889="",Assumptions!$B$15,'Raw_Data'!M889)</x:f>
        <x:v>5</x:v>
      </x:c>
      <x:c r="N889" s="32" t="n">
        <x:f>'Raw_Data'!N889</x:f>
        <x:v>0.25</x:v>
      </x:c>
      <x:c r="O889" t="str">
        <x:f>IF(OR(D889&lt;620,L889&gt;=2,J889&gt;0.9),"High",IF(OR(D889&lt;700,L889=1,J889&gt;0.75),"Medium","Low"))</x:f>
        <x:v>Low</x:v>
      </x:c>
      <x:c r="P889" s="30" t="n">
        <x:f>XLOOKUP(F889,Assumptions!$A$4:$A$6,Assumptions!$B$4:$B$6)</x:f>
        <x:v>95</x:v>
      </x:c>
      <x:c r="Q889" s="32" t="n">
        <x:f>XLOOKUP(F889,Assumptions!$A$4:$A$6,Assumptions!$C$4:$C$6)</x:f>
        <x:v>0.219</x:v>
      </x:c>
      <x:c r="R889" s="32" t="n">
        <x:f>XLOOKUP(F889,Assumptions!$A$4:$A$6,Assumptions!$D$4:$D$6)</x:f>
        <x:v>0.016</x:v>
      </x:c>
      <x:c r="S889" s="32" t="n">
        <x:f>XLOOKUP(F889,Assumptions!$A$4:$A$6,Assumptions!$E$4:$E$6)</x:f>
        <x:v>0.01</x:v>
      </x:c>
      <x:c r="T889" s="32" t="n">
        <x:f>XLOOKUP(O889,Assumptions!$H$4:$H$6,Assumptions!$I$4:$I$6)</x:f>
        <x:v>0.0035</x:v>
      </x:c>
      <x:c r="U889" s="30" t="n">
        <x:f>XLOOKUP(F889,Assumptions!$A$4:$A$6,Assumptions!$F$4:$F$6)</x:f>
        <x:v>90</x:v>
      </x:c>
      <x:c r="V889" s="60" t="n">
        <x:f>I889*12</x:f>
        <x:v>19048.56</x:v>
      </x:c>
      <x:c r="W889" s="60" t="n">
        <x:f>H889*J889*(1-K889)*Q889</x:f>
        <x:v>5.457173400000004</x:v>
      </x:c>
      <x:c r="X889" s="60" t="n">
        <x:f>V889*R889</x:f>
        <x:v>304.77696000000003</x:v>
      </x:c>
      <x:c r="Y889" s="60" t="n">
        <x:f>V889*S889</x:f>
        <x:v>190.4856</x:v>
      </x:c>
      <x:c r="Z889" s="60" t="n">
        <x:f>H889*J889*T889</x:f>
        <x:v>8.721509999999999</x:v>
      </x:c>
      <x:c r="AA889" s="60" t="n">
        <x:f>P889+W889+X889-Y889-Z889-U889</x:f>
        <x:v>116.02702340000002</x:v>
      </x:c>
      <x:c r="AB889" s="32" t="n">
        <x:f>IFERROR(AA889/(P889+W889+X889),0)</x:f>
        <x:v>0.2863209533375404</x:v>
      </x:c>
      <x:c r="AC889" t="n">
        <x:f>IF(O889="High",0,IF(I889&gt;=1800,3,IF(I889&gt;=900,2,1))+IF(K889&gt;=0.9,2,IF(K889&gt;=0.75,1,0))+IF(J889&lt;=0.7,2,IF(J889&lt;=0.85,1,0))+IF(M889&gt;=8,1,0))</x:f>
        <x:v>6</x:v>
      </x:c>
      <x:c r="AD889" t="str">
        <x:f>IF(AND(O889&lt;&gt;"High",AC889&gt;=Assumptions!$B$10,AA889&gt;0),"Priority Growth",IF(AND(O889="Low",AA889&gt;0),"Maintain","Watch"))</x:f>
        <x:v>Priority Growth</x:v>
      </x:c>
      <x:c r="AE889" s="60" t="n">
        <x:f>MAX(AA889,0)*N889</x:f>
        <x:v>29.006755850000005</x:v>
      </x:c>
      <x:c r="AF889" t="str">
        <x:f>IF(AND(AA889&gt;=Assumptions!$B$11,O889&lt;&gt;"High",OR(N889&gt;=Assumptions!$B$12,M889&lt;=6)),"High","Standard")</x:f>
        <x:v>Standard</x:v>
      </x:c>
    </x:row>
    <x:row r="890">
      <x:c r="A890" t="str">
        <x:f>'Raw_Data'!A890</x:f>
        <x:v>C00889</x:v>
      </x:c>
      <x:c r="B890" t="n">
        <x:f>'Raw_Data'!B890</x:f>
        <x:v>36</x:v>
      </x:c>
      <x:c r="C890" s="30" t="n">
        <x:f>'Raw_Data'!C890</x:f>
        <x:v>78144</x:v>
      </x:c>
      <x:c r="D890" t="n">
        <x:f>'Raw_Data'!D890</x:f>
        <x:v>762</x:v>
      </x:c>
      <x:c r="E890" t="n">
        <x:f>'Raw_Data'!E890</x:f>
        <x:v>77</x:v>
      </x:c>
      <x:c r="F890" t="str">
        <x:f>PROPER(TRIM('Raw_Data'!F890))</x:f>
        <x:v>Classic</x:v>
      </x:c>
      <x:c r="G890" t="str">
        <x:f>PROPER(TRIM('Raw_Data'!G890))</x:f>
        <x:v>Branch</x:v>
      </x:c>
      <x:c r="H890" s="60" t="n">
        <x:f>'Raw_Data'!H890</x:f>
        <x:v>7427</x:v>
      </x:c>
      <x:c r="I890" s="60" t="n">
        <x:f>'Raw_Data'!I890</x:f>
        <x:v>417.94</x:v>
      </x:c>
      <x:c r="J890" s="32" t="n">
        <x:f>'Raw_Data'!J890</x:f>
        <x:v>0.287</x:v>
      </x:c>
      <x:c r="K890" s="32" t="n">
        <x:f>'Raw_Data'!K890</x:f>
        <x:v>0.899</x:v>
      </x:c>
      <x:c r="L890" t="n">
        <x:f>'Raw_Data'!L890</x:f>
        <x:v>0</x:v>
      </x:c>
      <x:c r="M890" t="n">
        <x:f>IF('Raw_Data'!M890="",Assumptions!$B$15,'Raw_Data'!M890)</x:f>
        <x:v>8</x:v>
      </x:c>
      <x:c r="N890" s="32" t="n">
        <x:f>'Raw_Data'!N890</x:f>
        <x:v>0.048</x:v>
      </x:c>
      <x:c r="O890" t="str">
        <x:f>IF(OR(D890&lt;620,L890&gt;=2,J890&gt;0.9),"High",IF(OR(D890&lt;700,L890=1,J890&gt;0.75),"Medium","Low"))</x:f>
        <x:v>Low</x:v>
      </x:c>
      <x:c r="P890" s="30" t="n">
        <x:f>XLOOKUP(F890,Assumptions!$A$4:$A$6,Assumptions!$B$4:$B$6)</x:f>
        <x:v>0</x:v>
      </x:c>
      <x:c r="Q890" s="32" t="n">
        <x:f>XLOOKUP(F890,Assumptions!$A$4:$A$6,Assumptions!$C$4:$C$6)</x:f>
        <x:v>0.229</x:v>
      </x:c>
      <x:c r="R890" s="32" t="n">
        <x:f>XLOOKUP(F890,Assumptions!$A$4:$A$6,Assumptions!$D$4:$D$6)</x:f>
        <x:v>0.015</x:v>
      </x:c>
      <x:c r="S890" s="32" t="n">
        <x:f>XLOOKUP(F890,Assumptions!$A$4:$A$6,Assumptions!$E$4:$E$6)</x:f>
        <x:v>0.0075</x:v>
      </x:c>
      <x:c r="T890" s="32" t="n">
        <x:f>XLOOKUP(O890,Assumptions!$H$4:$H$6,Assumptions!$I$4:$I$6)</x:f>
        <x:v>0.0035</x:v>
      </x:c>
      <x:c r="U890" s="30" t="n">
        <x:f>XLOOKUP(F890,Assumptions!$A$4:$A$6,Assumptions!$F$4:$F$6)</x:f>
        <x:v>60</x:v>
      </x:c>
      <x:c r="V890" s="60" t="n">
        <x:f>I890*12</x:f>
        <x:v>5015.28</x:v>
      </x:c>
      <x:c r="W890" s="60" t="n">
        <x:f>H890*J890*(1-K890)*Q890</x:f>
        <x:v>49.30059682099999</x:v>
      </x:c>
      <x:c r="X890" s="60" t="n">
        <x:f>V890*R890</x:f>
        <x:v>75.22919999999999</x:v>
      </x:c>
      <x:c r="Y890" s="60" t="n">
        <x:f>V890*S890</x:f>
        <x:v>37.614599999999996</x:v>
      </x:c>
      <x:c r="Z890" s="60" t="n">
        <x:f>H890*J890*T890</x:f>
        <x:v>7.4604215</x:v>
      </x:c>
      <x:c r="AA890" s="60" t="n">
        <x:f>P890+W890+X890-Y890-Z890-U890</x:f>
        <x:v>19.454775321</x:v>
      </x:c>
      <x:c r="AB890" s="32" t="n">
        <x:f>IFERROR(AA890/(P890+W890+X890),0)</x:f>
        <x:v>0.15622586575777064</x:v>
      </x:c>
      <x:c r="AC890" t="n">
        <x:f>IF(O890="High",0,IF(I890&gt;=1800,3,IF(I890&gt;=900,2,1))+IF(K890&gt;=0.9,2,IF(K890&gt;=0.75,1,0))+IF(J890&lt;=0.7,2,IF(J890&lt;=0.85,1,0))+IF(M890&gt;=8,1,0))</x:f>
        <x:v>5</x:v>
      </x:c>
      <x:c r="AD890" t="str">
        <x:f>IF(AND(O890&lt;&gt;"High",AC890&gt;=Assumptions!$B$10,AA890&gt;0),"Priority Growth",IF(AND(O890="Low",AA890&gt;0),"Maintain","Watch"))</x:f>
        <x:v>Maintain</x:v>
      </x:c>
      <x:c r="AE890" s="60" t="n">
        <x:f>MAX(AA890,0)*N890</x:f>
        <x:v>0.933829215408</x:v>
      </x:c>
      <x:c r="AF890" t="str">
        <x:f>IF(AND(AA890&gt;=Assumptions!$B$11,O890&lt;&gt;"High",OR(N890&gt;=Assumptions!$B$12,M890&lt;=6)),"High","Standard")</x:f>
        <x:v>Standard</x:v>
      </x:c>
    </x:row>
    <x:row r="891">
      <x:c r="A891" t="str">
        <x:f>'Raw_Data'!A891</x:f>
        <x:v>C00890</x:v>
      </x:c>
      <x:c r="B891" t="n">
        <x:f>'Raw_Data'!B891</x:f>
        <x:v>40</x:v>
      </x:c>
      <x:c r="C891" s="30" t="n">
        <x:f>'Raw_Data'!C891</x:f>
        <x:v>66237</x:v>
      </x:c>
      <x:c r="D891" t="n">
        <x:f>'Raw_Data'!D891</x:f>
        <x:v>763</x:v>
      </x:c>
      <x:c r="E891" t="n">
        <x:f>'Raw_Data'!E891</x:f>
        <x:v>40</x:v>
      </x:c>
      <x:c r="F891" t="str">
        <x:f>PROPER(TRIM('Raw_Data'!F891))</x:f>
        <x:v>Gold</x:v>
      </x:c>
      <x:c r="G891" t="str">
        <x:f>PROPER(TRIM('Raw_Data'!G891))</x:f>
        <x:v>Digital</x:v>
      </x:c>
      <x:c r="H891" s="60" t="n">
        <x:f>'Raw_Data'!H891</x:f>
        <x:v>13206</x:v>
      </x:c>
      <x:c r="I891" s="60" t="n">
        <x:f>'Raw_Data'!I891</x:f>
        <x:v>1081.21</x:v>
      </x:c>
      <x:c r="J891" s="32" t="n">
        <x:f>'Raw_Data'!J891</x:f>
        <x:v>0.156</x:v>
      </x:c>
      <x:c r="K891" s="32" t="n">
        <x:f>'Raw_Data'!K891</x:f>
        <x:v>0.919</x:v>
      </x:c>
      <x:c r="L891" t="n">
        <x:f>'Raw_Data'!L891</x:f>
        <x:v>0</x:v>
      </x:c>
      <x:c r="M891" t="n">
        <x:f>IF('Raw_Data'!M891="",Assumptions!$B$15,'Raw_Data'!M891)</x:f>
        <x:v>9</x:v>
      </x:c>
      <x:c r="N891" s="32" t="n">
        <x:f>'Raw_Data'!N891</x:f>
        <x:v>0.02</x:v>
      </x:c>
      <x:c r="O891" t="str">
        <x:f>IF(OR(D891&lt;620,L891&gt;=2,J891&gt;0.9),"High",IF(OR(D891&lt;700,L891=1,J891&gt;0.75),"Medium","Low"))</x:f>
        <x:v>Low</x:v>
      </x:c>
      <x:c r="P891" s="30" t="n">
        <x:f>XLOOKUP(F891,Assumptions!$A$4:$A$6,Assumptions!$B$4:$B$6)</x:f>
        <x:v>95</x:v>
      </x:c>
      <x:c r="Q891" s="32" t="n">
        <x:f>XLOOKUP(F891,Assumptions!$A$4:$A$6,Assumptions!$C$4:$C$6)</x:f>
        <x:v>0.219</x:v>
      </x:c>
      <x:c r="R891" s="32" t="n">
        <x:f>XLOOKUP(F891,Assumptions!$A$4:$A$6,Assumptions!$D$4:$D$6)</x:f>
        <x:v>0.016</x:v>
      </x:c>
      <x:c r="S891" s="32" t="n">
        <x:f>XLOOKUP(F891,Assumptions!$A$4:$A$6,Assumptions!$E$4:$E$6)</x:f>
        <x:v>0.01</x:v>
      </x:c>
      <x:c r="T891" s="32" t="n">
        <x:f>XLOOKUP(O891,Assumptions!$H$4:$H$6,Assumptions!$I$4:$I$6)</x:f>
        <x:v>0.0035</x:v>
      </x:c>
      <x:c r="U891" s="30" t="n">
        <x:f>XLOOKUP(F891,Assumptions!$A$4:$A$6,Assumptions!$F$4:$F$6)</x:f>
        <x:v>90</x:v>
      </x:c>
      <x:c r="V891" s="60" t="n">
        <x:f>I891*12</x:f>
        <x:v>12974.52</x:v>
      </x:c>
      <x:c r="W891" s="60" t="n">
        <x:f>H891*J891*(1-K891)*Q891</x:f>
        <x:v>36.54475250399998</x:v>
      </x:c>
      <x:c r="X891" s="60" t="n">
        <x:f>V891*R891</x:f>
        <x:v>207.59232</x:v>
      </x:c>
      <x:c r="Y891" s="60" t="n">
        <x:f>V891*S891</x:f>
        <x:v>129.7452</x:v>
      </x:c>
      <x:c r="Z891" s="60" t="n">
        <x:f>H891*J891*T891</x:f>
        <x:v>7.210476</x:v>
      </x:c>
      <x:c r="AA891" s="60" t="n">
        <x:f>P891+W891+X891-Y891-Z891-U891</x:f>
        <x:v>112.18139650399999</x:v>
      </x:c>
      <x:c r="AB891" s="32" t="n">
        <x:f>IFERROR(AA891/(P891+W891+X891),0)</x:f>
        <x:v>0.3307848230089232</x:v>
      </x:c>
      <x:c r="AC891" t="n">
        <x:f>IF(O891="High",0,IF(I891&gt;=1800,3,IF(I891&gt;=900,2,1))+IF(K891&gt;=0.9,2,IF(K891&gt;=0.75,1,0))+IF(J891&lt;=0.7,2,IF(J891&lt;=0.85,1,0))+IF(M891&gt;=8,1,0))</x:f>
        <x:v>7</x:v>
      </x:c>
      <x:c r="AD891" t="str">
        <x:f>IF(AND(O891&lt;&gt;"High",AC891&gt;=Assumptions!$B$10,AA891&gt;0),"Priority Growth",IF(AND(O891="Low",AA891&gt;0),"Maintain","Watch"))</x:f>
        <x:v>Priority Growth</x:v>
      </x:c>
      <x:c r="AE891" s="60" t="n">
        <x:f>MAX(AA891,0)*N891</x:f>
        <x:v>2.2436279300799997</x:v>
      </x:c>
      <x:c r="AF891" t="str">
        <x:f>IF(AND(AA891&gt;=Assumptions!$B$11,O891&lt;&gt;"High",OR(N891&gt;=Assumptions!$B$12,M891&lt;=6)),"High","Standard")</x:f>
        <x:v>Standard</x:v>
      </x:c>
    </x:row>
    <x:row r="892">
      <x:c r="A892" t="str">
        <x:f>'Raw_Data'!A892</x:f>
        <x:v>C00891</x:v>
      </x:c>
      <x:c r="B892" t="n">
        <x:f>'Raw_Data'!B892</x:f>
        <x:v>51</x:v>
      </x:c>
      <x:c r="C892" s="30" t="n">
        <x:f>'Raw_Data'!C892</x:f>
        <x:v>78009</x:v>
      </x:c>
      <x:c r="D892" t="n">
        <x:f>'Raw_Data'!D892</x:f>
        <x:v>640</x:v>
      </x:c>
      <x:c r="E892" t="n">
        <x:f>'Raw_Data'!E892</x:f>
        <x:v>46</x:v>
      </x:c>
      <x:c r="F892" t="str">
        <x:f>PROPER(TRIM('Raw_Data'!F892))</x:f>
        <x:v>Gold</x:v>
      </x:c>
      <x:c r="G892" t="str">
        <x:f>PROPER(TRIM('Raw_Data'!G892))</x:f>
        <x:v>Digital</x:v>
      </x:c>
      <x:c r="H892" s="60" t="n">
        <x:f>'Raw_Data'!H892</x:f>
        <x:v>8181</x:v>
      </x:c>
      <x:c r="I892" s="60" t="n">
        <x:f>'Raw_Data'!I892</x:f>
        <x:v>1166.96</x:v>
      </x:c>
      <x:c r="J892" s="32" t="n">
        <x:f>'Raw_Data'!J892</x:f>
        <x:v>0.517</x:v>
      </x:c>
      <x:c r="K892" s="32" t="n">
        <x:f>'Raw_Data'!K892</x:f>
        <x:v>0.705</x:v>
      </x:c>
      <x:c r="L892" t="n">
        <x:f>'Raw_Data'!L892</x:f>
        <x:v>0</x:v>
      </x:c>
      <x:c r="M892" t="n">
        <x:f>IF('Raw_Data'!M892="",Assumptions!$B$15,'Raw_Data'!M892)</x:f>
        <x:v>10</x:v>
      </x:c>
      <x:c r="N892" s="32" t="n">
        <x:f>'Raw_Data'!N892</x:f>
        <x:v>0.02</x:v>
      </x:c>
      <x:c r="O892" t="str">
        <x:f>IF(OR(D892&lt;620,L892&gt;=2,J892&gt;0.9),"High",IF(OR(D892&lt;700,L892=1,J892&gt;0.75),"Medium","Low"))</x:f>
        <x:v>Medium</x:v>
      </x:c>
      <x:c r="P892" s="30" t="n">
        <x:f>XLOOKUP(F892,Assumptions!$A$4:$A$6,Assumptions!$B$4:$B$6)</x:f>
        <x:v>95</x:v>
      </x:c>
      <x:c r="Q892" s="32" t="n">
        <x:f>XLOOKUP(F892,Assumptions!$A$4:$A$6,Assumptions!$C$4:$C$6)</x:f>
        <x:v>0.219</x:v>
      </x:c>
      <x:c r="R892" s="32" t="n">
        <x:f>XLOOKUP(F892,Assumptions!$A$4:$A$6,Assumptions!$D$4:$D$6)</x:f>
        <x:v>0.016</x:v>
      </x:c>
      <x:c r="S892" s="32" t="n">
        <x:f>XLOOKUP(F892,Assumptions!$A$4:$A$6,Assumptions!$E$4:$E$6)</x:f>
        <x:v>0.01</x:v>
      </x:c>
      <x:c r="T892" s="32" t="n">
        <x:f>XLOOKUP(O892,Assumptions!$H$4:$H$6,Assumptions!$I$4:$I$6)</x:f>
        <x:v>0.012</x:v>
      </x:c>
      <x:c r="U892" s="30" t="n">
        <x:f>XLOOKUP(F892,Assumptions!$A$4:$A$6,Assumptions!$F$4:$F$6)</x:f>
        <x:v>90</x:v>
      </x:c>
      <x:c r="V892" s="60" t="n">
        <x:f>I892*12</x:f>
        <x:v>14003.52</x:v>
      </x:c>
      <x:c r="W892" s="60" t="n">
        <x:f>H892*J892*(1-K892)*Q892</x:f>
        <x:v>273.251822085</x:v>
      </x:c>
      <x:c r="X892" s="60" t="n">
        <x:f>V892*R892</x:f>
        <x:v>224.05632</x:v>
      </x:c>
      <x:c r="Y892" s="60" t="n">
        <x:f>V892*S892</x:f>
        <x:v>140.0352</x:v>
      </x:c>
      <x:c r="Z892" s="60" t="n">
        <x:f>H892*J892*T892</x:f>
        <x:v>50.754924</x:v>
      </x:c>
      <x:c r="AA892" s="60" t="n">
        <x:f>P892+W892+X892-Y892-Z892-U892</x:f>
        <x:v>311.51801808499994</x:v>
      </x:c>
      <x:c r="AB892" s="32" t="n">
        <x:f>IFERROR(AA892/(P892+W892+X892),0)</x:f>
        <x:v>0.5259391116732195</x:v>
      </x:c>
      <x:c r="AC892" t="n">
        <x:f>IF(O892="High",0,IF(I892&gt;=1800,3,IF(I892&gt;=900,2,1))+IF(K892&gt;=0.9,2,IF(K892&gt;=0.75,1,0))+IF(J892&lt;=0.7,2,IF(J892&lt;=0.85,1,0))+IF(M892&gt;=8,1,0))</x:f>
        <x:v>5</x:v>
      </x:c>
      <x:c r="AD892" t="str">
        <x:f>IF(AND(O892&lt;&gt;"High",AC892&gt;=Assumptions!$B$10,AA892&gt;0),"Priority Growth",IF(AND(O892="Low",AA892&gt;0),"Maintain","Watch"))</x:f>
        <x:v>Watch</x:v>
      </x:c>
      <x:c r="AE892" s="60" t="n">
        <x:f>MAX(AA892,0)*N892</x:f>
        <x:v>6.230360361699999</x:v>
      </x:c>
      <x:c r="AF892" t="str">
        <x:f>IF(AND(AA892&gt;=Assumptions!$B$11,O892&lt;&gt;"High",OR(N892&gt;=Assumptions!$B$12,M892&lt;=6)),"High","Standard")</x:f>
        <x:v>Standard</x:v>
      </x:c>
    </x:row>
    <x:row r="893">
      <x:c r="A893" t="str">
        <x:f>'Raw_Data'!A893</x:f>
        <x:v>C00892</x:v>
      </x:c>
      <x:c r="B893" t="n">
        <x:f>'Raw_Data'!B893</x:f>
        <x:v>54</x:v>
      </x:c>
      <x:c r="C893" s="30" t="n">
        <x:f>'Raw_Data'!C893</x:f>
        <x:v>144990</x:v>
      </x:c>
      <x:c r="D893" t="n">
        <x:f>'Raw_Data'!D893</x:f>
        <x:v>736</x:v>
      </x:c>
      <x:c r="E893" t="n">
        <x:f>'Raw_Data'!E893</x:f>
        <x:v>52</x:v>
      </x:c>
      <x:c r="F893" t="str">
        <x:f>PROPER(TRIM('Raw_Data'!F893))</x:f>
        <x:v>Platinum</x:v>
      </x:c>
      <x:c r="G893" t="str">
        <x:f>PROPER(TRIM('Raw_Data'!G893))</x:f>
        <x:v>Digital</x:v>
      </x:c>
      <x:c r="H893" s="60" t="n">
        <x:f>'Raw_Data'!H893</x:f>
        <x:v>29878</x:v>
      </x:c>
      <x:c r="I893" s="60" t="n">
        <x:f>'Raw_Data'!I893</x:f>
        <x:v>3473.8</x:v>
      </x:c>
      <x:c r="J893" s="32" t="n">
        <x:f>'Raw_Data'!J893</x:f>
        <x:v>0.294</x:v>
      </x:c>
      <x:c r="K893" s="32" t="n">
        <x:f>'Raw_Data'!K893</x:f>
        <x:v>0.984</x:v>
      </x:c>
      <x:c r="L893" t="n">
        <x:f>'Raw_Data'!L893</x:f>
        <x:v>0</x:v>
      </x:c>
      <x:c r="M893" t="n">
        <x:f>IF('Raw_Data'!M893="",Assumptions!$B$15,'Raw_Data'!M893)</x:f>
        <x:v>6</x:v>
      </x:c>
      <x:c r="N893" s="32" t="n">
        <x:f>'Raw_Data'!N893</x:f>
        <x:v>0.171</x:v>
      </x:c>
      <x:c r="O893" t="str">
        <x:f>IF(OR(D893&lt;620,L893&gt;=2,J893&gt;0.9),"High",IF(OR(D893&lt;700,L893=1,J893&gt;0.75),"Medium","Low"))</x:f>
        <x:v>Low</x:v>
      </x:c>
      <x:c r="P893" s="30" t="n">
        <x:f>XLOOKUP(F893,Assumptions!$A$4:$A$6,Assumptions!$B$4:$B$6)</x:f>
        <x:v>195</x:v>
      </x:c>
      <x:c r="Q893" s="32" t="n">
        <x:f>XLOOKUP(F893,Assumptions!$A$4:$A$6,Assumptions!$C$4:$C$6)</x:f>
        <x:v>0.199</x:v>
      </x:c>
      <x:c r="R893" s="32" t="n">
        <x:f>XLOOKUP(F893,Assumptions!$A$4:$A$6,Assumptions!$D$4:$D$6)</x:f>
        <x:v>0.017</x:v>
      </x:c>
      <x:c r="S893" s="32" t="n">
        <x:f>XLOOKUP(F893,Assumptions!$A$4:$A$6,Assumptions!$E$4:$E$6)</x:f>
        <x:v>0.013</x:v>
      </x:c>
      <x:c r="T893" s="32" t="n">
        <x:f>XLOOKUP(O893,Assumptions!$H$4:$H$6,Assumptions!$I$4:$I$6)</x:f>
        <x:v>0.0035</x:v>
      </x:c>
      <x:c r="U893" s="30" t="n">
        <x:f>XLOOKUP(F893,Assumptions!$A$4:$A$6,Assumptions!$F$4:$F$6)</x:f>
        <x:v>140</x:v>
      </x:c>
      <x:c r="V893" s="60" t="n">
        <x:f>I893*12</x:f>
        <x:v>41685.600000000006</x:v>
      </x:c>
      <x:c r="W893" s="60" t="n">
        <x:f>H893*J893*(1-K893)*Q893</x:f>
        <x:v>27.968676288000022</x:v>
      </x:c>
      <x:c r="X893" s="60" t="n">
        <x:f>V893*R893</x:f>
        <x:v>708.6552000000001</x:v>
      </x:c>
      <x:c r="Y893" s="60" t="n">
        <x:f>V893*S893</x:f>
        <x:v>541.9128000000001</x:v>
      </x:c>
      <x:c r="Z893" s="60" t="n">
        <x:f>H893*J893*T893</x:f>
        <x:v>30.744462</x:v>
      </x:c>
      <x:c r="AA893" s="60" t="n">
        <x:f>P893+W893+X893-Y893-Z893-U893</x:f>
        <x:v>218.96661428800007</x:v>
      </x:c>
      <x:c r="AB893" s="32" t="n">
        <x:f>IFERROR(AA893/(P893+W893+X893),0)</x:f>
        <x:v>0.23503757241652018</x:v>
      </x:c>
      <x:c r="AC893" t="n">
        <x:f>IF(O893="High",0,IF(I893&gt;=1800,3,IF(I893&gt;=900,2,1))+IF(K893&gt;=0.9,2,IF(K893&gt;=0.75,1,0))+IF(J893&lt;=0.7,2,IF(J893&lt;=0.85,1,0))+IF(M893&gt;=8,1,0))</x:f>
        <x:v>7</x:v>
      </x:c>
      <x:c r="AD893" t="str">
        <x:f>IF(AND(O893&lt;&gt;"High",AC893&gt;=Assumptions!$B$10,AA893&gt;0),"Priority Growth",IF(AND(O893="Low",AA893&gt;0),"Maintain","Watch"))</x:f>
        <x:v>Priority Growth</x:v>
      </x:c>
      <x:c r="AE893" s="60" t="n">
        <x:f>MAX(AA893,0)*N893</x:f>
        <x:v>37.44329104324802</x:v>
      </x:c>
      <x:c r="AF893" t="str">
        <x:f>IF(AND(AA893&gt;=Assumptions!$B$11,O893&lt;&gt;"High",OR(N893&gt;=Assumptions!$B$12,M893&lt;=6)),"High","Standard")</x:f>
        <x:v>Standard</x:v>
      </x:c>
    </x:row>
    <x:row r="894">
      <x:c r="A894" t="str">
        <x:f>'Raw_Data'!A894</x:f>
        <x:v>C00893</x:v>
      </x:c>
      <x:c r="B894" t="n">
        <x:f>'Raw_Data'!B894</x:f>
        <x:v>35</x:v>
      </x:c>
      <x:c r="C894" s="30" t="n">
        <x:f>'Raw_Data'!C894</x:f>
        <x:v>125772</x:v>
      </x:c>
      <x:c r="D894" t="n">
        <x:f>'Raw_Data'!D894</x:f>
        <x:v>708</x:v>
      </x:c>
      <x:c r="E894" t="n">
        <x:f>'Raw_Data'!E894</x:f>
        <x:v>21</x:v>
      </x:c>
      <x:c r="F894" t="str">
        <x:f>PROPER(TRIM('Raw_Data'!F894))</x:f>
        <x:v>Gold</x:v>
      </x:c>
      <x:c r="G894" t="str">
        <x:f>PROPER(TRIM('Raw_Data'!G894))</x:f>
        <x:v>Branch</x:v>
      </x:c>
      <x:c r="H894" s="60" t="n">
        <x:f>'Raw_Data'!H894</x:f>
        <x:v>21693</x:v>
      </x:c>
      <x:c r="I894" s="60" t="n">
        <x:f>'Raw_Data'!I894</x:f>
        <x:v>2397.93</x:v>
      </x:c>
      <x:c r="J894" s="32" t="n">
        <x:f>'Raw_Data'!J894</x:f>
        <x:v>0.445</x:v>
      </x:c>
      <x:c r="K894" s="32" t="n">
        <x:f>'Raw_Data'!K894</x:f>
        <x:v>0.798</x:v>
      </x:c>
      <x:c r="L894" t="n">
        <x:f>'Raw_Data'!L894</x:f>
        <x:v>0</x:v>
      </x:c>
      <x:c r="M894" t="n">
        <x:f>IF('Raw_Data'!M894="",Assumptions!$B$15,'Raw_Data'!M894)</x:f>
        <x:v>6</x:v>
      </x:c>
      <x:c r="N894" s="32" t="n">
        <x:f>'Raw_Data'!N894</x:f>
        <x:v>0.109</x:v>
      </x:c>
      <x:c r="O894" t="str">
        <x:f>IF(OR(D894&lt;620,L894&gt;=2,J894&gt;0.9),"High",IF(OR(D894&lt;700,L894=1,J894&gt;0.75),"Medium","Low"))</x:f>
        <x:v>Low</x:v>
      </x:c>
      <x:c r="P894" s="30" t="n">
        <x:f>XLOOKUP(F894,Assumptions!$A$4:$A$6,Assumptions!$B$4:$B$6)</x:f>
        <x:v>95</x:v>
      </x:c>
      <x:c r="Q894" s="32" t="n">
        <x:f>XLOOKUP(F894,Assumptions!$A$4:$A$6,Assumptions!$C$4:$C$6)</x:f>
        <x:v>0.219</x:v>
      </x:c>
      <x:c r="R894" s="32" t="n">
        <x:f>XLOOKUP(F894,Assumptions!$A$4:$A$6,Assumptions!$D$4:$D$6)</x:f>
        <x:v>0.016</x:v>
      </x:c>
      <x:c r="S894" s="32" t="n">
        <x:f>XLOOKUP(F894,Assumptions!$A$4:$A$6,Assumptions!$E$4:$E$6)</x:f>
        <x:v>0.01</x:v>
      </x:c>
      <x:c r="T894" s="32" t="n">
        <x:f>XLOOKUP(O894,Assumptions!$H$4:$H$6,Assumptions!$I$4:$I$6)</x:f>
        <x:v>0.0035</x:v>
      </x:c>
      <x:c r="U894" s="30" t="n">
        <x:f>XLOOKUP(F894,Assumptions!$A$4:$A$6,Assumptions!$F$4:$F$6)</x:f>
        <x:v>90</x:v>
      </x:c>
      <x:c r="V894" s="60" t="n">
        <x:f>I894*12</x:f>
        <x:v>28775.159999999996</x:v>
      </x:c>
      <x:c r="W894" s="60" t="n">
        <x:f>H894*J894*(1-K894)*Q894</x:f>
        <x:v>427.04644562999994</x:v>
      </x:c>
      <x:c r="X894" s="60" t="n">
        <x:f>V894*R894</x:f>
        <x:v>460.40255999999994</x:v>
      </x:c>
      <x:c r="Y894" s="60" t="n">
        <x:f>V894*S894</x:f>
        <x:v>287.7516</x:v>
      </x:c>
      <x:c r="Z894" s="60" t="n">
        <x:f>H894*J894*T894</x:f>
        <x:v>33.7868475</x:v>
      </x:c>
      <x:c r="AA894" s="60" t="n">
        <x:f>P894+W894+X894-Y894-Z894-U894</x:f>
        <x:v>570.9105581299998</x:v>
      </x:c>
      <x:c r="AB894" s="32" t="n">
        <x:f>IFERROR(AA894/(P894+W894+X894),0)</x:f>
        <x:v>0.5811096096167361</x:v>
      </x:c>
      <x:c r="AC894" t="n">
        <x:f>IF(O894="High",0,IF(I894&gt;=1800,3,IF(I894&gt;=900,2,1))+IF(K894&gt;=0.9,2,IF(K894&gt;=0.75,1,0))+IF(J894&lt;=0.7,2,IF(J894&lt;=0.85,1,0))+IF(M894&gt;=8,1,0))</x:f>
        <x:v>6</x:v>
      </x:c>
      <x:c r="AD894" t="str">
        <x:f>IF(AND(O894&lt;&gt;"High",AC894&gt;=Assumptions!$B$10,AA894&gt;0),"Priority Growth",IF(AND(O894="Low",AA894&gt;0),"Maintain","Watch"))</x:f>
        <x:v>Priority Growth</x:v>
      </x:c>
      <x:c r="AE894" s="60" t="n">
        <x:f>MAX(AA894,0)*N894</x:f>
        <x:v>62.229250836169975</x:v>
      </x:c>
      <x:c r="AF894" t="str">
        <x:f>IF(AND(AA894&gt;=Assumptions!$B$11,O894&lt;&gt;"High",OR(N894&gt;=Assumptions!$B$12,M894&lt;=6)),"High","Standard")</x:f>
        <x:v>High</x:v>
      </x:c>
    </x:row>
    <x:row r="895">
      <x:c r="A895" t="str">
        <x:f>'Raw_Data'!A895</x:f>
        <x:v>C00894</x:v>
      </x:c>
      <x:c r="B895" t="n">
        <x:f>'Raw_Data'!B895</x:f>
        <x:v>48</x:v>
      </x:c>
      <x:c r="C895" s="30" t="n">
        <x:f>'Raw_Data'!C895</x:f>
        <x:v>52894</x:v>
      </x:c>
      <x:c r="D895" t="n">
        <x:f>'Raw_Data'!D895</x:f>
        <x:v>673</x:v>
      </x:c>
      <x:c r="E895" t="n">
        <x:f>'Raw_Data'!E895</x:f>
        <x:v>72</x:v>
      </x:c>
      <x:c r="F895" t="str">
        <x:f>PROPER(TRIM('Raw_Data'!F895))</x:f>
        <x:v>Classic</x:v>
      </x:c>
      <x:c r="G895" t="str">
        <x:f>PROPER(TRIM('Raw_Data'!G895))</x:f>
        <x:v>Partner</x:v>
      </x:c>
      <x:c r="H895" s="60" t="n">
        <x:f>'Raw_Data'!H895</x:f>
        <x:v>5466</x:v>
      </x:c>
      <x:c r="I895" s="60" t="n">
        <x:f>'Raw_Data'!I895</x:f>
        <x:v>595.68</x:v>
      </x:c>
      <x:c r="J895" s="32" t="n">
        <x:f>'Raw_Data'!J895</x:f>
        <x:v>0.574</x:v>
      </x:c>
      <x:c r="K895" s="32" t="n">
        <x:f>'Raw_Data'!K895</x:f>
        <x:v>0.74</x:v>
      </x:c>
      <x:c r="L895" t="n">
        <x:f>'Raw_Data'!L895</x:f>
        <x:v>0</x:v>
      </x:c>
      <x:c r="M895" t="n">
        <x:f>IF('Raw_Data'!M895="",Assumptions!$B$15,'Raw_Data'!M895)</x:f>
        <x:v>8</x:v>
      </x:c>
      <x:c r="N895" s="32" t="n">
        <x:f>'Raw_Data'!N895</x:f>
        <x:v>0.02</x:v>
      </x:c>
      <x:c r="O895" t="str">
        <x:f>IF(OR(D895&lt;620,L895&gt;=2,J895&gt;0.9),"High",IF(OR(D895&lt;700,L895=1,J895&gt;0.75),"Medium","Low"))</x:f>
        <x:v>Medium</x:v>
      </x:c>
      <x:c r="P895" s="30" t="n">
        <x:f>XLOOKUP(F895,Assumptions!$A$4:$A$6,Assumptions!$B$4:$B$6)</x:f>
        <x:v>0</x:v>
      </x:c>
      <x:c r="Q895" s="32" t="n">
        <x:f>XLOOKUP(F895,Assumptions!$A$4:$A$6,Assumptions!$C$4:$C$6)</x:f>
        <x:v>0.229</x:v>
      </x:c>
      <x:c r="R895" s="32" t="n">
        <x:f>XLOOKUP(F895,Assumptions!$A$4:$A$6,Assumptions!$D$4:$D$6)</x:f>
        <x:v>0.015</x:v>
      </x:c>
      <x:c r="S895" s="32" t="n">
        <x:f>XLOOKUP(F895,Assumptions!$A$4:$A$6,Assumptions!$E$4:$E$6)</x:f>
        <x:v>0.0075</x:v>
      </x:c>
      <x:c r="T895" s="32" t="n">
        <x:f>XLOOKUP(O895,Assumptions!$H$4:$H$6,Assumptions!$I$4:$I$6)</x:f>
        <x:v>0.012</x:v>
      </x:c>
      <x:c r="U895" s="30" t="n">
        <x:f>XLOOKUP(F895,Assumptions!$A$4:$A$6,Assumptions!$F$4:$F$6)</x:f>
        <x:v>60</x:v>
      </x:c>
      <x:c r="V895" s="60" t="n">
        <x:f>I895*12</x:f>
        <x:v>7148.16</x:v>
      </x:c>
      <x:c r="W895" s="60" t="n">
        <x:f>H895*J895*(1-K895)*Q895</x:f>
        <x:v>186.80579736</x:v>
      </x:c>
      <x:c r="X895" s="60" t="n">
        <x:f>V895*R895</x:f>
        <x:v>107.2224</x:v>
      </x:c>
      <x:c r="Y895" s="60" t="n">
        <x:f>V895*S895</x:f>
        <x:v>53.6112</x:v>
      </x:c>
      <x:c r="Z895" s="60" t="n">
        <x:f>H895*J895*T895</x:f>
        <x:v>37.649808</x:v>
      </x:c>
      <x:c r="AA895" s="60" t="n">
        <x:f>P895+W895+X895-Y895-Z895-U895</x:f>
        <x:v>142.76718936000003</x:v>
      </x:c>
      <x:c r="AB895" s="32" t="n">
        <x:f>IFERROR(AA895/(P895+W895+X895),0)</x:f>
        <x:v>0.4855561155082001</x:v>
      </x:c>
      <x:c r="AC895" t="n">
        <x:f>IF(O895="High",0,IF(I895&gt;=1800,3,IF(I895&gt;=900,2,1))+IF(K895&gt;=0.9,2,IF(K895&gt;=0.75,1,0))+IF(J895&lt;=0.7,2,IF(J895&lt;=0.85,1,0))+IF(M895&gt;=8,1,0))</x:f>
        <x:v>4</x:v>
      </x:c>
      <x:c r="AD895" t="str">
        <x:f>IF(AND(O895&lt;&gt;"High",AC895&gt;=Assumptions!$B$10,AA895&gt;0),"Priority Growth",IF(AND(O895="Low",AA895&gt;0),"Maintain","Watch"))</x:f>
        <x:v>Watch</x:v>
      </x:c>
      <x:c r="AE895" s="60" t="n">
        <x:f>MAX(AA895,0)*N895</x:f>
        <x:v>2.8553437872000007</x:v>
      </x:c>
      <x:c r="AF895" t="str">
        <x:f>IF(AND(AA895&gt;=Assumptions!$B$11,O895&lt;&gt;"High",OR(N895&gt;=Assumptions!$B$12,M895&lt;=6)),"High","Standard")</x:f>
        <x:v>Standard</x:v>
      </x:c>
    </x:row>
    <x:row r="896">
      <x:c r="A896" t="str">
        <x:f>'Raw_Data'!A896</x:f>
        <x:v>C00895</x:v>
      </x:c>
      <x:c r="B896" t="n">
        <x:f>'Raw_Data'!B896</x:f>
        <x:v>51</x:v>
      </x:c>
      <x:c r="C896" s="30" t="n">
        <x:f>'Raw_Data'!C896</x:f>
        <x:v>74698</x:v>
      </x:c>
      <x:c r="D896" t="n">
        <x:f>'Raw_Data'!D896</x:f>
        <x:v>700</x:v>
      </x:c>
      <x:c r="E896" t="n">
        <x:f>'Raw_Data'!E896</x:f>
        <x:v>34</x:v>
      </x:c>
      <x:c r="F896" t="str">
        <x:f>PROPER(TRIM('Raw_Data'!F896))</x:f>
        <x:v>Gold</x:v>
      </x:c>
      <x:c r="G896" t="str">
        <x:f>PROPER(TRIM('Raw_Data'!G896))</x:f>
        <x:v>Direct Mail</x:v>
      </x:c>
      <x:c r="H896" s="60" t="n">
        <x:f>'Raw_Data'!H896</x:f>
        <x:v>11148</x:v>
      </x:c>
      <x:c r="I896" s="60" t="n">
        <x:f>'Raw_Data'!I896</x:f>
        <x:v>1553.37</x:v>
      </x:c>
      <x:c r="J896" s="32" t="n">
        <x:f>'Raw_Data'!J896</x:f>
        <x:v>0.365</x:v>
      </x:c>
      <x:c r="K896" s="32" t="n">
        <x:f>'Raw_Data'!K896</x:f>
        <x:v>0.893</x:v>
      </x:c>
      <x:c r="L896" t="n">
        <x:f>'Raw_Data'!L896</x:f>
        <x:v>0</x:v>
      </x:c>
      <x:c r="M896" t="n">
        <x:f>IF('Raw_Data'!M896="",Assumptions!$B$15,'Raw_Data'!M896)</x:f>
        <x:v>10</x:v>
      </x:c>
      <x:c r="N896" s="32" t="n">
        <x:f>'Raw_Data'!N896</x:f>
        <x:v>0.02</x:v>
      </x:c>
      <x:c r="O896" t="str">
        <x:f>IF(OR(D896&lt;620,L896&gt;=2,J896&gt;0.9),"High",IF(OR(D896&lt;700,L896=1,J896&gt;0.75),"Medium","Low"))</x:f>
        <x:v>Low</x:v>
      </x:c>
      <x:c r="P896" s="30" t="n">
        <x:f>XLOOKUP(F896,Assumptions!$A$4:$A$6,Assumptions!$B$4:$B$6)</x:f>
        <x:v>95</x:v>
      </x:c>
      <x:c r="Q896" s="32" t="n">
        <x:f>XLOOKUP(F896,Assumptions!$A$4:$A$6,Assumptions!$C$4:$C$6)</x:f>
        <x:v>0.219</x:v>
      </x:c>
      <x:c r="R896" s="32" t="n">
        <x:f>XLOOKUP(F896,Assumptions!$A$4:$A$6,Assumptions!$D$4:$D$6)</x:f>
        <x:v>0.016</x:v>
      </x:c>
      <x:c r="S896" s="32" t="n">
        <x:f>XLOOKUP(F896,Assumptions!$A$4:$A$6,Assumptions!$E$4:$E$6)</x:f>
        <x:v>0.01</x:v>
      </x:c>
      <x:c r="T896" s="32" t="n">
        <x:f>XLOOKUP(O896,Assumptions!$H$4:$H$6,Assumptions!$I$4:$I$6)</x:f>
        <x:v>0.0035</x:v>
      </x:c>
      <x:c r="U896" s="30" t="n">
        <x:f>XLOOKUP(F896,Assumptions!$A$4:$A$6,Assumptions!$F$4:$F$6)</x:f>
        <x:v>90</x:v>
      </x:c>
      <x:c r="V896" s="60" t="n">
        <x:f>I896*12</x:f>
        <x:v>18640.44</x:v>
      </x:c>
      <x:c r="W896" s="60" t="n">
        <x:f>H896*J896*(1-K896)*Q896</x:f>
        <x:v>95.34934565999998</x:v>
      </x:c>
      <x:c r="X896" s="60" t="n">
        <x:f>V896*R896</x:f>
        <x:v>298.24703999999997</x:v>
      </x:c>
      <x:c r="Y896" s="60" t="n">
        <x:f>V896*S896</x:f>
        <x:v>186.40439999999998</x:v>
      </x:c>
      <x:c r="Z896" s="60" t="n">
        <x:f>H896*J896*T896</x:f>
        <x:v>14.24157</x:v>
      </x:c>
      <x:c r="AA896" s="60" t="n">
        <x:f>P896+W896+X896-Y896-Z896-U896</x:f>
        <x:v>197.95041565999998</x:v>
      </x:c>
      <x:c r="AB896" s="32" t="n">
        <x:f>IFERROR(AA896/(P896+W896+X896),0)</x:f>
        <x:v>0.4051409741654289</x:v>
      </x:c>
      <x:c r="AC896" t="n">
        <x:f>IF(O896="High",0,IF(I896&gt;=1800,3,IF(I896&gt;=900,2,1))+IF(K896&gt;=0.9,2,IF(K896&gt;=0.75,1,0))+IF(J896&lt;=0.7,2,IF(J896&lt;=0.85,1,0))+IF(M896&gt;=8,1,0))</x:f>
        <x:v>6</x:v>
      </x:c>
      <x:c r="AD896" t="str">
        <x:f>IF(AND(O896&lt;&gt;"High",AC896&gt;=Assumptions!$B$10,AA896&gt;0),"Priority Growth",IF(AND(O896="Low",AA896&gt;0),"Maintain","Watch"))</x:f>
        <x:v>Priority Growth</x:v>
      </x:c>
      <x:c r="AE896" s="60" t="n">
        <x:f>MAX(AA896,0)*N896</x:f>
        <x:v>3.9590083131999996</x:v>
      </x:c>
      <x:c r="AF896" t="str">
        <x:f>IF(AND(AA896&gt;=Assumptions!$B$11,O896&lt;&gt;"High",OR(N896&gt;=Assumptions!$B$12,M896&lt;=6)),"High","Standard")</x:f>
        <x:v>Standard</x:v>
      </x:c>
    </x:row>
    <x:row r="897">
      <x:c r="A897" t="str">
        <x:f>'Raw_Data'!A897</x:f>
        <x:v>C00896</x:v>
      </x:c>
      <x:c r="B897" t="n">
        <x:f>'Raw_Data'!B897</x:f>
        <x:v>23</x:v>
      </x:c>
      <x:c r="C897" s="30" t="n">
        <x:f>'Raw_Data'!C897</x:f>
        <x:v>73546</x:v>
      </x:c>
      <x:c r="D897" t="n">
        <x:f>'Raw_Data'!D897</x:f>
        <x:v>640</x:v>
      </x:c>
      <x:c r="E897" t="n">
        <x:f>'Raw_Data'!E897</x:f>
        <x:v>60</x:v>
      </x:c>
      <x:c r="F897" t="str">
        <x:f>PROPER(TRIM('Raw_Data'!F897))</x:f>
        <x:v>Gold</x:v>
      </x:c>
      <x:c r="G897" t="str">
        <x:f>PROPER(TRIM('Raw_Data'!G897))</x:f>
        <x:v>Digital</x:v>
      </x:c>
      <x:c r="H897" s="60" t="n">
        <x:f>'Raw_Data'!H897</x:f>
        <x:v>10357</x:v>
      </x:c>
      <x:c r="I897" s="60" t="n">
        <x:f>'Raw_Data'!I897</x:f>
        <x:v>1262.77</x:v>
      </x:c>
      <x:c r="J897" s="32" t="n">
        <x:f>'Raw_Data'!J897</x:f>
        <x:v>0.45</x:v>
      </x:c>
      <x:c r="K897" s="32" t="n">
        <x:f>'Raw_Data'!K897</x:f>
        <x:v>0.78</x:v>
      </x:c>
      <x:c r="L897" t="n">
        <x:f>'Raw_Data'!L897</x:f>
        <x:v>0</x:v>
      </x:c>
      <x:c r="M897" t="n">
        <x:f>IF('Raw_Data'!M897="",Assumptions!$B$15,'Raw_Data'!M897)</x:f>
        <x:v>9</x:v>
      </x:c>
      <x:c r="N897" s="32" t="n">
        <x:f>'Raw_Data'!N897</x:f>
        <x:v>0.02</x:v>
      </x:c>
      <x:c r="O897" t="str">
        <x:f>IF(OR(D897&lt;620,L897&gt;=2,J897&gt;0.9),"High",IF(OR(D897&lt;700,L897=1,J897&gt;0.75),"Medium","Low"))</x:f>
        <x:v>Medium</x:v>
      </x:c>
      <x:c r="P897" s="30" t="n">
        <x:f>XLOOKUP(F897,Assumptions!$A$4:$A$6,Assumptions!$B$4:$B$6)</x:f>
        <x:v>95</x:v>
      </x:c>
      <x:c r="Q897" s="32" t="n">
        <x:f>XLOOKUP(F897,Assumptions!$A$4:$A$6,Assumptions!$C$4:$C$6)</x:f>
        <x:v>0.219</x:v>
      </x:c>
      <x:c r="R897" s="32" t="n">
        <x:f>XLOOKUP(F897,Assumptions!$A$4:$A$6,Assumptions!$D$4:$D$6)</x:f>
        <x:v>0.016</x:v>
      </x:c>
      <x:c r="S897" s="32" t="n">
        <x:f>XLOOKUP(F897,Assumptions!$A$4:$A$6,Assumptions!$E$4:$E$6)</x:f>
        <x:v>0.01</x:v>
      </x:c>
      <x:c r="T897" s="32" t="n">
        <x:f>XLOOKUP(O897,Assumptions!$H$4:$H$6,Assumptions!$I$4:$I$6)</x:f>
        <x:v>0.012</x:v>
      </x:c>
      <x:c r="U897" s="30" t="n">
        <x:f>XLOOKUP(F897,Assumptions!$A$4:$A$6,Assumptions!$F$4:$F$6)</x:f>
        <x:v>90</x:v>
      </x:c>
      <x:c r="V897" s="60" t="n">
        <x:f>I897*12</x:f>
        <x:v>15153.24</x:v>
      </x:c>
      <x:c r="W897" s="60" t="n">
        <x:f>H897*J897*(1-K897)*Q897</x:f>
        <x:v>224.55011700000003</x:v>
      </x:c>
      <x:c r="X897" s="60" t="n">
        <x:f>V897*R897</x:f>
        <x:v>242.45184</x:v>
      </x:c>
      <x:c r="Y897" s="60" t="n">
        <x:f>V897*S897</x:f>
        <x:v>151.5324</x:v>
      </x:c>
      <x:c r="Z897" s="60" t="n">
        <x:f>H897*J897*T897</x:f>
        <x:v>55.927800000000005</x:v>
      </x:c>
      <x:c r="AA897" s="60" t="n">
        <x:f>P897+W897+X897-Y897-Z897-U897</x:f>
        <x:v>264.54175699999996</x:v>
      </x:c>
      <x:c r="AB897" s="32" t="n">
        <x:f>IFERROR(AA897/(P897+W897+X897),0)</x:f>
        <x:v>0.4707132309861334</x:v>
      </x:c>
      <x:c r="AC897" t="n">
        <x:f>IF(O897="High",0,IF(I897&gt;=1800,3,IF(I897&gt;=900,2,1))+IF(K897&gt;=0.9,2,IF(K897&gt;=0.75,1,0))+IF(J897&lt;=0.7,2,IF(J897&lt;=0.85,1,0))+IF(M897&gt;=8,1,0))</x:f>
        <x:v>6</x:v>
      </x:c>
      <x:c r="AD897" t="str">
        <x:f>IF(AND(O897&lt;&gt;"High",AC897&gt;=Assumptions!$B$10,AA897&gt;0),"Priority Growth",IF(AND(O897="Low",AA897&gt;0),"Maintain","Watch"))</x:f>
        <x:v>Priority Growth</x:v>
      </x:c>
      <x:c r="AE897" s="60" t="n">
        <x:f>MAX(AA897,0)*N897</x:f>
        <x:v>5.2908351399999995</x:v>
      </x:c>
      <x:c r="AF897" t="str">
        <x:f>IF(AND(AA897&gt;=Assumptions!$B$11,O897&lt;&gt;"High",OR(N897&gt;=Assumptions!$B$12,M897&lt;=6)),"High","Standard")</x:f>
        <x:v>Standard</x:v>
      </x:c>
    </x:row>
    <x:row r="898">
      <x:c r="A898" t="str">
        <x:f>'Raw_Data'!A898</x:f>
        <x:v>C00897</x:v>
      </x:c>
      <x:c r="B898" t="n">
        <x:f>'Raw_Data'!B898</x:f>
        <x:v>30</x:v>
      </x:c>
      <x:c r="C898" s="30" t="n">
        <x:f>'Raw_Data'!C898</x:f>
        <x:v>47281</x:v>
      </x:c>
      <x:c r="D898" t="n">
        <x:f>'Raw_Data'!D898</x:f>
        <x:v>672</x:v>
      </x:c>
      <x:c r="E898" t="n">
        <x:f>'Raw_Data'!E898</x:f>
        <x:v>10</x:v>
      </x:c>
      <x:c r="F898" t="str">
        <x:f>PROPER(TRIM('Raw_Data'!F898))</x:f>
        <x:v>Classic</x:v>
      </x:c>
      <x:c r="G898" t="str">
        <x:f>PROPER(TRIM('Raw_Data'!G898))</x:f>
        <x:v>Direct Mail</x:v>
      </x:c>
      <x:c r="H898" s="60" t="n">
        <x:f>'Raw_Data'!H898</x:f>
        <x:v>3261</x:v>
      </x:c>
      <x:c r="I898" s="60" t="n">
        <x:f>'Raw_Data'!I898</x:f>
        <x:v>150</x:v>
      </x:c>
      <x:c r="J898" s="32" t="n">
        <x:f>'Raw_Data'!J898</x:f>
        <x:v>0.598</x:v>
      </x:c>
      <x:c r="K898" s="32" t="n">
        <x:f>'Raw_Data'!K898</x:f>
        <x:v>0.787</x:v>
      </x:c>
      <x:c r="L898" t="n">
        <x:f>'Raw_Data'!L898</x:f>
        <x:v>1</x:v>
      </x:c>
      <x:c r="M898" t="n">
        <x:f>IF('Raw_Data'!M898="",Assumptions!$B$15,'Raw_Data'!M898)</x:f>
        <x:v>5</x:v>
      </x:c>
      <x:c r="N898" s="32" t="n">
        <x:f>'Raw_Data'!N898</x:f>
        <x:v>0.249</x:v>
      </x:c>
      <x:c r="O898" t="str">
        <x:f>IF(OR(D898&lt;620,L898&gt;=2,J898&gt;0.9),"High",IF(OR(D898&lt;700,L898=1,J898&gt;0.75),"Medium","Low"))</x:f>
        <x:v>Medium</x:v>
      </x:c>
      <x:c r="P898" s="30" t="n">
        <x:f>XLOOKUP(F898,Assumptions!$A$4:$A$6,Assumptions!$B$4:$B$6)</x:f>
        <x:v>0</x:v>
      </x:c>
      <x:c r="Q898" s="32" t="n">
        <x:f>XLOOKUP(F898,Assumptions!$A$4:$A$6,Assumptions!$C$4:$C$6)</x:f>
        <x:v>0.229</x:v>
      </x:c>
      <x:c r="R898" s="32" t="n">
        <x:f>XLOOKUP(F898,Assumptions!$A$4:$A$6,Assumptions!$D$4:$D$6)</x:f>
        <x:v>0.015</x:v>
      </x:c>
      <x:c r="S898" s="32" t="n">
        <x:f>XLOOKUP(F898,Assumptions!$A$4:$A$6,Assumptions!$E$4:$E$6)</x:f>
        <x:v>0.0075</x:v>
      </x:c>
      <x:c r="T898" s="32" t="n">
        <x:f>XLOOKUP(O898,Assumptions!$H$4:$H$6,Assumptions!$I$4:$I$6)</x:f>
        <x:v>0.012</x:v>
      </x:c>
      <x:c r="U898" s="30" t="n">
        <x:f>XLOOKUP(F898,Assumptions!$A$4:$A$6,Assumptions!$F$4:$F$6)</x:f>
        <x:v>60</x:v>
      </x:c>
      <x:c r="V898" s="60" t="n">
        <x:f>I898*12</x:f>
        <x:v>1800</x:v>
      </x:c>
      <x:c r="W898" s="60" t="n">
        <x:f>H898*J898*(1-K898)*Q898</x:f>
        <x:v>95.11895460599999</x:v>
      </x:c>
      <x:c r="X898" s="60" t="n">
        <x:f>V898*R898</x:f>
        <x:v>27</x:v>
      </x:c>
      <x:c r="Y898" s="60" t="n">
        <x:f>V898*S898</x:f>
        <x:v>13.5</x:v>
      </x:c>
      <x:c r="Z898" s="60" t="n">
        <x:f>H898*J898*T898</x:f>
        <x:v>23.400936</x:v>
      </x:c>
      <x:c r="AA898" s="60" t="n">
        <x:f>P898+W898+X898-Y898-Z898-U898</x:f>
        <x:v>25.218018605999987</x:v>
      </x:c>
      <x:c r="AB898" s="32" t="n">
        <x:f>IFERROR(AA898/(P898+W898+X898),0)</x:f>
        <x:v>0.20650372161604605</x:v>
      </x:c>
      <x:c r="AC898" t="n">
        <x:f>IF(O898="High",0,IF(I898&gt;=1800,3,IF(I898&gt;=900,2,1))+IF(K898&gt;=0.9,2,IF(K898&gt;=0.75,1,0))+IF(J898&lt;=0.7,2,IF(J898&lt;=0.85,1,0))+IF(M898&gt;=8,1,0))</x:f>
        <x:v>4</x:v>
      </x:c>
      <x:c r="AD898" t="str">
        <x:f>IF(AND(O898&lt;&gt;"High",AC898&gt;=Assumptions!$B$10,AA898&gt;0),"Priority Growth",IF(AND(O898="Low",AA898&gt;0),"Maintain","Watch"))</x:f>
        <x:v>Watch</x:v>
      </x:c>
      <x:c r="AE898" s="60" t="n">
        <x:f>MAX(AA898,0)*N898</x:f>
        <x:v>6.279286632893997</x:v>
      </x:c>
      <x:c r="AF898" t="str">
        <x:f>IF(AND(AA898&gt;=Assumptions!$B$11,O898&lt;&gt;"High",OR(N898&gt;=Assumptions!$B$12,M898&lt;=6)),"High","Standard")</x:f>
        <x:v>Standard</x:v>
      </x:c>
    </x:row>
    <x:row r="899">
      <x:c r="A899" t="str">
        <x:f>'Raw_Data'!A899</x:f>
        <x:v>C00898</x:v>
      </x:c>
      <x:c r="B899" t="n">
        <x:f>'Raw_Data'!B899</x:f>
        <x:v>31</x:v>
      </x:c>
      <x:c r="C899" s="30" t="n">
        <x:f>'Raw_Data'!C899</x:f>
        <x:v>66478</x:v>
      </x:c>
      <x:c r="D899" t="n">
        <x:f>'Raw_Data'!D899</x:f>
        <x:v>710</x:v>
      </x:c>
      <x:c r="E899" t="n">
        <x:f>'Raw_Data'!E899</x:f>
        <x:v>29</x:v>
      </x:c>
      <x:c r="F899" t="str">
        <x:f>PROPER(TRIM('Raw_Data'!F899))</x:f>
        <x:v>Gold</x:v>
      </x:c>
      <x:c r="G899" t="str">
        <x:f>PROPER(TRIM('Raw_Data'!G899))</x:f>
        <x:v>Branch</x:v>
      </x:c>
      <x:c r="H899" s="60" t="n">
        <x:f>'Raw_Data'!H899</x:f>
        <x:v>9643</x:v>
      </x:c>
      <x:c r="I899" s="60" t="n">
        <x:f>'Raw_Data'!I899</x:f>
        <x:v>1420.49</x:v>
      </x:c>
      <x:c r="J899" s="32" t="n">
        <x:f>'Raw_Data'!J899</x:f>
        <x:v>0.256</x:v>
      </x:c>
      <x:c r="K899" s="32" t="n">
        <x:f>'Raw_Data'!K899</x:f>
        <x:v>0.852</x:v>
      </x:c>
      <x:c r="L899" t="n">
        <x:f>'Raw_Data'!L899</x:f>
        <x:v>0</x:v>
      </x:c>
      <x:c r="M899" t="n">
        <x:f>IF('Raw_Data'!M899="",Assumptions!$B$15,'Raw_Data'!M899)</x:f>
        <x:v>9</x:v>
      </x:c>
      <x:c r="N899" s="32" t="n">
        <x:f>'Raw_Data'!N899</x:f>
        <x:v>0.02</x:v>
      </x:c>
      <x:c r="O899" t="str">
        <x:f>IF(OR(D899&lt;620,L899&gt;=2,J899&gt;0.9),"High",IF(OR(D899&lt;700,L899=1,J899&gt;0.75),"Medium","Low"))</x:f>
        <x:v>Low</x:v>
      </x:c>
      <x:c r="P899" s="30" t="n">
        <x:f>XLOOKUP(F899,Assumptions!$A$4:$A$6,Assumptions!$B$4:$B$6)</x:f>
        <x:v>95</x:v>
      </x:c>
      <x:c r="Q899" s="32" t="n">
        <x:f>XLOOKUP(F899,Assumptions!$A$4:$A$6,Assumptions!$C$4:$C$6)</x:f>
        <x:v>0.219</x:v>
      </x:c>
      <x:c r="R899" s="32" t="n">
        <x:f>XLOOKUP(F899,Assumptions!$A$4:$A$6,Assumptions!$D$4:$D$6)</x:f>
        <x:v>0.016</x:v>
      </x:c>
      <x:c r="S899" s="32" t="n">
        <x:f>XLOOKUP(F899,Assumptions!$A$4:$A$6,Assumptions!$E$4:$E$6)</x:f>
        <x:v>0.01</x:v>
      </x:c>
      <x:c r="T899" s="32" t="n">
        <x:f>XLOOKUP(O899,Assumptions!$H$4:$H$6,Assumptions!$I$4:$I$6)</x:f>
        <x:v>0.0035</x:v>
      </x:c>
      <x:c r="U899" s="30" t="n">
        <x:f>XLOOKUP(F899,Assumptions!$A$4:$A$6,Assumptions!$F$4:$F$6)</x:f>
        <x:v>90</x:v>
      </x:c>
      <x:c r="V899" s="60" t="n">
        <x:f>I899*12</x:f>
        <x:v>17045.88</x:v>
      </x:c>
      <x:c r="W899" s="60" t="n">
        <x:f>H899*J899*(1-K899)*Q899</x:f>
        <x:v>80.01252249600002</x:v>
      </x:c>
      <x:c r="X899" s="60" t="n">
        <x:f>V899*R899</x:f>
        <x:v>272.73408</x:v>
      </x:c>
      <x:c r="Y899" s="60" t="n">
        <x:f>V899*S899</x:f>
        <x:v>170.45880000000002</x:v>
      </x:c>
      <x:c r="Z899" s="60" t="n">
        <x:f>H899*J899*T899</x:f>
        <x:v>8.640128</x:v>
      </x:c>
      <x:c r="AA899" s="60" t="n">
        <x:f>P899+W899+X899-Y899-Z899-U899</x:f>
        <x:v>178.64767449600004</x:v>
      </x:c>
      <x:c r="AB899" s="32" t="n">
        <x:f>IFERROR(AA899/(P899+W899+X899),0)</x:f>
        <x:v>0.3989928086558647</x:v>
      </x:c>
      <x:c r="AC899" t="n">
        <x:f>IF(O899="High",0,IF(I899&gt;=1800,3,IF(I899&gt;=900,2,1))+IF(K899&gt;=0.9,2,IF(K899&gt;=0.75,1,0))+IF(J899&lt;=0.7,2,IF(J899&lt;=0.85,1,0))+IF(M899&gt;=8,1,0))</x:f>
        <x:v>6</x:v>
      </x:c>
      <x:c r="AD899" t="str">
        <x:f>IF(AND(O899&lt;&gt;"High",AC899&gt;=Assumptions!$B$10,AA899&gt;0),"Priority Growth",IF(AND(O899="Low",AA899&gt;0),"Maintain","Watch"))</x:f>
        <x:v>Priority Growth</x:v>
      </x:c>
      <x:c r="AE899" s="60" t="n">
        <x:f>MAX(AA899,0)*N899</x:f>
        <x:v>3.5729534899200006</x:v>
      </x:c>
      <x:c r="AF899" t="str">
        <x:f>IF(AND(AA899&gt;=Assumptions!$B$11,O899&lt;&gt;"High",OR(N899&gt;=Assumptions!$B$12,M899&lt;=6)),"High","Standard")</x:f>
        <x:v>Standard</x:v>
      </x:c>
    </x:row>
    <x:row r="900">
      <x:c r="A900" t="str">
        <x:f>'Raw_Data'!A900</x:f>
        <x:v>C00899</x:v>
      </x:c>
      <x:c r="B900" t="n">
        <x:f>'Raw_Data'!B900</x:f>
        <x:v>37</x:v>
      </x:c>
      <x:c r="C900" s="30" t="n">
        <x:f>'Raw_Data'!C900</x:f>
        <x:v>106314</x:v>
      </x:c>
      <x:c r="D900" t="n">
        <x:f>'Raw_Data'!D900</x:f>
        <x:v>703</x:v>
      </x:c>
      <x:c r="E900" t="n">
        <x:f>'Raw_Data'!E900</x:f>
        <x:v>18</x:v>
      </x:c>
      <x:c r="F900" t="str">
        <x:f>PROPER(TRIM('Raw_Data'!F900))</x:f>
        <x:v>Platinum</x:v>
      </x:c>
      <x:c r="G900" t="str">
        <x:f>PROPER(TRIM('Raw_Data'!G900))</x:f>
        <x:v>Direct Mail</x:v>
      </x:c>
      <x:c r="H900" s="60" t="n">
        <x:f>'Raw_Data'!H900</x:f>
        <x:v>23174</x:v>
      </x:c>
      <x:c r="I900" s="60" t="n">
        <x:f>'Raw_Data'!I900</x:f>
        <x:v>2623.36</x:v>
      </x:c>
      <x:c r="J900" s="32" t="n">
        <x:f>'Raw_Data'!J900</x:f>
        <x:v>0.278</x:v>
      </x:c>
      <x:c r="K900" s="32" t="n">
        <x:f>'Raw_Data'!K900</x:f>
        <x:v>0.836</x:v>
      </x:c>
      <x:c r="L900" t="n">
        <x:f>'Raw_Data'!L900</x:f>
        <x:v>0</x:v>
      </x:c>
      <x:c r="M900" t="n">
        <x:f>IF('Raw_Data'!M900="",Assumptions!$B$15,'Raw_Data'!M900)</x:f>
        <x:v>7</x:v>
      </x:c>
      <x:c r="N900" s="32" t="n">
        <x:f>'Raw_Data'!N900</x:f>
        <x:v>0.105</x:v>
      </x:c>
      <x:c r="O900" t="str">
        <x:f>IF(OR(D900&lt;620,L900&gt;=2,J900&gt;0.9),"High",IF(OR(D900&lt;700,L900=1,J900&gt;0.75),"Medium","Low"))</x:f>
        <x:v>Low</x:v>
      </x:c>
      <x:c r="P900" s="30" t="n">
        <x:f>XLOOKUP(F900,Assumptions!$A$4:$A$6,Assumptions!$B$4:$B$6)</x:f>
        <x:v>195</x:v>
      </x:c>
      <x:c r="Q900" s="32" t="n">
        <x:f>XLOOKUP(F900,Assumptions!$A$4:$A$6,Assumptions!$C$4:$C$6)</x:f>
        <x:v>0.199</x:v>
      </x:c>
      <x:c r="R900" s="32" t="n">
        <x:f>XLOOKUP(F900,Assumptions!$A$4:$A$6,Assumptions!$D$4:$D$6)</x:f>
        <x:v>0.017</x:v>
      </x:c>
      <x:c r="S900" s="32" t="n">
        <x:f>XLOOKUP(F900,Assumptions!$A$4:$A$6,Assumptions!$E$4:$E$6)</x:f>
        <x:v>0.013</x:v>
      </x:c>
      <x:c r="T900" s="32" t="n">
        <x:f>XLOOKUP(O900,Assumptions!$H$4:$H$6,Assumptions!$I$4:$I$6)</x:f>
        <x:v>0.0035</x:v>
      </x:c>
      <x:c r="U900" s="30" t="n">
        <x:f>XLOOKUP(F900,Assumptions!$A$4:$A$6,Assumptions!$F$4:$F$6)</x:f>
        <x:v>140</x:v>
      </x:c>
      <x:c r="V900" s="60" t="n">
        <x:f>I900*12</x:f>
        <x:v>31480.32</x:v>
      </x:c>
      <x:c r="W900" s="60" t="n">
        <x:f>H900*J900*(1-K900)*Q900</x:f>
        <x:v>210.25325259200005</x:v>
      </x:c>
      <x:c r="X900" s="60" t="n">
        <x:f>V900*R900</x:f>
        <x:v>535.16544</x:v>
      </x:c>
      <x:c r="Y900" s="60" t="n">
        <x:f>V900*S900</x:f>
        <x:v>409.24415999999997</x:v>
      </x:c>
      <x:c r="Z900" s="60" t="n">
        <x:f>H900*J900*T900</x:f>
        <x:v>22.548302000000003</x:v>
      </x:c>
      <x:c r="AA900" s="60" t="n">
        <x:f>P900+W900+X900-Y900-Z900-U900</x:f>
        <x:v>368.6262305920001</x:v>
      </x:c>
      <x:c r="AB900" s="32" t="n">
        <x:f>IFERROR(AA900/(P900+W900+X900),0)</x:f>
        <x:v>0.3919809692170042</x:v>
      </x:c>
      <x:c r="AC900" t="n">
        <x:f>IF(O900="High",0,IF(I900&gt;=1800,3,IF(I900&gt;=900,2,1))+IF(K900&gt;=0.9,2,IF(K900&gt;=0.75,1,0))+IF(J900&lt;=0.7,2,IF(J900&lt;=0.85,1,0))+IF(M900&gt;=8,1,0))</x:f>
        <x:v>6</x:v>
      </x:c>
      <x:c r="AD900" t="str">
        <x:f>IF(AND(O900&lt;&gt;"High",AC900&gt;=Assumptions!$B$10,AA900&gt;0),"Priority Growth",IF(AND(O900="Low",AA900&gt;0),"Maintain","Watch"))</x:f>
        <x:v>Priority Growth</x:v>
      </x:c>
      <x:c r="AE900" s="60" t="n">
        <x:f>MAX(AA900,0)*N900</x:f>
        <x:v>38.70575421216001</x:v>
      </x:c>
      <x:c r="AF900" t="str">
        <x:f>IF(AND(AA900&gt;=Assumptions!$B$11,O900&lt;&gt;"High",OR(N900&gt;=Assumptions!$B$12,M900&lt;=6)),"High","Standard")</x:f>
        <x:v>Standard</x:v>
      </x:c>
    </x:row>
    <x:row r="901">
      <x:c r="A901" t="str">
        <x:f>'Raw_Data'!A901</x:f>
        <x:v>C00900</x:v>
      </x:c>
      <x:c r="B901" t="n">
        <x:f>'Raw_Data'!B901</x:f>
        <x:v>52</x:v>
      </x:c>
      <x:c r="C901" s="30" t="n">
        <x:f>'Raw_Data'!C901</x:f>
        <x:v>219557</x:v>
      </x:c>
      <x:c r="D901" t="n">
        <x:f>'Raw_Data'!D901</x:f>
        <x:v>723</x:v>
      </x:c>
      <x:c r="E901" t="n">
        <x:f>'Raw_Data'!E901</x:f>
        <x:v>5</x:v>
      </x:c>
      <x:c r="F901" t="str">
        <x:f>PROPER(TRIM('Raw_Data'!F901))</x:f>
        <x:v>Gold</x:v>
      </x:c>
      <x:c r="G901" t="str">
        <x:f>PROPER(TRIM('Raw_Data'!G901))</x:f>
        <x:v>Direct Mail</x:v>
      </x:c>
      <x:c r="H901" s="60" t="n">
        <x:f>'Raw_Data'!H901</x:f>
        <x:v>30661</x:v>
      </x:c>
      <x:c r="I901" s="60" t="n">
        <x:f>'Raw_Data'!I901</x:f>
        <x:v>3463.83</x:v>
      </x:c>
      <x:c r="J901" s="32" t="n">
        <x:f>'Raw_Data'!J901</x:f>
        <x:v>0.245</x:v>
      </x:c>
      <x:c r="K901" s="32" t="n">
        <x:f>'Raw_Data'!K901</x:f>
        <x:v>0.868</x:v>
      </x:c>
      <x:c r="L901" t="n">
        <x:f>'Raw_Data'!L901</x:f>
        <x:v>0</x:v>
      </x:c>
      <x:c r="M901" t="n">
        <x:f>IF('Raw_Data'!M901="",Assumptions!$B$15,'Raw_Data'!M901)</x:f>
        <x:v>7</x:v>
      </x:c>
      <x:c r="N901" s="32" t="n">
        <x:f>'Raw_Data'!N901</x:f>
        <x:v>0.159</x:v>
      </x:c>
      <x:c r="O901" t="str">
        <x:f>IF(OR(D901&lt;620,L901&gt;=2,J901&gt;0.9),"High",IF(OR(D901&lt;700,L901=1,J901&gt;0.75),"Medium","Low"))</x:f>
        <x:v>Low</x:v>
      </x:c>
      <x:c r="P901" s="30" t="n">
        <x:f>XLOOKUP(F901,Assumptions!$A$4:$A$6,Assumptions!$B$4:$B$6)</x:f>
        <x:v>95</x:v>
      </x:c>
      <x:c r="Q901" s="32" t="n">
        <x:f>XLOOKUP(F901,Assumptions!$A$4:$A$6,Assumptions!$C$4:$C$6)</x:f>
        <x:v>0.219</x:v>
      </x:c>
      <x:c r="R901" s="32" t="n">
        <x:f>XLOOKUP(F901,Assumptions!$A$4:$A$6,Assumptions!$D$4:$D$6)</x:f>
        <x:v>0.016</x:v>
      </x:c>
      <x:c r="S901" s="32" t="n">
        <x:f>XLOOKUP(F901,Assumptions!$A$4:$A$6,Assumptions!$E$4:$E$6)</x:f>
        <x:v>0.01</x:v>
      </x:c>
      <x:c r="T901" s="32" t="n">
        <x:f>XLOOKUP(O901,Assumptions!$H$4:$H$6,Assumptions!$I$4:$I$6)</x:f>
        <x:v>0.0035</x:v>
      </x:c>
      <x:c r="U901" s="30" t="n">
        <x:f>XLOOKUP(F901,Assumptions!$A$4:$A$6,Assumptions!$F$4:$F$6)</x:f>
        <x:v>90</x:v>
      </x:c>
      <x:c r="V901" s="60" t="n">
        <x:f>I901*12</x:f>
        <x:v>41565.96</x:v>
      </x:c>
      <x:c r="W901" s="60" t="n">
        <x:f>H901*J901*(1-K901)*Q901</x:f>
        <x:v>217.15530606</x:v>
      </x:c>
      <x:c r="X901" s="60" t="n">
        <x:f>V901*R901</x:f>
        <x:v>665.05536</x:v>
      </x:c>
      <x:c r="Y901" s="60" t="n">
        <x:f>V901*S901</x:f>
        <x:v>415.6596</x:v>
      </x:c>
      <x:c r="Z901" s="60" t="n">
        <x:f>H901*J901*T901</x:f>
        <x:v>26.2918075</x:v>
      </x:c>
      <x:c r="AA901" s="60" t="n">
        <x:f>P901+W901+X901-Y901-Z901-U901</x:f>
        <x:v>445.25925856000003</x:v>
      </x:c>
      <x:c r="AB901" s="32" t="n">
        <x:f>IFERROR(AA901/(P901+W901+X901),0)</x:f>
        <x:v>0.45564306042138664</x:v>
      </x:c>
      <x:c r="AC901" t="n">
        <x:f>IF(O901="High",0,IF(I901&gt;=1800,3,IF(I901&gt;=900,2,1))+IF(K901&gt;=0.9,2,IF(K901&gt;=0.75,1,0))+IF(J901&lt;=0.7,2,IF(J901&lt;=0.85,1,0))+IF(M901&gt;=8,1,0))</x:f>
        <x:v>6</x:v>
      </x:c>
      <x:c r="AD901" t="str">
        <x:f>IF(AND(O901&lt;&gt;"High",AC901&gt;=Assumptions!$B$10,AA901&gt;0),"Priority Growth",IF(AND(O901="Low",AA901&gt;0),"Maintain","Watch"))</x:f>
        <x:v>Priority Growth</x:v>
      </x:c>
      <x:c r="AE901" s="60" t="n">
        <x:f>MAX(AA901,0)*N901</x:f>
        <x:v>70.79622211104001</x:v>
      </x:c>
      <x:c r="AF901" t="str">
        <x:f>IF(AND(AA901&gt;=Assumptions!$B$11,O901&lt;&gt;"High",OR(N901&gt;=Assumptions!$B$12,M901&lt;=6)),"High","Standard")</x:f>
        <x:v>High</x:v>
      </x:c>
    </x:row>
    <x:row r="902">
      <x:c r="A902" t="str">
        <x:f>'Raw_Data'!A902</x:f>
        <x:v>C00901</x:v>
      </x:c>
      <x:c r="B902" t="n">
        <x:f>'Raw_Data'!B902</x:f>
        <x:v>53</x:v>
      </x:c>
      <x:c r="C902" s="30" t="n">
        <x:f>'Raw_Data'!C902</x:f>
        <x:v>88713</x:v>
      </x:c>
      <x:c r="D902" t="n">
        <x:f>'Raw_Data'!D902</x:f>
        <x:v>570</x:v>
      </x:c>
      <x:c r="E902" t="n">
        <x:f>'Raw_Data'!E902</x:f>
        <x:v>18</x:v>
      </x:c>
      <x:c r="F902" t="str">
        <x:f>PROPER(TRIM('Raw_Data'!F902))</x:f>
        <x:v>Classic</x:v>
      </x:c>
      <x:c r="G902" t="str">
        <x:f>PROPER(TRIM('Raw_Data'!G902))</x:f>
        <x:v>Digital</x:v>
      </x:c>
      <x:c r="H902" s="60" t="n">
        <x:f>'Raw_Data'!H902</x:f>
        <x:v>6418</x:v>
      </x:c>
      <x:c r="I902" s="60" t="n">
        <x:f>'Raw_Data'!I902</x:f>
        <x:v>865.36</x:v>
      </x:c>
      <x:c r="J902" s="32" t="n">
        <x:f>'Raw_Data'!J902</x:f>
        <x:v>0.539</x:v>
      </x:c>
      <x:c r="K902" s="32" t="n">
        <x:f>'Raw_Data'!K902</x:f>
        <x:v>0.466</x:v>
      </x:c>
      <x:c r="L902" t="n">
        <x:f>'Raw_Data'!L902</x:f>
        <x:v>1</x:v>
      </x:c>
      <x:c r="M902" t="n">
        <x:f>IF('Raw_Data'!M902="",Assumptions!$B$15,'Raw_Data'!M902)</x:f>
        <x:v>7.370408870408871</x:v>
      </x:c>
      <x:c r="N902" s="32" t="n">
        <x:f>'Raw_Data'!N902</x:f>
        <x:v>0.235</x:v>
      </x:c>
      <x:c r="O902" t="str">
        <x:f>IF(OR(D902&lt;620,L902&gt;=2,J902&gt;0.9),"High",IF(OR(D902&lt;700,L902=1,J902&gt;0.75),"Medium","Low"))</x:f>
        <x:v>High</x:v>
      </x:c>
      <x:c r="P902" s="30" t="n">
        <x:f>XLOOKUP(F902,Assumptions!$A$4:$A$6,Assumptions!$B$4:$B$6)</x:f>
        <x:v>0</x:v>
      </x:c>
      <x:c r="Q902" s="32" t="n">
        <x:f>XLOOKUP(F902,Assumptions!$A$4:$A$6,Assumptions!$C$4:$C$6)</x:f>
        <x:v>0.229</x:v>
      </x:c>
      <x:c r="R902" s="32" t="n">
        <x:f>XLOOKUP(F902,Assumptions!$A$4:$A$6,Assumptions!$D$4:$D$6)</x:f>
        <x:v>0.015</x:v>
      </x:c>
      <x:c r="S902" s="32" t="n">
        <x:f>XLOOKUP(F902,Assumptions!$A$4:$A$6,Assumptions!$E$4:$E$6)</x:f>
        <x:v>0.0075</x:v>
      </x:c>
      <x:c r="T902" s="32" t="n">
        <x:f>XLOOKUP(O902,Assumptions!$H$4:$H$6,Assumptions!$I$4:$I$6)</x:f>
        <x:v>0.045</x:v>
      </x:c>
      <x:c r="U902" s="30" t="n">
        <x:f>XLOOKUP(F902,Assumptions!$A$4:$A$6,Assumptions!$F$4:$F$6)</x:f>
        <x:v>60</x:v>
      </x:c>
      <x:c r="V902" s="60" t="n">
        <x:f>I902*12</x:f>
        <x:v>10384.32</x:v>
      </x:c>
      <x:c r="W902" s="60" t="n">
        <x:f>H902*J902*(1-K902)*Q902</x:f>
        <x:v>423.0242043720001</x:v>
      </x:c>
      <x:c r="X902" s="60" t="n">
        <x:f>V902*R902</x:f>
        <x:v>155.76479999999998</x:v>
      </x:c>
      <x:c r="Y902" s="60" t="n">
        <x:f>V902*S902</x:f>
        <x:v>77.88239999999999</x:v>
      </x:c>
      <x:c r="Z902" s="60" t="n">
        <x:f>H902*J902*T902</x:f>
        <x:v>155.66859</x:v>
      </x:c>
      <x:c r="AA902" s="60" t="n">
        <x:f>P902+W902+X902-Y902-Z902-U902</x:f>
        <x:v>285.2380143720002</x:v>
      </x:c>
      <x:c r="AB902" s="32" t="n">
        <x:f>IFERROR(AA902/(P902+W902+X902),0)</x:f>
        <x:v>0.49281864758555705</x:v>
      </x:c>
      <x:c r="AC902" t="n">
        <x:f>IF(O902="High",0,IF(I902&gt;=1800,3,IF(I902&gt;=900,2,1))+IF(K902&gt;=0.9,2,IF(K902&gt;=0.75,1,0))+IF(J902&lt;=0.7,2,IF(J902&lt;=0.85,1,0))+IF(M902&gt;=8,1,0))</x:f>
        <x:v>0</x:v>
      </x:c>
      <x:c r="AD902" t="str">
        <x:f>IF(AND(O902&lt;&gt;"High",AC902&gt;=Assumptions!$B$10,AA902&gt;0),"Priority Growth",IF(AND(O902="Low",AA902&gt;0),"Maintain","Watch"))</x:f>
        <x:v>Watch</x:v>
      </x:c>
      <x:c r="AE902" s="60" t="n">
        <x:f>MAX(AA902,0)*N902</x:f>
        <x:v>67.03093337742004</x:v>
      </x:c>
      <x:c r="AF902" t="str">
        <x:f>IF(AND(AA902&gt;=Assumptions!$B$11,O902&lt;&gt;"High",OR(N902&gt;=Assumptions!$B$12,M902&lt;=6)),"High","Standard")</x:f>
        <x:v>Standard</x:v>
      </x:c>
    </x:row>
    <x:row r="903">
      <x:c r="A903" t="str">
        <x:f>'Raw_Data'!A903</x:f>
        <x:v>C00902</x:v>
      </x:c>
      <x:c r="B903" t="n">
        <x:f>'Raw_Data'!B903</x:f>
        <x:v>22</x:v>
      </x:c>
      <x:c r="C903" s="30" t="n">
        <x:f>'Raw_Data'!C903</x:f>
        <x:v>51729</x:v>
      </x:c>
      <x:c r="D903" t="n">
        <x:f>'Raw_Data'!D903</x:f>
        <x:v>645</x:v>
      </x:c>
      <x:c r="E903" t="n">
        <x:f>'Raw_Data'!E903</x:f>
        <x:v>17</x:v>
      </x:c>
      <x:c r="F903" t="str">
        <x:f>PROPER(TRIM('Raw_Data'!F903))</x:f>
        <x:v>Classic</x:v>
      </x:c>
      <x:c r="G903" t="str">
        <x:f>PROPER(TRIM('Raw_Data'!G903))</x:f>
        <x:v>Direct Mail</x:v>
      </x:c>
      <x:c r="H903" s="60" t="n">
        <x:f>'Raw_Data'!H903</x:f>
        <x:v>1000</x:v>
      </x:c>
      <x:c r="I903" s="60" t="n">
        <x:f>'Raw_Data'!I903</x:f>
        <x:v>496.44</x:v>
      </x:c>
      <x:c r="J903" s="32" t="n">
        <x:f>'Raw_Data'!J903</x:f>
        <x:v>0.456</x:v>
      </x:c>
      <x:c r="K903" s="32" t="n">
        <x:f>'Raw_Data'!K903</x:f>
        <x:v>0.772</x:v>
      </x:c>
      <x:c r="L903" t="n">
        <x:f>'Raw_Data'!L903</x:f>
        <x:v>0</x:v>
      </x:c>
      <x:c r="M903" t="n">
        <x:f>IF('Raw_Data'!M903="",Assumptions!$B$15,'Raw_Data'!M903)</x:f>
        <x:v>8</x:v>
      </x:c>
      <x:c r="N903" s="32" t="n">
        <x:f>'Raw_Data'!N903</x:f>
        <x:v>0.021</x:v>
      </x:c>
      <x:c r="O903" t="str">
        <x:f>IF(OR(D903&lt;620,L903&gt;=2,J903&gt;0.9),"High",IF(OR(D903&lt;700,L903=1,J903&gt;0.75),"Medium","Low"))</x:f>
        <x:v>Medium</x:v>
      </x:c>
      <x:c r="P903" s="30" t="n">
        <x:f>XLOOKUP(F903,Assumptions!$A$4:$A$6,Assumptions!$B$4:$B$6)</x:f>
        <x:v>0</x:v>
      </x:c>
      <x:c r="Q903" s="32" t="n">
        <x:f>XLOOKUP(F903,Assumptions!$A$4:$A$6,Assumptions!$C$4:$C$6)</x:f>
        <x:v>0.229</x:v>
      </x:c>
      <x:c r="R903" s="32" t="n">
        <x:f>XLOOKUP(F903,Assumptions!$A$4:$A$6,Assumptions!$D$4:$D$6)</x:f>
        <x:v>0.015</x:v>
      </x:c>
      <x:c r="S903" s="32" t="n">
        <x:f>XLOOKUP(F903,Assumptions!$A$4:$A$6,Assumptions!$E$4:$E$6)</x:f>
        <x:v>0.0075</x:v>
      </x:c>
      <x:c r="T903" s="32" t="n">
        <x:f>XLOOKUP(O903,Assumptions!$H$4:$H$6,Assumptions!$I$4:$I$6)</x:f>
        <x:v>0.012</x:v>
      </x:c>
      <x:c r="U903" s="30" t="n">
        <x:f>XLOOKUP(F903,Assumptions!$A$4:$A$6,Assumptions!$F$4:$F$6)</x:f>
        <x:v>60</x:v>
      </x:c>
      <x:c r="V903" s="60" t="n">
        <x:f>I903*12</x:f>
        <x:v>5957.28</x:v>
      </x:c>
      <x:c r="W903" s="60" t="n">
        <x:f>H903*J903*(1-K903)*Q903</x:f>
        <x:v>23.808671999999998</x:v>
      </x:c>
      <x:c r="X903" s="60" t="n">
        <x:f>V903*R903</x:f>
        <x:v>89.35919999999999</x:v>
      </x:c>
      <x:c r="Y903" s="60" t="n">
        <x:f>V903*S903</x:f>
        <x:v>44.67959999999999</x:v>
      </x:c>
      <x:c r="Z903" s="60" t="n">
        <x:f>H903*J903*T903</x:f>
        <x:v>5.472</x:v>
      </x:c>
      <x:c r="AA903" s="60" t="n">
        <x:f>P903+W903+X903-Y903-Z903-U903</x:f>
        <x:v>3.0162719999999936</x:v>
      </x:c>
      <x:c r="AB903" s="32" t="n">
        <x:f>IFERROR(AA903/(P903+W903+X903),0)</x:f>
        <x:v>0.026653076943958035</x:v>
      </x:c>
      <x:c r="AC903" t="n">
        <x:f>IF(O903="High",0,IF(I903&gt;=1800,3,IF(I903&gt;=900,2,1))+IF(K903&gt;=0.9,2,IF(K903&gt;=0.75,1,0))+IF(J903&lt;=0.7,2,IF(J903&lt;=0.85,1,0))+IF(M903&gt;=8,1,0))</x:f>
        <x:v>5</x:v>
      </x:c>
      <x:c r="AD903" t="str">
        <x:f>IF(AND(O903&lt;&gt;"High",AC903&gt;=Assumptions!$B$10,AA903&gt;0),"Priority Growth",IF(AND(O903="Low",AA903&gt;0),"Maintain","Watch"))</x:f>
        <x:v>Watch</x:v>
      </x:c>
      <x:c r="AE903" s="60" t="n">
        <x:f>MAX(AA903,0)*N903</x:f>
        <x:v>0.06334171199999987</x:v>
      </x:c>
      <x:c r="AF903" t="str">
        <x:f>IF(AND(AA903&gt;=Assumptions!$B$11,O903&lt;&gt;"High",OR(N903&gt;=Assumptions!$B$12,M903&lt;=6)),"High","Standard")</x:f>
        <x:v>Standard</x:v>
      </x:c>
    </x:row>
    <x:row r="904">
      <x:c r="A904" t="str">
        <x:f>'Raw_Data'!A904</x:f>
        <x:v>C00903</x:v>
      </x:c>
      <x:c r="B904" t="n">
        <x:f>'Raw_Data'!B904</x:f>
        <x:v>51</x:v>
      </x:c>
      <x:c r="C904" s="30" t="n">
        <x:f>'Raw_Data'!C904</x:f>
        <x:v>32415</x:v>
      </x:c>
      <x:c r="D904" t="n">
        <x:f>'Raw_Data'!D904</x:f>
        <x:v>697</x:v>
      </x:c>
      <x:c r="E904" t="n">
        <x:f>'Raw_Data'!E904</x:f>
        <x:v>64</x:v>
      </x:c>
      <x:c r="F904" t="str">
        <x:f>PROPER(TRIM('Raw_Data'!F904))</x:f>
        <x:v>Classic</x:v>
      </x:c>
      <x:c r="G904" t="str">
        <x:f>PROPER(TRIM('Raw_Data'!G904))</x:f>
        <x:v>Direct Mail</x:v>
      </x:c>
      <x:c r="H904" s="60" t="n">
        <x:f>'Raw_Data'!H904</x:f>
        <x:v>5097</x:v>
      </x:c>
      <x:c r="I904" s="60" t="n">
        <x:f>'Raw_Data'!I904</x:f>
        <x:v>150</x:v>
      </x:c>
      <x:c r="J904" s="32" t="n">
        <x:f>'Raw_Data'!J904</x:f>
        <x:v>0.291</x:v>
      </x:c>
      <x:c r="K904" s="32" t="n">
        <x:f>'Raw_Data'!K904</x:f>
        <x:v>0.877</x:v>
      </x:c>
      <x:c r="L904" t="n">
        <x:f>'Raw_Data'!L904</x:f>
        <x:v>0</x:v>
      </x:c>
      <x:c r="M904" t="n">
        <x:f>IF('Raw_Data'!M904="",Assumptions!$B$15,'Raw_Data'!M904)</x:f>
        <x:v>10</x:v>
      </x:c>
      <x:c r="N904" s="32" t="n">
        <x:f>'Raw_Data'!N904</x:f>
        <x:v>0.02</x:v>
      </x:c>
      <x:c r="O904" t="str">
        <x:f>IF(OR(D904&lt;620,L904&gt;=2,J904&gt;0.9),"High",IF(OR(D904&lt;700,L904=1,J904&gt;0.75),"Medium","Low"))</x:f>
        <x:v>Medium</x:v>
      </x:c>
      <x:c r="P904" s="30" t="n">
        <x:f>XLOOKUP(F904,Assumptions!$A$4:$A$6,Assumptions!$B$4:$B$6)</x:f>
        <x:v>0</x:v>
      </x:c>
      <x:c r="Q904" s="32" t="n">
        <x:f>XLOOKUP(F904,Assumptions!$A$4:$A$6,Assumptions!$C$4:$C$6)</x:f>
        <x:v>0.229</x:v>
      </x:c>
      <x:c r="R904" s="32" t="n">
        <x:f>XLOOKUP(F904,Assumptions!$A$4:$A$6,Assumptions!$D$4:$D$6)</x:f>
        <x:v>0.015</x:v>
      </x:c>
      <x:c r="S904" s="32" t="n">
        <x:f>XLOOKUP(F904,Assumptions!$A$4:$A$6,Assumptions!$E$4:$E$6)</x:f>
        <x:v>0.0075</x:v>
      </x:c>
      <x:c r="T904" s="32" t="n">
        <x:f>XLOOKUP(O904,Assumptions!$H$4:$H$6,Assumptions!$I$4:$I$6)</x:f>
        <x:v>0.012</x:v>
      </x:c>
      <x:c r="U904" s="30" t="n">
        <x:f>XLOOKUP(F904,Assumptions!$A$4:$A$6,Assumptions!$F$4:$F$6)</x:f>
        <x:v>60</x:v>
      </x:c>
      <x:c r="V904" s="60" t="n">
        <x:f>I904*12</x:f>
        <x:v>1800</x:v>
      </x:c>
      <x:c r="W904" s="60" t="n">
        <x:f>H904*J904*(1-K904)*Q904</x:f>
        <x:v>41.778054909</x:v>
      </x:c>
      <x:c r="X904" s="60" t="n">
        <x:f>V904*R904</x:f>
        <x:v>27</x:v>
      </x:c>
      <x:c r="Y904" s="60" t="n">
        <x:f>V904*S904</x:f>
        <x:v>13.5</x:v>
      </x:c>
      <x:c r="Z904" s="60" t="n">
        <x:f>H904*J904*T904</x:f>
        <x:v>17.798724</x:v>
      </x:c>
      <x:c r="AA904" s="60" t="n">
        <x:f>P904+W904+X904-Y904-Z904-U904</x:f>
        <x:v>-22.52066909100001</x:v>
      </x:c>
      <x:c r="AB904" s="32" t="n">
        <x:f>IFERROR(AA904/(P904+W904+X904),0)</x:f>
        <x:v>-0.3274397497980574</x:v>
      </x:c>
      <x:c r="AC904" t="n">
        <x:f>IF(O904="High",0,IF(I904&gt;=1800,3,IF(I904&gt;=900,2,1))+IF(K904&gt;=0.9,2,IF(K904&gt;=0.75,1,0))+IF(J904&lt;=0.7,2,IF(J904&lt;=0.85,1,0))+IF(M904&gt;=8,1,0))</x:f>
        <x:v>5</x:v>
      </x:c>
      <x:c r="AD904" t="str">
        <x:f>IF(AND(O904&lt;&gt;"High",AC904&gt;=Assumptions!$B$10,AA904&gt;0),"Priority Growth",IF(AND(O904="Low",AA904&gt;0),"Maintain","Watch"))</x:f>
        <x:v>Watch</x:v>
      </x:c>
      <x:c r="AE904" s="60" t="n">
        <x:f>MAX(AA904,0)*N904</x:f>
        <x:v>0</x:v>
      </x:c>
      <x:c r="AF904" t="str">
        <x:f>IF(AND(AA904&gt;=Assumptions!$B$11,O904&lt;&gt;"High",OR(N904&gt;=Assumptions!$B$12,M904&lt;=6)),"High","Standard")</x:f>
        <x:v>Standard</x:v>
      </x:c>
    </x:row>
    <x:row r="905">
      <x:c r="A905" t="str">
        <x:f>'Raw_Data'!A905</x:f>
        <x:v>C00904</x:v>
      </x:c>
      <x:c r="B905" t="n">
        <x:f>'Raw_Data'!B905</x:f>
        <x:v>36</x:v>
      </x:c>
      <x:c r="C905" s="30" t="n">
        <x:f>'Raw_Data'!C905</x:f>
        <x:v>88615</x:v>
      </x:c>
      <x:c r="D905" t="n">
        <x:f>'Raw_Data'!D905</x:f>
        <x:v>740</x:v>
      </x:c>
      <x:c r="E905" t="n">
        <x:f>'Raw_Data'!E905</x:f>
        <x:v>96</x:v>
      </x:c>
      <x:c r="F905" t="str">
        <x:f>PROPER(TRIM('Raw_Data'!F905))</x:f>
        <x:v>Platinum</x:v>
      </x:c>
      <x:c r="G905" t="str">
        <x:f>PROPER(TRIM('Raw_Data'!G905))</x:f>
        <x:v>Partner</x:v>
      </x:c>
      <x:c r="H905" s="60" t="n">
        <x:f>'Raw_Data'!H905</x:f>
        <x:v>19314</x:v>
      </x:c>
      <x:c r="I905" s="60" t="n">
        <x:f>'Raw_Data'!I905</x:f>
        <x:v>2148.14</x:v>
      </x:c>
      <x:c r="J905" s="32" t="n">
        <x:f>'Raw_Data'!J905</x:f>
        <x:v>0.477</x:v>
      </x:c>
      <x:c r="K905" s="32" t="n">
        <x:f>'Raw_Data'!K905</x:f>
        <x:v>0.636</x:v>
      </x:c>
      <x:c r="L905" t="n">
        <x:f>'Raw_Data'!L905</x:f>
        <x:v>0</x:v>
      </x:c>
      <x:c r="M905" t="n">
        <x:f>IF('Raw_Data'!M905="",Assumptions!$B$15,'Raw_Data'!M905)</x:f>
        <x:v>6</x:v>
      </x:c>
      <x:c r="N905" s="32" t="n">
        <x:f>'Raw_Data'!N905</x:f>
        <x:v>0.169</x:v>
      </x:c>
      <x:c r="O905" t="str">
        <x:f>IF(OR(D905&lt;620,L905&gt;=2,J905&gt;0.9),"High",IF(OR(D905&lt;700,L905=1,J905&gt;0.75),"Medium","Low"))</x:f>
        <x:v>Low</x:v>
      </x:c>
      <x:c r="P905" s="30" t="n">
        <x:f>XLOOKUP(F905,Assumptions!$A$4:$A$6,Assumptions!$B$4:$B$6)</x:f>
        <x:v>195</x:v>
      </x:c>
      <x:c r="Q905" s="32" t="n">
        <x:f>XLOOKUP(F905,Assumptions!$A$4:$A$6,Assumptions!$C$4:$C$6)</x:f>
        <x:v>0.199</x:v>
      </x:c>
      <x:c r="R905" s="32" t="n">
        <x:f>XLOOKUP(F905,Assumptions!$A$4:$A$6,Assumptions!$D$4:$D$6)</x:f>
        <x:v>0.017</x:v>
      </x:c>
      <x:c r="S905" s="32" t="n">
        <x:f>XLOOKUP(F905,Assumptions!$A$4:$A$6,Assumptions!$E$4:$E$6)</x:f>
        <x:v>0.013</x:v>
      </x:c>
      <x:c r="T905" s="32" t="n">
        <x:f>XLOOKUP(O905,Assumptions!$H$4:$H$6,Assumptions!$I$4:$I$6)</x:f>
        <x:v>0.0035</x:v>
      </x:c>
      <x:c r="U905" s="30" t="n">
        <x:f>XLOOKUP(F905,Assumptions!$A$4:$A$6,Assumptions!$F$4:$F$6)</x:f>
        <x:v>140</x:v>
      </x:c>
      <x:c r="V905" s="60" t="n">
        <x:f>I905*12</x:f>
        <x:v>25777.68</x:v>
      </x:c>
      <x:c r="W905" s="60" t="n">
        <x:f>H905*J905*(1-K905)*Q905</x:f>
        <x:v>667.336787208</x:v>
      </x:c>
      <x:c r="X905" s="60" t="n">
        <x:f>V905*R905</x:f>
        <x:v>438.22056000000003</x:v>
      </x:c>
      <x:c r="Y905" s="60" t="n">
        <x:f>V905*S905</x:f>
        <x:v>335.10983999999996</x:v>
      </x:c>
      <x:c r="Z905" s="60" t="n">
        <x:f>H905*J905*T905</x:f>
        <x:v>32.244723</x:v>
      </x:c>
      <x:c r="AA905" s="60" t="n">
        <x:f>P905+W905+X905-Y905-Z905-U905</x:f>
        <x:v>793.202784208</x:v>
      </x:c>
      <x:c r="AB905" s="32" t="n">
        <x:f>IFERROR(AA905/(P905+W905+X905),0)</x:f>
        <x:v>0.609894508620343</x:v>
      </x:c>
      <x:c r="AC905" t="n">
        <x:f>IF(O905="High",0,IF(I905&gt;=1800,3,IF(I905&gt;=900,2,1))+IF(K905&gt;=0.9,2,IF(K905&gt;=0.75,1,0))+IF(J905&lt;=0.7,2,IF(J905&lt;=0.85,1,0))+IF(M905&gt;=8,1,0))</x:f>
        <x:v>5</x:v>
      </x:c>
      <x:c r="AD905" t="str">
        <x:f>IF(AND(O905&lt;&gt;"High",AC905&gt;=Assumptions!$B$10,AA905&gt;0),"Priority Growth",IF(AND(O905="Low",AA905&gt;0),"Maintain","Watch"))</x:f>
        <x:v>Maintain</x:v>
      </x:c>
      <x:c r="AE905" s="60" t="n">
        <x:f>MAX(AA905,0)*N905</x:f>
        <x:v>134.051270531152</x:v>
      </x:c>
      <x:c r="AF905" t="str">
        <x:f>IF(AND(AA905&gt;=Assumptions!$B$11,O905&lt;&gt;"High",OR(N905&gt;=Assumptions!$B$12,M905&lt;=6)),"High","Standard")</x:f>
        <x:v>High</x:v>
      </x:c>
    </x:row>
    <x:row r="906">
      <x:c r="A906" t="str">
        <x:f>'Raw_Data'!A906</x:f>
        <x:v>C00905</x:v>
      </x:c>
      <x:c r="B906" t="n">
        <x:f>'Raw_Data'!B906</x:f>
        <x:v>47</x:v>
      </x:c>
      <x:c r="C906" s="30" t="n">
        <x:f>'Raw_Data'!C906</x:f>
        <x:v>57275</x:v>
      </x:c>
      <x:c r="D906" t="n">
        <x:f>'Raw_Data'!D906</x:f>
        <x:v>680</x:v>
      </x:c>
      <x:c r="E906" t="n">
        <x:f>'Raw_Data'!E906</x:f>
        <x:v>47</x:v>
      </x:c>
      <x:c r="F906" t="str">
        <x:f>PROPER(TRIM('Raw_Data'!F906))</x:f>
        <x:v>Gold</x:v>
      </x:c>
      <x:c r="G906" t="str">
        <x:f>PROPER(TRIM('Raw_Data'!G906))</x:f>
        <x:v>Digital</x:v>
      </x:c>
      <x:c r="H906" s="60" t="n">
        <x:f>'Raw_Data'!H906</x:f>
        <x:v>8525</x:v>
      </x:c>
      <x:c r="I906" s="60" t="n">
        <x:f>'Raw_Data'!I906</x:f>
        <x:v>1047.43</x:v>
      </x:c>
      <x:c r="J906" s="32" t="n">
        <x:f>'Raw_Data'!J906</x:f>
        <x:v>0.545</x:v>
      </x:c>
      <x:c r="K906" s="32" t="n">
        <x:f>'Raw_Data'!K906</x:f>
        <x:v>0.834</x:v>
      </x:c>
      <x:c r="L906" t="n">
        <x:f>'Raw_Data'!L906</x:f>
        <x:v>1</x:v>
      </x:c>
      <x:c r="M906" t="n">
        <x:f>IF('Raw_Data'!M906="",Assumptions!$B$15,'Raw_Data'!M906)</x:f>
        <x:v>7</x:v>
      </x:c>
      <x:c r="N906" s="32" t="n">
        <x:f>'Raw_Data'!N906</x:f>
        <x:v>0.097</x:v>
      </x:c>
      <x:c r="O906" t="str">
        <x:f>IF(OR(D906&lt;620,L906&gt;=2,J906&gt;0.9),"High",IF(OR(D906&lt;700,L906=1,J906&gt;0.75),"Medium","Low"))</x:f>
        <x:v>Medium</x:v>
      </x:c>
      <x:c r="P906" s="30" t="n">
        <x:f>XLOOKUP(F906,Assumptions!$A$4:$A$6,Assumptions!$B$4:$B$6)</x:f>
        <x:v>95</x:v>
      </x:c>
      <x:c r="Q906" s="32" t="n">
        <x:f>XLOOKUP(F906,Assumptions!$A$4:$A$6,Assumptions!$C$4:$C$6)</x:f>
        <x:v>0.219</x:v>
      </x:c>
      <x:c r="R906" s="32" t="n">
        <x:f>XLOOKUP(F906,Assumptions!$A$4:$A$6,Assumptions!$D$4:$D$6)</x:f>
        <x:v>0.016</x:v>
      </x:c>
      <x:c r="S906" s="32" t="n">
        <x:f>XLOOKUP(F906,Assumptions!$A$4:$A$6,Assumptions!$E$4:$E$6)</x:f>
        <x:v>0.01</x:v>
      </x:c>
      <x:c r="T906" s="32" t="n">
        <x:f>XLOOKUP(O906,Assumptions!$H$4:$H$6,Assumptions!$I$4:$I$6)</x:f>
        <x:v>0.012</x:v>
      </x:c>
      <x:c r="U906" s="30" t="n">
        <x:f>XLOOKUP(F906,Assumptions!$A$4:$A$6,Assumptions!$F$4:$F$6)</x:f>
        <x:v>90</x:v>
      </x:c>
      <x:c r="V906" s="60" t="n">
        <x:f>I906*12</x:f>
        <x:v>12569.16</x:v>
      </x:c>
      <x:c r="W906" s="60" t="n">
        <x:f>H906*J906*(1-K906)*Q906</x:f>
        <x:v>168.90522825000002</x:v>
      </x:c>
      <x:c r="X906" s="60" t="n">
        <x:f>V906*R906</x:f>
        <x:v>201.10656</x:v>
      </x:c>
      <x:c r="Y906" s="60" t="n">
        <x:f>V906*S906</x:f>
        <x:v>125.69160000000001</x:v>
      </x:c>
      <x:c r="Z906" s="60" t="n">
        <x:f>H906*J906*T906</x:f>
        <x:v>55.7535</x:v>
      </x:c>
      <x:c r="AA906" s="60" t="n">
        <x:f>P906+W906+X906-Y906-Z906-U906</x:f>
        <x:v>193.56668825000008</x:v>
      </x:c>
      <x:c r="AB906" s="32" t="n">
        <x:f>IFERROR(AA906/(P906+W906+X906),0)</x:f>
        <x:v>0.4162618951628267</x:v>
      </x:c>
      <x:c r="AC906" t="n">
        <x:f>IF(O906="High",0,IF(I906&gt;=1800,3,IF(I906&gt;=900,2,1))+IF(K906&gt;=0.9,2,IF(K906&gt;=0.75,1,0))+IF(J906&lt;=0.7,2,IF(J906&lt;=0.85,1,0))+IF(M906&gt;=8,1,0))</x:f>
        <x:v>5</x:v>
      </x:c>
      <x:c r="AD906" t="str">
        <x:f>IF(AND(O906&lt;&gt;"High",AC906&gt;=Assumptions!$B$10,AA906&gt;0),"Priority Growth",IF(AND(O906="Low",AA906&gt;0),"Maintain","Watch"))</x:f>
        <x:v>Watch</x:v>
      </x:c>
      <x:c r="AE906" s="60" t="n">
        <x:f>MAX(AA906,0)*N906</x:f>
        <x:v>18.77596876025001</x:v>
      </x:c>
      <x:c r="AF906" t="str">
        <x:f>IF(AND(AA906&gt;=Assumptions!$B$11,O906&lt;&gt;"High",OR(N906&gt;=Assumptions!$B$12,M906&lt;=6)),"High","Standard")</x:f>
        <x:v>Standard</x:v>
      </x:c>
    </x:row>
    <x:row r="907">
      <x:c r="A907" t="str">
        <x:f>'Raw_Data'!A907</x:f>
        <x:v>C00906</x:v>
      </x:c>
      <x:c r="B907" t="n">
        <x:f>'Raw_Data'!B907</x:f>
        <x:v>58</x:v>
      </x:c>
      <x:c r="C907" s="30" t="n">
        <x:f>'Raw_Data'!C907</x:f>
        <x:v>186639</x:v>
      </x:c>
      <x:c r="D907" t="n">
        <x:f>'Raw_Data'!D907</x:f>
        <x:v>828</x:v>
      </x:c>
      <x:c r="E907" t="n">
        <x:f>'Raw_Data'!E907</x:f>
        <x:v>30</x:v>
      </x:c>
      <x:c r="F907" t="str">
        <x:f>PROPER(TRIM('Raw_Data'!F907))</x:f>
        <x:v>Platinum</x:v>
      </x:c>
      <x:c r="G907" t="str">
        <x:f>PROPER(TRIM('Raw_Data'!G907))</x:f>
        <x:v>Branch</x:v>
      </x:c>
      <x:c r="H907" s="60" t="n">
        <x:f>'Raw_Data'!H907</x:f>
        <x:v>40000</x:v>
      </x:c>
      <x:c r="I907" s="60" t="n">
        <x:f>'Raw_Data'!I907</x:f>
        <x:v>4309.1</x:v>
      </x:c>
      <x:c r="J907" s="32" t="n">
        <x:f>'Raw_Data'!J907</x:f>
        <x:v>0.313</x:v>
      </x:c>
      <x:c r="K907" s="32" t="n">
        <x:f>'Raw_Data'!K907</x:f>
        <x:v>1</x:v>
      </x:c>
      <x:c r="L907" t="n">
        <x:f>'Raw_Data'!L907</x:f>
        <x:v>0</x:v>
      </x:c>
      <x:c r="M907" t="n">
        <x:f>IF('Raw_Data'!M907="",Assumptions!$B$15,'Raw_Data'!M907)</x:f>
        <x:v>6</x:v>
      </x:c>
      <x:c r="N907" s="32" t="n">
        <x:f>'Raw_Data'!N907</x:f>
        <x:v>0.211</x:v>
      </x:c>
      <x:c r="O907" t="str">
        <x:f>IF(OR(D907&lt;620,L907&gt;=2,J907&gt;0.9),"High",IF(OR(D907&lt;700,L907=1,J907&gt;0.75),"Medium","Low"))</x:f>
        <x:v>Low</x:v>
      </x:c>
      <x:c r="P907" s="30" t="n">
        <x:f>XLOOKUP(F907,Assumptions!$A$4:$A$6,Assumptions!$B$4:$B$6)</x:f>
        <x:v>195</x:v>
      </x:c>
      <x:c r="Q907" s="32" t="n">
        <x:f>XLOOKUP(F907,Assumptions!$A$4:$A$6,Assumptions!$C$4:$C$6)</x:f>
        <x:v>0.199</x:v>
      </x:c>
      <x:c r="R907" s="32" t="n">
        <x:f>XLOOKUP(F907,Assumptions!$A$4:$A$6,Assumptions!$D$4:$D$6)</x:f>
        <x:v>0.017</x:v>
      </x:c>
      <x:c r="S907" s="32" t="n">
        <x:f>XLOOKUP(F907,Assumptions!$A$4:$A$6,Assumptions!$E$4:$E$6)</x:f>
        <x:v>0.013</x:v>
      </x:c>
      <x:c r="T907" s="32" t="n">
        <x:f>XLOOKUP(O907,Assumptions!$H$4:$H$6,Assumptions!$I$4:$I$6)</x:f>
        <x:v>0.0035</x:v>
      </x:c>
      <x:c r="U907" s="30" t="n">
        <x:f>XLOOKUP(F907,Assumptions!$A$4:$A$6,Assumptions!$F$4:$F$6)</x:f>
        <x:v>140</x:v>
      </x:c>
      <x:c r="V907" s="60" t="n">
        <x:f>I907*12</x:f>
        <x:v>51709.200000000004</x:v>
      </x:c>
      <x:c r="W907" s="60" t="n">
        <x:f>H907*J907*(1-K907)*Q907</x:f>
        <x:v>0</x:v>
      </x:c>
      <x:c r="X907" s="60" t="n">
        <x:f>V907*R907</x:f>
        <x:v>879.0564000000002</x:v>
      </x:c>
      <x:c r="Y907" s="60" t="n">
        <x:f>V907*S907</x:f>
        <x:v>672.2196</x:v>
      </x:c>
      <x:c r="Z907" s="60" t="n">
        <x:f>H907*J907*T907</x:f>
        <x:v>43.82</x:v>
      </x:c>
      <x:c r="AA907" s="60" t="n">
        <x:f>P907+W907+X907-Y907-Z907-U907</x:f>
        <x:v>218.01680000000016</x:v>
      </x:c>
      <x:c r="AB907" s="32" t="n">
        <x:f>IFERROR(AA907/(P907+W907+X907),0)</x:f>
        <x:v>0.20298449876561428</x:v>
      </x:c>
      <x:c r="AC907" t="n">
        <x:f>IF(O907="High",0,IF(I907&gt;=1800,3,IF(I907&gt;=900,2,1))+IF(K907&gt;=0.9,2,IF(K907&gt;=0.75,1,0))+IF(J907&lt;=0.7,2,IF(J907&lt;=0.85,1,0))+IF(M907&gt;=8,1,0))</x:f>
        <x:v>7</x:v>
      </x:c>
      <x:c r="AD907" t="str">
        <x:f>IF(AND(O907&lt;&gt;"High",AC907&gt;=Assumptions!$B$10,AA907&gt;0),"Priority Growth",IF(AND(O907="Low",AA907&gt;0),"Maintain","Watch"))</x:f>
        <x:v>Priority Growth</x:v>
      </x:c>
      <x:c r="AE907" s="60" t="n">
        <x:f>MAX(AA907,0)*N907</x:f>
        <x:v>46.00154480000003</x:v>
      </x:c>
      <x:c r="AF907" t="str">
        <x:f>IF(AND(AA907&gt;=Assumptions!$B$11,O907&lt;&gt;"High",OR(N907&gt;=Assumptions!$B$12,M907&lt;=6)),"High","Standard")</x:f>
        <x:v>Standard</x:v>
      </x:c>
    </x:row>
    <x:row r="908">
      <x:c r="A908" t="str">
        <x:f>'Raw_Data'!A908</x:f>
        <x:v>C00907</x:v>
      </x:c>
      <x:c r="B908" t="n">
        <x:f>'Raw_Data'!B908</x:f>
        <x:v>31</x:v>
      </x:c>
      <x:c r="C908" s="30" t="n">
        <x:f>'Raw_Data'!C908</x:f>
        <x:v>47981</x:v>
      </x:c>
      <x:c r="D908" t="n">
        <x:f>'Raw_Data'!D908</x:f>
        <x:v>638</x:v>
      </x:c>
      <x:c r="E908" t="n">
        <x:f>'Raw_Data'!E908</x:f>
        <x:v>29</x:v>
      </x:c>
      <x:c r="F908" t="str">
        <x:f>PROPER(TRIM('Raw_Data'!F908))</x:f>
        <x:v>Classic</x:v>
      </x:c>
      <x:c r="G908" t="str">
        <x:f>PROPER(TRIM('Raw_Data'!G908))</x:f>
        <x:v>Partner</x:v>
      </x:c>
      <x:c r="H908" s="60" t="n">
        <x:f>'Raw_Data'!H908</x:f>
        <x:v>3339</x:v>
      </x:c>
      <x:c r="I908" s="60" t="n">
        <x:f>'Raw_Data'!I908</x:f>
        <x:v>484.43</x:v>
      </x:c>
      <x:c r="J908" s="32" t="n">
        <x:f>'Raw_Data'!J908</x:f>
        <x:v>0.6</x:v>
      </x:c>
      <x:c r="K908" s="32" t="n">
        <x:f>'Raw_Data'!K908</x:f>
        <x:v>0.714</x:v>
      </x:c>
      <x:c r="L908" t="n">
        <x:f>'Raw_Data'!L908</x:f>
        <x:v>0</x:v>
      </x:c>
      <x:c r="M908" t="n">
        <x:f>IF('Raw_Data'!M908="",Assumptions!$B$15,'Raw_Data'!M908)</x:f>
        <x:v>7</x:v>
      </x:c>
      <x:c r="N908" s="32" t="n">
        <x:f>'Raw_Data'!N908</x:f>
        <x:v>0.18</x:v>
      </x:c>
      <x:c r="O908" t="str">
        <x:f>IF(OR(D908&lt;620,L908&gt;=2,J908&gt;0.9),"High",IF(OR(D908&lt;700,L908=1,J908&gt;0.75),"Medium","Low"))</x:f>
        <x:v>Medium</x:v>
      </x:c>
      <x:c r="P908" s="30" t="n">
        <x:f>XLOOKUP(F908,Assumptions!$A$4:$A$6,Assumptions!$B$4:$B$6)</x:f>
        <x:v>0</x:v>
      </x:c>
      <x:c r="Q908" s="32" t="n">
        <x:f>XLOOKUP(F908,Assumptions!$A$4:$A$6,Assumptions!$C$4:$C$6)</x:f>
        <x:v>0.229</x:v>
      </x:c>
      <x:c r="R908" s="32" t="n">
        <x:f>XLOOKUP(F908,Assumptions!$A$4:$A$6,Assumptions!$D$4:$D$6)</x:f>
        <x:v>0.015</x:v>
      </x:c>
      <x:c r="S908" s="32" t="n">
        <x:f>XLOOKUP(F908,Assumptions!$A$4:$A$6,Assumptions!$E$4:$E$6)</x:f>
        <x:v>0.0075</x:v>
      </x:c>
      <x:c r="T908" s="32" t="n">
        <x:f>XLOOKUP(O908,Assumptions!$H$4:$H$6,Assumptions!$I$4:$I$6)</x:f>
        <x:v>0.012</x:v>
      </x:c>
      <x:c r="U908" s="30" t="n">
        <x:f>XLOOKUP(F908,Assumptions!$A$4:$A$6,Assumptions!$F$4:$F$6)</x:f>
        <x:v>60</x:v>
      </x:c>
      <x:c r="V908" s="60" t="n">
        <x:f>I908*12</x:f>
        <x:v>5813.16</x:v>
      </x:c>
      <x:c r="W908" s="60" t="n">
        <x:f>H908*J908*(1-K908)*Q908</x:f>
        <x:v>131.2106796</x:v>
      </x:c>
      <x:c r="X908" s="60" t="n">
        <x:f>V908*R908</x:f>
        <x:v>87.19739999999999</x:v>
      </x:c>
      <x:c r="Y908" s="60" t="n">
        <x:f>V908*S908</x:f>
        <x:v>43.598699999999994</x:v>
      </x:c>
      <x:c r="Z908" s="60" t="n">
        <x:f>H908*J908*T908</x:f>
        <x:v>24.040799999999997</x:v>
      </x:c>
      <x:c r="AA908" s="60" t="n">
        <x:f>P908+W908+X908-Y908-Z908-U908</x:f>
        <x:v>90.76857960000001</x:v>
      </x:c>
      <x:c r="AB908" s="32" t="n">
        <x:f>IFERROR(AA908/(P908+W908+X908),0)</x:f>
        <x:v>0.4155916748420511</x:v>
      </x:c>
      <x:c r="AC908" t="n">
        <x:f>IF(O908="High",0,IF(I908&gt;=1800,3,IF(I908&gt;=900,2,1))+IF(K908&gt;=0.9,2,IF(K908&gt;=0.75,1,0))+IF(J908&lt;=0.7,2,IF(J908&lt;=0.85,1,0))+IF(M908&gt;=8,1,0))</x:f>
        <x:v>3</x:v>
      </x:c>
      <x:c r="AD908" t="str">
        <x:f>IF(AND(O908&lt;&gt;"High",AC908&gt;=Assumptions!$B$10,AA908&gt;0),"Priority Growth",IF(AND(O908="Low",AA908&gt;0),"Maintain","Watch"))</x:f>
        <x:v>Watch</x:v>
      </x:c>
      <x:c r="AE908" s="60" t="n">
        <x:f>MAX(AA908,0)*N908</x:f>
        <x:v>16.338344328</x:v>
      </x:c>
      <x:c r="AF908" t="str">
        <x:f>IF(AND(AA908&gt;=Assumptions!$B$11,O908&lt;&gt;"High",OR(N908&gt;=Assumptions!$B$12,M908&lt;=6)),"High","Standard")</x:f>
        <x:v>Standard</x:v>
      </x:c>
    </x:row>
    <x:row r="909">
      <x:c r="A909" t="str">
        <x:f>'Raw_Data'!A909</x:f>
        <x:v>C00908</x:v>
      </x:c>
      <x:c r="B909" t="n">
        <x:f>'Raw_Data'!B909</x:f>
        <x:v>25</x:v>
      </x:c>
      <x:c r="C909" s="30" t="n">
        <x:f>'Raw_Data'!C909</x:f>
        <x:v>156352</x:v>
      </x:c>
      <x:c r="D909" t="n">
        <x:f>'Raw_Data'!D909</x:f>
        <x:v>673</x:v>
      </x:c>
      <x:c r="E909" t="n">
        <x:f>'Raw_Data'!E909</x:f>
        <x:v>175</x:v>
      </x:c>
      <x:c r="F909" t="str">
        <x:f>PROPER(TRIM('Raw_Data'!F909))</x:f>
        <x:v>Gold</x:v>
      </x:c>
      <x:c r="G909" t="str">
        <x:f>PROPER(TRIM('Raw_Data'!G909))</x:f>
        <x:v>Digital</x:v>
      </x:c>
      <x:c r="H909" s="60" t="n">
        <x:f>'Raw_Data'!H909</x:f>
        <x:v>20491</x:v>
      </x:c>
      <x:c r="I909" s="60" t="n">
        <x:f>'Raw_Data'!I909</x:f>
        <x:v>2419.25</x:v>
      </x:c>
      <x:c r="J909" s="32" t="n">
        <x:f>'Raw_Data'!J909</x:f>
        <x:v>0.496</x:v>
      </x:c>
      <x:c r="K909" s="32" t="n">
        <x:f>'Raw_Data'!K909</x:f>
        <x:v>0.843</x:v>
      </x:c>
      <x:c r="L909" t="n">
        <x:f>'Raw_Data'!L909</x:f>
        <x:v>0</x:v>
      </x:c>
      <x:c r="M909" t="n">
        <x:f>IF('Raw_Data'!M909="",Assumptions!$B$15,'Raw_Data'!M909)</x:f>
        <x:v>7</x:v>
      </x:c>
      <x:c r="N909" s="32" t="n">
        <x:f>'Raw_Data'!N909</x:f>
        <x:v>0.106</x:v>
      </x:c>
      <x:c r="O909" t="str">
        <x:f>IF(OR(D909&lt;620,L909&gt;=2,J909&gt;0.9),"High",IF(OR(D909&lt;700,L909=1,J909&gt;0.75),"Medium","Low"))</x:f>
        <x:v>Medium</x:v>
      </x:c>
      <x:c r="P909" s="30" t="n">
        <x:f>XLOOKUP(F909,Assumptions!$A$4:$A$6,Assumptions!$B$4:$B$6)</x:f>
        <x:v>95</x:v>
      </x:c>
      <x:c r="Q909" s="32" t="n">
        <x:f>XLOOKUP(F909,Assumptions!$A$4:$A$6,Assumptions!$C$4:$C$6)</x:f>
        <x:v>0.219</x:v>
      </x:c>
      <x:c r="R909" s="32" t="n">
        <x:f>XLOOKUP(F909,Assumptions!$A$4:$A$6,Assumptions!$D$4:$D$6)</x:f>
        <x:v>0.016</x:v>
      </x:c>
      <x:c r="S909" s="32" t="n">
        <x:f>XLOOKUP(F909,Assumptions!$A$4:$A$6,Assumptions!$E$4:$E$6)</x:f>
        <x:v>0.01</x:v>
      </x:c>
      <x:c r="T909" s="32" t="n">
        <x:f>XLOOKUP(O909,Assumptions!$H$4:$H$6,Assumptions!$I$4:$I$6)</x:f>
        <x:v>0.012</x:v>
      </x:c>
      <x:c r="U909" s="30" t="n">
        <x:f>XLOOKUP(F909,Assumptions!$A$4:$A$6,Assumptions!$F$4:$F$6)</x:f>
        <x:v>90</x:v>
      </x:c>
      <x:c r="V909" s="60" t="n">
        <x:f>I909*12</x:f>
        <x:v>29031</x:v>
      </x:c>
      <x:c r="W909" s="60" t="n">
        <x:f>H909*J909*(1-K909)*Q909</x:f>
        <x:v>349.4528582880001</x:v>
      </x:c>
      <x:c r="X909" s="60" t="n">
        <x:f>V909*R909</x:f>
        <x:v>464.49600000000004</x:v>
      </x:c>
      <x:c r="Y909" s="60" t="n">
        <x:f>V909*S909</x:f>
        <x:v>290.31</x:v>
      </x:c>
      <x:c r="Z909" s="60" t="n">
        <x:f>H909*J909*T909</x:f>
        <x:v>121.962432</x:v>
      </x:c>
      <x:c r="AA909" s="60" t="n">
        <x:f>P909+W909+X909-Y909-Z909-U909</x:f>
        <x:v>406.67642628800013</x:v>
      </x:c>
      <x:c r="AB909" s="32" t="n">
        <x:f>IFERROR(AA909/(P909+W909+X909),0)</x:f>
        <x:v>0.44741397998339844</x:v>
      </x:c>
      <x:c r="AC909" t="n">
        <x:f>IF(O909="High",0,IF(I909&gt;=1800,3,IF(I909&gt;=900,2,1))+IF(K909&gt;=0.9,2,IF(K909&gt;=0.75,1,0))+IF(J909&lt;=0.7,2,IF(J909&lt;=0.85,1,0))+IF(M909&gt;=8,1,0))</x:f>
        <x:v>6</x:v>
      </x:c>
      <x:c r="AD909" t="str">
        <x:f>IF(AND(O909&lt;&gt;"High",AC909&gt;=Assumptions!$B$10,AA909&gt;0),"Priority Growth",IF(AND(O909="Low",AA909&gt;0),"Maintain","Watch"))</x:f>
        <x:v>Priority Growth</x:v>
      </x:c>
      <x:c r="AE909" s="60" t="n">
        <x:f>MAX(AA909,0)*N909</x:f>
        <x:v>43.10770118652801</x:v>
      </x:c>
      <x:c r="AF909" t="str">
        <x:f>IF(AND(AA909&gt;=Assumptions!$B$11,O909&lt;&gt;"High",OR(N909&gt;=Assumptions!$B$12,M909&lt;=6)),"High","Standard")</x:f>
        <x:v>Standard</x:v>
      </x:c>
    </x:row>
    <x:row r="910">
      <x:c r="A910" t="str">
        <x:f>'Raw_Data'!A910</x:f>
        <x:v>C00909</x:v>
      </x:c>
      <x:c r="B910" t="n">
        <x:f>'Raw_Data'!B910</x:f>
        <x:v>31</x:v>
      </x:c>
      <x:c r="C910" s="30" t="n">
        <x:f>'Raw_Data'!C910</x:f>
        <x:v>67618</x:v>
      </x:c>
      <x:c r="D910" t="n">
        <x:f>'Raw_Data'!D910</x:f>
        <x:v>700</x:v>
      </x:c>
      <x:c r="E910" t="n">
        <x:f>'Raw_Data'!E910</x:f>
        <x:v>62</x:v>
      </x:c>
      <x:c r="F910" t="str">
        <x:f>PROPER(TRIM('Raw_Data'!F910))</x:f>
        <x:v>Classic</x:v>
      </x:c>
      <x:c r="G910" t="str">
        <x:f>PROPER(TRIM('Raw_Data'!G910))</x:f>
        <x:v>Digital</x:v>
      </x:c>
      <x:c r="H910" s="60" t="n">
        <x:f>'Raw_Data'!H910</x:f>
        <x:v>8043</x:v>
      </x:c>
      <x:c r="I910" s="60" t="n">
        <x:f>'Raw_Data'!I910</x:f>
        <x:v>1229.35</x:v>
      </x:c>
      <x:c r="J910" s="32" t="n">
        <x:f>'Raw_Data'!J910</x:f>
        <x:v>0.568</x:v>
      </x:c>
      <x:c r="K910" s="32" t="n">
        <x:f>'Raw_Data'!K910</x:f>
        <x:v>0.735</x:v>
      </x:c>
      <x:c r="L910" t="n">
        <x:f>'Raw_Data'!L910</x:f>
        <x:v>0</x:v>
      </x:c>
      <x:c r="M910" t="n">
        <x:f>IF('Raw_Data'!M910="",Assumptions!$B$15,'Raw_Data'!M910)</x:f>
        <x:v>7</x:v>
      </x:c>
      <x:c r="N910" s="32" t="n">
        <x:f>'Raw_Data'!N910</x:f>
        <x:v>0.073</x:v>
      </x:c>
      <x:c r="O910" t="str">
        <x:f>IF(OR(D910&lt;620,L910&gt;=2,J910&gt;0.9),"High",IF(OR(D910&lt;700,L910=1,J910&gt;0.75),"Medium","Low"))</x:f>
        <x:v>Low</x:v>
      </x:c>
      <x:c r="P910" s="30" t="n">
        <x:f>XLOOKUP(F910,Assumptions!$A$4:$A$6,Assumptions!$B$4:$B$6)</x:f>
        <x:v>0</x:v>
      </x:c>
      <x:c r="Q910" s="32" t="n">
        <x:f>XLOOKUP(F910,Assumptions!$A$4:$A$6,Assumptions!$C$4:$C$6)</x:f>
        <x:v>0.229</x:v>
      </x:c>
      <x:c r="R910" s="32" t="n">
        <x:f>XLOOKUP(F910,Assumptions!$A$4:$A$6,Assumptions!$D$4:$D$6)</x:f>
        <x:v>0.015</x:v>
      </x:c>
      <x:c r="S910" s="32" t="n">
        <x:f>XLOOKUP(F910,Assumptions!$A$4:$A$6,Assumptions!$E$4:$E$6)</x:f>
        <x:v>0.0075</x:v>
      </x:c>
      <x:c r="T910" s="32" t="n">
        <x:f>XLOOKUP(O910,Assumptions!$H$4:$H$6,Assumptions!$I$4:$I$6)</x:f>
        <x:v>0.0035</x:v>
      </x:c>
      <x:c r="U910" s="30" t="n">
        <x:f>XLOOKUP(F910,Assumptions!$A$4:$A$6,Assumptions!$F$4:$F$6)</x:f>
        <x:v>60</x:v>
      </x:c>
      <x:c r="V910" s="60" t="n">
        <x:f>I910*12</x:f>
        <x:v>14752.199999999999</x:v>
      </x:c>
      <x:c r="W910" s="60" t="n">
        <x:f>H910*J910*(1-K910)*Q910</x:f>
        <x:v>277.23481044000005</x:v>
      </x:c>
      <x:c r="X910" s="60" t="n">
        <x:f>V910*R910</x:f>
        <x:v>221.283</x:v>
      </x:c>
      <x:c r="Y910" s="60" t="n">
        <x:f>V910*S910</x:f>
        <x:v>110.6415</x:v>
      </x:c>
      <x:c r="Z910" s="60" t="n">
        <x:f>H910*J910*T910</x:f>
        <x:v>15.989484000000001</x:v>
      </x:c>
      <x:c r="AA910" s="60" t="n">
        <x:f>P910+W910+X910-Y910-Z910-U910</x:f>
        <x:v>311.88682644000005</x:v>
      </x:c>
      <x:c r="AB910" s="32" t="n">
        <x:f>IFERROR(AA910/(P910+W910+X910),0)</x:f>
        <x:v>0.6256282522077267</x:v>
      </x:c>
      <x:c r="AC910" t="n">
        <x:f>IF(O910="High",0,IF(I910&gt;=1800,3,IF(I910&gt;=900,2,1))+IF(K910&gt;=0.9,2,IF(K910&gt;=0.75,1,0))+IF(J910&lt;=0.7,2,IF(J910&lt;=0.85,1,0))+IF(M910&gt;=8,1,0))</x:f>
        <x:v>4</x:v>
      </x:c>
      <x:c r="AD910" t="str">
        <x:f>IF(AND(O910&lt;&gt;"High",AC910&gt;=Assumptions!$B$10,AA910&gt;0),"Priority Growth",IF(AND(O910="Low",AA910&gt;0),"Maintain","Watch"))</x:f>
        <x:v>Maintain</x:v>
      </x:c>
      <x:c r="AE910" s="60" t="n">
        <x:f>MAX(AA910,0)*N910</x:f>
        <x:v>22.767738330120004</x:v>
      </x:c>
      <x:c r="AF910" t="str">
        <x:f>IF(AND(AA910&gt;=Assumptions!$B$11,O910&lt;&gt;"High",OR(N910&gt;=Assumptions!$B$12,M910&lt;=6)),"High","Standard")</x:f>
        <x:v>Standard</x:v>
      </x:c>
    </x:row>
    <x:row r="911">
      <x:c r="A911" t="str">
        <x:f>'Raw_Data'!A911</x:f>
        <x:v>C00910</x:v>
      </x:c>
      <x:c r="B911" t="n">
        <x:f>'Raw_Data'!B911</x:f>
        <x:v>43</x:v>
      </x:c>
      <x:c r="C911" s="30" t="n">
        <x:f>'Raw_Data'!C911</x:f>
        <x:v>71324</x:v>
      </x:c>
      <x:c r="D911" t="n">
        <x:f>'Raw_Data'!D911</x:f>
        <x:v>711</x:v>
      </x:c>
      <x:c r="E911" t="n">
        <x:f>'Raw_Data'!E911</x:f>
        <x:v>38</x:v>
      </x:c>
      <x:c r="F911" t="str">
        <x:f>PROPER(TRIM('Raw_Data'!F911))</x:f>
        <x:v>Gold</x:v>
      </x:c>
      <x:c r="G911" t="str">
        <x:f>PROPER(TRIM('Raw_Data'!G911))</x:f>
        <x:v>Branch</x:v>
      </x:c>
      <x:c r="H911" s="60" t="n">
        <x:f>'Raw_Data'!H911</x:f>
        <x:v>13251</x:v>
      </x:c>
      <x:c r="I911" s="60" t="n">
        <x:f>'Raw_Data'!I911</x:f>
        <x:v>1172.19</x:v>
      </x:c>
      <x:c r="J911" s="32" t="n">
        <x:f>'Raw_Data'!J911</x:f>
        <x:v>0.2</x:v>
      </x:c>
      <x:c r="K911" s="32" t="n">
        <x:f>'Raw_Data'!K911</x:f>
        <x:v>0.696</x:v>
      </x:c>
      <x:c r="L911" t="n">
        <x:f>'Raw_Data'!L911</x:f>
        <x:v>0</x:v>
      </x:c>
      <x:c r="M911" t="n">
        <x:f>IF('Raw_Data'!M911="",Assumptions!$B$15,'Raw_Data'!M911)</x:f>
        <x:v>6</x:v>
      </x:c>
      <x:c r="N911" s="32" t="n">
        <x:f>'Raw_Data'!N911</x:f>
        <x:v>0.161</x:v>
      </x:c>
      <x:c r="O911" t="str">
        <x:f>IF(OR(D911&lt;620,L911&gt;=2,J911&gt;0.9),"High",IF(OR(D911&lt;700,L911=1,J911&gt;0.75),"Medium","Low"))</x:f>
        <x:v>Low</x:v>
      </x:c>
      <x:c r="P911" s="30" t="n">
        <x:f>XLOOKUP(F911,Assumptions!$A$4:$A$6,Assumptions!$B$4:$B$6)</x:f>
        <x:v>95</x:v>
      </x:c>
      <x:c r="Q911" s="32" t="n">
        <x:f>XLOOKUP(F911,Assumptions!$A$4:$A$6,Assumptions!$C$4:$C$6)</x:f>
        <x:v>0.219</x:v>
      </x:c>
      <x:c r="R911" s="32" t="n">
        <x:f>XLOOKUP(F911,Assumptions!$A$4:$A$6,Assumptions!$D$4:$D$6)</x:f>
        <x:v>0.016</x:v>
      </x:c>
      <x:c r="S911" s="32" t="n">
        <x:f>XLOOKUP(F911,Assumptions!$A$4:$A$6,Assumptions!$E$4:$E$6)</x:f>
        <x:v>0.01</x:v>
      </x:c>
      <x:c r="T911" s="32" t="n">
        <x:f>XLOOKUP(O911,Assumptions!$H$4:$H$6,Assumptions!$I$4:$I$6)</x:f>
        <x:v>0.0035</x:v>
      </x:c>
      <x:c r="U911" s="30" t="n">
        <x:f>XLOOKUP(F911,Assumptions!$A$4:$A$6,Assumptions!$F$4:$F$6)</x:f>
        <x:v>90</x:v>
      </x:c>
      <x:c r="V911" s="60" t="n">
        <x:f>I911*12</x:f>
        <x:v>14066.28</x:v>
      </x:c>
      <x:c r="W911" s="60" t="n">
        <x:f>H911*J911*(1-K911)*Q911</x:f>
        <x:v>176.43971520000005</x:v>
      </x:c>
      <x:c r="X911" s="60" t="n">
        <x:f>V911*R911</x:f>
        <x:v>225.06048</x:v>
      </x:c>
      <x:c r="Y911" s="60" t="n">
        <x:f>V911*S911</x:f>
        <x:v>140.6628</x:v>
      </x:c>
      <x:c r="Z911" s="60" t="n">
        <x:f>H911*J911*T911</x:f>
        <x:v>9.2757</x:v>
      </x:c>
      <x:c r="AA911" s="60" t="n">
        <x:f>P911+W911+X911-Y911-Z911-U911</x:f>
        <x:v>256.56169520000003</x:v>
      </x:c>
      <x:c r="AB911" s="32" t="n">
        <x:f>IFERROR(AA911/(P911+W911+X911),0)</x:f>
        <x:v>0.5167403712634029</x:v>
      </x:c>
      <x:c r="AC911" t="n">
        <x:f>IF(O911="High",0,IF(I911&gt;=1800,3,IF(I911&gt;=900,2,1))+IF(K911&gt;=0.9,2,IF(K911&gt;=0.75,1,0))+IF(J911&lt;=0.7,2,IF(J911&lt;=0.85,1,0))+IF(M911&gt;=8,1,0))</x:f>
        <x:v>4</x:v>
      </x:c>
      <x:c r="AD911" t="str">
        <x:f>IF(AND(O911&lt;&gt;"High",AC911&gt;=Assumptions!$B$10,AA911&gt;0),"Priority Growth",IF(AND(O911="Low",AA911&gt;0),"Maintain","Watch"))</x:f>
        <x:v>Maintain</x:v>
      </x:c>
      <x:c r="AE911" s="60" t="n">
        <x:f>MAX(AA911,0)*N911</x:f>
        <x:v>41.30643292720001</x:v>
      </x:c>
      <x:c r="AF911" t="str">
        <x:f>IF(AND(AA911&gt;=Assumptions!$B$11,O911&lt;&gt;"High",OR(N911&gt;=Assumptions!$B$12,M911&lt;=6)),"High","Standard")</x:f>
        <x:v>Standard</x:v>
      </x:c>
    </x:row>
    <x:row r="912">
      <x:c r="A912" t="str">
        <x:f>'Raw_Data'!A912</x:f>
        <x:v>C00911</x:v>
      </x:c>
      <x:c r="B912" t="n">
        <x:f>'Raw_Data'!B912</x:f>
        <x:v>50</x:v>
      </x:c>
      <x:c r="C912" s="30" t="n">
        <x:f>'Raw_Data'!C912</x:f>
        <x:v>28000</x:v>
      </x:c>
      <x:c r="D912" t="n">
        <x:f>'Raw_Data'!D912</x:f>
        <x:v>573</x:v>
      </x:c>
      <x:c r="E912" t="n">
        <x:f>'Raw_Data'!E912</x:f>
        <x:v>29</x:v>
      </x:c>
      <x:c r="F912" t="str">
        <x:f>PROPER(TRIM('Raw_Data'!F912))</x:f>
        <x:v>Classic</x:v>
      </x:c>
      <x:c r="G912" t="str">
        <x:f>PROPER(TRIM('Raw_Data'!G912))</x:f>
        <x:v>Digital</x:v>
      </x:c>
      <x:c r="H912" s="60" t="n">
        <x:f>'Raw_Data'!H912</x:f>
        <x:v>2502</x:v>
      </x:c>
      <x:c r="I912" s="60" t="n">
        <x:f>'Raw_Data'!I912</x:f>
        <x:v>328.36</x:v>
      </x:c>
      <x:c r="J912" s="32" t="n">
        <x:f>'Raw_Data'!J912</x:f>
        <x:v>0.486</x:v>
      </x:c>
      <x:c r="K912" s="32" t="n">
        <x:f>'Raw_Data'!K912</x:f>
        <x:v>0.631</x:v>
      </x:c>
      <x:c r="L912" t="n">
        <x:f>'Raw_Data'!L912</x:f>
        <x:v>1</x:v>
      </x:c>
      <x:c r="M912" t="n">
        <x:f>IF('Raw_Data'!M912="",Assumptions!$B$15,'Raw_Data'!M912)</x:f>
        <x:v>7</x:v>
      </x:c>
      <x:c r="N912" s="32" t="n">
        <x:f>'Raw_Data'!N912</x:f>
        <x:v>0.121</x:v>
      </x:c>
      <x:c r="O912" t="str">
        <x:f>IF(OR(D912&lt;620,L912&gt;=2,J912&gt;0.9),"High",IF(OR(D912&lt;700,L912=1,J912&gt;0.75),"Medium","Low"))</x:f>
        <x:v>High</x:v>
      </x:c>
      <x:c r="P912" s="30" t="n">
        <x:f>XLOOKUP(F912,Assumptions!$A$4:$A$6,Assumptions!$B$4:$B$6)</x:f>
        <x:v>0</x:v>
      </x:c>
      <x:c r="Q912" s="32" t="n">
        <x:f>XLOOKUP(F912,Assumptions!$A$4:$A$6,Assumptions!$C$4:$C$6)</x:f>
        <x:v>0.229</x:v>
      </x:c>
      <x:c r="R912" s="32" t="n">
        <x:f>XLOOKUP(F912,Assumptions!$A$4:$A$6,Assumptions!$D$4:$D$6)</x:f>
        <x:v>0.015</x:v>
      </x:c>
      <x:c r="S912" s="32" t="n">
        <x:f>XLOOKUP(F912,Assumptions!$A$4:$A$6,Assumptions!$E$4:$E$6)</x:f>
        <x:v>0.0075</x:v>
      </x:c>
      <x:c r="T912" s="32" t="n">
        <x:f>XLOOKUP(O912,Assumptions!$H$4:$H$6,Assumptions!$I$4:$I$6)</x:f>
        <x:v>0.045</x:v>
      </x:c>
      <x:c r="U912" s="30" t="n">
        <x:f>XLOOKUP(F912,Assumptions!$A$4:$A$6,Assumptions!$F$4:$F$6)</x:f>
        <x:v>60</x:v>
      </x:c>
      <x:c r="V912" s="60" t="n">
        <x:f>I912*12</x:f>
        <x:v>3940.32</x:v>
      </x:c>
      <x:c r="W912" s="60" t="n">
        <x:f>H912*J912*(1-K912)*Q912</x:f>
        <x:v>102.75084997200001</x:v>
      </x:c>
      <x:c r="X912" s="60" t="n">
        <x:f>V912*R912</x:f>
        <x:v>59.1048</x:v>
      </x:c>
      <x:c r="Y912" s="60" t="n">
        <x:f>V912*S912</x:f>
        <x:v>29.5524</x:v>
      </x:c>
      <x:c r="Z912" s="60" t="n">
        <x:f>H912*J912*T912</x:f>
        <x:v>54.71874</x:v>
      </x:c>
      <x:c r="AA912" s="60" t="n">
        <x:f>P912+W912+X912-Y912-Z912-U912</x:f>
        <x:v>17.584509972000006</x:v>
      </x:c>
      <x:c r="AB912" s="32" t="n">
        <x:f>IFERROR(AA912/(P912+W912+X912),0)</x:f>
        <x:v>0.1086431642951112</x:v>
      </x:c>
      <x:c r="AC912" t="n">
        <x:f>IF(O912="High",0,IF(I912&gt;=1800,3,IF(I912&gt;=900,2,1))+IF(K912&gt;=0.9,2,IF(K912&gt;=0.75,1,0))+IF(J912&lt;=0.7,2,IF(J912&lt;=0.85,1,0))+IF(M912&gt;=8,1,0))</x:f>
        <x:v>0</x:v>
      </x:c>
      <x:c r="AD912" t="str">
        <x:f>IF(AND(O912&lt;&gt;"High",AC912&gt;=Assumptions!$B$10,AA912&gt;0),"Priority Growth",IF(AND(O912="Low",AA912&gt;0),"Maintain","Watch"))</x:f>
        <x:v>Watch</x:v>
      </x:c>
      <x:c r="AE912" s="60" t="n">
        <x:f>MAX(AA912,0)*N912</x:f>
        <x:v>2.1277257066120008</x:v>
      </x:c>
      <x:c r="AF912" t="str">
        <x:f>IF(AND(AA912&gt;=Assumptions!$B$11,O912&lt;&gt;"High",OR(N912&gt;=Assumptions!$B$12,M912&lt;=6)),"High","Standard")</x:f>
        <x:v>Standard</x:v>
      </x:c>
    </x:row>
    <x:row r="913">
      <x:c r="A913" t="str">
        <x:f>'Raw_Data'!A913</x:f>
        <x:v>C00912</x:v>
      </x:c>
      <x:c r="B913" t="n">
        <x:f>'Raw_Data'!B913</x:f>
        <x:v>30</x:v>
      </x:c>
      <x:c r="C913" s="30" t="n">
        <x:f>'Raw_Data'!C913</x:f>
        <x:v>75327</x:v>
      </x:c>
      <x:c r="D913" t="n">
        <x:f>'Raw_Data'!D913</x:f>
        <x:v>674</x:v>
      </x:c>
      <x:c r="E913" t="n">
        <x:f>'Raw_Data'!E913</x:f>
        <x:v>94</x:v>
      </x:c>
      <x:c r="F913" t="str">
        <x:f>PROPER(TRIM('Raw_Data'!F913))</x:f>
        <x:v>Gold</x:v>
      </x:c>
      <x:c r="G913" t="str">
        <x:f>PROPER(TRIM('Raw_Data'!G913))</x:f>
        <x:v>Branch</x:v>
      </x:c>
      <x:c r="H913" s="60" t="n">
        <x:f>'Raw_Data'!H913</x:f>
        <x:v>12391</x:v>
      </x:c>
      <x:c r="I913" s="60" t="n">
        <x:f>'Raw_Data'!I913</x:f>
        <x:v>1766.47</x:v>
      </x:c>
      <x:c r="J913" s="32" t="n">
        <x:f>'Raw_Data'!J913</x:f>
        <x:v>0.336</x:v>
      </x:c>
      <x:c r="K913" s="32" t="n">
        <x:f>'Raw_Data'!K913</x:f>
        <x:v>0.689</x:v>
      </x:c>
      <x:c r="L913" t="n">
        <x:f>'Raw_Data'!L913</x:f>
        <x:v>0</x:v>
      </x:c>
      <x:c r="M913" t="n">
        <x:f>IF('Raw_Data'!M913="",Assumptions!$B$15,'Raw_Data'!M913)</x:f>
        <x:v>7</x:v>
      </x:c>
      <x:c r="N913" s="32" t="n">
        <x:f>'Raw_Data'!N913</x:f>
        <x:v>0.073</x:v>
      </x:c>
      <x:c r="O913" t="str">
        <x:f>IF(OR(D913&lt;620,L913&gt;=2,J913&gt;0.9),"High",IF(OR(D913&lt;700,L913=1,J913&gt;0.75),"Medium","Low"))</x:f>
        <x:v>Medium</x:v>
      </x:c>
      <x:c r="P913" s="30" t="n">
        <x:f>XLOOKUP(F913,Assumptions!$A$4:$A$6,Assumptions!$B$4:$B$6)</x:f>
        <x:v>95</x:v>
      </x:c>
      <x:c r="Q913" s="32" t="n">
        <x:f>XLOOKUP(F913,Assumptions!$A$4:$A$6,Assumptions!$C$4:$C$6)</x:f>
        <x:v>0.219</x:v>
      </x:c>
      <x:c r="R913" s="32" t="n">
        <x:f>XLOOKUP(F913,Assumptions!$A$4:$A$6,Assumptions!$D$4:$D$6)</x:f>
        <x:v>0.016</x:v>
      </x:c>
      <x:c r="S913" s="32" t="n">
        <x:f>XLOOKUP(F913,Assumptions!$A$4:$A$6,Assumptions!$E$4:$E$6)</x:f>
        <x:v>0.01</x:v>
      </x:c>
      <x:c r="T913" s="32" t="n">
        <x:f>XLOOKUP(O913,Assumptions!$H$4:$H$6,Assumptions!$I$4:$I$6)</x:f>
        <x:v>0.012</x:v>
      </x:c>
      <x:c r="U913" s="30" t="n">
        <x:f>XLOOKUP(F913,Assumptions!$A$4:$A$6,Assumptions!$F$4:$F$6)</x:f>
        <x:v>90</x:v>
      </x:c>
      <x:c r="V913" s="60" t="n">
        <x:f>I913*12</x:f>
        <x:v>21197.64</x:v>
      </x:c>
      <x:c r="W913" s="60" t="n">
        <x:f>H913*J913*(1-K913)*Q913</x:f>
        <x:v>283.56337598400006</x:v>
      </x:c>
      <x:c r="X913" s="60" t="n">
        <x:f>V913*R913</x:f>
        <x:v>339.16224</x:v>
      </x:c>
      <x:c r="Y913" s="60" t="n">
        <x:f>V913*S913</x:f>
        <x:v>211.9764</x:v>
      </x:c>
      <x:c r="Z913" s="60" t="n">
        <x:f>H913*J913*T913</x:f>
        <x:v>49.960512</x:v>
      </x:c>
      <x:c r="AA913" s="60" t="n">
        <x:f>P913+W913+X913-Y913-Z913-U913</x:f>
        <x:v>365.7887039840001</x:v>
      </x:c>
      <x:c r="AB913" s="32" t="n">
        <x:f>IFERROR(AA913/(P913+W913+X913),0)</x:f>
        <x:v>0.5096497823649566</x:v>
      </x:c>
      <x:c r="AC913" t="n">
        <x:f>IF(O913="High",0,IF(I913&gt;=1800,3,IF(I913&gt;=900,2,1))+IF(K913&gt;=0.9,2,IF(K913&gt;=0.75,1,0))+IF(J913&lt;=0.7,2,IF(J913&lt;=0.85,1,0))+IF(M913&gt;=8,1,0))</x:f>
        <x:v>4</x:v>
      </x:c>
      <x:c r="AD913" t="str">
        <x:f>IF(AND(O913&lt;&gt;"High",AC913&gt;=Assumptions!$B$10,AA913&gt;0),"Priority Growth",IF(AND(O913="Low",AA913&gt;0),"Maintain","Watch"))</x:f>
        <x:v>Watch</x:v>
      </x:c>
      <x:c r="AE913" s="60" t="n">
        <x:f>MAX(AA913,0)*N913</x:f>
        <x:v>26.702575390832006</x:v>
      </x:c>
      <x:c r="AF913" t="str">
        <x:f>IF(AND(AA913&gt;=Assumptions!$B$11,O913&lt;&gt;"High",OR(N913&gt;=Assumptions!$B$12,M913&lt;=6)),"High","Standard")</x:f>
        <x:v>Standard</x:v>
      </x:c>
    </x:row>
    <x:row r="914">
      <x:c r="A914" t="str">
        <x:f>'Raw_Data'!A914</x:f>
        <x:v>C00913</x:v>
      </x:c>
      <x:c r="B914" t="n">
        <x:f>'Raw_Data'!B914</x:f>
        <x:v>44</x:v>
      </x:c>
      <x:c r="C914" s="30" t="n">
        <x:f>'Raw_Data'!C914</x:f>
        <x:v>71150</x:v>
      </x:c>
      <x:c r="D914" t="n">
        <x:f>'Raw_Data'!D914</x:f>
        <x:v>672</x:v>
      </x:c>
      <x:c r="E914" t="n">
        <x:f>'Raw_Data'!E914</x:f>
        <x:v>26</x:v>
      </x:c>
      <x:c r="F914" t="str">
        <x:f>PROPER(TRIM('Raw_Data'!F914))</x:f>
        <x:v>Gold</x:v>
      </x:c>
      <x:c r="G914" t="str">
        <x:f>PROPER(TRIM('Raw_Data'!G914))</x:f>
        <x:v>Digital</x:v>
      </x:c>
      <x:c r="H914" s="60" t="n">
        <x:f>'Raw_Data'!H914</x:f>
        <x:v>10722</x:v>
      </x:c>
      <x:c r="I914" s="60" t="n">
        <x:f>'Raw_Data'!I914</x:f>
        <x:v>1213.71</x:v>
      </x:c>
      <x:c r="J914" s="32" t="n">
        <x:f>'Raw_Data'!J914</x:f>
        <x:v>0.449</x:v>
      </x:c>
      <x:c r="K914" s="32" t="n">
        <x:f>'Raw_Data'!K914</x:f>
        <x:v>0.727</x:v>
      </x:c>
      <x:c r="L914" t="n">
        <x:f>'Raw_Data'!L914</x:f>
        <x:v>0</x:v>
      </x:c>
      <x:c r="M914" t="n">
        <x:f>IF('Raw_Data'!M914="",Assumptions!$B$15,'Raw_Data'!M914)</x:f>
        <x:v>7</x:v>
      </x:c>
      <x:c r="N914" s="32" t="n">
        <x:f>'Raw_Data'!N914</x:f>
        <x:v>0.114</x:v>
      </x:c>
      <x:c r="O914" t="str">
        <x:f>IF(OR(D914&lt;620,L914&gt;=2,J914&gt;0.9),"High",IF(OR(D914&lt;700,L914=1,J914&gt;0.75),"Medium","Low"))</x:f>
        <x:v>Medium</x:v>
      </x:c>
      <x:c r="P914" s="30" t="n">
        <x:f>XLOOKUP(F914,Assumptions!$A$4:$A$6,Assumptions!$B$4:$B$6)</x:f>
        <x:v>95</x:v>
      </x:c>
      <x:c r="Q914" s="32" t="n">
        <x:f>XLOOKUP(F914,Assumptions!$A$4:$A$6,Assumptions!$C$4:$C$6)</x:f>
        <x:v>0.219</x:v>
      </x:c>
      <x:c r="R914" s="32" t="n">
        <x:f>XLOOKUP(F914,Assumptions!$A$4:$A$6,Assumptions!$D$4:$D$6)</x:f>
        <x:v>0.016</x:v>
      </x:c>
      <x:c r="S914" s="32" t="n">
        <x:f>XLOOKUP(F914,Assumptions!$A$4:$A$6,Assumptions!$E$4:$E$6)</x:f>
        <x:v>0.01</x:v>
      </x:c>
      <x:c r="T914" s="32" t="n">
        <x:f>XLOOKUP(O914,Assumptions!$H$4:$H$6,Assumptions!$I$4:$I$6)</x:f>
        <x:v>0.012</x:v>
      </x:c>
      <x:c r="U914" s="30" t="n">
        <x:f>XLOOKUP(F914,Assumptions!$A$4:$A$6,Assumptions!$F$4:$F$6)</x:f>
        <x:v>90</x:v>
      </x:c>
      <x:c r="V914" s="60" t="n">
        <x:f>I914*12</x:f>
        <x:v>14564.52</x:v>
      </x:c>
      <x:c r="W914" s="60" t="n">
        <x:f>H914*J914*(1-K914)*Q914</x:f>
        <x:v>287.825260086</x:v>
      </x:c>
      <x:c r="X914" s="60" t="n">
        <x:f>V914*R914</x:f>
        <x:v>233.03232</x:v>
      </x:c>
      <x:c r="Y914" s="60" t="n">
        <x:f>V914*S914</x:f>
        <x:v>145.64520000000002</x:v>
      </x:c>
      <x:c r="Z914" s="60" t="n">
        <x:f>H914*J914*T914</x:f>
        <x:v>57.770136</x:v>
      </x:c>
      <x:c r="AA914" s="60" t="n">
        <x:f>P914+W914+X914-Y914-Z914-U914</x:f>
        <x:v>322.44224408599996</x:v>
      </x:c>
      <x:c r="AB914" s="32" t="n">
        <x:f>IFERROR(AA914/(P914+W914+X914),0)</x:f>
        <x:v>0.5235662505623025</x:v>
      </x:c>
      <x:c r="AC914" t="n">
        <x:f>IF(O914="High",0,IF(I914&gt;=1800,3,IF(I914&gt;=900,2,1))+IF(K914&gt;=0.9,2,IF(K914&gt;=0.75,1,0))+IF(J914&lt;=0.7,2,IF(J914&lt;=0.85,1,0))+IF(M914&gt;=8,1,0))</x:f>
        <x:v>4</x:v>
      </x:c>
      <x:c r="AD914" t="str">
        <x:f>IF(AND(O914&lt;&gt;"High",AC914&gt;=Assumptions!$B$10,AA914&gt;0),"Priority Growth",IF(AND(O914="Low",AA914&gt;0),"Maintain","Watch"))</x:f>
        <x:v>Watch</x:v>
      </x:c>
      <x:c r="AE914" s="60" t="n">
        <x:f>MAX(AA914,0)*N914</x:f>
        <x:v>36.75841582580399</x:v>
      </x:c>
      <x:c r="AF914" t="str">
        <x:f>IF(AND(AA914&gt;=Assumptions!$B$11,O914&lt;&gt;"High",OR(N914&gt;=Assumptions!$B$12,M914&lt;=6)),"High","Standard")</x:f>
        <x:v>Standard</x:v>
      </x:c>
    </x:row>
    <x:row r="915">
      <x:c r="A915" t="str">
        <x:f>'Raw_Data'!A915</x:f>
        <x:v>C00914</x:v>
      </x:c>
      <x:c r="B915" t="n">
        <x:f>'Raw_Data'!B915</x:f>
        <x:v>52</x:v>
      </x:c>
      <x:c r="C915" s="30" t="n">
        <x:f>'Raw_Data'!C915</x:f>
        <x:v>34681</x:v>
      </x:c>
      <x:c r="D915" t="n">
        <x:f>'Raw_Data'!D915</x:f>
        <x:v>733</x:v>
      </x:c>
      <x:c r="E915" t="n">
        <x:f>'Raw_Data'!E915</x:f>
        <x:v>37</x:v>
      </x:c>
      <x:c r="F915" t="str">
        <x:f>PROPER(TRIM('Raw_Data'!F915))</x:f>
        <x:v>Classic</x:v>
      </x:c>
      <x:c r="G915" t="str">
        <x:f>PROPER(TRIM('Raw_Data'!G915))</x:f>
        <x:v>Partner</x:v>
      </x:c>
      <x:c r="H915" s="60" t="n">
        <x:f>'Raw_Data'!H915</x:f>
        <x:v>4535</x:v>
      </x:c>
      <x:c r="I915" s="60" t="n">
        <x:f>'Raw_Data'!I915</x:f>
        <x:v>784.45</x:v>
      </x:c>
      <x:c r="J915" s="32" t="n">
        <x:f>'Raw_Data'!J915</x:f>
        <x:v>0.179</x:v>
      </x:c>
      <x:c r="K915" s="32" t="n">
        <x:f>'Raw_Data'!K915</x:f>
        <x:v>0.791</x:v>
      </x:c>
      <x:c r="L915" t="n">
        <x:f>'Raw_Data'!L915</x:f>
        <x:v>0</x:v>
      </x:c>
      <x:c r="M915" t="n">
        <x:f>IF('Raw_Data'!M915="",Assumptions!$B$15,'Raw_Data'!M915)</x:f>
        <x:v>9</x:v>
      </x:c>
      <x:c r="N915" s="32" t="n">
        <x:f>'Raw_Data'!N915</x:f>
        <x:v>0.02</x:v>
      </x:c>
      <x:c r="O915" t="str">
        <x:f>IF(OR(D915&lt;620,L915&gt;=2,J915&gt;0.9),"High",IF(OR(D915&lt;700,L915=1,J915&gt;0.75),"Medium","Low"))</x:f>
        <x:v>Low</x:v>
      </x:c>
      <x:c r="P915" s="30" t="n">
        <x:f>XLOOKUP(F915,Assumptions!$A$4:$A$6,Assumptions!$B$4:$B$6)</x:f>
        <x:v>0</x:v>
      </x:c>
      <x:c r="Q915" s="32" t="n">
        <x:f>XLOOKUP(F915,Assumptions!$A$4:$A$6,Assumptions!$C$4:$C$6)</x:f>
        <x:v>0.229</x:v>
      </x:c>
      <x:c r="R915" s="32" t="n">
        <x:f>XLOOKUP(F915,Assumptions!$A$4:$A$6,Assumptions!$D$4:$D$6)</x:f>
        <x:v>0.015</x:v>
      </x:c>
      <x:c r="S915" s="32" t="n">
        <x:f>XLOOKUP(F915,Assumptions!$A$4:$A$6,Assumptions!$E$4:$E$6)</x:f>
        <x:v>0.0075</x:v>
      </x:c>
      <x:c r="T915" s="32" t="n">
        <x:f>XLOOKUP(O915,Assumptions!$H$4:$H$6,Assumptions!$I$4:$I$6)</x:f>
        <x:v>0.0035</x:v>
      </x:c>
      <x:c r="U915" s="30" t="n">
        <x:f>XLOOKUP(F915,Assumptions!$A$4:$A$6,Assumptions!$F$4:$F$6)</x:f>
        <x:v>60</x:v>
      </x:c>
      <x:c r="V915" s="60" t="n">
        <x:f>I915*12</x:f>
        <x:v>9413.400000000001</x:v>
      </x:c>
      <x:c r="W915" s="60" t="n">
        <x:f>H915*J915*(1-K915)*Q915</x:f>
        <x:v>38.85188466499999</x:v>
      </x:c>
      <x:c r="X915" s="60" t="n">
        <x:f>V915*R915</x:f>
        <x:v>141.20100000000002</x:v>
      </x:c>
      <x:c r="Y915" s="60" t="n">
        <x:f>V915*S915</x:f>
        <x:v>70.60050000000001</x:v>
      </x:c>
      <x:c r="Z915" s="60" t="n">
        <x:f>H915*J915*T915</x:f>
        <x:v>2.8411775</x:v>
      </x:c>
      <x:c r="AA915" s="60" t="n">
        <x:f>P915+W915+X915-Y915-Z915-U915</x:f>
        <x:v>46.61120716500001</x:v>
      </x:c>
      <x:c r="AB915" s="32" t="n">
        <x:f>IFERROR(AA915/(P915+W915+X915),0)</x:f>
        <x:v>0.25887509245810286</x:v>
      </x:c>
      <x:c r="AC915" t="n">
        <x:f>IF(O915="High",0,IF(I915&gt;=1800,3,IF(I915&gt;=900,2,1))+IF(K915&gt;=0.9,2,IF(K915&gt;=0.75,1,0))+IF(J915&lt;=0.7,2,IF(J915&lt;=0.85,1,0))+IF(M915&gt;=8,1,0))</x:f>
        <x:v>5</x:v>
      </x:c>
      <x:c r="AD915" t="str">
        <x:f>IF(AND(O915&lt;&gt;"High",AC915&gt;=Assumptions!$B$10,AA915&gt;0),"Priority Growth",IF(AND(O915="Low",AA915&gt;0),"Maintain","Watch"))</x:f>
        <x:v>Maintain</x:v>
      </x:c>
      <x:c r="AE915" s="60" t="n">
        <x:f>MAX(AA915,0)*N915</x:f>
        <x:v>0.9322241433000003</x:v>
      </x:c>
      <x:c r="AF915" t="str">
        <x:f>IF(AND(AA915&gt;=Assumptions!$B$11,O915&lt;&gt;"High",OR(N915&gt;=Assumptions!$B$12,M915&lt;=6)),"High","Standard")</x:f>
        <x:v>Standard</x:v>
      </x:c>
    </x:row>
    <x:row r="916">
      <x:c r="A916" t="str">
        <x:f>'Raw_Data'!A916</x:f>
        <x:v>C00915</x:v>
      </x:c>
      <x:c r="B916" t="n">
        <x:f>'Raw_Data'!B916</x:f>
        <x:v>44</x:v>
      </x:c>
      <x:c r="C916" s="30" t="n">
        <x:f>'Raw_Data'!C916</x:f>
        <x:v>87628</x:v>
      </x:c>
      <x:c r="D916" t="n">
        <x:f>'Raw_Data'!D916</x:f>
        <x:v>721</x:v>
      </x:c>
      <x:c r="E916" t="n">
        <x:f>'Raw_Data'!E916</x:f>
        <x:v>11</x:v>
      </x:c>
      <x:c r="F916" t="str">
        <x:f>PROPER(TRIM('Raw_Data'!F916))</x:f>
        <x:v>Classic</x:v>
      </x:c>
      <x:c r="G916" t="str">
        <x:f>PROPER(TRIM('Raw_Data'!G916))</x:f>
        <x:v>Digital</x:v>
      </x:c>
      <x:c r="H916" s="60" t="n">
        <x:f>'Raw_Data'!H916</x:f>
        <x:v>10746</x:v>
      </x:c>
      <x:c r="I916" s="60" t="n">
        <x:f>'Raw_Data'!I916</x:f>
        <x:v>1089.64</x:v>
      </x:c>
      <x:c r="J916" s="32" t="n">
        <x:f>'Raw_Data'!J916</x:f>
        <x:v>0.316</x:v>
      </x:c>
      <x:c r="K916" s="32" t="n">
        <x:f>'Raw_Data'!K916</x:f>
        <x:v>0.745</x:v>
      </x:c>
      <x:c r="L916" t="n">
        <x:f>'Raw_Data'!L916</x:f>
        <x:v>0</x:v>
      </x:c>
      <x:c r="M916" t="n">
        <x:f>IF('Raw_Data'!M916="",Assumptions!$B$15,'Raw_Data'!M916)</x:f>
        <x:v>5</x:v>
      </x:c>
      <x:c r="N916" s="32" t="n">
        <x:f>'Raw_Data'!N916</x:f>
        <x:v>0.159</x:v>
      </x:c>
      <x:c r="O916" t="str">
        <x:f>IF(OR(D916&lt;620,L916&gt;=2,J916&gt;0.9),"High",IF(OR(D916&lt;700,L916=1,J916&gt;0.75),"Medium","Low"))</x:f>
        <x:v>Low</x:v>
      </x:c>
      <x:c r="P916" s="30" t="n">
        <x:f>XLOOKUP(F916,Assumptions!$A$4:$A$6,Assumptions!$B$4:$B$6)</x:f>
        <x:v>0</x:v>
      </x:c>
      <x:c r="Q916" s="32" t="n">
        <x:f>XLOOKUP(F916,Assumptions!$A$4:$A$6,Assumptions!$C$4:$C$6)</x:f>
        <x:v>0.229</x:v>
      </x:c>
      <x:c r="R916" s="32" t="n">
        <x:f>XLOOKUP(F916,Assumptions!$A$4:$A$6,Assumptions!$D$4:$D$6)</x:f>
        <x:v>0.015</x:v>
      </x:c>
      <x:c r="S916" s="32" t="n">
        <x:f>XLOOKUP(F916,Assumptions!$A$4:$A$6,Assumptions!$E$4:$E$6)</x:f>
        <x:v>0.0075</x:v>
      </x:c>
      <x:c r="T916" s="32" t="n">
        <x:f>XLOOKUP(O916,Assumptions!$H$4:$H$6,Assumptions!$I$4:$I$6)</x:f>
        <x:v>0.0035</x:v>
      </x:c>
      <x:c r="U916" s="30" t="n">
        <x:f>XLOOKUP(F916,Assumptions!$A$4:$A$6,Assumptions!$F$4:$F$6)</x:f>
        <x:v>60</x:v>
      </x:c>
      <x:c r="V916" s="60" t="n">
        <x:f>I916*12</x:f>
        <x:v>13075.68</x:v>
      </x:c>
      <x:c r="W916" s="60" t="n">
        <x:f>H916*J916*(1-K916)*Q916</x:f>
        <x:v>198.29400372</x:v>
      </x:c>
      <x:c r="X916" s="60" t="n">
        <x:f>V916*R916</x:f>
        <x:v>196.1352</x:v>
      </x:c>
      <x:c r="Y916" s="60" t="n">
        <x:f>V916*S916</x:f>
        <x:v>98.0676</x:v>
      </x:c>
      <x:c r="Z916" s="60" t="n">
        <x:f>H916*J916*T916</x:f>
        <x:v>11.885076</x:v>
      </x:c>
      <x:c r="AA916" s="60" t="n">
        <x:f>P916+W916+X916-Y916-Z916-U916</x:f>
        <x:v>224.47652772000004</x:v>
      </x:c>
      <x:c r="AB916" s="32" t="n">
        <x:f>IFERROR(AA916/(P916+W916+X916),0)</x:f>
        <x:v>0.5691174122070152</x:v>
      </x:c>
      <x:c r="AC916" t="n">
        <x:f>IF(O916="High",0,IF(I916&gt;=1800,3,IF(I916&gt;=900,2,1))+IF(K916&gt;=0.9,2,IF(K916&gt;=0.75,1,0))+IF(J916&lt;=0.7,2,IF(J916&lt;=0.85,1,0))+IF(M916&gt;=8,1,0))</x:f>
        <x:v>4</x:v>
      </x:c>
      <x:c r="AD916" t="str">
        <x:f>IF(AND(O916&lt;&gt;"High",AC916&gt;=Assumptions!$B$10,AA916&gt;0),"Priority Growth",IF(AND(O916="Low",AA916&gt;0),"Maintain","Watch"))</x:f>
        <x:v>Maintain</x:v>
      </x:c>
      <x:c r="AE916" s="60" t="n">
        <x:f>MAX(AA916,0)*N916</x:f>
        <x:v>35.691767907480006</x:v>
      </x:c>
      <x:c r="AF916" t="str">
        <x:f>IF(AND(AA916&gt;=Assumptions!$B$11,O916&lt;&gt;"High",OR(N916&gt;=Assumptions!$B$12,M916&lt;=6)),"High","Standard")</x:f>
        <x:v>Standard</x:v>
      </x:c>
    </x:row>
    <x:row r="917">
      <x:c r="A917" t="str">
        <x:f>'Raw_Data'!A917</x:f>
        <x:v>C00916</x:v>
      </x:c>
      <x:c r="B917" t="n">
        <x:f>'Raw_Data'!B917</x:f>
        <x:v>44</x:v>
      </x:c>
      <x:c r="C917" s="30" t="n">
        <x:f>'Raw_Data'!C917</x:f>
        <x:v>87378</x:v>
      </x:c>
      <x:c r="D917" t="n">
        <x:f>'Raw_Data'!D917</x:f>
        <x:v>668</x:v>
      </x:c>
      <x:c r="E917" t="n">
        <x:f>'Raw_Data'!E917</x:f>
        <x:v>24</x:v>
      </x:c>
      <x:c r="F917" t="str">
        <x:f>PROPER(TRIM('Raw_Data'!F917))</x:f>
        <x:v>Gold</x:v>
      </x:c>
      <x:c r="G917" t="str">
        <x:f>PROPER(TRIM('Raw_Data'!G917))</x:f>
        <x:v>Direct Mail</x:v>
      </x:c>
      <x:c r="H917" s="60" t="n">
        <x:f>'Raw_Data'!H917</x:f>
        <x:v>9263</x:v>
      </x:c>
      <x:c r="I917" s="60" t="n">
        <x:f>'Raw_Data'!I917</x:f>
        <x:v>1088.64</x:v>
      </x:c>
      <x:c r="J917" s="32" t="n">
        <x:f>'Raw_Data'!J917</x:f>
        <x:v>0.673</x:v>
      </x:c>
      <x:c r="K917" s="32" t="n">
        <x:f>'Raw_Data'!K917</x:f>
        <x:v>0.649</x:v>
      </x:c>
      <x:c r="L917" t="n">
        <x:f>'Raw_Data'!L917</x:f>
        <x:v>0</x:v>
      </x:c>
      <x:c r="M917" t="n">
        <x:f>IF('Raw_Data'!M917="",Assumptions!$B$15,'Raw_Data'!M917)</x:f>
        <x:v>8</x:v>
      </x:c>
      <x:c r="N917" s="32" t="n">
        <x:f>'Raw_Data'!N917</x:f>
        <x:v>0.035</x:v>
      </x:c>
      <x:c r="O917" t="str">
        <x:f>IF(OR(D917&lt;620,L917&gt;=2,J917&gt;0.9),"High",IF(OR(D917&lt;700,L917=1,J917&gt;0.75),"Medium","Low"))</x:f>
        <x:v>Medium</x:v>
      </x:c>
      <x:c r="P917" s="30" t="n">
        <x:f>XLOOKUP(F917,Assumptions!$A$4:$A$6,Assumptions!$B$4:$B$6)</x:f>
        <x:v>95</x:v>
      </x:c>
      <x:c r="Q917" s="32" t="n">
        <x:f>XLOOKUP(F917,Assumptions!$A$4:$A$6,Assumptions!$C$4:$C$6)</x:f>
        <x:v>0.219</x:v>
      </x:c>
      <x:c r="R917" s="32" t="n">
        <x:f>XLOOKUP(F917,Assumptions!$A$4:$A$6,Assumptions!$D$4:$D$6)</x:f>
        <x:v>0.016</x:v>
      </x:c>
      <x:c r="S917" s="32" t="n">
        <x:f>XLOOKUP(F917,Assumptions!$A$4:$A$6,Assumptions!$E$4:$E$6)</x:f>
        <x:v>0.01</x:v>
      </x:c>
      <x:c r="T917" s="32" t="n">
        <x:f>XLOOKUP(O917,Assumptions!$H$4:$H$6,Assumptions!$I$4:$I$6)</x:f>
        <x:v>0.012</x:v>
      </x:c>
      <x:c r="U917" s="30" t="n">
        <x:f>XLOOKUP(F917,Assumptions!$A$4:$A$6,Assumptions!$F$4:$F$6)</x:f>
        <x:v>90</x:v>
      </x:c>
      <x:c r="V917" s="60" t="n">
        <x:f>I917*12</x:f>
        <x:v>13063.68</x:v>
      </x:c>
      <x:c r="W917" s="60" t="n">
        <x:f>H917*J917*(1-K917)*Q917</x:f>
        <x:v>479.20126913100006</x:v>
      </x:c>
      <x:c r="X917" s="60" t="n">
        <x:f>V917*R917</x:f>
        <x:v>209.01888</x:v>
      </x:c>
      <x:c r="Y917" s="60" t="n">
        <x:f>V917*S917</x:f>
        <x:v>130.6368</x:v>
      </x:c>
      <x:c r="Z917" s="60" t="n">
        <x:f>H917*J917*T917</x:f>
        <x:v>74.80798800000001</x:v>
      </x:c>
      <x:c r="AA917" s="60" t="n">
        <x:f>P917+W917+X917-Y917-Z917-U917</x:f>
        <x:v>487.77536113100007</x:v>
      </x:c>
      <x:c r="AB917" s="32" t="n">
        <x:f>IFERROR(AA917/(P917+W917+X917),0)</x:f>
        <x:v>0.6227819364353656</x:v>
      </x:c>
      <x:c r="AC917" t="n">
        <x:f>IF(O917="High",0,IF(I917&gt;=1800,3,IF(I917&gt;=900,2,1))+IF(K917&gt;=0.9,2,IF(K917&gt;=0.75,1,0))+IF(J917&lt;=0.7,2,IF(J917&lt;=0.85,1,0))+IF(M917&gt;=8,1,0))</x:f>
        <x:v>5</x:v>
      </x:c>
      <x:c r="AD917" t="str">
        <x:f>IF(AND(O917&lt;&gt;"High",AC917&gt;=Assumptions!$B$10,AA917&gt;0),"Priority Growth",IF(AND(O917="Low",AA917&gt;0),"Maintain","Watch"))</x:f>
        <x:v>Watch</x:v>
      </x:c>
      <x:c r="AE917" s="60" t="n">
        <x:f>MAX(AA917,0)*N917</x:f>
        <x:v>17.072137639585005</x:v>
      </x:c>
      <x:c r="AF917" t="str">
        <x:f>IF(AND(AA917&gt;=Assumptions!$B$11,O917&lt;&gt;"High",OR(N917&gt;=Assumptions!$B$12,M917&lt;=6)),"High","Standard")</x:f>
        <x:v>Standard</x:v>
      </x:c>
    </x:row>
    <x:row r="918">
      <x:c r="A918" t="str">
        <x:f>'Raw_Data'!A918</x:f>
        <x:v>C00917</x:v>
      </x:c>
      <x:c r="B918" t="n">
        <x:f>'Raw_Data'!B918</x:f>
        <x:v>75</x:v>
      </x:c>
      <x:c r="C918" s="30" t="n">
        <x:f>'Raw_Data'!C918</x:f>
        <x:v>145510</x:v>
      </x:c>
      <x:c r="D918" t="n">
        <x:f>'Raw_Data'!D918</x:f>
        <x:v>728</x:v>
      </x:c>
      <x:c r="E918" t="n">
        <x:f>'Raw_Data'!E918</x:f>
        <x:v>24</x:v>
      </x:c>
      <x:c r="F918" t="str">
        <x:f>PROPER(TRIM('Raw_Data'!F918))</x:f>
        <x:v>Platinum</x:v>
      </x:c>
      <x:c r="G918" t="str">
        <x:f>PROPER(TRIM('Raw_Data'!G918))</x:f>
        <x:v>Digital</x:v>
      </x:c>
      <x:c r="H918" s="60" t="n">
        <x:f>'Raw_Data'!H918</x:f>
        <x:v>33465</x:v>
      </x:c>
      <x:c r="I918" s="60" t="n">
        <x:f>'Raw_Data'!I918</x:f>
        <x:v>3331.69</x:v>
      </x:c>
      <x:c r="J918" s="32" t="n">
        <x:f>'Raw_Data'!J918</x:f>
        <x:v>0.265</x:v>
      </x:c>
      <x:c r="K918" s="32" t="n">
        <x:f>'Raw_Data'!K918</x:f>
        <x:v>0.809</x:v>
      </x:c>
      <x:c r="L918" t="n">
        <x:f>'Raw_Data'!L918</x:f>
        <x:v>0</x:v>
      </x:c>
      <x:c r="M918" t="n">
        <x:f>IF('Raw_Data'!M918="",Assumptions!$B$15,'Raw_Data'!M918)</x:f>
        <x:v>5</x:v>
      </x:c>
      <x:c r="N918" s="32" t="n">
        <x:f>'Raw_Data'!N918</x:f>
        <x:v>0.241</x:v>
      </x:c>
      <x:c r="O918" t="str">
        <x:f>IF(OR(D918&lt;620,L918&gt;=2,J918&gt;0.9),"High",IF(OR(D918&lt;700,L918=1,J918&gt;0.75),"Medium","Low"))</x:f>
        <x:v>Low</x:v>
      </x:c>
      <x:c r="P918" s="30" t="n">
        <x:f>XLOOKUP(F918,Assumptions!$A$4:$A$6,Assumptions!$B$4:$B$6)</x:f>
        <x:v>195</x:v>
      </x:c>
      <x:c r="Q918" s="32" t="n">
        <x:f>XLOOKUP(F918,Assumptions!$A$4:$A$6,Assumptions!$C$4:$C$6)</x:f>
        <x:v>0.199</x:v>
      </x:c>
      <x:c r="R918" s="32" t="n">
        <x:f>XLOOKUP(F918,Assumptions!$A$4:$A$6,Assumptions!$D$4:$D$6)</x:f>
        <x:v>0.017</x:v>
      </x:c>
      <x:c r="S918" s="32" t="n">
        <x:f>XLOOKUP(F918,Assumptions!$A$4:$A$6,Assumptions!$E$4:$E$6)</x:f>
        <x:v>0.013</x:v>
      </x:c>
      <x:c r="T918" s="32" t="n">
        <x:f>XLOOKUP(O918,Assumptions!$H$4:$H$6,Assumptions!$I$4:$I$6)</x:f>
        <x:v>0.0035</x:v>
      </x:c>
      <x:c r="U918" s="30" t="n">
        <x:f>XLOOKUP(F918,Assumptions!$A$4:$A$6,Assumptions!$F$4:$F$6)</x:f>
        <x:v>140</x:v>
      </x:c>
      <x:c r="V918" s="60" t="n">
        <x:f>I918*12</x:f>
        <x:v>39980.28</x:v>
      </x:c>
      <x:c r="W918" s="60" t="n">
        <x:f>H918*J918*(1-K918)*Q918</x:f>
        <x:v>337.07236402499996</x:v>
      </x:c>
      <x:c r="X918" s="60" t="n">
        <x:f>V918*R918</x:f>
        <x:v>679.66476</x:v>
      </x:c>
      <x:c r="Y918" s="60" t="n">
        <x:f>V918*S918</x:f>
        <x:v>519.7436399999999</x:v>
      </x:c>
      <x:c r="Z918" s="60" t="n">
        <x:f>H918*J918*T918</x:f>
        <x:v>31.0387875</x:v>
      </x:c>
      <x:c r="AA918" s="60" t="n">
        <x:f>P918+W918+X918-Y918-Z918-U918</x:f>
        <x:v>520.954696525</x:v>
      </x:c>
      <x:c r="AB918" s="32" t="n">
        <x:f>IFERROR(AA918/(P918+W918+X918),0)</x:f>
        <x:v>0.4299238557572261</x:v>
      </x:c>
      <x:c r="AC918" t="n">
        <x:f>IF(O918="High",0,IF(I918&gt;=1800,3,IF(I918&gt;=900,2,1))+IF(K918&gt;=0.9,2,IF(K918&gt;=0.75,1,0))+IF(J918&lt;=0.7,2,IF(J918&lt;=0.85,1,0))+IF(M918&gt;=8,1,0))</x:f>
        <x:v>6</x:v>
      </x:c>
      <x:c r="AD918" t="str">
        <x:f>IF(AND(O918&lt;&gt;"High",AC918&gt;=Assumptions!$B$10,AA918&gt;0),"Priority Growth",IF(AND(O918="Low",AA918&gt;0),"Maintain","Watch"))</x:f>
        <x:v>Priority Growth</x:v>
      </x:c>
      <x:c r="AE918" s="60" t="n">
        <x:f>MAX(AA918,0)*N918</x:f>
        <x:v>125.550081862525</x:v>
      </x:c>
      <x:c r="AF918" t="str">
        <x:f>IF(AND(AA918&gt;=Assumptions!$B$11,O918&lt;&gt;"High",OR(N918&gt;=Assumptions!$B$12,M918&lt;=6)),"High","Standard")</x:f>
        <x:v>High</x:v>
      </x:c>
    </x:row>
    <x:row r="919">
      <x:c r="A919" t="str">
        <x:f>'Raw_Data'!A919</x:f>
        <x:v>C00918</x:v>
      </x:c>
      <x:c r="B919" t="n">
        <x:f>'Raw_Data'!B919</x:f>
        <x:v>54</x:v>
      </x:c>
      <x:c r="C919" s="30" t="n">
        <x:f>'Raw_Data'!C919</x:f>
        <x:v>65716</x:v>
      </x:c>
      <x:c r="D919" t="n">
        <x:f>'Raw_Data'!D919</x:f>
        <x:v>642</x:v>
      </x:c>
      <x:c r="E919" t="n">
        <x:f>'Raw_Data'!E919</x:f>
        <x:v>26</x:v>
      </x:c>
      <x:c r="F919" t="str">
        <x:f>PROPER(TRIM('Raw_Data'!F919))</x:f>
        <x:v>Classic</x:v>
      </x:c>
      <x:c r="G919" t="str">
        <x:f>PROPER(TRIM('Raw_Data'!G919))</x:f>
        <x:v>Digital</x:v>
      </x:c>
      <x:c r="H919" s="60" t="n">
        <x:f>'Raw_Data'!H919</x:f>
        <x:v>3874</x:v>
      </x:c>
      <x:c r="I919" s="60" t="n">
        <x:f>'Raw_Data'!I919</x:f>
        <x:v>585.48</x:v>
      </x:c>
      <x:c r="J919" s="32" t="n">
        <x:f>'Raw_Data'!J919</x:f>
        <x:v>0.459</x:v>
      </x:c>
      <x:c r="K919" s="32" t="n">
        <x:f>'Raw_Data'!K919</x:f>
        <x:v>0.704</x:v>
      </x:c>
      <x:c r="L919" t="n">
        <x:f>'Raw_Data'!L919</x:f>
        <x:v>0</x:v>
      </x:c>
      <x:c r="M919" t="n">
        <x:f>IF('Raw_Data'!M919="",Assumptions!$B$15,'Raw_Data'!M919)</x:f>
        <x:v>10</x:v>
      </x:c>
      <x:c r="N919" s="32" t="n">
        <x:f>'Raw_Data'!N919</x:f>
        <x:v>0.02</x:v>
      </x:c>
      <x:c r="O919" t="str">
        <x:f>IF(OR(D919&lt;620,L919&gt;=2,J919&gt;0.9),"High",IF(OR(D919&lt;700,L919=1,J919&gt;0.75),"Medium","Low"))</x:f>
        <x:v>Medium</x:v>
      </x:c>
      <x:c r="P919" s="30" t="n">
        <x:f>XLOOKUP(F919,Assumptions!$A$4:$A$6,Assumptions!$B$4:$B$6)</x:f>
        <x:v>0</x:v>
      </x:c>
      <x:c r="Q919" s="32" t="n">
        <x:f>XLOOKUP(F919,Assumptions!$A$4:$A$6,Assumptions!$C$4:$C$6)</x:f>
        <x:v>0.229</x:v>
      </x:c>
      <x:c r="R919" s="32" t="n">
        <x:f>XLOOKUP(F919,Assumptions!$A$4:$A$6,Assumptions!$D$4:$D$6)</x:f>
        <x:v>0.015</x:v>
      </x:c>
      <x:c r="S919" s="32" t="n">
        <x:f>XLOOKUP(F919,Assumptions!$A$4:$A$6,Assumptions!$E$4:$E$6)</x:f>
        <x:v>0.0075</x:v>
      </x:c>
      <x:c r="T919" s="32" t="n">
        <x:f>XLOOKUP(O919,Assumptions!$H$4:$H$6,Assumptions!$I$4:$I$6)</x:f>
        <x:v>0.012</x:v>
      </x:c>
      <x:c r="U919" s="30" t="n">
        <x:f>XLOOKUP(F919,Assumptions!$A$4:$A$6,Assumptions!$F$4:$F$6)</x:f>
        <x:v>60</x:v>
      </x:c>
      <x:c r="V919" s="60" t="n">
        <x:f>I919*12</x:f>
        <x:v>7025.76</x:v>
      </x:c>
      <x:c r="W919" s="60" t="n">
        <x:f>H919*J919*(1-K919)*Q919</x:f>
        <x:v>120.53120414400003</x:v>
      </x:c>
      <x:c r="X919" s="60" t="n">
        <x:f>V919*R919</x:f>
        <x:v>105.3864</x:v>
      </x:c>
      <x:c r="Y919" s="60" t="n">
        <x:f>V919*S919</x:f>
        <x:v>52.6932</x:v>
      </x:c>
      <x:c r="Z919" s="60" t="n">
        <x:f>H919*J919*T919</x:f>
        <x:v>21.337992000000003</x:v>
      </x:c>
      <x:c r="AA919" s="60" t="n">
        <x:f>P919+W919+X919-Y919-Z919-U919</x:f>
        <x:v>91.88641214400002</x:v>
      </x:c>
      <x:c r="AB919" s="32" t="n">
        <x:f>IFERROR(AA919/(P919+W919+X919),0)</x:f>
        <x:v>0.4067253302023846</x:v>
      </x:c>
      <x:c r="AC919" t="n">
        <x:f>IF(O919="High",0,IF(I919&gt;=1800,3,IF(I919&gt;=900,2,1))+IF(K919&gt;=0.9,2,IF(K919&gt;=0.75,1,0))+IF(J919&lt;=0.7,2,IF(J919&lt;=0.85,1,0))+IF(M919&gt;=8,1,0))</x:f>
        <x:v>4</x:v>
      </x:c>
      <x:c r="AD919" t="str">
        <x:f>IF(AND(O919&lt;&gt;"High",AC919&gt;=Assumptions!$B$10,AA919&gt;0),"Priority Growth",IF(AND(O919="Low",AA919&gt;0),"Maintain","Watch"))</x:f>
        <x:v>Watch</x:v>
      </x:c>
      <x:c r="AE919" s="60" t="n">
        <x:f>MAX(AA919,0)*N919</x:f>
        <x:v>1.8377282428800004</x:v>
      </x:c>
      <x:c r="AF919" t="str">
        <x:f>IF(AND(AA919&gt;=Assumptions!$B$11,O919&lt;&gt;"High",OR(N919&gt;=Assumptions!$B$12,M919&lt;=6)),"High","Standard")</x:f>
        <x:v>Standard</x:v>
      </x:c>
    </x:row>
    <x:row r="920">
      <x:c r="A920" t="str">
        <x:f>'Raw_Data'!A920</x:f>
        <x:v>C00919</x:v>
      </x:c>
      <x:c r="B920" t="n">
        <x:f>'Raw_Data'!B920</x:f>
        <x:v>29</x:v>
      </x:c>
      <x:c r="C920" s="30" t="n">
        <x:f>'Raw_Data'!C920</x:f>
        <x:v>50318</x:v>
      </x:c>
      <x:c r="D920" t="n">
        <x:f>'Raw_Data'!D920</x:f>
        <x:v>656</x:v>
      </x:c>
      <x:c r="E920" t="n">
        <x:f>'Raw_Data'!E920</x:f>
        <x:v>37</x:v>
      </x:c>
      <x:c r="F920" t="str">
        <x:f>PROPER(TRIM('Raw_Data'!F920))</x:f>
        <x:v>Classic</x:v>
      </x:c>
      <x:c r="G920" t="str">
        <x:f>PROPER(TRIM('Raw_Data'!G920))</x:f>
        <x:v>Digital</x:v>
      </x:c>
      <x:c r="H920" s="60" t="n">
        <x:f>'Raw_Data'!H920</x:f>
        <x:v>5981</x:v>
      </x:c>
      <x:c r="I920" s="60" t="n">
        <x:f>'Raw_Data'!I920</x:f>
        <x:v>950.96</x:v>
      </x:c>
      <x:c r="J920" s="32" t="n">
        <x:f>'Raw_Data'!J920</x:f>
        <x:v>0.591</x:v>
      </x:c>
      <x:c r="K920" s="32" t="n">
        <x:f>'Raw_Data'!K920</x:f>
        <x:v>0.749</x:v>
      </x:c>
      <x:c r="L920" t="n">
        <x:f>'Raw_Data'!L920</x:f>
        <x:v>0</x:v>
      </x:c>
      <x:c r="M920" t="n">
        <x:f>IF('Raw_Data'!M920="",Assumptions!$B$15,'Raw_Data'!M920)</x:f>
        <x:v>9</x:v>
      </x:c>
      <x:c r="N920" s="32" t="n">
        <x:f>'Raw_Data'!N920</x:f>
        <x:v>0.02</x:v>
      </x:c>
      <x:c r="O920" t="str">
        <x:f>IF(OR(D920&lt;620,L920&gt;=2,J920&gt;0.9),"High",IF(OR(D920&lt;700,L920=1,J920&gt;0.75),"Medium","Low"))</x:f>
        <x:v>Medium</x:v>
      </x:c>
      <x:c r="P920" s="30" t="n">
        <x:f>XLOOKUP(F920,Assumptions!$A$4:$A$6,Assumptions!$B$4:$B$6)</x:f>
        <x:v>0</x:v>
      </x:c>
      <x:c r="Q920" s="32" t="n">
        <x:f>XLOOKUP(F920,Assumptions!$A$4:$A$6,Assumptions!$C$4:$C$6)</x:f>
        <x:v>0.229</x:v>
      </x:c>
      <x:c r="R920" s="32" t="n">
        <x:f>XLOOKUP(F920,Assumptions!$A$4:$A$6,Assumptions!$D$4:$D$6)</x:f>
        <x:v>0.015</x:v>
      </x:c>
      <x:c r="S920" s="32" t="n">
        <x:f>XLOOKUP(F920,Assumptions!$A$4:$A$6,Assumptions!$E$4:$E$6)</x:f>
        <x:v>0.0075</x:v>
      </x:c>
      <x:c r="T920" s="32" t="n">
        <x:f>XLOOKUP(O920,Assumptions!$H$4:$H$6,Assumptions!$I$4:$I$6)</x:f>
        <x:v>0.012</x:v>
      </x:c>
      <x:c r="U920" s="30" t="n">
        <x:f>XLOOKUP(F920,Assumptions!$A$4:$A$6,Assumptions!$F$4:$F$6)</x:f>
        <x:v>60</x:v>
      </x:c>
      <x:c r="V920" s="60" t="n">
        <x:f>I920*12</x:f>
        <x:v>11411.52</x:v>
      </x:c>
      <x:c r="W920" s="60" t="n">
        <x:f>H920*J920*(1-K920)*Q920</x:f>
        <x:v>203.17510230899998</x:v>
      </x:c>
      <x:c r="X920" s="60" t="n">
        <x:f>V920*R920</x:f>
        <x:v>171.1728</x:v>
      </x:c>
      <x:c r="Y920" s="60" t="n">
        <x:f>V920*S920</x:f>
        <x:v>85.5864</x:v>
      </x:c>
      <x:c r="Z920" s="60" t="n">
        <x:f>H920*J920*T920</x:f>
        <x:v>42.417252</x:v>
      </x:c>
      <x:c r="AA920" s="60" t="n">
        <x:f>P920+W920+X920-Y920-Z920-U920</x:f>
        <x:v>186.344250309</x:v>
      </x:c>
      <x:c r="AB920" s="32" t="n">
        <x:f>IFERROR(AA920/(P920+W920+X920),0)</x:f>
        <x:v>0.4977836102716688</x:v>
      </x:c>
      <x:c r="AC920" t="n">
        <x:f>IF(O920="High",0,IF(I920&gt;=1800,3,IF(I920&gt;=900,2,1))+IF(K920&gt;=0.9,2,IF(K920&gt;=0.75,1,0))+IF(J920&lt;=0.7,2,IF(J920&lt;=0.85,1,0))+IF(M920&gt;=8,1,0))</x:f>
        <x:v>5</x:v>
      </x:c>
      <x:c r="AD920" t="str">
        <x:f>IF(AND(O920&lt;&gt;"High",AC920&gt;=Assumptions!$B$10,AA920&gt;0),"Priority Growth",IF(AND(O920="Low",AA920&gt;0),"Maintain","Watch"))</x:f>
        <x:v>Watch</x:v>
      </x:c>
      <x:c r="AE920" s="60" t="n">
        <x:f>MAX(AA920,0)*N920</x:f>
        <x:v>3.72688500618</x:v>
      </x:c>
      <x:c r="AF920" t="str">
        <x:f>IF(AND(AA920&gt;=Assumptions!$B$11,O920&lt;&gt;"High",OR(N920&gt;=Assumptions!$B$12,M920&lt;=6)),"High","Standard")</x:f>
        <x:v>Standard</x:v>
      </x:c>
    </x:row>
    <x:row r="921">
      <x:c r="A921" t="str">
        <x:f>'Raw_Data'!A921</x:f>
        <x:v>C00920</x:v>
      </x:c>
      <x:c r="B921" t="n">
        <x:f>'Raw_Data'!B921</x:f>
        <x:v>43</x:v>
      </x:c>
      <x:c r="C921" s="30" t="n">
        <x:f>'Raw_Data'!C921</x:f>
        <x:v>84838</x:v>
      </x:c>
      <x:c r="D921" t="n">
        <x:f>'Raw_Data'!D921</x:f>
        <x:v>701</x:v>
      </x:c>
      <x:c r="E921" t="n">
        <x:f>'Raw_Data'!E921</x:f>
        <x:v>76</x:v>
      </x:c>
      <x:c r="F921" t="str">
        <x:f>PROPER(TRIM('Raw_Data'!F921))</x:f>
        <x:v>Gold</x:v>
      </x:c>
      <x:c r="G921" t="str">
        <x:f>PROPER(TRIM('Raw_Data'!G921))</x:f>
        <x:v>Branch</x:v>
      </x:c>
      <x:c r="H921" s="60" t="n">
        <x:f>'Raw_Data'!H921</x:f>
        <x:v>12768</x:v>
      </x:c>
      <x:c r="I921" s="60" t="n">
        <x:f>'Raw_Data'!I921</x:f>
        <x:v>1483.77</x:v>
      </x:c>
      <x:c r="J921" s="32" t="n">
        <x:f>'Raw_Data'!J921</x:f>
        <x:v>0.386</x:v>
      </x:c>
      <x:c r="K921" s="32" t="n">
        <x:f>'Raw_Data'!K921</x:f>
        <x:v>0.718</x:v>
      </x:c>
      <x:c r="L921" t="n">
        <x:f>'Raw_Data'!L921</x:f>
        <x:v>0</x:v>
      </x:c>
      <x:c r="M921" t="n">
        <x:f>IF('Raw_Data'!M921="",Assumptions!$B$15,'Raw_Data'!M921)</x:f>
        <x:v>7</x:v>
      </x:c>
      <x:c r="N921" s="32" t="n">
        <x:f>'Raw_Data'!N921</x:f>
        <x:v>0.097</x:v>
      </x:c>
      <x:c r="O921" t="str">
        <x:f>IF(OR(D921&lt;620,L921&gt;=2,J921&gt;0.9),"High",IF(OR(D921&lt;700,L921=1,J921&gt;0.75),"Medium","Low"))</x:f>
        <x:v>Low</x:v>
      </x:c>
      <x:c r="P921" s="30" t="n">
        <x:f>XLOOKUP(F921,Assumptions!$A$4:$A$6,Assumptions!$B$4:$B$6)</x:f>
        <x:v>95</x:v>
      </x:c>
      <x:c r="Q921" s="32" t="n">
        <x:f>XLOOKUP(F921,Assumptions!$A$4:$A$6,Assumptions!$C$4:$C$6)</x:f>
        <x:v>0.219</x:v>
      </x:c>
      <x:c r="R921" s="32" t="n">
        <x:f>XLOOKUP(F921,Assumptions!$A$4:$A$6,Assumptions!$D$4:$D$6)</x:f>
        <x:v>0.016</x:v>
      </x:c>
      <x:c r="S921" s="32" t="n">
        <x:f>XLOOKUP(F921,Assumptions!$A$4:$A$6,Assumptions!$E$4:$E$6)</x:f>
        <x:v>0.01</x:v>
      </x:c>
      <x:c r="T921" s="32" t="n">
        <x:f>XLOOKUP(O921,Assumptions!$H$4:$H$6,Assumptions!$I$4:$I$6)</x:f>
        <x:v>0.0035</x:v>
      </x:c>
      <x:c r="U921" s="30" t="n">
        <x:f>XLOOKUP(F921,Assumptions!$A$4:$A$6,Assumptions!$F$4:$F$6)</x:f>
        <x:v>90</x:v>
      </x:c>
      <x:c r="V921" s="60" t="n">
        <x:f>I921*12</x:f>
        <x:v>17805.239999999998</x:v>
      </x:c>
      <x:c r="W921" s="60" t="n">
        <x:f>H921*J921*(1-K921)*Q921</x:f>
        <x:v>304.37109158400006</x:v>
      </x:c>
      <x:c r="X921" s="60" t="n">
        <x:f>V921*R921</x:f>
        <x:v>284.88383999999996</x:v>
      </x:c>
      <x:c r="Y921" s="60" t="n">
        <x:f>V921*S921</x:f>
        <x:v>178.05239999999998</x:v>
      </x:c>
      <x:c r="Z921" s="60" t="n">
        <x:f>H921*J921*T921</x:f>
        <x:v>17.249568</x:v>
      </x:c>
      <x:c r="AA921" s="60" t="n">
        <x:f>P921+W921+X921-Y921-Z921-U921</x:f>
        <x:v>398.95296358400003</x:v>
      </x:c>
      <x:c r="AB921" s="32" t="n">
        <x:f>IFERROR(AA921/(P921+W921+X921),0)</x:f>
        <x:v>0.5830472608512345</x:v>
      </x:c>
      <x:c r="AC921" t="n">
        <x:f>IF(O921="High",0,IF(I921&gt;=1800,3,IF(I921&gt;=900,2,1))+IF(K921&gt;=0.9,2,IF(K921&gt;=0.75,1,0))+IF(J921&lt;=0.7,2,IF(J921&lt;=0.85,1,0))+IF(M921&gt;=8,1,0))</x:f>
        <x:v>4</x:v>
      </x:c>
      <x:c r="AD921" t="str">
        <x:f>IF(AND(O921&lt;&gt;"High",AC921&gt;=Assumptions!$B$10,AA921&gt;0),"Priority Growth",IF(AND(O921="Low",AA921&gt;0),"Maintain","Watch"))</x:f>
        <x:v>Maintain</x:v>
      </x:c>
      <x:c r="AE921" s="60" t="n">
        <x:f>MAX(AA921,0)*N921</x:f>
        <x:v>38.698437467648006</x:v>
      </x:c>
      <x:c r="AF921" t="str">
        <x:f>IF(AND(AA921&gt;=Assumptions!$B$11,O921&lt;&gt;"High",OR(N921&gt;=Assumptions!$B$12,M921&lt;=6)),"High","Standard")</x:f>
        <x:v>Standard</x:v>
      </x:c>
    </x:row>
    <x:row r="922">
      <x:c r="A922" t="str">
        <x:f>'Raw_Data'!A922</x:f>
        <x:v>C00921</x:v>
      </x:c>
      <x:c r="B922" t="n">
        <x:f>'Raw_Data'!B922</x:f>
        <x:v>38</x:v>
      </x:c>
      <x:c r="C922" s="30" t="n">
        <x:f>'Raw_Data'!C922</x:f>
        <x:v>96566</x:v>
      </x:c>
      <x:c r="D922" t="n">
        <x:f>'Raw_Data'!D922</x:f>
        <x:v>695</x:v>
      </x:c>
      <x:c r="E922" t="n">
        <x:f>'Raw_Data'!E922</x:f>
        <x:v>18</x:v>
      </x:c>
      <x:c r="F922" t="str">
        <x:f>PROPER(TRIM('Raw_Data'!F922))</x:f>
        <x:v>Gold</x:v>
      </x:c>
      <x:c r="G922" t="str">
        <x:f>PROPER(TRIM('Raw_Data'!G922))</x:f>
        <x:v>Partner</x:v>
      </x:c>
      <x:c r="H922" s="60" t="n">
        <x:f>'Raw_Data'!H922</x:f>
        <x:v>12624</x:v>
      </x:c>
      <x:c r="I922" s="60" t="n">
        <x:f>'Raw_Data'!I922</x:f>
        <x:v>1684.93</x:v>
      </x:c>
      <x:c r="J922" s="32" t="n">
        <x:f>'Raw_Data'!J922</x:f>
        <x:v>0.436</x:v>
      </x:c>
      <x:c r="K922" s="32" t="n">
        <x:f>'Raw_Data'!K922</x:f>
        <x:v>0.787</x:v>
      </x:c>
      <x:c r="L922" t="n">
        <x:f>'Raw_Data'!L922</x:f>
        <x:v>0</x:v>
      </x:c>
      <x:c r="M922" t="n">
        <x:f>IF('Raw_Data'!M922="",Assumptions!$B$15,'Raw_Data'!M922)</x:f>
        <x:v>7.370408870408871</x:v>
      </x:c>
      <x:c r="N922" s="32" t="n">
        <x:f>'Raw_Data'!N922</x:f>
        <x:v>0.103</x:v>
      </x:c>
      <x:c r="O922" t="str">
        <x:f>IF(OR(D922&lt;620,L922&gt;=2,J922&gt;0.9),"High",IF(OR(D922&lt;700,L922=1,J922&gt;0.75),"Medium","Low"))</x:f>
        <x:v>Medium</x:v>
      </x:c>
      <x:c r="P922" s="30" t="n">
        <x:f>XLOOKUP(F922,Assumptions!$A$4:$A$6,Assumptions!$B$4:$B$6)</x:f>
        <x:v>95</x:v>
      </x:c>
      <x:c r="Q922" s="32" t="n">
        <x:f>XLOOKUP(F922,Assumptions!$A$4:$A$6,Assumptions!$C$4:$C$6)</x:f>
        <x:v>0.219</x:v>
      </x:c>
      <x:c r="R922" s="32" t="n">
        <x:f>XLOOKUP(F922,Assumptions!$A$4:$A$6,Assumptions!$D$4:$D$6)</x:f>
        <x:v>0.016</x:v>
      </x:c>
      <x:c r="S922" s="32" t="n">
        <x:f>XLOOKUP(F922,Assumptions!$A$4:$A$6,Assumptions!$E$4:$E$6)</x:f>
        <x:v>0.01</x:v>
      </x:c>
      <x:c r="T922" s="32" t="n">
        <x:f>XLOOKUP(O922,Assumptions!$H$4:$H$6,Assumptions!$I$4:$I$6)</x:f>
        <x:v>0.012</x:v>
      </x:c>
      <x:c r="U922" s="30" t="n">
        <x:f>XLOOKUP(F922,Assumptions!$A$4:$A$6,Assumptions!$F$4:$F$6)</x:f>
        <x:v>90</x:v>
      </x:c>
      <x:c r="V922" s="60" t="n">
        <x:f>I922*12</x:f>
        <x:v>20219.16</x:v>
      </x:c>
      <x:c r="W922" s="60" t="n">
        <x:f>H922*J922*(1-K922)*Q922</x:f>
        <x:v>256.7480734079999</x:v>
      </x:c>
      <x:c r="X922" s="60" t="n">
        <x:f>V922*R922</x:f>
        <x:v>323.50656</x:v>
      </x:c>
      <x:c r="Y922" s="60" t="n">
        <x:f>V922*S922</x:f>
        <x:v>202.1916</x:v>
      </x:c>
      <x:c r="Z922" s="60" t="n">
        <x:f>H922*J922*T922</x:f>
        <x:v>66.04876800000001</x:v>
      </x:c>
      <x:c r="AA922" s="60" t="n">
        <x:f>P922+W922+X922-Y922-Z922-U922</x:f>
        <x:v>317.0142654079999</x:v>
      </x:c>
      <x:c r="AB922" s="32" t="n">
        <x:f>IFERROR(AA922/(P922+W922+X922),0)</x:f>
        <x:v>0.4694736618215172</x:v>
      </x:c>
      <x:c r="AC922" t="n">
        <x:f>IF(O922="High",0,IF(I922&gt;=1800,3,IF(I922&gt;=900,2,1))+IF(K922&gt;=0.9,2,IF(K922&gt;=0.75,1,0))+IF(J922&lt;=0.7,2,IF(J922&lt;=0.85,1,0))+IF(M922&gt;=8,1,0))</x:f>
        <x:v>5</x:v>
      </x:c>
      <x:c r="AD922" t="str">
        <x:f>IF(AND(O922&lt;&gt;"High",AC922&gt;=Assumptions!$B$10,AA922&gt;0),"Priority Growth",IF(AND(O922="Low",AA922&gt;0),"Maintain","Watch"))</x:f>
        <x:v>Watch</x:v>
      </x:c>
      <x:c r="AE922" s="60" t="n">
        <x:f>MAX(AA922,0)*N922</x:f>
        <x:v>32.65246933702399</x:v>
      </x:c>
      <x:c r="AF922" t="str">
        <x:f>IF(AND(AA922&gt;=Assumptions!$B$11,O922&lt;&gt;"High",OR(N922&gt;=Assumptions!$B$12,M922&lt;=6)),"High","Standard")</x:f>
        <x:v>Standard</x:v>
      </x:c>
    </x:row>
    <x:row r="923">
      <x:c r="A923" t="str">
        <x:f>'Raw_Data'!A923</x:f>
        <x:v>C00922</x:v>
      </x:c>
      <x:c r="B923" t="n">
        <x:f>'Raw_Data'!B923</x:f>
        <x:v>51</x:v>
      </x:c>
      <x:c r="C923" s="30" t="n">
        <x:f>'Raw_Data'!C923</x:f>
        <x:v>85117</x:v>
      </x:c>
      <x:c r="D923" t="n">
        <x:f>'Raw_Data'!D923</x:f>
        <x:v>640</x:v>
      </x:c>
      <x:c r="E923" t="n">
        <x:f>'Raw_Data'!E923</x:f>
        <x:v>33</x:v>
      </x:c>
      <x:c r="F923" t="str">
        <x:f>PROPER(TRIM('Raw_Data'!F923))</x:f>
        <x:v>Classic</x:v>
      </x:c>
      <x:c r="G923" t="str">
        <x:f>PROPER(TRIM('Raw_Data'!G923))</x:f>
        <x:v>Direct Mail</x:v>
      </x:c>
      <x:c r="H923" s="60" t="n">
        <x:f>'Raw_Data'!H923</x:f>
        <x:v>5521</x:v>
      </x:c>
      <x:c r="I923" s="60" t="n">
        <x:f>'Raw_Data'!I923</x:f>
        <x:v>558.59</x:v>
      </x:c>
      <x:c r="J923" s="32" t="n">
        <x:f>'Raw_Data'!J923</x:f>
        <x:v>0.58</x:v>
      </x:c>
      <x:c r="K923" s="32" t="n">
        <x:f>'Raw_Data'!K923</x:f>
        <x:v>0.606</x:v>
      </x:c>
      <x:c r="L923" t="n">
        <x:f>'Raw_Data'!L923</x:f>
        <x:v>1</x:v>
      </x:c>
      <x:c r="M923" t="n">
        <x:f>IF('Raw_Data'!M923="",Assumptions!$B$15,'Raw_Data'!M923)</x:f>
        <x:v>7.370408870408871</x:v>
      </x:c>
      <x:c r="N923" s="32" t="n">
        <x:f>'Raw_Data'!N923</x:f>
        <x:v>0.164</x:v>
      </x:c>
      <x:c r="O923" t="str">
        <x:f>IF(OR(D923&lt;620,L923&gt;=2,J923&gt;0.9),"High",IF(OR(D923&lt;700,L923=1,J923&gt;0.75),"Medium","Low"))</x:f>
        <x:v>Medium</x:v>
      </x:c>
      <x:c r="P923" s="30" t="n">
        <x:f>XLOOKUP(F923,Assumptions!$A$4:$A$6,Assumptions!$B$4:$B$6)</x:f>
        <x:v>0</x:v>
      </x:c>
      <x:c r="Q923" s="32" t="n">
        <x:f>XLOOKUP(F923,Assumptions!$A$4:$A$6,Assumptions!$C$4:$C$6)</x:f>
        <x:v>0.229</x:v>
      </x:c>
      <x:c r="R923" s="32" t="n">
        <x:f>XLOOKUP(F923,Assumptions!$A$4:$A$6,Assumptions!$D$4:$D$6)</x:f>
        <x:v>0.015</x:v>
      </x:c>
      <x:c r="S923" s="32" t="n">
        <x:f>XLOOKUP(F923,Assumptions!$A$4:$A$6,Assumptions!$E$4:$E$6)</x:f>
        <x:v>0.0075</x:v>
      </x:c>
      <x:c r="T923" s="32" t="n">
        <x:f>XLOOKUP(O923,Assumptions!$H$4:$H$6,Assumptions!$I$4:$I$6)</x:f>
        <x:v>0.012</x:v>
      </x:c>
      <x:c r="U923" s="30" t="n">
        <x:f>XLOOKUP(F923,Assumptions!$A$4:$A$6,Assumptions!$F$4:$F$6)</x:f>
        <x:v>60</x:v>
      </x:c>
      <x:c r="V923" s="60" t="n">
        <x:f>I923*12</x:f>
        <x:v>6703.08</x:v>
      </x:c>
      <x:c r="W923" s="60" t="n">
        <x:f>H923*J923*(1-K923)*Q923</x:f>
        <x:v>288.91989268000003</x:v>
      </x:c>
      <x:c r="X923" s="60" t="n">
        <x:f>V923*R923</x:f>
        <x:v>100.5462</x:v>
      </x:c>
      <x:c r="Y923" s="60" t="n">
        <x:f>V923*S923</x:f>
        <x:v>50.2731</x:v>
      </x:c>
      <x:c r="Z923" s="60" t="n">
        <x:f>H923*J923*T923</x:f>
        <x:v>38.426159999999996</x:v>
      </x:c>
      <x:c r="AA923" s="60" t="n">
        <x:f>P923+W923+X923-Y923-Z923-U923</x:f>
        <x:v>240.76683268000005</x:v>
      </x:c>
      <x:c r="AB923" s="32" t="n">
        <x:f>IFERROR(AA923/(P923+W923+X923),0)</x:f>
        <x:v>0.6181971606905023</x:v>
      </x:c>
      <x:c r="AC923" t="n">
        <x:f>IF(O923="High",0,IF(I923&gt;=1800,3,IF(I923&gt;=900,2,1))+IF(K923&gt;=0.9,2,IF(K923&gt;=0.75,1,0))+IF(J923&lt;=0.7,2,IF(J923&lt;=0.85,1,0))+IF(M923&gt;=8,1,0))</x:f>
        <x:v>3</x:v>
      </x:c>
      <x:c r="AD923" t="str">
        <x:f>IF(AND(O923&lt;&gt;"High",AC923&gt;=Assumptions!$B$10,AA923&gt;0),"Priority Growth",IF(AND(O923="Low",AA923&gt;0),"Maintain","Watch"))</x:f>
        <x:v>Watch</x:v>
      </x:c>
      <x:c r="AE923" s="60" t="n">
        <x:f>MAX(AA923,0)*N923</x:f>
        <x:v>39.48576055952001</x:v>
      </x:c>
      <x:c r="AF923" t="str">
        <x:f>IF(AND(AA923&gt;=Assumptions!$B$11,O923&lt;&gt;"High",OR(N923&gt;=Assumptions!$B$12,M923&lt;=6)),"High","Standard")</x:f>
        <x:v>Standard</x:v>
      </x:c>
    </x:row>
    <x:row r="924">
      <x:c r="A924" t="str">
        <x:f>'Raw_Data'!A924</x:f>
        <x:v>C00923</x:v>
      </x:c>
      <x:c r="B924" t="n">
        <x:f>'Raw_Data'!B924</x:f>
        <x:v>53</x:v>
      </x:c>
      <x:c r="C924" s="30" t="n">
        <x:f>'Raw_Data'!C924</x:f>
        <x:v>55806</x:v>
      </x:c>
      <x:c r="D924" t="n">
        <x:f>'Raw_Data'!D924</x:f>
        <x:v>666</x:v>
      </x:c>
      <x:c r="E924" t="n">
        <x:f>'Raw_Data'!E924</x:f>
        <x:v>41</x:v>
      </x:c>
      <x:c r="F924" t="str">
        <x:f>PROPER(TRIM('Raw_Data'!F924))</x:f>
        <x:v>Classic</x:v>
      </x:c>
      <x:c r="G924" t="str">
        <x:f>PROPER(TRIM('Raw_Data'!G924))</x:f>
        <x:v>Branch</x:v>
      </x:c>
      <x:c r="H924" s="60" t="n">
        <x:f>'Raw_Data'!H924</x:f>
        <x:v>1446</x:v>
      </x:c>
      <x:c r="I924" s="60" t="n">
        <x:f>'Raw_Data'!I924</x:f>
        <x:v>364.36</x:v>
      </x:c>
      <x:c r="J924" s="32" t="n">
        <x:f>'Raw_Data'!J924</x:f>
        <x:v>0.25</x:v>
      </x:c>
      <x:c r="K924" s="32" t="n">
        <x:f>'Raw_Data'!K924</x:f>
        <x:v>0.828</x:v>
      </x:c>
      <x:c r="L924" t="n">
        <x:f>'Raw_Data'!L924</x:f>
        <x:v>0</x:v>
      </x:c>
      <x:c r="M924" t="n">
        <x:f>IF('Raw_Data'!M924="",Assumptions!$B$15,'Raw_Data'!M924)</x:f>
        <x:v>8</x:v>
      </x:c>
      <x:c r="N924" s="32" t="n">
        <x:f>'Raw_Data'!N924</x:f>
        <x:v>0.02</x:v>
      </x:c>
      <x:c r="O924" t="str">
        <x:f>IF(OR(D924&lt;620,L924&gt;=2,J924&gt;0.9),"High",IF(OR(D924&lt;700,L924=1,J924&gt;0.75),"Medium","Low"))</x:f>
        <x:v>Medium</x:v>
      </x:c>
      <x:c r="P924" s="30" t="n">
        <x:f>XLOOKUP(F924,Assumptions!$A$4:$A$6,Assumptions!$B$4:$B$6)</x:f>
        <x:v>0</x:v>
      </x:c>
      <x:c r="Q924" s="32" t="n">
        <x:f>XLOOKUP(F924,Assumptions!$A$4:$A$6,Assumptions!$C$4:$C$6)</x:f>
        <x:v>0.229</x:v>
      </x:c>
      <x:c r="R924" s="32" t="n">
        <x:f>XLOOKUP(F924,Assumptions!$A$4:$A$6,Assumptions!$D$4:$D$6)</x:f>
        <x:v>0.015</x:v>
      </x:c>
      <x:c r="S924" s="32" t="n">
        <x:f>XLOOKUP(F924,Assumptions!$A$4:$A$6,Assumptions!$E$4:$E$6)</x:f>
        <x:v>0.0075</x:v>
      </x:c>
      <x:c r="T924" s="32" t="n">
        <x:f>XLOOKUP(O924,Assumptions!$H$4:$H$6,Assumptions!$I$4:$I$6)</x:f>
        <x:v>0.012</x:v>
      </x:c>
      <x:c r="U924" s="30" t="n">
        <x:f>XLOOKUP(F924,Assumptions!$A$4:$A$6,Assumptions!$F$4:$F$6)</x:f>
        <x:v>60</x:v>
      </x:c>
      <x:c r="V924" s="60" t="n">
        <x:f>I924*12</x:f>
        <x:v>4372.32</x:v>
      </x:c>
      <x:c r="W924" s="60" t="n">
        <x:f>H924*J924*(1-K924)*Q924</x:f>
        <x:v>14.238762000000005</x:v>
      </x:c>
      <x:c r="X924" s="60" t="n">
        <x:f>V924*R924</x:f>
        <x:v>65.58479999999999</x:v>
      </x:c>
      <x:c r="Y924" s="60" t="n">
        <x:f>V924*S924</x:f>
        <x:v>32.792399999999994</x:v>
      </x:c>
      <x:c r="Z924" s="60" t="n">
        <x:f>H924*J924*T924</x:f>
        <x:v>4.338</x:v>
      </x:c>
      <x:c r="AA924" s="60" t="n">
        <x:f>P924+W924+X924-Y924-Z924-U924</x:f>
        <x:v>-17.306838</x:v>
      </x:c>
      <x:c r="AB924" s="32" t="n">
        <x:f>IFERROR(AA924/(P924+W924+X924),0)</x:f>
        <x:v>-0.21681365208934175</x:v>
      </x:c>
      <x:c r="AC924" t="n">
        <x:f>IF(O924="High",0,IF(I924&gt;=1800,3,IF(I924&gt;=900,2,1))+IF(K924&gt;=0.9,2,IF(K924&gt;=0.75,1,0))+IF(J924&lt;=0.7,2,IF(J924&lt;=0.85,1,0))+IF(M924&gt;=8,1,0))</x:f>
        <x:v>5</x:v>
      </x:c>
      <x:c r="AD924" t="str">
        <x:f>IF(AND(O924&lt;&gt;"High",AC924&gt;=Assumptions!$B$10,AA924&gt;0),"Priority Growth",IF(AND(O924="Low",AA924&gt;0),"Maintain","Watch"))</x:f>
        <x:v>Watch</x:v>
      </x:c>
      <x:c r="AE924" s="60" t="n">
        <x:f>MAX(AA924,0)*N924</x:f>
        <x:v>0</x:v>
      </x:c>
      <x:c r="AF924" t="str">
        <x:f>IF(AND(AA924&gt;=Assumptions!$B$11,O924&lt;&gt;"High",OR(N924&gt;=Assumptions!$B$12,M924&lt;=6)),"High","Standard")</x:f>
        <x:v>Standard</x:v>
      </x:c>
    </x:row>
    <x:row r="925">
      <x:c r="A925" t="str">
        <x:f>'Raw_Data'!A925</x:f>
        <x:v>C00924</x:v>
      </x:c>
      <x:c r="B925" t="n">
        <x:f>'Raw_Data'!B925</x:f>
        <x:v>48</x:v>
      </x:c>
      <x:c r="C925" s="30" t="n">
        <x:f>'Raw_Data'!C925</x:f>
        <x:v>41807</x:v>
      </x:c>
      <x:c r="D925" t="n">
        <x:f>'Raw_Data'!D925</x:f>
        <x:v>641</x:v>
      </x:c>
      <x:c r="E925" t="n">
        <x:f>'Raw_Data'!E925</x:f>
        <x:v>12</x:v>
      </x:c>
      <x:c r="F925" t="str">
        <x:f>PROPER(TRIM('Raw_Data'!F925))</x:f>
        <x:v>Classic</x:v>
      </x:c>
      <x:c r="G925" t="str">
        <x:f>PROPER(TRIM('Raw_Data'!G925))</x:f>
        <x:v>Branch</x:v>
      </x:c>
      <x:c r="H925" s="60" t="n">
        <x:f>'Raw_Data'!H925</x:f>
        <x:v>4619</x:v>
      </x:c>
      <x:c r="I925" s="60" t="n">
        <x:f>'Raw_Data'!I925</x:f>
        <x:v>150</x:v>
      </x:c>
      <x:c r="J925" s="32" t="n">
        <x:f>'Raw_Data'!J925</x:f>
        <x:v>0.391</x:v>
      </x:c>
      <x:c r="K925" s="32" t="n">
        <x:f>'Raw_Data'!K925</x:f>
        <x:v>0.654</x:v>
      </x:c>
      <x:c r="L925" t="n">
        <x:f>'Raw_Data'!L925</x:f>
        <x:v>0</x:v>
      </x:c>
      <x:c r="M925" t="n">
        <x:f>IF('Raw_Data'!M925="",Assumptions!$B$15,'Raw_Data'!M925)</x:f>
        <x:v>7</x:v>
      </x:c>
      <x:c r="N925" s="32" t="n">
        <x:f>'Raw_Data'!N925</x:f>
        <x:v>0.116</x:v>
      </x:c>
      <x:c r="O925" t="str">
        <x:f>IF(OR(D925&lt;620,L925&gt;=2,J925&gt;0.9),"High",IF(OR(D925&lt;700,L925=1,J925&gt;0.75),"Medium","Low"))</x:f>
        <x:v>Medium</x:v>
      </x:c>
      <x:c r="P925" s="30" t="n">
        <x:f>XLOOKUP(F925,Assumptions!$A$4:$A$6,Assumptions!$B$4:$B$6)</x:f>
        <x:v>0</x:v>
      </x:c>
      <x:c r="Q925" s="32" t="n">
        <x:f>XLOOKUP(F925,Assumptions!$A$4:$A$6,Assumptions!$C$4:$C$6)</x:f>
        <x:v>0.229</x:v>
      </x:c>
      <x:c r="R925" s="32" t="n">
        <x:f>XLOOKUP(F925,Assumptions!$A$4:$A$6,Assumptions!$D$4:$D$6)</x:f>
        <x:v>0.015</x:v>
      </x:c>
      <x:c r="S925" s="32" t="n">
        <x:f>XLOOKUP(F925,Assumptions!$A$4:$A$6,Assumptions!$E$4:$E$6)</x:f>
        <x:v>0.0075</x:v>
      </x:c>
      <x:c r="T925" s="32" t="n">
        <x:f>XLOOKUP(O925,Assumptions!$H$4:$H$6,Assumptions!$I$4:$I$6)</x:f>
        <x:v>0.012</x:v>
      </x:c>
      <x:c r="U925" s="30" t="n">
        <x:f>XLOOKUP(F925,Assumptions!$A$4:$A$6,Assumptions!$F$4:$F$6)</x:f>
        <x:v>60</x:v>
      </x:c>
      <x:c r="V925" s="60" t="n">
        <x:f>I925*12</x:f>
        <x:v>1800</x:v>
      </x:c>
      <x:c r="W925" s="60" t="n">
        <x:f>H925*J925*(1-K925)*Q925</x:f>
        <x:v>143.098901786</x:v>
      </x:c>
      <x:c r="X925" s="60" t="n">
        <x:f>V925*R925</x:f>
        <x:v>27</x:v>
      </x:c>
      <x:c r="Y925" s="60" t="n">
        <x:f>V925*S925</x:f>
        <x:v>13.5</x:v>
      </x:c>
      <x:c r="Z925" s="60" t="n">
        <x:f>H925*J925*T925</x:f>
        <x:v>21.672348</x:v>
      </x:c>
      <x:c r="AA925" s="60" t="n">
        <x:f>P925+W925+X925-Y925-Z925-U925</x:f>
        <x:v>74.926553786</x:v>
      </x:c>
      <x:c r="AB925" s="32" t="n">
        <x:f>IFERROR(AA925/(P925+W925+X925),0)</x:f>
        <x:v>0.4404881689375306</x:v>
      </x:c>
      <x:c r="AC925" t="n">
        <x:f>IF(O925="High",0,IF(I925&gt;=1800,3,IF(I925&gt;=900,2,1))+IF(K925&gt;=0.9,2,IF(K925&gt;=0.75,1,0))+IF(J925&lt;=0.7,2,IF(J925&lt;=0.85,1,0))+IF(M925&gt;=8,1,0))</x:f>
        <x:v>3</x:v>
      </x:c>
      <x:c r="AD925" t="str">
        <x:f>IF(AND(O925&lt;&gt;"High",AC925&gt;=Assumptions!$B$10,AA925&gt;0),"Priority Growth",IF(AND(O925="Low",AA925&gt;0),"Maintain","Watch"))</x:f>
        <x:v>Watch</x:v>
      </x:c>
      <x:c r="AE925" s="60" t="n">
        <x:f>MAX(AA925,0)*N925</x:f>
        <x:v>8.691480239176</x:v>
      </x:c>
      <x:c r="AF925" t="str">
        <x:f>IF(AND(AA925&gt;=Assumptions!$B$11,O925&lt;&gt;"High",OR(N925&gt;=Assumptions!$B$12,M925&lt;=6)),"High","Standard")</x:f>
        <x:v>Standard</x:v>
      </x:c>
    </x:row>
    <x:row r="926">
      <x:c r="A926" t="str">
        <x:f>'Raw_Data'!A926</x:f>
        <x:v>C00925</x:v>
      </x:c>
      <x:c r="B926" t="n">
        <x:f>'Raw_Data'!B926</x:f>
        <x:v>37</x:v>
      </x:c>
      <x:c r="C926" s="30" t="n">
        <x:f>'Raw_Data'!C926</x:f>
        <x:v>87593</x:v>
      </x:c>
      <x:c r="D926" t="n">
        <x:f>'Raw_Data'!D926</x:f>
        <x:v>686</x:v>
      </x:c>
      <x:c r="E926" t="n">
        <x:f>'Raw_Data'!E926</x:f>
        <x:v>60</x:v>
      </x:c>
      <x:c r="F926" t="str">
        <x:f>PROPER(TRIM('Raw_Data'!F926))</x:f>
        <x:v>Gold</x:v>
      </x:c>
      <x:c r="G926" t="str">
        <x:f>PROPER(TRIM('Raw_Data'!G926))</x:f>
        <x:v>Digital</x:v>
      </x:c>
      <x:c r="H926" s="60" t="n">
        <x:f>'Raw_Data'!H926</x:f>
        <x:v>16771</x:v>
      </x:c>
      <x:c r="I926" s="60" t="n">
        <x:f>'Raw_Data'!I926</x:f>
        <x:v>1571.5</x:v>
      </x:c>
      <x:c r="J926" s="32" t="n">
        <x:f>'Raw_Data'!J926</x:f>
        <x:v>0.264</x:v>
      </x:c>
      <x:c r="K926" s="32" t="n">
        <x:f>'Raw_Data'!K926</x:f>
        <x:v>0.73</x:v>
      </x:c>
      <x:c r="L926" t="n">
        <x:f>'Raw_Data'!L926</x:f>
        <x:v>0</x:v>
      </x:c>
      <x:c r="M926" t="n">
        <x:f>IF('Raw_Data'!M926="",Assumptions!$B$15,'Raw_Data'!M926)</x:f>
        <x:v>7.370408870408871</x:v>
      </x:c>
      <x:c r="N926" s="32" t="n">
        <x:f>'Raw_Data'!N926</x:f>
        <x:v>0.02</x:v>
      </x:c>
      <x:c r="O926" t="str">
        <x:f>IF(OR(D926&lt;620,L926&gt;=2,J926&gt;0.9),"High",IF(OR(D926&lt;700,L926=1,J926&gt;0.75),"Medium","Low"))</x:f>
        <x:v>Medium</x:v>
      </x:c>
      <x:c r="P926" s="30" t="n">
        <x:f>XLOOKUP(F926,Assumptions!$A$4:$A$6,Assumptions!$B$4:$B$6)</x:f>
        <x:v>95</x:v>
      </x:c>
      <x:c r="Q926" s="32" t="n">
        <x:f>XLOOKUP(F926,Assumptions!$A$4:$A$6,Assumptions!$C$4:$C$6)</x:f>
        <x:v>0.219</x:v>
      </x:c>
      <x:c r="R926" s="32" t="n">
        <x:f>XLOOKUP(F926,Assumptions!$A$4:$A$6,Assumptions!$D$4:$D$6)</x:f>
        <x:v>0.016</x:v>
      </x:c>
      <x:c r="S926" s="32" t="n">
        <x:f>XLOOKUP(F926,Assumptions!$A$4:$A$6,Assumptions!$E$4:$E$6)</x:f>
        <x:v>0.01</x:v>
      </x:c>
      <x:c r="T926" s="32" t="n">
        <x:f>XLOOKUP(O926,Assumptions!$H$4:$H$6,Assumptions!$I$4:$I$6)</x:f>
        <x:v>0.012</x:v>
      </x:c>
      <x:c r="U926" s="30" t="n">
        <x:f>XLOOKUP(F926,Assumptions!$A$4:$A$6,Assumptions!$F$4:$F$6)</x:f>
        <x:v>90</x:v>
      </x:c>
      <x:c r="V926" s="60" t="n">
        <x:f>I926*12</x:f>
        <x:v>18858</x:v>
      </x:c>
      <x:c r="W926" s="60" t="n">
        <x:f>H926*J926*(1-K926)*Q926</x:f>
        <x:v>261.80067672</x:v>
      </x:c>
      <x:c r="X926" s="60" t="n">
        <x:f>V926*R926</x:f>
        <x:v>301.728</x:v>
      </x:c>
      <x:c r="Y926" s="60" t="n">
        <x:f>V926*S926</x:f>
        <x:v>188.58</x:v>
      </x:c>
      <x:c r="Z926" s="60" t="n">
        <x:f>H926*J926*T926</x:f>
        <x:v>53.130528</x:v>
      </x:c>
      <x:c r="AA926" s="60" t="n">
        <x:f>P926+W926+X926-Y926-Z926-U926</x:f>
        <x:v>326.81814871999995</x:v>
      </x:c>
      <x:c r="AB926" s="32" t="n">
        <x:f>IFERROR(AA926/(P926+W926+X926),0)</x:f>
        <x:v>0.49628537112129417</x:v>
      </x:c>
      <x:c r="AC926" t="n">
        <x:f>IF(O926="High",0,IF(I926&gt;=1800,3,IF(I926&gt;=900,2,1))+IF(K926&gt;=0.9,2,IF(K926&gt;=0.75,1,0))+IF(J926&lt;=0.7,2,IF(J926&lt;=0.85,1,0))+IF(M926&gt;=8,1,0))</x:f>
        <x:v>4</x:v>
      </x:c>
      <x:c r="AD926" t="str">
        <x:f>IF(AND(O926&lt;&gt;"High",AC926&gt;=Assumptions!$B$10,AA926&gt;0),"Priority Growth",IF(AND(O926="Low",AA926&gt;0),"Maintain","Watch"))</x:f>
        <x:v>Watch</x:v>
      </x:c>
      <x:c r="AE926" s="60" t="n">
        <x:f>MAX(AA926,0)*N926</x:f>
        <x:v>6.536362974399999</x:v>
      </x:c>
      <x:c r="AF926" t="str">
        <x:f>IF(AND(AA926&gt;=Assumptions!$B$11,O926&lt;&gt;"High",OR(N926&gt;=Assumptions!$B$12,M926&lt;=6)),"High","Standard")</x:f>
        <x:v>Standard</x:v>
      </x:c>
    </x:row>
    <x:row r="927">
      <x:c r="A927" t="str">
        <x:f>'Raw_Data'!A927</x:f>
        <x:v>C00926</x:v>
      </x:c>
      <x:c r="B927" t="n">
        <x:f>'Raw_Data'!B927</x:f>
        <x:v>59</x:v>
      </x:c>
      <x:c r="C927" s="30" t="n">
        <x:f>'Raw_Data'!C927</x:f>
        <x:v>83782</x:v>
      </x:c>
      <x:c r="D927" t="n">
        <x:f>'Raw_Data'!D927</x:f>
        <x:v>698</x:v>
      </x:c>
      <x:c r="E927" t="n">
        <x:f>'Raw_Data'!E927</x:f>
        <x:v>77</x:v>
      </x:c>
      <x:c r="F927" t="str">
        <x:f>PROPER(TRIM('Raw_Data'!F927))</x:f>
        <x:v>Gold</x:v>
      </x:c>
      <x:c r="G927" t="str">
        <x:f>PROPER(TRIM('Raw_Data'!G927))</x:f>
        <x:v>Partner</x:v>
      </x:c>
      <x:c r="H927" s="60" t="n">
        <x:f>'Raw_Data'!H927</x:f>
        <x:v>13806</x:v>
      </x:c>
      <x:c r="I927" s="60" t="n">
        <x:f>'Raw_Data'!I927</x:f>
        <x:v>1431.8</x:v>
      </x:c>
      <x:c r="J927" s="32" t="n">
        <x:f>'Raw_Data'!J927</x:f>
        <x:v>0.68</x:v>
      </x:c>
      <x:c r="K927" s="32" t="n">
        <x:f>'Raw_Data'!K927</x:f>
        <x:v>0.744</x:v>
      </x:c>
      <x:c r="L927" t="n">
        <x:f>'Raw_Data'!L927</x:f>
        <x:v>0</x:v>
      </x:c>
      <x:c r="M927" t="n">
        <x:f>IF('Raw_Data'!M927="",Assumptions!$B$15,'Raw_Data'!M927)</x:f>
        <x:v>6</x:v>
      </x:c>
      <x:c r="N927" s="32" t="n">
        <x:f>'Raw_Data'!N927</x:f>
        <x:v>0.17</x:v>
      </x:c>
      <x:c r="O927" t="str">
        <x:f>IF(OR(D927&lt;620,L927&gt;=2,J927&gt;0.9),"High",IF(OR(D927&lt;700,L927=1,J927&gt;0.75),"Medium","Low"))</x:f>
        <x:v>Medium</x:v>
      </x:c>
      <x:c r="P927" s="30" t="n">
        <x:f>XLOOKUP(F927,Assumptions!$A$4:$A$6,Assumptions!$B$4:$B$6)</x:f>
        <x:v>95</x:v>
      </x:c>
      <x:c r="Q927" s="32" t="n">
        <x:f>XLOOKUP(F927,Assumptions!$A$4:$A$6,Assumptions!$C$4:$C$6)</x:f>
        <x:v>0.219</x:v>
      </x:c>
      <x:c r="R927" s="32" t="n">
        <x:f>XLOOKUP(F927,Assumptions!$A$4:$A$6,Assumptions!$D$4:$D$6)</x:f>
        <x:v>0.016</x:v>
      </x:c>
      <x:c r="S927" s="32" t="n">
        <x:f>XLOOKUP(F927,Assumptions!$A$4:$A$6,Assumptions!$E$4:$E$6)</x:f>
        <x:v>0.01</x:v>
      </x:c>
      <x:c r="T927" s="32" t="n">
        <x:f>XLOOKUP(O927,Assumptions!$H$4:$H$6,Assumptions!$I$4:$I$6)</x:f>
        <x:v>0.012</x:v>
      </x:c>
      <x:c r="U927" s="30" t="n">
        <x:f>XLOOKUP(F927,Assumptions!$A$4:$A$6,Assumptions!$F$4:$F$6)</x:f>
        <x:v>90</x:v>
      </x:c>
      <x:c r="V927" s="60" t="n">
        <x:f>I927*12</x:f>
        <x:v>17181.6</x:v>
      </x:c>
      <x:c r="W927" s="60" t="n">
        <x:f>H927*J927*(1-K927)*Q927</x:f>
        <x:v>526.3333171200001</x:v>
      </x:c>
      <x:c r="X927" s="60" t="n">
        <x:f>V927*R927</x:f>
        <x:v>274.9056</x:v>
      </x:c>
      <x:c r="Y927" s="60" t="n">
        <x:f>V927*S927</x:f>
        <x:v>171.816</x:v>
      </x:c>
      <x:c r="Z927" s="60" t="n">
        <x:f>H927*J927*T927</x:f>
        <x:v>112.65696</x:v>
      </x:c>
      <x:c r="AA927" s="60" t="n">
        <x:f>P927+W927+X927-Y927-Z927-U927</x:f>
        <x:v>521.7659571199999</x:v>
      </x:c>
      <x:c r="AB927" s="32" t="n">
        <x:f>IFERROR(AA927/(P927+W927+X927),0)</x:f>
        <x:v>0.5821728415863235</x:v>
      </x:c>
      <x:c r="AC927" t="n">
        <x:f>IF(O927="High",0,IF(I927&gt;=1800,3,IF(I927&gt;=900,2,1))+IF(K927&gt;=0.9,2,IF(K927&gt;=0.75,1,0))+IF(J927&lt;=0.7,2,IF(J927&lt;=0.85,1,0))+IF(M927&gt;=8,1,0))</x:f>
        <x:v>4</x:v>
      </x:c>
      <x:c r="AD927" t="str">
        <x:f>IF(AND(O927&lt;&gt;"High",AC927&gt;=Assumptions!$B$10,AA927&gt;0),"Priority Growth",IF(AND(O927="Low",AA927&gt;0),"Maintain","Watch"))</x:f>
        <x:v>Watch</x:v>
      </x:c>
      <x:c r="AE927" s="60" t="n">
        <x:f>MAX(AA927,0)*N927</x:f>
        <x:v>88.7002127104</x:v>
      </x:c>
      <x:c r="AF927" t="str">
        <x:f>IF(AND(AA927&gt;=Assumptions!$B$11,O927&lt;&gt;"High",OR(N927&gt;=Assumptions!$B$12,M927&lt;=6)),"High","Standard")</x:f>
        <x:v>High</x:v>
      </x:c>
    </x:row>
    <x:row r="928">
      <x:c r="A928" t="str">
        <x:f>'Raw_Data'!A928</x:f>
        <x:v>C00927</x:v>
      </x:c>
      <x:c r="B928" t="n">
        <x:f>'Raw_Data'!B928</x:f>
        <x:v>30</x:v>
      </x:c>
      <x:c r="C928" s="30" t="n">
        <x:f>'Raw_Data'!C928</x:f>
        <x:v>92899</x:v>
      </x:c>
      <x:c r="D928" t="n">
        <x:f>'Raw_Data'!D928</x:f>
        <x:v>645</x:v>
      </x:c>
      <x:c r="E928" t="n">
        <x:f>'Raw_Data'!E928</x:f>
        <x:v>51</x:v>
      </x:c>
      <x:c r="F928" t="str">
        <x:f>PROPER(TRIM('Raw_Data'!F928))</x:f>
        <x:v>Gold</x:v>
      </x:c>
      <x:c r="G928" t="str">
        <x:f>PROPER(TRIM('Raw_Data'!G928))</x:f>
        <x:v>Branch</x:v>
      </x:c>
      <x:c r="H928" s="60" t="n">
        <x:f>'Raw_Data'!H928</x:f>
        <x:v>14655</x:v>
      </x:c>
      <x:c r="I928" s="60" t="n">
        <x:f>'Raw_Data'!I928</x:f>
        <x:v>1270.75</x:v>
      </x:c>
      <x:c r="J928" s="32" t="n">
        <x:f>'Raw_Data'!J928</x:f>
        <x:v>0.346</x:v>
      </x:c>
      <x:c r="K928" s="32" t="n">
        <x:f>'Raw_Data'!K928</x:f>
        <x:v>0.58</x:v>
      </x:c>
      <x:c r="L928" t="n">
        <x:f>'Raw_Data'!L928</x:f>
        <x:v>0</x:v>
      </x:c>
      <x:c r="M928" t="n">
        <x:f>IF('Raw_Data'!M928="",Assumptions!$B$15,'Raw_Data'!M928)</x:f>
        <x:v>8</x:v>
      </x:c>
      <x:c r="N928" s="32" t="n">
        <x:f>'Raw_Data'!N928</x:f>
        <x:v>0.039</x:v>
      </x:c>
      <x:c r="O928" t="str">
        <x:f>IF(OR(D928&lt;620,L928&gt;=2,J928&gt;0.9),"High",IF(OR(D928&lt;700,L928=1,J928&gt;0.75),"Medium","Low"))</x:f>
        <x:v>Medium</x:v>
      </x:c>
      <x:c r="P928" s="30" t="n">
        <x:f>XLOOKUP(F928,Assumptions!$A$4:$A$6,Assumptions!$B$4:$B$6)</x:f>
        <x:v>95</x:v>
      </x:c>
      <x:c r="Q928" s="32" t="n">
        <x:f>XLOOKUP(F928,Assumptions!$A$4:$A$6,Assumptions!$C$4:$C$6)</x:f>
        <x:v>0.219</x:v>
      </x:c>
      <x:c r="R928" s="32" t="n">
        <x:f>XLOOKUP(F928,Assumptions!$A$4:$A$6,Assumptions!$D$4:$D$6)</x:f>
        <x:v>0.016</x:v>
      </x:c>
      <x:c r="S928" s="32" t="n">
        <x:f>XLOOKUP(F928,Assumptions!$A$4:$A$6,Assumptions!$E$4:$E$6)</x:f>
        <x:v>0.01</x:v>
      </x:c>
      <x:c r="T928" s="32" t="n">
        <x:f>XLOOKUP(O928,Assumptions!$H$4:$H$6,Assumptions!$I$4:$I$6)</x:f>
        <x:v>0.012</x:v>
      </x:c>
      <x:c r="U928" s="30" t="n">
        <x:f>XLOOKUP(F928,Assumptions!$A$4:$A$6,Assumptions!$F$4:$F$6)</x:f>
        <x:v>90</x:v>
      </x:c>
      <x:c r="V928" s="60" t="n">
        <x:f>I928*12</x:f>
        <x:v>15249</x:v>
      </x:c>
      <x:c r="W928" s="60" t="n">
        <x:f>H928*J928*(1-K928)*Q928</x:f>
        <x:v>466.39654740000003</x:v>
      </x:c>
      <x:c r="X928" s="60" t="n">
        <x:f>V928*R928</x:f>
        <x:v>243.984</x:v>
      </x:c>
      <x:c r="Y928" s="60" t="n">
        <x:f>V928*S928</x:f>
        <x:v>152.49</x:v>
      </x:c>
      <x:c r="Z928" s="60" t="n">
        <x:f>H928*J928*T928</x:f>
        <x:v>60.847559999999994</x:v>
      </x:c>
      <x:c r="AA928" s="60" t="n">
        <x:f>P928+W928+X928-Y928-Z928-U928</x:f>
        <x:v>502.0429874</x:v>
      </x:c>
      <x:c r="AB928" s="32" t="n">
        <x:f>IFERROR(AA928/(P928+W928+X928),0)</x:f>
        <x:v>0.6233612036207469</x:v>
      </x:c>
      <x:c r="AC928" t="n">
        <x:f>IF(O928="High",0,IF(I928&gt;=1800,3,IF(I928&gt;=900,2,1))+IF(K928&gt;=0.9,2,IF(K928&gt;=0.75,1,0))+IF(J928&lt;=0.7,2,IF(J928&lt;=0.85,1,0))+IF(M928&gt;=8,1,0))</x:f>
        <x:v>5</x:v>
      </x:c>
      <x:c r="AD928" t="str">
        <x:f>IF(AND(O928&lt;&gt;"High",AC928&gt;=Assumptions!$B$10,AA928&gt;0),"Priority Growth",IF(AND(O928="Low",AA928&gt;0),"Maintain","Watch"))</x:f>
        <x:v>Watch</x:v>
      </x:c>
      <x:c r="AE928" s="60" t="n">
        <x:f>MAX(AA928,0)*N928</x:f>
        <x:v>19.579676508600002</x:v>
      </x:c>
      <x:c r="AF928" t="str">
        <x:f>IF(AND(AA928&gt;=Assumptions!$B$11,O928&lt;&gt;"High",OR(N928&gt;=Assumptions!$B$12,M928&lt;=6)),"High","Standard")</x:f>
        <x:v>Standard</x:v>
      </x:c>
    </x:row>
    <x:row r="929">
      <x:c r="A929" t="str">
        <x:f>'Raw_Data'!A929</x:f>
        <x:v>C00928</x:v>
      </x:c>
      <x:c r="B929" t="n">
        <x:f>'Raw_Data'!B929</x:f>
        <x:v>37</x:v>
      </x:c>
      <x:c r="C929" s="30" t="n">
        <x:f>'Raw_Data'!C929</x:f>
        <x:v>81411</x:v>
      </x:c>
      <x:c r="D929" t="n">
        <x:f>'Raw_Data'!D929</x:f>
        <x:v>684</x:v>
      </x:c>
      <x:c r="E929" t="n">
        <x:f>'Raw_Data'!E929</x:f>
        <x:v>52</x:v>
      </x:c>
      <x:c r="F929" t="str">
        <x:f>PROPER(TRIM('Raw_Data'!F929))</x:f>
        <x:v>Classic</x:v>
      </x:c>
      <x:c r="G929" t="str">
        <x:f>PROPER(TRIM('Raw_Data'!G929))</x:f>
        <x:v>Branch</x:v>
      </x:c>
      <x:c r="H929" s="60" t="n">
        <x:f>'Raw_Data'!H929</x:f>
        <x:v>8842</x:v>
      </x:c>
      <x:c r="I929" s="60" t="n">
        <x:f>'Raw_Data'!I929</x:f>
        <x:v>1158.48</x:v>
      </x:c>
      <x:c r="J929" s="32" t="n">
        <x:f>'Raw_Data'!J929</x:f>
        <x:v>0.38</x:v>
      </x:c>
      <x:c r="K929" s="32" t="n">
        <x:f>'Raw_Data'!K929</x:f>
        <x:v>0.754</x:v>
      </x:c>
      <x:c r="L929" t="n">
        <x:f>'Raw_Data'!L929</x:f>
        <x:v>0</x:v>
      </x:c>
      <x:c r="M929" t="n">
        <x:f>IF('Raw_Data'!M929="",Assumptions!$B$15,'Raw_Data'!M929)</x:f>
        <x:v>7.370408870408871</x:v>
      </x:c>
      <x:c r="N929" s="32" t="n">
        <x:f>'Raw_Data'!N929</x:f>
        <x:v>0.134</x:v>
      </x:c>
      <x:c r="O929" t="str">
        <x:f>IF(OR(D929&lt;620,L929&gt;=2,J929&gt;0.9),"High",IF(OR(D929&lt;700,L929=1,J929&gt;0.75),"Medium","Low"))</x:f>
        <x:v>Medium</x:v>
      </x:c>
      <x:c r="P929" s="30" t="n">
        <x:f>XLOOKUP(F929,Assumptions!$A$4:$A$6,Assumptions!$B$4:$B$6)</x:f>
        <x:v>0</x:v>
      </x:c>
      <x:c r="Q929" s="32" t="n">
        <x:f>XLOOKUP(F929,Assumptions!$A$4:$A$6,Assumptions!$C$4:$C$6)</x:f>
        <x:v>0.229</x:v>
      </x:c>
      <x:c r="R929" s="32" t="n">
        <x:f>XLOOKUP(F929,Assumptions!$A$4:$A$6,Assumptions!$D$4:$D$6)</x:f>
        <x:v>0.015</x:v>
      </x:c>
      <x:c r="S929" s="32" t="n">
        <x:f>XLOOKUP(F929,Assumptions!$A$4:$A$6,Assumptions!$E$4:$E$6)</x:f>
        <x:v>0.0075</x:v>
      </x:c>
      <x:c r="T929" s="32" t="n">
        <x:f>XLOOKUP(O929,Assumptions!$H$4:$H$6,Assumptions!$I$4:$I$6)</x:f>
        <x:v>0.012</x:v>
      </x:c>
      <x:c r="U929" s="30" t="n">
        <x:f>XLOOKUP(F929,Assumptions!$A$4:$A$6,Assumptions!$F$4:$F$6)</x:f>
        <x:v>60</x:v>
      </x:c>
      <x:c r="V929" s="60" t="n">
        <x:f>I929*12</x:f>
        <x:v>13901.76</x:v>
      </x:c>
      <x:c r="W929" s="60" t="n">
        <x:f>H929*J929*(1-K929)*Q929</x:f>
        <x:v>189.27998664</x:v>
      </x:c>
      <x:c r="X929" s="60" t="n">
        <x:f>V929*R929</x:f>
        <x:v>208.5264</x:v>
      </x:c>
      <x:c r="Y929" s="60" t="n">
        <x:f>V929*S929</x:f>
        <x:v>104.2632</x:v>
      </x:c>
      <x:c r="Z929" s="60" t="n">
        <x:f>H929*J929*T929</x:f>
        <x:v>40.319520000000004</x:v>
      </x:c>
      <x:c r="AA929" s="60" t="n">
        <x:f>P929+W929+X929-Y929-Z929-U929</x:f>
        <x:v>193.22366664000003</x:v>
      </x:c>
      <x:c r="AB929" s="32" t="n">
        <x:f>IFERROR(AA929/(P929+W929+X929),0)</x:f>
        <x:v>0.4857228871361994</x:v>
      </x:c>
      <x:c r="AC929" t="n">
        <x:f>IF(O929="High",0,IF(I929&gt;=1800,3,IF(I929&gt;=900,2,1))+IF(K929&gt;=0.9,2,IF(K929&gt;=0.75,1,0))+IF(J929&lt;=0.7,2,IF(J929&lt;=0.85,1,0))+IF(M929&gt;=8,1,0))</x:f>
        <x:v>5</x:v>
      </x:c>
      <x:c r="AD929" t="str">
        <x:f>IF(AND(O929&lt;&gt;"High",AC929&gt;=Assumptions!$B$10,AA929&gt;0),"Priority Growth",IF(AND(O929="Low",AA929&gt;0),"Maintain","Watch"))</x:f>
        <x:v>Watch</x:v>
      </x:c>
      <x:c r="AE929" s="60" t="n">
        <x:f>MAX(AA929,0)*N929</x:f>
        <x:v>25.891971329760008</x:v>
      </x:c>
      <x:c r="AF929" t="str">
        <x:f>IF(AND(AA929&gt;=Assumptions!$B$11,O929&lt;&gt;"High",OR(N929&gt;=Assumptions!$B$12,M929&lt;=6)),"High","Standard")</x:f>
        <x:v>Standard</x:v>
      </x:c>
    </x:row>
    <x:row r="930">
      <x:c r="A930" t="str">
        <x:f>'Raw_Data'!A930</x:f>
        <x:v>C00929</x:v>
      </x:c>
      <x:c r="B930" t="n">
        <x:f>'Raw_Data'!B930</x:f>
        <x:v>36</x:v>
      </x:c>
      <x:c r="C930" s="30" t="n">
        <x:f>'Raw_Data'!C930</x:f>
        <x:v>61921</x:v>
      </x:c>
      <x:c r="D930" t="n">
        <x:f>'Raw_Data'!D930</x:f>
        <x:v>635</x:v>
      </x:c>
      <x:c r="E930" t="n">
        <x:f>'Raw_Data'!E930</x:f>
        <x:v>104</x:v>
      </x:c>
      <x:c r="F930" t="str">
        <x:f>PROPER(TRIM('Raw_Data'!F930))</x:f>
        <x:v>Classic</x:v>
      </x:c>
      <x:c r="G930" t="str">
        <x:f>PROPER(TRIM('Raw_Data'!G930))</x:f>
        <x:v>Digital</x:v>
      </x:c>
      <x:c r="H930" s="60" t="n">
        <x:f>'Raw_Data'!H930</x:f>
        <x:v>6102</x:v>
      </x:c>
      <x:c r="I930" s="60" t="n">
        <x:f>'Raw_Data'!I930</x:f>
        <x:v>726.4</x:v>
      </x:c>
      <x:c r="J930" s="32" t="n">
        <x:f>'Raw_Data'!J930</x:f>
        <x:v>0.423</x:v>
      </x:c>
      <x:c r="K930" s="32" t="n">
        <x:f>'Raw_Data'!K930</x:f>
        <x:v>0.654</x:v>
      </x:c>
      <x:c r="L930" t="n">
        <x:f>'Raw_Data'!L930</x:f>
        <x:v>0</x:v>
      </x:c>
      <x:c r="M930" t="n">
        <x:f>IF('Raw_Data'!M930="",Assumptions!$B$15,'Raw_Data'!M930)</x:f>
        <x:v>7</x:v>
      </x:c>
      <x:c r="N930" s="32" t="n">
        <x:f>'Raw_Data'!N930</x:f>
        <x:v>0.129</x:v>
      </x:c>
      <x:c r="O930" t="str">
        <x:f>IF(OR(D930&lt;620,L930&gt;=2,J930&gt;0.9),"High",IF(OR(D930&lt;700,L930=1,J930&gt;0.75),"Medium","Low"))</x:f>
        <x:v>Medium</x:v>
      </x:c>
      <x:c r="P930" s="30" t="n">
        <x:f>XLOOKUP(F930,Assumptions!$A$4:$A$6,Assumptions!$B$4:$B$6)</x:f>
        <x:v>0</x:v>
      </x:c>
      <x:c r="Q930" s="32" t="n">
        <x:f>XLOOKUP(F930,Assumptions!$A$4:$A$6,Assumptions!$C$4:$C$6)</x:f>
        <x:v>0.229</x:v>
      </x:c>
      <x:c r="R930" s="32" t="n">
        <x:f>XLOOKUP(F930,Assumptions!$A$4:$A$6,Assumptions!$D$4:$D$6)</x:f>
        <x:v>0.015</x:v>
      </x:c>
      <x:c r="S930" s="32" t="n">
        <x:f>XLOOKUP(F930,Assumptions!$A$4:$A$6,Assumptions!$E$4:$E$6)</x:f>
        <x:v>0.0075</x:v>
      </x:c>
      <x:c r="T930" s="32" t="n">
        <x:f>XLOOKUP(O930,Assumptions!$H$4:$H$6,Assumptions!$I$4:$I$6)</x:f>
        <x:v>0.012</x:v>
      </x:c>
      <x:c r="U930" s="30" t="n">
        <x:f>XLOOKUP(F930,Assumptions!$A$4:$A$6,Assumptions!$F$4:$F$6)</x:f>
        <x:v>60</x:v>
      </x:c>
      <x:c r="V930" s="60" t="n">
        <x:f>I930*12</x:f>
        <x:v>8716.8</x:v>
      </x:c>
      <x:c r="W930" s="60" t="n">
        <x:f>H930*J930*(1-K930)*Q930</x:f>
        <x:v>204.51452216399997</x:v>
      </x:c>
      <x:c r="X930" s="60" t="n">
        <x:f>V930*R930</x:f>
        <x:v>130.75199999999998</x:v>
      </x:c>
      <x:c r="Y930" s="60" t="n">
        <x:f>V930*S930</x:f>
        <x:v>65.37599999999999</x:v>
      </x:c>
      <x:c r="Z930" s="60" t="n">
        <x:f>H930*J930*T930</x:f>
        <x:v>30.973751999999998</x:v>
      </x:c>
      <x:c r="AA930" s="60" t="n">
        <x:f>P930+W930+X930-Y930-Z930-U930</x:f>
        <x:v>178.916770164</x:v>
      </x:c>
      <x:c r="AB930" s="32" t="n">
        <x:f>IFERROR(AA930/(P930+W930+X930),0)</x:f>
        <x:v>0.5336553408588781</x:v>
      </x:c>
      <x:c r="AC930" t="n">
        <x:f>IF(O930="High",0,IF(I930&gt;=1800,3,IF(I930&gt;=900,2,1))+IF(K930&gt;=0.9,2,IF(K930&gt;=0.75,1,0))+IF(J930&lt;=0.7,2,IF(J930&lt;=0.85,1,0))+IF(M930&gt;=8,1,0))</x:f>
        <x:v>3</x:v>
      </x:c>
      <x:c r="AD930" t="str">
        <x:f>IF(AND(O930&lt;&gt;"High",AC930&gt;=Assumptions!$B$10,AA930&gt;0),"Priority Growth",IF(AND(O930="Low",AA930&gt;0),"Maintain","Watch"))</x:f>
        <x:v>Watch</x:v>
      </x:c>
      <x:c r="AE930" s="60" t="n">
        <x:f>MAX(AA930,0)*N930</x:f>
        <x:v>23.080263351156002</x:v>
      </x:c>
      <x:c r="AF930" t="str">
        <x:f>IF(AND(AA930&gt;=Assumptions!$B$11,O930&lt;&gt;"High",OR(N930&gt;=Assumptions!$B$12,M930&lt;=6)),"High","Standard")</x:f>
        <x:v>Standard</x:v>
      </x:c>
    </x:row>
    <x:row r="931">
      <x:c r="A931" t="str">
        <x:f>'Raw_Data'!A931</x:f>
        <x:v>C00930</x:v>
      </x:c>
      <x:c r="B931" t="n">
        <x:f>'Raw_Data'!B931</x:f>
        <x:v>23</x:v>
      </x:c>
      <x:c r="C931" s="30" t="n">
        <x:f>'Raw_Data'!C931</x:f>
        <x:v>104444</x:v>
      </x:c>
      <x:c r="D931" t="n">
        <x:f>'Raw_Data'!D931</x:f>
        <x:v>618</x:v>
      </x:c>
      <x:c r="E931" t="n">
        <x:f>'Raw_Data'!E931</x:f>
        <x:v>42</x:v>
      </x:c>
      <x:c r="F931" t="str">
        <x:f>PROPER(TRIM('Raw_Data'!F931))</x:f>
        <x:v>Classic</x:v>
      </x:c>
      <x:c r="G931" t="str">
        <x:f>PROPER(TRIM('Raw_Data'!G931))</x:f>
        <x:v>Digital</x:v>
      </x:c>
      <x:c r="H931" s="60" t="n">
        <x:f>'Raw_Data'!H931</x:f>
        <x:v>5017</x:v>
      </x:c>
      <x:c r="I931" s="60" t="n">
        <x:f>'Raw_Data'!I931</x:f>
        <x:v>654.35</x:v>
      </x:c>
      <x:c r="J931" s="32" t="n">
        <x:f>'Raw_Data'!J931</x:f>
        <x:v>0.746</x:v>
      </x:c>
      <x:c r="K931" s="32" t="n">
        <x:f>'Raw_Data'!K931</x:f>
        <x:v>0.791</x:v>
      </x:c>
      <x:c r="L931" t="n">
        <x:f>'Raw_Data'!L931</x:f>
        <x:v>1</x:v>
      </x:c>
      <x:c r="M931" t="n">
        <x:f>IF('Raw_Data'!M931="",Assumptions!$B$15,'Raw_Data'!M931)</x:f>
        <x:v>7</x:v>
      </x:c>
      <x:c r="N931" s="32" t="n">
        <x:f>'Raw_Data'!N931</x:f>
        <x:v>0.106</x:v>
      </x:c>
      <x:c r="O931" t="str">
        <x:f>IF(OR(D931&lt;620,L931&gt;=2,J931&gt;0.9),"High",IF(OR(D931&lt;700,L931=1,J931&gt;0.75),"Medium","Low"))</x:f>
        <x:v>High</x:v>
      </x:c>
      <x:c r="P931" s="30" t="n">
        <x:f>XLOOKUP(F931,Assumptions!$A$4:$A$6,Assumptions!$B$4:$B$6)</x:f>
        <x:v>0</x:v>
      </x:c>
      <x:c r="Q931" s="32" t="n">
        <x:f>XLOOKUP(F931,Assumptions!$A$4:$A$6,Assumptions!$C$4:$C$6)</x:f>
        <x:v>0.229</x:v>
      </x:c>
      <x:c r="R931" s="32" t="n">
        <x:f>XLOOKUP(F931,Assumptions!$A$4:$A$6,Assumptions!$D$4:$D$6)</x:f>
        <x:v>0.015</x:v>
      </x:c>
      <x:c r="S931" s="32" t="n">
        <x:f>XLOOKUP(F931,Assumptions!$A$4:$A$6,Assumptions!$E$4:$E$6)</x:f>
        <x:v>0.0075</x:v>
      </x:c>
      <x:c r="T931" s="32" t="n">
        <x:f>XLOOKUP(O931,Assumptions!$H$4:$H$6,Assumptions!$I$4:$I$6)</x:f>
        <x:v>0.045</x:v>
      </x:c>
      <x:c r="U931" s="30" t="n">
        <x:f>XLOOKUP(F931,Assumptions!$A$4:$A$6,Assumptions!$F$4:$F$6)</x:f>
        <x:v>60</x:v>
      </x:c>
      <x:c r="V931" s="60" t="n">
        <x:f>I931*12</x:f>
        <x:v>7852.200000000001</x:v>
      </x:c>
      <x:c r="W931" s="60" t="n">
        <x:f>H931*J931*(1-K931)*Q931</x:f>
        <x:v>179.12850320199996</x:v>
      </x:c>
      <x:c r="X931" s="60" t="n">
        <x:f>V931*R931</x:f>
        <x:v>117.783</x:v>
      </x:c>
      <x:c r="Y931" s="60" t="n">
        <x:f>V931*S931</x:f>
        <x:v>58.8915</x:v>
      </x:c>
      <x:c r="Z931" s="60" t="n">
        <x:f>H931*J931*T931</x:f>
        <x:v>168.42068999999998</x:v>
      </x:c>
      <x:c r="AA931" s="60" t="n">
        <x:f>P931+W931+X931-Y931-Z931-U931</x:f>
        <x:v>9.599313201999962</x:v>
      </x:c>
      <x:c r="AB931" s="32" t="n">
        <x:f>IFERROR(AA931/(P931+W931+X931),0)</x:f>
        <x:v>0.032330553375256706</x:v>
      </x:c>
      <x:c r="AC931" t="n">
        <x:f>IF(O931="High",0,IF(I931&gt;=1800,3,IF(I931&gt;=900,2,1))+IF(K931&gt;=0.9,2,IF(K931&gt;=0.75,1,0))+IF(J931&lt;=0.7,2,IF(J931&lt;=0.85,1,0))+IF(M931&gt;=8,1,0))</x:f>
        <x:v>0</x:v>
      </x:c>
      <x:c r="AD931" t="str">
        <x:f>IF(AND(O931&lt;&gt;"High",AC931&gt;=Assumptions!$B$10,AA931&gt;0),"Priority Growth",IF(AND(O931="Low",AA931&gt;0),"Maintain","Watch"))</x:f>
        <x:v>Watch</x:v>
      </x:c>
      <x:c r="AE931" s="60" t="n">
        <x:f>MAX(AA931,0)*N931</x:f>
        <x:v>1.0175271994119959</x:v>
      </x:c>
      <x:c r="AF931" t="str">
        <x:f>IF(AND(AA931&gt;=Assumptions!$B$11,O931&lt;&gt;"High",OR(N931&gt;=Assumptions!$B$12,M931&lt;=6)),"High","Standard")</x:f>
        <x:v>Standard</x:v>
      </x:c>
    </x:row>
    <x:row r="932">
      <x:c r="A932" t="str">
        <x:f>'Raw_Data'!A932</x:f>
        <x:v>C00931</x:v>
      </x:c>
      <x:c r="B932" t="n">
        <x:f>'Raw_Data'!B932</x:f>
        <x:v>36</x:v>
      </x:c>
      <x:c r="C932" s="30" t="n">
        <x:f>'Raw_Data'!C932</x:f>
        <x:v>115110</x:v>
      </x:c>
      <x:c r="D932" t="n">
        <x:f>'Raw_Data'!D932</x:f>
        <x:v>728</x:v>
      </x:c>
      <x:c r="E932" t="n">
        <x:f>'Raw_Data'!E932</x:f>
        <x:v>18</x:v>
      </x:c>
      <x:c r="F932" t="str">
        <x:f>PROPER(TRIM('Raw_Data'!F932))</x:f>
        <x:v>Platinum</x:v>
      </x:c>
      <x:c r="G932" t="str">
        <x:f>PROPER(TRIM('Raw_Data'!G932))</x:f>
        <x:v>Branch</x:v>
      </x:c>
      <x:c r="H932" s="60" t="n">
        <x:f>'Raw_Data'!H932</x:f>
        <x:v>22968</x:v>
      </x:c>
      <x:c r="I932" s="60" t="n">
        <x:f>'Raw_Data'!I932</x:f>
        <x:v>2417.81</x:v>
      </x:c>
      <x:c r="J932" s="32" t="n">
        <x:f>'Raw_Data'!J932</x:f>
        <x:v>0.331</x:v>
      </x:c>
      <x:c r="K932" s="32" t="n">
        <x:f>'Raw_Data'!K932</x:f>
        <x:v>0.853</x:v>
      </x:c>
      <x:c r="L932" t="n">
        <x:f>'Raw_Data'!L932</x:f>
        <x:v>0</x:v>
      </x:c>
      <x:c r="M932" t="n">
        <x:f>IF('Raw_Data'!M932="",Assumptions!$B$15,'Raw_Data'!M932)</x:f>
        <x:v>8</x:v>
      </x:c>
      <x:c r="N932" s="32" t="n">
        <x:f>'Raw_Data'!N932</x:f>
        <x:v>0.039</x:v>
      </x:c>
      <x:c r="O932" t="str">
        <x:f>IF(OR(D932&lt;620,L932&gt;=2,J932&gt;0.9),"High",IF(OR(D932&lt;700,L932=1,J932&gt;0.75),"Medium","Low"))</x:f>
        <x:v>Low</x:v>
      </x:c>
      <x:c r="P932" s="30" t="n">
        <x:f>XLOOKUP(F932,Assumptions!$A$4:$A$6,Assumptions!$B$4:$B$6)</x:f>
        <x:v>195</x:v>
      </x:c>
      <x:c r="Q932" s="32" t="n">
        <x:f>XLOOKUP(F932,Assumptions!$A$4:$A$6,Assumptions!$C$4:$C$6)</x:f>
        <x:v>0.199</x:v>
      </x:c>
      <x:c r="R932" s="32" t="n">
        <x:f>XLOOKUP(F932,Assumptions!$A$4:$A$6,Assumptions!$D$4:$D$6)</x:f>
        <x:v>0.017</x:v>
      </x:c>
      <x:c r="S932" s="32" t="n">
        <x:f>XLOOKUP(F932,Assumptions!$A$4:$A$6,Assumptions!$E$4:$E$6)</x:f>
        <x:v>0.013</x:v>
      </x:c>
      <x:c r="T932" s="32" t="n">
        <x:f>XLOOKUP(O932,Assumptions!$H$4:$H$6,Assumptions!$I$4:$I$6)</x:f>
        <x:v>0.0035</x:v>
      </x:c>
      <x:c r="U932" s="30" t="n">
        <x:f>XLOOKUP(F932,Assumptions!$A$4:$A$6,Assumptions!$F$4:$F$6)</x:f>
        <x:v>140</x:v>
      </x:c>
      <x:c r="V932" s="60" t="n">
        <x:f>I932*12</x:f>
        <x:v>29013.72</x:v>
      </x:c>
      <x:c r="W932" s="60" t="n">
        <x:f>H932*J932*(1-K932)*Q932</x:f>
        <x:v>222.39324122400004</x:v>
      </x:c>
      <x:c r="X932" s="60" t="n">
        <x:f>V932*R932</x:f>
        <x:v>493.2332400000001</x:v>
      </x:c>
      <x:c r="Y932" s="60" t="n">
        <x:f>V932*S932</x:f>
        <x:v>377.17836</x:v>
      </x:c>
      <x:c r="Z932" s="60" t="n">
        <x:f>H932*J932*T932</x:f>
        <x:v>26.608428000000004</x:v>
      </x:c>
      <x:c r="AA932" s="60" t="n">
        <x:f>P932+W932+X932-Y932-Z932-U932</x:f>
        <x:v>366.83969322400014</x:v>
      </x:c>
      <x:c r="AB932" s="32" t="n">
        <x:f>IFERROR(AA932/(P932+W932+X932),0)</x:f>
        <x:v>0.40284320826132797</x:v>
      </x:c>
      <x:c r="AC932" t="n">
        <x:f>IF(O932="High",0,IF(I932&gt;=1800,3,IF(I932&gt;=900,2,1))+IF(K932&gt;=0.9,2,IF(K932&gt;=0.75,1,0))+IF(J932&lt;=0.7,2,IF(J932&lt;=0.85,1,0))+IF(M932&gt;=8,1,0))</x:f>
        <x:v>7</x:v>
      </x:c>
      <x:c r="AD932" t="str">
        <x:f>IF(AND(O932&lt;&gt;"High",AC932&gt;=Assumptions!$B$10,AA932&gt;0),"Priority Growth",IF(AND(O932="Low",AA932&gt;0),"Maintain","Watch"))</x:f>
        <x:v>Priority Growth</x:v>
      </x:c>
      <x:c r="AE932" s="60" t="n">
        <x:f>MAX(AA932,0)*N932</x:f>
        <x:v>14.306748035736005</x:v>
      </x:c>
      <x:c r="AF932" t="str">
        <x:f>IF(AND(AA932&gt;=Assumptions!$B$11,O932&lt;&gt;"High",OR(N932&gt;=Assumptions!$B$12,M932&lt;=6)),"High","Standard")</x:f>
        <x:v>Standard</x:v>
      </x:c>
    </x:row>
    <x:row r="933">
      <x:c r="A933" t="str">
        <x:f>'Raw_Data'!A933</x:f>
        <x:v>C00932</x:v>
      </x:c>
      <x:c r="B933" t="n">
        <x:f>'Raw_Data'!B933</x:f>
        <x:v>43</x:v>
      </x:c>
      <x:c r="C933" s="30" t="n">
        <x:f>'Raw_Data'!C933</x:f>
        <x:v>87687</x:v>
      </x:c>
      <x:c r="D933" t="n">
        <x:f>'Raw_Data'!D933</x:f>
        <x:v>527</x:v>
      </x:c>
      <x:c r="E933" t="n">
        <x:f>'Raw_Data'!E933</x:f>
        <x:v>59</x:v>
      </x:c>
      <x:c r="F933" t="str">
        <x:f>PROPER(TRIM('Raw_Data'!F933))</x:f>
        <x:v>Classic</x:v>
      </x:c>
      <x:c r="G933" t="str">
        <x:f>PROPER(TRIM('Raw_Data'!G933))</x:f>
        <x:v>Direct Mail</x:v>
      </x:c>
      <x:c r="H933" s="60" t="n">
        <x:f>'Raw_Data'!H933</x:f>
        <x:v>2441</x:v>
      </x:c>
      <x:c r="I933" s="60" t="n">
        <x:f>'Raw_Data'!I933</x:f>
        <x:v>642.81</x:v>
      </x:c>
      <x:c r="J933" s="32" t="n">
        <x:f>'Raw_Data'!J933</x:f>
        <x:v>0.644</x:v>
      </x:c>
      <x:c r="K933" s="32" t="n">
        <x:f>'Raw_Data'!K933</x:f>
        <x:v>0.478</x:v>
      </x:c>
      <x:c r="L933" t="n">
        <x:f>'Raw_Data'!L933</x:f>
        <x:v>1</x:v>
      </x:c>
      <x:c r="M933" t="n">
        <x:f>IF('Raw_Data'!M933="",Assumptions!$B$15,'Raw_Data'!M933)</x:f>
        <x:v>7</x:v>
      </x:c>
      <x:c r="N933" s="32" t="n">
        <x:f>'Raw_Data'!N933</x:f>
        <x:v>0.101</x:v>
      </x:c>
      <x:c r="O933" t="str">
        <x:f>IF(OR(D933&lt;620,L933&gt;=2,J933&gt;0.9),"High",IF(OR(D933&lt;700,L933=1,J933&gt;0.75),"Medium","Low"))</x:f>
        <x:v>High</x:v>
      </x:c>
      <x:c r="P933" s="30" t="n">
        <x:f>XLOOKUP(F933,Assumptions!$A$4:$A$6,Assumptions!$B$4:$B$6)</x:f>
        <x:v>0</x:v>
      </x:c>
      <x:c r="Q933" s="32" t="n">
        <x:f>XLOOKUP(F933,Assumptions!$A$4:$A$6,Assumptions!$C$4:$C$6)</x:f>
        <x:v>0.229</x:v>
      </x:c>
      <x:c r="R933" s="32" t="n">
        <x:f>XLOOKUP(F933,Assumptions!$A$4:$A$6,Assumptions!$D$4:$D$6)</x:f>
        <x:v>0.015</x:v>
      </x:c>
      <x:c r="S933" s="32" t="n">
        <x:f>XLOOKUP(F933,Assumptions!$A$4:$A$6,Assumptions!$E$4:$E$6)</x:f>
        <x:v>0.0075</x:v>
      </x:c>
      <x:c r="T933" s="32" t="n">
        <x:f>XLOOKUP(O933,Assumptions!$H$4:$H$6,Assumptions!$I$4:$I$6)</x:f>
        <x:v>0.045</x:v>
      </x:c>
      <x:c r="U933" s="30" t="n">
        <x:f>XLOOKUP(F933,Assumptions!$A$4:$A$6,Assumptions!$F$4:$F$6)</x:f>
        <x:v>60</x:v>
      </x:c>
      <x:c r="V933" s="60" t="n">
        <x:f>I933*12</x:f>
        <x:v>7713.719999999999</x:v>
      </x:c>
      <x:c r="W933" s="60" t="n">
        <x:f>H933*J933*(1-K933)*Q933</x:f>
        <x:v>187.91421415200003</x:v>
      </x:c>
      <x:c r="X933" s="60" t="n">
        <x:f>V933*R933</x:f>
        <x:v>115.70579999999998</x:v>
      </x:c>
      <x:c r="Y933" s="60" t="n">
        <x:f>V933*S933</x:f>
        <x:v>57.85289999999999</x:v>
      </x:c>
      <x:c r="Z933" s="60" t="n">
        <x:f>H933*J933*T933</x:f>
        <x:v>70.74018000000001</x:v>
      </x:c>
      <x:c r="AA933" s="60" t="n">
        <x:f>P933+W933+X933-Y933-Z933-U933</x:f>
        <x:v>115.02693415200002</x:v>
      </x:c>
      <x:c r="AB933" s="32" t="n">
        <x:f>IFERROR(AA933/(P933+W933+X933),0)</x:f>
        <x:v>0.37885161975657694</x:v>
      </x:c>
      <x:c r="AC933" t="n">
        <x:f>IF(O933="High",0,IF(I933&gt;=1800,3,IF(I933&gt;=900,2,1))+IF(K933&gt;=0.9,2,IF(K933&gt;=0.75,1,0))+IF(J933&lt;=0.7,2,IF(J933&lt;=0.85,1,0))+IF(M933&gt;=8,1,0))</x:f>
        <x:v>0</x:v>
      </x:c>
      <x:c r="AD933" t="str">
        <x:f>IF(AND(O933&lt;&gt;"High",AC933&gt;=Assumptions!$B$10,AA933&gt;0),"Priority Growth",IF(AND(O933="Low",AA933&gt;0),"Maintain","Watch"))</x:f>
        <x:v>Watch</x:v>
      </x:c>
      <x:c r="AE933" s="60" t="n">
        <x:f>MAX(AA933,0)*N933</x:f>
        <x:v>11.617720349352004</x:v>
      </x:c>
      <x:c r="AF933" t="str">
        <x:f>IF(AND(AA933&gt;=Assumptions!$B$11,O933&lt;&gt;"High",OR(N933&gt;=Assumptions!$B$12,M933&lt;=6)),"High","Standard")</x:f>
        <x:v>Standard</x:v>
      </x:c>
    </x:row>
    <x:row r="934">
      <x:c r="A934" t="str">
        <x:f>'Raw_Data'!A934</x:f>
        <x:v>C00933</x:v>
      </x:c>
      <x:c r="B934" t="n">
        <x:f>'Raw_Data'!B934</x:f>
        <x:v>29</x:v>
      </x:c>
      <x:c r="C934" s="30" t="n">
        <x:f>'Raw_Data'!C934</x:f>
        <x:v>81601</x:v>
      </x:c>
      <x:c r="D934" t="n">
        <x:f>'Raw_Data'!D934</x:f>
        <x:v>654</x:v>
      </x:c>
      <x:c r="E934" t="n">
        <x:f>'Raw_Data'!E934</x:f>
        <x:v>28</x:v>
      </x:c>
      <x:c r="F934" t="str">
        <x:f>PROPER(TRIM('Raw_Data'!F934))</x:f>
        <x:v>Gold</x:v>
      </x:c>
      <x:c r="G934" t="str">
        <x:f>PROPER(TRIM('Raw_Data'!G934))</x:f>
        <x:v>Digital</x:v>
      </x:c>
      <x:c r="H934" s="60" t="n">
        <x:f>'Raw_Data'!H934</x:f>
        <x:v>12580</x:v>
      </x:c>
      <x:c r="I934" s="60" t="n">
        <x:f>'Raw_Data'!I934</x:f>
        <x:v>1312.67</x:v>
      </x:c>
      <x:c r="J934" s="32" t="n">
        <x:f>'Raw_Data'!J934</x:f>
        <x:v>0.255</x:v>
      </x:c>
      <x:c r="K934" s="32" t="n">
        <x:f>'Raw_Data'!K934</x:f>
        <x:v>0.677</x:v>
      </x:c>
      <x:c r="L934" t="n">
        <x:f>'Raw_Data'!L934</x:f>
        <x:v>1</x:v>
      </x:c>
      <x:c r="M934" t="n">
        <x:f>IF('Raw_Data'!M934="",Assumptions!$B$15,'Raw_Data'!M934)</x:f>
        <x:v>10</x:v>
      </x:c>
      <x:c r="N934" s="32" t="n">
        <x:f>'Raw_Data'!N934</x:f>
        <x:v>0.02</x:v>
      </x:c>
      <x:c r="O934" t="str">
        <x:f>IF(OR(D934&lt;620,L934&gt;=2,J934&gt;0.9),"High",IF(OR(D934&lt;700,L934=1,J934&gt;0.75),"Medium","Low"))</x:f>
        <x:v>Medium</x:v>
      </x:c>
      <x:c r="P934" s="30" t="n">
        <x:f>XLOOKUP(F934,Assumptions!$A$4:$A$6,Assumptions!$B$4:$B$6)</x:f>
        <x:v>95</x:v>
      </x:c>
      <x:c r="Q934" s="32" t="n">
        <x:f>XLOOKUP(F934,Assumptions!$A$4:$A$6,Assumptions!$C$4:$C$6)</x:f>
        <x:v>0.219</x:v>
      </x:c>
      <x:c r="R934" s="32" t="n">
        <x:f>XLOOKUP(F934,Assumptions!$A$4:$A$6,Assumptions!$D$4:$D$6)</x:f>
        <x:v>0.016</x:v>
      </x:c>
      <x:c r="S934" s="32" t="n">
        <x:f>XLOOKUP(F934,Assumptions!$A$4:$A$6,Assumptions!$E$4:$E$6)</x:f>
        <x:v>0.01</x:v>
      </x:c>
      <x:c r="T934" s="32" t="n">
        <x:f>XLOOKUP(O934,Assumptions!$H$4:$H$6,Assumptions!$I$4:$I$6)</x:f>
        <x:v>0.012</x:v>
      </x:c>
      <x:c r="U934" s="30" t="n">
        <x:f>XLOOKUP(F934,Assumptions!$A$4:$A$6,Assumptions!$F$4:$F$6)</x:f>
        <x:v>90</x:v>
      </x:c>
      <x:c r="V934" s="60" t="n">
        <x:f>I934*12</x:f>
        <x:v>15752.04</x:v>
      </x:c>
      <x:c r="W934" s="60" t="n">
        <x:f>H934*J934*(1-K934)*Q934</x:f>
        <x:v>226.91722229999996</x:v>
      </x:c>
      <x:c r="X934" s="60" t="n">
        <x:f>V934*R934</x:f>
        <x:v>252.03264000000001</x:v>
      </x:c>
      <x:c r="Y934" s="60" t="n">
        <x:f>V934*S934</x:f>
        <x:v>157.52040000000002</x:v>
      </x:c>
      <x:c r="Z934" s="60" t="n">
        <x:f>H934*J934*T934</x:f>
        <x:v>38.494800000000005</x:v>
      </x:c>
      <x:c r="AA934" s="60" t="n">
        <x:f>P934+W934+X934-Y934-Z934-U934</x:f>
        <x:v>287.93466229999996</x:v>
      </x:c>
      <x:c r="AB934" s="32" t="n">
        <x:f>IFERROR(AA934/(P934+W934+X934),0)</x:f>
        <x:v>0.5016721515467467</x:v>
      </x:c>
      <x:c r="AC934" t="n">
        <x:f>IF(O934="High",0,IF(I934&gt;=1800,3,IF(I934&gt;=900,2,1))+IF(K934&gt;=0.9,2,IF(K934&gt;=0.75,1,0))+IF(J934&lt;=0.7,2,IF(J934&lt;=0.85,1,0))+IF(M934&gt;=8,1,0))</x:f>
        <x:v>5</x:v>
      </x:c>
      <x:c r="AD934" t="str">
        <x:f>IF(AND(O934&lt;&gt;"High",AC934&gt;=Assumptions!$B$10,AA934&gt;0),"Priority Growth",IF(AND(O934="Low",AA934&gt;0),"Maintain","Watch"))</x:f>
        <x:v>Watch</x:v>
      </x:c>
      <x:c r="AE934" s="60" t="n">
        <x:f>MAX(AA934,0)*N934</x:f>
        <x:v>5.758693245999999</x:v>
      </x:c>
      <x:c r="AF934" t="str">
        <x:f>IF(AND(AA934&gt;=Assumptions!$B$11,O934&lt;&gt;"High",OR(N934&gt;=Assumptions!$B$12,M934&lt;=6)),"High","Standard")</x:f>
        <x:v>Standard</x:v>
      </x:c>
    </x:row>
    <x:row r="935">
      <x:c r="A935" t="str">
        <x:f>'Raw_Data'!A935</x:f>
        <x:v>C00934</x:v>
      </x:c>
      <x:c r="B935" t="n">
        <x:f>'Raw_Data'!B935</x:f>
        <x:v>35</x:v>
      </x:c>
      <x:c r="C935" s="30" t="n">
        <x:f>'Raw_Data'!C935</x:f>
        <x:v>64779</x:v>
      </x:c>
      <x:c r="D935" t="n">
        <x:f>'Raw_Data'!D935</x:f>
        <x:v>717</x:v>
      </x:c>
      <x:c r="E935" t="n">
        <x:f>'Raw_Data'!E935</x:f>
        <x:v>69</x:v>
      </x:c>
      <x:c r="F935" t="str">
        <x:f>PROPER(TRIM('Raw_Data'!F935))</x:f>
        <x:v>Gold</x:v>
      </x:c>
      <x:c r="G935" t="str">
        <x:f>PROPER(TRIM('Raw_Data'!G935))</x:f>
        <x:v>Branch</x:v>
      </x:c>
      <x:c r="H935" s="60" t="n">
        <x:f>'Raw_Data'!H935</x:f>
        <x:v>12658</x:v>
      </x:c>
      <x:c r="I935" s="60" t="n">
        <x:f>'Raw_Data'!I935</x:f>
        <x:v>1293.43</x:v>
      </x:c>
      <x:c r="J935" s="32" t="n">
        <x:f>'Raw_Data'!J935</x:f>
        <x:v>0.45</x:v>
      </x:c>
      <x:c r="K935" s="32" t="n">
        <x:f>'Raw_Data'!K935</x:f>
        <x:v>0.847</x:v>
      </x:c>
      <x:c r="L935" t="n">
        <x:f>'Raw_Data'!L935</x:f>
        <x:v>0</x:v>
      </x:c>
      <x:c r="M935" t="n">
        <x:f>IF('Raw_Data'!M935="",Assumptions!$B$15,'Raw_Data'!M935)</x:f>
        <x:v>5</x:v>
      </x:c>
      <x:c r="N935" s="32" t="n">
        <x:f>'Raw_Data'!N935</x:f>
        <x:v>0.232</x:v>
      </x:c>
      <x:c r="O935" t="str">
        <x:f>IF(OR(D935&lt;620,L935&gt;=2,J935&gt;0.9),"High",IF(OR(D935&lt;700,L935=1,J935&gt;0.75),"Medium","Low"))</x:f>
        <x:v>Low</x:v>
      </x:c>
      <x:c r="P935" s="30" t="n">
        <x:f>XLOOKUP(F935,Assumptions!$A$4:$A$6,Assumptions!$B$4:$B$6)</x:f>
        <x:v>95</x:v>
      </x:c>
      <x:c r="Q935" s="32" t="n">
        <x:f>XLOOKUP(F935,Assumptions!$A$4:$A$6,Assumptions!$C$4:$C$6)</x:f>
        <x:v>0.219</x:v>
      </x:c>
      <x:c r="R935" s="32" t="n">
        <x:f>XLOOKUP(F935,Assumptions!$A$4:$A$6,Assumptions!$D$4:$D$6)</x:f>
        <x:v>0.016</x:v>
      </x:c>
      <x:c r="S935" s="32" t="n">
        <x:f>XLOOKUP(F935,Assumptions!$A$4:$A$6,Assumptions!$E$4:$E$6)</x:f>
        <x:v>0.01</x:v>
      </x:c>
      <x:c r="T935" s="32" t="n">
        <x:f>XLOOKUP(O935,Assumptions!$H$4:$H$6,Assumptions!$I$4:$I$6)</x:f>
        <x:v>0.0035</x:v>
      </x:c>
      <x:c r="U935" s="30" t="n">
        <x:f>XLOOKUP(F935,Assumptions!$A$4:$A$6,Assumptions!$F$4:$F$6)</x:f>
        <x:v>90</x:v>
      </x:c>
      <x:c r="V935" s="60" t="n">
        <x:f>I935*12</x:f>
        <x:v>15521.16</x:v>
      </x:c>
      <x:c r="W935" s="60" t="n">
        <x:f>H935*J935*(1-K935)*Q935</x:f>
        <x:v>190.85922270000003</x:v>
      </x:c>
      <x:c r="X935" s="60" t="n">
        <x:f>V935*R935</x:f>
        <x:v>248.33856</x:v>
      </x:c>
      <x:c r="Y935" s="60" t="n">
        <x:f>V935*S935</x:f>
        <x:v>155.2116</x:v>
      </x:c>
      <x:c r="Z935" s="60" t="n">
        <x:f>H935*J935*T935</x:f>
        <x:v>19.93635</x:v>
      </x:c>
      <x:c r="AA935" s="60" t="n">
        <x:f>P935+W935+X935-Y935-Z935-U935</x:f>
        <x:v>269.0498327000001</x:v>
      </x:c>
      <x:c r="AB935" s="32" t="n">
        <x:f>IFERROR(AA935/(P935+W935+X935),0)</x:f>
        <x:v>0.5036520955593252</x:v>
      </x:c>
      <x:c r="AC935" t="n">
        <x:f>IF(O935="High",0,IF(I935&gt;=1800,3,IF(I935&gt;=900,2,1))+IF(K935&gt;=0.9,2,IF(K935&gt;=0.75,1,0))+IF(J935&lt;=0.7,2,IF(J935&lt;=0.85,1,0))+IF(M935&gt;=8,1,0))</x:f>
        <x:v>5</x:v>
      </x:c>
      <x:c r="AD935" t="str">
        <x:f>IF(AND(O935&lt;&gt;"High",AC935&gt;=Assumptions!$B$10,AA935&gt;0),"Priority Growth",IF(AND(O935="Low",AA935&gt;0),"Maintain","Watch"))</x:f>
        <x:v>Maintain</x:v>
      </x:c>
      <x:c r="AE935" s="60" t="n">
        <x:f>MAX(AA935,0)*N935</x:f>
        <x:v>62.419561186400024</x:v>
      </x:c>
      <x:c r="AF935" t="str">
        <x:f>IF(AND(AA935&gt;=Assumptions!$B$11,O935&lt;&gt;"High",OR(N935&gt;=Assumptions!$B$12,M935&lt;=6)),"High","Standard")</x:f>
        <x:v>Standard</x:v>
      </x:c>
    </x:row>
    <x:row r="936">
      <x:c r="A936" t="str">
        <x:f>'Raw_Data'!A936</x:f>
        <x:v>C00935</x:v>
      </x:c>
      <x:c r="B936" t="n">
        <x:f>'Raw_Data'!B936</x:f>
        <x:v>54</x:v>
      </x:c>
      <x:c r="C936" s="30" t="n">
        <x:f>'Raw_Data'!C936</x:f>
        <x:v>90207</x:v>
      </x:c>
      <x:c r="D936" t="n">
        <x:f>'Raw_Data'!D936</x:f>
        <x:v>548</x:v>
      </x:c>
      <x:c r="E936" t="n">
        <x:f>'Raw_Data'!E936</x:f>
        <x:v>45</x:v>
      </x:c>
      <x:c r="F936" t="str">
        <x:f>PROPER(TRIM('Raw_Data'!F936))</x:f>
        <x:v>Classic</x:v>
      </x:c>
      <x:c r="G936" t="str">
        <x:f>PROPER(TRIM('Raw_Data'!G936))</x:f>
        <x:v>Digital</x:v>
      </x:c>
      <x:c r="H936" s="60" t="n">
        <x:f>'Raw_Data'!H936</x:f>
        <x:v>2102</x:v>
      </x:c>
      <x:c r="I936" s="60" t="n">
        <x:f>'Raw_Data'!I936</x:f>
        <x:v>969.33</x:v>
      </x:c>
      <x:c r="J936" s="32" t="n">
        <x:f>'Raw_Data'!J936</x:f>
        <x:v>0.8</x:v>
      </x:c>
      <x:c r="K936" s="32" t="n">
        <x:f>'Raw_Data'!K936</x:f>
        <x:v>0.681</x:v>
      </x:c>
      <x:c r="L936" t="n">
        <x:f>'Raw_Data'!L936</x:f>
        <x:v>0</x:v>
      </x:c>
      <x:c r="M936" t="n">
        <x:f>IF('Raw_Data'!M936="",Assumptions!$B$15,'Raw_Data'!M936)</x:f>
        <x:v>10</x:v>
      </x:c>
      <x:c r="N936" s="32" t="n">
        <x:f>'Raw_Data'!N936</x:f>
        <x:v>0.02</x:v>
      </x:c>
      <x:c r="O936" t="str">
        <x:f>IF(OR(D936&lt;620,L936&gt;=2,J936&gt;0.9),"High",IF(OR(D936&lt;700,L936=1,J936&gt;0.75),"Medium","Low"))</x:f>
        <x:v>High</x:v>
      </x:c>
      <x:c r="P936" s="30" t="n">
        <x:f>XLOOKUP(F936,Assumptions!$A$4:$A$6,Assumptions!$B$4:$B$6)</x:f>
        <x:v>0</x:v>
      </x:c>
      <x:c r="Q936" s="32" t="n">
        <x:f>XLOOKUP(F936,Assumptions!$A$4:$A$6,Assumptions!$C$4:$C$6)</x:f>
        <x:v>0.229</x:v>
      </x:c>
      <x:c r="R936" s="32" t="n">
        <x:f>XLOOKUP(F936,Assumptions!$A$4:$A$6,Assumptions!$D$4:$D$6)</x:f>
        <x:v>0.015</x:v>
      </x:c>
      <x:c r="S936" s="32" t="n">
        <x:f>XLOOKUP(F936,Assumptions!$A$4:$A$6,Assumptions!$E$4:$E$6)</x:f>
        <x:v>0.0075</x:v>
      </x:c>
      <x:c r="T936" s="32" t="n">
        <x:f>XLOOKUP(O936,Assumptions!$H$4:$H$6,Assumptions!$I$4:$I$6)</x:f>
        <x:v>0.045</x:v>
      </x:c>
      <x:c r="U936" s="30" t="n">
        <x:f>XLOOKUP(F936,Assumptions!$A$4:$A$6,Assumptions!$F$4:$F$6)</x:f>
        <x:v>60</x:v>
      </x:c>
      <x:c r="V936" s="60" t="n">
        <x:f>I936*12</x:f>
        <x:v>11631.960000000001</x:v>
      </x:c>
      <x:c r="W936" s="60" t="n">
        <x:f>H936*J936*(1-K936)*Q936</x:f>
        <x:v>122.8425616</x:v>
      </x:c>
      <x:c r="X936" s="60" t="n">
        <x:f>V936*R936</x:f>
        <x:v>174.4794</x:v>
      </x:c>
      <x:c r="Y936" s="60" t="n">
        <x:f>V936*S936</x:f>
        <x:v>87.2397</x:v>
      </x:c>
      <x:c r="Z936" s="60" t="n">
        <x:f>H936*J936*T936</x:f>
        <x:v>75.672</x:v>
      </x:c>
      <x:c r="AA936" s="60" t="n">
        <x:f>P936+W936+X936-Y936-Z936-U936</x:f>
        <x:v>74.41026160000001</x:v>
      </x:c>
      <x:c r="AB936" s="32" t="n">
        <x:f>IFERROR(AA936/(P936+W936+X936),0)</x:f>
        <x:v>0.2502682990505334</x:v>
      </x:c>
      <x:c r="AC936" t="n">
        <x:f>IF(O936="High",0,IF(I936&gt;=1800,3,IF(I936&gt;=900,2,1))+IF(K936&gt;=0.9,2,IF(K936&gt;=0.75,1,0))+IF(J936&lt;=0.7,2,IF(J936&lt;=0.85,1,0))+IF(M936&gt;=8,1,0))</x:f>
        <x:v>0</x:v>
      </x:c>
      <x:c r="AD936" t="str">
        <x:f>IF(AND(O936&lt;&gt;"High",AC936&gt;=Assumptions!$B$10,AA936&gt;0),"Priority Growth",IF(AND(O936="Low",AA936&gt;0),"Maintain","Watch"))</x:f>
        <x:v>Watch</x:v>
      </x:c>
      <x:c r="AE936" s="60" t="n">
        <x:f>MAX(AA936,0)*N936</x:f>
        <x:v>1.4882052320000003</x:v>
      </x:c>
      <x:c r="AF936" t="str">
        <x:f>IF(AND(AA936&gt;=Assumptions!$B$11,O936&lt;&gt;"High",OR(N936&gt;=Assumptions!$B$12,M936&lt;=6)),"High","Standard")</x:f>
        <x:v>Standard</x:v>
      </x:c>
    </x:row>
    <x:row r="937">
      <x:c r="A937" t="str">
        <x:f>'Raw_Data'!A937</x:f>
        <x:v>C00936</x:v>
      </x:c>
      <x:c r="B937" t="n">
        <x:f>'Raw_Data'!B937</x:f>
        <x:v>55</x:v>
      </x:c>
      <x:c r="C937" s="30" t="n">
        <x:f>'Raw_Data'!C937</x:f>
        <x:v>91226</x:v>
      </x:c>
      <x:c r="D937" t="n">
        <x:f>'Raw_Data'!D937</x:f>
        <x:v>744</x:v>
      </x:c>
      <x:c r="E937" t="n">
        <x:f>'Raw_Data'!E937</x:f>
        <x:v>36</x:v>
      </x:c>
      <x:c r="F937" t="str">
        <x:f>PROPER(TRIM('Raw_Data'!F937))</x:f>
        <x:v>Platinum</x:v>
      </x:c>
      <x:c r="G937" t="str">
        <x:f>PROPER(TRIM('Raw_Data'!G937))</x:f>
        <x:v>Partner</x:v>
      </x:c>
      <x:c r="H937" s="60" t="n">
        <x:f>'Raw_Data'!H937</x:f>
        <x:v>22434</x:v>
      </x:c>
      <x:c r="I937" s="60" t="n">
        <x:f>'Raw_Data'!I937</x:f>
        <x:v>2249.23</x:v>
      </x:c>
      <x:c r="J937" s="32" t="n">
        <x:f>'Raw_Data'!J937</x:f>
        <x:v>0.287</x:v>
      </x:c>
      <x:c r="K937" s="32" t="n">
        <x:f>'Raw_Data'!K937</x:f>
        <x:v>0.962</x:v>
      </x:c>
      <x:c r="L937" t="n">
        <x:f>'Raw_Data'!L937</x:f>
        <x:v>0</x:v>
      </x:c>
      <x:c r="M937" t="n">
        <x:f>IF('Raw_Data'!M937="",Assumptions!$B$15,'Raw_Data'!M937)</x:f>
        <x:v>9</x:v>
      </x:c>
      <x:c r="N937" s="32" t="n">
        <x:f>'Raw_Data'!N937</x:f>
        <x:v>0.02</x:v>
      </x:c>
      <x:c r="O937" t="str">
        <x:f>IF(OR(D937&lt;620,L937&gt;=2,J937&gt;0.9),"High",IF(OR(D937&lt;700,L937=1,J937&gt;0.75),"Medium","Low"))</x:f>
        <x:v>Low</x:v>
      </x:c>
      <x:c r="P937" s="30" t="n">
        <x:f>XLOOKUP(F937,Assumptions!$A$4:$A$6,Assumptions!$B$4:$B$6)</x:f>
        <x:v>195</x:v>
      </x:c>
      <x:c r="Q937" s="32" t="n">
        <x:f>XLOOKUP(F937,Assumptions!$A$4:$A$6,Assumptions!$C$4:$C$6)</x:f>
        <x:v>0.199</x:v>
      </x:c>
      <x:c r="R937" s="32" t="n">
        <x:f>XLOOKUP(F937,Assumptions!$A$4:$A$6,Assumptions!$D$4:$D$6)</x:f>
        <x:v>0.017</x:v>
      </x:c>
      <x:c r="S937" s="32" t="n">
        <x:f>XLOOKUP(F937,Assumptions!$A$4:$A$6,Assumptions!$E$4:$E$6)</x:f>
        <x:v>0.013</x:v>
      </x:c>
      <x:c r="T937" s="32" t="n">
        <x:f>XLOOKUP(O937,Assumptions!$H$4:$H$6,Assumptions!$I$4:$I$6)</x:f>
        <x:v>0.0035</x:v>
      </x:c>
      <x:c r="U937" s="30" t="n">
        <x:f>XLOOKUP(F937,Assumptions!$A$4:$A$6,Assumptions!$F$4:$F$6)</x:f>
        <x:v>140</x:v>
      </x:c>
      <x:c r="V937" s="60" t="n">
        <x:f>I937*12</x:f>
        <x:v>26990.760000000002</x:v>
      </x:c>
      <x:c r="W937" s="60" t="n">
        <x:f>H937*J937*(1-K937)*Q937</x:f>
        <x:v>48.68837559600004</x:v>
      </x:c>
      <x:c r="X937" s="60" t="n">
        <x:f>V937*R937</x:f>
        <x:v>458.84292000000005</x:v>
      </x:c>
      <x:c r="Y937" s="60" t="n">
        <x:f>V937*S937</x:f>
        <x:v>350.87988</x:v>
      </x:c>
      <x:c r="Z937" s="60" t="n">
        <x:f>H937*J937*T937</x:f>
        <x:v>22.534952999999998</x:v>
      </x:c>
      <x:c r="AA937" s="60" t="n">
        <x:f>P937+W937+X937-Y937-Z937-U937</x:f>
        <x:v>189.11646259600008</x:v>
      </x:c>
      <x:c r="AB937" s="32" t="n">
        <x:f>IFERROR(AA937/(P937+W937+X937),0)</x:f>
        <x:v>0.2691929367154542</x:v>
      </x:c>
      <x:c r="AC937" t="n">
        <x:f>IF(O937="High",0,IF(I937&gt;=1800,3,IF(I937&gt;=900,2,1))+IF(K937&gt;=0.9,2,IF(K937&gt;=0.75,1,0))+IF(J937&lt;=0.7,2,IF(J937&lt;=0.85,1,0))+IF(M937&gt;=8,1,0))</x:f>
        <x:v>8</x:v>
      </x:c>
      <x:c r="AD937" t="str">
        <x:f>IF(AND(O937&lt;&gt;"High",AC937&gt;=Assumptions!$B$10,AA937&gt;0),"Priority Growth",IF(AND(O937="Low",AA937&gt;0),"Maintain","Watch"))</x:f>
        <x:v>Priority Growth</x:v>
      </x:c>
      <x:c r="AE937" s="60" t="n">
        <x:f>MAX(AA937,0)*N937</x:f>
        <x:v>3.7823292519200016</x:v>
      </x:c>
      <x:c r="AF937" t="str">
        <x:f>IF(AND(AA937&gt;=Assumptions!$B$11,O937&lt;&gt;"High",OR(N937&gt;=Assumptions!$B$12,M937&lt;=6)),"High","Standard")</x:f>
        <x:v>Standard</x:v>
      </x:c>
    </x:row>
    <x:row r="938">
      <x:c r="A938" t="str">
        <x:f>'Raw_Data'!A938</x:f>
        <x:v>C00937</x:v>
      </x:c>
      <x:c r="B938" t="n">
        <x:f>'Raw_Data'!B938</x:f>
        <x:v>32</x:v>
      </x:c>
      <x:c r="C938" s="30" t="n">
        <x:f>'Raw_Data'!C938</x:f>
        <x:v>101793</x:v>
      </x:c>
      <x:c r="D938" t="n">
        <x:f>'Raw_Data'!D938</x:f>
        <x:v>700</x:v>
      </x:c>
      <x:c r="E938" t="n">
        <x:f>'Raw_Data'!E938</x:f>
        <x:v>23</x:v>
      </x:c>
      <x:c r="F938" t="str">
        <x:f>PROPER(TRIM('Raw_Data'!F938))</x:f>
        <x:v>Platinum</x:v>
      </x:c>
      <x:c r="G938" t="str">
        <x:f>PROPER(TRIM('Raw_Data'!G938))</x:f>
        <x:v>Digital</x:v>
      </x:c>
      <x:c r="H938" s="60" t="n">
        <x:f>'Raw_Data'!H938</x:f>
        <x:v>21222</x:v>
      </x:c>
      <x:c r="I938" s="60" t="n">
        <x:f>'Raw_Data'!I938</x:f>
        <x:v>1677.75</x:v>
      </x:c>
      <x:c r="J938" s="32" t="n">
        <x:f>'Raw_Data'!J938</x:f>
        <x:v>0.272</x:v>
      </x:c>
      <x:c r="K938" s="32" t="n">
        <x:f>'Raw_Data'!K938</x:f>
        <x:v>0.772</x:v>
      </x:c>
      <x:c r="L938" t="n">
        <x:f>'Raw_Data'!L938</x:f>
        <x:v>0</x:v>
      </x:c>
      <x:c r="M938" t="n">
        <x:f>IF('Raw_Data'!M938="",Assumptions!$B$15,'Raw_Data'!M938)</x:f>
        <x:v>7</x:v>
      </x:c>
      <x:c r="N938" s="32" t="n">
        <x:f>'Raw_Data'!N938</x:f>
        <x:v>0.09</x:v>
      </x:c>
      <x:c r="O938" t="str">
        <x:f>IF(OR(D938&lt;620,L938&gt;=2,J938&gt;0.9),"High",IF(OR(D938&lt;700,L938=1,J938&gt;0.75),"Medium","Low"))</x:f>
        <x:v>Low</x:v>
      </x:c>
      <x:c r="P938" s="30" t="n">
        <x:f>XLOOKUP(F938,Assumptions!$A$4:$A$6,Assumptions!$B$4:$B$6)</x:f>
        <x:v>195</x:v>
      </x:c>
      <x:c r="Q938" s="32" t="n">
        <x:f>XLOOKUP(F938,Assumptions!$A$4:$A$6,Assumptions!$C$4:$C$6)</x:f>
        <x:v>0.199</x:v>
      </x:c>
      <x:c r="R938" s="32" t="n">
        <x:f>XLOOKUP(F938,Assumptions!$A$4:$A$6,Assumptions!$D$4:$D$6)</x:f>
        <x:v>0.017</x:v>
      </x:c>
      <x:c r="S938" s="32" t="n">
        <x:f>XLOOKUP(F938,Assumptions!$A$4:$A$6,Assumptions!$E$4:$E$6)</x:f>
        <x:v>0.013</x:v>
      </x:c>
      <x:c r="T938" s="32" t="n">
        <x:f>XLOOKUP(O938,Assumptions!$H$4:$H$6,Assumptions!$I$4:$I$6)</x:f>
        <x:v>0.0035</x:v>
      </x:c>
      <x:c r="U938" s="30" t="n">
        <x:f>XLOOKUP(F938,Assumptions!$A$4:$A$6,Assumptions!$F$4:$F$6)</x:f>
        <x:v>140</x:v>
      </x:c>
      <x:c r="V938" s="60" t="n">
        <x:f>I938*12</x:f>
        <x:v>20133</x:v>
      </x:c>
      <x:c r="W938" s="60" t="n">
        <x:f>H938*J938*(1-K938)*Q938</x:f>
        <x:v>261.90460684799996</x:v>
      </x:c>
      <x:c r="X938" s="60" t="n">
        <x:f>V938*R938</x:f>
        <x:v>342.261</x:v>
      </x:c>
      <x:c r="Y938" s="60" t="n">
        <x:f>V938*S938</x:f>
        <x:v>261.729</x:v>
      </x:c>
      <x:c r="Z938" s="60" t="n">
        <x:f>H938*J938*T938</x:f>
        <x:v>20.203344</x:v>
      </x:c>
      <x:c r="AA938" s="60" t="n">
        <x:f>P938+W938+X938-Y938-Z938-U938</x:f>
        <x:v>377.23326284799987</x:v>
      </x:c>
      <x:c r="AB938" s="32" t="n">
        <x:f>IFERROR(AA938/(P938+W938+X938),0)</x:f>
        <x:v>0.47203390588322586</x:v>
      </x:c>
      <x:c r="AC938" t="n">
        <x:f>IF(O938="High",0,IF(I938&gt;=1800,3,IF(I938&gt;=900,2,1))+IF(K938&gt;=0.9,2,IF(K938&gt;=0.75,1,0))+IF(J938&lt;=0.7,2,IF(J938&lt;=0.85,1,0))+IF(M938&gt;=8,1,0))</x:f>
        <x:v>5</x:v>
      </x:c>
      <x:c r="AD938" t="str">
        <x:f>IF(AND(O938&lt;&gt;"High",AC938&gt;=Assumptions!$B$10,AA938&gt;0),"Priority Growth",IF(AND(O938="Low",AA938&gt;0),"Maintain","Watch"))</x:f>
        <x:v>Maintain</x:v>
      </x:c>
      <x:c r="AE938" s="60" t="n">
        <x:f>MAX(AA938,0)*N938</x:f>
        <x:v>33.95099365631999</x:v>
      </x:c>
      <x:c r="AF938" t="str">
        <x:f>IF(AND(AA938&gt;=Assumptions!$B$11,O938&lt;&gt;"High",OR(N938&gt;=Assumptions!$B$12,M938&lt;=6)),"High","Standard")</x:f>
        <x:v>Standard</x:v>
      </x:c>
    </x:row>
    <x:row r="939">
      <x:c r="A939" t="str">
        <x:f>'Raw_Data'!A939</x:f>
        <x:v>C00938</x:v>
      </x:c>
      <x:c r="B939" t="n">
        <x:f>'Raw_Data'!B939</x:f>
        <x:v>57</x:v>
      </x:c>
      <x:c r="C939" s="30" t="n">
        <x:f>'Raw_Data'!C939</x:f>
        <x:v>44651</x:v>
      </x:c>
      <x:c r="D939" t="n">
        <x:f>'Raw_Data'!D939</x:f>
        <x:v>674</x:v>
      </x:c>
      <x:c r="E939" t="n">
        <x:f>'Raw_Data'!E939</x:f>
        <x:v>36</x:v>
      </x:c>
      <x:c r="F939" t="str">
        <x:f>PROPER(TRIM('Raw_Data'!F939))</x:f>
        <x:v>Classic</x:v>
      </x:c>
      <x:c r="G939" t="str">
        <x:f>PROPER(TRIM('Raw_Data'!G939))</x:f>
        <x:v>Partner</x:v>
      </x:c>
      <x:c r="H939" s="60" t="n">
        <x:f>'Raw_Data'!H939</x:f>
        <x:v>4620</x:v>
      </x:c>
      <x:c r="I939" s="60" t="n">
        <x:f>'Raw_Data'!I939</x:f>
        <x:v>634.39</x:v>
      </x:c>
      <x:c r="J939" s="32" t="n">
        <x:f>'Raw_Data'!J939</x:f>
        <x:v>0.595</x:v>
      </x:c>
      <x:c r="K939" s="32" t="n">
        <x:f>'Raw_Data'!K939</x:f>
        <x:v>0.825</x:v>
      </x:c>
      <x:c r="L939" t="n">
        <x:f>'Raw_Data'!L939</x:f>
        <x:v>0</x:v>
      </x:c>
      <x:c r="M939" t="n">
        <x:f>IF('Raw_Data'!M939="",Assumptions!$B$15,'Raw_Data'!M939)</x:f>
        <x:v>8</x:v>
      </x:c>
      <x:c r="N939" s="32" t="n">
        <x:f>'Raw_Data'!N939</x:f>
        <x:v>0.062</x:v>
      </x:c>
      <x:c r="O939" t="str">
        <x:f>IF(OR(D939&lt;620,L939&gt;=2,J939&gt;0.9),"High",IF(OR(D939&lt;700,L939=1,J939&gt;0.75),"Medium","Low"))</x:f>
        <x:v>Medium</x:v>
      </x:c>
      <x:c r="P939" s="30" t="n">
        <x:f>XLOOKUP(F939,Assumptions!$A$4:$A$6,Assumptions!$B$4:$B$6)</x:f>
        <x:v>0</x:v>
      </x:c>
      <x:c r="Q939" s="32" t="n">
        <x:f>XLOOKUP(F939,Assumptions!$A$4:$A$6,Assumptions!$C$4:$C$6)</x:f>
        <x:v>0.229</x:v>
      </x:c>
      <x:c r="R939" s="32" t="n">
        <x:f>XLOOKUP(F939,Assumptions!$A$4:$A$6,Assumptions!$D$4:$D$6)</x:f>
        <x:v>0.015</x:v>
      </x:c>
      <x:c r="S939" s="32" t="n">
        <x:f>XLOOKUP(F939,Assumptions!$A$4:$A$6,Assumptions!$E$4:$E$6)</x:f>
        <x:v>0.0075</x:v>
      </x:c>
      <x:c r="T939" s="32" t="n">
        <x:f>XLOOKUP(O939,Assumptions!$H$4:$H$6,Assumptions!$I$4:$I$6)</x:f>
        <x:v>0.012</x:v>
      </x:c>
      <x:c r="U939" s="30" t="n">
        <x:f>XLOOKUP(F939,Assumptions!$A$4:$A$6,Assumptions!$F$4:$F$6)</x:f>
        <x:v>60</x:v>
      </x:c>
      <x:c r="V939" s="60" t="n">
        <x:f>I939*12</x:f>
        <x:v>7612.68</x:v>
      </x:c>
      <x:c r="W939" s="60" t="n">
        <x:f>H939*J939*(1-K939)*Q939</x:f>
        <x:v>110.16216750000004</x:v>
      </x:c>
      <x:c r="X939" s="60" t="n">
        <x:f>V939*R939</x:f>
        <x:v>114.1902</x:v>
      </x:c>
      <x:c r="Y939" s="60" t="n">
        <x:f>V939*S939</x:f>
        <x:v>57.0951</x:v>
      </x:c>
      <x:c r="Z939" s="60" t="n">
        <x:f>H939*J939*T939</x:f>
        <x:v>32.9868</x:v>
      </x:c>
      <x:c r="AA939" s="60" t="n">
        <x:f>P939+W939+X939-Y939-Z939-U939</x:f>
        <x:v>74.27046750000005</x:v>
      </x:c>
      <x:c r="AB939" s="32" t="n">
        <x:f>IFERROR(AA939/(P939+W939+X939),0)</x:f>
        <x:v>0.3310438321984725</x:v>
      </x:c>
      <x:c r="AC939" t="n">
        <x:f>IF(O939="High",0,IF(I939&gt;=1800,3,IF(I939&gt;=900,2,1))+IF(K939&gt;=0.9,2,IF(K939&gt;=0.75,1,0))+IF(J939&lt;=0.7,2,IF(J939&lt;=0.85,1,0))+IF(M939&gt;=8,1,0))</x:f>
        <x:v>5</x:v>
      </x:c>
      <x:c r="AD939" t="str">
        <x:f>IF(AND(O939&lt;&gt;"High",AC939&gt;=Assumptions!$B$10,AA939&gt;0),"Priority Growth",IF(AND(O939="Low",AA939&gt;0),"Maintain","Watch"))</x:f>
        <x:v>Watch</x:v>
      </x:c>
      <x:c r="AE939" s="60" t="n">
        <x:f>MAX(AA939,0)*N939</x:f>
        <x:v>4.604768985000003</x:v>
      </x:c>
      <x:c r="AF939" t="str">
        <x:f>IF(AND(AA939&gt;=Assumptions!$B$11,O939&lt;&gt;"High",OR(N939&gt;=Assumptions!$B$12,M939&lt;=6)),"High","Standard")</x:f>
        <x:v>Standard</x:v>
      </x:c>
    </x:row>
    <x:row r="940">
      <x:c r="A940" t="str">
        <x:f>'Raw_Data'!A940</x:f>
        <x:v>C00939</x:v>
      </x:c>
      <x:c r="B940" t="n">
        <x:f>'Raw_Data'!B940</x:f>
        <x:v>25</x:v>
      </x:c>
      <x:c r="C940" s="30" t="n">
        <x:f>'Raw_Data'!C940</x:f>
        <x:v>48837</x:v>
      </x:c>
      <x:c r="D940" t="n">
        <x:f>'Raw_Data'!D940</x:f>
        <x:v>670</x:v>
      </x:c>
      <x:c r="E940" t="n">
        <x:f>'Raw_Data'!E940</x:f>
        <x:v>48</x:v>
      </x:c>
      <x:c r="F940" t="str">
        <x:f>PROPER(TRIM('Raw_Data'!F940))</x:f>
        <x:v>Classic</x:v>
      </x:c>
      <x:c r="G940" t="str">
        <x:f>PROPER(TRIM('Raw_Data'!G940))</x:f>
        <x:v>Digital</x:v>
      </x:c>
      <x:c r="H940" s="60" t="n">
        <x:f>'Raw_Data'!H940</x:f>
        <x:v>3763</x:v>
      </x:c>
      <x:c r="I940" s="60" t="n">
        <x:f>'Raw_Data'!I940</x:f>
        <x:v>620.46</x:v>
      </x:c>
      <x:c r="J940" s="32" t="n">
        <x:f>'Raw_Data'!J940</x:f>
        <x:v>0.271</x:v>
      </x:c>
      <x:c r="K940" s="32" t="n">
        <x:f>'Raw_Data'!K940</x:f>
        <x:v>0.831</x:v>
      </x:c>
      <x:c r="L940" t="n">
        <x:f>'Raw_Data'!L940</x:f>
        <x:v>0</x:v>
      </x:c>
      <x:c r="M940" t="n">
        <x:f>IF('Raw_Data'!M940="",Assumptions!$B$15,'Raw_Data'!M940)</x:f>
        <x:v>7</x:v>
      </x:c>
      <x:c r="N940" s="32" t="n">
        <x:f>'Raw_Data'!N940</x:f>
        <x:v>0.116</x:v>
      </x:c>
      <x:c r="O940" t="str">
        <x:f>IF(OR(D940&lt;620,L940&gt;=2,J940&gt;0.9),"High",IF(OR(D940&lt;700,L940=1,J940&gt;0.75),"Medium","Low"))</x:f>
        <x:v>Medium</x:v>
      </x:c>
      <x:c r="P940" s="30" t="n">
        <x:f>XLOOKUP(F940,Assumptions!$A$4:$A$6,Assumptions!$B$4:$B$6)</x:f>
        <x:v>0</x:v>
      </x:c>
      <x:c r="Q940" s="32" t="n">
        <x:f>XLOOKUP(F940,Assumptions!$A$4:$A$6,Assumptions!$C$4:$C$6)</x:f>
        <x:v>0.229</x:v>
      </x:c>
      <x:c r="R940" s="32" t="n">
        <x:f>XLOOKUP(F940,Assumptions!$A$4:$A$6,Assumptions!$D$4:$D$6)</x:f>
        <x:v>0.015</x:v>
      </x:c>
      <x:c r="S940" s="32" t="n">
        <x:f>XLOOKUP(F940,Assumptions!$A$4:$A$6,Assumptions!$E$4:$E$6)</x:f>
        <x:v>0.0075</x:v>
      </x:c>
      <x:c r="T940" s="32" t="n">
        <x:f>XLOOKUP(O940,Assumptions!$H$4:$H$6,Assumptions!$I$4:$I$6)</x:f>
        <x:v>0.012</x:v>
      </x:c>
      <x:c r="U940" s="30" t="n">
        <x:f>XLOOKUP(F940,Assumptions!$A$4:$A$6,Assumptions!$F$4:$F$6)</x:f>
        <x:v>60</x:v>
      </x:c>
      <x:c r="V940" s="60" t="n">
        <x:f>I940*12</x:f>
        <x:v>7445.52</x:v>
      </x:c>
      <x:c r="W940" s="60" t="n">
        <x:f>H940*J940*(1-K940)*Q940</x:f>
        <x:v>39.46623487300001</x:v>
      </x:c>
      <x:c r="X940" s="60" t="n">
        <x:f>V940*R940</x:f>
        <x:v>111.6828</x:v>
      </x:c>
      <x:c r="Y940" s="60" t="n">
        <x:f>V940*S940</x:f>
        <x:v>55.8414</x:v>
      </x:c>
      <x:c r="Z940" s="60" t="n">
        <x:f>H940*J940*T940</x:f>
        <x:v>12.237276000000001</x:v>
      </x:c>
      <x:c r="AA940" s="60" t="n">
        <x:f>P940+W940+X940-Y940-Z940-U940</x:f>
        <x:v>23.070358873000004</x:v>
      </x:c>
      <x:c r="AB940" s="32" t="n">
        <x:f>IFERROR(AA940/(P940+W940+X940),0)</x:f>
        <x:v>0.15263318679066934</x:v>
      </x:c>
      <x:c r="AC940" t="n">
        <x:f>IF(O940="High",0,IF(I940&gt;=1800,3,IF(I940&gt;=900,2,1))+IF(K940&gt;=0.9,2,IF(K940&gt;=0.75,1,0))+IF(J940&lt;=0.7,2,IF(J940&lt;=0.85,1,0))+IF(M940&gt;=8,1,0))</x:f>
        <x:v>4</x:v>
      </x:c>
      <x:c r="AD940" t="str">
        <x:f>IF(AND(O940&lt;&gt;"High",AC940&gt;=Assumptions!$B$10,AA940&gt;0),"Priority Growth",IF(AND(O940="Low",AA940&gt;0),"Maintain","Watch"))</x:f>
        <x:v>Watch</x:v>
      </x:c>
      <x:c r="AE940" s="60" t="n">
        <x:f>MAX(AA940,0)*N940</x:f>
        <x:v>2.6761616292680004</x:v>
      </x:c>
      <x:c r="AF940" t="str">
        <x:f>IF(AND(AA940&gt;=Assumptions!$B$11,O940&lt;&gt;"High",OR(N940&gt;=Assumptions!$B$12,M940&lt;=6)),"High","Standard")</x:f>
        <x:v>Standard</x:v>
      </x:c>
    </x:row>
    <x:row r="941">
      <x:c r="A941" t="str">
        <x:f>'Raw_Data'!A941</x:f>
        <x:v>C00940</x:v>
      </x:c>
      <x:c r="B941" t="n">
        <x:f>'Raw_Data'!B941</x:f>
        <x:v>58</x:v>
      </x:c>
      <x:c r="C941" s="30" t="n">
        <x:f>'Raw_Data'!C941</x:f>
        <x:v>74015</x:v>
      </x:c>
      <x:c r="D941" t="n">
        <x:f>'Raw_Data'!D941</x:f>
        <x:v>594</x:v>
      </x:c>
      <x:c r="E941" t="n">
        <x:f>'Raw_Data'!E941</x:f>
        <x:v>77</x:v>
      </x:c>
      <x:c r="F941" t="str">
        <x:f>PROPER(TRIM('Raw_Data'!F941))</x:f>
        <x:v>Classic</x:v>
      </x:c>
      <x:c r="G941" t="str">
        <x:f>PROPER(TRIM('Raw_Data'!G941))</x:f>
        <x:v>Branch</x:v>
      </x:c>
      <x:c r="H941" s="60" t="n">
        <x:f>'Raw_Data'!H941</x:f>
        <x:v>1654</x:v>
      </x:c>
      <x:c r="I941" s="60" t="n">
        <x:f>'Raw_Data'!I941</x:f>
        <x:v>501.05</x:v>
      </x:c>
      <x:c r="J941" s="32" t="n">
        <x:f>'Raw_Data'!J941</x:f>
        <x:v>0.527</x:v>
      </x:c>
      <x:c r="K941" s="32" t="n">
        <x:f>'Raw_Data'!K941</x:f>
        <x:v>0.486</x:v>
      </x:c>
      <x:c r="L941" t="n">
        <x:f>'Raw_Data'!L941</x:f>
        <x:v>0</x:v>
      </x:c>
      <x:c r="M941" t="n">
        <x:f>IF('Raw_Data'!M941="",Assumptions!$B$15,'Raw_Data'!M941)</x:f>
        <x:v>6</x:v>
      </x:c>
      <x:c r="N941" s="32" t="n">
        <x:f>'Raw_Data'!N941</x:f>
        <x:v>0.149</x:v>
      </x:c>
      <x:c r="O941" t="str">
        <x:f>IF(OR(D941&lt;620,L941&gt;=2,J941&gt;0.9),"High",IF(OR(D941&lt;700,L941=1,J941&gt;0.75),"Medium","Low"))</x:f>
        <x:v>High</x:v>
      </x:c>
      <x:c r="P941" s="30" t="n">
        <x:f>XLOOKUP(F941,Assumptions!$A$4:$A$6,Assumptions!$B$4:$B$6)</x:f>
        <x:v>0</x:v>
      </x:c>
      <x:c r="Q941" s="32" t="n">
        <x:f>XLOOKUP(F941,Assumptions!$A$4:$A$6,Assumptions!$C$4:$C$6)</x:f>
        <x:v>0.229</x:v>
      </x:c>
      <x:c r="R941" s="32" t="n">
        <x:f>XLOOKUP(F941,Assumptions!$A$4:$A$6,Assumptions!$D$4:$D$6)</x:f>
        <x:v>0.015</x:v>
      </x:c>
      <x:c r="S941" s="32" t="n">
        <x:f>XLOOKUP(F941,Assumptions!$A$4:$A$6,Assumptions!$E$4:$E$6)</x:f>
        <x:v>0.0075</x:v>
      </x:c>
      <x:c r="T941" s="32" t="n">
        <x:f>XLOOKUP(O941,Assumptions!$H$4:$H$6,Assumptions!$I$4:$I$6)</x:f>
        <x:v>0.045</x:v>
      </x:c>
      <x:c r="U941" s="30" t="n">
        <x:f>XLOOKUP(F941,Assumptions!$A$4:$A$6,Assumptions!$F$4:$F$6)</x:f>
        <x:v>60</x:v>
      </x:c>
      <x:c r="V941" s="60" t="n">
        <x:f>I941*12</x:f>
        <x:v>6012.6</x:v>
      </x:c>
      <x:c r="W941" s="60" t="n">
        <x:f>H941*J941*(1-K941)*Q941</x:f>
        <x:v>102.59937654800001</x:v>
      </x:c>
      <x:c r="X941" s="60" t="n">
        <x:f>V941*R941</x:f>
        <x:v>90.18900000000001</x:v>
      </x:c>
      <x:c r="Y941" s="60" t="n">
        <x:f>V941*S941</x:f>
        <x:v>45.094500000000004</x:v>
      </x:c>
      <x:c r="Z941" s="60" t="n">
        <x:f>H941*J941*T941</x:f>
        <x:v>39.22461</x:v>
      </x:c>
      <x:c r="AA941" s="60" t="n">
        <x:f>P941+W941+X941-Y941-Z941-U941</x:f>
        <x:v>48.46926654800002</x:v>
      </x:c>
      <x:c r="AB941" s="32" t="n">
        <x:f>IFERROR(AA941/(P941+W941+X941),0)</x:f>
        <x:v>0.2514117677417769</x:v>
      </x:c>
      <x:c r="AC941" t="n">
        <x:f>IF(O941="High",0,IF(I941&gt;=1800,3,IF(I941&gt;=900,2,1))+IF(K941&gt;=0.9,2,IF(K941&gt;=0.75,1,0))+IF(J941&lt;=0.7,2,IF(J941&lt;=0.85,1,0))+IF(M941&gt;=8,1,0))</x:f>
        <x:v>0</x:v>
      </x:c>
      <x:c r="AD941" t="str">
        <x:f>IF(AND(O941&lt;&gt;"High",AC941&gt;=Assumptions!$B$10,AA941&gt;0),"Priority Growth",IF(AND(O941="Low",AA941&gt;0),"Maintain","Watch"))</x:f>
        <x:v>Watch</x:v>
      </x:c>
      <x:c r="AE941" s="60" t="n">
        <x:f>MAX(AA941,0)*N941</x:f>
        <x:v>7.221920715652003</x:v>
      </x:c>
      <x:c r="AF941" t="str">
        <x:f>IF(AND(AA941&gt;=Assumptions!$B$11,O941&lt;&gt;"High",OR(N941&gt;=Assumptions!$B$12,M941&lt;=6)),"High","Standard")</x:f>
        <x:v>Standard</x:v>
      </x:c>
    </x:row>
    <x:row r="942">
      <x:c r="A942" t="str">
        <x:f>'Raw_Data'!A942</x:f>
        <x:v>C00941</x:v>
      </x:c>
      <x:c r="B942" t="n">
        <x:f>'Raw_Data'!B942</x:f>
        <x:v>40</x:v>
      </x:c>
      <x:c r="C942" s="30" t="n">
        <x:f>'Raw_Data'!C942</x:f>
        <x:v>64038</x:v>
      </x:c>
      <x:c r="D942" t="n">
        <x:f>'Raw_Data'!D942</x:f>
        <x:v>716</x:v>
      </x:c>
      <x:c r="E942" t="n">
        <x:f>'Raw_Data'!E942</x:f>
        <x:v>5</x:v>
      </x:c>
      <x:c r="F942" t="str">
        <x:f>PROPER(TRIM('Raw_Data'!F942))</x:f>
        <x:v>Gold</x:v>
      </x:c>
      <x:c r="G942" t="str">
        <x:f>PROPER(TRIM('Raw_Data'!G942))</x:f>
        <x:v>Branch</x:v>
      </x:c>
      <x:c r="H942" s="60" t="n">
        <x:f>'Raw_Data'!H942</x:f>
        <x:v>10673</x:v>
      </x:c>
      <x:c r="I942" s="60" t="n">
        <x:f>'Raw_Data'!I942</x:f>
        <x:v>790.42</x:v>
      </x:c>
      <x:c r="J942" s="32" t="n">
        <x:f>'Raw_Data'!J942</x:f>
        <x:v>0.44</x:v>
      </x:c>
      <x:c r="K942" s="32" t="n">
        <x:f>'Raw_Data'!K942</x:f>
        <x:v>0.736</x:v>
      </x:c>
      <x:c r="L942" t="n">
        <x:f>'Raw_Data'!L942</x:f>
        <x:v>0</x:v>
      </x:c>
      <x:c r="M942" t="n">
        <x:f>IF('Raw_Data'!M942="",Assumptions!$B$15,'Raw_Data'!M942)</x:f>
        <x:v>7</x:v>
      </x:c>
      <x:c r="N942" s="32" t="n">
        <x:f>'Raw_Data'!N942</x:f>
        <x:v>0.24</x:v>
      </x:c>
      <x:c r="O942" t="str">
        <x:f>IF(OR(D942&lt;620,L942&gt;=2,J942&gt;0.9),"High",IF(OR(D942&lt;700,L942=1,J942&gt;0.75),"Medium","Low"))</x:f>
        <x:v>Low</x:v>
      </x:c>
      <x:c r="P942" s="30" t="n">
        <x:f>XLOOKUP(F942,Assumptions!$A$4:$A$6,Assumptions!$B$4:$B$6)</x:f>
        <x:v>95</x:v>
      </x:c>
      <x:c r="Q942" s="32" t="n">
        <x:f>XLOOKUP(F942,Assumptions!$A$4:$A$6,Assumptions!$C$4:$C$6)</x:f>
        <x:v>0.219</x:v>
      </x:c>
      <x:c r="R942" s="32" t="n">
        <x:f>XLOOKUP(F942,Assumptions!$A$4:$A$6,Assumptions!$D$4:$D$6)</x:f>
        <x:v>0.016</x:v>
      </x:c>
      <x:c r="S942" s="32" t="n">
        <x:f>XLOOKUP(F942,Assumptions!$A$4:$A$6,Assumptions!$E$4:$E$6)</x:f>
        <x:v>0.01</x:v>
      </x:c>
      <x:c r="T942" s="32" t="n">
        <x:f>XLOOKUP(O942,Assumptions!$H$4:$H$6,Assumptions!$I$4:$I$6)</x:f>
        <x:v>0.0035</x:v>
      </x:c>
      <x:c r="U942" s="30" t="n">
        <x:f>XLOOKUP(F942,Assumptions!$A$4:$A$6,Assumptions!$F$4:$F$6)</x:f>
        <x:v>90</x:v>
      </x:c>
      <x:c r="V942" s="60" t="n">
        <x:f>I942*12</x:f>
        <x:v>9485.039999999999</x:v>
      </x:c>
      <x:c r="W942" s="60" t="n">
        <x:f>H942*J942*(1-K942)*Q942</x:f>
        <x:v>271.51087392</x:v>
      </x:c>
      <x:c r="X942" s="60" t="n">
        <x:f>V942*R942</x:f>
        <x:v>151.76064</x:v>
      </x:c>
      <x:c r="Y942" s="60" t="n">
        <x:f>V942*S942</x:f>
        <x:v>94.8504</x:v>
      </x:c>
      <x:c r="Z942" s="60" t="n">
        <x:f>H942*J942*T942</x:f>
        <x:v>16.43642</x:v>
      </x:c>
      <x:c r="AA942" s="60" t="n">
        <x:f>P942+W942+X942-Y942-Z942-U942</x:f>
        <x:v>316.98469392</x:v>
      </x:c>
      <x:c r="AB942" s="32" t="n">
        <x:f>IFERROR(AA942/(P942+W942+X942),0)</x:f>
        <x:v>0.6116189784818649</x:v>
      </x:c>
      <x:c r="AC942" t="n">
        <x:f>IF(O942="High",0,IF(I942&gt;=1800,3,IF(I942&gt;=900,2,1))+IF(K942&gt;=0.9,2,IF(K942&gt;=0.75,1,0))+IF(J942&lt;=0.7,2,IF(J942&lt;=0.85,1,0))+IF(M942&gt;=8,1,0))</x:f>
        <x:v>3</x:v>
      </x:c>
      <x:c r="AD942" t="str">
        <x:f>IF(AND(O942&lt;&gt;"High",AC942&gt;=Assumptions!$B$10,AA942&gt;0),"Priority Growth",IF(AND(O942="Low",AA942&gt;0),"Maintain","Watch"))</x:f>
        <x:v>Maintain</x:v>
      </x:c>
      <x:c r="AE942" s="60" t="n">
        <x:f>MAX(AA942,0)*N942</x:f>
        <x:v>76.0763265408</x:v>
      </x:c>
      <x:c r="AF942" t="str">
        <x:f>IF(AND(AA942&gt;=Assumptions!$B$11,O942&lt;&gt;"High",OR(N942&gt;=Assumptions!$B$12,M942&lt;=6)),"High","Standard")</x:f>
        <x:v>High</x:v>
      </x:c>
    </x:row>
    <x:row r="943">
      <x:c r="A943" t="str">
        <x:f>'Raw_Data'!A943</x:f>
        <x:v>C00942</x:v>
      </x:c>
      <x:c r="B943" t="n">
        <x:f>'Raw_Data'!B943</x:f>
        <x:v>50</x:v>
      </x:c>
      <x:c r="C943" s="30" t="n">
        <x:f>'Raw_Data'!C943</x:f>
        <x:v>75205</x:v>
      </x:c>
      <x:c r="D943" t="n">
        <x:f>'Raw_Data'!D943</x:f>
        <x:v>683</x:v>
      </x:c>
      <x:c r="E943" t="n">
        <x:f>'Raw_Data'!E943</x:f>
        <x:v>72</x:v>
      </x:c>
      <x:c r="F943" t="str">
        <x:f>PROPER(TRIM('Raw_Data'!F943))</x:f>
        <x:v>Gold</x:v>
      </x:c>
      <x:c r="G943" t="str">
        <x:f>PROPER(TRIM('Raw_Data'!G943))</x:f>
        <x:v>Direct Mail</x:v>
      </x:c>
      <x:c r="H943" s="60" t="n">
        <x:f>'Raw_Data'!H943</x:f>
        <x:v>10922</x:v>
      </x:c>
      <x:c r="I943" s="60" t="n">
        <x:f>'Raw_Data'!I943</x:f>
        <x:v>1468.04</x:v>
      </x:c>
      <x:c r="J943" s="32" t="n">
        <x:f>'Raw_Data'!J943</x:f>
        <x:v>0.558</x:v>
      </x:c>
      <x:c r="K943" s="32" t="n">
        <x:f>'Raw_Data'!K943</x:f>
        <x:v>0.829</x:v>
      </x:c>
      <x:c r="L943" t="n">
        <x:f>'Raw_Data'!L943</x:f>
        <x:v>0</x:v>
      </x:c>
      <x:c r="M943" t="n">
        <x:f>IF('Raw_Data'!M943="",Assumptions!$B$15,'Raw_Data'!M943)</x:f>
        <x:v>9</x:v>
      </x:c>
      <x:c r="N943" s="32" t="n">
        <x:f>'Raw_Data'!N943</x:f>
        <x:v>0.02</x:v>
      </x:c>
      <x:c r="O943" t="str">
        <x:f>IF(OR(D943&lt;620,L943&gt;=2,J943&gt;0.9),"High",IF(OR(D943&lt;700,L943=1,J943&gt;0.75),"Medium","Low"))</x:f>
        <x:v>Medium</x:v>
      </x:c>
      <x:c r="P943" s="30" t="n">
        <x:f>XLOOKUP(F943,Assumptions!$A$4:$A$6,Assumptions!$B$4:$B$6)</x:f>
        <x:v>95</x:v>
      </x:c>
      <x:c r="Q943" s="32" t="n">
        <x:f>XLOOKUP(F943,Assumptions!$A$4:$A$6,Assumptions!$C$4:$C$6)</x:f>
        <x:v>0.219</x:v>
      </x:c>
      <x:c r="R943" s="32" t="n">
        <x:f>XLOOKUP(F943,Assumptions!$A$4:$A$6,Assumptions!$D$4:$D$6)</x:f>
        <x:v>0.016</x:v>
      </x:c>
      <x:c r="S943" s="32" t="n">
        <x:f>XLOOKUP(F943,Assumptions!$A$4:$A$6,Assumptions!$E$4:$E$6)</x:f>
        <x:v>0.01</x:v>
      </x:c>
      <x:c r="T943" s="32" t="n">
        <x:f>XLOOKUP(O943,Assumptions!$H$4:$H$6,Assumptions!$I$4:$I$6)</x:f>
        <x:v>0.012</x:v>
      </x:c>
      <x:c r="U943" s="30" t="n">
        <x:f>XLOOKUP(F943,Assumptions!$A$4:$A$6,Assumptions!$F$4:$F$6)</x:f>
        <x:v>90</x:v>
      </x:c>
      <x:c r="V943" s="60" t="n">
        <x:f>I943*12</x:f>
        <x:v>17616.48</x:v>
      </x:c>
      <x:c r="W943" s="60" t="n">
        <x:f>H943*J943*(1-K943)*Q943</x:f>
        <x:v>228.23203172400008</x:v>
      </x:c>
      <x:c r="X943" s="60" t="n">
        <x:f>V943*R943</x:f>
        <x:v>281.86368</x:v>
      </x:c>
      <x:c r="Y943" s="60" t="n">
        <x:f>V943*S943</x:f>
        <x:v>176.16479999999999</x:v>
      </x:c>
      <x:c r="Z943" s="60" t="n">
        <x:f>H943*J943*T943</x:f>
        <x:v>73.133712</x:v>
      </x:c>
      <x:c r="AA943" s="60" t="n">
        <x:f>P943+W943+X943-Y943-Z943-U943</x:f>
        <x:v>265.797199724</x:v>
      </x:c>
      <x:c r="AB943" s="32" t="n">
        <x:f>IFERROR(AA943/(P943+W943+X943),0)</x:f>
        <x:v>0.4392647222151147</x:v>
      </x:c>
      <x:c r="AC943" t="n">
        <x:f>IF(O943="High",0,IF(I943&gt;=1800,3,IF(I943&gt;=900,2,1))+IF(K943&gt;=0.9,2,IF(K943&gt;=0.75,1,0))+IF(J943&lt;=0.7,2,IF(J943&lt;=0.85,1,0))+IF(M943&gt;=8,1,0))</x:f>
        <x:v>6</x:v>
      </x:c>
      <x:c r="AD943" t="str">
        <x:f>IF(AND(O943&lt;&gt;"High",AC943&gt;=Assumptions!$B$10,AA943&gt;0),"Priority Growth",IF(AND(O943="Low",AA943&gt;0),"Maintain","Watch"))</x:f>
        <x:v>Priority Growth</x:v>
      </x:c>
      <x:c r="AE943" s="60" t="n">
        <x:f>MAX(AA943,0)*N943</x:f>
        <x:v>5.31594399448</x:v>
      </x:c>
      <x:c r="AF943" t="str">
        <x:f>IF(AND(AA943&gt;=Assumptions!$B$11,O943&lt;&gt;"High",OR(N943&gt;=Assumptions!$B$12,M943&lt;=6)),"High","Standard")</x:f>
        <x:v>Standard</x:v>
      </x:c>
    </x:row>
    <x:row r="944">
      <x:c r="A944" t="str">
        <x:f>'Raw_Data'!A944</x:f>
        <x:v>C00943</x:v>
      </x:c>
      <x:c r="B944" t="n">
        <x:f>'Raw_Data'!B944</x:f>
        <x:v>29</x:v>
      </x:c>
      <x:c r="C944" s="30" t="n">
        <x:f>'Raw_Data'!C944</x:f>
        <x:v>68941</x:v>
      </x:c>
      <x:c r="D944" t="n">
        <x:f>'Raw_Data'!D944</x:f>
        <x:v>656</x:v>
      </x:c>
      <x:c r="E944" t="n">
        <x:f>'Raw_Data'!E944</x:f>
        <x:v>40</x:v>
      </x:c>
      <x:c r="F944" t="str">
        <x:f>PROPER(TRIM('Raw_Data'!F944))</x:f>
        <x:v>Gold</x:v>
      </x:c>
      <x:c r="G944" t="str">
        <x:f>PROPER(TRIM('Raw_Data'!G944))</x:f>
        <x:v>Direct Mail</x:v>
      </x:c>
      <x:c r="H944" s="60" t="n">
        <x:f>'Raw_Data'!H944</x:f>
        <x:v>8800</x:v>
      </x:c>
      <x:c r="I944" s="60" t="n">
        <x:f>'Raw_Data'!I944</x:f>
        <x:v>701.97</x:v>
      </x:c>
      <x:c r="J944" s="32" t="n">
        <x:f>'Raw_Data'!J944</x:f>
        <x:v>0.521</x:v>
      </x:c>
      <x:c r="K944" s="32" t="n">
        <x:f>'Raw_Data'!K944</x:f>
        <x:v>0.704</x:v>
      </x:c>
      <x:c r="L944" t="n">
        <x:f>'Raw_Data'!L944</x:f>
        <x:v>0</x:v>
      </x:c>
      <x:c r="M944" t="n">
        <x:f>IF('Raw_Data'!M944="",Assumptions!$B$15,'Raw_Data'!M944)</x:f>
        <x:v>6</x:v>
      </x:c>
      <x:c r="N944" s="32" t="n">
        <x:f>'Raw_Data'!N944</x:f>
        <x:v>0.218</x:v>
      </x:c>
      <x:c r="O944" t="str">
        <x:f>IF(OR(D944&lt;620,L944&gt;=2,J944&gt;0.9),"High",IF(OR(D944&lt;700,L944=1,J944&gt;0.75),"Medium","Low"))</x:f>
        <x:v>Medium</x:v>
      </x:c>
      <x:c r="P944" s="30" t="n">
        <x:f>XLOOKUP(F944,Assumptions!$A$4:$A$6,Assumptions!$B$4:$B$6)</x:f>
        <x:v>95</x:v>
      </x:c>
      <x:c r="Q944" s="32" t="n">
        <x:f>XLOOKUP(F944,Assumptions!$A$4:$A$6,Assumptions!$C$4:$C$6)</x:f>
        <x:v>0.219</x:v>
      </x:c>
      <x:c r="R944" s="32" t="n">
        <x:f>XLOOKUP(F944,Assumptions!$A$4:$A$6,Assumptions!$D$4:$D$6)</x:f>
        <x:v>0.016</x:v>
      </x:c>
      <x:c r="S944" s="32" t="n">
        <x:f>XLOOKUP(F944,Assumptions!$A$4:$A$6,Assumptions!$E$4:$E$6)</x:f>
        <x:v>0.01</x:v>
      </x:c>
      <x:c r="T944" s="32" t="n">
        <x:f>XLOOKUP(O944,Assumptions!$H$4:$H$6,Assumptions!$I$4:$I$6)</x:f>
        <x:v>0.012</x:v>
      </x:c>
      <x:c r="U944" s="30" t="n">
        <x:f>XLOOKUP(F944,Assumptions!$A$4:$A$6,Assumptions!$F$4:$F$6)</x:f>
        <x:v>90</x:v>
      </x:c>
      <x:c r="V944" s="60" t="n">
        <x:f>I944*12</x:f>
        <x:v>8423.64</x:v>
      </x:c>
      <x:c r="W944" s="60" t="n">
        <x:f>H944*J944*(1-K944)*Q944</x:f>
        <x:v>297.2050752</x:v>
      </x:c>
      <x:c r="X944" s="60" t="n">
        <x:f>V944*R944</x:f>
        <x:v>134.77823999999998</x:v>
      </x:c>
      <x:c r="Y944" s="60" t="n">
        <x:f>V944*S944</x:f>
        <x:v>84.23639999999999</x:v>
      </x:c>
      <x:c r="Z944" s="60" t="n">
        <x:f>H944*J944*T944</x:f>
        <x:v>55.0176</x:v>
      </x:c>
      <x:c r="AA944" s="60" t="n">
        <x:f>P944+W944+X944-Y944-Z944-U944</x:f>
        <x:v>297.7293152</x:v>
      </x:c>
      <x:c r="AB944" s="32" t="n">
        <x:f>IFERROR(AA944/(P944+W944+X944),0)</x:f>
        <x:v>0.56496914914091</x:v>
      </x:c>
      <x:c r="AC944" t="n">
        <x:f>IF(O944="High",0,IF(I944&gt;=1800,3,IF(I944&gt;=900,2,1))+IF(K944&gt;=0.9,2,IF(K944&gt;=0.75,1,0))+IF(J944&lt;=0.7,2,IF(J944&lt;=0.85,1,0))+IF(M944&gt;=8,1,0))</x:f>
        <x:v>3</x:v>
      </x:c>
      <x:c r="AD944" t="str">
        <x:f>IF(AND(O944&lt;&gt;"High",AC944&gt;=Assumptions!$B$10,AA944&gt;0),"Priority Growth",IF(AND(O944="Low",AA944&gt;0),"Maintain","Watch"))</x:f>
        <x:v>Watch</x:v>
      </x:c>
      <x:c r="AE944" s="60" t="n">
        <x:f>MAX(AA944,0)*N944</x:f>
        <x:v>64.9049907136</x:v>
      </x:c>
      <x:c r="AF944" t="str">
        <x:f>IF(AND(AA944&gt;=Assumptions!$B$11,O944&lt;&gt;"High",OR(N944&gt;=Assumptions!$B$12,M944&lt;=6)),"High","Standard")</x:f>
        <x:v>Standard</x:v>
      </x:c>
    </x:row>
    <x:row r="945">
      <x:c r="A945" t="str">
        <x:f>'Raw_Data'!A945</x:f>
        <x:v>C00944</x:v>
      </x:c>
      <x:c r="B945" t="n">
        <x:f>'Raw_Data'!B945</x:f>
        <x:v>39</x:v>
      </x:c>
      <x:c r="C945" s="30" t="n">
        <x:f>'Raw_Data'!C945</x:f>
        <x:v>66366</x:v>
      </x:c>
      <x:c r="D945" t="n">
        <x:f>'Raw_Data'!D945</x:f>
        <x:v>682</x:v>
      </x:c>
      <x:c r="E945" t="n">
        <x:f>'Raw_Data'!E945</x:f>
        <x:v>60</x:v>
      </x:c>
      <x:c r="F945" t="str">
        <x:f>PROPER(TRIM('Raw_Data'!F945))</x:f>
        <x:v>Gold</x:v>
      </x:c>
      <x:c r="G945" t="str">
        <x:f>PROPER(TRIM('Raw_Data'!G945))</x:f>
        <x:v>Digital</x:v>
      </x:c>
      <x:c r="H945" s="60" t="n">
        <x:f>'Raw_Data'!H945</x:f>
        <x:v>8660</x:v>
      </x:c>
      <x:c r="I945" s="60" t="n">
        <x:f>'Raw_Data'!I945</x:f>
        <x:v>1009.3</x:v>
      </x:c>
      <x:c r="J945" s="32" t="n">
        <x:f>'Raw_Data'!J945</x:f>
        <x:v>0.291</x:v>
      </x:c>
      <x:c r="K945" s="32" t="n">
        <x:f>'Raw_Data'!K945</x:f>
        <x:v>0.729</x:v>
      </x:c>
      <x:c r="L945" t="n">
        <x:f>'Raw_Data'!L945</x:f>
        <x:v>0</x:v>
      </x:c>
      <x:c r="M945" t="n">
        <x:f>IF('Raw_Data'!M945="",Assumptions!$B$15,'Raw_Data'!M945)</x:f>
        <x:v>7</x:v>
      </x:c>
      <x:c r="N945" s="32" t="n">
        <x:f>'Raw_Data'!N945</x:f>
        <x:v>0.109</x:v>
      </x:c>
      <x:c r="O945" t="str">
        <x:f>IF(OR(D945&lt;620,L945&gt;=2,J945&gt;0.9),"High",IF(OR(D945&lt;700,L945=1,J945&gt;0.75),"Medium","Low"))</x:f>
        <x:v>Medium</x:v>
      </x:c>
      <x:c r="P945" s="30" t="n">
        <x:f>XLOOKUP(F945,Assumptions!$A$4:$A$6,Assumptions!$B$4:$B$6)</x:f>
        <x:v>95</x:v>
      </x:c>
      <x:c r="Q945" s="32" t="n">
        <x:f>XLOOKUP(F945,Assumptions!$A$4:$A$6,Assumptions!$C$4:$C$6)</x:f>
        <x:v>0.219</x:v>
      </x:c>
      <x:c r="R945" s="32" t="n">
        <x:f>XLOOKUP(F945,Assumptions!$A$4:$A$6,Assumptions!$D$4:$D$6)</x:f>
        <x:v>0.016</x:v>
      </x:c>
      <x:c r="S945" s="32" t="n">
        <x:f>XLOOKUP(F945,Assumptions!$A$4:$A$6,Assumptions!$E$4:$E$6)</x:f>
        <x:v>0.01</x:v>
      </x:c>
      <x:c r="T945" s="32" t="n">
        <x:f>XLOOKUP(O945,Assumptions!$H$4:$H$6,Assumptions!$I$4:$I$6)</x:f>
        <x:v>0.012</x:v>
      </x:c>
      <x:c r="U945" s="30" t="n">
        <x:f>XLOOKUP(F945,Assumptions!$A$4:$A$6,Assumptions!$F$4:$F$6)</x:f>
        <x:v>90</x:v>
      </x:c>
      <x:c r="V945" s="60" t="n">
        <x:f>I945*12</x:f>
        <x:v>12111.599999999999</x:v>
      </x:c>
      <x:c r="W945" s="60" t="n">
        <x:f>H945*J945*(1-K945)*Q945</x:f>
        <x:v>149.56304094</x:v>
      </x:c>
      <x:c r="X945" s="60" t="n">
        <x:f>V945*R945</x:f>
        <x:v>193.7856</x:v>
      </x:c>
      <x:c r="Y945" s="60" t="n">
        <x:f>V945*S945</x:f>
        <x:v>121.11599999999999</x:v>
      </x:c>
      <x:c r="Z945" s="60" t="n">
        <x:f>H945*J945*T945</x:f>
        <x:v>30.24072</x:v>
      </x:c>
      <x:c r="AA945" s="60" t="n">
        <x:f>P945+W945+X945-Y945-Z945-U945</x:f>
        <x:v>196.99192094</x:v>
      </x:c>
      <x:c r="AB945" s="32" t="n">
        <x:f>IFERROR(AA945/(P945+W945+X945),0)</x:f>
        <x:v>0.44939553255501874</x:v>
      </x:c>
      <x:c r="AC945" t="n">
        <x:f>IF(O945="High",0,IF(I945&gt;=1800,3,IF(I945&gt;=900,2,1))+IF(K945&gt;=0.9,2,IF(K945&gt;=0.75,1,0))+IF(J945&lt;=0.7,2,IF(J945&lt;=0.85,1,0))+IF(M945&gt;=8,1,0))</x:f>
        <x:v>4</x:v>
      </x:c>
      <x:c r="AD945" t="str">
        <x:f>IF(AND(O945&lt;&gt;"High",AC945&gt;=Assumptions!$B$10,AA945&gt;0),"Priority Growth",IF(AND(O945="Low",AA945&gt;0),"Maintain","Watch"))</x:f>
        <x:v>Watch</x:v>
      </x:c>
      <x:c r="AE945" s="60" t="n">
        <x:f>MAX(AA945,0)*N945</x:f>
        <x:v>21.47211938246</x:v>
      </x:c>
      <x:c r="AF945" t="str">
        <x:f>IF(AND(AA945&gt;=Assumptions!$B$11,O945&lt;&gt;"High",OR(N945&gt;=Assumptions!$B$12,M945&lt;=6)),"High","Standard")</x:f>
        <x:v>Standard</x:v>
      </x:c>
    </x:row>
    <x:row r="946">
      <x:c r="A946" t="str">
        <x:f>'Raw_Data'!A946</x:f>
        <x:v>C00945</x:v>
      </x:c>
      <x:c r="B946" t="n">
        <x:f>'Raw_Data'!B946</x:f>
        <x:v>67</x:v>
      </x:c>
      <x:c r="C946" s="30" t="n">
        <x:f>'Raw_Data'!C946</x:f>
        <x:v>92735</x:v>
      </x:c>
      <x:c r="D946" t="n">
        <x:f>'Raw_Data'!D946</x:f>
        <x:v>658</x:v>
      </x:c>
      <x:c r="E946" t="n">
        <x:f>'Raw_Data'!E946</x:f>
        <x:v>49</x:v>
      </x:c>
      <x:c r="F946" t="str">
        <x:f>PROPER(TRIM('Raw_Data'!F946))</x:f>
        <x:v>Gold</x:v>
      </x:c>
      <x:c r="G946" t="str">
        <x:f>PROPER(TRIM('Raw_Data'!G946))</x:f>
        <x:v>Direct Mail</x:v>
      </x:c>
      <x:c r="H946" s="60" t="n">
        <x:f>'Raw_Data'!H946</x:f>
        <x:v>13821</x:v>
      </x:c>
      <x:c r="I946" s="60" t="n">
        <x:f>'Raw_Data'!I946</x:f>
        <x:v>1711.8</x:v>
      </x:c>
      <x:c r="J946" s="32" t="n">
        <x:f>'Raw_Data'!J946</x:f>
        <x:v>0.45</x:v>
      </x:c>
      <x:c r="K946" s="32" t="n">
        <x:f>'Raw_Data'!K946</x:f>
        <x:v>0.598</x:v>
      </x:c>
      <x:c r="L946" t="n">
        <x:f>'Raw_Data'!L946</x:f>
        <x:v>0</x:v>
      </x:c>
      <x:c r="M946" t="n">
        <x:f>IF('Raw_Data'!M946="",Assumptions!$B$15,'Raw_Data'!M946)</x:f>
        <x:v>7</x:v>
      </x:c>
      <x:c r="N946" s="32" t="n">
        <x:f>'Raw_Data'!N946</x:f>
        <x:v>0.094</x:v>
      </x:c>
      <x:c r="O946" t="str">
        <x:f>IF(OR(D946&lt;620,L946&gt;=2,J946&gt;0.9),"High",IF(OR(D946&lt;700,L946=1,J946&gt;0.75),"Medium","Low"))</x:f>
        <x:v>Medium</x:v>
      </x:c>
      <x:c r="P946" s="30" t="n">
        <x:f>XLOOKUP(F946,Assumptions!$A$4:$A$6,Assumptions!$B$4:$B$6)</x:f>
        <x:v>95</x:v>
      </x:c>
      <x:c r="Q946" s="32" t="n">
        <x:f>XLOOKUP(F946,Assumptions!$A$4:$A$6,Assumptions!$C$4:$C$6)</x:f>
        <x:v>0.219</x:v>
      </x:c>
      <x:c r="R946" s="32" t="n">
        <x:f>XLOOKUP(F946,Assumptions!$A$4:$A$6,Assumptions!$D$4:$D$6)</x:f>
        <x:v>0.016</x:v>
      </x:c>
      <x:c r="S946" s="32" t="n">
        <x:f>XLOOKUP(F946,Assumptions!$A$4:$A$6,Assumptions!$E$4:$E$6)</x:f>
        <x:v>0.01</x:v>
      </x:c>
      <x:c r="T946" s="32" t="n">
        <x:f>XLOOKUP(O946,Assumptions!$H$4:$H$6,Assumptions!$I$4:$I$6)</x:f>
        <x:v>0.012</x:v>
      </x:c>
      <x:c r="U946" s="30" t="n">
        <x:f>XLOOKUP(F946,Assumptions!$A$4:$A$6,Assumptions!$F$4:$F$6)</x:f>
        <x:v>90</x:v>
      </x:c>
      <x:c r="V946" s="60" t="n">
        <x:f>I946*12</x:f>
        <x:v>20541.6</x:v>
      </x:c>
      <x:c r="W946" s="60" t="n">
        <x:f>H946*J946*(1-K946)*Q946</x:f>
        <x:v>547.5479391</x:v>
      </x:c>
      <x:c r="X946" s="60" t="n">
        <x:f>V946*R946</x:f>
        <x:v>328.6656</x:v>
      </x:c>
      <x:c r="Y946" s="60" t="n">
        <x:f>V946*S946</x:f>
        <x:v>205.416</x:v>
      </x:c>
      <x:c r="Z946" s="60" t="n">
        <x:f>H946*J946*T946</x:f>
        <x:v>74.6334</x:v>
      </x:c>
      <x:c r="AA946" s="60" t="n">
        <x:f>P946+W946+X946-Y946-Z946-U946</x:f>
        <x:v>601.1641391</x:v>
      </x:c>
      <x:c r="AB946" s="32" t="n">
        <x:f>IFERROR(AA946/(P946+W946+X946),0)</x:f>
        <x:v>0.6189824532894015</x:v>
      </x:c>
      <x:c r="AC946" t="n">
        <x:f>IF(O946="High",0,IF(I946&gt;=1800,3,IF(I946&gt;=900,2,1))+IF(K946&gt;=0.9,2,IF(K946&gt;=0.75,1,0))+IF(J946&lt;=0.7,2,IF(J946&lt;=0.85,1,0))+IF(M946&gt;=8,1,0))</x:f>
        <x:v>4</x:v>
      </x:c>
      <x:c r="AD946" t="str">
        <x:f>IF(AND(O946&lt;&gt;"High",AC946&gt;=Assumptions!$B$10,AA946&gt;0),"Priority Growth",IF(AND(O946="Low",AA946&gt;0),"Maintain","Watch"))</x:f>
        <x:v>Watch</x:v>
      </x:c>
      <x:c r="AE946" s="60" t="n">
        <x:f>MAX(AA946,0)*N946</x:f>
        <x:v>56.50942907540001</x:v>
      </x:c>
      <x:c r="AF946" t="str">
        <x:f>IF(AND(AA946&gt;=Assumptions!$B$11,O946&lt;&gt;"High",OR(N946&gt;=Assumptions!$B$12,M946&lt;=6)),"High","Standard")</x:f>
        <x:v>Standard</x:v>
      </x:c>
    </x:row>
    <x:row r="947">
      <x:c r="A947" t="str">
        <x:f>'Raw_Data'!A947</x:f>
        <x:v>C00946</x:v>
      </x:c>
      <x:c r="B947" t="n">
        <x:f>'Raw_Data'!B947</x:f>
        <x:v>43</x:v>
      </x:c>
      <x:c r="C947" s="30" t="n">
        <x:f>'Raw_Data'!C947</x:f>
        <x:v>52041</x:v>
      </x:c>
      <x:c r="D947" t="n">
        <x:f>'Raw_Data'!D947</x:f>
        <x:v>575</x:v>
      </x:c>
      <x:c r="E947" t="n">
        <x:f>'Raw_Data'!E947</x:f>
        <x:v>11</x:v>
      </x:c>
      <x:c r="F947" t="str">
        <x:f>PROPER(TRIM('Raw_Data'!F947))</x:f>
        <x:v>Classic</x:v>
      </x:c>
      <x:c r="G947" t="str">
        <x:f>PROPER(TRIM('Raw_Data'!G947))</x:f>
        <x:v>Direct Mail</x:v>
      </x:c>
      <x:c r="H947" s="60" t="n">
        <x:f>'Raw_Data'!H947</x:f>
        <x:v>2138</x:v>
      </x:c>
      <x:c r="I947" s="60" t="n">
        <x:f>'Raw_Data'!I947</x:f>
        <x:v>323.77</x:v>
      </x:c>
      <x:c r="J947" s="32" t="n">
        <x:f>'Raw_Data'!J947</x:f>
        <x:v>0.426</x:v>
      </x:c>
      <x:c r="K947" s="32" t="n">
        <x:f>'Raw_Data'!K947</x:f>
        <x:v>0.595</x:v>
      </x:c>
      <x:c r="L947" t="n">
        <x:f>'Raw_Data'!L947</x:f>
        <x:v>0</x:v>
      </x:c>
      <x:c r="M947" t="n">
        <x:f>IF('Raw_Data'!M947="",Assumptions!$B$15,'Raw_Data'!M947)</x:f>
        <x:v>7</x:v>
      </x:c>
      <x:c r="N947" s="32" t="n">
        <x:f>'Raw_Data'!N947</x:f>
        <x:v>0.142</x:v>
      </x:c>
      <x:c r="O947" t="str">
        <x:f>IF(OR(D947&lt;620,L947&gt;=2,J947&gt;0.9),"High",IF(OR(D947&lt;700,L947=1,J947&gt;0.75),"Medium","Low"))</x:f>
        <x:v>High</x:v>
      </x:c>
      <x:c r="P947" s="30" t="n">
        <x:f>XLOOKUP(F947,Assumptions!$A$4:$A$6,Assumptions!$B$4:$B$6)</x:f>
        <x:v>0</x:v>
      </x:c>
      <x:c r="Q947" s="32" t="n">
        <x:f>XLOOKUP(F947,Assumptions!$A$4:$A$6,Assumptions!$C$4:$C$6)</x:f>
        <x:v>0.229</x:v>
      </x:c>
      <x:c r="R947" s="32" t="n">
        <x:f>XLOOKUP(F947,Assumptions!$A$4:$A$6,Assumptions!$D$4:$D$6)</x:f>
        <x:v>0.015</x:v>
      </x:c>
      <x:c r="S947" s="32" t="n">
        <x:f>XLOOKUP(F947,Assumptions!$A$4:$A$6,Assumptions!$E$4:$E$6)</x:f>
        <x:v>0.0075</x:v>
      </x:c>
      <x:c r="T947" s="32" t="n">
        <x:f>XLOOKUP(O947,Assumptions!$H$4:$H$6,Assumptions!$I$4:$I$6)</x:f>
        <x:v>0.045</x:v>
      </x:c>
      <x:c r="U947" s="30" t="n">
        <x:f>XLOOKUP(F947,Assumptions!$A$4:$A$6,Assumptions!$F$4:$F$6)</x:f>
        <x:v>60</x:v>
      </x:c>
      <x:c r="V947" s="60" t="n">
        <x:f>I947*12</x:f>
        <x:v>3885.24</x:v>
      </x:c>
      <x:c r="W947" s="60" t="n">
        <x:f>H947*J947*(1-K947)*Q947</x:f>
        <x:v>84.47103306000001</x:v>
      </x:c>
      <x:c r="X947" s="60" t="n">
        <x:f>V947*R947</x:f>
        <x:v>58.2786</x:v>
      </x:c>
      <x:c r="Y947" s="60" t="n">
        <x:f>V947*S947</x:f>
        <x:v>29.1393</x:v>
      </x:c>
      <x:c r="Z947" s="60" t="n">
        <x:f>H947*J947*T947</x:f>
        <x:v>40.985459999999996</x:v>
      </x:c>
      <x:c r="AA947" s="60" t="n">
        <x:f>P947+W947+X947-Y947-Z947-U947</x:f>
        <x:v>12.624873060000027</x:v>
      </x:c>
      <x:c r="AB947" s="32" t="n">
        <x:f>IFERROR(AA947/(P947+W947+X947),0)</x:f>
        <x:v>0.08844066908875056</x:v>
      </x:c>
      <x:c r="AC947" t="n">
        <x:f>IF(O947="High",0,IF(I947&gt;=1800,3,IF(I947&gt;=900,2,1))+IF(K947&gt;=0.9,2,IF(K947&gt;=0.75,1,0))+IF(J947&lt;=0.7,2,IF(J947&lt;=0.85,1,0))+IF(M947&gt;=8,1,0))</x:f>
        <x:v>0</x:v>
      </x:c>
      <x:c r="AD947" t="str">
        <x:f>IF(AND(O947&lt;&gt;"High",AC947&gt;=Assumptions!$B$10,AA947&gt;0),"Priority Growth",IF(AND(O947="Low",AA947&gt;0),"Maintain","Watch"))</x:f>
        <x:v>Watch</x:v>
      </x:c>
      <x:c r="AE947" s="60" t="n">
        <x:f>MAX(AA947,0)*N947</x:f>
        <x:v>1.7927319745200037</x:v>
      </x:c>
      <x:c r="AF947" t="str">
        <x:f>IF(AND(AA947&gt;=Assumptions!$B$11,O947&lt;&gt;"High",OR(N947&gt;=Assumptions!$B$12,M947&lt;=6)),"High","Standard")</x:f>
        <x:v>Standard</x:v>
      </x:c>
    </x:row>
    <x:row r="948">
      <x:c r="A948" t="str">
        <x:f>'Raw_Data'!A948</x:f>
        <x:v>C00947</x:v>
      </x:c>
      <x:c r="B948" t="n">
        <x:f>'Raw_Data'!B948</x:f>
        <x:v>32</x:v>
      </x:c>
      <x:c r="C948" s="30" t="n">
        <x:f>'Raw_Data'!C948</x:f>
        <x:v>71708</x:v>
      </x:c>
      <x:c r="D948" t="n">
        <x:f>'Raw_Data'!D948</x:f>
        <x:v>637</x:v>
      </x:c>
      <x:c r="E948" t="n">
        <x:f>'Raw_Data'!E948</x:f>
        <x:v>54</x:v>
      </x:c>
      <x:c r="F948" t="str">
        <x:f>PROPER(TRIM('Raw_Data'!F948))</x:f>
        <x:v>Classic</x:v>
      </x:c>
      <x:c r="G948" t="str">
        <x:f>PROPER(TRIM('Raw_Data'!G948))</x:f>
        <x:v>Direct Mail</x:v>
      </x:c>
      <x:c r="H948" s="60" t="n">
        <x:f>'Raw_Data'!H948</x:f>
        <x:v>2633</x:v>
      </x:c>
      <x:c r="I948" s="60" t="n">
        <x:f>'Raw_Data'!I948</x:f>
        <x:v>367.59</x:v>
      </x:c>
      <x:c r="J948" s="32" t="n">
        <x:f>'Raw_Data'!J948</x:f>
        <x:v>0.615</x:v>
      </x:c>
      <x:c r="K948" s="32" t="n">
        <x:f>'Raw_Data'!K948</x:f>
        <x:v>0.671</x:v>
      </x:c>
      <x:c r="L948" t="n">
        <x:f>'Raw_Data'!L948</x:f>
        <x:v>0</x:v>
      </x:c>
      <x:c r="M948" t="n">
        <x:f>IF('Raw_Data'!M948="",Assumptions!$B$15,'Raw_Data'!M948)</x:f>
        <x:v>9</x:v>
      </x:c>
      <x:c r="N948" s="32" t="n">
        <x:f>'Raw_Data'!N948</x:f>
        <x:v>0.02</x:v>
      </x:c>
      <x:c r="O948" t="str">
        <x:f>IF(OR(D948&lt;620,L948&gt;=2,J948&gt;0.9),"High",IF(OR(D948&lt;700,L948=1,J948&gt;0.75),"Medium","Low"))</x:f>
        <x:v>Medium</x:v>
      </x:c>
      <x:c r="P948" s="30" t="n">
        <x:f>XLOOKUP(F948,Assumptions!$A$4:$A$6,Assumptions!$B$4:$B$6)</x:f>
        <x:v>0</x:v>
      </x:c>
      <x:c r="Q948" s="32" t="n">
        <x:f>XLOOKUP(F948,Assumptions!$A$4:$A$6,Assumptions!$C$4:$C$6)</x:f>
        <x:v>0.229</x:v>
      </x:c>
      <x:c r="R948" s="32" t="n">
        <x:f>XLOOKUP(F948,Assumptions!$A$4:$A$6,Assumptions!$D$4:$D$6)</x:f>
        <x:v>0.015</x:v>
      </x:c>
      <x:c r="S948" s="32" t="n">
        <x:f>XLOOKUP(F948,Assumptions!$A$4:$A$6,Assumptions!$E$4:$E$6)</x:f>
        <x:v>0.0075</x:v>
      </x:c>
      <x:c r="T948" s="32" t="n">
        <x:f>XLOOKUP(O948,Assumptions!$H$4:$H$6,Assumptions!$I$4:$I$6)</x:f>
        <x:v>0.012</x:v>
      </x:c>
      <x:c r="U948" s="30" t="n">
        <x:f>XLOOKUP(F948,Assumptions!$A$4:$A$6,Assumptions!$F$4:$F$6)</x:f>
        <x:v>60</x:v>
      </x:c>
      <x:c r="V948" s="60" t="n">
        <x:f>I948*12</x:f>
        <x:v>4411.08</x:v>
      </x:c>
      <x:c r="W948" s="60" t="n">
        <x:f>H948*J948*(1-K948)*Q948</x:f>
        <x:v>121.99930459499998</x:v>
      </x:c>
      <x:c r="X948" s="60" t="n">
        <x:f>V948*R948</x:f>
        <x:v>66.1662</x:v>
      </x:c>
      <x:c r="Y948" s="60" t="n">
        <x:f>V948*S948</x:f>
        <x:v>33.0831</x:v>
      </x:c>
      <x:c r="Z948" s="60" t="n">
        <x:f>H948*J948*T948</x:f>
        <x:v>19.431540000000002</x:v>
      </x:c>
      <x:c r="AA948" s="60" t="n">
        <x:f>P948+W948+X948-Y948-Z948-U948</x:f>
        <x:v>75.65086459499997</x:v>
      </x:c>
      <x:c r="AB948" s="32" t="n">
        <x:f>IFERROR(AA948/(P948+W948+X948),0)</x:f>
        <x:v>0.4020442788269184</x:v>
      </x:c>
      <x:c r="AC948" t="n">
        <x:f>IF(O948="High",0,IF(I948&gt;=1800,3,IF(I948&gt;=900,2,1))+IF(K948&gt;=0.9,2,IF(K948&gt;=0.75,1,0))+IF(J948&lt;=0.7,2,IF(J948&lt;=0.85,1,0))+IF(M948&gt;=8,1,0))</x:f>
        <x:v>4</x:v>
      </x:c>
      <x:c r="AD948" t="str">
        <x:f>IF(AND(O948&lt;&gt;"High",AC948&gt;=Assumptions!$B$10,AA948&gt;0),"Priority Growth",IF(AND(O948="Low",AA948&gt;0),"Maintain","Watch"))</x:f>
        <x:v>Watch</x:v>
      </x:c>
      <x:c r="AE948" s="60" t="n">
        <x:f>MAX(AA948,0)*N948</x:f>
        <x:v>1.5130172918999996</x:v>
      </x:c>
      <x:c r="AF948" t="str">
        <x:f>IF(AND(AA948&gt;=Assumptions!$B$11,O948&lt;&gt;"High",OR(N948&gt;=Assumptions!$B$12,M948&lt;=6)),"High","Standard")</x:f>
        <x:v>Standard</x:v>
      </x:c>
    </x:row>
    <x:row r="949">
      <x:c r="A949" t="str">
        <x:f>'Raw_Data'!A949</x:f>
        <x:v>C00948</x:v>
      </x:c>
      <x:c r="B949" t="n">
        <x:f>'Raw_Data'!B949</x:f>
        <x:v>37</x:v>
      </x:c>
      <x:c r="C949" s="30" t="n">
        <x:f>'Raw_Data'!C949</x:f>
        <x:v>62473</x:v>
      </x:c>
      <x:c r="D949" t="n">
        <x:f>'Raw_Data'!D949</x:f>
        <x:v>616</x:v>
      </x:c>
      <x:c r="E949" t="n">
        <x:f>'Raw_Data'!E949</x:f>
        <x:v>50</x:v>
      </x:c>
      <x:c r="F949" t="str">
        <x:f>PROPER(TRIM('Raw_Data'!F949))</x:f>
        <x:v>Classic</x:v>
      </x:c>
      <x:c r="G949" t="str">
        <x:f>PROPER(TRIM('Raw_Data'!G949))</x:f>
        <x:v>Branch</x:v>
      </x:c>
      <x:c r="H949" s="60" t="n">
        <x:f>'Raw_Data'!H949</x:f>
        <x:v>3148</x:v>
      </x:c>
      <x:c r="I949" s="60" t="n">
        <x:f>'Raw_Data'!I949</x:f>
        <x:v>584.55</x:v>
      </x:c>
      <x:c r="J949" s="32" t="n">
        <x:f>'Raw_Data'!J949</x:f>
        <x:v>0.542</x:v>
      </x:c>
      <x:c r="K949" s="32" t="n">
        <x:f>'Raw_Data'!K949</x:f>
        <x:v>0.702</x:v>
      </x:c>
      <x:c r="L949" t="n">
        <x:f>'Raw_Data'!L949</x:f>
        <x:v>0</x:v>
      </x:c>
      <x:c r="M949" t="n">
        <x:f>IF('Raw_Data'!M949="",Assumptions!$B$15,'Raw_Data'!M949)</x:f>
        <x:v>7</x:v>
      </x:c>
      <x:c r="N949" s="32" t="n">
        <x:f>'Raw_Data'!N949</x:f>
        <x:v>0.102</x:v>
      </x:c>
      <x:c r="O949" t="str">
        <x:f>IF(OR(D949&lt;620,L949&gt;=2,J949&gt;0.9),"High",IF(OR(D949&lt;700,L949=1,J949&gt;0.75),"Medium","Low"))</x:f>
        <x:v>High</x:v>
      </x:c>
      <x:c r="P949" s="30" t="n">
        <x:f>XLOOKUP(F949,Assumptions!$A$4:$A$6,Assumptions!$B$4:$B$6)</x:f>
        <x:v>0</x:v>
      </x:c>
      <x:c r="Q949" s="32" t="n">
        <x:f>XLOOKUP(F949,Assumptions!$A$4:$A$6,Assumptions!$C$4:$C$6)</x:f>
        <x:v>0.229</x:v>
      </x:c>
      <x:c r="R949" s="32" t="n">
        <x:f>XLOOKUP(F949,Assumptions!$A$4:$A$6,Assumptions!$D$4:$D$6)</x:f>
        <x:v>0.015</x:v>
      </x:c>
      <x:c r="S949" s="32" t="n">
        <x:f>XLOOKUP(F949,Assumptions!$A$4:$A$6,Assumptions!$E$4:$E$6)</x:f>
        <x:v>0.0075</x:v>
      </x:c>
      <x:c r="T949" s="32" t="n">
        <x:f>XLOOKUP(O949,Assumptions!$H$4:$H$6,Assumptions!$I$4:$I$6)</x:f>
        <x:v>0.045</x:v>
      </x:c>
      <x:c r="U949" s="30" t="n">
        <x:f>XLOOKUP(F949,Assumptions!$A$4:$A$6,Assumptions!$F$4:$F$6)</x:f>
        <x:v>60</x:v>
      </x:c>
      <x:c r="V949" s="60" t="n">
        <x:f>I949*12</x:f>
        <x:v>7014.599999999999</x:v>
      </x:c>
      <x:c r="W949" s="60" t="n">
        <x:f>H949*J949*(1-K949)*Q949</x:f>
        <x:v>116.43559227200002</x:v>
      </x:c>
      <x:c r="X949" s="60" t="n">
        <x:f>V949*R949</x:f>
        <x:v>105.219</x:v>
      </x:c>
      <x:c r="Y949" s="60" t="n">
        <x:f>V949*S949</x:f>
        <x:v>52.6095</x:v>
      </x:c>
      <x:c r="Z949" s="60" t="n">
        <x:f>H949*J949*T949</x:f>
        <x:v>76.77972</x:v>
      </x:c>
      <x:c r="AA949" s="60" t="n">
        <x:f>P949+W949+X949-Y949-Z949-U949</x:f>
        <x:v>32.26537227200001</x:v>
      </x:c>
      <x:c r="AB949" s="32" t="n">
        <x:f>IFERROR(AA949/(P949+W949+X949),0)</x:f>
        <x:v>0.14556599951877403</x:v>
      </x:c>
      <x:c r="AC949" t="n">
        <x:f>IF(O949="High",0,IF(I949&gt;=1800,3,IF(I949&gt;=900,2,1))+IF(K949&gt;=0.9,2,IF(K949&gt;=0.75,1,0))+IF(J949&lt;=0.7,2,IF(J949&lt;=0.85,1,0))+IF(M949&gt;=8,1,0))</x:f>
        <x:v>0</x:v>
      </x:c>
      <x:c r="AD949" t="str">
        <x:f>IF(AND(O949&lt;&gt;"High",AC949&gt;=Assumptions!$B$10,AA949&gt;0),"Priority Growth",IF(AND(O949="Low",AA949&gt;0),"Maintain","Watch"))</x:f>
        <x:v>Watch</x:v>
      </x:c>
      <x:c r="AE949" s="60" t="n">
        <x:f>MAX(AA949,0)*N949</x:f>
        <x:v>3.2910679717440003</x:v>
      </x:c>
      <x:c r="AF949" t="str">
        <x:f>IF(AND(AA949&gt;=Assumptions!$B$11,O949&lt;&gt;"High",OR(N949&gt;=Assumptions!$B$12,M949&lt;=6)),"High","Standard")</x:f>
        <x:v>Standard</x:v>
      </x:c>
    </x:row>
    <x:row r="950">
      <x:c r="A950" t="str">
        <x:f>'Raw_Data'!A950</x:f>
        <x:v>C00949</x:v>
      </x:c>
      <x:c r="B950" t="n">
        <x:f>'Raw_Data'!B950</x:f>
        <x:v>43</x:v>
      </x:c>
      <x:c r="C950" s="30" t="n">
        <x:f>'Raw_Data'!C950</x:f>
        <x:v>78519</x:v>
      </x:c>
      <x:c r="D950" t="n">
        <x:f>'Raw_Data'!D950</x:f>
        <x:v>657</x:v>
      </x:c>
      <x:c r="E950" t="n">
        <x:f>'Raw_Data'!E950</x:f>
        <x:v>106</x:v>
      </x:c>
      <x:c r="F950" t="str">
        <x:f>PROPER(TRIM('Raw_Data'!F950))</x:f>
        <x:v>Gold</x:v>
      </x:c>
      <x:c r="G950" t="str">
        <x:f>PROPER(TRIM('Raw_Data'!G950))</x:f>
        <x:v>Partner</x:v>
      </x:c>
      <x:c r="H950" s="60" t="n">
        <x:f>'Raw_Data'!H950</x:f>
        <x:v>10619</x:v>
      </x:c>
      <x:c r="I950" s="60" t="n">
        <x:f>'Raw_Data'!I950</x:f>
        <x:v>1551.73</x:v>
      </x:c>
      <x:c r="J950" s="32" t="n">
        <x:f>'Raw_Data'!J950</x:f>
        <x:v>0.342</x:v>
      </x:c>
      <x:c r="K950" s="32" t="n">
        <x:f>'Raw_Data'!K950</x:f>
        <x:v>0.713</x:v>
      </x:c>
      <x:c r="L950" t="n">
        <x:f>'Raw_Data'!L950</x:f>
        <x:v>0</x:v>
      </x:c>
      <x:c r="M950" t="n">
        <x:f>IF('Raw_Data'!M950="",Assumptions!$B$15,'Raw_Data'!M950)</x:f>
        <x:v>8</x:v>
      </x:c>
      <x:c r="N950" s="32" t="n">
        <x:f>'Raw_Data'!N950</x:f>
        <x:v>0.061</x:v>
      </x:c>
      <x:c r="O950" t="str">
        <x:f>IF(OR(D950&lt;620,L950&gt;=2,J950&gt;0.9),"High",IF(OR(D950&lt;700,L950=1,J950&gt;0.75),"Medium","Low"))</x:f>
        <x:v>Medium</x:v>
      </x:c>
      <x:c r="P950" s="30" t="n">
        <x:f>XLOOKUP(F950,Assumptions!$A$4:$A$6,Assumptions!$B$4:$B$6)</x:f>
        <x:v>95</x:v>
      </x:c>
      <x:c r="Q950" s="32" t="n">
        <x:f>XLOOKUP(F950,Assumptions!$A$4:$A$6,Assumptions!$C$4:$C$6)</x:f>
        <x:v>0.219</x:v>
      </x:c>
      <x:c r="R950" s="32" t="n">
        <x:f>XLOOKUP(F950,Assumptions!$A$4:$A$6,Assumptions!$D$4:$D$6)</x:f>
        <x:v>0.016</x:v>
      </x:c>
      <x:c r="S950" s="32" t="n">
        <x:f>XLOOKUP(F950,Assumptions!$A$4:$A$6,Assumptions!$E$4:$E$6)</x:f>
        <x:v>0.01</x:v>
      </x:c>
      <x:c r="T950" s="32" t="n">
        <x:f>XLOOKUP(O950,Assumptions!$H$4:$H$6,Assumptions!$I$4:$I$6)</x:f>
        <x:v>0.012</x:v>
      </x:c>
      <x:c r="U950" s="30" t="n">
        <x:f>XLOOKUP(F950,Assumptions!$A$4:$A$6,Assumptions!$F$4:$F$6)</x:f>
        <x:v>90</x:v>
      </x:c>
      <x:c r="V950" s="60" t="n">
        <x:f>I950*12</x:f>
        <x:v>18620.760000000002</x:v>
      </x:c>
      <x:c r="W950" s="60" t="n">
        <x:f>H950*J950*(1-K950)*Q950</x:f>
        <x:v>228.263114394</x:v>
      </x:c>
      <x:c r="X950" s="60" t="n">
        <x:f>V950*R950</x:f>
        <x:v>297.93216000000007</x:v>
      </x:c>
      <x:c r="Y950" s="60" t="n">
        <x:f>V950*S950</x:f>
        <x:v>186.2076</x:v>
      </x:c>
      <x:c r="Z950" s="60" t="n">
        <x:f>H950*J950*T950</x:f>
        <x:v>43.58037600000001</x:v>
      </x:c>
      <x:c r="AA950" s="60" t="n">
        <x:f>P950+W950+X950-Y950-Z950-U950</x:f>
        <x:v>301.40729839400007</x:v>
      </x:c>
      <x:c r="AB950" s="32" t="n">
        <x:f>IFERROR(AA950/(P950+W950+X950),0)</x:f>
        <x:v>0.48520539485435477</x:v>
      </x:c>
      <x:c r="AC950" t="n">
        <x:f>IF(O950="High",0,IF(I950&gt;=1800,3,IF(I950&gt;=900,2,1))+IF(K950&gt;=0.9,2,IF(K950&gt;=0.75,1,0))+IF(J950&lt;=0.7,2,IF(J950&lt;=0.85,1,0))+IF(M950&gt;=8,1,0))</x:f>
        <x:v>5</x:v>
      </x:c>
      <x:c r="AD950" t="str">
        <x:f>IF(AND(O950&lt;&gt;"High",AC950&gt;=Assumptions!$B$10,AA950&gt;0),"Priority Growth",IF(AND(O950="Low",AA950&gt;0),"Maintain","Watch"))</x:f>
        <x:v>Watch</x:v>
      </x:c>
      <x:c r="AE950" s="60" t="n">
        <x:f>MAX(AA950,0)*N950</x:f>
        <x:v>18.385845202034005</x:v>
      </x:c>
      <x:c r="AF950" t="str">
        <x:f>IF(AND(AA950&gt;=Assumptions!$B$11,O950&lt;&gt;"High",OR(N950&gt;=Assumptions!$B$12,M950&lt;=6)),"High","Standard")</x:f>
        <x:v>Standard</x:v>
      </x:c>
    </x:row>
    <x:row r="951">
      <x:c r="A951" t="str">
        <x:f>'Raw_Data'!A951</x:f>
        <x:v>C00950</x:v>
      </x:c>
      <x:c r="B951" t="n">
        <x:f>'Raw_Data'!B951</x:f>
        <x:v>61</x:v>
      </x:c>
      <x:c r="C951" s="30" t="n">
        <x:f>'Raw_Data'!C951</x:f>
        <x:v>106489</x:v>
      </x:c>
      <x:c r="D951" t="n">
        <x:f>'Raw_Data'!D951</x:f>
        <x:v>740</x:v>
      </x:c>
      <x:c r="E951" t="n">
        <x:f>'Raw_Data'!E951</x:f>
        <x:v>30</x:v>
      </x:c>
      <x:c r="F951" t="str">
        <x:f>PROPER(TRIM('Raw_Data'!F951))</x:f>
        <x:v>Classic</x:v>
      </x:c>
      <x:c r="G951" t="str">
        <x:f>PROPER(TRIM('Raw_Data'!G951))</x:f>
        <x:v>Digital</x:v>
      </x:c>
      <x:c r="H951" s="60" t="n">
        <x:f>'Raw_Data'!H951</x:f>
        <x:v>10461</x:v>
      </x:c>
      <x:c r="I951" s="60" t="n">
        <x:f>'Raw_Data'!I951</x:f>
        <x:v>1376.23</x:v>
      </x:c>
      <x:c r="J951" s="32" t="n">
        <x:f>'Raw_Data'!J951</x:f>
        <x:v>0.326</x:v>
      </x:c>
      <x:c r="K951" s="32" t="n">
        <x:f>'Raw_Data'!K951</x:f>
        <x:v>0.766</x:v>
      </x:c>
      <x:c r="L951" t="n">
        <x:f>'Raw_Data'!L951</x:f>
        <x:v>0</x:v>
      </x:c>
      <x:c r="M951" t="n">
        <x:f>IF('Raw_Data'!M951="",Assumptions!$B$15,'Raw_Data'!M951)</x:f>
        <x:v>7.370408870408871</x:v>
      </x:c>
      <x:c r="N951" s="32" t="n">
        <x:f>'Raw_Data'!N951</x:f>
        <x:v>0.119</x:v>
      </x:c>
      <x:c r="O951" t="str">
        <x:f>IF(OR(D951&lt;620,L951&gt;=2,J951&gt;0.9),"High",IF(OR(D951&lt;700,L951=1,J951&gt;0.75),"Medium","Low"))</x:f>
        <x:v>Low</x:v>
      </x:c>
      <x:c r="P951" s="30" t="n">
        <x:f>XLOOKUP(F951,Assumptions!$A$4:$A$6,Assumptions!$B$4:$B$6)</x:f>
        <x:v>0</x:v>
      </x:c>
      <x:c r="Q951" s="32" t="n">
        <x:f>XLOOKUP(F951,Assumptions!$A$4:$A$6,Assumptions!$C$4:$C$6)</x:f>
        <x:v>0.229</x:v>
      </x:c>
      <x:c r="R951" s="32" t="n">
        <x:f>XLOOKUP(F951,Assumptions!$A$4:$A$6,Assumptions!$D$4:$D$6)</x:f>
        <x:v>0.015</x:v>
      </x:c>
      <x:c r="S951" s="32" t="n">
        <x:f>XLOOKUP(F951,Assumptions!$A$4:$A$6,Assumptions!$E$4:$E$6)</x:f>
        <x:v>0.0075</x:v>
      </x:c>
      <x:c r="T951" s="32" t="n">
        <x:f>XLOOKUP(O951,Assumptions!$H$4:$H$6,Assumptions!$I$4:$I$6)</x:f>
        <x:v>0.0035</x:v>
      </x:c>
      <x:c r="U951" s="30" t="n">
        <x:f>XLOOKUP(F951,Assumptions!$A$4:$A$6,Assumptions!$F$4:$F$6)</x:f>
        <x:v>60</x:v>
      </x:c>
      <x:c r="V951" s="60" t="n">
        <x:f>I951*12</x:f>
        <x:v>16514.760000000002</x:v>
      </x:c>
      <x:c r="W951" s="60" t="n">
        <x:f>H951*J951*(1-K951)*Q951</x:f>
        <x:v>182.74358559599997</x:v>
      </x:c>
      <x:c r="X951" s="60" t="n">
        <x:f>V951*R951</x:f>
        <x:v>247.72140000000002</x:v>
      </x:c>
      <x:c r="Y951" s="60" t="n">
        <x:f>V951*S951</x:f>
        <x:v>123.86070000000001</x:v>
      </x:c>
      <x:c r="Z951" s="60" t="n">
        <x:f>H951*J951*T951</x:f>
        <x:v>11.936001000000001</x:v>
      </x:c>
      <x:c r="AA951" s="60" t="n">
        <x:f>P951+W951+X951-Y951-Z951-U951</x:f>
        <x:v>234.66828459600003</x:v>
      </x:c>
      <x:c r="AB951" s="32" t="n">
        <x:f>IFERROR(AA951/(P951+W951+X951),0)</x:f>
        <x:v>0.5451506915738807</x:v>
      </x:c>
      <x:c r="AC951" t="n">
        <x:f>IF(O951="High",0,IF(I951&gt;=1800,3,IF(I951&gt;=900,2,1))+IF(K951&gt;=0.9,2,IF(K951&gt;=0.75,1,0))+IF(J951&lt;=0.7,2,IF(J951&lt;=0.85,1,0))+IF(M951&gt;=8,1,0))</x:f>
        <x:v>5</x:v>
      </x:c>
      <x:c r="AD951" t="str">
        <x:f>IF(AND(O951&lt;&gt;"High",AC951&gt;=Assumptions!$B$10,AA951&gt;0),"Priority Growth",IF(AND(O951="Low",AA951&gt;0),"Maintain","Watch"))</x:f>
        <x:v>Maintain</x:v>
      </x:c>
      <x:c r="AE951" s="60" t="n">
        <x:f>MAX(AA951,0)*N951</x:f>
        <x:v>27.925525866924</x:v>
      </x:c>
      <x:c r="AF951" t="str">
        <x:f>IF(AND(AA951&gt;=Assumptions!$B$11,O951&lt;&gt;"High",OR(N951&gt;=Assumptions!$B$12,M951&lt;=6)),"High","Standard")</x:f>
        <x:v>Standard</x:v>
      </x:c>
    </x:row>
    <x:row r="952">
      <x:c r="A952" t="str">
        <x:f>'Raw_Data'!A952</x:f>
        <x:v>C00951</x:v>
      </x:c>
      <x:c r="B952" t="n">
        <x:f>'Raw_Data'!B952</x:f>
        <x:v>32</x:v>
      </x:c>
      <x:c r="C952" s="30" t="n">
        <x:f>'Raw_Data'!C952</x:f>
        <x:v>49685</x:v>
      </x:c>
      <x:c r="D952" t="n">
        <x:f>'Raw_Data'!D952</x:f>
        <x:v>679</x:v>
      </x:c>
      <x:c r="E952" t="n">
        <x:f>'Raw_Data'!E952</x:f>
        <x:v>92</x:v>
      </x:c>
      <x:c r="F952" t="str">
        <x:f>PROPER(TRIM('Raw_Data'!F952))</x:f>
        <x:v>Classic</x:v>
      </x:c>
      <x:c r="G952" t="str">
        <x:f>PROPER(TRIM('Raw_Data'!G952))</x:f>
        <x:v>Digital</x:v>
      </x:c>
      <x:c r="H952" s="60" t="n">
        <x:f>'Raw_Data'!H952</x:f>
        <x:v>4704</x:v>
      </x:c>
      <x:c r="I952" s="60" t="n">
        <x:f>'Raw_Data'!I952</x:f>
        <x:v>591.21</x:v>
      </x:c>
      <x:c r="J952" s="32" t="n">
        <x:f>'Raw_Data'!J952</x:f>
        <x:v>0.301</x:v>
      </x:c>
      <x:c r="K952" s="32" t="n">
        <x:f>'Raw_Data'!K952</x:f>
        <x:v>0.781</x:v>
      </x:c>
      <x:c r="L952" t="n">
        <x:f>'Raw_Data'!L952</x:f>
        <x:v>0</x:v>
      </x:c>
      <x:c r="M952" t="n">
        <x:f>IF('Raw_Data'!M952="",Assumptions!$B$15,'Raw_Data'!M952)</x:f>
        <x:v>9</x:v>
      </x:c>
      <x:c r="N952" s="32" t="n">
        <x:f>'Raw_Data'!N952</x:f>
        <x:v>0.02</x:v>
      </x:c>
      <x:c r="O952" t="str">
        <x:f>IF(OR(D952&lt;620,L952&gt;=2,J952&gt;0.9),"High",IF(OR(D952&lt;700,L952=1,J952&gt;0.75),"Medium","Low"))</x:f>
        <x:v>Medium</x:v>
      </x:c>
      <x:c r="P952" s="30" t="n">
        <x:f>XLOOKUP(F952,Assumptions!$A$4:$A$6,Assumptions!$B$4:$B$6)</x:f>
        <x:v>0</x:v>
      </x:c>
      <x:c r="Q952" s="32" t="n">
        <x:f>XLOOKUP(F952,Assumptions!$A$4:$A$6,Assumptions!$C$4:$C$6)</x:f>
        <x:v>0.229</x:v>
      </x:c>
      <x:c r="R952" s="32" t="n">
        <x:f>XLOOKUP(F952,Assumptions!$A$4:$A$6,Assumptions!$D$4:$D$6)</x:f>
        <x:v>0.015</x:v>
      </x:c>
      <x:c r="S952" s="32" t="n">
        <x:f>XLOOKUP(F952,Assumptions!$A$4:$A$6,Assumptions!$E$4:$E$6)</x:f>
        <x:v>0.0075</x:v>
      </x:c>
      <x:c r="T952" s="32" t="n">
        <x:f>XLOOKUP(O952,Assumptions!$H$4:$H$6,Assumptions!$I$4:$I$6)</x:f>
        <x:v>0.012</x:v>
      </x:c>
      <x:c r="U952" s="30" t="n">
        <x:f>XLOOKUP(F952,Assumptions!$A$4:$A$6,Assumptions!$F$4:$F$6)</x:f>
        <x:v>60</x:v>
      </x:c>
      <x:c r="V952" s="60" t="n">
        <x:f>I952*12</x:f>
        <x:v>7094.52</x:v>
      </x:c>
      <x:c r="W952" s="60" t="n">
        <x:f>H952*J952*(1-K952)*Q952</x:f>
        <x:v>71.009001504</x:v>
      </x:c>
      <x:c r="X952" s="60" t="n">
        <x:f>V952*R952</x:f>
        <x:v>106.4178</x:v>
      </x:c>
      <x:c r="Y952" s="60" t="n">
        <x:f>V952*S952</x:f>
        <x:v>53.2089</x:v>
      </x:c>
      <x:c r="Z952" s="60" t="n">
        <x:f>H952*J952*T952</x:f>
        <x:v>16.990848</x:v>
      </x:c>
      <x:c r="AA952" s="60" t="n">
        <x:f>P952+W952+X952-Y952-Z952-U952</x:f>
        <x:v>47.227053504</x:v>
      </x:c>
      <x:c r="AB952" s="32" t="n">
        <x:f>IFERROR(AA952/(P952+W952+X952),0)</x:f>
        <x:v>0.266177674982972</x:v>
      </x:c>
      <x:c r="AC952" t="n">
        <x:f>IF(O952="High",0,IF(I952&gt;=1800,3,IF(I952&gt;=900,2,1))+IF(K952&gt;=0.9,2,IF(K952&gt;=0.75,1,0))+IF(J952&lt;=0.7,2,IF(J952&lt;=0.85,1,0))+IF(M952&gt;=8,1,0))</x:f>
        <x:v>5</x:v>
      </x:c>
      <x:c r="AD952" t="str">
        <x:f>IF(AND(O952&lt;&gt;"High",AC952&gt;=Assumptions!$B$10,AA952&gt;0),"Priority Growth",IF(AND(O952="Low",AA952&gt;0),"Maintain","Watch"))</x:f>
        <x:v>Watch</x:v>
      </x:c>
      <x:c r="AE952" s="60" t="n">
        <x:f>MAX(AA952,0)*N952</x:f>
        <x:v>0.94454107008</x:v>
      </x:c>
      <x:c r="AF952" t="str">
        <x:f>IF(AND(AA952&gt;=Assumptions!$B$11,O952&lt;&gt;"High",OR(N952&gt;=Assumptions!$B$12,M952&lt;=6)),"High","Standard")</x:f>
        <x:v>Standard</x:v>
      </x:c>
    </x:row>
    <x:row r="953">
      <x:c r="A953" t="str">
        <x:f>'Raw_Data'!A953</x:f>
        <x:v>C00952</x:v>
      </x:c>
      <x:c r="B953" t="n">
        <x:f>'Raw_Data'!B953</x:f>
        <x:v>33</x:v>
      </x:c>
      <x:c r="C953" s="30" t="n">
        <x:f>'Raw_Data'!C953</x:f>
        <x:v>135026</x:v>
      </x:c>
      <x:c r="D953" t="n">
        <x:f>'Raw_Data'!D953</x:f>
        <x:v>830</x:v>
      </x:c>
      <x:c r="E953" t="n">
        <x:f>'Raw_Data'!E953</x:f>
        <x:v>88</x:v>
      </x:c>
      <x:c r="F953" t="str">
        <x:f>PROPER(TRIM('Raw_Data'!F953))</x:f>
        <x:v>Platinum</x:v>
      </x:c>
      <x:c r="G953" t="str">
        <x:f>PROPER(TRIM('Raw_Data'!G953))</x:f>
        <x:v>Digital</x:v>
      </x:c>
      <x:c r="H953" s="60" t="n">
        <x:f>'Raw_Data'!H953</x:f>
        <x:v>31367</x:v>
      </x:c>
      <x:c r="I953" s="60" t="n">
        <x:f>'Raw_Data'!I953</x:f>
        <x:v>2930.08</x:v>
      </x:c>
      <x:c r="J953" s="32" t="n">
        <x:f>'Raw_Data'!J953</x:f>
        <x:v>0.183</x:v>
      </x:c>
      <x:c r="K953" s="32" t="n">
        <x:f>'Raw_Data'!K953</x:f>
        <x:v>0.995</x:v>
      </x:c>
      <x:c r="L953" t="n">
        <x:f>'Raw_Data'!L953</x:f>
        <x:v>0</x:v>
      </x:c>
      <x:c r="M953" t="n">
        <x:f>IF('Raw_Data'!M953="",Assumptions!$B$15,'Raw_Data'!M953)</x:f>
        <x:v>6</x:v>
      </x:c>
      <x:c r="N953" s="32" t="n">
        <x:f>'Raw_Data'!N953</x:f>
        <x:v>0.149</x:v>
      </x:c>
      <x:c r="O953" t="str">
        <x:f>IF(OR(D953&lt;620,L953&gt;=2,J953&gt;0.9),"High",IF(OR(D953&lt;700,L953=1,J953&gt;0.75),"Medium","Low"))</x:f>
        <x:v>Low</x:v>
      </x:c>
      <x:c r="P953" s="30" t="n">
        <x:f>XLOOKUP(F953,Assumptions!$A$4:$A$6,Assumptions!$B$4:$B$6)</x:f>
        <x:v>195</x:v>
      </x:c>
      <x:c r="Q953" s="32" t="n">
        <x:f>XLOOKUP(F953,Assumptions!$A$4:$A$6,Assumptions!$C$4:$C$6)</x:f>
        <x:v>0.199</x:v>
      </x:c>
      <x:c r="R953" s="32" t="n">
        <x:f>XLOOKUP(F953,Assumptions!$A$4:$A$6,Assumptions!$D$4:$D$6)</x:f>
        <x:v>0.017</x:v>
      </x:c>
      <x:c r="S953" s="32" t="n">
        <x:f>XLOOKUP(F953,Assumptions!$A$4:$A$6,Assumptions!$E$4:$E$6)</x:f>
        <x:v>0.013</x:v>
      </x:c>
      <x:c r="T953" s="32" t="n">
        <x:f>XLOOKUP(O953,Assumptions!$H$4:$H$6,Assumptions!$I$4:$I$6)</x:f>
        <x:v>0.0035</x:v>
      </x:c>
      <x:c r="U953" s="30" t="n">
        <x:f>XLOOKUP(F953,Assumptions!$A$4:$A$6,Assumptions!$F$4:$F$6)</x:f>
        <x:v>140</x:v>
      </x:c>
      <x:c r="V953" s="60" t="n">
        <x:f>I953*12</x:f>
        <x:v>35160.96</x:v>
      </x:c>
      <x:c r="W953" s="60" t="n">
        <x:f>H953*J953*(1-K953)*Q953</x:f>
        <x:v>5.711460195000006</x:v>
      </x:c>
      <x:c r="X953" s="60" t="n">
        <x:f>V953*R953</x:f>
        <x:v>597.73632</x:v>
      </x:c>
      <x:c r="Y953" s="60" t="n">
        <x:f>V953*S953</x:f>
        <x:v>457.09247999999997</x:v>
      </x:c>
      <x:c r="Z953" s="60" t="n">
        <x:f>H953*J953*T953</x:f>
        <x:v>20.090563500000002</x:v>
      </x:c>
      <x:c r="AA953" s="60" t="n">
        <x:f>P953+W953+X953-Y953-Z953-U953</x:f>
        <x:v>181.264736695</x:v>
      </x:c>
      <x:c r="AB953" s="32" t="n">
        <x:f>IFERROR(AA953/(P953+W953+X953),0)</x:f>
        <x:v>0.2270214047695528</x:v>
      </x:c>
      <x:c r="AC953" t="n">
        <x:f>IF(O953="High",0,IF(I953&gt;=1800,3,IF(I953&gt;=900,2,1))+IF(K953&gt;=0.9,2,IF(K953&gt;=0.75,1,0))+IF(J953&lt;=0.7,2,IF(J953&lt;=0.85,1,0))+IF(M953&gt;=8,1,0))</x:f>
        <x:v>7</x:v>
      </x:c>
      <x:c r="AD953" t="str">
        <x:f>IF(AND(O953&lt;&gt;"High",AC953&gt;=Assumptions!$B$10,AA953&gt;0),"Priority Growth",IF(AND(O953="Low",AA953&gt;0),"Maintain","Watch"))</x:f>
        <x:v>Priority Growth</x:v>
      </x:c>
      <x:c r="AE953" s="60" t="n">
        <x:f>MAX(AA953,0)*N953</x:f>
        <x:v>27.008445767555</x:v>
      </x:c>
      <x:c r="AF953" t="str">
        <x:f>IF(AND(AA953&gt;=Assumptions!$B$11,O953&lt;&gt;"High",OR(N953&gt;=Assumptions!$B$12,M953&lt;=6)),"High","Standard")</x:f>
        <x:v>Standard</x:v>
      </x:c>
    </x:row>
    <x:row r="954">
      <x:c r="A954" t="str">
        <x:f>'Raw_Data'!A954</x:f>
        <x:v>C00953</x:v>
      </x:c>
      <x:c r="B954" t="n">
        <x:f>'Raw_Data'!B954</x:f>
        <x:v>46</x:v>
      </x:c>
      <x:c r="C954" s="30" t="n">
        <x:f>'Raw_Data'!C954</x:f>
        <x:v>83957</x:v>
      </x:c>
      <x:c r="D954" t="n">
        <x:f>'Raw_Data'!D954</x:f>
        <x:v>660</x:v>
      </x:c>
      <x:c r="E954" t="n">
        <x:f>'Raw_Data'!E954</x:f>
        <x:v>84</x:v>
      </x:c>
      <x:c r="F954" t="str">
        <x:f>PROPER(TRIM('Raw_Data'!F954))</x:f>
        <x:v>Gold</x:v>
      </x:c>
      <x:c r="G954" t="str">
        <x:f>PROPER(TRIM('Raw_Data'!G954))</x:f>
        <x:v>Digital</x:v>
      </x:c>
      <x:c r="H954" s="60" t="n">
        <x:f>'Raw_Data'!H954</x:f>
        <x:v>9530</x:v>
      </x:c>
      <x:c r="I954" s="60" t="n">
        <x:f>'Raw_Data'!I954</x:f>
        <x:v>1176.24</x:v>
      </x:c>
      <x:c r="J954" s="32" t="n">
        <x:f>'Raw_Data'!J954</x:f>
        <x:v>0.467</x:v>
      </x:c>
      <x:c r="K954" s="32" t="n">
        <x:f>'Raw_Data'!K954</x:f>
        <x:v>0.782</x:v>
      </x:c>
      <x:c r="L954" t="n">
        <x:f>'Raw_Data'!L954</x:f>
        <x:v>0</x:v>
      </x:c>
      <x:c r="M954" t="n">
        <x:f>IF('Raw_Data'!M954="",Assumptions!$B$15,'Raw_Data'!M954)</x:f>
        <x:v>8</x:v>
      </x:c>
      <x:c r="N954" s="32" t="n">
        <x:f>'Raw_Data'!N954</x:f>
        <x:v>0.02</x:v>
      </x:c>
      <x:c r="O954" t="str">
        <x:f>IF(OR(D954&lt;620,L954&gt;=2,J954&gt;0.9),"High",IF(OR(D954&lt;700,L954=1,J954&gt;0.75),"Medium","Low"))</x:f>
        <x:v>Medium</x:v>
      </x:c>
      <x:c r="P954" s="30" t="n">
        <x:f>XLOOKUP(F954,Assumptions!$A$4:$A$6,Assumptions!$B$4:$B$6)</x:f>
        <x:v>95</x:v>
      </x:c>
      <x:c r="Q954" s="32" t="n">
        <x:f>XLOOKUP(F954,Assumptions!$A$4:$A$6,Assumptions!$C$4:$C$6)</x:f>
        <x:v>0.219</x:v>
      </x:c>
      <x:c r="R954" s="32" t="n">
        <x:f>XLOOKUP(F954,Assumptions!$A$4:$A$6,Assumptions!$D$4:$D$6)</x:f>
        <x:v>0.016</x:v>
      </x:c>
      <x:c r="S954" s="32" t="n">
        <x:f>XLOOKUP(F954,Assumptions!$A$4:$A$6,Assumptions!$E$4:$E$6)</x:f>
        <x:v>0.01</x:v>
      </x:c>
      <x:c r="T954" s="32" t="n">
        <x:f>XLOOKUP(O954,Assumptions!$H$4:$H$6,Assumptions!$I$4:$I$6)</x:f>
        <x:v>0.012</x:v>
      </x:c>
      <x:c r="U954" s="30" t="n">
        <x:f>XLOOKUP(F954,Assumptions!$A$4:$A$6,Assumptions!$F$4:$F$6)</x:f>
        <x:v>90</x:v>
      </x:c>
      <x:c r="V954" s="60" t="n">
        <x:f>I954*12</x:f>
        <x:v>14114.880000000001</x:v>
      </x:c>
      <x:c r="W954" s="60" t="n">
        <x:f>H954*J954*(1-K954)*Q954</x:f>
        <x:v>212.47624842</x:v>
      </x:c>
      <x:c r="X954" s="60" t="n">
        <x:f>V954*R954</x:f>
        <x:v>225.83808000000002</x:v>
      </x:c>
      <x:c r="Y954" s="60" t="n">
        <x:f>V954*S954</x:f>
        <x:v>141.14880000000002</x:v>
      </x:c>
      <x:c r="Z954" s="60" t="n">
        <x:f>H954*J954*T954</x:f>
        <x:v>53.40612</x:v>
      </x:c>
      <x:c r="AA954" s="60" t="n">
        <x:f>P954+W954+X954-Y954-Z954-U954</x:f>
        <x:v>248.75940842</x:v>
      </x:c>
      <x:c r="AB954" s="32" t="n">
        <x:f>IFERROR(AA954/(P954+W954+X954),0)</x:f>
        <x:v>0.46644051202782416</x:v>
      </x:c>
      <x:c r="AC954" t="n">
        <x:f>IF(O954="High",0,IF(I954&gt;=1800,3,IF(I954&gt;=900,2,1))+IF(K954&gt;=0.9,2,IF(K954&gt;=0.75,1,0))+IF(J954&lt;=0.7,2,IF(J954&lt;=0.85,1,0))+IF(M954&gt;=8,1,0))</x:f>
        <x:v>6</x:v>
      </x:c>
      <x:c r="AD954" t="str">
        <x:f>IF(AND(O954&lt;&gt;"High",AC954&gt;=Assumptions!$B$10,AA954&gt;0),"Priority Growth",IF(AND(O954="Low",AA954&gt;0),"Maintain","Watch"))</x:f>
        <x:v>Priority Growth</x:v>
      </x:c>
      <x:c r="AE954" s="60" t="n">
        <x:f>MAX(AA954,0)*N954</x:f>
        <x:v>4.9751881684</x:v>
      </x:c>
      <x:c r="AF954" t="str">
        <x:f>IF(AND(AA954&gt;=Assumptions!$B$11,O954&lt;&gt;"High",OR(N954&gt;=Assumptions!$B$12,M954&lt;=6)),"High","Standard")</x:f>
        <x:v>Standard</x:v>
      </x:c>
    </x:row>
    <x:row r="955">
      <x:c r="A955" t="str">
        <x:f>'Raw_Data'!A955</x:f>
        <x:v>C00954</x:v>
      </x:c>
      <x:c r="B955" t="n">
        <x:f>'Raw_Data'!B955</x:f>
        <x:v>53</x:v>
      </x:c>
      <x:c r="C955" s="30" t="n">
        <x:f>'Raw_Data'!C955</x:f>
        <x:v>72424</x:v>
      </x:c>
      <x:c r="D955" t="n">
        <x:f>'Raw_Data'!D955</x:f>
        <x:v>733</x:v>
      </x:c>
      <x:c r="E955" t="n">
        <x:f>'Raw_Data'!E955</x:f>
        <x:v>45</x:v>
      </x:c>
      <x:c r="F955" t="str">
        <x:f>PROPER(TRIM('Raw_Data'!F955))</x:f>
        <x:v>Classic</x:v>
      </x:c>
      <x:c r="G955" t="str">
        <x:f>PROPER(TRIM('Raw_Data'!G955))</x:f>
        <x:v>Digital</x:v>
      </x:c>
      <x:c r="H955" s="60" t="n">
        <x:f>'Raw_Data'!H955</x:f>
        <x:v>10316</x:v>
      </x:c>
      <x:c r="I955" s="60" t="n">
        <x:f>'Raw_Data'!I955</x:f>
        <x:v>1252.66</x:v>
      </x:c>
      <x:c r="J955" s="32" t="n">
        <x:f>'Raw_Data'!J955</x:f>
        <x:v>0.442</x:v>
      </x:c>
      <x:c r="K955" s="32" t="n">
        <x:f>'Raw_Data'!K955</x:f>
        <x:v>0.758</x:v>
      </x:c>
      <x:c r="L955" t="n">
        <x:f>'Raw_Data'!L955</x:f>
        <x:v>0</x:v>
      </x:c>
      <x:c r="M955" t="n">
        <x:f>IF('Raw_Data'!M955="",Assumptions!$B$15,'Raw_Data'!M955)</x:f>
        <x:v>7</x:v>
      </x:c>
      <x:c r="N955" s="32" t="n">
        <x:f>'Raw_Data'!N955</x:f>
        <x:v>0.094</x:v>
      </x:c>
      <x:c r="O955" t="str">
        <x:f>IF(OR(D955&lt;620,L955&gt;=2,J955&gt;0.9),"High",IF(OR(D955&lt;700,L955=1,J955&gt;0.75),"Medium","Low"))</x:f>
        <x:v>Low</x:v>
      </x:c>
      <x:c r="P955" s="30" t="n">
        <x:f>XLOOKUP(F955,Assumptions!$A$4:$A$6,Assumptions!$B$4:$B$6)</x:f>
        <x:v>0</x:v>
      </x:c>
      <x:c r="Q955" s="32" t="n">
        <x:f>XLOOKUP(F955,Assumptions!$A$4:$A$6,Assumptions!$C$4:$C$6)</x:f>
        <x:v>0.229</x:v>
      </x:c>
      <x:c r="R955" s="32" t="n">
        <x:f>XLOOKUP(F955,Assumptions!$A$4:$A$6,Assumptions!$D$4:$D$6)</x:f>
        <x:v>0.015</x:v>
      </x:c>
      <x:c r="S955" s="32" t="n">
        <x:f>XLOOKUP(F955,Assumptions!$A$4:$A$6,Assumptions!$E$4:$E$6)</x:f>
        <x:v>0.0075</x:v>
      </x:c>
      <x:c r="T955" s="32" t="n">
        <x:f>XLOOKUP(O955,Assumptions!$H$4:$H$6,Assumptions!$I$4:$I$6)</x:f>
        <x:v>0.0035</x:v>
      </x:c>
      <x:c r="U955" s="30" t="n">
        <x:f>XLOOKUP(F955,Assumptions!$A$4:$A$6,Assumptions!$F$4:$F$6)</x:f>
        <x:v>60</x:v>
      </x:c>
      <x:c r="V955" s="60" t="n">
        <x:f>I955*12</x:f>
        <x:v>15031.920000000002</x:v>
      </x:c>
      <x:c r="W955" s="60" t="n">
        <x:f>H955*J955*(1-K955)*Q955</x:f>
        <x:v>252.68790289600003</x:v>
      </x:c>
      <x:c r="X955" s="60" t="n">
        <x:f>V955*R955</x:f>
        <x:v>225.4788</x:v>
      </x:c>
      <x:c r="Y955" s="60" t="n">
        <x:f>V955*S955</x:f>
        <x:v>112.7394</x:v>
      </x:c>
      <x:c r="Z955" s="60" t="n">
        <x:f>H955*J955*T955</x:f>
        <x:v>15.958852000000002</x:v>
      </x:c>
      <x:c r="AA955" s="60" t="n">
        <x:f>P955+W955+X955-Y955-Z955-U955</x:f>
        <x:v>289.4684508960001</x:v>
      </x:c>
      <x:c r="AB955" s="32" t="n">
        <x:f>IFERROR(AA955/(P955+W955+X955),0)</x:f>
        <x:v>0.6053714094746548</x:v>
      </x:c>
      <x:c r="AC955" t="n">
        <x:f>IF(O955="High",0,IF(I955&gt;=1800,3,IF(I955&gt;=900,2,1))+IF(K955&gt;=0.9,2,IF(K955&gt;=0.75,1,0))+IF(J955&lt;=0.7,2,IF(J955&lt;=0.85,1,0))+IF(M955&gt;=8,1,0))</x:f>
        <x:v>5</x:v>
      </x:c>
      <x:c r="AD955" t="str">
        <x:f>IF(AND(O955&lt;&gt;"High",AC955&gt;=Assumptions!$B$10,AA955&gt;0),"Priority Growth",IF(AND(O955="Low",AA955&gt;0),"Maintain","Watch"))</x:f>
        <x:v>Maintain</x:v>
      </x:c>
      <x:c r="AE955" s="60" t="n">
        <x:f>MAX(AA955,0)*N955</x:f>
        <x:v>27.21003438422401</x:v>
      </x:c>
      <x:c r="AF955" t="str">
        <x:f>IF(AND(AA955&gt;=Assumptions!$B$11,O955&lt;&gt;"High",OR(N955&gt;=Assumptions!$B$12,M955&lt;=6)),"High","Standard")</x:f>
        <x:v>Standard</x:v>
      </x:c>
    </x:row>
    <x:row r="956">
      <x:c r="A956" t="str">
        <x:f>'Raw_Data'!A956</x:f>
        <x:v>C00955</x:v>
      </x:c>
      <x:c r="B956" t="n">
        <x:f>'Raw_Data'!B956</x:f>
        <x:v>38</x:v>
      </x:c>
      <x:c r="C956" s="30" t="n">
        <x:f>'Raw_Data'!C956</x:f>
        <x:v>53258</x:v>
      </x:c>
      <x:c r="D956" t="n">
        <x:f>'Raw_Data'!D956</x:f>
        <x:v>632</x:v>
      </x:c>
      <x:c r="E956" t="n">
        <x:f>'Raw_Data'!E956</x:f>
        <x:v>35</x:v>
      </x:c>
      <x:c r="F956" t="str">
        <x:f>PROPER(TRIM('Raw_Data'!F956))</x:f>
        <x:v>Classic</x:v>
      </x:c>
      <x:c r="G956" t="str">
        <x:f>PROPER(TRIM('Raw_Data'!G956))</x:f>
        <x:v>Digital</x:v>
      </x:c>
      <x:c r="H956" s="60" t="n">
        <x:f>'Raw_Data'!H956</x:f>
        <x:v>2666</x:v>
      </x:c>
      <x:c r="I956" s="60" t="n">
        <x:f>'Raw_Data'!I956</x:f>
        <x:v>293.53</x:v>
      </x:c>
      <x:c r="J956" s="32" t="n">
        <x:f>'Raw_Data'!J956</x:f>
        <x:v>0.411</x:v>
      </x:c>
      <x:c r="K956" s="32" t="n">
        <x:f>'Raw_Data'!K956</x:f>
        <x:v>0.65</x:v>
      </x:c>
      <x:c r="L956" t="n">
        <x:f>'Raw_Data'!L956</x:f>
        <x:v>0</x:v>
      </x:c>
      <x:c r="M956" t="n">
        <x:f>IF('Raw_Data'!M956="",Assumptions!$B$15,'Raw_Data'!M956)</x:f>
        <x:v>10</x:v>
      </x:c>
      <x:c r="N956" s="32" t="n">
        <x:f>'Raw_Data'!N956</x:f>
        <x:v>0.02</x:v>
      </x:c>
      <x:c r="O956" t="str">
        <x:f>IF(OR(D956&lt;620,L956&gt;=2,J956&gt;0.9),"High",IF(OR(D956&lt;700,L956=1,J956&gt;0.75),"Medium","Low"))</x:f>
        <x:v>Medium</x:v>
      </x:c>
      <x:c r="P956" s="30" t="n">
        <x:f>XLOOKUP(F956,Assumptions!$A$4:$A$6,Assumptions!$B$4:$B$6)</x:f>
        <x:v>0</x:v>
      </x:c>
      <x:c r="Q956" s="32" t="n">
        <x:f>XLOOKUP(F956,Assumptions!$A$4:$A$6,Assumptions!$C$4:$C$6)</x:f>
        <x:v>0.229</x:v>
      </x:c>
      <x:c r="R956" s="32" t="n">
        <x:f>XLOOKUP(F956,Assumptions!$A$4:$A$6,Assumptions!$D$4:$D$6)</x:f>
        <x:v>0.015</x:v>
      </x:c>
      <x:c r="S956" s="32" t="n">
        <x:f>XLOOKUP(F956,Assumptions!$A$4:$A$6,Assumptions!$E$4:$E$6)</x:f>
        <x:v>0.0075</x:v>
      </x:c>
      <x:c r="T956" s="32" t="n">
        <x:f>XLOOKUP(O956,Assumptions!$H$4:$H$6,Assumptions!$I$4:$I$6)</x:f>
        <x:v>0.012</x:v>
      </x:c>
      <x:c r="U956" s="30" t="n">
        <x:f>XLOOKUP(F956,Assumptions!$A$4:$A$6,Assumptions!$F$4:$F$6)</x:f>
        <x:v>60</x:v>
      </x:c>
      <x:c r="V956" s="60" t="n">
        <x:f>I956*12</x:f>
        <x:v>3522.3599999999997</x:v>
      </x:c>
      <x:c r="W956" s="60" t="n">
        <x:f>H956*J956*(1-K956)*Q956</x:f>
        <x:v>87.8224389</x:v>
      </x:c>
      <x:c r="X956" s="60" t="n">
        <x:f>V956*R956</x:f>
        <x:v>52.83539999999999</x:v>
      </x:c>
      <x:c r="Y956" s="60" t="n">
        <x:f>V956*S956</x:f>
        <x:v>26.417699999999996</x:v>
      </x:c>
      <x:c r="Z956" s="60" t="n">
        <x:f>H956*J956*T956</x:f>
        <x:v>13.148712</x:v>
      </x:c>
      <x:c r="AA956" s="60" t="n">
        <x:f>P956+W956+X956-Y956-Z956-U956</x:f>
        <x:v>41.0914269</x:v>
      </x:c>
      <x:c r="AB956" s="32" t="n">
        <x:f>IFERROR(AA956/(P956+W956+X956),0)</x:f>
        <x:v>0.29213748214355656</x:v>
      </x:c>
      <x:c r="AC956" t="n">
        <x:f>IF(O956="High",0,IF(I956&gt;=1800,3,IF(I956&gt;=900,2,1))+IF(K956&gt;=0.9,2,IF(K956&gt;=0.75,1,0))+IF(J956&lt;=0.7,2,IF(J956&lt;=0.85,1,0))+IF(M956&gt;=8,1,0))</x:f>
        <x:v>4</x:v>
      </x:c>
      <x:c r="AD956" t="str">
        <x:f>IF(AND(O956&lt;&gt;"High",AC956&gt;=Assumptions!$B$10,AA956&gt;0),"Priority Growth",IF(AND(O956="Low",AA956&gt;0),"Maintain","Watch"))</x:f>
        <x:v>Watch</x:v>
      </x:c>
      <x:c r="AE956" s="60" t="n">
        <x:f>MAX(AA956,0)*N956</x:f>
        <x:v>0.8218285380000001</x:v>
      </x:c>
      <x:c r="AF956" t="str">
        <x:f>IF(AND(AA956&gt;=Assumptions!$B$11,O956&lt;&gt;"High",OR(N956&gt;=Assumptions!$B$12,M956&lt;=6)),"High","Standard")</x:f>
        <x:v>Standard</x:v>
      </x:c>
    </x:row>
    <x:row r="957">
      <x:c r="A957" t="str">
        <x:f>'Raw_Data'!A957</x:f>
        <x:v>C00956</x:v>
      </x:c>
      <x:c r="B957" t="n">
        <x:f>'Raw_Data'!B957</x:f>
        <x:v>26</x:v>
      </x:c>
      <x:c r="C957" s="30" t="n">
        <x:f>'Raw_Data'!C957</x:f>
        <x:v>84378</x:v>
      </x:c>
      <x:c r="D957" t="n">
        <x:f>'Raw_Data'!D957</x:f>
        <x:v>677</x:v>
      </x:c>
      <x:c r="E957" t="n">
        <x:f>'Raw_Data'!E957</x:f>
        <x:v>58</x:v>
      </x:c>
      <x:c r="F957" t="str">
        <x:f>PROPER(TRIM('Raw_Data'!F957))</x:f>
        <x:v>Classic</x:v>
      </x:c>
      <x:c r="G957" t="str">
        <x:f>PROPER(TRIM('Raw_Data'!G957))</x:f>
        <x:v>Direct Mail</x:v>
      </x:c>
      <x:c r="H957" s="60" t="n">
        <x:f>'Raw_Data'!H957</x:f>
        <x:v>8424</x:v>
      </x:c>
      <x:c r="I957" s="60" t="n">
        <x:f>'Raw_Data'!I957</x:f>
        <x:v>966.92</x:v>
      </x:c>
      <x:c r="J957" s="32" t="n">
        <x:f>'Raw_Data'!J957</x:f>
        <x:v>0.351</x:v>
      </x:c>
      <x:c r="K957" s="32" t="n">
        <x:f>'Raw_Data'!K957</x:f>
        <x:v>0.723</x:v>
      </x:c>
      <x:c r="L957" t="n">
        <x:f>'Raw_Data'!L957</x:f>
        <x:v>0</x:v>
      </x:c>
      <x:c r="M957" t="n">
        <x:f>IF('Raw_Data'!M957="",Assumptions!$B$15,'Raw_Data'!M957)</x:f>
        <x:v>10</x:v>
      </x:c>
      <x:c r="N957" s="32" t="n">
        <x:f>'Raw_Data'!N957</x:f>
        <x:v>0.02</x:v>
      </x:c>
      <x:c r="O957" t="str">
        <x:f>IF(OR(D957&lt;620,L957&gt;=2,J957&gt;0.9),"High",IF(OR(D957&lt;700,L957=1,J957&gt;0.75),"Medium","Low"))</x:f>
        <x:v>Medium</x:v>
      </x:c>
      <x:c r="P957" s="30" t="n">
        <x:f>XLOOKUP(F957,Assumptions!$A$4:$A$6,Assumptions!$B$4:$B$6)</x:f>
        <x:v>0</x:v>
      </x:c>
      <x:c r="Q957" s="32" t="n">
        <x:f>XLOOKUP(F957,Assumptions!$A$4:$A$6,Assumptions!$C$4:$C$6)</x:f>
        <x:v>0.229</x:v>
      </x:c>
      <x:c r="R957" s="32" t="n">
        <x:f>XLOOKUP(F957,Assumptions!$A$4:$A$6,Assumptions!$D$4:$D$6)</x:f>
        <x:v>0.015</x:v>
      </x:c>
      <x:c r="S957" s="32" t="n">
        <x:f>XLOOKUP(F957,Assumptions!$A$4:$A$6,Assumptions!$E$4:$E$6)</x:f>
        <x:v>0.0075</x:v>
      </x:c>
      <x:c r="T957" s="32" t="n">
        <x:f>XLOOKUP(O957,Assumptions!$H$4:$H$6,Assumptions!$I$4:$I$6)</x:f>
        <x:v>0.012</x:v>
      </x:c>
      <x:c r="U957" s="30" t="n">
        <x:f>XLOOKUP(F957,Assumptions!$A$4:$A$6,Assumptions!$F$4:$F$6)</x:f>
        <x:v>60</x:v>
      </x:c>
      <x:c r="V957" s="60" t="n">
        <x:f>I957*12</x:f>
        <x:v>11603.039999999999</x:v>
      </x:c>
      <x:c r="W957" s="60" t="n">
        <x:f>H957*J957*(1-K957)*Q957</x:f>
        <x:v>187.560216792</x:v>
      </x:c>
      <x:c r="X957" s="60" t="n">
        <x:f>V957*R957</x:f>
        <x:v>174.04559999999998</x:v>
      </x:c>
      <x:c r="Y957" s="60" t="n">
        <x:f>V957*S957</x:f>
        <x:v>87.02279999999999</x:v>
      </x:c>
      <x:c r="Z957" s="60" t="n">
        <x:f>H957*J957*T957</x:f>
        <x:v>35.481888</x:v>
      </x:c>
      <x:c r="AA957" s="60" t="n">
        <x:f>P957+W957+X957-Y957-Z957-U957</x:f>
        <x:v>179.10112879199997</x:v>
      </x:c>
      <x:c r="AB957" s="32" t="n">
        <x:f>IFERROR(AA957/(P957+W957+X957),0)</x:f>
        <x:v>0.4952938267998634</x:v>
      </x:c>
      <x:c r="AC957" t="n">
        <x:f>IF(O957="High",0,IF(I957&gt;=1800,3,IF(I957&gt;=900,2,1))+IF(K957&gt;=0.9,2,IF(K957&gt;=0.75,1,0))+IF(J957&lt;=0.7,2,IF(J957&lt;=0.85,1,0))+IF(M957&gt;=8,1,0))</x:f>
        <x:v>5</x:v>
      </x:c>
      <x:c r="AD957" t="str">
        <x:f>IF(AND(O957&lt;&gt;"High",AC957&gt;=Assumptions!$B$10,AA957&gt;0),"Priority Growth",IF(AND(O957="Low",AA957&gt;0),"Maintain","Watch"))</x:f>
        <x:v>Watch</x:v>
      </x:c>
      <x:c r="AE957" s="60" t="n">
        <x:f>MAX(AA957,0)*N957</x:f>
        <x:v>3.5820225758399995</x:v>
      </x:c>
      <x:c r="AF957" t="str">
        <x:f>IF(AND(AA957&gt;=Assumptions!$B$11,O957&lt;&gt;"High",OR(N957&gt;=Assumptions!$B$12,M957&lt;=6)),"High","Standard")</x:f>
        <x:v>Standard</x:v>
      </x:c>
    </x:row>
    <x:row r="958">
      <x:c r="A958" t="str">
        <x:f>'Raw_Data'!A958</x:f>
        <x:v>C00957</x:v>
      </x:c>
      <x:c r="B958" t="n">
        <x:f>'Raw_Data'!B958</x:f>
        <x:v>43</x:v>
      </x:c>
      <x:c r="C958" s="30" t="n">
        <x:f>'Raw_Data'!C958</x:f>
        <x:v>88912</x:v>
      </x:c>
      <x:c r="D958" t="n">
        <x:f>'Raw_Data'!D958</x:f>
        <x:v>578</x:v>
      </x:c>
      <x:c r="E958" t="n">
        <x:f>'Raw_Data'!E958</x:f>
        <x:v>128</x:v>
      </x:c>
      <x:c r="F958" t="str">
        <x:f>PROPER(TRIM('Raw_Data'!F958))</x:f>
        <x:v>Classic</x:v>
      </x:c>
      <x:c r="G958" t="str">
        <x:f>PROPER(TRIM('Raw_Data'!G958))</x:f>
        <x:v>Digital</x:v>
      </x:c>
      <x:c r="H958" s="60" t="n">
        <x:f>'Raw_Data'!H958</x:f>
        <x:v>3460</x:v>
      </x:c>
      <x:c r="I958" s="60" t="n">
        <x:f>'Raw_Data'!I958</x:f>
        <x:v>448.65</x:v>
      </x:c>
      <x:c r="J958" s="32" t="n">
        <x:f>'Raw_Data'!J958</x:f>
        <x:v>0.556</x:v>
      </x:c>
      <x:c r="K958" s="32" t="n">
        <x:f>'Raw_Data'!K958</x:f>
        <x:v>0.48</x:v>
      </x:c>
      <x:c r="L958" t="n">
        <x:f>'Raw_Data'!L958</x:f>
        <x:v>0</x:v>
      </x:c>
      <x:c r="M958" t="n">
        <x:f>IF('Raw_Data'!M958="",Assumptions!$B$15,'Raw_Data'!M958)</x:f>
        <x:v>7</x:v>
      </x:c>
      <x:c r="N958" s="32" t="n">
        <x:f>'Raw_Data'!N958</x:f>
        <x:v>0.095</x:v>
      </x:c>
      <x:c r="O958" t="str">
        <x:f>IF(OR(D958&lt;620,L958&gt;=2,J958&gt;0.9),"High",IF(OR(D958&lt;700,L958=1,J958&gt;0.75),"Medium","Low"))</x:f>
        <x:v>High</x:v>
      </x:c>
      <x:c r="P958" s="30" t="n">
        <x:f>XLOOKUP(F958,Assumptions!$A$4:$A$6,Assumptions!$B$4:$B$6)</x:f>
        <x:v>0</x:v>
      </x:c>
      <x:c r="Q958" s="32" t="n">
        <x:f>XLOOKUP(F958,Assumptions!$A$4:$A$6,Assumptions!$C$4:$C$6)</x:f>
        <x:v>0.229</x:v>
      </x:c>
      <x:c r="R958" s="32" t="n">
        <x:f>XLOOKUP(F958,Assumptions!$A$4:$A$6,Assumptions!$D$4:$D$6)</x:f>
        <x:v>0.015</x:v>
      </x:c>
      <x:c r="S958" s="32" t="n">
        <x:f>XLOOKUP(F958,Assumptions!$A$4:$A$6,Assumptions!$E$4:$E$6)</x:f>
        <x:v>0.0075</x:v>
      </x:c>
      <x:c r="T958" s="32" t="n">
        <x:f>XLOOKUP(O958,Assumptions!$H$4:$H$6,Assumptions!$I$4:$I$6)</x:f>
        <x:v>0.045</x:v>
      </x:c>
      <x:c r="U958" s="30" t="n">
        <x:f>XLOOKUP(F958,Assumptions!$A$4:$A$6,Assumptions!$F$4:$F$6)</x:f>
        <x:v>60</x:v>
      </x:c>
      <x:c r="V958" s="60" t="n">
        <x:f>I958*12</x:f>
        <x:v>5383.799999999999</x:v>
      </x:c>
      <x:c r="W958" s="60" t="n">
        <x:f>H958*J958*(1-K958)*Q958</x:f>
        <x:v>229.08134080000005</x:v>
      </x:c>
      <x:c r="X958" s="60" t="n">
        <x:f>V958*R958</x:f>
        <x:v>80.75699999999999</x:v>
      </x:c>
      <x:c r="Y958" s="60" t="n">
        <x:f>V958*S958</x:f>
        <x:v>40.378499999999995</x:v>
      </x:c>
      <x:c r="Z958" s="60" t="n">
        <x:f>H958*J958*T958</x:f>
        <x:v>86.56920000000001</x:v>
      </x:c>
      <x:c r="AA958" s="60" t="n">
        <x:f>P958+W958+X958-Y958-Z958-U958</x:f>
        <x:v>122.89064080000003</x:v>
      </x:c>
      <x:c r="AB958" s="32" t="n">
        <x:f>IFERROR(AA958/(P958+W958+X958),0)</x:f>
        <x:v>0.3966282561502796</x:v>
      </x:c>
      <x:c r="AC958" t="n">
        <x:f>IF(O958="High",0,IF(I958&gt;=1800,3,IF(I958&gt;=900,2,1))+IF(K958&gt;=0.9,2,IF(K958&gt;=0.75,1,0))+IF(J958&lt;=0.7,2,IF(J958&lt;=0.85,1,0))+IF(M958&gt;=8,1,0))</x:f>
        <x:v>0</x:v>
      </x:c>
      <x:c r="AD958" t="str">
        <x:f>IF(AND(O958&lt;&gt;"High",AC958&gt;=Assumptions!$B$10,AA958&gt;0),"Priority Growth",IF(AND(O958="Low",AA958&gt;0),"Maintain","Watch"))</x:f>
        <x:v>Watch</x:v>
      </x:c>
      <x:c r="AE958" s="60" t="n">
        <x:f>MAX(AA958,0)*N958</x:f>
        <x:v>11.674610876000003</x:v>
      </x:c>
      <x:c r="AF958" t="str">
        <x:f>IF(AND(AA958&gt;=Assumptions!$B$11,O958&lt;&gt;"High",OR(N958&gt;=Assumptions!$B$12,M958&lt;=6)),"High","Standard")</x:f>
        <x:v>Standard</x:v>
      </x:c>
    </x:row>
    <x:row r="959">
      <x:c r="A959" t="str">
        <x:f>'Raw_Data'!A959</x:f>
        <x:v>C00958</x:v>
      </x:c>
      <x:c r="B959" t="n">
        <x:f>'Raw_Data'!B959</x:f>
        <x:v>34</x:v>
      </x:c>
      <x:c r="C959" s="30" t="n">
        <x:f>'Raw_Data'!C959</x:f>
        <x:v>48530</x:v>
      </x:c>
      <x:c r="D959" t="n">
        <x:f>'Raw_Data'!D959</x:f>
        <x:v>602</x:v>
      </x:c>
      <x:c r="E959" t="n">
        <x:f>'Raw_Data'!E959</x:f>
        <x:v>8</x:v>
      </x:c>
      <x:c r="F959" t="str">
        <x:f>PROPER(TRIM('Raw_Data'!F959))</x:f>
        <x:v>Classic</x:v>
      </x:c>
      <x:c r="G959" t="str">
        <x:f>PROPER(TRIM('Raw_Data'!G959))</x:f>
        <x:v>Partner</x:v>
      </x:c>
      <x:c r="H959" s="60" t="n">
        <x:f>'Raw_Data'!H959</x:f>
        <x:v>5619</x:v>
      </x:c>
      <x:c r="I959" s="60" t="n">
        <x:f>'Raw_Data'!I959</x:f>
        <x:v>700.56</x:v>
      </x:c>
      <x:c r="J959" s="32" t="n">
        <x:f>'Raw_Data'!J959</x:f>
        <x:v>0.464</x:v>
      </x:c>
      <x:c r="K959" s="32" t="n">
        <x:f>'Raw_Data'!K959</x:f>
        <x:v>0.547</x:v>
      </x:c>
      <x:c r="L959" t="n">
        <x:f>'Raw_Data'!L959</x:f>
        <x:v>0</x:v>
      </x:c>
      <x:c r="M959" t="n">
        <x:f>IF('Raw_Data'!M959="",Assumptions!$B$15,'Raw_Data'!M959)</x:f>
        <x:v>6</x:v>
      </x:c>
      <x:c r="N959" s="32" t="n">
        <x:f>'Raw_Data'!N959</x:f>
        <x:v>0.204</x:v>
      </x:c>
      <x:c r="O959" t="str">
        <x:f>IF(OR(D959&lt;620,L959&gt;=2,J959&gt;0.9),"High",IF(OR(D959&lt;700,L959=1,J959&gt;0.75),"Medium","Low"))</x:f>
        <x:v>High</x:v>
      </x:c>
      <x:c r="P959" s="30" t="n">
        <x:f>XLOOKUP(F959,Assumptions!$A$4:$A$6,Assumptions!$B$4:$B$6)</x:f>
        <x:v>0</x:v>
      </x:c>
      <x:c r="Q959" s="32" t="n">
        <x:f>XLOOKUP(F959,Assumptions!$A$4:$A$6,Assumptions!$C$4:$C$6)</x:f>
        <x:v>0.229</x:v>
      </x:c>
      <x:c r="R959" s="32" t="n">
        <x:f>XLOOKUP(F959,Assumptions!$A$4:$A$6,Assumptions!$D$4:$D$6)</x:f>
        <x:v>0.015</x:v>
      </x:c>
      <x:c r="S959" s="32" t="n">
        <x:f>XLOOKUP(F959,Assumptions!$A$4:$A$6,Assumptions!$E$4:$E$6)</x:f>
        <x:v>0.0075</x:v>
      </x:c>
      <x:c r="T959" s="32" t="n">
        <x:f>XLOOKUP(O959,Assumptions!$H$4:$H$6,Assumptions!$I$4:$I$6)</x:f>
        <x:v>0.045</x:v>
      </x:c>
      <x:c r="U959" s="30" t="n">
        <x:f>XLOOKUP(F959,Assumptions!$A$4:$A$6,Assumptions!$F$4:$F$6)</x:f>
        <x:v>60</x:v>
      </x:c>
      <x:c r="V959" s="60" t="n">
        <x:f>I959*12</x:f>
        <x:v>8406.72</x:v>
      </x:c>
      <x:c r="W959" s="60" t="n">
        <x:f>H959*J959*(1-K959)*Q959</x:f>
        <x:v>270.464766192</x:v>
      </x:c>
      <x:c r="X959" s="60" t="n">
        <x:f>V959*R959</x:f>
        <x:v>126.10079999999999</x:v>
      </x:c>
      <x:c r="Y959" s="60" t="n">
        <x:f>V959*S959</x:f>
        <x:v>63.050399999999996</x:v>
      </x:c>
      <x:c r="Z959" s="60" t="n">
        <x:f>H959*J959*T959</x:f>
        <x:v>117.32472000000001</x:v>
      </x:c>
      <x:c r="AA959" s="60" t="n">
        <x:f>P959+W959+X959-Y959-Z959-U959</x:f>
        <x:v>156.19044619200002</x:v>
      </x:c>
      <x:c r="AB959" s="32" t="n">
        <x:f>IFERROR(AA959/(P959+W959+X959),0)</x:f>
        <x:v>0.39385781194219804</x:v>
      </x:c>
      <x:c r="AC959" t="n">
        <x:f>IF(O959="High",0,IF(I959&gt;=1800,3,IF(I959&gt;=900,2,1))+IF(K959&gt;=0.9,2,IF(K959&gt;=0.75,1,0))+IF(J959&lt;=0.7,2,IF(J959&lt;=0.85,1,0))+IF(M959&gt;=8,1,0))</x:f>
        <x:v>0</x:v>
      </x:c>
      <x:c r="AD959" t="str">
        <x:f>IF(AND(O959&lt;&gt;"High",AC959&gt;=Assumptions!$B$10,AA959&gt;0),"Priority Growth",IF(AND(O959="Low",AA959&gt;0),"Maintain","Watch"))</x:f>
        <x:v>Watch</x:v>
      </x:c>
      <x:c r="AE959" s="60" t="n">
        <x:f>MAX(AA959,0)*N959</x:f>
        <x:v>31.862851023168</x:v>
      </x:c>
      <x:c r="AF959" t="str">
        <x:f>IF(AND(AA959&gt;=Assumptions!$B$11,O959&lt;&gt;"High",OR(N959&gt;=Assumptions!$B$12,M959&lt;=6)),"High","Standard")</x:f>
        <x:v>Standard</x:v>
      </x:c>
    </x:row>
    <x:row r="960">
      <x:c r="A960" t="str">
        <x:f>'Raw_Data'!A960</x:f>
        <x:v>C00959</x:v>
      </x:c>
      <x:c r="B960" t="n">
        <x:f>'Raw_Data'!B960</x:f>
        <x:v>49</x:v>
      </x:c>
      <x:c r="C960" s="30" t="n">
        <x:f>'Raw_Data'!C960</x:f>
        <x:v>29344</x:v>
      </x:c>
      <x:c r="D960" t="n">
        <x:f>'Raw_Data'!D960</x:f>
        <x:v>650</x:v>
      </x:c>
      <x:c r="E960" t="n">
        <x:f>'Raw_Data'!E960</x:f>
        <x:v>54</x:v>
      </x:c>
      <x:c r="F960" t="str">
        <x:f>PROPER(TRIM('Raw_Data'!F960))</x:f>
        <x:v>Classic</x:v>
      </x:c>
      <x:c r="G960" t="str">
        <x:f>PROPER(TRIM('Raw_Data'!G960))</x:f>
        <x:v>Branch</x:v>
      </x:c>
      <x:c r="H960" s="60" t="n">
        <x:f>'Raw_Data'!H960</x:f>
        <x:v>1000</x:v>
      </x:c>
      <x:c r="I960" s="60" t="n">
        <x:f>'Raw_Data'!I960</x:f>
        <x:v>431.46</x:v>
      </x:c>
      <x:c r="J960" s="32" t="n">
        <x:f>'Raw_Data'!J960</x:f>
        <x:v>0.387</x:v>
      </x:c>
      <x:c r="K960" s="32" t="n">
        <x:f>'Raw_Data'!K960</x:f>
        <x:v>0.752</x:v>
      </x:c>
      <x:c r="L960" t="n">
        <x:f>'Raw_Data'!L960</x:f>
        <x:v>0</x:v>
      </x:c>
      <x:c r="M960" t="n">
        <x:f>IF('Raw_Data'!M960="",Assumptions!$B$15,'Raw_Data'!M960)</x:f>
        <x:v>6</x:v>
      </x:c>
      <x:c r="N960" s="32" t="n">
        <x:f>'Raw_Data'!N960</x:f>
        <x:v>0.146</x:v>
      </x:c>
      <x:c r="O960" t="str">
        <x:f>IF(OR(D960&lt;620,L960&gt;=2,J960&gt;0.9),"High",IF(OR(D960&lt;700,L960=1,J960&gt;0.75),"Medium","Low"))</x:f>
        <x:v>Medium</x:v>
      </x:c>
      <x:c r="P960" s="30" t="n">
        <x:f>XLOOKUP(F960,Assumptions!$A$4:$A$6,Assumptions!$B$4:$B$6)</x:f>
        <x:v>0</x:v>
      </x:c>
      <x:c r="Q960" s="32" t="n">
        <x:f>XLOOKUP(F960,Assumptions!$A$4:$A$6,Assumptions!$C$4:$C$6)</x:f>
        <x:v>0.229</x:v>
      </x:c>
      <x:c r="R960" s="32" t="n">
        <x:f>XLOOKUP(F960,Assumptions!$A$4:$A$6,Assumptions!$D$4:$D$6)</x:f>
        <x:v>0.015</x:v>
      </x:c>
      <x:c r="S960" s="32" t="n">
        <x:f>XLOOKUP(F960,Assumptions!$A$4:$A$6,Assumptions!$E$4:$E$6)</x:f>
        <x:v>0.0075</x:v>
      </x:c>
      <x:c r="T960" s="32" t="n">
        <x:f>XLOOKUP(O960,Assumptions!$H$4:$H$6,Assumptions!$I$4:$I$6)</x:f>
        <x:v>0.012</x:v>
      </x:c>
      <x:c r="U960" s="30" t="n">
        <x:f>XLOOKUP(F960,Assumptions!$A$4:$A$6,Assumptions!$F$4:$F$6)</x:f>
        <x:v>60</x:v>
      </x:c>
      <x:c r="V960" s="60" t="n">
        <x:f>I960*12</x:f>
        <x:v>5177.5199999999995</x:v>
      </x:c>
      <x:c r="W960" s="60" t="n">
        <x:f>H960*J960*(1-K960)*Q960</x:f>
        <x:v>21.978504</x:v>
      </x:c>
      <x:c r="X960" s="60" t="n">
        <x:f>V960*R960</x:f>
        <x:v>77.66279999999999</x:v>
      </x:c>
      <x:c r="Y960" s="60" t="n">
        <x:f>V960*S960</x:f>
        <x:v>38.831399999999995</x:v>
      </x:c>
      <x:c r="Z960" s="60" t="n">
        <x:f>H960*J960*T960</x:f>
        <x:v>4.644</x:v>
      </x:c>
      <x:c r="AA960" s="60" t="n">
        <x:f>P960+W960+X960-Y960-Z960-U960</x:f>
        <x:v>-3.8340960000000024</x:v>
      </x:c>
      <x:c r="AB960" s="32" t="n">
        <x:f>IFERROR(AA960/(P960+W960+X960),0)</x:f>
        <x:v>-0.038478982571324066</x:v>
      </x:c>
      <x:c r="AC960" t="n">
        <x:f>IF(O960="High",0,IF(I960&gt;=1800,3,IF(I960&gt;=900,2,1))+IF(K960&gt;=0.9,2,IF(K960&gt;=0.75,1,0))+IF(J960&lt;=0.7,2,IF(J960&lt;=0.85,1,0))+IF(M960&gt;=8,1,0))</x:f>
        <x:v>4</x:v>
      </x:c>
      <x:c r="AD960" t="str">
        <x:f>IF(AND(O960&lt;&gt;"High",AC960&gt;=Assumptions!$B$10,AA960&gt;0),"Priority Growth",IF(AND(O960="Low",AA960&gt;0),"Maintain","Watch"))</x:f>
        <x:v>Watch</x:v>
      </x:c>
      <x:c r="AE960" s="60" t="n">
        <x:f>MAX(AA960,0)*N960</x:f>
        <x:v>0</x:v>
      </x:c>
      <x:c r="AF960" t="str">
        <x:f>IF(AND(AA960&gt;=Assumptions!$B$11,O960&lt;&gt;"High",OR(N960&gt;=Assumptions!$B$12,M960&lt;=6)),"High","Standard")</x:f>
        <x:v>Standard</x:v>
      </x:c>
    </x:row>
    <x:row r="961">
      <x:c r="A961" t="str">
        <x:f>'Raw_Data'!A961</x:f>
        <x:v>C00960</x:v>
      </x:c>
      <x:c r="B961" t="n">
        <x:f>'Raw_Data'!B961</x:f>
        <x:v>56</x:v>
      </x:c>
      <x:c r="C961" s="30" t="n">
        <x:f>'Raw_Data'!C961</x:f>
        <x:v>44325</x:v>
      </x:c>
      <x:c r="D961" t="n">
        <x:f>'Raw_Data'!D961</x:f>
        <x:v>634</x:v>
      </x:c>
      <x:c r="E961" t="n">
        <x:f>'Raw_Data'!E961</x:f>
        <x:v>93</x:v>
      </x:c>
      <x:c r="F961" t="str">
        <x:f>PROPER(TRIM('Raw_Data'!F961))</x:f>
        <x:v>Classic</x:v>
      </x:c>
      <x:c r="G961" t="str">
        <x:f>PROPER(TRIM('Raw_Data'!G961))</x:f>
        <x:v>Digital</x:v>
      </x:c>
      <x:c r="H961" s="60" t="n">
        <x:f>'Raw_Data'!H961</x:f>
        <x:v>4025</x:v>
      </x:c>
      <x:c r="I961" s="60" t="n">
        <x:f>'Raw_Data'!I961</x:f>
        <x:v>254.9</x:v>
      </x:c>
      <x:c r="J961" s="32" t="n">
        <x:f>'Raw_Data'!J961</x:f>
        <x:v>0.532</x:v>
      </x:c>
      <x:c r="K961" s="32" t="n">
        <x:f>'Raw_Data'!K961</x:f>
        <x:v>0.712</x:v>
      </x:c>
      <x:c r="L961" t="n">
        <x:f>'Raw_Data'!L961</x:f>
        <x:v>0</x:v>
      </x:c>
      <x:c r="M961" t="n">
        <x:f>IF('Raw_Data'!M961="",Assumptions!$B$15,'Raw_Data'!M961)</x:f>
        <x:v>6</x:v>
      </x:c>
      <x:c r="N961" s="32" t="n">
        <x:f>'Raw_Data'!N961</x:f>
        <x:v>0.186</x:v>
      </x:c>
      <x:c r="O961" t="str">
        <x:f>IF(OR(D961&lt;620,L961&gt;=2,J961&gt;0.9),"High",IF(OR(D961&lt;700,L961=1,J961&gt;0.75),"Medium","Low"))</x:f>
        <x:v>Medium</x:v>
      </x:c>
      <x:c r="P961" s="30" t="n">
        <x:f>XLOOKUP(F961,Assumptions!$A$4:$A$6,Assumptions!$B$4:$B$6)</x:f>
        <x:v>0</x:v>
      </x:c>
      <x:c r="Q961" s="32" t="n">
        <x:f>XLOOKUP(F961,Assumptions!$A$4:$A$6,Assumptions!$C$4:$C$6)</x:f>
        <x:v>0.229</x:v>
      </x:c>
      <x:c r="R961" s="32" t="n">
        <x:f>XLOOKUP(F961,Assumptions!$A$4:$A$6,Assumptions!$D$4:$D$6)</x:f>
        <x:v>0.015</x:v>
      </x:c>
      <x:c r="S961" s="32" t="n">
        <x:f>XLOOKUP(F961,Assumptions!$A$4:$A$6,Assumptions!$E$4:$E$6)</x:f>
        <x:v>0.0075</x:v>
      </x:c>
      <x:c r="T961" s="32" t="n">
        <x:f>XLOOKUP(O961,Assumptions!$H$4:$H$6,Assumptions!$I$4:$I$6)</x:f>
        <x:v>0.012</x:v>
      </x:c>
      <x:c r="U961" s="30" t="n">
        <x:f>XLOOKUP(F961,Assumptions!$A$4:$A$6,Assumptions!$F$4:$F$6)</x:f>
        <x:v>60</x:v>
      </x:c>
      <x:c r="V961" s="60" t="n">
        <x:f>I961*12</x:f>
        <x:v>3058.8</x:v>
      </x:c>
      <x:c r="W961" s="60" t="n">
        <x:f>H961*J961*(1-K961)*Q961</x:f>
        <x:v>141.22301760000002</x:v>
      </x:c>
      <x:c r="X961" s="60" t="n">
        <x:f>V961*R961</x:f>
        <x:v>45.882</x:v>
      </x:c>
      <x:c r="Y961" s="60" t="n">
        <x:f>V961*S961</x:f>
        <x:v>22.941</x:v>
      </x:c>
      <x:c r="Z961" s="60" t="n">
        <x:f>H961*J961*T961</x:f>
        <x:v>25.695600000000002</x:v>
      </x:c>
      <x:c r="AA961" s="60" t="n">
        <x:f>P961+W961+X961-Y961-Z961-U961</x:f>
        <x:v>78.46841760000001</x:v>
      </x:c>
      <x:c r="AB961" s="32" t="n">
        <x:f>IFERROR(AA961/(P961+W961+X961),0)</x:f>
        <x:v>0.41938168525096786</x:v>
      </x:c>
      <x:c r="AC961" t="n">
        <x:f>IF(O961="High",0,IF(I961&gt;=1800,3,IF(I961&gt;=900,2,1))+IF(K961&gt;=0.9,2,IF(K961&gt;=0.75,1,0))+IF(J961&lt;=0.7,2,IF(J961&lt;=0.85,1,0))+IF(M961&gt;=8,1,0))</x:f>
        <x:v>3</x:v>
      </x:c>
      <x:c r="AD961" t="str">
        <x:f>IF(AND(O961&lt;&gt;"High",AC961&gt;=Assumptions!$B$10,AA961&gt;0),"Priority Growth",IF(AND(O961="Low",AA961&gt;0),"Maintain","Watch"))</x:f>
        <x:v>Watch</x:v>
      </x:c>
      <x:c r="AE961" s="60" t="n">
        <x:f>MAX(AA961,0)*N961</x:f>
        <x:v>14.595125673600002</x:v>
      </x:c>
      <x:c r="AF961" t="str">
        <x:f>IF(AND(AA961&gt;=Assumptions!$B$11,O961&lt;&gt;"High",OR(N961&gt;=Assumptions!$B$12,M961&lt;=6)),"High","Standard")</x:f>
        <x:v>Standard</x:v>
      </x:c>
    </x:row>
    <x:row r="962">
      <x:c r="A962" t="str">
        <x:f>'Raw_Data'!A962</x:f>
        <x:v>C00961</x:v>
      </x:c>
      <x:c r="B962" t="n">
        <x:f>'Raw_Data'!B962</x:f>
        <x:v>48</x:v>
      </x:c>
      <x:c r="C962" s="30" t="n">
        <x:f>'Raw_Data'!C962</x:f>
        <x:v>32175</x:v>
      </x:c>
      <x:c r="D962" t="n">
        <x:f>'Raw_Data'!D962</x:f>
        <x:v>749</x:v>
      </x:c>
      <x:c r="E962" t="n">
        <x:f>'Raw_Data'!E962</x:f>
        <x:v>10</x:v>
      </x:c>
      <x:c r="F962" t="str">
        <x:f>PROPER(TRIM('Raw_Data'!F962))</x:f>
        <x:v>Classic</x:v>
      </x:c>
      <x:c r="G962" t="str">
        <x:f>PROPER(TRIM('Raw_Data'!G962))</x:f>
        <x:v>Partner</x:v>
      </x:c>
      <x:c r="H962" s="60" t="n">
        <x:f>'Raw_Data'!H962</x:f>
        <x:v>6664</x:v>
      </x:c>
      <x:c r="I962" s="60" t="n">
        <x:f>'Raw_Data'!I962</x:f>
        <x:v>1040.2</x:v>
      </x:c>
      <x:c r="J962" s="32" t="n">
        <x:f>'Raw_Data'!J962</x:f>
        <x:v>0.251</x:v>
      </x:c>
      <x:c r="K962" s="32" t="n">
        <x:f>'Raw_Data'!K962</x:f>
        <x:v>0.796</x:v>
      </x:c>
      <x:c r="L962" t="n">
        <x:f>'Raw_Data'!L962</x:f>
        <x:v>0</x:v>
      </x:c>
      <x:c r="M962" t="n">
        <x:f>IF('Raw_Data'!M962="",Assumptions!$B$15,'Raw_Data'!M962)</x:f>
        <x:v>7</x:v>
      </x:c>
      <x:c r="N962" s="32" t="n">
        <x:f>'Raw_Data'!N962</x:f>
        <x:v>0.139</x:v>
      </x:c>
      <x:c r="O962" t="str">
        <x:f>IF(OR(D962&lt;620,L962&gt;=2,J962&gt;0.9),"High",IF(OR(D962&lt;700,L962=1,J962&gt;0.75),"Medium","Low"))</x:f>
        <x:v>Low</x:v>
      </x:c>
      <x:c r="P962" s="30" t="n">
        <x:f>XLOOKUP(F962,Assumptions!$A$4:$A$6,Assumptions!$B$4:$B$6)</x:f>
        <x:v>0</x:v>
      </x:c>
      <x:c r="Q962" s="32" t="n">
        <x:f>XLOOKUP(F962,Assumptions!$A$4:$A$6,Assumptions!$C$4:$C$6)</x:f>
        <x:v>0.229</x:v>
      </x:c>
      <x:c r="R962" s="32" t="n">
        <x:f>XLOOKUP(F962,Assumptions!$A$4:$A$6,Assumptions!$D$4:$D$6)</x:f>
        <x:v>0.015</x:v>
      </x:c>
      <x:c r="S962" s="32" t="n">
        <x:f>XLOOKUP(F962,Assumptions!$A$4:$A$6,Assumptions!$E$4:$E$6)</x:f>
        <x:v>0.0075</x:v>
      </x:c>
      <x:c r="T962" s="32" t="n">
        <x:f>XLOOKUP(O962,Assumptions!$H$4:$H$6,Assumptions!$I$4:$I$6)</x:f>
        <x:v>0.0035</x:v>
      </x:c>
      <x:c r="U962" s="30" t="n">
        <x:f>XLOOKUP(F962,Assumptions!$A$4:$A$6,Assumptions!$F$4:$F$6)</x:f>
        <x:v>60</x:v>
      </x:c>
      <x:c r="V962" s="60" t="n">
        <x:f>I962*12</x:f>
        <x:v>12482.400000000001</x:v>
      </x:c>
      <x:c r="W962" s="60" t="n">
        <x:f>H962*J962*(1-K962)*Q962</x:f>
        <x:v>78.14017142399999</x:v>
      </x:c>
      <x:c r="X962" s="60" t="n">
        <x:f>V962*R962</x:f>
        <x:v>187.23600000000002</x:v>
      </x:c>
      <x:c r="Y962" s="60" t="n">
        <x:f>V962*S962</x:f>
        <x:v>93.61800000000001</x:v>
      </x:c>
      <x:c r="Z962" s="60" t="n">
        <x:f>H962*J962*T962</x:f>
        <x:v>5.854324</x:v>
      </x:c>
      <x:c r="AA962" s="60" t="n">
        <x:f>P962+W962+X962-Y962-Z962-U962</x:f>
        <x:v>105.90384742400002</x:v>
      </x:c>
      <x:c r="AB962" s="32" t="n">
        <x:f>IFERROR(AA962/(P962+W962+X962),0)</x:f>
        <x:v>0.3990706733604731</x:v>
      </x:c>
      <x:c r="AC962" t="n">
        <x:f>IF(O962="High",0,IF(I962&gt;=1800,3,IF(I962&gt;=900,2,1))+IF(K962&gt;=0.9,2,IF(K962&gt;=0.75,1,0))+IF(J962&lt;=0.7,2,IF(J962&lt;=0.85,1,0))+IF(M962&gt;=8,1,0))</x:f>
        <x:v>5</x:v>
      </x:c>
      <x:c r="AD962" t="str">
        <x:f>IF(AND(O962&lt;&gt;"High",AC962&gt;=Assumptions!$B$10,AA962&gt;0),"Priority Growth",IF(AND(O962="Low",AA962&gt;0),"Maintain","Watch"))</x:f>
        <x:v>Maintain</x:v>
      </x:c>
      <x:c r="AE962" s="60" t="n">
        <x:f>MAX(AA962,0)*N962</x:f>
        <x:v>14.720634791936003</x:v>
      </x:c>
      <x:c r="AF962" t="str">
        <x:f>IF(AND(AA962&gt;=Assumptions!$B$11,O962&lt;&gt;"High",OR(N962&gt;=Assumptions!$B$12,M962&lt;=6)),"High","Standard")</x:f>
        <x:v>Standard</x:v>
      </x:c>
    </x:row>
    <x:row r="963">
      <x:c r="A963" t="str">
        <x:f>'Raw_Data'!A963</x:f>
        <x:v>C00962</x:v>
      </x:c>
      <x:c r="B963" t="n">
        <x:f>'Raw_Data'!B963</x:f>
        <x:v>37</x:v>
      </x:c>
      <x:c r="C963" s="30" t="n">
        <x:f>'Raw_Data'!C963</x:f>
        <x:v>108595</x:v>
      </x:c>
      <x:c r="D963" t="n">
        <x:f>'Raw_Data'!D963</x:f>
        <x:v>748</x:v>
      </x:c>
      <x:c r="E963" t="n">
        <x:f>'Raw_Data'!E963</x:f>
        <x:v>25</x:v>
      </x:c>
      <x:c r="F963" t="str">
        <x:f>PROPER(TRIM('Raw_Data'!F963))</x:f>
        <x:v>Platinum</x:v>
      </x:c>
      <x:c r="G963" t="str">
        <x:f>PROPER(TRIM('Raw_Data'!G963))</x:f>
        <x:v>Digital</x:v>
      </x:c>
      <x:c r="H963" s="60" t="n">
        <x:f>'Raw_Data'!H963</x:f>
        <x:v>25159</x:v>
      </x:c>
      <x:c r="I963" s="60" t="n">
        <x:f>'Raw_Data'!I963</x:f>
        <x:v>3074.45</x:v>
      </x:c>
      <x:c r="J963" s="32" t="n">
        <x:f>'Raw_Data'!J963</x:f>
        <x:v>0.429</x:v>
      </x:c>
      <x:c r="K963" s="32" t="n">
        <x:f>'Raw_Data'!K963</x:f>
        <x:v>0.82</x:v>
      </x:c>
      <x:c r="L963" t="n">
        <x:f>'Raw_Data'!L963</x:f>
        <x:v>0</x:v>
      </x:c>
      <x:c r="M963" t="n">
        <x:f>IF('Raw_Data'!M963="",Assumptions!$B$15,'Raw_Data'!M963)</x:f>
        <x:v>8</x:v>
      </x:c>
      <x:c r="N963" s="32" t="n">
        <x:f>'Raw_Data'!N963</x:f>
        <x:v>0.063</x:v>
      </x:c>
      <x:c r="O963" t="str">
        <x:f>IF(OR(D963&lt;620,L963&gt;=2,J963&gt;0.9),"High",IF(OR(D963&lt;700,L963=1,J963&gt;0.75),"Medium","Low"))</x:f>
        <x:v>Low</x:v>
      </x:c>
      <x:c r="P963" s="30" t="n">
        <x:f>XLOOKUP(F963,Assumptions!$A$4:$A$6,Assumptions!$B$4:$B$6)</x:f>
        <x:v>195</x:v>
      </x:c>
      <x:c r="Q963" s="32" t="n">
        <x:f>XLOOKUP(F963,Assumptions!$A$4:$A$6,Assumptions!$C$4:$C$6)</x:f>
        <x:v>0.199</x:v>
      </x:c>
      <x:c r="R963" s="32" t="n">
        <x:f>XLOOKUP(F963,Assumptions!$A$4:$A$6,Assumptions!$D$4:$D$6)</x:f>
        <x:v>0.017</x:v>
      </x:c>
      <x:c r="S963" s="32" t="n">
        <x:f>XLOOKUP(F963,Assumptions!$A$4:$A$6,Assumptions!$E$4:$E$6)</x:f>
        <x:v>0.013</x:v>
      </x:c>
      <x:c r="T963" s="32" t="n">
        <x:f>XLOOKUP(O963,Assumptions!$H$4:$H$6,Assumptions!$I$4:$I$6)</x:f>
        <x:v>0.0035</x:v>
      </x:c>
      <x:c r="U963" s="30" t="n">
        <x:f>XLOOKUP(F963,Assumptions!$A$4:$A$6,Assumptions!$F$4:$F$6)</x:f>
        <x:v>140</x:v>
      </x:c>
      <x:c r="V963" s="60" t="n">
        <x:f>I963*12</x:f>
        <x:v>36893.399999999994</x:v>
      </x:c>
      <x:c r="W963" s="60" t="n">
        <x:f>H963*J963*(1-K963)*Q963</x:f>
        <x:v>386.6128180200001</x:v>
      </x:c>
      <x:c r="X963" s="60" t="n">
        <x:f>V963*R963</x:f>
        <x:v>627.1877999999999</x:v>
      </x:c>
      <x:c r="Y963" s="60" t="n">
        <x:f>V963*S963</x:f>
        <x:v>479.6141999999999</x:v>
      </x:c>
      <x:c r="Z963" s="60" t="n">
        <x:f>H963*J963*T963</x:f>
        <x:v>37.7762385</x:v>
      </x:c>
      <x:c r="AA963" s="60" t="n">
        <x:f>P963+W963+X963-Y963-Z963-U963</x:f>
        <x:v>551.41017952</x:v>
      </x:c>
      <x:c r="AB963" s="32" t="n">
        <x:f>IFERROR(AA963/(P963+W963+X963),0)</x:f>
        <x:v>0.45616305228500204</x:v>
      </x:c>
      <x:c r="AC963" t="n">
        <x:f>IF(O963="High",0,IF(I963&gt;=1800,3,IF(I963&gt;=900,2,1))+IF(K963&gt;=0.9,2,IF(K963&gt;=0.75,1,0))+IF(J963&lt;=0.7,2,IF(J963&lt;=0.85,1,0))+IF(M963&gt;=8,1,0))</x:f>
        <x:v>7</x:v>
      </x:c>
      <x:c r="AD963" t="str">
        <x:f>IF(AND(O963&lt;&gt;"High",AC963&gt;=Assumptions!$B$10,AA963&gt;0),"Priority Growth",IF(AND(O963="Low",AA963&gt;0),"Maintain","Watch"))</x:f>
        <x:v>Priority Growth</x:v>
      </x:c>
      <x:c r="AE963" s="60" t="n">
        <x:f>MAX(AA963,0)*N963</x:f>
        <x:v>34.738841309760005</x:v>
      </x:c>
      <x:c r="AF963" t="str">
        <x:f>IF(AND(AA963&gt;=Assumptions!$B$11,O963&lt;&gt;"High",OR(N963&gt;=Assumptions!$B$12,M963&lt;=6)),"High","Standard")</x:f>
        <x:v>Standard</x:v>
      </x:c>
    </x:row>
    <x:row r="964">
      <x:c r="A964" t="str">
        <x:f>'Raw_Data'!A964</x:f>
        <x:v>C00963</x:v>
      </x:c>
      <x:c r="B964" t="n">
        <x:f>'Raw_Data'!B964</x:f>
        <x:v>32</x:v>
      </x:c>
      <x:c r="C964" s="30" t="n">
        <x:f>'Raw_Data'!C964</x:f>
        <x:v>60049</x:v>
      </x:c>
      <x:c r="D964" t="n">
        <x:f>'Raw_Data'!D964</x:f>
        <x:v>652</x:v>
      </x:c>
      <x:c r="E964" t="n">
        <x:f>'Raw_Data'!E964</x:f>
        <x:v>45</x:v>
      </x:c>
      <x:c r="F964" t="str">
        <x:f>PROPER(TRIM('Raw_Data'!F964))</x:f>
        <x:v>Classic</x:v>
      </x:c>
      <x:c r="G964" t="str">
        <x:f>PROPER(TRIM('Raw_Data'!G964))</x:f>
        <x:v>Branch</x:v>
      </x:c>
      <x:c r="H964" s="60" t="n">
        <x:f>'Raw_Data'!H964</x:f>
        <x:v>3837</x:v>
      </x:c>
      <x:c r="I964" s="60" t="n">
        <x:f>'Raw_Data'!I964</x:f>
        <x:v>689.6</x:v>
      </x:c>
      <x:c r="J964" s="32" t="n">
        <x:f>'Raw_Data'!J964</x:f>
        <x:v>0.402</x:v>
      </x:c>
      <x:c r="K964" s="32" t="n">
        <x:f>'Raw_Data'!K964</x:f>
        <x:v>0.586</x:v>
      </x:c>
      <x:c r="L964" t="n">
        <x:f>'Raw_Data'!L964</x:f>
        <x:v>0</x:v>
      </x:c>
      <x:c r="M964" t="n">
        <x:f>IF('Raw_Data'!M964="",Assumptions!$B$15,'Raw_Data'!M964)</x:f>
        <x:v>8</x:v>
      </x:c>
      <x:c r="N964" s="32" t="n">
        <x:f>'Raw_Data'!N964</x:f>
        <x:v>0.062</x:v>
      </x:c>
      <x:c r="O964" t="str">
        <x:f>IF(OR(D964&lt;620,L964&gt;=2,J964&gt;0.9),"High",IF(OR(D964&lt;700,L964=1,J964&gt;0.75),"Medium","Low"))</x:f>
        <x:v>Medium</x:v>
      </x:c>
      <x:c r="P964" s="30" t="n">
        <x:f>XLOOKUP(F964,Assumptions!$A$4:$A$6,Assumptions!$B$4:$B$6)</x:f>
        <x:v>0</x:v>
      </x:c>
      <x:c r="Q964" s="32" t="n">
        <x:f>XLOOKUP(F964,Assumptions!$A$4:$A$6,Assumptions!$C$4:$C$6)</x:f>
        <x:v>0.229</x:v>
      </x:c>
      <x:c r="R964" s="32" t="n">
        <x:f>XLOOKUP(F964,Assumptions!$A$4:$A$6,Assumptions!$D$4:$D$6)</x:f>
        <x:v>0.015</x:v>
      </x:c>
      <x:c r="S964" s="32" t="n">
        <x:f>XLOOKUP(F964,Assumptions!$A$4:$A$6,Assumptions!$E$4:$E$6)</x:f>
        <x:v>0.0075</x:v>
      </x:c>
      <x:c r="T964" s="32" t="n">
        <x:f>XLOOKUP(O964,Assumptions!$H$4:$H$6,Assumptions!$I$4:$I$6)</x:f>
        <x:v>0.012</x:v>
      </x:c>
      <x:c r="U964" s="30" t="n">
        <x:f>XLOOKUP(F964,Assumptions!$A$4:$A$6,Assumptions!$F$4:$F$6)</x:f>
        <x:v>60</x:v>
      </x:c>
      <x:c r="V964" s="60" t="n">
        <x:f>I964*12</x:f>
        <x:v>8275.2</x:v>
      </x:c>
      <x:c r="W964" s="60" t="n">
        <x:f>H964*J964*(1-K964)*Q964</x:f>
        <x:v>146.23579004400003</x:v>
      </x:c>
      <x:c r="X964" s="60" t="n">
        <x:f>V964*R964</x:f>
        <x:v>124.128</x:v>
      </x:c>
      <x:c r="Y964" s="60" t="n">
        <x:f>V964*S964</x:f>
        <x:v>62.064</x:v>
      </x:c>
      <x:c r="Z964" s="60" t="n">
        <x:f>H964*J964*T964</x:f>
        <x:v>18.509688</x:v>
      </x:c>
      <x:c r="AA964" s="60" t="n">
        <x:f>P964+W964+X964-Y964-Z964-U964</x:f>
        <x:v>129.79010204400004</x:v>
      </x:c>
      <x:c r="AB964" s="32" t="n">
        <x:f>IFERROR(AA964/(P964+W964+X964),0)</x:f>
        <x:v>0.48005726662907594</x:v>
      </x:c>
      <x:c r="AC964" t="n">
        <x:f>IF(O964="High",0,IF(I964&gt;=1800,3,IF(I964&gt;=900,2,1))+IF(K964&gt;=0.9,2,IF(K964&gt;=0.75,1,0))+IF(J964&lt;=0.7,2,IF(J964&lt;=0.85,1,0))+IF(M964&gt;=8,1,0))</x:f>
        <x:v>4</x:v>
      </x:c>
      <x:c r="AD964" t="str">
        <x:f>IF(AND(O964&lt;&gt;"High",AC964&gt;=Assumptions!$B$10,AA964&gt;0),"Priority Growth",IF(AND(O964="Low",AA964&gt;0),"Maintain","Watch"))</x:f>
        <x:v>Watch</x:v>
      </x:c>
      <x:c r="AE964" s="60" t="n">
        <x:f>MAX(AA964,0)*N964</x:f>
        <x:v>8.046986326728002</x:v>
      </x:c>
      <x:c r="AF964" t="str">
        <x:f>IF(AND(AA964&gt;=Assumptions!$B$11,O964&lt;&gt;"High",OR(N964&gt;=Assumptions!$B$12,M964&lt;=6)),"High","Standard")</x:f>
        <x:v>Standard</x:v>
      </x:c>
    </x:row>
    <x:row r="965">
      <x:c r="A965" t="str">
        <x:f>'Raw_Data'!A965</x:f>
        <x:v>C00964</x:v>
      </x:c>
      <x:c r="B965" t="n">
        <x:f>'Raw_Data'!B965</x:f>
        <x:v>44</x:v>
      </x:c>
      <x:c r="C965" s="30" t="n">
        <x:f>'Raw_Data'!C965</x:f>
        <x:v>54222</x:v>
      </x:c>
      <x:c r="D965" t="n">
        <x:f>'Raw_Data'!D965</x:f>
        <x:v>697</x:v>
      </x:c>
      <x:c r="E965" t="n">
        <x:f>'Raw_Data'!E965</x:f>
        <x:v>50</x:v>
      </x:c>
      <x:c r="F965" t="str">
        <x:f>PROPER(TRIM('Raw_Data'!F965))</x:f>
        <x:v>Gold</x:v>
      </x:c>
      <x:c r="G965" t="str">
        <x:f>PROPER(TRIM('Raw_Data'!G965))</x:f>
        <x:v>Digital</x:v>
      </x:c>
      <x:c r="H965" s="60" t="n">
        <x:f>'Raw_Data'!H965</x:f>
        <x:v>6719</x:v>
      </x:c>
      <x:c r="I965" s="60" t="n">
        <x:f>'Raw_Data'!I965</x:f>
        <x:v>332.6</x:v>
      </x:c>
      <x:c r="J965" s="32" t="n">
        <x:f>'Raw_Data'!J965</x:f>
        <x:v>0.383</x:v>
      </x:c>
      <x:c r="K965" s="32" t="n">
        <x:f>'Raw_Data'!K965</x:f>
        <x:v>0.798</x:v>
      </x:c>
      <x:c r="L965" t="n">
        <x:f>'Raw_Data'!L965</x:f>
        <x:v>0</x:v>
      </x:c>
      <x:c r="M965" t="n">
        <x:f>IF('Raw_Data'!M965="",Assumptions!$B$15,'Raw_Data'!M965)</x:f>
        <x:v>5</x:v>
      </x:c>
      <x:c r="N965" s="32" t="n">
        <x:f>'Raw_Data'!N965</x:f>
        <x:v>0.283</x:v>
      </x:c>
      <x:c r="O965" t="str">
        <x:f>IF(OR(D965&lt;620,L965&gt;=2,J965&gt;0.9),"High",IF(OR(D965&lt;700,L965=1,J965&gt;0.75),"Medium","Low"))</x:f>
        <x:v>Medium</x:v>
      </x:c>
      <x:c r="P965" s="30" t="n">
        <x:f>XLOOKUP(F965,Assumptions!$A$4:$A$6,Assumptions!$B$4:$B$6)</x:f>
        <x:v>95</x:v>
      </x:c>
      <x:c r="Q965" s="32" t="n">
        <x:f>XLOOKUP(F965,Assumptions!$A$4:$A$6,Assumptions!$C$4:$C$6)</x:f>
        <x:v>0.219</x:v>
      </x:c>
      <x:c r="R965" s="32" t="n">
        <x:f>XLOOKUP(F965,Assumptions!$A$4:$A$6,Assumptions!$D$4:$D$6)</x:f>
        <x:v>0.016</x:v>
      </x:c>
      <x:c r="S965" s="32" t="n">
        <x:f>XLOOKUP(F965,Assumptions!$A$4:$A$6,Assumptions!$E$4:$E$6)</x:f>
        <x:v>0.01</x:v>
      </x:c>
      <x:c r="T965" s="32" t="n">
        <x:f>XLOOKUP(O965,Assumptions!$H$4:$H$6,Assumptions!$I$4:$I$6)</x:f>
        <x:v>0.012</x:v>
      </x:c>
      <x:c r="U965" s="30" t="n">
        <x:f>XLOOKUP(F965,Assumptions!$A$4:$A$6,Assumptions!$F$4:$F$6)</x:f>
        <x:v>90</x:v>
      </x:c>
      <x:c r="V965" s="60" t="n">
        <x:f>I965*12</x:f>
        <x:v>3991.2000000000003</x:v>
      </x:c>
      <x:c r="W965" s="60" t="n">
        <x:f>H965*J965*(1-K965)*Q965</x:f>
        <x:v>113.84105172599996</x:v>
      </x:c>
      <x:c r="X965" s="60" t="n">
        <x:f>V965*R965</x:f>
        <x:v>63.85920000000001</x:v>
      </x:c>
      <x:c r="Y965" s="60" t="n">
        <x:f>V965*S965</x:f>
        <x:v>39.912000000000006</x:v>
      </x:c>
      <x:c r="Z965" s="60" t="n">
        <x:f>H965*J965*T965</x:f>
        <x:v>30.880524</x:v>
      </x:c>
      <x:c r="AA965" s="60" t="n">
        <x:f>P965+W965+X965-Y965-Z965-U965</x:f>
        <x:v>111.90772772599996</x:v>
      </x:c>
      <x:c r="AB965" s="32" t="n">
        <x:f>IFERROR(AA965/(P965+W965+X965),0)</x:f>
        <x:v>0.41036899312598024</x:v>
      </x:c>
      <x:c r="AC965" t="n">
        <x:f>IF(O965="High",0,IF(I965&gt;=1800,3,IF(I965&gt;=900,2,1))+IF(K965&gt;=0.9,2,IF(K965&gt;=0.75,1,0))+IF(J965&lt;=0.7,2,IF(J965&lt;=0.85,1,0))+IF(M965&gt;=8,1,0))</x:f>
        <x:v>4</x:v>
      </x:c>
      <x:c r="AD965" t="str">
        <x:f>IF(AND(O965&lt;&gt;"High",AC965&gt;=Assumptions!$B$10,AA965&gt;0),"Priority Growth",IF(AND(O965="Low",AA965&gt;0),"Maintain","Watch"))</x:f>
        <x:v>Watch</x:v>
      </x:c>
      <x:c r="AE965" s="60" t="n">
        <x:f>MAX(AA965,0)*N965</x:f>
        <x:v>31.669886946457986</x:v>
      </x:c>
      <x:c r="AF965" t="str">
        <x:f>IF(AND(AA965&gt;=Assumptions!$B$11,O965&lt;&gt;"High",OR(N965&gt;=Assumptions!$B$12,M965&lt;=6)),"High","Standard")</x:f>
        <x:v>Standard</x:v>
      </x:c>
    </x:row>
    <x:row r="966">
      <x:c r="A966" t="str">
        <x:f>'Raw_Data'!A966</x:f>
        <x:v>C00965</x:v>
      </x:c>
      <x:c r="B966" t="n">
        <x:f>'Raw_Data'!B966</x:f>
        <x:v>50</x:v>
      </x:c>
      <x:c r="C966" s="30" t="n">
        <x:f>'Raw_Data'!C966</x:f>
        <x:v>94543</x:v>
      </x:c>
      <x:c r="D966" t="n">
        <x:f>'Raw_Data'!D966</x:f>
        <x:v>802</x:v>
      </x:c>
      <x:c r="E966" t="n">
        <x:f>'Raw_Data'!E966</x:f>
        <x:v>27</x:v>
      </x:c>
      <x:c r="F966" t="str">
        <x:f>PROPER(TRIM('Raw_Data'!F966))</x:f>
        <x:v>Platinum</x:v>
      </x:c>
      <x:c r="G966" t="str">
        <x:f>PROPER(TRIM('Raw_Data'!G966))</x:f>
        <x:v>Digital</x:v>
      </x:c>
      <x:c r="H966" s="60" t="n">
        <x:f>'Raw_Data'!H966</x:f>
        <x:v>25350</x:v>
      </x:c>
      <x:c r="I966" s="60" t="n">
        <x:f>'Raw_Data'!I966</x:f>
        <x:v>2326.46</x:v>
      </x:c>
      <x:c r="J966" s="32" t="n">
        <x:f>'Raw_Data'!J966</x:f>
        <x:v>0.131</x:v>
      </x:c>
      <x:c r="K966" s="32" t="n">
        <x:f>'Raw_Data'!K966</x:f>
        <x:v>0.954</x:v>
      </x:c>
      <x:c r="L966" t="n">
        <x:f>'Raw_Data'!L966</x:f>
        <x:v>0</x:v>
      </x:c>
      <x:c r="M966" t="n">
        <x:f>IF('Raw_Data'!M966="",Assumptions!$B$15,'Raw_Data'!M966)</x:f>
        <x:v>9</x:v>
      </x:c>
      <x:c r="N966" s="32" t="n">
        <x:f>'Raw_Data'!N966</x:f>
        <x:v>0.02</x:v>
      </x:c>
      <x:c r="O966" t="str">
        <x:f>IF(OR(D966&lt;620,L966&gt;=2,J966&gt;0.9),"High",IF(OR(D966&lt;700,L966=1,J966&gt;0.75),"Medium","Low"))</x:f>
        <x:v>Low</x:v>
      </x:c>
      <x:c r="P966" s="30" t="n">
        <x:f>XLOOKUP(F966,Assumptions!$A$4:$A$6,Assumptions!$B$4:$B$6)</x:f>
        <x:v>195</x:v>
      </x:c>
      <x:c r="Q966" s="32" t="n">
        <x:f>XLOOKUP(F966,Assumptions!$A$4:$A$6,Assumptions!$C$4:$C$6)</x:f>
        <x:v>0.199</x:v>
      </x:c>
      <x:c r="R966" s="32" t="n">
        <x:f>XLOOKUP(F966,Assumptions!$A$4:$A$6,Assumptions!$D$4:$D$6)</x:f>
        <x:v>0.017</x:v>
      </x:c>
      <x:c r="S966" s="32" t="n">
        <x:f>XLOOKUP(F966,Assumptions!$A$4:$A$6,Assumptions!$E$4:$E$6)</x:f>
        <x:v>0.013</x:v>
      </x:c>
      <x:c r="T966" s="32" t="n">
        <x:f>XLOOKUP(O966,Assumptions!$H$4:$H$6,Assumptions!$I$4:$I$6)</x:f>
        <x:v>0.0035</x:v>
      </x:c>
      <x:c r="U966" s="30" t="n">
        <x:f>XLOOKUP(F966,Assumptions!$A$4:$A$6,Assumptions!$F$4:$F$6)</x:f>
        <x:v>140</x:v>
      </x:c>
      <x:c r="V966" s="60" t="n">
        <x:f>I966*12</x:f>
        <x:v>27917.52</x:v>
      </x:c>
      <x:c r="W966" s="60" t="n">
        <x:f>H966*J966*(1-K966)*Q966</x:f>
        <x:v>30.399060900000027</x:v>
      </x:c>
      <x:c r="X966" s="60" t="n">
        <x:f>V966*R966</x:f>
        <x:v>474.59784</x:v>
      </x:c>
      <x:c r="Y966" s="60" t="n">
        <x:f>V966*S966</x:f>
        <x:v>362.92776</x:v>
      </x:c>
      <x:c r="Z966" s="60" t="n">
        <x:f>H966*J966*T966</x:f>
        <x:v>11.622975</x:v>
      </x:c>
      <x:c r="AA966" s="60" t="n">
        <x:f>P966+W966+X966-Y966-Z966-U966</x:f>
        <x:v>185.44616590000004</x:v>
      </x:c>
      <x:c r="AB966" s="32" t="n">
        <x:f>IFERROR(AA966/(P966+W966+X966),0)</x:f>
        <x:v>0.26492426703828004</x:v>
      </x:c>
      <x:c r="AC966" t="n">
        <x:f>IF(O966="High",0,IF(I966&gt;=1800,3,IF(I966&gt;=900,2,1))+IF(K966&gt;=0.9,2,IF(K966&gt;=0.75,1,0))+IF(J966&lt;=0.7,2,IF(J966&lt;=0.85,1,0))+IF(M966&gt;=8,1,0))</x:f>
        <x:v>8</x:v>
      </x:c>
      <x:c r="AD966" t="str">
        <x:f>IF(AND(O966&lt;&gt;"High",AC966&gt;=Assumptions!$B$10,AA966&gt;0),"Priority Growth",IF(AND(O966="Low",AA966&gt;0),"Maintain","Watch"))</x:f>
        <x:v>Priority Growth</x:v>
      </x:c>
      <x:c r="AE966" s="60" t="n">
        <x:f>MAX(AA966,0)*N966</x:f>
        <x:v>3.708923318000001</x:v>
      </x:c>
      <x:c r="AF966" t="str">
        <x:f>IF(AND(AA966&gt;=Assumptions!$B$11,O966&lt;&gt;"High",OR(N966&gt;=Assumptions!$B$12,M966&lt;=6)),"High","Standard")</x:f>
        <x:v>Standard</x:v>
      </x:c>
    </x:row>
    <x:row r="967">
      <x:c r="A967" t="str">
        <x:f>'Raw_Data'!A967</x:f>
        <x:v>C00966</x:v>
      </x:c>
      <x:c r="B967" t="n">
        <x:f>'Raw_Data'!B967</x:f>
        <x:v>21</x:v>
      </x:c>
      <x:c r="C967" s="30" t="n">
        <x:f>'Raw_Data'!C967</x:f>
        <x:v>59413</x:v>
      </x:c>
      <x:c r="D967" t="n">
        <x:f>'Raw_Data'!D967</x:f>
        <x:v>626</x:v>
      </x:c>
      <x:c r="E967" t="n">
        <x:f>'Raw_Data'!E967</x:f>
        <x:v>15</x:v>
      </x:c>
      <x:c r="F967" t="str">
        <x:f>PROPER(TRIM('Raw_Data'!F967))</x:f>
        <x:v>Classic</x:v>
      </x:c>
      <x:c r="G967" t="str">
        <x:f>PROPER(TRIM('Raw_Data'!G967))</x:f>
        <x:v>Digital</x:v>
      </x:c>
      <x:c r="H967" s="60" t="n">
        <x:f>'Raw_Data'!H967</x:f>
        <x:v>5084</x:v>
      </x:c>
      <x:c r="I967" s="60" t="n">
        <x:f>'Raw_Data'!I967</x:f>
        <x:v>1114.14</x:v>
      </x:c>
      <x:c r="J967" s="32" t="n">
        <x:f>'Raw_Data'!J967</x:f>
        <x:v>0.32</x:v>
      </x:c>
      <x:c r="K967" s="32" t="n">
        <x:f>'Raw_Data'!K967</x:f>
        <x:v>0.686</x:v>
      </x:c>
      <x:c r="L967" t="n">
        <x:f>'Raw_Data'!L967</x:f>
        <x:v>0</x:v>
      </x:c>
      <x:c r="M967" t="n">
        <x:f>IF('Raw_Data'!M967="",Assumptions!$B$15,'Raw_Data'!M967)</x:f>
        <x:v>9</x:v>
      </x:c>
      <x:c r="N967" s="32" t="n">
        <x:f>'Raw_Data'!N967</x:f>
        <x:v>0.033</x:v>
      </x:c>
      <x:c r="O967" t="str">
        <x:f>IF(OR(D967&lt;620,L967&gt;=2,J967&gt;0.9),"High",IF(OR(D967&lt;700,L967=1,J967&gt;0.75),"Medium","Low"))</x:f>
        <x:v>Medium</x:v>
      </x:c>
      <x:c r="P967" s="30" t="n">
        <x:f>XLOOKUP(F967,Assumptions!$A$4:$A$6,Assumptions!$B$4:$B$6)</x:f>
        <x:v>0</x:v>
      </x:c>
      <x:c r="Q967" s="32" t="n">
        <x:f>XLOOKUP(F967,Assumptions!$A$4:$A$6,Assumptions!$C$4:$C$6)</x:f>
        <x:v>0.229</x:v>
      </x:c>
      <x:c r="R967" s="32" t="n">
        <x:f>XLOOKUP(F967,Assumptions!$A$4:$A$6,Assumptions!$D$4:$D$6)</x:f>
        <x:v>0.015</x:v>
      </x:c>
      <x:c r="S967" s="32" t="n">
        <x:f>XLOOKUP(F967,Assumptions!$A$4:$A$6,Assumptions!$E$4:$E$6)</x:f>
        <x:v>0.0075</x:v>
      </x:c>
      <x:c r="T967" s="32" t="n">
        <x:f>XLOOKUP(O967,Assumptions!$H$4:$H$6,Assumptions!$I$4:$I$6)</x:f>
        <x:v>0.012</x:v>
      </x:c>
      <x:c r="U967" s="30" t="n">
        <x:f>XLOOKUP(F967,Assumptions!$A$4:$A$6,Assumptions!$F$4:$F$6)</x:f>
        <x:v>60</x:v>
      </x:c>
      <x:c r="V967" s="60" t="n">
        <x:f>I967*12</x:f>
        <x:v>13369.68</x:v>
      </x:c>
      <x:c r="W967" s="60" t="n">
        <x:f>H967*J967*(1-K967)*Q967</x:f>
        <x:v>116.98243328</x:v>
      </x:c>
      <x:c r="X967" s="60" t="n">
        <x:f>V967*R967</x:f>
        <x:v>200.5452</x:v>
      </x:c>
      <x:c r="Y967" s="60" t="n">
        <x:f>V967*S967</x:f>
        <x:v>100.2726</x:v>
      </x:c>
      <x:c r="Z967" s="60" t="n">
        <x:f>H967*J967*T967</x:f>
        <x:v>19.522560000000002</x:v>
      </x:c>
      <x:c r="AA967" s="60" t="n">
        <x:f>P967+W967+X967-Y967-Z967-U967</x:f>
        <x:v>137.73247327999997</x:v>
      </x:c>
      <x:c r="AB967" s="32" t="n">
        <x:f>IFERROR(AA967/(P967+W967+X967),0)</x:f>
        <x:v>0.4337653131390479</x:v>
      </x:c>
      <x:c r="AC967" t="n">
        <x:f>IF(O967="High",0,IF(I967&gt;=1800,3,IF(I967&gt;=900,2,1))+IF(K967&gt;=0.9,2,IF(K967&gt;=0.75,1,0))+IF(J967&lt;=0.7,2,IF(J967&lt;=0.85,1,0))+IF(M967&gt;=8,1,0))</x:f>
        <x:v>5</x:v>
      </x:c>
      <x:c r="AD967" t="str">
        <x:f>IF(AND(O967&lt;&gt;"High",AC967&gt;=Assumptions!$B$10,AA967&gt;0),"Priority Growth",IF(AND(O967="Low",AA967&gt;0),"Maintain","Watch"))</x:f>
        <x:v>Watch</x:v>
      </x:c>
      <x:c r="AE967" s="60" t="n">
        <x:f>MAX(AA967,0)*N967</x:f>
        <x:v>4.5451716182399995</x:v>
      </x:c>
      <x:c r="AF967" t="str">
        <x:f>IF(AND(AA967&gt;=Assumptions!$B$11,O967&lt;&gt;"High",OR(N967&gt;=Assumptions!$B$12,M967&lt;=6)),"High","Standard")</x:f>
        <x:v>Standard</x:v>
      </x:c>
    </x:row>
    <x:row r="968">
      <x:c r="A968" t="str">
        <x:f>'Raw_Data'!A968</x:f>
        <x:v>C00967</x:v>
      </x:c>
      <x:c r="B968" t="n">
        <x:f>'Raw_Data'!B968</x:f>
        <x:v>47</x:v>
      </x:c>
      <x:c r="C968" s="30" t="n">
        <x:f>'Raw_Data'!C968</x:f>
        <x:v>82287</x:v>
      </x:c>
      <x:c r="D968" t="n">
        <x:f>'Raw_Data'!D968</x:f>
        <x:v>677</x:v>
      </x:c>
      <x:c r="E968" t="n">
        <x:f>'Raw_Data'!E968</x:f>
        <x:v>35</x:v>
      </x:c>
      <x:c r="F968" t="str">
        <x:f>PROPER(TRIM('Raw_Data'!F968))</x:f>
        <x:v>Gold</x:v>
      </x:c>
      <x:c r="G968" t="str">
        <x:f>PROPER(TRIM('Raw_Data'!G968))</x:f>
        <x:v>Partner</x:v>
      </x:c>
      <x:c r="H968" s="60" t="n">
        <x:f>'Raw_Data'!H968</x:f>
        <x:v>11223</x:v>
      </x:c>
      <x:c r="I968" s="60" t="n">
        <x:f>'Raw_Data'!I968</x:f>
        <x:v>1444.66</x:v>
      </x:c>
      <x:c r="J968" s="32" t="n">
        <x:f>'Raw_Data'!J968</x:f>
        <x:v>0.306</x:v>
      </x:c>
      <x:c r="K968" s="32" t="n">
        <x:f>'Raw_Data'!K968</x:f>
        <x:v>0.742</x:v>
      </x:c>
      <x:c r="L968" t="n">
        <x:f>'Raw_Data'!L968</x:f>
        <x:v>0</x:v>
      </x:c>
      <x:c r="M968" t="n">
        <x:f>IF('Raw_Data'!M968="",Assumptions!$B$15,'Raw_Data'!M968)</x:f>
        <x:v>8</x:v>
      </x:c>
      <x:c r="N968" s="32" t="n">
        <x:f>'Raw_Data'!N968</x:f>
        <x:v>0.06</x:v>
      </x:c>
      <x:c r="O968" t="str">
        <x:f>IF(OR(D968&lt;620,L968&gt;=2,J968&gt;0.9),"High",IF(OR(D968&lt;700,L968=1,J968&gt;0.75),"Medium","Low"))</x:f>
        <x:v>Medium</x:v>
      </x:c>
      <x:c r="P968" s="30" t="n">
        <x:f>XLOOKUP(F968,Assumptions!$A$4:$A$6,Assumptions!$B$4:$B$6)</x:f>
        <x:v>95</x:v>
      </x:c>
      <x:c r="Q968" s="32" t="n">
        <x:f>XLOOKUP(F968,Assumptions!$A$4:$A$6,Assumptions!$C$4:$C$6)</x:f>
        <x:v>0.219</x:v>
      </x:c>
      <x:c r="R968" s="32" t="n">
        <x:f>XLOOKUP(F968,Assumptions!$A$4:$A$6,Assumptions!$D$4:$D$6)</x:f>
        <x:v>0.016</x:v>
      </x:c>
      <x:c r="S968" s="32" t="n">
        <x:f>XLOOKUP(F968,Assumptions!$A$4:$A$6,Assumptions!$E$4:$E$6)</x:f>
        <x:v>0.01</x:v>
      </x:c>
      <x:c r="T968" s="32" t="n">
        <x:f>XLOOKUP(O968,Assumptions!$H$4:$H$6,Assumptions!$I$4:$I$6)</x:f>
        <x:v>0.012</x:v>
      </x:c>
      <x:c r="U968" s="30" t="n">
        <x:f>XLOOKUP(F968,Assumptions!$A$4:$A$6,Assumptions!$F$4:$F$6)</x:f>
        <x:v>90</x:v>
      </x:c>
      <x:c r="V968" s="60" t="n">
        <x:f>I968*12</x:f>
        <x:v>17335.920000000002</x:v>
      </x:c>
      <x:c r="W968" s="60" t="n">
        <x:f>H968*J968*(1-K968)*Q968</x:f>
        <x:v>194.041315476</x:v>
      </x:c>
      <x:c r="X968" s="60" t="n">
        <x:f>V968*R968</x:f>
        <x:v>277.37472</x:v>
      </x:c>
      <x:c r="Y968" s="60" t="n">
        <x:f>V968*S968</x:f>
        <x:v>173.35920000000002</x:v>
      </x:c>
      <x:c r="Z968" s="60" t="n">
        <x:f>H968*J968*T968</x:f>
        <x:v>41.210856</x:v>
      </x:c>
      <x:c r="AA968" s="60" t="n">
        <x:f>P968+W968+X968-Y968-Z968-U968</x:f>
        <x:v>261.8459794760001</x:v>
      </x:c>
      <x:c r="AB968" s="32" t="n">
        <x:f>IFERROR(AA968/(P968+W968+X968),0)</x:f>
        <x:v>0.46228560470741636</x:v>
      </x:c>
      <x:c r="AC968" t="n">
        <x:f>IF(O968="High",0,IF(I968&gt;=1800,3,IF(I968&gt;=900,2,1))+IF(K968&gt;=0.9,2,IF(K968&gt;=0.75,1,0))+IF(J968&lt;=0.7,2,IF(J968&lt;=0.85,1,0))+IF(M968&gt;=8,1,0))</x:f>
        <x:v>5</x:v>
      </x:c>
      <x:c r="AD968" t="str">
        <x:f>IF(AND(O968&lt;&gt;"High",AC968&gt;=Assumptions!$B$10,AA968&gt;0),"Priority Growth",IF(AND(O968="Low",AA968&gt;0),"Maintain","Watch"))</x:f>
        <x:v>Watch</x:v>
      </x:c>
      <x:c r="AE968" s="60" t="n">
        <x:f>MAX(AA968,0)*N968</x:f>
        <x:v>15.710758768560005</x:v>
      </x:c>
      <x:c r="AF968" t="str">
        <x:f>IF(AND(AA968&gt;=Assumptions!$B$11,O968&lt;&gt;"High",OR(N968&gt;=Assumptions!$B$12,M968&lt;=6)),"High","Standard")</x:f>
        <x:v>Standard</x:v>
      </x:c>
    </x:row>
    <x:row r="969">
      <x:c r="A969" t="str">
        <x:f>'Raw_Data'!A969</x:f>
        <x:v>C00968</x:v>
      </x:c>
      <x:c r="B969" t="n">
        <x:f>'Raw_Data'!B969</x:f>
        <x:v>48</x:v>
      </x:c>
      <x:c r="C969" s="30" t="n">
        <x:f>'Raw_Data'!C969</x:f>
        <x:v>28000</x:v>
      </x:c>
      <x:c r="D969" t="n">
        <x:f>'Raw_Data'!D969</x:f>
        <x:v>670</x:v>
      </x:c>
      <x:c r="E969" t="n">
        <x:f>'Raw_Data'!E969</x:f>
        <x:v>38</x:v>
      </x:c>
      <x:c r="F969" t="str">
        <x:f>PROPER(TRIM('Raw_Data'!F969))</x:f>
        <x:v>Classic</x:v>
      </x:c>
      <x:c r="G969" t="str">
        <x:f>PROPER(TRIM('Raw_Data'!G969))</x:f>
        <x:v>Digital</x:v>
      </x:c>
      <x:c r="H969" s="60" t="n">
        <x:f>'Raw_Data'!H969</x:f>
        <x:v>6340</x:v>
      </x:c>
      <x:c r="I969" s="60" t="n">
        <x:f>'Raw_Data'!I969</x:f>
        <x:v>583.02</x:v>
      </x:c>
      <x:c r="J969" s="32" t="n">
        <x:f>'Raw_Data'!J969</x:f>
        <x:v>0.362</x:v>
      </x:c>
      <x:c r="K969" s="32" t="n">
        <x:f>'Raw_Data'!K969</x:f>
        <x:v>0.741</x:v>
      </x:c>
      <x:c r="L969" t="n">
        <x:f>'Raw_Data'!L969</x:f>
        <x:v>0</x:v>
      </x:c>
      <x:c r="M969" t="n">
        <x:f>IF('Raw_Data'!M969="",Assumptions!$B$15,'Raw_Data'!M969)</x:f>
        <x:v>6</x:v>
      </x:c>
      <x:c r="N969" s="32" t="n">
        <x:f>'Raw_Data'!N969</x:f>
        <x:v>0.161</x:v>
      </x:c>
      <x:c r="O969" t="str">
        <x:f>IF(OR(D969&lt;620,L969&gt;=2,J969&gt;0.9),"High",IF(OR(D969&lt;700,L969=1,J969&gt;0.75),"Medium","Low"))</x:f>
        <x:v>Medium</x:v>
      </x:c>
      <x:c r="P969" s="30" t="n">
        <x:f>XLOOKUP(F969,Assumptions!$A$4:$A$6,Assumptions!$B$4:$B$6)</x:f>
        <x:v>0</x:v>
      </x:c>
      <x:c r="Q969" s="32" t="n">
        <x:f>XLOOKUP(F969,Assumptions!$A$4:$A$6,Assumptions!$C$4:$C$6)</x:f>
        <x:v>0.229</x:v>
      </x:c>
      <x:c r="R969" s="32" t="n">
        <x:f>XLOOKUP(F969,Assumptions!$A$4:$A$6,Assumptions!$D$4:$D$6)</x:f>
        <x:v>0.015</x:v>
      </x:c>
      <x:c r="S969" s="32" t="n">
        <x:f>XLOOKUP(F969,Assumptions!$A$4:$A$6,Assumptions!$E$4:$E$6)</x:f>
        <x:v>0.0075</x:v>
      </x:c>
      <x:c r="T969" s="32" t="n">
        <x:f>XLOOKUP(O969,Assumptions!$H$4:$H$6,Assumptions!$I$4:$I$6)</x:f>
        <x:v>0.012</x:v>
      </x:c>
      <x:c r="U969" s="30" t="n">
        <x:f>XLOOKUP(F969,Assumptions!$A$4:$A$6,Assumptions!$F$4:$F$6)</x:f>
        <x:v>60</x:v>
      </x:c>
      <x:c r="V969" s="60" t="n">
        <x:f>I969*12</x:f>
        <x:v>6996.24</x:v>
      </x:c>
      <x:c r="W969" s="60" t="n">
        <x:f>H969*J969*(1-K969)*Q969</x:f>
        <x:v>136.12348988</x:v>
      </x:c>
      <x:c r="X969" s="60" t="n">
        <x:f>V969*R969</x:f>
        <x:v>104.94359999999999</x:v>
      </x:c>
      <x:c r="Y969" s="60" t="n">
        <x:f>V969*S969</x:f>
        <x:v>52.471799999999995</x:v>
      </x:c>
      <x:c r="Z969" s="60" t="n">
        <x:f>H969*J969*T969</x:f>
        <x:v>27.54096</x:v>
      </x:c>
      <x:c r="AA969" s="60" t="n">
        <x:f>P969+W969+X969-Y969-Z969-U969</x:f>
        <x:v>101.05432987999995</x:v>
      </x:c>
      <x:c r="AB969" s="32" t="n">
        <x:f>IFERROR(AA969/(P969+W969+X969),0)</x:f>
        <x:v>0.4191958758464437</x:v>
      </x:c>
      <x:c r="AC969" t="n">
        <x:f>IF(O969="High",0,IF(I969&gt;=1800,3,IF(I969&gt;=900,2,1))+IF(K969&gt;=0.9,2,IF(K969&gt;=0.75,1,0))+IF(J969&lt;=0.7,2,IF(J969&lt;=0.85,1,0))+IF(M969&gt;=8,1,0))</x:f>
        <x:v>3</x:v>
      </x:c>
      <x:c r="AD969" t="str">
        <x:f>IF(AND(O969&lt;&gt;"High",AC969&gt;=Assumptions!$B$10,AA969&gt;0),"Priority Growth",IF(AND(O969="Low",AA969&gt;0),"Maintain","Watch"))</x:f>
        <x:v>Watch</x:v>
      </x:c>
      <x:c r="AE969" s="60" t="n">
        <x:f>MAX(AA969,0)*N969</x:f>
        <x:v>16.269747110679994</x:v>
      </x:c>
      <x:c r="AF969" t="str">
        <x:f>IF(AND(AA969&gt;=Assumptions!$B$11,O969&lt;&gt;"High",OR(N969&gt;=Assumptions!$B$12,M969&lt;=6)),"High","Standard")</x:f>
        <x:v>Standard</x:v>
      </x:c>
    </x:row>
    <x:row r="970">
      <x:c r="A970" t="str">
        <x:f>'Raw_Data'!A970</x:f>
        <x:v>C00969</x:v>
      </x:c>
      <x:c r="B970" t="n">
        <x:f>'Raw_Data'!B970</x:f>
        <x:v>31</x:v>
      </x:c>
      <x:c r="C970" s="30" t="n">
        <x:f>'Raw_Data'!C970</x:f>
        <x:v>65890</x:v>
      </x:c>
      <x:c r="D970" t="n">
        <x:f>'Raw_Data'!D970</x:f>
        <x:v>653</x:v>
      </x:c>
      <x:c r="E970" t="n">
        <x:f>'Raw_Data'!E970</x:f>
        <x:v>64</x:v>
      </x:c>
      <x:c r="F970" t="str">
        <x:f>PROPER(TRIM('Raw_Data'!F970))</x:f>
        <x:v>Classic</x:v>
      </x:c>
      <x:c r="G970" t="str">
        <x:f>PROPER(TRIM('Raw_Data'!G970))</x:f>
        <x:v>Digital</x:v>
      </x:c>
      <x:c r="H970" s="60" t="n">
        <x:f>'Raw_Data'!H970</x:f>
        <x:v>4179</x:v>
      </x:c>
      <x:c r="I970" s="60" t="n">
        <x:f>'Raw_Data'!I970</x:f>
        <x:v>628.98</x:v>
      </x:c>
      <x:c r="J970" s="32" t="n">
        <x:f>'Raw_Data'!J970</x:f>
        <x:v>0.493</x:v>
      </x:c>
      <x:c r="K970" s="32" t="n">
        <x:f>'Raw_Data'!K970</x:f>
        <x:v>0.638</x:v>
      </x:c>
      <x:c r="L970" t="n">
        <x:f>'Raw_Data'!L970</x:f>
        <x:v>0</x:v>
      </x:c>
      <x:c r="M970" t="n">
        <x:f>IF('Raw_Data'!M970="",Assumptions!$B$15,'Raw_Data'!M970)</x:f>
        <x:v>6</x:v>
      </x:c>
      <x:c r="N970" s="32" t="n">
        <x:f>'Raw_Data'!N970</x:f>
        <x:v>0.173</x:v>
      </x:c>
      <x:c r="O970" t="str">
        <x:f>IF(OR(D970&lt;620,L970&gt;=2,J970&gt;0.9),"High",IF(OR(D970&lt;700,L970=1,J970&gt;0.75),"Medium","Low"))</x:f>
        <x:v>Medium</x:v>
      </x:c>
      <x:c r="P970" s="30" t="n">
        <x:f>XLOOKUP(F970,Assumptions!$A$4:$A$6,Assumptions!$B$4:$B$6)</x:f>
        <x:v>0</x:v>
      </x:c>
      <x:c r="Q970" s="32" t="n">
        <x:f>XLOOKUP(F970,Assumptions!$A$4:$A$6,Assumptions!$C$4:$C$6)</x:f>
        <x:v>0.229</x:v>
      </x:c>
      <x:c r="R970" s="32" t="n">
        <x:f>XLOOKUP(F970,Assumptions!$A$4:$A$6,Assumptions!$D$4:$D$6)</x:f>
        <x:v>0.015</x:v>
      </x:c>
      <x:c r="S970" s="32" t="n">
        <x:f>XLOOKUP(F970,Assumptions!$A$4:$A$6,Assumptions!$E$4:$E$6)</x:f>
        <x:v>0.0075</x:v>
      </x:c>
      <x:c r="T970" s="32" t="n">
        <x:f>XLOOKUP(O970,Assumptions!$H$4:$H$6,Assumptions!$I$4:$I$6)</x:f>
        <x:v>0.012</x:v>
      </x:c>
      <x:c r="U970" s="30" t="n">
        <x:f>XLOOKUP(F970,Assumptions!$A$4:$A$6,Assumptions!$F$4:$F$6)</x:f>
        <x:v>60</x:v>
      </x:c>
      <x:c r="V970" s="60" t="n">
        <x:f>I970*12</x:f>
        <x:v>7547.76</x:v>
      </x:c>
      <x:c r="W970" s="60" t="n">
        <x:f>H970*J970*(1-K970)*Q970</x:f>
        <x:v>170.790355806</x:v>
      </x:c>
      <x:c r="X970" s="60" t="n">
        <x:f>V970*R970</x:f>
        <x:v>113.2164</x:v>
      </x:c>
      <x:c r="Y970" s="60" t="n">
        <x:f>V970*S970</x:f>
        <x:v>56.6082</x:v>
      </x:c>
      <x:c r="Z970" s="60" t="n">
        <x:f>H970*J970*T970</x:f>
        <x:v>24.722963999999997</x:v>
      </x:c>
      <x:c r="AA970" s="60" t="n">
        <x:f>P970+W970+X970-Y970-Z970-U970</x:f>
        <x:v>142.675591806</x:v>
      </x:c>
      <x:c r="AB970" s="32" t="n">
        <x:f>IFERROR(AA970/(P970+W970+X970),0)</x:f>
        <x:v>0.5023668940588835</x:v>
      </x:c>
      <x:c r="AC970" t="n">
        <x:f>IF(O970="High",0,IF(I970&gt;=1800,3,IF(I970&gt;=900,2,1))+IF(K970&gt;=0.9,2,IF(K970&gt;=0.75,1,0))+IF(J970&lt;=0.7,2,IF(J970&lt;=0.85,1,0))+IF(M970&gt;=8,1,0))</x:f>
        <x:v>3</x:v>
      </x:c>
      <x:c r="AD970" t="str">
        <x:f>IF(AND(O970&lt;&gt;"High",AC970&gt;=Assumptions!$B$10,AA970&gt;0),"Priority Growth",IF(AND(O970="Low",AA970&gt;0),"Maintain","Watch"))</x:f>
        <x:v>Watch</x:v>
      </x:c>
      <x:c r="AE970" s="60" t="n">
        <x:f>MAX(AA970,0)*N970</x:f>
        <x:v>24.682877382437997</x:v>
      </x:c>
      <x:c r="AF970" t="str">
        <x:f>IF(AND(AA970&gt;=Assumptions!$B$11,O970&lt;&gt;"High",OR(N970&gt;=Assumptions!$B$12,M970&lt;=6)),"High","Standard")</x:f>
        <x:v>Standard</x:v>
      </x:c>
    </x:row>
    <x:row r="971">
      <x:c r="A971" t="str">
        <x:f>'Raw_Data'!A971</x:f>
        <x:v>C00970</x:v>
      </x:c>
      <x:c r="B971" t="n">
        <x:f>'Raw_Data'!B971</x:f>
        <x:v>52</x:v>
      </x:c>
      <x:c r="C971" s="30" t="n">
        <x:f>'Raw_Data'!C971</x:f>
        <x:v>103797</x:v>
      </x:c>
      <x:c r="D971" t="n">
        <x:f>'Raw_Data'!D971</x:f>
        <x:v>690</x:v>
      </x:c>
      <x:c r="E971" t="n">
        <x:f>'Raw_Data'!E971</x:f>
        <x:v>19</x:v>
      </x:c>
      <x:c r="F971" t="str">
        <x:f>PROPER(TRIM('Raw_Data'!F971))</x:f>
        <x:v>Classic</x:v>
      </x:c>
      <x:c r="G971" t="str">
        <x:f>PROPER(TRIM('Raw_Data'!G971))</x:f>
        <x:v>Digital</x:v>
      </x:c>
      <x:c r="H971" s="60" t="n">
        <x:f>'Raw_Data'!H971</x:f>
        <x:v>7920</x:v>
      </x:c>
      <x:c r="I971" s="60" t="n">
        <x:f>'Raw_Data'!I971</x:f>
        <x:v>795.1</x:v>
      </x:c>
      <x:c r="J971" s="32" t="n">
        <x:f>'Raw_Data'!J971</x:f>
        <x:v>0.491</x:v>
      </x:c>
      <x:c r="K971" s="32" t="n">
        <x:f>'Raw_Data'!K971</x:f>
        <x:v>0.793</x:v>
      </x:c>
      <x:c r="L971" t="n">
        <x:f>'Raw_Data'!L971</x:f>
        <x:v>0</x:v>
      </x:c>
      <x:c r="M971" t="n">
        <x:f>IF('Raw_Data'!M971="",Assumptions!$B$15,'Raw_Data'!M971)</x:f>
        <x:v>9</x:v>
      </x:c>
      <x:c r="N971" s="32" t="n">
        <x:f>'Raw_Data'!N971</x:f>
        <x:v>0.02</x:v>
      </x:c>
      <x:c r="O971" t="str">
        <x:f>IF(OR(D971&lt;620,L971&gt;=2,J971&gt;0.9),"High",IF(OR(D971&lt;700,L971=1,J971&gt;0.75),"Medium","Low"))</x:f>
        <x:v>Medium</x:v>
      </x:c>
      <x:c r="P971" s="30" t="n">
        <x:f>XLOOKUP(F971,Assumptions!$A$4:$A$6,Assumptions!$B$4:$B$6)</x:f>
        <x:v>0</x:v>
      </x:c>
      <x:c r="Q971" s="32" t="n">
        <x:f>XLOOKUP(F971,Assumptions!$A$4:$A$6,Assumptions!$C$4:$C$6)</x:f>
        <x:v>0.229</x:v>
      </x:c>
      <x:c r="R971" s="32" t="n">
        <x:f>XLOOKUP(F971,Assumptions!$A$4:$A$6,Assumptions!$D$4:$D$6)</x:f>
        <x:v>0.015</x:v>
      </x:c>
      <x:c r="S971" s="32" t="n">
        <x:f>XLOOKUP(F971,Assumptions!$A$4:$A$6,Assumptions!$E$4:$E$6)</x:f>
        <x:v>0.0075</x:v>
      </x:c>
      <x:c r="T971" s="32" t="n">
        <x:f>XLOOKUP(O971,Assumptions!$H$4:$H$6,Assumptions!$I$4:$I$6)</x:f>
        <x:v>0.012</x:v>
      </x:c>
      <x:c r="U971" s="30" t="n">
        <x:f>XLOOKUP(F971,Assumptions!$A$4:$A$6,Assumptions!$F$4:$F$6)</x:f>
        <x:v>60</x:v>
      </x:c>
      <x:c r="V971" s="60" t="n">
        <x:f>I971*12</x:f>
        <x:v>9541.2</x:v>
      </x:c>
      <x:c r="W971" s="60" t="n">
        <x:f>H971*J971*(1-K971)*Q971</x:f>
        <x:v>184.33699415999996</x:v>
      </x:c>
      <x:c r="X971" s="60" t="n">
        <x:f>V971*R971</x:f>
        <x:v>143.118</x:v>
      </x:c>
      <x:c r="Y971" s="60" t="n">
        <x:f>V971*S971</x:f>
        <x:v>71.559</x:v>
      </x:c>
      <x:c r="Z971" s="60" t="n">
        <x:f>H971*J971*T971</x:f>
        <x:v>46.66464</x:v>
      </x:c>
      <x:c r="AA971" s="60" t="n">
        <x:f>P971+W971+X971-Y971-Z971-U971</x:f>
        <x:v>149.23135415999997</x:v>
      </x:c>
      <x:c r="AB971" s="32" t="n">
        <x:f>IFERROR(AA971/(P971+W971+X971),0)</x:f>
        <x:v>0.4557308846145832</x:v>
      </x:c>
      <x:c r="AC971" t="n">
        <x:f>IF(O971="High",0,IF(I971&gt;=1800,3,IF(I971&gt;=900,2,1))+IF(K971&gt;=0.9,2,IF(K971&gt;=0.75,1,0))+IF(J971&lt;=0.7,2,IF(J971&lt;=0.85,1,0))+IF(M971&gt;=8,1,0))</x:f>
        <x:v>5</x:v>
      </x:c>
      <x:c r="AD971" t="str">
        <x:f>IF(AND(O971&lt;&gt;"High",AC971&gt;=Assumptions!$B$10,AA971&gt;0),"Priority Growth",IF(AND(O971="Low",AA971&gt;0),"Maintain","Watch"))</x:f>
        <x:v>Watch</x:v>
      </x:c>
      <x:c r="AE971" s="60" t="n">
        <x:f>MAX(AA971,0)*N971</x:f>
        <x:v>2.9846270831999995</x:v>
      </x:c>
      <x:c r="AF971" t="str">
        <x:f>IF(AND(AA971&gt;=Assumptions!$B$11,O971&lt;&gt;"High",OR(N971&gt;=Assumptions!$B$12,M971&lt;=6)),"High","Standard")</x:f>
        <x:v>Standard</x:v>
      </x:c>
    </x:row>
    <x:row r="972">
      <x:c r="A972" t="str">
        <x:f>'Raw_Data'!A972</x:f>
        <x:v>C00971</x:v>
      </x:c>
      <x:c r="B972" t="n">
        <x:f>'Raw_Data'!B972</x:f>
        <x:v>67</x:v>
      </x:c>
      <x:c r="C972" s="30" t="n">
        <x:f>'Raw_Data'!C972</x:f>
        <x:v>53743</x:v>
      </x:c>
      <x:c r="D972" t="n">
        <x:f>'Raw_Data'!D972</x:f>
        <x:v>637</x:v>
      </x:c>
      <x:c r="E972" t="n">
        <x:f>'Raw_Data'!E972</x:f>
        <x:v>64</x:v>
      </x:c>
      <x:c r="F972" t="str">
        <x:f>PROPER(TRIM('Raw_Data'!F972))</x:f>
        <x:v>Classic</x:v>
      </x:c>
      <x:c r="G972" t="str">
        <x:f>PROPER(TRIM('Raw_Data'!G972))</x:f>
        <x:v>Partner</x:v>
      </x:c>
      <x:c r="H972" s="60" t="n">
        <x:f>'Raw_Data'!H972</x:f>
        <x:v>3271</x:v>
      </x:c>
      <x:c r="I972" s="60" t="n">
        <x:f>'Raw_Data'!I972</x:f>
        <x:v>570.62</x:v>
      </x:c>
      <x:c r="J972" s="32" t="n">
        <x:f>'Raw_Data'!J972</x:f>
        <x:v>0.544</x:v>
      </x:c>
      <x:c r="K972" s="32" t="n">
        <x:f>'Raw_Data'!K972</x:f>
        <x:v>0.624</x:v>
      </x:c>
      <x:c r="L972" t="n">
        <x:f>'Raw_Data'!L972</x:f>
        <x:v>0</x:v>
      </x:c>
      <x:c r="M972" t="n">
        <x:f>IF('Raw_Data'!M972="",Assumptions!$B$15,'Raw_Data'!M972)</x:f>
        <x:v>8</x:v>
      </x:c>
      <x:c r="N972" s="32" t="n">
        <x:f>'Raw_Data'!N972</x:f>
        <x:v>0.088</x:v>
      </x:c>
      <x:c r="O972" t="str">
        <x:f>IF(OR(D972&lt;620,L972&gt;=2,J972&gt;0.9),"High",IF(OR(D972&lt;700,L972=1,J972&gt;0.75),"Medium","Low"))</x:f>
        <x:v>Medium</x:v>
      </x:c>
      <x:c r="P972" s="30" t="n">
        <x:f>XLOOKUP(F972,Assumptions!$A$4:$A$6,Assumptions!$B$4:$B$6)</x:f>
        <x:v>0</x:v>
      </x:c>
      <x:c r="Q972" s="32" t="n">
        <x:f>XLOOKUP(F972,Assumptions!$A$4:$A$6,Assumptions!$C$4:$C$6)</x:f>
        <x:v>0.229</x:v>
      </x:c>
      <x:c r="R972" s="32" t="n">
        <x:f>XLOOKUP(F972,Assumptions!$A$4:$A$6,Assumptions!$D$4:$D$6)</x:f>
        <x:v>0.015</x:v>
      </x:c>
      <x:c r="S972" s="32" t="n">
        <x:f>XLOOKUP(F972,Assumptions!$A$4:$A$6,Assumptions!$E$4:$E$6)</x:f>
        <x:v>0.0075</x:v>
      </x:c>
      <x:c r="T972" s="32" t="n">
        <x:f>XLOOKUP(O972,Assumptions!$H$4:$H$6,Assumptions!$I$4:$I$6)</x:f>
        <x:v>0.012</x:v>
      </x:c>
      <x:c r="U972" s="30" t="n">
        <x:f>XLOOKUP(F972,Assumptions!$A$4:$A$6,Assumptions!$F$4:$F$6)</x:f>
        <x:v>60</x:v>
      </x:c>
      <x:c r="V972" s="60" t="n">
        <x:f>I972*12</x:f>
        <x:v>6847.4400000000005</x:v>
      </x:c>
      <x:c r="W972" s="60" t="n">
        <x:f>H972*J972*(1-K972)*Q972</x:f>
        <x:v>153.21552409600002</x:v>
      </x:c>
      <x:c r="X972" s="60" t="n">
        <x:f>V972*R972</x:f>
        <x:v>102.7116</x:v>
      </x:c>
      <x:c r="Y972" s="60" t="n">
        <x:f>V972*S972</x:f>
        <x:v>51.3558</x:v>
      </x:c>
      <x:c r="Z972" s="60" t="n">
        <x:f>H972*J972*T972</x:f>
        <x:v>21.353088000000003</x:v>
      </x:c>
      <x:c r="AA972" s="60" t="n">
        <x:f>P972+W972+X972-Y972-Z972-U972</x:f>
        <x:v>123.218236096</x:v>
      </x:c>
      <x:c r="AB972" s="32" t="n">
        <x:f>IFERROR(AA972/(P972+W972+X972),0)</x:f>
        <x:v>0.48145829220422914</x:v>
      </x:c>
      <x:c r="AC972" t="n">
        <x:f>IF(O972="High",0,IF(I972&gt;=1800,3,IF(I972&gt;=900,2,1))+IF(K972&gt;=0.9,2,IF(K972&gt;=0.75,1,0))+IF(J972&lt;=0.7,2,IF(J972&lt;=0.85,1,0))+IF(M972&gt;=8,1,0))</x:f>
        <x:v>4</x:v>
      </x:c>
      <x:c r="AD972" t="str">
        <x:f>IF(AND(O972&lt;&gt;"High",AC972&gt;=Assumptions!$B$10,AA972&gt;0),"Priority Growth",IF(AND(O972="Low",AA972&gt;0),"Maintain","Watch"))</x:f>
        <x:v>Watch</x:v>
      </x:c>
      <x:c r="AE972" s="60" t="n">
        <x:f>MAX(AA972,0)*N972</x:f>
        <x:v>10.843204776448</x:v>
      </x:c>
      <x:c r="AF972" t="str">
        <x:f>IF(AND(AA972&gt;=Assumptions!$B$11,O972&lt;&gt;"High",OR(N972&gt;=Assumptions!$B$12,M972&lt;=6)),"High","Standard")</x:f>
        <x:v>Standard</x:v>
      </x:c>
    </x:row>
    <x:row r="973">
      <x:c r="A973" t="str">
        <x:f>'Raw_Data'!A973</x:f>
        <x:v>C00972</x:v>
      </x:c>
      <x:c r="B973" t="n">
        <x:f>'Raw_Data'!B973</x:f>
        <x:v>30</x:v>
      </x:c>
      <x:c r="C973" s="30" t="n">
        <x:f>'Raw_Data'!C973</x:f>
        <x:v>40184</x:v>
      </x:c>
      <x:c r="D973" t="n">
        <x:f>'Raw_Data'!D973</x:f>
        <x:v>708</x:v>
      </x:c>
      <x:c r="E973" t="n">
        <x:f>'Raw_Data'!E973</x:f>
        <x:v>61</x:v>
      </x:c>
      <x:c r="F973" t="str">
        <x:f>PROPER(TRIM('Raw_Data'!F973))</x:f>
        <x:v>Classic</x:v>
      </x:c>
      <x:c r="G973" t="str">
        <x:f>PROPER(TRIM('Raw_Data'!G973))</x:f>
        <x:v>Partner</x:v>
      </x:c>
      <x:c r="H973" s="60" t="n">
        <x:f>'Raw_Data'!H973</x:f>
        <x:v>6903</x:v>
      </x:c>
      <x:c r="I973" s="60" t="n">
        <x:f>'Raw_Data'!I973</x:f>
        <x:v>974.36</x:v>
      </x:c>
      <x:c r="J973" s="32" t="n">
        <x:f>'Raw_Data'!J973</x:f>
        <x:v>0.453</x:v>
      </x:c>
      <x:c r="K973" s="32" t="n">
        <x:f>'Raw_Data'!K973</x:f>
        <x:v>0.78</x:v>
      </x:c>
      <x:c r="L973" t="n">
        <x:f>'Raw_Data'!L973</x:f>
        <x:v>0</x:v>
      </x:c>
      <x:c r="M973" t="n">
        <x:f>IF('Raw_Data'!M973="",Assumptions!$B$15,'Raw_Data'!M973)</x:f>
        <x:v>5</x:v>
      </x:c>
      <x:c r="N973" s="32" t="n">
        <x:f>'Raw_Data'!N973</x:f>
        <x:v>0.233</x:v>
      </x:c>
      <x:c r="O973" t="str">
        <x:f>IF(OR(D973&lt;620,L973&gt;=2,J973&gt;0.9),"High",IF(OR(D973&lt;700,L973=1,J973&gt;0.75),"Medium","Low"))</x:f>
        <x:v>Low</x:v>
      </x:c>
      <x:c r="P973" s="30" t="n">
        <x:f>XLOOKUP(F973,Assumptions!$A$4:$A$6,Assumptions!$B$4:$B$6)</x:f>
        <x:v>0</x:v>
      </x:c>
      <x:c r="Q973" s="32" t="n">
        <x:f>XLOOKUP(F973,Assumptions!$A$4:$A$6,Assumptions!$C$4:$C$6)</x:f>
        <x:v>0.229</x:v>
      </x:c>
      <x:c r="R973" s="32" t="n">
        <x:f>XLOOKUP(F973,Assumptions!$A$4:$A$6,Assumptions!$D$4:$D$6)</x:f>
        <x:v>0.015</x:v>
      </x:c>
      <x:c r="S973" s="32" t="n">
        <x:f>XLOOKUP(F973,Assumptions!$A$4:$A$6,Assumptions!$E$4:$E$6)</x:f>
        <x:v>0.0075</x:v>
      </x:c>
      <x:c r="T973" s="32" t="n">
        <x:f>XLOOKUP(O973,Assumptions!$H$4:$H$6,Assumptions!$I$4:$I$6)</x:f>
        <x:v>0.0035</x:v>
      </x:c>
      <x:c r="U973" s="30" t="n">
        <x:f>XLOOKUP(F973,Assumptions!$A$4:$A$6,Assumptions!$F$4:$F$6)</x:f>
        <x:v>60</x:v>
      </x:c>
      <x:c r="V973" s="60" t="n">
        <x:f>I973*12</x:f>
        <x:v>11692.32</x:v>
      </x:c>
      <x:c r="W973" s="60" t="n">
        <x:f>H973*J973*(1-K973)*Q973</x:f>
        <x:v>157.54123242</x:v>
      </x:c>
      <x:c r="X973" s="60" t="n">
        <x:f>V973*R973</x:f>
        <x:v>175.38479999999998</x:v>
      </x:c>
      <x:c r="Y973" s="60" t="n">
        <x:f>V973*S973</x:f>
        <x:v>87.69239999999999</x:v>
      </x:c>
      <x:c r="Z973" s="60" t="n">
        <x:f>H973*J973*T973</x:f>
        <x:v>10.9447065</x:v>
      </x:c>
      <x:c r="AA973" s="60" t="n">
        <x:f>P973+W973+X973-Y973-Z973-U973</x:f>
        <x:v>174.28892591999997</x:v>
      </x:c>
      <x:c r="AB973" s="32" t="n">
        <x:f>IFERROR(AA973/(P973+W973+X973),0)</x:f>
        <x:v>0.5235064517277738</x:v>
      </x:c>
      <x:c r="AC973" t="n">
        <x:f>IF(O973="High",0,IF(I973&gt;=1800,3,IF(I973&gt;=900,2,1))+IF(K973&gt;=0.9,2,IF(K973&gt;=0.75,1,0))+IF(J973&lt;=0.7,2,IF(J973&lt;=0.85,1,0))+IF(M973&gt;=8,1,0))</x:f>
        <x:v>5</x:v>
      </x:c>
      <x:c r="AD973" t="str">
        <x:f>IF(AND(O973&lt;&gt;"High",AC973&gt;=Assumptions!$B$10,AA973&gt;0),"Priority Growth",IF(AND(O973="Low",AA973&gt;0),"Maintain","Watch"))</x:f>
        <x:v>Maintain</x:v>
      </x:c>
      <x:c r="AE973" s="60" t="n">
        <x:f>MAX(AA973,0)*N973</x:f>
        <x:v>40.60931973936</x:v>
      </x:c>
      <x:c r="AF973" t="str">
        <x:f>IF(AND(AA973&gt;=Assumptions!$B$11,O973&lt;&gt;"High",OR(N973&gt;=Assumptions!$B$12,M973&lt;=6)),"High","Standard")</x:f>
        <x:v>Standard</x:v>
      </x:c>
    </x:row>
    <x:row r="974">
      <x:c r="A974" t="str">
        <x:f>'Raw_Data'!A974</x:f>
        <x:v>C00973</x:v>
      </x:c>
      <x:c r="B974" t="n">
        <x:f>'Raw_Data'!B974</x:f>
        <x:v>37</x:v>
      </x:c>
      <x:c r="C974" s="30" t="n">
        <x:f>'Raw_Data'!C974</x:f>
        <x:v>95190</x:v>
      </x:c>
      <x:c r="D974" t="n">
        <x:f>'Raw_Data'!D974</x:f>
        <x:v>743</x:v>
      </x:c>
      <x:c r="E974" t="n">
        <x:f>'Raw_Data'!E974</x:f>
        <x:v>78</x:v>
      </x:c>
      <x:c r="F974" t="str">
        <x:f>PROPER(TRIM('Raw_Data'!F974))</x:f>
        <x:v>Gold</x:v>
      </x:c>
      <x:c r="G974" t="str">
        <x:f>PROPER(TRIM('Raw_Data'!G974))</x:f>
        <x:v>Branch</x:v>
      </x:c>
      <x:c r="H974" s="60" t="n">
        <x:f>'Raw_Data'!H974</x:f>
        <x:v>18569</x:v>
      </x:c>
      <x:c r="I974" s="60" t="n">
        <x:f>'Raw_Data'!I974</x:f>
        <x:v>1986.19</x:v>
      </x:c>
      <x:c r="J974" s="32" t="n">
        <x:f>'Raw_Data'!J974</x:f>
        <x:v>0.529</x:v>
      </x:c>
      <x:c r="K974" s="32" t="n">
        <x:f>'Raw_Data'!K974</x:f>
        <x:v>0.943</x:v>
      </x:c>
      <x:c r="L974" t="n">
        <x:f>'Raw_Data'!L974</x:f>
        <x:v>0</x:v>
      </x:c>
      <x:c r="M974" t="n">
        <x:f>IF('Raw_Data'!M974="",Assumptions!$B$15,'Raw_Data'!M974)</x:f>
        <x:v>9</x:v>
      </x:c>
      <x:c r="N974" s="32" t="n">
        <x:f>'Raw_Data'!N974</x:f>
        <x:v>0.02</x:v>
      </x:c>
      <x:c r="O974" t="str">
        <x:f>IF(OR(D974&lt;620,L974&gt;=2,J974&gt;0.9),"High",IF(OR(D974&lt;700,L974=1,J974&gt;0.75),"Medium","Low"))</x:f>
        <x:v>Low</x:v>
      </x:c>
      <x:c r="P974" s="30" t="n">
        <x:f>XLOOKUP(F974,Assumptions!$A$4:$A$6,Assumptions!$B$4:$B$6)</x:f>
        <x:v>95</x:v>
      </x:c>
      <x:c r="Q974" s="32" t="n">
        <x:f>XLOOKUP(F974,Assumptions!$A$4:$A$6,Assumptions!$C$4:$C$6)</x:f>
        <x:v>0.219</x:v>
      </x:c>
      <x:c r="R974" s="32" t="n">
        <x:f>XLOOKUP(F974,Assumptions!$A$4:$A$6,Assumptions!$D$4:$D$6)</x:f>
        <x:v>0.016</x:v>
      </x:c>
      <x:c r="S974" s="32" t="n">
        <x:f>XLOOKUP(F974,Assumptions!$A$4:$A$6,Assumptions!$E$4:$E$6)</x:f>
        <x:v>0.01</x:v>
      </x:c>
      <x:c r="T974" s="32" t="n">
        <x:f>XLOOKUP(O974,Assumptions!$H$4:$H$6,Assumptions!$I$4:$I$6)</x:f>
        <x:v>0.0035</x:v>
      </x:c>
      <x:c r="U974" s="30" t="n">
        <x:f>XLOOKUP(F974,Assumptions!$A$4:$A$6,Assumptions!$F$4:$F$6)</x:f>
        <x:v>90</x:v>
      </x:c>
      <x:c r="V974" s="60" t="n">
        <x:f>I974*12</x:f>
        <x:v>23834.28</x:v>
      </x:c>
      <x:c r="W974" s="60" t="n">
        <x:f>H974*J974*(1-K974)*Q974</x:f>
        <x:v>122.6205214830001</x:v>
      </x:c>
      <x:c r="X974" s="60" t="n">
        <x:f>V974*R974</x:f>
        <x:v>381.34848</x:v>
      </x:c>
      <x:c r="Y974" s="60" t="n">
        <x:f>V974*S974</x:f>
        <x:v>238.34279999999998</x:v>
      </x:c>
      <x:c r="Z974" s="60" t="n">
        <x:f>H974*J974*T974</x:f>
        <x:v>34.3805035</x:v>
      </x:c>
      <x:c r="AA974" s="60" t="n">
        <x:f>P974+W974+X974-Y974-Z974-U974</x:f>
        <x:v>236.245697983</x:v>
      </x:c>
      <x:c r="AB974" s="32" t="n">
        <x:f>IFERROR(AA974/(P974+W974+X974),0)</x:f>
        <x:v>0.3944205750181967</x:v>
      </x:c>
      <x:c r="AC974" t="n">
        <x:f>IF(O974="High",0,IF(I974&gt;=1800,3,IF(I974&gt;=900,2,1))+IF(K974&gt;=0.9,2,IF(K974&gt;=0.75,1,0))+IF(J974&lt;=0.7,2,IF(J974&lt;=0.85,1,0))+IF(M974&gt;=8,1,0))</x:f>
        <x:v>8</x:v>
      </x:c>
      <x:c r="AD974" t="str">
        <x:f>IF(AND(O974&lt;&gt;"High",AC974&gt;=Assumptions!$B$10,AA974&gt;0),"Priority Growth",IF(AND(O974="Low",AA974&gt;0),"Maintain","Watch"))</x:f>
        <x:v>Priority Growth</x:v>
      </x:c>
      <x:c r="AE974" s="60" t="n">
        <x:f>MAX(AA974,0)*N974</x:f>
        <x:v>4.72491395966</x:v>
      </x:c>
      <x:c r="AF974" t="str">
        <x:f>IF(AND(AA974&gt;=Assumptions!$B$11,O974&lt;&gt;"High",OR(N974&gt;=Assumptions!$B$12,M974&lt;=6)),"High","Standard")</x:f>
        <x:v>Standard</x:v>
      </x:c>
    </x:row>
    <x:row r="975">
      <x:c r="A975" t="str">
        <x:f>'Raw_Data'!A975</x:f>
        <x:v>C00974</x:v>
      </x:c>
      <x:c r="B975" t="n">
        <x:f>'Raw_Data'!B975</x:f>
        <x:v>41</x:v>
      </x:c>
      <x:c r="C975" s="30" t="n">
        <x:f>'Raw_Data'!C975</x:f>
        <x:v>70127</x:v>
      </x:c>
      <x:c r="D975" t="n">
        <x:f>'Raw_Data'!D975</x:f>
        <x:v>682</x:v>
      </x:c>
      <x:c r="E975" t="n">
        <x:f>'Raw_Data'!E975</x:f>
        <x:v>15</x:v>
      </x:c>
      <x:c r="F975" t="str">
        <x:f>PROPER(TRIM('Raw_Data'!F975))</x:f>
        <x:v>Gold</x:v>
      </x:c>
      <x:c r="G975" t="str">
        <x:f>PROPER(TRIM('Raw_Data'!G975))</x:f>
        <x:v>Digital</x:v>
      </x:c>
      <x:c r="H975" s="60" t="n">
        <x:f>'Raw_Data'!H975</x:f>
        <x:v>10094</x:v>
      </x:c>
      <x:c r="I975" s="60" t="n">
        <x:f>'Raw_Data'!I975</x:f>
        <x:v>820.46</x:v>
      </x:c>
      <x:c r="J975" s="32" t="n">
        <x:f>'Raw_Data'!J975</x:f>
        <x:v>0.419</x:v>
      </x:c>
      <x:c r="K975" s="32" t="n">
        <x:f>'Raw_Data'!K975</x:f>
        <x:v>0.754</x:v>
      </x:c>
      <x:c r="L975" t="n">
        <x:f>'Raw_Data'!L975</x:f>
        <x:v>0</x:v>
      </x:c>
      <x:c r="M975" t="n">
        <x:f>IF('Raw_Data'!M975="",Assumptions!$B$15,'Raw_Data'!M975)</x:f>
        <x:v>10</x:v>
      </x:c>
      <x:c r="N975" s="32" t="n">
        <x:f>'Raw_Data'!N975</x:f>
        <x:v>0.02</x:v>
      </x:c>
      <x:c r="O975" t="str">
        <x:f>IF(OR(D975&lt;620,L975&gt;=2,J975&gt;0.9),"High",IF(OR(D975&lt;700,L975=1,J975&gt;0.75),"Medium","Low"))</x:f>
        <x:v>Medium</x:v>
      </x:c>
      <x:c r="P975" s="30" t="n">
        <x:f>XLOOKUP(F975,Assumptions!$A$4:$A$6,Assumptions!$B$4:$B$6)</x:f>
        <x:v>95</x:v>
      </x:c>
      <x:c r="Q975" s="32" t="n">
        <x:f>XLOOKUP(F975,Assumptions!$A$4:$A$6,Assumptions!$C$4:$C$6)</x:f>
        <x:v>0.219</x:v>
      </x:c>
      <x:c r="R975" s="32" t="n">
        <x:f>XLOOKUP(F975,Assumptions!$A$4:$A$6,Assumptions!$D$4:$D$6)</x:f>
        <x:v>0.016</x:v>
      </x:c>
      <x:c r="S975" s="32" t="n">
        <x:f>XLOOKUP(F975,Assumptions!$A$4:$A$6,Assumptions!$E$4:$E$6)</x:f>
        <x:v>0.01</x:v>
      </x:c>
      <x:c r="T975" s="32" t="n">
        <x:f>XLOOKUP(O975,Assumptions!$H$4:$H$6,Assumptions!$I$4:$I$6)</x:f>
        <x:v>0.012</x:v>
      </x:c>
      <x:c r="U975" s="30" t="n">
        <x:f>XLOOKUP(F975,Assumptions!$A$4:$A$6,Assumptions!$F$4:$F$6)</x:f>
        <x:v>90</x:v>
      </x:c>
      <x:c r="V975" s="60" t="n">
        <x:f>I975*12</x:f>
        <x:v>9845.52</x:v>
      </x:c>
      <x:c r="W975" s="60" t="n">
        <x:f>H975*J975*(1-K975)*Q975</x:f>
        <x:v>227.853941364</x:v>
      </x:c>
      <x:c r="X975" s="60" t="n">
        <x:f>V975*R975</x:f>
        <x:v>157.52832</x:v>
      </x:c>
      <x:c r="Y975" s="60" t="n">
        <x:f>V975*S975</x:f>
        <x:v>98.4552</x:v>
      </x:c>
      <x:c r="Z975" s="60" t="n">
        <x:f>H975*J975*T975</x:f>
        <x:v>50.752632</x:v>
      </x:c>
      <x:c r="AA975" s="60" t="n">
        <x:f>P975+W975+X975-Y975-Z975-U975</x:f>
        <x:v>241.174429364</x:v>
      </x:c>
      <x:c r="AB975" s="32" t="n">
        <x:f>IFERROR(AA975/(P975+W975+X975),0)</x:f>
        <x:v>0.5020469088080147</x:v>
      </x:c>
      <x:c r="AC975" t="n">
        <x:f>IF(O975="High",0,IF(I975&gt;=1800,3,IF(I975&gt;=900,2,1))+IF(K975&gt;=0.9,2,IF(K975&gt;=0.75,1,0))+IF(J975&lt;=0.7,2,IF(J975&lt;=0.85,1,0))+IF(M975&gt;=8,1,0))</x:f>
        <x:v>5</x:v>
      </x:c>
      <x:c r="AD975" t="str">
        <x:f>IF(AND(O975&lt;&gt;"High",AC975&gt;=Assumptions!$B$10,AA975&gt;0),"Priority Growth",IF(AND(O975="Low",AA975&gt;0),"Maintain","Watch"))</x:f>
        <x:v>Watch</x:v>
      </x:c>
      <x:c r="AE975" s="60" t="n">
        <x:f>MAX(AA975,0)*N975</x:f>
        <x:v>4.82348858728</x:v>
      </x:c>
      <x:c r="AF975" t="str">
        <x:f>IF(AND(AA975&gt;=Assumptions!$B$11,O975&lt;&gt;"High",OR(N975&gt;=Assumptions!$B$12,M975&lt;=6)),"High","Standard")</x:f>
        <x:v>Standard</x:v>
      </x:c>
    </x:row>
    <x:row r="976">
      <x:c r="A976" t="str">
        <x:f>'Raw_Data'!A976</x:f>
        <x:v>C00975</x:v>
      </x:c>
      <x:c r="B976" t="n">
        <x:f>'Raw_Data'!B976</x:f>
        <x:v>44</x:v>
      </x:c>
      <x:c r="C976" s="30" t="n">
        <x:f>'Raw_Data'!C976</x:f>
        <x:v>36389</x:v>
      </x:c>
      <x:c r="D976" t="n">
        <x:f>'Raw_Data'!D976</x:f>
        <x:v>616</x:v>
      </x:c>
      <x:c r="E976" t="n">
        <x:f>'Raw_Data'!E976</x:f>
        <x:v>102</x:v>
      </x:c>
      <x:c r="F976" t="str">
        <x:f>PROPER(TRIM('Raw_Data'!F976))</x:f>
        <x:v>Classic</x:v>
      </x:c>
      <x:c r="G976" t="str">
        <x:f>PROPER(TRIM('Raw_Data'!G976))</x:f>
        <x:v>Digital</x:v>
      </x:c>
      <x:c r="H976" s="60" t="n">
        <x:f>'Raw_Data'!H976</x:f>
        <x:v>1000</x:v>
      </x:c>
      <x:c r="I976" s="60" t="n">
        <x:f>'Raw_Data'!I976</x:f>
        <x:v>450.11</x:v>
      </x:c>
      <x:c r="J976" s="32" t="n">
        <x:f>'Raw_Data'!J976</x:f>
        <x:v>0.547</x:v>
      </x:c>
      <x:c r="K976" s="32" t="n">
        <x:f>'Raw_Data'!K976</x:f>
        <x:v>0.752</x:v>
      </x:c>
      <x:c r="L976" t="n">
        <x:f>'Raw_Data'!L976</x:f>
        <x:v>0</x:v>
      </x:c>
      <x:c r="M976" t="n">
        <x:f>IF('Raw_Data'!M976="",Assumptions!$B$15,'Raw_Data'!M976)</x:f>
        <x:v>6</x:v>
      </x:c>
      <x:c r="N976" s="32" t="n">
        <x:f>'Raw_Data'!N976</x:f>
        <x:v>0.166</x:v>
      </x:c>
      <x:c r="O976" t="str">
        <x:f>IF(OR(D976&lt;620,L976&gt;=2,J976&gt;0.9),"High",IF(OR(D976&lt;700,L976=1,J976&gt;0.75),"Medium","Low"))</x:f>
        <x:v>High</x:v>
      </x:c>
      <x:c r="P976" s="30" t="n">
        <x:f>XLOOKUP(F976,Assumptions!$A$4:$A$6,Assumptions!$B$4:$B$6)</x:f>
        <x:v>0</x:v>
      </x:c>
      <x:c r="Q976" s="32" t="n">
        <x:f>XLOOKUP(F976,Assumptions!$A$4:$A$6,Assumptions!$C$4:$C$6)</x:f>
        <x:v>0.229</x:v>
      </x:c>
      <x:c r="R976" s="32" t="n">
        <x:f>XLOOKUP(F976,Assumptions!$A$4:$A$6,Assumptions!$D$4:$D$6)</x:f>
        <x:v>0.015</x:v>
      </x:c>
      <x:c r="S976" s="32" t="n">
        <x:f>XLOOKUP(F976,Assumptions!$A$4:$A$6,Assumptions!$E$4:$E$6)</x:f>
        <x:v>0.0075</x:v>
      </x:c>
      <x:c r="T976" s="32" t="n">
        <x:f>XLOOKUP(O976,Assumptions!$H$4:$H$6,Assumptions!$I$4:$I$6)</x:f>
        <x:v>0.045</x:v>
      </x:c>
      <x:c r="U976" s="30" t="n">
        <x:f>XLOOKUP(F976,Assumptions!$A$4:$A$6,Assumptions!$F$4:$F$6)</x:f>
        <x:v>60</x:v>
      </x:c>
      <x:c r="V976" s="60" t="n">
        <x:f>I976*12</x:f>
        <x:v>5401.32</x:v>
      </x:c>
      <x:c r="W976" s="60" t="n">
        <x:f>H976*J976*(1-K976)*Q976</x:f>
        <x:v>31.065224000000004</x:v>
      </x:c>
      <x:c r="X976" s="60" t="n">
        <x:f>V976*R976</x:f>
        <x:v>81.01979999999999</x:v>
      </x:c>
      <x:c r="Y976" s="60" t="n">
        <x:f>V976*S976</x:f>
        <x:v>40.509899999999995</x:v>
      </x:c>
      <x:c r="Z976" s="60" t="n">
        <x:f>H976*J976*T976</x:f>
        <x:v>24.615</x:v>
      </x:c>
      <x:c r="AA976" s="60" t="n">
        <x:f>P976+W976+X976-Y976-Z976-U976</x:f>
        <x:v>-13.039876000000007</x:v>
      </x:c>
      <x:c r="AB976" s="32" t="n">
        <x:f>IFERROR(AA976/(P976+W976+X976),0)</x:f>
        <x:v>-0.11633914625382966</x:v>
      </x:c>
      <x:c r="AC976" t="n">
        <x:f>IF(O976="High",0,IF(I976&gt;=1800,3,IF(I976&gt;=900,2,1))+IF(K976&gt;=0.9,2,IF(K976&gt;=0.75,1,0))+IF(J976&lt;=0.7,2,IF(J976&lt;=0.85,1,0))+IF(M976&gt;=8,1,0))</x:f>
        <x:v>0</x:v>
      </x:c>
      <x:c r="AD976" t="str">
        <x:f>IF(AND(O976&lt;&gt;"High",AC976&gt;=Assumptions!$B$10,AA976&gt;0),"Priority Growth",IF(AND(O976="Low",AA976&gt;0),"Maintain","Watch"))</x:f>
        <x:v>Watch</x:v>
      </x:c>
      <x:c r="AE976" s="60" t="n">
        <x:f>MAX(AA976,0)*N976</x:f>
        <x:v>0</x:v>
      </x:c>
      <x:c r="AF976" t="str">
        <x:f>IF(AND(AA976&gt;=Assumptions!$B$11,O976&lt;&gt;"High",OR(N976&gt;=Assumptions!$B$12,M976&lt;=6)),"High","Standard")</x:f>
        <x:v>Standard</x:v>
      </x:c>
    </x:row>
    <x:row r="977">
      <x:c r="A977" t="str">
        <x:f>'Raw_Data'!A977</x:f>
        <x:v>C00976</x:v>
      </x:c>
      <x:c r="B977" t="n">
        <x:f>'Raw_Data'!B977</x:f>
        <x:v>40</x:v>
      </x:c>
      <x:c r="C977" s="30" t="n">
        <x:f>'Raw_Data'!C977</x:f>
        <x:v>31039</x:v>
      </x:c>
      <x:c r="D977" t="n">
        <x:f>'Raw_Data'!D977</x:f>
        <x:v>657</x:v>
      </x:c>
      <x:c r="E977" t="n">
        <x:f>'Raw_Data'!E977</x:f>
        <x:v>29</x:v>
      </x:c>
      <x:c r="F977" t="str">
        <x:f>PROPER(TRIM('Raw_Data'!F977))</x:f>
        <x:v>Classic</x:v>
      </x:c>
      <x:c r="G977" t="str">
        <x:f>PROPER(TRIM('Raw_Data'!G977))</x:f>
        <x:v>Digital</x:v>
      </x:c>
      <x:c r="H977" s="60" t="n">
        <x:f>'Raw_Data'!H977</x:f>
        <x:v>1036</x:v>
      </x:c>
      <x:c r="I977" s="60" t="n">
        <x:f>'Raw_Data'!I977</x:f>
        <x:v>342.85</x:v>
      </x:c>
      <x:c r="J977" s="32" t="n">
        <x:f>'Raw_Data'!J977</x:f>
        <x:v>0.541</x:v>
      </x:c>
      <x:c r="K977" s="32" t="n">
        <x:f>'Raw_Data'!K977</x:f>
        <x:v>0.926</x:v>
      </x:c>
      <x:c r="L977" t="n">
        <x:f>'Raw_Data'!L977</x:f>
        <x:v>0</x:v>
      </x:c>
      <x:c r="M977" t="n">
        <x:f>IF('Raw_Data'!M977="",Assumptions!$B$15,'Raw_Data'!M977)</x:f>
        <x:v>6</x:v>
      </x:c>
      <x:c r="N977" s="32" t="n">
        <x:f>'Raw_Data'!N977</x:f>
        <x:v>0.197</x:v>
      </x:c>
      <x:c r="O977" t="str">
        <x:f>IF(OR(D977&lt;620,L977&gt;=2,J977&gt;0.9),"High",IF(OR(D977&lt;700,L977=1,J977&gt;0.75),"Medium","Low"))</x:f>
        <x:v>Medium</x:v>
      </x:c>
      <x:c r="P977" s="30" t="n">
        <x:f>XLOOKUP(F977,Assumptions!$A$4:$A$6,Assumptions!$B$4:$B$6)</x:f>
        <x:v>0</x:v>
      </x:c>
      <x:c r="Q977" s="32" t="n">
        <x:f>XLOOKUP(F977,Assumptions!$A$4:$A$6,Assumptions!$C$4:$C$6)</x:f>
        <x:v>0.229</x:v>
      </x:c>
      <x:c r="R977" s="32" t="n">
        <x:f>XLOOKUP(F977,Assumptions!$A$4:$A$6,Assumptions!$D$4:$D$6)</x:f>
        <x:v>0.015</x:v>
      </x:c>
      <x:c r="S977" s="32" t="n">
        <x:f>XLOOKUP(F977,Assumptions!$A$4:$A$6,Assumptions!$E$4:$E$6)</x:f>
        <x:v>0.0075</x:v>
      </x:c>
      <x:c r="T977" s="32" t="n">
        <x:f>XLOOKUP(O977,Assumptions!$H$4:$H$6,Assumptions!$I$4:$I$6)</x:f>
        <x:v>0.012</x:v>
      </x:c>
      <x:c r="U977" s="30" t="n">
        <x:f>XLOOKUP(F977,Assumptions!$A$4:$A$6,Assumptions!$F$4:$F$6)</x:f>
        <x:v>60</x:v>
      </x:c>
      <x:c r="V977" s="60" t="n">
        <x:f>I977*12</x:f>
        <x:v>4114.200000000001</x:v>
      </x:c>
      <x:c r="W977" s="60" t="n">
        <x:f>H977*J977*(1-K977)*Q977</x:f>
        <x:v>9.497826295999994</x:v>
      </x:c>
      <x:c r="X977" s="60" t="n">
        <x:f>V977*R977</x:f>
        <x:v>61.71300000000001</x:v>
      </x:c>
      <x:c r="Y977" s="60" t="n">
        <x:f>V977*S977</x:f>
        <x:v>30.856500000000004</x:v>
      </x:c>
      <x:c r="Z977" s="60" t="n">
        <x:f>H977*J977*T977</x:f>
        <x:v>6.725712</x:v>
      </x:c>
      <x:c r="AA977" s="60" t="n">
        <x:f>P977+W977+X977-Y977-Z977-U977</x:f>
        <x:v>-26.371385703999998</x:v>
      </x:c>
      <x:c r="AB977" s="32" t="n">
        <x:f>IFERROR(AA977/(P977+W977+X977),0)</x:f>
        <x:v>-0.3703283205054076</x:v>
      </x:c>
      <x:c r="AC977" t="n">
        <x:f>IF(O977="High",0,IF(I977&gt;=1800,3,IF(I977&gt;=900,2,1))+IF(K977&gt;=0.9,2,IF(K977&gt;=0.75,1,0))+IF(J977&lt;=0.7,2,IF(J977&lt;=0.85,1,0))+IF(M977&gt;=8,1,0))</x:f>
        <x:v>5</x:v>
      </x:c>
      <x:c r="AD977" t="str">
        <x:f>IF(AND(O977&lt;&gt;"High",AC977&gt;=Assumptions!$B$10,AA977&gt;0),"Priority Growth",IF(AND(O977="Low",AA977&gt;0),"Maintain","Watch"))</x:f>
        <x:v>Watch</x:v>
      </x:c>
      <x:c r="AE977" s="60" t="n">
        <x:f>MAX(AA977,0)*N977</x:f>
        <x:v>0</x:v>
      </x:c>
      <x:c r="AF977" t="str">
        <x:f>IF(AND(AA977&gt;=Assumptions!$B$11,O977&lt;&gt;"High",OR(N977&gt;=Assumptions!$B$12,M977&lt;=6)),"High","Standard")</x:f>
        <x:v>Standard</x:v>
      </x:c>
    </x:row>
    <x:row r="978">
      <x:c r="A978" t="str">
        <x:f>'Raw_Data'!A978</x:f>
        <x:v>C00977</x:v>
      </x:c>
      <x:c r="B978" t="n">
        <x:f>'Raw_Data'!B978</x:f>
        <x:v>25</x:v>
      </x:c>
      <x:c r="C978" s="30" t="n">
        <x:f>'Raw_Data'!C978</x:f>
        <x:v>52980</x:v>
      </x:c>
      <x:c r="D978" t="n">
        <x:f>'Raw_Data'!D978</x:f>
        <x:v>624</x:v>
      </x:c>
      <x:c r="E978" t="n">
        <x:f>'Raw_Data'!E978</x:f>
        <x:v>43</x:v>
      </x:c>
      <x:c r="F978" t="str">
        <x:f>PROPER(TRIM('Raw_Data'!F978))</x:f>
        <x:v>Classic</x:v>
      </x:c>
      <x:c r="G978" t="str">
        <x:f>PROPER(TRIM('Raw_Data'!G978))</x:f>
        <x:v>Digital</x:v>
      </x:c>
      <x:c r="H978" s="60" t="n">
        <x:f>'Raw_Data'!H978</x:f>
        <x:v>3732</x:v>
      </x:c>
      <x:c r="I978" s="60" t="n">
        <x:f>'Raw_Data'!I978</x:f>
        <x:v>744.64</x:v>
      </x:c>
      <x:c r="J978" s="32" t="n">
        <x:f>'Raw_Data'!J978</x:f>
        <x:v>0.564</x:v>
      </x:c>
      <x:c r="K978" s="32" t="n">
        <x:f>'Raw_Data'!K978</x:f>
        <x:v>0.62</x:v>
      </x:c>
      <x:c r="L978" t="n">
        <x:f>'Raw_Data'!L978</x:f>
        <x:v>1</x:v>
      </x:c>
      <x:c r="M978" t="n">
        <x:f>IF('Raw_Data'!M978="",Assumptions!$B$15,'Raw_Data'!M978)</x:f>
        <x:v>8</x:v>
      </x:c>
      <x:c r="N978" s="32" t="n">
        <x:f>'Raw_Data'!N978</x:f>
        <x:v>0.047</x:v>
      </x:c>
      <x:c r="O978" t="str">
        <x:f>IF(OR(D978&lt;620,L978&gt;=2,J978&gt;0.9),"High",IF(OR(D978&lt;700,L978=1,J978&gt;0.75),"Medium","Low"))</x:f>
        <x:v>Medium</x:v>
      </x:c>
      <x:c r="P978" s="30" t="n">
        <x:f>XLOOKUP(F978,Assumptions!$A$4:$A$6,Assumptions!$B$4:$B$6)</x:f>
        <x:v>0</x:v>
      </x:c>
      <x:c r="Q978" s="32" t="n">
        <x:f>XLOOKUP(F978,Assumptions!$A$4:$A$6,Assumptions!$C$4:$C$6)</x:f>
        <x:v>0.229</x:v>
      </x:c>
      <x:c r="R978" s="32" t="n">
        <x:f>XLOOKUP(F978,Assumptions!$A$4:$A$6,Assumptions!$D$4:$D$6)</x:f>
        <x:v>0.015</x:v>
      </x:c>
      <x:c r="S978" s="32" t="n">
        <x:f>XLOOKUP(F978,Assumptions!$A$4:$A$6,Assumptions!$E$4:$E$6)</x:f>
        <x:v>0.0075</x:v>
      </x:c>
      <x:c r="T978" s="32" t="n">
        <x:f>XLOOKUP(O978,Assumptions!$H$4:$H$6,Assumptions!$I$4:$I$6)</x:f>
        <x:v>0.012</x:v>
      </x:c>
      <x:c r="U978" s="30" t="n">
        <x:f>XLOOKUP(F978,Assumptions!$A$4:$A$6,Assumptions!$F$4:$F$6)</x:f>
        <x:v>60</x:v>
      </x:c>
      <x:c r="V978" s="60" t="n">
        <x:f>I978*12</x:f>
        <x:v>8935.68</x:v>
      </x:c>
      <x:c r="W978" s="60" t="n">
        <x:f>H978*J978*(1-K978)*Q978</x:f>
        <x:v>183.16387296</x:v>
      </x:c>
      <x:c r="X978" s="60" t="n">
        <x:f>V978*R978</x:f>
        <x:v>134.0352</x:v>
      </x:c>
      <x:c r="Y978" s="60" t="n">
        <x:f>V978*S978</x:f>
        <x:v>67.0176</x:v>
      </x:c>
      <x:c r="Z978" s="60" t="n">
        <x:f>H978*J978*T978</x:f>
        <x:v>25.258176</x:v>
      </x:c>
      <x:c r="AA978" s="60" t="n">
        <x:f>P978+W978+X978-Y978-Z978-U978</x:f>
        <x:v>164.92329695999996</x:v>
      </x:c>
      <x:c r="AB978" s="32" t="n">
        <x:f>IFERROR(AA978/(P978+W978+X978),0)</x:f>
        <x:v>0.5199362514555566</x:v>
      </x:c>
      <x:c r="AC978" t="n">
        <x:f>IF(O978="High",0,IF(I978&gt;=1800,3,IF(I978&gt;=900,2,1))+IF(K978&gt;=0.9,2,IF(K978&gt;=0.75,1,0))+IF(J978&lt;=0.7,2,IF(J978&lt;=0.85,1,0))+IF(M978&gt;=8,1,0))</x:f>
        <x:v>4</x:v>
      </x:c>
      <x:c r="AD978" t="str">
        <x:f>IF(AND(O978&lt;&gt;"High",AC978&gt;=Assumptions!$B$10,AA978&gt;0),"Priority Growth",IF(AND(O978="Low",AA978&gt;0),"Maintain","Watch"))</x:f>
        <x:v>Watch</x:v>
      </x:c>
      <x:c r="AE978" s="60" t="n">
        <x:f>MAX(AA978,0)*N978</x:f>
        <x:v>7.751394957119998</x:v>
      </x:c>
      <x:c r="AF978" t="str">
        <x:f>IF(AND(AA978&gt;=Assumptions!$B$11,O978&lt;&gt;"High",OR(N978&gt;=Assumptions!$B$12,M978&lt;=6)),"High","Standard")</x:f>
        <x:v>Standard</x:v>
      </x:c>
    </x:row>
    <x:row r="979">
      <x:c r="A979" t="str">
        <x:f>'Raw_Data'!A979</x:f>
        <x:v>C00978</x:v>
      </x:c>
      <x:c r="B979" t="n">
        <x:f>'Raw_Data'!B979</x:f>
        <x:v>39</x:v>
      </x:c>
      <x:c r="C979" s="30" t="n">
        <x:f>'Raw_Data'!C979</x:f>
        <x:v>88720</x:v>
      </x:c>
      <x:c r="D979" t="n">
        <x:f>'Raw_Data'!D979</x:f>
        <x:v>671</x:v>
      </x:c>
      <x:c r="E979" t="n">
        <x:f>'Raw_Data'!E979</x:f>
        <x:v>7</x:v>
      </x:c>
      <x:c r="F979" t="str">
        <x:f>PROPER(TRIM('Raw_Data'!F979))</x:f>
        <x:v>Gold</x:v>
      </x:c>
      <x:c r="G979" t="str">
        <x:f>PROPER(TRIM('Raw_Data'!G979))</x:f>
        <x:v>Direct Mail</x:v>
      </x:c>
      <x:c r="H979" s="60" t="n">
        <x:f>'Raw_Data'!H979</x:f>
        <x:v>11628</x:v>
      </x:c>
      <x:c r="I979" s="60" t="n">
        <x:f>'Raw_Data'!I979</x:f>
        <x:v>1746.97</x:v>
      </x:c>
      <x:c r="J979" s="32" t="n">
        <x:f>'Raw_Data'!J979</x:f>
        <x:v>0.453</x:v>
      </x:c>
      <x:c r="K979" s="32" t="n">
        <x:f>'Raw_Data'!K979</x:f>
        <x:v>0.881</x:v>
      </x:c>
      <x:c r="L979" t="n">
        <x:f>'Raw_Data'!L979</x:f>
        <x:v>0</x:v>
      </x:c>
      <x:c r="M979" t="n">
        <x:f>IF('Raw_Data'!M979="",Assumptions!$B$15,'Raw_Data'!M979)</x:f>
        <x:v>7</x:v>
      </x:c>
      <x:c r="N979" s="32" t="n">
        <x:f>'Raw_Data'!N979</x:f>
        <x:v>0.133</x:v>
      </x:c>
      <x:c r="O979" t="str">
        <x:f>IF(OR(D979&lt;620,L979&gt;=2,J979&gt;0.9),"High",IF(OR(D979&lt;700,L979=1,J979&gt;0.75),"Medium","Low"))</x:f>
        <x:v>Medium</x:v>
      </x:c>
      <x:c r="P979" s="30" t="n">
        <x:f>XLOOKUP(F979,Assumptions!$A$4:$A$6,Assumptions!$B$4:$B$6)</x:f>
        <x:v>95</x:v>
      </x:c>
      <x:c r="Q979" s="32" t="n">
        <x:f>XLOOKUP(F979,Assumptions!$A$4:$A$6,Assumptions!$C$4:$C$6)</x:f>
        <x:v>0.219</x:v>
      </x:c>
      <x:c r="R979" s="32" t="n">
        <x:f>XLOOKUP(F979,Assumptions!$A$4:$A$6,Assumptions!$D$4:$D$6)</x:f>
        <x:v>0.016</x:v>
      </x:c>
      <x:c r="S979" s="32" t="n">
        <x:f>XLOOKUP(F979,Assumptions!$A$4:$A$6,Assumptions!$E$4:$E$6)</x:f>
        <x:v>0.01</x:v>
      </x:c>
      <x:c r="T979" s="32" t="n">
        <x:f>XLOOKUP(O979,Assumptions!$H$4:$H$6,Assumptions!$I$4:$I$6)</x:f>
        <x:v>0.012</x:v>
      </x:c>
      <x:c r="U979" s="30" t="n">
        <x:f>XLOOKUP(F979,Assumptions!$A$4:$A$6,Assumptions!$F$4:$F$6)</x:f>
        <x:v>90</x:v>
      </x:c>
      <x:c r="V979" s="60" t="n">
        <x:f>I979*12</x:f>
        <x:v>20963.64</x:v>
      </x:c>
      <x:c r="W979" s="60" t="n">
        <x:f>H979*J979*(1-K979)*Q979</x:f>
        <x:v>137.275900524</x:v>
      </x:c>
      <x:c r="X979" s="60" t="n">
        <x:f>V979*R979</x:f>
        <x:v>335.41824</x:v>
      </x:c>
      <x:c r="Y979" s="60" t="n">
        <x:f>V979*S979</x:f>
        <x:v>209.6364</x:v>
      </x:c>
      <x:c r="Z979" s="60" t="n">
        <x:f>H979*J979*T979</x:f>
        <x:v>63.209808</x:v>
      </x:c>
      <x:c r="AA979" s="60" t="n">
        <x:f>P979+W979+X979-Y979-Z979-U979</x:f>
        <x:v>204.847932524</x:v>
      </x:c>
      <x:c r="AB979" s="32" t="n">
        <x:f>IFERROR(AA979/(P979+W979+X979),0)</x:f>
        <x:v>0.3608420765712303</x:v>
      </x:c>
      <x:c r="AC979" t="n">
        <x:f>IF(O979="High",0,IF(I979&gt;=1800,3,IF(I979&gt;=900,2,1))+IF(K979&gt;=0.9,2,IF(K979&gt;=0.75,1,0))+IF(J979&lt;=0.7,2,IF(J979&lt;=0.85,1,0))+IF(M979&gt;=8,1,0))</x:f>
        <x:v>5</x:v>
      </x:c>
      <x:c r="AD979" t="str">
        <x:f>IF(AND(O979&lt;&gt;"High",AC979&gt;=Assumptions!$B$10,AA979&gt;0),"Priority Growth",IF(AND(O979="Low",AA979&gt;0),"Maintain","Watch"))</x:f>
        <x:v>Watch</x:v>
      </x:c>
      <x:c r="AE979" s="60" t="n">
        <x:f>MAX(AA979,0)*N979</x:f>
        <x:v>27.244775025692</x:v>
      </x:c>
      <x:c r="AF979" t="str">
        <x:f>IF(AND(AA979&gt;=Assumptions!$B$11,O979&lt;&gt;"High",OR(N979&gt;=Assumptions!$B$12,M979&lt;=6)),"High","Standard")</x:f>
        <x:v>Standard</x:v>
      </x:c>
    </x:row>
    <x:row r="980">
      <x:c r="A980" t="str">
        <x:f>'Raw_Data'!A980</x:f>
        <x:v>C00979</x:v>
      </x:c>
      <x:c r="B980" t="n">
        <x:f>'Raw_Data'!B980</x:f>
        <x:v>61</x:v>
      </x:c>
      <x:c r="C980" s="30" t="n">
        <x:f>'Raw_Data'!C980</x:f>
        <x:v>116455</x:v>
      </x:c>
      <x:c r="D980" t="n">
        <x:f>'Raw_Data'!D980</x:f>
        <x:v>661</x:v>
      </x:c>
      <x:c r="E980" t="n">
        <x:f>'Raw_Data'!E980</x:f>
        <x:v>27</x:v>
      </x:c>
      <x:c r="F980" t="str">
        <x:f>PROPER(TRIM('Raw_Data'!F980))</x:f>
        <x:v>Platinum</x:v>
      </x:c>
      <x:c r="G980" t="str">
        <x:f>PROPER(TRIM('Raw_Data'!G980))</x:f>
        <x:v>Digital</x:v>
      </x:c>
      <x:c r="H980" s="60" t="n">
        <x:f>'Raw_Data'!H980</x:f>
        <x:v>24247</x:v>
      </x:c>
      <x:c r="I980" s="60" t="n">
        <x:f>'Raw_Data'!I980</x:f>
        <x:v>3075.33</x:v>
      </x:c>
      <x:c r="J980" s="32" t="n">
        <x:f>'Raw_Data'!J980</x:f>
        <x:v>0.553</x:v>
      </x:c>
      <x:c r="K980" s="32" t="n">
        <x:f>'Raw_Data'!K980</x:f>
        <x:v>0.749</x:v>
      </x:c>
      <x:c r="L980" t="n">
        <x:f>'Raw_Data'!L980</x:f>
        <x:v>0</x:v>
      </x:c>
      <x:c r="M980" t="n">
        <x:f>IF('Raw_Data'!M980="",Assumptions!$B$15,'Raw_Data'!M980)</x:f>
        <x:v>9</x:v>
      </x:c>
      <x:c r="N980" s="32" t="n">
        <x:f>'Raw_Data'!N980</x:f>
        <x:v>0.02</x:v>
      </x:c>
      <x:c r="O980" t="str">
        <x:f>IF(OR(D980&lt;620,L980&gt;=2,J980&gt;0.9),"High",IF(OR(D980&lt;700,L980=1,J980&gt;0.75),"Medium","Low"))</x:f>
        <x:v>Medium</x:v>
      </x:c>
      <x:c r="P980" s="30" t="n">
        <x:f>XLOOKUP(F980,Assumptions!$A$4:$A$6,Assumptions!$B$4:$B$6)</x:f>
        <x:v>195</x:v>
      </x:c>
      <x:c r="Q980" s="32" t="n">
        <x:f>XLOOKUP(F980,Assumptions!$A$4:$A$6,Assumptions!$C$4:$C$6)</x:f>
        <x:v>0.199</x:v>
      </x:c>
      <x:c r="R980" s="32" t="n">
        <x:f>XLOOKUP(F980,Assumptions!$A$4:$A$6,Assumptions!$D$4:$D$6)</x:f>
        <x:v>0.017</x:v>
      </x:c>
      <x:c r="S980" s="32" t="n">
        <x:f>XLOOKUP(F980,Assumptions!$A$4:$A$6,Assumptions!$E$4:$E$6)</x:f>
        <x:v>0.013</x:v>
      </x:c>
      <x:c r="T980" s="32" t="n">
        <x:f>XLOOKUP(O980,Assumptions!$H$4:$H$6,Assumptions!$I$4:$I$6)</x:f>
        <x:v>0.012</x:v>
      </x:c>
      <x:c r="U980" s="30" t="n">
        <x:f>XLOOKUP(F980,Assumptions!$A$4:$A$6,Assumptions!$F$4:$F$6)</x:f>
        <x:v>140</x:v>
      </x:c>
      <x:c r="V980" s="60" t="n">
        <x:f>I980*12</x:f>
        <x:v>36903.96</x:v>
      </x:c>
      <x:c r="W980" s="60" t="n">
        <x:f>H980*J980*(1-K980)*Q980</x:f>
        <x:v>669.745711859</x:v>
      </x:c>
      <x:c r="X980" s="60" t="n">
        <x:f>V980*R980</x:f>
        <x:v>627.3673200000001</x:v>
      </x:c>
      <x:c r="Y980" s="60" t="n">
        <x:f>V980*S980</x:f>
        <x:v>479.75147999999996</x:v>
      </x:c>
      <x:c r="Z980" s="60" t="n">
        <x:f>H980*J980*T980</x:f>
        <x:v>160.90309200000002</x:v>
      </x:c>
      <x:c r="AA980" s="60" t="n">
        <x:f>P980+W980+X980-Y980-Z980-U980</x:f>
        <x:v>711.4584598590002</x:v>
      </x:c>
      <x:c r="AB980" s="32" t="n">
        <x:f>IFERROR(AA980/(P980+W980+X980),0)</x:f>
        <x:v>0.47681271101332406</x:v>
      </x:c>
      <x:c r="AC980" t="n">
        <x:f>IF(O980="High",0,IF(I980&gt;=1800,3,IF(I980&gt;=900,2,1))+IF(K980&gt;=0.9,2,IF(K980&gt;=0.75,1,0))+IF(J980&lt;=0.7,2,IF(J980&lt;=0.85,1,0))+IF(M980&gt;=8,1,0))</x:f>
        <x:v>6</x:v>
      </x:c>
      <x:c r="AD980" t="str">
        <x:f>IF(AND(O980&lt;&gt;"High",AC980&gt;=Assumptions!$B$10,AA980&gt;0),"Priority Growth",IF(AND(O980="Low",AA980&gt;0),"Maintain","Watch"))</x:f>
        <x:v>Priority Growth</x:v>
      </x:c>
      <x:c r="AE980" s="60" t="n">
        <x:f>MAX(AA980,0)*N980</x:f>
        <x:v>14.229169197180005</x:v>
      </x:c>
      <x:c r="AF980" t="str">
        <x:f>IF(AND(AA980&gt;=Assumptions!$B$11,O980&lt;&gt;"High",OR(N980&gt;=Assumptions!$B$12,M980&lt;=6)),"High","Standard")</x:f>
        <x:v>Standard</x:v>
      </x:c>
    </x:row>
    <x:row r="981">
      <x:c r="A981" t="str">
        <x:f>'Raw_Data'!A981</x:f>
        <x:v>C00980</x:v>
      </x:c>
      <x:c r="B981" t="n">
        <x:f>'Raw_Data'!B981</x:f>
        <x:v>44</x:v>
      </x:c>
      <x:c r="C981" s="30" t="n">
        <x:f>'Raw_Data'!C981</x:f>
        <x:v>38235</x:v>
      </x:c>
      <x:c r="D981" t="n">
        <x:f>'Raw_Data'!D981</x:f>
        <x:v>683</x:v>
      </x:c>
      <x:c r="E981" t="n">
        <x:f>'Raw_Data'!E981</x:f>
        <x:v>70</x:v>
      </x:c>
      <x:c r="F981" t="str">
        <x:f>PROPER(TRIM('Raw_Data'!F981))</x:f>
        <x:v>Classic</x:v>
      </x:c>
      <x:c r="G981" t="str">
        <x:f>PROPER(TRIM('Raw_Data'!G981))</x:f>
        <x:v>Direct Mail</x:v>
      </x:c>
      <x:c r="H981" s="60" t="n">
        <x:f>'Raw_Data'!H981</x:f>
        <x:v>5142</x:v>
      </x:c>
      <x:c r="I981" s="60" t="n">
        <x:f>'Raw_Data'!I981</x:f>
        <x:v>593.03</x:v>
      </x:c>
      <x:c r="J981" s="32" t="n">
        <x:f>'Raw_Data'!J981</x:f>
        <x:v>0.215</x:v>
      </x:c>
      <x:c r="K981" s="32" t="n">
        <x:f>'Raw_Data'!K981</x:f>
        <x:v>0.797</x:v>
      </x:c>
      <x:c r="L981" t="n">
        <x:f>'Raw_Data'!L981</x:f>
        <x:v>0</x:v>
      </x:c>
      <x:c r="M981" t="n">
        <x:f>IF('Raw_Data'!M981="",Assumptions!$B$15,'Raw_Data'!M981)</x:f>
        <x:v>5</x:v>
      </x:c>
      <x:c r="N981" s="32" t="n">
        <x:f>'Raw_Data'!N981</x:f>
        <x:v>0.207</x:v>
      </x:c>
      <x:c r="O981" t="str">
        <x:f>IF(OR(D981&lt;620,L981&gt;=2,J981&gt;0.9),"High",IF(OR(D981&lt;700,L981=1,J981&gt;0.75),"Medium","Low"))</x:f>
        <x:v>Medium</x:v>
      </x:c>
      <x:c r="P981" s="30" t="n">
        <x:f>XLOOKUP(F981,Assumptions!$A$4:$A$6,Assumptions!$B$4:$B$6)</x:f>
        <x:v>0</x:v>
      </x:c>
      <x:c r="Q981" s="32" t="n">
        <x:f>XLOOKUP(F981,Assumptions!$A$4:$A$6,Assumptions!$C$4:$C$6)</x:f>
        <x:v>0.229</x:v>
      </x:c>
      <x:c r="R981" s="32" t="n">
        <x:f>XLOOKUP(F981,Assumptions!$A$4:$A$6,Assumptions!$D$4:$D$6)</x:f>
        <x:v>0.015</x:v>
      </x:c>
      <x:c r="S981" s="32" t="n">
        <x:f>XLOOKUP(F981,Assumptions!$A$4:$A$6,Assumptions!$E$4:$E$6)</x:f>
        <x:v>0.0075</x:v>
      </x:c>
      <x:c r="T981" s="32" t="n">
        <x:f>XLOOKUP(O981,Assumptions!$H$4:$H$6,Assumptions!$I$4:$I$6)</x:f>
        <x:v>0.012</x:v>
      </x:c>
      <x:c r="U981" s="30" t="n">
        <x:f>XLOOKUP(F981,Assumptions!$A$4:$A$6,Assumptions!$F$4:$F$6)</x:f>
        <x:v>60</x:v>
      </x:c>
      <x:c r="V981" s="60" t="n">
        <x:f>I981*12</x:f>
        <x:v>7116.36</x:v>
      </x:c>
      <x:c r="W981" s="60" t="n">
        <x:f>H981*J981*(1-K981)*Q981</x:f>
        <x:v>51.39277310999999</x:v>
      </x:c>
      <x:c r="X981" s="60" t="n">
        <x:f>V981*R981</x:f>
        <x:v>106.74539999999999</x:v>
      </x:c>
      <x:c r="Y981" s="60" t="n">
        <x:f>V981*S981</x:f>
        <x:v>53.372699999999995</x:v>
      </x:c>
      <x:c r="Z981" s="60" t="n">
        <x:f>H981*J981*T981</x:f>
        <x:v>13.26636</x:v>
      </x:c>
      <x:c r="AA981" s="60" t="n">
        <x:f>P981+W981+X981-Y981-Z981-U981</x:f>
        <x:v>31.499113109999968</x:v>
      </x:c>
      <x:c r="AB981" s="32" t="n">
        <x:f>IFERROR(AA981/(P981+W981+X981),0)</x:f>
        <x:v>0.1991872834403454</x:v>
      </x:c>
      <x:c r="AC981" t="n">
        <x:f>IF(O981="High",0,IF(I981&gt;=1800,3,IF(I981&gt;=900,2,1))+IF(K981&gt;=0.9,2,IF(K981&gt;=0.75,1,0))+IF(J981&lt;=0.7,2,IF(J981&lt;=0.85,1,0))+IF(M981&gt;=8,1,0))</x:f>
        <x:v>4</x:v>
      </x:c>
      <x:c r="AD981" t="str">
        <x:f>IF(AND(O981&lt;&gt;"High",AC981&gt;=Assumptions!$B$10,AA981&gt;0),"Priority Growth",IF(AND(O981="Low",AA981&gt;0),"Maintain","Watch"))</x:f>
        <x:v>Watch</x:v>
      </x:c>
      <x:c r="AE981" s="60" t="n">
        <x:f>MAX(AA981,0)*N981</x:f>
        <x:v>6.520316413769993</x:v>
      </x:c>
      <x:c r="AF981" t="str">
        <x:f>IF(AND(AA981&gt;=Assumptions!$B$11,O981&lt;&gt;"High",OR(N981&gt;=Assumptions!$B$12,M981&lt;=6)),"High","Standard")</x:f>
        <x:v>Standard</x:v>
      </x:c>
    </x:row>
    <x:row r="982">
      <x:c r="A982" t="str">
        <x:f>'Raw_Data'!A982</x:f>
        <x:v>C00981</x:v>
      </x:c>
      <x:c r="B982" t="n">
        <x:f>'Raw_Data'!B982</x:f>
        <x:v>34</x:v>
      </x:c>
      <x:c r="C982" s="30" t="n">
        <x:f>'Raw_Data'!C982</x:f>
        <x:v>69375</x:v>
      </x:c>
      <x:c r="D982" t="n">
        <x:f>'Raw_Data'!D982</x:f>
        <x:v>590</x:v>
      </x:c>
      <x:c r="E982" t="n">
        <x:f>'Raw_Data'!E982</x:f>
        <x:v>44</x:v>
      </x:c>
      <x:c r="F982" t="str">
        <x:f>PROPER(TRIM('Raw_Data'!F982))</x:f>
        <x:v>Classic</x:v>
      </x:c>
      <x:c r="G982" t="str">
        <x:f>PROPER(TRIM('Raw_Data'!G982))</x:f>
        <x:v>Digital</x:v>
      </x:c>
      <x:c r="H982" s="60" t="n">
        <x:f>'Raw_Data'!H982</x:f>
        <x:v>3672</x:v>
      </x:c>
      <x:c r="I982" s="60" t="n">
        <x:f>'Raw_Data'!I982</x:f>
        <x:v>702.1</x:v>
      </x:c>
      <x:c r="J982" s="32" t="n">
        <x:f>'Raw_Data'!J982</x:f>
        <x:v>0.377</x:v>
      </x:c>
      <x:c r="K982" s="32" t="n">
        <x:f>'Raw_Data'!K982</x:f>
        <x:v>0.775</x:v>
      </x:c>
      <x:c r="L982" t="n">
        <x:f>'Raw_Data'!L982</x:f>
        <x:v>1</x:v>
      </x:c>
      <x:c r="M982" t="n">
        <x:f>IF('Raw_Data'!M982="",Assumptions!$B$15,'Raw_Data'!M982)</x:f>
        <x:v>7</x:v>
      </x:c>
      <x:c r="N982" s="32" t="n">
        <x:f>'Raw_Data'!N982</x:f>
        <x:v>0.089</x:v>
      </x:c>
      <x:c r="O982" t="str">
        <x:f>IF(OR(D982&lt;620,L982&gt;=2,J982&gt;0.9),"High",IF(OR(D982&lt;700,L982=1,J982&gt;0.75),"Medium","Low"))</x:f>
        <x:v>High</x:v>
      </x:c>
      <x:c r="P982" s="30" t="n">
        <x:f>XLOOKUP(F982,Assumptions!$A$4:$A$6,Assumptions!$B$4:$B$6)</x:f>
        <x:v>0</x:v>
      </x:c>
      <x:c r="Q982" s="32" t="n">
        <x:f>XLOOKUP(F982,Assumptions!$A$4:$A$6,Assumptions!$C$4:$C$6)</x:f>
        <x:v>0.229</x:v>
      </x:c>
      <x:c r="R982" s="32" t="n">
        <x:f>XLOOKUP(F982,Assumptions!$A$4:$A$6,Assumptions!$D$4:$D$6)</x:f>
        <x:v>0.015</x:v>
      </x:c>
      <x:c r="S982" s="32" t="n">
        <x:f>XLOOKUP(F982,Assumptions!$A$4:$A$6,Assumptions!$E$4:$E$6)</x:f>
        <x:v>0.0075</x:v>
      </x:c>
      <x:c r="T982" s="32" t="n">
        <x:f>XLOOKUP(O982,Assumptions!$H$4:$H$6,Assumptions!$I$4:$I$6)</x:f>
        <x:v>0.045</x:v>
      </x:c>
      <x:c r="U982" s="30" t="n">
        <x:f>XLOOKUP(F982,Assumptions!$A$4:$A$6,Assumptions!$F$4:$F$6)</x:f>
        <x:v>60</x:v>
      </x:c>
      <x:c r="V982" s="60" t="n">
        <x:f>I982*12</x:f>
        <x:v>8425.2</x:v>
      </x:c>
      <x:c r="W982" s="60" t="n">
        <x:f>H982*J982*(1-K982)*Q982</x:f>
        <x:v>71.3283246</x:v>
      </x:c>
      <x:c r="X982" s="60" t="n">
        <x:f>V982*R982</x:f>
        <x:v>126.378</x:v>
      </x:c>
      <x:c r="Y982" s="60" t="n">
        <x:f>V982*S982</x:f>
        <x:v>63.189</x:v>
      </x:c>
      <x:c r="Z982" s="60" t="n">
        <x:f>H982*J982*T982</x:f>
        <x:v>62.29548</x:v>
      </x:c>
      <x:c r="AA982" s="60" t="n">
        <x:f>P982+W982+X982-Y982-Z982-U982</x:f>
        <x:v>12.221844600000026</x:v>
      </x:c>
      <x:c r="AB982" s="32" t="n">
        <x:f>IFERROR(AA982/(P982+W982+X982),0)</x:f>
        <x:v>0.06181817716113683</x:v>
      </x:c>
      <x:c r="AC982" t="n">
        <x:f>IF(O982="High",0,IF(I982&gt;=1800,3,IF(I982&gt;=900,2,1))+IF(K982&gt;=0.9,2,IF(K982&gt;=0.75,1,0))+IF(J982&lt;=0.7,2,IF(J982&lt;=0.85,1,0))+IF(M982&gt;=8,1,0))</x:f>
        <x:v>0</x:v>
      </x:c>
      <x:c r="AD982" t="str">
        <x:f>IF(AND(O982&lt;&gt;"High",AC982&gt;=Assumptions!$B$10,AA982&gt;0),"Priority Growth",IF(AND(O982="Low",AA982&gt;0),"Maintain","Watch"))</x:f>
        <x:v>Watch</x:v>
      </x:c>
      <x:c r="AE982" s="60" t="n">
        <x:f>MAX(AA982,0)*N982</x:f>
        <x:v>1.0877441694000023</x:v>
      </x:c>
      <x:c r="AF982" t="str">
        <x:f>IF(AND(AA982&gt;=Assumptions!$B$11,O982&lt;&gt;"High",OR(N982&gt;=Assumptions!$B$12,M982&lt;=6)),"High","Standard")</x:f>
        <x:v>Standard</x:v>
      </x:c>
    </x:row>
    <x:row r="983">
      <x:c r="A983" t="str">
        <x:f>'Raw_Data'!A983</x:f>
        <x:v>C00982</x:v>
      </x:c>
      <x:c r="B983" t="n">
        <x:f>'Raw_Data'!B983</x:f>
        <x:v>36</x:v>
      </x:c>
      <x:c r="C983" s="30" t="n">
        <x:f>'Raw_Data'!C983</x:f>
        <x:v>82150</x:v>
      </x:c>
      <x:c r="D983" t="n">
        <x:f>'Raw_Data'!D983</x:f>
        <x:v>653</x:v>
      </x:c>
      <x:c r="E983" t="n">
        <x:f>'Raw_Data'!E983</x:f>
        <x:v>37</x:v>
      </x:c>
      <x:c r="F983" t="str">
        <x:f>PROPER(TRIM('Raw_Data'!F983))</x:f>
        <x:v>Gold</x:v>
      </x:c>
      <x:c r="G983" t="str">
        <x:f>PROPER(TRIM('Raw_Data'!G983))</x:f>
        <x:v>Branch</x:v>
      </x:c>
      <x:c r="H983" s="60" t="n">
        <x:f>'Raw_Data'!H983</x:f>
        <x:v>9265</x:v>
      </x:c>
      <x:c r="I983" s="60" t="n">
        <x:f>'Raw_Data'!I983</x:f>
        <x:v>1224.11</x:v>
      </x:c>
      <x:c r="J983" s="32" t="n">
        <x:f>'Raw_Data'!J983</x:f>
        <x:v>0.393</x:v>
      </x:c>
      <x:c r="K983" s="32" t="n">
        <x:f>'Raw_Data'!K983</x:f>
        <x:v>0.763</x:v>
      </x:c>
      <x:c r="L983" t="n">
        <x:f>'Raw_Data'!L983</x:f>
        <x:v>0</x:v>
      </x:c>
      <x:c r="M983" t="n">
        <x:f>IF('Raw_Data'!M983="",Assumptions!$B$15,'Raw_Data'!M983)</x:f>
        <x:v>5</x:v>
      </x:c>
      <x:c r="N983" s="32" t="n">
        <x:f>'Raw_Data'!N983</x:f>
        <x:v>0.221</x:v>
      </x:c>
      <x:c r="O983" t="str">
        <x:f>IF(OR(D983&lt;620,L983&gt;=2,J983&gt;0.9),"High",IF(OR(D983&lt;700,L983=1,J983&gt;0.75),"Medium","Low"))</x:f>
        <x:v>Medium</x:v>
      </x:c>
      <x:c r="P983" s="30" t="n">
        <x:f>XLOOKUP(F983,Assumptions!$A$4:$A$6,Assumptions!$B$4:$B$6)</x:f>
        <x:v>95</x:v>
      </x:c>
      <x:c r="Q983" s="32" t="n">
        <x:f>XLOOKUP(F983,Assumptions!$A$4:$A$6,Assumptions!$C$4:$C$6)</x:f>
        <x:v>0.219</x:v>
      </x:c>
      <x:c r="R983" s="32" t="n">
        <x:f>XLOOKUP(F983,Assumptions!$A$4:$A$6,Assumptions!$D$4:$D$6)</x:f>
        <x:v>0.016</x:v>
      </x:c>
      <x:c r="S983" s="32" t="n">
        <x:f>XLOOKUP(F983,Assumptions!$A$4:$A$6,Assumptions!$E$4:$E$6)</x:f>
        <x:v>0.01</x:v>
      </x:c>
      <x:c r="T983" s="32" t="n">
        <x:f>XLOOKUP(O983,Assumptions!$H$4:$H$6,Assumptions!$I$4:$I$6)</x:f>
        <x:v>0.012</x:v>
      </x:c>
      <x:c r="U983" s="30" t="n">
        <x:f>XLOOKUP(F983,Assumptions!$A$4:$A$6,Assumptions!$F$4:$F$6)</x:f>
        <x:v>90</x:v>
      </x:c>
      <x:c r="V983" s="60" t="n">
        <x:f>I983*12</x:f>
        <x:v>14689.32</x:v>
      </x:c>
      <x:c r="W983" s="60" t="n">
        <x:f>H983*J983*(1-K983)*Q983</x:f>
        <x:v>188.986348935</x:v>
      </x:c>
      <x:c r="X983" s="60" t="n">
        <x:f>V983*R983</x:f>
        <x:v>235.02912</x:v>
      </x:c>
      <x:c r="Y983" s="60" t="n">
        <x:f>V983*S983</x:f>
        <x:v>146.8932</x:v>
      </x:c>
      <x:c r="Z983" s="60" t="n">
        <x:f>H983*J983*T983</x:f>
        <x:v>43.69374</x:v>
      </x:c>
      <x:c r="AA983" s="60" t="n">
        <x:f>P983+W983+X983-Y983-Z983-U983</x:f>
        <x:v>238.4285289350001</x:v>
      </x:c>
      <x:c r="AB983" s="32" t="n">
        <x:f>IFERROR(AA983/(P983+W983+X983),0)</x:f>
        <x:v>0.45938617094447365</x:v>
      </x:c>
      <x:c r="AC983" t="n">
        <x:f>IF(O983="High",0,IF(I983&gt;=1800,3,IF(I983&gt;=900,2,1))+IF(K983&gt;=0.9,2,IF(K983&gt;=0.75,1,0))+IF(J983&lt;=0.7,2,IF(J983&lt;=0.85,1,0))+IF(M983&gt;=8,1,0))</x:f>
        <x:v>5</x:v>
      </x:c>
      <x:c r="AD983" t="str">
        <x:f>IF(AND(O983&lt;&gt;"High",AC983&gt;=Assumptions!$B$10,AA983&gt;0),"Priority Growth",IF(AND(O983="Low",AA983&gt;0),"Maintain","Watch"))</x:f>
        <x:v>Watch</x:v>
      </x:c>
      <x:c r="AE983" s="60" t="n">
        <x:f>MAX(AA983,0)*N983</x:f>
        <x:v>52.69270489463502</x:v>
      </x:c>
      <x:c r="AF983" t="str">
        <x:f>IF(AND(AA983&gt;=Assumptions!$B$11,O983&lt;&gt;"High",OR(N983&gt;=Assumptions!$B$12,M983&lt;=6)),"High","Standard")</x:f>
        <x:v>Standard</x:v>
      </x:c>
    </x:row>
    <x:row r="984">
      <x:c r="A984" t="str">
        <x:f>'Raw_Data'!A984</x:f>
        <x:v>C00983</x:v>
      </x:c>
      <x:c r="B984" t="n">
        <x:f>'Raw_Data'!B984</x:f>
        <x:v>38</x:v>
      </x:c>
      <x:c r="C984" s="30" t="n">
        <x:f>'Raw_Data'!C984</x:f>
        <x:v>89727</x:v>
      </x:c>
      <x:c r="D984" t="n">
        <x:f>'Raw_Data'!D984</x:f>
        <x:v>640</x:v>
      </x:c>
      <x:c r="E984" t="n">
        <x:f>'Raw_Data'!E984</x:f>
        <x:v>39</x:v>
      </x:c>
      <x:c r="F984" t="str">
        <x:f>PROPER(TRIM('Raw_Data'!F984))</x:f>
        <x:v>Gold</x:v>
      </x:c>
      <x:c r="G984" t="str">
        <x:f>PROPER(TRIM('Raw_Data'!G984))</x:f>
        <x:v>Direct Mail</x:v>
      </x:c>
      <x:c r="H984" s="60" t="n">
        <x:f>'Raw_Data'!H984</x:f>
        <x:v>7170</x:v>
      </x:c>
      <x:c r="I984" s="60" t="n">
        <x:f>'Raw_Data'!I984</x:f>
        <x:v>867.98</x:v>
      </x:c>
      <x:c r="J984" s="32" t="n">
        <x:f>'Raw_Data'!J984</x:f>
        <x:v>0.321</x:v>
      </x:c>
      <x:c r="K984" s="32" t="n">
        <x:f>'Raw_Data'!K984</x:f>
        <x:v>0.576</x:v>
      </x:c>
      <x:c r="L984" t="n">
        <x:f>'Raw_Data'!L984</x:f>
        <x:v>0</x:v>
      </x:c>
      <x:c r="M984" t="n">
        <x:f>IF('Raw_Data'!M984="",Assumptions!$B$15,'Raw_Data'!M984)</x:f>
        <x:v>9</x:v>
      </x:c>
      <x:c r="N984" s="32" t="n">
        <x:f>'Raw_Data'!N984</x:f>
        <x:v>0.114</x:v>
      </x:c>
      <x:c r="O984" t="str">
        <x:f>IF(OR(D984&lt;620,L984&gt;=2,J984&gt;0.9),"High",IF(OR(D984&lt;700,L984=1,J984&gt;0.75),"Medium","Low"))</x:f>
        <x:v>Medium</x:v>
      </x:c>
      <x:c r="P984" s="30" t="n">
        <x:f>XLOOKUP(F984,Assumptions!$A$4:$A$6,Assumptions!$B$4:$B$6)</x:f>
        <x:v>95</x:v>
      </x:c>
      <x:c r="Q984" s="32" t="n">
        <x:f>XLOOKUP(F984,Assumptions!$A$4:$A$6,Assumptions!$C$4:$C$6)</x:f>
        <x:v>0.219</x:v>
      </x:c>
      <x:c r="R984" s="32" t="n">
        <x:f>XLOOKUP(F984,Assumptions!$A$4:$A$6,Assumptions!$D$4:$D$6)</x:f>
        <x:v>0.016</x:v>
      </x:c>
      <x:c r="S984" s="32" t="n">
        <x:f>XLOOKUP(F984,Assumptions!$A$4:$A$6,Assumptions!$E$4:$E$6)</x:f>
        <x:v>0.01</x:v>
      </x:c>
      <x:c r="T984" s="32" t="n">
        <x:f>XLOOKUP(O984,Assumptions!$H$4:$H$6,Assumptions!$I$4:$I$6)</x:f>
        <x:v>0.012</x:v>
      </x:c>
      <x:c r="U984" s="30" t="n">
        <x:f>XLOOKUP(F984,Assumptions!$A$4:$A$6,Assumptions!$F$4:$F$6)</x:f>
        <x:v>90</x:v>
      </x:c>
      <x:c r="V984" s="60" t="n">
        <x:f>I984*12</x:f>
        <x:v>10415.76</x:v>
      </x:c>
      <x:c r="W984" s="60" t="n">
        <x:f>H984*J984*(1-K984)*Q984</x:f>
        <x:v>213.71458392000005</x:v>
      </x:c>
      <x:c r="X984" s="60" t="n">
        <x:f>V984*R984</x:f>
        <x:v>166.65216</x:v>
      </x:c>
      <x:c r="Y984" s="60" t="n">
        <x:f>V984*S984</x:f>
        <x:v>104.1576</x:v>
      </x:c>
      <x:c r="Z984" s="60" t="n">
        <x:f>H984*J984*T984</x:f>
        <x:v>27.618840000000002</x:v>
      </x:c>
      <x:c r="AA984" s="60" t="n">
        <x:f>P984+W984+X984-Y984-Z984-U984</x:f>
        <x:v>253.5903039200001</x:v>
      </x:c>
      <x:c r="AB984" s="32" t="n">
        <x:f>IFERROR(AA984/(P984+W984+X984),0)</x:f>
        <x:v>0.5334624417114822</x:v>
      </x:c>
      <x:c r="AC984" t="n">
        <x:f>IF(O984="High",0,IF(I984&gt;=1800,3,IF(I984&gt;=900,2,1))+IF(K984&gt;=0.9,2,IF(K984&gt;=0.75,1,0))+IF(J984&lt;=0.7,2,IF(J984&lt;=0.85,1,0))+IF(M984&gt;=8,1,0))</x:f>
        <x:v>4</x:v>
      </x:c>
      <x:c r="AD984" t="str">
        <x:f>IF(AND(O984&lt;&gt;"High",AC984&gt;=Assumptions!$B$10,AA984&gt;0),"Priority Growth",IF(AND(O984="Low",AA984&gt;0),"Maintain","Watch"))</x:f>
        <x:v>Watch</x:v>
      </x:c>
      <x:c r="AE984" s="60" t="n">
        <x:f>MAX(AA984,0)*N984</x:f>
        <x:v>28.909294646880014</x:v>
      </x:c>
      <x:c r="AF984" t="str">
        <x:f>IF(AND(AA984&gt;=Assumptions!$B$11,O984&lt;&gt;"High",OR(N984&gt;=Assumptions!$B$12,M984&lt;=6)),"High","Standard")</x:f>
        <x:v>Standard</x:v>
      </x:c>
    </x:row>
    <x:row r="985">
      <x:c r="A985" t="str">
        <x:f>'Raw_Data'!A985</x:f>
        <x:v>C00984</x:v>
      </x:c>
      <x:c r="B985" t="n">
        <x:f>'Raw_Data'!B985</x:f>
        <x:v>26</x:v>
      </x:c>
      <x:c r="C985" s="30" t="n">
        <x:f>'Raw_Data'!C985</x:f>
        <x:v>46109</x:v>
      </x:c>
      <x:c r="D985" t="n">
        <x:f>'Raw_Data'!D985</x:f>
        <x:v>679</x:v>
      </x:c>
      <x:c r="E985" t="n">
        <x:f>'Raw_Data'!E985</x:f>
        <x:v>34</x:v>
      </x:c>
      <x:c r="F985" t="str">
        <x:f>PROPER(TRIM('Raw_Data'!F985))</x:f>
        <x:v>Classic</x:v>
      </x:c>
      <x:c r="G985" t="str">
        <x:f>PROPER(TRIM('Raw_Data'!G985))</x:f>
        <x:v>Digital</x:v>
      </x:c>
      <x:c r="H985" s="60" t="n">
        <x:f>'Raw_Data'!H985</x:f>
        <x:v>3001</x:v>
      </x:c>
      <x:c r="I985" s="60" t="n">
        <x:f>'Raw_Data'!I985</x:f>
        <x:v>893.44</x:v>
      </x:c>
      <x:c r="J985" s="32" t="n">
        <x:f>'Raw_Data'!J985</x:f>
        <x:v>0.38</x:v>
      </x:c>
      <x:c r="K985" s="32" t="n">
        <x:f>'Raw_Data'!K985</x:f>
        <x:v>0.738</x:v>
      </x:c>
      <x:c r="L985" t="n">
        <x:f>'Raw_Data'!L985</x:f>
        <x:v>1</x:v>
      </x:c>
      <x:c r="M985" t="n">
        <x:f>IF('Raw_Data'!M985="",Assumptions!$B$15,'Raw_Data'!M985)</x:f>
        <x:v>8</x:v>
      </x:c>
      <x:c r="N985" s="32" t="n">
        <x:f>'Raw_Data'!N985</x:f>
        <x:v>0.025</x:v>
      </x:c>
      <x:c r="O985" t="str">
        <x:f>IF(OR(D985&lt;620,L985&gt;=2,J985&gt;0.9),"High",IF(OR(D985&lt;700,L985=1,J985&gt;0.75),"Medium","Low"))</x:f>
        <x:v>Medium</x:v>
      </x:c>
      <x:c r="P985" s="30" t="n">
        <x:f>XLOOKUP(F985,Assumptions!$A$4:$A$6,Assumptions!$B$4:$B$6)</x:f>
        <x:v>0</x:v>
      </x:c>
      <x:c r="Q985" s="32" t="n">
        <x:f>XLOOKUP(F985,Assumptions!$A$4:$A$6,Assumptions!$C$4:$C$6)</x:f>
        <x:v>0.229</x:v>
      </x:c>
      <x:c r="R985" s="32" t="n">
        <x:f>XLOOKUP(F985,Assumptions!$A$4:$A$6,Assumptions!$D$4:$D$6)</x:f>
        <x:v>0.015</x:v>
      </x:c>
      <x:c r="S985" s="32" t="n">
        <x:f>XLOOKUP(F985,Assumptions!$A$4:$A$6,Assumptions!$E$4:$E$6)</x:f>
        <x:v>0.0075</x:v>
      </x:c>
      <x:c r="T985" s="32" t="n">
        <x:f>XLOOKUP(O985,Assumptions!$H$4:$H$6,Assumptions!$I$4:$I$6)</x:f>
        <x:v>0.012</x:v>
      </x:c>
      <x:c r="U985" s="30" t="n">
        <x:f>XLOOKUP(F985,Assumptions!$A$4:$A$6,Assumptions!$F$4:$F$6)</x:f>
        <x:v>60</x:v>
      </x:c>
      <x:c r="V985" s="60" t="n">
        <x:f>I985*12</x:f>
        <x:v>10721.28</x:v>
      </x:c>
      <x:c r="W985" s="60" t="n">
        <x:f>H985*J985*(1-K985)*Q985</x:f>
        <x:v>68.42051924000002</x:v>
      </x:c>
      <x:c r="X985" s="60" t="n">
        <x:f>V985*R985</x:f>
        <x:v>160.8192</x:v>
      </x:c>
      <x:c r="Y985" s="60" t="n">
        <x:f>V985*S985</x:f>
        <x:v>80.4096</x:v>
      </x:c>
      <x:c r="Z985" s="60" t="n">
        <x:f>H985*J985*T985</x:f>
        <x:v>13.684560000000001</x:v>
      </x:c>
      <x:c r="AA985" s="60" t="n">
        <x:f>P985+W985+X985-Y985-Z985-U985</x:f>
        <x:v>75.14555923999998</x:v>
      </x:c>
      <x:c r="AB985" s="32" t="n">
        <x:f>IFERROR(AA985/(P985+W985+X985),0)</x:f>
        <x:v>0.3278033993809213</x:v>
      </x:c>
      <x:c r="AC985" t="n">
        <x:f>IF(O985="High",0,IF(I985&gt;=1800,3,IF(I985&gt;=900,2,1))+IF(K985&gt;=0.9,2,IF(K985&gt;=0.75,1,0))+IF(J985&lt;=0.7,2,IF(J985&lt;=0.85,1,0))+IF(M985&gt;=8,1,0))</x:f>
        <x:v>4</x:v>
      </x:c>
      <x:c r="AD985" t="str">
        <x:f>IF(AND(O985&lt;&gt;"High",AC985&gt;=Assumptions!$B$10,AA985&gt;0),"Priority Growth",IF(AND(O985="Low",AA985&gt;0),"Maintain","Watch"))</x:f>
        <x:v>Watch</x:v>
      </x:c>
      <x:c r="AE985" s="60" t="n">
        <x:f>MAX(AA985,0)*N985</x:f>
        <x:v>1.8786389809999997</x:v>
      </x:c>
      <x:c r="AF985" t="str">
        <x:f>IF(AND(AA985&gt;=Assumptions!$B$11,O985&lt;&gt;"High",OR(N985&gt;=Assumptions!$B$12,M985&lt;=6)),"High","Standard")</x:f>
        <x:v>Standard</x:v>
      </x:c>
    </x:row>
    <x:row r="986">
      <x:c r="A986" t="str">
        <x:f>'Raw_Data'!A986</x:f>
        <x:v>C00985</x:v>
      </x:c>
      <x:c r="B986" t="n">
        <x:f>'Raw_Data'!B986</x:f>
        <x:v>59</x:v>
      </x:c>
      <x:c r="C986" s="30" t="n">
        <x:f>'Raw_Data'!C986</x:f>
        <x:v>57732</x:v>
      </x:c>
      <x:c r="D986" t="n">
        <x:f>'Raw_Data'!D986</x:f>
        <x:v>699</x:v>
      </x:c>
      <x:c r="E986" t="n">
        <x:f>'Raw_Data'!E986</x:f>
        <x:v>60</x:v>
      </x:c>
      <x:c r="F986" t="str">
        <x:f>PROPER(TRIM('Raw_Data'!F986))</x:f>
        <x:v>Gold</x:v>
      </x:c>
      <x:c r="G986" t="str">
        <x:f>PROPER(TRIM('Raw_Data'!G986))</x:f>
        <x:v>Digital</x:v>
      </x:c>
      <x:c r="H986" s="60" t="n">
        <x:f>'Raw_Data'!H986</x:f>
        <x:v>6703</x:v>
      </x:c>
      <x:c r="I986" s="60" t="n">
        <x:f>'Raw_Data'!I986</x:f>
        <x:v>1007.97</x:v>
      </x:c>
      <x:c r="J986" s="32" t="n">
        <x:f>'Raw_Data'!J986</x:f>
        <x:v>0.283</x:v>
      </x:c>
      <x:c r="K986" s="32" t="n">
        <x:f>'Raw_Data'!K986</x:f>
        <x:v>0.579</x:v>
      </x:c>
      <x:c r="L986" t="n">
        <x:f>'Raw_Data'!L986</x:f>
        <x:v>0</x:v>
      </x:c>
      <x:c r="M986" t="n">
        <x:f>IF('Raw_Data'!M986="",Assumptions!$B$15,'Raw_Data'!M986)</x:f>
        <x:v>8</x:v>
      </x:c>
      <x:c r="N986" s="32" t="n">
        <x:f>'Raw_Data'!N986</x:f>
        <x:v>0.056</x:v>
      </x:c>
      <x:c r="O986" t="str">
        <x:f>IF(OR(D986&lt;620,L986&gt;=2,J986&gt;0.9),"High",IF(OR(D986&lt;700,L986=1,J986&gt;0.75),"Medium","Low"))</x:f>
        <x:v>Medium</x:v>
      </x:c>
      <x:c r="P986" s="30" t="n">
        <x:f>XLOOKUP(F986,Assumptions!$A$4:$A$6,Assumptions!$B$4:$B$6)</x:f>
        <x:v>95</x:v>
      </x:c>
      <x:c r="Q986" s="32" t="n">
        <x:f>XLOOKUP(F986,Assumptions!$A$4:$A$6,Assumptions!$C$4:$C$6)</x:f>
        <x:v>0.219</x:v>
      </x:c>
      <x:c r="R986" s="32" t="n">
        <x:f>XLOOKUP(F986,Assumptions!$A$4:$A$6,Assumptions!$D$4:$D$6)</x:f>
        <x:v>0.016</x:v>
      </x:c>
      <x:c r="S986" s="32" t="n">
        <x:f>XLOOKUP(F986,Assumptions!$A$4:$A$6,Assumptions!$E$4:$E$6)</x:f>
        <x:v>0.01</x:v>
      </x:c>
      <x:c r="T986" s="32" t="n">
        <x:f>XLOOKUP(O986,Assumptions!$H$4:$H$6,Assumptions!$I$4:$I$6)</x:f>
        <x:v>0.012</x:v>
      </x:c>
      <x:c r="U986" s="30" t="n">
        <x:f>XLOOKUP(F986,Assumptions!$A$4:$A$6,Assumptions!$F$4:$F$6)</x:f>
        <x:v>90</x:v>
      </x:c>
      <x:c r="V986" s="60" t="n">
        <x:f>I986*12</x:f>
        <x:v>12095.64</x:v>
      </x:c>
      <x:c r="W986" s="60" t="n">
        <x:f>H986*J986*(1-K986)*Q986</x:f>
        <x:v>174.896800851</x:v>
      </x:c>
      <x:c r="X986" s="60" t="n">
        <x:f>V986*R986</x:f>
        <x:v>193.53024</x:v>
      </x:c>
      <x:c r="Y986" s="60" t="n">
        <x:f>V986*S986</x:f>
        <x:v>120.9564</x:v>
      </x:c>
      <x:c r="Z986" s="60" t="n">
        <x:f>H986*J986*T986</x:f>
        <x:v>22.763388</x:v>
      </x:c>
      <x:c r="AA986" s="60" t="n">
        <x:f>P986+W986+X986-Y986-Z986-U986</x:f>
        <x:v>229.70725285099996</x:v>
      </x:c>
      <x:c r="AB986" s="32" t="n">
        <x:f>IFERROR(AA986/(P986+W986+X986),0)</x:f>
        <x:v>0.49567080166315747</x:v>
      </x:c>
      <x:c r="AC986" t="n">
        <x:f>IF(O986="High",0,IF(I986&gt;=1800,3,IF(I986&gt;=900,2,1))+IF(K986&gt;=0.9,2,IF(K986&gt;=0.75,1,0))+IF(J986&lt;=0.7,2,IF(J986&lt;=0.85,1,0))+IF(M986&gt;=8,1,0))</x:f>
        <x:v>5</x:v>
      </x:c>
      <x:c r="AD986" t="str">
        <x:f>IF(AND(O986&lt;&gt;"High",AC986&gt;=Assumptions!$B$10,AA986&gt;0),"Priority Growth",IF(AND(O986="Low",AA986&gt;0),"Maintain","Watch"))</x:f>
        <x:v>Watch</x:v>
      </x:c>
      <x:c r="AE986" s="60" t="n">
        <x:f>MAX(AA986,0)*N986</x:f>
        <x:v>12.863606159655998</x:v>
      </x:c>
      <x:c r="AF986" t="str">
        <x:f>IF(AND(AA986&gt;=Assumptions!$B$11,O986&lt;&gt;"High",OR(N986&gt;=Assumptions!$B$12,M986&lt;=6)),"High","Standard")</x:f>
        <x:v>Standard</x:v>
      </x:c>
    </x:row>
    <x:row r="987">
      <x:c r="A987" t="str">
        <x:f>'Raw_Data'!A987</x:f>
        <x:v>C00986</x:v>
      </x:c>
      <x:c r="B987" t="n">
        <x:f>'Raw_Data'!B987</x:f>
        <x:v>34</x:v>
      </x:c>
      <x:c r="C987" s="30" t="n">
        <x:f>'Raw_Data'!C987</x:f>
        <x:v>76486</x:v>
      </x:c>
      <x:c r="D987" t="n">
        <x:f>'Raw_Data'!D987</x:f>
        <x:v>620</x:v>
      </x:c>
      <x:c r="E987" t="n">
        <x:f>'Raw_Data'!E987</x:f>
        <x:v>34</x:v>
      </x:c>
      <x:c r="F987" t="str">
        <x:f>PROPER(TRIM('Raw_Data'!F987))</x:f>
        <x:v>Classic</x:v>
      </x:c>
      <x:c r="G987" t="str">
        <x:f>PROPER(TRIM('Raw_Data'!G987))</x:f>
        <x:v>Branch</x:v>
      </x:c>
      <x:c r="H987" s="60" t="n">
        <x:f>'Raw_Data'!H987</x:f>
        <x:v>4612</x:v>
      </x:c>
      <x:c r="I987" s="60" t="n">
        <x:f>'Raw_Data'!I987</x:f>
        <x:v>597.16</x:v>
      </x:c>
      <x:c r="J987" s="32" t="n">
        <x:f>'Raw_Data'!J987</x:f>
        <x:v>0.375</x:v>
      </x:c>
      <x:c r="K987" s="32" t="n">
        <x:f>'Raw_Data'!K987</x:f>
        <x:v>0.646</x:v>
      </x:c>
      <x:c r="L987" t="n">
        <x:f>'Raw_Data'!L987</x:f>
        <x:v>0</x:v>
      </x:c>
      <x:c r="M987" t="n">
        <x:f>IF('Raw_Data'!M987="",Assumptions!$B$15,'Raw_Data'!M987)</x:f>
        <x:v>7.370408870408871</x:v>
      </x:c>
      <x:c r="N987" s="32" t="n">
        <x:f>'Raw_Data'!N987</x:f>
        <x:v>0.02</x:v>
      </x:c>
      <x:c r="O987" t="str">
        <x:f>IF(OR(D987&lt;620,L987&gt;=2,J987&gt;0.9),"High",IF(OR(D987&lt;700,L987=1,J987&gt;0.75),"Medium","Low"))</x:f>
        <x:v>Medium</x:v>
      </x:c>
      <x:c r="P987" s="30" t="n">
        <x:f>XLOOKUP(F987,Assumptions!$A$4:$A$6,Assumptions!$B$4:$B$6)</x:f>
        <x:v>0</x:v>
      </x:c>
      <x:c r="Q987" s="32" t="n">
        <x:f>XLOOKUP(F987,Assumptions!$A$4:$A$6,Assumptions!$C$4:$C$6)</x:f>
        <x:v>0.229</x:v>
      </x:c>
      <x:c r="R987" s="32" t="n">
        <x:f>XLOOKUP(F987,Assumptions!$A$4:$A$6,Assumptions!$D$4:$D$6)</x:f>
        <x:v>0.015</x:v>
      </x:c>
      <x:c r="S987" s="32" t="n">
        <x:f>XLOOKUP(F987,Assumptions!$A$4:$A$6,Assumptions!$E$4:$E$6)</x:f>
        <x:v>0.0075</x:v>
      </x:c>
      <x:c r="T987" s="32" t="n">
        <x:f>XLOOKUP(O987,Assumptions!$H$4:$H$6,Assumptions!$I$4:$I$6)</x:f>
        <x:v>0.012</x:v>
      </x:c>
      <x:c r="U987" s="30" t="n">
        <x:f>XLOOKUP(F987,Assumptions!$A$4:$A$6,Assumptions!$F$4:$F$6)</x:f>
        <x:v>60</x:v>
      </x:c>
      <x:c r="V987" s="60" t="n">
        <x:f>I987*12</x:f>
        <x:v>7165.92</x:v>
      </x:c>
      <x:c r="W987" s="60" t="n">
        <x:f>H987*J987*(1-K987)*Q987</x:f>
        <x:v>140.203647</x:v>
      </x:c>
      <x:c r="X987" s="60" t="n">
        <x:f>V987*R987</x:f>
        <x:v>107.4888</x:v>
      </x:c>
      <x:c r="Y987" s="60" t="n">
        <x:f>V987*S987</x:f>
        <x:v>53.7444</x:v>
      </x:c>
      <x:c r="Z987" s="60" t="n">
        <x:f>H987*J987*T987</x:f>
        <x:v>20.754</x:v>
      </x:c>
      <x:c r="AA987" s="60" t="n">
        <x:f>P987+W987+X987-Y987-Z987-U987</x:f>
        <x:v>113.19404699999998</x:v>
      </x:c>
      <x:c r="AB987" s="32" t="n">
        <x:f>IFERROR(AA987/(P987+W987+X987),0)</x:f>
        <x:v>0.4569943426656041</x:v>
      </x:c>
      <x:c r="AC987" t="n">
        <x:f>IF(O987="High",0,IF(I987&gt;=1800,3,IF(I987&gt;=900,2,1))+IF(K987&gt;=0.9,2,IF(K987&gt;=0.75,1,0))+IF(J987&lt;=0.7,2,IF(J987&lt;=0.85,1,0))+IF(M987&gt;=8,1,0))</x:f>
        <x:v>3</x:v>
      </x:c>
      <x:c r="AD987" t="str">
        <x:f>IF(AND(O987&lt;&gt;"High",AC987&gt;=Assumptions!$B$10,AA987&gt;0),"Priority Growth",IF(AND(O987="Low",AA987&gt;0),"Maintain","Watch"))</x:f>
        <x:v>Watch</x:v>
      </x:c>
      <x:c r="AE987" s="60" t="n">
        <x:f>MAX(AA987,0)*N987</x:f>
        <x:v>2.2638809399999995</x:v>
      </x:c>
      <x:c r="AF987" t="str">
        <x:f>IF(AND(AA987&gt;=Assumptions!$B$11,O987&lt;&gt;"High",OR(N987&gt;=Assumptions!$B$12,M987&lt;=6)),"High","Standard")</x:f>
        <x:v>Standard</x:v>
      </x:c>
    </x:row>
    <x:row r="988">
      <x:c r="A988" t="str">
        <x:f>'Raw_Data'!A988</x:f>
        <x:v>C00987</x:v>
      </x:c>
      <x:c r="B988" t="n">
        <x:f>'Raw_Data'!B988</x:f>
        <x:v>53</x:v>
      </x:c>
      <x:c r="C988" s="30" t="n">
        <x:f>'Raw_Data'!C988</x:f>
        <x:v>34862</x:v>
      </x:c>
      <x:c r="D988" t="n">
        <x:f>'Raw_Data'!D988</x:f>
        <x:v>598</x:v>
      </x:c>
      <x:c r="E988" t="n">
        <x:f>'Raw_Data'!E988</x:f>
        <x:v>54</x:v>
      </x:c>
      <x:c r="F988" t="str">
        <x:f>PROPER(TRIM('Raw_Data'!F988))</x:f>
        <x:v>Classic</x:v>
      </x:c>
      <x:c r="G988" t="str">
        <x:f>PROPER(TRIM('Raw_Data'!G988))</x:f>
        <x:v>Direct Mail</x:v>
      </x:c>
      <x:c r="H988" s="60" t="n">
        <x:f>'Raw_Data'!H988</x:f>
        <x:v>1000</x:v>
      </x:c>
      <x:c r="I988" s="60" t="n">
        <x:f>'Raw_Data'!I988</x:f>
        <x:v>446.56</x:v>
      </x:c>
      <x:c r="J988" s="32" t="n">
        <x:f>'Raw_Data'!J988</x:f>
        <x:v>0.484</x:v>
      </x:c>
      <x:c r="K988" s="32" t="n">
        <x:f>'Raw_Data'!K988</x:f>
        <x:v>0.757</x:v>
      </x:c>
      <x:c r="L988" t="n">
        <x:f>'Raw_Data'!L988</x:f>
        <x:v>0</x:v>
      </x:c>
      <x:c r="M988" t="n">
        <x:f>IF('Raw_Data'!M988="",Assumptions!$B$15,'Raw_Data'!M988)</x:f>
        <x:v>9</x:v>
      </x:c>
      <x:c r="N988" s="32" t="n">
        <x:f>'Raw_Data'!N988</x:f>
        <x:v>0.02</x:v>
      </x:c>
      <x:c r="O988" t="str">
        <x:f>IF(OR(D988&lt;620,L988&gt;=2,J988&gt;0.9),"High",IF(OR(D988&lt;700,L988=1,J988&gt;0.75),"Medium","Low"))</x:f>
        <x:v>High</x:v>
      </x:c>
      <x:c r="P988" s="30" t="n">
        <x:f>XLOOKUP(F988,Assumptions!$A$4:$A$6,Assumptions!$B$4:$B$6)</x:f>
        <x:v>0</x:v>
      </x:c>
      <x:c r="Q988" s="32" t="n">
        <x:f>XLOOKUP(F988,Assumptions!$A$4:$A$6,Assumptions!$C$4:$C$6)</x:f>
        <x:v>0.229</x:v>
      </x:c>
      <x:c r="R988" s="32" t="n">
        <x:f>XLOOKUP(F988,Assumptions!$A$4:$A$6,Assumptions!$D$4:$D$6)</x:f>
        <x:v>0.015</x:v>
      </x:c>
      <x:c r="S988" s="32" t="n">
        <x:f>XLOOKUP(F988,Assumptions!$A$4:$A$6,Assumptions!$E$4:$E$6)</x:f>
        <x:v>0.0075</x:v>
      </x:c>
      <x:c r="T988" s="32" t="n">
        <x:f>XLOOKUP(O988,Assumptions!$H$4:$H$6,Assumptions!$I$4:$I$6)</x:f>
        <x:v>0.045</x:v>
      </x:c>
      <x:c r="U988" s="30" t="n">
        <x:f>XLOOKUP(F988,Assumptions!$A$4:$A$6,Assumptions!$F$4:$F$6)</x:f>
        <x:v>60</x:v>
      </x:c>
      <x:c r="V988" s="60" t="n">
        <x:f>I988*12</x:f>
        <x:v>5358.72</x:v>
      </x:c>
      <x:c r="W988" s="60" t="n">
        <x:f>H988*J988*(1-K988)*Q988</x:f>
        <x:v>26.933148</x:v>
      </x:c>
      <x:c r="X988" s="60" t="n">
        <x:f>V988*R988</x:f>
        <x:v>80.38080000000001</x:v>
      </x:c>
      <x:c r="Y988" s="60" t="n">
        <x:f>V988*S988</x:f>
        <x:v>40.190400000000004</x:v>
      </x:c>
      <x:c r="Z988" s="60" t="n">
        <x:f>H988*J988*T988</x:f>
        <x:v>21.779999999999998</x:v>
      </x:c>
      <x:c r="AA988" s="60" t="n">
        <x:f>P988+W988+X988-Y988-Z988-U988</x:f>
        <x:v>-14.656452000000002</x:v>
      </x:c>
      <x:c r="AB988" s="32" t="n">
        <x:f>IFERROR(AA988/(P988+W988+X988),0)</x:f>
        <x:v>-0.13657546174706015</x:v>
      </x:c>
      <x:c r="AC988" t="n">
        <x:f>IF(O988="High",0,IF(I988&gt;=1800,3,IF(I988&gt;=900,2,1))+IF(K988&gt;=0.9,2,IF(K988&gt;=0.75,1,0))+IF(J988&lt;=0.7,2,IF(J988&lt;=0.85,1,0))+IF(M988&gt;=8,1,0))</x:f>
        <x:v>0</x:v>
      </x:c>
      <x:c r="AD988" t="str">
        <x:f>IF(AND(O988&lt;&gt;"High",AC988&gt;=Assumptions!$B$10,AA988&gt;0),"Priority Growth",IF(AND(O988="Low",AA988&gt;0),"Maintain","Watch"))</x:f>
        <x:v>Watch</x:v>
      </x:c>
      <x:c r="AE988" s="60" t="n">
        <x:f>MAX(AA988,0)*N988</x:f>
        <x:v>0</x:v>
      </x:c>
      <x:c r="AF988" t="str">
        <x:f>IF(AND(AA988&gt;=Assumptions!$B$11,O988&lt;&gt;"High",OR(N988&gt;=Assumptions!$B$12,M988&lt;=6)),"High","Standard")</x:f>
        <x:v>Standard</x:v>
      </x:c>
    </x:row>
    <x:row r="989">
      <x:c r="A989" t="str">
        <x:f>'Raw_Data'!A989</x:f>
        <x:v>C00988</x:v>
      </x:c>
      <x:c r="B989" t="n">
        <x:f>'Raw_Data'!B989</x:f>
        <x:v>39</x:v>
      </x:c>
      <x:c r="C989" s="30" t="n">
        <x:f>'Raw_Data'!C989</x:f>
        <x:v>91933</x:v>
      </x:c>
      <x:c r="D989" t="n">
        <x:f>'Raw_Data'!D989</x:f>
        <x:v>659</x:v>
      </x:c>
      <x:c r="E989" t="n">
        <x:f>'Raw_Data'!E989</x:f>
        <x:v>81</x:v>
      </x:c>
      <x:c r="F989" t="str">
        <x:f>PROPER(TRIM('Raw_Data'!F989))</x:f>
        <x:v>Gold</x:v>
      </x:c>
      <x:c r="G989" t="str">
        <x:f>PROPER(TRIM('Raw_Data'!G989))</x:f>
        <x:v>Partner</x:v>
      </x:c>
      <x:c r="H989" s="60" t="n">
        <x:f>'Raw_Data'!H989</x:f>
        <x:v>14619</x:v>
      </x:c>
      <x:c r="I989" s="60" t="n">
        <x:f>'Raw_Data'!I989</x:f>
        <x:v>1510.31</x:v>
      </x:c>
      <x:c r="J989" s="32" t="n">
        <x:f>'Raw_Data'!J989</x:f>
        <x:v>0.326</x:v>
      </x:c>
      <x:c r="K989" s="32" t="n">
        <x:f>'Raw_Data'!K989</x:f>
        <x:v>0.764</x:v>
      </x:c>
      <x:c r="L989" t="n">
        <x:f>'Raw_Data'!L989</x:f>
        <x:v>1</x:v>
      </x:c>
      <x:c r="M989" t="n">
        <x:f>IF('Raw_Data'!M989="",Assumptions!$B$15,'Raw_Data'!M989)</x:f>
        <x:v>7.370408870408871</x:v>
      </x:c>
      <x:c r="N989" s="32" t="n">
        <x:f>'Raw_Data'!N989</x:f>
        <x:v>0.02</x:v>
      </x:c>
      <x:c r="O989" t="str">
        <x:f>IF(OR(D989&lt;620,L989&gt;=2,J989&gt;0.9),"High",IF(OR(D989&lt;700,L989=1,J989&gt;0.75),"Medium","Low"))</x:f>
        <x:v>Medium</x:v>
      </x:c>
      <x:c r="P989" s="30" t="n">
        <x:f>XLOOKUP(F989,Assumptions!$A$4:$A$6,Assumptions!$B$4:$B$6)</x:f>
        <x:v>95</x:v>
      </x:c>
      <x:c r="Q989" s="32" t="n">
        <x:f>XLOOKUP(F989,Assumptions!$A$4:$A$6,Assumptions!$C$4:$C$6)</x:f>
        <x:v>0.219</x:v>
      </x:c>
      <x:c r="R989" s="32" t="n">
        <x:f>XLOOKUP(F989,Assumptions!$A$4:$A$6,Assumptions!$D$4:$D$6)</x:f>
        <x:v>0.016</x:v>
      </x:c>
      <x:c r="S989" s="32" t="n">
        <x:f>XLOOKUP(F989,Assumptions!$A$4:$A$6,Assumptions!$E$4:$E$6)</x:f>
        <x:v>0.01</x:v>
      </x:c>
      <x:c r="T989" s="32" t="n">
        <x:f>XLOOKUP(O989,Assumptions!$H$4:$H$6,Assumptions!$I$4:$I$6)</x:f>
        <x:v>0.012</x:v>
      </x:c>
      <x:c r="U989" s="30" t="n">
        <x:f>XLOOKUP(F989,Assumptions!$A$4:$A$6,Assumptions!$F$4:$F$6)</x:f>
        <x:v>90</x:v>
      </x:c>
      <x:c r="V989" s="60" t="n">
        <x:f>I989*12</x:f>
        <x:v>18123.72</x:v>
      </x:c>
      <x:c r="W989" s="60" t="n">
        <x:f>H989*J989*(1-K989)*Q989</x:f>
        <x:v>246.31529709599997</x:v>
      </x:c>
      <x:c r="X989" s="60" t="n">
        <x:f>V989*R989</x:f>
        <x:v>289.97952000000004</x:v>
      </x:c>
      <x:c r="Y989" s="60" t="n">
        <x:f>V989*S989</x:f>
        <x:v>181.2372</x:v>
      </x:c>
      <x:c r="Z989" s="60" t="n">
        <x:f>H989*J989*T989</x:f>
        <x:v>57.189528</x:v>
      </x:c>
      <x:c r="AA989" s="60" t="n">
        <x:f>P989+W989+X989-Y989-Z989-U989</x:f>
        <x:v>302.86808909600006</x:v>
      </x:c>
      <x:c r="AB989" s="32" t="n">
        <x:f>IFERROR(AA989/(P989+W989+X989),0)</x:f>
        <x:v>0.47975697074342266</x:v>
      </x:c>
      <x:c r="AC989" t="n">
        <x:f>IF(O989="High",0,IF(I989&gt;=1800,3,IF(I989&gt;=900,2,1))+IF(K989&gt;=0.9,2,IF(K989&gt;=0.75,1,0))+IF(J989&lt;=0.7,2,IF(J989&lt;=0.85,1,0))+IF(M989&gt;=8,1,0))</x:f>
        <x:v>5</x:v>
      </x:c>
      <x:c r="AD989" t="str">
        <x:f>IF(AND(O989&lt;&gt;"High",AC989&gt;=Assumptions!$B$10,AA989&gt;0),"Priority Growth",IF(AND(O989="Low",AA989&gt;0),"Maintain","Watch"))</x:f>
        <x:v>Watch</x:v>
      </x:c>
      <x:c r="AE989" s="60" t="n">
        <x:f>MAX(AA989,0)*N989</x:f>
        <x:v>6.057361781920001</x:v>
      </x:c>
      <x:c r="AF989" t="str">
        <x:f>IF(AND(AA989&gt;=Assumptions!$B$11,O989&lt;&gt;"High",OR(N989&gt;=Assumptions!$B$12,M989&lt;=6)),"High","Standard")</x:f>
        <x:v>Standard</x:v>
      </x:c>
    </x:row>
    <x:row r="990">
      <x:c r="A990" t="str">
        <x:f>'Raw_Data'!A990</x:f>
        <x:v>C00989</x:v>
      </x:c>
      <x:c r="B990" t="n">
        <x:f>'Raw_Data'!B990</x:f>
        <x:v>43</x:v>
      </x:c>
      <x:c r="C990" s="30" t="n">
        <x:f>'Raw_Data'!C990</x:f>
        <x:v>77556</x:v>
      </x:c>
      <x:c r="D990" t="n">
        <x:f>'Raw_Data'!D990</x:f>
        <x:v>731</x:v>
      </x:c>
      <x:c r="E990" t="n">
        <x:f>'Raw_Data'!E990</x:f>
        <x:v>19</x:v>
      </x:c>
      <x:c r="F990" t="str">
        <x:f>PROPER(TRIM('Raw_Data'!F990))</x:f>
        <x:v>Gold</x:v>
      </x:c>
      <x:c r="G990" t="str">
        <x:f>PROPER(TRIM('Raw_Data'!G990))</x:f>
        <x:v>Partner</x:v>
      </x:c>
      <x:c r="H990" s="60" t="n">
        <x:f>'Raw_Data'!H990</x:f>
        <x:v>12650</x:v>
      </x:c>
      <x:c r="I990" s="60" t="n">
        <x:f>'Raw_Data'!I990</x:f>
        <x:v>1905.9</x:v>
      </x:c>
      <x:c r="J990" s="32" t="n">
        <x:f>'Raw_Data'!J990</x:f>
        <x:v>0.657</x:v>
      </x:c>
      <x:c r="K990" s="32" t="n">
        <x:f>'Raw_Data'!K990</x:f>
        <x:v>0.776</x:v>
      </x:c>
      <x:c r="L990" t="n">
        <x:f>'Raw_Data'!L990</x:f>
        <x:v>0</x:v>
      </x:c>
      <x:c r="M990" t="n">
        <x:f>IF('Raw_Data'!M990="",Assumptions!$B$15,'Raw_Data'!M990)</x:f>
        <x:v>7</x:v>
      </x:c>
      <x:c r="N990" s="32" t="n">
        <x:f>'Raw_Data'!N990</x:f>
        <x:v>0.115</x:v>
      </x:c>
      <x:c r="O990" t="str">
        <x:f>IF(OR(D990&lt;620,L990&gt;=2,J990&gt;0.9),"High",IF(OR(D990&lt;700,L990=1,J990&gt;0.75),"Medium","Low"))</x:f>
        <x:v>Low</x:v>
      </x:c>
      <x:c r="P990" s="30" t="n">
        <x:f>XLOOKUP(F990,Assumptions!$A$4:$A$6,Assumptions!$B$4:$B$6)</x:f>
        <x:v>95</x:v>
      </x:c>
      <x:c r="Q990" s="32" t="n">
        <x:f>XLOOKUP(F990,Assumptions!$A$4:$A$6,Assumptions!$C$4:$C$6)</x:f>
        <x:v>0.219</x:v>
      </x:c>
      <x:c r="R990" s="32" t="n">
        <x:f>XLOOKUP(F990,Assumptions!$A$4:$A$6,Assumptions!$D$4:$D$6)</x:f>
        <x:v>0.016</x:v>
      </x:c>
      <x:c r="S990" s="32" t="n">
        <x:f>XLOOKUP(F990,Assumptions!$A$4:$A$6,Assumptions!$E$4:$E$6)</x:f>
        <x:v>0.01</x:v>
      </x:c>
      <x:c r="T990" s="32" t="n">
        <x:f>XLOOKUP(O990,Assumptions!$H$4:$H$6,Assumptions!$I$4:$I$6)</x:f>
        <x:v>0.0035</x:v>
      </x:c>
      <x:c r="U990" s="30" t="n">
        <x:f>XLOOKUP(F990,Assumptions!$A$4:$A$6,Assumptions!$F$4:$F$6)</x:f>
        <x:v>90</x:v>
      </x:c>
      <x:c r="V990" s="60" t="n">
        <x:f>I990*12</x:f>
        <x:v>22870.800000000003</x:v>
      </x:c>
      <x:c r="W990" s="60" t="n">
        <x:f>H990*J990*(1-K990)*Q990</x:f>
        <x:v>407.70686880000005</x:v>
      </x:c>
      <x:c r="X990" s="60" t="n">
        <x:f>V990*R990</x:f>
        <x:v>365.93280000000004</x:v>
      </x:c>
      <x:c r="Y990" s="60" t="n">
        <x:f>V990*S990</x:f>
        <x:v>228.70800000000003</x:v>
      </x:c>
      <x:c r="Z990" s="60" t="n">
        <x:f>H990*J990*T990</x:f>
        <x:v>29.088675000000006</x:v>
      </x:c>
      <x:c r="AA990" s="60" t="n">
        <x:f>P990+W990+X990-Y990-Z990-U990</x:f>
        <x:v>520.8429938000002</x:v>
      </x:c>
      <x:c r="AB990" s="32" t="n">
        <x:f>IFERROR(AA990/(P990+W990+X990),0)</x:f>
        <x:v>0.5996076537921982</x:v>
      </x:c>
      <x:c r="AC990" t="n">
        <x:f>IF(O990="High",0,IF(I990&gt;=1800,3,IF(I990&gt;=900,2,1))+IF(K990&gt;=0.9,2,IF(K990&gt;=0.75,1,0))+IF(J990&lt;=0.7,2,IF(J990&lt;=0.85,1,0))+IF(M990&gt;=8,1,0))</x:f>
        <x:v>6</x:v>
      </x:c>
      <x:c r="AD990" t="str">
        <x:f>IF(AND(O990&lt;&gt;"High",AC990&gt;=Assumptions!$B$10,AA990&gt;0),"Priority Growth",IF(AND(O990="Low",AA990&gt;0),"Maintain","Watch"))</x:f>
        <x:v>Priority Growth</x:v>
      </x:c>
      <x:c r="AE990" s="60" t="n">
        <x:f>MAX(AA990,0)*N990</x:f>
        <x:v>59.89694428700002</x:v>
      </x:c>
      <x:c r="AF990" t="str">
        <x:f>IF(AND(AA990&gt;=Assumptions!$B$11,O990&lt;&gt;"High",OR(N990&gt;=Assumptions!$B$12,M990&lt;=6)),"High","Standard")</x:f>
        <x:v>Standard</x:v>
      </x:c>
    </x:row>
    <x:row r="991">
      <x:c r="A991" t="str">
        <x:f>'Raw_Data'!A991</x:f>
        <x:v>C00990</x:v>
      </x:c>
      <x:c r="B991" t="n">
        <x:f>'Raw_Data'!B991</x:f>
        <x:v>25</x:v>
      </x:c>
      <x:c r="C991" s="30" t="n">
        <x:f>'Raw_Data'!C991</x:f>
        <x:v>48087</x:v>
      </x:c>
      <x:c r="D991" t="n">
        <x:f>'Raw_Data'!D991</x:f>
        <x:v>667</x:v>
      </x:c>
      <x:c r="E991" t="n">
        <x:f>'Raw_Data'!E991</x:f>
        <x:v>55</x:v>
      </x:c>
      <x:c r="F991" t="str">
        <x:f>PROPER(TRIM('Raw_Data'!F991))</x:f>
        <x:v>Classic</x:v>
      </x:c>
      <x:c r="G991" t="str">
        <x:f>PROPER(TRIM('Raw_Data'!G991))</x:f>
        <x:v>Partner</x:v>
      </x:c>
      <x:c r="H991" s="60" t="n">
        <x:f>'Raw_Data'!H991</x:f>
        <x:v>1042</x:v>
      </x:c>
      <x:c r="I991" s="60" t="n">
        <x:f>'Raw_Data'!I991</x:f>
        <x:v>301.95</x:v>
      </x:c>
      <x:c r="J991" s="32" t="n">
        <x:f>'Raw_Data'!J991</x:f>
        <x:v>0.369</x:v>
      </x:c>
      <x:c r="K991" s="32" t="n">
        <x:f>'Raw_Data'!K991</x:f>
        <x:v>0.774</x:v>
      </x:c>
      <x:c r="L991" t="n">
        <x:f>'Raw_Data'!L991</x:f>
        <x:v>1</x:v>
      </x:c>
      <x:c r="M991" t="n">
        <x:f>IF('Raw_Data'!M991="",Assumptions!$B$15,'Raw_Data'!M991)</x:f>
        <x:v>7</x:v>
      </x:c>
      <x:c r="N991" s="32" t="n">
        <x:f>'Raw_Data'!N991</x:f>
        <x:v>0.132</x:v>
      </x:c>
      <x:c r="O991" t="str">
        <x:f>IF(OR(D991&lt;620,L991&gt;=2,J991&gt;0.9),"High",IF(OR(D991&lt;700,L991=1,J991&gt;0.75),"Medium","Low"))</x:f>
        <x:v>Medium</x:v>
      </x:c>
      <x:c r="P991" s="30" t="n">
        <x:f>XLOOKUP(F991,Assumptions!$A$4:$A$6,Assumptions!$B$4:$B$6)</x:f>
        <x:v>0</x:v>
      </x:c>
      <x:c r="Q991" s="32" t="n">
        <x:f>XLOOKUP(F991,Assumptions!$A$4:$A$6,Assumptions!$C$4:$C$6)</x:f>
        <x:v>0.229</x:v>
      </x:c>
      <x:c r="R991" s="32" t="n">
        <x:f>XLOOKUP(F991,Assumptions!$A$4:$A$6,Assumptions!$D$4:$D$6)</x:f>
        <x:v>0.015</x:v>
      </x:c>
      <x:c r="S991" s="32" t="n">
        <x:f>XLOOKUP(F991,Assumptions!$A$4:$A$6,Assumptions!$E$4:$E$6)</x:f>
        <x:v>0.0075</x:v>
      </x:c>
      <x:c r="T991" s="32" t="n">
        <x:f>XLOOKUP(O991,Assumptions!$H$4:$H$6,Assumptions!$I$4:$I$6)</x:f>
        <x:v>0.012</x:v>
      </x:c>
      <x:c r="U991" s="30" t="n">
        <x:f>XLOOKUP(F991,Assumptions!$A$4:$A$6,Assumptions!$F$4:$F$6)</x:f>
        <x:v>60</x:v>
      </x:c>
      <x:c r="V991" s="60" t="n">
        <x:f>I991*12</x:f>
        <x:v>3623.3999999999996</x:v>
      </x:c>
      <x:c r="W991" s="60" t="n">
        <x:f>H991*J991*(1-K991)*Q991</x:f>
        <x:v>19.899309492</x:v>
      </x:c>
      <x:c r="X991" s="60" t="n">
        <x:f>V991*R991</x:f>
        <x:v>54.35099999999999</x:v>
      </x:c>
      <x:c r="Y991" s="60" t="n">
        <x:f>V991*S991</x:f>
        <x:v>27.175499999999996</x:v>
      </x:c>
      <x:c r="Z991" s="60" t="n">
        <x:f>H991*J991*T991</x:f>
        <x:v>4.613976</x:v>
      </x:c>
      <x:c r="AA991" s="60" t="n">
        <x:f>P991+W991+X991-Y991-Z991-U991</x:f>
        <x:v>-17.539166508000015</x:v>
      </x:c>
      <x:c r="AB991" s="32" t="n">
        <x:f>IFERROR(AA991/(P991+W991+X991),0)</x:f>
        <x:v>-0.23621674613881244</x:v>
      </x:c>
      <x:c r="AC991" t="n">
        <x:f>IF(O991="High",0,IF(I991&gt;=1800,3,IF(I991&gt;=900,2,1))+IF(K991&gt;=0.9,2,IF(K991&gt;=0.75,1,0))+IF(J991&lt;=0.7,2,IF(J991&lt;=0.85,1,0))+IF(M991&gt;=8,1,0))</x:f>
        <x:v>4</x:v>
      </x:c>
      <x:c r="AD991" t="str">
        <x:f>IF(AND(O991&lt;&gt;"High",AC991&gt;=Assumptions!$B$10,AA991&gt;0),"Priority Growth",IF(AND(O991="Low",AA991&gt;0),"Maintain","Watch"))</x:f>
        <x:v>Watch</x:v>
      </x:c>
      <x:c r="AE991" s="60" t="n">
        <x:f>MAX(AA991,0)*N991</x:f>
        <x:v>0</x:v>
      </x:c>
      <x:c r="AF991" t="str">
        <x:f>IF(AND(AA991&gt;=Assumptions!$B$11,O991&lt;&gt;"High",OR(N991&gt;=Assumptions!$B$12,M991&lt;=6)),"High","Standard")</x:f>
        <x:v>Standard</x:v>
      </x:c>
    </x:row>
    <x:row r="992">
      <x:c r="A992" t="str">
        <x:f>'Raw_Data'!A992</x:f>
        <x:v>C00991</x:v>
      </x:c>
      <x:c r="B992" t="n">
        <x:f>'Raw_Data'!B992</x:f>
        <x:v>45</x:v>
      </x:c>
      <x:c r="C992" s="30" t="n">
        <x:f>'Raw_Data'!C992</x:f>
        <x:v>55945</x:v>
      </x:c>
      <x:c r="D992" t="n">
        <x:f>'Raw_Data'!D992</x:f>
        <x:v>663</x:v>
      </x:c>
      <x:c r="E992" t="n">
        <x:f>'Raw_Data'!E992</x:f>
        <x:v>14</x:v>
      </x:c>
      <x:c r="F992" t="str">
        <x:f>PROPER(TRIM('Raw_Data'!F992))</x:f>
        <x:v>Classic</x:v>
      </x:c>
      <x:c r="G992" t="str">
        <x:f>PROPER(TRIM('Raw_Data'!G992))</x:f>
        <x:v>Branch</x:v>
      </x:c>
      <x:c r="H992" s="60" t="n">
        <x:f>'Raw_Data'!H992</x:f>
        <x:v>2987</x:v>
      </x:c>
      <x:c r="I992" s="60" t="n">
        <x:f>'Raw_Data'!I992</x:f>
        <x:v>188.48</x:v>
      </x:c>
      <x:c r="J992" s="32" t="n">
        <x:f>'Raw_Data'!J992</x:f>
        <x:v>0.493</x:v>
      </x:c>
      <x:c r="K992" s="32" t="n">
        <x:f>'Raw_Data'!K992</x:f>
        <x:v>0.685</x:v>
      </x:c>
      <x:c r="L992" t="n">
        <x:f>'Raw_Data'!L992</x:f>
        <x:v>0</x:v>
      </x:c>
      <x:c r="M992" t="n">
        <x:f>IF('Raw_Data'!M992="",Assumptions!$B$15,'Raw_Data'!M992)</x:f>
        <x:v>9</x:v>
      </x:c>
      <x:c r="N992" s="32" t="n">
        <x:f>'Raw_Data'!N992</x:f>
        <x:v>0.02</x:v>
      </x:c>
      <x:c r="O992" t="str">
        <x:f>IF(OR(D992&lt;620,L992&gt;=2,J992&gt;0.9),"High",IF(OR(D992&lt;700,L992=1,J992&gt;0.75),"Medium","Low"))</x:f>
        <x:v>Medium</x:v>
      </x:c>
      <x:c r="P992" s="30" t="n">
        <x:f>XLOOKUP(F992,Assumptions!$A$4:$A$6,Assumptions!$B$4:$B$6)</x:f>
        <x:v>0</x:v>
      </x:c>
      <x:c r="Q992" s="32" t="n">
        <x:f>XLOOKUP(F992,Assumptions!$A$4:$A$6,Assumptions!$C$4:$C$6)</x:f>
        <x:v>0.229</x:v>
      </x:c>
      <x:c r="R992" s="32" t="n">
        <x:f>XLOOKUP(F992,Assumptions!$A$4:$A$6,Assumptions!$D$4:$D$6)</x:f>
        <x:v>0.015</x:v>
      </x:c>
      <x:c r="S992" s="32" t="n">
        <x:f>XLOOKUP(F992,Assumptions!$A$4:$A$6,Assumptions!$E$4:$E$6)</x:f>
        <x:v>0.0075</x:v>
      </x:c>
      <x:c r="T992" s="32" t="n">
        <x:f>XLOOKUP(O992,Assumptions!$H$4:$H$6,Assumptions!$I$4:$I$6)</x:f>
        <x:v>0.012</x:v>
      </x:c>
      <x:c r="U992" s="30" t="n">
        <x:f>XLOOKUP(F992,Assumptions!$A$4:$A$6,Assumptions!$F$4:$F$6)</x:f>
        <x:v>60</x:v>
      </x:c>
      <x:c r="V992" s="60" t="n">
        <x:f>I992*12</x:f>
        <x:v>2261.7599999999998</x:v>
      </x:c>
      <x:c r="W992" s="60" t="n">
        <x:f>H992*J992*(1-K992)*Q992</x:f>
        <x:v>106.22535178499999</x:v>
      </x:c>
      <x:c r="X992" s="60" t="n">
        <x:f>V992*R992</x:f>
        <x:v>33.926399999999994</x:v>
      </x:c>
      <x:c r="Y992" s="60" t="n">
        <x:f>V992*S992</x:f>
        <x:v>16.963199999999997</x:v>
      </x:c>
      <x:c r="Z992" s="60" t="n">
        <x:f>H992*J992*T992</x:f>
        <x:v>17.671091999999998</x:v>
      </x:c>
      <x:c r="AA992" s="60" t="n">
        <x:f>P992+W992+X992-Y992-Z992-U992</x:f>
        <x:v>45.517459784999986</x:v>
      </x:c>
      <x:c r="AB992" s="32" t="n">
        <x:f>IFERROR(AA992/(P992+W992+X992),0)</x:f>
        <x:v>0.3247726782240019</x:v>
      </x:c>
      <x:c r="AC992" t="n">
        <x:f>IF(O992="High",0,IF(I992&gt;=1800,3,IF(I992&gt;=900,2,1))+IF(K992&gt;=0.9,2,IF(K992&gt;=0.75,1,0))+IF(J992&lt;=0.7,2,IF(J992&lt;=0.85,1,0))+IF(M992&gt;=8,1,0))</x:f>
        <x:v>4</x:v>
      </x:c>
      <x:c r="AD992" t="str">
        <x:f>IF(AND(O992&lt;&gt;"High",AC992&gt;=Assumptions!$B$10,AA992&gt;0),"Priority Growth",IF(AND(O992="Low",AA992&gt;0),"Maintain","Watch"))</x:f>
        <x:v>Watch</x:v>
      </x:c>
      <x:c r="AE992" s="60" t="n">
        <x:f>MAX(AA992,0)*N992</x:f>
        <x:v>0.9103491956999997</x:v>
      </x:c>
      <x:c r="AF992" t="str">
        <x:f>IF(AND(AA992&gt;=Assumptions!$B$11,O992&lt;&gt;"High",OR(N992&gt;=Assumptions!$B$12,M992&lt;=6)),"High","Standard")</x:f>
        <x:v>Standard</x:v>
      </x:c>
    </x:row>
    <x:row r="993">
      <x:c r="A993" t="str">
        <x:f>'Raw_Data'!A993</x:f>
        <x:v>C00992</x:v>
      </x:c>
      <x:c r="B993" t="n">
        <x:f>'Raw_Data'!B993</x:f>
        <x:v>23</x:v>
      </x:c>
      <x:c r="C993" s="30" t="n">
        <x:f>'Raw_Data'!C993</x:f>
        <x:v>71326</x:v>
      </x:c>
      <x:c r="D993" t="n">
        <x:f>'Raw_Data'!D993</x:f>
        <x:v>630</x:v>
      </x:c>
      <x:c r="E993" t="n">
        <x:f>'Raw_Data'!E993</x:f>
        <x:v>4</x:v>
      </x:c>
      <x:c r="F993" t="str">
        <x:f>PROPER(TRIM('Raw_Data'!F993))</x:f>
        <x:v>Classic</x:v>
      </x:c>
      <x:c r="G993" t="str">
        <x:f>PROPER(TRIM('Raw_Data'!G993))</x:f>
        <x:v>Partner</x:v>
      </x:c>
      <x:c r="H993" s="60" t="n">
        <x:f>'Raw_Data'!H993</x:f>
        <x:v>8305</x:v>
      </x:c>
      <x:c r="I993" s="60" t="n">
        <x:f>'Raw_Data'!I993</x:f>
        <x:v>818.88</x:v>
      </x:c>
      <x:c r="J993" s="32" t="n">
        <x:f>'Raw_Data'!J993</x:f>
        <x:v>0.493</x:v>
      </x:c>
      <x:c r="K993" s="32" t="n">
        <x:f>'Raw_Data'!K993</x:f>
        <x:v>0.767</x:v>
      </x:c>
      <x:c r="L993" t="n">
        <x:f>'Raw_Data'!L993</x:f>
        <x:v>1</x:v>
      </x:c>
      <x:c r="M993" t="n">
        <x:f>IF('Raw_Data'!M993="",Assumptions!$B$15,'Raw_Data'!M993)</x:f>
        <x:v>6</x:v>
      </x:c>
      <x:c r="N993" s="32" t="n">
        <x:f>'Raw_Data'!N993</x:f>
        <x:v>0.214</x:v>
      </x:c>
      <x:c r="O993" t="str">
        <x:f>IF(OR(D993&lt;620,L993&gt;=2,J993&gt;0.9),"High",IF(OR(D993&lt;700,L993=1,J993&gt;0.75),"Medium","Low"))</x:f>
        <x:v>Medium</x:v>
      </x:c>
      <x:c r="P993" s="30" t="n">
        <x:f>XLOOKUP(F993,Assumptions!$A$4:$A$6,Assumptions!$B$4:$B$6)</x:f>
        <x:v>0</x:v>
      </x:c>
      <x:c r="Q993" s="32" t="n">
        <x:f>XLOOKUP(F993,Assumptions!$A$4:$A$6,Assumptions!$C$4:$C$6)</x:f>
        <x:v>0.229</x:v>
      </x:c>
      <x:c r="R993" s="32" t="n">
        <x:f>XLOOKUP(F993,Assumptions!$A$4:$A$6,Assumptions!$D$4:$D$6)</x:f>
        <x:v>0.015</x:v>
      </x:c>
      <x:c r="S993" s="32" t="n">
        <x:f>XLOOKUP(F993,Assumptions!$A$4:$A$6,Assumptions!$E$4:$E$6)</x:f>
        <x:v>0.0075</x:v>
      </x:c>
      <x:c r="T993" s="32" t="n">
        <x:f>XLOOKUP(O993,Assumptions!$H$4:$H$6,Assumptions!$I$4:$I$6)</x:f>
        <x:v>0.012</x:v>
      </x:c>
      <x:c r="U993" s="30" t="n">
        <x:f>XLOOKUP(F993,Assumptions!$A$4:$A$6,Assumptions!$F$4:$F$6)</x:f>
        <x:v>60</x:v>
      </x:c>
      <x:c r="V993" s="60" t="n">
        <x:f>I993*12</x:f>
        <x:v>9826.56</x:v>
      </x:c>
      <x:c r="W993" s="60" t="n">
        <x:f>H993*J993*(1-K993)*Q993</x:f>
        <x:v>218.46303330499998</x:v>
      </x:c>
      <x:c r="X993" s="60" t="n">
        <x:f>V993*R993</x:f>
        <x:v>147.39839999999998</x:v>
      </x:c>
      <x:c r="Y993" s="60" t="n">
        <x:f>V993*S993</x:f>
        <x:v>73.69919999999999</x:v>
      </x:c>
      <x:c r="Z993" s="60" t="n">
        <x:f>H993*J993*T993</x:f>
        <x:v>49.13238</x:v>
      </x:c>
      <x:c r="AA993" s="60" t="n">
        <x:f>P993+W993+X993-Y993-Z993-U993</x:f>
        <x:v>183.02985330499996</x:v>
      </x:c>
      <x:c r="AB993" s="32" t="n">
        <x:f>IFERROR(AA993/(P993+W993+X993),0)</x:f>
        <x:v>0.5002709677584882</x:v>
      </x:c>
      <x:c r="AC993" t="n">
        <x:f>IF(O993="High",0,IF(I993&gt;=1800,3,IF(I993&gt;=900,2,1))+IF(K993&gt;=0.9,2,IF(K993&gt;=0.75,1,0))+IF(J993&lt;=0.7,2,IF(J993&lt;=0.85,1,0))+IF(M993&gt;=8,1,0))</x:f>
        <x:v>4</x:v>
      </x:c>
      <x:c r="AD993" t="str">
        <x:f>IF(AND(O993&lt;&gt;"High",AC993&gt;=Assumptions!$B$10,AA993&gt;0),"Priority Growth",IF(AND(O993="Low",AA993&gt;0),"Maintain","Watch"))</x:f>
        <x:v>Watch</x:v>
      </x:c>
      <x:c r="AE993" s="60" t="n">
        <x:f>MAX(AA993,0)*N993</x:f>
        <x:v>39.16838860726999</x:v>
      </x:c>
      <x:c r="AF993" t="str">
        <x:f>IF(AND(AA993&gt;=Assumptions!$B$11,O993&lt;&gt;"High",OR(N993&gt;=Assumptions!$B$12,M993&lt;=6)),"High","Standard")</x:f>
        <x:v>Standard</x:v>
      </x:c>
    </x:row>
    <x:row r="994">
      <x:c r="A994" t="str">
        <x:f>'Raw_Data'!A994</x:f>
        <x:v>C00993</x:v>
      </x:c>
      <x:c r="B994" t="n">
        <x:f>'Raw_Data'!B994</x:f>
        <x:v>24</x:v>
      </x:c>
      <x:c r="C994" s="30" t="n">
        <x:f>'Raw_Data'!C994</x:f>
        <x:v>77873</x:v>
      </x:c>
      <x:c r="D994" t="n">
        <x:f>'Raw_Data'!D994</x:f>
        <x:v>750</x:v>
      </x:c>
      <x:c r="E994" t="n">
        <x:f>'Raw_Data'!E994</x:f>
        <x:v>20</x:v>
      </x:c>
      <x:c r="F994" t="str">
        <x:f>PROPER(TRIM('Raw_Data'!F994))</x:f>
        <x:v>Gold</x:v>
      </x:c>
      <x:c r="G994" t="str">
        <x:f>PROPER(TRIM('Raw_Data'!G994))</x:f>
        <x:v>Digital</x:v>
      </x:c>
      <x:c r="H994" s="60" t="n">
        <x:f>'Raw_Data'!H994</x:f>
        <x:v>13726</x:v>
      </x:c>
      <x:c r="I994" s="60" t="n">
        <x:f>'Raw_Data'!I994</x:f>
        <x:v>1465.54</x:v>
      </x:c>
      <x:c r="J994" s="32" t="n">
        <x:f>'Raw_Data'!J994</x:f>
        <x:v>0.206</x:v>
      </x:c>
      <x:c r="K994" s="32" t="n">
        <x:f>'Raw_Data'!K994</x:f>
        <x:v>0.806</x:v>
      </x:c>
      <x:c r="L994" t="n">
        <x:f>'Raw_Data'!L994</x:f>
        <x:v>0</x:v>
      </x:c>
      <x:c r="M994" t="n">
        <x:f>IF('Raw_Data'!M994="",Assumptions!$B$15,'Raw_Data'!M994)</x:f>
        <x:v>8</x:v>
      </x:c>
      <x:c r="N994" s="32" t="n">
        <x:f>'Raw_Data'!N994</x:f>
        <x:v>0.02</x:v>
      </x:c>
      <x:c r="O994" t="str">
        <x:f>IF(OR(D994&lt;620,L994&gt;=2,J994&gt;0.9),"High",IF(OR(D994&lt;700,L994=1,J994&gt;0.75),"Medium","Low"))</x:f>
        <x:v>Low</x:v>
      </x:c>
      <x:c r="P994" s="30" t="n">
        <x:f>XLOOKUP(F994,Assumptions!$A$4:$A$6,Assumptions!$B$4:$B$6)</x:f>
        <x:v>95</x:v>
      </x:c>
      <x:c r="Q994" s="32" t="n">
        <x:f>XLOOKUP(F994,Assumptions!$A$4:$A$6,Assumptions!$C$4:$C$6)</x:f>
        <x:v>0.219</x:v>
      </x:c>
      <x:c r="R994" s="32" t="n">
        <x:f>XLOOKUP(F994,Assumptions!$A$4:$A$6,Assumptions!$D$4:$D$6)</x:f>
        <x:v>0.016</x:v>
      </x:c>
      <x:c r="S994" s="32" t="n">
        <x:f>XLOOKUP(F994,Assumptions!$A$4:$A$6,Assumptions!$E$4:$E$6)</x:f>
        <x:v>0.01</x:v>
      </x:c>
      <x:c r="T994" s="32" t="n">
        <x:f>XLOOKUP(O994,Assumptions!$H$4:$H$6,Assumptions!$I$4:$I$6)</x:f>
        <x:v>0.0035</x:v>
      </x:c>
      <x:c r="U994" s="30" t="n">
        <x:f>XLOOKUP(F994,Assumptions!$A$4:$A$6,Assumptions!$F$4:$F$6)</x:f>
        <x:v>90</x:v>
      </x:c>
      <x:c r="V994" s="60" t="n">
        <x:f>I994*12</x:f>
        <x:v>17586.48</x:v>
      </x:c>
      <x:c r="W994" s="60" t="n">
        <x:f>H994*J994*(1-K994)*Q994</x:f>
        <x:v>120.13154421599997</x:v>
      </x:c>
      <x:c r="X994" s="60" t="n">
        <x:f>V994*R994</x:f>
        <x:v>281.38368</x:v>
      </x:c>
      <x:c r="Y994" s="60" t="n">
        <x:f>V994*S994</x:f>
        <x:v>175.8648</x:v>
      </x:c>
      <x:c r="Z994" s="60" t="n">
        <x:f>H994*J994*T994</x:f>
        <x:v>9.896446000000001</x:v>
      </x:c>
      <x:c r="AA994" s="60" t="n">
        <x:f>P994+W994+X994-Y994-Z994-U994</x:f>
        <x:v>220.75397821599995</x:v>
      </x:c>
      <x:c r="AB994" s="32" t="n">
        <x:f>IFERROR(AA994/(P994+W994+X994),0)</x:f>
        <x:v>0.44460666551478173</x:v>
      </x:c>
      <x:c r="AC994" t="n">
        <x:f>IF(O994="High",0,IF(I994&gt;=1800,3,IF(I994&gt;=900,2,1))+IF(K994&gt;=0.9,2,IF(K994&gt;=0.75,1,0))+IF(J994&lt;=0.7,2,IF(J994&lt;=0.85,1,0))+IF(M994&gt;=8,1,0))</x:f>
        <x:v>6</x:v>
      </x:c>
      <x:c r="AD994" t="str">
        <x:f>IF(AND(O994&lt;&gt;"High",AC994&gt;=Assumptions!$B$10,AA994&gt;0),"Priority Growth",IF(AND(O994="Low",AA994&gt;0),"Maintain","Watch"))</x:f>
        <x:v>Priority Growth</x:v>
      </x:c>
      <x:c r="AE994" s="60" t="n">
        <x:f>MAX(AA994,0)*N994</x:f>
        <x:v>4.415079564319999</x:v>
      </x:c>
      <x:c r="AF994" t="str">
        <x:f>IF(AND(AA994&gt;=Assumptions!$B$11,O994&lt;&gt;"High",OR(N994&gt;=Assumptions!$B$12,M994&lt;=6)),"High","Standard")</x:f>
        <x:v>Standard</x:v>
      </x:c>
    </x:row>
    <x:row r="995">
      <x:c r="A995" t="str">
        <x:f>'Raw_Data'!A995</x:f>
        <x:v>C00994</x:v>
      </x:c>
      <x:c r="B995" t="n">
        <x:f>'Raw_Data'!B995</x:f>
        <x:v>21</x:v>
      </x:c>
      <x:c r="C995" s="30" t="n">
        <x:f>'Raw_Data'!C995</x:f>
        <x:v>82284</x:v>
      </x:c>
      <x:c r="D995" t="n">
        <x:f>'Raw_Data'!D995</x:f>
        <x:v>751</x:v>
      </x:c>
      <x:c r="E995" t="n">
        <x:f>'Raw_Data'!E995</x:f>
        <x:v>55</x:v>
      </x:c>
      <x:c r="F995" t="str">
        <x:f>PROPER(TRIM('Raw_Data'!F995))</x:f>
        <x:v>Platinum</x:v>
      </x:c>
      <x:c r="G995" t="str">
        <x:f>PROPER(TRIM('Raw_Data'!G995))</x:f>
        <x:v>Digital</x:v>
      </x:c>
      <x:c r="H995" s="60" t="n">
        <x:f>'Raw_Data'!H995</x:f>
        <x:v>18440</x:v>
      </x:c>
      <x:c r="I995" s="60" t="n">
        <x:f>'Raw_Data'!I995</x:f>
        <x:v>2114.02</x:v>
      </x:c>
      <x:c r="J995" s="32" t="n">
        <x:f>'Raw_Data'!J995</x:f>
        <x:v>0.304</x:v>
      </x:c>
      <x:c r="K995" s="32" t="n">
        <x:f>'Raw_Data'!K995</x:f>
        <x:v>0.781</x:v>
      </x:c>
      <x:c r="L995" t="n">
        <x:f>'Raw_Data'!L995</x:f>
        <x:v>0</x:v>
      </x:c>
      <x:c r="M995" t="n">
        <x:f>IF('Raw_Data'!M995="",Assumptions!$B$15,'Raw_Data'!M995)</x:f>
        <x:v>9</x:v>
      </x:c>
      <x:c r="N995" s="32" t="n">
        <x:f>'Raw_Data'!N995</x:f>
        <x:v>0.02</x:v>
      </x:c>
      <x:c r="O995" t="str">
        <x:f>IF(OR(D995&lt;620,L995&gt;=2,J995&gt;0.9),"High",IF(OR(D995&lt;700,L995=1,J995&gt;0.75),"Medium","Low"))</x:f>
        <x:v>Low</x:v>
      </x:c>
      <x:c r="P995" s="30" t="n">
        <x:f>XLOOKUP(F995,Assumptions!$A$4:$A$6,Assumptions!$B$4:$B$6)</x:f>
        <x:v>195</x:v>
      </x:c>
      <x:c r="Q995" s="32" t="n">
        <x:f>XLOOKUP(F995,Assumptions!$A$4:$A$6,Assumptions!$C$4:$C$6)</x:f>
        <x:v>0.199</x:v>
      </x:c>
      <x:c r="R995" s="32" t="n">
        <x:f>XLOOKUP(F995,Assumptions!$A$4:$A$6,Assumptions!$D$4:$D$6)</x:f>
        <x:v>0.017</x:v>
      </x:c>
      <x:c r="S995" s="32" t="n">
        <x:f>XLOOKUP(F995,Assumptions!$A$4:$A$6,Assumptions!$E$4:$E$6)</x:f>
        <x:v>0.013</x:v>
      </x:c>
      <x:c r="T995" s="32" t="n">
        <x:f>XLOOKUP(O995,Assumptions!$H$4:$H$6,Assumptions!$I$4:$I$6)</x:f>
        <x:v>0.0035</x:v>
      </x:c>
      <x:c r="U995" s="30" t="n">
        <x:f>XLOOKUP(F995,Assumptions!$A$4:$A$6,Assumptions!$F$4:$F$6)</x:f>
        <x:v>140</x:v>
      </x:c>
      <x:c r="V995" s="60" t="n">
        <x:f>I995*12</x:f>
        <x:v>25368.239999999998</x:v>
      </x:c>
      <x:c r="W995" s="60" t="n">
        <x:f>H995*J995*(1-K995)*Q995</x:f>
        <x:v>244.30462655999997</x:v>
      </x:c>
      <x:c r="X995" s="60" t="n">
        <x:f>V995*R995</x:f>
        <x:v>431.26008</x:v>
      </x:c>
      <x:c r="Y995" s="60" t="n">
        <x:f>V995*S995</x:f>
        <x:v>329.78711999999996</x:v>
      </x:c>
      <x:c r="Z995" s="60" t="n">
        <x:f>H995*J995*T995</x:f>
        <x:v>19.620160000000002</x:v>
      </x:c>
      <x:c r="AA995" s="60" t="n">
        <x:f>P995+W995+X995-Y995-Z995-U995</x:f>
        <x:v>381.15742656</x:v>
      </x:c>
      <x:c r="AB995" s="32" t="n">
        <x:f>IFERROR(AA995/(P995+W995+X995),0)</x:f>
        <x:v>0.43782779578341463</x:v>
      </x:c>
      <x:c r="AC995" t="n">
        <x:f>IF(O995="High",0,IF(I995&gt;=1800,3,IF(I995&gt;=900,2,1))+IF(K995&gt;=0.9,2,IF(K995&gt;=0.75,1,0))+IF(J995&lt;=0.7,2,IF(J995&lt;=0.85,1,0))+IF(M995&gt;=8,1,0))</x:f>
        <x:v>7</x:v>
      </x:c>
      <x:c r="AD995" t="str">
        <x:f>IF(AND(O995&lt;&gt;"High",AC995&gt;=Assumptions!$B$10,AA995&gt;0),"Priority Growth",IF(AND(O995="Low",AA995&gt;0),"Maintain","Watch"))</x:f>
        <x:v>Priority Growth</x:v>
      </x:c>
      <x:c r="AE995" s="60" t="n">
        <x:f>MAX(AA995,0)*N995</x:f>
        <x:v>7.6231485312</x:v>
      </x:c>
      <x:c r="AF995" t="str">
        <x:f>IF(AND(AA995&gt;=Assumptions!$B$11,O995&lt;&gt;"High",OR(N995&gt;=Assumptions!$B$12,M995&lt;=6)),"High","Standard")</x:f>
        <x:v>Standard</x:v>
      </x:c>
    </x:row>
    <x:row r="996">
      <x:c r="A996" t="str">
        <x:f>'Raw_Data'!A996</x:f>
        <x:v>C00995</x:v>
      </x:c>
      <x:c r="B996" t="n">
        <x:f>'Raw_Data'!B996</x:f>
        <x:v>30</x:v>
      </x:c>
      <x:c r="C996" s="30" t="n">
        <x:f>'Raw_Data'!C996</x:f>
        <x:v>56285</x:v>
      </x:c>
      <x:c r="D996" t="n">
        <x:f>'Raw_Data'!D996</x:f>
        <x:v>639</x:v>
      </x:c>
      <x:c r="E996" t="n">
        <x:f>'Raw_Data'!E996</x:f>
        <x:v>33</x:v>
      </x:c>
      <x:c r="F996" t="str">
        <x:f>PROPER(TRIM('Raw_Data'!F996))</x:f>
        <x:v>Classic</x:v>
      </x:c>
      <x:c r="G996" t="str">
        <x:f>PROPER(TRIM('Raw_Data'!G996))</x:f>
        <x:v>Partner</x:v>
      </x:c>
      <x:c r="H996" s="60" t="n">
        <x:f>'Raw_Data'!H996</x:f>
        <x:v>2302</x:v>
      </x:c>
      <x:c r="I996" s="60" t="n">
        <x:f>'Raw_Data'!I996</x:f>
        <x:v>731.56</x:v>
      </x:c>
      <x:c r="J996" s="32" t="n">
        <x:f>'Raw_Data'!J996</x:f>
        <x:v>0.484</x:v>
      </x:c>
      <x:c r="K996" s="32" t="n">
        <x:f>'Raw_Data'!K996</x:f>
        <x:v>0.656</x:v>
      </x:c>
      <x:c r="L996" t="n">
        <x:f>'Raw_Data'!L996</x:f>
        <x:v>0</x:v>
      </x:c>
      <x:c r="M996" t="n">
        <x:f>IF('Raw_Data'!M996="",Assumptions!$B$15,'Raw_Data'!M996)</x:f>
        <x:v>8</x:v>
      </x:c>
      <x:c r="N996" s="32" t="n">
        <x:f>'Raw_Data'!N996</x:f>
        <x:v>0.042</x:v>
      </x:c>
      <x:c r="O996" t="str">
        <x:f>IF(OR(D996&lt;620,L996&gt;=2,J996&gt;0.9),"High",IF(OR(D996&lt;700,L996=1,J996&gt;0.75),"Medium","Low"))</x:f>
        <x:v>Medium</x:v>
      </x:c>
      <x:c r="P996" s="30" t="n">
        <x:f>XLOOKUP(F996,Assumptions!$A$4:$A$6,Assumptions!$B$4:$B$6)</x:f>
        <x:v>0</x:v>
      </x:c>
      <x:c r="Q996" s="32" t="n">
        <x:f>XLOOKUP(F996,Assumptions!$A$4:$A$6,Assumptions!$C$4:$C$6)</x:f>
        <x:v>0.229</x:v>
      </x:c>
      <x:c r="R996" s="32" t="n">
        <x:f>XLOOKUP(F996,Assumptions!$A$4:$A$6,Assumptions!$D$4:$D$6)</x:f>
        <x:v>0.015</x:v>
      </x:c>
      <x:c r="S996" s="32" t="n">
        <x:f>XLOOKUP(F996,Assumptions!$A$4:$A$6,Assumptions!$E$4:$E$6)</x:f>
        <x:v>0.0075</x:v>
      </x:c>
      <x:c r="T996" s="32" t="n">
        <x:f>XLOOKUP(O996,Assumptions!$H$4:$H$6,Assumptions!$I$4:$I$6)</x:f>
        <x:v>0.012</x:v>
      </x:c>
      <x:c r="U996" s="30" t="n">
        <x:f>XLOOKUP(F996,Assumptions!$A$4:$A$6,Assumptions!$F$4:$F$6)</x:f>
        <x:v>60</x:v>
      </x:c>
      <x:c r="V996" s="60" t="n">
        <x:f>I996*12</x:f>
        <x:v>8778.72</x:v>
      </x:c>
      <x:c r="W996" s="60" t="n">
        <x:f>H996*J996*(1-K996)*Q996</x:f>
        <x:v>87.769698368</x:v>
      </x:c>
      <x:c r="X996" s="60" t="n">
        <x:f>V996*R996</x:f>
        <x:v>131.68079999999998</x:v>
      </x:c>
      <x:c r="Y996" s="60" t="n">
        <x:f>V996*S996</x:f>
        <x:v>65.84039999999999</x:v>
      </x:c>
      <x:c r="Z996" s="60" t="n">
        <x:f>H996*J996*T996</x:f>
        <x:v>13.370016</x:v>
      </x:c>
      <x:c r="AA996" s="60" t="n">
        <x:f>P996+W996+X996-Y996-Z996-U996</x:f>
        <x:v>80.24008236799997</x:v>
      </x:c>
      <x:c r="AB996" s="32" t="n">
        <x:f>IFERROR(AA996/(P996+W996+X996),0)</x:f>
        <x:v>0.36564092114042107</x:v>
      </x:c>
      <x:c r="AC996" t="n">
        <x:f>IF(O996="High",0,IF(I996&gt;=1800,3,IF(I996&gt;=900,2,1))+IF(K996&gt;=0.9,2,IF(K996&gt;=0.75,1,0))+IF(J996&lt;=0.7,2,IF(J996&lt;=0.85,1,0))+IF(M996&gt;=8,1,0))</x:f>
        <x:v>4</x:v>
      </x:c>
      <x:c r="AD996" t="str">
        <x:f>IF(AND(O996&lt;&gt;"High",AC996&gt;=Assumptions!$B$10,AA996&gt;0),"Priority Growth",IF(AND(O996="Low",AA996&gt;0),"Maintain","Watch"))</x:f>
        <x:v>Watch</x:v>
      </x:c>
      <x:c r="AE996" s="60" t="n">
        <x:f>MAX(AA996,0)*N996</x:f>
        <x:v>3.370083459455999</x:v>
      </x:c>
      <x:c r="AF996" t="str">
        <x:f>IF(AND(AA996&gt;=Assumptions!$B$11,O996&lt;&gt;"High",OR(N996&gt;=Assumptions!$B$12,M996&lt;=6)),"High","Standard")</x:f>
        <x:v>Standard</x:v>
      </x:c>
    </x:row>
    <x:row r="997">
      <x:c r="A997" t="str">
        <x:f>'Raw_Data'!A997</x:f>
        <x:v>C00996</x:v>
      </x:c>
      <x:c r="B997" t="n">
        <x:f>'Raw_Data'!B997</x:f>
        <x:v>35</x:v>
      </x:c>
      <x:c r="C997" s="30" t="n">
        <x:f>'Raw_Data'!C997</x:f>
        <x:v>82671</x:v>
      </x:c>
      <x:c r="D997" t="n">
        <x:f>'Raw_Data'!D997</x:f>
        <x:v>638</x:v>
      </x:c>
      <x:c r="E997" t="n">
        <x:f>'Raw_Data'!E997</x:f>
        <x:v>15</x:v>
      </x:c>
      <x:c r="F997" t="str">
        <x:f>PROPER(TRIM('Raw_Data'!F997))</x:f>
        <x:v>Gold</x:v>
      </x:c>
      <x:c r="G997" t="str">
        <x:f>PROPER(TRIM('Raw_Data'!G997))</x:f>
        <x:v>Digital</x:v>
      </x:c>
      <x:c r="H997" s="60" t="n">
        <x:f>'Raw_Data'!H997</x:f>
        <x:v>9518</x:v>
      </x:c>
      <x:c r="I997" s="60" t="n">
        <x:f>'Raw_Data'!I997</x:f>
        <x:v>1669.52</x:v>
      </x:c>
      <x:c r="J997" s="32" t="n">
        <x:f>'Raw_Data'!J997</x:f>
        <x:v>0.542</x:v>
      </x:c>
      <x:c r="K997" s="32" t="n">
        <x:f>'Raw_Data'!K997</x:f>
        <x:v>0.559</x:v>
      </x:c>
      <x:c r="L997" t="n">
        <x:f>'Raw_Data'!L997</x:f>
        <x:v>0</x:v>
      </x:c>
      <x:c r="M997" t="n">
        <x:f>IF('Raw_Data'!M997="",Assumptions!$B$15,'Raw_Data'!M997)</x:f>
        <x:v>7</x:v>
      </x:c>
      <x:c r="N997" s="32" t="n">
        <x:f>'Raw_Data'!N997</x:f>
        <x:v>0.075</x:v>
      </x:c>
      <x:c r="O997" t="str">
        <x:f>IF(OR(D997&lt;620,L997&gt;=2,J997&gt;0.9),"High",IF(OR(D997&lt;700,L997=1,J997&gt;0.75),"Medium","Low"))</x:f>
        <x:v>Medium</x:v>
      </x:c>
      <x:c r="P997" s="30" t="n">
        <x:f>XLOOKUP(F997,Assumptions!$A$4:$A$6,Assumptions!$B$4:$B$6)</x:f>
        <x:v>95</x:v>
      </x:c>
      <x:c r="Q997" s="32" t="n">
        <x:f>XLOOKUP(F997,Assumptions!$A$4:$A$6,Assumptions!$C$4:$C$6)</x:f>
        <x:v>0.219</x:v>
      </x:c>
      <x:c r="R997" s="32" t="n">
        <x:f>XLOOKUP(F997,Assumptions!$A$4:$A$6,Assumptions!$D$4:$D$6)</x:f>
        <x:v>0.016</x:v>
      </x:c>
      <x:c r="S997" s="32" t="n">
        <x:f>XLOOKUP(F997,Assumptions!$A$4:$A$6,Assumptions!$E$4:$E$6)</x:f>
        <x:v>0.01</x:v>
      </x:c>
      <x:c r="T997" s="32" t="n">
        <x:f>XLOOKUP(O997,Assumptions!$H$4:$H$6,Assumptions!$I$4:$I$6)</x:f>
        <x:v>0.012</x:v>
      </x:c>
      <x:c r="U997" s="30" t="n">
        <x:f>XLOOKUP(F997,Assumptions!$A$4:$A$6,Assumptions!$F$4:$F$6)</x:f>
        <x:v>90</x:v>
      </x:c>
      <x:c r="V997" s="60" t="n">
        <x:f>I997*12</x:f>
        <x:v>20034.239999999998</x:v>
      </x:c>
      <x:c r="W997" s="60" t="n">
        <x:f>H997*J997*(1-K997)*Q997</x:f>
        <x:v>498.227495724</x:v>
      </x:c>
      <x:c r="X997" s="60" t="n">
        <x:f>V997*R997</x:f>
        <x:v>320.54783999999995</x:v>
      </x:c>
      <x:c r="Y997" s="60" t="n">
        <x:f>V997*S997</x:f>
        <x:v>200.3424</x:v>
      </x:c>
      <x:c r="Z997" s="60" t="n">
        <x:f>H997*J997*T997</x:f>
        <x:v>61.905072000000004</x:v>
      </x:c>
      <x:c r="AA997" s="60" t="n">
        <x:f>P997+W997+X997-Y997-Z997-U997</x:f>
        <x:v>561.5278637239999</x:v>
      </x:c>
      <x:c r="AB997" s="32" t="n">
        <x:f>IFERROR(AA997/(P997+W997+X997),0)</x:f>
        <x:v>0.6145141390570492</x:v>
      </x:c>
      <x:c r="AC997" t="n">
        <x:f>IF(O997="High",0,IF(I997&gt;=1800,3,IF(I997&gt;=900,2,1))+IF(K997&gt;=0.9,2,IF(K997&gt;=0.75,1,0))+IF(J997&lt;=0.7,2,IF(J997&lt;=0.85,1,0))+IF(M997&gt;=8,1,0))</x:f>
        <x:v>4</x:v>
      </x:c>
      <x:c r="AD997" t="str">
        <x:f>IF(AND(O997&lt;&gt;"High",AC997&gt;=Assumptions!$B$10,AA997&gt;0),"Priority Growth",IF(AND(O997="Low",AA997&gt;0),"Maintain","Watch"))</x:f>
        <x:v>Watch</x:v>
      </x:c>
      <x:c r="AE997" s="60" t="n">
        <x:f>MAX(AA997,0)*N997</x:f>
        <x:v>42.11458977929999</x:v>
      </x:c>
      <x:c r="AF997" t="str">
        <x:f>IF(AND(AA997&gt;=Assumptions!$B$11,O997&lt;&gt;"High",OR(N997&gt;=Assumptions!$B$12,M997&lt;=6)),"High","Standard")</x:f>
        <x:v>Standard</x:v>
      </x:c>
    </x:row>
    <x:row r="998">
      <x:c r="A998" t="str">
        <x:f>'Raw_Data'!A998</x:f>
        <x:v>C00997</x:v>
      </x:c>
      <x:c r="B998" t="n">
        <x:f>'Raw_Data'!B998</x:f>
        <x:v>36</x:v>
      </x:c>
      <x:c r="C998" s="30" t="n">
        <x:f>'Raw_Data'!C998</x:f>
        <x:v>49918</x:v>
      </x:c>
      <x:c r="D998" t="n">
        <x:f>'Raw_Data'!D998</x:f>
        <x:v>769</x:v>
      </x:c>
      <x:c r="E998" t="n">
        <x:f>'Raw_Data'!E998</x:f>
        <x:v>42</x:v>
      </x:c>
      <x:c r="F998" t="str">
        <x:f>PROPER(TRIM('Raw_Data'!F998))</x:f>
        <x:v>Gold</x:v>
      </x:c>
      <x:c r="G998" t="str">
        <x:f>PROPER(TRIM('Raw_Data'!G998))</x:f>
        <x:v>Branch</x:v>
      </x:c>
      <x:c r="H998" s="60" t="n">
        <x:f>'Raw_Data'!H998</x:f>
        <x:v>9924</x:v>
      </x:c>
      <x:c r="I998" s="60" t="n">
        <x:f>'Raw_Data'!I998</x:f>
        <x:v>887.56</x:v>
      </x:c>
      <x:c r="J998" s="32" t="n">
        <x:f>'Raw_Data'!J998</x:f>
        <x:v>0.414</x:v>
      </x:c>
      <x:c r="K998" s="32" t="n">
        <x:f>'Raw_Data'!K998</x:f>
        <x:v>0.948</x:v>
      </x:c>
      <x:c r="L998" t="n">
        <x:f>'Raw_Data'!L998</x:f>
        <x:v>0</x:v>
      </x:c>
      <x:c r="M998" t="n">
        <x:f>IF('Raw_Data'!M998="",Assumptions!$B$15,'Raw_Data'!M998)</x:f>
        <x:v>10</x:v>
      </x:c>
      <x:c r="N998" s="32" t="n">
        <x:f>'Raw_Data'!N998</x:f>
        <x:v>0.034</x:v>
      </x:c>
      <x:c r="O998" t="str">
        <x:f>IF(OR(D998&lt;620,L998&gt;=2,J998&gt;0.9),"High",IF(OR(D998&lt;700,L998=1,J998&gt;0.75),"Medium","Low"))</x:f>
        <x:v>Low</x:v>
      </x:c>
      <x:c r="P998" s="30" t="n">
        <x:f>XLOOKUP(F998,Assumptions!$A$4:$A$6,Assumptions!$B$4:$B$6)</x:f>
        <x:v>95</x:v>
      </x:c>
      <x:c r="Q998" s="32" t="n">
        <x:f>XLOOKUP(F998,Assumptions!$A$4:$A$6,Assumptions!$C$4:$C$6)</x:f>
        <x:v>0.219</x:v>
      </x:c>
      <x:c r="R998" s="32" t="n">
        <x:f>XLOOKUP(F998,Assumptions!$A$4:$A$6,Assumptions!$D$4:$D$6)</x:f>
        <x:v>0.016</x:v>
      </x:c>
      <x:c r="S998" s="32" t="n">
        <x:f>XLOOKUP(F998,Assumptions!$A$4:$A$6,Assumptions!$E$4:$E$6)</x:f>
        <x:v>0.01</x:v>
      </x:c>
      <x:c r="T998" s="32" t="n">
        <x:f>XLOOKUP(O998,Assumptions!$H$4:$H$6,Assumptions!$I$4:$I$6)</x:f>
        <x:v>0.0035</x:v>
      </x:c>
      <x:c r="U998" s="30" t="n">
        <x:f>XLOOKUP(F998,Assumptions!$A$4:$A$6,Assumptions!$F$4:$F$6)</x:f>
        <x:v>90</x:v>
      </x:c>
      <x:c r="V998" s="60" t="n">
        <x:f>I998*12</x:f>
        <x:v>10650.72</x:v>
      </x:c>
      <x:c r="W998" s="60" t="n">
        <x:f>H998*J998*(1-K998)*Q998</x:f>
        <x:v>46.78800796800004</x:v>
      </x:c>
      <x:c r="X998" s="60" t="n">
        <x:f>V998*R998</x:f>
        <x:v>170.41152</x:v>
      </x:c>
      <x:c r="Y998" s="60" t="n">
        <x:f>V998*S998</x:f>
        <x:v>106.5072</x:v>
      </x:c>
      <x:c r="Z998" s="60" t="n">
        <x:f>H998*J998*T998</x:f>
        <x:v>14.379876000000001</x:v>
      </x:c>
      <x:c r="AA998" s="60" t="n">
        <x:f>P998+W998+X998-Y998-Z998-U998</x:f>
        <x:v>101.31245196800003</x:v>
      </x:c>
      <x:c r="AB998" s="32" t="n">
        <x:f>IFERROR(AA998/(P998+W998+X998),0)</x:f>
        <x:v>0.3245118678667073</x:v>
      </x:c>
      <x:c r="AC998" t="n">
        <x:f>IF(O998="High",0,IF(I998&gt;=1800,3,IF(I998&gt;=900,2,1))+IF(K998&gt;=0.9,2,IF(K998&gt;=0.75,1,0))+IF(J998&lt;=0.7,2,IF(J998&lt;=0.85,1,0))+IF(M998&gt;=8,1,0))</x:f>
        <x:v>6</x:v>
      </x:c>
      <x:c r="AD998" t="str">
        <x:f>IF(AND(O998&lt;&gt;"High",AC998&gt;=Assumptions!$B$10,AA998&gt;0),"Priority Growth",IF(AND(O998="Low",AA998&gt;0),"Maintain","Watch"))</x:f>
        <x:v>Priority Growth</x:v>
      </x:c>
      <x:c r="AE998" s="60" t="n">
        <x:f>MAX(AA998,0)*N998</x:f>
        <x:v>3.444623366912001</x:v>
      </x:c>
      <x:c r="AF998" t="str">
        <x:f>IF(AND(AA998&gt;=Assumptions!$B$11,O998&lt;&gt;"High",OR(N998&gt;=Assumptions!$B$12,M998&lt;=6)),"High","Standard")</x:f>
        <x:v>Standard</x:v>
      </x:c>
    </x:row>
    <x:row r="999">
      <x:c r="A999" t="str">
        <x:f>'Raw_Data'!A999</x:f>
        <x:v>C00998</x:v>
      </x:c>
      <x:c r="B999" t="n">
        <x:f>'Raw_Data'!B999</x:f>
        <x:v>57</x:v>
      </x:c>
      <x:c r="C999" s="30" t="n">
        <x:f>'Raw_Data'!C999</x:f>
        <x:v>136501</x:v>
      </x:c>
      <x:c r="D999" t="n">
        <x:f>'Raw_Data'!D999</x:f>
        <x:v>640</x:v>
      </x:c>
      <x:c r="E999" t="n">
        <x:f>'Raw_Data'!E999</x:f>
        <x:v>11</x:v>
      </x:c>
      <x:c r="F999" t="str">
        <x:f>PROPER(TRIM('Raw_Data'!F999))</x:f>
        <x:v>Platinum</x:v>
      </x:c>
      <x:c r="G999" t="str">
        <x:f>PROPER(TRIM('Raw_Data'!G999))</x:f>
        <x:v>Direct Mail</x:v>
      </x:c>
      <x:c r="H999" s="60" t="n">
        <x:f>'Raw_Data'!H999</x:f>
        <x:v>27859</x:v>
      </x:c>
      <x:c r="I999" s="60" t="n">
        <x:f>'Raw_Data'!I999</x:f>
        <x:v>3231.54</x:v>
      </x:c>
      <x:c r="J999" s="32" t="n">
        <x:f>'Raw_Data'!J999</x:f>
        <x:v>0.38</x:v>
      </x:c>
      <x:c r="K999" s="32" t="n">
        <x:f>'Raw_Data'!K999</x:f>
        <x:v>0.812</x:v>
      </x:c>
      <x:c r="L999" t="n">
        <x:f>'Raw_Data'!L999</x:f>
        <x:v>0</x:v>
      </x:c>
      <x:c r="M999" t="n">
        <x:f>IF('Raw_Data'!M999="",Assumptions!$B$15,'Raw_Data'!M999)</x:f>
        <x:v>6</x:v>
      </x:c>
      <x:c r="N999" s="32" t="n">
        <x:f>'Raw_Data'!N999</x:f>
        <x:v>0.162</x:v>
      </x:c>
      <x:c r="O999" t="str">
        <x:f>IF(OR(D999&lt;620,L999&gt;=2,J999&gt;0.9),"High",IF(OR(D999&lt;700,L999=1,J999&gt;0.75),"Medium","Low"))</x:f>
        <x:v>Medium</x:v>
      </x:c>
      <x:c r="P999" s="30" t="n">
        <x:f>XLOOKUP(F999,Assumptions!$A$4:$A$6,Assumptions!$B$4:$B$6)</x:f>
        <x:v>195</x:v>
      </x:c>
      <x:c r="Q999" s="32" t="n">
        <x:f>XLOOKUP(F999,Assumptions!$A$4:$A$6,Assumptions!$C$4:$C$6)</x:f>
        <x:v>0.199</x:v>
      </x:c>
      <x:c r="R999" s="32" t="n">
        <x:f>XLOOKUP(F999,Assumptions!$A$4:$A$6,Assumptions!$D$4:$D$6)</x:f>
        <x:v>0.017</x:v>
      </x:c>
      <x:c r="S999" s="32" t="n">
        <x:f>XLOOKUP(F999,Assumptions!$A$4:$A$6,Assumptions!$E$4:$E$6)</x:f>
        <x:v>0.013</x:v>
      </x:c>
      <x:c r="T999" s="32" t="n">
        <x:f>XLOOKUP(O999,Assumptions!$H$4:$H$6,Assumptions!$I$4:$I$6)</x:f>
        <x:v>0.012</x:v>
      </x:c>
      <x:c r="U999" s="30" t="n">
        <x:f>XLOOKUP(F999,Assumptions!$A$4:$A$6,Assumptions!$F$4:$F$6)</x:f>
        <x:v>140</x:v>
      </x:c>
      <x:c r="V999" s="60" t="n">
        <x:f>I999*12</x:f>
        <x:v>38778.479999999996</x:v>
      </x:c>
      <x:c r="W999" s="60" t="n">
        <x:f>H999*J999*(1-K999)*Q999</x:f>
        <x:v>396.0591450399999</x:v>
      </x:c>
      <x:c r="X999" s="60" t="n">
        <x:f>V999*R999</x:f>
        <x:v>659.23416</x:v>
      </x:c>
      <x:c r="Y999" s="60" t="n">
        <x:f>V999*S999</x:f>
        <x:v>504.1202399999999</x:v>
      </x:c>
      <x:c r="Z999" s="60" t="n">
        <x:f>H999*J999*T999</x:f>
        <x:v>127.03704</x:v>
      </x:c>
      <x:c r="AA999" s="60" t="n">
        <x:f>P999+W999+X999-Y999-Z999-U999</x:f>
        <x:v>479.13602503999994</x:v>
      </x:c>
      <x:c r="AB999" s="32" t="n">
        <x:f>IFERROR(AA999/(P999+W999+X999),0)</x:f>
        <x:v>0.38321890000416436</x:v>
      </x:c>
      <x:c r="AC999" t="n">
        <x:f>IF(O999="High",0,IF(I999&gt;=1800,3,IF(I999&gt;=900,2,1))+IF(K999&gt;=0.9,2,IF(K999&gt;=0.75,1,0))+IF(J999&lt;=0.7,2,IF(J999&lt;=0.85,1,0))+IF(M999&gt;=8,1,0))</x:f>
        <x:v>6</x:v>
      </x:c>
      <x:c r="AD999" t="str">
        <x:f>IF(AND(O999&lt;&gt;"High",AC999&gt;=Assumptions!$B$10,AA999&gt;0),"Priority Growth",IF(AND(O999="Low",AA999&gt;0),"Maintain","Watch"))</x:f>
        <x:v>Priority Growth</x:v>
      </x:c>
      <x:c r="AE999" s="60" t="n">
        <x:f>MAX(AA999,0)*N999</x:f>
        <x:v>77.62003605647999</x:v>
      </x:c>
      <x:c r="AF999" t="str">
        <x:f>IF(AND(AA999&gt;=Assumptions!$B$11,O999&lt;&gt;"High",OR(N999&gt;=Assumptions!$B$12,M999&lt;=6)),"High","Standard")</x:f>
        <x:v>High</x:v>
      </x:c>
    </x:row>
    <x:row r="1000">
      <x:c r="A1000" t="str">
        <x:f>'Raw_Data'!A1000</x:f>
        <x:v>C00999</x:v>
      </x:c>
      <x:c r="B1000" t="n">
        <x:f>'Raw_Data'!B1000</x:f>
        <x:v>36</x:v>
      </x:c>
      <x:c r="C1000" s="30" t="n">
        <x:f>'Raw_Data'!C1000</x:f>
        <x:v>97568</x:v>
      </x:c>
      <x:c r="D1000" t="n">
        <x:f>'Raw_Data'!D1000</x:f>
        <x:v>635</x:v>
      </x:c>
      <x:c r="E1000" t="n">
        <x:f>'Raw_Data'!E1000</x:f>
        <x:v>40</x:v>
      </x:c>
      <x:c r="F1000" t="str">
        <x:f>PROPER(TRIM('Raw_Data'!F1000))</x:f>
        <x:v>Gold</x:v>
      </x:c>
      <x:c r="G1000" t="str">
        <x:f>PROPER(TRIM('Raw_Data'!G1000))</x:f>
        <x:v>Digital</x:v>
      </x:c>
      <x:c r="H1000" s="60" t="n">
        <x:f>'Raw_Data'!H1000</x:f>
        <x:v>12540</x:v>
      </x:c>
      <x:c r="I1000" s="60" t="n">
        <x:f>'Raw_Data'!I1000</x:f>
        <x:v>1653.41</x:v>
      </x:c>
      <x:c r="J1000" s="32" t="n">
        <x:f>'Raw_Data'!J1000</x:f>
        <x:v>0.433</x:v>
      </x:c>
      <x:c r="K1000" s="32" t="n">
        <x:f>'Raw_Data'!K1000</x:f>
        <x:v>0.756</x:v>
      </x:c>
      <x:c r="L1000" t="n">
        <x:f>'Raw_Data'!L1000</x:f>
        <x:v>0</x:v>
      </x:c>
      <x:c r="M1000" t="n">
        <x:f>IF('Raw_Data'!M1000="",Assumptions!$B$15,'Raw_Data'!M1000)</x:f>
        <x:v>6</x:v>
      </x:c>
      <x:c r="N1000" s="32" t="n">
        <x:f>'Raw_Data'!N1000</x:f>
        <x:v>0.136</x:v>
      </x:c>
      <x:c r="O1000" t="str">
        <x:f>IF(OR(D1000&lt;620,L1000&gt;=2,J1000&gt;0.9),"High",IF(OR(D1000&lt;700,L1000=1,J1000&gt;0.75),"Medium","Low"))</x:f>
        <x:v>Medium</x:v>
      </x:c>
      <x:c r="P1000" s="30" t="n">
        <x:f>XLOOKUP(F1000,Assumptions!$A$4:$A$6,Assumptions!$B$4:$B$6)</x:f>
        <x:v>95</x:v>
      </x:c>
      <x:c r="Q1000" s="32" t="n">
        <x:f>XLOOKUP(F1000,Assumptions!$A$4:$A$6,Assumptions!$C$4:$C$6)</x:f>
        <x:v>0.219</x:v>
      </x:c>
      <x:c r="R1000" s="32" t="n">
        <x:f>XLOOKUP(F1000,Assumptions!$A$4:$A$6,Assumptions!$D$4:$D$6)</x:f>
        <x:v>0.016</x:v>
      </x:c>
      <x:c r="S1000" s="32" t="n">
        <x:f>XLOOKUP(F1000,Assumptions!$A$4:$A$6,Assumptions!$E$4:$E$6)</x:f>
        <x:v>0.01</x:v>
      </x:c>
      <x:c r="T1000" s="32" t="n">
        <x:f>XLOOKUP(O1000,Assumptions!$H$4:$H$6,Assumptions!$I$4:$I$6)</x:f>
        <x:v>0.012</x:v>
      </x:c>
      <x:c r="U1000" s="30" t="n">
        <x:f>XLOOKUP(F1000,Assumptions!$A$4:$A$6,Assumptions!$F$4:$F$6)</x:f>
        <x:v>90</x:v>
      </x:c>
      <x:c r="V1000" s="60" t="n">
        <x:f>I1000*12</x:f>
        <x:v>19840.920000000002</x:v>
      </x:c>
      <x:c r="W1000" s="60" t="n">
        <x:f>H1000*J1000*(1-K1000)*Q1000</x:f>
        <x:v>290.14786152</x:v>
      </x:c>
      <x:c r="X1000" s="60" t="n">
        <x:f>V1000*R1000</x:f>
        <x:v>317.45472</x:v>
      </x:c>
      <x:c r="Y1000" s="60" t="n">
        <x:f>V1000*S1000</x:f>
        <x:v>198.40920000000003</x:v>
      </x:c>
      <x:c r="Z1000" s="60" t="n">
        <x:f>H1000*J1000*T1000</x:f>
        <x:v>65.15784</x:v>
      </x:c>
      <x:c r="AA1000" s="60" t="n">
        <x:f>P1000+W1000+X1000-Y1000-Z1000-U1000</x:f>
        <x:v>349.03554152000004</x:v>
      </x:c>
      <x:c r="AB1000" s="32" t="n">
        <x:f>IFERROR(AA1000/(P1000+W1000+X1000),0)</x:f>
        <x:v>0.4967752050738295</x:v>
      </x:c>
      <x:c r="AC1000" t="n">
        <x:f>IF(O1000="High",0,IF(I1000&gt;=1800,3,IF(I1000&gt;=900,2,1))+IF(K1000&gt;=0.9,2,IF(K1000&gt;=0.75,1,0))+IF(J1000&lt;=0.7,2,IF(J1000&lt;=0.85,1,0))+IF(M1000&gt;=8,1,0))</x:f>
        <x:v>5</x:v>
      </x:c>
      <x:c r="AD1000" t="str">
        <x:f>IF(AND(O1000&lt;&gt;"High",AC1000&gt;=Assumptions!$B$10,AA1000&gt;0),"Priority Growth",IF(AND(O1000="Low",AA1000&gt;0),"Maintain","Watch"))</x:f>
        <x:v>Watch</x:v>
      </x:c>
      <x:c r="AE1000" s="60" t="n">
        <x:f>MAX(AA1000,0)*N1000</x:f>
        <x:v>47.46883364672001</x:v>
      </x:c>
      <x:c r="AF1000" t="str">
        <x:f>IF(AND(AA1000&gt;=Assumptions!$B$11,O1000&lt;&gt;"High",OR(N1000&gt;=Assumptions!$B$12,M1000&lt;=6)),"High","Standard")</x:f>
        <x:v>High</x:v>
      </x:c>
    </x:row>
    <x:row r="1001">
      <x:c r="A1001" t="str">
        <x:f>'Raw_Data'!A1001</x:f>
        <x:v>C01000</x:v>
      </x:c>
      <x:c r="B1001" t="n">
        <x:f>'Raw_Data'!B1001</x:f>
        <x:v>27</x:v>
      </x:c>
      <x:c r="C1001" s="30" t="n">
        <x:f>'Raw_Data'!C1001</x:f>
        <x:v>71877</x:v>
      </x:c>
      <x:c r="D1001" t="n">
        <x:f>'Raw_Data'!D1001</x:f>
        <x:v>722</x:v>
      </x:c>
      <x:c r="E1001" t="n">
        <x:f>'Raw_Data'!E1001</x:f>
        <x:v>22</x:v>
      </x:c>
      <x:c r="F1001" t="str">
        <x:f>PROPER(TRIM('Raw_Data'!F1001))</x:f>
        <x:v>Classic</x:v>
      </x:c>
      <x:c r="G1001" t="str">
        <x:f>PROPER(TRIM('Raw_Data'!G1001))</x:f>
        <x:v>Digital</x:v>
      </x:c>
      <x:c r="H1001" s="60" t="n">
        <x:f>'Raw_Data'!H1001</x:f>
        <x:v>6244</x:v>
      </x:c>
      <x:c r="I1001" s="60" t="n">
        <x:f>'Raw_Data'!I1001</x:f>
        <x:v>614</x:v>
      </x:c>
      <x:c r="J1001" s="32" t="n">
        <x:f>'Raw_Data'!J1001</x:f>
        <x:v>0.566</x:v>
      </x:c>
      <x:c r="K1001" s="32" t="n">
        <x:f>'Raw_Data'!K1001</x:f>
        <x:v>0.709</x:v>
      </x:c>
      <x:c r="L1001" t="n">
        <x:f>'Raw_Data'!L1001</x:f>
        <x:v>0</x:v>
      </x:c>
      <x:c r="M1001" t="n">
        <x:f>IF('Raw_Data'!M1001="",Assumptions!$B$15,'Raw_Data'!M1001)</x:f>
        <x:v>7</x:v>
      </x:c>
      <x:c r="N1001" s="32" t="n">
        <x:f>'Raw_Data'!N1001</x:f>
        <x:v>0.098</x:v>
      </x:c>
      <x:c r="O1001" t="str">
        <x:f>IF(OR(D1001&lt;620,L1001&gt;=2,J1001&gt;0.9),"High",IF(OR(D1001&lt;700,L1001=1,J1001&gt;0.75),"Medium","Low"))</x:f>
        <x:v>Low</x:v>
      </x:c>
      <x:c r="P1001" s="30" t="n">
        <x:f>XLOOKUP(F1001,Assumptions!$A$4:$A$6,Assumptions!$B$4:$B$6)</x:f>
        <x:v>0</x:v>
      </x:c>
      <x:c r="Q1001" s="32" t="n">
        <x:f>XLOOKUP(F1001,Assumptions!$A$4:$A$6,Assumptions!$C$4:$C$6)</x:f>
        <x:v>0.229</x:v>
      </x:c>
      <x:c r="R1001" s="32" t="n">
        <x:f>XLOOKUP(F1001,Assumptions!$A$4:$A$6,Assumptions!$D$4:$D$6)</x:f>
        <x:v>0.015</x:v>
      </x:c>
      <x:c r="S1001" s="32" t="n">
        <x:f>XLOOKUP(F1001,Assumptions!$A$4:$A$6,Assumptions!$E$4:$E$6)</x:f>
        <x:v>0.0075</x:v>
      </x:c>
      <x:c r="T1001" s="32" t="n">
        <x:f>XLOOKUP(O1001,Assumptions!$H$4:$H$6,Assumptions!$I$4:$I$6)</x:f>
        <x:v>0.0035</x:v>
      </x:c>
      <x:c r="U1001" s="30" t="n">
        <x:f>XLOOKUP(F1001,Assumptions!$A$4:$A$6,Assumptions!$F$4:$F$6)</x:f>
        <x:v>60</x:v>
      </x:c>
      <x:c r="V1001" s="60" t="n">
        <x:f>I1001*12</x:f>
        <x:v>7368</x:v>
      </x:c>
      <x:c r="W1001" s="60" t="n">
        <x:f>H1001*J1001*(1-K1001)*Q1001</x:f>
        <x:v>235.509156456</x:v>
      </x:c>
      <x:c r="X1001" s="60" t="n">
        <x:f>V1001*R1001</x:f>
        <x:v>110.52</x:v>
      </x:c>
      <x:c r="Y1001" s="60" t="n">
        <x:f>V1001*S1001</x:f>
        <x:v>55.26</x:v>
      </x:c>
      <x:c r="Z1001" s="60" t="n">
        <x:f>H1001*J1001*T1001</x:f>
        <x:v>12.369364</x:v>
      </x:c>
      <x:c r="AA1001" s="60" t="n">
        <x:f>P1001+W1001+X1001-Y1001-Z1001-U1001</x:f>
        <x:v>218.399792456</x:v>
      </x:c>
      <x:c r="AB1001" s="32" t="n">
        <x:f>IFERROR(AA1001/(P1001+W1001+X1001),0)</x:f>
        <x:v>0.6311600868921895</x:v>
      </x:c>
      <x:c r="AC1001" t="n">
        <x:f>IF(O1001="High",0,IF(I1001&gt;=1800,3,IF(I1001&gt;=900,2,1))+IF(K1001&gt;=0.9,2,IF(K1001&gt;=0.75,1,0))+IF(J1001&lt;=0.7,2,IF(J1001&lt;=0.85,1,0))+IF(M1001&gt;=8,1,0))</x:f>
        <x:v>3</x:v>
      </x:c>
      <x:c r="AD1001" t="str">
        <x:f>IF(AND(O1001&lt;&gt;"High",AC1001&gt;=Assumptions!$B$10,AA1001&gt;0),"Priority Growth",IF(AND(O1001="Low",AA1001&gt;0),"Maintain","Watch"))</x:f>
        <x:v>Maintain</x:v>
      </x:c>
      <x:c r="AE1001" s="60" t="n">
        <x:f>MAX(AA1001,0)*N1001</x:f>
        <x:v>21.403179660688</x:v>
      </x:c>
      <x:c r="AF1001" t="str">
        <x:f>IF(AND(AA1001&gt;=Assumptions!$B$11,O1001&lt;&gt;"High",OR(N1001&gt;=Assumptions!$B$12,M1001&lt;=6)),"High","Standard")</x:f>
        <x:v>Standard</x:v>
      </x:c>
    </x:row>
    <x:row r="1002">
      <x:c r="A1002" t="str">
        <x:f>'Raw_Data'!A1002</x:f>
        <x:v>C01001</x:v>
      </x:c>
      <x:c r="B1002" t="n">
        <x:f>'Raw_Data'!B1002</x:f>
        <x:v>25</x:v>
      </x:c>
      <x:c r="C1002" s="30" t="n">
        <x:f>'Raw_Data'!C1002</x:f>
        <x:v>64044</x:v>
      </x:c>
      <x:c r="D1002" t="n">
        <x:f>'Raw_Data'!D1002</x:f>
        <x:v>602</x:v>
      </x:c>
      <x:c r="E1002" t="n">
        <x:f>'Raw_Data'!E1002</x:f>
        <x:v>48</x:v>
      </x:c>
      <x:c r="F1002" t="str">
        <x:f>PROPER(TRIM('Raw_Data'!F1002))</x:f>
        <x:v>Classic</x:v>
      </x:c>
      <x:c r="G1002" t="str">
        <x:f>PROPER(TRIM('Raw_Data'!G1002))</x:f>
        <x:v>Digital</x:v>
      </x:c>
      <x:c r="H1002" s="60" t="n">
        <x:f>'Raw_Data'!H1002</x:f>
        <x:v>4113</x:v>
      </x:c>
      <x:c r="I1002" s="60" t="n">
        <x:f>'Raw_Data'!I1002</x:f>
        <x:v>824.64</x:v>
      </x:c>
      <x:c r="J1002" s="32" t="n">
        <x:f>'Raw_Data'!J1002</x:f>
        <x:v>0.57</x:v>
      </x:c>
      <x:c r="K1002" s="32" t="n">
        <x:f>'Raw_Data'!K1002</x:f>
        <x:v>0.563</x:v>
      </x:c>
      <x:c r="L1002" t="n">
        <x:f>'Raw_Data'!L1002</x:f>
        <x:v>0</x:v>
      </x:c>
      <x:c r="M1002" t="n">
        <x:f>IF('Raw_Data'!M1002="",Assumptions!$B$15,'Raw_Data'!M1002)</x:f>
        <x:v>8</x:v>
      </x:c>
      <x:c r="N1002" s="32" t="n">
        <x:f>'Raw_Data'!N1002</x:f>
        <x:v>0.029</x:v>
      </x:c>
      <x:c r="O1002" t="str">
        <x:f>IF(OR(D1002&lt;620,L1002&gt;=2,J1002&gt;0.9),"High",IF(OR(D1002&lt;700,L1002=1,J1002&gt;0.75),"Medium","Low"))</x:f>
        <x:v>High</x:v>
      </x:c>
      <x:c r="P1002" s="30" t="n">
        <x:f>XLOOKUP(F1002,Assumptions!$A$4:$A$6,Assumptions!$B$4:$B$6)</x:f>
        <x:v>0</x:v>
      </x:c>
      <x:c r="Q1002" s="32" t="n">
        <x:f>XLOOKUP(F1002,Assumptions!$A$4:$A$6,Assumptions!$C$4:$C$6)</x:f>
        <x:v>0.229</x:v>
      </x:c>
      <x:c r="R1002" s="32" t="n">
        <x:f>XLOOKUP(F1002,Assumptions!$A$4:$A$6,Assumptions!$D$4:$D$6)</x:f>
        <x:v>0.015</x:v>
      </x:c>
      <x:c r="S1002" s="32" t="n">
        <x:f>XLOOKUP(F1002,Assumptions!$A$4:$A$6,Assumptions!$E$4:$E$6)</x:f>
        <x:v>0.0075</x:v>
      </x:c>
      <x:c r="T1002" s="32" t="n">
        <x:f>XLOOKUP(O1002,Assumptions!$H$4:$H$6,Assumptions!$I$4:$I$6)</x:f>
        <x:v>0.045</x:v>
      </x:c>
      <x:c r="U1002" s="30" t="n">
        <x:f>XLOOKUP(F1002,Assumptions!$A$4:$A$6,Assumptions!$F$4:$F$6)</x:f>
        <x:v>60</x:v>
      </x:c>
      <x:c r="V1002" s="60" t="n">
        <x:f>I1002*12</x:f>
        <x:v>9895.68</x:v>
      </x:c>
      <x:c r="W1002" s="60" t="n">
        <x:f>H1002*J1002*(1-K1002)*Q1002</x:f>
        <x:v>234.61214193000004</x:v>
      </x:c>
      <x:c r="X1002" s="60" t="n">
        <x:f>V1002*R1002</x:f>
        <x:v>148.4352</x:v>
      </x:c>
      <x:c r="Y1002" s="60" t="n">
        <x:f>V1002*S1002</x:f>
        <x:v>74.2176</x:v>
      </x:c>
      <x:c r="Z1002" s="60" t="n">
        <x:f>H1002*J1002*T1002</x:f>
        <x:v>105.49844999999999</x:v>
      </x:c>
      <x:c r="AA1002" s="60" t="n">
        <x:f>P1002+W1002+X1002-Y1002-Z1002-U1002</x:f>
        <x:v>143.33129193000002</x:v>
      </x:c>
      <x:c r="AB1002" s="32" t="n">
        <x:f>IFERROR(AA1002/(P1002+W1002+X1002),0)</x:f>
        <x:v>0.3741868856413918</x:v>
      </x:c>
      <x:c r="AC1002" t="n">
        <x:f>IF(O1002="High",0,IF(I1002&gt;=1800,3,IF(I1002&gt;=900,2,1))+IF(K1002&gt;=0.9,2,IF(K1002&gt;=0.75,1,0))+IF(J1002&lt;=0.7,2,IF(J1002&lt;=0.85,1,0))+IF(M1002&gt;=8,1,0))</x:f>
        <x:v>0</x:v>
      </x:c>
      <x:c r="AD1002" t="str">
        <x:f>IF(AND(O1002&lt;&gt;"High",AC1002&gt;=Assumptions!$B$10,AA1002&gt;0),"Priority Growth",IF(AND(O1002="Low",AA1002&gt;0),"Maintain","Watch"))</x:f>
        <x:v>Watch</x:v>
      </x:c>
      <x:c r="AE1002" s="60" t="n">
        <x:f>MAX(AA1002,0)*N1002</x:f>
        <x:v>4.1566074659700005</x:v>
      </x:c>
      <x:c r="AF1002" t="str">
        <x:f>IF(AND(AA1002&gt;=Assumptions!$B$11,O1002&lt;&gt;"High",OR(N1002&gt;=Assumptions!$B$12,M1002&lt;=6)),"High","Standard")</x:f>
        <x:v>Standard</x:v>
      </x:c>
    </x:row>
    <x:row r="1003">
      <x:c r="A1003" t="str">
        <x:f>'Raw_Data'!A1003</x:f>
        <x:v>C01002</x:v>
      </x:c>
      <x:c r="B1003" t="n">
        <x:f>'Raw_Data'!B1003</x:f>
        <x:v>56</x:v>
      </x:c>
      <x:c r="C1003" s="30" t="n">
        <x:f>'Raw_Data'!C1003</x:f>
        <x:v>96235</x:v>
      </x:c>
      <x:c r="D1003" t="n">
        <x:f>'Raw_Data'!D1003</x:f>
        <x:v>699</x:v>
      </x:c>
      <x:c r="E1003" t="n">
        <x:f>'Raw_Data'!E1003</x:f>
        <x:v>18</x:v>
      </x:c>
      <x:c r="F1003" t="str">
        <x:f>PROPER(TRIM('Raw_Data'!F1003))</x:f>
        <x:v>Gold</x:v>
      </x:c>
      <x:c r="G1003" t="str">
        <x:f>PROPER(TRIM('Raw_Data'!G1003))</x:f>
        <x:v>Direct Mail</x:v>
      </x:c>
      <x:c r="H1003" s="60" t="n">
        <x:f>'Raw_Data'!H1003</x:f>
        <x:v>13801</x:v>
      </x:c>
      <x:c r="I1003" s="60" t="n">
        <x:f>'Raw_Data'!I1003</x:f>
        <x:v>1754.24</x:v>
      </x:c>
      <x:c r="J1003" s="32" t="n">
        <x:f>'Raw_Data'!J1003</x:f>
        <x:v>0.355</x:v>
      </x:c>
      <x:c r="K1003" s="32" t="n">
        <x:f>'Raw_Data'!K1003</x:f>
        <x:v>0.737</x:v>
      </x:c>
      <x:c r="L1003" t="n">
        <x:f>'Raw_Data'!L1003</x:f>
        <x:v>0</x:v>
      </x:c>
      <x:c r="M1003" t="n">
        <x:f>IF('Raw_Data'!M1003="",Assumptions!$B$15,'Raw_Data'!M1003)</x:f>
        <x:v>6</x:v>
      </x:c>
      <x:c r="N1003" s="32" t="n">
        <x:f>'Raw_Data'!N1003</x:f>
        <x:v>0.181</x:v>
      </x:c>
      <x:c r="O1003" t="str">
        <x:f>IF(OR(D1003&lt;620,L1003&gt;=2,J1003&gt;0.9),"High",IF(OR(D1003&lt;700,L1003=1,J1003&gt;0.75),"Medium","Low"))</x:f>
        <x:v>Medium</x:v>
      </x:c>
      <x:c r="P1003" s="30" t="n">
        <x:f>XLOOKUP(F1003,Assumptions!$A$4:$A$6,Assumptions!$B$4:$B$6)</x:f>
        <x:v>95</x:v>
      </x:c>
      <x:c r="Q1003" s="32" t="n">
        <x:f>XLOOKUP(F1003,Assumptions!$A$4:$A$6,Assumptions!$C$4:$C$6)</x:f>
        <x:v>0.219</x:v>
      </x:c>
      <x:c r="R1003" s="32" t="n">
        <x:f>XLOOKUP(F1003,Assumptions!$A$4:$A$6,Assumptions!$D$4:$D$6)</x:f>
        <x:v>0.016</x:v>
      </x:c>
      <x:c r="S1003" s="32" t="n">
        <x:f>XLOOKUP(F1003,Assumptions!$A$4:$A$6,Assumptions!$E$4:$E$6)</x:f>
        <x:v>0.01</x:v>
      </x:c>
      <x:c r="T1003" s="32" t="n">
        <x:f>XLOOKUP(O1003,Assumptions!$H$4:$H$6,Assumptions!$I$4:$I$6)</x:f>
        <x:v>0.012</x:v>
      </x:c>
      <x:c r="U1003" s="30" t="n">
        <x:f>XLOOKUP(F1003,Assumptions!$A$4:$A$6,Assumptions!$F$4:$F$6)</x:f>
        <x:v>90</x:v>
      </x:c>
      <x:c r="V1003" s="60" t="n">
        <x:f>I1003*12</x:f>
        <x:v>21050.88</x:v>
      </x:c>
      <x:c r="W1003" s="60" t="n">
        <x:f>H1003*J1003*(1-K1003)*Q1003</x:f>
        <x:v>282.18814993499996</x:v>
      </x:c>
      <x:c r="X1003" s="60" t="n">
        <x:f>V1003*R1003</x:f>
        <x:v>336.81408000000005</x:v>
      </x:c>
      <x:c r="Y1003" s="60" t="n">
        <x:f>V1003*S1003</x:f>
        <x:v>210.5088</x:v>
      </x:c>
      <x:c r="Z1003" s="60" t="n">
        <x:f>H1003*J1003*T1003</x:f>
        <x:v>58.79226</x:v>
      </x:c>
      <x:c r="AA1003" s="60" t="n">
        <x:f>P1003+W1003+X1003-Y1003-Z1003-U1003</x:f>
        <x:v>354.70116993500005</x:v>
      </x:c>
      <x:c r="AB1003" s="32" t="n">
        <x:f>IFERROR(AA1003/(P1003+W1003+X1003),0)</x:f>
        <x:v>0.49677879853020995</x:v>
      </x:c>
      <x:c r="AC1003" t="n">
        <x:f>IF(O1003="High",0,IF(I1003&gt;=1800,3,IF(I1003&gt;=900,2,1))+IF(K1003&gt;=0.9,2,IF(K1003&gt;=0.75,1,0))+IF(J1003&lt;=0.7,2,IF(J1003&lt;=0.85,1,0))+IF(M1003&gt;=8,1,0))</x:f>
        <x:v>4</x:v>
      </x:c>
      <x:c r="AD1003" t="str">
        <x:f>IF(AND(O1003&lt;&gt;"High",AC1003&gt;=Assumptions!$B$10,AA1003&gt;0),"Priority Growth",IF(AND(O1003="Low",AA1003&gt;0),"Maintain","Watch"))</x:f>
        <x:v>Watch</x:v>
      </x:c>
      <x:c r="AE1003" s="60" t="n">
        <x:f>MAX(AA1003,0)*N1003</x:f>
        <x:v>64.20091175823501</x:v>
      </x:c>
      <x:c r="AF1003" t="str">
        <x:f>IF(AND(AA1003&gt;=Assumptions!$B$11,O1003&lt;&gt;"High",OR(N1003&gt;=Assumptions!$B$12,M1003&lt;=6)),"High","Standard")</x:f>
        <x:v>High</x:v>
      </x:c>
    </x:row>
    <x:row r="1004">
      <x:c r="A1004" t="str">
        <x:f>'Raw_Data'!A1004</x:f>
        <x:v>C01003</x:v>
      </x:c>
      <x:c r="B1004" t="n">
        <x:f>'Raw_Data'!B1004</x:f>
        <x:v>35</x:v>
      </x:c>
      <x:c r="C1004" s="30" t="n">
        <x:f>'Raw_Data'!C1004</x:f>
        <x:v>30356</x:v>
      </x:c>
      <x:c r="D1004" t="n">
        <x:f>'Raw_Data'!D1004</x:f>
        <x:v>656</x:v>
      </x:c>
      <x:c r="E1004" t="n">
        <x:f>'Raw_Data'!E1004</x:f>
        <x:v>29</x:v>
      </x:c>
      <x:c r="F1004" t="str">
        <x:f>PROPER(TRIM('Raw_Data'!F1004))</x:f>
        <x:v>Classic</x:v>
      </x:c>
      <x:c r="G1004" t="str">
        <x:f>PROPER(TRIM('Raw_Data'!G1004))</x:f>
        <x:v>Digital</x:v>
      </x:c>
      <x:c r="H1004" s="60" t="n">
        <x:f>'Raw_Data'!H1004</x:f>
        <x:v>1534</x:v>
      </x:c>
      <x:c r="I1004" s="60" t="n">
        <x:f>'Raw_Data'!I1004</x:f>
        <x:v>248.74</x:v>
      </x:c>
      <x:c r="J1004" s="32" t="n">
        <x:f>'Raw_Data'!J1004</x:f>
        <x:v>0.376</x:v>
      </x:c>
      <x:c r="K1004" s="32" t="n">
        <x:f>'Raw_Data'!K1004</x:f>
        <x:v>0.679</x:v>
      </x:c>
      <x:c r="L1004" t="n">
        <x:f>'Raw_Data'!L1004</x:f>
        <x:v>0</x:v>
      </x:c>
      <x:c r="M1004" t="n">
        <x:f>IF('Raw_Data'!M1004="",Assumptions!$B$15,'Raw_Data'!M1004)</x:f>
        <x:v>4</x:v>
      </x:c>
      <x:c r="N1004" s="32" t="n">
        <x:f>'Raw_Data'!N1004</x:f>
        <x:v>0.269</x:v>
      </x:c>
      <x:c r="O1004" t="str">
        <x:f>IF(OR(D1004&lt;620,L1004&gt;=2,J1004&gt;0.9),"High",IF(OR(D1004&lt;700,L1004=1,J1004&gt;0.75),"Medium","Low"))</x:f>
        <x:v>Medium</x:v>
      </x:c>
      <x:c r="P1004" s="30" t="n">
        <x:f>XLOOKUP(F1004,Assumptions!$A$4:$A$6,Assumptions!$B$4:$B$6)</x:f>
        <x:v>0</x:v>
      </x:c>
      <x:c r="Q1004" s="32" t="n">
        <x:f>XLOOKUP(F1004,Assumptions!$A$4:$A$6,Assumptions!$C$4:$C$6)</x:f>
        <x:v>0.229</x:v>
      </x:c>
      <x:c r="R1004" s="32" t="n">
        <x:f>XLOOKUP(F1004,Assumptions!$A$4:$A$6,Assumptions!$D$4:$D$6)</x:f>
        <x:v>0.015</x:v>
      </x:c>
      <x:c r="S1004" s="32" t="n">
        <x:f>XLOOKUP(F1004,Assumptions!$A$4:$A$6,Assumptions!$E$4:$E$6)</x:f>
        <x:v>0.0075</x:v>
      </x:c>
      <x:c r="T1004" s="32" t="n">
        <x:f>XLOOKUP(O1004,Assumptions!$H$4:$H$6,Assumptions!$I$4:$I$6)</x:f>
        <x:v>0.012</x:v>
      </x:c>
      <x:c r="U1004" s="30" t="n">
        <x:f>XLOOKUP(F1004,Assumptions!$A$4:$A$6,Assumptions!$F$4:$F$6)</x:f>
        <x:v>60</x:v>
      </x:c>
      <x:c r="V1004" s="60" t="n">
        <x:f>I1004*12</x:f>
        <x:v>2984.88</x:v>
      </x:c>
      <x:c r="W1004" s="60" t="n">
        <x:f>H1004*J1004*(1-K1004)*Q1004</x:f>
        <x:v>42.398815056</x:v>
      </x:c>
      <x:c r="X1004" s="60" t="n">
        <x:f>V1004*R1004</x:f>
        <x:v>44.7732</x:v>
      </x:c>
      <x:c r="Y1004" s="60" t="n">
        <x:f>V1004*S1004</x:f>
        <x:v>22.3866</x:v>
      </x:c>
      <x:c r="Z1004" s="60" t="n">
        <x:f>H1004*J1004*T1004</x:f>
        <x:v>6.9214080000000004</x:v>
      </x:c>
      <x:c r="AA1004" s="60" t="n">
        <x:f>P1004+W1004+X1004-Y1004-Z1004-U1004</x:f>
        <x:v>-2.1359929440000087</x:v>
      </x:c>
      <x:c r="AB1004" s="32" t="n">
        <x:f>IFERROR(AA1004/(P1004+W1004+X1004),0)</x:f>
        <x:v>-0.024503195694487848</x:v>
      </x:c>
      <x:c r="AC1004" t="n">
        <x:f>IF(O1004="High",0,IF(I1004&gt;=1800,3,IF(I1004&gt;=900,2,1))+IF(K1004&gt;=0.9,2,IF(K1004&gt;=0.75,1,0))+IF(J1004&lt;=0.7,2,IF(J1004&lt;=0.85,1,0))+IF(M1004&gt;=8,1,0))</x:f>
        <x:v>3</x:v>
      </x:c>
      <x:c r="AD1004" t="str">
        <x:f>IF(AND(O1004&lt;&gt;"High",AC1004&gt;=Assumptions!$B$10,AA1004&gt;0),"Priority Growth",IF(AND(O1004="Low",AA1004&gt;0),"Maintain","Watch"))</x:f>
        <x:v>Watch</x:v>
      </x:c>
      <x:c r="AE1004" s="60" t="n">
        <x:f>MAX(AA1004,0)*N1004</x:f>
        <x:v>0</x:v>
      </x:c>
      <x:c r="AF1004" t="str">
        <x:f>IF(AND(AA1004&gt;=Assumptions!$B$11,O1004&lt;&gt;"High",OR(N1004&gt;=Assumptions!$B$12,M1004&lt;=6)),"High","Standard")</x:f>
        <x:v>Standard</x:v>
      </x:c>
    </x:row>
    <x:row r="1005">
      <x:c r="A1005" t="str">
        <x:f>'Raw_Data'!A1005</x:f>
        <x:v>C01004</x:v>
      </x:c>
      <x:c r="B1005" t="n">
        <x:f>'Raw_Data'!B1005</x:f>
        <x:v>34</x:v>
      </x:c>
      <x:c r="C1005" s="30" t="n">
        <x:f>'Raw_Data'!C1005</x:f>
        <x:v>88958</x:v>
      </x:c>
      <x:c r="D1005" t="n">
        <x:f>'Raw_Data'!D1005</x:f>
        <x:v>701</x:v>
      </x:c>
      <x:c r="E1005" t="n">
        <x:f>'Raw_Data'!E1005</x:f>
        <x:v>27</x:v>
      </x:c>
      <x:c r="F1005" t="str">
        <x:f>PROPER(TRIM('Raw_Data'!F1005))</x:f>
        <x:v>Gold</x:v>
      </x:c>
      <x:c r="G1005" t="str">
        <x:f>PROPER(TRIM('Raw_Data'!G1005))</x:f>
        <x:v>Branch</x:v>
      </x:c>
      <x:c r="H1005" s="60" t="n">
        <x:f>'Raw_Data'!H1005</x:f>
        <x:v>16020</x:v>
      </x:c>
      <x:c r="I1005" s="60" t="n">
        <x:f>'Raw_Data'!I1005</x:f>
        <x:v>1504.14</x:v>
      </x:c>
      <x:c r="J1005" s="32" t="n">
        <x:f>'Raw_Data'!J1005</x:f>
        <x:v>0.466</x:v>
      </x:c>
      <x:c r="K1005" s="32" t="n">
        <x:f>'Raw_Data'!K1005</x:f>
        <x:v>0.862</x:v>
      </x:c>
      <x:c r="L1005" t="n">
        <x:f>'Raw_Data'!L1005</x:f>
        <x:v>0</x:v>
      </x:c>
      <x:c r="M1005" t="n">
        <x:f>IF('Raw_Data'!M1005="",Assumptions!$B$15,'Raw_Data'!M1005)</x:f>
        <x:v>6</x:v>
      </x:c>
      <x:c r="N1005" s="32" t="n">
        <x:f>'Raw_Data'!N1005</x:f>
        <x:v>0.117</x:v>
      </x:c>
      <x:c r="O1005" t="str">
        <x:f>IF(OR(D1005&lt;620,L1005&gt;=2,J1005&gt;0.9),"High",IF(OR(D1005&lt;700,L1005=1,J1005&gt;0.75),"Medium","Low"))</x:f>
        <x:v>Low</x:v>
      </x:c>
      <x:c r="P1005" s="30" t="n">
        <x:f>XLOOKUP(F1005,Assumptions!$A$4:$A$6,Assumptions!$B$4:$B$6)</x:f>
        <x:v>95</x:v>
      </x:c>
      <x:c r="Q1005" s="32" t="n">
        <x:f>XLOOKUP(F1005,Assumptions!$A$4:$A$6,Assumptions!$C$4:$C$6)</x:f>
        <x:v>0.219</x:v>
      </x:c>
      <x:c r="R1005" s="32" t="n">
        <x:f>XLOOKUP(F1005,Assumptions!$A$4:$A$6,Assumptions!$D$4:$D$6)</x:f>
        <x:v>0.016</x:v>
      </x:c>
      <x:c r="S1005" s="32" t="n">
        <x:f>XLOOKUP(F1005,Assumptions!$A$4:$A$6,Assumptions!$E$4:$E$6)</x:f>
        <x:v>0.01</x:v>
      </x:c>
      <x:c r="T1005" s="32" t="n">
        <x:f>XLOOKUP(O1005,Assumptions!$H$4:$H$6,Assumptions!$I$4:$I$6)</x:f>
        <x:v>0.0035</x:v>
      </x:c>
      <x:c r="U1005" s="30" t="n">
        <x:f>XLOOKUP(F1005,Assumptions!$A$4:$A$6,Assumptions!$F$4:$F$6)</x:f>
        <x:v>90</x:v>
      </x:c>
      <x:c r="V1005" s="60" t="n">
        <x:f>I1005*12</x:f>
        <x:v>18049.68</x:v>
      </x:c>
      <x:c r="W1005" s="60" t="n">
        <x:f>H1005*J1005*(1-K1005)*Q1005</x:f>
        <x:v>225.61690104000004</x:v>
      </x:c>
      <x:c r="X1005" s="60" t="n">
        <x:f>V1005*R1005</x:f>
        <x:v>288.79488000000003</x:v>
      </x:c>
      <x:c r="Y1005" s="60" t="n">
        <x:f>V1005*S1005</x:f>
        <x:v>180.4968</x:v>
      </x:c>
      <x:c r="Z1005" s="60" t="n">
        <x:f>H1005*J1005*T1005</x:f>
        <x:v>26.12862</x:v>
      </x:c>
      <x:c r="AA1005" s="60" t="n">
        <x:f>P1005+W1005+X1005-Y1005-Z1005-U1005</x:f>
        <x:v>312.78636104000003</x:v>
      </x:c>
      <x:c r="AB1005" s="32" t="n">
        <x:f>IFERROR(AA1005/(P1005+W1005+X1005),0)</x:f>
        <x:v>0.5132594589920959</x:v>
      </x:c>
      <x:c r="AC1005" t="n">
        <x:f>IF(O1005="High",0,IF(I1005&gt;=1800,3,IF(I1005&gt;=900,2,1))+IF(K1005&gt;=0.9,2,IF(K1005&gt;=0.75,1,0))+IF(J1005&lt;=0.7,2,IF(J1005&lt;=0.85,1,0))+IF(M1005&gt;=8,1,0))</x:f>
        <x:v>5</x:v>
      </x:c>
      <x:c r="AD1005" t="str">
        <x:f>IF(AND(O1005&lt;&gt;"High",AC1005&gt;=Assumptions!$B$10,AA1005&gt;0),"Priority Growth",IF(AND(O1005="Low",AA1005&gt;0),"Maintain","Watch"))</x:f>
        <x:v>Maintain</x:v>
      </x:c>
      <x:c r="AE1005" s="60" t="n">
        <x:f>MAX(AA1005,0)*N1005</x:f>
        <x:v>36.596004241680006</x:v>
      </x:c>
      <x:c r="AF1005" t="str">
        <x:f>IF(AND(AA1005&gt;=Assumptions!$B$11,O1005&lt;&gt;"High",OR(N1005&gt;=Assumptions!$B$12,M1005&lt;=6)),"High","Standard")</x:f>
        <x:v>High</x:v>
      </x:c>
    </x:row>
    <x:row r="1006">
      <x:c r="A1006" t="str">
        <x:f>'Raw_Data'!A1006</x:f>
        <x:v>C01005</x:v>
      </x:c>
      <x:c r="B1006" t="n">
        <x:f>'Raw_Data'!B1006</x:f>
        <x:v>33</x:v>
      </x:c>
      <x:c r="C1006" s="30" t="n">
        <x:f>'Raw_Data'!C1006</x:f>
        <x:v>103764</x:v>
      </x:c>
      <x:c r="D1006" t="n">
        <x:f>'Raw_Data'!D1006</x:f>
        <x:v>738</x:v>
      </x:c>
      <x:c r="E1006" t="n">
        <x:f>'Raw_Data'!E1006</x:f>
        <x:v>18</x:v>
      </x:c>
      <x:c r="F1006" t="str">
        <x:f>PROPER(TRIM('Raw_Data'!F1006))</x:f>
        <x:v>Platinum</x:v>
      </x:c>
      <x:c r="G1006" t="str">
        <x:f>PROPER(TRIM('Raw_Data'!G1006))</x:f>
        <x:v>Partner</x:v>
      </x:c>
      <x:c r="H1006" s="60" t="n">
        <x:f>'Raw_Data'!H1006</x:f>
        <x:v>24210</x:v>
      </x:c>
      <x:c r="I1006" s="60" t="n">
        <x:f>'Raw_Data'!I1006</x:f>
        <x:v>2840.32</x:v>
      </x:c>
      <x:c r="J1006" s="32" t="n">
        <x:f>'Raw_Data'!J1006</x:f>
        <x:v>0.352</x:v>
      </x:c>
      <x:c r="K1006" s="32" t="n">
        <x:f>'Raw_Data'!K1006</x:f>
        <x:v>0.851</x:v>
      </x:c>
      <x:c r="L1006" t="n">
        <x:f>'Raw_Data'!L1006</x:f>
        <x:v>0</x:v>
      </x:c>
      <x:c r="M1006" t="n">
        <x:f>IF('Raw_Data'!M1006="",Assumptions!$B$15,'Raw_Data'!M1006)</x:f>
        <x:v>4</x:v>
      </x:c>
      <x:c r="N1006" s="32" t="n">
        <x:f>'Raw_Data'!N1006</x:f>
        <x:v>0.313</x:v>
      </x:c>
      <x:c r="O1006" t="str">
        <x:f>IF(OR(D1006&lt;620,L1006&gt;=2,J1006&gt;0.9),"High",IF(OR(D1006&lt;700,L1006=1,J1006&gt;0.75),"Medium","Low"))</x:f>
        <x:v>Low</x:v>
      </x:c>
      <x:c r="P1006" s="30" t="n">
        <x:f>XLOOKUP(F1006,Assumptions!$A$4:$A$6,Assumptions!$B$4:$B$6)</x:f>
        <x:v>195</x:v>
      </x:c>
      <x:c r="Q1006" s="32" t="n">
        <x:f>XLOOKUP(F1006,Assumptions!$A$4:$A$6,Assumptions!$C$4:$C$6)</x:f>
        <x:v>0.199</x:v>
      </x:c>
      <x:c r="R1006" s="32" t="n">
        <x:f>XLOOKUP(F1006,Assumptions!$A$4:$A$6,Assumptions!$D$4:$D$6)</x:f>
        <x:v>0.017</x:v>
      </x:c>
      <x:c r="S1006" s="32" t="n">
        <x:f>XLOOKUP(F1006,Assumptions!$A$4:$A$6,Assumptions!$E$4:$E$6)</x:f>
        <x:v>0.013</x:v>
      </x:c>
      <x:c r="T1006" s="32" t="n">
        <x:f>XLOOKUP(O1006,Assumptions!$H$4:$H$6,Assumptions!$I$4:$I$6)</x:f>
        <x:v>0.0035</x:v>
      </x:c>
      <x:c r="U1006" s="30" t="n">
        <x:f>XLOOKUP(F1006,Assumptions!$A$4:$A$6,Assumptions!$F$4:$F$6)</x:f>
        <x:v>140</x:v>
      </x:c>
      <x:c r="V1006" s="60" t="n">
        <x:f>I1006*12</x:f>
        <x:v>34083.840000000004</x:v>
      </x:c>
      <x:c r="W1006" s="60" t="n">
        <x:f>H1006*J1006*(1-K1006)*Q1006</x:f>
        <x:v>252.68344992000004</x:v>
      </x:c>
      <x:c r="X1006" s="60" t="n">
        <x:f>V1006*R1006</x:f>
        <x:v>579.4252800000002</x:v>
      </x:c>
      <x:c r="Y1006" s="60" t="n">
        <x:f>V1006*S1006</x:f>
        <x:v>443.08992</x:v>
      </x:c>
      <x:c r="Z1006" s="60" t="n">
        <x:f>H1006*J1006*T1006</x:f>
        <x:v>29.82672</x:v>
      </x:c>
      <x:c r="AA1006" s="60" t="n">
        <x:f>P1006+W1006+X1006-Y1006-Z1006-U1006</x:f>
        <x:v>414.1920899200003</x:v>
      </x:c>
      <x:c r="AB1006" s="32" t="n">
        <x:f>IFERROR(AA1006/(P1006+W1006+X1006),0)</x:f>
        <x:v>0.40326021759377023</x:v>
      </x:c>
      <x:c r="AC1006" t="n">
        <x:f>IF(O1006="High",0,IF(I1006&gt;=1800,3,IF(I1006&gt;=900,2,1))+IF(K1006&gt;=0.9,2,IF(K1006&gt;=0.75,1,0))+IF(J1006&lt;=0.7,2,IF(J1006&lt;=0.85,1,0))+IF(M1006&gt;=8,1,0))</x:f>
        <x:v>6</x:v>
      </x:c>
      <x:c r="AD1006" t="str">
        <x:f>IF(AND(O1006&lt;&gt;"High",AC1006&gt;=Assumptions!$B$10,AA1006&gt;0),"Priority Growth",IF(AND(O1006="Low",AA1006&gt;0),"Maintain","Watch"))</x:f>
        <x:v>Priority Growth</x:v>
      </x:c>
      <x:c r="AE1006" s="60" t="n">
        <x:f>MAX(AA1006,0)*N1006</x:f>
        <x:v>129.6421241449601</x:v>
      </x:c>
      <x:c r="AF1006" t="str">
        <x:f>IF(AND(AA1006&gt;=Assumptions!$B$11,O1006&lt;&gt;"High",OR(N1006&gt;=Assumptions!$B$12,M1006&lt;=6)),"High","Standard")</x:f>
        <x:v>High</x:v>
      </x:c>
    </x:row>
    <x:row r="1007">
      <x:c r="A1007" t="str">
        <x:f>'Raw_Data'!A1007</x:f>
        <x:v>C01006</x:v>
      </x:c>
      <x:c r="B1007" t="n">
        <x:f>'Raw_Data'!B1007</x:f>
        <x:v>34</x:v>
      </x:c>
      <x:c r="C1007" s="30" t="n">
        <x:f>'Raw_Data'!C1007</x:f>
        <x:v>88830</x:v>
      </x:c>
      <x:c r="D1007" t="n">
        <x:f>'Raw_Data'!D1007</x:f>
        <x:v>797</x:v>
      </x:c>
      <x:c r="E1007" t="n">
        <x:f>'Raw_Data'!E1007</x:f>
        <x:v>44</x:v>
      </x:c>
      <x:c r="F1007" t="str">
        <x:f>PROPER(TRIM('Raw_Data'!F1007))</x:f>
        <x:v>Platinum</x:v>
      </x:c>
      <x:c r="G1007" t="str">
        <x:f>PROPER(TRIM('Raw_Data'!G1007))</x:f>
        <x:v>Digital</x:v>
      </x:c>
      <x:c r="H1007" s="60" t="n">
        <x:f>'Raw_Data'!H1007</x:f>
        <x:v>24505</x:v>
      </x:c>
      <x:c r="I1007" s="60" t="n">
        <x:f>'Raw_Data'!I1007</x:f>
        <x:v>2379.73</x:v>
      </x:c>
      <x:c r="J1007" s="32" t="n">
        <x:f>'Raw_Data'!J1007</x:f>
        <x:v>0.352</x:v>
      </x:c>
      <x:c r="K1007" s="32" t="n">
        <x:f>'Raw_Data'!K1007</x:f>
        <x:v>1</x:v>
      </x:c>
      <x:c r="L1007" t="n">
        <x:f>'Raw_Data'!L1007</x:f>
        <x:v>0</x:v>
      </x:c>
      <x:c r="M1007" t="n">
        <x:f>IF('Raw_Data'!M1007="",Assumptions!$B$15,'Raw_Data'!M1007)</x:f>
        <x:v>7.370408870408871</x:v>
      </x:c>
      <x:c r="N1007" s="32" t="n">
        <x:f>'Raw_Data'!N1007</x:f>
        <x:v>0.02</x:v>
      </x:c>
      <x:c r="O1007" t="str">
        <x:f>IF(OR(D1007&lt;620,L1007&gt;=2,J1007&gt;0.9),"High",IF(OR(D1007&lt;700,L1007=1,J1007&gt;0.75),"Medium","Low"))</x:f>
        <x:v>Low</x:v>
      </x:c>
      <x:c r="P1007" s="30" t="n">
        <x:f>XLOOKUP(F1007,Assumptions!$A$4:$A$6,Assumptions!$B$4:$B$6)</x:f>
        <x:v>195</x:v>
      </x:c>
      <x:c r="Q1007" s="32" t="n">
        <x:f>XLOOKUP(F1007,Assumptions!$A$4:$A$6,Assumptions!$C$4:$C$6)</x:f>
        <x:v>0.199</x:v>
      </x:c>
      <x:c r="R1007" s="32" t="n">
        <x:f>XLOOKUP(F1007,Assumptions!$A$4:$A$6,Assumptions!$D$4:$D$6)</x:f>
        <x:v>0.017</x:v>
      </x:c>
      <x:c r="S1007" s="32" t="n">
        <x:f>XLOOKUP(F1007,Assumptions!$A$4:$A$6,Assumptions!$E$4:$E$6)</x:f>
        <x:v>0.013</x:v>
      </x:c>
      <x:c r="T1007" s="32" t="n">
        <x:f>XLOOKUP(O1007,Assumptions!$H$4:$H$6,Assumptions!$I$4:$I$6)</x:f>
        <x:v>0.0035</x:v>
      </x:c>
      <x:c r="U1007" s="30" t="n">
        <x:f>XLOOKUP(F1007,Assumptions!$A$4:$A$6,Assumptions!$F$4:$F$6)</x:f>
        <x:v>140</x:v>
      </x:c>
      <x:c r="V1007" s="60" t="n">
        <x:f>I1007*12</x:f>
        <x:v>28556.760000000002</x:v>
      </x:c>
      <x:c r="W1007" s="60" t="n">
        <x:f>H1007*J1007*(1-K1007)*Q1007</x:f>
        <x:v>0</x:v>
      </x:c>
      <x:c r="X1007" s="60" t="n">
        <x:f>V1007*R1007</x:f>
        <x:v>485.46492000000006</x:v>
      </x:c>
      <x:c r="Y1007" s="60" t="n">
        <x:f>V1007*S1007</x:f>
        <x:v>371.23788</x:v>
      </x:c>
      <x:c r="Z1007" s="60" t="n">
        <x:f>H1007*J1007*T1007</x:f>
        <x:v>30.190160000000002</x:v>
      </x:c>
      <x:c r="AA1007" s="60" t="n">
        <x:f>P1007+W1007+X1007-Y1007-Z1007-U1007</x:f>
        <x:v>139.0368800000001</x:v>
      </x:c>
      <x:c r="AB1007" s="32" t="n">
        <x:f>IFERROR(AA1007/(P1007+W1007+X1007),0)</x:f>
        <x:v>0.20432630090615117</x:v>
      </x:c>
      <x:c r="AC1007" t="n">
        <x:f>IF(O1007="High",0,IF(I1007&gt;=1800,3,IF(I1007&gt;=900,2,1))+IF(K1007&gt;=0.9,2,IF(K1007&gt;=0.75,1,0))+IF(J1007&lt;=0.7,2,IF(J1007&lt;=0.85,1,0))+IF(M1007&gt;=8,1,0))</x:f>
        <x:v>7</x:v>
      </x:c>
      <x:c r="AD1007" t="str">
        <x:f>IF(AND(O1007&lt;&gt;"High",AC1007&gt;=Assumptions!$B$10,AA1007&gt;0),"Priority Growth",IF(AND(O1007="Low",AA1007&gt;0),"Maintain","Watch"))</x:f>
        <x:v>Priority Growth</x:v>
      </x:c>
      <x:c r="AE1007" s="60" t="n">
        <x:f>MAX(AA1007,0)*N1007</x:f>
        <x:v>2.7807376000000024</x:v>
      </x:c>
      <x:c r="AF1007" t="str">
        <x:f>IF(AND(AA1007&gt;=Assumptions!$B$11,O1007&lt;&gt;"High",OR(N1007&gt;=Assumptions!$B$12,M1007&lt;=6)),"High","Standard")</x:f>
        <x:v>Standard</x:v>
      </x:c>
    </x:row>
    <x:row r="1008">
      <x:c r="A1008" t="str">
        <x:f>'Raw_Data'!A1008</x:f>
        <x:v>C01007</x:v>
      </x:c>
      <x:c r="B1008" t="n">
        <x:f>'Raw_Data'!B1008</x:f>
        <x:v>45</x:v>
      </x:c>
      <x:c r="C1008" s="30" t="n">
        <x:f>'Raw_Data'!C1008</x:f>
        <x:v>181472</x:v>
      </x:c>
      <x:c r="D1008" t="n">
        <x:f>'Raw_Data'!D1008</x:f>
        <x:v>693</x:v>
      </x:c>
      <x:c r="E1008" t="n">
        <x:f>'Raw_Data'!E1008</x:f>
        <x:v>29</x:v>
      </x:c>
      <x:c r="F1008" t="str">
        <x:f>PROPER(TRIM('Raw_Data'!F1008))</x:f>
        <x:v>Platinum</x:v>
      </x:c>
      <x:c r="G1008" t="str">
        <x:f>PROPER(TRIM('Raw_Data'!G1008))</x:f>
        <x:v>Partner</x:v>
      </x:c>
      <x:c r="H1008" s="60" t="n">
        <x:f>'Raw_Data'!H1008</x:f>
        <x:v>38328</x:v>
      </x:c>
      <x:c r="I1008" s="60" t="n">
        <x:f>'Raw_Data'!I1008</x:f>
        <x:v>3675.23</x:v>
      </x:c>
      <x:c r="J1008" s="32" t="n">
        <x:f>'Raw_Data'!J1008</x:f>
        <x:v>0.364</x:v>
      </x:c>
      <x:c r="K1008" s="32" t="n">
        <x:f>'Raw_Data'!K1008</x:f>
        <x:v>0.622</x:v>
      </x:c>
      <x:c r="L1008" t="n">
        <x:f>'Raw_Data'!L1008</x:f>
        <x:v>0</x:v>
      </x:c>
      <x:c r="M1008" t="n">
        <x:f>IF('Raw_Data'!M1008="",Assumptions!$B$15,'Raw_Data'!M1008)</x:f>
        <x:v>10</x:v>
      </x:c>
      <x:c r="N1008" s="32" t="n">
        <x:f>'Raw_Data'!N1008</x:f>
        <x:v>0.02</x:v>
      </x:c>
      <x:c r="O1008" t="str">
        <x:f>IF(OR(D1008&lt;620,L1008&gt;=2,J1008&gt;0.9),"High",IF(OR(D1008&lt;700,L1008=1,J1008&gt;0.75),"Medium","Low"))</x:f>
        <x:v>Medium</x:v>
      </x:c>
      <x:c r="P1008" s="30" t="n">
        <x:f>XLOOKUP(F1008,Assumptions!$A$4:$A$6,Assumptions!$B$4:$B$6)</x:f>
        <x:v>195</x:v>
      </x:c>
      <x:c r="Q1008" s="32" t="n">
        <x:f>XLOOKUP(F1008,Assumptions!$A$4:$A$6,Assumptions!$C$4:$C$6)</x:f>
        <x:v>0.199</x:v>
      </x:c>
      <x:c r="R1008" s="32" t="n">
        <x:f>XLOOKUP(F1008,Assumptions!$A$4:$A$6,Assumptions!$D$4:$D$6)</x:f>
        <x:v>0.017</x:v>
      </x:c>
      <x:c r="S1008" s="32" t="n">
        <x:f>XLOOKUP(F1008,Assumptions!$A$4:$A$6,Assumptions!$E$4:$E$6)</x:f>
        <x:v>0.013</x:v>
      </x:c>
      <x:c r="T1008" s="32" t="n">
        <x:f>XLOOKUP(O1008,Assumptions!$H$4:$H$6,Assumptions!$I$4:$I$6)</x:f>
        <x:v>0.012</x:v>
      </x:c>
      <x:c r="U1008" s="30" t="n">
        <x:f>XLOOKUP(F1008,Assumptions!$A$4:$A$6,Assumptions!$F$4:$F$6)</x:f>
        <x:v>140</x:v>
      </x:c>
      <x:c r="V1008" s="60" t="n">
        <x:f>I1008*12</x:f>
        <x:v>44102.76</x:v>
      </x:c>
      <x:c r="W1008" s="60" t="n">
        <x:f>H1008*J1008*(1-K1008)*Q1008</x:f>
        <x:v>1049.451609024</x:v>
      </x:c>
      <x:c r="X1008" s="60" t="n">
        <x:f>V1008*R1008</x:f>
        <x:v>749.74692</x:v>
      </x:c>
      <x:c r="Y1008" s="60" t="n">
        <x:f>V1008*S1008</x:f>
        <x:v>573.33588</x:v>
      </x:c>
      <x:c r="Z1008" s="60" t="n">
        <x:f>H1008*J1008*T1008</x:f>
        <x:v>167.416704</x:v>
      </x:c>
      <x:c r="AA1008" s="60" t="n">
        <x:f>P1008+W1008+X1008-Y1008-Z1008-U1008</x:f>
        <x:v>1113.445945024</x:v>
      </x:c>
      <x:c r="AB1008" s="32" t="n">
        <x:f>IFERROR(AA1008/(P1008+W1008+X1008),0)</x:f>
        <x:v>0.5583425766385167</x:v>
      </x:c>
      <x:c r="AC1008" t="n">
        <x:f>IF(O1008="High",0,IF(I1008&gt;=1800,3,IF(I1008&gt;=900,2,1))+IF(K1008&gt;=0.9,2,IF(K1008&gt;=0.75,1,0))+IF(J1008&lt;=0.7,2,IF(J1008&lt;=0.85,1,0))+IF(M1008&gt;=8,1,0))</x:f>
        <x:v>6</x:v>
      </x:c>
      <x:c r="AD1008" t="str">
        <x:f>IF(AND(O1008&lt;&gt;"High",AC1008&gt;=Assumptions!$B$10,AA1008&gt;0),"Priority Growth",IF(AND(O1008="Low",AA1008&gt;0),"Maintain","Watch"))</x:f>
        <x:v>Priority Growth</x:v>
      </x:c>
      <x:c r="AE1008" s="60" t="n">
        <x:f>MAX(AA1008,0)*N1008</x:f>
        <x:v>22.26891890048</x:v>
      </x:c>
      <x:c r="AF1008" t="str">
        <x:f>IF(AND(AA1008&gt;=Assumptions!$B$11,O1008&lt;&gt;"High",OR(N1008&gt;=Assumptions!$B$12,M1008&lt;=6)),"High","Standard")</x:f>
        <x:v>Standard</x:v>
      </x:c>
    </x:row>
    <x:row r="1009">
      <x:c r="A1009" t="str">
        <x:f>'Raw_Data'!A1009</x:f>
        <x:v>C01008</x:v>
      </x:c>
      <x:c r="B1009" t="n">
        <x:f>'Raw_Data'!B1009</x:f>
        <x:v>39</x:v>
      </x:c>
      <x:c r="C1009" s="30" t="n">
        <x:f>'Raw_Data'!C1009</x:f>
        <x:v>88180</x:v>
      </x:c>
      <x:c r="D1009" t="n">
        <x:f>'Raw_Data'!D1009</x:f>
        <x:v>684</x:v>
      </x:c>
      <x:c r="E1009" t="n">
        <x:f>'Raw_Data'!E1009</x:f>
        <x:v>32</x:v>
      </x:c>
      <x:c r="F1009" t="str">
        <x:f>PROPER(TRIM('Raw_Data'!F1009))</x:f>
        <x:v>Gold</x:v>
      </x:c>
      <x:c r="G1009" t="str">
        <x:f>PROPER(TRIM('Raw_Data'!G1009))</x:f>
        <x:v>Digital</x:v>
      </x:c>
      <x:c r="H1009" s="60" t="n">
        <x:f>'Raw_Data'!H1009</x:f>
        <x:v>12883</x:v>
      </x:c>
      <x:c r="I1009" s="60" t="n">
        <x:f>'Raw_Data'!I1009</x:f>
        <x:v>1642.42</x:v>
      </x:c>
      <x:c r="J1009" s="32" t="n">
        <x:f>'Raw_Data'!J1009</x:f>
        <x:v>0.491</x:v>
      </x:c>
      <x:c r="K1009" s="32" t="n">
        <x:f>'Raw_Data'!K1009</x:f>
        <x:v>0.711</x:v>
      </x:c>
      <x:c r="L1009" t="n">
        <x:f>'Raw_Data'!L1009</x:f>
        <x:v>0</x:v>
      </x:c>
      <x:c r="M1009" t="n">
        <x:f>IF('Raw_Data'!M1009="",Assumptions!$B$15,'Raw_Data'!M1009)</x:f>
        <x:v>8</x:v>
      </x:c>
      <x:c r="N1009" s="32" t="n">
        <x:f>'Raw_Data'!N1009</x:f>
        <x:v>0.042</x:v>
      </x:c>
      <x:c r="O1009" t="str">
        <x:f>IF(OR(D1009&lt;620,L1009&gt;=2,J1009&gt;0.9),"High",IF(OR(D1009&lt;700,L1009=1,J1009&gt;0.75),"Medium","Low"))</x:f>
        <x:v>Medium</x:v>
      </x:c>
      <x:c r="P1009" s="30" t="n">
        <x:f>XLOOKUP(F1009,Assumptions!$A$4:$A$6,Assumptions!$B$4:$B$6)</x:f>
        <x:v>95</x:v>
      </x:c>
      <x:c r="Q1009" s="32" t="n">
        <x:f>XLOOKUP(F1009,Assumptions!$A$4:$A$6,Assumptions!$C$4:$C$6)</x:f>
        <x:v>0.219</x:v>
      </x:c>
      <x:c r="R1009" s="32" t="n">
        <x:f>XLOOKUP(F1009,Assumptions!$A$4:$A$6,Assumptions!$D$4:$D$6)</x:f>
        <x:v>0.016</x:v>
      </x:c>
      <x:c r="S1009" s="32" t="n">
        <x:f>XLOOKUP(F1009,Assumptions!$A$4:$A$6,Assumptions!$E$4:$E$6)</x:f>
        <x:v>0.01</x:v>
      </x:c>
      <x:c r="T1009" s="32" t="n">
        <x:f>XLOOKUP(O1009,Assumptions!$H$4:$H$6,Assumptions!$I$4:$I$6)</x:f>
        <x:v>0.012</x:v>
      </x:c>
      <x:c r="U1009" s="30" t="n">
        <x:f>XLOOKUP(F1009,Assumptions!$A$4:$A$6,Assumptions!$F$4:$F$6)</x:f>
        <x:v>90</x:v>
      </x:c>
      <x:c r="V1009" s="60" t="n">
        <x:f>I1009*12</x:f>
        <x:v>19709.04</x:v>
      </x:c>
      <x:c r="W1009" s="60" t="n">
        <x:f>H1009*J1009*(1-K1009)*Q1009</x:f>
        <x:v>400.350574923</x:v>
      </x:c>
      <x:c r="X1009" s="60" t="n">
        <x:f>V1009*R1009</x:f>
        <x:v>315.34464</x:v>
      </x:c>
      <x:c r="Y1009" s="60" t="n">
        <x:f>V1009*S1009</x:f>
        <x:v>197.09040000000002</x:v>
      </x:c>
      <x:c r="Z1009" s="60" t="n">
        <x:f>H1009*J1009*T1009</x:f>
        <x:v>75.906636</x:v>
      </x:c>
      <x:c r="AA1009" s="60" t="n">
        <x:f>P1009+W1009+X1009-Y1009-Z1009-U1009</x:f>
        <x:v>447.698178923</x:v>
      </x:c>
      <x:c r="AB1009" s="32" t="n">
        <x:f>IFERROR(AA1009/(P1009+W1009+X1009),0)</x:f>
        <x:v>0.552239819209396</x:v>
      </x:c>
      <x:c r="AC1009" t="n">
        <x:f>IF(O1009="High",0,IF(I1009&gt;=1800,3,IF(I1009&gt;=900,2,1))+IF(K1009&gt;=0.9,2,IF(K1009&gt;=0.75,1,0))+IF(J1009&lt;=0.7,2,IF(J1009&lt;=0.85,1,0))+IF(M1009&gt;=8,1,0))</x:f>
        <x:v>5</x:v>
      </x:c>
      <x:c r="AD1009" t="str">
        <x:f>IF(AND(O1009&lt;&gt;"High",AC1009&gt;=Assumptions!$B$10,AA1009&gt;0),"Priority Growth",IF(AND(O1009="Low",AA1009&gt;0),"Maintain","Watch"))</x:f>
        <x:v>Watch</x:v>
      </x:c>
      <x:c r="AE1009" s="60" t="n">
        <x:f>MAX(AA1009,0)*N1009</x:f>
        <x:v>18.803323514766003</x:v>
      </x:c>
      <x:c r="AF1009" t="str">
        <x:f>IF(AND(AA1009&gt;=Assumptions!$B$11,O1009&lt;&gt;"High",OR(N1009&gt;=Assumptions!$B$12,M1009&lt;=6)),"High","Standard")</x:f>
        <x:v>Standard</x:v>
      </x:c>
    </x:row>
    <x:row r="1010">
      <x:c r="A1010" t="str">
        <x:f>'Raw_Data'!A1010</x:f>
        <x:v>C01009</x:v>
      </x:c>
      <x:c r="B1010" t="n">
        <x:f>'Raw_Data'!B1010</x:f>
        <x:v>59</x:v>
      </x:c>
      <x:c r="C1010" s="30" t="n">
        <x:f>'Raw_Data'!C1010</x:f>
        <x:v>122457</x:v>
      </x:c>
      <x:c r="D1010" t="n">
        <x:f>'Raw_Data'!D1010</x:f>
        <x:v>599</x:v>
      </x:c>
      <x:c r="E1010" t="n">
        <x:f>'Raw_Data'!E1010</x:f>
        <x:v>98</x:v>
      </x:c>
      <x:c r="F1010" t="str">
        <x:f>PROPER(TRIM('Raw_Data'!F1010))</x:f>
        <x:v>Classic</x:v>
      </x:c>
      <x:c r="G1010" t="str">
        <x:f>PROPER(TRIM('Raw_Data'!G1010))</x:f>
        <x:v>Branch</x:v>
      </x:c>
      <x:c r="H1010" s="60" t="n">
        <x:f>'Raw_Data'!H1010</x:f>
        <x:v>9215</x:v>
      </x:c>
      <x:c r="I1010" s="60" t="n">
        <x:f>'Raw_Data'!I1010</x:f>
        <x:v>1010.94</x:v>
      </x:c>
      <x:c r="J1010" s="32" t="n">
        <x:f>'Raw_Data'!J1010</x:f>
        <x:v>0.336</x:v>
      </x:c>
      <x:c r="K1010" s="32" t="n">
        <x:f>'Raw_Data'!K1010</x:f>
        <x:v>0.608</x:v>
      </x:c>
      <x:c r="L1010" t="n">
        <x:f>'Raw_Data'!L1010</x:f>
        <x:v>0</x:v>
      </x:c>
      <x:c r="M1010" t="n">
        <x:f>IF('Raw_Data'!M1010="",Assumptions!$B$15,'Raw_Data'!M1010)</x:f>
        <x:v>6</x:v>
      </x:c>
      <x:c r="N1010" s="32" t="n">
        <x:f>'Raw_Data'!N1010</x:f>
        <x:v>0.221</x:v>
      </x:c>
      <x:c r="O1010" t="str">
        <x:f>IF(OR(D1010&lt;620,L1010&gt;=2,J1010&gt;0.9),"High",IF(OR(D1010&lt;700,L1010=1,J1010&gt;0.75),"Medium","Low"))</x:f>
        <x:v>High</x:v>
      </x:c>
      <x:c r="P1010" s="30" t="n">
        <x:f>XLOOKUP(F1010,Assumptions!$A$4:$A$6,Assumptions!$B$4:$B$6)</x:f>
        <x:v>0</x:v>
      </x:c>
      <x:c r="Q1010" s="32" t="n">
        <x:f>XLOOKUP(F1010,Assumptions!$A$4:$A$6,Assumptions!$C$4:$C$6)</x:f>
        <x:v>0.229</x:v>
      </x:c>
      <x:c r="R1010" s="32" t="n">
        <x:f>XLOOKUP(F1010,Assumptions!$A$4:$A$6,Assumptions!$D$4:$D$6)</x:f>
        <x:v>0.015</x:v>
      </x:c>
      <x:c r="S1010" s="32" t="n">
        <x:f>XLOOKUP(F1010,Assumptions!$A$4:$A$6,Assumptions!$E$4:$E$6)</x:f>
        <x:v>0.0075</x:v>
      </x:c>
      <x:c r="T1010" s="32" t="n">
        <x:f>XLOOKUP(O1010,Assumptions!$H$4:$H$6,Assumptions!$I$4:$I$6)</x:f>
        <x:v>0.045</x:v>
      </x:c>
      <x:c r="U1010" s="30" t="n">
        <x:f>XLOOKUP(F1010,Assumptions!$A$4:$A$6,Assumptions!$F$4:$F$6)</x:f>
        <x:v>60</x:v>
      </x:c>
      <x:c r="V1010" s="60" t="n">
        <x:f>I1010*12</x:f>
        <x:v>12131.28</x:v>
      </x:c>
      <x:c r="W1010" s="60" t="n">
        <x:f>H1010*J1010*(1-K1010)*Q1010</x:f>
        <x:v>277.94327232000006</x:v>
      </x:c>
      <x:c r="X1010" s="60" t="n">
        <x:f>V1010*R1010</x:f>
        <x:v>181.9692</x:v>
      </x:c>
      <x:c r="Y1010" s="60" t="n">
        <x:f>V1010*S1010</x:f>
        <x:v>90.9846</x:v>
      </x:c>
      <x:c r="Z1010" s="60" t="n">
        <x:f>H1010*J1010*T1010</x:f>
        <x:v>139.3308</x:v>
      </x:c>
      <x:c r="AA1010" s="60" t="n">
        <x:f>P1010+W1010+X1010-Y1010-Z1010-U1010</x:f>
        <x:v>169.59707232000005</x:v>
      </x:c>
      <x:c r="AB1010" s="32" t="n">
        <x:f>IFERROR(AA1010/(P1010+W1010+X1010),0)</x:f>
        <x:v>0.3687594543032897</x:v>
      </x:c>
      <x:c r="AC1010" t="n">
        <x:f>IF(O1010="High",0,IF(I1010&gt;=1800,3,IF(I1010&gt;=900,2,1))+IF(K1010&gt;=0.9,2,IF(K1010&gt;=0.75,1,0))+IF(J1010&lt;=0.7,2,IF(J1010&lt;=0.85,1,0))+IF(M1010&gt;=8,1,0))</x:f>
        <x:v>0</x:v>
      </x:c>
      <x:c r="AD1010" t="str">
        <x:f>IF(AND(O1010&lt;&gt;"High",AC1010&gt;=Assumptions!$B$10,AA1010&gt;0),"Priority Growth",IF(AND(O1010="Low",AA1010&gt;0),"Maintain","Watch"))</x:f>
        <x:v>Watch</x:v>
      </x:c>
      <x:c r="AE1010" s="60" t="n">
        <x:f>MAX(AA1010,0)*N1010</x:f>
        <x:v>37.48095298272001</x:v>
      </x:c>
      <x:c r="AF1010" t="str">
        <x:f>IF(AND(AA1010&gt;=Assumptions!$B$11,O1010&lt;&gt;"High",OR(N1010&gt;=Assumptions!$B$12,M1010&lt;=6)),"High","Standard")</x:f>
        <x:v>Standard</x:v>
      </x:c>
    </x:row>
    <x:row r="1011">
      <x:c r="A1011" t="str">
        <x:f>'Raw_Data'!A1011</x:f>
        <x:v>C01010</x:v>
      </x:c>
      <x:c r="B1011" t="n">
        <x:f>'Raw_Data'!B1011</x:f>
        <x:v>50</x:v>
      </x:c>
      <x:c r="C1011" s="30" t="n">
        <x:f>'Raw_Data'!C1011</x:f>
        <x:v>92852</x:v>
      </x:c>
      <x:c r="D1011" t="n">
        <x:f>'Raw_Data'!D1011</x:f>
        <x:v>671</x:v>
      </x:c>
      <x:c r="E1011" t="n">
        <x:f>'Raw_Data'!E1011</x:f>
        <x:v>12</x:v>
      </x:c>
      <x:c r="F1011" t="str">
        <x:f>PROPER(TRIM('Raw_Data'!F1011))</x:f>
        <x:v>Gold</x:v>
      </x:c>
      <x:c r="G1011" t="str">
        <x:f>PROPER(TRIM('Raw_Data'!G1011))</x:f>
        <x:v>Digital</x:v>
      </x:c>
      <x:c r="H1011" s="60" t="n">
        <x:f>'Raw_Data'!H1011</x:f>
        <x:v>12317</x:v>
      </x:c>
      <x:c r="I1011" s="60" t="n">
        <x:f>'Raw_Data'!I1011</x:f>
        <x:v>1391.29</x:v>
      </x:c>
      <x:c r="J1011" s="32" t="n">
        <x:f>'Raw_Data'!J1011</x:f>
        <x:v>0.499</x:v>
      </x:c>
      <x:c r="K1011" s="32" t="n">
        <x:f>'Raw_Data'!K1011</x:f>
        <x:v>0.635</x:v>
      </x:c>
      <x:c r="L1011" t="n">
        <x:f>'Raw_Data'!L1011</x:f>
        <x:v>0</x:v>
      </x:c>
      <x:c r="M1011" t="n">
        <x:f>IF('Raw_Data'!M1011="",Assumptions!$B$15,'Raw_Data'!M1011)</x:f>
        <x:v>6</x:v>
      </x:c>
      <x:c r="N1011" s="32" t="n">
        <x:f>'Raw_Data'!N1011</x:f>
        <x:v>0.14</x:v>
      </x:c>
      <x:c r="O1011" t="str">
        <x:f>IF(OR(D1011&lt;620,L1011&gt;=2,J1011&gt;0.9),"High",IF(OR(D1011&lt;700,L1011=1,J1011&gt;0.75),"Medium","Low"))</x:f>
        <x:v>Medium</x:v>
      </x:c>
      <x:c r="P1011" s="30" t="n">
        <x:f>XLOOKUP(F1011,Assumptions!$A$4:$A$6,Assumptions!$B$4:$B$6)</x:f>
        <x:v>95</x:v>
      </x:c>
      <x:c r="Q1011" s="32" t="n">
        <x:f>XLOOKUP(F1011,Assumptions!$A$4:$A$6,Assumptions!$C$4:$C$6)</x:f>
        <x:v>0.219</x:v>
      </x:c>
      <x:c r="R1011" s="32" t="n">
        <x:f>XLOOKUP(F1011,Assumptions!$A$4:$A$6,Assumptions!$D$4:$D$6)</x:f>
        <x:v>0.016</x:v>
      </x:c>
      <x:c r="S1011" s="32" t="n">
        <x:f>XLOOKUP(F1011,Assumptions!$A$4:$A$6,Assumptions!$E$4:$E$6)</x:f>
        <x:v>0.01</x:v>
      </x:c>
      <x:c r="T1011" s="32" t="n">
        <x:f>XLOOKUP(O1011,Assumptions!$H$4:$H$6,Assumptions!$I$4:$I$6)</x:f>
        <x:v>0.012</x:v>
      </x:c>
      <x:c r="U1011" s="30" t="n">
        <x:f>XLOOKUP(F1011,Assumptions!$A$4:$A$6,Assumptions!$F$4:$F$6)</x:f>
        <x:v>90</x:v>
      </x:c>
      <x:c r="V1011" s="60" t="n">
        <x:f>I1011*12</x:f>
        <x:v>16695.48</x:v>
      </x:c>
      <x:c r="W1011" s="60" t="n">
        <x:f>H1011*J1011*(1-K1011)*Q1011</x:f>
        <x:v>491.29513810500004</x:v>
      </x:c>
      <x:c r="X1011" s="60" t="n">
        <x:f>V1011*R1011</x:f>
        <x:v>267.12768</x:v>
      </x:c>
      <x:c r="Y1011" s="60" t="n">
        <x:f>V1011*S1011</x:f>
        <x:v>166.9548</x:v>
      </x:c>
      <x:c r="Z1011" s="60" t="n">
        <x:f>H1011*J1011*T1011</x:f>
        <x:v>73.75419600000001</x:v>
      </x:c>
      <x:c r="AA1011" s="60" t="n">
        <x:f>P1011+W1011+X1011-Y1011-Z1011-U1011</x:f>
        <x:v>522.7138221050001</x:v>
      </x:c>
      <x:c r="AB1011" s="32" t="n">
        <x:f>IFERROR(AA1011/(P1011+W1011+X1011),0)</x:f>
        <x:v>0.6124910314276228</x:v>
      </x:c>
      <x:c r="AC1011" t="n">
        <x:f>IF(O1011="High",0,IF(I1011&gt;=1800,3,IF(I1011&gt;=900,2,1))+IF(K1011&gt;=0.9,2,IF(K1011&gt;=0.75,1,0))+IF(J1011&lt;=0.7,2,IF(J1011&lt;=0.85,1,0))+IF(M1011&gt;=8,1,0))</x:f>
        <x:v>4</x:v>
      </x:c>
      <x:c r="AD1011" t="str">
        <x:f>IF(AND(O1011&lt;&gt;"High",AC1011&gt;=Assumptions!$B$10,AA1011&gt;0),"Priority Growth",IF(AND(O1011="Low",AA1011&gt;0),"Maintain","Watch"))</x:f>
        <x:v>Watch</x:v>
      </x:c>
      <x:c r="AE1011" s="60" t="n">
        <x:f>MAX(AA1011,0)*N1011</x:f>
        <x:v>73.17993509470001</x:v>
      </x:c>
      <x:c r="AF1011" t="str">
        <x:f>IF(AND(AA1011&gt;=Assumptions!$B$11,O1011&lt;&gt;"High",OR(N1011&gt;=Assumptions!$B$12,M1011&lt;=6)),"High","Standard")</x:f>
        <x:v>High</x:v>
      </x:c>
    </x:row>
    <x:row r="1012">
      <x:c r="A1012" t="str">
        <x:f>'Raw_Data'!A1012</x:f>
        <x:v>C01011</x:v>
      </x:c>
      <x:c r="B1012" t="n">
        <x:f>'Raw_Data'!B1012</x:f>
        <x:v>58</x:v>
      </x:c>
      <x:c r="C1012" s="30" t="n">
        <x:f>'Raw_Data'!C1012</x:f>
        <x:v>43084</x:v>
      </x:c>
      <x:c r="D1012" t="n">
        <x:f>'Raw_Data'!D1012</x:f>
        <x:v>696</x:v>
      </x:c>
      <x:c r="E1012" t="n">
        <x:f>'Raw_Data'!E1012</x:f>
        <x:v>40</x:v>
      </x:c>
      <x:c r="F1012" t="str">
        <x:f>PROPER(TRIM('Raw_Data'!F1012))</x:f>
        <x:v>Classic</x:v>
      </x:c>
      <x:c r="G1012" t="str">
        <x:f>PROPER(TRIM('Raw_Data'!G1012))</x:f>
        <x:v>Digital</x:v>
      </x:c>
      <x:c r="H1012" s="60" t="n">
        <x:f>'Raw_Data'!H1012</x:f>
        <x:v>9543</x:v>
      </x:c>
      <x:c r="I1012" s="60" t="n">
        <x:f>'Raw_Data'!I1012</x:f>
        <x:v>1110.1</x:v>
      </x:c>
      <x:c r="J1012" s="32" t="n">
        <x:f>'Raw_Data'!J1012</x:f>
        <x:v>0.442</x:v>
      </x:c>
      <x:c r="K1012" s="32" t="n">
        <x:f>'Raw_Data'!K1012</x:f>
        <x:v>0.832</x:v>
      </x:c>
      <x:c r="L1012" t="n">
        <x:f>'Raw_Data'!L1012</x:f>
        <x:v>0</x:v>
      </x:c>
      <x:c r="M1012" t="n">
        <x:f>IF('Raw_Data'!M1012="",Assumptions!$B$15,'Raw_Data'!M1012)</x:f>
        <x:v>6</x:v>
      </x:c>
      <x:c r="N1012" s="32" t="n">
        <x:f>'Raw_Data'!N1012</x:f>
        <x:v>0.126</x:v>
      </x:c>
      <x:c r="O1012" t="str">
        <x:f>IF(OR(D1012&lt;620,L1012&gt;=2,J1012&gt;0.9),"High",IF(OR(D1012&lt;700,L1012=1,J1012&gt;0.75),"Medium","Low"))</x:f>
        <x:v>Medium</x:v>
      </x:c>
      <x:c r="P1012" s="30" t="n">
        <x:f>XLOOKUP(F1012,Assumptions!$A$4:$A$6,Assumptions!$B$4:$B$6)</x:f>
        <x:v>0</x:v>
      </x:c>
      <x:c r="Q1012" s="32" t="n">
        <x:f>XLOOKUP(F1012,Assumptions!$A$4:$A$6,Assumptions!$C$4:$C$6)</x:f>
        <x:v>0.229</x:v>
      </x:c>
      <x:c r="R1012" s="32" t="n">
        <x:f>XLOOKUP(F1012,Assumptions!$A$4:$A$6,Assumptions!$D$4:$D$6)</x:f>
        <x:v>0.015</x:v>
      </x:c>
      <x:c r="S1012" s="32" t="n">
        <x:f>XLOOKUP(F1012,Assumptions!$A$4:$A$6,Assumptions!$E$4:$E$6)</x:f>
        <x:v>0.0075</x:v>
      </x:c>
      <x:c r="T1012" s="32" t="n">
        <x:f>XLOOKUP(O1012,Assumptions!$H$4:$H$6,Assumptions!$I$4:$I$6)</x:f>
        <x:v>0.012</x:v>
      </x:c>
      <x:c r="U1012" s="30" t="n">
        <x:f>XLOOKUP(F1012,Assumptions!$A$4:$A$6,Assumptions!$F$4:$F$6)</x:f>
        <x:v>60</x:v>
      </x:c>
      <x:c r="V1012" s="60" t="n">
        <x:f>I1012*12</x:f>
        <x:v>13321.199999999999</x:v>
      </x:c>
      <x:c r="W1012" s="60" t="n">
        <x:f>H1012*J1012*(1-K1012)*Q1012</x:f>
        <x:v>162.27512683200004</x:v>
      </x:c>
      <x:c r="X1012" s="60" t="n">
        <x:f>V1012*R1012</x:f>
        <x:v>199.81799999999998</x:v>
      </x:c>
      <x:c r="Y1012" s="60" t="n">
        <x:f>V1012*S1012</x:f>
        <x:v>99.90899999999999</x:v>
      </x:c>
      <x:c r="Z1012" s="60" t="n">
        <x:f>H1012*J1012*T1012</x:f>
        <x:v>50.616072</x:v>
      </x:c>
      <x:c r="AA1012" s="60" t="n">
        <x:f>P1012+W1012+X1012-Y1012-Z1012-U1012</x:f>
        <x:v>151.56805483200006</x:v>
      </x:c>
      <x:c r="AB1012" s="32" t="n">
        <x:f>IFERROR(AA1012/(P1012+W1012+X1012),0)</x:f>
        <x:v>0.4185885994525461</x:v>
      </x:c>
      <x:c r="AC1012" t="n">
        <x:f>IF(O1012="High",0,IF(I1012&gt;=1800,3,IF(I1012&gt;=900,2,1))+IF(K1012&gt;=0.9,2,IF(K1012&gt;=0.75,1,0))+IF(J1012&lt;=0.7,2,IF(J1012&lt;=0.85,1,0))+IF(M1012&gt;=8,1,0))</x:f>
        <x:v>5</x:v>
      </x:c>
      <x:c r="AD1012" t="str">
        <x:f>IF(AND(O1012&lt;&gt;"High",AC1012&gt;=Assumptions!$B$10,AA1012&gt;0),"Priority Growth",IF(AND(O1012="Low",AA1012&gt;0),"Maintain","Watch"))</x:f>
        <x:v>Watch</x:v>
      </x:c>
      <x:c r="AE1012" s="60" t="n">
        <x:f>MAX(AA1012,0)*N1012</x:f>
        <x:v>19.09757490883201</x:v>
      </x:c>
      <x:c r="AF1012" t="str">
        <x:f>IF(AND(AA1012&gt;=Assumptions!$B$11,O1012&lt;&gt;"High",OR(N1012&gt;=Assumptions!$B$12,M1012&lt;=6)),"High","Standard")</x:f>
        <x:v>Standard</x:v>
      </x:c>
    </x:row>
    <x:row r="1013">
      <x:c r="A1013" t="str">
        <x:f>'Raw_Data'!A1013</x:f>
        <x:v>C01012</x:v>
      </x:c>
      <x:c r="B1013" t="n">
        <x:f>'Raw_Data'!B1013</x:f>
        <x:v>34</x:v>
      </x:c>
      <x:c r="C1013" s="30" t="n">
        <x:f>'Raw_Data'!C1013</x:f>
        <x:v>28000</x:v>
      </x:c>
      <x:c r="D1013" t="n">
        <x:f>'Raw_Data'!D1013</x:f>
        <x:v>585</x:v>
      </x:c>
      <x:c r="E1013" t="n">
        <x:f>'Raw_Data'!E1013</x:f>
        <x:v>52</x:v>
      </x:c>
      <x:c r="F1013" t="str">
        <x:f>PROPER(TRIM('Raw_Data'!F1013))</x:f>
        <x:v>Classic</x:v>
      </x:c>
      <x:c r="G1013" t="str">
        <x:f>PROPER(TRIM('Raw_Data'!G1013))</x:f>
        <x:v>Digital</x:v>
      </x:c>
      <x:c r="H1013" s="60" t="n">
        <x:f>'Raw_Data'!H1013</x:f>
        <x:v>1441</x:v>
      </x:c>
      <x:c r="I1013" s="60" t="n">
        <x:f>'Raw_Data'!I1013</x:f>
        <x:v>375.8</x:v>
      </x:c>
      <x:c r="J1013" s="32" t="n">
        <x:f>'Raw_Data'!J1013</x:f>
        <x:v>0.624</x:v>
      </x:c>
      <x:c r="K1013" s="32" t="n">
        <x:f>'Raw_Data'!K1013</x:f>
        <x:v>0.549</x:v>
      </x:c>
      <x:c r="L1013" t="n">
        <x:f>'Raw_Data'!L1013</x:f>
        <x:v>1</x:v>
      </x:c>
      <x:c r="M1013" t="n">
        <x:f>IF('Raw_Data'!M1013="",Assumptions!$B$15,'Raw_Data'!M1013)</x:f>
        <x:v>7</x:v>
      </x:c>
      <x:c r="N1013" s="32" t="n">
        <x:f>'Raw_Data'!N1013</x:f>
        <x:v>0.113</x:v>
      </x:c>
      <x:c r="O1013" t="str">
        <x:f>IF(OR(D1013&lt;620,L1013&gt;=2,J1013&gt;0.9),"High",IF(OR(D1013&lt;700,L1013=1,J1013&gt;0.75),"Medium","Low"))</x:f>
        <x:v>High</x:v>
      </x:c>
      <x:c r="P1013" s="30" t="n">
        <x:f>XLOOKUP(F1013,Assumptions!$A$4:$A$6,Assumptions!$B$4:$B$6)</x:f>
        <x:v>0</x:v>
      </x:c>
      <x:c r="Q1013" s="32" t="n">
        <x:f>XLOOKUP(F1013,Assumptions!$A$4:$A$6,Assumptions!$C$4:$C$6)</x:f>
        <x:v>0.229</x:v>
      </x:c>
      <x:c r="R1013" s="32" t="n">
        <x:f>XLOOKUP(F1013,Assumptions!$A$4:$A$6,Assumptions!$D$4:$D$6)</x:f>
        <x:v>0.015</x:v>
      </x:c>
      <x:c r="S1013" s="32" t="n">
        <x:f>XLOOKUP(F1013,Assumptions!$A$4:$A$6,Assumptions!$E$4:$E$6)</x:f>
        <x:v>0.0075</x:v>
      </x:c>
      <x:c r="T1013" s="32" t="n">
        <x:f>XLOOKUP(O1013,Assumptions!$H$4:$H$6,Assumptions!$I$4:$I$6)</x:f>
        <x:v>0.045</x:v>
      </x:c>
      <x:c r="U1013" s="30" t="n">
        <x:f>XLOOKUP(F1013,Assumptions!$A$4:$A$6,Assumptions!$F$4:$F$6)</x:f>
        <x:v>60</x:v>
      </x:c>
      <x:c r="V1013" s="60" t="n">
        <x:f>I1013*12</x:f>
        <x:v>4509.6</x:v>
      </x:c>
      <x:c r="W1013" s="60" t="n">
        <x:f>H1013*J1013*(1-K1013)*Q1013</x:f>
        <x:v>92.866824336</x:v>
      </x:c>
      <x:c r="X1013" s="60" t="n">
        <x:f>V1013*R1013</x:f>
        <x:v>67.644</x:v>
      </x:c>
      <x:c r="Y1013" s="60" t="n">
        <x:f>V1013*S1013</x:f>
        <x:v>33.822</x:v>
      </x:c>
      <x:c r="Z1013" s="60" t="n">
        <x:f>H1013*J1013*T1013</x:f>
        <x:v>40.46328</x:v>
      </x:c>
      <x:c r="AA1013" s="60" t="n">
        <x:f>P1013+W1013+X1013-Y1013-Z1013-U1013</x:f>
        <x:v>26.225544335999984</x:v>
      </x:c>
      <x:c r="AB1013" s="32" t="n">
        <x:f>IFERROR(AA1013/(P1013+W1013+X1013),0)</x:f>
        <x:v>0.16338801102349096</x:v>
      </x:c>
      <x:c r="AC1013" t="n">
        <x:f>IF(O1013="High",0,IF(I1013&gt;=1800,3,IF(I1013&gt;=900,2,1))+IF(K1013&gt;=0.9,2,IF(K1013&gt;=0.75,1,0))+IF(J1013&lt;=0.7,2,IF(J1013&lt;=0.85,1,0))+IF(M1013&gt;=8,1,0))</x:f>
        <x:v>0</x:v>
      </x:c>
      <x:c r="AD1013" t="str">
        <x:f>IF(AND(O1013&lt;&gt;"High",AC1013&gt;=Assumptions!$B$10,AA1013&gt;0),"Priority Growth",IF(AND(O1013="Low",AA1013&gt;0),"Maintain","Watch"))</x:f>
        <x:v>Watch</x:v>
      </x:c>
      <x:c r="AE1013" s="60" t="n">
        <x:f>MAX(AA1013,0)*N1013</x:f>
        <x:v>2.963486509967998</x:v>
      </x:c>
      <x:c r="AF1013" t="str">
        <x:f>IF(AND(AA1013&gt;=Assumptions!$B$11,O1013&lt;&gt;"High",OR(N1013&gt;=Assumptions!$B$12,M1013&lt;=6)),"High","Standard")</x:f>
        <x:v>Standard</x:v>
      </x:c>
    </x:row>
    <x:row r="1014">
      <x:c r="A1014" t="str">
        <x:f>'Raw_Data'!A1014</x:f>
        <x:v>C01013</x:v>
      </x:c>
      <x:c r="B1014" t="n">
        <x:f>'Raw_Data'!B1014</x:f>
        <x:v>40</x:v>
      </x:c>
      <x:c r="C1014" s="30" t="n">
        <x:f>'Raw_Data'!C1014</x:f>
        <x:v>43125</x:v>
      </x:c>
      <x:c r="D1014" t="n">
        <x:f>'Raw_Data'!D1014</x:f>
        <x:v>754</x:v>
      </x:c>
      <x:c r="E1014" t="n">
        <x:f>'Raw_Data'!E1014</x:f>
        <x:v>31</x:v>
      </x:c>
      <x:c r="F1014" t="str">
        <x:f>PROPER(TRIM('Raw_Data'!F1014))</x:f>
        <x:v>Gold</x:v>
      </x:c>
      <x:c r="G1014" t="str">
        <x:f>PROPER(TRIM('Raw_Data'!G1014))</x:f>
        <x:v>Digital</x:v>
      </x:c>
      <x:c r="H1014" s="60" t="n">
        <x:f>'Raw_Data'!H1014</x:f>
        <x:v>14327</x:v>
      </x:c>
      <x:c r="I1014" s="60" t="n">
        <x:f>'Raw_Data'!I1014</x:f>
        <x:v>1160.38</x:v>
      </x:c>
      <x:c r="J1014" s="32" t="n">
        <x:f>'Raw_Data'!J1014</x:f>
        <x:v>0.301</x:v>
      </x:c>
      <x:c r="K1014" s="32" t="n">
        <x:f>'Raw_Data'!K1014</x:f>
        <x:v>0.798</x:v>
      </x:c>
      <x:c r="L1014" t="n">
        <x:f>'Raw_Data'!L1014</x:f>
        <x:v>0</x:v>
      </x:c>
      <x:c r="M1014" t="n">
        <x:f>IF('Raw_Data'!M1014="",Assumptions!$B$15,'Raw_Data'!M1014)</x:f>
        <x:v>8</x:v>
      </x:c>
      <x:c r="N1014" s="32" t="n">
        <x:f>'Raw_Data'!N1014</x:f>
        <x:v>0.02</x:v>
      </x:c>
      <x:c r="O1014" t="str">
        <x:f>IF(OR(D1014&lt;620,L1014&gt;=2,J1014&gt;0.9),"High",IF(OR(D1014&lt;700,L1014=1,J1014&gt;0.75),"Medium","Low"))</x:f>
        <x:v>Low</x:v>
      </x:c>
      <x:c r="P1014" s="30" t="n">
        <x:f>XLOOKUP(F1014,Assumptions!$A$4:$A$6,Assumptions!$B$4:$B$6)</x:f>
        <x:v>95</x:v>
      </x:c>
      <x:c r="Q1014" s="32" t="n">
        <x:f>XLOOKUP(F1014,Assumptions!$A$4:$A$6,Assumptions!$C$4:$C$6)</x:f>
        <x:v>0.219</x:v>
      </x:c>
      <x:c r="R1014" s="32" t="n">
        <x:f>XLOOKUP(F1014,Assumptions!$A$4:$A$6,Assumptions!$D$4:$D$6)</x:f>
        <x:v>0.016</x:v>
      </x:c>
      <x:c r="S1014" s="32" t="n">
        <x:f>XLOOKUP(F1014,Assumptions!$A$4:$A$6,Assumptions!$E$4:$E$6)</x:f>
        <x:v>0.01</x:v>
      </x:c>
      <x:c r="T1014" s="32" t="n">
        <x:f>XLOOKUP(O1014,Assumptions!$H$4:$H$6,Assumptions!$I$4:$I$6)</x:f>
        <x:v>0.0035</x:v>
      </x:c>
      <x:c r="U1014" s="30" t="n">
        <x:f>XLOOKUP(F1014,Assumptions!$A$4:$A$6,Assumptions!$F$4:$F$6)</x:f>
        <x:v>90</x:v>
      </x:c>
      <x:c r="V1014" s="60" t="n">
        <x:f>I1014*12</x:f>
        <x:v>13924.560000000001</x:v>
      </x:c>
      <x:c r="W1014" s="60" t="n">
        <x:f>H1014*J1014*(1-K1014)*Q1014</x:f>
        <x:v>190.77314562599994</x:v>
      </x:c>
      <x:c r="X1014" s="60" t="n">
        <x:f>V1014*R1014</x:f>
        <x:v>222.79296000000002</x:v>
      </x:c>
      <x:c r="Y1014" s="60" t="n">
        <x:f>V1014*S1014</x:f>
        <x:v>139.24560000000002</x:v>
      </x:c>
      <x:c r="Z1014" s="60" t="n">
        <x:f>H1014*J1014*T1014</x:f>
        <x:v>15.093494499999998</x:v>
      </x:c>
      <x:c r="AA1014" s="60" t="n">
        <x:f>P1014+W1014+X1014-Y1014-Z1014-U1014</x:f>
        <x:v>264.2270111259999</x:v>
      </x:c>
      <x:c r="AB1014" s="32" t="n">
        <x:f>IFERROR(AA1014/(P1014+W1014+X1014),0)</x:f>
        <x:v>0.5195529316700329</x:v>
      </x:c>
      <x:c r="AC1014" t="n">
        <x:f>IF(O1014="High",0,IF(I1014&gt;=1800,3,IF(I1014&gt;=900,2,1))+IF(K1014&gt;=0.9,2,IF(K1014&gt;=0.75,1,0))+IF(J1014&lt;=0.7,2,IF(J1014&lt;=0.85,1,0))+IF(M1014&gt;=8,1,0))</x:f>
        <x:v>6</x:v>
      </x:c>
      <x:c r="AD1014" t="str">
        <x:f>IF(AND(O1014&lt;&gt;"High",AC1014&gt;=Assumptions!$B$10,AA1014&gt;0),"Priority Growth",IF(AND(O1014="Low",AA1014&gt;0),"Maintain","Watch"))</x:f>
        <x:v>Priority Growth</x:v>
      </x:c>
      <x:c r="AE1014" s="60" t="n">
        <x:f>MAX(AA1014,0)*N1014</x:f>
        <x:v>5.284540222519999</x:v>
      </x:c>
      <x:c r="AF1014" t="str">
        <x:f>IF(AND(AA1014&gt;=Assumptions!$B$11,O1014&lt;&gt;"High",OR(N1014&gt;=Assumptions!$B$12,M1014&lt;=6)),"High","Standard")</x:f>
        <x:v>Standard</x:v>
      </x:c>
    </x:row>
    <x:row r="1015">
      <x:c r="A1015" t="str">
        <x:f>'Raw_Data'!A1015</x:f>
        <x:v>C01014</x:v>
      </x:c>
      <x:c r="B1015" t="n">
        <x:f>'Raw_Data'!B1015</x:f>
        <x:v>45</x:v>
      </x:c>
      <x:c r="C1015" s="30" t="n">
        <x:f>'Raw_Data'!C1015</x:f>
        <x:v>35540</x:v>
      </x:c>
      <x:c r="D1015" t="n">
        <x:f>'Raw_Data'!D1015</x:f>
        <x:v>726</x:v>
      </x:c>
      <x:c r="E1015" t="n">
        <x:f>'Raw_Data'!E1015</x:f>
        <x:v>44</x:v>
      </x:c>
      <x:c r="F1015" t="str">
        <x:f>PROPER(TRIM('Raw_Data'!F1015))</x:f>
        <x:v>Classic</x:v>
      </x:c>
      <x:c r="G1015" t="str">
        <x:f>PROPER(TRIM('Raw_Data'!G1015))</x:f>
        <x:v>Direct Mail</x:v>
      </x:c>
      <x:c r="H1015" s="60" t="n">
        <x:f>'Raw_Data'!H1015</x:f>
        <x:v>4682</x:v>
      </x:c>
      <x:c r="I1015" s="60" t="n">
        <x:f>'Raw_Data'!I1015</x:f>
        <x:v>328.35</x:v>
      </x:c>
      <x:c r="J1015" s="32" t="n">
        <x:f>'Raw_Data'!J1015</x:f>
        <x:v>0.272</x:v>
      </x:c>
      <x:c r="K1015" s="32" t="n">
        <x:f>'Raw_Data'!K1015</x:f>
        <x:v>0.901</x:v>
      </x:c>
      <x:c r="L1015" t="n">
        <x:f>'Raw_Data'!L1015</x:f>
        <x:v>0</x:v>
      </x:c>
      <x:c r="M1015" t="n">
        <x:f>IF('Raw_Data'!M1015="",Assumptions!$B$15,'Raw_Data'!M1015)</x:f>
        <x:v>6</x:v>
      </x:c>
      <x:c r="N1015" s="32" t="n">
        <x:f>'Raw_Data'!N1015</x:f>
        <x:v>0.185</x:v>
      </x:c>
      <x:c r="O1015" t="str">
        <x:f>IF(OR(D1015&lt;620,L1015&gt;=2,J1015&gt;0.9),"High",IF(OR(D1015&lt;700,L1015=1,J1015&gt;0.75),"Medium","Low"))</x:f>
        <x:v>Low</x:v>
      </x:c>
      <x:c r="P1015" s="30" t="n">
        <x:f>XLOOKUP(F1015,Assumptions!$A$4:$A$6,Assumptions!$B$4:$B$6)</x:f>
        <x:v>0</x:v>
      </x:c>
      <x:c r="Q1015" s="32" t="n">
        <x:f>XLOOKUP(F1015,Assumptions!$A$4:$A$6,Assumptions!$C$4:$C$6)</x:f>
        <x:v>0.229</x:v>
      </x:c>
      <x:c r="R1015" s="32" t="n">
        <x:f>XLOOKUP(F1015,Assumptions!$A$4:$A$6,Assumptions!$D$4:$D$6)</x:f>
        <x:v>0.015</x:v>
      </x:c>
      <x:c r="S1015" s="32" t="n">
        <x:f>XLOOKUP(F1015,Assumptions!$A$4:$A$6,Assumptions!$E$4:$E$6)</x:f>
        <x:v>0.0075</x:v>
      </x:c>
      <x:c r="T1015" s="32" t="n">
        <x:f>XLOOKUP(O1015,Assumptions!$H$4:$H$6,Assumptions!$I$4:$I$6)</x:f>
        <x:v>0.0035</x:v>
      </x:c>
      <x:c r="U1015" s="30" t="n">
        <x:f>XLOOKUP(F1015,Assumptions!$A$4:$A$6,Assumptions!$F$4:$F$6)</x:f>
        <x:v>60</x:v>
      </x:c>
      <x:c r="V1015" s="60" t="n">
        <x:f>I1015*12</x:f>
        <x:v>3940.2000000000003</x:v>
      </x:c>
      <x:c r="W1015" s="60" t="n">
        <x:f>H1015*J1015*(1-K1015)*Q1015</x:f>
        <x:v>28.871609184</x:v>
      </x:c>
      <x:c r="X1015" s="60" t="n">
        <x:f>V1015*R1015</x:f>
        <x:v>59.103</x:v>
      </x:c>
      <x:c r="Y1015" s="60" t="n">
        <x:f>V1015*S1015</x:f>
        <x:v>29.5515</x:v>
      </x:c>
      <x:c r="Z1015" s="60" t="n">
        <x:f>H1015*J1015*T1015</x:f>
        <x:v>4.457264</x:v>
      </x:c>
      <x:c r="AA1015" s="60" t="n">
        <x:f>P1015+W1015+X1015-Y1015-Z1015-U1015</x:f>
        <x:v>-6.0341548160000045</x:v>
      </x:c>
      <x:c r="AB1015" s="32" t="n">
        <x:f>IFERROR(AA1015/(P1015+W1015+X1015),0)</x:f>
        <x:v>-0.06858973142329616</x:v>
      </x:c>
      <x:c r="AC1015" t="n">
        <x:f>IF(O1015="High",0,IF(I1015&gt;=1800,3,IF(I1015&gt;=900,2,1))+IF(K1015&gt;=0.9,2,IF(K1015&gt;=0.75,1,0))+IF(J1015&lt;=0.7,2,IF(J1015&lt;=0.85,1,0))+IF(M1015&gt;=8,1,0))</x:f>
        <x:v>5</x:v>
      </x:c>
      <x:c r="AD1015" t="str">
        <x:f>IF(AND(O1015&lt;&gt;"High",AC1015&gt;=Assumptions!$B$10,AA1015&gt;0),"Priority Growth",IF(AND(O1015="Low",AA1015&gt;0),"Maintain","Watch"))</x:f>
        <x:v>Watch</x:v>
      </x:c>
      <x:c r="AE1015" s="60" t="n">
        <x:f>MAX(AA1015,0)*N1015</x:f>
        <x:v>0</x:v>
      </x:c>
      <x:c r="AF1015" t="str">
        <x:f>IF(AND(AA1015&gt;=Assumptions!$B$11,O1015&lt;&gt;"High",OR(N1015&gt;=Assumptions!$B$12,M1015&lt;=6)),"High","Standard")</x:f>
        <x:v>Standard</x:v>
      </x:c>
    </x:row>
    <x:row r="1016">
      <x:c r="A1016" t="str">
        <x:f>'Raw_Data'!A1016</x:f>
        <x:v>C01015</x:v>
      </x:c>
      <x:c r="B1016" t="n">
        <x:f>'Raw_Data'!B1016</x:f>
        <x:v>27</x:v>
      </x:c>
      <x:c r="C1016" s="30" t="n">
        <x:f>'Raw_Data'!C1016</x:f>
        <x:v>87429</x:v>
      </x:c>
      <x:c r="D1016" t="n">
        <x:f>'Raw_Data'!D1016</x:f>
        <x:v>606</x:v>
      </x:c>
      <x:c r="E1016" t="n">
        <x:f>'Raw_Data'!E1016</x:f>
        <x:v>17</x:v>
      </x:c>
      <x:c r="F1016" t="str">
        <x:f>PROPER(TRIM('Raw_Data'!F1016))</x:f>
        <x:v>Classic</x:v>
      </x:c>
      <x:c r="G1016" t="str">
        <x:f>PROPER(TRIM('Raw_Data'!G1016))</x:f>
        <x:v>Digital</x:v>
      </x:c>
      <x:c r="H1016" s="60" t="n">
        <x:f>'Raw_Data'!H1016</x:f>
        <x:v>5620</x:v>
      </x:c>
      <x:c r="I1016" s="60" t="n">
        <x:f>'Raw_Data'!I1016</x:f>
        <x:v>788.59</x:v>
      </x:c>
      <x:c r="J1016" s="32" t="n">
        <x:f>'Raw_Data'!J1016</x:f>
        <x:v>0.407</x:v>
      </x:c>
      <x:c r="K1016" s="32" t="n">
        <x:f>'Raw_Data'!K1016</x:f>
        <x:v>0.656</x:v>
      </x:c>
      <x:c r="L1016" t="n">
        <x:f>'Raw_Data'!L1016</x:f>
        <x:v>1</x:v>
      </x:c>
      <x:c r="M1016" t="n">
        <x:f>IF('Raw_Data'!M1016="",Assumptions!$B$15,'Raw_Data'!M1016)</x:f>
        <x:v>7</x:v>
      </x:c>
      <x:c r="N1016" s="32" t="n">
        <x:f>'Raw_Data'!N1016</x:f>
        <x:v>0.062</x:v>
      </x:c>
      <x:c r="O1016" t="str">
        <x:f>IF(OR(D1016&lt;620,L1016&gt;=2,J1016&gt;0.9),"High",IF(OR(D1016&lt;700,L1016=1,J1016&gt;0.75),"Medium","Low"))</x:f>
        <x:v>High</x:v>
      </x:c>
      <x:c r="P1016" s="30" t="n">
        <x:f>XLOOKUP(F1016,Assumptions!$A$4:$A$6,Assumptions!$B$4:$B$6)</x:f>
        <x:v>0</x:v>
      </x:c>
      <x:c r="Q1016" s="32" t="n">
        <x:f>XLOOKUP(F1016,Assumptions!$A$4:$A$6,Assumptions!$C$4:$C$6)</x:f>
        <x:v>0.229</x:v>
      </x:c>
      <x:c r="R1016" s="32" t="n">
        <x:f>XLOOKUP(F1016,Assumptions!$A$4:$A$6,Assumptions!$D$4:$D$6)</x:f>
        <x:v>0.015</x:v>
      </x:c>
      <x:c r="S1016" s="32" t="n">
        <x:f>XLOOKUP(F1016,Assumptions!$A$4:$A$6,Assumptions!$E$4:$E$6)</x:f>
        <x:v>0.0075</x:v>
      </x:c>
      <x:c r="T1016" s="32" t="n">
        <x:f>XLOOKUP(O1016,Assumptions!$H$4:$H$6,Assumptions!$I$4:$I$6)</x:f>
        <x:v>0.045</x:v>
      </x:c>
      <x:c r="U1016" s="30" t="n">
        <x:f>XLOOKUP(F1016,Assumptions!$A$4:$A$6,Assumptions!$F$4:$F$6)</x:f>
        <x:v>60</x:v>
      </x:c>
      <x:c r="V1016" s="60" t="n">
        <x:f>I1016*12</x:f>
        <x:v>9463.08</x:v>
      </x:c>
      <x:c r="W1016" s="60" t="n">
        <x:f>H1016*J1016*(1-K1016)*Q1016</x:f>
        <x:v>180.18749583999997</x:v>
      </x:c>
      <x:c r="X1016" s="60" t="n">
        <x:f>V1016*R1016</x:f>
        <x:v>141.9462</x:v>
      </x:c>
      <x:c r="Y1016" s="60" t="n">
        <x:f>V1016*S1016</x:f>
        <x:v>70.9731</x:v>
      </x:c>
      <x:c r="Z1016" s="60" t="n">
        <x:f>H1016*J1016*T1016</x:f>
        <x:v>102.93029999999999</x:v>
      </x:c>
      <x:c r="AA1016" s="60" t="n">
        <x:f>P1016+W1016+X1016-Y1016-Z1016-U1016</x:f>
        <x:v>88.23029584</x:v>
      </x:c>
      <x:c r="AB1016" s="32" t="n">
        <x:f>IFERROR(AA1016/(P1016+W1016+X1016),0)</x:f>
        <x:v>0.2738934081699511</x:v>
      </x:c>
      <x:c r="AC1016" t="n">
        <x:f>IF(O1016="High",0,IF(I1016&gt;=1800,3,IF(I1016&gt;=900,2,1))+IF(K1016&gt;=0.9,2,IF(K1016&gt;=0.75,1,0))+IF(J1016&lt;=0.7,2,IF(J1016&lt;=0.85,1,0))+IF(M1016&gt;=8,1,0))</x:f>
        <x:v>0</x:v>
      </x:c>
      <x:c r="AD1016" t="str">
        <x:f>IF(AND(O1016&lt;&gt;"High",AC1016&gt;=Assumptions!$B$10,AA1016&gt;0),"Priority Growth",IF(AND(O1016="Low",AA1016&gt;0),"Maintain","Watch"))</x:f>
        <x:v>Watch</x:v>
      </x:c>
      <x:c r="AE1016" s="60" t="n">
        <x:f>MAX(AA1016,0)*N1016</x:f>
        <x:v>5.470278342079999</x:v>
      </x:c>
      <x:c r="AF1016" t="str">
        <x:f>IF(AND(AA1016&gt;=Assumptions!$B$11,O1016&lt;&gt;"High",OR(N1016&gt;=Assumptions!$B$12,M1016&lt;=6)),"High","Standard")</x:f>
        <x:v>Standard</x:v>
      </x:c>
    </x:row>
    <x:row r="1017">
      <x:c r="A1017" t="str">
        <x:f>'Raw_Data'!A1017</x:f>
        <x:v>C01016</x:v>
      </x:c>
      <x:c r="B1017" t="n">
        <x:f>'Raw_Data'!B1017</x:f>
        <x:v>47</x:v>
      </x:c>
      <x:c r="C1017" s="30" t="n">
        <x:f>'Raw_Data'!C1017</x:f>
        <x:v>70302</x:v>
      </x:c>
      <x:c r="D1017" t="n">
        <x:f>'Raw_Data'!D1017</x:f>
        <x:v>592</x:v>
      </x:c>
      <x:c r="E1017" t="n">
        <x:f>'Raw_Data'!E1017</x:f>
        <x:v>80</x:v>
      </x:c>
      <x:c r="F1017" t="str">
        <x:f>PROPER(TRIM('Raw_Data'!F1017))</x:f>
        <x:v>Classic</x:v>
      </x:c>
      <x:c r="G1017" t="str">
        <x:f>PROPER(TRIM('Raw_Data'!G1017))</x:f>
        <x:v>Partner</x:v>
      </x:c>
      <x:c r="H1017" s="60" t="n">
        <x:f>'Raw_Data'!H1017</x:f>
        <x:v>4410</x:v>
      </x:c>
      <x:c r="I1017" s="60" t="n">
        <x:f>'Raw_Data'!I1017</x:f>
        <x:v>553.61</x:v>
      </x:c>
      <x:c r="J1017" s="32" t="n">
        <x:f>'Raw_Data'!J1017</x:f>
        <x:v>0.487</x:v>
      </x:c>
      <x:c r="K1017" s="32" t="n">
        <x:f>'Raw_Data'!K1017</x:f>
        <x:v>0.675</x:v>
      </x:c>
      <x:c r="L1017" t="n">
        <x:f>'Raw_Data'!L1017</x:f>
        <x:v>1</x:v>
      </x:c>
      <x:c r="M1017" t="n">
        <x:f>IF('Raw_Data'!M1017="",Assumptions!$B$15,'Raw_Data'!M1017)</x:f>
        <x:v>9</x:v>
      </x:c>
      <x:c r="N1017" s="32" t="n">
        <x:f>'Raw_Data'!N1017</x:f>
        <x:v>0.036</x:v>
      </x:c>
      <x:c r="O1017" t="str">
        <x:f>IF(OR(D1017&lt;620,L1017&gt;=2,J1017&gt;0.9),"High",IF(OR(D1017&lt;700,L1017=1,J1017&gt;0.75),"Medium","Low"))</x:f>
        <x:v>High</x:v>
      </x:c>
      <x:c r="P1017" s="30" t="n">
        <x:f>XLOOKUP(F1017,Assumptions!$A$4:$A$6,Assumptions!$B$4:$B$6)</x:f>
        <x:v>0</x:v>
      </x:c>
      <x:c r="Q1017" s="32" t="n">
        <x:f>XLOOKUP(F1017,Assumptions!$A$4:$A$6,Assumptions!$C$4:$C$6)</x:f>
        <x:v>0.229</x:v>
      </x:c>
      <x:c r="R1017" s="32" t="n">
        <x:f>XLOOKUP(F1017,Assumptions!$A$4:$A$6,Assumptions!$D$4:$D$6)</x:f>
        <x:v>0.015</x:v>
      </x:c>
      <x:c r="S1017" s="32" t="n">
        <x:f>XLOOKUP(F1017,Assumptions!$A$4:$A$6,Assumptions!$E$4:$E$6)</x:f>
        <x:v>0.0075</x:v>
      </x:c>
      <x:c r="T1017" s="32" t="n">
        <x:f>XLOOKUP(O1017,Assumptions!$H$4:$H$6,Assumptions!$I$4:$I$6)</x:f>
        <x:v>0.045</x:v>
      </x:c>
      <x:c r="U1017" s="30" t="n">
        <x:f>XLOOKUP(F1017,Assumptions!$A$4:$A$6,Assumptions!$F$4:$F$6)</x:f>
        <x:v>60</x:v>
      </x:c>
      <x:c r="V1017" s="60" t="n">
        <x:f>I1017*12</x:f>
        <x:v>6643.32</x:v>
      </x:c>
      <x:c r="W1017" s="60" t="n">
        <x:f>H1017*J1017*(1-K1017)*Q1017</x:f>
        <x:v>159.84033974999997</x:v>
      </x:c>
      <x:c r="X1017" s="60" t="n">
        <x:f>V1017*R1017</x:f>
        <x:v>99.6498</x:v>
      </x:c>
      <x:c r="Y1017" s="60" t="n">
        <x:f>V1017*S1017</x:f>
        <x:v>49.8249</x:v>
      </x:c>
      <x:c r="Z1017" s="60" t="n">
        <x:f>H1017*J1017*T1017</x:f>
        <x:v>96.64515</x:v>
      </x:c>
      <x:c r="AA1017" s="60" t="n">
        <x:f>P1017+W1017+X1017-Y1017-Z1017-U1017</x:f>
        <x:v>53.020089749999954</x:v>
      </x:c>
      <x:c r="AB1017" s="32" t="n">
        <x:f>IFERROR(AA1017/(P1017+W1017+X1017),0)</x:f>
        <x:v>0.20432410187562805</x:v>
      </x:c>
      <x:c r="AC1017" t="n">
        <x:f>IF(O1017="High",0,IF(I1017&gt;=1800,3,IF(I1017&gt;=900,2,1))+IF(K1017&gt;=0.9,2,IF(K1017&gt;=0.75,1,0))+IF(J1017&lt;=0.7,2,IF(J1017&lt;=0.85,1,0))+IF(M1017&gt;=8,1,0))</x:f>
        <x:v>0</x:v>
      </x:c>
      <x:c r="AD1017" t="str">
        <x:f>IF(AND(O1017&lt;&gt;"High",AC1017&gt;=Assumptions!$B$10,AA1017&gt;0),"Priority Growth",IF(AND(O1017="Low",AA1017&gt;0),"Maintain","Watch"))</x:f>
        <x:v>Watch</x:v>
      </x:c>
      <x:c r="AE1017" s="60" t="n">
        <x:f>MAX(AA1017,0)*N1017</x:f>
        <x:v>1.9087232309999982</x:v>
      </x:c>
      <x:c r="AF1017" t="str">
        <x:f>IF(AND(AA1017&gt;=Assumptions!$B$11,O1017&lt;&gt;"High",OR(N1017&gt;=Assumptions!$B$12,M1017&lt;=6)),"High","Standard")</x:f>
        <x:v>Standard</x:v>
      </x:c>
    </x:row>
    <x:row r="1018">
      <x:c r="A1018" t="str">
        <x:f>'Raw_Data'!A1018</x:f>
        <x:v>C01017</x:v>
      </x:c>
      <x:c r="B1018" t="n">
        <x:f>'Raw_Data'!B1018</x:f>
        <x:v>45</x:v>
      </x:c>
      <x:c r="C1018" s="30" t="n">
        <x:f>'Raw_Data'!C1018</x:f>
        <x:v>67016</x:v>
      </x:c>
      <x:c r="D1018" t="n">
        <x:f>'Raw_Data'!D1018</x:f>
        <x:v>760</x:v>
      </x:c>
      <x:c r="E1018" t="n">
        <x:f>'Raw_Data'!E1018</x:f>
        <x:v>63</x:v>
      </x:c>
      <x:c r="F1018" t="str">
        <x:f>PROPER(TRIM('Raw_Data'!F1018))</x:f>
        <x:v>Gold</x:v>
      </x:c>
      <x:c r="G1018" t="str">
        <x:f>PROPER(TRIM('Raw_Data'!G1018))</x:f>
        <x:v>Digital</x:v>
      </x:c>
      <x:c r="H1018" s="60" t="n">
        <x:f>'Raw_Data'!H1018</x:f>
        <x:v>15115</x:v>
      </x:c>
      <x:c r="I1018" s="60" t="n">
        <x:f>'Raw_Data'!I1018</x:f>
        <x:v>1250.43</x:v>
      </x:c>
      <x:c r="J1018" s="32" t="n">
        <x:f>'Raw_Data'!J1018</x:f>
        <x:v>0.29</x:v>
      </x:c>
      <x:c r="K1018" s="32" t="n">
        <x:f>'Raw_Data'!K1018</x:f>
        <x:v>0.822</x:v>
      </x:c>
      <x:c r="L1018" t="n">
        <x:f>'Raw_Data'!L1018</x:f>
        <x:v>0</x:v>
      </x:c>
      <x:c r="M1018" t="n">
        <x:f>IF('Raw_Data'!M1018="",Assumptions!$B$15,'Raw_Data'!M1018)</x:f>
        <x:v>9</x:v>
      </x:c>
      <x:c r="N1018" s="32" t="n">
        <x:f>'Raw_Data'!N1018</x:f>
        <x:v>0.02</x:v>
      </x:c>
      <x:c r="O1018" t="str">
        <x:f>IF(OR(D1018&lt;620,L1018&gt;=2,J1018&gt;0.9),"High",IF(OR(D1018&lt;700,L1018=1,J1018&gt;0.75),"Medium","Low"))</x:f>
        <x:v>Low</x:v>
      </x:c>
      <x:c r="P1018" s="30" t="n">
        <x:f>XLOOKUP(F1018,Assumptions!$A$4:$A$6,Assumptions!$B$4:$B$6)</x:f>
        <x:v>95</x:v>
      </x:c>
      <x:c r="Q1018" s="32" t="n">
        <x:f>XLOOKUP(F1018,Assumptions!$A$4:$A$6,Assumptions!$C$4:$C$6)</x:f>
        <x:v>0.219</x:v>
      </x:c>
      <x:c r="R1018" s="32" t="n">
        <x:f>XLOOKUP(F1018,Assumptions!$A$4:$A$6,Assumptions!$D$4:$D$6)</x:f>
        <x:v>0.016</x:v>
      </x:c>
      <x:c r="S1018" s="32" t="n">
        <x:f>XLOOKUP(F1018,Assumptions!$A$4:$A$6,Assumptions!$E$4:$E$6)</x:f>
        <x:v>0.01</x:v>
      </x:c>
      <x:c r="T1018" s="32" t="n">
        <x:f>XLOOKUP(O1018,Assumptions!$H$4:$H$6,Assumptions!$I$4:$I$6)</x:f>
        <x:v>0.0035</x:v>
      </x:c>
      <x:c r="U1018" s="30" t="n">
        <x:f>XLOOKUP(F1018,Assumptions!$A$4:$A$6,Assumptions!$F$4:$F$6)</x:f>
        <x:v>90</x:v>
      </x:c>
      <x:c r="V1018" s="60" t="n">
        <x:f>I1018*12</x:f>
        <x:v>15005.16</x:v>
      </x:c>
      <x:c r="W1018" s="60" t="n">
        <x:f>H1018*J1018*(1-K1018)*Q1018</x:f>
        <x:v>170.87174970000004</x:v>
      </x:c>
      <x:c r="X1018" s="60" t="n">
        <x:f>V1018*R1018</x:f>
        <x:v>240.08256</x:v>
      </x:c>
      <x:c r="Y1018" s="60" t="n">
        <x:f>V1018*S1018</x:f>
        <x:v>150.0516</x:v>
      </x:c>
      <x:c r="Z1018" s="60" t="n">
        <x:f>H1018*J1018*T1018</x:f>
        <x:v>15.341724999999999</x:v>
      </x:c>
      <x:c r="AA1018" s="60" t="n">
        <x:f>P1018+W1018+X1018-Y1018-Z1018-U1018</x:f>
        <x:v>250.5609847</x:v>
      </x:c>
      <x:c r="AB1018" s="32" t="n">
        <x:f>IFERROR(AA1018/(P1018+W1018+X1018),0)</x:f>
        <x:v>0.4952245289669879</x:v>
      </x:c>
      <x:c r="AC1018" t="n">
        <x:f>IF(O1018="High",0,IF(I1018&gt;=1800,3,IF(I1018&gt;=900,2,1))+IF(K1018&gt;=0.9,2,IF(K1018&gt;=0.75,1,0))+IF(J1018&lt;=0.7,2,IF(J1018&lt;=0.85,1,0))+IF(M1018&gt;=8,1,0))</x:f>
        <x:v>6</x:v>
      </x:c>
      <x:c r="AD1018" t="str">
        <x:f>IF(AND(O1018&lt;&gt;"High",AC1018&gt;=Assumptions!$B$10,AA1018&gt;0),"Priority Growth",IF(AND(O1018="Low",AA1018&gt;0),"Maintain","Watch"))</x:f>
        <x:v>Priority Growth</x:v>
      </x:c>
      <x:c r="AE1018" s="60" t="n">
        <x:f>MAX(AA1018,0)*N1018</x:f>
        <x:v>5.011219694</x:v>
      </x:c>
      <x:c r="AF1018" t="str">
        <x:f>IF(AND(AA1018&gt;=Assumptions!$B$11,O1018&lt;&gt;"High",OR(N1018&gt;=Assumptions!$B$12,M1018&lt;=6)),"High","Standard")</x:f>
        <x:v>Standard</x:v>
      </x:c>
    </x:row>
    <x:row r="1019">
      <x:c r="A1019" t="str">
        <x:f>'Raw_Data'!A1019</x:f>
        <x:v>C01018</x:v>
      </x:c>
      <x:c r="B1019" t="n">
        <x:f>'Raw_Data'!B1019</x:f>
        <x:v>51</x:v>
      </x:c>
      <x:c r="C1019" s="30" t="n">
        <x:f>'Raw_Data'!C1019</x:f>
        <x:v>93844</x:v>
      </x:c>
      <x:c r="D1019" t="n">
        <x:f>'Raw_Data'!D1019</x:f>
        <x:v>644</x:v>
      </x:c>
      <x:c r="E1019" t="n">
        <x:f>'Raw_Data'!E1019</x:f>
        <x:v>29</x:v>
      </x:c>
      <x:c r="F1019" t="str">
        <x:f>PROPER(TRIM('Raw_Data'!F1019))</x:f>
        <x:v>Gold</x:v>
      </x:c>
      <x:c r="G1019" t="str">
        <x:f>PROPER(TRIM('Raw_Data'!G1019))</x:f>
        <x:v>Partner</x:v>
      </x:c>
      <x:c r="H1019" s="60" t="n">
        <x:f>'Raw_Data'!H1019</x:f>
        <x:v>11791</x:v>
      </x:c>
      <x:c r="I1019" s="60" t="n">
        <x:f>'Raw_Data'!I1019</x:f>
        <x:v>1391.06</x:v>
      </x:c>
      <x:c r="J1019" s="32" t="n">
        <x:f>'Raw_Data'!J1019</x:f>
        <x:v>0.305</x:v>
      </x:c>
      <x:c r="K1019" s="32" t="n">
        <x:f>'Raw_Data'!K1019</x:f>
        <x:v>0.789</x:v>
      </x:c>
      <x:c r="L1019" t="n">
        <x:f>'Raw_Data'!L1019</x:f>
        <x:v>0</x:v>
      </x:c>
      <x:c r="M1019" t="n">
        <x:f>IF('Raw_Data'!M1019="",Assumptions!$B$15,'Raw_Data'!M1019)</x:f>
        <x:v>8</x:v>
      </x:c>
      <x:c r="N1019" s="32" t="n">
        <x:f>'Raw_Data'!N1019</x:f>
        <x:v>0.079</x:v>
      </x:c>
      <x:c r="O1019" t="str">
        <x:f>IF(OR(D1019&lt;620,L1019&gt;=2,J1019&gt;0.9),"High",IF(OR(D1019&lt;700,L1019=1,J1019&gt;0.75),"Medium","Low"))</x:f>
        <x:v>Medium</x:v>
      </x:c>
      <x:c r="P1019" s="30" t="n">
        <x:f>XLOOKUP(F1019,Assumptions!$A$4:$A$6,Assumptions!$B$4:$B$6)</x:f>
        <x:v>95</x:v>
      </x:c>
      <x:c r="Q1019" s="32" t="n">
        <x:f>XLOOKUP(F1019,Assumptions!$A$4:$A$6,Assumptions!$C$4:$C$6)</x:f>
        <x:v>0.219</x:v>
      </x:c>
      <x:c r="R1019" s="32" t="n">
        <x:f>XLOOKUP(F1019,Assumptions!$A$4:$A$6,Assumptions!$D$4:$D$6)</x:f>
        <x:v>0.016</x:v>
      </x:c>
      <x:c r="S1019" s="32" t="n">
        <x:f>XLOOKUP(F1019,Assumptions!$A$4:$A$6,Assumptions!$E$4:$E$6)</x:f>
        <x:v>0.01</x:v>
      </x:c>
      <x:c r="T1019" s="32" t="n">
        <x:f>XLOOKUP(O1019,Assumptions!$H$4:$H$6,Assumptions!$I$4:$I$6)</x:f>
        <x:v>0.012</x:v>
      </x:c>
      <x:c r="U1019" s="30" t="n">
        <x:f>XLOOKUP(F1019,Assumptions!$A$4:$A$6,Assumptions!$F$4:$F$6)</x:f>
        <x:v>90</x:v>
      </x:c>
      <x:c r="V1019" s="60" t="n">
        <x:f>I1019*12</x:f>
        <x:v>16692.72</x:v>
      </x:c>
      <x:c r="W1019" s="60" t="n">
        <x:f>H1019*J1019*(1-K1019)*Q1019</x:f>
        <x:v>166.17934729499999</x:v>
      </x:c>
      <x:c r="X1019" s="60" t="n">
        <x:f>V1019*R1019</x:f>
        <x:v>267.08352</x:v>
      </x:c>
      <x:c r="Y1019" s="60" t="n">
        <x:f>V1019*S1019</x:f>
        <x:v>166.92720000000003</x:v>
      </x:c>
      <x:c r="Z1019" s="60" t="n">
        <x:f>H1019*J1019*T1019</x:f>
        <x:v>43.15506</x:v>
      </x:c>
      <x:c r="AA1019" s="60" t="n">
        <x:f>P1019+W1019+X1019-Y1019-Z1019-U1019</x:f>
        <x:v>228.18060729499996</x:v>
      </x:c>
      <x:c r="AB1019" s="32" t="n">
        <x:f>IFERROR(AA1019/(P1019+W1019+X1019),0)</x:f>
        <x:v>0.4319451951325137</x:v>
      </x:c>
      <x:c r="AC1019" t="n">
        <x:f>IF(O1019="High",0,IF(I1019&gt;=1800,3,IF(I1019&gt;=900,2,1))+IF(K1019&gt;=0.9,2,IF(K1019&gt;=0.75,1,0))+IF(J1019&lt;=0.7,2,IF(J1019&lt;=0.85,1,0))+IF(M1019&gt;=8,1,0))</x:f>
        <x:v>6</x:v>
      </x:c>
      <x:c r="AD1019" t="str">
        <x:f>IF(AND(O1019&lt;&gt;"High",AC1019&gt;=Assumptions!$B$10,AA1019&gt;0),"Priority Growth",IF(AND(O1019="Low",AA1019&gt;0),"Maintain","Watch"))</x:f>
        <x:v>Priority Growth</x:v>
      </x:c>
      <x:c r="AE1019" s="60" t="n">
        <x:f>MAX(AA1019,0)*N1019</x:f>
        <x:v>18.026267976304997</x:v>
      </x:c>
      <x:c r="AF1019" t="str">
        <x:f>IF(AND(AA1019&gt;=Assumptions!$B$11,O1019&lt;&gt;"High",OR(N1019&gt;=Assumptions!$B$12,M1019&lt;=6)),"High","Standard")</x:f>
        <x:v>Standard</x:v>
      </x:c>
    </x:row>
    <x:row r="1020">
      <x:c r="A1020" t="str">
        <x:f>'Raw_Data'!A1020</x:f>
        <x:v>C01019</x:v>
      </x:c>
      <x:c r="B1020" t="n">
        <x:f>'Raw_Data'!B1020</x:f>
        <x:v>45</x:v>
      </x:c>
      <x:c r="C1020" s="30" t="n">
        <x:f>'Raw_Data'!C1020</x:f>
        <x:v>96231</x:v>
      </x:c>
      <x:c r="D1020" t="n">
        <x:f>'Raw_Data'!D1020</x:f>
        <x:v>695</x:v>
      </x:c>
      <x:c r="E1020" t="n">
        <x:f>'Raw_Data'!E1020</x:f>
        <x:v>34</x:v>
      </x:c>
      <x:c r="F1020" t="str">
        <x:f>PROPER(TRIM('Raw_Data'!F1020))</x:f>
        <x:v>Gold</x:v>
      </x:c>
      <x:c r="G1020" t="str">
        <x:f>PROPER(TRIM('Raw_Data'!G1020))</x:f>
        <x:v>Digital</x:v>
      </x:c>
      <x:c r="H1020" s="60" t="n">
        <x:f>'Raw_Data'!H1020</x:f>
        <x:v>14210</x:v>
      </x:c>
      <x:c r="I1020" s="60" t="n">
        <x:f>'Raw_Data'!I1020</x:f>
        <x:v>1573.95</x:v>
      </x:c>
      <x:c r="J1020" s="32" t="n">
        <x:f>'Raw_Data'!J1020</x:f>
        <x:v>0.641</x:v>
      </x:c>
      <x:c r="K1020" s="32" t="n">
        <x:f>'Raw_Data'!K1020</x:f>
        <x:v>0.712</x:v>
      </x:c>
      <x:c r="L1020" t="n">
        <x:f>'Raw_Data'!L1020</x:f>
        <x:v>0</x:v>
      </x:c>
      <x:c r="M1020" t="n">
        <x:f>IF('Raw_Data'!M1020="",Assumptions!$B$15,'Raw_Data'!M1020)</x:f>
        <x:v>7</x:v>
      </x:c>
      <x:c r="N1020" s="32" t="n">
        <x:f>'Raw_Data'!N1020</x:f>
        <x:v>0.07</x:v>
      </x:c>
      <x:c r="O1020" t="str">
        <x:f>IF(OR(D1020&lt;620,L1020&gt;=2,J1020&gt;0.9),"High",IF(OR(D1020&lt;700,L1020=1,J1020&gt;0.75),"Medium","Low"))</x:f>
        <x:v>Medium</x:v>
      </x:c>
      <x:c r="P1020" s="30" t="n">
        <x:f>XLOOKUP(F1020,Assumptions!$A$4:$A$6,Assumptions!$B$4:$B$6)</x:f>
        <x:v>95</x:v>
      </x:c>
      <x:c r="Q1020" s="32" t="n">
        <x:f>XLOOKUP(F1020,Assumptions!$A$4:$A$6,Assumptions!$C$4:$C$6)</x:f>
        <x:v>0.219</x:v>
      </x:c>
      <x:c r="R1020" s="32" t="n">
        <x:f>XLOOKUP(F1020,Assumptions!$A$4:$A$6,Assumptions!$D$4:$D$6)</x:f>
        <x:v>0.016</x:v>
      </x:c>
      <x:c r="S1020" s="32" t="n">
        <x:f>XLOOKUP(F1020,Assumptions!$A$4:$A$6,Assumptions!$E$4:$E$6)</x:f>
        <x:v>0.01</x:v>
      </x:c>
      <x:c r="T1020" s="32" t="n">
        <x:f>XLOOKUP(O1020,Assumptions!$H$4:$H$6,Assumptions!$I$4:$I$6)</x:f>
        <x:v>0.012</x:v>
      </x:c>
      <x:c r="U1020" s="30" t="n">
        <x:f>XLOOKUP(F1020,Assumptions!$A$4:$A$6,Assumptions!$F$4:$F$6)</x:f>
        <x:v>90</x:v>
      </x:c>
      <x:c r="V1020" s="60" t="n">
        <x:f>I1020*12</x:f>
        <x:v>18887.4</x:v>
      </x:c>
      <x:c r="W1020" s="60" t="n">
        <x:f>H1020*J1020*(1-K1020)*Q1020</x:f>
        <x:v>574.4982499200001</x:v>
      </x:c>
      <x:c r="X1020" s="60" t="n">
        <x:f>V1020*R1020</x:f>
        <x:v>302.19840000000005</x:v>
      </x:c>
      <x:c r="Y1020" s="60" t="n">
        <x:f>V1020*S1020</x:f>
        <x:v>188.87400000000002</x:v>
      </x:c>
      <x:c r="Z1020" s="60" t="n">
        <x:f>H1020*J1020*T1020</x:f>
        <x:v>109.30332000000001</x:v>
      </x:c>
      <x:c r="AA1020" s="60" t="n">
        <x:f>P1020+W1020+X1020-Y1020-Z1020-U1020</x:f>
        <x:v>583.5193299200002</x:v>
      </x:c>
      <x:c r="AB1020" s="32" t="n">
        <x:f>IFERROR(AA1020/(P1020+W1020+X1020),0)</x:f>
        <x:v>0.6005159428799527</x:v>
      </x:c>
      <x:c r="AC1020" t="n">
        <x:f>IF(O1020="High",0,IF(I1020&gt;=1800,3,IF(I1020&gt;=900,2,1))+IF(K1020&gt;=0.9,2,IF(K1020&gt;=0.75,1,0))+IF(J1020&lt;=0.7,2,IF(J1020&lt;=0.85,1,0))+IF(M1020&gt;=8,1,0))</x:f>
        <x:v>4</x:v>
      </x:c>
      <x:c r="AD1020" t="str">
        <x:f>IF(AND(O1020&lt;&gt;"High",AC1020&gt;=Assumptions!$B$10,AA1020&gt;0),"Priority Growth",IF(AND(O1020="Low",AA1020&gt;0),"Maintain","Watch"))</x:f>
        <x:v>Watch</x:v>
      </x:c>
      <x:c r="AE1020" s="60" t="n">
        <x:f>MAX(AA1020,0)*N1020</x:f>
        <x:v>40.84635309440002</x:v>
      </x:c>
      <x:c r="AF1020" t="str">
        <x:f>IF(AND(AA1020&gt;=Assumptions!$B$11,O1020&lt;&gt;"High",OR(N1020&gt;=Assumptions!$B$12,M1020&lt;=6)),"High","Standard")</x:f>
        <x:v>Standard</x:v>
      </x:c>
    </x:row>
    <x:row r="1021">
      <x:c r="A1021" t="str">
        <x:f>'Raw_Data'!A1021</x:f>
        <x:v>C01020</x:v>
      </x:c>
      <x:c r="B1021" t="n">
        <x:f>'Raw_Data'!B1021</x:f>
        <x:v>55</x:v>
      </x:c>
      <x:c r="C1021" s="30" t="n">
        <x:f>'Raw_Data'!C1021</x:f>
        <x:v>54805</x:v>
      </x:c>
      <x:c r="D1021" t="n">
        <x:f>'Raw_Data'!D1021</x:f>
        <x:v>688</x:v>
      </x:c>
      <x:c r="E1021" t="n">
        <x:f>'Raw_Data'!E1021</x:f>
        <x:v>42</x:v>
      </x:c>
      <x:c r="F1021" t="str">
        <x:f>PROPER(TRIM('Raw_Data'!F1021))</x:f>
        <x:v>Gold</x:v>
      </x:c>
      <x:c r="G1021" t="str">
        <x:f>PROPER(TRIM('Raw_Data'!G1021))</x:f>
        <x:v>Digital</x:v>
      </x:c>
      <x:c r="H1021" s="60" t="n">
        <x:f>'Raw_Data'!H1021</x:f>
        <x:v>9810</x:v>
      </x:c>
      <x:c r="I1021" s="60" t="n">
        <x:f>'Raw_Data'!I1021</x:f>
        <x:v>1114.77</x:v>
      </x:c>
      <x:c r="J1021" s="32" t="n">
        <x:f>'Raw_Data'!J1021</x:f>
        <x:v>0.405</x:v>
      </x:c>
      <x:c r="K1021" s="32" t="n">
        <x:f>'Raw_Data'!K1021</x:f>
        <x:v>0.818</x:v>
      </x:c>
      <x:c r="L1021" t="n">
        <x:f>'Raw_Data'!L1021</x:f>
        <x:v>0</x:v>
      </x:c>
      <x:c r="M1021" t="n">
        <x:f>IF('Raw_Data'!M1021="",Assumptions!$B$15,'Raw_Data'!M1021)</x:f>
        <x:v>6</x:v>
      </x:c>
      <x:c r="N1021" s="32" t="n">
        <x:f>'Raw_Data'!N1021</x:f>
        <x:v>0.181</x:v>
      </x:c>
      <x:c r="O1021" t="str">
        <x:f>IF(OR(D1021&lt;620,L1021&gt;=2,J1021&gt;0.9),"High",IF(OR(D1021&lt;700,L1021=1,J1021&gt;0.75),"Medium","Low"))</x:f>
        <x:v>Medium</x:v>
      </x:c>
      <x:c r="P1021" s="30" t="n">
        <x:f>XLOOKUP(F1021,Assumptions!$A$4:$A$6,Assumptions!$B$4:$B$6)</x:f>
        <x:v>95</x:v>
      </x:c>
      <x:c r="Q1021" s="32" t="n">
        <x:f>XLOOKUP(F1021,Assumptions!$A$4:$A$6,Assumptions!$C$4:$C$6)</x:f>
        <x:v>0.219</x:v>
      </x:c>
      <x:c r="R1021" s="32" t="n">
        <x:f>XLOOKUP(F1021,Assumptions!$A$4:$A$6,Assumptions!$D$4:$D$6)</x:f>
        <x:v>0.016</x:v>
      </x:c>
      <x:c r="S1021" s="32" t="n">
        <x:f>XLOOKUP(F1021,Assumptions!$A$4:$A$6,Assumptions!$E$4:$E$6)</x:f>
        <x:v>0.01</x:v>
      </x:c>
      <x:c r="T1021" s="32" t="n">
        <x:f>XLOOKUP(O1021,Assumptions!$H$4:$H$6,Assumptions!$I$4:$I$6)</x:f>
        <x:v>0.012</x:v>
      </x:c>
      <x:c r="U1021" s="30" t="n">
        <x:f>XLOOKUP(F1021,Assumptions!$A$4:$A$6,Assumptions!$F$4:$F$6)</x:f>
        <x:v>90</x:v>
      </x:c>
      <x:c r="V1021" s="60" t="n">
        <x:f>I1021*12</x:f>
        <x:v>13377.24</x:v>
      </x:c>
      <x:c r="W1021" s="60" t="n">
        <x:f>H1021*J1021*(1-K1021)*Q1021</x:f>
        <x:v>158.35782690000005</x:v>
      </x:c>
      <x:c r="X1021" s="60" t="n">
        <x:f>V1021*R1021</x:f>
        <x:v>214.03584</x:v>
      </x:c>
      <x:c r="Y1021" s="60" t="n">
        <x:f>V1021*S1021</x:f>
        <x:v>133.7724</x:v>
      </x:c>
      <x:c r="Z1021" s="60" t="n">
        <x:f>H1021*J1021*T1021</x:f>
        <x:v>47.6766</x:v>
      </x:c>
      <x:c r="AA1021" s="60" t="n">
        <x:f>P1021+W1021+X1021-Y1021-Z1021-U1021</x:f>
        <x:v>195.94466690000007</x:v>
      </x:c>
      <x:c r="AB1021" s="32" t="n">
        <x:f>IFERROR(AA1021/(P1021+W1021+X1021),0)</x:f>
        <x:v>0.4192283310118596</x:v>
      </x:c>
      <x:c r="AC1021" t="n">
        <x:f>IF(O1021="High",0,IF(I1021&gt;=1800,3,IF(I1021&gt;=900,2,1))+IF(K1021&gt;=0.9,2,IF(K1021&gt;=0.75,1,0))+IF(J1021&lt;=0.7,2,IF(J1021&lt;=0.85,1,0))+IF(M1021&gt;=8,1,0))</x:f>
        <x:v>5</x:v>
      </x:c>
      <x:c r="AD1021" t="str">
        <x:f>IF(AND(O1021&lt;&gt;"High",AC1021&gt;=Assumptions!$B$10,AA1021&gt;0),"Priority Growth",IF(AND(O1021="Low",AA1021&gt;0),"Maintain","Watch"))</x:f>
        <x:v>Watch</x:v>
      </x:c>
      <x:c r="AE1021" s="60" t="n">
        <x:f>MAX(AA1021,0)*N1021</x:f>
        <x:v>35.46598470890001</x:v>
      </x:c>
      <x:c r="AF1021" t="str">
        <x:f>IF(AND(AA1021&gt;=Assumptions!$B$11,O1021&lt;&gt;"High",OR(N1021&gt;=Assumptions!$B$12,M1021&lt;=6)),"High","Standard")</x:f>
        <x:v>Standard</x:v>
      </x:c>
    </x:row>
    <x:row r="1022">
      <x:c r="A1022" t="str">
        <x:f>'Raw_Data'!A1022</x:f>
        <x:v>C01021</x:v>
      </x:c>
      <x:c r="B1022" t="n">
        <x:f>'Raw_Data'!B1022</x:f>
        <x:v>34</x:v>
      </x:c>
      <x:c r="C1022" s="30" t="n">
        <x:f>'Raw_Data'!C1022</x:f>
        <x:v>132652</x:v>
      </x:c>
      <x:c r="D1022" t="n">
        <x:f>'Raw_Data'!D1022</x:f>
        <x:v>569</x:v>
      </x:c>
      <x:c r="E1022" t="n">
        <x:f>'Raw_Data'!E1022</x:f>
        <x:v>28</x:v>
      </x:c>
      <x:c r="F1022" t="str">
        <x:f>PROPER(TRIM('Raw_Data'!F1022))</x:f>
        <x:v>Gold</x:v>
      </x:c>
      <x:c r="G1022" t="str">
        <x:f>PROPER(TRIM('Raw_Data'!G1022))</x:f>
        <x:v>Branch</x:v>
      </x:c>
      <x:c r="H1022" s="60" t="n">
        <x:f>'Raw_Data'!H1022</x:f>
        <x:v>15540</x:v>
      </x:c>
      <x:c r="I1022" s="60" t="n">
        <x:f>'Raw_Data'!I1022</x:f>
        <x:v>1740.96</x:v>
      </x:c>
      <x:c r="J1022" s="32" t="n">
        <x:f>'Raw_Data'!J1022</x:f>
        <x:v>0.698</x:v>
      </x:c>
      <x:c r="K1022" s="32" t="n">
        <x:f>'Raw_Data'!K1022</x:f>
        <x:v>0.789</x:v>
      </x:c>
      <x:c r="L1022" t="n">
        <x:f>'Raw_Data'!L1022</x:f>
        <x:v>1</x:v>
      </x:c>
      <x:c r="M1022" t="n">
        <x:f>IF('Raw_Data'!M1022="",Assumptions!$B$15,'Raw_Data'!M1022)</x:f>
        <x:v>8</x:v>
      </x:c>
      <x:c r="N1022" s="32" t="n">
        <x:f>'Raw_Data'!N1022</x:f>
        <x:v>0.074</x:v>
      </x:c>
      <x:c r="O1022" t="str">
        <x:f>IF(OR(D1022&lt;620,L1022&gt;=2,J1022&gt;0.9),"High",IF(OR(D1022&lt;700,L1022=1,J1022&gt;0.75),"Medium","Low"))</x:f>
        <x:v>High</x:v>
      </x:c>
      <x:c r="P1022" s="30" t="n">
        <x:f>XLOOKUP(F1022,Assumptions!$A$4:$A$6,Assumptions!$B$4:$B$6)</x:f>
        <x:v>95</x:v>
      </x:c>
      <x:c r="Q1022" s="32" t="n">
        <x:f>XLOOKUP(F1022,Assumptions!$A$4:$A$6,Assumptions!$C$4:$C$6)</x:f>
        <x:v>0.219</x:v>
      </x:c>
      <x:c r="R1022" s="32" t="n">
        <x:f>XLOOKUP(F1022,Assumptions!$A$4:$A$6,Assumptions!$D$4:$D$6)</x:f>
        <x:v>0.016</x:v>
      </x:c>
      <x:c r="S1022" s="32" t="n">
        <x:f>XLOOKUP(F1022,Assumptions!$A$4:$A$6,Assumptions!$E$4:$E$6)</x:f>
        <x:v>0.01</x:v>
      </x:c>
      <x:c r="T1022" s="32" t="n">
        <x:f>XLOOKUP(O1022,Assumptions!$H$4:$H$6,Assumptions!$I$4:$I$6)</x:f>
        <x:v>0.045</x:v>
      </x:c>
      <x:c r="U1022" s="30" t="n">
        <x:f>XLOOKUP(F1022,Assumptions!$A$4:$A$6,Assumptions!$F$4:$F$6)</x:f>
        <x:v>90</x:v>
      </x:c>
      <x:c r="V1022" s="60" t="n">
        <x:f>I1022*12</x:f>
        <x:v>20891.52</x:v>
      </x:c>
      <x:c r="W1022" s="60" t="n">
        <x:f>H1022*J1022*(1-K1022)*Q1022</x:f>
        <x:v>501.2253262799999</x:v>
      </x:c>
      <x:c r="X1022" s="60" t="n">
        <x:f>V1022*R1022</x:f>
        <x:v>334.26432</x:v>
      </x:c>
      <x:c r="Y1022" s="60" t="n">
        <x:f>V1022*S1022</x:f>
        <x:v>208.9152</x:v>
      </x:c>
      <x:c r="Z1022" s="60" t="n">
        <x:f>H1022*J1022*T1022</x:f>
        <x:v>488.1114</x:v>
      </x:c>
      <x:c r="AA1022" s="60" t="n">
        <x:f>P1022+W1022+X1022-Y1022-Z1022-U1022</x:f>
        <x:v>143.46304627999984</x:v>
      </x:c>
      <x:c r="AB1022" s="32" t="n">
        <x:f>IFERROR(AA1022/(P1022+W1022+X1022),0)</x:f>
        <x:v>0.1541801640174612</x:v>
      </x:c>
      <x:c r="AC1022" t="n">
        <x:f>IF(O1022="High",0,IF(I1022&gt;=1800,3,IF(I1022&gt;=900,2,1))+IF(K1022&gt;=0.9,2,IF(K1022&gt;=0.75,1,0))+IF(J1022&lt;=0.7,2,IF(J1022&lt;=0.85,1,0))+IF(M1022&gt;=8,1,0))</x:f>
        <x:v>0</x:v>
      </x:c>
      <x:c r="AD1022" t="str">
        <x:f>IF(AND(O1022&lt;&gt;"High",AC1022&gt;=Assumptions!$B$10,AA1022&gt;0),"Priority Growth",IF(AND(O1022="Low",AA1022&gt;0),"Maintain","Watch"))</x:f>
        <x:v>Watch</x:v>
      </x:c>
      <x:c r="AE1022" s="60" t="n">
        <x:f>MAX(AA1022,0)*N1022</x:f>
        <x:v>10.616265424719987</x:v>
      </x:c>
      <x:c r="AF1022" t="str">
        <x:f>IF(AND(AA1022&gt;=Assumptions!$B$11,O1022&lt;&gt;"High",OR(N1022&gt;=Assumptions!$B$12,M1022&lt;=6)),"High","Standard")</x:f>
        <x:v>Standard</x:v>
      </x:c>
    </x:row>
    <x:row r="1023">
      <x:c r="A1023" t="str">
        <x:f>'Raw_Data'!A1023</x:f>
        <x:v>C01022</x:v>
      </x:c>
      <x:c r="B1023" t="n">
        <x:f>'Raw_Data'!B1023</x:f>
        <x:v>29</x:v>
      </x:c>
      <x:c r="C1023" s="30" t="n">
        <x:f>'Raw_Data'!C1023</x:f>
        <x:v>60823</x:v>
      </x:c>
      <x:c r="D1023" t="n">
        <x:f>'Raw_Data'!D1023</x:f>
        <x:v>789</x:v>
      </x:c>
      <x:c r="E1023" t="n">
        <x:f>'Raw_Data'!E1023</x:f>
        <x:v>65</x:v>
      </x:c>
      <x:c r="F1023" t="str">
        <x:f>PROPER(TRIM('Raw_Data'!F1023))</x:f>
        <x:v>Gold</x:v>
      </x:c>
      <x:c r="G1023" t="str">
        <x:f>PROPER(TRIM('Raw_Data'!G1023))</x:f>
        <x:v>Partner</x:v>
      </x:c>
      <x:c r="H1023" s="60" t="n">
        <x:f>'Raw_Data'!H1023</x:f>
        <x:v>13567</x:v>
      </x:c>
      <x:c r="I1023" s="60" t="n">
        <x:f>'Raw_Data'!I1023</x:f>
        <x:v>1358.24</x:v>
      </x:c>
      <x:c r="J1023" s="32" t="n">
        <x:f>'Raw_Data'!J1023</x:f>
        <x:v>0.172</x:v>
      </x:c>
      <x:c r="K1023" s="32" t="n">
        <x:f>'Raw_Data'!K1023</x:f>
        <x:v>0.934</x:v>
      </x:c>
      <x:c r="L1023" t="n">
        <x:f>'Raw_Data'!L1023</x:f>
        <x:v>0</x:v>
      </x:c>
      <x:c r="M1023" t="n">
        <x:f>IF('Raw_Data'!M1023="",Assumptions!$B$15,'Raw_Data'!M1023)</x:f>
        <x:v>7</x:v>
      </x:c>
      <x:c r="N1023" s="32" t="n">
        <x:f>'Raw_Data'!N1023</x:f>
        <x:v>0.153</x:v>
      </x:c>
      <x:c r="O1023" t="str">
        <x:f>IF(OR(D1023&lt;620,L1023&gt;=2,J1023&gt;0.9),"High",IF(OR(D1023&lt;700,L1023=1,J1023&gt;0.75),"Medium","Low"))</x:f>
        <x:v>Low</x:v>
      </x:c>
      <x:c r="P1023" s="30" t="n">
        <x:f>XLOOKUP(F1023,Assumptions!$A$4:$A$6,Assumptions!$B$4:$B$6)</x:f>
        <x:v>95</x:v>
      </x:c>
      <x:c r="Q1023" s="32" t="n">
        <x:f>XLOOKUP(F1023,Assumptions!$A$4:$A$6,Assumptions!$C$4:$C$6)</x:f>
        <x:v>0.219</x:v>
      </x:c>
      <x:c r="R1023" s="32" t="n">
        <x:f>XLOOKUP(F1023,Assumptions!$A$4:$A$6,Assumptions!$D$4:$D$6)</x:f>
        <x:v>0.016</x:v>
      </x:c>
      <x:c r="S1023" s="32" t="n">
        <x:f>XLOOKUP(F1023,Assumptions!$A$4:$A$6,Assumptions!$E$4:$E$6)</x:f>
        <x:v>0.01</x:v>
      </x:c>
      <x:c r="T1023" s="32" t="n">
        <x:f>XLOOKUP(O1023,Assumptions!$H$4:$H$6,Assumptions!$I$4:$I$6)</x:f>
        <x:v>0.0035</x:v>
      </x:c>
      <x:c r="U1023" s="30" t="n">
        <x:f>XLOOKUP(F1023,Assumptions!$A$4:$A$6,Assumptions!$F$4:$F$6)</x:f>
        <x:v>90</x:v>
      </x:c>
      <x:c r="V1023" s="60" t="n">
        <x:f>I1023*12</x:f>
        <x:v>16298.880000000001</x:v>
      </x:c>
      <x:c r="W1023" s="60" t="n">
        <x:f>H1023*J1023*(1-K1023)*Q1023</x:f>
        <x:v>33.72875589599997</x:v>
      </x:c>
      <x:c r="X1023" s="60" t="n">
        <x:f>V1023*R1023</x:f>
        <x:v>260.78208</x:v>
      </x:c>
      <x:c r="Y1023" s="60" t="n">
        <x:f>V1023*S1023</x:f>
        <x:v>162.98880000000003</x:v>
      </x:c>
      <x:c r="Z1023" s="60" t="n">
        <x:f>H1023*J1023*T1023</x:f>
        <x:v>8.167334</x:v>
      </x:c>
      <x:c r="AA1023" s="60" t="n">
        <x:f>P1023+W1023+X1023-Y1023-Z1023-U1023</x:f>
        <x:v>128.35470189599997</x:v>
      </x:c>
      <x:c r="AB1023" s="32" t="n">
        <x:f>IFERROR(AA1023/(P1023+W1023+X1023),0)</x:f>
        <x:v>0.3295279362401894</x:v>
      </x:c>
      <x:c r="AC1023" t="n">
        <x:f>IF(O1023="High",0,IF(I1023&gt;=1800,3,IF(I1023&gt;=900,2,1))+IF(K1023&gt;=0.9,2,IF(K1023&gt;=0.75,1,0))+IF(J1023&lt;=0.7,2,IF(J1023&lt;=0.85,1,0))+IF(M1023&gt;=8,1,0))</x:f>
        <x:v>6</x:v>
      </x:c>
      <x:c r="AD1023" t="str">
        <x:f>IF(AND(O1023&lt;&gt;"High",AC1023&gt;=Assumptions!$B$10,AA1023&gt;0),"Priority Growth",IF(AND(O1023="Low",AA1023&gt;0),"Maintain","Watch"))</x:f>
        <x:v>Priority Growth</x:v>
      </x:c>
      <x:c r="AE1023" s="60" t="n">
        <x:f>MAX(AA1023,0)*N1023</x:f>
        <x:v>19.638269390087995</x:v>
      </x:c>
      <x:c r="AF1023" t="str">
        <x:f>IF(AND(AA1023&gt;=Assumptions!$B$11,O1023&lt;&gt;"High",OR(N1023&gt;=Assumptions!$B$12,M1023&lt;=6)),"High","Standard")</x:f>
        <x:v>Standard</x:v>
      </x:c>
    </x:row>
    <x:row r="1024">
      <x:c r="A1024" t="str">
        <x:f>'Raw_Data'!A1024</x:f>
        <x:v>C01023</x:v>
      </x:c>
      <x:c r="B1024" t="n">
        <x:f>'Raw_Data'!B1024</x:f>
        <x:v>42</x:v>
      </x:c>
      <x:c r="C1024" s="30" t="n">
        <x:f>'Raw_Data'!C1024</x:f>
        <x:v>108239</x:v>
      </x:c>
      <x:c r="D1024" t="n">
        <x:f>'Raw_Data'!D1024</x:f>
        <x:v>704</x:v>
      </x:c>
      <x:c r="E1024" t="n">
        <x:f>'Raw_Data'!E1024</x:f>
        <x:v>38</x:v>
      </x:c>
      <x:c r="F1024" t="str">
        <x:f>PROPER(TRIM('Raw_Data'!F1024))</x:f>
        <x:v>Platinum</x:v>
      </x:c>
      <x:c r="G1024" t="str">
        <x:f>PROPER(TRIM('Raw_Data'!G1024))</x:f>
        <x:v>Digital</x:v>
      </x:c>
      <x:c r="H1024" s="60" t="n">
        <x:f>'Raw_Data'!H1024</x:f>
        <x:v>23841</x:v>
      </x:c>
      <x:c r="I1024" s="60" t="n">
        <x:f>'Raw_Data'!I1024</x:f>
        <x:v>2556.02</x:v>
      </x:c>
      <x:c r="J1024" s="32" t="n">
        <x:f>'Raw_Data'!J1024</x:f>
        <x:v>0.232</x:v>
      </x:c>
      <x:c r="K1024" s="32" t="n">
        <x:f>'Raw_Data'!K1024</x:f>
        <x:v>0.627</x:v>
      </x:c>
      <x:c r="L1024" t="n">
        <x:f>'Raw_Data'!L1024</x:f>
        <x:v>0</x:v>
      </x:c>
      <x:c r="M1024" t="n">
        <x:f>IF('Raw_Data'!M1024="",Assumptions!$B$15,'Raw_Data'!M1024)</x:f>
        <x:v>9</x:v>
      </x:c>
      <x:c r="N1024" s="32" t="n">
        <x:f>'Raw_Data'!N1024</x:f>
        <x:v>0.02</x:v>
      </x:c>
      <x:c r="O1024" t="str">
        <x:f>IF(OR(D1024&lt;620,L1024&gt;=2,J1024&gt;0.9),"High",IF(OR(D1024&lt;700,L1024=1,J1024&gt;0.75),"Medium","Low"))</x:f>
        <x:v>Low</x:v>
      </x:c>
      <x:c r="P1024" s="30" t="n">
        <x:f>XLOOKUP(F1024,Assumptions!$A$4:$A$6,Assumptions!$B$4:$B$6)</x:f>
        <x:v>195</x:v>
      </x:c>
      <x:c r="Q1024" s="32" t="n">
        <x:f>XLOOKUP(F1024,Assumptions!$A$4:$A$6,Assumptions!$C$4:$C$6)</x:f>
        <x:v>0.199</x:v>
      </x:c>
      <x:c r="R1024" s="32" t="n">
        <x:f>XLOOKUP(F1024,Assumptions!$A$4:$A$6,Assumptions!$D$4:$D$6)</x:f>
        <x:v>0.017</x:v>
      </x:c>
      <x:c r="S1024" s="32" t="n">
        <x:f>XLOOKUP(F1024,Assumptions!$A$4:$A$6,Assumptions!$E$4:$E$6)</x:f>
        <x:v>0.013</x:v>
      </x:c>
      <x:c r="T1024" s="32" t="n">
        <x:f>XLOOKUP(O1024,Assumptions!$H$4:$H$6,Assumptions!$I$4:$I$6)</x:f>
        <x:v>0.0035</x:v>
      </x:c>
      <x:c r="U1024" s="30" t="n">
        <x:f>XLOOKUP(F1024,Assumptions!$A$4:$A$6,Assumptions!$F$4:$F$6)</x:f>
        <x:v>140</x:v>
      </x:c>
      <x:c r="V1024" s="60" t="n">
        <x:f>I1024*12</x:f>
        <x:v>30672.239999999998</x:v>
      </x:c>
      <x:c r="W1024" s="60" t="n">
        <x:f>H1024*J1024*(1-K1024)*Q1024</x:f>
        <x:v>410.55785042400004</x:v>
      </x:c>
      <x:c r="X1024" s="60" t="n">
        <x:f>V1024*R1024</x:f>
        <x:v>521.42808</x:v>
      </x:c>
      <x:c r="Y1024" s="60" t="n">
        <x:f>V1024*S1024</x:f>
        <x:v>398.73911999999996</x:v>
      </x:c>
      <x:c r="Z1024" s="60" t="n">
        <x:f>H1024*J1024*T1024</x:f>
        <x:v>19.358892</x:v>
      </x:c>
      <x:c r="AA1024" s="60" t="n">
        <x:f>P1024+W1024+X1024-Y1024-Z1024-U1024</x:f>
        <x:v>568.887918424</x:v>
      </x:c>
      <x:c r="AB1024" s="32" t="n">
        <x:f>IFERROR(AA1024/(P1024+W1024+X1024),0)</x:f>
        <x:v>0.5047870634995153</x:v>
      </x:c>
      <x:c r="AC1024" t="n">
        <x:f>IF(O1024="High",0,IF(I1024&gt;=1800,3,IF(I1024&gt;=900,2,1))+IF(K1024&gt;=0.9,2,IF(K1024&gt;=0.75,1,0))+IF(J1024&lt;=0.7,2,IF(J1024&lt;=0.85,1,0))+IF(M1024&gt;=8,1,0))</x:f>
        <x:v>6</x:v>
      </x:c>
      <x:c r="AD1024" t="str">
        <x:f>IF(AND(O1024&lt;&gt;"High",AC1024&gt;=Assumptions!$B$10,AA1024&gt;0),"Priority Growth",IF(AND(O1024="Low",AA1024&gt;0),"Maintain","Watch"))</x:f>
        <x:v>Priority Growth</x:v>
      </x:c>
      <x:c r="AE1024" s="60" t="n">
        <x:f>MAX(AA1024,0)*N1024</x:f>
        <x:v>11.37775836848</x:v>
      </x:c>
      <x:c r="AF1024" t="str">
        <x:f>IF(AND(AA1024&gt;=Assumptions!$B$11,O1024&lt;&gt;"High",OR(N1024&gt;=Assumptions!$B$12,M1024&lt;=6)),"High","Standard")</x:f>
        <x:v>Standard</x:v>
      </x:c>
    </x:row>
    <x:row r="1025">
      <x:c r="A1025" t="str">
        <x:f>'Raw_Data'!A1025</x:f>
        <x:v>C01024</x:v>
      </x:c>
      <x:c r="B1025" t="n">
        <x:f>'Raw_Data'!B1025</x:f>
        <x:v>38</x:v>
      </x:c>
      <x:c r="C1025" s="30" t="n">
        <x:f>'Raw_Data'!C1025</x:f>
        <x:v>34457</x:v>
      </x:c>
      <x:c r="D1025" t="n">
        <x:f>'Raw_Data'!D1025</x:f>
        <x:v>760</x:v>
      </x:c>
      <x:c r="E1025" t="n">
        <x:f>'Raw_Data'!E1025</x:f>
        <x:v>58</x:v>
      </x:c>
      <x:c r="F1025" t="str">
        <x:f>PROPER(TRIM('Raw_Data'!F1025))</x:f>
        <x:v>Gold</x:v>
      </x:c>
      <x:c r="G1025" t="str">
        <x:f>PROPER(TRIM('Raw_Data'!G1025))</x:f>
        <x:v>Branch</x:v>
      </x:c>
      <x:c r="H1025" s="60" t="n">
        <x:f>'Raw_Data'!H1025</x:f>
        <x:v>7275</x:v>
      </x:c>
      <x:c r="I1025" s="60" t="n">
        <x:f>'Raw_Data'!I1025</x:f>
        <x:v>984.22</x:v>
      </x:c>
      <x:c r="J1025" s="32" t="n">
        <x:f>'Raw_Data'!J1025</x:f>
        <x:v>0.264</x:v>
      </x:c>
      <x:c r="K1025" s="32" t="n">
        <x:f>'Raw_Data'!K1025</x:f>
        <x:v>0.881</x:v>
      </x:c>
      <x:c r="L1025" t="n">
        <x:f>'Raw_Data'!L1025</x:f>
        <x:v>0</x:v>
      </x:c>
      <x:c r="M1025" t="n">
        <x:f>IF('Raw_Data'!M1025="",Assumptions!$B$15,'Raw_Data'!M1025)</x:f>
        <x:v>8</x:v>
      </x:c>
      <x:c r="N1025" s="32" t="n">
        <x:f>'Raw_Data'!N1025</x:f>
        <x:v>0.05</x:v>
      </x:c>
      <x:c r="O1025" t="str">
        <x:f>IF(OR(D1025&lt;620,L1025&gt;=2,J1025&gt;0.9),"High",IF(OR(D1025&lt;700,L1025=1,J1025&gt;0.75),"Medium","Low"))</x:f>
        <x:v>Low</x:v>
      </x:c>
      <x:c r="P1025" s="30" t="n">
        <x:f>XLOOKUP(F1025,Assumptions!$A$4:$A$6,Assumptions!$B$4:$B$6)</x:f>
        <x:v>95</x:v>
      </x:c>
      <x:c r="Q1025" s="32" t="n">
        <x:f>XLOOKUP(F1025,Assumptions!$A$4:$A$6,Assumptions!$C$4:$C$6)</x:f>
        <x:v>0.219</x:v>
      </x:c>
      <x:c r="R1025" s="32" t="n">
        <x:f>XLOOKUP(F1025,Assumptions!$A$4:$A$6,Assumptions!$D$4:$D$6)</x:f>
        <x:v>0.016</x:v>
      </x:c>
      <x:c r="S1025" s="32" t="n">
        <x:f>XLOOKUP(F1025,Assumptions!$A$4:$A$6,Assumptions!$E$4:$E$6)</x:f>
        <x:v>0.01</x:v>
      </x:c>
      <x:c r="T1025" s="32" t="n">
        <x:f>XLOOKUP(O1025,Assumptions!$H$4:$H$6,Assumptions!$I$4:$I$6)</x:f>
        <x:v>0.0035</x:v>
      </x:c>
      <x:c r="U1025" s="30" t="n">
        <x:f>XLOOKUP(F1025,Assumptions!$A$4:$A$6,Assumptions!$F$4:$F$6)</x:f>
        <x:v>90</x:v>
      </x:c>
      <x:c r="V1025" s="60" t="n">
        <x:f>I1025*12</x:f>
        <x:v>11810.64</x:v>
      </x:c>
      <x:c r="W1025" s="60" t="n">
        <x:f>H1025*J1025*(1-K1025)*Q1025</x:f>
        <x:v>50.0527566</x:v>
      </x:c>
      <x:c r="X1025" s="60" t="n">
        <x:f>V1025*R1025</x:f>
        <x:v>188.97024</x:v>
      </x:c>
      <x:c r="Y1025" s="60" t="n">
        <x:f>V1025*S1025</x:f>
        <x:v>118.1064</x:v>
      </x:c>
      <x:c r="Z1025" s="60" t="n">
        <x:f>H1025*J1025*T1025</x:f>
        <x:v>6.7221</x:v>
      </x:c>
      <x:c r="AA1025" s="60" t="n">
        <x:f>P1025+W1025+X1025-Y1025-Z1025-U1025</x:f>
        <x:v>119.19449659999998</x:v>
      </x:c>
      <x:c r="AB1025" s="32" t="n">
        <x:f>IFERROR(AA1025/(P1025+W1025+X1025),0)</x:f>
        <x:v>0.3568451807608266</x:v>
      </x:c>
      <x:c r="AC1025" t="n">
        <x:f>IF(O1025="High",0,IF(I1025&gt;=1800,3,IF(I1025&gt;=900,2,1))+IF(K1025&gt;=0.9,2,IF(K1025&gt;=0.75,1,0))+IF(J1025&lt;=0.7,2,IF(J1025&lt;=0.85,1,0))+IF(M1025&gt;=8,1,0))</x:f>
        <x:v>6</x:v>
      </x:c>
      <x:c r="AD1025" t="str">
        <x:f>IF(AND(O1025&lt;&gt;"High",AC1025&gt;=Assumptions!$B$10,AA1025&gt;0),"Priority Growth",IF(AND(O1025="Low",AA1025&gt;0),"Maintain","Watch"))</x:f>
        <x:v>Priority Growth</x:v>
      </x:c>
      <x:c r="AE1025" s="60" t="n">
        <x:f>MAX(AA1025,0)*N1025</x:f>
        <x:v>5.959724829999999</x:v>
      </x:c>
      <x:c r="AF1025" t="str">
        <x:f>IF(AND(AA1025&gt;=Assumptions!$B$11,O1025&lt;&gt;"High",OR(N1025&gt;=Assumptions!$B$12,M1025&lt;=6)),"High","Standard")</x:f>
        <x:v>Standard</x:v>
      </x:c>
    </x:row>
    <x:row r="1026">
      <x:c r="A1026" t="str">
        <x:f>'Raw_Data'!A1026</x:f>
        <x:v>C01025</x:v>
      </x:c>
      <x:c r="B1026" t="n">
        <x:f>'Raw_Data'!B1026</x:f>
        <x:v>35</x:v>
      </x:c>
      <x:c r="C1026" s="30" t="n">
        <x:f>'Raw_Data'!C1026</x:f>
        <x:v>139147</x:v>
      </x:c>
      <x:c r="D1026" t="n">
        <x:f>'Raw_Data'!D1026</x:f>
        <x:v>639</x:v>
      </x:c>
      <x:c r="E1026" t="n">
        <x:f>'Raw_Data'!E1026</x:f>
        <x:v>85</x:v>
      </x:c>
      <x:c r="F1026" t="str">
        <x:f>PROPER(TRIM('Raw_Data'!F1026))</x:f>
        <x:v>Classic</x:v>
      </x:c>
      <x:c r="G1026" t="str">
        <x:f>PROPER(TRIM('Raw_Data'!G1026))</x:f>
        <x:v>Partner</x:v>
      </x:c>
      <x:c r="H1026" s="60" t="n">
        <x:f>'Raw_Data'!H1026</x:f>
        <x:v>12831</x:v>
      </x:c>
      <x:c r="I1026" s="60" t="n">
        <x:f>'Raw_Data'!I1026</x:f>
        <x:v>1534.23</x:v>
      </x:c>
      <x:c r="J1026" s="32" t="n">
        <x:f>'Raw_Data'!J1026</x:f>
        <x:v>0.31</x:v>
      </x:c>
      <x:c r="K1026" s="32" t="n">
        <x:f>'Raw_Data'!K1026</x:f>
        <x:v>0.571</x:v>
      </x:c>
      <x:c r="L1026" t="n">
        <x:f>'Raw_Data'!L1026</x:f>
        <x:v>0</x:v>
      </x:c>
      <x:c r="M1026" t="n">
        <x:f>IF('Raw_Data'!M1026="",Assumptions!$B$15,'Raw_Data'!M1026)</x:f>
        <x:v>7</x:v>
      </x:c>
      <x:c r="N1026" s="32" t="n">
        <x:f>'Raw_Data'!N1026</x:f>
        <x:v>0.085</x:v>
      </x:c>
      <x:c r="O1026" t="str">
        <x:f>IF(OR(D1026&lt;620,L1026&gt;=2,J1026&gt;0.9),"High",IF(OR(D1026&lt;700,L1026=1,J1026&gt;0.75),"Medium","Low"))</x:f>
        <x:v>Medium</x:v>
      </x:c>
      <x:c r="P1026" s="30" t="n">
        <x:f>XLOOKUP(F1026,Assumptions!$A$4:$A$6,Assumptions!$B$4:$B$6)</x:f>
        <x:v>0</x:v>
      </x:c>
      <x:c r="Q1026" s="32" t="n">
        <x:f>XLOOKUP(F1026,Assumptions!$A$4:$A$6,Assumptions!$C$4:$C$6)</x:f>
        <x:v>0.229</x:v>
      </x:c>
      <x:c r="R1026" s="32" t="n">
        <x:f>XLOOKUP(F1026,Assumptions!$A$4:$A$6,Assumptions!$D$4:$D$6)</x:f>
        <x:v>0.015</x:v>
      </x:c>
      <x:c r="S1026" s="32" t="n">
        <x:f>XLOOKUP(F1026,Assumptions!$A$4:$A$6,Assumptions!$E$4:$E$6)</x:f>
        <x:v>0.0075</x:v>
      </x:c>
      <x:c r="T1026" s="32" t="n">
        <x:f>XLOOKUP(O1026,Assumptions!$H$4:$H$6,Assumptions!$I$4:$I$6)</x:f>
        <x:v>0.012</x:v>
      </x:c>
      <x:c r="U1026" s="30" t="n">
        <x:f>XLOOKUP(F1026,Assumptions!$A$4:$A$6,Assumptions!$F$4:$F$6)</x:f>
        <x:v>60</x:v>
      </x:c>
      <x:c r="V1026" s="60" t="n">
        <x:f>I1026*12</x:f>
        <x:v>18410.760000000002</x:v>
      </x:c>
      <x:c r="W1026" s="60" t="n">
        <x:f>H1026*J1026*(1-K1026)*Q1026</x:f>
        <x:v>390.7643840100001</x:v>
      </x:c>
      <x:c r="X1026" s="60" t="n">
        <x:f>V1026*R1026</x:f>
        <x:v>276.1614</x:v>
      </x:c>
      <x:c r="Y1026" s="60" t="n">
        <x:f>V1026*S1026</x:f>
        <x:v>138.0807</x:v>
      </x:c>
      <x:c r="Z1026" s="60" t="n">
        <x:f>H1026*J1026*T1026</x:f>
        <x:v>47.731320000000004</x:v>
      </x:c>
      <x:c r="AA1026" s="60" t="n">
        <x:f>P1026+W1026+X1026-Y1026-Z1026-U1026</x:f>
        <x:v>421.1137640100002</x:v>
      </x:c>
      <x:c r="AB1026" s="32" t="n">
        <x:f>IFERROR(AA1026/(P1026+W1026+X1026),0)</x:f>
        <x:v>0.6314252261743202</x:v>
      </x:c>
      <x:c r="AC1026" t="n">
        <x:f>IF(O1026="High",0,IF(I1026&gt;=1800,3,IF(I1026&gt;=900,2,1))+IF(K1026&gt;=0.9,2,IF(K1026&gt;=0.75,1,0))+IF(J1026&lt;=0.7,2,IF(J1026&lt;=0.85,1,0))+IF(M1026&gt;=8,1,0))</x:f>
        <x:v>4</x:v>
      </x:c>
      <x:c r="AD1026" t="str">
        <x:f>IF(AND(O1026&lt;&gt;"High",AC1026&gt;=Assumptions!$B$10,AA1026&gt;0),"Priority Growth",IF(AND(O1026="Low",AA1026&gt;0),"Maintain","Watch"))</x:f>
        <x:v>Watch</x:v>
      </x:c>
      <x:c r="AE1026" s="60" t="n">
        <x:f>MAX(AA1026,0)*N1026</x:f>
        <x:v>35.79466994085002</x:v>
      </x:c>
      <x:c r="AF1026" t="str">
        <x:f>IF(AND(AA1026&gt;=Assumptions!$B$11,O1026&lt;&gt;"High",OR(N1026&gt;=Assumptions!$B$12,M1026&lt;=6)),"High","Standard")</x:f>
        <x:v>Standard</x:v>
      </x:c>
    </x:row>
    <x:row r="1027">
      <x:c r="A1027" t="str">
        <x:f>'Raw_Data'!A1027</x:f>
        <x:v>C01026</x:v>
      </x:c>
      <x:c r="B1027" t="n">
        <x:f>'Raw_Data'!B1027</x:f>
        <x:v>32</x:v>
      </x:c>
      <x:c r="C1027" s="30" t="n">
        <x:f>'Raw_Data'!C1027</x:f>
        <x:v>77573</x:v>
      </x:c>
      <x:c r="D1027" t="n">
        <x:f>'Raw_Data'!D1027</x:f>
        <x:v>651</x:v>
      </x:c>
      <x:c r="E1027" t="n">
        <x:f>'Raw_Data'!E1027</x:f>
        <x:v>56</x:v>
      </x:c>
      <x:c r="F1027" t="str">
        <x:f>PROPER(TRIM('Raw_Data'!F1027))</x:f>
        <x:v>Gold</x:v>
      </x:c>
      <x:c r="G1027" t="str">
        <x:f>PROPER(TRIM('Raw_Data'!G1027))</x:f>
        <x:v>Direct Mail</x:v>
      </x:c>
      <x:c r="H1027" s="60" t="n">
        <x:f>'Raw_Data'!H1027</x:f>
        <x:v>12611</x:v>
      </x:c>
      <x:c r="I1027" s="60" t="n">
        <x:f>'Raw_Data'!I1027</x:f>
        <x:v>1536.72</x:v>
      </x:c>
      <x:c r="J1027" s="32" t="n">
        <x:f>'Raw_Data'!J1027</x:f>
        <x:v>0.62</x:v>
      </x:c>
      <x:c r="K1027" s="32" t="n">
        <x:f>'Raw_Data'!K1027</x:f>
        <x:v>0.612</x:v>
      </x:c>
      <x:c r="L1027" t="n">
        <x:f>'Raw_Data'!L1027</x:f>
        <x:v>1</x:v>
      </x:c>
      <x:c r="M1027" t="n">
        <x:f>IF('Raw_Data'!M1027="",Assumptions!$B$15,'Raw_Data'!M1027)</x:f>
        <x:v>6</x:v>
      </x:c>
      <x:c r="N1027" s="32" t="n">
        <x:f>'Raw_Data'!N1027</x:f>
        <x:v>0.163</x:v>
      </x:c>
      <x:c r="O1027" t="str">
        <x:f>IF(OR(D1027&lt;620,L1027&gt;=2,J1027&gt;0.9),"High",IF(OR(D1027&lt;700,L1027=1,J1027&gt;0.75),"Medium","Low"))</x:f>
        <x:v>Medium</x:v>
      </x:c>
      <x:c r="P1027" s="30" t="n">
        <x:f>XLOOKUP(F1027,Assumptions!$A$4:$A$6,Assumptions!$B$4:$B$6)</x:f>
        <x:v>95</x:v>
      </x:c>
      <x:c r="Q1027" s="32" t="n">
        <x:f>XLOOKUP(F1027,Assumptions!$A$4:$A$6,Assumptions!$C$4:$C$6)</x:f>
        <x:v>0.219</x:v>
      </x:c>
      <x:c r="R1027" s="32" t="n">
        <x:f>XLOOKUP(F1027,Assumptions!$A$4:$A$6,Assumptions!$D$4:$D$6)</x:f>
        <x:v>0.016</x:v>
      </x:c>
      <x:c r="S1027" s="32" t="n">
        <x:f>XLOOKUP(F1027,Assumptions!$A$4:$A$6,Assumptions!$E$4:$E$6)</x:f>
        <x:v>0.01</x:v>
      </x:c>
      <x:c r="T1027" s="32" t="n">
        <x:f>XLOOKUP(O1027,Assumptions!$H$4:$H$6,Assumptions!$I$4:$I$6)</x:f>
        <x:v>0.012</x:v>
      </x:c>
      <x:c r="U1027" s="30" t="n">
        <x:f>XLOOKUP(F1027,Assumptions!$A$4:$A$6,Assumptions!$F$4:$F$6)</x:f>
        <x:v>90</x:v>
      </x:c>
      <x:c r="V1027" s="60" t="n">
        <x:f>I1027*12</x:f>
        <x:v>18440.64</x:v>
      </x:c>
      <x:c r="W1027" s="60" t="n">
        <x:f>H1027*J1027*(1-K1027)*Q1027</x:f>
        <x:v>664.38077304</x:v>
      </x:c>
      <x:c r="X1027" s="60" t="n">
        <x:f>V1027*R1027</x:f>
        <x:v>295.05024</x:v>
      </x:c>
      <x:c r="Y1027" s="60" t="n">
        <x:f>V1027*S1027</x:f>
        <x:v>184.4064</x:v>
      </x:c>
      <x:c r="Z1027" s="60" t="n">
        <x:f>H1027*J1027*T1027</x:f>
        <x:v>93.82584</x:v>
      </x:c>
      <x:c r="AA1027" s="60" t="n">
        <x:f>P1027+W1027+X1027-Y1027-Z1027-U1027</x:f>
        <x:v>686.19877304</x:v>
      </x:c>
      <x:c r="AB1027" s="32" t="n">
        <x:f>IFERROR(AA1027/(P1027+W1027+X1027),0)</x:f>
        <x:v>0.6507763566832504</x:v>
      </x:c>
      <x:c r="AC1027" t="n">
        <x:f>IF(O1027="High",0,IF(I1027&gt;=1800,3,IF(I1027&gt;=900,2,1))+IF(K1027&gt;=0.9,2,IF(K1027&gt;=0.75,1,0))+IF(J1027&lt;=0.7,2,IF(J1027&lt;=0.85,1,0))+IF(M1027&gt;=8,1,0))</x:f>
        <x:v>4</x:v>
      </x:c>
      <x:c r="AD1027" t="str">
        <x:f>IF(AND(O1027&lt;&gt;"High",AC1027&gt;=Assumptions!$B$10,AA1027&gt;0),"Priority Growth",IF(AND(O1027="Low",AA1027&gt;0),"Maintain","Watch"))</x:f>
        <x:v>Watch</x:v>
      </x:c>
      <x:c r="AE1027" s="60" t="n">
        <x:f>MAX(AA1027,0)*N1027</x:f>
        <x:v>111.85040000552</x:v>
      </x:c>
      <x:c r="AF1027" t="str">
        <x:f>IF(AND(AA1027&gt;=Assumptions!$B$11,O1027&lt;&gt;"High",OR(N1027&gt;=Assumptions!$B$12,M1027&lt;=6)),"High","Standard")</x:f>
        <x:v>High</x:v>
      </x:c>
    </x:row>
    <x:row r="1028">
      <x:c r="A1028" t="str">
        <x:f>'Raw_Data'!A1028</x:f>
        <x:v>C01027</x:v>
      </x:c>
      <x:c r="B1028" t="n">
        <x:f>'Raw_Data'!B1028</x:f>
        <x:v>53</x:v>
      </x:c>
      <x:c r="C1028" s="30" t="n">
        <x:f>'Raw_Data'!C1028</x:f>
        <x:v>46030</x:v>
      </x:c>
      <x:c r="D1028" t="n">
        <x:f>'Raw_Data'!D1028</x:f>
        <x:v>661</x:v>
      </x:c>
      <x:c r="E1028" t="n">
        <x:f>'Raw_Data'!E1028</x:f>
        <x:v>7</x:v>
      </x:c>
      <x:c r="F1028" t="str">
        <x:f>PROPER(TRIM('Raw_Data'!F1028))</x:f>
        <x:v>Classic</x:v>
      </x:c>
      <x:c r="G1028" t="str">
        <x:f>PROPER(TRIM('Raw_Data'!G1028))</x:f>
        <x:v>Partner</x:v>
      </x:c>
      <x:c r="H1028" s="60" t="n">
        <x:f>'Raw_Data'!H1028</x:f>
        <x:v>2792</x:v>
      </x:c>
      <x:c r="I1028" s="60" t="n">
        <x:f>'Raw_Data'!I1028</x:f>
        <x:v>552.6</x:v>
      </x:c>
      <x:c r="J1028" s="32" t="n">
        <x:f>'Raw_Data'!J1028</x:f>
        <x:v>0.483</x:v>
      </x:c>
      <x:c r="K1028" s="32" t="n">
        <x:f>'Raw_Data'!K1028</x:f>
        <x:v>0.667</x:v>
      </x:c>
      <x:c r="L1028" t="n">
        <x:f>'Raw_Data'!L1028</x:f>
        <x:v>0</x:v>
      </x:c>
      <x:c r="M1028" t="n">
        <x:f>IF('Raw_Data'!M1028="",Assumptions!$B$15,'Raw_Data'!M1028)</x:f>
        <x:v>6</x:v>
      </x:c>
      <x:c r="N1028" s="32" t="n">
        <x:f>'Raw_Data'!N1028</x:f>
        <x:v>0.163</x:v>
      </x:c>
      <x:c r="O1028" t="str">
        <x:f>IF(OR(D1028&lt;620,L1028&gt;=2,J1028&gt;0.9),"High",IF(OR(D1028&lt;700,L1028=1,J1028&gt;0.75),"Medium","Low"))</x:f>
        <x:v>Medium</x:v>
      </x:c>
      <x:c r="P1028" s="30" t="n">
        <x:f>XLOOKUP(F1028,Assumptions!$A$4:$A$6,Assumptions!$B$4:$B$6)</x:f>
        <x:v>0</x:v>
      </x:c>
      <x:c r="Q1028" s="32" t="n">
        <x:f>XLOOKUP(F1028,Assumptions!$A$4:$A$6,Assumptions!$C$4:$C$6)</x:f>
        <x:v>0.229</x:v>
      </x:c>
      <x:c r="R1028" s="32" t="n">
        <x:f>XLOOKUP(F1028,Assumptions!$A$4:$A$6,Assumptions!$D$4:$D$6)</x:f>
        <x:v>0.015</x:v>
      </x:c>
      <x:c r="S1028" s="32" t="n">
        <x:f>XLOOKUP(F1028,Assumptions!$A$4:$A$6,Assumptions!$E$4:$E$6)</x:f>
        <x:v>0.0075</x:v>
      </x:c>
      <x:c r="T1028" s="32" t="n">
        <x:f>XLOOKUP(O1028,Assumptions!$H$4:$H$6,Assumptions!$I$4:$I$6)</x:f>
        <x:v>0.012</x:v>
      </x:c>
      <x:c r="U1028" s="30" t="n">
        <x:f>XLOOKUP(F1028,Assumptions!$A$4:$A$6,Assumptions!$F$4:$F$6)</x:f>
        <x:v>60</x:v>
      </x:c>
      <x:c r="V1028" s="60" t="n">
        <x:f>I1028*12</x:f>
        <x:v>6631.200000000001</x:v>
      </x:c>
      <x:c r="W1028" s="60" t="n">
        <x:f>H1028*J1028*(1-K1028)*Q1028</x:f>
        <x:v>102.835309752</x:v>
      </x:c>
      <x:c r="X1028" s="60" t="n">
        <x:f>V1028*R1028</x:f>
        <x:v>99.468</x:v>
      </x:c>
      <x:c r="Y1028" s="60" t="n">
        <x:f>V1028*S1028</x:f>
        <x:v>49.734</x:v>
      </x:c>
      <x:c r="Z1028" s="60" t="n">
        <x:f>H1028*J1028*T1028</x:f>
        <x:v>16.182432000000002</x:v>
      </x:c>
      <x:c r="AA1028" s="60" t="n">
        <x:f>P1028+W1028+X1028-Y1028-Z1028-U1028</x:f>
        <x:v>76.386877752</x:v>
      </x:c>
      <x:c r="AB1028" s="32" t="n">
        <x:f>IFERROR(AA1028/(P1028+W1028+X1028),0)</x:f>
        <x:v>0.37758590230501565</x:v>
      </x:c>
      <x:c r="AC1028" t="n">
        <x:f>IF(O1028="High",0,IF(I1028&gt;=1800,3,IF(I1028&gt;=900,2,1))+IF(K1028&gt;=0.9,2,IF(K1028&gt;=0.75,1,0))+IF(J1028&lt;=0.7,2,IF(J1028&lt;=0.85,1,0))+IF(M1028&gt;=8,1,0))</x:f>
        <x:v>3</x:v>
      </x:c>
      <x:c r="AD1028" t="str">
        <x:f>IF(AND(O1028&lt;&gt;"High",AC1028&gt;=Assumptions!$B$10,AA1028&gt;0),"Priority Growth",IF(AND(O1028="Low",AA1028&gt;0),"Maintain","Watch"))</x:f>
        <x:v>Watch</x:v>
      </x:c>
      <x:c r="AE1028" s="60" t="n">
        <x:f>MAX(AA1028,0)*N1028</x:f>
        <x:v>12.451061073576001</x:v>
      </x:c>
      <x:c r="AF1028" t="str">
        <x:f>IF(AND(AA1028&gt;=Assumptions!$B$11,O1028&lt;&gt;"High",OR(N1028&gt;=Assumptions!$B$12,M1028&lt;=6)),"High","Standard")</x:f>
        <x:v>Standard</x:v>
      </x:c>
    </x:row>
    <x:row r="1029">
      <x:c r="A1029" t="str">
        <x:f>'Raw_Data'!A1029</x:f>
        <x:v>C01028</x:v>
      </x:c>
      <x:c r="B1029" t="n">
        <x:f>'Raw_Data'!B1029</x:f>
        <x:v>33</x:v>
      </x:c>
      <x:c r="C1029" s="30" t="n">
        <x:f>'Raw_Data'!C1029</x:f>
        <x:v>126014</x:v>
      </x:c>
      <x:c r="D1029" t="n">
        <x:f>'Raw_Data'!D1029</x:f>
        <x:v>736</x:v>
      </x:c>
      <x:c r="E1029" t="n">
        <x:f>'Raw_Data'!E1029</x:f>
        <x:v>55</x:v>
      </x:c>
      <x:c r="F1029" t="str">
        <x:f>PROPER(TRIM('Raw_Data'!F1029))</x:f>
        <x:v>Platinum</x:v>
      </x:c>
      <x:c r="G1029" t="str">
        <x:f>PROPER(TRIM('Raw_Data'!G1029))</x:f>
        <x:v>Digital</x:v>
      </x:c>
      <x:c r="H1029" s="60" t="n">
        <x:f>'Raw_Data'!H1029</x:f>
        <x:v>31918</x:v>
      </x:c>
      <x:c r="I1029" s="60" t="n">
        <x:f>'Raw_Data'!I1029</x:f>
        <x:v>3202.05</x:v>
      </x:c>
      <x:c r="J1029" s="32" t="n">
        <x:f>'Raw_Data'!J1029</x:f>
        <x:v>0.402</x:v>
      </x:c>
      <x:c r="K1029" s="32" t="n">
        <x:f>'Raw_Data'!K1029</x:f>
        <x:v>0.801</x:v>
      </x:c>
      <x:c r="L1029" t="n">
        <x:f>'Raw_Data'!L1029</x:f>
        <x:v>0</x:v>
      </x:c>
      <x:c r="M1029" t="n">
        <x:f>IF('Raw_Data'!M1029="",Assumptions!$B$15,'Raw_Data'!M1029)</x:f>
        <x:v>6</x:v>
      </x:c>
      <x:c r="N1029" s="32" t="n">
        <x:f>'Raw_Data'!N1029</x:f>
        <x:v>0.167</x:v>
      </x:c>
      <x:c r="O1029" t="str">
        <x:f>IF(OR(D1029&lt;620,L1029&gt;=2,J1029&gt;0.9),"High",IF(OR(D1029&lt;700,L1029=1,J1029&gt;0.75),"Medium","Low"))</x:f>
        <x:v>Low</x:v>
      </x:c>
      <x:c r="P1029" s="30" t="n">
        <x:f>XLOOKUP(F1029,Assumptions!$A$4:$A$6,Assumptions!$B$4:$B$6)</x:f>
        <x:v>195</x:v>
      </x:c>
      <x:c r="Q1029" s="32" t="n">
        <x:f>XLOOKUP(F1029,Assumptions!$A$4:$A$6,Assumptions!$C$4:$C$6)</x:f>
        <x:v>0.199</x:v>
      </x:c>
      <x:c r="R1029" s="32" t="n">
        <x:f>XLOOKUP(F1029,Assumptions!$A$4:$A$6,Assumptions!$D$4:$D$6)</x:f>
        <x:v>0.017</x:v>
      </x:c>
      <x:c r="S1029" s="32" t="n">
        <x:f>XLOOKUP(F1029,Assumptions!$A$4:$A$6,Assumptions!$E$4:$E$6)</x:f>
        <x:v>0.013</x:v>
      </x:c>
      <x:c r="T1029" s="32" t="n">
        <x:f>XLOOKUP(O1029,Assumptions!$H$4:$H$6,Assumptions!$I$4:$I$6)</x:f>
        <x:v>0.0035</x:v>
      </x:c>
      <x:c r="U1029" s="30" t="n">
        <x:f>XLOOKUP(F1029,Assumptions!$A$4:$A$6,Assumptions!$F$4:$F$6)</x:f>
        <x:v>140</x:v>
      </x:c>
      <x:c r="V1029" s="60" t="n">
        <x:f>I1029*12</x:f>
        <x:v>38424.600000000006</x:v>
      </x:c>
      <x:c r="W1029" s="60" t="n">
        <x:f>H1029*J1029*(1-K1029)*Q1029</x:f>
        <x:v>508.1218566359999</x:v>
      </x:c>
      <x:c r="X1029" s="60" t="n">
        <x:f>V1029*R1029</x:f>
        <x:v>653.2182000000001</x:v>
      </x:c>
      <x:c r="Y1029" s="60" t="n">
        <x:f>V1029*S1029</x:f>
        <x:v>499.51980000000003</x:v>
      </x:c>
      <x:c r="Z1029" s="60" t="n">
        <x:f>H1029*J1029*T1029</x:f>
        <x:v>44.908626</x:v>
      </x:c>
      <x:c r="AA1029" s="60" t="n">
        <x:f>P1029+W1029+X1029-Y1029-Z1029-U1029</x:f>
        <x:v>671.911630636</x:v>
      </x:c>
      <x:c r="AB1029" s="32" t="n">
        <x:f>IFERROR(AA1029/(P1029+W1029+X1029),0)</x:f>
        <x:v>0.4953858196170051</x:v>
      </x:c>
      <x:c r="AC1029" t="n">
        <x:f>IF(O1029="High",0,IF(I1029&gt;=1800,3,IF(I1029&gt;=900,2,1))+IF(K1029&gt;=0.9,2,IF(K1029&gt;=0.75,1,0))+IF(J1029&lt;=0.7,2,IF(J1029&lt;=0.85,1,0))+IF(M1029&gt;=8,1,0))</x:f>
        <x:v>6</x:v>
      </x:c>
      <x:c r="AD1029" t="str">
        <x:f>IF(AND(O1029&lt;&gt;"High",AC1029&gt;=Assumptions!$B$10,AA1029&gt;0),"Priority Growth",IF(AND(O1029="Low",AA1029&gt;0),"Maintain","Watch"))</x:f>
        <x:v>Priority Growth</x:v>
      </x:c>
      <x:c r="AE1029" s="60" t="n">
        <x:f>MAX(AA1029,0)*N1029</x:f>
        <x:v>112.20924231621201</x:v>
      </x:c>
      <x:c r="AF1029" t="str">
        <x:f>IF(AND(AA1029&gt;=Assumptions!$B$11,O1029&lt;&gt;"High",OR(N1029&gt;=Assumptions!$B$12,M1029&lt;=6)),"High","Standard")</x:f>
        <x:v>High</x:v>
      </x:c>
    </x:row>
    <x:row r="1030">
      <x:c r="A1030" t="str">
        <x:f>'Raw_Data'!A1030</x:f>
        <x:v>C01029</x:v>
      </x:c>
      <x:c r="B1030" t="n">
        <x:f>'Raw_Data'!B1030</x:f>
        <x:v>39</x:v>
      </x:c>
      <x:c r="C1030" s="30" t="n">
        <x:f>'Raw_Data'!C1030</x:f>
        <x:v>48699</x:v>
      </x:c>
      <x:c r="D1030" t="n">
        <x:f>'Raw_Data'!D1030</x:f>
        <x:v>684</x:v>
      </x:c>
      <x:c r="E1030" t="n">
        <x:f>'Raw_Data'!E1030</x:f>
        <x:v>13</x:v>
      </x:c>
      <x:c r="F1030" t="str">
        <x:f>PROPER(TRIM('Raw_Data'!F1030))</x:f>
        <x:v>Classic</x:v>
      </x:c>
      <x:c r="G1030" t="str">
        <x:f>PROPER(TRIM('Raw_Data'!G1030))</x:f>
        <x:v>Branch</x:v>
      </x:c>
      <x:c r="H1030" s="60" t="n">
        <x:f>'Raw_Data'!H1030</x:f>
        <x:v>1548</x:v>
      </x:c>
      <x:c r="I1030" s="60" t="n">
        <x:f>'Raw_Data'!I1030</x:f>
        <x:v>479.36</x:v>
      </x:c>
      <x:c r="J1030" s="32" t="n">
        <x:f>'Raw_Data'!J1030</x:f>
        <x:v>0.507</x:v>
      </x:c>
      <x:c r="K1030" s="32" t="n">
        <x:f>'Raw_Data'!K1030</x:f>
        <x:v>0.83</x:v>
      </x:c>
      <x:c r="L1030" t="n">
        <x:f>'Raw_Data'!L1030</x:f>
        <x:v>0</x:v>
      </x:c>
      <x:c r="M1030" t="n">
        <x:f>IF('Raw_Data'!M1030="",Assumptions!$B$15,'Raw_Data'!M1030)</x:f>
        <x:v>6</x:v>
      </x:c>
      <x:c r="N1030" s="32" t="n">
        <x:f>'Raw_Data'!N1030</x:f>
        <x:v>0.185</x:v>
      </x:c>
      <x:c r="O1030" t="str">
        <x:f>IF(OR(D1030&lt;620,L1030&gt;=2,J1030&gt;0.9),"High",IF(OR(D1030&lt;700,L1030=1,J1030&gt;0.75),"Medium","Low"))</x:f>
        <x:v>Medium</x:v>
      </x:c>
      <x:c r="P1030" s="30" t="n">
        <x:f>XLOOKUP(F1030,Assumptions!$A$4:$A$6,Assumptions!$B$4:$B$6)</x:f>
        <x:v>0</x:v>
      </x:c>
      <x:c r="Q1030" s="32" t="n">
        <x:f>XLOOKUP(F1030,Assumptions!$A$4:$A$6,Assumptions!$C$4:$C$6)</x:f>
        <x:v>0.229</x:v>
      </x:c>
      <x:c r="R1030" s="32" t="n">
        <x:f>XLOOKUP(F1030,Assumptions!$A$4:$A$6,Assumptions!$D$4:$D$6)</x:f>
        <x:v>0.015</x:v>
      </x:c>
      <x:c r="S1030" s="32" t="n">
        <x:f>XLOOKUP(F1030,Assumptions!$A$4:$A$6,Assumptions!$E$4:$E$6)</x:f>
        <x:v>0.0075</x:v>
      </x:c>
      <x:c r="T1030" s="32" t="n">
        <x:f>XLOOKUP(O1030,Assumptions!$H$4:$H$6,Assumptions!$I$4:$I$6)</x:f>
        <x:v>0.012</x:v>
      </x:c>
      <x:c r="U1030" s="30" t="n">
        <x:f>XLOOKUP(F1030,Assumptions!$A$4:$A$6,Assumptions!$F$4:$F$6)</x:f>
        <x:v>60</x:v>
      </x:c>
      <x:c r="V1030" s="60" t="n">
        <x:f>I1030*12</x:f>
        <x:v>5752.32</x:v>
      </x:c>
      <x:c r="W1030" s="60" t="n">
        <x:f>H1030*J1030*(1-K1030)*Q1030</x:f>
        <x:v>30.55366548000001</x:v>
      </x:c>
      <x:c r="X1030" s="60" t="n">
        <x:f>V1030*R1030</x:f>
        <x:v>86.28479999999999</x:v>
      </x:c>
      <x:c r="Y1030" s="60" t="n">
        <x:f>V1030*S1030</x:f>
        <x:v>43.142399999999995</x:v>
      </x:c>
      <x:c r="Z1030" s="60" t="n">
        <x:f>H1030*J1030*T1030</x:f>
        <x:v>9.418032</x:v>
      </x:c>
      <x:c r="AA1030" s="60" t="n">
        <x:f>P1030+W1030+X1030-Y1030-Z1030-U1030</x:f>
        <x:v>4.278033480000005</x:v>
      </x:c>
      <x:c r="AB1030" s="32" t="n">
        <x:f>IFERROR(AA1030/(P1030+W1030+X1030),0)</x:f>
        <x:v>0.03661494065695602</x:v>
      </x:c>
      <x:c r="AC1030" t="n">
        <x:f>IF(O1030="High",0,IF(I1030&gt;=1800,3,IF(I1030&gt;=900,2,1))+IF(K1030&gt;=0.9,2,IF(K1030&gt;=0.75,1,0))+IF(J1030&lt;=0.7,2,IF(J1030&lt;=0.85,1,0))+IF(M1030&gt;=8,1,0))</x:f>
        <x:v>4</x:v>
      </x:c>
      <x:c r="AD1030" t="str">
        <x:f>IF(AND(O1030&lt;&gt;"High",AC1030&gt;=Assumptions!$B$10,AA1030&gt;0),"Priority Growth",IF(AND(O1030="Low",AA1030&gt;0),"Maintain","Watch"))</x:f>
        <x:v>Watch</x:v>
      </x:c>
      <x:c r="AE1030" s="60" t="n">
        <x:f>MAX(AA1030,0)*N1030</x:f>
        <x:v>0.7914361938000009</x:v>
      </x:c>
      <x:c r="AF1030" t="str">
        <x:f>IF(AND(AA1030&gt;=Assumptions!$B$11,O1030&lt;&gt;"High",OR(N1030&gt;=Assumptions!$B$12,M1030&lt;=6)),"High","Standard")</x:f>
        <x:v>Standard</x:v>
      </x:c>
    </x:row>
    <x:row r="1031">
      <x:c r="A1031" t="str">
        <x:f>'Raw_Data'!A1031</x:f>
        <x:v>C01030</x:v>
      </x:c>
      <x:c r="B1031" t="n">
        <x:f>'Raw_Data'!B1031</x:f>
        <x:v>37</x:v>
      </x:c>
      <x:c r="C1031" s="30" t="n">
        <x:f>'Raw_Data'!C1031</x:f>
        <x:v>63310</x:v>
      </x:c>
      <x:c r="D1031" t="n">
        <x:f>'Raw_Data'!D1031</x:f>
        <x:v>704</x:v>
      </x:c>
      <x:c r="E1031" t="n">
        <x:f>'Raw_Data'!E1031</x:f>
        <x:v>39</x:v>
      </x:c>
      <x:c r="F1031" t="str">
        <x:f>PROPER(TRIM('Raw_Data'!F1031))</x:f>
        <x:v>Gold</x:v>
      </x:c>
      <x:c r="G1031" t="str">
        <x:f>PROPER(TRIM('Raw_Data'!G1031))</x:f>
        <x:v>Partner</x:v>
      </x:c>
      <x:c r="H1031" s="60" t="n">
        <x:f>'Raw_Data'!H1031</x:f>
        <x:v>8823</x:v>
      </x:c>
      <x:c r="I1031" s="60" t="n">
        <x:f>'Raw_Data'!I1031</x:f>
        <x:v>780.68</x:v>
      </x:c>
      <x:c r="J1031" s="32" t="n">
        <x:f>'Raw_Data'!J1031</x:f>
        <x:v>0.199</x:v>
      </x:c>
      <x:c r="K1031" s="32" t="n">
        <x:f>'Raw_Data'!K1031</x:f>
        <x:v>0.734</x:v>
      </x:c>
      <x:c r="L1031" t="n">
        <x:f>'Raw_Data'!L1031</x:f>
        <x:v>0</x:v>
      </x:c>
      <x:c r="M1031" t="n">
        <x:f>IF('Raw_Data'!M1031="",Assumptions!$B$15,'Raw_Data'!M1031)</x:f>
        <x:v>8</x:v>
      </x:c>
      <x:c r="N1031" s="32" t="n">
        <x:f>'Raw_Data'!N1031</x:f>
        <x:v>0.108</x:v>
      </x:c>
      <x:c r="O1031" t="str">
        <x:f>IF(OR(D1031&lt;620,L1031&gt;=2,J1031&gt;0.9),"High",IF(OR(D1031&lt;700,L1031=1,J1031&gt;0.75),"Medium","Low"))</x:f>
        <x:v>Low</x:v>
      </x:c>
      <x:c r="P1031" s="30" t="n">
        <x:f>XLOOKUP(F1031,Assumptions!$A$4:$A$6,Assumptions!$B$4:$B$6)</x:f>
        <x:v>95</x:v>
      </x:c>
      <x:c r="Q1031" s="32" t="n">
        <x:f>XLOOKUP(F1031,Assumptions!$A$4:$A$6,Assumptions!$C$4:$C$6)</x:f>
        <x:v>0.219</x:v>
      </x:c>
      <x:c r="R1031" s="32" t="n">
        <x:f>XLOOKUP(F1031,Assumptions!$A$4:$A$6,Assumptions!$D$4:$D$6)</x:f>
        <x:v>0.016</x:v>
      </x:c>
      <x:c r="S1031" s="32" t="n">
        <x:f>XLOOKUP(F1031,Assumptions!$A$4:$A$6,Assumptions!$E$4:$E$6)</x:f>
        <x:v>0.01</x:v>
      </x:c>
      <x:c r="T1031" s="32" t="n">
        <x:f>XLOOKUP(O1031,Assumptions!$H$4:$H$6,Assumptions!$I$4:$I$6)</x:f>
        <x:v>0.0035</x:v>
      </x:c>
      <x:c r="U1031" s="30" t="n">
        <x:f>XLOOKUP(F1031,Assumptions!$A$4:$A$6,Assumptions!$F$4:$F$6)</x:f>
        <x:v>90</x:v>
      </x:c>
      <x:c r="V1031" s="60" t="n">
        <x:f>I1031*12</x:f>
        <x:v>9368.16</x:v>
      </x:c>
      <x:c r="W1031" s="60" t="n">
        <x:f>H1031*J1031*(1-K1031)*Q1031</x:f>
        <x:v>102.28103335800002</x:v>
      </x:c>
      <x:c r="X1031" s="60" t="n">
        <x:f>V1031*R1031</x:f>
        <x:v>149.89056</x:v>
      </x:c>
      <x:c r="Y1031" s="60" t="n">
        <x:f>V1031*S1031</x:f>
        <x:v>93.6816</x:v>
      </x:c>
      <x:c r="Z1031" s="60" t="n">
        <x:f>H1031*J1031*T1031</x:f>
        <x:v>6.1452195000000005</x:v>
      </x:c>
      <x:c r="AA1031" s="60" t="n">
        <x:f>P1031+W1031+X1031-Y1031-Z1031-U1031</x:f>
        <x:v>157.344773858</x:v>
      </x:c>
      <x:c r="AB1031" s="32" t="n">
        <x:f>IFERROR(AA1031/(P1031+W1031+X1031),0)</x:f>
        <x:v>0.453219033089921</x:v>
      </x:c>
      <x:c r="AC1031" t="n">
        <x:f>IF(O1031="High",0,IF(I1031&gt;=1800,3,IF(I1031&gt;=900,2,1))+IF(K1031&gt;=0.9,2,IF(K1031&gt;=0.75,1,0))+IF(J1031&lt;=0.7,2,IF(J1031&lt;=0.85,1,0))+IF(M1031&gt;=8,1,0))</x:f>
        <x:v>4</x:v>
      </x:c>
      <x:c r="AD1031" t="str">
        <x:f>IF(AND(O1031&lt;&gt;"High",AC1031&gt;=Assumptions!$B$10,AA1031&gt;0),"Priority Growth",IF(AND(O1031="Low",AA1031&gt;0),"Maintain","Watch"))</x:f>
        <x:v>Maintain</x:v>
      </x:c>
      <x:c r="AE1031" s="60" t="n">
        <x:f>MAX(AA1031,0)*N1031</x:f>
        <x:v>16.993235576664</x:v>
      </x:c>
      <x:c r="AF1031" t="str">
        <x:f>IF(AND(AA1031&gt;=Assumptions!$B$11,O1031&lt;&gt;"High",OR(N1031&gt;=Assumptions!$B$12,M1031&lt;=6)),"High","Standard")</x:f>
        <x:v>Standard</x:v>
      </x:c>
    </x:row>
    <x:row r="1032">
      <x:c r="A1032" t="str">
        <x:f>'Raw_Data'!A1032</x:f>
        <x:v>C01031</x:v>
      </x:c>
      <x:c r="B1032" t="n">
        <x:f>'Raw_Data'!B1032</x:f>
        <x:v>28</x:v>
      </x:c>
      <x:c r="C1032" s="30" t="n">
        <x:f>'Raw_Data'!C1032</x:f>
        <x:v>77257</x:v>
      </x:c>
      <x:c r="D1032" t="n">
        <x:f>'Raw_Data'!D1032</x:f>
        <x:v>607</x:v>
      </x:c>
      <x:c r="E1032" t="n">
        <x:f>'Raw_Data'!E1032</x:f>
        <x:v>15</x:v>
      </x:c>
      <x:c r="F1032" t="str">
        <x:f>PROPER(TRIM('Raw_Data'!F1032))</x:f>
        <x:v>Classic</x:v>
      </x:c>
      <x:c r="G1032" t="str">
        <x:f>PROPER(TRIM('Raw_Data'!G1032))</x:f>
        <x:v>Branch</x:v>
      </x:c>
      <x:c r="H1032" s="60" t="n">
        <x:f>'Raw_Data'!H1032</x:f>
        <x:v>3564</x:v>
      </x:c>
      <x:c r="I1032" s="60" t="n">
        <x:f>'Raw_Data'!I1032</x:f>
        <x:v>424.88</x:v>
      </x:c>
      <x:c r="J1032" s="32" t="n">
        <x:f>'Raw_Data'!J1032</x:f>
        <x:v>0.628</x:v>
      </x:c>
      <x:c r="K1032" s="32" t="n">
        <x:f>'Raw_Data'!K1032</x:f>
        <x:v>0.596</x:v>
      </x:c>
      <x:c r="L1032" t="n">
        <x:f>'Raw_Data'!L1032</x:f>
        <x:v>2</x:v>
      </x:c>
      <x:c r="M1032" t="n">
        <x:f>IF('Raw_Data'!M1032="",Assumptions!$B$15,'Raw_Data'!M1032)</x:f>
        <x:v>6</x:v>
      </x:c>
      <x:c r="N1032" s="32" t="n">
        <x:f>'Raw_Data'!N1032</x:f>
        <x:v>0.172</x:v>
      </x:c>
      <x:c r="O1032" t="str">
        <x:f>IF(OR(D1032&lt;620,L1032&gt;=2,J1032&gt;0.9),"High",IF(OR(D1032&lt;700,L1032=1,J1032&gt;0.75),"Medium","Low"))</x:f>
        <x:v>High</x:v>
      </x:c>
      <x:c r="P1032" s="30" t="n">
        <x:f>XLOOKUP(F1032,Assumptions!$A$4:$A$6,Assumptions!$B$4:$B$6)</x:f>
        <x:v>0</x:v>
      </x:c>
      <x:c r="Q1032" s="32" t="n">
        <x:f>XLOOKUP(F1032,Assumptions!$A$4:$A$6,Assumptions!$C$4:$C$6)</x:f>
        <x:v>0.229</x:v>
      </x:c>
      <x:c r="R1032" s="32" t="n">
        <x:f>XLOOKUP(F1032,Assumptions!$A$4:$A$6,Assumptions!$D$4:$D$6)</x:f>
        <x:v>0.015</x:v>
      </x:c>
      <x:c r="S1032" s="32" t="n">
        <x:f>XLOOKUP(F1032,Assumptions!$A$4:$A$6,Assumptions!$E$4:$E$6)</x:f>
        <x:v>0.0075</x:v>
      </x:c>
      <x:c r="T1032" s="32" t="n">
        <x:f>XLOOKUP(O1032,Assumptions!$H$4:$H$6,Assumptions!$I$4:$I$6)</x:f>
        <x:v>0.045</x:v>
      </x:c>
      <x:c r="U1032" s="30" t="n">
        <x:f>XLOOKUP(F1032,Assumptions!$A$4:$A$6,Assumptions!$F$4:$F$6)</x:f>
        <x:v>60</x:v>
      </x:c>
      <x:c r="V1032" s="60" t="n">
        <x:f>I1032*12</x:f>
        <x:v>5098.5599999999995</x:v>
      </x:c>
      <x:c r="W1032" s="60" t="n">
        <x:f>H1032*J1032*(1-K1032)*Q1032</x:f>
        <x:v>207.06857107200003</x:v>
      </x:c>
      <x:c r="X1032" s="60" t="n">
        <x:f>V1032*R1032</x:f>
        <x:v>76.4784</x:v>
      </x:c>
      <x:c r="Y1032" s="60" t="n">
        <x:f>V1032*S1032</x:f>
        <x:v>38.2392</x:v>
      </x:c>
      <x:c r="Z1032" s="60" t="n">
        <x:f>H1032*J1032*T1032</x:f>
        <x:v>100.71864</x:v>
      </x:c>
      <x:c r="AA1032" s="60" t="n">
        <x:f>P1032+W1032+X1032-Y1032-Z1032-U1032</x:f>
        <x:v>84.58913107200004</x:v>
      </x:c>
      <x:c r="AB1032" s="32" t="n">
        <x:f>IFERROR(AA1032/(P1032+W1032+X1032),0)</x:f>
        <x:v>0.29832493273405714</x:v>
      </x:c>
      <x:c r="AC1032" t="n">
        <x:f>IF(O1032="High",0,IF(I1032&gt;=1800,3,IF(I1032&gt;=900,2,1))+IF(K1032&gt;=0.9,2,IF(K1032&gt;=0.75,1,0))+IF(J1032&lt;=0.7,2,IF(J1032&lt;=0.85,1,0))+IF(M1032&gt;=8,1,0))</x:f>
        <x:v>0</x:v>
      </x:c>
      <x:c r="AD1032" t="str">
        <x:f>IF(AND(O1032&lt;&gt;"High",AC1032&gt;=Assumptions!$B$10,AA1032&gt;0),"Priority Growth",IF(AND(O1032="Low",AA1032&gt;0),"Maintain","Watch"))</x:f>
        <x:v>Watch</x:v>
      </x:c>
      <x:c r="AE1032" s="60" t="n">
        <x:f>MAX(AA1032,0)*N1032</x:f>
        <x:v>14.549330544384006</x:v>
      </x:c>
      <x:c r="AF1032" t="str">
        <x:f>IF(AND(AA1032&gt;=Assumptions!$B$11,O1032&lt;&gt;"High",OR(N1032&gt;=Assumptions!$B$12,M1032&lt;=6)),"High","Standard")</x:f>
        <x:v>Standard</x:v>
      </x:c>
    </x:row>
    <x:row r="1033">
      <x:c r="A1033" t="str">
        <x:f>'Raw_Data'!A1033</x:f>
        <x:v>C01032</x:v>
      </x:c>
      <x:c r="B1033" t="n">
        <x:f>'Raw_Data'!B1033</x:f>
        <x:v>47</x:v>
      </x:c>
      <x:c r="C1033" s="30" t="n">
        <x:f>'Raw_Data'!C1033</x:f>
        <x:v>141652</x:v>
      </x:c>
      <x:c r="D1033" t="n">
        <x:f>'Raw_Data'!D1033</x:f>
        <x:v>725</x:v>
      </x:c>
      <x:c r="E1033" t="n">
        <x:f>'Raw_Data'!E1033</x:f>
        <x:v>9</x:v>
      </x:c>
      <x:c r="F1033" t="str">
        <x:f>PROPER(TRIM('Raw_Data'!F1033))</x:f>
        <x:v>Platinum</x:v>
      </x:c>
      <x:c r="G1033" t="str">
        <x:f>PROPER(TRIM('Raw_Data'!G1033))</x:f>
        <x:v>Branch</x:v>
      </x:c>
      <x:c r="H1033" s="60" t="n">
        <x:f>'Raw_Data'!H1033</x:f>
        <x:v>31062</x:v>
      </x:c>
      <x:c r="I1033" s="60" t="n">
        <x:f>'Raw_Data'!I1033</x:f>
        <x:v>3746.93</x:v>
      </x:c>
      <x:c r="J1033" s="32" t="n">
        <x:f>'Raw_Data'!J1033</x:f>
        <x:v>0.44</x:v>
      </x:c>
      <x:c r="K1033" s="32" t="n">
        <x:f>'Raw_Data'!K1033</x:f>
        <x:v>0.818</x:v>
      </x:c>
      <x:c r="L1033" t="n">
        <x:f>'Raw_Data'!L1033</x:f>
        <x:v>0</x:v>
      </x:c>
      <x:c r="M1033" t="n">
        <x:f>IF('Raw_Data'!M1033="",Assumptions!$B$15,'Raw_Data'!M1033)</x:f>
        <x:v>7.370408870408871</x:v>
      </x:c>
      <x:c r="N1033" s="32" t="n">
        <x:f>'Raw_Data'!N1033</x:f>
        <x:v>0.134</x:v>
      </x:c>
      <x:c r="O1033" t="str">
        <x:f>IF(OR(D1033&lt;620,L1033&gt;=2,J1033&gt;0.9),"High",IF(OR(D1033&lt;700,L1033=1,J1033&gt;0.75),"Medium","Low"))</x:f>
        <x:v>Low</x:v>
      </x:c>
      <x:c r="P1033" s="30" t="n">
        <x:f>XLOOKUP(F1033,Assumptions!$A$4:$A$6,Assumptions!$B$4:$B$6)</x:f>
        <x:v>195</x:v>
      </x:c>
      <x:c r="Q1033" s="32" t="n">
        <x:f>XLOOKUP(F1033,Assumptions!$A$4:$A$6,Assumptions!$C$4:$C$6)</x:f>
        <x:v>0.199</x:v>
      </x:c>
      <x:c r="R1033" s="32" t="n">
        <x:f>XLOOKUP(F1033,Assumptions!$A$4:$A$6,Assumptions!$D$4:$D$6)</x:f>
        <x:v>0.017</x:v>
      </x:c>
      <x:c r="S1033" s="32" t="n">
        <x:f>XLOOKUP(F1033,Assumptions!$A$4:$A$6,Assumptions!$E$4:$E$6)</x:f>
        <x:v>0.013</x:v>
      </x:c>
      <x:c r="T1033" s="32" t="n">
        <x:f>XLOOKUP(O1033,Assumptions!$H$4:$H$6,Assumptions!$I$4:$I$6)</x:f>
        <x:v>0.0035</x:v>
      </x:c>
      <x:c r="U1033" s="30" t="n">
        <x:f>XLOOKUP(F1033,Assumptions!$A$4:$A$6,Assumptions!$F$4:$F$6)</x:f>
        <x:v>140</x:v>
      </x:c>
      <x:c r="V1033" s="60" t="n">
        <x:f>I1033*12</x:f>
        <x:v>44963.159999999996</x:v>
      </x:c>
      <x:c r="W1033" s="60" t="n">
        <x:f>H1033*J1033*(1-K1033)*Q1033</x:f>
        <x:v>495.00154704000016</x:v>
      </x:c>
      <x:c r="X1033" s="60" t="n">
        <x:f>V1033*R1033</x:f>
        <x:v>764.3737199999999</x:v>
      </x:c>
      <x:c r="Y1033" s="60" t="n">
        <x:f>V1033*S1033</x:f>
        <x:v>584.5210799999999</x:v>
      </x:c>
      <x:c r="Z1033" s="60" t="n">
        <x:f>H1033*J1033*T1033</x:f>
        <x:v>47.835480000000004</x:v>
      </x:c>
      <x:c r="AA1033" s="60" t="n">
        <x:f>P1033+W1033+X1033-Y1033-Z1033-U1033</x:f>
        <x:v>682.0187070400001</x:v>
      </x:c>
      <x:c r="AB1033" s="32" t="n">
        <x:f>IFERROR(AA1033/(P1033+W1033+X1033),0)</x:f>
        <x:v>0.4689427292228852</x:v>
      </x:c>
      <x:c r="AC1033" t="n">
        <x:f>IF(O1033="High",0,IF(I1033&gt;=1800,3,IF(I1033&gt;=900,2,1))+IF(K1033&gt;=0.9,2,IF(K1033&gt;=0.75,1,0))+IF(J1033&lt;=0.7,2,IF(J1033&lt;=0.85,1,0))+IF(M1033&gt;=8,1,0))</x:f>
        <x:v>6</x:v>
      </x:c>
      <x:c r="AD1033" t="str">
        <x:f>IF(AND(O1033&lt;&gt;"High",AC1033&gt;=Assumptions!$B$10,AA1033&gt;0),"Priority Growth",IF(AND(O1033="Low",AA1033&gt;0),"Maintain","Watch"))</x:f>
        <x:v>Priority Growth</x:v>
      </x:c>
      <x:c r="AE1033" s="60" t="n">
        <x:f>MAX(AA1033,0)*N1033</x:f>
        <x:v>91.39050674336002</x:v>
      </x:c>
      <x:c r="AF1033" t="str">
        <x:f>IF(AND(AA1033&gt;=Assumptions!$B$11,O1033&lt;&gt;"High",OR(N1033&gt;=Assumptions!$B$12,M1033&lt;=6)),"High","Standard")</x:f>
        <x:v>Standard</x:v>
      </x:c>
    </x:row>
    <x:row r="1034">
      <x:c r="A1034" t="str">
        <x:f>'Raw_Data'!A1034</x:f>
        <x:v>C01033</x:v>
      </x:c>
      <x:c r="B1034" t="n">
        <x:f>'Raw_Data'!B1034</x:f>
        <x:v>46</x:v>
      </x:c>
      <x:c r="C1034" s="30" t="n">
        <x:f>'Raw_Data'!C1034</x:f>
        <x:v>91500</x:v>
      </x:c>
      <x:c r="D1034" t="n">
        <x:f>'Raw_Data'!D1034</x:f>
        <x:v>623</x:v>
      </x:c>
      <x:c r="E1034" t="n">
        <x:f>'Raw_Data'!E1034</x:f>
        <x:v>60</x:v>
      </x:c>
      <x:c r="F1034" t="str">
        <x:f>PROPER(TRIM('Raw_Data'!F1034))</x:f>
        <x:v>Gold</x:v>
      </x:c>
      <x:c r="G1034" t="str">
        <x:f>PROPER(TRIM('Raw_Data'!G1034))</x:f>
        <x:v>Partner</x:v>
      </x:c>
      <x:c r="H1034" s="60" t="n">
        <x:f>'Raw_Data'!H1034</x:f>
        <x:v>7781</x:v>
      </x:c>
      <x:c r="I1034" s="60" t="n">
        <x:f>'Raw_Data'!I1034</x:f>
        <x:v>945.85</x:v>
      </x:c>
      <x:c r="J1034" s="32" t="n">
        <x:f>'Raw_Data'!J1034</x:f>
        <x:v>0.601</x:v>
      </x:c>
      <x:c r="K1034" s="32" t="n">
        <x:f>'Raw_Data'!K1034</x:f>
        <x:v>0.582</x:v>
      </x:c>
      <x:c r="L1034" t="n">
        <x:f>'Raw_Data'!L1034</x:f>
        <x:v>0</x:v>
      </x:c>
      <x:c r="M1034" t="n">
        <x:f>IF('Raw_Data'!M1034="",Assumptions!$B$15,'Raw_Data'!M1034)</x:f>
        <x:v>7</x:v>
      </x:c>
      <x:c r="N1034" s="32" t="n">
        <x:f>'Raw_Data'!N1034</x:f>
        <x:v>0.096</x:v>
      </x:c>
      <x:c r="O1034" t="str">
        <x:f>IF(OR(D1034&lt;620,L1034&gt;=2,J1034&gt;0.9),"High",IF(OR(D1034&lt;700,L1034=1,J1034&gt;0.75),"Medium","Low"))</x:f>
        <x:v>Medium</x:v>
      </x:c>
      <x:c r="P1034" s="30" t="n">
        <x:f>XLOOKUP(F1034,Assumptions!$A$4:$A$6,Assumptions!$B$4:$B$6)</x:f>
        <x:v>95</x:v>
      </x:c>
      <x:c r="Q1034" s="32" t="n">
        <x:f>XLOOKUP(F1034,Assumptions!$A$4:$A$6,Assumptions!$C$4:$C$6)</x:f>
        <x:v>0.219</x:v>
      </x:c>
      <x:c r="R1034" s="32" t="n">
        <x:f>XLOOKUP(F1034,Assumptions!$A$4:$A$6,Assumptions!$D$4:$D$6)</x:f>
        <x:v>0.016</x:v>
      </x:c>
      <x:c r="S1034" s="32" t="n">
        <x:f>XLOOKUP(F1034,Assumptions!$A$4:$A$6,Assumptions!$E$4:$E$6)</x:f>
        <x:v>0.01</x:v>
      </x:c>
      <x:c r="T1034" s="32" t="n">
        <x:f>XLOOKUP(O1034,Assumptions!$H$4:$H$6,Assumptions!$I$4:$I$6)</x:f>
        <x:v>0.012</x:v>
      </x:c>
      <x:c r="U1034" s="30" t="n">
        <x:f>XLOOKUP(F1034,Assumptions!$A$4:$A$6,Assumptions!$F$4:$F$6)</x:f>
        <x:v>90</x:v>
      </x:c>
      <x:c r="V1034" s="60" t="n">
        <x:f>I1034*12</x:f>
        <x:v>11350.2</x:v>
      </x:c>
      <x:c r="W1034" s="60" t="n">
        <x:f>H1034*J1034*(1-K1034)*Q1034</x:f>
        <x:v>428.08526950199996</x:v>
      </x:c>
      <x:c r="X1034" s="60" t="n">
        <x:f>V1034*R1034</x:f>
        <x:v>181.60320000000002</x:v>
      </x:c>
      <x:c r="Y1034" s="60" t="n">
        <x:f>V1034*S1034</x:f>
        <x:v>113.50200000000001</x:v>
      </x:c>
      <x:c r="Z1034" s="60" t="n">
        <x:f>H1034*J1034*T1034</x:f>
        <x:v>56.11657199999999</x:v>
      </x:c>
      <x:c r="AA1034" s="60" t="n">
        <x:f>P1034+W1034+X1034-Y1034-Z1034-U1034</x:f>
        <x:v>445.0698975019999</x:v>
      </x:c>
      <x:c r="AB1034" s="32" t="n">
        <x:f>IFERROR(AA1034/(P1034+W1034+X1034),0)</x:f>
        <x:v>0.6315839080161603</x:v>
      </x:c>
      <x:c r="AC1034" t="n">
        <x:f>IF(O1034="High",0,IF(I1034&gt;=1800,3,IF(I1034&gt;=900,2,1))+IF(K1034&gt;=0.9,2,IF(K1034&gt;=0.75,1,0))+IF(J1034&lt;=0.7,2,IF(J1034&lt;=0.85,1,0))+IF(M1034&gt;=8,1,0))</x:f>
        <x:v>4</x:v>
      </x:c>
      <x:c r="AD1034" t="str">
        <x:f>IF(AND(O1034&lt;&gt;"High",AC1034&gt;=Assumptions!$B$10,AA1034&gt;0),"Priority Growth",IF(AND(O1034="Low",AA1034&gt;0),"Maintain","Watch"))</x:f>
        <x:v>Watch</x:v>
      </x:c>
      <x:c r="AE1034" s="60" t="n">
        <x:f>MAX(AA1034,0)*N1034</x:f>
        <x:v>42.72671016019199</x:v>
      </x:c>
      <x:c r="AF1034" t="str">
        <x:f>IF(AND(AA1034&gt;=Assumptions!$B$11,O1034&lt;&gt;"High",OR(N1034&gt;=Assumptions!$B$12,M1034&lt;=6)),"High","Standard")</x:f>
        <x:v>Standard</x:v>
      </x:c>
    </x:row>
    <x:row r="1035">
      <x:c r="A1035" t="str">
        <x:f>'Raw_Data'!A1035</x:f>
        <x:v>C01034</x:v>
      </x:c>
      <x:c r="B1035" t="n">
        <x:f>'Raw_Data'!B1035</x:f>
        <x:v>34</x:v>
      </x:c>
      <x:c r="C1035" s="30" t="n">
        <x:f>'Raw_Data'!C1035</x:f>
        <x:v>44056</x:v>
      </x:c>
      <x:c r="D1035" t="n">
        <x:f>'Raw_Data'!D1035</x:f>
        <x:v>794</x:v>
      </x:c>
      <x:c r="E1035" t="n">
        <x:f>'Raw_Data'!E1035</x:f>
        <x:v>63</x:v>
      </x:c>
      <x:c r="F1035" t="str">
        <x:f>PROPER(TRIM('Raw_Data'!F1035))</x:f>
        <x:v>Classic</x:v>
      </x:c>
      <x:c r="G1035" t="str">
        <x:f>PROPER(TRIM('Raw_Data'!G1035))</x:f>
        <x:v>Digital</x:v>
      </x:c>
      <x:c r="H1035" s="60" t="n">
        <x:f>'Raw_Data'!H1035</x:f>
        <x:v>5597</x:v>
      </x:c>
      <x:c r="I1035" s="60" t="n">
        <x:f>'Raw_Data'!I1035</x:f>
        <x:v>407.99</x:v>
      </x:c>
      <x:c r="J1035" s="32" t="n">
        <x:f>'Raw_Data'!J1035</x:f>
        <x:v>0.344</x:v>
      </x:c>
      <x:c r="K1035" s="32" t="n">
        <x:f>'Raw_Data'!K1035</x:f>
        <x:v>0.78</x:v>
      </x:c>
      <x:c r="L1035" t="n">
        <x:f>'Raw_Data'!L1035</x:f>
        <x:v>0</x:v>
      </x:c>
      <x:c r="M1035" t="n">
        <x:f>IF('Raw_Data'!M1035="",Assumptions!$B$15,'Raw_Data'!M1035)</x:f>
        <x:v>9</x:v>
      </x:c>
      <x:c r="N1035" s="32" t="n">
        <x:f>'Raw_Data'!N1035</x:f>
        <x:v>0.02</x:v>
      </x:c>
      <x:c r="O1035" t="str">
        <x:f>IF(OR(D1035&lt;620,L1035&gt;=2,J1035&gt;0.9),"High",IF(OR(D1035&lt;700,L1035=1,J1035&gt;0.75),"Medium","Low"))</x:f>
        <x:v>Low</x:v>
      </x:c>
      <x:c r="P1035" s="30" t="n">
        <x:f>XLOOKUP(F1035,Assumptions!$A$4:$A$6,Assumptions!$B$4:$B$6)</x:f>
        <x:v>0</x:v>
      </x:c>
      <x:c r="Q1035" s="32" t="n">
        <x:f>XLOOKUP(F1035,Assumptions!$A$4:$A$6,Assumptions!$C$4:$C$6)</x:f>
        <x:v>0.229</x:v>
      </x:c>
      <x:c r="R1035" s="32" t="n">
        <x:f>XLOOKUP(F1035,Assumptions!$A$4:$A$6,Assumptions!$D$4:$D$6)</x:f>
        <x:v>0.015</x:v>
      </x:c>
      <x:c r="S1035" s="32" t="n">
        <x:f>XLOOKUP(F1035,Assumptions!$A$4:$A$6,Assumptions!$E$4:$E$6)</x:f>
        <x:v>0.0075</x:v>
      </x:c>
      <x:c r="T1035" s="32" t="n">
        <x:f>XLOOKUP(O1035,Assumptions!$H$4:$H$6,Assumptions!$I$4:$I$6)</x:f>
        <x:v>0.0035</x:v>
      </x:c>
      <x:c r="U1035" s="30" t="n">
        <x:f>XLOOKUP(F1035,Assumptions!$A$4:$A$6,Assumptions!$F$4:$F$6)</x:f>
        <x:v>60</x:v>
      </x:c>
      <x:c r="V1035" s="60" t="n">
        <x:f>I1035*12</x:f>
        <x:v>4895.88</x:v>
      </x:c>
      <x:c r="W1035" s="60" t="n">
        <x:f>H1035*J1035*(1-K1035)*Q1035</x:f>
        <x:v>97.00003983999999</x:v>
      </x:c>
      <x:c r="X1035" s="60" t="n">
        <x:f>V1035*R1035</x:f>
        <x:v>73.4382</x:v>
      </x:c>
      <x:c r="Y1035" s="60" t="n">
        <x:f>V1035*S1035</x:f>
        <x:v>36.7191</x:v>
      </x:c>
      <x:c r="Z1035" s="60" t="n">
        <x:f>H1035*J1035*T1035</x:f>
        <x:v>6.738788</x:v>
      </x:c>
      <x:c r="AA1035" s="60" t="n">
        <x:f>P1035+W1035+X1035-Y1035-Z1035-U1035</x:f>
        <x:v>66.98035184</x:v>
      </x:c>
      <x:c r="AB1035" s="32" t="n">
        <x:f>IFERROR(AA1035/(P1035+W1035+X1035),0)</x:f>
        <x:v>0.39298899063307763</x:v>
      </x:c>
      <x:c r="AC1035" t="n">
        <x:f>IF(O1035="High",0,IF(I1035&gt;=1800,3,IF(I1035&gt;=900,2,1))+IF(K1035&gt;=0.9,2,IF(K1035&gt;=0.75,1,0))+IF(J1035&lt;=0.7,2,IF(J1035&lt;=0.85,1,0))+IF(M1035&gt;=8,1,0))</x:f>
        <x:v>5</x:v>
      </x:c>
      <x:c r="AD1035" t="str">
        <x:f>IF(AND(O1035&lt;&gt;"High",AC1035&gt;=Assumptions!$B$10,AA1035&gt;0),"Priority Growth",IF(AND(O1035="Low",AA1035&gt;0),"Maintain","Watch"))</x:f>
        <x:v>Maintain</x:v>
      </x:c>
      <x:c r="AE1035" s="60" t="n">
        <x:f>MAX(AA1035,0)*N1035</x:f>
        <x:v>1.3396070368</x:v>
      </x:c>
      <x:c r="AF1035" t="str">
        <x:f>IF(AND(AA1035&gt;=Assumptions!$B$11,O1035&lt;&gt;"High",OR(N1035&gt;=Assumptions!$B$12,M1035&lt;=6)),"High","Standard")</x:f>
        <x:v>Standard</x:v>
      </x:c>
    </x:row>
    <x:row r="1036">
      <x:c r="A1036" t="str">
        <x:f>'Raw_Data'!A1036</x:f>
        <x:v>C01035</x:v>
      </x:c>
      <x:c r="B1036" t="n">
        <x:f>'Raw_Data'!B1036</x:f>
        <x:v>45</x:v>
      </x:c>
      <x:c r="C1036" s="30" t="n">
        <x:f>'Raw_Data'!C1036</x:f>
        <x:v>73298</x:v>
      </x:c>
      <x:c r="D1036" t="n">
        <x:f>'Raw_Data'!D1036</x:f>
        <x:v>647</x:v>
      </x:c>
      <x:c r="E1036" t="n">
        <x:f>'Raw_Data'!E1036</x:f>
        <x:v>8</x:v>
      </x:c>
      <x:c r="F1036" t="str">
        <x:f>PROPER(TRIM('Raw_Data'!F1036))</x:f>
        <x:v>Gold</x:v>
      </x:c>
      <x:c r="G1036" t="str">
        <x:f>PROPER(TRIM('Raw_Data'!G1036))</x:f>
        <x:v>Digital</x:v>
      </x:c>
      <x:c r="H1036" s="60" t="n">
        <x:f>'Raw_Data'!H1036</x:f>
        <x:v>5401</x:v>
      </x:c>
      <x:c r="I1036" s="60" t="n">
        <x:f>'Raw_Data'!I1036</x:f>
        <x:v>636.45</x:v>
      </x:c>
      <x:c r="J1036" s="32" t="n">
        <x:f>'Raw_Data'!J1036</x:f>
        <x:v>0.359</x:v>
      </x:c>
      <x:c r="K1036" s="32" t="n">
        <x:f>'Raw_Data'!K1036</x:f>
        <x:v>0.749</x:v>
      </x:c>
      <x:c r="L1036" t="n">
        <x:f>'Raw_Data'!L1036</x:f>
        <x:v>0</x:v>
      </x:c>
      <x:c r="M1036" t="n">
        <x:f>IF('Raw_Data'!M1036="",Assumptions!$B$15,'Raw_Data'!M1036)</x:f>
        <x:v>6</x:v>
      </x:c>
      <x:c r="N1036" s="32" t="n">
        <x:f>'Raw_Data'!N1036</x:f>
        <x:v>0.255</x:v>
      </x:c>
      <x:c r="O1036" t="str">
        <x:f>IF(OR(D1036&lt;620,L1036&gt;=2,J1036&gt;0.9),"High",IF(OR(D1036&lt;700,L1036=1,J1036&gt;0.75),"Medium","Low"))</x:f>
        <x:v>Medium</x:v>
      </x:c>
      <x:c r="P1036" s="30" t="n">
        <x:f>XLOOKUP(F1036,Assumptions!$A$4:$A$6,Assumptions!$B$4:$B$6)</x:f>
        <x:v>95</x:v>
      </x:c>
      <x:c r="Q1036" s="32" t="n">
        <x:f>XLOOKUP(F1036,Assumptions!$A$4:$A$6,Assumptions!$C$4:$C$6)</x:f>
        <x:v>0.219</x:v>
      </x:c>
      <x:c r="R1036" s="32" t="n">
        <x:f>XLOOKUP(F1036,Assumptions!$A$4:$A$6,Assumptions!$D$4:$D$6)</x:f>
        <x:v>0.016</x:v>
      </x:c>
      <x:c r="S1036" s="32" t="n">
        <x:f>XLOOKUP(F1036,Assumptions!$A$4:$A$6,Assumptions!$E$4:$E$6)</x:f>
        <x:v>0.01</x:v>
      </x:c>
      <x:c r="T1036" s="32" t="n">
        <x:f>XLOOKUP(O1036,Assumptions!$H$4:$H$6,Assumptions!$I$4:$I$6)</x:f>
        <x:v>0.012</x:v>
      </x:c>
      <x:c r="U1036" s="30" t="n">
        <x:f>XLOOKUP(F1036,Assumptions!$A$4:$A$6,Assumptions!$F$4:$F$6)</x:f>
        <x:v>90</x:v>
      </x:c>
      <x:c r="V1036" s="60" t="n">
        <x:f>I1036*12</x:f>
        <x:v>7637.400000000001</x:v>
      </x:c>
      <x:c r="W1036" s="60" t="n">
        <x:f>H1036*J1036*(1-K1036)*Q1036</x:f>
        <x:v>106.582637271</x:v>
      </x:c>
      <x:c r="X1036" s="60" t="n">
        <x:f>V1036*R1036</x:f>
        <x:v>122.1984</x:v>
      </x:c>
      <x:c r="Y1036" s="60" t="n">
        <x:f>V1036*S1036</x:f>
        <x:v>76.37400000000001</x:v>
      </x:c>
      <x:c r="Z1036" s="60" t="n">
        <x:f>H1036*J1036*T1036</x:f>
        <x:v>23.267508</x:v>
      </x:c>
      <x:c r="AA1036" s="60" t="n">
        <x:f>P1036+W1036+X1036-Y1036-Z1036-U1036</x:f>
        <x:v>134.139529271</x:v>
      </x:c>
      <x:c r="AB1036" s="32" t="n">
        <x:f>IFERROR(AA1036/(P1036+W1036+X1036),0)</x:f>
        <x:v>0.4142908750975653</x:v>
      </x:c>
      <x:c r="AC1036" t="n">
        <x:f>IF(O1036="High",0,IF(I1036&gt;=1800,3,IF(I1036&gt;=900,2,1))+IF(K1036&gt;=0.9,2,IF(K1036&gt;=0.75,1,0))+IF(J1036&lt;=0.7,2,IF(J1036&lt;=0.85,1,0))+IF(M1036&gt;=8,1,0))</x:f>
        <x:v>3</x:v>
      </x:c>
      <x:c r="AD1036" t="str">
        <x:f>IF(AND(O1036&lt;&gt;"High",AC1036&gt;=Assumptions!$B$10,AA1036&gt;0),"Priority Growth",IF(AND(O1036="Low",AA1036&gt;0),"Maintain","Watch"))</x:f>
        <x:v>Watch</x:v>
      </x:c>
      <x:c r="AE1036" s="60" t="n">
        <x:f>MAX(AA1036,0)*N1036</x:f>
        <x:v>34.205579964105</x:v>
      </x:c>
      <x:c r="AF1036" t="str">
        <x:f>IF(AND(AA1036&gt;=Assumptions!$B$11,O1036&lt;&gt;"High",OR(N1036&gt;=Assumptions!$B$12,M1036&lt;=6)),"High","Standard")</x:f>
        <x:v>Standard</x:v>
      </x:c>
    </x:row>
    <x:row r="1037">
      <x:c r="A1037" t="str">
        <x:f>'Raw_Data'!A1037</x:f>
        <x:v>C01036</x:v>
      </x:c>
      <x:c r="B1037" t="n">
        <x:f>'Raw_Data'!B1037</x:f>
        <x:v>64</x:v>
      </x:c>
      <x:c r="C1037" s="30" t="n">
        <x:f>'Raw_Data'!C1037</x:f>
        <x:v>34034</x:v>
      </x:c>
      <x:c r="D1037" t="n">
        <x:f>'Raw_Data'!D1037</x:f>
        <x:v>617</x:v>
      </x:c>
      <x:c r="E1037" t="n">
        <x:f>'Raw_Data'!E1037</x:f>
        <x:v>55</x:v>
      </x:c>
      <x:c r="F1037" t="str">
        <x:f>PROPER(TRIM('Raw_Data'!F1037))</x:f>
        <x:v>Classic</x:v>
      </x:c>
      <x:c r="G1037" t="str">
        <x:f>PROPER(TRIM('Raw_Data'!G1037))</x:f>
        <x:v>Branch</x:v>
      </x:c>
      <x:c r="H1037" s="60" t="n">
        <x:f>'Raw_Data'!H1037</x:f>
        <x:v>3769</x:v>
      </x:c>
      <x:c r="I1037" s="60" t="n">
        <x:f>'Raw_Data'!I1037</x:f>
        <x:v>456.29</x:v>
      </x:c>
      <x:c r="J1037" s="32" t="n">
        <x:f>'Raw_Data'!J1037</x:f>
        <x:v>0.45</x:v>
      </x:c>
      <x:c r="K1037" s="32" t="n">
        <x:f>'Raw_Data'!K1037</x:f>
        <x:v>0.617</x:v>
      </x:c>
      <x:c r="L1037" t="n">
        <x:f>'Raw_Data'!L1037</x:f>
        <x:v>0</x:v>
      </x:c>
      <x:c r="M1037" t="n">
        <x:f>IF('Raw_Data'!M1037="",Assumptions!$B$15,'Raw_Data'!M1037)</x:f>
        <x:v>10</x:v>
      </x:c>
      <x:c r="N1037" s="32" t="n">
        <x:f>'Raw_Data'!N1037</x:f>
        <x:v>0.02</x:v>
      </x:c>
      <x:c r="O1037" t="str">
        <x:f>IF(OR(D1037&lt;620,L1037&gt;=2,J1037&gt;0.9),"High",IF(OR(D1037&lt;700,L1037=1,J1037&gt;0.75),"Medium","Low"))</x:f>
        <x:v>High</x:v>
      </x:c>
      <x:c r="P1037" s="30" t="n">
        <x:f>XLOOKUP(F1037,Assumptions!$A$4:$A$6,Assumptions!$B$4:$B$6)</x:f>
        <x:v>0</x:v>
      </x:c>
      <x:c r="Q1037" s="32" t="n">
        <x:f>XLOOKUP(F1037,Assumptions!$A$4:$A$6,Assumptions!$C$4:$C$6)</x:f>
        <x:v>0.229</x:v>
      </x:c>
      <x:c r="R1037" s="32" t="n">
        <x:f>XLOOKUP(F1037,Assumptions!$A$4:$A$6,Assumptions!$D$4:$D$6)</x:f>
        <x:v>0.015</x:v>
      </x:c>
      <x:c r="S1037" s="32" t="n">
        <x:f>XLOOKUP(F1037,Assumptions!$A$4:$A$6,Assumptions!$E$4:$E$6)</x:f>
        <x:v>0.0075</x:v>
      </x:c>
      <x:c r="T1037" s="32" t="n">
        <x:f>XLOOKUP(O1037,Assumptions!$H$4:$H$6,Assumptions!$I$4:$I$6)</x:f>
        <x:v>0.045</x:v>
      </x:c>
      <x:c r="U1037" s="30" t="n">
        <x:f>XLOOKUP(F1037,Assumptions!$A$4:$A$6,Assumptions!$F$4:$F$6)</x:f>
        <x:v>60</x:v>
      </x:c>
      <x:c r="V1037" s="60" t="n">
        <x:f>I1037*12</x:f>
        <x:v>5475.4800000000005</x:v>
      </x:c>
      <x:c r="W1037" s="60" t="n">
        <x:f>H1037*J1037*(1-K1037)*Q1037</x:f>
        <x:v>148.75545735</x:v>
      </x:c>
      <x:c r="X1037" s="60" t="n">
        <x:f>V1037*R1037</x:f>
        <x:v>82.1322</x:v>
      </x:c>
      <x:c r="Y1037" s="60" t="n">
        <x:f>V1037*S1037</x:f>
        <x:v>41.0661</x:v>
      </x:c>
      <x:c r="Z1037" s="60" t="n">
        <x:f>H1037*J1037*T1037</x:f>
        <x:v>76.32225</x:v>
      </x:c>
      <x:c r="AA1037" s="60" t="n">
        <x:f>P1037+W1037+X1037-Y1037-Z1037-U1037</x:f>
        <x:v>53.49930734999998</x:v>
      </x:c>
      <x:c r="AB1037" s="32" t="n">
        <x:f>IFERROR(AA1037/(P1037+W1037+X1037),0)</x:f>
        <x:v>0.23171142175391812</x:v>
      </x:c>
      <x:c r="AC1037" t="n">
        <x:f>IF(O1037="High",0,IF(I1037&gt;=1800,3,IF(I1037&gt;=900,2,1))+IF(K1037&gt;=0.9,2,IF(K1037&gt;=0.75,1,0))+IF(J1037&lt;=0.7,2,IF(J1037&lt;=0.85,1,0))+IF(M1037&gt;=8,1,0))</x:f>
        <x:v>0</x:v>
      </x:c>
      <x:c r="AD1037" t="str">
        <x:f>IF(AND(O1037&lt;&gt;"High",AC1037&gt;=Assumptions!$B$10,AA1037&gt;0),"Priority Growth",IF(AND(O1037="Low",AA1037&gt;0),"Maintain","Watch"))</x:f>
        <x:v>Watch</x:v>
      </x:c>
      <x:c r="AE1037" s="60" t="n">
        <x:f>MAX(AA1037,0)*N1037</x:f>
        <x:v>1.0699861469999996</x:v>
      </x:c>
      <x:c r="AF1037" t="str">
        <x:f>IF(AND(AA1037&gt;=Assumptions!$B$11,O1037&lt;&gt;"High",OR(N1037&gt;=Assumptions!$B$12,M1037&lt;=6)),"High","Standard")</x:f>
        <x:v>Standard</x:v>
      </x:c>
    </x:row>
    <x:row r="1038">
      <x:c r="A1038" t="str">
        <x:f>'Raw_Data'!A1038</x:f>
        <x:v>C01037</x:v>
      </x:c>
      <x:c r="B1038" t="n">
        <x:f>'Raw_Data'!B1038</x:f>
        <x:v>31</x:v>
      </x:c>
      <x:c r="C1038" s="30" t="n">
        <x:f>'Raw_Data'!C1038</x:f>
        <x:v>86976</x:v>
      </x:c>
      <x:c r="D1038" t="n">
        <x:f>'Raw_Data'!D1038</x:f>
        <x:v>746</x:v>
      </x:c>
      <x:c r="E1038" t="n">
        <x:f>'Raw_Data'!E1038</x:f>
        <x:v>18</x:v>
      </x:c>
      <x:c r="F1038" t="str">
        <x:f>PROPER(TRIM('Raw_Data'!F1038))</x:f>
        <x:v>Platinum</x:v>
      </x:c>
      <x:c r="G1038" t="str">
        <x:f>PROPER(TRIM('Raw_Data'!G1038))</x:f>
        <x:v>Digital</x:v>
      </x:c>
      <x:c r="H1038" s="60" t="n">
        <x:f>'Raw_Data'!H1038</x:f>
        <x:v>19530</x:v>
      </x:c>
      <x:c r="I1038" s="60" t="n">
        <x:f>'Raw_Data'!I1038</x:f>
        <x:v>2198</x:v>
      </x:c>
      <x:c r="J1038" s="32" t="n">
        <x:f>'Raw_Data'!J1038</x:f>
        <x:v>0.424</x:v>
      </x:c>
      <x:c r="K1038" s="32" t="n">
        <x:f>'Raw_Data'!K1038</x:f>
        <x:v>0.748</x:v>
      </x:c>
      <x:c r="L1038" t="n">
        <x:f>'Raw_Data'!L1038</x:f>
        <x:v>0</x:v>
      </x:c>
      <x:c r="M1038" t="n">
        <x:f>IF('Raw_Data'!M1038="",Assumptions!$B$15,'Raw_Data'!M1038)</x:f>
        <x:v>8</x:v>
      </x:c>
      <x:c r="N1038" s="32" t="n">
        <x:f>'Raw_Data'!N1038</x:f>
        <x:v>0.054</x:v>
      </x:c>
      <x:c r="O1038" t="str">
        <x:f>IF(OR(D1038&lt;620,L1038&gt;=2,J1038&gt;0.9),"High",IF(OR(D1038&lt;700,L1038=1,J1038&gt;0.75),"Medium","Low"))</x:f>
        <x:v>Low</x:v>
      </x:c>
      <x:c r="P1038" s="30" t="n">
        <x:f>XLOOKUP(F1038,Assumptions!$A$4:$A$6,Assumptions!$B$4:$B$6)</x:f>
        <x:v>195</x:v>
      </x:c>
      <x:c r="Q1038" s="32" t="n">
        <x:f>XLOOKUP(F1038,Assumptions!$A$4:$A$6,Assumptions!$C$4:$C$6)</x:f>
        <x:v>0.199</x:v>
      </x:c>
      <x:c r="R1038" s="32" t="n">
        <x:f>XLOOKUP(F1038,Assumptions!$A$4:$A$6,Assumptions!$D$4:$D$6)</x:f>
        <x:v>0.017</x:v>
      </x:c>
      <x:c r="S1038" s="32" t="n">
        <x:f>XLOOKUP(F1038,Assumptions!$A$4:$A$6,Assumptions!$E$4:$E$6)</x:f>
        <x:v>0.013</x:v>
      </x:c>
      <x:c r="T1038" s="32" t="n">
        <x:f>XLOOKUP(O1038,Assumptions!$H$4:$H$6,Assumptions!$I$4:$I$6)</x:f>
        <x:v>0.0035</x:v>
      </x:c>
      <x:c r="U1038" s="30" t="n">
        <x:f>XLOOKUP(F1038,Assumptions!$A$4:$A$6,Assumptions!$F$4:$F$6)</x:f>
        <x:v>140</x:v>
      </x:c>
      <x:c r="V1038" s="60" t="n">
        <x:f>I1038*12</x:f>
        <x:v>26376</x:v>
      </x:c>
      <x:c r="W1038" s="60" t="n">
        <x:f>H1038*J1038*(1-K1038)*Q1038</x:f>
        <x:v>415.26154656</x:v>
      </x:c>
      <x:c r="X1038" s="60" t="n">
        <x:f>V1038*R1038</x:f>
        <x:v>448.39200000000005</x:v>
      </x:c>
      <x:c r="Y1038" s="60" t="n">
        <x:f>V1038*S1038</x:f>
        <x:v>342.888</x:v>
      </x:c>
      <x:c r="Z1038" s="60" t="n">
        <x:f>H1038*J1038*T1038</x:f>
        <x:v>28.982519999999997</x:v>
      </x:c>
      <x:c r="AA1038" s="60" t="n">
        <x:f>P1038+W1038+X1038-Y1038-Z1038-U1038</x:f>
        <x:v>546.78302656</x:v>
      </x:c>
      <x:c r="AB1038" s="32" t="n">
        <x:f>IFERROR(AA1038/(P1038+W1038+X1038),0)</x:f>
        <x:v>0.5164891085820499</x:v>
      </x:c>
      <x:c r="AC1038" t="n">
        <x:f>IF(O1038="High",0,IF(I1038&gt;=1800,3,IF(I1038&gt;=900,2,1))+IF(K1038&gt;=0.9,2,IF(K1038&gt;=0.75,1,0))+IF(J1038&lt;=0.7,2,IF(J1038&lt;=0.85,1,0))+IF(M1038&gt;=8,1,0))</x:f>
        <x:v>6</x:v>
      </x:c>
      <x:c r="AD1038" t="str">
        <x:f>IF(AND(O1038&lt;&gt;"High",AC1038&gt;=Assumptions!$B$10,AA1038&gt;0),"Priority Growth",IF(AND(O1038="Low",AA1038&gt;0),"Maintain","Watch"))</x:f>
        <x:v>Priority Growth</x:v>
      </x:c>
      <x:c r="AE1038" s="60" t="n">
        <x:f>MAX(AA1038,0)*N1038</x:f>
        <x:v>29.526283434240003</x:v>
      </x:c>
      <x:c r="AF1038" t="str">
        <x:f>IF(AND(AA1038&gt;=Assumptions!$B$11,O1038&lt;&gt;"High",OR(N1038&gt;=Assumptions!$B$12,M1038&lt;=6)),"High","Standard")</x:f>
        <x:v>Standard</x:v>
      </x:c>
    </x:row>
    <x:row r="1039">
      <x:c r="A1039" t="str">
        <x:f>'Raw_Data'!A1039</x:f>
        <x:v>C01038</x:v>
      </x:c>
      <x:c r="B1039" t="n">
        <x:f>'Raw_Data'!B1039</x:f>
        <x:v>45</x:v>
      </x:c>
      <x:c r="C1039" s="30" t="n">
        <x:f>'Raw_Data'!C1039</x:f>
        <x:v>113690</x:v>
      </x:c>
      <x:c r="D1039" t="n">
        <x:f>'Raw_Data'!D1039</x:f>
        <x:v>728</x:v>
      </x:c>
      <x:c r="E1039" t="n">
        <x:f>'Raw_Data'!E1039</x:f>
        <x:v>58</x:v>
      </x:c>
      <x:c r="F1039" t="str">
        <x:f>PROPER(TRIM('Raw_Data'!F1039))</x:f>
        <x:v>Platinum</x:v>
      </x:c>
      <x:c r="G1039" t="str">
        <x:f>PROPER(TRIM('Raw_Data'!G1039))</x:f>
        <x:v>Branch</x:v>
      </x:c>
      <x:c r="H1039" s="60" t="n">
        <x:f>'Raw_Data'!H1039</x:f>
        <x:v>22789</x:v>
      </x:c>
      <x:c r="I1039" s="60" t="n">
        <x:f>'Raw_Data'!I1039</x:f>
        <x:v>2543.92</x:v>
      </x:c>
      <x:c r="J1039" s="32" t="n">
        <x:f>'Raw_Data'!J1039</x:f>
        <x:v>0.559</x:v>
      </x:c>
      <x:c r="K1039" s="32" t="n">
        <x:f>'Raw_Data'!K1039</x:f>
        <x:v>0.82</x:v>
      </x:c>
      <x:c r="L1039" t="n">
        <x:f>'Raw_Data'!L1039</x:f>
        <x:v>0</x:v>
      </x:c>
      <x:c r="M1039" t="n">
        <x:f>IF('Raw_Data'!M1039="",Assumptions!$B$15,'Raw_Data'!M1039)</x:f>
        <x:v>8</x:v>
      </x:c>
      <x:c r="N1039" s="32" t="n">
        <x:f>'Raw_Data'!N1039</x:f>
        <x:v>0.073</x:v>
      </x:c>
      <x:c r="O1039" t="str">
        <x:f>IF(OR(D1039&lt;620,L1039&gt;=2,J1039&gt;0.9),"High",IF(OR(D1039&lt;700,L1039=1,J1039&gt;0.75),"Medium","Low"))</x:f>
        <x:v>Low</x:v>
      </x:c>
      <x:c r="P1039" s="30" t="n">
        <x:f>XLOOKUP(F1039,Assumptions!$A$4:$A$6,Assumptions!$B$4:$B$6)</x:f>
        <x:v>195</x:v>
      </x:c>
      <x:c r="Q1039" s="32" t="n">
        <x:f>XLOOKUP(F1039,Assumptions!$A$4:$A$6,Assumptions!$C$4:$C$6)</x:f>
        <x:v>0.199</x:v>
      </x:c>
      <x:c r="R1039" s="32" t="n">
        <x:f>XLOOKUP(F1039,Assumptions!$A$4:$A$6,Assumptions!$D$4:$D$6)</x:f>
        <x:v>0.017</x:v>
      </x:c>
      <x:c r="S1039" s="32" t="n">
        <x:f>XLOOKUP(F1039,Assumptions!$A$4:$A$6,Assumptions!$E$4:$E$6)</x:f>
        <x:v>0.013</x:v>
      </x:c>
      <x:c r="T1039" s="32" t="n">
        <x:f>XLOOKUP(O1039,Assumptions!$H$4:$H$6,Assumptions!$I$4:$I$6)</x:f>
        <x:v>0.0035</x:v>
      </x:c>
      <x:c r="U1039" s="30" t="n">
        <x:f>XLOOKUP(F1039,Assumptions!$A$4:$A$6,Assumptions!$F$4:$F$6)</x:f>
        <x:v>140</x:v>
      </x:c>
      <x:c r="V1039" s="60" t="n">
        <x:f>I1039*12</x:f>
        <x:v>30527.04</x:v>
      </x:c>
      <x:c r="W1039" s="60" t="n">
        <x:f>H1039*J1039*(1-K1039)*Q1039</x:f>
        <x:v>456.3128068200002</x:v>
      </x:c>
      <x:c r="X1039" s="60" t="n">
        <x:f>V1039*R1039</x:f>
        <x:v>518.95968</x:v>
      </x:c>
      <x:c r="Y1039" s="60" t="n">
        <x:f>V1039*S1039</x:f>
        <x:v>396.85152</x:v>
      </x:c>
      <x:c r="Z1039" s="60" t="n">
        <x:f>H1039*J1039*T1039</x:f>
        <x:v>44.586678500000005</x:v>
      </x:c>
      <x:c r="AA1039" s="60" t="n">
        <x:f>P1039+W1039+X1039-Y1039-Z1039-U1039</x:f>
        <x:v>588.8342883200003</x:v>
      </x:c>
      <x:c r="AB1039" s="32" t="n">
        <x:f>IFERROR(AA1039/(P1039+W1039+X1039),0)</x:f>
        <x:v>0.5031599862012042</x:v>
      </x:c>
      <x:c r="AC1039" t="n">
        <x:f>IF(O1039="High",0,IF(I1039&gt;=1800,3,IF(I1039&gt;=900,2,1))+IF(K1039&gt;=0.9,2,IF(K1039&gt;=0.75,1,0))+IF(J1039&lt;=0.7,2,IF(J1039&lt;=0.85,1,0))+IF(M1039&gt;=8,1,0))</x:f>
        <x:v>7</x:v>
      </x:c>
      <x:c r="AD1039" t="str">
        <x:f>IF(AND(O1039&lt;&gt;"High",AC1039&gt;=Assumptions!$B$10,AA1039&gt;0),"Priority Growth",IF(AND(O1039="Low",AA1039&gt;0),"Maintain","Watch"))</x:f>
        <x:v>Priority Growth</x:v>
      </x:c>
      <x:c r="AE1039" s="60" t="n">
        <x:f>MAX(AA1039,0)*N1039</x:f>
        <x:v>42.984903047360014</x:v>
      </x:c>
      <x:c r="AF1039" t="str">
        <x:f>IF(AND(AA1039&gt;=Assumptions!$B$11,O1039&lt;&gt;"High",OR(N1039&gt;=Assumptions!$B$12,M1039&lt;=6)),"High","Standard")</x:f>
        <x:v>Standard</x:v>
      </x:c>
    </x:row>
    <x:row r="1040">
      <x:c r="A1040" t="str">
        <x:f>'Raw_Data'!A1040</x:f>
        <x:v>C01039</x:v>
      </x:c>
      <x:c r="B1040" t="n">
        <x:f>'Raw_Data'!B1040</x:f>
        <x:v>25</x:v>
      </x:c>
      <x:c r="C1040" s="30" t="n">
        <x:f>'Raw_Data'!C1040</x:f>
        <x:v>48698</x:v>
      </x:c>
      <x:c r="D1040" t="n">
        <x:f>'Raw_Data'!D1040</x:f>
        <x:v>709</x:v>
      </x:c>
      <x:c r="E1040" t="n">
        <x:f>'Raw_Data'!E1040</x:f>
        <x:v>47</x:v>
      </x:c>
      <x:c r="F1040" t="str">
        <x:f>PROPER(TRIM('Raw_Data'!F1040))</x:f>
        <x:v>Gold</x:v>
      </x:c>
      <x:c r="G1040" t="str">
        <x:f>PROPER(TRIM('Raw_Data'!G1040))</x:f>
        <x:v>Digital</x:v>
      </x:c>
      <x:c r="H1040" s="60" t="n">
        <x:f>'Raw_Data'!H1040</x:f>
        <x:v>7656</x:v>
      </x:c>
      <x:c r="I1040" s="60" t="n">
        <x:f>'Raw_Data'!I1040</x:f>
        <x:v>405.04</x:v>
      </x:c>
      <x:c r="J1040" s="32" t="n">
        <x:f>'Raw_Data'!J1040</x:f>
        <x:v>0.314</x:v>
      </x:c>
      <x:c r="K1040" s="32" t="n">
        <x:f>'Raw_Data'!K1040</x:f>
        <x:v>0.738</x:v>
      </x:c>
      <x:c r="L1040" t="n">
        <x:f>'Raw_Data'!L1040</x:f>
        <x:v>0</x:v>
      </x:c>
      <x:c r="M1040" t="n">
        <x:f>IF('Raw_Data'!M1040="",Assumptions!$B$15,'Raw_Data'!M1040)</x:f>
        <x:v>5</x:v>
      </x:c>
      <x:c r="N1040" s="32" t="n">
        <x:f>'Raw_Data'!N1040</x:f>
        <x:v>0.313</x:v>
      </x:c>
      <x:c r="O1040" t="str">
        <x:f>IF(OR(D1040&lt;620,L1040&gt;=2,J1040&gt;0.9),"High",IF(OR(D1040&lt;700,L1040=1,J1040&gt;0.75),"Medium","Low"))</x:f>
        <x:v>Low</x:v>
      </x:c>
      <x:c r="P1040" s="30" t="n">
        <x:f>XLOOKUP(F1040,Assumptions!$A$4:$A$6,Assumptions!$B$4:$B$6)</x:f>
        <x:v>95</x:v>
      </x:c>
      <x:c r="Q1040" s="32" t="n">
        <x:f>XLOOKUP(F1040,Assumptions!$A$4:$A$6,Assumptions!$C$4:$C$6)</x:f>
        <x:v>0.219</x:v>
      </x:c>
      <x:c r="R1040" s="32" t="n">
        <x:f>XLOOKUP(F1040,Assumptions!$A$4:$A$6,Assumptions!$D$4:$D$6)</x:f>
        <x:v>0.016</x:v>
      </x:c>
      <x:c r="S1040" s="32" t="n">
        <x:f>XLOOKUP(F1040,Assumptions!$A$4:$A$6,Assumptions!$E$4:$E$6)</x:f>
        <x:v>0.01</x:v>
      </x:c>
      <x:c r="T1040" s="32" t="n">
        <x:f>XLOOKUP(O1040,Assumptions!$H$4:$H$6,Assumptions!$I$4:$I$6)</x:f>
        <x:v>0.0035</x:v>
      </x:c>
      <x:c r="U1040" s="30" t="n">
        <x:f>XLOOKUP(F1040,Assumptions!$A$4:$A$6,Assumptions!$F$4:$F$6)</x:f>
        <x:v>90</x:v>
      </x:c>
      <x:c r="V1040" s="60" t="n">
        <x:f>I1040*12</x:f>
        <x:v>4860.4800000000005</x:v>
      </x:c>
      <x:c r="W1040" s="60" t="n">
        <x:f>H1040*J1040*(1-K1040)*Q1040</x:f>
        <x:v>137.93579395199998</x:v>
      </x:c>
      <x:c r="X1040" s="60" t="n">
        <x:f>V1040*R1040</x:f>
        <x:v>77.76768000000001</x:v>
      </x:c>
      <x:c r="Y1040" s="60" t="n">
        <x:f>V1040*S1040</x:f>
        <x:v>48.604800000000004</x:v>
      </x:c>
      <x:c r="Z1040" s="60" t="n">
        <x:f>H1040*J1040*T1040</x:f>
        <x:v>8.413944</x:v>
      </x:c>
      <x:c r="AA1040" s="60" t="n">
        <x:f>P1040+W1040+X1040-Y1040-Z1040-U1040</x:f>
        <x:v>163.68472995199994</x:v>
      </x:c>
      <x:c r="AB1040" s="32" t="n">
        <x:f>IFERROR(AA1040/(P1040+W1040+X1040),0)</x:f>
        <x:v>0.5268197612019211</x:v>
      </x:c>
      <x:c r="AC1040" t="n">
        <x:f>IF(O1040="High",0,IF(I1040&gt;=1800,3,IF(I1040&gt;=900,2,1))+IF(K1040&gt;=0.9,2,IF(K1040&gt;=0.75,1,0))+IF(J1040&lt;=0.7,2,IF(J1040&lt;=0.85,1,0))+IF(M1040&gt;=8,1,0))</x:f>
        <x:v>3</x:v>
      </x:c>
      <x:c r="AD1040" t="str">
        <x:f>IF(AND(O1040&lt;&gt;"High",AC1040&gt;=Assumptions!$B$10,AA1040&gt;0),"Priority Growth",IF(AND(O1040="Low",AA1040&gt;0),"Maintain","Watch"))</x:f>
        <x:v>Maintain</x:v>
      </x:c>
      <x:c r="AE1040" s="60" t="n">
        <x:f>MAX(AA1040,0)*N1040</x:f>
        <x:v>51.23332047497598</x:v>
      </x:c>
      <x:c r="AF1040" t="str">
        <x:f>IF(AND(AA1040&gt;=Assumptions!$B$11,O1040&lt;&gt;"High",OR(N1040&gt;=Assumptions!$B$12,M1040&lt;=6)),"High","Standard")</x:f>
        <x:v>Standard</x:v>
      </x:c>
    </x:row>
    <x:row r="1041">
      <x:c r="A1041" t="str">
        <x:f>'Raw_Data'!A1041</x:f>
        <x:v>C01040</x:v>
      </x:c>
      <x:c r="B1041" t="n">
        <x:f>'Raw_Data'!B1041</x:f>
        <x:v>45</x:v>
      </x:c>
      <x:c r="C1041" s="30" t="n">
        <x:f>'Raw_Data'!C1041</x:f>
        <x:v>29809</x:v>
      </x:c>
      <x:c r="D1041" t="n">
        <x:f>'Raw_Data'!D1041</x:f>
        <x:v>641</x:v>
      </x:c>
      <x:c r="E1041" t="n">
        <x:f>'Raw_Data'!E1041</x:f>
        <x:v>67</x:v>
      </x:c>
      <x:c r="F1041" t="str">
        <x:f>PROPER(TRIM('Raw_Data'!F1041))</x:f>
        <x:v>Classic</x:v>
      </x:c>
      <x:c r="G1041" t="str">
        <x:f>PROPER(TRIM('Raw_Data'!G1041))</x:f>
        <x:v>Digital</x:v>
      </x:c>
      <x:c r="H1041" s="60" t="n">
        <x:f>'Raw_Data'!H1041</x:f>
        <x:v>4593</x:v>
      </x:c>
      <x:c r="I1041" s="60" t="n">
        <x:f>'Raw_Data'!I1041</x:f>
        <x:v>647.82</x:v>
      </x:c>
      <x:c r="J1041" s="32" t="n">
        <x:f>'Raw_Data'!J1041</x:f>
        <x:v>0.567</x:v>
      </x:c>
      <x:c r="K1041" s="32" t="n">
        <x:f>'Raw_Data'!K1041</x:f>
        <x:v>0.708</x:v>
      </x:c>
      <x:c r="L1041" t="n">
        <x:f>'Raw_Data'!L1041</x:f>
        <x:v>1</x:v>
      </x:c>
      <x:c r="M1041" t="n">
        <x:f>IF('Raw_Data'!M1041="",Assumptions!$B$15,'Raw_Data'!M1041)</x:f>
        <x:v>9</x:v>
      </x:c>
      <x:c r="N1041" s="32" t="n">
        <x:f>'Raw_Data'!N1041</x:f>
        <x:v>0.02</x:v>
      </x:c>
      <x:c r="O1041" t="str">
        <x:f>IF(OR(D1041&lt;620,L1041&gt;=2,J1041&gt;0.9),"High",IF(OR(D1041&lt;700,L1041=1,J1041&gt;0.75),"Medium","Low"))</x:f>
        <x:v>Medium</x:v>
      </x:c>
      <x:c r="P1041" s="30" t="n">
        <x:f>XLOOKUP(F1041,Assumptions!$A$4:$A$6,Assumptions!$B$4:$B$6)</x:f>
        <x:v>0</x:v>
      </x:c>
      <x:c r="Q1041" s="32" t="n">
        <x:f>XLOOKUP(F1041,Assumptions!$A$4:$A$6,Assumptions!$C$4:$C$6)</x:f>
        <x:v>0.229</x:v>
      </x:c>
      <x:c r="R1041" s="32" t="n">
        <x:f>XLOOKUP(F1041,Assumptions!$A$4:$A$6,Assumptions!$D$4:$D$6)</x:f>
        <x:v>0.015</x:v>
      </x:c>
      <x:c r="S1041" s="32" t="n">
        <x:f>XLOOKUP(F1041,Assumptions!$A$4:$A$6,Assumptions!$E$4:$E$6)</x:f>
        <x:v>0.0075</x:v>
      </x:c>
      <x:c r="T1041" s="32" t="n">
        <x:f>XLOOKUP(O1041,Assumptions!$H$4:$H$6,Assumptions!$I$4:$I$6)</x:f>
        <x:v>0.012</x:v>
      </x:c>
      <x:c r="U1041" s="30" t="n">
        <x:f>XLOOKUP(F1041,Assumptions!$A$4:$A$6,Assumptions!$F$4:$F$6)</x:f>
        <x:v>60</x:v>
      </x:c>
      <x:c r="V1041" s="60" t="n">
        <x:f>I1041*12</x:f>
        <x:v>7773.84</x:v>
      </x:c>
      <x:c r="W1041" s="60" t="n">
        <x:f>H1041*J1041*(1-K1041)*Q1041</x:f>
        <x:v>174.13971850800002</x:v>
      </x:c>
      <x:c r="X1041" s="60" t="n">
        <x:f>V1041*R1041</x:f>
        <x:v>116.60759999999999</x:v>
      </x:c>
      <x:c r="Y1041" s="60" t="n">
        <x:f>V1041*S1041</x:f>
        <x:v>58.303799999999995</x:v>
      </x:c>
      <x:c r="Z1041" s="60" t="n">
        <x:f>H1041*J1041*T1041</x:f>
        <x:v>31.250771999999998</x:v>
      </x:c>
      <x:c r="AA1041" s="60" t="n">
        <x:f>P1041+W1041+X1041-Y1041-Z1041-U1041</x:f>
        <x:v>141.19274650800003</x:v>
      </x:c>
      <x:c r="AB1041" s="32" t="n">
        <x:f>IFERROR(AA1041/(P1041+W1041+X1041),0)</x:f>
        <x:v>0.48562011588806814</x:v>
      </x:c>
      <x:c r="AC1041" t="n">
        <x:f>IF(O1041="High",0,IF(I1041&gt;=1800,3,IF(I1041&gt;=900,2,1))+IF(K1041&gt;=0.9,2,IF(K1041&gt;=0.75,1,0))+IF(J1041&lt;=0.7,2,IF(J1041&lt;=0.85,1,0))+IF(M1041&gt;=8,1,0))</x:f>
        <x:v>4</x:v>
      </x:c>
      <x:c r="AD1041" t="str">
        <x:f>IF(AND(O1041&lt;&gt;"High",AC1041&gt;=Assumptions!$B$10,AA1041&gt;0),"Priority Growth",IF(AND(O1041="Low",AA1041&gt;0),"Maintain","Watch"))</x:f>
        <x:v>Watch</x:v>
      </x:c>
      <x:c r="AE1041" s="60" t="n">
        <x:f>MAX(AA1041,0)*N1041</x:f>
        <x:v>2.8238549301600004</x:v>
      </x:c>
      <x:c r="AF1041" t="str">
        <x:f>IF(AND(AA1041&gt;=Assumptions!$B$11,O1041&lt;&gt;"High",OR(N1041&gt;=Assumptions!$B$12,M1041&lt;=6)),"High","Standard")</x:f>
        <x:v>Standard</x:v>
      </x:c>
    </x:row>
    <x:row r="1042">
      <x:c r="A1042" t="str">
        <x:f>'Raw_Data'!A1042</x:f>
        <x:v>C01041</x:v>
      </x:c>
      <x:c r="B1042" t="n">
        <x:f>'Raw_Data'!B1042</x:f>
        <x:v>24</x:v>
      </x:c>
      <x:c r="C1042" s="30" t="n">
        <x:f>'Raw_Data'!C1042</x:f>
        <x:v>101392</x:v>
      </x:c>
      <x:c r="D1042" t="n">
        <x:f>'Raw_Data'!D1042</x:f>
        <x:v>726</x:v>
      </x:c>
      <x:c r="E1042" t="n">
        <x:f>'Raw_Data'!E1042</x:f>
        <x:v>39</x:v>
      </x:c>
      <x:c r="F1042" t="str">
        <x:f>PROPER(TRIM('Raw_Data'!F1042))</x:f>
        <x:v>Platinum</x:v>
      </x:c>
      <x:c r="G1042" t="str">
        <x:f>PROPER(TRIM('Raw_Data'!G1042))</x:f>
        <x:v>Digital</x:v>
      </x:c>
      <x:c r="H1042" s="60" t="n">
        <x:f>'Raw_Data'!H1042</x:f>
        <x:v>20747</x:v>
      </x:c>
      <x:c r="I1042" s="60" t="n">
        <x:f>'Raw_Data'!I1042</x:f>
        <x:v>2494.54</x:v>
      </x:c>
      <x:c r="J1042" s="32" t="n">
        <x:f>'Raw_Data'!J1042</x:f>
        <x:v>0.38</x:v>
      </x:c>
      <x:c r="K1042" s="32" t="n">
        <x:f>'Raw_Data'!K1042</x:f>
        <x:v>0.82</x:v>
      </x:c>
      <x:c r="L1042" t="n">
        <x:f>'Raw_Data'!L1042</x:f>
        <x:v>0</x:v>
      </x:c>
      <x:c r="M1042" t="n">
        <x:f>IF('Raw_Data'!M1042="",Assumptions!$B$15,'Raw_Data'!M1042)</x:f>
        <x:v>7</x:v>
      </x:c>
      <x:c r="N1042" s="32" t="n">
        <x:f>'Raw_Data'!N1042</x:f>
        <x:v>0.111</x:v>
      </x:c>
      <x:c r="O1042" t="str">
        <x:f>IF(OR(D1042&lt;620,L1042&gt;=2,J1042&gt;0.9),"High",IF(OR(D1042&lt;700,L1042=1,J1042&gt;0.75),"Medium","Low"))</x:f>
        <x:v>Low</x:v>
      </x:c>
      <x:c r="P1042" s="30" t="n">
        <x:f>XLOOKUP(F1042,Assumptions!$A$4:$A$6,Assumptions!$B$4:$B$6)</x:f>
        <x:v>195</x:v>
      </x:c>
      <x:c r="Q1042" s="32" t="n">
        <x:f>XLOOKUP(F1042,Assumptions!$A$4:$A$6,Assumptions!$C$4:$C$6)</x:f>
        <x:v>0.199</x:v>
      </x:c>
      <x:c r="R1042" s="32" t="n">
        <x:f>XLOOKUP(F1042,Assumptions!$A$4:$A$6,Assumptions!$D$4:$D$6)</x:f>
        <x:v>0.017</x:v>
      </x:c>
      <x:c r="S1042" s="32" t="n">
        <x:f>XLOOKUP(F1042,Assumptions!$A$4:$A$6,Assumptions!$E$4:$E$6)</x:f>
        <x:v>0.013</x:v>
      </x:c>
      <x:c r="T1042" s="32" t="n">
        <x:f>XLOOKUP(O1042,Assumptions!$H$4:$H$6,Assumptions!$I$4:$I$6)</x:f>
        <x:v>0.0035</x:v>
      </x:c>
      <x:c r="U1042" s="30" t="n">
        <x:f>XLOOKUP(F1042,Assumptions!$A$4:$A$6,Assumptions!$F$4:$F$6)</x:f>
        <x:v>140</x:v>
      </x:c>
      <x:c r="V1042" s="60" t="n">
        <x:f>I1042*12</x:f>
        <x:v>29934.48</x:v>
      </x:c>
      <x:c r="W1042" s="60" t="n">
        <x:f>H1042*J1042*(1-K1042)*Q1042</x:f>
        <x:v>282.3998652000001</x:v>
      </x:c>
      <x:c r="X1042" s="60" t="n">
        <x:f>V1042*R1042</x:f>
        <x:v>508.88616</x:v>
      </x:c>
      <x:c r="Y1042" s="60" t="n">
        <x:f>V1042*S1042</x:f>
        <x:v>389.14824</x:v>
      </x:c>
      <x:c r="Z1042" s="60" t="n">
        <x:f>H1042*J1042*T1042</x:f>
        <x:v>27.59351</x:v>
      </x:c>
      <x:c r="AA1042" s="60" t="n">
        <x:f>P1042+W1042+X1042-Y1042-Z1042-U1042</x:f>
        <x:v>429.5442752</x:v>
      </x:c>
      <x:c r="AB1042" s="32" t="n">
        <x:f>IFERROR(AA1042/(P1042+W1042+X1042),0)</x:f>
        <x:v>0.43551694358935744</x:v>
      </x:c>
      <x:c r="AC1042" t="n">
        <x:f>IF(O1042="High",0,IF(I1042&gt;=1800,3,IF(I1042&gt;=900,2,1))+IF(K1042&gt;=0.9,2,IF(K1042&gt;=0.75,1,0))+IF(J1042&lt;=0.7,2,IF(J1042&lt;=0.85,1,0))+IF(M1042&gt;=8,1,0))</x:f>
        <x:v>6</x:v>
      </x:c>
      <x:c r="AD1042" t="str">
        <x:f>IF(AND(O1042&lt;&gt;"High",AC1042&gt;=Assumptions!$B$10,AA1042&gt;0),"Priority Growth",IF(AND(O1042="Low",AA1042&gt;0),"Maintain","Watch"))</x:f>
        <x:v>Priority Growth</x:v>
      </x:c>
      <x:c r="AE1042" s="60" t="n">
        <x:f>MAX(AA1042,0)*N1042</x:f>
        <x:v>47.679414547200004</x:v>
      </x:c>
      <x:c r="AF1042" t="str">
        <x:f>IF(AND(AA1042&gt;=Assumptions!$B$11,O1042&lt;&gt;"High",OR(N1042&gt;=Assumptions!$B$12,M1042&lt;=6)),"High","Standard")</x:f>
        <x:v>Standard</x:v>
      </x:c>
    </x:row>
    <x:row r="1043">
      <x:c r="A1043" t="str">
        <x:f>'Raw_Data'!A1043</x:f>
        <x:v>C01042</x:v>
      </x:c>
      <x:c r="B1043" t="n">
        <x:f>'Raw_Data'!B1043</x:f>
        <x:v>57</x:v>
      </x:c>
      <x:c r="C1043" s="30" t="n">
        <x:f>'Raw_Data'!C1043</x:f>
        <x:v>280000</x:v>
      </x:c>
      <x:c r="D1043" t="n">
        <x:f>'Raw_Data'!D1043</x:f>
        <x:v>655</x:v>
      </x:c>
      <x:c r="E1043" t="n">
        <x:f>'Raw_Data'!E1043</x:f>
        <x:v>11</x:v>
      </x:c>
      <x:c r="F1043" t="str">
        <x:f>PROPER(TRIM('Raw_Data'!F1043))</x:f>
        <x:v>Platinum</x:v>
      </x:c>
      <x:c r="G1043" t="str">
        <x:f>PROPER(TRIM('Raw_Data'!G1043))</x:f>
        <x:v>Partner</x:v>
      </x:c>
      <x:c r="H1043" s="60" t="n">
        <x:f>'Raw_Data'!H1043</x:f>
        <x:v>40000</x:v>
      </x:c>
      <x:c r="I1043" s="60" t="n">
        <x:f>'Raw_Data'!I1043</x:f>
        <x:v>5153.4</x:v>
      </x:c>
      <x:c r="J1043" s="32" t="n">
        <x:f>'Raw_Data'!J1043</x:f>
        <x:v>0.531</x:v>
      </x:c>
      <x:c r="K1043" s="32" t="n">
        <x:f>'Raw_Data'!K1043</x:f>
        <x:v>0.615</x:v>
      </x:c>
      <x:c r="L1043" t="n">
        <x:f>'Raw_Data'!L1043</x:f>
        <x:v>1</x:v>
      </x:c>
      <x:c r="M1043" t="n">
        <x:f>IF('Raw_Data'!M1043="",Assumptions!$B$15,'Raw_Data'!M1043)</x:f>
        <x:v>9</x:v>
      </x:c>
      <x:c r="N1043" s="32" t="n">
        <x:f>'Raw_Data'!N1043</x:f>
        <x:v>0.042</x:v>
      </x:c>
      <x:c r="O1043" t="str">
        <x:f>IF(OR(D1043&lt;620,L1043&gt;=2,J1043&gt;0.9),"High",IF(OR(D1043&lt;700,L1043=1,J1043&gt;0.75),"Medium","Low"))</x:f>
        <x:v>Medium</x:v>
      </x:c>
      <x:c r="P1043" s="30" t="n">
        <x:f>XLOOKUP(F1043,Assumptions!$A$4:$A$6,Assumptions!$B$4:$B$6)</x:f>
        <x:v>195</x:v>
      </x:c>
      <x:c r="Q1043" s="32" t="n">
        <x:f>XLOOKUP(F1043,Assumptions!$A$4:$A$6,Assumptions!$C$4:$C$6)</x:f>
        <x:v>0.199</x:v>
      </x:c>
      <x:c r="R1043" s="32" t="n">
        <x:f>XLOOKUP(F1043,Assumptions!$A$4:$A$6,Assumptions!$D$4:$D$6)</x:f>
        <x:v>0.017</x:v>
      </x:c>
      <x:c r="S1043" s="32" t="n">
        <x:f>XLOOKUP(F1043,Assumptions!$A$4:$A$6,Assumptions!$E$4:$E$6)</x:f>
        <x:v>0.013</x:v>
      </x:c>
      <x:c r="T1043" s="32" t="n">
        <x:f>XLOOKUP(O1043,Assumptions!$H$4:$H$6,Assumptions!$I$4:$I$6)</x:f>
        <x:v>0.012</x:v>
      </x:c>
      <x:c r="U1043" s="30" t="n">
        <x:f>XLOOKUP(F1043,Assumptions!$A$4:$A$6,Assumptions!$F$4:$F$6)</x:f>
        <x:v>140</x:v>
      </x:c>
      <x:c r="V1043" s="60" t="n">
        <x:f>I1043*12</x:f>
        <x:v>61840.799999999996</x:v>
      </x:c>
      <x:c r="W1043" s="60" t="n">
        <x:f>H1043*J1043*(1-K1043)*Q1043</x:f>
        <x:v>1627.3026000000002</x:v>
      </x:c>
      <x:c r="X1043" s="60" t="n">
        <x:f>V1043*R1043</x:f>
        <x:v>1051.2936</x:v>
      </x:c>
      <x:c r="Y1043" s="60" t="n">
        <x:f>V1043*S1043</x:f>
        <x:v>803.9303999999998</x:v>
      </x:c>
      <x:c r="Z1043" s="60" t="n">
        <x:f>H1043*J1043*T1043</x:f>
        <x:v>254.88</x:v>
      </x:c>
      <x:c r="AA1043" s="60" t="n">
        <x:f>P1043+W1043+X1043-Y1043-Z1043-U1043</x:f>
        <x:v>1674.7858</x:v>
      </x:c>
      <x:c r="AB1043" s="32" t="n">
        <x:f>IFERROR(AA1043/(P1043+W1043+X1043),0)</x:f>
        <x:v>0.5828187690392965</x:v>
      </x:c>
      <x:c r="AC1043" t="n">
        <x:f>IF(O1043="High",0,IF(I1043&gt;=1800,3,IF(I1043&gt;=900,2,1))+IF(K1043&gt;=0.9,2,IF(K1043&gt;=0.75,1,0))+IF(J1043&lt;=0.7,2,IF(J1043&lt;=0.85,1,0))+IF(M1043&gt;=8,1,0))</x:f>
        <x:v>6</x:v>
      </x:c>
      <x:c r="AD1043" t="str">
        <x:f>IF(AND(O1043&lt;&gt;"High",AC1043&gt;=Assumptions!$B$10,AA1043&gt;0),"Priority Growth",IF(AND(O1043="Low",AA1043&gt;0),"Maintain","Watch"))</x:f>
        <x:v>Priority Growth</x:v>
      </x:c>
      <x:c r="AE1043" s="60" t="n">
        <x:f>MAX(AA1043,0)*N1043</x:f>
        <x:v>70.34100360000001</x:v>
      </x:c>
      <x:c r="AF1043" t="str">
        <x:f>IF(AND(AA1043&gt;=Assumptions!$B$11,O1043&lt;&gt;"High",OR(N1043&gt;=Assumptions!$B$12,M1043&lt;=6)),"High","Standard")</x:f>
        <x:v>Standard</x:v>
      </x:c>
    </x:row>
    <x:row r="1044">
      <x:c r="A1044" t="str">
        <x:f>'Raw_Data'!A1044</x:f>
        <x:v>C01043</x:v>
      </x:c>
      <x:c r="B1044" t="n">
        <x:f>'Raw_Data'!B1044</x:f>
        <x:v>54</x:v>
      </x:c>
      <x:c r="C1044" s="30" t="n">
        <x:f>'Raw_Data'!C1044</x:f>
        <x:v>35202</x:v>
      </x:c>
      <x:c r="D1044" t="n">
        <x:f>'Raw_Data'!D1044</x:f>
        <x:v>641</x:v>
      </x:c>
      <x:c r="E1044" t="n">
        <x:f>'Raw_Data'!E1044</x:f>
        <x:v>29</x:v>
      </x:c>
      <x:c r="F1044" t="str">
        <x:f>PROPER(TRIM('Raw_Data'!F1044))</x:f>
        <x:v>Classic</x:v>
      </x:c>
      <x:c r="G1044" t="str">
        <x:f>PROPER(TRIM('Raw_Data'!G1044))</x:f>
        <x:v>Digital</x:v>
      </x:c>
      <x:c r="H1044" s="60" t="n">
        <x:f>'Raw_Data'!H1044</x:f>
        <x:v>2574</x:v>
      </x:c>
      <x:c r="I1044" s="60" t="n">
        <x:f>'Raw_Data'!I1044</x:f>
        <x:v>344.61</x:v>
      </x:c>
      <x:c r="J1044" s="32" t="n">
        <x:f>'Raw_Data'!J1044</x:f>
        <x:v>0.298</x:v>
      </x:c>
      <x:c r="K1044" s="32" t="n">
        <x:f>'Raw_Data'!K1044</x:f>
        <x:v>0.774</x:v>
      </x:c>
      <x:c r="L1044" t="n">
        <x:f>'Raw_Data'!L1044</x:f>
        <x:v>0</x:v>
      </x:c>
      <x:c r="M1044" t="n">
        <x:f>IF('Raw_Data'!M1044="",Assumptions!$B$15,'Raw_Data'!M1044)</x:f>
        <x:v>8</x:v>
      </x:c>
      <x:c r="N1044" s="32" t="n">
        <x:f>'Raw_Data'!N1044</x:f>
        <x:v>0.037</x:v>
      </x:c>
      <x:c r="O1044" t="str">
        <x:f>IF(OR(D1044&lt;620,L1044&gt;=2,J1044&gt;0.9),"High",IF(OR(D1044&lt;700,L1044=1,J1044&gt;0.75),"Medium","Low"))</x:f>
        <x:v>Medium</x:v>
      </x:c>
      <x:c r="P1044" s="30" t="n">
        <x:f>XLOOKUP(F1044,Assumptions!$A$4:$A$6,Assumptions!$B$4:$B$6)</x:f>
        <x:v>0</x:v>
      </x:c>
      <x:c r="Q1044" s="32" t="n">
        <x:f>XLOOKUP(F1044,Assumptions!$A$4:$A$6,Assumptions!$C$4:$C$6)</x:f>
        <x:v>0.229</x:v>
      </x:c>
      <x:c r="R1044" s="32" t="n">
        <x:f>XLOOKUP(F1044,Assumptions!$A$4:$A$6,Assumptions!$D$4:$D$6)</x:f>
        <x:v>0.015</x:v>
      </x:c>
      <x:c r="S1044" s="32" t="n">
        <x:f>XLOOKUP(F1044,Assumptions!$A$4:$A$6,Assumptions!$E$4:$E$6)</x:f>
        <x:v>0.0075</x:v>
      </x:c>
      <x:c r="T1044" s="32" t="n">
        <x:f>XLOOKUP(O1044,Assumptions!$H$4:$H$6,Assumptions!$I$4:$I$6)</x:f>
        <x:v>0.012</x:v>
      </x:c>
      <x:c r="U1044" s="30" t="n">
        <x:f>XLOOKUP(F1044,Assumptions!$A$4:$A$6,Assumptions!$F$4:$F$6)</x:f>
        <x:v>60</x:v>
      </x:c>
      <x:c r="V1044" s="60" t="n">
        <x:f>I1044*12</x:f>
        <x:v>4135.32</x:v>
      </x:c>
      <x:c r="W1044" s="60" t="n">
        <x:f>H1044*J1044*(1-K1044)*Q1044</x:f>
        <x:v>39.698009207999995</x:v>
      </x:c>
      <x:c r="X1044" s="60" t="n">
        <x:f>V1044*R1044</x:f>
        <x:v>62.029799999999994</x:v>
      </x:c>
      <x:c r="Y1044" s="60" t="n">
        <x:f>V1044*S1044</x:f>
        <x:v>31.014899999999997</x:v>
      </x:c>
      <x:c r="Z1044" s="60" t="n">
        <x:f>H1044*J1044*T1044</x:f>
        <x:v>9.204624</x:v>
      </x:c>
      <x:c r="AA1044" s="60" t="n">
        <x:f>P1044+W1044+X1044-Y1044-Z1044-U1044</x:f>
        <x:v>1.5082852079999967</x:v>
      </x:c>
      <x:c r="AB1044" s="32" t="n">
        <x:f>IFERROR(AA1044/(P1044+W1044+X1044),0)</x:f>
        <x:v>0.014826675416906385</x:v>
      </x:c>
      <x:c r="AC1044" t="n">
        <x:f>IF(O1044="High",0,IF(I1044&gt;=1800,3,IF(I1044&gt;=900,2,1))+IF(K1044&gt;=0.9,2,IF(K1044&gt;=0.75,1,0))+IF(J1044&lt;=0.7,2,IF(J1044&lt;=0.85,1,0))+IF(M1044&gt;=8,1,0))</x:f>
        <x:v>5</x:v>
      </x:c>
      <x:c r="AD1044" t="str">
        <x:f>IF(AND(O1044&lt;&gt;"High",AC1044&gt;=Assumptions!$B$10,AA1044&gt;0),"Priority Growth",IF(AND(O1044="Low",AA1044&gt;0),"Maintain","Watch"))</x:f>
        <x:v>Watch</x:v>
      </x:c>
      <x:c r="AE1044" s="60" t="n">
        <x:f>MAX(AA1044,0)*N1044</x:f>
        <x:v>0.05580655269599987</x:v>
      </x:c>
      <x:c r="AF1044" t="str">
        <x:f>IF(AND(AA1044&gt;=Assumptions!$B$11,O1044&lt;&gt;"High",OR(N1044&gt;=Assumptions!$B$12,M1044&lt;=6)),"High","Standard")</x:f>
        <x:v>Standard</x:v>
      </x:c>
    </x:row>
    <x:row r="1045">
      <x:c r="A1045" t="str">
        <x:f>'Raw_Data'!A1045</x:f>
        <x:v>C01044</x:v>
      </x:c>
      <x:c r="B1045" t="n">
        <x:f>'Raw_Data'!B1045</x:f>
        <x:v>50</x:v>
      </x:c>
      <x:c r="C1045" s="30" t="n">
        <x:f>'Raw_Data'!C1045</x:f>
        <x:v>45910</x:v>
      </x:c>
      <x:c r="D1045" t="n">
        <x:f>'Raw_Data'!D1045</x:f>
        <x:v>598</x:v>
      </x:c>
      <x:c r="E1045" t="n">
        <x:f>'Raw_Data'!E1045</x:f>
        <x:v>59</x:v>
      </x:c>
      <x:c r="F1045" t="str">
        <x:f>PROPER(TRIM('Raw_Data'!F1045))</x:f>
        <x:v>Classic</x:v>
      </x:c>
      <x:c r="G1045" t="str">
        <x:f>PROPER(TRIM('Raw_Data'!G1045))</x:f>
        <x:v>Direct Mail</x:v>
      </x:c>
      <x:c r="H1045" s="60" t="n">
        <x:f>'Raw_Data'!H1045</x:f>
        <x:v>1000</x:v>
      </x:c>
      <x:c r="I1045" s="60" t="n">
        <x:f>'Raw_Data'!I1045</x:f>
        <x:v>720.4</x:v>
      </x:c>
      <x:c r="J1045" s="32" t="n">
        <x:f>'Raw_Data'!J1045</x:f>
        <x:v>0.425</x:v>
      </x:c>
      <x:c r="K1045" s="32" t="n">
        <x:f>'Raw_Data'!K1045</x:f>
        <x:v>0.668</x:v>
      </x:c>
      <x:c r="L1045" t="n">
        <x:f>'Raw_Data'!L1045</x:f>
        <x:v>0</x:v>
      </x:c>
      <x:c r="M1045" t="n">
        <x:f>IF('Raw_Data'!M1045="",Assumptions!$B$15,'Raw_Data'!M1045)</x:f>
        <x:v>6</x:v>
      </x:c>
      <x:c r="N1045" s="32" t="n">
        <x:f>'Raw_Data'!N1045</x:f>
        <x:v>0.117</x:v>
      </x:c>
      <x:c r="O1045" t="str">
        <x:f>IF(OR(D1045&lt;620,L1045&gt;=2,J1045&gt;0.9),"High",IF(OR(D1045&lt;700,L1045=1,J1045&gt;0.75),"Medium","Low"))</x:f>
        <x:v>High</x:v>
      </x:c>
      <x:c r="P1045" s="30" t="n">
        <x:f>XLOOKUP(F1045,Assumptions!$A$4:$A$6,Assumptions!$B$4:$B$6)</x:f>
        <x:v>0</x:v>
      </x:c>
      <x:c r="Q1045" s="32" t="n">
        <x:f>XLOOKUP(F1045,Assumptions!$A$4:$A$6,Assumptions!$C$4:$C$6)</x:f>
        <x:v>0.229</x:v>
      </x:c>
      <x:c r="R1045" s="32" t="n">
        <x:f>XLOOKUP(F1045,Assumptions!$A$4:$A$6,Assumptions!$D$4:$D$6)</x:f>
        <x:v>0.015</x:v>
      </x:c>
      <x:c r="S1045" s="32" t="n">
        <x:f>XLOOKUP(F1045,Assumptions!$A$4:$A$6,Assumptions!$E$4:$E$6)</x:f>
        <x:v>0.0075</x:v>
      </x:c>
      <x:c r="T1045" s="32" t="n">
        <x:f>XLOOKUP(O1045,Assumptions!$H$4:$H$6,Assumptions!$I$4:$I$6)</x:f>
        <x:v>0.045</x:v>
      </x:c>
      <x:c r="U1045" s="30" t="n">
        <x:f>XLOOKUP(F1045,Assumptions!$A$4:$A$6,Assumptions!$F$4:$F$6)</x:f>
        <x:v>60</x:v>
      </x:c>
      <x:c r="V1045" s="60" t="n">
        <x:f>I1045*12</x:f>
        <x:v>8644.8</x:v>
      </x:c>
      <x:c r="W1045" s="60" t="n">
        <x:f>H1045*J1045*(1-K1045)*Q1045</x:f>
        <x:v>32.3119</x:v>
      </x:c>
      <x:c r="X1045" s="60" t="n">
        <x:f>V1045*R1045</x:f>
        <x:v>129.672</x:v>
      </x:c>
      <x:c r="Y1045" s="60" t="n">
        <x:f>V1045*S1045</x:f>
        <x:v>64.836</x:v>
      </x:c>
      <x:c r="Z1045" s="60" t="n">
        <x:f>H1045*J1045*T1045</x:f>
        <x:v>19.125</x:v>
      </x:c>
      <x:c r="AA1045" s="60" t="n">
        <x:f>P1045+W1045+X1045-Y1045-Z1045-U1045</x:f>
        <x:v>18.022900000000007</x:v>
      </x:c>
      <x:c r="AB1045" s="32" t="n">
        <x:f>IFERROR(AA1045/(P1045+W1045+X1045),0)</x:f>
        <x:v>0.11126352680729384</x:v>
      </x:c>
      <x:c r="AC1045" t="n">
        <x:f>IF(O1045="High",0,IF(I1045&gt;=1800,3,IF(I1045&gt;=900,2,1))+IF(K1045&gt;=0.9,2,IF(K1045&gt;=0.75,1,0))+IF(J1045&lt;=0.7,2,IF(J1045&lt;=0.85,1,0))+IF(M1045&gt;=8,1,0))</x:f>
        <x:v>0</x:v>
      </x:c>
      <x:c r="AD1045" t="str">
        <x:f>IF(AND(O1045&lt;&gt;"High",AC1045&gt;=Assumptions!$B$10,AA1045&gt;0),"Priority Growth",IF(AND(O1045="Low",AA1045&gt;0),"Maintain","Watch"))</x:f>
        <x:v>Watch</x:v>
      </x:c>
      <x:c r="AE1045" s="60" t="n">
        <x:f>MAX(AA1045,0)*N1045</x:f>
        <x:v>2.108679300000001</x:v>
      </x:c>
      <x:c r="AF1045" t="str">
        <x:f>IF(AND(AA1045&gt;=Assumptions!$B$11,O1045&lt;&gt;"High",OR(N1045&gt;=Assumptions!$B$12,M1045&lt;=6)),"High","Standard")</x:f>
        <x:v>Standard</x:v>
      </x:c>
    </x:row>
    <x:row r="1046">
      <x:c r="A1046" t="str">
        <x:f>'Raw_Data'!A1046</x:f>
        <x:v>C01045</x:v>
      </x:c>
      <x:c r="B1046" t="n">
        <x:f>'Raw_Data'!B1046</x:f>
        <x:v>39</x:v>
      </x:c>
      <x:c r="C1046" s="30" t="n">
        <x:f>'Raw_Data'!C1046</x:f>
        <x:v>257122</x:v>
      </x:c>
      <x:c r="D1046" t="n">
        <x:f>'Raw_Data'!D1046</x:f>
        <x:v>687</x:v>
      </x:c>
      <x:c r="E1046" t="n">
        <x:f>'Raw_Data'!E1046</x:f>
        <x:v>36</x:v>
      </x:c>
      <x:c r="F1046" t="str">
        <x:f>PROPER(TRIM('Raw_Data'!F1046))</x:f>
        <x:v>Platinum</x:v>
      </x:c>
      <x:c r="G1046" t="str">
        <x:f>PROPER(TRIM('Raw_Data'!G1046))</x:f>
        <x:v>Branch</x:v>
      </x:c>
      <x:c r="H1046" s="60" t="n">
        <x:f>'Raw_Data'!H1046</x:f>
        <x:v>40000</x:v>
      </x:c>
      <x:c r="I1046" s="60" t="n">
        <x:f>'Raw_Data'!I1046</x:f>
        <x:v>4801.32</x:v>
      </x:c>
      <x:c r="J1046" s="32" t="n">
        <x:f>'Raw_Data'!J1046</x:f>
        <x:v>0.51</x:v>
      </x:c>
      <x:c r="K1046" s="32" t="n">
        <x:f>'Raw_Data'!K1046</x:f>
        <x:v>0.82</x:v>
      </x:c>
      <x:c r="L1046" t="n">
        <x:f>'Raw_Data'!L1046</x:f>
        <x:v>0</x:v>
      </x:c>
      <x:c r="M1046" t="n">
        <x:f>IF('Raw_Data'!M1046="",Assumptions!$B$15,'Raw_Data'!M1046)</x:f>
        <x:v>6</x:v>
      </x:c>
      <x:c r="N1046" s="32" t="n">
        <x:f>'Raw_Data'!N1046</x:f>
        <x:v>0.169</x:v>
      </x:c>
      <x:c r="O1046" t="str">
        <x:f>IF(OR(D1046&lt;620,L1046&gt;=2,J1046&gt;0.9),"High",IF(OR(D1046&lt;700,L1046=1,J1046&gt;0.75),"Medium","Low"))</x:f>
        <x:v>Medium</x:v>
      </x:c>
      <x:c r="P1046" s="30" t="n">
        <x:f>XLOOKUP(F1046,Assumptions!$A$4:$A$6,Assumptions!$B$4:$B$6)</x:f>
        <x:v>195</x:v>
      </x:c>
      <x:c r="Q1046" s="32" t="n">
        <x:f>XLOOKUP(F1046,Assumptions!$A$4:$A$6,Assumptions!$C$4:$C$6)</x:f>
        <x:v>0.199</x:v>
      </x:c>
      <x:c r="R1046" s="32" t="n">
        <x:f>XLOOKUP(F1046,Assumptions!$A$4:$A$6,Assumptions!$D$4:$D$6)</x:f>
        <x:v>0.017</x:v>
      </x:c>
      <x:c r="S1046" s="32" t="n">
        <x:f>XLOOKUP(F1046,Assumptions!$A$4:$A$6,Assumptions!$E$4:$E$6)</x:f>
        <x:v>0.013</x:v>
      </x:c>
      <x:c r="T1046" s="32" t="n">
        <x:f>XLOOKUP(O1046,Assumptions!$H$4:$H$6,Assumptions!$I$4:$I$6)</x:f>
        <x:v>0.012</x:v>
      </x:c>
      <x:c r="U1046" s="30" t="n">
        <x:f>XLOOKUP(F1046,Assumptions!$A$4:$A$6,Assumptions!$F$4:$F$6)</x:f>
        <x:v>140</x:v>
      </x:c>
      <x:c r="V1046" s="60" t="n">
        <x:f>I1046*12</x:f>
        <x:v>57615.84</x:v>
      </x:c>
      <x:c r="W1046" s="60" t="n">
        <x:f>H1046*J1046*(1-K1046)*Q1046</x:f>
        <x:v>730.7280000000002</x:v>
      </x:c>
      <x:c r="X1046" s="60" t="n">
        <x:f>V1046*R1046</x:f>
        <x:v>979.46928</x:v>
      </x:c>
      <x:c r="Y1046" s="60" t="n">
        <x:f>V1046*S1046</x:f>
        <x:v>749.00592</x:v>
      </x:c>
      <x:c r="Z1046" s="60" t="n">
        <x:f>H1046*J1046*T1046</x:f>
        <x:v>244.8</x:v>
      </x:c>
      <x:c r="AA1046" s="60" t="n">
        <x:f>P1046+W1046+X1046-Y1046-Z1046-U1046</x:f>
        <x:v>771.3913600000003</x:v>
      </x:c>
      <x:c r="AB1046" s="32" t="n">
        <x:f>IFERROR(AA1046/(P1046+W1046+X1046),0)</x:f>
        <x:v>0.4048879179588164</x:v>
      </x:c>
      <x:c r="AC1046" t="n">
        <x:f>IF(O1046="High",0,IF(I1046&gt;=1800,3,IF(I1046&gt;=900,2,1))+IF(K1046&gt;=0.9,2,IF(K1046&gt;=0.75,1,0))+IF(J1046&lt;=0.7,2,IF(J1046&lt;=0.85,1,0))+IF(M1046&gt;=8,1,0))</x:f>
        <x:v>6</x:v>
      </x:c>
      <x:c r="AD1046" t="str">
        <x:f>IF(AND(O1046&lt;&gt;"High",AC1046&gt;=Assumptions!$B$10,AA1046&gt;0),"Priority Growth",IF(AND(O1046="Low",AA1046&gt;0),"Maintain","Watch"))</x:f>
        <x:v>Priority Growth</x:v>
      </x:c>
      <x:c r="AE1046" s="60" t="n">
        <x:f>MAX(AA1046,0)*N1046</x:f>
        <x:v>130.36513984000007</x:v>
      </x:c>
      <x:c r="AF1046" t="str">
        <x:f>IF(AND(AA1046&gt;=Assumptions!$B$11,O1046&lt;&gt;"High",OR(N1046&gt;=Assumptions!$B$12,M1046&lt;=6)),"High","Standard")</x:f>
        <x:v>High</x:v>
      </x:c>
    </x:row>
    <x:row r="1047">
      <x:c r="A1047" t="str">
        <x:f>'Raw_Data'!A1047</x:f>
        <x:v>C01046</x:v>
      </x:c>
      <x:c r="B1047" t="n">
        <x:f>'Raw_Data'!B1047</x:f>
        <x:v>35</x:v>
      </x:c>
      <x:c r="C1047" s="30" t="n">
        <x:f>'Raw_Data'!C1047</x:f>
        <x:v>62713</x:v>
      </x:c>
      <x:c r="D1047" t="n">
        <x:f>'Raw_Data'!D1047</x:f>
        <x:v>620</x:v>
      </x:c>
      <x:c r="E1047" t="n">
        <x:f>'Raw_Data'!E1047</x:f>
        <x:v>83</x:v>
      </x:c>
      <x:c r="F1047" t="str">
        <x:f>PROPER(TRIM('Raw_Data'!F1047))</x:f>
        <x:v>Classic</x:v>
      </x:c>
      <x:c r="G1047" t="str">
        <x:f>PROPER(TRIM('Raw_Data'!G1047))</x:f>
        <x:v>Partner</x:v>
      </x:c>
      <x:c r="H1047" s="60" t="n">
        <x:f>'Raw_Data'!H1047</x:f>
        <x:v>4787</x:v>
      </x:c>
      <x:c r="I1047" s="60" t="n">
        <x:f>'Raw_Data'!I1047</x:f>
        <x:v>150</x:v>
      </x:c>
      <x:c r="J1047" s="32" t="n">
        <x:f>'Raw_Data'!J1047</x:f>
        <x:v>0.525</x:v>
      </x:c>
      <x:c r="K1047" s="32" t="n">
        <x:f>'Raw_Data'!K1047</x:f>
        <x:v>0.668</x:v>
      </x:c>
      <x:c r="L1047" t="n">
        <x:f>'Raw_Data'!L1047</x:f>
        <x:v>1</x:v>
      </x:c>
      <x:c r="M1047" t="n">
        <x:f>IF('Raw_Data'!M1047="",Assumptions!$B$15,'Raw_Data'!M1047)</x:f>
        <x:v>7.370408870408871</x:v>
      </x:c>
      <x:c r="N1047" s="32" t="n">
        <x:f>'Raw_Data'!N1047</x:f>
        <x:v>0.046</x:v>
      </x:c>
      <x:c r="O1047" t="str">
        <x:f>IF(OR(D1047&lt;620,L1047&gt;=2,J1047&gt;0.9),"High",IF(OR(D1047&lt;700,L1047=1,J1047&gt;0.75),"Medium","Low"))</x:f>
        <x:v>Medium</x:v>
      </x:c>
      <x:c r="P1047" s="30" t="n">
        <x:f>XLOOKUP(F1047,Assumptions!$A$4:$A$6,Assumptions!$B$4:$B$6)</x:f>
        <x:v>0</x:v>
      </x:c>
      <x:c r="Q1047" s="32" t="n">
        <x:f>XLOOKUP(F1047,Assumptions!$A$4:$A$6,Assumptions!$C$4:$C$6)</x:f>
        <x:v>0.229</x:v>
      </x:c>
      <x:c r="R1047" s="32" t="n">
        <x:f>XLOOKUP(F1047,Assumptions!$A$4:$A$6,Assumptions!$D$4:$D$6)</x:f>
        <x:v>0.015</x:v>
      </x:c>
      <x:c r="S1047" s="32" t="n">
        <x:f>XLOOKUP(F1047,Assumptions!$A$4:$A$6,Assumptions!$E$4:$E$6)</x:f>
        <x:v>0.0075</x:v>
      </x:c>
      <x:c r="T1047" s="32" t="n">
        <x:f>XLOOKUP(O1047,Assumptions!$H$4:$H$6,Assumptions!$I$4:$I$6)</x:f>
        <x:v>0.012</x:v>
      </x:c>
      <x:c r="U1047" s="30" t="n">
        <x:f>XLOOKUP(F1047,Assumptions!$A$4:$A$6,Assumptions!$F$4:$F$6)</x:f>
        <x:v>60</x:v>
      </x:c>
      <x:c r="V1047" s="60" t="n">
        <x:f>I1047*12</x:f>
        <x:v>1800</x:v>
      </x:c>
      <x:c r="W1047" s="60" t="n">
        <x:f>H1047*J1047*(1-K1047)*Q1047</x:f>
        <x:v>191.07166890000002</x:v>
      </x:c>
      <x:c r="X1047" s="60" t="n">
        <x:f>V1047*R1047</x:f>
        <x:v>27</x:v>
      </x:c>
      <x:c r="Y1047" s="60" t="n">
        <x:f>V1047*S1047</x:f>
        <x:v>13.5</x:v>
      </x:c>
      <x:c r="Z1047" s="60" t="n">
        <x:f>H1047*J1047*T1047</x:f>
        <x:v>30.158100000000005</x:v>
      </x:c>
      <x:c r="AA1047" s="60" t="n">
        <x:f>P1047+W1047+X1047-Y1047-Z1047-U1047</x:f>
        <x:v>114.41356890000003</x:v>
      </x:c>
      <x:c r="AB1047" s="32" t="n">
        <x:f>IFERROR(AA1047/(P1047+W1047+X1047),0)</x:f>
        <x:v>0.5246603993867083</x:v>
      </x:c>
      <x:c r="AC1047" t="n">
        <x:f>IF(O1047="High",0,IF(I1047&gt;=1800,3,IF(I1047&gt;=900,2,1))+IF(K1047&gt;=0.9,2,IF(K1047&gt;=0.75,1,0))+IF(J1047&lt;=0.7,2,IF(J1047&lt;=0.85,1,0))+IF(M1047&gt;=8,1,0))</x:f>
        <x:v>3</x:v>
      </x:c>
      <x:c r="AD1047" t="str">
        <x:f>IF(AND(O1047&lt;&gt;"High",AC1047&gt;=Assumptions!$B$10,AA1047&gt;0),"Priority Growth",IF(AND(O1047="Low",AA1047&gt;0),"Maintain","Watch"))</x:f>
        <x:v>Watch</x:v>
      </x:c>
      <x:c r="AE1047" s="60" t="n">
        <x:f>MAX(AA1047,0)*N1047</x:f>
        <x:v>5.263024169400001</x:v>
      </x:c>
      <x:c r="AF1047" t="str">
        <x:f>IF(AND(AA1047&gt;=Assumptions!$B$11,O1047&lt;&gt;"High",OR(N1047&gt;=Assumptions!$B$12,M1047&lt;=6)),"High","Standard")</x:f>
        <x:v>Standard</x:v>
      </x:c>
    </x:row>
    <x:row r="1048">
      <x:c r="A1048" t="str">
        <x:f>'Raw_Data'!A1048</x:f>
        <x:v>C01047</x:v>
      </x:c>
      <x:c r="B1048" t="n">
        <x:f>'Raw_Data'!B1048</x:f>
        <x:v>43</x:v>
      </x:c>
      <x:c r="C1048" s="30" t="n">
        <x:f>'Raw_Data'!C1048</x:f>
        <x:v>98503</x:v>
      </x:c>
      <x:c r="D1048" t="n">
        <x:f>'Raw_Data'!D1048</x:f>
        <x:v>631</x:v>
      </x:c>
      <x:c r="E1048" t="n">
        <x:f>'Raw_Data'!E1048</x:f>
        <x:v>44</x:v>
      </x:c>
      <x:c r="F1048" t="str">
        <x:f>PROPER(TRIM('Raw_Data'!F1048))</x:f>
        <x:v>Classic</x:v>
      </x:c>
      <x:c r="G1048" t="str">
        <x:f>PROPER(TRIM('Raw_Data'!G1048))</x:f>
        <x:v>Partner</x:v>
      </x:c>
      <x:c r="H1048" s="60" t="n">
        <x:f>'Raw_Data'!H1048</x:f>
        <x:v>6607</x:v>
      </x:c>
      <x:c r="I1048" s="60" t="n">
        <x:f>'Raw_Data'!I1048</x:f>
        <x:v>947.4</x:v>
      </x:c>
      <x:c r="J1048" s="32" t="n">
        <x:f>'Raw_Data'!J1048</x:f>
        <x:v>0.318</x:v>
      </x:c>
      <x:c r="K1048" s="32" t="n">
        <x:f>'Raw_Data'!K1048</x:f>
        <x:v>0.761</x:v>
      </x:c>
      <x:c r="L1048" t="n">
        <x:f>'Raw_Data'!L1048</x:f>
        <x:v>0</x:v>
      </x:c>
      <x:c r="M1048" t="n">
        <x:f>IF('Raw_Data'!M1048="",Assumptions!$B$15,'Raw_Data'!M1048)</x:f>
        <x:v>10</x:v>
      </x:c>
      <x:c r="N1048" s="32" t="n">
        <x:f>'Raw_Data'!N1048</x:f>
        <x:v>0.02</x:v>
      </x:c>
      <x:c r="O1048" t="str">
        <x:f>IF(OR(D1048&lt;620,L1048&gt;=2,J1048&gt;0.9),"High",IF(OR(D1048&lt;700,L1048=1,J1048&gt;0.75),"Medium","Low"))</x:f>
        <x:v>Medium</x:v>
      </x:c>
      <x:c r="P1048" s="30" t="n">
        <x:f>XLOOKUP(F1048,Assumptions!$A$4:$A$6,Assumptions!$B$4:$B$6)</x:f>
        <x:v>0</x:v>
      </x:c>
      <x:c r="Q1048" s="32" t="n">
        <x:f>XLOOKUP(F1048,Assumptions!$A$4:$A$6,Assumptions!$C$4:$C$6)</x:f>
        <x:v>0.229</x:v>
      </x:c>
      <x:c r="R1048" s="32" t="n">
        <x:f>XLOOKUP(F1048,Assumptions!$A$4:$A$6,Assumptions!$D$4:$D$6)</x:f>
        <x:v>0.015</x:v>
      </x:c>
      <x:c r="S1048" s="32" t="n">
        <x:f>XLOOKUP(F1048,Assumptions!$A$4:$A$6,Assumptions!$E$4:$E$6)</x:f>
        <x:v>0.0075</x:v>
      </x:c>
      <x:c r="T1048" s="32" t="n">
        <x:f>XLOOKUP(O1048,Assumptions!$H$4:$H$6,Assumptions!$I$4:$I$6)</x:f>
        <x:v>0.012</x:v>
      </x:c>
      <x:c r="U1048" s="30" t="n">
        <x:f>XLOOKUP(F1048,Assumptions!$A$4:$A$6,Assumptions!$F$4:$F$6)</x:f>
        <x:v>60</x:v>
      </x:c>
      <x:c r="V1048" s="60" t="n">
        <x:f>I1048*12</x:f>
        <x:v>11368.8</x:v>
      </x:c>
      <x:c r="W1048" s="60" t="n">
        <x:f>H1048*J1048*(1-K1048)*Q1048</x:f>
        <x:v>114.99125400599999</x:v>
      </x:c>
      <x:c r="X1048" s="60" t="n">
        <x:f>V1048*R1048</x:f>
        <x:v>170.53199999999998</x:v>
      </x:c>
      <x:c r="Y1048" s="60" t="n">
        <x:f>V1048*S1048</x:f>
        <x:v>85.26599999999999</x:v>
      </x:c>
      <x:c r="Z1048" s="60" t="n">
        <x:f>H1048*J1048*T1048</x:f>
        <x:v>25.212311999999997</x:v>
      </x:c>
      <x:c r="AA1048" s="60" t="n">
        <x:f>P1048+W1048+X1048-Y1048-Z1048-U1048</x:f>
        <x:v>115.04494200600001</x:v>
      </x:c>
      <x:c r="AB1048" s="32" t="n">
        <x:f>IFERROR(AA1048/(P1048+W1048+X1048),0)</x:f>
        <x:v>0.4029266982351723</x:v>
      </x:c>
      <x:c r="AC1048" t="n">
        <x:f>IF(O1048="High",0,IF(I1048&gt;=1800,3,IF(I1048&gt;=900,2,1))+IF(K1048&gt;=0.9,2,IF(K1048&gt;=0.75,1,0))+IF(J1048&lt;=0.7,2,IF(J1048&lt;=0.85,1,0))+IF(M1048&gt;=8,1,0))</x:f>
        <x:v>6</x:v>
      </x:c>
      <x:c r="AD1048" t="str">
        <x:f>IF(AND(O1048&lt;&gt;"High",AC1048&gt;=Assumptions!$B$10,AA1048&gt;0),"Priority Growth",IF(AND(O1048="Low",AA1048&gt;0),"Maintain","Watch"))</x:f>
        <x:v>Priority Growth</x:v>
      </x:c>
      <x:c r="AE1048" s="60" t="n">
        <x:f>MAX(AA1048,0)*N1048</x:f>
        <x:v>2.3008988401200003</x:v>
      </x:c>
      <x:c r="AF1048" t="str">
        <x:f>IF(AND(AA1048&gt;=Assumptions!$B$11,O1048&lt;&gt;"High",OR(N1048&gt;=Assumptions!$B$12,M1048&lt;=6)),"High","Standard")</x:f>
        <x:v>Standard</x:v>
      </x:c>
    </x:row>
    <x:row r="1049">
      <x:c r="A1049" t="str">
        <x:f>'Raw_Data'!A1049</x:f>
        <x:v>C01048</x:v>
      </x:c>
      <x:c r="B1049" t="n">
        <x:f>'Raw_Data'!B1049</x:f>
        <x:v>57</x:v>
      </x:c>
      <x:c r="C1049" s="30" t="n">
        <x:f>'Raw_Data'!C1049</x:f>
        <x:v>113710</x:v>
      </x:c>
      <x:c r="D1049" t="n">
        <x:f>'Raw_Data'!D1049</x:f>
        <x:v>681</x:v>
      </x:c>
      <x:c r="E1049" t="n">
        <x:f>'Raw_Data'!E1049</x:f>
        <x:v>71</x:v>
      </x:c>
      <x:c r="F1049" t="str">
        <x:f>PROPER(TRIM('Raw_Data'!F1049))</x:f>
        <x:v>Gold</x:v>
      </x:c>
      <x:c r="G1049" t="str">
        <x:f>PROPER(TRIM('Raw_Data'!G1049))</x:f>
        <x:v>Digital</x:v>
      </x:c>
      <x:c r="H1049" s="60" t="n">
        <x:f>'Raw_Data'!H1049</x:f>
        <x:v>16516</x:v>
      </x:c>
      <x:c r="I1049" s="60" t="n">
        <x:f>'Raw_Data'!I1049</x:f>
        <x:v>1980.38</x:v>
      </x:c>
      <x:c r="J1049" s="32" t="n">
        <x:f>'Raw_Data'!J1049</x:f>
        <x:v>0.317</x:v>
      </x:c>
      <x:c r="K1049" s="32" t="n">
        <x:f>'Raw_Data'!K1049</x:f>
        <x:v>0.797</x:v>
      </x:c>
      <x:c r="L1049" t="n">
        <x:f>'Raw_Data'!L1049</x:f>
        <x:v>0</x:v>
      </x:c>
      <x:c r="M1049" t="n">
        <x:f>IF('Raw_Data'!M1049="",Assumptions!$B$15,'Raw_Data'!M1049)</x:f>
        <x:v>7</x:v>
      </x:c>
      <x:c r="N1049" s="32" t="n">
        <x:f>'Raw_Data'!N1049</x:f>
        <x:v>0.096</x:v>
      </x:c>
      <x:c r="O1049" t="str">
        <x:f>IF(OR(D1049&lt;620,L1049&gt;=2,J1049&gt;0.9),"High",IF(OR(D1049&lt;700,L1049=1,J1049&gt;0.75),"Medium","Low"))</x:f>
        <x:v>Medium</x:v>
      </x:c>
      <x:c r="P1049" s="30" t="n">
        <x:f>XLOOKUP(F1049,Assumptions!$A$4:$A$6,Assumptions!$B$4:$B$6)</x:f>
        <x:v>95</x:v>
      </x:c>
      <x:c r="Q1049" s="32" t="n">
        <x:f>XLOOKUP(F1049,Assumptions!$A$4:$A$6,Assumptions!$C$4:$C$6)</x:f>
        <x:v>0.219</x:v>
      </x:c>
      <x:c r="R1049" s="32" t="n">
        <x:f>XLOOKUP(F1049,Assumptions!$A$4:$A$6,Assumptions!$D$4:$D$6)</x:f>
        <x:v>0.016</x:v>
      </x:c>
      <x:c r="S1049" s="32" t="n">
        <x:f>XLOOKUP(F1049,Assumptions!$A$4:$A$6,Assumptions!$E$4:$E$6)</x:f>
        <x:v>0.01</x:v>
      </x:c>
      <x:c r="T1049" s="32" t="n">
        <x:f>XLOOKUP(O1049,Assumptions!$H$4:$H$6,Assumptions!$I$4:$I$6)</x:f>
        <x:v>0.012</x:v>
      </x:c>
      <x:c r="U1049" s="30" t="n">
        <x:f>XLOOKUP(F1049,Assumptions!$A$4:$A$6,Assumptions!$F$4:$F$6)</x:f>
        <x:v>90</x:v>
      </x:c>
      <x:c r="V1049" s="60" t="n">
        <x:f>I1049*12</x:f>
        <x:v>23764.56</x:v>
      </x:c>
      <x:c r="W1049" s="60" t="n">
        <x:f>H1049*J1049*(1-K1049)*Q1049</x:f>
        <x:v>232.75782440399996</x:v>
      </x:c>
      <x:c r="X1049" s="60" t="n">
        <x:f>V1049*R1049</x:f>
        <x:v>380.23296000000005</x:v>
      </x:c>
      <x:c r="Y1049" s="60" t="n">
        <x:f>V1049*S1049</x:f>
        <x:v>237.64560000000003</x:v>
      </x:c>
      <x:c r="Z1049" s="60" t="n">
        <x:f>H1049*J1049*T1049</x:f>
        <x:v>62.826864</x:v>
      </x:c>
      <x:c r="AA1049" s="60" t="n">
        <x:f>P1049+W1049+X1049-Y1049-Z1049-U1049</x:f>
        <x:v>317.51832040399995</x:v>
      </x:c>
      <x:c r="AB1049" s="32" t="n">
        <x:f>IFERROR(AA1049/(P1049+W1049+X1049),0)</x:f>
        <x:v>0.4484780415204032</x:v>
      </x:c>
      <x:c r="AC1049" t="n">
        <x:f>IF(O1049="High",0,IF(I1049&gt;=1800,3,IF(I1049&gt;=900,2,1))+IF(K1049&gt;=0.9,2,IF(K1049&gt;=0.75,1,0))+IF(J1049&lt;=0.7,2,IF(J1049&lt;=0.85,1,0))+IF(M1049&gt;=8,1,0))</x:f>
        <x:v>6</x:v>
      </x:c>
      <x:c r="AD1049" t="str">
        <x:f>IF(AND(O1049&lt;&gt;"High",AC1049&gt;=Assumptions!$B$10,AA1049&gt;0),"Priority Growth",IF(AND(O1049="Low",AA1049&gt;0),"Maintain","Watch"))</x:f>
        <x:v>Priority Growth</x:v>
      </x:c>
      <x:c r="AE1049" s="60" t="n">
        <x:f>MAX(AA1049,0)*N1049</x:f>
        <x:v>30.481758758783997</x:v>
      </x:c>
      <x:c r="AF1049" t="str">
        <x:f>IF(AND(AA1049&gt;=Assumptions!$B$11,O1049&lt;&gt;"High",OR(N1049&gt;=Assumptions!$B$12,M1049&lt;=6)),"High","Standard")</x:f>
        <x:v>Standard</x:v>
      </x:c>
    </x:row>
    <x:row r="1050">
      <x:c r="A1050" t="str">
        <x:f>'Raw_Data'!A1050</x:f>
        <x:v>C01049</x:v>
      </x:c>
      <x:c r="B1050" t="n">
        <x:f>'Raw_Data'!B1050</x:f>
        <x:v>38</x:v>
      </x:c>
      <x:c r="C1050" s="30" t="n">
        <x:f>'Raw_Data'!C1050</x:f>
        <x:v>36950</x:v>
      </x:c>
      <x:c r="D1050" t="n">
        <x:f>'Raw_Data'!D1050</x:f>
        <x:v>703</x:v>
      </x:c>
      <x:c r="E1050" t="n">
        <x:f>'Raw_Data'!E1050</x:f>
        <x:v>49</x:v>
      </x:c>
      <x:c r="F1050" t="str">
        <x:f>PROPER(TRIM('Raw_Data'!F1050))</x:f>
        <x:v>Classic</x:v>
      </x:c>
      <x:c r="G1050" t="str">
        <x:f>PROPER(TRIM('Raw_Data'!G1050))</x:f>
        <x:v>Branch</x:v>
      </x:c>
      <x:c r="H1050" s="60" t="n">
        <x:f>'Raw_Data'!H1050</x:f>
        <x:v>3677</x:v>
      </x:c>
      <x:c r="I1050" s="60" t="n">
        <x:f>'Raw_Data'!I1050</x:f>
        <x:v>311.35</x:v>
      </x:c>
      <x:c r="J1050" s="32" t="n">
        <x:f>'Raw_Data'!J1050</x:f>
        <x:v>0.433</x:v>
      </x:c>
      <x:c r="K1050" s="32" t="n">
        <x:f>'Raw_Data'!K1050</x:f>
        <x:v>0.779</x:v>
      </x:c>
      <x:c r="L1050" t="n">
        <x:f>'Raw_Data'!L1050</x:f>
        <x:v>0</x:v>
      </x:c>
      <x:c r="M1050" t="n">
        <x:f>IF('Raw_Data'!M1050="",Assumptions!$B$15,'Raw_Data'!M1050)</x:f>
        <x:v>7</x:v>
      </x:c>
      <x:c r="N1050" s="32" t="n">
        <x:f>'Raw_Data'!N1050</x:f>
        <x:v>0.117</x:v>
      </x:c>
      <x:c r="O1050" t="str">
        <x:f>IF(OR(D1050&lt;620,L1050&gt;=2,J1050&gt;0.9),"High",IF(OR(D1050&lt;700,L1050=1,J1050&gt;0.75),"Medium","Low"))</x:f>
        <x:v>Low</x:v>
      </x:c>
      <x:c r="P1050" s="30" t="n">
        <x:f>XLOOKUP(F1050,Assumptions!$A$4:$A$6,Assumptions!$B$4:$B$6)</x:f>
        <x:v>0</x:v>
      </x:c>
      <x:c r="Q1050" s="32" t="n">
        <x:f>XLOOKUP(F1050,Assumptions!$A$4:$A$6,Assumptions!$C$4:$C$6)</x:f>
        <x:v>0.229</x:v>
      </x:c>
      <x:c r="R1050" s="32" t="n">
        <x:f>XLOOKUP(F1050,Assumptions!$A$4:$A$6,Assumptions!$D$4:$D$6)</x:f>
        <x:v>0.015</x:v>
      </x:c>
      <x:c r="S1050" s="32" t="n">
        <x:f>XLOOKUP(F1050,Assumptions!$A$4:$A$6,Assumptions!$E$4:$E$6)</x:f>
        <x:v>0.0075</x:v>
      </x:c>
      <x:c r="T1050" s="32" t="n">
        <x:f>XLOOKUP(O1050,Assumptions!$H$4:$H$6,Assumptions!$I$4:$I$6)</x:f>
        <x:v>0.0035</x:v>
      </x:c>
      <x:c r="U1050" s="30" t="n">
        <x:f>XLOOKUP(F1050,Assumptions!$A$4:$A$6,Assumptions!$F$4:$F$6)</x:f>
        <x:v>60</x:v>
      </x:c>
      <x:c r="V1050" s="60" t="n">
        <x:f>I1050*12</x:f>
        <x:v>3736.2000000000003</x:v>
      </x:c>
      <x:c r="W1050" s="60" t="n">
        <x:f>H1050*J1050*(1-K1050)*Q1050</x:f>
        <x:v>80.576663869</x:v>
      </x:c>
      <x:c r="X1050" s="60" t="n">
        <x:f>V1050*R1050</x:f>
        <x:v>56.043</x:v>
      </x:c>
      <x:c r="Y1050" s="60" t="n">
        <x:f>V1050*S1050</x:f>
        <x:v>28.0215</x:v>
      </x:c>
      <x:c r="Z1050" s="60" t="n">
        <x:f>H1050*J1050*T1050</x:f>
        <x:v>5.5724935</x:v>
      </x:c>
      <x:c r="AA1050" s="60" t="n">
        <x:f>P1050+W1050+X1050-Y1050-Z1050-U1050</x:f>
        <x:v>43.02567036899998</x:v>
      </x:c>
      <x:c r="AB1050" s="32" t="n">
        <x:f>IFERROR(AA1050/(P1050+W1050+X1050),0)</x:f>
        <x:v>0.3149302900514808</x:v>
      </x:c>
      <x:c r="AC1050" t="n">
        <x:f>IF(O1050="High",0,IF(I1050&gt;=1800,3,IF(I1050&gt;=900,2,1))+IF(K1050&gt;=0.9,2,IF(K1050&gt;=0.75,1,0))+IF(J1050&lt;=0.7,2,IF(J1050&lt;=0.85,1,0))+IF(M1050&gt;=8,1,0))</x:f>
        <x:v>4</x:v>
      </x:c>
      <x:c r="AD1050" t="str">
        <x:f>IF(AND(O1050&lt;&gt;"High",AC1050&gt;=Assumptions!$B$10,AA1050&gt;0),"Priority Growth",IF(AND(O1050="Low",AA1050&gt;0),"Maintain","Watch"))</x:f>
        <x:v>Maintain</x:v>
      </x:c>
      <x:c r="AE1050" s="60" t="n">
        <x:f>MAX(AA1050,0)*N1050</x:f>
        <x:v>5.034003433172998</x:v>
      </x:c>
      <x:c r="AF1050" t="str">
        <x:f>IF(AND(AA1050&gt;=Assumptions!$B$11,O1050&lt;&gt;"High",OR(N1050&gt;=Assumptions!$B$12,M1050&lt;=6)),"High","Standard")</x:f>
        <x:v>Standard</x:v>
      </x:c>
    </x:row>
    <x:row r="1051">
      <x:c r="A1051" t="str">
        <x:f>'Raw_Data'!A1051</x:f>
        <x:v>C01050</x:v>
      </x:c>
      <x:c r="B1051" t="n">
        <x:f>'Raw_Data'!B1051</x:f>
        <x:v>34</x:v>
      </x:c>
      <x:c r="C1051" s="30" t="n">
        <x:f>'Raw_Data'!C1051</x:f>
        <x:v>137845</x:v>
      </x:c>
      <x:c r="D1051" t="n">
        <x:f>'Raw_Data'!D1051</x:f>
        <x:v>692</x:v>
      </x:c>
      <x:c r="E1051" t="n">
        <x:f>'Raw_Data'!E1051</x:f>
        <x:v>5</x:v>
      </x:c>
      <x:c r="F1051" t="str">
        <x:f>PROPER(TRIM('Raw_Data'!F1051))</x:f>
        <x:v>Platinum</x:v>
      </x:c>
      <x:c r="G1051" t="str">
        <x:f>PROPER(TRIM('Raw_Data'!G1051))</x:f>
        <x:v>Digital</x:v>
      </x:c>
      <x:c r="H1051" s="60" t="n">
        <x:f>'Raw_Data'!H1051</x:f>
        <x:v>30799</x:v>
      </x:c>
      <x:c r="I1051" s="60" t="n">
        <x:f>'Raw_Data'!I1051</x:f>
        <x:v>2820.97</x:v>
      </x:c>
      <x:c r="J1051" s="32" t="n">
        <x:f>'Raw_Data'!J1051</x:f>
        <x:v>0.502</x:v>
      </x:c>
      <x:c r="K1051" s="32" t="n">
        <x:f>'Raw_Data'!K1051</x:f>
        <x:v>0.752</x:v>
      </x:c>
      <x:c r="L1051" t="n">
        <x:f>'Raw_Data'!L1051</x:f>
        <x:v>0</x:v>
      </x:c>
      <x:c r="M1051" t="n">
        <x:f>IF('Raw_Data'!M1051="",Assumptions!$B$15,'Raw_Data'!M1051)</x:f>
        <x:v>9</x:v>
      </x:c>
      <x:c r="N1051" s="32" t="n">
        <x:f>'Raw_Data'!N1051</x:f>
        <x:v>0.032</x:v>
      </x:c>
      <x:c r="O1051" t="str">
        <x:f>IF(OR(D1051&lt;620,L1051&gt;=2,J1051&gt;0.9),"High",IF(OR(D1051&lt;700,L1051=1,J1051&gt;0.75),"Medium","Low"))</x:f>
        <x:v>Medium</x:v>
      </x:c>
      <x:c r="P1051" s="30" t="n">
        <x:f>XLOOKUP(F1051,Assumptions!$A$4:$A$6,Assumptions!$B$4:$B$6)</x:f>
        <x:v>195</x:v>
      </x:c>
      <x:c r="Q1051" s="32" t="n">
        <x:f>XLOOKUP(F1051,Assumptions!$A$4:$A$6,Assumptions!$C$4:$C$6)</x:f>
        <x:v>0.199</x:v>
      </x:c>
      <x:c r="R1051" s="32" t="n">
        <x:f>XLOOKUP(F1051,Assumptions!$A$4:$A$6,Assumptions!$D$4:$D$6)</x:f>
        <x:v>0.017</x:v>
      </x:c>
      <x:c r="S1051" s="32" t="n">
        <x:f>XLOOKUP(F1051,Assumptions!$A$4:$A$6,Assumptions!$E$4:$E$6)</x:f>
        <x:v>0.013</x:v>
      </x:c>
      <x:c r="T1051" s="32" t="n">
        <x:f>XLOOKUP(O1051,Assumptions!$H$4:$H$6,Assumptions!$I$4:$I$6)</x:f>
        <x:v>0.012</x:v>
      </x:c>
      <x:c r="U1051" s="30" t="n">
        <x:f>XLOOKUP(F1051,Assumptions!$A$4:$A$6,Assumptions!$F$4:$F$6)</x:f>
        <x:v>140</x:v>
      </x:c>
      <x:c r="V1051" s="60" t="n">
        <x:f>I1051*12</x:f>
        <x:v>33851.64</x:v>
      </x:c>
      <x:c r="W1051" s="60" t="n">
        <x:f>H1051*J1051*(1-K1051)*Q1051</x:f>
        <x:v>763.036108496</x:v>
      </x:c>
      <x:c r="X1051" s="60" t="n">
        <x:f>V1051*R1051</x:f>
        <x:v>575.47788</x:v>
      </x:c>
      <x:c r="Y1051" s="60" t="n">
        <x:f>V1051*S1051</x:f>
        <x:v>440.07131999999996</x:v>
      </x:c>
      <x:c r="Z1051" s="60" t="n">
        <x:f>H1051*J1051*T1051</x:f>
        <x:v>185.533176</x:v>
      </x:c>
      <x:c r="AA1051" s="60" t="n">
        <x:f>P1051+W1051+X1051-Y1051-Z1051-U1051</x:f>
        <x:v>767.9094924959999</x:v>
      </x:c>
      <x:c r="AB1051" s="32" t="n">
        <x:f>IFERROR(AA1051/(P1051+W1051+X1051),0)</x:f>
        <x:v>0.500751540746707</x:v>
      </x:c>
      <x:c r="AC1051" t="n">
        <x:f>IF(O1051="High",0,IF(I1051&gt;=1800,3,IF(I1051&gt;=900,2,1))+IF(K1051&gt;=0.9,2,IF(K1051&gt;=0.75,1,0))+IF(J1051&lt;=0.7,2,IF(J1051&lt;=0.85,1,0))+IF(M1051&gt;=8,1,0))</x:f>
        <x:v>7</x:v>
      </x:c>
      <x:c r="AD1051" t="str">
        <x:f>IF(AND(O1051&lt;&gt;"High",AC1051&gt;=Assumptions!$B$10,AA1051&gt;0),"Priority Growth",IF(AND(O1051="Low",AA1051&gt;0),"Maintain","Watch"))</x:f>
        <x:v>Priority Growth</x:v>
      </x:c>
      <x:c r="AE1051" s="60" t="n">
        <x:f>MAX(AA1051,0)*N1051</x:f>
        <x:v>24.573103759871998</x:v>
      </x:c>
      <x:c r="AF1051" t="str">
        <x:f>IF(AND(AA1051&gt;=Assumptions!$B$11,O1051&lt;&gt;"High",OR(N1051&gt;=Assumptions!$B$12,M1051&lt;=6)),"High","Standard")</x:f>
        <x:v>Standard</x:v>
      </x:c>
    </x:row>
    <x:row r="1052">
      <x:c r="A1052" t="str">
        <x:f>'Raw_Data'!A1052</x:f>
        <x:v>C01051</x:v>
      </x:c>
      <x:c r="B1052" t="n">
        <x:f>'Raw_Data'!B1052</x:f>
        <x:v>47</x:v>
      </x:c>
      <x:c r="C1052" s="30" t="n">
        <x:f>'Raw_Data'!C1052</x:f>
        <x:v>162825</x:v>
      </x:c>
      <x:c r="D1052" t="n">
        <x:f>'Raw_Data'!D1052</x:f>
        <x:v>601</x:v>
      </x:c>
      <x:c r="E1052" t="n">
        <x:f>'Raw_Data'!E1052</x:f>
        <x:v>31</x:v>
      </x:c>
      <x:c r="F1052" t="str">
        <x:f>PROPER(TRIM('Raw_Data'!F1052))</x:f>
        <x:v>Platinum</x:v>
      </x:c>
      <x:c r="G1052" t="str">
        <x:f>PROPER(TRIM('Raw_Data'!G1052))</x:f>
        <x:v>Digital</x:v>
      </x:c>
      <x:c r="H1052" s="60" t="n">
        <x:f>'Raw_Data'!H1052</x:f>
        <x:v>31609</x:v>
      </x:c>
      <x:c r="I1052" s="60" t="n">
        <x:f>'Raw_Data'!I1052</x:f>
        <x:v>3487.43</x:v>
      </x:c>
      <x:c r="J1052" s="32" t="n">
        <x:f>'Raw_Data'!J1052</x:f>
        <x:v>0.582</x:v>
      </x:c>
      <x:c r="K1052" s="32" t="n">
        <x:f>'Raw_Data'!K1052</x:f>
        <x:v>0.669</x:v>
      </x:c>
      <x:c r="L1052" t="n">
        <x:f>'Raw_Data'!L1052</x:f>
        <x:v>0</x:v>
      </x:c>
      <x:c r="M1052" t="n">
        <x:f>IF('Raw_Data'!M1052="",Assumptions!$B$15,'Raw_Data'!M1052)</x:f>
        <x:v>9</x:v>
      </x:c>
      <x:c r="N1052" s="32" t="n">
        <x:f>'Raw_Data'!N1052</x:f>
        <x:v>0.02</x:v>
      </x:c>
      <x:c r="O1052" t="str">
        <x:f>IF(OR(D1052&lt;620,L1052&gt;=2,J1052&gt;0.9),"High",IF(OR(D1052&lt;700,L1052=1,J1052&gt;0.75),"Medium","Low"))</x:f>
        <x:v>High</x:v>
      </x:c>
      <x:c r="P1052" s="30" t="n">
        <x:f>XLOOKUP(F1052,Assumptions!$A$4:$A$6,Assumptions!$B$4:$B$6)</x:f>
        <x:v>195</x:v>
      </x:c>
      <x:c r="Q1052" s="32" t="n">
        <x:f>XLOOKUP(F1052,Assumptions!$A$4:$A$6,Assumptions!$C$4:$C$6)</x:f>
        <x:v>0.199</x:v>
      </x:c>
      <x:c r="R1052" s="32" t="n">
        <x:f>XLOOKUP(F1052,Assumptions!$A$4:$A$6,Assumptions!$D$4:$D$6)</x:f>
        <x:v>0.017</x:v>
      </x:c>
      <x:c r="S1052" s="32" t="n">
        <x:f>XLOOKUP(F1052,Assumptions!$A$4:$A$6,Assumptions!$E$4:$E$6)</x:f>
        <x:v>0.013</x:v>
      </x:c>
      <x:c r="T1052" s="32" t="n">
        <x:f>XLOOKUP(O1052,Assumptions!$H$4:$H$6,Assumptions!$I$4:$I$6)</x:f>
        <x:v>0.045</x:v>
      </x:c>
      <x:c r="U1052" s="30" t="n">
        <x:f>XLOOKUP(F1052,Assumptions!$A$4:$A$6,Assumptions!$F$4:$F$6)</x:f>
        <x:v>140</x:v>
      </x:c>
      <x:c r="V1052" s="60" t="n">
        <x:f>I1052*12</x:f>
        <x:v>41849.159999999996</x:v>
      </x:c>
      <x:c r="W1052" s="60" t="n">
        <x:f>H1052*J1052*(1-K1052)*Q1052</x:f>
        <x:v>1211.7549746219997</x:v>
      </x:c>
      <x:c r="X1052" s="60" t="n">
        <x:f>V1052*R1052</x:f>
        <x:v>711.43572</x:v>
      </x:c>
      <x:c r="Y1052" s="60" t="n">
        <x:f>V1052*S1052</x:f>
        <x:v>544.0390799999999</x:v>
      </x:c>
      <x:c r="Z1052" s="60" t="n">
        <x:f>H1052*J1052*T1052</x:f>
        <x:v>827.8397099999999</x:v>
      </x:c>
      <x:c r="AA1052" s="60" t="n">
        <x:f>P1052+W1052+X1052-Y1052-Z1052-U1052</x:f>
        <x:v>606.3119046219998</x:v>
      </x:c>
      <x:c r="AB1052" s="32" t="n">
        <x:f>IFERROR(AA1052/(P1052+W1052+X1052),0)</x:f>
        <x:v>0.2862404721923296</x:v>
      </x:c>
      <x:c r="AC1052" t="n">
        <x:f>IF(O1052="High",0,IF(I1052&gt;=1800,3,IF(I1052&gt;=900,2,1))+IF(K1052&gt;=0.9,2,IF(K1052&gt;=0.75,1,0))+IF(J1052&lt;=0.7,2,IF(J1052&lt;=0.85,1,0))+IF(M1052&gt;=8,1,0))</x:f>
        <x:v>0</x:v>
      </x:c>
      <x:c r="AD1052" t="str">
        <x:f>IF(AND(O1052&lt;&gt;"High",AC1052&gt;=Assumptions!$B$10,AA1052&gt;0),"Priority Growth",IF(AND(O1052="Low",AA1052&gt;0),"Maintain","Watch"))</x:f>
        <x:v>Watch</x:v>
      </x:c>
      <x:c r="AE1052" s="60" t="n">
        <x:f>MAX(AA1052,0)*N1052</x:f>
        <x:v>12.126238092439996</x:v>
      </x:c>
      <x:c r="AF1052" t="str">
        <x:f>IF(AND(AA1052&gt;=Assumptions!$B$11,O1052&lt;&gt;"High",OR(N1052&gt;=Assumptions!$B$12,M1052&lt;=6)),"High","Standard")</x:f>
        <x:v>Standard</x:v>
      </x:c>
    </x:row>
    <x:row r="1053">
      <x:c r="A1053" t="str">
        <x:f>'Raw_Data'!A1053</x:f>
        <x:v>C01052</x:v>
      </x:c>
      <x:c r="B1053" t="n">
        <x:f>'Raw_Data'!B1053</x:f>
        <x:v>37</x:v>
      </x:c>
      <x:c r="C1053" s="30" t="n">
        <x:f>'Raw_Data'!C1053</x:f>
        <x:v>82929</x:v>
      </x:c>
      <x:c r="D1053" t="n">
        <x:f>'Raw_Data'!D1053</x:f>
        <x:v>641</x:v>
      </x:c>
      <x:c r="E1053" t="n">
        <x:f>'Raw_Data'!E1053</x:f>
        <x:v>40</x:v>
      </x:c>
      <x:c r="F1053" t="str">
        <x:f>PROPER(TRIM('Raw_Data'!F1053))</x:f>
        <x:v>Gold</x:v>
      </x:c>
      <x:c r="G1053" t="str">
        <x:f>PROPER(TRIM('Raw_Data'!G1053))</x:f>
        <x:v>Partner</x:v>
      </x:c>
      <x:c r="H1053" s="60" t="n">
        <x:f>'Raw_Data'!H1053</x:f>
        <x:v>10478</x:v>
      </x:c>
      <x:c r="I1053" s="60" t="n">
        <x:f>'Raw_Data'!I1053</x:f>
        <x:v>1123.44</x:v>
      </x:c>
      <x:c r="J1053" s="32" t="n">
        <x:f>'Raw_Data'!J1053</x:f>
        <x:v>0.558</x:v>
      </x:c>
      <x:c r="K1053" s="32" t="n">
        <x:f>'Raw_Data'!K1053</x:f>
        <x:v>0.637</x:v>
      </x:c>
      <x:c r="L1053" t="n">
        <x:f>'Raw_Data'!L1053</x:f>
        <x:v>1</x:v>
      </x:c>
      <x:c r="M1053" t="n">
        <x:f>IF('Raw_Data'!M1053="",Assumptions!$B$15,'Raw_Data'!M1053)</x:f>
        <x:v>5</x:v>
      </x:c>
      <x:c r="N1053" s="32" t="n">
        <x:f>'Raw_Data'!N1053</x:f>
        <x:v>0.245</x:v>
      </x:c>
      <x:c r="O1053" t="str">
        <x:f>IF(OR(D1053&lt;620,L1053&gt;=2,J1053&gt;0.9),"High",IF(OR(D1053&lt;700,L1053=1,J1053&gt;0.75),"Medium","Low"))</x:f>
        <x:v>Medium</x:v>
      </x:c>
      <x:c r="P1053" s="30" t="n">
        <x:f>XLOOKUP(F1053,Assumptions!$A$4:$A$6,Assumptions!$B$4:$B$6)</x:f>
        <x:v>95</x:v>
      </x:c>
      <x:c r="Q1053" s="32" t="n">
        <x:f>XLOOKUP(F1053,Assumptions!$A$4:$A$6,Assumptions!$C$4:$C$6)</x:f>
        <x:v>0.219</x:v>
      </x:c>
      <x:c r="R1053" s="32" t="n">
        <x:f>XLOOKUP(F1053,Assumptions!$A$4:$A$6,Assumptions!$D$4:$D$6)</x:f>
        <x:v>0.016</x:v>
      </x:c>
      <x:c r="S1053" s="32" t="n">
        <x:f>XLOOKUP(F1053,Assumptions!$A$4:$A$6,Assumptions!$E$4:$E$6)</x:f>
        <x:v>0.01</x:v>
      </x:c>
      <x:c r="T1053" s="32" t="n">
        <x:f>XLOOKUP(O1053,Assumptions!$H$4:$H$6,Assumptions!$I$4:$I$6)</x:f>
        <x:v>0.012</x:v>
      </x:c>
      <x:c r="U1053" s="30" t="n">
        <x:f>XLOOKUP(F1053,Assumptions!$A$4:$A$6,Assumptions!$F$4:$F$6)</x:f>
        <x:v>90</x:v>
      </x:c>
      <x:c r="V1053" s="60" t="n">
        <x:f>I1053*12</x:f>
        <x:v>13481.28</x:v>
      </x:c>
      <x:c r="W1053" s="60" t="n">
        <x:f>H1053*J1053*(1-K1053)*Q1053</x:f>
        <x:v>464.797017828</x:v>
      </x:c>
      <x:c r="X1053" s="60" t="n">
        <x:f>V1053*R1053</x:f>
        <x:v>215.70048000000003</x:v>
      </x:c>
      <x:c r="Y1053" s="60" t="n">
        <x:f>V1053*S1053</x:f>
        <x:v>134.8128</x:v>
      </x:c>
      <x:c r="Z1053" s="60" t="n">
        <x:f>H1053*J1053*T1053</x:f>
        <x:v>70.16068800000001</x:v>
      </x:c>
      <x:c r="AA1053" s="60" t="n">
        <x:f>P1053+W1053+X1053-Y1053-Z1053-U1053</x:f>
        <x:v>480.52400982799986</x:v>
      </x:c>
      <x:c r="AB1053" s="32" t="n">
        <x:f>IFERROR(AA1053/(P1053+W1053+X1053),0)</x:f>
        <x:v>0.6196332176104284</x:v>
      </x:c>
      <x:c r="AC1053" t="n">
        <x:f>IF(O1053="High",0,IF(I1053&gt;=1800,3,IF(I1053&gt;=900,2,1))+IF(K1053&gt;=0.9,2,IF(K1053&gt;=0.75,1,0))+IF(J1053&lt;=0.7,2,IF(J1053&lt;=0.85,1,0))+IF(M1053&gt;=8,1,0))</x:f>
        <x:v>4</x:v>
      </x:c>
      <x:c r="AD1053" t="str">
        <x:f>IF(AND(O1053&lt;&gt;"High",AC1053&gt;=Assumptions!$B$10,AA1053&gt;0),"Priority Growth",IF(AND(O1053="Low",AA1053&gt;0),"Maintain","Watch"))</x:f>
        <x:v>Watch</x:v>
      </x:c>
      <x:c r="AE1053" s="60" t="n">
        <x:f>MAX(AA1053,0)*N1053</x:f>
        <x:v>117.72838240785997</x:v>
      </x:c>
      <x:c r="AF1053" t="str">
        <x:f>IF(AND(AA1053&gt;=Assumptions!$B$11,O1053&lt;&gt;"High",OR(N1053&gt;=Assumptions!$B$12,M1053&lt;=6)),"High","Standard")</x:f>
        <x:v>High</x:v>
      </x:c>
    </x:row>
    <x:row r="1054">
      <x:c r="A1054" t="str">
        <x:f>'Raw_Data'!A1054</x:f>
        <x:v>C01053</x:v>
      </x:c>
      <x:c r="B1054" t="n">
        <x:f>'Raw_Data'!B1054</x:f>
        <x:v>52</x:v>
      </x:c>
      <x:c r="C1054" s="30" t="n">
        <x:f>'Raw_Data'!C1054</x:f>
        <x:v>56046</x:v>
      </x:c>
      <x:c r="D1054" t="n">
        <x:f>'Raw_Data'!D1054</x:f>
        <x:v>685</x:v>
      </x:c>
      <x:c r="E1054" t="n">
        <x:f>'Raw_Data'!E1054</x:f>
        <x:v>49</x:v>
      </x:c>
      <x:c r="F1054" t="str">
        <x:f>PROPER(TRIM('Raw_Data'!F1054))</x:f>
        <x:v>Gold</x:v>
      </x:c>
      <x:c r="G1054" t="str">
        <x:f>PROPER(TRIM('Raw_Data'!G1054))</x:f>
        <x:v>Digital</x:v>
      </x:c>
      <x:c r="H1054" s="60" t="n">
        <x:f>'Raw_Data'!H1054</x:f>
        <x:v>9593</x:v>
      </x:c>
      <x:c r="I1054" s="60" t="n">
        <x:f>'Raw_Data'!I1054</x:f>
        <x:v>952.65</x:v>
      </x:c>
      <x:c r="J1054" s="32" t="n">
        <x:f>'Raw_Data'!J1054</x:f>
        <x:v>0.241</x:v>
      </x:c>
      <x:c r="K1054" s="32" t="n">
        <x:f>'Raw_Data'!K1054</x:f>
        <x:v>0.768</x:v>
      </x:c>
      <x:c r="L1054" t="n">
        <x:f>'Raw_Data'!L1054</x:f>
        <x:v>0</x:v>
      </x:c>
      <x:c r="M1054" t="n">
        <x:f>IF('Raw_Data'!M1054="",Assumptions!$B$15,'Raw_Data'!M1054)</x:f>
        <x:v>8</x:v>
      </x:c>
      <x:c r="N1054" s="32" t="n">
        <x:f>'Raw_Data'!N1054</x:f>
        <x:v>0.045</x:v>
      </x:c>
      <x:c r="O1054" t="str">
        <x:f>IF(OR(D1054&lt;620,L1054&gt;=2,J1054&gt;0.9),"High",IF(OR(D1054&lt;700,L1054=1,J1054&gt;0.75),"Medium","Low"))</x:f>
        <x:v>Medium</x:v>
      </x:c>
      <x:c r="P1054" s="30" t="n">
        <x:f>XLOOKUP(F1054,Assumptions!$A$4:$A$6,Assumptions!$B$4:$B$6)</x:f>
        <x:v>95</x:v>
      </x:c>
      <x:c r="Q1054" s="32" t="n">
        <x:f>XLOOKUP(F1054,Assumptions!$A$4:$A$6,Assumptions!$C$4:$C$6)</x:f>
        <x:v>0.219</x:v>
      </x:c>
      <x:c r="R1054" s="32" t="n">
        <x:f>XLOOKUP(F1054,Assumptions!$A$4:$A$6,Assumptions!$D$4:$D$6)</x:f>
        <x:v>0.016</x:v>
      </x:c>
      <x:c r="S1054" s="32" t="n">
        <x:f>XLOOKUP(F1054,Assumptions!$A$4:$A$6,Assumptions!$E$4:$E$6)</x:f>
        <x:v>0.01</x:v>
      </x:c>
      <x:c r="T1054" s="32" t="n">
        <x:f>XLOOKUP(O1054,Assumptions!$H$4:$H$6,Assumptions!$I$4:$I$6)</x:f>
        <x:v>0.012</x:v>
      </x:c>
      <x:c r="U1054" s="30" t="n">
        <x:f>XLOOKUP(F1054,Assumptions!$A$4:$A$6,Assumptions!$F$4:$F$6)</x:f>
        <x:v>90</x:v>
      </x:c>
      <x:c r="V1054" s="60" t="n">
        <x:f>I1054*12</x:f>
        <x:v>11431.8</x:v>
      </x:c>
      <x:c r="W1054" s="60" t="n">
        <x:f>H1054*J1054*(1-K1054)*Q1054</x:f>
        <x:v>117.46367570399998</x:v>
      </x:c>
      <x:c r="X1054" s="60" t="n">
        <x:f>V1054*R1054</x:f>
        <x:v>182.90879999999999</x:v>
      </x:c>
      <x:c r="Y1054" s="60" t="n">
        <x:f>V1054*S1054</x:f>
        <x:v>114.318</x:v>
      </x:c>
      <x:c r="Z1054" s="60" t="n">
        <x:f>H1054*J1054*T1054</x:f>
        <x:v>27.742956</x:v>
      </x:c>
      <x:c r="AA1054" s="60" t="n">
        <x:f>P1054+W1054+X1054-Y1054-Z1054-U1054</x:f>
        <x:v>163.31151970399998</x:v>
      </x:c>
      <x:c r="AB1054" s="32" t="n">
        <x:f>IFERROR(AA1054/(P1054+W1054+X1054),0)</x:f>
        <x:v>0.41305738193638186</x:v>
      </x:c>
      <x:c r="AC1054" t="n">
        <x:f>IF(O1054="High",0,IF(I1054&gt;=1800,3,IF(I1054&gt;=900,2,1))+IF(K1054&gt;=0.9,2,IF(K1054&gt;=0.75,1,0))+IF(J1054&lt;=0.7,2,IF(J1054&lt;=0.85,1,0))+IF(M1054&gt;=8,1,0))</x:f>
        <x:v>6</x:v>
      </x:c>
      <x:c r="AD1054" t="str">
        <x:f>IF(AND(O1054&lt;&gt;"High",AC1054&gt;=Assumptions!$B$10,AA1054&gt;0),"Priority Growth",IF(AND(O1054="Low",AA1054&gt;0),"Maintain","Watch"))</x:f>
        <x:v>Priority Growth</x:v>
      </x:c>
      <x:c r="AE1054" s="60" t="n">
        <x:f>MAX(AA1054,0)*N1054</x:f>
        <x:v>7.349018386679998</x:v>
      </x:c>
      <x:c r="AF1054" t="str">
        <x:f>IF(AND(AA1054&gt;=Assumptions!$B$11,O1054&lt;&gt;"High",OR(N1054&gt;=Assumptions!$B$12,M1054&lt;=6)),"High","Standard")</x:f>
        <x:v>Standard</x:v>
      </x:c>
    </x:row>
    <x:row r="1055">
      <x:c r="A1055" t="str">
        <x:f>'Raw_Data'!A1055</x:f>
        <x:v>C01054</x:v>
      </x:c>
      <x:c r="B1055" t="n">
        <x:f>'Raw_Data'!B1055</x:f>
        <x:v>52</x:v>
      </x:c>
      <x:c r="C1055" s="30" t="n">
        <x:f>'Raw_Data'!C1055</x:f>
        <x:v>52852</x:v>
      </x:c>
      <x:c r="D1055" t="n">
        <x:f>'Raw_Data'!D1055</x:f>
        <x:v>668</x:v>
      </x:c>
      <x:c r="E1055" t="n">
        <x:f>'Raw_Data'!E1055</x:f>
        <x:v>41</x:v>
      </x:c>
      <x:c r="F1055" t="str">
        <x:f>PROPER(TRIM('Raw_Data'!F1055))</x:f>
        <x:v>Classic</x:v>
      </x:c>
      <x:c r="G1055" t="str">
        <x:f>PROPER(TRIM('Raw_Data'!G1055))</x:f>
        <x:v>Branch</x:v>
      </x:c>
      <x:c r="H1055" s="60" t="n">
        <x:f>'Raw_Data'!H1055</x:f>
        <x:v>4230</x:v>
      </x:c>
      <x:c r="I1055" s="60" t="n">
        <x:f>'Raw_Data'!I1055</x:f>
        <x:v>150</x:v>
      </x:c>
      <x:c r="J1055" s="32" t="n">
        <x:f>'Raw_Data'!J1055</x:f>
        <x:v>0.537</x:v>
      </x:c>
      <x:c r="K1055" s="32" t="n">
        <x:f>'Raw_Data'!K1055</x:f>
        <x:v>0.549</x:v>
      </x:c>
      <x:c r="L1055" t="n">
        <x:f>'Raw_Data'!L1055</x:f>
        <x:v>0</x:v>
      </x:c>
      <x:c r="M1055" t="n">
        <x:f>IF('Raw_Data'!M1055="",Assumptions!$B$15,'Raw_Data'!M1055)</x:f>
        <x:v>8</x:v>
      </x:c>
      <x:c r="N1055" s="32" t="n">
        <x:f>'Raw_Data'!N1055</x:f>
        <x:v>0.107</x:v>
      </x:c>
      <x:c r="O1055" t="str">
        <x:f>IF(OR(D1055&lt;620,L1055&gt;=2,J1055&gt;0.9),"High",IF(OR(D1055&lt;700,L1055=1,J1055&gt;0.75),"Medium","Low"))</x:f>
        <x:v>Medium</x:v>
      </x:c>
      <x:c r="P1055" s="30" t="n">
        <x:f>XLOOKUP(F1055,Assumptions!$A$4:$A$6,Assumptions!$B$4:$B$6)</x:f>
        <x:v>0</x:v>
      </x:c>
      <x:c r="Q1055" s="32" t="n">
        <x:f>XLOOKUP(F1055,Assumptions!$A$4:$A$6,Assumptions!$C$4:$C$6)</x:f>
        <x:v>0.229</x:v>
      </x:c>
      <x:c r="R1055" s="32" t="n">
        <x:f>XLOOKUP(F1055,Assumptions!$A$4:$A$6,Assumptions!$D$4:$D$6)</x:f>
        <x:v>0.015</x:v>
      </x:c>
      <x:c r="S1055" s="32" t="n">
        <x:f>XLOOKUP(F1055,Assumptions!$A$4:$A$6,Assumptions!$E$4:$E$6)</x:f>
        <x:v>0.0075</x:v>
      </x:c>
      <x:c r="T1055" s="32" t="n">
        <x:f>XLOOKUP(O1055,Assumptions!$H$4:$H$6,Assumptions!$I$4:$I$6)</x:f>
        <x:v>0.012</x:v>
      </x:c>
      <x:c r="U1055" s="30" t="n">
        <x:f>XLOOKUP(F1055,Assumptions!$A$4:$A$6,Assumptions!$F$4:$F$6)</x:f>
        <x:v>60</x:v>
      </x:c>
      <x:c r="V1055" s="60" t="n">
        <x:f>I1055*12</x:f>
        <x:v>1800</x:v>
      </x:c>
      <x:c r="W1055" s="60" t="n">
        <x:f>H1055*J1055*(1-K1055)*Q1055</x:f>
        <x:v>234.59928129000002</x:v>
      </x:c>
      <x:c r="X1055" s="60" t="n">
        <x:f>V1055*R1055</x:f>
        <x:v>27</x:v>
      </x:c>
      <x:c r="Y1055" s="60" t="n">
        <x:f>V1055*S1055</x:f>
        <x:v>13.5</x:v>
      </x:c>
      <x:c r="Z1055" s="60" t="n">
        <x:f>H1055*J1055*T1055</x:f>
        <x:v>27.25812</x:v>
      </x:c>
      <x:c r="AA1055" s="60" t="n">
        <x:f>P1055+W1055+X1055-Y1055-Z1055-U1055</x:f>
        <x:v>160.84116129000003</x:v>
      </x:c>
      <x:c r="AB1055" s="32" t="n">
        <x:f>IFERROR(AA1055/(P1055+W1055+X1055),0)</x:f>
        <x:v>0.614837932645912</x:v>
      </x:c>
      <x:c r="AC1055" t="n">
        <x:f>IF(O1055="High",0,IF(I1055&gt;=1800,3,IF(I1055&gt;=900,2,1))+IF(K1055&gt;=0.9,2,IF(K1055&gt;=0.75,1,0))+IF(J1055&lt;=0.7,2,IF(J1055&lt;=0.85,1,0))+IF(M1055&gt;=8,1,0))</x:f>
        <x:v>4</x:v>
      </x:c>
      <x:c r="AD1055" t="str">
        <x:f>IF(AND(O1055&lt;&gt;"High",AC1055&gt;=Assumptions!$B$10,AA1055&gt;0),"Priority Growth",IF(AND(O1055="Low",AA1055&gt;0),"Maintain","Watch"))</x:f>
        <x:v>Watch</x:v>
      </x:c>
      <x:c r="AE1055" s="60" t="n">
        <x:f>MAX(AA1055,0)*N1055</x:f>
        <x:v>17.210004258030004</x:v>
      </x:c>
      <x:c r="AF1055" t="str">
        <x:f>IF(AND(AA1055&gt;=Assumptions!$B$11,O1055&lt;&gt;"High",OR(N1055&gt;=Assumptions!$B$12,M1055&lt;=6)),"High","Standard")</x:f>
        <x:v>Standard</x:v>
      </x:c>
    </x:row>
    <x:row r="1056">
      <x:c r="A1056" t="str">
        <x:f>'Raw_Data'!A1056</x:f>
        <x:v>C01055</x:v>
      </x:c>
      <x:c r="B1056" t="n">
        <x:f>'Raw_Data'!B1056</x:f>
        <x:v>21</x:v>
      </x:c>
      <x:c r="C1056" s="30" t="n">
        <x:f>'Raw_Data'!C1056</x:f>
        <x:v>60294</x:v>
      </x:c>
      <x:c r="D1056" t="n">
        <x:f>'Raw_Data'!D1056</x:f>
        <x:v>783</x:v>
      </x:c>
      <x:c r="E1056" t="n">
        <x:f>'Raw_Data'!E1056</x:f>
        <x:v>43</x:v>
      </x:c>
      <x:c r="F1056" t="str">
        <x:f>PROPER(TRIM('Raw_Data'!F1056))</x:f>
        <x:v>Gold</x:v>
      </x:c>
      <x:c r="G1056" t="str">
        <x:f>PROPER(TRIM('Raw_Data'!G1056))</x:f>
        <x:v>Digital</x:v>
      </x:c>
      <x:c r="H1056" s="60" t="n">
        <x:f>'Raw_Data'!H1056</x:f>
        <x:v>12628</x:v>
      </x:c>
      <x:c r="I1056" s="60" t="n">
        <x:f>'Raw_Data'!I1056</x:f>
        <x:v>1210.3</x:v>
      </x:c>
      <x:c r="J1056" s="32" t="n">
        <x:f>'Raw_Data'!J1056</x:f>
        <x:v>0.206</x:v>
      </x:c>
      <x:c r="K1056" s="32" t="n">
        <x:f>'Raw_Data'!K1056</x:f>
        <x:v>0.909</x:v>
      </x:c>
      <x:c r="L1056" t="n">
        <x:f>'Raw_Data'!L1056</x:f>
        <x:v>0</x:v>
      </x:c>
      <x:c r="M1056" t="n">
        <x:f>IF('Raw_Data'!M1056="",Assumptions!$B$15,'Raw_Data'!M1056)</x:f>
        <x:v>5</x:v>
      </x:c>
      <x:c r="N1056" s="32" t="n">
        <x:f>'Raw_Data'!N1056</x:f>
        <x:v>0.238</x:v>
      </x:c>
      <x:c r="O1056" t="str">
        <x:f>IF(OR(D1056&lt;620,L1056&gt;=2,J1056&gt;0.9),"High",IF(OR(D1056&lt;700,L1056=1,J1056&gt;0.75),"Medium","Low"))</x:f>
        <x:v>Low</x:v>
      </x:c>
      <x:c r="P1056" s="30" t="n">
        <x:f>XLOOKUP(F1056,Assumptions!$A$4:$A$6,Assumptions!$B$4:$B$6)</x:f>
        <x:v>95</x:v>
      </x:c>
      <x:c r="Q1056" s="32" t="n">
        <x:f>XLOOKUP(F1056,Assumptions!$A$4:$A$6,Assumptions!$C$4:$C$6)</x:f>
        <x:v>0.219</x:v>
      </x:c>
      <x:c r="R1056" s="32" t="n">
        <x:f>XLOOKUP(F1056,Assumptions!$A$4:$A$6,Assumptions!$D$4:$D$6)</x:f>
        <x:v>0.016</x:v>
      </x:c>
      <x:c r="S1056" s="32" t="n">
        <x:f>XLOOKUP(F1056,Assumptions!$A$4:$A$6,Assumptions!$E$4:$E$6)</x:f>
        <x:v>0.01</x:v>
      </x:c>
      <x:c r="T1056" s="32" t="n">
        <x:f>XLOOKUP(O1056,Assumptions!$H$4:$H$6,Assumptions!$I$4:$I$6)</x:f>
        <x:v>0.0035</x:v>
      </x:c>
      <x:c r="U1056" s="30" t="n">
        <x:f>XLOOKUP(F1056,Assumptions!$A$4:$A$6,Assumptions!$F$4:$F$6)</x:f>
        <x:v>90</x:v>
      </x:c>
      <x:c r="V1056" s="60" t="n">
        <x:f>I1056*12</x:f>
        <x:v>14523.599999999999</x:v>
      </x:c>
      <x:c r="W1056" s="60" t="n">
        <x:f>H1056*J1056*(1-K1056)*Q1056</x:f>
        <x:v>51.842662871999984</x:v>
      </x:c>
      <x:c r="X1056" s="60" t="n">
        <x:f>V1056*R1056</x:f>
        <x:v>232.37759999999997</x:v>
      </x:c>
      <x:c r="Y1056" s="60" t="n">
        <x:f>V1056*S1056</x:f>
        <x:v>145.236</x:v>
      </x:c>
      <x:c r="Z1056" s="60" t="n">
        <x:f>H1056*J1056*T1056</x:f>
        <x:v>9.104788</x:v>
      </x:c>
      <x:c r="AA1056" s="60" t="n">
        <x:f>P1056+W1056+X1056-Y1056-Z1056-U1056</x:f>
        <x:v>134.87947487199995</x:v>
      </x:c>
      <x:c r="AB1056" s="32" t="n">
        <x:f>IFERROR(AA1056/(P1056+W1056+X1056),0)</x:f>
        <x:v>0.3556758118632666</x:v>
      </x:c>
      <x:c r="AC1056" t="n">
        <x:f>IF(O1056="High",0,IF(I1056&gt;=1800,3,IF(I1056&gt;=900,2,1))+IF(K1056&gt;=0.9,2,IF(K1056&gt;=0.75,1,0))+IF(J1056&lt;=0.7,2,IF(J1056&lt;=0.85,1,0))+IF(M1056&gt;=8,1,0))</x:f>
        <x:v>6</x:v>
      </x:c>
      <x:c r="AD1056" t="str">
        <x:f>IF(AND(O1056&lt;&gt;"High",AC1056&gt;=Assumptions!$B$10,AA1056&gt;0),"Priority Growth",IF(AND(O1056="Low",AA1056&gt;0),"Maintain","Watch"))</x:f>
        <x:v>Priority Growth</x:v>
      </x:c>
      <x:c r="AE1056" s="60" t="n">
        <x:f>MAX(AA1056,0)*N1056</x:f>
        <x:v>32.10131501953599</x:v>
      </x:c>
      <x:c r="AF1056" t="str">
        <x:f>IF(AND(AA1056&gt;=Assumptions!$B$11,O1056&lt;&gt;"High",OR(N1056&gt;=Assumptions!$B$12,M1056&lt;=6)),"High","Standard")</x:f>
        <x:v>Standard</x:v>
      </x:c>
    </x:row>
    <x:row r="1057">
      <x:c r="A1057" t="str">
        <x:f>'Raw_Data'!A1057</x:f>
        <x:v>C01056</x:v>
      </x:c>
      <x:c r="B1057" t="n">
        <x:f>'Raw_Data'!B1057</x:f>
        <x:v>46</x:v>
      </x:c>
      <x:c r="C1057" s="30" t="n">
        <x:f>'Raw_Data'!C1057</x:f>
        <x:v>89175</x:v>
      </x:c>
      <x:c r="D1057" t="n">
        <x:f>'Raw_Data'!D1057</x:f>
        <x:v>746</x:v>
      </x:c>
      <x:c r="E1057" t="n">
        <x:f>'Raw_Data'!E1057</x:f>
        <x:v>35</x:v>
      </x:c>
      <x:c r="F1057" t="str">
        <x:f>PROPER(TRIM('Raw_Data'!F1057))</x:f>
        <x:v>Platinum</x:v>
      </x:c>
      <x:c r="G1057" t="str">
        <x:f>PROPER(TRIM('Raw_Data'!G1057))</x:f>
        <x:v>Branch</x:v>
      </x:c>
      <x:c r="H1057" s="60" t="n">
        <x:f>'Raw_Data'!H1057</x:f>
        <x:v>24853</x:v>
      </x:c>
      <x:c r="I1057" s="60" t="n">
        <x:f>'Raw_Data'!I1057</x:f>
        <x:v>2709</x:v>
      </x:c>
      <x:c r="J1057" s="32" t="n">
        <x:f>'Raw_Data'!J1057</x:f>
        <x:v>0.379</x:v>
      </x:c>
      <x:c r="K1057" s="32" t="n">
        <x:f>'Raw_Data'!K1057</x:f>
        <x:v>0.903</x:v>
      </x:c>
      <x:c r="L1057" t="n">
        <x:f>'Raw_Data'!L1057</x:f>
        <x:v>0</x:v>
      </x:c>
      <x:c r="M1057" t="n">
        <x:f>IF('Raw_Data'!M1057="",Assumptions!$B$15,'Raw_Data'!M1057)</x:f>
        <x:v>8</x:v>
      </x:c>
      <x:c r="N1057" s="32" t="n">
        <x:f>'Raw_Data'!N1057</x:f>
        <x:v>0.064</x:v>
      </x:c>
      <x:c r="O1057" t="str">
        <x:f>IF(OR(D1057&lt;620,L1057&gt;=2,J1057&gt;0.9),"High",IF(OR(D1057&lt;700,L1057=1,J1057&gt;0.75),"Medium","Low"))</x:f>
        <x:v>Low</x:v>
      </x:c>
      <x:c r="P1057" s="30" t="n">
        <x:f>XLOOKUP(F1057,Assumptions!$A$4:$A$6,Assumptions!$B$4:$B$6)</x:f>
        <x:v>195</x:v>
      </x:c>
      <x:c r="Q1057" s="32" t="n">
        <x:f>XLOOKUP(F1057,Assumptions!$A$4:$A$6,Assumptions!$C$4:$C$6)</x:f>
        <x:v>0.199</x:v>
      </x:c>
      <x:c r="R1057" s="32" t="n">
        <x:f>XLOOKUP(F1057,Assumptions!$A$4:$A$6,Assumptions!$D$4:$D$6)</x:f>
        <x:v>0.017</x:v>
      </x:c>
      <x:c r="S1057" s="32" t="n">
        <x:f>XLOOKUP(F1057,Assumptions!$A$4:$A$6,Assumptions!$E$4:$E$6)</x:f>
        <x:v>0.013</x:v>
      </x:c>
      <x:c r="T1057" s="32" t="n">
        <x:f>XLOOKUP(O1057,Assumptions!$H$4:$H$6,Assumptions!$I$4:$I$6)</x:f>
        <x:v>0.0035</x:v>
      </x:c>
      <x:c r="U1057" s="30" t="n">
        <x:f>XLOOKUP(F1057,Assumptions!$A$4:$A$6,Assumptions!$F$4:$F$6)</x:f>
        <x:v>140</x:v>
      </x:c>
      <x:c r="V1057" s="60" t="n">
        <x:f>I1057*12</x:f>
        <x:v>32508</x:v>
      </x:c>
      <x:c r="W1057" s="60" t="n">
        <x:f>H1057*J1057*(1-K1057)*Q1057</x:f>
        <x:v>181.82049696099998</x:v>
      </x:c>
      <x:c r="X1057" s="60" t="n">
        <x:f>V1057*R1057</x:f>
        <x:v>552.6360000000001</x:v>
      </x:c>
      <x:c r="Y1057" s="60" t="n">
        <x:f>V1057*S1057</x:f>
        <x:v>422.604</x:v>
      </x:c>
      <x:c r="Z1057" s="60" t="n">
        <x:f>H1057*J1057*T1057</x:f>
        <x:v>32.967504500000004</x:v>
      </x:c>
      <x:c r="AA1057" s="60" t="n">
        <x:f>P1057+W1057+X1057-Y1057-Z1057-U1057</x:f>
        <x:v>333.8849924610001</x:v>
      </x:c>
      <x:c r="AB1057" s="32" t="n">
        <x:f>IFERROR(AA1057/(P1057+W1057+X1057),0)</x:f>
        <x:v>0.35922605689743203</x:v>
      </x:c>
      <x:c r="AC1057" t="n">
        <x:f>IF(O1057="High",0,IF(I1057&gt;=1800,3,IF(I1057&gt;=900,2,1))+IF(K1057&gt;=0.9,2,IF(K1057&gt;=0.75,1,0))+IF(J1057&lt;=0.7,2,IF(J1057&lt;=0.85,1,0))+IF(M1057&gt;=8,1,0))</x:f>
        <x:v>8</x:v>
      </x:c>
      <x:c r="AD1057" t="str">
        <x:f>IF(AND(O1057&lt;&gt;"High",AC1057&gt;=Assumptions!$B$10,AA1057&gt;0),"Priority Growth",IF(AND(O1057="Low",AA1057&gt;0),"Maintain","Watch"))</x:f>
        <x:v>Priority Growth</x:v>
      </x:c>
      <x:c r="AE1057" s="60" t="n">
        <x:f>MAX(AA1057,0)*N1057</x:f>
        <x:v>21.368639517504004</x:v>
      </x:c>
      <x:c r="AF1057" t="str">
        <x:f>IF(AND(AA1057&gt;=Assumptions!$B$11,O1057&lt;&gt;"High",OR(N1057&gt;=Assumptions!$B$12,M1057&lt;=6)),"High","Standard")</x:f>
        <x:v>Standard</x:v>
      </x:c>
    </x:row>
    <x:row r="1058">
      <x:c r="A1058" t="str">
        <x:f>'Raw_Data'!A1058</x:f>
        <x:v>C01057</x:v>
      </x:c>
      <x:c r="B1058" t="n">
        <x:f>'Raw_Data'!B1058</x:f>
        <x:v>45</x:v>
      </x:c>
      <x:c r="C1058" s="30" t="n">
        <x:f>'Raw_Data'!C1058</x:f>
        <x:v>155801</x:v>
      </x:c>
      <x:c r="D1058" t="n">
        <x:f>'Raw_Data'!D1058</x:f>
        <x:v>562</x:v>
      </x:c>
      <x:c r="E1058" t="n">
        <x:f>'Raw_Data'!E1058</x:f>
        <x:v>43</x:v>
      </x:c>
      <x:c r="F1058" t="str">
        <x:f>PROPER(TRIM('Raw_Data'!F1058))</x:f>
        <x:v>Platinum</x:v>
      </x:c>
      <x:c r="G1058" t="str">
        <x:f>PROPER(TRIM('Raw_Data'!G1058))</x:f>
        <x:v>Partner</x:v>
      </x:c>
      <x:c r="H1058" s="60" t="n">
        <x:f>'Raw_Data'!H1058</x:f>
        <x:v>29209</x:v>
      </x:c>
      <x:c r="I1058" s="60" t="n">
        <x:f>'Raw_Data'!I1058</x:f>
        <x:v>3102.09</x:v>
      </x:c>
      <x:c r="J1058" s="32" t="n">
        <x:f>'Raw_Data'!J1058</x:f>
        <x:v>0.407</x:v>
      </x:c>
      <x:c r="K1058" s="32" t="n">
        <x:f>'Raw_Data'!K1058</x:f>
        <x:v>0.511</x:v>
      </x:c>
      <x:c r="L1058" t="n">
        <x:f>'Raw_Data'!L1058</x:f>
        <x:v>0</x:v>
      </x:c>
      <x:c r="M1058" t="n">
        <x:f>IF('Raw_Data'!M1058="",Assumptions!$B$15,'Raw_Data'!M1058)</x:f>
        <x:v>7</x:v>
      </x:c>
      <x:c r="N1058" s="32" t="n">
        <x:f>'Raw_Data'!N1058</x:f>
        <x:v>0.12</x:v>
      </x:c>
      <x:c r="O1058" t="str">
        <x:f>IF(OR(D1058&lt;620,L1058&gt;=2,J1058&gt;0.9),"High",IF(OR(D1058&lt;700,L1058=1,J1058&gt;0.75),"Medium","Low"))</x:f>
        <x:v>High</x:v>
      </x:c>
      <x:c r="P1058" s="30" t="n">
        <x:f>XLOOKUP(F1058,Assumptions!$A$4:$A$6,Assumptions!$B$4:$B$6)</x:f>
        <x:v>195</x:v>
      </x:c>
      <x:c r="Q1058" s="32" t="n">
        <x:f>XLOOKUP(F1058,Assumptions!$A$4:$A$6,Assumptions!$C$4:$C$6)</x:f>
        <x:v>0.199</x:v>
      </x:c>
      <x:c r="R1058" s="32" t="n">
        <x:f>XLOOKUP(F1058,Assumptions!$A$4:$A$6,Assumptions!$D$4:$D$6)</x:f>
        <x:v>0.017</x:v>
      </x:c>
      <x:c r="S1058" s="32" t="n">
        <x:f>XLOOKUP(F1058,Assumptions!$A$4:$A$6,Assumptions!$E$4:$E$6)</x:f>
        <x:v>0.013</x:v>
      </x:c>
      <x:c r="T1058" s="32" t="n">
        <x:f>XLOOKUP(O1058,Assumptions!$H$4:$H$6,Assumptions!$I$4:$I$6)</x:f>
        <x:v>0.045</x:v>
      </x:c>
      <x:c r="U1058" s="30" t="n">
        <x:f>XLOOKUP(F1058,Assumptions!$A$4:$A$6,Assumptions!$F$4:$F$6)</x:f>
        <x:v>140</x:v>
      </x:c>
      <x:c r="V1058" s="60" t="n">
        <x:f>I1058*12</x:f>
        <x:v>37225.08</x:v>
      </x:c>
      <x:c r="W1058" s="60" t="n">
        <x:f>H1058*J1058*(1-K1058)*Q1058</x:f>
        <x:v>1156.839298593</x:v>
      </x:c>
      <x:c r="X1058" s="60" t="n">
        <x:f>V1058*R1058</x:f>
        <x:v>632.82636</x:v>
      </x:c>
      <x:c r="Y1058" s="60" t="n">
        <x:f>V1058*S1058</x:f>
        <x:v>483.92604</x:v>
      </x:c>
      <x:c r="Z1058" s="60" t="n">
        <x:f>H1058*J1058*T1058</x:f>
        <x:v>534.962835</x:v>
      </x:c>
      <x:c r="AA1058" s="60" t="n">
        <x:f>P1058+W1058+X1058-Y1058-Z1058-U1058</x:f>
        <x:v>825.7767835929999</x:v>
      </x:c>
      <x:c r="AB1058" s="32" t="n">
        <x:f>IFERROR(AA1058/(P1058+W1058+X1058),0)</x:f>
        <x:v>0.4160785369654768</x:v>
      </x:c>
      <x:c r="AC1058" t="n">
        <x:f>IF(O1058="High",0,IF(I1058&gt;=1800,3,IF(I1058&gt;=900,2,1))+IF(K1058&gt;=0.9,2,IF(K1058&gt;=0.75,1,0))+IF(J1058&lt;=0.7,2,IF(J1058&lt;=0.85,1,0))+IF(M1058&gt;=8,1,0))</x:f>
        <x:v>0</x:v>
      </x:c>
      <x:c r="AD1058" t="str">
        <x:f>IF(AND(O1058&lt;&gt;"High",AC1058&gt;=Assumptions!$B$10,AA1058&gt;0),"Priority Growth",IF(AND(O1058="Low",AA1058&gt;0),"Maintain","Watch"))</x:f>
        <x:v>Watch</x:v>
      </x:c>
      <x:c r="AE1058" s="60" t="n">
        <x:f>MAX(AA1058,0)*N1058</x:f>
        <x:v>99.09321403115999</x:v>
      </x:c>
      <x:c r="AF1058" t="str">
        <x:f>IF(AND(AA1058&gt;=Assumptions!$B$11,O1058&lt;&gt;"High",OR(N1058&gt;=Assumptions!$B$12,M1058&lt;=6)),"High","Standard")</x:f>
        <x:v>Standard</x:v>
      </x:c>
    </x:row>
    <x:row r="1059">
      <x:c r="A1059" t="str">
        <x:f>'Raw_Data'!A1059</x:f>
        <x:v>C01058</x:v>
      </x:c>
      <x:c r="B1059" t="n">
        <x:f>'Raw_Data'!B1059</x:f>
        <x:v>38</x:v>
      </x:c>
      <x:c r="C1059" s="30" t="n">
        <x:f>'Raw_Data'!C1059</x:f>
        <x:v>64790</x:v>
      </x:c>
      <x:c r="D1059" t="n">
        <x:f>'Raw_Data'!D1059</x:f>
        <x:v>621</x:v>
      </x:c>
      <x:c r="E1059" t="n">
        <x:f>'Raw_Data'!E1059</x:f>
        <x:v>15</x:v>
      </x:c>
      <x:c r="F1059" t="str">
        <x:f>PROPER(TRIM('Raw_Data'!F1059))</x:f>
        <x:v>Classic</x:v>
      </x:c>
      <x:c r="G1059" t="str">
        <x:f>PROPER(TRIM('Raw_Data'!G1059))</x:f>
        <x:v>Direct Mail</x:v>
      </x:c>
      <x:c r="H1059" s="60" t="n">
        <x:f>'Raw_Data'!H1059</x:f>
        <x:v>5243</x:v>
      </x:c>
      <x:c r="I1059" s="60" t="n">
        <x:f>'Raw_Data'!I1059</x:f>
        <x:v>501.58</x:v>
      </x:c>
      <x:c r="J1059" s="32" t="n">
        <x:f>'Raw_Data'!J1059</x:f>
        <x:v>0.315</x:v>
      </x:c>
      <x:c r="K1059" s="32" t="n">
        <x:f>'Raw_Data'!K1059</x:f>
        <x:v>0.725</x:v>
      </x:c>
      <x:c r="L1059" t="n">
        <x:f>'Raw_Data'!L1059</x:f>
        <x:v>0</x:v>
      </x:c>
      <x:c r="M1059" t="n">
        <x:f>IF('Raw_Data'!M1059="",Assumptions!$B$15,'Raw_Data'!M1059)</x:f>
        <x:v>9</x:v>
      </x:c>
      <x:c r="N1059" s="32" t="n">
        <x:f>'Raw_Data'!N1059</x:f>
        <x:v>0.02</x:v>
      </x:c>
      <x:c r="O1059" t="str">
        <x:f>IF(OR(D1059&lt;620,L1059&gt;=2,J1059&gt;0.9),"High",IF(OR(D1059&lt;700,L1059=1,J1059&gt;0.75),"Medium","Low"))</x:f>
        <x:v>Medium</x:v>
      </x:c>
      <x:c r="P1059" s="30" t="n">
        <x:f>XLOOKUP(F1059,Assumptions!$A$4:$A$6,Assumptions!$B$4:$B$6)</x:f>
        <x:v>0</x:v>
      </x:c>
      <x:c r="Q1059" s="32" t="n">
        <x:f>XLOOKUP(F1059,Assumptions!$A$4:$A$6,Assumptions!$C$4:$C$6)</x:f>
        <x:v>0.229</x:v>
      </x:c>
      <x:c r="R1059" s="32" t="n">
        <x:f>XLOOKUP(F1059,Assumptions!$A$4:$A$6,Assumptions!$D$4:$D$6)</x:f>
        <x:v>0.015</x:v>
      </x:c>
      <x:c r="S1059" s="32" t="n">
        <x:f>XLOOKUP(F1059,Assumptions!$A$4:$A$6,Assumptions!$E$4:$E$6)</x:f>
        <x:v>0.0075</x:v>
      </x:c>
      <x:c r="T1059" s="32" t="n">
        <x:f>XLOOKUP(O1059,Assumptions!$H$4:$H$6,Assumptions!$I$4:$I$6)</x:f>
        <x:v>0.012</x:v>
      </x:c>
      <x:c r="U1059" s="30" t="n">
        <x:f>XLOOKUP(F1059,Assumptions!$A$4:$A$6,Assumptions!$F$4:$F$6)</x:f>
        <x:v>60</x:v>
      </x:c>
      <x:c r="V1059" s="60" t="n">
        <x:f>I1059*12</x:f>
        <x:v>6018.96</x:v>
      </x:c>
      <x:c r="W1059" s="60" t="n">
        <x:f>H1059*J1059*(1-K1059)*Q1059</x:f>
        <x:v>104.00604637500001</x:v>
      </x:c>
      <x:c r="X1059" s="60" t="n">
        <x:f>V1059*R1059</x:f>
        <x:v>90.28439999999999</x:v>
      </x:c>
      <x:c r="Y1059" s="60" t="n">
        <x:f>V1059*S1059</x:f>
        <x:v>45.142199999999995</x:v>
      </x:c>
      <x:c r="Z1059" s="60" t="n">
        <x:f>H1059*J1059*T1059</x:f>
        <x:v>19.818540000000002</x:v>
      </x:c>
      <x:c r="AA1059" s="60" t="n">
        <x:f>P1059+W1059+X1059-Y1059-Z1059-U1059</x:f>
        <x:v>69.32970637499997</x:v>
      </x:c>
      <x:c r="AB1059" s="32" t="n">
        <x:f>IFERROR(AA1059/(P1059+W1059+X1059),0)</x:f>
        <x:v>0.356835385725486</x:v>
      </x:c>
      <x:c r="AC1059" t="n">
        <x:f>IF(O1059="High",0,IF(I1059&gt;=1800,3,IF(I1059&gt;=900,2,1))+IF(K1059&gt;=0.9,2,IF(K1059&gt;=0.75,1,0))+IF(J1059&lt;=0.7,2,IF(J1059&lt;=0.85,1,0))+IF(M1059&gt;=8,1,0))</x:f>
        <x:v>4</x:v>
      </x:c>
      <x:c r="AD1059" t="str">
        <x:f>IF(AND(O1059&lt;&gt;"High",AC1059&gt;=Assumptions!$B$10,AA1059&gt;0),"Priority Growth",IF(AND(O1059="Low",AA1059&gt;0),"Maintain","Watch"))</x:f>
        <x:v>Watch</x:v>
      </x:c>
      <x:c r="AE1059" s="60" t="n">
        <x:f>MAX(AA1059,0)*N1059</x:f>
        <x:v>1.3865941274999996</x:v>
      </x:c>
      <x:c r="AF1059" t="str">
        <x:f>IF(AND(AA1059&gt;=Assumptions!$B$11,O1059&lt;&gt;"High",OR(N1059&gt;=Assumptions!$B$12,M1059&lt;=6)),"High","Standard")</x:f>
        <x:v>Standard</x:v>
      </x:c>
    </x:row>
    <x:row r="1060">
      <x:c r="A1060" t="str">
        <x:f>'Raw_Data'!A1060</x:f>
        <x:v>C01059</x:v>
      </x:c>
      <x:c r="B1060" t="n">
        <x:f>'Raw_Data'!B1060</x:f>
        <x:v>63</x:v>
      </x:c>
      <x:c r="C1060" s="30" t="n">
        <x:f>'Raw_Data'!C1060</x:f>
        <x:v>68608</x:v>
      </x:c>
      <x:c r="D1060" t="n">
        <x:f>'Raw_Data'!D1060</x:f>
        <x:v>650</x:v>
      </x:c>
      <x:c r="E1060" t="n">
        <x:f>'Raw_Data'!E1060</x:f>
        <x:v>38</x:v>
      </x:c>
      <x:c r="F1060" t="str">
        <x:f>PROPER(TRIM('Raw_Data'!F1060))</x:f>
        <x:v>Gold</x:v>
      </x:c>
      <x:c r="G1060" t="str">
        <x:f>PROPER(TRIM('Raw_Data'!G1060))</x:f>
        <x:v>Digital</x:v>
      </x:c>
      <x:c r="H1060" s="60" t="n">
        <x:f>'Raw_Data'!H1060</x:f>
        <x:v>8277</x:v>
      </x:c>
      <x:c r="I1060" s="60" t="n">
        <x:f>'Raw_Data'!I1060</x:f>
        <x:v>718.31</x:v>
      </x:c>
      <x:c r="J1060" s="32" t="n">
        <x:f>'Raw_Data'!J1060</x:f>
        <x:v>0.467</x:v>
      </x:c>
      <x:c r="K1060" s="32" t="n">
        <x:f>'Raw_Data'!K1060</x:f>
        <x:v>0.709</x:v>
      </x:c>
      <x:c r="L1060" t="n">
        <x:f>'Raw_Data'!L1060</x:f>
        <x:v>0</x:v>
      </x:c>
      <x:c r="M1060" t="n">
        <x:f>IF('Raw_Data'!M1060="",Assumptions!$B$15,'Raw_Data'!M1060)</x:f>
        <x:v>6</x:v>
      </x:c>
      <x:c r="N1060" s="32" t="n">
        <x:f>'Raw_Data'!N1060</x:f>
        <x:v>0.189</x:v>
      </x:c>
      <x:c r="O1060" t="str">
        <x:f>IF(OR(D1060&lt;620,L1060&gt;=2,J1060&gt;0.9),"High",IF(OR(D1060&lt;700,L1060=1,J1060&gt;0.75),"Medium","Low"))</x:f>
        <x:v>Medium</x:v>
      </x:c>
      <x:c r="P1060" s="30" t="n">
        <x:f>XLOOKUP(F1060,Assumptions!$A$4:$A$6,Assumptions!$B$4:$B$6)</x:f>
        <x:v>95</x:v>
      </x:c>
      <x:c r="Q1060" s="32" t="n">
        <x:f>XLOOKUP(F1060,Assumptions!$A$4:$A$6,Assumptions!$C$4:$C$6)</x:f>
        <x:v>0.219</x:v>
      </x:c>
      <x:c r="R1060" s="32" t="n">
        <x:f>XLOOKUP(F1060,Assumptions!$A$4:$A$6,Assumptions!$D$4:$D$6)</x:f>
        <x:v>0.016</x:v>
      </x:c>
      <x:c r="S1060" s="32" t="n">
        <x:f>XLOOKUP(F1060,Assumptions!$A$4:$A$6,Assumptions!$E$4:$E$6)</x:f>
        <x:v>0.01</x:v>
      </x:c>
      <x:c r="T1060" s="32" t="n">
        <x:f>XLOOKUP(O1060,Assumptions!$H$4:$H$6,Assumptions!$I$4:$I$6)</x:f>
        <x:v>0.012</x:v>
      </x:c>
      <x:c r="U1060" s="30" t="n">
        <x:f>XLOOKUP(F1060,Assumptions!$A$4:$A$6,Assumptions!$F$4:$F$6)</x:f>
        <x:v>90</x:v>
      </x:c>
      <x:c r="V1060" s="60" t="n">
        <x:f>I1060*12</x:f>
        <x:v>8619.72</x:v>
      </x:c>
      <x:c r="W1060" s="60" t="n">
        <x:f>H1060*J1060*(1-K1060)*Q1060</x:f>
        <x:v>246.33546371100005</x:v>
      </x:c>
      <x:c r="X1060" s="60" t="n">
        <x:f>V1060*R1060</x:f>
        <x:v>137.91552</x:v>
      </x:c>
      <x:c r="Y1060" s="60" t="n">
        <x:f>V1060*S1060</x:f>
        <x:v>86.1972</x:v>
      </x:c>
      <x:c r="Z1060" s="60" t="n">
        <x:f>H1060*J1060*T1060</x:f>
        <x:v>46.384308000000004</x:v>
      </x:c>
      <x:c r="AA1060" s="60" t="n">
        <x:f>P1060+W1060+X1060-Y1060-Z1060-U1060</x:f>
        <x:v>256.669475711</x:v>
      </x:c>
      <x:c r="AB1060" s="32" t="n">
        <x:f>IFERROR(AA1060/(P1060+W1060+X1060),0)</x:f>
        <x:v>0.5355637952446602</x:v>
      </x:c>
      <x:c r="AC1060" t="n">
        <x:f>IF(O1060="High",0,IF(I1060&gt;=1800,3,IF(I1060&gt;=900,2,1))+IF(K1060&gt;=0.9,2,IF(K1060&gt;=0.75,1,0))+IF(J1060&lt;=0.7,2,IF(J1060&lt;=0.85,1,0))+IF(M1060&gt;=8,1,0))</x:f>
        <x:v>3</x:v>
      </x:c>
      <x:c r="AD1060" t="str">
        <x:f>IF(AND(O1060&lt;&gt;"High",AC1060&gt;=Assumptions!$B$10,AA1060&gt;0),"Priority Growth",IF(AND(O1060="Low",AA1060&gt;0),"Maintain","Watch"))</x:f>
        <x:v>Watch</x:v>
      </x:c>
      <x:c r="AE1060" s="60" t="n">
        <x:f>MAX(AA1060,0)*N1060</x:f>
        <x:v>48.51053090937901</x:v>
      </x:c>
      <x:c r="AF1060" t="str">
        <x:f>IF(AND(AA1060&gt;=Assumptions!$B$11,O1060&lt;&gt;"High",OR(N1060&gt;=Assumptions!$B$12,M1060&lt;=6)),"High","Standard")</x:f>
        <x:v>Standard</x:v>
      </x:c>
    </x:row>
    <x:row r="1061">
      <x:c r="A1061" t="str">
        <x:f>'Raw_Data'!A1061</x:f>
        <x:v>C01060</x:v>
      </x:c>
      <x:c r="B1061" t="n">
        <x:f>'Raw_Data'!B1061</x:f>
        <x:v>62</x:v>
      </x:c>
      <x:c r="C1061" s="30" t="n">
        <x:f>'Raw_Data'!C1061</x:f>
        <x:v>128792</x:v>
      </x:c>
      <x:c r="D1061" t="n">
        <x:f>'Raw_Data'!D1061</x:f>
        <x:v>713</x:v>
      </x:c>
      <x:c r="E1061" t="n">
        <x:f>'Raw_Data'!E1061</x:f>
        <x:v>16</x:v>
      </x:c>
      <x:c r="F1061" t="str">
        <x:f>PROPER(TRIM('Raw_Data'!F1061))</x:f>
        <x:v>Classic</x:v>
      </x:c>
      <x:c r="G1061" t="str">
        <x:f>PROPER(TRIM('Raw_Data'!G1061))</x:f>
        <x:v>Branch</x:v>
      </x:c>
      <x:c r="H1061" s="60" t="n">
        <x:f>'Raw_Data'!H1061</x:f>
        <x:v>9844</x:v>
      </x:c>
      <x:c r="I1061" s="60" t="n">
        <x:f>'Raw_Data'!I1061</x:f>
        <x:v>1386.96</x:v>
      </x:c>
      <x:c r="J1061" s="32" t="n">
        <x:f>'Raw_Data'!J1061</x:f>
        <x:v>0.289</x:v>
      </x:c>
      <x:c r="K1061" s="32" t="n">
        <x:f>'Raw_Data'!K1061</x:f>
        <x:v>0.927</x:v>
      </x:c>
      <x:c r="L1061" t="n">
        <x:f>'Raw_Data'!L1061</x:f>
        <x:v>0</x:v>
      </x:c>
      <x:c r="M1061" t="n">
        <x:f>IF('Raw_Data'!M1061="",Assumptions!$B$15,'Raw_Data'!M1061)</x:f>
        <x:v>8</x:v>
      </x:c>
      <x:c r="N1061" s="32" t="n">
        <x:f>'Raw_Data'!N1061</x:f>
        <x:v>0.09</x:v>
      </x:c>
      <x:c r="O1061" t="str">
        <x:f>IF(OR(D1061&lt;620,L1061&gt;=2,J1061&gt;0.9),"High",IF(OR(D1061&lt;700,L1061=1,J1061&gt;0.75),"Medium","Low"))</x:f>
        <x:v>Low</x:v>
      </x:c>
      <x:c r="P1061" s="30" t="n">
        <x:f>XLOOKUP(F1061,Assumptions!$A$4:$A$6,Assumptions!$B$4:$B$6)</x:f>
        <x:v>0</x:v>
      </x:c>
      <x:c r="Q1061" s="32" t="n">
        <x:f>XLOOKUP(F1061,Assumptions!$A$4:$A$6,Assumptions!$C$4:$C$6)</x:f>
        <x:v>0.229</x:v>
      </x:c>
      <x:c r="R1061" s="32" t="n">
        <x:f>XLOOKUP(F1061,Assumptions!$A$4:$A$6,Assumptions!$D$4:$D$6)</x:f>
        <x:v>0.015</x:v>
      </x:c>
      <x:c r="S1061" s="32" t="n">
        <x:f>XLOOKUP(F1061,Assumptions!$A$4:$A$6,Assumptions!$E$4:$E$6)</x:f>
        <x:v>0.0075</x:v>
      </x:c>
      <x:c r="T1061" s="32" t="n">
        <x:f>XLOOKUP(O1061,Assumptions!$H$4:$H$6,Assumptions!$I$4:$I$6)</x:f>
        <x:v>0.0035</x:v>
      </x:c>
      <x:c r="U1061" s="30" t="n">
        <x:f>XLOOKUP(F1061,Assumptions!$A$4:$A$6,Assumptions!$F$4:$F$6)</x:f>
        <x:v>60</x:v>
      </x:c>
      <x:c r="V1061" s="60" t="n">
        <x:f>I1061*12</x:f>
        <x:v>16643.52</x:v>
      </x:c>
      <x:c r="W1061" s="60" t="n">
        <x:f>H1061*J1061*(1-K1061)*Q1061</x:f>
        <x:v>47.55846077199997</x:v>
      </x:c>
      <x:c r="X1061" s="60" t="n">
        <x:f>V1061*R1061</x:f>
        <x:v>249.65279999999998</x:v>
      </x:c>
      <x:c r="Y1061" s="60" t="n">
        <x:f>V1061*S1061</x:f>
        <x:v>124.82639999999999</x:v>
      </x:c>
      <x:c r="Z1061" s="60" t="n">
        <x:f>H1061*J1061*T1061</x:f>
        <x:v>9.957206</x:v>
      </x:c>
      <x:c r="AA1061" s="60" t="n">
        <x:f>P1061+W1061+X1061-Y1061-Z1061-U1061</x:f>
        <x:v>102.42765477199998</x:v>
      </x:c>
      <x:c r="AB1061" s="32" t="n">
        <x:f>IFERROR(AA1061/(P1061+W1061+X1061),0)</x:f>
        <x:v>0.3446291183784434</x:v>
      </x:c>
      <x:c r="AC1061" t="n">
        <x:f>IF(O1061="High",0,IF(I1061&gt;=1800,3,IF(I1061&gt;=900,2,1))+IF(K1061&gt;=0.9,2,IF(K1061&gt;=0.75,1,0))+IF(J1061&lt;=0.7,2,IF(J1061&lt;=0.85,1,0))+IF(M1061&gt;=8,1,0))</x:f>
        <x:v>7</x:v>
      </x:c>
      <x:c r="AD1061" t="str">
        <x:f>IF(AND(O1061&lt;&gt;"High",AC1061&gt;=Assumptions!$B$10,AA1061&gt;0),"Priority Growth",IF(AND(O1061="Low",AA1061&gt;0),"Maintain","Watch"))</x:f>
        <x:v>Priority Growth</x:v>
      </x:c>
      <x:c r="AE1061" s="60" t="n">
        <x:f>MAX(AA1061,0)*N1061</x:f>
        <x:v>9.218488929479998</x:v>
      </x:c>
      <x:c r="AF1061" t="str">
        <x:f>IF(AND(AA1061&gt;=Assumptions!$B$11,O1061&lt;&gt;"High",OR(N1061&gt;=Assumptions!$B$12,M1061&lt;=6)),"High","Standard")</x:f>
        <x:v>Standard</x:v>
      </x:c>
    </x:row>
    <x:row r="1062">
      <x:c r="A1062" t="str">
        <x:f>'Raw_Data'!A1062</x:f>
        <x:v>C01061</x:v>
      </x:c>
      <x:c r="B1062" t="n">
        <x:f>'Raw_Data'!B1062</x:f>
        <x:v>43</x:v>
      </x:c>
      <x:c r="C1062" s="30" t="n">
        <x:f>'Raw_Data'!C1062</x:f>
        <x:v>58301</x:v>
      </x:c>
      <x:c r="D1062" t="n">
        <x:f>'Raw_Data'!D1062</x:f>
        <x:v>613</x:v>
      </x:c>
      <x:c r="E1062" t="n">
        <x:f>'Raw_Data'!E1062</x:f>
        <x:v>66</x:v>
      </x:c>
      <x:c r="F1062" t="str">
        <x:f>PROPER(TRIM('Raw_Data'!F1062))</x:f>
        <x:v>Classic</x:v>
      </x:c>
      <x:c r="G1062" t="str">
        <x:f>PROPER(TRIM('Raw_Data'!G1062))</x:f>
        <x:v>Partner</x:v>
      </x:c>
      <x:c r="H1062" s="60" t="n">
        <x:f>'Raw_Data'!H1062</x:f>
        <x:v>5375</x:v>
      </x:c>
      <x:c r="I1062" s="60" t="n">
        <x:f>'Raw_Data'!I1062</x:f>
        <x:v>459.08</x:v>
      </x:c>
      <x:c r="J1062" s="32" t="n">
        <x:f>'Raw_Data'!J1062</x:f>
        <x:v>0.576</x:v>
      </x:c>
      <x:c r="K1062" s="32" t="n">
        <x:f>'Raw_Data'!K1062</x:f>
        <x:v>0.795</x:v>
      </x:c>
      <x:c r="L1062" t="n">
        <x:f>'Raw_Data'!L1062</x:f>
        <x:v>0</x:v>
      </x:c>
      <x:c r="M1062" t="n">
        <x:f>IF('Raw_Data'!M1062="",Assumptions!$B$15,'Raw_Data'!M1062)</x:f>
        <x:v>8</x:v>
      </x:c>
      <x:c r="N1062" s="32" t="n">
        <x:f>'Raw_Data'!N1062</x:f>
        <x:v>0.072</x:v>
      </x:c>
      <x:c r="O1062" t="str">
        <x:f>IF(OR(D1062&lt;620,L1062&gt;=2,J1062&gt;0.9),"High",IF(OR(D1062&lt;700,L1062=1,J1062&gt;0.75),"Medium","Low"))</x:f>
        <x:v>High</x:v>
      </x:c>
      <x:c r="P1062" s="30" t="n">
        <x:f>XLOOKUP(F1062,Assumptions!$A$4:$A$6,Assumptions!$B$4:$B$6)</x:f>
        <x:v>0</x:v>
      </x:c>
      <x:c r="Q1062" s="32" t="n">
        <x:f>XLOOKUP(F1062,Assumptions!$A$4:$A$6,Assumptions!$C$4:$C$6)</x:f>
        <x:v>0.229</x:v>
      </x:c>
      <x:c r="R1062" s="32" t="n">
        <x:f>XLOOKUP(F1062,Assumptions!$A$4:$A$6,Assumptions!$D$4:$D$6)</x:f>
        <x:v>0.015</x:v>
      </x:c>
      <x:c r="S1062" s="32" t="n">
        <x:f>XLOOKUP(F1062,Assumptions!$A$4:$A$6,Assumptions!$E$4:$E$6)</x:f>
        <x:v>0.0075</x:v>
      </x:c>
      <x:c r="T1062" s="32" t="n">
        <x:f>XLOOKUP(O1062,Assumptions!$H$4:$H$6,Assumptions!$I$4:$I$6)</x:f>
        <x:v>0.045</x:v>
      </x:c>
      <x:c r="U1062" s="30" t="n">
        <x:f>XLOOKUP(F1062,Assumptions!$A$4:$A$6,Assumptions!$F$4:$F$6)</x:f>
        <x:v>60</x:v>
      </x:c>
      <x:c r="V1062" s="60" t="n">
        <x:f>I1062*12</x:f>
        <x:v>5508.96</x:v>
      </x:c>
      <x:c r="W1062" s="60" t="n">
        <x:f>H1062*J1062*(1-K1062)*Q1062</x:f>
        <x:v>145.34171999999998</x:v>
      </x:c>
      <x:c r="X1062" s="60" t="n">
        <x:f>V1062*R1062</x:f>
        <x:v>82.6344</x:v>
      </x:c>
      <x:c r="Y1062" s="60" t="n">
        <x:f>V1062*S1062</x:f>
        <x:v>41.3172</x:v>
      </x:c>
      <x:c r="Z1062" s="60" t="n">
        <x:f>H1062*J1062*T1062</x:f>
        <x:v>139.31999999999996</x:v>
      </x:c>
      <x:c r="AA1062" s="60" t="n">
        <x:f>P1062+W1062+X1062-Y1062-Z1062-U1062</x:f>
        <x:v>-12.661079999999998</x:v>
      </x:c>
      <x:c r="AB1062" s="32" t="n">
        <x:f>IFERROR(AA1062/(P1062+W1062+X1062),0)</x:f>
        <x:v>-0.05553686938789905</x:v>
      </x:c>
      <x:c r="AC1062" t="n">
        <x:f>IF(O1062="High",0,IF(I1062&gt;=1800,3,IF(I1062&gt;=900,2,1))+IF(K1062&gt;=0.9,2,IF(K1062&gt;=0.75,1,0))+IF(J1062&lt;=0.7,2,IF(J1062&lt;=0.85,1,0))+IF(M1062&gt;=8,1,0))</x:f>
        <x:v>0</x:v>
      </x:c>
      <x:c r="AD1062" t="str">
        <x:f>IF(AND(O1062&lt;&gt;"High",AC1062&gt;=Assumptions!$B$10,AA1062&gt;0),"Priority Growth",IF(AND(O1062="Low",AA1062&gt;0),"Maintain","Watch"))</x:f>
        <x:v>Watch</x:v>
      </x:c>
      <x:c r="AE1062" s="60" t="n">
        <x:f>MAX(AA1062,0)*N1062</x:f>
        <x:v>0</x:v>
      </x:c>
      <x:c r="AF1062" t="str">
        <x:f>IF(AND(AA1062&gt;=Assumptions!$B$11,O1062&lt;&gt;"High",OR(N1062&gt;=Assumptions!$B$12,M1062&lt;=6)),"High","Standard")</x:f>
        <x:v>Standard</x:v>
      </x:c>
    </x:row>
    <x:row r="1063">
      <x:c r="A1063" t="str">
        <x:f>'Raw_Data'!A1063</x:f>
        <x:v>C01062</x:v>
      </x:c>
      <x:c r="B1063" t="n">
        <x:f>'Raw_Data'!B1063</x:f>
        <x:v>25</x:v>
      </x:c>
      <x:c r="C1063" s="30" t="n">
        <x:f>'Raw_Data'!C1063</x:f>
        <x:v>136029</x:v>
      </x:c>
      <x:c r="D1063" t="n">
        <x:f>'Raw_Data'!D1063</x:f>
        <x:v>776</x:v>
      </x:c>
      <x:c r="E1063" t="n">
        <x:f>'Raw_Data'!E1063</x:f>
        <x:v>100</x:v>
      </x:c>
      <x:c r="F1063" t="str">
        <x:f>PROPER(TRIM('Raw_Data'!F1063))</x:f>
        <x:v>Classic</x:v>
      </x:c>
      <x:c r="G1063" t="str">
        <x:f>PROPER(TRIM('Raw_Data'!G1063))</x:f>
        <x:v>Direct Mail</x:v>
      </x:c>
      <x:c r="H1063" s="60" t="n">
        <x:f>'Raw_Data'!H1063</x:f>
        <x:v>13351</x:v>
      </x:c>
      <x:c r="I1063" s="60" t="n">
        <x:f>'Raw_Data'!I1063</x:f>
        <x:v>1440.04</x:v>
      </x:c>
      <x:c r="J1063" s="32" t="n">
        <x:f>'Raw_Data'!J1063</x:f>
        <x:v>0.23</x:v>
      </x:c>
      <x:c r="K1063" s="32" t="n">
        <x:f>'Raw_Data'!K1063</x:f>
        <x:v>0.915</x:v>
      </x:c>
      <x:c r="L1063" t="n">
        <x:f>'Raw_Data'!L1063</x:f>
        <x:v>0</x:v>
      </x:c>
      <x:c r="M1063" t="n">
        <x:f>IF('Raw_Data'!M1063="",Assumptions!$B$15,'Raw_Data'!M1063)</x:f>
        <x:v>8</x:v>
      </x:c>
      <x:c r="N1063" s="32" t="n">
        <x:f>'Raw_Data'!N1063</x:f>
        <x:v>0.086</x:v>
      </x:c>
      <x:c r="O1063" t="str">
        <x:f>IF(OR(D1063&lt;620,L1063&gt;=2,J1063&gt;0.9),"High",IF(OR(D1063&lt;700,L1063=1,J1063&gt;0.75),"Medium","Low"))</x:f>
        <x:v>Low</x:v>
      </x:c>
      <x:c r="P1063" s="30" t="n">
        <x:f>XLOOKUP(F1063,Assumptions!$A$4:$A$6,Assumptions!$B$4:$B$6)</x:f>
        <x:v>0</x:v>
      </x:c>
      <x:c r="Q1063" s="32" t="n">
        <x:f>XLOOKUP(F1063,Assumptions!$A$4:$A$6,Assumptions!$C$4:$C$6)</x:f>
        <x:v>0.229</x:v>
      </x:c>
      <x:c r="R1063" s="32" t="n">
        <x:f>XLOOKUP(F1063,Assumptions!$A$4:$A$6,Assumptions!$D$4:$D$6)</x:f>
        <x:v>0.015</x:v>
      </x:c>
      <x:c r="S1063" s="32" t="n">
        <x:f>XLOOKUP(F1063,Assumptions!$A$4:$A$6,Assumptions!$E$4:$E$6)</x:f>
        <x:v>0.0075</x:v>
      </x:c>
      <x:c r="T1063" s="32" t="n">
        <x:f>XLOOKUP(O1063,Assumptions!$H$4:$H$6,Assumptions!$I$4:$I$6)</x:f>
        <x:v>0.0035</x:v>
      </x:c>
      <x:c r="U1063" s="30" t="n">
        <x:f>XLOOKUP(F1063,Assumptions!$A$4:$A$6,Assumptions!$F$4:$F$6)</x:f>
        <x:v>60</x:v>
      </x:c>
      <x:c r="V1063" s="60" t="n">
        <x:f>I1063*12</x:f>
        <x:v>17280.48</x:v>
      </x:c>
      <x:c r="W1063" s="60" t="n">
        <x:f>H1063*J1063*(1-K1063)*Q1063</x:f>
        <x:v>59.771759449999976</x:v>
      </x:c>
      <x:c r="X1063" s="60" t="n">
        <x:f>V1063*R1063</x:f>
        <x:v>259.2072</x:v>
      </x:c>
      <x:c r="Y1063" s="60" t="n">
        <x:f>V1063*S1063</x:f>
        <x:v>129.6036</x:v>
      </x:c>
      <x:c r="Z1063" s="60" t="n">
        <x:f>H1063*J1063*T1063</x:f>
        <x:v>10.747555</x:v>
      </x:c>
      <x:c r="AA1063" s="60" t="n">
        <x:f>P1063+W1063+X1063-Y1063-Z1063-U1063</x:f>
        <x:v>118.62780444999999</x:v>
      </x:c>
      <x:c r="AB1063" s="32" t="n">
        <x:f>IFERROR(AA1063/(P1063+W1063+X1063),0)</x:f>
        <x:v>0.3718985247633392</x:v>
      </x:c>
      <x:c r="AC1063" t="n">
        <x:f>IF(O1063="High",0,IF(I1063&gt;=1800,3,IF(I1063&gt;=900,2,1))+IF(K1063&gt;=0.9,2,IF(K1063&gt;=0.75,1,0))+IF(J1063&lt;=0.7,2,IF(J1063&lt;=0.85,1,0))+IF(M1063&gt;=8,1,0))</x:f>
        <x:v>7</x:v>
      </x:c>
      <x:c r="AD1063" t="str">
        <x:f>IF(AND(O1063&lt;&gt;"High",AC1063&gt;=Assumptions!$B$10,AA1063&gt;0),"Priority Growth",IF(AND(O1063="Low",AA1063&gt;0),"Maintain","Watch"))</x:f>
        <x:v>Priority Growth</x:v>
      </x:c>
      <x:c r="AE1063" s="60" t="n">
        <x:f>MAX(AA1063,0)*N1063</x:f>
        <x:v>10.201991182699999</x:v>
      </x:c>
      <x:c r="AF1063" t="str">
        <x:f>IF(AND(AA1063&gt;=Assumptions!$B$11,O1063&lt;&gt;"High",OR(N1063&gt;=Assumptions!$B$12,M1063&lt;=6)),"High","Standard")</x:f>
        <x:v>Standard</x:v>
      </x:c>
    </x:row>
    <x:row r="1064">
      <x:c r="A1064" t="str">
        <x:f>'Raw_Data'!A1064</x:f>
        <x:v>C01063</x:v>
      </x:c>
      <x:c r="B1064" t="n">
        <x:f>'Raw_Data'!B1064</x:f>
        <x:v>42</x:v>
      </x:c>
      <x:c r="C1064" s="30" t="n">
        <x:f>'Raw_Data'!C1064</x:f>
        <x:v>53360</x:v>
      </x:c>
      <x:c r="D1064" t="n">
        <x:f>'Raw_Data'!D1064</x:f>
        <x:v>635</x:v>
      </x:c>
      <x:c r="E1064" t="n">
        <x:f>'Raw_Data'!E1064</x:f>
        <x:v>24</x:v>
      </x:c>
      <x:c r="F1064" t="str">
        <x:f>PROPER(TRIM('Raw_Data'!F1064))</x:f>
        <x:v>Classic</x:v>
      </x:c>
      <x:c r="G1064" t="str">
        <x:f>PROPER(TRIM('Raw_Data'!G1064))</x:f>
        <x:v>Direct Mail</x:v>
      </x:c>
      <x:c r="H1064" s="60" t="n">
        <x:f>'Raw_Data'!H1064</x:f>
        <x:v>4508</x:v>
      </x:c>
      <x:c r="I1064" s="60" t="n">
        <x:f>'Raw_Data'!I1064</x:f>
        <x:v>228.47</x:v>
      </x:c>
      <x:c r="J1064" s="32" t="n">
        <x:f>'Raw_Data'!J1064</x:f>
        <x:v>0.414</x:v>
      </x:c>
      <x:c r="K1064" s="32" t="n">
        <x:f>'Raw_Data'!K1064</x:f>
        <x:v>0.596</x:v>
      </x:c>
      <x:c r="L1064" t="n">
        <x:f>'Raw_Data'!L1064</x:f>
        <x:v>0</x:v>
      </x:c>
      <x:c r="M1064" t="n">
        <x:f>IF('Raw_Data'!M1064="",Assumptions!$B$15,'Raw_Data'!M1064)</x:f>
        <x:v>8</x:v>
      </x:c>
      <x:c r="N1064" s="32" t="n">
        <x:f>'Raw_Data'!N1064</x:f>
        <x:v>0.024</x:v>
      </x:c>
      <x:c r="O1064" t="str">
        <x:f>IF(OR(D1064&lt;620,L1064&gt;=2,J1064&gt;0.9),"High",IF(OR(D1064&lt;700,L1064=1,J1064&gt;0.75),"Medium","Low"))</x:f>
        <x:v>Medium</x:v>
      </x:c>
      <x:c r="P1064" s="30" t="n">
        <x:f>XLOOKUP(F1064,Assumptions!$A$4:$A$6,Assumptions!$B$4:$B$6)</x:f>
        <x:v>0</x:v>
      </x:c>
      <x:c r="Q1064" s="32" t="n">
        <x:f>XLOOKUP(F1064,Assumptions!$A$4:$A$6,Assumptions!$C$4:$C$6)</x:f>
        <x:v>0.229</x:v>
      </x:c>
      <x:c r="R1064" s="32" t="n">
        <x:f>XLOOKUP(F1064,Assumptions!$A$4:$A$6,Assumptions!$D$4:$D$6)</x:f>
        <x:v>0.015</x:v>
      </x:c>
      <x:c r="S1064" s="32" t="n">
        <x:f>XLOOKUP(F1064,Assumptions!$A$4:$A$6,Assumptions!$E$4:$E$6)</x:f>
        <x:v>0.0075</x:v>
      </x:c>
      <x:c r="T1064" s="32" t="n">
        <x:f>XLOOKUP(O1064,Assumptions!$H$4:$H$6,Assumptions!$I$4:$I$6)</x:f>
        <x:v>0.012</x:v>
      </x:c>
      <x:c r="U1064" s="30" t="n">
        <x:f>XLOOKUP(F1064,Assumptions!$A$4:$A$6,Assumptions!$F$4:$F$6)</x:f>
        <x:v>60</x:v>
      </x:c>
      <x:c r="V1064" s="60" t="n">
        <x:f>I1064*12</x:f>
        <x:v>2741.64</x:v>
      </x:c>
      <x:c r="W1064" s="60" t="n">
        <x:f>H1064*J1064*(1-K1064)*Q1064</x:f>
        <x:v>172.663720992</x:v>
      </x:c>
      <x:c r="X1064" s="60" t="n">
        <x:f>V1064*R1064</x:f>
        <x:v>41.124599999999994</x:v>
      </x:c>
      <x:c r="Y1064" s="60" t="n">
        <x:f>V1064*S1064</x:f>
        <x:v>20.562299999999997</x:v>
      </x:c>
      <x:c r="Z1064" s="60" t="n">
        <x:f>H1064*J1064*T1064</x:f>
        <x:v>22.395744</x:v>
      </x:c>
      <x:c r="AA1064" s="60" t="n">
        <x:f>P1064+W1064+X1064-Y1064-Z1064-U1064</x:f>
        <x:v>110.830276992</x:v>
      </x:c>
      <x:c r="AB1064" s="32" t="n">
        <x:f>IFERROR(AA1064/(P1064+W1064+X1064),0)</x:f>
        <x:v>0.5184112793333893</x:v>
      </x:c>
      <x:c r="AC1064" t="n">
        <x:f>IF(O1064="High",0,IF(I1064&gt;=1800,3,IF(I1064&gt;=900,2,1))+IF(K1064&gt;=0.9,2,IF(K1064&gt;=0.75,1,0))+IF(J1064&lt;=0.7,2,IF(J1064&lt;=0.85,1,0))+IF(M1064&gt;=8,1,0))</x:f>
        <x:v>4</x:v>
      </x:c>
      <x:c r="AD1064" t="str">
        <x:f>IF(AND(O1064&lt;&gt;"High",AC1064&gt;=Assumptions!$B$10,AA1064&gt;0),"Priority Growth",IF(AND(O1064="Low",AA1064&gt;0),"Maintain","Watch"))</x:f>
        <x:v>Watch</x:v>
      </x:c>
      <x:c r="AE1064" s="60" t="n">
        <x:f>MAX(AA1064,0)*N1064</x:f>
        <x:v>2.659926647808</x:v>
      </x:c>
      <x:c r="AF1064" t="str">
        <x:f>IF(AND(AA1064&gt;=Assumptions!$B$11,O1064&lt;&gt;"High",OR(N1064&gt;=Assumptions!$B$12,M1064&lt;=6)),"High","Standard")</x:f>
        <x:v>Standard</x:v>
      </x:c>
    </x:row>
    <x:row r="1065">
      <x:c r="A1065" t="str">
        <x:f>'Raw_Data'!A1065</x:f>
        <x:v>C01064</x:v>
      </x:c>
      <x:c r="B1065" t="n">
        <x:f>'Raw_Data'!B1065</x:f>
        <x:v>57</x:v>
      </x:c>
      <x:c r="C1065" s="30" t="n">
        <x:f>'Raw_Data'!C1065</x:f>
        <x:v>107913</x:v>
      </x:c>
      <x:c r="D1065" t="n">
        <x:f>'Raw_Data'!D1065</x:f>
        <x:v>685</x:v>
      </x:c>
      <x:c r="E1065" t="n">
        <x:f>'Raw_Data'!E1065</x:f>
        <x:v>21</x:v>
      </x:c>
      <x:c r="F1065" t="str">
        <x:f>PROPER(TRIM('Raw_Data'!F1065))</x:f>
        <x:v>Platinum</x:v>
      </x:c>
      <x:c r="G1065" t="str">
        <x:f>PROPER(TRIM('Raw_Data'!G1065))</x:f>
        <x:v>Partner</x:v>
      </x:c>
      <x:c r="H1065" s="60" t="n">
        <x:f>'Raw_Data'!H1065</x:f>
        <x:v>20353</x:v>
      </x:c>
      <x:c r="I1065" s="60" t="n">
        <x:f>'Raw_Data'!I1065</x:f>
        <x:v>2157.59</x:v>
      </x:c>
      <x:c r="J1065" s="32" t="n">
        <x:f>'Raw_Data'!J1065</x:f>
        <x:v>0.329</x:v>
      </x:c>
      <x:c r="K1065" s="32" t="n">
        <x:f>'Raw_Data'!K1065</x:f>
        <x:v>0.81</x:v>
      </x:c>
      <x:c r="L1065" t="n">
        <x:f>'Raw_Data'!L1065</x:f>
        <x:v>0</x:v>
      </x:c>
      <x:c r="M1065" t="n">
        <x:f>IF('Raw_Data'!M1065="",Assumptions!$B$15,'Raw_Data'!M1065)</x:f>
        <x:v>8</x:v>
      </x:c>
      <x:c r="N1065" s="32" t="n">
        <x:f>'Raw_Data'!N1065</x:f>
        <x:v>0.077</x:v>
      </x:c>
      <x:c r="O1065" t="str">
        <x:f>IF(OR(D1065&lt;620,L1065&gt;=2,J1065&gt;0.9),"High",IF(OR(D1065&lt;700,L1065=1,J1065&gt;0.75),"Medium","Low"))</x:f>
        <x:v>Medium</x:v>
      </x:c>
      <x:c r="P1065" s="30" t="n">
        <x:f>XLOOKUP(F1065,Assumptions!$A$4:$A$6,Assumptions!$B$4:$B$6)</x:f>
        <x:v>195</x:v>
      </x:c>
      <x:c r="Q1065" s="32" t="n">
        <x:f>XLOOKUP(F1065,Assumptions!$A$4:$A$6,Assumptions!$C$4:$C$6)</x:f>
        <x:v>0.199</x:v>
      </x:c>
      <x:c r="R1065" s="32" t="n">
        <x:f>XLOOKUP(F1065,Assumptions!$A$4:$A$6,Assumptions!$D$4:$D$6)</x:f>
        <x:v>0.017</x:v>
      </x:c>
      <x:c r="S1065" s="32" t="n">
        <x:f>XLOOKUP(F1065,Assumptions!$A$4:$A$6,Assumptions!$E$4:$E$6)</x:f>
        <x:v>0.013</x:v>
      </x:c>
      <x:c r="T1065" s="32" t="n">
        <x:f>XLOOKUP(O1065,Assumptions!$H$4:$H$6,Assumptions!$I$4:$I$6)</x:f>
        <x:v>0.012</x:v>
      </x:c>
      <x:c r="U1065" s="30" t="n">
        <x:f>XLOOKUP(F1065,Assumptions!$A$4:$A$6,Assumptions!$F$4:$F$6)</x:f>
        <x:v>140</x:v>
      </x:c>
      <x:c r="V1065" s="60" t="n">
        <x:f>I1065*12</x:f>
        <x:v>25891.08</x:v>
      </x:c>
      <x:c r="W1065" s="60" t="n">
        <x:f>H1065*J1065*(1-K1065)*Q1065</x:f>
        <x:v>253.18093996999997</x:v>
      </x:c>
      <x:c r="X1065" s="60" t="n">
        <x:f>V1065*R1065</x:f>
        <x:v>440.1483600000001</x:v>
      </x:c>
      <x:c r="Y1065" s="60" t="n">
        <x:f>V1065*S1065</x:f>
        <x:v>336.58404</x:v>
      </x:c>
      <x:c r="Z1065" s="60" t="n">
        <x:f>H1065*J1065*T1065</x:f>
        <x:v>80.353644</x:v>
      </x:c>
      <x:c r="AA1065" s="60" t="n">
        <x:f>P1065+W1065+X1065-Y1065-Z1065-U1065</x:f>
        <x:v>331.39161597</x:v>
      </x:c>
      <x:c r="AB1065" s="32" t="n">
        <x:f>IFERROR(AA1065/(P1065+W1065+X1065),0)</x:f>
        <x:v>0.3730504172058622</x:v>
      </x:c>
      <x:c r="AC1065" t="n">
        <x:f>IF(O1065="High",0,IF(I1065&gt;=1800,3,IF(I1065&gt;=900,2,1))+IF(K1065&gt;=0.9,2,IF(K1065&gt;=0.75,1,0))+IF(J1065&lt;=0.7,2,IF(J1065&lt;=0.85,1,0))+IF(M1065&gt;=8,1,0))</x:f>
        <x:v>7</x:v>
      </x:c>
      <x:c r="AD1065" t="str">
        <x:f>IF(AND(O1065&lt;&gt;"High",AC1065&gt;=Assumptions!$B$10,AA1065&gt;0),"Priority Growth",IF(AND(O1065="Low",AA1065&gt;0),"Maintain","Watch"))</x:f>
        <x:v>Priority Growth</x:v>
      </x:c>
      <x:c r="AE1065" s="60" t="n">
        <x:f>MAX(AA1065,0)*N1065</x:f>
        <x:v>25.51715442969</x:v>
      </x:c>
      <x:c r="AF1065" t="str">
        <x:f>IF(AND(AA1065&gt;=Assumptions!$B$11,O1065&lt;&gt;"High",OR(N1065&gt;=Assumptions!$B$12,M1065&lt;=6)),"High","Standard")</x:f>
        <x:v>Standard</x:v>
      </x:c>
    </x:row>
    <x:row r="1066">
      <x:c r="A1066" t="str">
        <x:f>'Raw_Data'!A1066</x:f>
        <x:v>C01065</x:v>
      </x:c>
      <x:c r="B1066" t="n">
        <x:f>'Raw_Data'!B1066</x:f>
        <x:v>32</x:v>
      </x:c>
      <x:c r="C1066" s="30" t="n">
        <x:f>'Raw_Data'!C1066</x:f>
        <x:v>87443</x:v>
      </x:c>
      <x:c r="D1066" t="n">
        <x:f>'Raw_Data'!D1066</x:f>
        <x:v>539</x:v>
      </x:c>
      <x:c r="E1066" t="n">
        <x:f>'Raw_Data'!E1066</x:f>
        <x:v>18</x:v>
      </x:c>
      <x:c r="F1066" t="str">
        <x:f>PROPER(TRIM('Raw_Data'!F1066))</x:f>
        <x:v>Classic</x:v>
      </x:c>
      <x:c r="G1066" t="str">
        <x:f>PROPER(TRIM('Raw_Data'!G1066))</x:f>
        <x:v>Direct Mail</x:v>
      </x:c>
      <x:c r="H1066" s="60" t="n">
        <x:f>'Raw_Data'!H1066</x:f>
        <x:v>2759</x:v>
      </x:c>
      <x:c r="I1066" s="60" t="n">
        <x:f>'Raw_Data'!I1066</x:f>
        <x:v>507.34</x:v>
      </x:c>
      <x:c r="J1066" s="32" t="n">
        <x:f>'Raw_Data'!J1066</x:f>
        <x:v>0.534</x:v>
      </x:c>
      <x:c r="K1066" s="32" t="n">
        <x:f>'Raw_Data'!K1066</x:f>
        <x:v>0.683</x:v>
      </x:c>
      <x:c r="L1066" t="n">
        <x:f>'Raw_Data'!L1066</x:f>
        <x:v>1</x:v>
      </x:c>
      <x:c r="M1066" t="n">
        <x:f>IF('Raw_Data'!M1066="",Assumptions!$B$15,'Raw_Data'!M1066)</x:f>
        <x:v>6</x:v>
      </x:c>
      <x:c r="N1066" s="32" t="n">
        <x:f>'Raw_Data'!N1066</x:f>
        <x:v>0.16</x:v>
      </x:c>
      <x:c r="O1066" t="str">
        <x:f>IF(OR(D1066&lt;620,L1066&gt;=2,J1066&gt;0.9),"High",IF(OR(D1066&lt;700,L1066=1,J1066&gt;0.75),"Medium","Low"))</x:f>
        <x:v>High</x:v>
      </x:c>
      <x:c r="P1066" s="30" t="n">
        <x:f>XLOOKUP(F1066,Assumptions!$A$4:$A$6,Assumptions!$B$4:$B$6)</x:f>
        <x:v>0</x:v>
      </x:c>
      <x:c r="Q1066" s="32" t="n">
        <x:f>XLOOKUP(F1066,Assumptions!$A$4:$A$6,Assumptions!$C$4:$C$6)</x:f>
        <x:v>0.229</x:v>
      </x:c>
      <x:c r="R1066" s="32" t="n">
        <x:f>XLOOKUP(F1066,Assumptions!$A$4:$A$6,Assumptions!$D$4:$D$6)</x:f>
        <x:v>0.015</x:v>
      </x:c>
      <x:c r="S1066" s="32" t="n">
        <x:f>XLOOKUP(F1066,Assumptions!$A$4:$A$6,Assumptions!$E$4:$E$6)</x:f>
        <x:v>0.0075</x:v>
      </x:c>
      <x:c r="T1066" s="32" t="n">
        <x:f>XLOOKUP(O1066,Assumptions!$H$4:$H$6,Assumptions!$I$4:$I$6)</x:f>
        <x:v>0.045</x:v>
      </x:c>
      <x:c r="U1066" s="30" t="n">
        <x:f>XLOOKUP(F1066,Assumptions!$A$4:$A$6,Assumptions!$F$4:$F$6)</x:f>
        <x:v>60</x:v>
      </x:c>
      <x:c r="V1066" s="60" t="n">
        <x:f>I1066*12</x:f>
        <x:v>6088.08</x:v>
      </x:c>
      <x:c r="W1066" s="60" t="n">
        <x:f>H1066*J1066*(1-K1066)*Q1066</x:f>
        <x:v>106.95170245799999</x:v>
      </x:c>
      <x:c r="X1066" s="60" t="n">
        <x:f>V1066*R1066</x:f>
        <x:v>91.32119999999999</x:v>
      </x:c>
      <x:c r="Y1066" s="60" t="n">
        <x:f>V1066*S1066</x:f>
        <x:v>45.660599999999995</x:v>
      </x:c>
      <x:c r="Z1066" s="60" t="n">
        <x:f>H1066*J1066*T1066</x:f>
        <x:v>66.29877</x:v>
      </x:c>
      <x:c r="AA1066" s="60" t="n">
        <x:f>P1066+W1066+X1066-Y1066-Z1066-U1066</x:f>
        <x:v>26.313532457999983</x:v>
      </x:c>
      <x:c r="AB1066" s="32" t="n">
        <x:f>IFERROR(AA1066/(P1066+W1066+X1066),0)</x:f>
        <x:v>0.13271370990079676</x:v>
      </x:c>
      <x:c r="AC1066" t="n">
        <x:f>IF(O1066="High",0,IF(I1066&gt;=1800,3,IF(I1066&gt;=900,2,1))+IF(K1066&gt;=0.9,2,IF(K1066&gt;=0.75,1,0))+IF(J1066&lt;=0.7,2,IF(J1066&lt;=0.85,1,0))+IF(M1066&gt;=8,1,0))</x:f>
        <x:v>0</x:v>
      </x:c>
      <x:c r="AD1066" t="str">
        <x:f>IF(AND(O1066&lt;&gt;"High",AC1066&gt;=Assumptions!$B$10,AA1066&gt;0),"Priority Growth",IF(AND(O1066="Low",AA1066&gt;0),"Maintain","Watch"))</x:f>
        <x:v>Watch</x:v>
      </x:c>
      <x:c r="AE1066" s="60" t="n">
        <x:f>MAX(AA1066,0)*N1066</x:f>
        <x:v>4.210165193279997</x:v>
      </x:c>
      <x:c r="AF1066" t="str">
        <x:f>IF(AND(AA1066&gt;=Assumptions!$B$11,O1066&lt;&gt;"High",OR(N1066&gt;=Assumptions!$B$12,M1066&lt;=6)),"High","Standard")</x:f>
        <x:v>Standard</x:v>
      </x:c>
    </x:row>
    <x:row r="1067">
      <x:c r="A1067" t="str">
        <x:f>'Raw_Data'!A1067</x:f>
        <x:v>C01066</x:v>
      </x:c>
      <x:c r="B1067" t="n">
        <x:f>'Raw_Data'!B1067</x:f>
        <x:v>28</x:v>
      </x:c>
      <x:c r="C1067" s="30" t="n">
        <x:f>'Raw_Data'!C1067</x:f>
        <x:v>58919</x:v>
      </x:c>
      <x:c r="D1067" t="n">
        <x:f>'Raw_Data'!D1067</x:f>
        <x:v>635</x:v>
      </x:c>
      <x:c r="E1067" t="n">
        <x:f>'Raw_Data'!E1067</x:f>
        <x:v>64</x:v>
      </x:c>
      <x:c r="F1067" t="str">
        <x:f>PROPER(TRIM('Raw_Data'!F1067))</x:f>
        <x:v>Classic</x:v>
      </x:c>
      <x:c r="G1067" t="str">
        <x:f>PROPER(TRIM('Raw_Data'!G1067))</x:f>
        <x:v>Digital</x:v>
      </x:c>
      <x:c r="H1067" s="60" t="n">
        <x:f>'Raw_Data'!H1067</x:f>
        <x:v>8798</x:v>
      </x:c>
      <x:c r="I1067" s="60" t="n">
        <x:f>'Raw_Data'!I1067</x:f>
        <x:v>972.55</x:v>
      </x:c>
      <x:c r="J1067" s="32" t="n">
        <x:f>'Raw_Data'!J1067</x:f>
        <x:v>0.81</x:v>
      </x:c>
      <x:c r="K1067" s="32" t="n">
        <x:f>'Raw_Data'!K1067</x:f>
        <x:v>0.63</x:v>
      </x:c>
      <x:c r="L1067" t="n">
        <x:f>'Raw_Data'!L1067</x:f>
        <x:v>0</x:v>
      </x:c>
      <x:c r="M1067" t="n">
        <x:f>IF('Raw_Data'!M1067="",Assumptions!$B$15,'Raw_Data'!M1067)</x:f>
        <x:v>9</x:v>
      </x:c>
      <x:c r="N1067" s="32" t="n">
        <x:f>'Raw_Data'!N1067</x:f>
        <x:v>0.02</x:v>
      </x:c>
      <x:c r="O1067" t="str">
        <x:f>IF(OR(D1067&lt;620,L1067&gt;=2,J1067&gt;0.9),"High",IF(OR(D1067&lt;700,L1067=1,J1067&gt;0.75),"Medium","Low"))</x:f>
        <x:v>Medium</x:v>
      </x:c>
      <x:c r="P1067" s="30" t="n">
        <x:f>XLOOKUP(F1067,Assumptions!$A$4:$A$6,Assumptions!$B$4:$B$6)</x:f>
        <x:v>0</x:v>
      </x:c>
      <x:c r="Q1067" s="32" t="n">
        <x:f>XLOOKUP(F1067,Assumptions!$A$4:$A$6,Assumptions!$C$4:$C$6)</x:f>
        <x:v>0.229</x:v>
      </x:c>
      <x:c r="R1067" s="32" t="n">
        <x:f>XLOOKUP(F1067,Assumptions!$A$4:$A$6,Assumptions!$D$4:$D$6)</x:f>
        <x:v>0.015</x:v>
      </x:c>
      <x:c r="S1067" s="32" t="n">
        <x:f>XLOOKUP(F1067,Assumptions!$A$4:$A$6,Assumptions!$E$4:$E$6)</x:f>
        <x:v>0.0075</x:v>
      </x:c>
      <x:c r="T1067" s="32" t="n">
        <x:f>XLOOKUP(O1067,Assumptions!$H$4:$H$6,Assumptions!$I$4:$I$6)</x:f>
        <x:v>0.012</x:v>
      </x:c>
      <x:c r="U1067" s="30" t="n">
        <x:f>XLOOKUP(F1067,Assumptions!$A$4:$A$6,Assumptions!$F$4:$F$6)</x:f>
        <x:v>60</x:v>
      </x:c>
      <x:c r="V1067" s="60" t="n">
        <x:f>I1067*12</x:f>
        <x:v>11670.599999999999</x:v>
      </x:c>
      <x:c r="W1067" s="60" t="n">
        <x:f>H1067*J1067*(1-K1067)*Q1067</x:f>
        <x:v>603.8181774000001</x:v>
      </x:c>
      <x:c r="X1067" s="60" t="n">
        <x:f>V1067*R1067</x:f>
        <x:v>175.05899999999997</x:v>
      </x:c>
      <x:c r="Y1067" s="60" t="n">
        <x:f>V1067*S1067</x:f>
        <x:v>87.52949999999998</x:v>
      </x:c>
      <x:c r="Z1067" s="60" t="n">
        <x:f>H1067*J1067*T1067</x:f>
        <x:v>85.51656</x:v>
      </x:c>
      <x:c r="AA1067" s="60" t="n">
        <x:f>P1067+W1067+X1067-Y1067-Z1067-U1067</x:f>
        <x:v>545.8311174</x:v>
      </x:c>
      <x:c r="AB1067" s="32" t="n">
        <x:f>IFERROR(AA1067/(P1067+W1067+X1067),0)</x:f>
        <x:v>0.7007922856618548</x:v>
      </x:c>
      <x:c r="AC1067" t="n">
        <x:f>IF(O1067="High",0,IF(I1067&gt;=1800,3,IF(I1067&gt;=900,2,1))+IF(K1067&gt;=0.9,2,IF(K1067&gt;=0.75,1,0))+IF(J1067&lt;=0.7,2,IF(J1067&lt;=0.85,1,0))+IF(M1067&gt;=8,1,0))</x:f>
        <x:v>4</x:v>
      </x:c>
      <x:c r="AD1067" t="str">
        <x:f>IF(AND(O1067&lt;&gt;"High",AC1067&gt;=Assumptions!$B$10,AA1067&gt;0),"Priority Growth",IF(AND(O1067="Low",AA1067&gt;0),"Maintain","Watch"))</x:f>
        <x:v>Watch</x:v>
      </x:c>
      <x:c r="AE1067" s="60" t="n">
        <x:f>MAX(AA1067,0)*N1067</x:f>
        <x:v>10.916622348</x:v>
      </x:c>
      <x:c r="AF1067" t="str">
        <x:f>IF(AND(AA1067&gt;=Assumptions!$B$11,O1067&lt;&gt;"High",OR(N1067&gt;=Assumptions!$B$12,M1067&lt;=6)),"High","Standard")</x:f>
        <x:v>Standard</x:v>
      </x:c>
    </x:row>
    <x:row r="1068">
      <x:c r="A1068" t="str">
        <x:f>'Raw_Data'!A1068</x:f>
        <x:v>C01067</x:v>
      </x:c>
      <x:c r="B1068" t="n">
        <x:f>'Raw_Data'!B1068</x:f>
        <x:v>33</x:v>
      </x:c>
      <x:c r="C1068" s="30" t="n">
        <x:f>'Raw_Data'!C1068</x:f>
        <x:v>88395</x:v>
      </x:c>
      <x:c r="D1068" t="n">
        <x:f>'Raw_Data'!D1068</x:f>
        <x:v>705</x:v>
      </x:c>
      <x:c r="E1068" t="n">
        <x:f>'Raw_Data'!E1068</x:f>
        <x:v>15</x:v>
      </x:c>
      <x:c r="F1068" t="str">
        <x:f>PROPER(TRIM('Raw_Data'!F1068))</x:f>
        <x:v>Gold</x:v>
      </x:c>
      <x:c r="G1068" t="str">
        <x:f>PROPER(TRIM('Raw_Data'!G1068))</x:f>
        <x:v>Digital</x:v>
      </x:c>
      <x:c r="H1068" s="60" t="n">
        <x:f>'Raw_Data'!H1068</x:f>
        <x:v>12384</x:v>
      </x:c>
      <x:c r="I1068" s="60" t="n">
        <x:f>'Raw_Data'!I1068</x:f>
        <x:v>1206.77</x:v>
      </x:c>
      <x:c r="J1068" s="32" t="n">
        <x:f>'Raw_Data'!J1068</x:f>
        <x:v>0.306</x:v>
      </x:c>
      <x:c r="K1068" s="32" t="n">
        <x:f>'Raw_Data'!K1068</x:f>
        <x:v>0.634</x:v>
      </x:c>
      <x:c r="L1068" t="n">
        <x:f>'Raw_Data'!L1068</x:f>
        <x:v>0</x:v>
      </x:c>
      <x:c r="M1068" t="n">
        <x:f>IF('Raw_Data'!M1068="",Assumptions!$B$15,'Raw_Data'!M1068)</x:f>
        <x:v>6</x:v>
      </x:c>
      <x:c r="N1068" s="32" t="n">
        <x:f>'Raw_Data'!N1068</x:f>
        <x:v>0.174</x:v>
      </x:c>
      <x:c r="O1068" t="str">
        <x:f>IF(OR(D1068&lt;620,L1068&gt;=2,J1068&gt;0.9),"High",IF(OR(D1068&lt;700,L1068=1,J1068&gt;0.75),"Medium","Low"))</x:f>
        <x:v>Low</x:v>
      </x:c>
      <x:c r="P1068" s="30" t="n">
        <x:f>XLOOKUP(F1068,Assumptions!$A$4:$A$6,Assumptions!$B$4:$B$6)</x:f>
        <x:v>95</x:v>
      </x:c>
      <x:c r="Q1068" s="32" t="n">
        <x:f>XLOOKUP(F1068,Assumptions!$A$4:$A$6,Assumptions!$C$4:$C$6)</x:f>
        <x:v>0.219</x:v>
      </x:c>
      <x:c r="R1068" s="32" t="n">
        <x:f>XLOOKUP(F1068,Assumptions!$A$4:$A$6,Assumptions!$D$4:$D$6)</x:f>
        <x:v>0.016</x:v>
      </x:c>
      <x:c r="S1068" s="32" t="n">
        <x:f>XLOOKUP(F1068,Assumptions!$A$4:$A$6,Assumptions!$E$4:$E$6)</x:f>
        <x:v>0.01</x:v>
      </x:c>
      <x:c r="T1068" s="32" t="n">
        <x:f>XLOOKUP(O1068,Assumptions!$H$4:$H$6,Assumptions!$I$4:$I$6)</x:f>
        <x:v>0.0035</x:v>
      </x:c>
      <x:c r="U1068" s="30" t="n">
        <x:f>XLOOKUP(F1068,Assumptions!$A$4:$A$6,Assumptions!$F$4:$F$6)</x:f>
        <x:v>90</x:v>
      </x:c>
      <x:c r="V1068" s="60" t="n">
        <x:f>I1068*12</x:f>
        <x:v>14481.24</x:v>
      </x:c>
      <x:c r="W1068" s="60" t="n">
        <x:f>H1068*J1068*(1-K1068)*Q1068</x:f>
        <x:v>303.74390361599995</x:v>
      </x:c>
      <x:c r="X1068" s="60" t="n">
        <x:f>V1068*R1068</x:f>
        <x:v>231.69984</x:v>
      </x:c>
      <x:c r="Y1068" s="60" t="n">
        <x:f>V1068*S1068</x:f>
        <x:v>144.8124</x:v>
      </x:c>
      <x:c r="Z1068" s="60" t="n">
        <x:f>H1068*J1068*T1068</x:f>
        <x:v>13.263264</x:v>
      </x:c>
      <x:c r="AA1068" s="60" t="n">
        <x:f>P1068+W1068+X1068-Y1068-Z1068-U1068</x:f>
        <x:v>382.3680796159999</x:v>
      </x:c>
      <x:c r="AB1068" s="32" t="n">
        <x:f>IFERROR(AA1068/(P1068+W1068+X1068),0)</x:f>
        <x:v>0.6065062640210739</x:v>
      </x:c>
      <x:c r="AC1068" t="n">
        <x:f>IF(O1068="High",0,IF(I1068&gt;=1800,3,IF(I1068&gt;=900,2,1))+IF(K1068&gt;=0.9,2,IF(K1068&gt;=0.75,1,0))+IF(J1068&lt;=0.7,2,IF(J1068&lt;=0.85,1,0))+IF(M1068&gt;=8,1,0))</x:f>
        <x:v>4</x:v>
      </x:c>
      <x:c r="AD1068" t="str">
        <x:f>IF(AND(O1068&lt;&gt;"High",AC1068&gt;=Assumptions!$B$10,AA1068&gt;0),"Priority Growth",IF(AND(O1068="Low",AA1068&gt;0),"Maintain","Watch"))</x:f>
        <x:v>Maintain</x:v>
      </x:c>
      <x:c r="AE1068" s="60" t="n">
        <x:f>MAX(AA1068,0)*N1068</x:f>
        <x:v>66.53204585318397</x:v>
      </x:c>
      <x:c r="AF1068" t="str">
        <x:f>IF(AND(AA1068&gt;=Assumptions!$B$11,O1068&lt;&gt;"High",OR(N1068&gt;=Assumptions!$B$12,M1068&lt;=6)),"High","Standard")</x:f>
        <x:v>High</x:v>
      </x:c>
    </x:row>
    <x:row r="1069">
      <x:c r="A1069" t="str">
        <x:f>'Raw_Data'!A1069</x:f>
        <x:v>C01068</x:v>
      </x:c>
      <x:c r="B1069" t="n">
        <x:f>'Raw_Data'!B1069</x:f>
        <x:v>30</x:v>
      </x:c>
      <x:c r="C1069" s="30" t="n">
        <x:f>'Raw_Data'!C1069</x:f>
        <x:v>59534</x:v>
      </x:c>
      <x:c r="D1069" t="n">
        <x:f>'Raw_Data'!D1069</x:f>
        <x:v>677</x:v>
      </x:c>
      <x:c r="E1069" t="n">
        <x:f>'Raw_Data'!E1069</x:f>
        <x:v>21</x:v>
      </x:c>
      <x:c r="F1069" t="str">
        <x:f>PROPER(TRIM('Raw_Data'!F1069))</x:f>
        <x:v>Gold</x:v>
      </x:c>
      <x:c r="G1069" t="str">
        <x:f>PROPER(TRIM('Raw_Data'!G1069))</x:f>
        <x:v>Digital</x:v>
      </x:c>
      <x:c r="H1069" s="60" t="n">
        <x:f>'Raw_Data'!H1069</x:f>
        <x:v>6268</x:v>
      </x:c>
      <x:c r="I1069" s="60" t="n">
        <x:f>'Raw_Data'!I1069</x:f>
        <x:v>557.01</x:v>
      </x:c>
      <x:c r="J1069" s="32" t="n">
        <x:f>'Raw_Data'!J1069</x:f>
        <x:v>0.456</x:v>
      </x:c>
      <x:c r="K1069" s="32" t="n">
        <x:f>'Raw_Data'!K1069</x:f>
        <x:v>0.647</x:v>
      </x:c>
      <x:c r="L1069" t="n">
        <x:f>'Raw_Data'!L1069</x:f>
        <x:v>0</x:v>
      </x:c>
      <x:c r="M1069" t="n">
        <x:f>IF('Raw_Data'!M1069="",Assumptions!$B$15,'Raw_Data'!M1069)</x:f>
        <x:v>8</x:v>
      </x:c>
      <x:c r="N1069" s="32" t="n">
        <x:f>'Raw_Data'!N1069</x:f>
        <x:v>0.163</x:v>
      </x:c>
      <x:c r="O1069" t="str">
        <x:f>IF(OR(D1069&lt;620,L1069&gt;=2,J1069&gt;0.9),"High",IF(OR(D1069&lt;700,L1069=1,J1069&gt;0.75),"Medium","Low"))</x:f>
        <x:v>Medium</x:v>
      </x:c>
      <x:c r="P1069" s="30" t="n">
        <x:f>XLOOKUP(F1069,Assumptions!$A$4:$A$6,Assumptions!$B$4:$B$6)</x:f>
        <x:v>95</x:v>
      </x:c>
      <x:c r="Q1069" s="32" t="n">
        <x:f>XLOOKUP(F1069,Assumptions!$A$4:$A$6,Assumptions!$C$4:$C$6)</x:f>
        <x:v>0.219</x:v>
      </x:c>
      <x:c r="R1069" s="32" t="n">
        <x:f>XLOOKUP(F1069,Assumptions!$A$4:$A$6,Assumptions!$D$4:$D$6)</x:f>
        <x:v>0.016</x:v>
      </x:c>
      <x:c r="S1069" s="32" t="n">
        <x:f>XLOOKUP(F1069,Assumptions!$A$4:$A$6,Assumptions!$E$4:$E$6)</x:f>
        <x:v>0.01</x:v>
      </x:c>
      <x:c r="T1069" s="32" t="n">
        <x:f>XLOOKUP(O1069,Assumptions!$H$4:$H$6,Assumptions!$I$4:$I$6)</x:f>
        <x:v>0.012</x:v>
      </x:c>
      <x:c r="U1069" s="30" t="n">
        <x:f>XLOOKUP(F1069,Assumptions!$A$4:$A$6,Assumptions!$F$4:$F$6)</x:f>
        <x:v>90</x:v>
      </x:c>
      <x:c r="V1069" s="60" t="n">
        <x:f>I1069*12</x:f>
        <x:v>6684.12</x:v>
      </x:c>
      <x:c r="W1069" s="60" t="n">
        <x:f>H1069*J1069*(1-K1069)*Q1069</x:f>
        <x:v>220.959485856</x:v>
      </x:c>
      <x:c r="X1069" s="60" t="n">
        <x:f>V1069*R1069</x:f>
        <x:v>106.94592</x:v>
      </x:c>
      <x:c r="Y1069" s="60" t="n">
        <x:f>V1069*S1069</x:f>
        <x:v>66.8412</x:v>
      </x:c>
      <x:c r="Z1069" s="60" t="n">
        <x:f>H1069*J1069*T1069</x:f>
        <x:v>34.298496</x:v>
      </x:c>
      <x:c r="AA1069" s="60" t="n">
        <x:f>P1069+W1069+X1069-Y1069-Z1069-U1069</x:f>
        <x:v>231.765709856</x:v>
      </x:c>
      <x:c r="AB1069" s="32" t="n">
        <x:f>IFERROR(AA1069/(P1069+W1069+X1069),0)</x:f>
        <x:v>0.5480320342249695</x:v>
      </x:c>
      <x:c r="AC1069" t="n">
        <x:f>IF(O1069="High",0,IF(I1069&gt;=1800,3,IF(I1069&gt;=900,2,1))+IF(K1069&gt;=0.9,2,IF(K1069&gt;=0.75,1,0))+IF(J1069&lt;=0.7,2,IF(J1069&lt;=0.85,1,0))+IF(M1069&gt;=8,1,0))</x:f>
        <x:v>4</x:v>
      </x:c>
      <x:c r="AD1069" t="str">
        <x:f>IF(AND(O1069&lt;&gt;"High",AC1069&gt;=Assumptions!$B$10,AA1069&gt;0),"Priority Growth",IF(AND(O1069="Low",AA1069&gt;0),"Maintain","Watch"))</x:f>
        <x:v>Watch</x:v>
      </x:c>
      <x:c r="AE1069" s="60" t="n">
        <x:f>MAX(AA1069,0)*N1069</x:f>
        <x:v>37.777810706528</x:v>
      </x:c>
      <x:c r="AF1069" t="str">
        <x:f>IF(AND(AA1069&gt;=Assumptions!$B$11,O1069&lt;&gt;"High",OR(N1069&gt;=Assumptions!$B$12,M1069&lt;=6)),"High","Standard")</x:f>
        <x:v>Standard</x:v>
      </x:c>
    </x:row>
    <x:row r="1070">
      <x:c r="A1070" t="str">
        <x:f>'Raw_Data'!A1070</x:f>
        <x:v>C01069</x:v>
      </x:c>
      <x:c r="B1070" t="n">
        <x:f>'Raw_Data'!B1070</x:f>
        <x:v>30</x:v>
      </x:c>
      <x:c r="C1070" s="30" t="n">
        <x:f>'Raw_Data'!C1070</x:f>
        <x:v>118975</x:v>
      </x:c>
      <x:c r="D1070" t="n">
        <x:f>'Raw_Data'!D1070</x:f>
        <x:v>639</x:v>
      </x:c>
      <x:c r="E1070" t="n">
        <x:f>'Raw_Data'!E1070</x:f>
        <x:v>6</x:v>
      </x:c>
      <x:c r="F1070" t="str">
        <x:f>PROPER(TRIM('Raw_Data'!F1070))</x:f>
        <x:v>Gold</x:v>
      </x:c>
      <x:c r="G1070" t="str">
        <x:f>PROPER(TRIM('Raw_Data'!G1070))</x:f>
        <x:v>Partner</x:v>
      </x:c>
      <x:c r="H1070" s="60" t="n">
        <x:f>'Raw_Data'!H1070</x:f>
        <x:v>16914</x:v>
      </x:c>
      <x:c r="I1070" s="60" t="n">
        <x:f>'Raw_Data'!I1070</x:f>
        <x:v>1990.82</x:v>
      </x:c>
      <x:c r="J1070" s="32" t="n">
        <x:f>'Raw_Data'!J1070</x:f>
        <x:v>0.422</x:v>
      </x:c>
      <x:c r="K1070" s="32" t="n">
        <x:f>'Raw_Data'!K1070</x:f>
        <x:v>0.788</x:v>
      </x:c>
      <x:c r="L1070" t="n">
        <x:f>'Raw_Data'!L1070</x:f>
        <x:v>0</x:v>
      </x:c>
      <x:c r="M1070" t="n">
        <x:f>IF('Raw_Data'!M1070="",Assumptions!$B$15,'Raw_Data'!M1070)</x:f>
        <x:v>9</x:v>
      </x:c>
      <x:c r="N1070" s="32" t="n">
        <x:f>'Raw_Data'!N1070</x:f>
        <x:v>0.02</x:v>
      </x:c>
      <x:c r="O1070" t="str">
        <x:f>IF(OR(D1070&lt;620,L1070&gt;=2,J1070&gt;0.9),"High",IF(OR(D1070&lt;700,L1070=1,J1070&gt;0.75),"Medium","Low"))</x:f>
        <x:v>Medium</x:v>
      </x:c>
      <x:c r="P1070" s="30" t="n">
        <x:f>XLOOKUP(F1070,Assumptions!$A$4:$A$6,Assumptions!$B$4:$B$6)</x:f>
        <x:v>95</x:v>
      </x:c>
      <x:c r="Q1070" s="32" t="n">
        <x:f>XLOOKUP(F1070,Assumptions!$A$4:$A$6,Assumptions!$C$4:$C$6)</x:f>
        <x:v>0.219</x:v>
      </x:c>
      <x:c r="R1070" s="32" t="n">
        <x:f>XLOOKUP(F1070,Assumptions!$A$4:$A$6,Assumptions!$D$4:$D$6)</x:f>
        <x:v>0.016</x:v>
      </x:c>
      <x:c r="S1070" s="32" t="n">
        <x:f>XLOOKUP(F1070,Assumptions!$A$4:$A$6,Assumptions!$E$4:$E$6)</x:f>
        <x:v>0.01</x:v>
      </x:c>
      <x:c r="T1070" s="32" t="n">
        <x:f>XLOOKUP(O1070,Assumptions!$H$4:$H$6,Assumptions!$I$4:$I$6)</x:f>
        <x:v>0.012</x:v>
      </x:c>
      <x:c r="U1070" s="30" t="n">
        <x:f>XLOOKUP(F1070,Assumptions!$A$4:$A$6,Assumptions!$F$4:$F$6)</x:f>
        <x:v>90</x:v>
      </x:c>
      <x:c r="V1070" s="60" t="n">
        <x:f>I1070*12</x:f>
        <x:v>23889.84</x:v>
      </x:c>
      <x:c r="W1070" s="60" t="n">
        <x:f>H1070*J1070*(1-K1070)*Q1070</x:f>
        <x:v>331.38950702399995</x:v>
      </x:c>
      <x:c r="X1070" s="60" t="n">
        <x:f>V1070*R1070</x:f>
        <x:v>382.23744</x:v>
      </x:c>
      <x:c r="Y1070" s="60" t="n">
        <x:f>V1070*S1070</x:f>
        <x:v>238.8984</x:v>
      </x:c>
      <x:c r="Z1070" s="60" t="n">
        <x:f>H1070*J1070*T1070</x:f>
        <x:v>85.652496</x:v>
      </x:c>
      <x:c r="AA1070" s="60" t="n">
        <x:f>P1070+W1070+X1070-Y1070-Z1070-U1070</x:f>
        <x:v>394.0760510239999</x:v>
      </x:c>
      <x:c r="AB1070" s="32" t="n">
        <x:f>IFERROR(AA1070/(P1070+W1070+X1070),0)</x:f>
        <x:v>0.48733974606500935</x:v>
      </x:c>
      <x:c r="AC1070" t="n">
        <x:f>IF(O1070="High",0,IF(I1070&gt;=1800,3,IF(I1070&gt;=900,2,1))+IF(K1070&gt;=0.9,2,IF(K1070&gt;=0.75,1,0))+IF(J1070&lt;=0.7,2,IF(J1070&lt;=0.85,1,0))+IF(M1070&gt;=8,1,0))</x:f>
        <x:v>7</x:v>
      </x:c>
      <x:c r="AD1070" t="str">
        <x:f>IF(AND(O1070&lt;&gt;"High",AC1070&gt;=Assumptions!$B$10,AA1070&gt;0),"Priority Growth",IF(AND(O1070="Low",AA1070&gt;0),"Maintain","Watch"))</x:f>
        <x:v>Priority Growth</x:v>
      </x:c>
      <x:c r="AE1070" s="60" t="n">
        <x:f>MAX(AA1070,0)*N1070</x:f>
        <x:v>7.881521020479998</x:v>
      </x:c>
      <x:c r="AF1070" t="str">
        <x:f>IF(AND(AA1070&gt;=Assumptions!$B$11,O1070&lt;&gt;"High",OR(N1070&gt;=Assumptions!$B$12,M1070&lt;=6)),"High","Standard")</x:f>
        <x:v>Standard</x:v>
      </x:c>
    </x:row>
    <x:row r="1071">
      <x:c r="A1071" t="str">
        <x:f>'Raw_Data'!A1071</x:f>
        <x:v>C01070</x:v>
      </x:c>
      <x:c r="B1071" t="n">
        <x:f>'Raw_Data'!B1071</x:f>
        <x:v>39</x:v>
      </x:c>
      <x:c r="C1071" s="30" t="n">
        <x:f>'Raw_Data'!C1071</x:f>
        <x:v>74692</x:v>
      </x:c>
      <x:c r="D1071" t="n">
        <x:f>'Raw_Data'!D1071</x:f>
        <x:v>612</x:v>
      </x:c>
      <x:c r="E1071" t="n">
        <x:f>'Raw_Data'!E1071</x:f>
        <x:v>46</x:v>
      </x:c>
      <x:c r="F1071" t="str">
        <x:f>PROPER(TRIM('Raw_Data'!F1071))</x:f>
        <x:v>Classic</x:v>
      </x:c>
      <x:c r="G1071" t="str">
        <x:f>PROPER(TRIM('Raw_Data'!G1071))</x:f>
        <x:v>Digital</x:v>
      </x:c>
      <x:c r="H1071" s="60" t="n">
        <x:f>'Raw_Data'!H1071</x:f>
        <x:v>2752</x:v>
      </x:c>
      <x:c r="I1071" s="60" t="n">
        <x:f>'Raw_Data'!I1071</x:f>
        <x:v>426.75</x:v>
      </x:c>
      <x:c r="J1071" s="32" t="n">
        <x:f>'Raw_Data'!J1071</x:f>
        <x:v>0.498</x:v>
      </x:c>
      <x:c r="K1071" s="32" t="n">
        <x:f>'Raw_Data'!K1071</x:f>
        <x:v>0.761</x:v>
      </x:c>
      <x:c r="L1071" t="n">
        <x:f>'Raw_Data'!L1071</x:f>
        <x:v>0</x:v>
      </x:c>
      <x:c r="M1071" t="n">
        <x:f>IF('Raw_Data'!M1071="",Assumptions!$B$15,'Raw_Data'!M1071)</x:f>
        <x:v>6</x:v>
      </x:c>
      <x:c r="N1071" s="32" t="n">
        <x:f>'Raw_Data'!N1071</x:f>
        <x:v>0.168</x:v>
      </x:c>
      <x:c r="O1071" t="str">
        <x:f>IF(OR(D1071&lt;620,L1071&gt;=2,J1071&gt;0.9),"High",IF(OR(D1071&lt;700,L1071=1,J1071&gt;0.75),"Medium","Low"))</x:f>
        <x:v>High</x:v>
      </x:c>
      <x:c r="P1071" s="30" t="n">
        <x:f>XLOOKUP(F1071,Assumptions!$A$4:$A$6,Assumptions!$B$4:$B$6)</x:f>
        <x:v>0</x:v>
      </x:c>
      <x:c r="Q1071" s="32" t="n">
        <x:f>XLOOKUP(F1071,Assumptions!$A$4:$A$6,Assumptions!$C$4:$C$6)</x:f>
        <x:v>0.229</x:v>
      </x:c>
      <x:c r="R1071" s="32" t="n">
        <x:f>XLOOKUP(F1071,Assumptions!$A$4:$A$6,Assumptions!$D$4:$D$6)</x:f>
        <x:v>0.015</x:v>
      </x:c>
      <x:c r="S1071" s="32" t="n">
        <x:f>XLOOKUP(F1071,Assumptions!$A$4:$A$6,Assumptions!$E$4:$E$6)</x:f>
        <x:v>0.0075</x:v>
      </x:c>
      <x:c r="T1071" s="32" t="n">
        <x:f>XLOOKUP(O1071,Assumptions!$H$4:$H$6,Assumptions!$I$4:$I$6)</x:f>
        <x:v>0.045</x:v>
      </x:c>
      <x:c r="U1071" s="30" t="n">
        <x:f>XLOOKUP(F1071,Assumptions!$A$4:$A$6,Assumptions!$F$4:$F$6)</x:f>
        <x:v>60</x:v>
      </x:c>
      <x:c r="V1071" s="60" t="n">
        <x:f>I1071*12</x:f>
        <x:v>5121</x:v>
      </x:c>
      <x:c r="W1071" s="60" t="n">
        <x:f>H1071*J1071*(1-K1071)*Q1071</x:f>
        <x:v>75.008616576</x:v>
      </x:c>
      <x:c r="X1071" s="60" t="n">
        <x:f>V1071*R1071</x:f>
        <x:v>76.815</x:v>
      </x:c>
      <x:c r="Y1071" s="60" t="n">
        <x:f>V1071*S1071</x:f>
        <x:v>38.4075</x:v>
      </x:c>
      <x:c r="Z1071" s="60" t="n">
        <x:f>H1071*J1071*T1071</x:f>
        <x:v>61.67232</x:v>
      </x:c>
      <x:c r="AA1071" s="60" t="n">
        <x:f>P1071+W1071+X1071-Y1071-Z1071-U1071</x:f>
        <x:v>-8.256203423999992</x:v>
      </x:c>
      <x:c r="AB1071" s="32" t="n">
        <x:f>IFERROR(AA1071/(P1071+W1071+X1071),0)</x:f>
        <x:v>-0.054380231548937535</x:v>
      </x:c>
      <x:c r="AC1071" t="n">
        <x:f>IF(O1071="High",0,IF(I1071&gt;=1800,3,IF(I1071&gt;=900,2,1))+IF(K1071&gt;=0.9,2,IF(K1071&gt;=0.75,1,0))+IF(J1071&lt;=0.7,2,IF(J1071&lt;=0.85,1,0))+IF(M1071&gt;=8,1,0))</x:f>
        <x:v>0</x:v>
      </x:c>
      <x:c r="AD1071" t="str">
        <x:f>IF(AND(O1071&lt;&gt;"High",AC1071&gt;=Assumptions!$B$10,AA1071&gt;0),"Priority Growth",IF(AND(O1071="Low",AA1071&gt;0),"Maintain","Watch"))</x:f>
        <x:v>Watch</x:v>
      </x:c>
      <x:c r="AE1071" s="60" t="n">
        <x:f>MAX(AA1071,0)*N1071</x:f>
        <x:v>0</x:v>
      </x:c>
      <x:c r="AF1071" t="str">
        <x:f>IF(AND(AA1071&gt;=Assumptions!$B$11,O1071&lt;&gt;"High",OR(N1071&gt;=Assumptions!$B$12,M1071&lt;=6)),"High","Standard")</x:f>
        <x:v>Standard</x:v>
      </x:c>
    </x:row>
    <x:row r="1072">
      <x:c r="A1072" t="str">
        <x:f>'Raw_Data'!A1072</x:f>
        <x:v>C01071</x:v>
      </x:c>
      <x:c r="B1072" t="n">
        <x:f>'Raw_Data'!B1072</x:f>
        <x:v>42</x:v>
      </x:c>
      <x:c r="C1072" s="30" t="n">
        <x:f>'Raw_Data'!C1072</x:f>
        <x:v>138331</x:v>
      </x:c>
      <x:c r="D1072" t="n">
        <x:f>'Raw_Data'!D1072</x:f>
        <x:v>621</x:v>
      </x:c>
      <x:c r="E1072" t="n">
        <x:f>'Raw_Data'!E1072</x:f>
        <x:v>58</x:v>
      </x:c>
      <x:c r="F1072" t="str">
        <x:f>PROPER(TRIM('Raw_Data'!F1072))</x:f>
        <x:v>Platinum</x:v>
      </x:c>
      <x:c r="G1072" t="str">
        <x:f>PROPER(TRIM('Raw_Data'!G1072))</x:f>
        <x:v>Direct Mail</x:v>
      </x:c>
      <x:c r="H1072" s="60" t="n">
        <x:f>'Raw_Data'!H1072</x:f>
        <x:v>24128</x:v>
      </x:c>
      <x:c r="I1072" s="60" t="n">
        <x:f>'Raw_Data'!I1072</x:f>
        <x:v>2748.39</x:v>
      </x:c>
      <x:c r="J1072" s="32" t="n">
        <x:f>'Raw_Data'!J1072</x:f>
        <x:v>0.282</x:v>
      </x:c>
      <x:c r="K1072" s="32" t="n">
        <x:f>'Raw_Data'!K1072</x:f>
        <x:v>0.693</x:v>
      </x:c>
      <x:c r="L1072" t="n">
        <x:f>'Raw_Data'!L1072</x:f>
        <x:v>0</x:v>
      </x:c>
      <x:c r="M1072" t="n">
        <x:f>IF('Raw_Data'!M1072="",Assumptions!$B$15,'Raw_Data'!M1072)</x:f>
        <x:v>8</x:v>
      </x:c>
      <x:c r="N1072" s="32" t="n">
        <x:f>'Raw_Data'!N1072</x:f>
        <x:v>0.02</x:v>
      </x:c>
      <x:c r="O1072" t="str">
        <x:f>IF(OR(D1072&lt;620,L1072&gt;=2,J1072&gt;0.9),"High",IF(OR(D1072&lt;700,L1072=1,J1072&gt;0.75),"Medium","Low"))</x:f>
        <x:v>Medium</x:v>
      </x:c>
      <x:c r="P1072" s="30" t="n">
        <x:f>XLOOKUP(F1072,Assumptions!$A$4:$A$6,Assumptions!$B$4:$B$6)</x:f>
        <x:v>195</x:v>
      </x:c>
      <x:c r="Q1072" s="32" t="n">
        <x:f>XLOOKUP(F1072,Assumptions!$A$4:$A$6,Assumptions!$C$4:$C$6)</x:f>
        <x:v>0.199</x:v>
      </x:c>
      <x:c r="R1072" s="32" t="n">
        <x:f>XLOOKUP(F1072,Assumptions!$A$4:$A$6,Assumptions!$D$4:$D$6)</x:f>
        <x:v>0.017</x:v>
      </x:c>
      <x:c r="S1072" s="32" t="n">
        <x:f>XLOOKUP(F1072,Assumptions!$A$4:$A$6,Assumptions!$E$4:$E$6)</x:f>
        <x:v>0.013</x:v>
      </x:c>
      <x:c r="T1072" s="32" t="n">
        <x:f>XLOOKUP(O1072,Assumptions!$H$4:$H$6,Assumptions!$I$4:$I$6)</x:f>
        <x:v>0.012</x:v>
      </x:c>
      <x:c r="U1072" s="30" t="n">
        <x:f>XLOOKUP(F1072,Assumptions!$A$4:$A$6,Assumptions!$F$4:$F$6)</x:f>
        <x:v>140</x:v>
      </x:c>
      <x:c r="V1072" s="60" t="n">
        <x:f>I1072*12</x:f>
        <x:v>32980.68</x:v>
      </x:c>
      <x:c r="W1072" s="60" t="n">
        <x:f>H1072*J1072*(1-K1072)*Q1072</x:f>
        <x:v>415.682636928</x:v>
      </x:c>
      <x:c r="X1072" s="60" t="n">
        <x:f>V1072*R1072</x:f>
        <x:v>560.67156</x:v>
      </x:c>
      <x:c r="Y1072" s="60" t="n">
        <x:f>V1072*S1072</x:f>
        <x:v>428.74884</x:v>
      </x:c>
      <x:c r="Z1072" s="60" t="n">
        <x:f>H1072*J1072*T1072</x:f>
        <x:v>81.649152</x:v>
      </x:c>
      <x:c r="AA1072" s="60" t="n">
        <x:f>P1072+W1072+X1072-Y1072-Z1072-U1072</x:f>
        <x:v>520.956204928</x:v>
      </x:c>
      <x:c r="AB1072" s="32" t="n">
        <x:f>IFERROR(AA1072/(P1072+W1072+X1072),0)</x:f>
        <x:v>0.44474694869772324</x:v>
      </x:c>
      <x:c r="AC1072" t="n">
        <x:f>IF(O1072="High",0,IF(I1072&gt;=1800,3,IF(I1072&gt;=900,2,1))+IF(K1072&gt;=0.9,2,IF(K1072&gt;=0.75,1,0))+IF(J1072&lt;=0.7,2,IF(J1072&lt;=0.85,1,0))+IF(M1072&gt;=8,1,0))</x:f>
        <x:v>6</x:v>
      </x:c>
      <x:c r="AD1072" t="str">
        <x:f>IF(AND(O1072&lt;&gt;"High",AC1072&gt;=Assumptions!$B$10,AA1072&gt;0),"Priority Growth",IF(AND(O1072="Low",AA1072&gt;0),"Maintain","Watch"))</x:f>
        <x:v>Priority Growth</x:v>
      </x:c>
      <x:c r="AE1072" s="60" t="n">
        <x:f>MAX(AA1072,0)*N1072</x:f>
        <x:v>10.419124098560001</x:v>
      </x:c>
      <x:c r="AF1072" t="str">
        <x:f>IF(AND(AA1072&gt;=Assumptions!$B$11,O1072&lt;&gt;"High",OR(N1072&gt;=Assumptions!$B$12,M1072&lt;=6)),"High","Standard")</x:f>
        <x:v>Standard</x:v>
      </x:c>
    </x:row>
    <x:row r="1073">
      <x:c r="A1073" t="str">
        <x:f>'Raw_Data'!A1073</x:f>
        <x:v>C01072</x:v>
      </x:c>
      <x:c r="B1073" t="n">
        <x:f>'Raw_Data'!B1073</x:f>
        <x:v>27</x:v>
      </x:c>
      <x:c r="C1073" s="30" t="n">
        <x:f>'Raw_Data'!C1073</x:f>
        <x:v>37843</x:v>
      </x:c>
      <x:c r="D1073" t="n">
        <x:f>'Raw_Data'!D1073</x:f>
        <x:v>679</x:v>
      </x:c>
      <x:c r="E1073" t="n">
        <x:f>'Raw_Data'!E1073</x:f>
        <x:v>54</x:v>
      </x:c>
      <x:c r="F1073" t="str">
        <x:f>PROPER(TRIM('Raw_Data'!F1073))</x:f>
        <x:v>Classic</x:v>
      </x:c>
      <x:c r="G1073" t="str">
        <x:f>PROPER(TRIM('Raw_Data'!G1073))</x:f>
        <x:v>Digital</x:v>
      </x:c>
      <x:c r="H1073" s="60" t="n">
        <x:f>'Raw_Data'!H1073</x:f>
        <x:v>4517</x:v>
      </x:c>
      <x:c r="I1073" s="60" t="n">
        <x:f>'Raw_Data'!I1073</x:f>
        <x:v>228.4</x:v>
      </x:c>
      <x:c r="J1073" s="32" t="n">
        <x:f>'Raw_Data'!J1073</x:f>
        <x:v>0.313</x:v>
      </x:c>
      <x:c r="K1073" s="32" t="n">
        <x:f>'Raw_Data'!K1073</x:f>
        <x:v>0.713</x:v>
      </x:c>
      <x:c r="L1073" t="n">
        <x:f>'Raw_Data'!L1073</x:f>
        <x:v>0</x:v>
      </x:c>
      <x:c r="M1073" t="n">
        <x:f>IF('Raw_Data'!M1073="",Assumptions!$B$15,'Raw_Data'!M1073)</x:f>
        <x:v>6</x:v>
      </x:c>
      <x:c r="N1073" s="32" t="n">
        <x:f>'Raw_Data'!N1073</x:f>
        <x:v>0.172</x:v>
      </x:c>
      <x:c r="O1073" t="str">
        <x:f>IF(OR(D1073&lt;620,L1073&gt;=2,J1073&gt;0.9),"High",IF(OR(D1073&lt;700,L1073=1,J1073&gt;0.75),"Medium","Low"))</x:f>
        <x:v>Medium</x:v>
      </x:c>
      <x:c r="P1073" s="30" t="n">
        <x:f>XLOOKUP(F1073,Assumptions!$A$4:$A$6,Assumptions!$B$4:$B$6)</x:f>
        <x:v>0</x:v>
      </x:c>
      <x:c r="Q1073" s="32" t="n">
        <x:f>XLOOKUP(F1073,Assumptions!$A$4:$A$6,Assumptions!$C$4:$C$6)</x:f>
        <x:v>0.229</x:v>
      </x:c>
      <x:c r="R1073" s="32" t="n">
        <x:f>XLOOKUP(F1073,Assumptions!$A$4:$A$6,Assumptions!$D$4:$D$6)</x:f>
        <x:v>0.015</x:v>
      </x:c>
      <x:c r="S1073" s="32" t="n">
        <x:f>XLOOKUP(F1073,Assumptions!$A$4:$A$6,Assumptions!$E$4:$E$6)</x:f>
        <x:v>0.0075</x:v>
      </x:c>
      <x:c r="T1073" s="32" t="n">
        <x:f>XLOOKUP(O1073,Assumptions!$H$4:$H$6,Assumptions!$I$4:$I$6)</x:f>
        <x:v>0.012</x:v>
      </x:c>
      <x:c r="U1073" s="30" t="n">
        <x:f>XLOOKUP(F1073,Assumptions!$A$4:$A$6,Assumptions!$F$4:$F$6)</x:f>
        <x:v>60</x:v>
      </x:c>
      <x:c r="V1073" s="60" t="n">
        <x:f>I1073*12</x:f>
        <x:v>2740.8</x:v>
      </x:c>
      <x:c r="W1073" s="60" t="n">
        <x:f>H1073*J1073*(1-K1073)*Q1073</x:f>
        <x:v>92.920557583</x:v>
      </x:c>
      <x:c r="X1073" s="60" t="n">
        <x:f>V1073*R1073</x:f>
        <x:v>41.112</x:v>
      </x:c>
      <x:c r="Y1073" s="60" t="n">
        <x:f>V1073*S1073</x:f>
        <x:v>20.556</x:v>
      </x:c>
      <x:c r="Z1073" s="60" t="n">
        <x:f>H1073*J1073*T1073</x:f>
        <x:v>16.965851999999998</x:v>
      </x:c>
      <x:c r="AA1073" s="60" t="n">
        <x:f>P1073+W1073+X1073-Y1073-Z1073-U1073</x:f>
        <x:v>36.510705583000004</x:v>
      </x:c>
      <x:c r="AB1073" s="32" t="n">
        <x:f>IFERROR(AA1073/(P1073+W1073+X1073),0)</x:f>
        <x:v>0.27240176746154127</x:v>
      </x:c>
      <x:c r="AC1073" t="n">
        <x:f>IF(O1073="High",0,IF(I1073&gt;=1800,3,IF(I1073&gt;=900,2,1))+IF(K1073&gt;=0.9,2,IF(K1073&gt;=0.75,1,0))+IF(J1073&lt;=0.7,2,IF(J1073&lt;=0.85,1,0))+IF(M1073&gt;=8,1,0))</x:f>
        <x:v>3</x:v>
      </x:c>
      <x:c r="AD1073" t="str">
        <x:f>IF(AND(O1073&lt;&gt;"High",AC1073&gt;=Assumptions!$B$10,AA1073&gt;0),"Priority Growth",IF(AND(O1073="Low",AA1073&gt;0),"Maintain","Watch"))</x:f>
        <x:v>Watch</x:v>
      </x:c>
      <x:c r="AE1073" s="60" t="n">
        <x:f>MAX(AA1073,0)*N1073</x:f>
        <x:v>6.279841360276</x:v>
      </x:c>
      <x:c r="AF1073" t="str">
        <x:f>IF(AND(AA1073&gt;=Assumptions!$B$11,O1073&lt;&gt;"High",OR(N1073&gt;=Assumptions!$B$12,M1073&lt;=6)),"High","Standard")</x:f>
        <x:v>Standard</x:v>
      </x:c>
    </x:row>
    <x:row r="1074">
      <x:c r="A1074" t="str">
        <x:f>'Raw_Data'!A1074</x:f>
        <x:v>C01073</x:v>
      </x:c>
      <x:c r="B1074" t="n">
        <x:f>'Raw_Data'!B1074</x:f>
        <x:v>56</x:v>
      </x:c>
      <x:c r="C1074" s="30" t="n">
        <x:f>'Raw_Data'!C1074</x:f>
        <x:v>77303</x:v>
      </x:c>
      <x:c r="D1074" t="n">
        <x:f>'Raw_Data'!D1074</x:f>
        <x:v>734</x:v>
      </x:c>
      <x:c r="E1074" t="n">
        <x:f>'Raw_Data'!E1074</x:f>
        <x:v>27</x:v>
      </x:c>
      <x:c r="F1074" t="str">
        <x:f>PROPER(TRIM('Raw_Data'!F1074))</x:f>
        <x:v>Gold</x:v>
      </x:c>
      <x:c r="G1074" t="str">
        <x:f>PROPER(TRIM('Raw_Data'!G1074))</x:f>
        <x:v>Branch</x:v>
      </x:c>
      <x:c r="H1074" s="60" t="n">
        <x:f>'Raw_Data'!H1074</x:f>
        <x:v>13165</x:v>
      </x:c>
      <x:c r="I1074" s="60" t="n">
        <x:f>'Raw_Data'!I1074</x:f>
        <x:v>1038.42</x:v>
      </x:c>
      <x:c r="J1074" s="32" t="n">
        <x:f>'Raw_Data'!J1074</x:f>
        <x:v>0.251</x:v>
      </x:c>
      <x:c r="K1074" s="32" t="n">
        <x:f>'Raw_Data'!K1074</x:f>
        <x:v>0.697</x:v>
      </x:c>
      <x:c r="L1074" t="n">
        <x:f>'Raw_Data'!L1074</x:f>
        <x:v>0</x:v>
      </x:c>
      <x:c r="M1074" t="n">
        <x:f>IF('Raw_Data'!M1074="",Assumptions!$B$15,'Raw_Data'!M1074)</x:f>
        <x:v>9</x:v>
      </x:c>
      <x:c r="N1074" s="32" t="n">
        <x:f>'Raw_Data'!N1074</x:f>
        <x:v>0.02</x:v>
      </x:c>
      <x:c r="O1074" t="str">
        <x:f>IF(OR(D1074&lt;620,L1074&gt;=2,J1074&gt;0.9),"High",IF(OR(D1074&lt;700,L1074=1,J1074&gt;0.75),"Medium","Low"))</x:f>
        <x:v>Low</x:v>
      </x:c>
      <x:c r="P1074" s="30" t="n">
        <x:f>XLOOKUP(F1074,Assumptions!$A$4:$A$6,Assumptions!$B$4:$B$6)</x:f>
        <x:v>95</x:v>
      </x:c>
      <x:c r="Q1074" s="32" t="n">
        <x:f>XLOOKUP(F1074,Assumptions!$A$4:$A$6,Assumptions!$C$4:$C$6)</x:f>
        <x:v>0.219</x:v>
      </x:c>
      <x:c r="R1074" s="32" t="n">
        <x:f>XLOOKUP(F1074,Assumptions!$A$4:$A$6,Assumptions!$D$4:$D$6)</x:f>
        <x:v>0.016</x:v>
      </x:c>
      <x:c r="S1074" s="32" t="n">
        <x:f>XLOOKUP(F1074,Assumptions!$A$4:$A$6,Assumptions!$E$4:$E$6)</x:f>
        <x:v>0.01</x:v>
      </x:c>
      <x:c r="T1074" s="32" t="n">
        <x:f>XLOOKUP(O1074,Assumptions!$H$4:$H$6,Assumptions!$I$4:$I$6)</x:f>
        <x:v>0.0035</x:v>
      </x:c>
      <x:c r="U1074" s="30" t="n">
        <x:f>XLOOKUP(F1074,Assumptions!$A$4:$A$6,Assumptions!$F$4:$F$6)</x:f>
        <x:v>90</x:v>
      </x:c>
      <x:c r="V1074" s="60" t="n">
        <x:f>I1074*12</x:f>
        <x:v>12461.04</x:v>
      </x:c>
      <x:c r="W1074" s="60" t="n">
        <x:f>H1074*J1074*(1-K1074)*Q1074</x:f>
        <x:v>219.27106615500003</x:v>
      </x:c>
      <x:c r="X1074" s="60" t="n">
        <x:f>V1074*R1074</x:f>
        <x:v>199.37664</x:v>
      </x:c>
      <x:c r="Y1074" s="60" t="n">
        <x:f>V1074*S1074</x:f>
        <x:v>124.61040000000001</x:v>
      </x:c>
      <x:c r="Z1074" s="60" t="n">
        <x:f>H1074*J1074*T1074</x:f>
        <x:v>11.5654525</x:v>
      </x:c>
      <x:c r="AA1074" s="60" t="n">
        <x:f>P1074+W1074+X1074-Y1074-Z1074-U1074</x:f>
        <x:v>287.471853655</x:v>
      </x:c>
      <x:c r="AB1074" s="32" t="n">
        <x:f>IFERROR(AA1074/(P1074+W1074+X1074),0)</x:f>
        <x:v>0.5596673560696318</x:v>
      </x:c>
      <x:c r="AC1074" t="n">
        <x:f>IF(O1074="High",0,IF(I1074&gt;=1800,3,IF(I1074&gt;=900,2,1))+IF(K1074&gt;=0.9,2,IF(K1074&gt;=0.75,1,0))+IF(J1074&lt;=0.7,2,IF(J1074&lt;=0.85,1,0))+IF(M1074&gt;=8,1,0))</x:f>
        <x:v>5</x:v>
      </x:c>
      <x:c r="AD1074" t="str">
        <x:f>IF(AND(O1074&lt;&gt;"High",AC1074&gt;=Assumptions!$B$10,AA1074&gt;0),"Priority Growth",IF(AND(O1074="Low",AA1074&gt;0),"Maintain","Watch"))</x:f>
        <x:v>Maintain</x:v>
      </x:c>
      <x:c r="AE1074" s="60" t="n">
        <x:f>MAX(AA1074,0)*N1074</x:f>
        <x:v>5.7494370731</x:v>
      </x:c>
      <x:c r="AF1074" t="str">
        <x:f>IF(AND(AA1074&gt;=Assumptions!$B$11,O1074&lt;&gt;"High",OR(N1074&gt;=Assumptions!$B$12,M1074&lt;=6)),"High","Standard")</x:f>
        <x:v>Standard</x:v>
      </x:c>
    </x:row>
    <x:row r="1075">
      <x:c r="A1075" t="str">
        <x:f>'Raw_Data'!A1075</x:f>
        <x:v>C01074</x:v>
      </x:c>
      <x:c r="B1075" t="n">
        <x:f>'Raw_Data'!B1075</x:f>
        <x:v>50</x:v>
      </x:c>
      <x:c r="C1075" s="30" t="n">
        <x:f>'Raw_Data'!C1075</x:f>
        <x:v>90938</x:v>
      </x:c>
      <x:c r="D1075" t="n">
        <x:f>'Raw_Data'!D1075</x:f>
        <x:v>661</x:v>
      </x:c>
      <x:c r="E1075" t="n">
        <x:f>'Raw_Data'!E1075</x:f>
        <x:v>126</x:v>
      </x:c>
      <x:c r="F1075" t="str">
        <x:f>PROPER(TRIM('Raw_Data'!F1075))</x:f>
        <x:v>Gold</x:v>
      </x:c>
      <x:c r="G1075" t="str">
        <x:f>PROPER(TRIM('Raw_Data'!G1075))</x:f>
        <x:v>Partner</x:v>
      </x:c>
      <x:c r="H1075" s="60" t="n">
        <x:f>'Raw_Data'!H1075</x:f>
        <x:v>11015</x:v>
      </x:c>
      <x:c r="I1075" s="60" t="n">
        <x:f>'Raw_Data'!I1075</x:f>
        <x:v>816.85</x:v>
      </x:c>
      <x:c r="J1075" s="32" t="n">
        <x:f>'Raw_Data'!J1075</x:f>
        <x:v>0.596</x:v>
      </x:c>
      <x:c r="K1075" s="32" t="n">
        <x:f>'Raw_Data'!K1075</x:f>
        <x:v>0.921</x:v>
      </x:c>
      <x:c r="L1075" t="n">
        <x:f>'Raw_Data'!L1075</x:f>
        <x:v>0</x:v>
      </x:c>
      <x:c r="M1075" t="n">
        <x:f>IF('Raw_Data'!M1075="",Assumptions!$B$15,'Raw_Data'!M1075)</x:f>
        <x:v>7</x:v>
      </x:c>
      <x:c r="N1075" s="32" t="n">
        <x:f>'Raw_Data'!N1075</x:f>
        <x:v>0.183</x:v>
      </x:c>
      <x:c r="O1075" t="str">
        <x:f>IF(OR(D1075&lt;620,L1075&gt;=2,J1075&gt;0.9),"High",IF(OR(D1075&lt;700,L1075=1,J1075&gt;0.75),"Medium","Low"))</x:f>
        <x:v>Medium</x:v>
      </x:c>
      <x:c r="P1075" s="30" t="n">
        <x:f>XLOOKUP(F1075,Assumptions!$A$4:$A$6,Assumptions!$B$4:$B$6)</x:f>
        <x:v>95</x:v>
      </x:c>
      <x:c r="Q1075" s="32" t="n">
        <x:f>XLOOKUP(F1075,Assumptions!$A$4:$A$6,Assumptions!$C$4:$C$6)</x:f>
        <x:v>0.219</x:v>
      </x:c>
      <x:c r="R1075" s="32" t="n">
        <x:f>XLOOKUP(F1075,Assumptions!$A$4:$A$6,Assumptions!$D$4:$D$6)</x:f>
        <x:v>0.016</x:v>
      </x:c>
      <x:c r="S1075" s="32" t="n">
        <x:f>XLOOKUP(F1075,Assumptions!$A$4:$A$6,Assumptions!$E$4:$E$6)</x:f>
        <x:v>0.01</x:v>
      </x:c>
      <x:c r="T1075" s="32" t="n">
        <x:f>XLOOKUP(O1075,Assumptions!$H$4:$H$6,Assumptions!$I$4:$I$6)</x:f>
        <x:v>0.012</x:v>
      </x:c>
      <x:c r="U1075" s="30" t="n">
        <x:f>XLOOKUP(F1075,Assumptions!$A$4:$A$6,Assumptions!$F$4:$F$6)</x:f>
        <x:v>90</x:v>
      </x:c>
      <x:c r="V1075" s="60" t="n">
        <x:f>I1075*12</x:f>
        <x:v>9802.2</x:v>
      </x:c>
      <x:c r="W1075" s="60" t="n">
        <x:f>H1075*J1075*(1-K1075)*Q1075</x:f>
        <x:v>113.58002693999993</x:v>
      </x:c>
      <x:c r="X1075" s="60" t="n">
        <x:f>V1075*R1075</x:f>
        <x:v>156.83520000000001</x:v>
      </x:c>
      <x:c r="Y1075" s="60" t="n">
        <x:f>V1075*S1075</x:f>
        <x:v>98.022</x:v>
      </x:c>
      <x:c r="Z1075" s="60" t="n">
        <x:f>H1075*J1075*T1075</x:f>
        <x:v>78.77928</x:v>
      </x:c>
      <x:c r="AA1075" s="60" t="n">
        <x:f>P1075+W1075+X1075-Y1075-Z1075-U1075</x:f>
        <x:v>98.61394693999992</x:v>
      </x:c>
      <x:c r="AB1075" s="32" t="n">
        <x:f>IFERROR(AA1075/(P1075+W1075+X1075),0)</x:f>
        <x:v>0.2698681928659531</x:v>
      </x:c>
      <x:c r="AC1075" t="n">
        <x:f>IF(O1075="High",0,IF(I1075&gt;=1800,3,IF(I1075&gt;=900,2,1))+IF(K1075&gt;=0.9,2,IF(K1075&gt;=0.75,1,0))+IF(J1075&lt;=0.7,2,IF(J1075&lt;=0.85,1,0))+IF(M1075&gt;=8,1,0))</x:f>
        <x:v>5</x:v>
      </x:c>
      <x:c r="AD1075" t="str">
        <x:f>IF(AND(O1075&lt;&gt;"High",AC1075&gt;=Assumptions!$B$10,AA1075&gt;0),"Priority Growth",IF(AND(O1075="Low",AA1075&gt;0),"Maintain","Watch"))</x:f>
        <x:v>Watch</x:v>
      </x:c>
      <x:c r="AE1075" s="60" t="n">
        <x:f>MAX(AA1075,0)*N1075</x:f>
        <x:v>18.046352290019986</x:v>
      </x:c>
      <x:c r="AF1075" t="str">
        <x:f>IF(AND(AA1075&gt;=Assumptions!$B$11,O1075&lt;&gt;"High",OR(N1075&gt;=Assumptions!$B$12,M1075&lt;=6)),"High","Standard")</x:f>
        <x:v>Standard</x:v>
      </x:c>
    </x:row>
    <x:row r="1076">
      <x:c r="A1076" t="str">
        <x:f>'Raw_Data'!A1076</x:f>
        <x:v>C01075</x:v>
      </x:c>
      <x:c r="B1076" t="n">
        <x:f>'Raw_Data'!B1076</x:f>
        <x:v>21</x:v>
      </x:c>
      <x:c r="C1076" s="30" t="n">
        <x:f>'Raw_Data'!C1076</x:f>
        <x:v>70758</x:v>
      </x:c>
      <x:c r="D1076" t="n">
        <x:f>'Raw_Data'!D1076</x:f>
        <x:v>618</x:v>
      </x:c>
      <x:c r="E1076" t="n">
        <x:f>'Raw_Data'!E1076</x:f>
        <x:v>18</x:v>
      </x:c>
      <x:c r="F1076" t="str">
        <x:f>PROPER(TRIM('Raw_Data'!F1076))</x:f>
        <x:v>Classic</x:v>
      </x:c>
      <x:c r="G1076" t="str">
        <x:f>PROPER(TRIM('Raw_Data'!G1076))</x:f>
        <x:v>Direct Mail</x:v>
      </x:c>
      <x:c r="H1076" s="60" t="n">
        <x:f>'Raw_Data'!H1076</x:f>
        <x:v>5081</x:v>
      </x:c>
      <x:c r="I1076" s="60" t="n">
        <x:f>'Raw_Data'!I1076</x:f>
        <x:v>1128.49</x:v>
      </x:c>
      <x:c r="J1076" s="32" t="n">
        <x:f>'Raw_Data'!J1076</x:f>
        <x:v>0.459</x:v>
      </x:c>
      <x:c r="K1076" s="32" t="n">
        <x:f>'Raw_Data'!K1076</x:f>
        <x:v>0.592</x:v>
      </x:c>
      <x:c r="L1076" t="n">
        <x:f>'Raw_Data'!L1076</x:f>
        <x:v>0</x:v>
      </x:c>
      <x:c r="M1076" t="n">
        <x:f>IF('Raw_Data'!M1076="",Assumptions!$B$15,'Raw_Data'!M1076)</x:f>
        <x:v>10</x:v>
      </x:c>
      <x:c r="N1076" s="32" t="n">
        <x:f>'Raw_Data'!N1076</x:f>
        <x:v>0.02</x:v>
      </x:c>
      <x:c r="O1076" t="str">
        <x:f>IF(OR(D1076&lt;620,L1076&gt;=2,J1076&gt;0.9),"High",IF(OR(D1076&lt;700,L1076=1,J1076&gt;0.75),"Medium","Low"))</x:f>
        <x:v>High</x:v>
      </x:c>
      <x:c r="P1076" s="30" t="n">
        <x:f>XLOOKUP(F1076,Assumptions!$A$4:$A$6,Assumptions!$B$4:$B$6)</x:f>
        <x:v>0</x:v>
      </x:c>
      <x:c r="Q1076" s="32" t="n">
        <x:f>XLOOKUP(F1076,Assumptions!$A$4:$A$6,Assumptions!$C$4:$C$6)</x:f>
        <x:v>0.229</x:v>
      </x:c>
      <x:c r="R1076" s="32" t="n">
        <x:f>XLOOKUP(F1076,Assumptions!$A$4:$A$6,Assumptions!$D$4:$D$6)</x:f>
        <x:v>0.015</x:v>
      </x:c>
      <x:c r="S1076" s="32" t="n">
        <x:f>XLOOKUP(F1076,Assumptions!$A$4:$A$6,Assumptions!$E$4:$E$6)</x:f>
        <x:v>0.0075</x:v>
      </x:c>
      <x:c r="T1076" s="32" t="n">
        <x:f>XLOOKUP(O1076,Assumptions!$H$4:$H$6,Assumptions!$I$4:$I$6)</x:f>
        <x:v>0.045</x:v>
      </x:c>
      <x:c r="U1076" s="30" t="n">
        <x:f>XLOOKUP(F1076,Assumptions!$A$4:$A$6,Assumptions!$F$4:$F$6)</x:f>
        <x:v>60</x:v>
      </x:c>
      <x:c r="V1076" s="60" t="n">
        <x:f>I1076*12</x:f>
        <x:v>13541.880000000001</x:v>
      </x:c>
      <x:c r="W1076" s="60" t="n">
        <x:f>H1076*J1076*(1-K1076)*Q1076</x:f>
        <x:v>217.90014832800003</x:v>
      </x:c>
      <x:c r="X1076" s="60" t="n">
        <x:f>V1076*R1076</x:f>
        <x:v>203.12820000000002</x:v>
      </x:c>
      <x:c r="Y1076" s="60" t="n">
        <x:f>V1076*S1076</x:f>
        <x:v>101.56410000000001</x:v>
      </x:c>
      <x:c r="Z1076" s="60" t="n">
        <x:f>H1076*J1076*T1076</x:f>
        <x:v>104.948055</x:v>
      </x:c>
      <x:c r="AA1076" s="60" t="n">
        <x:f>P1076+W1076+X1076-Y1076-Z1076-U1076</x:f>
        <x:v>154.51619332800004</x:v>
      </x:c>
      <x:c r="AB1076" s="32" t="n">
        <x:f>IFERROR(AA1076/(P1076+W1076+X1076),0)</x:f>
        <x:v>0.36699712487679087</x:v>
      </x:c>
      <x:c r="AC1076" t="n">
        <x:f>IF(O1076="High",0,IF(I1076&gt;=1800,3,IF(I1076&gt;=900,2,1))+IF(K1076&gt;=0.9,2,IF(K1076&gt;=0.75,1,0))+IF(J1076&lt;=0.7,2,IF(J1076&lt;=0.85,1,0))+IF(M1076&gt;=8,1,0))</x:f>
        <x:v>0</x:v>
      </x:c>
      <x:c r="AD1076" t="str">
        <x:f>IF(AND(O1076&lt;&gt;"High",AC1076&gt;=Assumptions!$B$10,AA1076&gt;0),"Priority Growth",IF(AND(O1076="Low",AA1076&gt;0),"Maintain","Watch"))</x:f>
        <x:v>Watch</x:v>
      </x:c>
      <x:c r="AE1076" s="60" t="n">
        <x:f>MAX(AA1076,0)*N1076</x:f>
        <x:v>3.090323866560001</x:v>
      </x:c>
      <x:c r="AF1076" t="str">
        <x:f>IF(AND(AA1076&gt;=Assumptions!$B$11,O1076&lt;&gt;"High",OR(N1076&gt;=Assumptions!$B$12,M1076&lt;=6)),"High","Standard")</x:f>
        <x:v>Standard</x:v>
      </x:c>
    </x:row>
    <x:row r="1077">
      <x:c r="A1077" t="str">
        <x:f>'Raw_Data'!A1077</x:f>
        <x:v>C01076</x:v>
      </x:c>
      <x:c r="B1077" t="n">
        <x:f>'Raw_Data'!B1077</x:f>
        <x:v>32</x:v>
      </x:c>
      <x:c r="C1077" s="30" t="n">
        <x:f>'Raw_Data'!C1077</x:f>
        <x:v>45342</x:v>
      </x:c>
      <x:c r="D1077" t="n">
        <x:f>'Raw_Data'!D1077</x:f>
        <x:v>585</x:v>
      </x:c>
      <x:c r="E1077" t="n">
        <x:f>'Raw_Data'!E1077</x:f>
        <x:v>79</x:v>
      </x:c>
      <x:c r="F1077" t="str">
        <x:f>PROPER(TRIM('Raw_Data'!F1077))</x:f>
        <x:v>Classic</x:v>
      </x:c>
      <x:c r="G1077" t="str">
        <x:f>PROPER(TRIM('Raw_Data'!G1077))</x:f>
        <x:v>Direct Mail</x:v>
      </x:c>
      <x:c r="H1077" s="60" t="n">
        <x:f>'Raw_Data'!H1077</x:f>
        <x:v>1529</x:v>
      </x:c>
      <x:c r="I1077" s="60" t="n">
        <x:f>'Raw_Data'!I1077</x:f>
        <x:v>496.87</x:v>
      </x:c>
      <x:c r="J1077" s="32" t="n">
        <x:f>'Raw_Data'!J1077</x:f>
        <x:v>0.357</x:v>
      </x:c>
      <x:c r="K1077" s="32" t="n">
        <x:f>'Raw_Data'!K1077</x:f>
        <x:v>0.613</x:v>
      </x:c>
      <x:c r="L1077" t="n">
        <x:f>'Raw_Data'!L1077</x:f>
        <x:v>0</x:v>
      </x:c>
      <x:c r="M1077" t="n">
        <x:f>IF('Raw_Data'!M1077="",Assumptions!$B$15,'Raw_Data'!M1077)</x:f>
        <x:v>9</x:v>
      </x:c>
      <x:c r="N1077" s="32" t="n">
        <x:f>'Raw_Data'!N1077</x:f>
        <x:v>0.02</x:v>
      </x:c>
      <x:c r="O1077" t="str">
        <x:f>IF(OR(D1077&lt;620,L1077&gt;=2,J1077&gt;0.9),"High",IF(OR(D1077&lt;700,L1077=1,J1077&gt;0.75),"Medium","Low"))</x:f>
        <x:v>High</x:v>
      </x:c>
      <x:c r="P1077" s="30" t="n">
        <x:f>XLOOKUP(F1077,Assumptions!$A$4:$A$6,Assumptions!$B$4:$B$6)</x:f>
        <x:v>0</x:v>
      </x:c>
      <x:c r="Q1077" s="32" t="n">
        <x:f>XLOOKUP(F1077,Assumptions!$A$4:$A$6,Assumptions!$C$4:$C$6)</x:f>
        <x:v>0.229</x:v>
      </x:c>
      <x:c r="R1077" s="32" t="n">
        <x:f>XLOOKUP(F1077,Assumptions!$A$4:$A$6,Assumptions!$D$4:$D$6)</x:f>
        <x:v>0.015</x:v>
      </x:c>
      <x:c r="S1077" s="32" t="n">
        <x:f>XLOOKUP(F1077,Assumptions!$A$4:$A$6,Assumptions!$E$4:$E$6)</x:f>
        <x:v>0.0075</x:v>
      </x:c>
      <x:c r="T1077" s="32" t="n">
        <x:f>XLOOKUP(O1077,Assumptions!$H$4:$H$6,Assumptions!$I$4:$I$6)</x:f>
        <x:v>0.045</x:v>
      </x:c>
      <x:c r="U1077" s="30" t="n">
        <x:f>XLOOKUP(F1077,Assumptions!$A$4:$A$6,Assumptions!$F$4:$F$6)</x:f>
        <x:v>60</x:v>
      </x:c>
      <x:c r="V1077" s="60" t="n">
        <x:f>I1077*12</x:f>
        <x:v>5962.4400000000005</x:v>
      </x:c>
      <x:c r="W1077" s="60" t="n">
        <x:f>H1077*J1077*(1-K1077)*Q1077</x:f>
        <x:v>48.375130418999994</x:v>
      </x:c>
      <x:c r="X1077" s="60" t="n">
        <x:f>V1077*R1077</x:f>
        <x:v>89.4366</x:v>
      </x:c>
      <x:c r="Y1077" s="60" t="n">
        <x:f>V1077*S1077</x:f>
        <x:v>44.7183</x:v>
      </x:c>
      <x:c r="Z1077" s="60" t="n">
        <x:f>H1077*J1077*T1077</x:f>
        <x:v>24.563384999999997</x:v>
      </x:c>
      <x:c r="AA1077" s="60" t="n">
        <x:f>P1077+W1077+X1077-Y1077-Z1077-U1077</x:f>
        <x:v>8.53004541899999</x:v>
      </x:c>
      <x:c r="AB1077" s="32" t="n">
        <x:f>IFERROR(AA1077/(P1077+W1077+X1077),0)</x:f>
        <x:v>0.06189636682643352</x:v>
      </x:c>
      <x:c r="AC1077" t="n">
        <x:f>IF(O1077="High",0,IF(I1077&gt;=1800,3,IF(I1077&gt;=900,2,1))+IF(K1077&gt;=0.9,2,IF(K1077&gt;=0.75,1,0))+IF(J1077&lt;=0.7,2,IF(J1077&lt;=0.85,1,0))+IF(M1077&gt;=8,1,0))</x:f>
        <x:v>0</x:v>
      </x:c>
      <x:c r="AD1077" t="str">
        <x:f>IF(AND(O1077&lt;&gt;"High",AC1077&gt;=Assumptions!$B$10,AA1077&gt;0),"Priority Growth",IF(AND(O1077="Low",AA1077&gt;0),"Maintain","Watch"))</x:f>
        <x:v>Watch</x:v>
      </x:c>
      <x:c r="AE1077" s="60" t="n">
        <x:f>MAX(AA1077,0)*N1077</x:f>
        <x:v>0.1706009083799998</x:v>
      </x:c>
      <x:c r="AF1077" t="str">
        <x:f>IF(AND(AA1077&gt;=Assumptions!$B$11,O1077&lt;&gt;"High",OR(N1077&gt;=Assumptions!$B$12,M1077&lt;=6)),"High","Standard")</x:f>
        <x:v>Standard</x:v>
      </x:c>
    </x:row>
    <x:row r="1078">
      <x:c r="A1078" t="str">
        <x:f>'Raw_Data'!A1078</x:f>
        <x:v>C01077</x:v>
      </x:c>
      <x:c r="B1078" t="n">
        <x:f>'Raw_Data'!B1078</x:f>
        <x:v>45</x:v>
      </x:c>
      <x:c r="C1078" s="30" t="n">
        <x:f>'Raw_Data'!C1078</x:f>
        <x:v>98638</x:v>
      </x:c>
      <x:c r="D1078" t="n">
        <x:f>'Raw_Data'!D1078</x:f>
        <x:v>771</x:v>
      </x:c>
      <x:c r="E1078" t="n">
        <x:f>'Raw_Data'!E1078</x:f>
        <x:v>50</x:v>
      </x:c>
      <x:c r="F1078" t="str">
        <x:f>PROPER(TRIM('Raw_Data'!F1078))</x:f>
        <x:v>Platinum</x:v>
      </x:c>
      <x:c r="G1078" t="str">
        <x:f>PROPER(TRIM('Raw_Data'!G1078))</x:f>
        <x:v>Direct Mail</x:v>
      </x:c>
      <x:c r="H1078" s="60" t="n">
        <x:f>'Raw_Data'!H1078</x:f>
        <x:v>23016</x:v>
      </x:c>
      <x:c r="I1078" s="60" t="n">
        <x:f>'Raw_Data'!I1078</x:f>
        <x:v>2630.52</x:v>
      </x:c>
      <x:c r="J1078" s="32" t="n">
        <x:f>'Raw_Data'!J1078</x:f>
        <x:v>0.41</x:v>
      </x:c>
      <x:c r="K1078" s="32" t="n">
        <x:f>'Raw_Data'!K1078</x:f>
        <x:v>0.858</x:v>
      </x:c>
      <x:c r="L1078" t="n">
        <x:f>'Raw_Data'!L1078</x:f>
        <x:v>0</x:v>
      </x:c>
      <x:c r="M1078" t="n">
        <x:f>IF('Raw_Data'!M1078="",Assumptions!$B$15,'Raw_Data'!M1078)</x:f>
        <x:v>6</x:v>
      </x:c>
      <x:c r="N1078" s="32" t="n">
        <x:f>'Raw_Data'!N1078</x:f>
        <x:v>0.148</x:v>
      </x:c>
      <x:c r="O1078" t="str">
        <x:f>IF(OR(D1078&lt;620,L1078&gt;=2,J1078&gt;0.9),"High",IF(OR(D1078&lt;700,L1078=1,J1078&gt;0.75),"Medium","Low"))</x:f>
        <x:v>Low</x:v>
      </x:c>
      <x:c r="P1078" s="30" t="n">
        <x:f>XLOOKUP(F1078,Assumptions!$A$4:$A$6,Assumptions!$B$4:$B$6)</x:f>
        <x:v>195</x:v>
      </x:c>
      <x:c r="Q1078" s="32" t="n">
        <x:f>XLOOKUP(F1078,Assumptions!$A$4:$A$6,Assumptions!$C$4:$C$6)</x:f>
        <x:v>0.199</x:v>
      </x:c>
      <x:c r="R1078" s="32" t="n">
        <x:f>XLOOKUP(F1078,Assumptions!$A$4:$A$6,Assumptions!$D$4:$D$6)</x:f>
        <x:v>0.017</x:v>
      </x:c>
      <x:c r="S1078" s="32" t="n">
        <x:f>XLOOKUP(F1078,Assumptions!$A$4:$A$6,Assumptions!$E$4:$E$6)</x:f>
        <x:v>0.013</x:v>
      </x:c>
      <x:c r="T1078" s="32" t="n">
        <x:f>XLOOKUP(O1078,Assumptions!$H$4:$H$6,Assumptions!$I$4:$I$6)</x:f>
        <x:v>0.0035</x:v>
      </x:c>
      <x:c r="U1078" s="30" t="n">
        <x:f>XLOOKUP(F1078,Assumptions!$A$4:$A$6,Assumptions!$F$4:$F$6)</x:f>
        <x:v>140</x:v>
      </x:c>
      <x:c r="V1078" s="60" t="n">
        <x:f>I1078*12</x:f>
        <x:v>31566.239999999998</x:v>
      </x:c>
      <x:c r="W1078" s="60" t="n">
        <x:f>H1078*J1078*(1-K1078)*Q1078</x:f>
        <x:v>266.65831248</x:v>
      </x:c>
      <x:c r="X1078" s="60" t="n">
        <x:f>V1078*R1078</x:f>
        <x:v>536.62608</x:v>
      </x:c>
      <x:c r="Y1078" s="60" t="n">
        <x:f>V1078*S1078</x:f>
        <x:v>410.36111999999997</x:v>
      </x:c>
      <x:c r="Z1078" s="60" t="n">
        <x:f>H1078*J1078*T1078</x:f>
        <x:v>33.02796</x:v>
      </x:c>
      <x:c r="AA1078" s="60" t="n">
        <x:f>P1078+W1078+X1078-Y1078-Z1078-U1078</x:f>
        <x:v>414.8953124799999</x:v>
      </x:c>
      <x:c r="AB1078" s="32" t="n">
        <x:f>IFERROR(AA1078/(P1078+W1078+X1078),0)</x:f>
        <x:v>0.41560833326191876</x:v>
      </x:c>
      <x:c r="AC1078" t="n">
        <x:f>IF(O1078="High",0,IF(I1078&gt;=1800,3,IF(I1078&gt;=900,2,1))+IF(K1078&gt;=0.9,2,IF(K1078&gt;=0.75,1,0))+IF(J1078&lt;=0.7,2,IF(J1078&lt;=0.85,1,0))+IF(M1078&gt;=8,1,0))</x:f>
        <x:v>6</x:v>
      </x:c>
      <x:c r="AD1078" t="str">
        <x:f>IF(AND(O1078&lt;&gt;"High",AC1078&gt;=Assumptions!$B$10,AA1078&gt;0),"Priority Growth",IF(AND(O1078="Low",AA1078&gt;0),"Maintain","Watch"))</x:f>
        <x:v>Priority Growth</x:v>
      </x:c>
      <x:c r="AE1078" s="60" t="n">
        <x:f>MAX(AA1078,0)*N1078</x:f>
        <x:v>61.40450624703998</x:v>
      </x:c>
      <x:c r="AF1078" t="str">
        <x:f>IF(AND(AA1078&gt;=Assumptions!$B$11,O1078&lt;&gt;"High",OR(N1078&gt;=Assumptions!$B$12,M1078&lt;=6)),"High","Standard")</x:f>
        <x:v>High</x:v>
      </x:c>
    </x:row>
    <x:row r="1079">
      <x:c r="A1079" t="str">
        <x:f>'Raw_Data'!A1079</x:f>
        <x:v>C01078</x:v>
      </x:c>
      <x:c r="B1079" t="n">
        <x:f>'Raw_Data'!B1079</x:f>
        <x:v>50</x:v>
      </x:c>
      <x:c r="C1079" s="30" t="n">
        <x:f>'Raw_Data'!C1079</x:f>
        <x:v>67184</x:v>
      </x:c>
      <x:c r="D1079" t="n">
        <x:f>'Raw_Data'!D1079</x:f>
        <x:v>699</x:v>
      </x:c>
      <x:c r="E1079" t="n">
        <x:f>'Raw_Data'!E1079</x:f>
        <x:v>26</x:v>
      </x:c>
      <x:c r="F1079" t="str">
        <x:f>PROPER(TRIM('Raw_Data'!F1079))</x:f>
        <x:v>Gold</x:v>
      </x:c>
      <x:c r="G1079" t="str">
        <x:f>PROPER(TRIM('Raw_Data'!G1079))</x:f>
        <x:v>Digital</x:v>
      </x:c>
      <x:c r="H1079" s="60" t="n">
        <x:f>'Raw_Data'!H1079</x:f>
        <x:v>12220</x:v>
      </x:c>
      <x:c r="I1079" s="60" t="n">
        <x:f>'Raw_Data'!I1079</x:f>
        <x:v>1392.96</x:v>
      </x:c>
      <x:c r="J1079" s="32" t="n">
        <x:f>'Raw_Data'!J1079</x:f>
        <x:v>0.389</x:v>
      </x:c>
      <x:c r="K1079" s="32" t="n">
        <x:f>'Raw_Data'!K1079</x:f>
        <x:v>0.791</x:v>
      </x:c>
      <x:c r="L1079" t="n">
        <x:f>'Raw_Data'!L1079</x:f>
        <x:v>0</x:v>
      </x:c>
      <x:c r="M1079" t="n">
        <x:f>IF('Raw_Data'!M1079="",Assumptions!$B$15,'Raw_Data'!M1079)</x:f>
        <x:v>8</x:v>
      </x:c>
      <x:c r="N1079" s="32" t="n">
        <x:f>'Raw_Data'!N1079</x:f>
        <x:v>0.049</x:v>
      </x:c>
      <x:c r="O1079" t="str">
        <x:f>IF(OR(D1079&lt;620,L1079&gt;=2,J1079&gt;0.9),"High",IF(OR(D1079&lt;700,L1079=1,J1079&gt;0.75),"Medium","Low"))</x:f>
        <x:v>Medium</x:v>
      </x:c>
      <x:c r="P1079" s="30" t="n">
        <x:f>XLOOKUP(F1079,Assumptions!$A$4:$A$6,Assumptions!$B$4:$B$6)</x:f>
        <x:v>95</x:v>
      </x:c>
      <x:c r="Q1079" s="32" t="n">
        <x:f>XLOOKUP(F1079,Assumptions!$A$4:$A$6,Assumptions!$C$4:$C$6)</x:f>
        <x:v>0.219</x:v>
      </x:c>
      <x:c r="R1079" s="32" t="n">
        <x:f>XLOOKUP(F1079,Assumptions!$A$4:$A$6,Assumptions!$D$4:$D$6)</x:f>
        <x:v>0.016</x:v>
      </x:c>
      <x:c r="S1079" s="32" t="n">
        <x:f>XLOOKUP(F1079,Assumptions!$A$4:$A$6,Assumptions!$E$4:$E$6)</x:f>
        <x:v>0.01</x:v>
      </x:c>
      <x:c r="T1079" s="32" t="n">
        <x:f>XLOOKUP(O1079,Assumptions!$H$4:$H$6,Assumptions!$I$4:$I$6)</x:f>
        <x:v>0.012</x:v>
      </x:c>
      <x:c r="U1079" s="30" t="n">
        <x:f>XLOOKUP(F1079,Assumptions!$A$4:$A$6,Assumptions!$F$4:$F$6)</x:f>
        <x:v>90</x:v>
      </x:c>
      <x:c r="V1079" s="60" t="n">
        <x:f>I1079*12</x:f>
        <x:v>16715.52</x:v>
      </x:c>
      <x:c r="W1079" s="60" t="n">
        <x:f>H1079*J1079*(1-K1079)*Q1079</x:f>
        <x:v>217.57611017999997</x:v>
      </x:c>
      <x:c r="X1079" s="60" t="n">
        <x:f>V1079*R1079</x:f>
        <x:v>267.44832</x:v>
      </x:c>
      <x:c r="Y1079" s="60" t="n">
        <x:f>V1079*S1079</x:f>
        <x:v>167.1552</x:v>
      </x:c>
      <x:c r="Z1079" s="60" t="n">
        <x:f>H1079*J1079*T1079</x:f>
        <x:v>57.04296</x:v>
      </x:c>
      <x:c r="AA1079" s="60" t="n">
        <x:f>P1079+W1079+X1079-Y1079-Z1079-U1079</x:f>
        <x:v>265.82627018000005</x:v>
      </x:c>
      <x:c r="AB1079" s="32" t="n">
        <x:f>IFERROR(AA1079/(P1079+W1079+X1079),0)</x:f>
        <x:v>0.4583018513504779</x:v>
      </x:c>
      <x:c r="AC1079" t="n">
        <x:f>IF(O1079="High",0,IF(I1079&gt;=1800,3,IF(I1079&gt;=900,2,1))+IF(K1079&gt;=0.9,2,IF(K1079&gt;=0.75,1,0))+IF(J1079&lt;=0.7,2,IF(J1079&lt;=0.85,1,0))+IF(M1079&gt;=8,1,0))</x:f>
        <x:v>6</x:v>
      </x:c>
      <x:c r="AD1079" t="str">
        <x:f>IF(AND(O1079&lt;&gt;"High",AC1079&gt;=Assumptions!$B$10,AA1079&gt;0),"Priority Growth",IF(AND(O1079="Low",AA1079&gt;0),"Maintain","Watch"))</x:f>
        <x:v>Priority Growth</x:v>
      </x:c>
      <x:c r="AE1079" s="60" t="n">
        <x:f>MAX(AA1079,0)*N1079</x:f>
        <x:v>13.025487238820004</x:v>
      </x:c>
      <x:c r="AF1079" t="str">
        <x:f>IF(AND(AA1079&gt;=Assumptions!$B$11,O1079&lt;&gt;"High",OR(N1079&gt;=Assumptions!$B$12,M1079&lt;=6)),"High","Standard")</x:f>
        <x:v>Standard</x:v>
      </x:c>
    </x:row>
    <x:row r="1080">
      <x:c r="A1080" t="str">
        <x:f>'Raw_Data'!A1080</x:f>
        <x:v>C01079</x:v>
      </x:c>
      <x:c r="B1080" t="n">
        <x:f>'Raw_Data'!B1080</x:f>
        <x:v>37</x:v>
      </x:c>
      <x:c r="C1080" s="30" t="n">
        <x:f>'Raw_Data'!C1080</x:f>
        <x:v>28000</x:v>
      </x:c>
      <x:c r="D1080" t="n">
        <x:f>'Raw_Data'!D1080</x:f>
        <x:v>584</x:v>
      </x:c>
      <x:c r="E1080" t="n">
        <x:f>'Raw_Data'!E1080</x:f>
        <x:v>42</x:v>
      </x:c>
      <x:c r="F1080" t="str">
        <x:f>PROPER(TRIM('Raw_Data'!F1080))</x:f>
        <x:v>Classic</x:v>
      </x:c>
      <x:c r="G1080" t="str">
        <x:f>PROPER(TRIM('Raw_Data'!G1080))</x:f>
        <x:v>Digital</x:v>
      </x:c>
      <x:c r="H1080" s="60" t="n">
        <x:f>'Raw_Data'!H1080</x:f>
        <x:v>1000</x:v>
      </x:c>
      <x:c r="I1080" s="60" t="n">
        <x:f>'Raw_Data'!I1080</x:f>
        <x:v>150</x:v>
      </x:c>
      <x:c r="J1080" s="32" t="n">
        <x:f>'Raw_Data'!J1080</x:f>
        <x:v>0.454</x:v>
      </x:c>
      <x:c r="K1080" s="32" t="n">
        <x:f>'Raw_Data'!K1080</x:f>
        <x:v>0.671</x:v>
      </x:c>
      <x:c r="L1080" t="n">
        <x:f>'Raw_Data'!L1080</x:f>
        <x:v>0</x:v>
      </x:c>
      <x:c r="M1080" t="n">
        <x:f>IF('Raw_Data'!M1080="",Assumptions!$B$15,'Raw_Data'!M1080)</x:f>
        <x:v>6</x:v>
      </x:c>
      <x:c r="N1080" s="32" t="n">
        <x:f>'Raw_Data'!N1080</x:f>
        <x:v>0.133</x:v>
      </x:c>
      <x:c r="O1080" t="str">
        <x:f>IF(OR(D1080&lt;620,L1080&gt;=2,J1080&gt;0.9),"High",IF(OR(D1080&lt;700,L1080=1,J1080&gt;0.75),"Medium","Low"))</x:f>
        <x:v>High</x:v>
      </x:c>
      <x:c r="P1080" s="30" t="n">
        <x:f>XLOOKUP(F1080,Assumptions!$A$4:$A$6,Assumptions!$B$4:$B$6)</x:f>
        <x:v>0</x:v>
      </x:c>
      <x:c r="Q1080" s="32" t="n">
        <x:f>XLOOKUP(F1080,Assumptions!$A$4:$A$6,Assumptions!$C$4:$C$6)</x:f>
        <x:v>0.229</x:v>
      </x:c>
      <x:c r="R1080" s="32" t="n">
        <x:f>XLOOKUP(F1080,Assumptions!$A$4:$A$6,Assumptions!$D$4:$D$6)</x:f>
        <x:v>0.015</x:v>
      </x:c>
      <x:c r="S1080" s="32" t="n">
        <x:f>XLOOKUP(F1080,Assumptions!$A$4:$A$6,Assumptions!$E$4:$E$6)</x:f>
        <x:v>0.0075</x:v>
      </x:c>
      <x:c r="T1080" s="32" t="n">
        <x:f>XLOOKUP(O1080,Assumptions!$H$4:$H$6,Assumptions!$I$4:$I$6)</x:f>
        <x:v>0.045</x:v>
      </x:c>
      <x:c r="U1080" s="30" t="n">
        <x:f>XLOOKUP(F1080,Assumptions!$A$4:$A$6,Assumptions!$F$4:$F$6)</x:f>
        <x:v>60</x:v>
      </x:c>
      <x:c r="V1080" s="60" t="n">
        <x:f>I1080*12</x:f>
        <x:v>1800</x:v>
      </x:c>
      <x:c r="W1080" s="60" t="n">
        <x:f>H1080*J1080*(1-K1080)*Q1080</x:f>
        <x:v>34.204814</x:v>
      </x:c>
      <x:c r="X1080" s="60" t="n">
        <x:f>V1080*R1080</x:f>
        <x:v>27</x:v>
      </x:c>
      <x:c r="Y1080" s="60" t="n">
        <x:f>V1080*S1080</x:f>
        <x:v>13.5</x:v>
      </x:c>
      <x:c r="Z1080" s="60" t="n">
        <x:f>H1080*J1080*T1080</x:f>
        <x:v>20.43</x:v>
      </x:c>
      <x:c r="AA1080" s="60" t="n">
        <x:f>P1080+W1080+X1080-Y1080-Z1080-U1080</x:f>
        <x:v>-32.725186</x:v>
      </x:c>
      <x:c r="AB1080" s="32" t="n">
        <x:f>IFERROR(AA1080/(P1080+W1080+X1080),0)</x:f>
        <x:v>-0.5346832031872526</x:v>
      </x:c>
      <x:c r="AC1080" t="n">
        <x:f>IF(O1080="High",0,IF(I1080&gt;=1800,3,IF(I1080&gt;=900,2,1))+IF(K1080&gt;=0.9,2,IF(K1080&gt;=0.75,1,0))+IF(J1080&lt;=0.7,2,IF(J1080&lt;=0.85,1,0))+IF(M1080&gt;=8,1,0))</x:f>
        <x:v>0</x:v>
      </x:c>
      <x:c r="AD1080" t="str">
        <x:f>IF(AND(O1080&lt;&gt;"High",AC1080&gt;=Assumptions!$B$10,AA1080&gt;0),"Priority Growth",IF(AND(O1080="Low",AA1080&gt;0),"Maintain","Watch"))</x:f>
        <x:v>Watch</x:v>
      </x:c>
      <x:c r="AE1080" s="60" t="n">
        <x:f>MAX(AA1080,0)*N1080</x:f>
        <x:v>0</x:v>
      </x:c>
      <x:c r="AF1080" t="str">
        <x:f>IF(AND(AA1080&gt;=Assumptions!$B$11,O1080&lt;&gt;"High",OR(N1080&gt;=Assumptions!$B$12,M1080&lt;=6)),"High","Standard")</x:f>
        <x:v>Standard</x:v>
      </x:c>
    </x:row>
    <x:row r="1081">
      <x:c r="A1081" t="str">
        <x:f>'Raw_Data'!A1081</x:f>
        <x:v>C01080</x:v>
      </x:c>
      <x:c r="B1081" t="n">
        <x:f>'Raw_Data'!B1081</x:f>
        <x:v>42</x:v>
      </x:c>
      <x:c r="C1081" s="30" t="n">
        <x:f>'Raw_Data'!C1081</x:f>
        <x:v>94966</x:v>
      </x:c>
      <x:c r="D1081" t="n">
        <x:f>'Raw_Data'!D1081</x:f>
        <x:v>607</x:v>
      </x:c>
      <x:c r="E1081" t="n">
        <x:f>'Raw_Data'!E1081</x:f>
        <x:v>103</x:v>
      </x:c>
      <x:c r="F1081" t="str">
        <x:f>PROPER(TRIM('Raw_Data'!F1081))</x:f>
        <x:v>Gold</x:v>
      </x:c>
      <x:c r="G1081" t="str">
        <x:f>PROPER(TRIM('Raw_Data'!G1081))</x:f>
        <x:v>Digital</x:v>
      </x:c>
      <x:c r="H1081" s="60" t="n">
        <x:f>'Raw_Data'!H1081</x:f>
        <x:v>7375</x:v>
      </x:c>
      <x:c r="I1081" s="60" t="n">
        <x:f>'Raw_Data'!I1081</x:f>
        <x:v>640.99</x:v>
      </x:c>
      <x:c r="J1081" s="32" t="n">
        <x:f>'Raw_Data'!J1081</x:f>
        <x:v>0.363</x:v>
      </x:c>
      <x:c r="K1081" s="32" t="n">
        <x:f>'Raw_Data'!K1081</x:f>
        <x:v>0.798</x:v>
      </x:c>
      <x:c r="L1081" t="n">
        <x:f>'Raw_Data'!L1081</x:f>
        <x:v>0</x:v>
      </x:c>
      <x:c r="M1081" t="n">
        <x:f>IF('Raw_Data'!M1081="",Assumptions!$B$15,'Raw_Data'!M1081)</x:f>
        <x:v>6</x:v>
      </x:c>
      <x:c r="N1081" s="32" t="n">
        <x:f>'Raw_Data'!N1081</x:f>
        <x:v>0.247</x:v>
      </x:c>
      <x:c r="O1081" t="str">
        <x:f>IF(OR(D1081&lt;620,L1081&gt;=2,J1081&gt;0.9),"High",IF(OR(D1081&lt;700,L1081=1,J1081&gt;0.75),"Medium","Low"))</x:f>
        <x:v>High</x:v>
      </x:c>
      <x:c r="P1081" s="30" t="n">
        <x:f>XLOOKUP(F1081,Assumptions!$A$4:$A$6,Assumptions!$B$4:$B$6)</x:f>
        <x:v>95</x:v>
      </x:c>
      <x:c r="Q1081" s="32" t="n">
        <x:f>XLOOKUP(F1081,Assumptions!$A$4:$A$6,Assumptions!$C$4:$C$6)</x:f>
        <x:v>0.219</x:v>
      </x:c>
      <x:c r="R1081" s="32" t="n">
        <x:f>XLOOKUP(F1081,Assumptions!$A$4:$A$6,Assumptions!$D$4:$D$6)</x:f>
        <x:v>0.016</x:v>
      </x:c>
      <x:c r="S1081" s="32" t="n">
        <x:f>XLOOKUP(F1081,Assumptions!$A$4:$A$6,Assumptions!$E$4:$E$6)</x:f>
        <x:v>0.01</x:v>
      </x:c>
      <x:c r="T1081" s="32" t="n">
        <x:f>XLOOKUP(O1081,Assumptions!$H$4:$H$6,Assumptions!$I$4:$I$6)</x:f>
        <x:v>0.045</x:v>
      </x:c>
      <x:c r="U1081" s="30" t="n">
        <x:f>XLOOKUP(F1081,Assumptions!$A$4:$A$6,Assumptions!$F$4:$F$6)</x:f>
        <x:v>90</x:v>
      </x:c>
      <x:c r="V1081" s="60" t="n">
        <x:f>I1081*12</x:f>
        <x:v>7691.88</x:v>
      </x:c>
      <x:c r="W1081" s="60" t="n">
        <x:f>H1081*J1081*(1-K1081)*Q1081</x:f>
        <x:v>118.43065574999999</x:v>
      </x:c>
      <x:c r="X1081" s="60" t="n">
        <x:f>V1081*R1081</x:f>
        <x:v>123.07008</x:v>
      </x:c>
      <x:c r="Y1081" s="60" t="n">
        <x:f>V1081*S1081</x:f>
        <x:v>76.9188</x:v>
      </x:c>
      <x:c r="Z1081" s="60" t="n">
        <x:f>H1081*J1081*T1081</x:f>
        <x:v>120.470625</x:v>
      </x:c>
      <x:c r="AA1081" s="60" t="n">
        <x:f>P1081+W1081+X1081-Y1081-Z1081-U1081</x:f>
        <x:v>49.11131074999997</x:v>
      </x:c>
      <x:c r="AB1081" s="32" t="n">
        <x:f>IFERROR(AA1081/(P1081+W1081+X1081),0)</x:f>
        <x:v>0.1459471125391142</x:v>
      </x:c>
      <x:c r="AC1081" t="n">
        <x:f>IF(O1081="High",0,IF(I1081&gt;=1800,3,IF(I1081&gt;=900,2,1))+IF(K1081&gt;=0.9,2,IF(K1081&gt;=0.75,1,0))+IF(J1081&lt;=0.7,2,IF(J1081&lt;=0.85,1,0))+IF(M1081&gt;=8,1,0))</x:f>
        <x:v>0</x:v>
      </x:c>
      <x:c r="AD1081" t="str">
        <x:f>IF(AND(O1081&lt;&gt;"High",AC1081&gt;=Assumptions!$B$10,AA1081&gt;0),"Priority Growth",IF(AND(O1081="Low",AA1081&gt;0),"Maintain","Watch"))</x:f>
        <x:v>Watch</x:v>
      </x:c>
      <x:c r="AE1081" s="60" t="n">
        <x:f>MAX(AA1081,0)*N1081</x:f>
        <x:v>12.130493755249994</x:v>
      </x:c>
      <x:c r="AF1081" t="str">
        <x:f>IF(AND(AA1081&gt;=Assumptions!$B$11,O1081&lt;&gt;"High",OR(N1081&gt;=Assumptions!$B$12,M1081&lt;=6)),"High","Standard")</x:f>
        <x:v>Standard</x:v>
      </x:c>
    </x:row>
    <x:row r="1082">
      <x:c r="A1082" t="str">
        <x:f>'Raw_Data'!A1082</x:f>
        <x:v>C01081</x:v>
      </x:c>
      <x:c r="B1082" t="n">
        <x:f>'Raw_Data'!B1082</x:f>
        <x:v>59</x:v>
      </x:c>
      <x:c r="C1082" s="30" t="n">
        <x:f>'Raw_Data'!C1082</x:f>
        <x:v>69945</x:v>
      </x:c>
      <x:c r="D1082" t="n">
        <x:f>'Raw_Data'!D1082</x:f>
        <x:v>792</x:v>
      </x:c>
      <x:c r="E1082" t="n">
        <x:f>'Raw_Data'!E1082</x:f>
        <x:v>13</x:v>
      </x:c>
      <x:c r="F1082" t="str">
        <x:f>PROPER(TRIM('Raw_Data'!F1082))</x:f>
        <x:v>Platinum</x:v>
      </x:c>
      <x:c r="G1082" t="str">
        <x:f>PROPER(TRIM('Raw_Data'!G1082))</x:f>
        <x:v>Digital</x:v>
      </x:c>
      <x:c r="H1082" s="60" t="n">
        <x:f>'Raw_Data'!H1082</x:f>
        <x:v>21637</x:v>
      </x:c>
      <x:c r="I1082" s="60" t="n">
        <x:f>'Raw_Data'!I1082</x:f>
        <x:v>2457.73</x:v>
      </x:c>
      <x:c r="J1082" s="32" t="n">
        <x:f>'Raw_Data'!J1082</x:f>
        <x:v>0.467</x:v>
      </x:c>
      <x:c r="K1082" s="32" t="n">
        <x:f>'Raw_Data'!K1082</x:f>
        <x:v>0.984</x:v>
      </x:c>
      <x:c r="L1082" t="n">
        <x:f>'Raw_Data'!L1082</x:f>
        <x:v>0</x:v>
      </x:c>
      <x:c r="M1082" t="n">
        <x:f>IF('Raw_Data'!M1082="",Assumptions!$B$15,'Raw_Data'!M1082)</x:f>
        <x:v>8</x:v>
      </x:c>
      <x:c r="N1082" s="32" t="n">
        <x:f>'Raw_Data'!N1082</x:f>
        <x:v>0.034</x:v>
      </x:c>
      <x:c r="O1082" t="str">
        <x:f>IF(OR(D1082&lt;620,L1082&gt;=2,J1082&gt;0.9),"High",IF(OR(D1082&lt;700,L1082=1,J1082&gt;0.75),"Medium","Low"))</x:f>
        <x:v>Low</x:v>
      </x:c>
      <x:c r="P1082" s="30" t="n">
        <x:f>XLOOKUP(F1082,Assumptions!$A$4:$A$6,Assumptions!$B$4:$B$6)</x:f>
        <x:v>195</x:v>
      </x:c>
      <x:c r="Q1082" s="32" t="n">
        <x:f>XLOOKUP(F1082,Assumptions!$A$4:$A$6,Assumptions!$C$4:$C$6)</x:f>
        <x:v>0.199</x:v>
      </x:c>
      <x:c r="R1082" s="32" t="n">
        <x:f>XLOOKUP(F1082,Assumptions!$A$4:$A$6,Assumptions!$D$4:$D$6)</x:f>
        <x:v>0.017</x:v>
      </x:c>
      <x:c r="S1082" s="32" t="n">
        <x:f>XLOOKUP(F1082,Assumptions!$A$4:$A$6,Assumptions!$E$4:$E$6)</x:f>
        <x:v>0.013</x:v>
      </x:c>
      <x:c r="T1082" s="32" t="n">
        <x:f>XLOOKUP(O1082,Assumptions!$H$4:$H$6,Assumptions!$I$4:$I$6)</x:f>
        <x:v>0.0035</x:v>
      </x:c>
      <x:c r="U1082" s="30" t="n">
        <x:f>XLOOKUP(F1082,Assumptions!$A$4:$A$6,Assumptions!$F$4:$F$6)</x:f>
        <x:v>140</x:v>
      </x:c>
      <x:c r="V1082" s="60" t="n">
        <x:f>I1082*12</x:f>
        <x:v>29492.760000000002</x:v>
      </x:c>
      <x:c r="W1082" s="60" t="n">
        <x:f>H1082*J1082*(1-K1082)*Q1082</x:f>
        <x:v>32.17266113600004</x:v>
      </x:c>
      <x:c r="X1082" s="60" t="n">
        <x:f>V1082*R1082</x:f>
        <x:v>501.3769200000001</x:v>
      </x:c>
      <x:c r="Y1082" s="60" t="n">
        <x:f>V1082*S1082</x:f>
        <x:v>383.40588</x:v>
      </x:c>
      <x:c r="Z1082" s="60" t="n">
        <x:f>H1082*J1082*T1082</x:f>
        <x:v>35.365676500000006</x:v>
      </x:c>
      <x:c r="AA1082" s="60" t="n">
        <x:f>P1082+W1082+X1082-Y1082-Z1082-U1082</x:f>
        <x:v>169.7780246360001</x:v>
      </x:c>
      <x:c r="AB1082" s="32" t="n">
        <x:f>IFERROR(AA1082/(P1082+W1082+X1082),0)</x:f>
        <x:v>0.23303564922962633</x:v>
      </x:c>
      <x:c r="AC1082" t="n">
        <x:f>IF(O1082="High",0,IF(I1082&gt;=1800,3,IF(I1082&gt;=900,2,1))+IF(K1082&gt;=0.9,2,IF(K1082&gt;=0.75,1,0))+IF(J1082&lt;=0.7,2,IF(J1082&lt;=0.85,1,0))+IF(M1082&gt;=8,1,0))</x:f>
        <x:v>8</x:v>
      </x:c>
      <x:c r="AD1082" t="str">
        <x:f>IF(AND(O1082&lt;&gt;"High",AC1082&gt;=Assumptions!$B$10,AA1082&gt;0),"Priority Growth",IF(AND(O1082="Low",AA1082&gt;0),"Maintain","Watch"))</x:f>
        <x:v>Priority Growth</x:v>
      </x:c>
      <x:c r="AE1082" s="60" t="n">
        <x:f>MAX(AA1082,0)*N1082</x:f>
        <x:v>5.772452837624004</x:v>
      </x:c>
      <x:c r="AF1082" t="str">
        <x:f>IF(AND(AA1082&gt;=Assumptions!$B$11,O1082&lt;&gt;"High",OR(N1082&gt;=Assumptions!$B$12,M1082&lt;=6)),"High","Standard")</x:f>
        <x:v>Standard</x:v>
      </x:c>
    </x:row>
    <x:row r="1083">
      <x:c r="A1083" t="str">
        <x:f>'Raw_Data'!A1083</x:f>
        <x:v>C01082</x:v>
      </x:c>
      <x:c r="B1083" t="n">
        <x:f>'Raw_Data'!B1083</x:f>
        <x:v>37</x:v>
      </x:c>
      <x:c r="C1083" s="30" t="n">
        <x:f>'Raw_Data'!C1083</x:f>
        <x:v>72459</x:v>
      </x:c>
      <x:c r="D1083" t="n">
        <x:f>'Raw_Data'!D1083</x:f>
        <x:v>669</x:v>
      </x:c>
      <x:c r="E1083" t="n">
        <x:f>'Raw_Data'!E1083</x:f>
        <x:v>26</x:v>
      </x:c>
      <x:c r="F1083" t="str">
        <x:f>PROPER(TRIM('Raw_Data'!F1083))</x:f>
        <x:v>Gold</x:v>
      </x:c>
      <x:c r="G1083" t="str">
        <x:f>PROPER(TRIM('Raw_Data'!G1083))</x:f>
        <x:v>Partner</x:v>
      </x:c>
      <x:c r="H1083" s="60" t="n">
        <x:f>'Raw_Data'!H1083</x:f>
        <x:v>11446</x:v>
      </x:c>
      <x:c r="I1083" s="60" t="n">
        <x:f>'Raw_Data'!I1083</x:f>
        <x:v>1155.02</x:v>
      </x:c>
      <x:c r="J1083" s="32" t="n">
        <x:f>'Raw_Data'!J1083</x:f>
        <x:v>0.295</x:v>
      </x:c>
      <x:c r="K1083" s="32" t="n">
        <x:f>'Raw_Data'!K1083</x:f>
        <x:v>0.775</x:v>
      </x:c>
      <x:c r="L1083" t="n">
        <x:f>'Raw_Data'!L1083</x:f>
        <x:v>0</x:v>
      </x:c>
      <x:c r="M1083" t="n">
        <x:f>IF('Raw_Data'!M1083="",Assumptions!$B$15,'Raw_Data'!M1083)</x:f>
        <x:v>7.370408870408871</x:v>
      </x:c>
      <x:c r="N1083" s="32" t="n">
        <x:f>'Raw_Data'!N1083</x:f>
        <x:v>0.02</x:v>
      </x:c>
      <x:c r="O1083" t="str">
        <x:f>IF(OR(D1083&lt;620,L1083&gt;=2,J1083&gt;0.9),"High",IF(OR(D1083&lt;700,L1083=1,J1083&gt;0.75),"Medium","Low"))</x:f>
        <x:v>Medium</x:v>
      </x:c>
      <x:c r="P1083" s="30" t="n">
        <x:f>XLOOKUP(F1083,Assumptions!$A$4:$A$6,Assumptions!$B$4:$B$6)</x:f>
        <x:v>95</x:v>
      </x:c>
      <x:c r="Q1083" s="32" t="n">
        <x:f>XLOOKUP(F1083,Assumptions!$A$4:$A$6,Assumptions!$C$4:$C$6)</x:f>
        <x:v>0.219</x:v>
      </x:c>
      <x:c r="R1083" s="32" t="n">
        <x:f>XLOOKUP(F1083,Assumptions!$A$4:$A$6,Assumptions!$D$4:$D$6)</x:f>
        <x:v>0.016</x:v>
      </x:c>
      <x:c r="S1083" s="32" t="n">
        <x:f>XLOOKUP(F1083,Assumptions!$A$4:$A$6,Assumptions!$E$4:$E$6)</x:f>
        <x:v>0.01</x:v>
      </x:c>
      <x:c r="T1083" s="32" t="n">
        <x:f>XLOOKUP(O1083,Assumptions!$H$4:$H$6,Assumptions!$I$4:$I$6)</x:f>
        <x:v>0.012</x:v>
      </x:c>
      <x:c r="U1083" s="30" t="n">
        <x:f>XLOOKUP(F1083,Assumptions!$A$4:$A$6,Assumptions!$F$4:$F$6)</x:f>
        <x:v>90</x:v>
      </x:c>
      <x:c r="V1083" s="60" t="n">
        <x:f>I1083*12</x:f>
        <x:v>13860.24</x:v>
      </x:c>
      <x:c r="W1083" s="60" t="n">
        <x:f>H1083*J1083*(1-K1083)*Q1083</x:f>
        <x:v>166.38048675</x:v>
      </x:c>
      <x:c r="X1083" s="60" t="n">
        <x:f>V1083*R1083</x:f>
        <x:v>221.76384</x:v>
      </x:c>
      <x:c r="Y1083" s="60" t="n">
        <x:f>V1083*S1083</x:f>
        <x:v>138.6024</x:v>
      </x:c>
      <x:c r="Z1083" s="60" t="n">
        <x:f>H1083*J1083*T1083</x:f>
        <x:v>40.51884</x:v>
      </x:c>
      <x:c r="AA1083" s="60" t="n">
        <x:f>P1083+W1083+X1083-Y1083-Z1083-U1083</x:f>
        <x:v>214.02308675</x:v>
      </x:c>
      <x:c r="AB1083" s="32" t="n">
        <x:f>IFERROR(AA1083/(P1083+W1083+X1083),0)</x:f>
        <x:v>0.4429796127167295</x:v>
      </x:c>
      <x:c r="AC1083" t="n">
        <x:f>IF(O1083="High",0,IF(I1083&gt;=1800,3,IF(I1083&gt;=900,2,1))+IF(K1083&gt;=0.9,2,IF(K1083&gt;=0.75,1,0))+IF(J1083&lt;=0.7,2,IF(J1083&lt;=0.85,1,0))+IF(M1083&gt;=8,1,0))</x:f>
        <x:v>5</x:v>
      </x:c>
      <x:c r="AD1083" t="str">
        <x:f>IF(AND(O1083&lt;&gt;"High",AC1083&gt;=Assumptions!$B$10,AA1083&gt;0),"Priority Growth",IF(AND(O1083="Low",AA1083&gt;0),"Maintain","Watch"))</x:f>
        <x:v>Watch</x:v>
      </x:c>
      <x:c r="AE1083" s="60" t="n">
        <x:f>MAX(AA1083,0)*N1083</x:f>
        <x:v>4.280461735</x:v>
      </x:c>
      <x:c r="AF1083" t="str">
        <x:f>IF(AND(AA1083&gt;=Assumptions!$B$11,O1083&lt;&gt;"High",OR(N1083&gt;=Assumptions!$B$12,M1083&lt;=6)),"High","Standard")</x:f>
        <x:v>Standard</x:v>
      </x:c>
    </x:row>
    <x:row r="1084">
      <x:c r="A1084" t="str">
        <x:f>'Raw_Data'!A1084</x:f>
        <x:v>C01083</x:v>
      </x:c>
      <x:c r="B1084" t="n">
        <x:f>'Raw_Data'!B1084</x:f>
        <x:v>50</x:v>
      </x:c>
      <x:c r="C1084" s="30" t="n">
        <x:f>'Raw_Data'!C1084</x:f>
        <x:v>87646</x:v>
      </x:c>
      <x:c r="D1084" t="n">
        <x:f>'Raw_Data'!D1084</x:f>
        <x:v>671</x:v>
      </x:c>
      <x:c r="E1084" t="n">
        <x:f>'Raw_Data'!E1084</x:f>
        <x:v>75</x:v>
      </x:c>
      <x:c r="F1084" t="str">
        <x:f>PROPER(TRIM('Raw_Data'!F1084))</x:f>
        <x:v>Gold</x:v>
      </x:c>
      <x:c r="G1084" t="str">
        <x:f>PROPER(TRIM('Raw_Data'!G1084))</x:f>
        <x:v>Partner</x:v>
      </x:c>
      <x:c r="H1084" s="60" t="n">
        <x:f>'Raw_Data'!H1084</x:f>
        <x:v>10913</x:v>
      </x:c>
      <x:c r="I1084" s="60" t="n">
        <x:f>'Raw_Data'!I1084</x:f>
        <x:v>1710.05</x:v>
      </x:c>
      <x:c r="J1084" s="32" t="n">
        <x:f>'Raw_Data'!J1084</x:f>
        <x:v>0.278</x:v>
      </x:c>
      <x:c r="K1084" s="32" t="n">
        <x:f>'Raw_Data'!K1084</x:f>
        <x:v>0.814</x:v>
      </x:c>
      <x:c r="L1084" t="n">
        <x:f>'Raw_Data'!L1084</x:f>
        <x:v>0</x:v>
      </x:c>
      <x:c r="M1084" t="n">
        <x:f>IF('Raw_Data'!M1084="",Assumptions!$B$15,'Raw_Data'!M1084)</x:f>
        <x:v>3</x:v>
      </x:c>
      <x:c r="N1084" s="32" t="n">
        <x:f>'Raw_Data'!N1084</x:f>
        <x:v>0.337</x:v>
      </x:c>
      <x:c r="O1084" t="str">
        <x:f>IF(OR(D1084&lt;620,L1084&gt;=2,J1084&gt;0.9),"High",IF(OR(D1084&lt;700,L1084=1,J1084&gt;0.75),"Medium","Low"))</x:f>
        <x:v>Medium</x:v>
      </x:c>
      <x:c r="P1084" s="30" t="n">
        <x:f>XLOOKUP(F1084,Assumptions!$A$4:$A$6,Assumptions!$B$4:$B$6)</x:f>
        <x:v>95</x:v>
      </x:c>
      <x:c r="Q1084" s="32" t="n">
        <x:f>XLOOKUP(F1084,Assumptions!$A$4:$A$6,Assumptions!$C$4:$C$6)</x:f>
        <x:v>0.219</x:v>
      </x:c>
      <x:c r="R1084" s="32" t="n">
        <x:f>XLOOKUP(F1084,Assumptions!$A$4:$A$6,Assumptions!$D$4:$D$6)</x:f>
        <x:v>0.016</x:v>
      </x:c>
      <x:c r="S1084" s="32" t="n">
        <x:f>XLOOKUP(F1084,Assumptions!$A$4:$A$6,Assumptions!$E$4:$E$6)</x:f>
        <x:v>0.01</x:v>
      </x:c>
      <x:c r="T1084" s="32" t="n">
        <x:f>XLOOKUP(O1084,Assumptions!$H$4:$H$6,Assumptions!$I$4:$I$6)</x:f>
        <x:v>0.012</x:v>
      </x:c>
      <x:c r="U1084" s="30" t="n">
        <x:f>XLOOKUP(F1084,Assumptions!$A$4:$A$6,Assumptions!$F$4:$F$6)</x:f>
        <x:v>90</x:v>
      </x:c>
      <x:c r="V1084" s="60" t="n">
        <x:f>I1084*12</x:f>
        <x:v>20520.6</x:v>
      </x:c>
      <x:c r="W1084" s="60" t="n">
        <x:f>H1084*J1084*(1-K1084)*Q1084</x:f>
        <x:v>123.57937947600004</x:v>
      </x:c>
      <x:c r="X1084" s="60" t="n">
        <x:f>V1084*R1084</x:f>
        <x:v>328.32959999999997</x:v>
      </x:c>
      <x:c r="Y1084" s="60" t="n">
        <x:f>V1084*S1084</x:f>
        <x:v>205.206</x:v>
      </x:c>
      <x:c r="Z1084" s="60" t="n">
        <x:f>H1084*J1084*T1084</x:f>
        <x:v>36.405768</x:v>
      </x:c>
      <x:c r="AA1084" s="60" t="n">
        <x:f>P1084+W1084+X1084-Y1084-Z1084-U1084</x:f>
        <x:v>215.29721147599997</x:v>
      </x:c>
      <x:c r="AB1084" s="32" t="n">
        <x:f>IFERROR(AA1084/(P1084+W1084+X1084),0)</x:f>
        <x:v>0.3936618698092666</x:v>
      </x:c>
      <x:c r="AC1084" t="n">
        <x:f>IF(O1084="High",0,IF(I1084&gt;=1800,3,IF(I1084&gt;=900,2,1))+IF(K1084&gt;=0.9,2,IF(K1084&gt;=0.75,1,0))+IF(J1084&lt;=0.7,2,IF(J1084&lt;=0.85,1,0))+IF(M1084&gt;=8,1,0))</x:f>
        <x:v>5</x:v>
      </x:c>
      <x:c r="AD1084" t="str">
        <x:f>IF(AND(O1084&lt;&gt;"High",AC1084&gt;=Assumptions!$B$10,AA1084&gt;0),"Priority Growth",IF(AND(O1084="Low",AA1084&gt;0),"Maintain","Watch"))</x:f>
        <x:v>Watch</x:v>
      </x:c>
      <x:c r="AE1084" s="60" t="n">
        <x:f>MAX(AA1084,0)*N1084</x:f>
        <x:v>72.55516026741199</x:v>
      </x:c>
      <x:c r="AF1084" t="str">
        <x:f>IF(AND(AA1084&gt;=Assumptions!$B$11,O1084&lt;&gt;"High",OR(N1084&gt;=Assumptions!$B$12,M1084&lt;=6)),"High","Standard")</x:f>
        <x:v>Standard</x:v>
      </x:c>
    </x:row>
    <x:row r="1085">
      <x:c r="A1085" t="str">
        <x:f>'Raw_Data'!A1085</x:f>
        <x:v>C01084</x:v>
      </x:c>
      <x:c r="B1085" t="n">
        <x:f>'Raw_Data'!B1085</x:f>
        <x:v>44</x:v>
      </x:c>
      <x:c r="C1085" s="30" t="n">
        <x:f>'Raw_Data'!C1085</x:f>
        <x:v>40777</x:v>
      </x:c>
      <x:c r="D1085" t="n">
        <x:f>'Raw_Data'!D1085</x:f>
        <x:v>657</x:v>
      </x:c>
      <x:c r="E1085" t="n">
        <x:f>'Raw_Data'!E1085</x:f>
        <x:v>74</x:v>
      </x:c>
      <x:c r="F1085" t="str">
        <x:f>PROPER(TRIM('Raw_Data'!F1085))</x:f>
        <x:v>Classic</x:v>
      </x:c>
      <x:c r="G1085" t="str">
        <x:f>PROPER(TRIM('Raw_Data'!G1085))</x:f>
        <x:v>Branch</x:v>
      </x:c>
      <x:c r="H1085" s="60" t="n">
        <x:f>'Raw_Data'!H1085</x:f>
        <x:v>3922</x:v>
      </x:c>
      <x:c r="I1085" s="60" t="n">
        <x:f>'Raw_Data'!I1085</x:f>
        <x:v>734.47</x:v>
      </x:c>
      <x:c r="J1085" s="32" t="n">
        <x:f>'Raw_Data'!J1085</x:f>
        <x:v>0.487</x:v>
      </x:c>
      <x:c r="K1085" s="32" t="n">
        <x:f>'Raw_Data'!K1085</x:f>
        <x:v>0.713</x:v>
      </x:c>
      <x:c r="L1085" t="n">
        <x:f>'Raw_Data'!L1085</x:f>
        <x:v>0</x:v>
      </x:c>
      <x:c r="M1085" t="n">
        <x:f>IF('Raw_Data'!M1085="",Assumptions!$B$15,'Raw_Data'!M1085)</x:f>
        <x:v>6</x:v>
      </x:c>
      <x:c r="N1085" s="32" t="n">
        <x:f>'Raw_Data'!N1085</x:f>
        <x:v>0.184</x:v>
      </x:c>
      <x:c r="O1085" t="str">
        <x:f>IF(OR(D1085&lt;620,L1085&gt;=2,J1085&gt;0.9),"High",IF(OR(D1085&lt;700,L1085=1,J1085&gt;0.75),"Medium","Low"))</x:f>
        <x:v>Medium</x:v>
      </x:c>
      <x:c r="P1085" s="30" t="n">
        <x:f>XLOOKUP(F1085,Assumptions!$A$4:$A$6,Assumptions!$B$4:$B$6)</x:f>
        <x:v>0</x:v>
      </x:c>
      <x:c r="Q1085" s="32" t="n">
        <x:f>XLOOKUP(F1085,Assumptions!$A$4:$A$6,Assumptions!$C$4:$C$6)</x:f>
        <x:v>0.229</x:v>
      </x:c>
      <x:c r="R1085" s="32" t="n">
        <x:f>XLOOKUP(F1085,Assumptions!$A$4:$A$6,Assumptions!$D$4:$D$6)</x:f>
        <x:v>0.015</x:v>
      </x:c>
      <x:c r="S1085" s="32" t="n">
        <x:f>XLOOKUP(F1085,Assumptions!$A$4:$A$6,Assumptions!$E$4:$E$6)</x:f>
        <x:v>0.0075</x:v>
      </x:c>
      <x:c r="T1085" s="32" t="n">
        <x:f>XLOOKUP(O1085,Assumptions!$H$4:$H$6,Assumptions!$I$4:$I$6)</x:f>
        <x:v>0.012</x:v>
      </x:c>
      <x:c r="U1085" s="30" t="n">
        <x:f>XLOOKUP(F1085,Assumptions!$A$4:$A$6,Assumptions!$F$4:$F$6)</x:f>
        <x:v>60</x:v>
      </x:c>
      <x:c r="V1085" s="60" t="n">
        <x:f>I1085*12</x:f>
        <x:v>8813.64</x:v>
      </x:c>
      <x:c r="W1085" s="60" t="n">
        <x:f>H1085*J1085*(1-K1085)*Q1085</x:f>
        <x:v>125.53185012200001</x:v>
      </x:c>
      <x:c r="X1085" s="60" t="n">
        <x:f>V1085*R1085</x:f>
        <x:v>132.2046</x:v>
      </x:c>
      <x:c r="Y1085" s="60" t="n">
        <x:f>V1085*S1085</x:f>
        <x:v>66.1023</x:v>
      </x:c>
      <x:c r="Z1085" s="60" t="n">
        <x:f>H1085*J1085*T1085</x:f>
        <x:v>22.920168</x:v>
      </x:c>
      <x:c r="AA1085" s="60" t="n">
        <x:f>P1085+W1085+X1085-Y1085-Z1085-U1085</x:f>
        <x:v>108.713982122</x:v>
      </x:c>
      <x:c r="AB1085" s="32" t="n">
        <x:f>IFERROR(AA1085/(P1085+W1085+X1085),0)</x:f>
        <x:v>0.4218029000963583</x:v>
      </x:c>
      <x:c r="AC1085" t="n">
        <x:f>IF(O1085="High",0,IF(I1085&gt;=1800,3,IF(I1085&gt;=900,2,1))+IF(K1085&gt;=0.9,2,IF(K1085&gt;=0.75,1,0))+IF(J1085&lt;=0.7,2,IF(J1085&lt;=0.85,1,0))+IF(M1085&gt;=8,1,0))</x:f>
        <x:v>3</x:v>
      </x:c>
      <x:c r="AD1085" t="str">
        <x:f>IF(AND(O1085&lt;&gt;"High",AC1085&gt;=Assumptions!$B$10,AA1085&gt;0),"Priority Growth",IF(AND(O1085="Low",AA1085&gt;0),"Maintain","Watch"))</x:f>
        <x:v>Watch</x:v>
      </x:c>
      <x:c r="AE1085" s="60" t="n">
        <x:f>MAX(AA1085,0)*N1085</x:f>
        <x:v>20.003372710448</x:v>
      </x:c>
      <x:c r="AF1085" t="str">
        <x:f>IF(AND(AA1085&gt;=Assumptions!$B$11,O1085&lt;&gt;"High",OR(N1085&gt;=Assumptions!$B$12,M1085&lt;=6)),"High","Standard")</x:f>
        <x:v>Standard</x:v>
      </x:c>
    </x:row>
    <x:row r="1086">
      <x:c r="A1086" t="str">
        <x:f>'Raw_Data'!A1086</x:f>
        <x:v>C01085</x:v>
      </x:c>
      <x:c r="B1086" t="n">
        <x:f>'Raw_Data'!B1086</x:f>
        <x:v>40</x:v>
      </x:c>
      <x:c r="C1086" s="30" t="n">
        <x:f>'Raw_Data'!C1086</x:f>
        <x:v>64292</x:v>
      </x:c>
      <x:c r="D1086" t="n">
        <x:f>'Raw_Data'!D1086</x:f>
        <x:v>669</x:v>
      </x:c>
      <x:c r="E1086" t="n">
        <x:f>'Raw_Data'!E1086</x:f>
        <x:v>37</x:v>
      </x:c>
      <x:c r="F1086" t="str">
        <x:f>PROPER(TRIM('Raw_Data'!F1086))</x:f>
        <x:v>Gold</x:v>
      </x:c>
      <x:c r="G1086" t="str">
        <x:f>PROPER(TRIM('Raw_Data'!G1086))</x:f>
        <x:v>Branch</x:v>
      </x:c>
      <x:c r="H1086" s="60" t="n">
        <x:f>'Raw_Data'!H1086</x:f>
        <x:v>8599</x:v>
      </x:c>
      <x:c r="I1086" s="60" t="n">
        <x:f>'Raw_Data'!I1086</x:f>
        <x:v>1415.95</x:v>
      </x:c>
      <x:c r="J1086" s="32" t="n">
        <x:f>'Raw_Data'!J1086</x:f>
        <x:v>0.592</x:v>
      </x:c>
      <x:c r="K1086" s="32" t="n">
        <x:f>'Raw_Data'!K1086</x:f>
        <x:v>0.724</x:v>
      </x:c>
      <x:c r="L1086" t="n">
        <x:f>'Raw_Data'!L1086</x:f>
        <x:v>0</x:v>
      </x:c>
      <x:c r="M1086" t="n">
        <x:f>IF('Raw_Data'!M1086="",Assumptions!$B$15,'Raw_Data'!M1086)</x:f>
        <x:v>6</x:v>
      </x:c>
      <x:c r="N1086" s="32" t="n">
        <x:f>'Raw_Data'!N1086</x:f>
        <x:v>0.143</x:v>
      </x:c>
      <x:c r="O1086" t="str">
        <x:f>IF(OR(D1086&lt;620,L1086&gt;=2,J1086&gt;0.9),"High",IF(OR(D1086&lt;700,L1086=1,J1086&gt;0.75),"Medium","Low"))</x:f>
        <x:v>Medium</x:v>
      </x:c>
      <x:c r="P1086" s="30" t="n">
        <x:f>XLOOKUP(F1086,Assumptions!$A$4:$A$6,Assumptions!$B$4:$B$6)</x:f>
        <x:v>95</x:v>
      </x:c>
      <x:c r="Q1086" s="32" t="n">
        <x:f>XLOOKUP(F1086,Assumptions!$A$4:$A$6,Assumptions!$C$4:$C$6)</x:f>
        <x:v>0.219</x:v>
      </x:c>
      <x:c r="R1086" s="32" t="n">
        <x:f>XLOOKUP(F1086,Assumptions!$A$4:$A$6,Assumptions!$D$4:$D$6)</x:f>
        <x:v>0.016</x:v>
      </x:c>
      <x:c r="S1086" s="32" t="n">
        <x:f>XLOOKUP(F1086,Assumptions!$A$4:$A$6,Assumptions!$E$4:$E$6)</x:f>
        <x:v>0.01</x:v>
      </x:c>
      <x:c r="T1086" s="32" t="n">
        <x:f>XLOOKUP(O1086,Assumptions!$H$4:$H$6,Assumptions!$I$4:$I$6)</x:f>
        <x:v>0.012</x:v>
      </x:c>
      <x:c r="U1086" s="30" t="n">
        <x:f>XLOOKUP(F1086,Assumptions!$A$4:$A$6,Assumptions!$F$4:$F$6)</x:f>
        <x:v>90</x:v>
      </x:c>
      <x:c r="V1086" s="60" t="n">
        <x:f>I1086*12</x:f>
        <x:v>16991.4</x:v>
      </x:c>
      <x:c r="W1086" s="60" t="n">
        <x:f>H1086*J1086*(1-K1086)*Q1086</x:f>
        <x:v>307.696709952</x:v>
      </x:c>
      <x:c r="X1086" s="60" t="n">
        <x:f>V1086*R1086</x:f>
        <x:v>271.86240000000004</x:v>
      </x:c>
      <x:c r="Y1086" s="60" t="n">
        <x:f>V1086*S1086</x:f>
        <x:v>169.91400000000002</x:v>
      </x:c>
      <x:c r="Z1086" s="60" t="n">
        <x:f>H1086*J1086*T1086</x:f>
        <x:v>61.087296</x:v>
      </x:c>
      <x:c r="AA1086" s="60" t="n">
        <x:f>P1086+W1086+X1086-Y1086-Z1086-U1086</x:f>
        <x:v>353.557813952</x:v>
      </x:c>
      <x:c r="AB1086" s="32" t="n">
        <x:f>IFERROR(AA1086/(P1086+W1086+X1086),0)</x:f>
        <x:v>0.5241317013377201</x:v>
      </x:c>
      <x:c r="AC1086" t="n">
        <x:f>IF(O1086="High",0,IF(I1086&gt;=1800,3,IF(I1086&gt;=900,2,1))+IF(K1086&gt;=0.9,2,IF(K1086&gt;=0.75,1,0))+IF(J1086&lt;=0.7,2,IF(J1086&lt;=0.85,1,0))+IF(M1086&gt;=8,1,0))</x:f>
        <x:v>4</x:v>
      </x:c>
      <x:c r="AD1086" t="str">
        <x:f>IF(AND(O1086&lt;&gt;"High",AC1086&gt;=Assumptions!$B$10,AA1086&gt;0),"Priority Growth",IF(AND(O1086="Low",AA1086&gt;0),"Maintain","Watch"))</x:f>
        <x:v>Watch</x:v>
      </x:c>
      <x:c r="AE1086" s="60" t="n">
        <x:f>MAX(AA1086,0)*N1086</x:f>
        <x:v>50.558767395135995</x:v>
      </x:c>
      <x:c r="AF1086" t="str">
        <x:f>IF(AND(AA1086&gt;=Assumptions!$B$11,O1086&lt;&gt;"High",OR(N1086&gt;=Assumptions!$B$12,M1086&lt;=6)),"High","Standard")</x:f>
        <x:v>High</x:v>
      </x:c>
    </x:row>
    <x:row r="1087">
      <x:c r="A1087" t="str">
        <x:f>'Raw_Data'!A1087</x:f>
        <x:v>C01086</x:v>
      </x:c>
      <x:c r="B1087" t="n">
        <x:f>'Raw_Data'!B1087</x:f>
        <x:v>62</x:v>
      </x:c>
      <x:c r="C1087" s="30" t="n">
        <x:f>'Raw_Data'!C1087</x:f>
        <x:v>133789</x:v>
      </x:c>
      <x:c r="D1087" t="n">
        <x:f>'Raw_Data'!D1087</x:f>
        <x:v>657</x:v>
      </x:c>
      <x:c r="E1087" t="n">
        <x:f>'Raw_Data'!E1087</x:f>
        <x:v>30</x:v>
      </x:c>
      <x:c r="F1087" t="str">
        <x:f>PROPER(TRIM('Raw_Data'!F1087))</x:f>
        <x:v>Platinum</x:v>
      </x:c>
      <x:c r="G1087" t="str">
        <x:f>PROPER(TRIM('Raw_Data'!G1087))</x:f>
        <x:v>Digital</x:v>
      </x:c>
      <x:c r="H1087" s="60" t="n">
        <x:f>'Raw_Data'!H1087</x:f>
        <x:v>28088</x:v>
      </x:c>
      <x:c r="I1087" s="60" t="n">
        <x:f>'Raw_Data'!I1087</x:f>
        <x:v>3235.63</x:v>
      </x:c>
      <x:c r="J1087" s="32" t="n">
        <x:f>'Raw_Data'!J1087</x:f>
        <x:v>0.285</x:v>
      </x:c>
      <x:c r="K1087" s="32" t="n">
        <x:f>'Raw_Data'!K1087</x:f>
        <x:v>0.725</x:v>
      </x:c>
      <x:c r="L1087" t="n">
        <x:f>'Raw_Data'!L1087</x:f>
        <x:v>0</x:v>
      </x:c>
      <x:c r="M1087" t="n">
        <x:f>IF('Raw_Data'!M1087="",Assumptions!$B$15,'Raw_Data'!M1087)</x:f>
        <x:v>7.370408870408871</x:v>
      </x:c>
      <x:c r="N1087" s="32" t="n">
        <x:f>'Raw_Data'!N1087</x:f>
        <x:v>0.064</x:v>
      </x:c>
      <x:c r="O1087" t="str">
        <x:f>IF(OR(D1087&lt;620,L1087&gt;=2,J1087&gt;0.9),"High",IF(OR(D1087&lt;700,L1087=1,J1087&gt;0.75),"Medium","Low"))</x:f>
        <x:v>Medium</x:v>
      </x:c>
      <x:c r="P1087" s="30" t="n">
        <x:f>XLOOKUP(F1087,Assumptions!$A$4:$A$6,Assumptions!$B$4:$B$6)</x:f>
        <x:v>195</x:v>
      </x:c>
      <x:c r="Q1087" s="32" t="n">
        <x:f>XLOOKUP(F1087,Assumptions!$A$4:$A$6,Assumptions!$C$4:$C$6)</x:f>
        <x:v>0.199</x:v>
      </x:c>
      <x:c r="R1087" s="32" t="n">
        <x:f>XLOOKUP(F1087,Assumptions!$A$4:$A$6,Assumptions!$D$4:$D$6)</x:f>
        <x:v>0.017</x:v>
      </x:c>
      <x:c r="S1087" s="32" t="n">
        <x:f>XLOOKUP(F1087,Assumptions!$A$4:$A$6,Assumptions!$E$4:$E$6)</x:f>
        <x:v>0.013</x:v>
      </x:c>
      <x:c r="T1087" s="32" t="n">
        <x:f>XLOOKUP(O1087,Assumptions!$H$4:$H$6,Assumptions!$I$4:$I$6)</x:f>
        <x:v>0.012</x:v>
      </x:c>
      <x:c r="U1087" s="30" t="n">
        <x:f>XLOOKUP(F1087,Assumptions!$A$4:$A$6,Assumptions!$F$4:$F$6)</x:f>
        <x:v>140</x:v>
      </x:c>
      <x:c r="V1087" s="60" t="n">
        <x:f>I1087*12</x:f>
        <x:v>38827.56</x:v>
      </x:c>
      <x:c r="W1087" s="60" t="n">
        <x:f>H1087*J1087*(1-K1087)*Q1087</x:f>
        <x:v>438.078003</x:v>
      </x:c>
      <x:c r="X1087" s="60" t="n">
        <x:f>V1087*R1087</x:f>
        <x:v>660.06852</x:v>
      </x:c>
      <x:c r="Y1087" s="60" t="n">
        <x:f>V1087*S1087</x:f>
        <x:v>504.75827999999996</x:v>
      </x:c>
      <x:c r="Z1087" s="60" t="n">
        <x:f>H1087*J1087*T1087</x:f>
        <x:v>96.06096</x:v>
      </x:c>
      <x:c r="AA1087" s="60" t="n">
        <x:f>P1087+W1087+X1087-Y1087-Z1087-U1087</x:f>
        <x:v>552.3272830000001</x:v>
      </x:c>
      <x:c r="AB1087" s="32" t="n">
        <x:f>IFERROR(AA1087/(P1087+W1087+X1087),0)</x:f>
        <x:v>0.4271188710453657</x:v>
      </x:c>
      <x:c r="AC1087" t="n">
        <x:f>IF(O1087="High",0,IF(I1087&gt;=1800,3,IF(I1087&gt;=900,2,1))+IF(K1087&gt;=0.9,2,IF(K1087&gt;=0.75,1,0))+IF(J1087&lt;=0.7,2,IF(J1087&lt;=0.85,1,0))+IF(M1087&gt;=8,1,0))</x:f>
        <x:v>5</x:v>
      </x:c>
      <x:c r="AD1087" t="str">
        <x:f>IF(AND(O1087&lt;&gt;"High",AC1087&gt;=Assumptions!$B$10,AA1087&gt;0),"Priority Growth",IF(AND(O1087="Low",AA1087&gt;0),"Maintain","Watch"))</x:f>
        <x:v>Watch</x:v>
      </x:c>
      <x:c r="AE1087" s="60" t="n">
        <x:f>MAX(AA1087,0)*N1087</x:f>
        <x:v>35.34894611200001</x:v>
      </x:c>
      <x:c r="AF1087" t="str">
        <x:f>IF(AND(AA1087&gt;=Assumptions!$B$11,O1087&lt;&gt;"High",OR(N1087&gt;=Assumptions!$B$12,M1087&lt;=6)),"High","Standard")</x:f>
        <x:v>Standard</x:v>
      </x:c>
    </x:row>
    <x:row r="1088">
      <x:c r="A1088" t="str">
        <x:f>'Raw_Data'!A1088</x:f>
        <x:v>C01087</x:v>
      </x:c>
      <x:c r="B1088" t="n">
        <x:f>'Raw_Data'!B1088</x:f>
        <x:v>60</x:v>
      </x:c>
      <x:c r="C1088" s="30" t="n">
        <x:f>'Raw_Data'!C1088</x:f>
        <x:v>28516</x:v>
      </x:c>
      <x:c r="D1088" t="n">
        <x:f>'Raw_Data'!D1088</x:f>
        <x:v>605</x:v>
      </x:c>
      <x:c r="E1088" t="n">
        <x:f>'Raw_Data'!E1088</x:f>
        <x:v>86</x:v>
      </x:c>
      <x:c r="F1088" t="str">
        <x:f>PROPER(TRIM('Raw_Data'!F1088))</x:f>
        <x:v>Classic</x:v>
      </x:c>
      <x:c r="G1088" t="str">
        <x:f>PROPER(TRIM('Raw_Data'!G1088))</x:f>
        <x:v>Digital</x:v>
      </x:c>
      <x:c r="H1088" s="60" t="n">
        <x:f>'Raw_Data'!H1088</x:f>
        <x:v>4189</x:v>
      </x:c>
      <x:c r="I1088" s="60" t="n">
        <x:f>'Raw_Data'!I1088</x:f>
        <x:v>211.78</x:v>
      </x:c>
      <x:c r="J1088" s="32" t="n">
        <x:f>'Raw_Data'!J1088</x:f>
        <x:v>0.583</x:v>
      </x:c>
      <x:c r="K1088" s="32" t="n">
        <x:f>'Raw_Data'!K1088</x:f>
        <x:v>0.743</x:v>
      </x:c>
      <x:c r="L1088" t="n">
        <x:f>'Raw_Data'!L1088</x:f>
        <x:v>0</x:v>
      </x:c>
      <x:c r="M1088" t="n">
        <x:f>IF('Raw_Data'!M1088="",Assumptions!$B$15,'Raw_Data'!M1088)</x:f>
        <x:v>7.370408870408871</x:v>
      </x:c>
      <x:c r="N1088" s="32" t="n">
        <x:f>'Raw_Data'!N1088</x:f>
        <x:v>0.126</x:v>
      </x:c>
      <x:c r="O1088" t="str">
        <x:f>IF(OR(D1088&lt;620,L1088&gt;=2,J1088&gt;0.9),"High",IF(OR(D1088&lt;700,L1088=1,J1088&gt;0.75),"Medium","Low"))</x:f>
        <x:v>High</x:v>
      </x:c>
      <x:c r="P1088" s="30" t="n">
        <x:f>XLOOKUP(F1088,Assumptions!$A$4:$A$6,Assumptions!$B$4:$B$6)</x:f>
        <x:v>0</x:v>
      </x:c>
      <x:c r="Q1088" s="32" t="n">
        <x:f>XLOOKUP(F1088,Assumptions!$A$4:$A$6,Assumptions!$C$4:$C$6)</x:f>
        <x:v>0.229</x:v>
      </x:c>
      <x:c r="R1088" s="32" t="n">
        <x:f>XLOOKUP(F1088,Assumptions!$A$4:$A$6,Assumptions!$D$4:$D$6)</x:f>
        <x:v>0.015</x:v>
      </x:c>
      <x:c r="S1088" s="32" t="n">
        <x:f>XLOOKUP(F1088,Assumptions!$A$4:$A$6,Assumptions!$E$4:$E$6)</x:f>
        <x:v>0.0075</x:v>
      </x:c>
      <x:c r="T1088" s="32" t="n">
        <x:f>XLOOKUP(O1088,Assumptions!$H$4:$H$6,Assumptions!$I$4:$I$6)</x:f>
        <x:v>0.045</x:v>
      </x:c>
      <x:c r="U1088" s="30" t="n">
        <x:f>XLOOKUP(F1088,Assumptions!$A$4:$A$6,Assumptions!$F$4:$F$6)</x:f>
        <x:v>60</x:v>
      </x:c>
      <x:c r="V1088" s="60" t="n">
        <x:f>I1088*12</x:f>
        <x:v>2541.36</x:v>
      </x:c>
      <x:c r="W1088" s="60" t="n">
        <x:f>H1088*J1088*(1-K1088)*Q1088</x:f>
        <x:v>143.73003151100002</x:v>
      </x:c>
      <x:c r="X1088" s="60" t="n">
        <x:f>V1088*R1088</x:f>
        <x:v>38.120400000000004</x:v>
      </x:c>
      <x:c r="Y1088" s="60" t="n">
        <x:f>V1088*S1088</x:f>
        <x:v>19.060200000000002</x:v>
      </x:c>
      <x:c r="Z1088" s="60" t="n">
        <x:f>H1088*J1088*T1088</x:f>
        <x:v>109.89841499999999</x:v>
      </x:c>
      <x:c r="AA1088" s="60" t="n">
        <x:f>P1088+W1088+X1088-Y1088-Z1088-U1088</x:f>
        <x:v>-7.108183488999984</x:v>
      </x:c>
      <x:c r="AB1088" s="32" t="n">
        <x:f>IFERROR(AA1088/(P1088+W1088+X1088),0)</x:f>
        <x:v>-0.03908807600805728</x:v>
      </x:c>
      <x:c r="AC1088" t="n">
        <x:f>IF(O1088="High",0,IF(I1088&gt;=1800,3,IF(I1088&gt;=900,2,1))+IF(K1088&gt;=0.9,2,IF(K1088&gt;=0.75,1,0))+IF(J1088&lt;=0.7,2,IF(J1088&lt;=0.85,1,0))+IF(M1088&gt;=8,1,0))</x:f>
        <x:v>0</x:v>
      </x:c>
      <x:c r="AD1088" t="str">
        <x:f>IF(AND(O1088&lt;&gt;"High",AC1088&gt;=Assumptions!$B$10,AA1088&gt;0),"Priority Growth",IF(AND(O1088="Low",AA1088&gt;0),"Maintain","Watch"))</x:f>
        <x:v>Watch</x:v>
      </x:c>
      <x:c r="AE1088" s="60" t="n">
        <x:f>MAX(AA1088,0)*N1088</x:f>
        <x:v>0</x:v>
      </x:c>
      <x:c r="AF1088" t="str">
        <x:f>IF(AND(AA1088&gt;=Assumptions!$B$11,O1088&lt;&gt;"High",OR(N1088&gt;=Assumptions!$B$12,M1088&lt;=6)),"High","Standard")</x:f>
        <x:v>Standard</x:v>
      </x:c>
    </x:row>
    <x:row r="1089">
      <x:c r="A1089" t="str">
        <x:f>'Raw_Data'!A1089</x:f>
        <x:v>C01088</x:v>
      </x:c>
      <x:c r="B1089" t="n">
        <x:f>'Raw_Data'!B1089</x:f>
        <x:v>71</x:v>
      </x:c>
      <x:c r="C1089" s="30" t="n">
        <x:f>'Raw_Data'!C1089</x:f>
        <x:v>60238</x:v>
      </x:c>
      <x:c r="D1089" t="n">
        <x:f>'Raw_Data'!D1089</x:f>
        <x:v>663</x:v>
      </x:c>
      <x:c r="E1089" t="n">
        <x:f>'Raw_Data'!E1089</x:f>
        <x:v>38</x:v>
      </x:c>
      <x:c r="F1089" t="str">
        <x:f>PROPER(TRIM('Raw_Data'!F1089))</x:f>
        <x:v>Classic</x:v>
      </x:c>
      <x:c r="G1089" t="str">
        <x:f>PROPER(TRIM('Raw_Data'!G1089))</x:f>
        <x:v>Digital</x:v>
      </x:c>
      <x:c r="H1089" s="60" t="n">
        <x:f>'Raw_Data'!H1089</x:f>
        <x:v>9578</x:v>
      </x:c>
      <x:c r="I1089" s="60" t="n">
        <x:f>'Raw_Data'!I1089</x:f>
        <x:v>877.18</x:v>
      </x:c>
      <x:c r="J1089" s="32" t="n">
        <x:f>'Raw_Data'!J1089</x:f>
        <x:v>0.629</x:v>
      </x:c>
      <x:c r="K1089" s="32" t="n">
        <x:f>'Raw_Data'!K1089</x:f>
        <x:v>0.671</x:v>
      </x:c>
      <x:c r="L1089" t="n">
        <x:f>'Raw_Data'!L1089</x:f>
        <x:v>0</x:v>
      </x:c>
      <x:c r="M1089" t="n">
        <x:f>IF('Raw_Data'!M1089="",Assumptions!$B$15,'Raw_Data'!M1089)</x:f>
        <x:v>8</x:v>
      </x:c>
      <x:c r="N1089" s="32" t="n">
        <x:f>'Raw_Data'!N1089</x:f>
        <x:v>0.044</x:v>
      </x:c>
      <x:c r="O1089" t="str">
        <x:f>IF(OR(D1089&lt;620,L1089&gt;=2,J1089&gt;0.9),"High",IF(OR(D1089&lt;700,L1089=1,J1089&gt;0.75),"Medium","Low"))</x:f>
        <x:v>Medium</x:v>
      </x:c>
      <x:c r="P1089" s="30" t="n">
        <x:f>XLOOKUP(F1089,Assumptions!$A$4:$A$6,Assumptions!$B$4:$B$6)</x:f>
        <x:v>0</x:v>
      </x:c>
      <x:c r="Q1089" s="32" t="n">
        <x:f>XLOOKUP(F1089,Assumptions!$A$4:$A$6,Assumptions!$C$4:$C$6)</x:f>
        <x:v>0.229</x:v>
      </x:c>
      <x:c r="R1089" s="32" t="n">
        <x:f>XLOOKUP(F1089,Assumptions!$A$4:$A$6,Assumptions!$D$4:$D$6)</x:f>
        <x:v>0.015</x:v>
      </x:c>
      <x:c r="S1089" s="32" t="n">
        <x:f>XLOOKUP(F1089,Assumptions!$A$4:$A$6,Assumptions!$E$4:$E$6)</x:f>
        <x:v>0.0075</x:v>
      </x:c>
      <x:c r="T1089" s="32" t="n">
        <x:f>XLOOKUP(O1089,Assumptions!$H$4:$H$6,Assumptions!$I$4:$I$6)</x:f>
        <x:v>0.012</x:v>
      </x:c>
      <x:c r="U1089" s="30" t="n">
        <x:f>XLOOKUP(F1089,Assumptions!$A$4:$A$6,Assumptions!$F$4:$F$6)</x:f>
        <x:v>60</x:v>
      </x:c>
      <x:c r="V1089" s="60" t="n">
        <x:f>I1089*12</x:f>
        <x:v>10526.16</x:v>
      </x:c>
      <x:c r="W1089" s="60" t="n">
        <x:f>H1089*J1089*(1-K1089)*Q1089</x:f>
        <x:v>453.896525642</x:v>
      </x:c>
      <x:c r="X1089" s="60" t="n">
        <x:f>V1089*R1089</x:f>
        <x:v>157.89239999999998</x:v>
      </x:c>
      <x:c r="Y1089" s="60" t="n">
        <x:f>V1089*S1089</x:f>
        <x:v>78.94619999999999</x:v>
      </x:c>
      <x:c r="Z1089" s="60" t="n">
        <x:f>H1089*J1089*T1089</x:f>
        <x:v>72.294744</x:v>
      </x:c>
      <x:c r="AA1089" s="60" t="n">
        <x:f>P1089+W1089+X1089-Y1089-Z1089-U1089</x:f>
        <x:v>400.547981642</x:v>
      </x:c>
      <x:c r="AB1089" s="32" t="n">
        <x:f>IFERROR(AA1089/(P1089+W1089+X1089),0)</x:f>
        <x:v>0.654715972868702</x:v>
      </x:c>
      <x:c r="AC1089" t="n">
        <x:f>IF(O1089="High",0,IF(I1089&gt;=1800,3,IF(I1089&gt;=900,2,1))+IF(K1089&gt;=0.9,2,IF(K1089&gt;=0.75,1,0))+IF(J1089&lt;=0.7,2,IF(J1089&lt;=0.85,1,0))+IF(M1089&gt;=8,1,0))</x:f>
        <x:v>4</x:v>
      </x:c>
      <x:c r="AD1089" t="str">
        <x:f>IF(AND(O1089&lt;&gt;"High",AC1089&gt;=Assumptions!$B$10,AA1089&gt;0),"Priority Growth",IF(AND(O1089="Low",AA1089&gt;0),"Maintain","Watch"))</x:f>
        <x:v>Watch</x:v>
      </x:c>
      <x:c r="AE1089" s="60" t="n">
        <x:f>MAX(AA1089,0)*N1089</x:f>
        <x:v>17.624111192248</x:v>
      </x:c>
      <x:c r="AF1089" t="str">
        <x:f>IF(AND(AA1089&gt;=Assumptions!$B$11,O1089&lt;&gt;"High",OR(N1089&gt;=Assumptions!$B$12,M1089&lt;=6)),"High","Standard")</x:f>
        <x:v>Standard</x:v>
      </x:c>
    </x:row>
    <x:row r="1090">
      <x:c r="A1090" t="str">
        <x:f>'Raw_Data'!A1090</x:f>
        <x:v>C01089</x:v>
      </x:c>
      <x:c r="B1090" t="n">
        <x:f>'Raw_Data'!B1090</x:f>
        <x:v>42</x:v>
      </x:c>
      <x:c r="C1090" s="30" t="n">
        <x:f>'Raw_Data'!C1090</x:f>
        <x:v>125093</x:v>
      </x:c>
      <x:c r="D1090" t="n">
        <x:f>'Raw_Data'!D1090</x:f>
        <x:v>668</x:v>
      </x:c>
      <x:c r="E1090" t="n">
        <x:f>'Raw_Data'!E1090</x:f>
        <x:v>92</x:v>
      </x:c>
      <x:c r="F1090" t="str">
        <x:f>PROPER(TRIM('Raw_Data'!F1090))</x:f>
        <x:v>Classic</x:v>
      </x:c>
      <x:c r="G1090" t="str">
        <x:f>PROPER(TRIM('Raw_Data'!G1090))</x:f>
        <x:v>Branch</x:v>
      </x:c>
      <x:c r="H1090" s="60" t="n">
        <x:f>'Raw_Data'!H1090</x:f>
        <x:v>7697</x:v>
      </x:c>
      <x:c r="I1090" s="60" t="n">
        <x:f>'Raw_Data'!I1090</x:f>
        <x:v>1554</x:v>
      </x:c>
      <x:c r="J1090" s="32" t="n">
        <x:f>'Raw_Data'!J1090</x:f>
        <x:v>0.378</x:v>
      </x:c>
      <x:c r="K1090" s="32" t="n">
        <x:f>'Raw_Data'!K1090</x:f>
        <x:v>0.779</x:v>
      </x:c>
      <x:c r="L1090" t="n">
        <x:f>'Raw_Data'!L1090</x:f>
        <x:v>0</x:v>
      </x:c>
      <x:c r="M1090" t="n">
        <x:f>IF('Raw_Data'!M1090="",Assumptions!$B$15,'Raw_Data'!M1090)</x:f>
        <x:v>9</x:v>
      </x:c>
      <x:c r="N1090" s="32" t="n">
        <x:f>'Raw_Data'!N1090</x:f>
        <x:v>0.02</x:v>
      </x:c>
      <x:c r="O1090" t="str">
        <x:f>IF(OR(D1090&lt;620,L1090&gt;=2,J1090&gt;0.9),"High",IF(OR(D1090&lt;700,L1090=1,J1090&gt;0.75),"Medium","Low"))</x:f>
        <x:v>Medium</x:v>
      </x:c>
      <x:c r="P1090" s="30" t="n">
        <x:f>XLOOKUP(F1090,Assumptions!$A$4:$A$6,Assumptions!$B$4:$B$6)</x:f>
        <x:v>0</x:v>
      </x:c>
      <x:c r="Q1090" s="32" t="n">
        <x:f>XLOOKUP(F1090,Assumptions!$A$4:$A$6,Assumptions!$C$4:$C$6)</x:f>
        <x:v>0.229</x:v>
      </x:c>
      <x:c r="R1090" s="32" t="n">
        <x:f>XLOOKUP(F1090,Assumptions!$A$4:$A$6,Assumptions!$D$4:$D$6)</x:f>
        <x:v>0.015</x:v>
      </x:c>
      <x:c r="S1090" s="32" t="n">
        <x:f>XLOOKUP(F1090,Assumptions!$A$4:$A$6,Assumptions!$E$4:$E$6)</x:f>
        <x:v>0.0075</x:v>
      </x:c>
      <x:c r="T1090" s="32" t="n">
        <x:f>XLOOKUP(O1090,Assumptions!$H$4:$H$6,Assumptions!$I$4:$I$6)</x:f>
        <x:v>0.012</x:v>
      </x:c>
      <x:c r="U1090" s="30" t="n">
        <x:f>XLOOKUP(F1090,Assumptions!$A$4:$A$6,Assumptions!$F$4:$F$6)</x:f>
        <x:v>60</x:v>
      </x:c>
      <x:c r="V1090" s="60" t="n">
        <x:f>I1090*12</x:f>
        <x:v>18648</x:v>
      </x:c>
      <x:c r="W1090" s="60" t="n">
        <x:f>H1090*J1090*(1-K1090)*Q1090</x:f>
        <x:v>147.24516479399998</x:v>
      </x:c>
      <x:c r="X1090" s="60" t="n">
        <x:f>V1090*R1090</x:f>
        <x:v>279.71999999999997</x:v>
      </x:c>
      <x:c r="Y1090" s="60" t="n">
        <x:f>V1090*S1090</x:f>
        <x:v>139.85999999999999</x:v>
      </x:c>
      <x:c r="Z1090" s="60" t="n">
        <x:f>H1090*J1090*T1090</x:f>
        <x:v>34.913592</x:v>
      </x:c>
      <x:c r="AA1090" s="60" t="n">
        <x:f>P1090+W1090+X1090-Y1090-Z1090-U1090</x:f>
        <x:v>192.19157279399997</x:v>
      </x:c>
      <x:c r="AB1090" s="32" t="n">
        <x:f>IFERROR(AA1090/(P1090+W1090+X1090),0)</x:f>
        <x:v>0.450134082687349</x:v>
      </x:c>
      <x:c r="AC1090" t="n">
        <x:f>IF(O1090="High",0,IF(I1090&gt;=1800,3,IF(I1090&gt;=900,2,1))+IF(K1090&gt;=0.9,2,IF(K1090&gt;=0.75,1,0))+IF(J1090&lt;=0.7,2,IF(J1090&lt;=0.85,1,0))+IF(M1090&gt;=8,1,0))</x:f>
        <x:v>6</x:v>
      </x:c>
      <x:c r="AD1090" t="str">
        <x:f>IF(AND(O1090&lt;&gt;"High",AC1090&gt;=Assumptions!$B$10,AA1090&gt;0),"Priority Growth",IF(AND(O1090="Low",AA1090&gt;0),"Maintain","Watch"))</x:f>
        <x:v>Priority Growth</x:v>
      </x:c>
      <x:c r="AE1090" s="60" t="n">
        <x:f>MAX(AA1090,0)*N1090</x:f>
        <x:v>3.8438314558799993</x:v>
      </x:c>
      <x:c r="AF1090" t="str">
        <x:f>IF(AND(AA1090&gt;=Assumptions!$B$11,O1090&lt;&gt;"High",OR(N1090&gt;=Assumptions!$B$12,M1090&lt;=6)),"High","Standard")</x:f>
        <x:v>Standard</x:v>
      </x:c>
    </x:row>
    <x:row r="1091">
      <x:c r="A1091" t="str">
        <x:f>'Raw_Data'!A1091</x:f>
        <x:v>C01090</x:v>
      </x:c>
      <x:c r="B1091" t="n">
        <x:f>'Raw_Data'!B1091</x:f>
        <x:v>22</x:v>
      </x:c>
      <x:c r="C1091" s="30" t="n">
        <x:f>'Raw_Data'!C1091</x:f>
        <x:v>53146</x:v>
      </x:c>
      <x:c r="D1091" t="n">
        <x:f>'Raw_Data'!D1091</x:f>
        <x:v>672</x:v>
      </x:c>
      <x:c r="E1091" t="n">
        <x:f>'Raw_Data'!E1091</x:f>
        <x:v>56</x:v>
      </x:c>
      <x:c r="F1091" t="str">
        <x:f>PROPER(TRIM('Raw_Data'!F1091))</x:f>
        <x:v>Classic</x:v>
      </x:c>
      <x:c r="G1091" t="str">
        <x:f>PROPER(TRIM('Raw_Data'!G1091))</x:f>
        <x:v>Direct Mail</x:v>
      </x:c>
      <x:c r="H1091" s="60" t="n">
        <x:f>'Raw_Data'!H1091</x:f>
        <x:v>7824</x:v>
      </x:c>
      <x:c r="I1091" s="60" t="n">
        <x:f>'Raw_Data'!I1091</x:f>
        <x:v>1051.07</x:v>
      </x:c>
      <x:c r="J1091" s="32" t="n">
        <x:f>'Raw_Data'!J1091</x:f>
        <x:v>0.681</x:v>
      </x:c>
      <x:c r="K1091" s="32" t="n">
        <x:f>'Raw_Data'!K1091</x:f>
        <x:v>0.716</x:v>
      </x:c>
      <x:c r="L1091" t="n">
        <x:f>'Raw_Data'!L1091</x:f>
        <x:v>0</x:v>
      </x:c>
      <x:c r="M1091" t="n">
        <x:f>IF('Raw_Data'!M1091="",Assumptions!$B$15,'Raw_Data'!M1091)</x:f>
        <x:v>8</x:v>
      </x:c>
      <x:c r="N1091" s="32" t="n">
        <x:f>'Raw_Data'!N1091</x:f>
        <x:v>0.058</x:v>
      </x:c>
      <x:c r="O1091" t="str">
        <x:f>IF(OR(D1091&lt;620,L1091&gt;=2,J1091&gt;0.9),"High",IF(OR(D1091&lt;700,L1091=1,J1091&gt;0.75),"Medium","Low"))</x:f>
        <x:v>Medium</x:v>
      </x:c>
      <x:c r="P1091" s="30" t="n">
        <x:f>XLOOKUP(F1091,Assumptions!$A$4:$A$6,Assumptions!$B$4:$B$6)</x:f>
        <x:v>0</x:v>
      </x:c>
      <x:c r="Q1091" s="32" t="n">
        <x:f>XLOOKUP(F1091,Assumptions!$A$4:$A$6,Assumptions!$C$4:$C$6)</x:f>
        <x:v>0.229</x:v>
      </x:c>
      <x:c r="R1091" s="32" t="n">
        <x:f>XLOOKUP(F1091,Assumptions!$A$4:$A$6,Assumptions!$D$4:$D$6)</x:f>
        <x:v>0.015</x:v>
      </x:c>
      <x:c r="S1091" s="32" t="n">
        <x:f>XLOOKUP(F1091,Assumptions!$A$4:$A$6,Assumptions!$E$4:$E$6)</x:f>
        <x:v>0.0075</x:v>
      </x:c>
      <x:c r="T1091" s="32" t="n">
        <x:f>XLOOKUP(O1091,Assumptions!$H$4:$H$6,Assumptions!$I$4:$I$6)</x:f>
        <x:v>0.012</x:v>
      </x:c>
      <x:c r="U1091" s="30" t="n">
        <x:f>XLOOKUP(F1091,Assumptions!$A$4:$A$6,Assumptions!$F$4:$F$6)</x:f>
        <x:v>60</x:v>
      </x:c>
      <x:c r="V1091" s="60" t="n">
        <x:f>I1091*12</x:f>
        <x:v>12612.84</x:v>
      </x:c>
      <x:c r="W1091" s="60" t="n">
        <x:f>H1091*J1091*(1-K1091)*Q1091</x:f>
        <x:v>346.5211731840001</x:v>
      </x:c>
      <x:c r="X1091" s="60" t="n">
        <x:f>V1091*R1091</x:f>
        <x:v>189.1926</x:v>
      </x:c>
      <x:c r="Y1091" s="60" t="n">
        <x:f>V1091*S1091</x:f>
        <x:v>94.5963</x:v>
      </x:c>
      <x:c r="Z1091" s="60" t="n">
        <x:f>H1091*J1091*T1091</x:f>
        <x:v>63.93772800000001</x:v>
      </x:c>
      <x:c r="AA1091" s="60" t="n">
        <x:f>P1091+W1091+X1091-Y1091-Z1091-U1091</x:f>
        <x:v>317.17974518400007</x:v>
      </x:c>
      <x:c r="AB1091" s="32" t="n">
        <x:f>IFERROR(AA1091/(P1091+W1091+X1091),0)</x:f>
        <x:v>0.5920694241233542</x:v>
      </x:c>
      <x:c r="AC1091" t="n">
        <x:f>IF(O1091="High",0,IF(I1091&gt;=1800,3,IF(I1091&gt;=900,2,1))+IF(K1091&gt;=0.9,2,IF(K1091&gt;=0.75,1,0))+IF(J1091&lt;=0.7,2,IF(J1091&lt;=0.85,1,0))+IF(M1091&gt;=8,1,0))</x:f>
        <x:v>5</x:v>
      </x:c>
      <x:c r="AD1091" t="str">
        <x:f>IF(AND(O1091&lt;&gt;"High",AC1091&gt;=Assumptions!$B$10,AA1091&gt;0),"Priority Growth",IF(AND(O1091="Low",AA1091&gt;0),"Maintain","Watch"))</x:f>
        <x:v>Watch</x:v>
      </x:c>
      <x:c r="AE1091" s="60" t="n">
        <x:f>MAX(AA1091,0)*N1091</x:f>
        <x:v>18.396425220672004</x:v>
      </x:c>
      <x:c r="AF1091" t="str">
        <x:f>IF(AND(AA1091&gt;=Assumptions!$B$11,O1091&lt;&gt;"High",OR(N1091&gt;=Assumptions!$B$12,M1091&lt;=6)),"High","Standard")</x:f>
        <x:v>Standard</x:v>
      </x:c>
    </x:row>
    <x:row r="1092">
      <x:c r="A1092" t="str">
        <x:f>'Raw_Data'!A1092</x:f>
        <x:v>C01091</x:v>
      </x:c>
      <x:c r="B1092" t="n">
        <x:f>'Raw_Data'!B1092</x:f>
        <x:v>33</x:v>
      </x:c>
      <x:c r="C1092" s="30" t="n">
        <x:f>'Raw_Data'!C1092</x:f>
        <x:v>35641</x:v>
      </x:c>
      <x:c r="D1092" t="n">
        <x:f>'Raw_Data'!D1092</x:f>
        <x:v>742</x:v>
      </x:c>
      <x:c r="E1092" t="n">
        <x:f>'Raw_Data'!E1092</x:f>
        <x:v>40</x:v>
      </x:c>
      <x:c r="F1092" t="str">
        <x:f>PROPER(TRIM('Raw_Data'!F1092))</x:f>
        <x:v>Gold</x:v>
      </x:c>
      <x:c r="G1092" t="str">
        <x:f>PROPER(TRIM('Raw_Data'!G1092))</x:f>
        <x:v>Direct Mail</x:v>
      </x:c>
      <x:c r="H1092" s="60" t="n">
        <x:f>'Raw_Data'!H1092</x:f>
        <x:v>5053</x:v>
      </x:c>
      <x:c r="I1092" s="60" t="n">
        <x:f>'Raw_Data'!I1092</x:f>
        <x:v>178.03</x:v>
      </x:c>
      <x:c r="J1092" s="32" t="n">
        <x:f>'Raw_Data'!J1092</x:f>
        <x:v>0.36</x:v>
      </x:c>
      <x:c r="K1092" s="32" t="n">
        <x:f>'Raw_Data'!K1092</x:f>
        <x:v>0.739</x:v>
      </x:c>
      <x:c r="L1092" t="n">
        <x:f>'Raw_Data'!L1092</x:f>
        <x:v>0</x:v>
      </x:c>
      <x:c r="M1092" t="n">
        <x:f>IF('Raw_Data'!M1092="",Assumptions!$B$15,'Raw_Data'!M1092)</x:f>
        <x:v>9</x:v>
      </x:c>
      <x:c r="N1092" s="32" t="n">
        <x:f>'Raw_Data'!N1092</x:f>
        <x:v>0.04</x:v>
      </x:c>
      <x:c r="O1092" t="str">
        <x:f>IF(OR(D1092&lt;620,L1092&gt;=2,J1092&gt;0.9),"High",IF(OR(D1092&lt;700,L1092=1,J1092&gt;0.75),"Medium","Low"))</x:f>
        <x:v>Low</x:v>
      </x:c>
      <x:c r="P1092" s="30" t="n">
        <x:f>XLOOKUP(F1092,Assumptions!$A$4:$A$6,Assumptions!$B$4:$B$6)</x:f>
        <x:v>95</x:v>
      </x:c>
      <x:c r="Q1092" s="32" t="n">
        <x:f>XLOOKUP(F1092,Assumptions!$A$4:$A$6,Assumptions!$C$4:$C$6)</x:f>
        <x:v>0.219</x:v>
      </x:c>
      <x:c r="R1092" s="32" t="n">
        <x:f>XLOOKUP(F1092,Assumptions!$A$4:$A$6,Assumptions!$D$4:$D$6)</x:f>
        <x:v>0.016</x:v>
      </x:c>
      <x:c r="S1092" s="32" t="n">
        <x:f>XLOOKUP(F1092,Assumptions!$A$4:$A$6,Assumptions!$E$4:$E$6)</x:f>
        <x:v>0.01</x:v>
      </x:c>
      <x:c r="T1092" s="32" t="n">
        <x:f>XLOOKUP(O1092,Assumptions!$H$4:$H$6,Assumptions!$I$4:$I$6)</x:f>
        <x:v>0.0035</x:v>
      </x:c>
      <x:c r="U1092" s="30" t="n">
        <x:f>XLOOKUP(F1092,Assumptions!$A$4:$A$6,Assumptions!$F$4:$F$6)</x:f>
        <x:v>90</x:v>
      </x:c>
      <x:c r="V1092" s="60" t="n">
        <x:f>I1092*12</x:f>
        <x:v>2136.36</x:v>
      </x:c>
      <x:c r="W1092" s="60" t="n">
        <x:f>H1092*J1092*(1-K1092)*Q1092</x:f>
        <x:v>103.97679372</x:v>
      </x:c>
      <x:c r="X1092" s="60" t="n">
        <x:f>V1092*R1092</x:f>
        <x:v>34.181760000000004</x:v>
      </x:c>
      <x:c r="Y1092" s="60" t="n">
        <x:f>V1092*S1092</x:f>
        <x:v>21.3636</x:v>
      </x:c>
      <x:c r="Z1092" s="60" t="n">
        <x:f>H1092*J1092*T1092</x:f>
        <x:v>6.366779999999999</x:v>
      </x:c>
      <x:c r="AA1092" s="60" t="n">
        <x:f>P1092+W1092+X1092-Y1092-Z1092-U1092</x:f>
        <x:v>115.42817371999999</x:v>
      </x:c>
      <x:c r="AB1092" s="32" t="n">
        <x:f>IFERROR(AA1092/(P1092+W1092+X1092),0)</x:f>
        <x:v>0.49506300274369364</x:v>
      </x:c>
      <x:c r="AC1092" t="n">
        <x:f>IF(O1092="High",0,IF(I1092&gt;=1800,3,IF(I1092&gt;=900,2,1))+IF(K1092&gt;=0.9,2,IF(K1092&gt;=0.75,1,0))+IF(J1092&lt;=0.7,2,IF(J1092&lt;=0.85,1,0))+IF(M1092&gt;=8,1,0))</x:f>
        <x:v>4</x:v>
      </x:c>
      <x:c r="AD1092" t="str">
        <x:f>IF(AND(O1092&lt;&gt;"High",AC1092&gt;=Assumptions!$B$10,AA1092&gt;0),"Priority Growth",IF(AND(O1092="Low",AA1092&gt;0),"Maintain","Watch"))</x:f>
        <x:v>Maintain</x:v>
      </x:c>
      <x:c r="AE1092" s="60" t="n">
        <x:f>MAX(AA1092,0)*N1092</x:f>
        <x:v>4.617126948799999</x:v>
      </x:c>
      <x:c r="AF1092" t="str">
        <x:f>IF(AND(AA1092&gt;=Assumptions!$B$11,O1092&lt;&gt;"High",OR(N1092&gt;=Assumptions!$B$12,M1092&lt;=6)),"High","Standard")</x:f>
        <x:v>Standard</x:v>
      </x:c>
    </x:row>
    <x:row r="1093">
      <x:c r="A1093" t="str">
        <x:f>'Raw_Data'!A1093</x:f>
        <x:v>C01092</x:v>
      </x:c>
      <x:c r="B1093" t="n">
        <x:f>'Raw_Data'!B1093</x:f>
        <x:v>49</x:v>
      </x:c>
      <x:c r="C1093" s="30" t="n">
        <x:f>'Raw_Data'!C1093</x:f>
        <x:v>167948</x:v>
      </x:c>
      <x:c r="D1093" t="n">
        <x:f>'Raw_Data'!D1093</x:f>
        <x:v>726</x:v>
      </x:c>
      <x:c r="E1093" t="n">
        <x:f>'Raw_Data'!E1093</x:f>
        <x:v>18</x:v>
      </x:c>
      <x:c r="F1093" t="str">
        <x:f>PROPER(TRIM('Raw_Data'!F1093))</x:f>
        <x:v>Classic</x:v>
      </x:c>
      <x:c r="G1093" t="str">
        <x:f>PROPER(TRIM('Raw_Data'!G1093))</x:f>
        <x:v>Digital</x:v>
      </x:c>
      <x:c r="H1093" s="60" t="n">
        <x:f>'Raw_Data'!H1093</x:f>
        <x:v>18297</x:v>
      </x:c>
      <x:c r="I1093" s="60" t="n">
        <x:f>'Raw_Data'!I1093</x:f>
        <x:v>1775.66</x:v>
      </x:c>
      <x:c r="J1093" s="32" t="n">
        <x:f>'Raw_Data'!J1093</x:f>
        <x:v>0.355</x:v>
      </x:c>
      <x:c r="K1093" s="32" t="n">
        <x:f>'Raw_Data'!K1093</x:f>
        <x:v>0.733</x:v>
      </x:c>
      <x:c r="L1093" t="n">
        <x:f>'Raw_Data'!L1093</x:f>
        <x:v>0</x:v>
      </x:c>
      <x:c r="M1093" t="n">
        <x:f>IF('Raw_Data'!M1093="",Assumptions!$B$15,'Raw_Data'!M1093)</x:f>
        <x:v>7</x:v>
      </x:c>
      <x:c r="N1093" s="32" t="n">
        <x:f>'Raw_Data'!N1093</x:f>
        <x:v>0.113</x:v>
      </x:c>
      <x:c r="O1093" t="str">
        <x:f>IF(OR(D1093&lt;620,L1093&gt;=2,J1093&gt;0.9),"High",IF(OR(D1093&lt;700,L1093=1,J1093&gt;0.75),"Medium","Low"))</x:f>
        <x:v>Low</x:v>
      </x:c>
      <x:c r="P1093" s="30" t="n">
        <x:f>XLOOKUP(F1093,Assumptions!$A$4:$A$6,Assumptions!$B$4:$B$6)</x:f>
        <x:v>0</x:v>
      </x:c>
      <x:c r="Q1093" s="32" t="n">
        <x:f>XLOOKUP(F1093,Assumptions!$A$4:$A$6,Assumptions!$C$4:$C$6)</x:f>
        <x:v>0.229</x:v>
      </x:c>
      <x:c r="R1093" s="32" t="n">
        <x:f>XLOOKUP(F1093,Assumptions!$A$4:$A$6,Assumptions!$D$4:$D$6)</x:f>
        <x:v>0.015</x:v>
      </x:c>
      <x:c r="S1093" s="32" t="n">
        <x:f>XLOOKUP(F1093,Assumptions!$A$4:$A$6,Assumptions!$E$4:$E$6)</x:f>
        <x:v>0.0075</x:v>
      </x:c>
      <x:c r="T1093" s="32" t="n">
        <x:f>XLOOKUP(O1093,Assumptions!$H$4:$H$6,Assumptions!$I$4:$I$6)</x:f>
        <x:v>0.0035</x:v>
      </x:c>
      <x:c r="U1093" s="30" t="n">
        <x:f>XLOOKUP(F1093,Assumptions!$A$4:$A$6,Assumptions!$F$4:$F$6)</x:f>
        <x:v>60</x:v>
      </x:c>
      <x:c r="V1093" s="60" t="n">
        <x:f>I1093*12</x:f>
        <x:v>21307.920000000002</x:v>
      </x:c>
      <x:c r="W1093" s="60" t="n">
        <x:f>H1093*J1093*(1-K1093)*Q1093</x:f>
        <x:v>397.15038220499997</x:v>
      </x:c>
      <x:c r="X1093" s="60" t="n">
        <x:f>V1093*R1093</x:f>
        <x:v>319.6188</x:v>
      </x:c>
      <x:c r="Y1093" s="60" t="n">
        <x:f>V1093*S1093</x:f>
        <x:v>159.8094</x:v>
      </x:c>
      <x:c r="Z1093" s="60" t="n">
        <x:f>H1093*J1093*T1093</x:f>
        <x:v>22.7340225</x:v>
      </x:c>
      <x:c r="AA1093" s="60" t="n">
        <x:f>P1093+W1093+X1093-Y1093-Z1093-U1093</x:f>
        <x:v>474.225759705</x:v>
      </x:c>
      <x:c r="AB1093" s="32" t="n">
        <x:f>IFERROR(AA1093/(P1093+W1093+X1093),0)</x:f>
        <x:v>0.6616157215997168</x:v>
      </x:c>
      <x:c r="AC1093" t="n">
        <x:f>IF(O1093="High",0,IF(I1093&gt;=1800,3,IF(I1093&gt;=900,2,1))+IF(K1093&gt;=0.9,2,IF(K1093&gt;=0.75,1,0))+IF(J1093&lt;=0.7,2,IF(J1093&lt;=0.85,1,0))+IF(M1093&gt;=8,1,0))</x:f>
        <x:v>4</x:v>
      </x:c>
      <x:c r="AD1093" t="str">
        <x:f>IF(AND(O1093&lt;&gt;"High",AC1093&gt;=Assumptions!$B$10,AA1093&gt;0),"Priority Growth",IF(AND(O1093="Low",AA1093&gt;0),"Maintain","Watch"))</x:f>
        <x:v>Maintain</x:v>
      </x:c>
      <x:c r="AE1093" s="60" t="n">
        <x:f>MAX(AA1093,0)*N1093</x:f>
        <x:v>53.587510846665</x:v>
      </x:c>
      <x:c r="AF1093" t="str">
        <x:f>IF(AND(AA1093&gt;=Assumptions!$B$11,O1093&lt;&gt;"High",OR(N1093&gt;=Assumptions!$B$12,M1093&lt;=6)),"High","Standard")</x:f>
        <x:v>Standard</x:v>
      </x:c>
    </x:row>
    <x:row r="1094">
      <x:c r="A1094" t="str">
        <x:f>'Raw_Data'!A1094</x:f>
        <x:v>C01093</x:v>
      </x:c>
      <x:c r="B1094" t="n">
        <x:f>'Raw_Data'!B1094</x:f>
        <x:v>39</x:v>
      </x:c>
      <x:c r="C1094" s="30" t="n">
        <x:f>'Raw_Data'!C1094</x:f>
        <x:v>173977</x:v>
      </x:c>
      <x:c r="D1094" t="n">
        <x:f>'Raw_Data'!D1094</x:f>
        <x:v>674</x:v>
      </x:c>
      <x:c r="E1094" t="n">
        <x:f>'Raw_Data'!E1094</x:f>
        <x:v>47</x:v>
      </x:c>
      <x:c r="F1094" t="str">
        <x:f>PROPER(TRIM('Raw_Data'!F1094))</x:f>
        <x:v>Platinum</x:v>
      </x:c>
      <x:c r="G1094" t="str">
        <x:f>PROPER(TRIM('Raw_Data'!G1094))</x:f>
        <x:v>Branch</x:v>
      </x:c>
      <x:c r="H1094" s="60" t="n">
        <x:f>'Raw_Data'!H1094</x:f>
        <x:v>35520</x:v>
      </x:c>
      <x:c r="I1094" s="60" t="n">
        <x:f>'Raw_Data'!I1094</x:f>
        <x:v>3764.84</x:v>
      </x:c>
      <x:c r="J1094" s="32" t="n">
        <x:f>'Raw_Data'!J1094</x:f>
        <x:v>0.404</x:v>
      </x:c>
      <x:c r="K1094" s="32" t="n">
        <x:f>'Raw_Data'!K1094</x:f>
        <x:v>0.673</x:v>
      </x:c>
      <x:c r="L1094" t="n">
        <x:f>'Raw_Data'!L1094</x:f>
        <x:v>0</x:v>
      </x:c>
      <x:c r="M1094" t="n">
        <x:f>IF('Raw_Data'!M1094="",Assumptions!$B$15,'Raw_Data'!M1094)</x:f>
        <x:v>7</x:v>
      </x:c>
      <x:c r="N1094" s="32" t="n">
        <x:f>'Raw_Data'!N1094</x:f>
        <x:v>0.117</x:v>
      </x:c>
      <x:c r="O1094" t="str">
        <x:f>IF(OR(D1094&lt;620,L1094&gt;=2,J1094&gt;0.9),"High",IF(OR(D1094&lt;700,L1094=1,J1094&gt;0.75),"Medium","Low"))</x:f>
        <x:v>Medium</x:v>
      </x:c>
      <x:c r="P1094" s="30" t="n">
        <x:f>XLOOKUP(F1094,Assumptions!$A$4:$A$6,Assumptions!$B$4:$B$6)</x:f>
        <x:v>195</x:v>
      </x:c>
      <x:c r="Q1094" s="32" t="n">
        <x:f>XLOOKUP(F1094,Assumptions!$A$4:$A$6,Assumptions!$C$4:$C$6)</x:f>
        <x:v>0.199</x:v>
      </x:c>
      <x:c r="R1094" s="32" t="n">
        <x:f>XLOOKUP(F1094,Assumptions!$A$4:$A$6,Assumptions!$D$4:$D$6)</x:f>
        <x:v>0.017</x:v>
      </x:c>
      <x:c r="S1094" s="32" t="n">
        <x:f>XLOOKUP(F1094,Assumptions!$A$4:$A$6,Assumptions!$E$4:$E$6)</x:f>
        <x:v>0.013</x:v>
      </x:c>
      <x:c r="T1094" s="32" t="n">
        <x:f>XLOOKUP(O1094,Assumptions!$H$4:$H$6,Assumptions!$I$4:$I$6)</x:f>
        <x:v>0.012</x:v>
      </x:c>
      <x:c r="U1094" s="30" t="n">
        <x:f>XLOOKUP(F1094,Assumptions!$A$4:$A$6,Assumptions!$F$4:$F$6)</x:f>
        <x:v>140</x:v>
      </x:c>
      <x:c r="V1094" s="60" t="n">
        <x:f>I1094*12</x:f>
        <x:v>45178.08</x:v>
      </x:c>
      <x:c r="W1094" s="60" t="n">
        <x:f>H1094*J1094*(1-K1094)*Q1094</x:f>
        <x:v>933.80275584</x:v>
      </x:c>
      <x:c r="X1094" s="60" t="n">
        <x:f>V1094*R1094</x:f>
        <x:v>768.02736</x:v>
      </x:c>
      <x:c r="Y1094" s="60" t="n">
        <x:f>V1094*S1094</x:f>
        <x:v>587.31504</x:v>
      </x:c>
      <x:c r="Z1094" s="60" t="n">
        <x:f>H1094*J1094*T1094</x:f>
        <x:v>172.20096000000004</x:v>
      </x:c>
      <x:c r="AA1094" s="60" t="n">
        <x:f>P1094+W1094+X1094-Y1094-Z1094-U1094</x:f>
        <x:v>997.3141158399999</x:v>
      </x:c>
      <x:c r="AB1094" s="32" t="n">
        <x:f>IFERROR(AA1094/(P1094+W1094+X1094),0)</x:f>
        <x:v>0.5257793555214328</x:v>
      </x:c>
      <x:c r="AC1094" t="n">
        <x:f>IF(O1094="High",0,IF(I1094&gt;=1800,3,IF(I1094&gt;=900,2,1))+IF(K1094&gt;=0.9,2,IF(K1094&gt;=0.75,1,0))+IF(J1094&lt;=0.7,2,IF(J1094&lt;=0.85,1,0))+IF(M1094&gt;=8,1,0))</x:f>
        <x:v>5</x:v>
      </x:c>
      <x:c r="AD1094" t="str">
        <x:f>IF(AND(O1094&lt;&gt;"High",AC1094&gt;=Assumptions!$B$10,AA1094&gt;0),"Priority Growth",IF(AND(O1094="Low",AA1094&gt;0),"Maintain","Watch"))</x:f>
        <x:v>Watch</x:v>
      </x:c>
      <x:c r="AE1094" s="60" t="n">
        <x:f>MAX(AA1094,0)*N1094</x:f>
        <x:v>116.68575155328</x:v>
      </x:c>
      <x:c r="AF1094" t="str">
        <x:f>IF(AND(AA1094&gt;=Assumptions!$B$11,O1094&lt;&gt;"High",OR(N1094&gt;=Assumptions!$B$12,M1094&lt;=6)),"High","Standard")</x:f>
        <x:v>Standard</x:v>
      </x:c>
    </x:row>
    <x:row r="1095">
      <x:c r="A1095" t="str">
        <x:f>'Raw_Data'!A1095</x:f>
        <x:v>C01094</x:v>
      </x:c>
      <x:c r="B1095" t="n">
        <x:f>'Raw_Data'!B1095</x:f>
        <x:v>21</x:v>
      </x:c>
      <x:c r="C1095" s="30" t="n">
        <x:f>'Raw_Data'!C1095</x:f>
        <x:v>76521</x:v>
      </x:c>
      <x:c r="D1095" t="n">
        <x:f>'Raw_Data'!D1095</x:f>
        <x:v>582</x:v>
      </x:c>
      <x:c r="E1095" t="n">
        <x:f>'Raw_Data'!E1095</x:f>
        <x:v>70</x:v>
      </x:c>
      <x:c r="F1095" t="str">
        <x:f>PROPER(TRIM('Raw_Data'!F1095))</x:f>
        <x:v>Classic</x:v>
      </x:c>
      <x:c r="G1095" t="str">
        <x:f>PROPER(TRIM('Raw_Data'!G1095))</x:f>
        <x:v>Digital</x:v>
      </x:c>
      <x:c r="H1095" s="60" t="n">
        <x:f>'Raw_Data'!H1095</x:f>
        <x:v>3811</x:v>
      </x:c>
      <x:c r="I1095" s="60" t="n">
        <x:f>'Raw_Data'!I1095</x:f>
        <x:v>400.91</x:v>
      </x:c>
      <x:c r="J1095" s="32" t="n">
        <x:f>'Raw_Data'!J1095</x:f>
        <x:v>0.396</x:v>
      </x:c>
      <x:c r="K1095" s="32" t="n">
        <x:f>'Raw_Data'!K1095</x:f>
        <x:v>0.561</x:v>
      </x:c>
      <x:c r="L1095" t="n">
        <x:f>'Raw_Data'!L1095</x:f>
        <x:v>0</x:v>
      </x:c>
      <x:c r="M1095" t="n">
        <x:f>IF('Raw_Data'!M1095="",Assumptions!$B$15,'Raw_Data'!M1095)</x:f>
        <x:v>6</x:v>
      </x:c>
      <x:c r="N1095" s="32" t="n">
        <x:f>'Raw_Data'!N1095</x:f>
        <x:v>0.154</x:v>
      </x:c>
      <x:c r="O1095" t="str">
        <x:f>IF(OR(D1095&lt;620,L1095&gt;=2,J1095&gt;0.9),"High",IF(OR(D1095&lt;700,L1095=1,J1095&gt;0.75),"Medium","Low"))</x:f>
        <x:v>High</x:v>
      </x:c>
      <x:c r="P1095" s="30" t="n">
        <x:f>XLOOKUP(F1095,Assumptions!$A$4:$A$6,Assumptions!$B$4:$B$6)</x:f>
        <x:v>0</x:v>
      </x:c>
      <x:c r="Q1095" s="32" t="n">
        <x:f>XLOOKUP(F1095,Assumptions!$A$4:$A$6,Assumptions!$C$4:$C$6)</x:f>
        <x:v>0.229</x:v>
      </x:c>
      <x:c r="R1095" s="32" t="n">
        <x:f>XLOOKUP(F1095,Assumptions!$A$4:$A$6,Assumptions!$D$4:$D$6)</x:f>
        <x:v>0.015</x:v>
      </x:c>
      <x:c r="S1095" s="32" t="n">
        <x:f>XLOOKUP(F1095,Assumptions!$A$4:$A$6,Assumptions!$E$4:$E$6)</x:f>
        <x:v>0.0075</x:v>
      </x:c>
      <x:c r="T1095" s="32" t="n">
        <x:f>XLOOKUP(O1095,Assumptions!$H$4:$H$6,Assumptions!$I$4:$I$6)</x:f>
        <x:v>0.045</x:v>
      </x:c>
      <x:c r="U1095" s="30" t="n">
        <x:f>XLOOKUP(F1095,Assumptions!$A$4:$A$6,Assumptions!$F$4:$F$6)</x:f>
        <x:v>60</x:v>
      </x:c>
      <x:c r="V1095" s="60" t="n">
        <x:f>I1095*12</x:f>
        <x:v>4810.92</x:v>
      </x:c>
      <x:c r="W1095" s="60" t="n">
        <x:f>H1095*J1095*(1-K1095)*Q1095</x:f>
        <x:v>151.71696183600002</x:v>
      </x:c>
      <x:c r="X1095" s="60" t="n">
        <x:f>V1095*R1095</x:f>
        <x:v>72.1638</x:v>
      </x:c>
      <x:c r="Y1095" s="60" t="n">
        <x:f>V1095*S1095</x:f>
        <x:v>36.0819</x:v>
      </x:c>
      <x:c r="Z1095" s="60" t="n">
        <x:f>H1095*J1095*T1095</x:f>
        <x:v>67.91202000000001</x:v>
      </x:c>
      <x:c r="AA1095" s="60" t="n">
        <x:f>P1095+W1095+X1095-Y1095-Z1095-U1095</x:f>
        <x:v>59.88684183600003</x:v>
      </x:c>
      <x:c r="AB1095" s="32" t="n">
        <x:f>IFERROR(AA1095/(P1095+W1095+X1095),0)</x:f>
        <x:v>0.2674943632712359</x:v>
      </x:c>
      <x:c r="AC1095" t="n">
        <x:f>IF(O1095="High",0,IF(I1095&gt;=1800,3,IF(I1095&gt;=900,2,1))+IF(K1095&gt;=0.9,2,IF(K1095&gt;=0.75,1,0))+IF(J1095&lt;=0.7,2,IF(J1095&lt;=0.85,1,0))+IF(M1095&gt;=8,1,0))</x:f>
        <x:v>0</x:v>
      </x:c>
      <x:c r="AD1095" t="str">
        <x:f>IF(AND(O1095&lt;&gt;"High",AC1095&gt;=Assumptions!$B$10,AA1095&gt;0),"Priority Growth",IF(AND(O1095="Low",AA1095&gt;0),"Maintain","Watch"))</x:f>
        <x:v>Watch</x:v>
      </x:c>
      <x:c r="AE1095" s="60" t="n">
        <x:f>MAX(AA1095,0)*N1095</x:f>
        <x:v>9.222573642744004</x:v>
      </x:c>
      <x:c r="AF1095" t="str">
        <x:f>IF(AND(AA1095&gt;=Assumptions!$B$11,O1095&lt;&gt;"High",OR(N1095&gt;=Assumptions!$B$12,M1095&lt;=6)),"High","Standard")</x:f>
        <x:v>Standard</x:v>
      </x:c>
    </x:row>
    <x:row r="1096">
      <x:c r="A1096" t="str">
        <x:f>'Raw_Data'!A1096</x:f>
        <x:v>C01095</x:v>
      </x:c>
      <x:c r="B1096" t="n">
        <x:f>'Raw_Data'!B1096</x:f>
        <x:v>58</x:v>
      </x:c>
      <x:c r="C1096" s="30" t="n">
        <x:f>'Raw_Data'!C1096</x:f>
        <x:v>111240</x:v>
      </x:c>
      <x:c r="D1096" t="n">
        <x:f>'Raw_Data'!D1096</x:f>
        <x:v>666</x:v>
      </x:c>
      <x:c r="E1096" t="n">
        <x:f>'Raw_Data'!E1096</x:f>
        <x:v>32</x:v>
      </x:c>
      <x:c r="F1096" t="str">
        <x:f>PROPER(TRIM('Raw_Data'!F1096))</x:f>
        <x:v>Gold</x:v>
      </x:c>
      <x:c r="G1096" t="str">
        <x:f>PROPER(TRIM('Raw_Data'!G1096))</x:f>
        <x:v>Partner</x:v>
      </x:c>
      <x:c r="H1096" s="60" t="n">
        <x:f>'Raw_Data'!H1096</x:f>
        <x:v>11026</x:v>
      </x:c>
      <x:c r="I1096" s="60" t="n">
        <x:f>'Raw_Data'!I1096</x:f>
        <x:v>1828.14</x:v>
      </x:c>
      <x:c r="J1096" s="32" t="n">
        <x:f>'Raw_Data'!J1096</x:f>
        <x:v>0.349</x:v>
      </x:c>
      <x:c r="K1096" s="32" t="n">
        <x:f>'Raw_Data'!K1096</x:f>
        <x:v>0.677</x:v>
      </x:c>
      <x:c r="L1096" t="n">
        <x:f>'Raw_Data'!L1096</x:f>
        <x:v>0</x:v>
      </x:c>
      <x:c r="M1096" t="n">
        <x:f>IF('Raw_Data'!M1096="",Assumptions!$B$15,'Raw_Data'!M1096)</x:f>
        <x:v>8</x:v>
      </x:c>
      <x:c r="N1096" s="32" t="n">
        <x:f>'Raw_Data'!N1096</x:f>
        <x:v>0.02</x:v>
      </x:c>
      <x:c r="O1096" t="str">
        <x:f>IF(OR(D1096&lt;620,L1096&gt;=2,J1096&gt;0.9),"High",IF(OR(D1096&lt;700,L1096=1,J1096&gt;0.75),"Medium","Low"))</x:f>
        <x:v>Medium</x:v>
      </x:c>
      <x:c r="P1096" s="30" t="n">
        <x:f>XLOOKUP(F1096,Assumptions!$A$4:$A$6,Assumptions!$B$4:$B$6)</x:f>
        <x:v>95</x:v>
      </x:c>
      <x:c r="Q1096" s="32" t="n">
        <x:f>XLOOKUP(F1096,Assumptions!$A$4:$A$6,Assumptions!$C$4:$C$6)</x:f>
        <x:v>0.219</x:v>
      </x:c>
      <x:c r="R1096" s="32" t="n">
        <x:f>XLOOKUP(F1096,Assumptions!$A$4:$A$6,Assumptions!$D$4:$D$6)</x:f>
        <x:v>0.016</x:v>
      </x:c>
      <x:c r="S1096" s="32" t="n">
        <x:f>XLOOKUP(F1096,Assumptions!$A$4:$A$6,Assumptions!$E$4:$E$6)</x:f>
        <x:v>0.01</x:v>
      </x:c>
      <x:c r="T1096" s="32" t="n">
        <x:f>XLOOKUP(O1096,Assumptions!$H$4:$H$6,Assumptions!$I$4:$I$6)</x:f>
        <x:v>0.012</x:v>
      </x:c>
      <x:c r="U1096" s="30" t="n">
        <x:f>XLOOKUP(F1096,Assumptions!$A$4:$A$6,Assumptions!$F$4:$F$6)</x:f>
        <x:v>90</x:v>
      </x:c>
      <x:c r="V1096" s="60" t="n">
        <x:f>I1096*12</x:f>
        <x:v>21937.68</x:v>
      </x:c>
      <x:c r="W1096" s="60" t="n">
        <x:f>H1096*J1096*(1-K1096)*Q1096</x:f>
        <x:v>272.20121053799994</x:v>
      </x:c>
      <x:c r="X1096" s="60" t="n">
        <x:f>V1096*R1096</x:f>
        <x:v>351.00288</x:v>
      </x:c>
      <x:c r="Y1096" s="60" t="n">
        <x:f>V1096*S1096</x:f>
        <x:v>219.3768</x:v>
      </x:c>
      <x:c r="Z1096" s="60" t="n">
        <x:f>H1096*J1096*T1096</x:f>
        <x:v>46.176888</x:v>
      </x:c>
      <x:c r="AA1096" s="60" t="n">
        <x:f>P1096+W1096+X1096-Y1096-Z1096-U1096</x:f>
        <x:v>362.6504025379999</x:v>
      </x:c>
      <x:c r="AB1096" s="32" t="n">
        <x:f>IFERROR(AA1096/(P1096+W1096+X1096),0)</x:f>
        <x:v>0.5049405974092154</x:v>
      </x:c>
      <x:c r="AC1096" t="n">
        <x:f>IF(O1096="High",0,IF(I1096&gt;=1800,3,IF(I1096&gt;=900,2,1))+IF(K1096&gt;=0.9,2,IF(K1096&gt;=0.75,1,0))+IF(J1096&lt;=0.7,2,IF(J1096&lt;=0.85,1,0))+IF(M1096&gt;=8,1,0))</x:f>
        <x:v>6</x:v>
      </x:c>
      <x:c r="AD1096" t="str">
        <x:f>IF(AND(O1096&lt;&gt;"High",AC1096&gt;=Assumptions!$B$10,AA1096&gt;0),"Priority Growth",IF(AND(O1096="Low",AA1096&gt;0),"Maintain","Watch"))</x:f>
        <x:v>Priority Growth</x:v>
      </x:c>
      <x:c r="AE1096" s="60" t="n">
        <x:f>MAX(AA1096,0)*N1096</x:f>
        <x:v>7.253008050759998</x:v>
      </x:c>
      <x:c r="AF1096" t="str">
        <x:f>IF(AND(AA1096&gt;=Assumptions!$B$11,O1096&lt;&gt;"High",OR(N1096&gt;=Assumptions!$B$12,M1096&lt;=6)),"High","Standard")</x:f>
        <x:v>Standard</x:v>
      </x:c>
    </x:row>
    <x:row r="1097">
      <x:c r="A1097" t="str">
        <x:f>'Raw_Data'!A1097</x:f>
        <x:v>C01096</x:v>
      </x:c>
      <x:c r="B1097" t="n">
        <x:f>'Raw_Data'!B1097</x:f>
        <x:v>39</x:v>
      </x:c>
      <x:c r="C1097" s="30" t="n">
        <x:f>'Raw_Data'!C1097</x:f>
        <x:v>88838</x:v>
      </x:c>
      <x:c r="D1097" t="n">
        <x:f>'Raw_Data'!D1097</x:f>
        <x:v>736</x:v>
      </x:c>
      <x:c r="E1097" t="n">
        <x:f>'Raw_Data'!E1097</x:f>
        <x:v>29</x:v>
      </x:c>
      <x:c r="F1097" t="str">
        <x:f>PROPER(TRIM('Raw_Data'!F1097))</x:f>
        <x:v>Gold</x:v>
      </x:c>
      <x:c r="G1097" t="str">
        <x:f>PROPER(TRIM('Raw_Data'!G1097))</x:f>
        <x:v>Partner</x:v>
      </x:c>
      <x:c r="H1097" s="60" t="n">
        <x:f>'Raw_Data'!H1097</x:f>
        <x:v>14734</x:v>
      </x:c>
      <x:c r="I1097" s="60" t="n">
        <x:f>'Raw_Data'!I1097</x:f>
        <x:v>1625.87</x:v>
      </x:c>
      <x:c r="J1097" s="32" t="n">
        <x:f>'Raw_Data'!J1097</x:f>
        <x:v>0.306</x:v>
      </x:c>
      <x:c r="K1097" s="32" t="n">
        <x:f>'Raw_Data'!K1097</x:f>
        <x:v>0.756</x:v>
      </x:c>
      <x:c r="L1097" t="n">
        <x:f>'Raw_Data'!L1097</x:f>
        <x:v>0</x:v>
      </x:c>
      <x:c r="M1097" t="n">
        <x:f>IF('Raw_Data'!M1097="",Assumptions!$B$15,'Raw_Data'!M1097)</x:f>
        <x:v>7.370408870408871</x:v>
      </x:c>
      <x:c r="N1097" s="32" t="n">
        <x:f>'Raw_Data'!N1097</x:f>
        <x:v>0.076</x:v>
      </x:c>
      <x:c r="O1097" t="str">
        <x:f>IF(OR(D1097&lt;620,L1097&gt;=2,J1097&gt;0.9),"High",IF(OR(D1097&lt;700,L1097=1,J1097&gt;0.75),"Medium","Low"))</x:f>
        <x:v>Low</x:v>
      </x:c>
      <x:c r="P1097" s="30" t="n">
        <x:f>XLOOKUP(F1097,Assumptions!$A$4:$A$6,Assumptions!$B$4:$B$6)</x:f>
        <x:v>95</x:v>
      </x:c>
      <x:c r="Q1097" s="32" t="n">
        <x:f>XLOOKUP(F1097,Assumptions!$A$4:$A$6,Assumptions!$C$4:$C$6)</x:f>
        <x:v>0.219</x:v>
      </x:c>
      <x:c r="R1097" s="32" t="n">
        <x:f>XLOOKUP(F1097,Assumptions!$A$4:$A$6,Assumptions!$D$4:$D$6)</x:f>
        <x:v>0.016</x:v>
      </x:c>
      <x:c r="S1097" s="32" t="n">
        <x:f>XLOOKUP(F1097,Assumptions!$A$4:$A$6,Assumptions!$E$4:$E$6)</x:f>
        <x:v>0.01</x:v>
      </x:c>
      <x:c r="T1097" s="32" t="n">
        <x:f>XLOOKUP(O1097,Assumptions!$H$4:$H$6,Assumptions!$I$4:$I$6)</x:f>
        <x:v>0.0035</x:v>
      </x:c>
      <x:c r="U1097" s="30" t="n">
        <x:f>XLOOKUP(F1097,Assumptions!$A$4:$A$6,Assumptions!$F$4:$F$6)</x:f>
        <x:v>90</x:v>
      </x:c>
      <x:c r="V1097" s="60" t="n">
        <x:f>I1097*12</x:f>
        <x:v>19510.44</x:v>
      </x:c>
      <x:c r="W1097" s="60" t="n">
        <x:f>H1097*J1097*(1-K1097)*Q1097</x:f>
        <x:v>240.92176334400003</x:v>
      </x:c>
      <x:c r="X1097" s="60" t="n">
        <x:f>V1097*R1097</x:f>
        <x:v>312.16704</x:v>
      </x:c>
      <x:c r="Y1097" s="60" t="n">
        <x:f>V1097*S1097</x:f>
        <x:v>195.1044</x:v>
      </x:c>
      <x:c r="Z1097" s="60" t="n">
        <x:f>H1097*J1097*T1097</x:f>
        <x:v>15.780114000000001</x:v>
      </x:c>
      <x:c r="AA1097" s="60" t="n">
        <x:f>P1097+W1097+X1097-Y1097-Z1097-U1097</x:f>
        <x:v>347.2042893440001</x:v>
      </x:c>
      <x:c r="AB1097" s="32" t="n">
        <x:f>IFERROR(AA1097/(P1097+W1097+X1097),0)</x:f>
        <x:v>0.535735670100301</x:v>
      </x:c>
      <x:c r="AC1097" t="n">
        <x:f>IF(O1097="High",0,IF(I1097&gt;=1800,3,IF(I1097&gt;=900,2,1))+IF(K1097&gt;=0.9,2,IF(K1097&gt;=0.75,1,0))+IF(J1097&lt;=0.7,2,IF(J1097&lt;=0.85,1,0))+IF(M1097&gt;=8,1,0))</x:f>
        <x:v>5</x:v>
      </x:c>
      <x:c r="AD1097" t="str">
        <x:f>IF(AND(O1097&lt;&gt;"High",AC1097&gt;=Assumptions!$B$10,AA1097&gt;0),"Priority Growth",IF(AND(O1097="Low",AA1097&gt;0),"Maintain","Watch"))</x:f>
        <x:v>Maintain</x:v>
      </x:c>
      <x:c r="AE1097" s="60" t="n">
        <x:f>MAX(AA1097,0)*N1097</x:f>
        <x:v>26.387525990144006</x:v>
      </x:c>
      <x:c r="AF1097" t="str">
        <x:f>IF(AND(AA1097&gt;=Assumptions!$B$11,O1097&lt;&gt;"High",OR(N1097&gt;=Assumptions!$B$12,M1097&lt;=6)),"High","Standard")</x:f>
        <x:v>Standard</x:v>
      </x:c>
    </x:row>
    <x:row r="1098">
      <x:c r="A1098" t="str">
        <x:f>'Raw_Data'!A1098</x:f>
        <x:v>C01097</x:v>
      </x:c>
      <x:c r="B1098" t="n">
        <x:f>'Raw_Data'!B1098</x:f>
        <x:v>53</x:v>
      </x:c>
      <x:c r="C1098" s="30" t="n">
        <x:f>'Raw_Data'!C1098</x:f>
        <x:v>58054</x:v>
      </x:c>
      <x:c r="D1098" t="n">
        <x:f>'Raw_Data'!D1098</x:f>
        <x:v>621</x:v>
      </x:c>
      <x:c r="E1098" t="n">
        <x:f>'Raw_Data'!E1098</x:f>
        <x:v>67</x:v>
      </x:c>
      <x:c r="F1098" t="str">
        <x:f>PROPER(TRIM('Raw_Data'!F1098))</x:f>
        <x:v>Classic</x:v>
      </x:c>
      <x:c r="G1098" t="str">
        <x:f>PROPER(TRIM('Raw_Data'!G1098))</x:f>
        <x:v>Digital</x:v>
      </x:c>
      <x:c r="H1098" s="60" t="n">
        <x:f>'Raw_Data'!H1098</x:f>
        <x:v>2453</x:v>
      </x:c>
      <x:c r="I1098" s="60" t="n">
        <x:f>'Raw_Data'!I1098</x:f>
        <x:v>484.82</x:v>
      </x:c>
      <x:c r="J1098" s="32" t="n">
        <x:f>'Raw_Data'!J1098</x:f>
        <x:v>0.458</x:v>
      </x:c>
      <x:c r="K1098" s="32" t="n">
        <x:f>'Raw_Data'!K1098</x:f>
        <x:v>0.625</x:v>
      </x:c>
      <x:c r="L1098" t="n">
        <x:f>'Raw_Data'!L1098</x:f>
        <x:v>0</x:v>
      </x:c>
      <x:c r="M1098" t="n">
        <x:f>IF('Raw_Data'!M1098="",Assumptions!$B$15,'Raw_Data'!M1098)</x:f>
        <x:v>7</x:v>
      </x:c>
      <x:c r="N1098" s="32" t="n">
        <x:f>'Raw_Data'!N1098</x:f>
        <x:v>0.059</x:v>
      </x:c>
      <x:c r="O1098" t="str">
        <x:f>IF(OR(D1098&lt;620,L1098&gt;=2,J1098&gt;0.9),"High",IF(OR(D1098&lt;700,L1098=1,J1098&gt;0.75),"Medium","Low"))</x:f>
        <x:v>Medium</x:v>
      </x:c>
      <x:c r="P1098" s="30" t="n">
        <x:f>XLOOKUP(F1098,Assumptions!$A$4:$A$6,Assumptions!$B$4:$B$6)</x:f>
        <x:v>0</x:v>
      </x:c>
      <x:c r="Q1098" s="32" t="n">
        <x:f>XLOOKUP(F1098,Assumptions!$A$4:$A$6,Assumptions!$C$4:$C$6)</x:f>
        <x:v>0.229</x:v>
      </x:c>
      <x:c r="R1098" s="32" t="n">
        <x:f>XLOOKUP(F1098,Assumptions!$A$4:$A$6,Assumptions!$D$4:$D$6)</x:f>
        <x:v>0.015</x:v>
      </x:c>
      <x:c r="S1098" s="32" t="n">
        <x:f>XLOOKUP(F1098,Assumptions!$A$4:$A$6,Assumptions!$E$4:$E$6)</x:f>
        <x:v>0.0075</x:v>
      </x:c>
      <x:c r="T1098" s="32" t="n">
        <x:f>XLOOKUP(O1098,Assumptions!$H$4:$H$6,Assumptions!$I$4:$I$6)</x:f>
        <x:v>0.012</x:v>
      </x:c>
      <x:c r="U1098" s="30" t="n">
        <x:f>XLOOKUP(F1098,Assumptions!$A$4:$A$6,Assumptions!$F$4:$F$6)</x:f>
        <x:v>60</x:v>
      </x:c>
      <x:c r="V1098" s="60" t="n">
        <x:f>I1098*12</x:f>
        <x:v>5817.84</x:v>
      </x:c>
      <x:c r="W1098" s="60" t="n">
        <x:f>H1098*J1098*(1-K1098)*Q1098</x:f>
        <x:v>96.47832974999999</x:v>
      </x:c>
      <x:c r="X1098" s="60" t="n">
        <x:f>V1098*R1098</x:f>
        <x:v>87.2676</x:v>
      </x:c>
      <x:c r="Y1098" s="60" t="n">
        <x:f>V1098*S1098</x:f>
        <x:v>43.6338</x:v>
      </x:c>
      <x:c r="Z1098" s="60" t="n">
        <x:f>H1098*J1098*T1098</x:f>
        <x:v>13.481688</x:v>
      </x:c>
      <x:c r="AA1098" s="60" t="n">
        <x:f>P1098+W1098+X1098-Y1098-Z1098-U1098</x:f>
        <x:v>66.63044174999997</x:v>
      </x:c>
      <x:c r="AB1098" s="32" t="n">
        <x:f>IFERROR(AA1098/(P1098+W1098+X1098),0)</x:f>
        <x:v>0.3626226814420088</x:v>
      </x:c>
      <x:c r="AC1098" t="n">
        <x:f>IF(O1098="High",0,IF(I1098&gt;=1800,3,IF(I1098&gt;=900,2,1))+IF(K1098&gt;=0.9,2,IF(K1098&gt;=0.75,1,0))+IF(J1098&lt;=0.7,2,IF(J1098&lt;=0.85,1,0))+IF(M1098&gt;=8,1,0))</x:f>
        <x:v>3</x:v>
      </x:c>
      <x:c r="AD1098" t="str">
        <x:f>IF(AND(O1098&lt;&gt;"High",AC1098&gt;=Assumptions!$B$10,AA1098&gt;0),"Priority Growth",IF(AND(O1098="Low",AA1098&gt;0),"Maintain","Watch"))</x:f>
        <x:v>Watch</x:v>
      </x:c>
      <x:c r="AE1098" s="60" t="n">
        <x:f>MAX(AA1098,0)*N1098</x:f>
        <x:v>3.9311960632499985</x:v>
      </x:c>
      <x:c r="AF1098" t="str">
        <x:f>IF(AND(AA1098&gt;=Assumptions!$B$11,O1098&lt;&gt;"High",OR(N1098&gt;=Assumptions!$B$12,M1098&lt;=6)),"High","Standard")</x:f>
        <x:v>Standard</x:v>
      </x:c>
    </x:row>
    <x:row r="1099">
      <x:c r="A1099" t="str">
        <x:f>'Raw_Data'!A1099</x:f>
        <x:v>C01098</x:v>
      </x:c>
      <x:c r="B1099" t="n">
        <x:f>'Raw_Data'!B1099</x:f>
        <x:v>60</x:v>
      </x:c>
      <x:c r="C1099" s="30" t="n">
        <x:f>'Raw_Data'!C1099</x:f>
        <x:v>89467</x:v>
      </x:c>
      <x:c r="D1099" t="n">
        <x:f>'Raw_Data'!D1099</x:f>
        <x:v>591</x:v>
      </x:c>
      <x:c r="E1099" t="n">
        <x:f>'Raw_Data'!E1099</x:f>
        <x:v>43</x:v>
      </x:c>
      <x:c r="F1099" t="str">
        <x:f>PROPER(TRIM('Raw_Data'!F1099))</x:f>
        <x:v>Gold</x:v>
      </x:c>
      <x:c r="G1099" t="str">
        <x:f>PROPER(TRIM('Raw_Data'!G1099))</x:f>
        <x:v>Digital</x:v>
      </x:c>
      <x:c r="H1099" s="60" t="n">
        <x:f>'Raw_Data'!H1099</x:f>
        <x:v>12308</x:v>
      </x:c>
      <x:c r="I1099" s="60" t="n">
        <x:f>'Raw_Data'!I1099</x:f>
        <x:v>1444.1</x:v>
      </x:c>
      <x:c r="J1099" s="32" t="n">
        <x:f>'Raw_Data'!J1099</x:f>
        <x:v>0.66</x:v>
      </x:c>
      <x:c r="K1099" s="32" t="n">
        <x:f>'Raw_Data'!K1099</x:f>
        <x:v>0.707</x:v>
      </x:c>
      <x:c r="L1099" t="n">
        <x:f>'Raw_Data'!L1099</x:f>
        <x:v>0</x:v>
      </x:c>
      <x:c r="M1099" t="n">
        <x:f>IF('Raw_Data'!M1099="",Assumptions!$B$15,'Raw_Data'!M1099)</x:f>
        <x:v>7</x:v>
      </x:c>
      <x:c r="N1099" s="32" t="n">
        <x:f>'Raw_Data'!N1099</x:f>
        <x:v>0.059</x:v>
      </x:c>
      <x:c r="O1099" t="str">
        <x:f>IF(OR(D1099&lt;620,L1099&gt;=2,J1099&gt;0.9),"High",IF(OR(D1099&lt;700,L1099=1,J1099&gt;0.75),"Medium","Low"))</x:f>
        <x:v>High</x:v>
      </x:c>
      <x:c r="P1099" s="30" t="n">
        <x:f>XLOOKUP(F1099,Assumptions!$A$4:$A$6,Assumptions!$B$4:$B$6)</x:f>
        <x:v>95</x:v>
      </x:c>
      <x:c r="Q1099" s="32" t="n">
        <x:f>XLOOKUP(F1099,Assumptions!$A$4:$A$6,Assumptions!$C$4:$C$6)</x:f>
        <x:v>0.219</x:v>
      </x:c>
      <x:c r="R1099" s="32" t="n">
        <x:f>XLOOKUP(F1099,Assumptions!$A$4:$A$6,Assumptions!$D$4:$D$6)</x:f>
        <x:v>0.016</x:v>
      </x:c>
      <x:c r="S1099" s="32" t="n">
        <x:f>XLOOKUP(F1099,Assumptions!$A$4:$A$6,Assumptions!$E$4:$E$6)</x:f>
        <x:v>0.01</x:v>
      </x:c>
      <x:c r="T1099" s="32" t="n">
        <x:f>XLOOKUP(O1099,Assumptions!$H$4:$H$6,Assumptions!$I$4:$I$6)</x:f>
        <x:v>0.045</x:v>
      </x:c>
      <x:c r="U1099" s="30" t="n">
        <x:f>XLOOKUP(F1099,Assumptions!$A$4:$A$6,Assumptions!$F$4:$F$6)</x:f>
        <x:v>90</x:v>
      </x:c>
      <x:c r="V1099" s="60" t="n">
        <x:f>I1099*12</x:f>
        <x:v>17329.199999999997</x:v>
      </x:c>
      <x:c r="W1099" s="60" t="n">
        <x:f>H1099*J1099*(1-K1099)*Q1099</x:f>
        <x:v>521.2465077600001</x:v>
      </x:c>
      <x:c r="X1099" s="60" t="n">
        <x:f>V1099*R1099</x:f>
        <x:v>277.26719999999995</x:v>
      </x:c>
      <x:c r="Y1099" s="60" t="n">
        <x:f>V1099*S1099</x:f>
        <x:v>173.29199999999997</x:v>
      </x:c>
      <x:c r="Z1099" s="60" t="n">
        <x:f>H1099*J1099*T1099</x:f>
        <x:v>365.5476</x:v>
      </x:c>
      <x:c r="AA1099" s="60" t="n">
        <x:f>P1099+W1099+X1099-Y1099-Z1099-U1099</x:f>
        <x:v>264.6741077600001</x:v>
      </x:c>
      <x:c r="AB1099" s="32" t="n">
        <x:f>IFERROR(AA1099/(P1099+W1099+X1099),0)</x:f>
        <x:v>0.2962171765932126</x:v>
      </x:c>
      <x:c r="AC1099" t="n">
        <x:f>IF(O1099="High",0,IF(I1099&gt;=1800,3,IF(I1099&gt;=900,2,1))+IF(K1099&gt;=0.9,2,IF(K1099&gt;=0.75,1,0))+IF(J1099&lt;=0.7,2,IF(J1099&lt;=0.85,1,0))+IF(M1099&gt;=8,1,0))</x:f>
        <x:v>0</x:v>
      </x:c>
      <x:c r="AD1099" t="str">
        <x:f>IF(AND(O1099&lt;&gt;"High",AC1099&gt;=Assumptions!$B$10,AA1099&gt;0),"Priority Growth",IF(AND(O1099="Low",AA1099&gt;0),"Maintain","Watch"))</x:f>
        <x:v>Watch</x:v>
      </x:c>
      <x:c r="AE1099" s="60" t="n">
        <x:f>MAX(AA1099,0)*N1099</x:f>
        <x:v>15.615772357840005</x:v>
      </x:c>
      <x:c r="AF1099" t="str">
        <x:f>IF(AND(AA1099&gt;=Assumptions!$B$11,O1099&lt;&gt;"High",OR(N1099&gt;=Assumptions!$B$12,M1099&lt;=6)),"High","Standard")</x:f>
        <x:v>Standard</x:v>
      </x:c>
    </x:row>
    <x:row r="1100">
      <x:c r="A1100" t="str">
        <x:f>'Raw_Data'!A1100</x:f>
        <x:v>C01099</x:v>
      </x:c>
      <x:c r="B1100" t="n">
        <x:f>'Raw_Data'!B1100</x:f>
        <x:v>39</x:v>
      </x:c>
      <x:c r="C1100" s="30" t="n">
        <x:f>'Raw_Data'!C1100</x:f>
        <x:v>161582</x:v>
      </x:c>
      <x:c r="D1100" t="n">
        <x:f>'Raw_Data'!D1100</x:f>
        <x:v>625</x:v>
      </x:c>
      <x:c r="E1100" t="n">
        <x:f>'Raw_Data'!E1100</x:f>
        <x:v>30</x:v>
      </x:c>
      <x:c r="F1100" t="str">
        <x:f>PROPER(TRIM('Raw_Data'!F1100))</x:f>
        <x:v>Gold</x:v>
      </x:c>
      <x:c r="G1100" t="str">
        <x:f>PROPER(TRIM('Raw_Data'!G1100))</x:f>
        <x:v>Digital</x:v>
      </x:c>
      <x:c r="H1100" s="60" t="n">
        <x:f>'Raw_Data'!H1100</x:f>
        <x:v>21185</x:v>
      </x:c>
      <x:c r="I1100" s="60" t="n">
        <x:f>'Raw_Data'!I1100</x:f>
        <x:v>2346.63</x:v>
      </x:c>
      <x:c r="J1100" s="32" t="n">
        <x:f>'Raw_Data'!J1100</x:f>
        <x:v>0.442</x:v>
      </x:c>
      <x:c r="K1100" s="32" t="n">
        <x:f>'Raw_Data'!K1100</x:f>
        <x:v>0.563</x:v>
      </x:c>
      <x:c r="L1100" t="n">
        <x:f>'Raw_Data'!L1100</x:f>
        <x:v>0</x:v>
      </x:c>
      <x:c r="M1100" t="n">
        <x:f>IF('Raw_Data'!M1100="",Assumptions!$B$15,'Raw_Data'!M1100)</x:f>
        <x:v>8</x:v>
      </x:c>
      <x:c r="N1100" s="32" t="n">
        <x:f>'Raw_Data'!N1100</x:f>
        <x:v>0.083</x:v>
      </x:c>
      <x:c r="O1100" t="str">
        <x:f>IF(OR(D1100&lt;620,L1100&gt;=2,J1100&gt;0.9),"High",IF(OR(D1100&lt;700,L1100=1,J1100&gt;0.75),"Medium","Low"))</x:f>
        <x:v>Medium</x:v>
      </x:c>
      <x:c r="P1100" s="30" t="n">
        <x:f>XLOOKUP(F1100,Assumptions!$A$4:$A$6,Assumptions!$B$4:$B$6)</x:f>
        <x:v>95</x:v>
      </x:c>
      <x:c r="Q1100" s="32" t="n">
        <x:f>XLOOKUP(F1100,Assumptions!$A$4:$A$6,Assumptions!$C$4:$C$6)</x:f>
        <x:v>0.219</x:v>
      </x:c>
      <x:c r="R1100" s="32" t="n">
        <x:f>XLOOKUP(F1100,Assumptions!$A$4:$A$6,Assumptions!$D$4:$D$6)</x:f>
        <x:v>0.016</x:v>
      </x:c>
      <x:c r="S1100" s="32" t="n">
        <x:f>XLOOKUP(F1100,Assumptions!$A$4:$A$6,Assumptions!$E$4:$E$6)</x:f>
        <x:v>0.01</x:v>
      </x:c>
      <x:c r="T1100" s="32" t="n">
        <x:f>XLOOKUP(O1100,Assumptions!$H$4:$H$6,Assumptions!$I$4:$I$6)</x:f>
        <x:v>0.012</x:v>
      </x:c>
      <x:c r="U1100" s="30" t="n">
        <x:f>XLOOKUP(F1100,Assumptions!$A$4:$A$6,Assumptions!$F$4:$F$6)</x:f>
        <x:v>90</x:v>
      </x:c>
      <x:c r="V1100" s="60" t="n">
        <x:f>I1100*12</x:f>
        <x:v>28159.56</x:v>
      </x:c>
      <x:c r="W1100" s="60" t="n">
        <x:f>H1100*J1100*(1-K1100)*Q1100</x:f>
        <x:v>896.1408803100002</x:v>
      </x:c>
      <x:c r="X1100" s="60" t="n">
        <x:f>V1100*R1100</x:f>
        <x:v>450.55296000000004</x:v>
      </x:c>
      <x:c r="Y1100" s="60" t="n">
        <x:f>V1100*S1100</x:f>
        <x:v>281.59560000000005</x:v>
      </x:c>
      <x:c r="Z1100" s="60" t="n">
        <x:f>H1100*J1100*T1100</x:f>
        <x:v>112.36524000000001</x:v>
      </x:c>
      <x:c r="AA1100" s="60" t="n">
        <x:f>P1100+W1100+X1100-Y1100-Z1100-U1100</x:f>
        <x:v>957.7330003100001</x:v>
      </x:c>
      <x:c r="AB1100" s="32" t="n">
        <x:f>IFERROR(AA1100/(P1100+W1100+X1100),0)</x:f>
        <x:v>0.6643109469789116</x:v>
      </x:c>
      <x:c r="AC1100" t="n">
        <x:f>IF(O1100="High",0,IF(I1100&gt;=1800,3,IF(I1100&gt;=900,2,1))+IF(K1100&gt;=0.9,2,IF(K1100&gt;=0.75,1,0))+IF(J1100&lt;=0.7,2,IF(J1100&lt;=0.85,1,0))+IF(M1100&gt;=8,1,0))</x:f>
        <x:v>6</x:v>
      </x:c>
      <x:c r="AD1100" t="str">
        <x:f>IF(AND(O1100&lt;&gt;"High",AC1100&gt;=Assumptions!$B$10,AA1100&gt;0),"Priority Growth",IF(AND(O1100="Low",AA1100&gt;0),"Maintain","Watch"))</x:f>
        <x:v>Priority Growth</x:v>
      </x:c>
      <x:c r="AE1100" s="60" t="n">
        <x:f>MAX(AA1100,0)*N1100</x:f>
        <x:v>79.49183902573002</x:v>
      </x:c>
      <x:c r="AF1100" t="str">
        <x:f>IF(AND(AA1100&gt;=Assumptions!$B$11,O1100&lt;&gt;"High",OR(N1100&gt;=Assumptions!$B$12,M1100&lt;=6)),"High","Standard")</x:f>
        <x:v>Standard</x:v>
      </x:c>
    </x:row>
    <x:row r="1101">
      <x:c r="A1101" t="str">
        <x:f>'Raw_Data'!A1101</x:f>
        <x:v>C01100</x:v>
      </x:c>
      <x:c r="B1101" t="n">
        <x:f>'Raw_Data'!B1101</x:f>
        <x:v>46</x:v>
      </x:c>
      <x:c r="C1101" s="30" t="n">
        <x:f>'Raw_Data'!C1101</x:f>
        <x:v>70122</x:v>
      </x:c>
      <x:c r="D1101" t="n">
        <x:f>'Raw_Data'!D1101</x:f>
        <x:v>677</x:v>
      </x:c>
      <x:c r="E1101" t="n">
        <x:f>'Raw_Data'!E1101</x:f>
        <x:v>47</x:v>
      </x:c>
      <x:c r="F1101" t="str">
        <x:f>PROPER(TRIM('Raw_Data'!F1101))</x:f>
        <x:v>Gold</x:v>
      </x:c>
      <x:c r="G1101" t="str">
        <x:f>PROPER(TRIM('Raw_Data'!G1101))</x:f>
        <x:v>Partner</x:v>
      </x:c>
      <x:c r="H1101" s="60" t="n">
        <x:f>'Raw_Data'!H1101</x:f>
        <x:v>12211</x:v>
      </x:c>
      <x:c r="I1101" s="60" t="n">
        <x:f>'Raw_Data'!I1101</x:f>
        <x:v>858.55</x:v>
      </x:c>
      <x:c r="J1101" s="32" t="n">
        <x:f>'Raw_Data'!J1101</x:f>
        <x:v>0.447</x:v>
      </x:c>
      <x:c r="K1101" s="32" t="n">
        <x:f>'Raw_Data'!K1101</x:f>
        <x:v>0.675</x:v>
      </x:c>
      <x:c r="L1101" t="n">
        <x:f>'Raw_Data'!L1101</x:f>
        <x:v>0</x:v>
      </x:c>
      <x:c r="M1101" t="n">
        <x:f>IF('Raw_Data'!M1101="",Assumptions!$B$15,'Raw_Data'!M1101)</x:f>
        <x:v>9</x:v>
      </x:c>
      <x:c r="N1101" s="32" t="n">
        <x:f>'Raw_Data'!N1101</x:f>
        <x:v>0.055</x:v>
      </x:c>
      <x:c r="O1101" t="str">
        <x:f>IF(OR(D1101&lt;620,L1101&gt;=2,J1101&gt;0.9),"High",IF(OR(D1101&lt;700,L1101=1,J1101&gt;0.75),"Medium","Low"))</x:f>
        <x:v>Medium</x:v>
      </x:c>
      <x:c r="P1101" s="30" t="n">
        <x:f>XLOOKUP(F1101,Assumptions!$A$4:$A$6,Assumptions!$B$4:$B$6)</x:f>
        <x:v>95</x:v>
      </x:c>
      <x:c r="Q1101" s="32" t="n">
        <x:f>XLOOKUP(F1101,Assumptions!$A$4:$A$6,Assumptions!$C$4:$C$6)</x:f>
        <x:v>0.219</x:v>
      </x:c>
      <x:c r="R1101" s="32" t="n">
        <x:f>XLOOKUP(F1101,Assumptions!$A$4:$A$6,Assumptions!$D$4:$D$6)</x:f>
        <x:v>0.016</x:v>
      </x:c>
      <x:c r="S1101" s="32" t="n">
        <x:f>XLOOKUP(F1101,Assumptions!$A$4:$A$6,Assumptions!$E$4:$E$6)</x:f>
        <x:v>0.01</x:v>
      </x:c>
      <x:c r="T1101" s="32" t="n">
        <x:f>XLOOKUP(O1101,Assumptions!$H$4:$H$6,Assumptions!$I$4:$I$6)</x:f>
        <x:v>0.012</x:v>
      </x:c>
      <x:c r="U1101" s="30" t="n">
        <x:f>XLOOKUP(F1101,Assumptions!$A$4:$A$6,Assumptions!$F$4:$F$6)</x:f>
        <x:v>90</x:v>
      </x:c>
      <x:c r="V1101" s="60" t="n">
        <x:f>I1101*12</x:f>
        <x:v>10302.599999999999</x:v>
      </x:c>
      <x:c r="W1101" s="60" t="n">
        <x:f>H1101*J1101*(1-K1101)*Q1101</x:f>
        <x:v>388.49571247499995</x:v>
      </x:c>
      <x:c r="X1101" s="60" t="n">
        <x:f>V1101*R1101</x:f>
        <x:v>164.84159999999997</x:v>
      </x:c>
      <x:c r="Y1101" s="60" t="n">
        <x:f>V1101*S1101</x:f>
        <x:v>103.02599999999998</x:v>
      </x:c>
      <x:c r="Z1101" s="60" t="n">
        <x:f>H1101*J1101*T1101</x:f>
        <x:v>65.499804</x:v>
      </x:c>
      <x:c r="AA1101" s="60" t="n">
        <x:f>P1101+W1101+X1101-Y1101-Z1101-U1101</x:f>
        <x:v>389.8115084749999</x:v>
      </x:c>
      <x:c r="AB1101" s="32" t="n">
        <x:f>IFERROR(AA1101/(P1101+W1101+X1101),0)</x:f>
        <x:v>0.601247993867438</x:v>
      </x:c>
      <x:c r="AC1101" t="n">
        <x:f>IF(O1101="High",0,IF(I1101&gt;=1800,3,IF(I1101&gt;=900,2,1))+IF(K1101&gt;=0.9,2,IF(K1101&gt;=0.75,1,0))+IF(J1101&lt;=0.7,2,IF(J1101&lt;=0.85,1,0))+IF(M1101&gt;=8,1,0))</x:f>
        <x:v>4</x:v>
      </x:c>
      <x:c r="AD1101" t="str">
        <x:f>IF(AND(O1101&lt;&gt;"High",AC1101&gt;=Assumptions!$B$10,AA1101&gt;0),"Priority Growth",IF(AND(O1101="Low",AA1101&gt;0),"Maintain","Watch"))</x:f>
        <x:v>Watch</x:v>
      </x:c>
      <x:c r="AE1101" s="60" t="n">
        <x:f>MAX(AA1101,0)*N1101</x:f>
        <x:v>21.439632966124996</x:v>
      </x:c>
      <x:c r="AF1101" t="str">
        <x:f>IF(AND(AA1101&gt;=Assumptions!$B$11,O1101&lt;&gt;"High",OR(N1101&gt;=Assumptions!$B$12,M1101&lt;=6)),"High","Standard")</x:f>
        <x:v>Standard</x:v>
      </x:c>
    </x:row>
    <x:row r="1102">
      <x:c r="A1102" t="str">
        <x:f>'Raw_Data'!A1102</x:f>
        <x:v>C01101</x:v>
      </x:c>
      <x:c r="B1102" t="n">
        <x:f>'Raw_Data'!B1102</x:f>
        <x:v>43</x:v>
      </x:c>
      <x:c r="C1102" s="30" t="n">
        <x:f>'Raw_Data'!C1102</x:f>
        <x:v>48361</x:v>
      </x:c>
      <x:c r="D1102" t="n">
        <x:f>'Raw_Data'!D1102</x:f>
        <x:v>716</x:v>
      </x:c>
      <x:c r="E1102" t="n">
        <x:f>'Raw_Data'!E1102</x:f>
        <x:v>46</x:v>
      </x:c>
      <x:c r="F1102" t="str">
        <x:f>PROPER(TRIM('Raw_Data'!F1102))</x:f>
        <x:v>Gold</x:v>
      </x:c>
      <x:c r="G1102" t="str">
        <x:f>PROPER(TRIM('Raw_Data'!G1102))</x:f>
        <x:v>Digital</x:v>
      </x:c>
      <x:c r="H1102" s="60" t="n">
        <x:f>'Raw_Data'!H1102</x:f>
        <x:v>10359</x:v>
      </x:c>
      <x:c r="I1102" s="60" t="n">
        <x:f>'Raw_Data'!I1102</x:f>
        <x:v>831.18</x:v>
      </x:c>
      <x:c r="J1102" s="32" t="n">
        <x:f>'Raw_Data'!J1102</x:f>
        <x:v>0.398</x:v>
      </x:c>
      <x:c r="K1102" s="32" t="n">
        <x:f>'Raw_Data'!K1102</x:f>
        <x:v>0.784</x:v>
      </x:c>
      <x:c r="L1102" t="n">
        <x:f>'Raw_Data'!L1102</x:f>
        <x:v>0</x:v>
      </x:c>
      <x:c r="M1102" t="n">
        <x:f>IF('Raw_Data'!M1102="",Assumptions!$B$15,'Raw_Data'!M1102)</x:f>
        <x:v>8</x:v>
      </x:c>
      <x:c r="N1102" s="32" t="n">
        <x:f>'Raw_Data'!N1102</x:f>
        <x:v>0.128</x:v>
      </x:c>
      <x:c r="O1102" t="str">
        <x:f>IF(OR(D1102&lt;620,L1102&gt;=2,J1102&gt;0.9),"High",IF(OR(D1102&lt;700,L1102=1,J1102&gt;0.75),"Medium","Low"))</x:f>
        <x:v>Low</x:v>
      </x:c>
      <x:c r="P1102" s="30" t="n">
        <x:f>XLOOKUP(F1102,Assumptions!$A$4:$A$6,Assumptions!$B$4:$B$6)</x:f>
        <x:v>95</x:v>
      </x:c>
      <x:c r="Q1102" s="32" t="n">
        <x:f>XLOOKUP(F1102,Assumptions!$A$4:$A$6,Assumptions!$C$4:$C$6)</x:f>
        <x:v>0.219</x:v>
      </x:c>
      <x:c r="R1102" s="32" t="n">
        <x:f>XLOOKUP(F1102,Assumptions!$A$4:$A$6,Assumptions!$D$4:$D$6)</x:f>
        <x:v>0.016</x:v>
      </x:c>
      <x:c r="S1102" s="32" t="n">
        <x:f>XLOOKUP(F1102,Assumptions!$A$4:$A$6,Assumptions!$E$4:$E$6)</x:f>
        <x:v>0.01</x:v>
      </x:c>
      <x:c r="T1102" s="32" t="n">
        <x:f>XLOOKUP(O1102,Assumptions!$H$4:$H$6,Assumptions!$I$4:$I$6)</x:f>
        <x:v>0.0035</x:v>
      </x:c>
      <x:c r="U1102" s="30" t="n">
        <x:f>XLOOKUP(F1102,Assumptions!$A$4:$A$6,Assumptions!$F$4:$F$6)</x:f>
        <x:v>90</x:v>
      </x:c>
      <x:c r="V1102" s="60" t="n">
        <x:f>I1102*12</x:f>
        <x:v>9974.16</x:v>
      </x:c>
      <x:c r="W1102" s="60" t="n">
        <x:f>H1102*J1102*(1-K1102)*Q1102</x:f>
        <x:v>195.028810128</x:v>
      </x:c>
      <x:c r="X1102" s="60" t="n">
        <x:f>V1102*R1102</x:f>
        <x:v>159.58656</x:v>
      </x:c>
      <x:c r="Y1102" s="60" t="n">
        <x:f>V1102*S1102</x:f>
        <x:v>99.7416</x:v>
      </x:c>
      <x:c r="Z1102" s="60" t="n">
        <x:f>H1102*J1102*T1102</x:f>
        <x:v>14.430087000000002</x:v>
      </x:c>
      <x:c r="AA1102" s="60" t="n">
        <x:f>P1102+W1102+X1102-Y1102-Z1102-U1102</x:f>
        <x:v>245.44368312799998</x:v>
      </x:c>
      <x:c r="AB1102" s="32" t="n">
        <x:f>IFERROR(AA1102/(P1102+W1102+X1102),0)</x:f>
        <x:v>0.5458970031610022</x:v>
      </x:c>
      <x:c r="AC1102" t="n">
        <x:f>IF(O1102="High",0,IF(I1102&gt;=1800,3,IF(I1102&gt;=900,2,1))+IF(K1102&gt;=0.9,2,IF(K1102&gt;=0.75,1,0))+IF(J1102&lt;=0.7,2,IF(J1102&lt;=0.85,1,0))+IF(M1102&gt;=8,1,0))</x:f>
        <x:v>5</x:v>
      </x:c>
      <x:c r="AD1102" t="str">
        <x:f>IF(AND(O1102&lt;&gt;"High",AC1102&gt;=Assumptions!$B$10,AA1102&gt;0),"Priority Growth",IF(AND(O1102="Low",AA1102&gt;0),"Maintain","Watch"))</x:f>
        <x:v>Maintain</x:v>
      </x:c>
      <x:c r="AE1102" s="60" t="n">
        <x:f>MAX(AA1102,0)*N1102</x:f>
        <x:v>31.416791440383996</x:v>
      </x:c>
      <x:c r="AF1102" t="str">
        <x:f>IF(AND(AA1102&gt;=Assumptions!$B$11,O1102&lt;&gt;"High",OR(N1102&gt;=Assumptions!$B$12,M1102&lt;=6)),"High","Standard")</x:f>
        <x:v>Standard</x:v>
      </x:c>
    </x:row>
    <x:row r="1103">
      <x:c r="A1103" t="str">
        <x:f>'Raw_Data'!A1103</x:f>
        <x:v>C01102</x:v>
      </x:c>
      <x:c r="B1103" t="n">
        <x:f>'Raw_Data'!B1103</x:f>
        <x:v>51</x:v>
      </x:c>
      <x:c r="C1103" s="30" t="n">
        <x:f>'Raw_Data'!C1103</x:f>
        <x:v>62737</x:v>
      </x:c>
      <x:c r="D1103" t="n">
        <x:f>'Raw_Data'!D1103</x:f>
        <x:v>723</x:v>
      </x:c>
      <x:c r="E1103" t="n">
        <x:f>'Raw_Data'!E1103</x:f>
        <x:v>33</x:v>
      </x:c>
      <x:c r="F1103" t="str">
        <x:f>PROPER(TRIM('Raw_Data'!F1103))</x:f>
        <x:v>Gold</x:v>
      </x:c>
      <x:c r="G1103" t="str">
        <x:f>PROPER(TRIM('Raw_Data'!G1103))</x:f>
        <x:v>Digital</x:v>
      </x:c>
      <x:c r="H1103" s="60" t="n">
        <x:f>'Raw_Data'!H1103</x:f>
        <x:v>10104</x:v>
      </x:c>
      <x:c r="I1103" s="60" t="n">
        <x:f>'Raw_Data'!I1103</x:f>
        <x:v>1080.59</x:v>
      </x:c>
      <x:c r="J1103" s="32" t="n">
        <x:f>'Raw_Data'!J1103</x:f>
        <x:v>0.373</x:v>
      </x:c>
      <x:c r="K1103" s="32" t="n">
        <x:f>'Raw_Data'!K1103</x:f>
        <x:v>0.853</x:v>
      </x:c>
      <x:c r="L1103" t="n">
        <x:f>'Raw_Data'!L1103</x:f>
        <x:v>0</x:v>
      </x:c>
      <x:c r="M1103" t="n">
        <x:f>IF('Raw_Data'!M1103="",Assumptions!$B$15,'Raw_Data'!M1103)</x:f>
        <x:v>9</x:v>
      </x:c>
      <x:c r="N1103" s="32" t="n">
        <x:f>'Raw_Data'!N1103</x:f>
        <x:v>0.02</x:v>
      </x:c>
      <x:c r="O1103" t="str">
        <x:f>IF(OR(D1103&lt;620,L1103&gt;=2,J1103&gt;0.9),"High",IF(OR(D1103&lt;700,L1103=1,J1103&gt;0.75),"Medium","Low"))</x:f>
        <x:v>Low</x:v>
      </x:c>
      <x:c r="P1103" s="30" t="n">
        <x:f>XLOOKUP(F1103,Assumptions!$A$4:$A$6,Assumptions!$B$4:$B$6)</x:f>
        <x:v>95</x:v>
      </x:c>
      <x:c r="Q1103" s="32" t="n">
        <x:f>XLOOKUP(F1103,Assumptions!$A$4:$A$6,Assumptions!$C$4:$C$6)</x:f>
        <x:v>0.219</x:v>
      </x:c>
      <x:c r="R1103" s="32" t="n">
        <x:f>XLOOKUP(F1103,Assumptions!$A$4:$A$6,Assumptions!$D$4:$D$6)</x:f>
        <x:v>0.016</x:v>
      </x:c>
      <x:c r="S1103" s="32" t="n">
        <x:f>XLOOKUP(F1103,Assumptions!$A$4:$A$6,Assumptions!$E$4:$E$6)</x:f>
        <x:v>0.01</x:v>
      </x:c>
      <x:c r="T1103" s="32" t="n">
        <x:f>XLOOKUP(O1103,Assumptions!$H$4:$H$6,Assumptions!$I$4:$I$6)</x:f>
        <x:v>0.0035</x:v>
      </x:c>
      <x:c r="U1103" s="30" t="n">
        <x:f>XLOOKUP(F1103,Assumptions!$A$4:$A$6,Assumptions!$F$4:$F$6)</x:f>
        <x:v>90</x:v>
      </x:c>
      <x:c r="V1103" s="60" t="n">
        <x:f>I1103*12</x:f>
        <x:v>12967.079999999998</x:v>
      </x:c>
      <x:c r="W1103" s="60" t="n">
        <x:f>H1103*J1103*(1-K1103)*Q1103</x:f>
        <x:v>121.328720856</x:v>
      </x:c>
      <x:c r="X1103" s="60" t="n">
        <x:f>V1103*R1103</x:f>
        <x:v>207.47327999999996</x:v>
      </x:c>
      <x:c r="Y1103" s="60" t="n">
        <x:f>V1103*S1103</x:f>
        <x:v>129.67079999999999</x:v>
      </x:c>
      <x:c r="Z1103" s="60" t="n">
        <x:f>H1103*J1103*T1103</x:f>
        <x:v>13.190772</x:v>
      </x:c>
      <x:c r="AA1103" s="60" t="n">
        <x:f>P1103+W1103+X1103-Y1103-Z1103-U1103</x:f>
        <x:v>190.94042885599998</x:v>
      </x:c>
      <x:c r="AB1103" s="32" t="n">
        <x:f>IFERROR(AA1103/(P1103+W1103+X1103),0)</x:f>
        <x:v>0.4505415936459394</x:v>
      </x:c>
      <x:c r="AC1103" t="n">
        <x:f>IF(O1103="High",0,IF(I1103&gt;=1800,3,IF(I1103&gt;=900,2,1))+IF(K1103&gt;=0.9,2,IF(K1103&gt;=0.75,1,0))+IF(J1103&lt;=0.7,2,IF(J1103&lt;=0.85,1,0))+IF(M1103&gt;=8,1,0))</x:f>
        <x:v>6</x:v>
      </x:c>
      <x:c r="AD1103" t="str">
        <x:f>IF(AND(O1103&lt;&gt;"High",AC1103&gt;=Assumptions!$B$10,AA1103&gt;0),"Priority Growth",IF(AND(O1103="Low",AA1103&gt;0),"Maintain","Watch"))</x:f>
        <x:v>Priority Growth</x:v>
      </x:c>
      <x:c r="AE1103" s="60" t="n">
        <x:f>MAX(AA1103,0)*N1103</x:f>
        <x:v>3.8188085771199995</x:v>
      </x:c>
      <x:c r="AF1103" t="str">
        <x:f>IF(AND(AA1103&gt;=Assumptions!$B$11,O1103&lt;&gt;"High",OR(N1103&gt;=Assumptions!$B$12,M1103&lt;=6)),"High","Standard")</x:f>
        <x:v>Standard</x:v>
      </x:c>
    </x:row>
    <x:row r="1104">
      <x:c r="A1104" t="str">
        <x:f>'Raw_Data'!A1104</x:f>
        <x:v>C01103</x:v>
      </x:c>
      <x:c r="B1104" t="n">
        <x:f>'Raw_Data'!B1104</x:f>
        <x:v>38</x:v>
      </x:c>
      <x:c r="C1104" s="30" t="n">
        <x:f>'Raw_Data'!C1104</x:f>
        <x:v>89465</x:v>
      </x:c>
      <x:c r="D1104" t="n">
        <x:f>'Raw_Data'!D1104</x:f>
        <x:v>708</x:v>
      </x:c>
      <x:c r="E1104" t="n">
        <x:f>'Raw_Data'!E1104</x:f>
        <x:v>57</x:v>
      </x:c>
      <x:c r="F1104" t="str">
        <x:f>PROPER(TRIM('Raw_Data'!F1104))</x:f>
        <x:v>Gold</x:v>
      </x:c>
      <x:c r="G1104" t="str">
        <x:f>PROPER(TRIM('Raw_Data'!G1104))</x:f>
        <x:v>Digital</x:v>
      </x:c>
      <x:c r="H1104" s="60" t="n">
        <x:f>'Raw_Data'!H1104</x:f>
        <x:v>12381</x:v>
      </x:c>
      <x:c r="I1104" s="60" t="n">
        <x:f>'Raw_Data'!I1104</x:f>
        <x:v>1219.69</x:v>
      </x:c>
      <x:c r="J1104" s="32" t="n">
        <x:f>'Raw_Data'!J1104</x:f>
        <x:v>0.283</x:v>
      </x:c>
      <x:c r="K1104" s="32" t="n">
        <x:f>'Raw_Data'!K1104</x:f>
        <x:v>0.754</x:v>
      </x:c>
      <x:c r="L1104" t="n">
        <x:f>'Raw_Data'!L1104</x:f>
        <x:v>0</x:v>
      </x:c>
      <x:c r="M1104" t="n">
        <x:f>IF('Raw_Data'!M1104="",Assumptions!$B$15,'Raw_Data'!M1104)</x:f>
        <x:v>6</x:v>
      </x:c>
      <x:c r="N1104" s="32" t="n">
        <x:f>'Raw_Data'!N1104</x:f>
        <x:v>0.148</x:v>
      </x:c>
      <x:c r="O1104" t="str">
        <x:f>IF(OR(D1104&lt;620,L1104&gt;=2,J1104&gt;0.9),"High",IF(OR(D1104&lt;700,L1104=1,J1104&gt;0.75),"Medium","Low"))</x:f>
        <x:v>Low</x:v>
      </x:c>
      <x:c r="P1104" s="30" t="n">
        <x:f>XLOOKUP(F1104,Assumptions!$A$4:$A$6,Assumptions!$B$4:$B$6)</x:f>
        <x:v>95</x:v>
      </x:c>
      <x:c r="Q1104" s="32" t="n">
        <x:f>XLOOKUP(F1104,Assumptions!$A$4:$A$6,Assumptions!$C$4:$C$6)</x:f>
        <x:v>0.219</x:v>
      </x:c>
      <x:c r="R1104" s="32" t="n">
        <x:f>XLOOKUP(F1104,Assumptions!$A$4:$A$6,Assumptions!$D$4:$D$6)</x:f>
        <x:v>0.016</x:v>
      </x:c>
      <x:c r="S1104" s="32" t="n">
        <x:f>XLOOKUP(F1104,Assumptions!$A$4:$A$6,Assumptions!$E$4:$E$6)</x:f>
        <x:v>0.01</x:v>
      </x:c>
      <x:c r="T1104" s="32" t="n">
        <x:f>XLOOKUP(O1104,Assumptions!$H$4:$H$6,Assumptions!$I$4:$I$6)</x:f>
        <x:v>0.0035</x:v>
      </x:c>
      <x:c r="U1104" s="30" t="n">
        <x:f>XLOOKUP(F1104,Assumptions!$A$4:$A$6,Assumptions!$F$4:$F$6)</x:f>
        <x:v>90</x:v>
      </x:c>
      <x:c r="V1104" s="60" t="n">
        <x:f>I1104*12</x:f>
        <x:v>14636.28</x:v>
      </x:c>
      <x:c r="W1104" s="60" t="n">
        <x:f>H1104*J1104*(1-K1104)*Q1104</x:f>
        <x:v>188.764960302</x:v>
      </x:c>
      <x:c r="X1104" s="60" t="n">
        <x:f>V1104*R1104</x:f>
        <x:v>234.18048000000002</x:v>
      </x:c>
      <x:c r="Y1104" s="60" t="n">
        <x:f>V1104*S1104</x:f>
        <x:v>146.36280000000002</x:v>
      </x:c>
      <x:c r="Z1104" s="60" t="n">
        <x:f>H1104*J1104*T1104</x:f>
        <x:v>12.2633805</x:v>
      </x:c>
      <x:c r="AA1104" s="60" t="n">
        <x:f>P1104+W1104+X1104-Y1104-Z1104-U1104</x:f>
        <x:v>269.319259802</x:v>
      </x:c>
      <x:c r="AB1104" s="32" t="n">
        <x:f>IFERROR(AA1104/(P1104+W1104+X1104),0)</x:f>
        <x:v>0.5199761188069678</x:v>
      </x:c>
      <x:c r="AC1104" t="n">
        <x:f>IF(O1104="High",0,IF(I1104&gt;=1800,3,IF(I1104&gt;=900,2,1))+IF(K1104&gt;=0.9,2,IF(K1104&gt;=0.75,1,0))+IF(J1104&lt;=0.7,2,IF(J1104&lt;=0.85,1,0))+IF(M1104&gt;=8,1,0))</x:f>
        <x:v>5</x:v>
      </x:c>
      <x:c r="AD1104" t="str">
        <x:f>IF(AND(O1104&lt;&gt;"High",AC1104&gt;=Assumptions!$B$10,AA1104&gt;0),"Priority Growth",IF(AND(O1104="Low",AA1104&gt;0),"Maintain","Watch"))</x:f>
        <x:v>Maintain</x:v>
      </x:c>
      <x:c r="AE1104" s="60" t="n">
        <x:f>MAX(AA1104,0)*N1104</x:f>
        <x:v>39.859250450695995</x:v>
      </x:c>
      <x:c r="AF1104" t="str">
        <x:f>IF(AND(AA1104&gt;=Assumptions!$B$11,O1104&lt;&gt;"High",OR(N1104&gt;=Assumptions!$B$12,M1104&lt;=6)),"High","Standard")</x:f>
        <x:v>Standard</x:v>
      </x:c>
    </x:row>
    <x:row r="1105">
      <x:c r="A1105" t="str">
        <x:f>'Raw_Data'!A1105</x:f>
        <x:v>C01104</x:v>
      </x:c>
      <x:c r="B1105" t="n">
        <x:f>'Raw_Data'!B1105</x:f>
        <x:v>36</x:v>
      </x:c>
      <x:c r="C1105" s="30" t="n">
        <x:f>'Raw_Data'!C1105</x:f>
        <x:v>123760</x:v>
      </x:c>
      <x:c r="D1105" t="n">
        <x:f>'Raw_Data'!D1105</x:f>
        <x:v>653</x:v>
      </x:c>
      <x:c r="E1105" t="n">
        <x:f>'Raw_Data'!E1105</x:f>
        <x:v>101</x:v>
      </x:c>
      <x:c r="F1105" t="str">
        <x:f>PROPER(TRIM('Raw_Data'!F1105))</x:f>
        <x:v>Platinum</x:v>
      </x:c>
      <x:c r="G1105" t="str">
        <x:f>PROPER(TRIM('Raw_Data'!G1105))</x:f>
        <x:v>Branch</x:v>
      </x:c>
      <x:c r="H1105" s="60" t="n">
        <x:f>'Raw_Data'!H1105</x:f>
        <x:v>24825</x:v>
      </x:c>
      <x:c r="I1105" s="60" t="n">
        <x:f>'Raw_Data'!I1105</x:f>
        <x:v>2896.93</x:v>
      </x:c>
      <x:c r="J1105" s="32" t="n">
        <x:f>'Raw_Data'!J1105</x:f>
        <x:v>0.548</x:v>
      </x:c>
      <x:c r="K1105" s="32" t="n">
        <x:f>'Raw_Data'!K1105</x:f>
        <x:v>0.755</x:v>
      </x:c>
      <x:c r="L1105" t="n">
        <x:f>'Raw_Data'!L1105</x:f>
        <x:v>0</x:v>
      </x:c>
      <x:c r="M1105" t="n">
        <x:f>IF('Raw_Data'!M1105="",Assumptions!$B$15,'Raw_Data'!M1105)</x:f>
        <x:v>7</x:v>
      </x:c>
      <x:c r="N1105" s="32" t="n">
        <x:f>'Raw_Data'!N1105</x:f>
        <x:v>0.138</x:v>
      </x:c>
      <x:c r="O1105" t="str">
        <x:f>IF(OR(D1105&lt;620,L1105&gt;=2,J1105&gt;0.9),"High",IF(OR(D1105&lt;700,L1105=1,J1105&gt;0.75),"Medium","Low"))</x:f>
        <x:v>Medium</x:v>
      </x:c>
      <x:c r="P1105" s="30" t="n">
        <x:f>XLOOKUP(F1105,Assumptions!$A$4:$A$6,Assumptions!$B$4:$B$6)</x:f>
        <x:v>195</x:v>
      </x:c>
      <x:c r="Q1105" s="32" t="n">
        <x:f>XLOOKUP(F1105,Assumptions!$A$4:$A$6,Assumptions!$C$4:$C$6)</x:f>
        <x:v>0.199</x:v>
      </x:c>
      <x:c r="R1105" s="32" t="n">
        <x:f>XLOOKUP(F1105,Assumptions!$A$4:$A$6,Assumptions!$D$4:$D$6)</x:f>
        <x:v>0.017</x:v>
      </x:c>
      <x:c r="S1105" s="32" t="n">
        <x:f>XLOOKUP(F1105,Assumptions!$A$4:$A$6,Assumptions!$E$4:$E$6)</x:f>
        <x:v>0.013</x:v>
      </x:c>
      <x:c r="T1105" s="32" t="n">
        <x:f>XLOOKUP(O1105,Assumptions!$H$4:$H$6,Assumptions!$I$4:$I$6)</x:f>
        <x:v>0.012</x:v>
      </x:c>
      <x:c r="U1105" s="30" t="n">
        <x:f>XLOOKUP(F1105,Assumptions!$A$4:$A$6,Assumptions!$F$4:$F$6)</x:f>
        <x:v>140</x:v>
      </x:c>
      <x:c r="V1105" s="60" t="n">
        <x:f>I1105*12</x:f>
        <x:v>34763.159999999996</x:v>
      </x:c>
      <x:c r="W1105" s="60" t="n">
        <x:f>H1105*J1105*(1-K1105)*Q1105</x:f>
        <x:v>663.2678955</x:v>
      </x:c>
      <x:c r="X1105" s="60" t="n">
        <x:f>V1105*R1105</x:f>
        <x:v>590.97372</x:v>
      </x:c>
      <x:c r="Y1105" s="60" t="n">
        <x:f>V1105*S1105</x:f>
        <x:v>451.9210799999999</x:v>
      </x:c>
      <x:c r="Z1105" s="60" t="n">
        <x:f>H1105*J1105*T1105</x:f>
        <x:v>163.2492</x:v>
      </x:c>
      <x:c r="AA1105" s="60" t="n">
        <x:f>P1105+W1105+X1105-Y1105-Z1105-U1105</x:f>
        <x:v>694.0713355000003</x:v>
      </x:c>
      <x:c r="AB1105" s="32" t="n">
        <x:f>IFERROR(AA1105/(P1105+W1105+X1105),0)</x:f>
        <x:v>0.4789203733019632</x:v>
      </x:c>
      <x:c r="AC1105" t="n">
        <x:f>IF(O1105="High",0,IF(I1105&gt;=1800,3,IF(I1105&gt;=900,2,1))+IF(K1105&gt;=0.9,2,IF(K1105&gt;=0.75,1,0))+IF(J1105&lt;=0.7,2,IF(J1105&lt;=0.85,1,0))+IF(M1105&gt;=8,1,0))</x:f>
        <x:v>6</x:v>
      </x:c>
      <x:c r="AD1105" t="str">
        <x:f>IF(AND(O1105&lt;&gt;"High",AC1105&gt;=Assumptions!$B$10,AA1105&gt;0),"Priority Growth",IF(AND(O1105="Low",AA1105&gt;0),"Maintain","Watch"))</x:f>
        <x:v>Priority Growth</x:v>
      </x:c>
      <x:c r="AE1105" s="60" t="n">
        <x:f>MAX(AA1105,0)*N1105</x:f>
        <x:v>95.78184429900004</x:v>
      </x:c>
      <x:c r="AF1105" t="str">
        <x:f>IF(AND(AA1105&gt;=Assumptions!$B$11,O1105&lt;&gt;"High",OR(N1105&gt;=Assumptions!$B$12,M1105&lt;=6)),"High","Standard")</x:f>
        <x:v>Standard</x:v>
      </x:c>
    </x:row>
    <x:row r="1106">
      <x:c r="A1106" t="str">
        <x:f>'Raw_Data'!A1106</x:f>
        <x:v>C01105</x:v>
      </x:c>
      <x:c r="B1106" t="n">
        <x:f>'Raw_Data'!B1106</x:f>
        <x:v>47</x:v>
      </x:c>
      <x:c r="C1106" s="30" t="n">
        <x:f>'Raw_Data'!C1106</x:f>
        <x:v>79189</x:v>
      </x:c>
      <x:c r="D1106" t="n">
        <x:f>'Raw_Data'!D1106</x:f>
        <x:v>728</x:v>
      </x:c>
      <x:c r="E1106" t="n">
        <x:f>'Raw_Data'!E1106</x:f>
        <x:v>47</x:v>
      </x:c>
      <x:c r="F1106" t="str">
        <x:f>PROPER(TRIM('Raw_Data'!F1106))</x:f>
        <x:v>Gold</x:v>
      </x:c>
      <x:c r="G1106" t="str">
        <x:f>PROPER(TRIM('Raw_Data'!G1106))</x:f>
        <x:v>Branch</x:v>
      </x:c>
      <x:c r="H1106" s="60" t="n">
        <x:f>'Raw_Data'!H1106</x:f>
        <x:v>15238</x:v>
      </x:c>
      <x:c r="I1106" s="60" t="n">
        <x:f>'Raw_Data'!I1106</x:f>
        <x:v>1389.15</x:v>
      </x:c>
      <x:c r="J1106" s="32" t="n">
        <x:f>'Raw_Data'!J1106</x:f>
        <x:v>0.507</x:v>
      </x:c>
      <x:c r="K1106" s="32" t="n">
        <x:f>'Raw_Data'!K1106</x:f>
        <x:v>0.888</x:v>
      </x:c>
      <x:c r="L1106" t="n">
        <x:f>'Raw_Data'!L1106</x:f>
        <x:v>0</x:v>
      </x:c>
      <x:c r="M1106" t="n">
        <x:f>IF('Raw_Data'!M1106="",Assumptions!$B$15,'Raw_Data'!M1106)</x:f>
        <x:v>8</x:v>
      </x:c>
      <x:c r="N1106" s="32" t="n">
        <x:f>'Raw_Data'!N1106</x:f>
        <x:v>0.061</x:v>
      </x:c>
      <x:c r="O1106" t="str">
        <x:f>IF(OR(D1106&lt;620,L1106&gt;=2,J1106&gt;0.9),"High",IF(OR(D1106&lt;700,L1106=1,J1106&gt;0.75),"Medium","Low"))</x:f>
        <x:v>Low</x:v>
      </x:c>
      <x:c r="P1106" s="30" t="n">
        <x:f>XLOOKUP(F1106,Assumptions!$A$4:$A$6,Assumptions!$B$4:$B$6)</x:f>
        <x:v>95</x:v>
      </x:c>
      <x:c r="Q1106" s="32" t="n">
        <x:f>XLOOKUP(F1106,Assumptions!$A$4:$A$6,Assumptions!$C$4:$C$6)</x:f>
        <x:v>0.219</x:v>
      </x:c>
      <x:c r="R1106" s="32" t="n">
        <x:f>XLOOKUP(F1106,Assumptions!$A$4:$A$6,Assumptions!$D$4:$D$6)</x:f>
        <x:v>0.016</x:v>
      </x:c>
      <x:c r="S1106" s="32" t="n">
        <x:f>XLOOKUP(F1106,Assumptions!$A$4:$A$6,Assumptions!$E$4:$E$6)</x:f>
        <x:v>0.01</x:v>
      </x:c>
      <x:c r="T1106" s="32" t="n">
        <x:f>XLOOKUP(O1106,Assumptions!$H$4:$H$6,Assumptions!$I$4:$I$6)</x:f>
        <x:v>0.0035</x:v>
      </x:c>
      <x:c r="U1106" s="30" t="n">
        <x:f>XLOOKUP(F1106,Assumptions!$A$4:$A$6,Assumptions!$F$4:$F$6)</x:f>
        <x:v>90</x:v>
      </x:c>
      <x:c r="V1106" s="60" t="n">
        <x:f>I1106*12</x:f>
        <x:v>16669.800000000003</x:v>
      </x:c>
      <x:c r="W1106" s="60" t="n">
        <x:f>H1106*J1106*(1-K1106)*Q1106</x:f>
        <x:v>189.495135648</x:v>
      </x:c>
      <x:c r="X1106" s="60" t="n">
        <x:f>V1106*R1106</x:f>
        <x:v>266.71680000000003</x:v>
      </x:c>
      <x:c r="Y1106" s="60" t="n">
        <x:f>V1106*S1106</x:f>
        <x:v>166.69800000000004</x:v>
      </x:c>
      <x:c r="Z1106" s="60" t="n">
        <x:f>H1106*J1106*T1106</x:f>
        <x:v>27.039831</x:v>
      </x:c>
      <x:c r="AA1106" s="60" t="n">
        <x:f>P1106+W1106+X1106-Y1106-Z1106-U1106</x:f>
        <x:v>267.474104648</x:v>
      </x:c>
      <x:c r="AB1106" s="32" t="n">
        <x:f>IFERROR(AA1106/(P1106+W1106+X1106),0)</x:f>
        <x:v>0.4852473020809314</x:v>
      </x:c>
      <x:c r="AC1106" t="n">
        <x:f>IF(O1106="High",0,IF(I1106&gt;=1800,3,IF(I1106&gt;=900,2,1))+IF(K1106&gt;=0.9,2,IF(K1106&gt;=0.75,1,0))+IF(J1106&lt;=0.7,2,IF(J1106&lt;=0.85,1,0))+IF(M1106&gt;=8,1,0))</x:f>
        <x:v>6</x:v>
      </x:c>
      <x:c r="AD1106" t="str">
        <x:f>IF(AND(O1106&lt;&gt;"High",AC1106&gt;=Assumptions!$B$10,AA1106&gt;0),"Priority Growth",IF(AND(O1106="Low",AA1106&gt;0),"Maintain","Watch"))</x:f>
        <x:v>Priority Growth</x:v>
      </x:c>
      <x:c r="AE1106" s="60" t="n">
        <x:f>MAX(AA1106,0)*N1106</x:f>
        <x:v>16.315920383528</x:v>
      </x:c>
      <x:c r="AF1106" t="str">
        <x:f>IF(AND(AA1106&gt;=Assumptions!$B$11,O1106&lt;&gt;"High",OR(N1106&gt;=Assumptions!$B$12,M1106&lt;=6)),"High","Standard")</x:f>
        <x:v>Standard</x:v>
      </x:c>
    </x:row>
    <x:row r="1107">
      <x:c r="A1107" t="str">
        <x:f>'Raw_Data'!A1107</x:f>
        <x:v>C01106</x:v>
      </x:c>
      <x:c r="B1107" t="n">
        <x:f>'Raw_Data'!B1107</x:f>
        <x:v>27</x:v>
      </x:c>
      <x:c r="C1107" s="30" t="n">
        <x:f>'Raw_Data'!C1107</x:f>
        <x:v>61292</x:v>
      </x:c>
      <x:c r="D1107" t="n">
        <x:f>'Raw_Data'!D1107</x:f>
        <x:v>670</x:v>
      </x:c>
      <x:c r="E1107" t="n">
        <x:f>'Raw_Data'!E1107</x:f>
        <x:v>26</x:v>
      </x:c>
      <x:c r="F1107" t="str">
        <x:f>PROPER(TRIM('Raw_Data'!F1107))</x:f>
        <x:v>Gold</x:v>
      </x:c>
      <x:c r="G1107" t="str">
        <x:f>PROPER(TRIM('Raw_Data'!G1107))</x:f>
        <x:v>Digital</x:v>
      </x:c>
      <x:c r="H1107" s="60" t="n">
        <x:f>'Raw_Data'!H1107</x:f>
        <x:v>8828</x:v>
      </x:c>
      <x:c r="I1107" s="60" t="n">
        <x:f>'Raw_Data'!I1107</x:f>
        <x:v>1223.46</x:v>
      </x:c>
      <x:c r="J1107" s="32" t="n">
        <x:f>'Raw_Data'!J1107</x:f>
        <x:v>0.308</x:v>
      </x:c>
      <x:c r="K1107" s="32" t="n">
        <x:f>'Raw_Data'!K1107</x:f>
        <x:v>0.647</x:v>
      </x:c>
      <x:c r="L1107" t="n">
        <x:f>'Raw_Data'!L1107</x:f>
        <x:v>0</x:v>
      </x:c>
      <x:c r="M1107" t="n">
        <x:f>IF('Raw_Data'!M1107="",Assumptions!$B$15,'Raw_Data'!M1107)</x:f>
        <x:v>9</x:v>
      </x:c>
      <x:c r="N1107" s="32" t="n">
        <x:f>'Raw_Data'!N1107</x:f>
        <x:v>0.02</x:v>
      </x:c>
      <x:c r="O1107" t="str">
        <x:f>IF(OR(D1107&lt;620,L1107&gt;=2,J1107&gt;0.9),"High",IF(OR(D1107&lt;700,L1107=1,J1107&gt;0.75),"Medium","Low"))</x:f>
        <x:v>Medium</x:v>
      </x:c>
      <x:c r="P1107" s="30" t="n">
        <x:f>XLOOKUP(F1107,Assumptions!$A$4:$A$6,Assumptions!$B$4:$B$6)</x:f>
        <x:v>95</x:v>
      </x:c>
      <x:c r="Q1107" s="32" t="n">
        <x:f>XLOOKUP(F1107,Assumptions!$A$4:$A$6,Assumptions!$C$4:$C$6)</x:f>
        <x:v>0.219</x:v>
      </x:c>
      <x:c r="R1107" s="32" t="n">
        <x:f>XLOOKUP(F1107,Assumptions!$A$4:$A$6,Assumptions!$D$4:$D$6)</x:f>
        <x:v>0.016</x:v>
      </x:c>
      <x:c r="S1107" s="32" t="n">
        <x:f>XLOOKUP(F1107,Assumptions!$A$4:$A$6,Assumptions!$E$4:$E$6)</x:f>
        <x:v>0.01</x:v>
      </x:c>
      <x:c r="T1107" s="32" t="n">
        <x:f>XLOOKUP(O1107,Assumptions!$H$4:$H$6,Assumptions!$I$4:$I$6)</x:f>
        <x:v>0.012</x:v>
      </x:c>
      <x:c r="U1107" s="30" t="n">
        <x:f>XLOOKUP(F1107,Assumptions!$A$4:$A$6,Assumptions!$F$4:$F$6)</x:f>
        <x:v>90</x:v>
      </x:c>
      <x:c r="V1107" s="60" t="n">
        <x:f>I1107*12</x:f>
        <x:v>14681.52</x:v>
      </x:c>
      <x:c r="W1107" s="60" t="n">
        <x:f>H1107*J1107*(1-K1107)*Q1107</x:f>
        <x:v>210.19958836799998</x:v>
      </x:c>
      <x:c r="X1107" s="60" t="n">
        <x:f>V1107*R1107</x:f>
        <x:v>234.90432</x:v>
      </x:c>
      <x:c r="Y1107" s="60" t="n">
        <x:f>V1107*S1107</x:f>
        <x:v>146.8152</x:v>
      </x:c>
      <x:c r="Z1107" s="60" t="n">
        <x:f>H1107*J1107*T1107</x:f>
        <x:v>32.628288</x:v>
      </x:c>
      <x:c r="AA1107" s="60" t="n">
        <x:f>P1107+W1107+X1107-Y1107-Z1107-U1107</x:f>
        <x:v>270.660420368</x:v>
      </x:c>
      <x:c r="AB1107" s="32" t="n">
        <x:f>IFERROR(AA1107/(P1107+W1107+X1107),0)</x:f>
        <x:v>0.5011265724512873</x:v>
      </x:c>
      <x:c r="AC1107" t="n">
        <x:f>IF(O1107="High",0,IF(I1107&gt;=1800,3,IF(I1107&gt;=900,2,1))+IF(K1107&gt;=0.9,2,IF(K1107&gt;=0.75,1,0))+IF(J1107&lt;=0.7,2,IF(J1107&lt;=0.85,1,0))+IF(M1107&gt;=8,1,0))</x:f>
        <x:v>5</x:v>
      </x:c>
      <x:c r="AD1107" t="str">
        <x:f>IF(AND(O1107&lt;&gt;"High",AC1107&gt;=Assumptions!$B$10,AA1107&gt;0),"Priority Growth",IF(AND(O1107="Low",AA1107&gt;0),"Maintain","Watch"))</x:f>
        <x:v>Watch</x:v>
      </x:c>
      <x:c r="AE1107" s="60" t="n">
        <x:f>MAX(AA1107,0)*N1107</x:f>
        <x:v>5.413208407360001</x:v>
      </x:c>
      <x:c r="AF1107" t="str">
        <x:f>IF(AND(AA1107&gt;=Assumptions!$B$11,O1107&lt;&gt;"High",OR(N1107&gt;=Assumptions!$B$12,M1107&lt;=6)),"High","Standard")</x:f>
        <x:v>Standard</x:v>
      </x:c>
    </x:row>
    <x:row r="1108">
      <x:c r="A1108" t="str">
        <x:f>'Raw_Data'!A1108</x:f>
        <x:v>C01107</x:v>
      </x:c>
      <x:c r="B1108" t="n">
        <x:f>'Raw_Data'!B1108</x:f>
        <x:v>36</x:v>
      </x:c>
      <x:c r="C1108" s="30" t="n">
        <x:f>'Raw_Data'!C1108</x:f>
        <x:v>178570</x:v>
      </x:c>
      <x:c r="D1108" t="n">
        <x:f>'Raw_Data'!D1108</x:f>
        <x:v>766</x:v>
      </x:c>
      <x:c r="E1108" t="n">
        <x:f>'Raw_Data'!E1108</x:f>
        <x:v>33</x:v>
      </x:c>
      <x:c r="F1108" t="str">
        <x:f>PROPER(TRIM('Raw_Data'!F1108))</x:f>
        <x:v>Platinum</x:v>
      </x:c>
      <x:c r="G1108" t="str">
        <x:f>PROPER(TRIM('Raw_Data'!G1108))</x:f>
        <x:v>Partner</x:v>
      </x:c>
      <x:c r="H1108" s="60" t="n">
        <x:f>'Raw_Data'!H1108</x:f>
        <x:v>40000</x:v>
      </x:c>
      <x:c r="I1108" s="60" t="n">
        <x:f>'Raw_Data'!I1108</x:f>
        <x:v>4130.45</x:v>
      </x:c>
      <x:c r="J1108" s="32" t="n">
        <x:f>'Raw_Data'!J1108</x:f>
        <x:v>0.135</x:v>
      </x:c>
      <x:c r="K1108" s="32" t="n">
        <x:f>'Raw_Data'!K1108</x:f>
        <x:v>0.814</x:v>
      </x:c>
      <x:c r="L1108" t="n">
        <x:f>'Raw_Data'!L1108</x:f>
        <x:v>0</x:v>
      </x:c>
      <x:c r="M1108" t="n">
        <x:f>IF('Raw_Data'!M1108="",Assumptions!$B$15,'Raw_Data'!M1108)</x:f>
        <x:v>5</x:v>
      </x:c>
      <x:c r="N1108" s="32" t="n">
        <x:f>'Raw_Data'!N1108</x:f>
        <x:v>0.196</x:v>
      </x:c>
      <x:c r="O1108" t="str">
        <x:f>IF(OR(D1108&lt;620,L1108&gt;=2,J1108&gt;0.9),"High",IF(OR(D1108&lt;700,L1108=1,J1108&gt;0.75),"Medium","Low"))</x:f>
        <x:v>Low</x:v>
      </x:c>
      <x:c r="P1108" s="30" t="n">
        <x:f>XLOOKUP(F1108,Assumptions!$A$4:$A$6,Assumptions!$B$4:$B$6)</x:f>
        <x:v>195</x:v>
      </x:c>
      <x:c r="Q1108" s="32" t="n">
        <x:f>XLOOKUP(F1108,Assumptions!$A$4:$A$6,Assumptions!$C$4:$C$6)</x:f>
        <x:v>0.199</x:v>
      </x:c>
      <x:c r="R1108" s="32" t="n">
        <x:f>XLOOKUP(F1108,Assumptions!$A$4:$A$6,Assumptions!$D$4:$D$6)</x:f>
        <x:v>0.017</x:v>
      </x:c>
      <x:c r="S1108" s="32" t="n">
        <x:f>XLOOKUP(F1108,Assumptions!$A$4:$A$6,Assumptions!$E$4:$E$6)</x:f>
        <x:v>0.013</x:v>
      </x:c>
      <x:c r="T1108" s="32" t="n">
        <x:f>XLOOKUP(O1108,Assumptions!$H$4:$H$6,Assumptions!$I$4:$I$6)</x:f>
        <x:v>0.0035</x:v>
      </x:c>
      <x:c r="U1108" s="30" t="n">
        <x:f>XLOOKUP(F1108,Assumptions!$A$4:$A$6,Assumptions!$F$4:$F$6)</x:f>
        <x:v>140</x:v>
      </x:c>
      <x:c r="V1108" s="60" t="n">
        <x:f>I1108*12</x:f>
        <x:v>49565.399999999994</x:v>
      </x:c>
      <x:c r="W1108" s="60" t="n">
        <x:f>H1108*J1108*(1-K1108)*Q1108</x:f>
        <x:v>199.87560000000008</x:v>
      </x:c>
      <x:c r="X1108" s="60" t="n">
        <x:f>V1108*R1108</x:f>
        <x:v>842.6118</x:v>
      </x:c>
      <x:c r="Y1108" s="60" t="n">
        <x:f>V1108*S1108</x:f>
        <x:v>644.3501999999999</x:v>
      </x:c>
      <x:c r="Z1108" s="60" t="n">
        <x:f>H1108*J1108*T1108</x:f>
        <x:v>18.900000000000002</x:v>
      </x:c>
      <x:c r="AA1108" s="60" t="n">
        <x:f>P1108+W1108+X1108-Y1108-Z1108-U1108</x:f>
        <x:v>434.23720000000014</x:v>
      </x:c>
      <x:c r="AB1108" s="32" t="n">
        <x:f>IFERROR(AA1108/(P1108+W1108+X1108),0)</x:f>
        <x:v>0.3509023202983724</x:v>
      </x:c>
      <x:c r="AC1108" t="n">
        <x:f>IF(O1108="High",0,IF(I1108&gt;=1800,3,IF(I1108&gt;=900,2,1))+IF(K1108&gt;=0.9,2,IF(K1108&gt;=0.75,1,0))+IF(J1108&lt;=0.7,2,IF(J1108&lt;=0.85,1,0))+IF(M1108&gt;=8,1,0))</x:f>
        <x:v>6</x:v>
      </x:c>
      <x:c r="AD1108" t="str">
        <x:f>IF(AND(O1108&lt;&gt;"High",AC1108&gt;=Assumptions!$B$10,AA1108&gt;0),"Priority Growth",IF(AND(O1108="Low",AA1108&gt;0),"Maintain","Watch"))</x:f>
        <x:v>Priority Growth</x:v>
      </x:c>
      <x:c r="AE1108" s="60" t="n">
        <x:f>MAX(AA1108,0)*N1108</x:f>
        <x:v>85.11049120000003</x:v>
      </x:c>
      <x:c r="AF1108" t="str">
        <x:f>IF(AND(AA1108&gt;=Assumptions!$B$11,O1108&lt;&gt;"High",OR(N1108&gt;=Assumptions!$B$12,M1108&lt;=6)),"High","Standard")</x:f>
        <x:v>High</x:v>
      </x:c>
    </x:row>
    <x:row r="1109">
      <x:c r="A1109" t="str">
        <x:f>'Raw_Data'!A1109</x:f>
        <x:v>C01108</x:v>
      </x:c>
      <x:c r="B1109" t="n">
        <x:f>'Raw_Data'!B1109</x:f>
        <x:v>27</x:v>
      </x:c>
      <x:c r="C1109" s="30" t="n">
        <x:f>'Raw_Data'!C1109</x:f>
        <x:v>54220</x:v>
      </x:c>
      <x:c r="D1109" t="n">
        <x:f>'Raw_Data'!D1109</x:f>
        <x:v>654</x:v>
      </x:c>
      <x:c r="E1109" t="n">
        <x:f>'Raw_Data'!E1109</x:f>
        <x:v>20</x:v>
      </x:c>
      <x:c r="F1109" t="str">
        <x:f>PROPER(TRIM('Raw_Data'!F1109))</x:f>
        <x:v>Classic</x:v>
      </x:c>
      <x:c r="G1109" t="str">
        <x:f>PROPER(TRIM('Raw_Data'!G1109))</x:f>
        <x:v>Direct Mail</x:v>
      </x:c>
      <x:c r="H1109" s="60" t="n">
        <x:f>'Raw_Data'!H1109</x:f>
        <x:v>4241</x:v>
      </x:c>
      <x:c r="I1109" s="60" t="n">
        <x:f>'Raw_Data'!I1109</x:f>
        <x:v>711.29</x:v>
      </x:c>
      <x:c r="J1109" s="32" t="n">
        <x:f>'Raw_Data'!J1109</x:f>
        <x:v>0.403</x:v>
      </x:c>
      <x:c r="K1109" s="32" t="n">
        <x:f>'Raw_Data'!K1109</x:f>
        <x:v>0.657</x:v>
      </x:c>
      <x:c r="L1109" t="n">
        <x:f>'Raw_Data'!L1109</x:f>
        <x:v>0</x:v>
      </x:c>
      <x:c r="M1109" t="n">
        <x:f>IF('Raw_Data'!M1109="",Assumptions!$B$15,'Raw_Data'!M1109)</x:f>
        <x:v>9</x:v>
      </x:c>
      <x:c r="N1109" s="32" t="n">
        <x:f>'Raw_Data'!N1109</x:f>
        <x:v>0.02</x:v>
      </x:c>
      <x:c r="O1109" t="str">
        <x:f>IF(OR(D1109&lt;620,L1109&gt;=2,J1109&gt;0.9),"High",IF(OR(D1109&lt;700,L1109=1,J1109&gt;0.75),"Medium","Low"))</x:f>
        <x:v>Medium</x:v>
      </x:c>
      <x:c r="P1109" s="30" t="n">
        <x:f>XLOOKUP(F1109,Assumptions!$A$4:$A$6,Assumptions!$B$4:$B$6)</x:f>
        <x:v>0</x:v>
      </x:c>
      <x:c r="Q1109" s="32" t="n">
        <x:f>XLOOKUP(F1109,Assumptions!$A$4:$A$6,Assumptions!$C$4:$C$6)</x:f>
        <x:v>0.229</x:v>
      </x:c>
      <x:c r="R1109" s="32" t="n">
        <x:f>XLOOKUP(F1109,Assumptions!$A$4:$A$6,Assumptions!$D$4:$D$6)</x:f>
        <x:v>0.015</x:v>
      </x:c>
      <x:c r="S1109" s="32" t="n">
        <x:f>XLOOKUP(F1109,Assumptions!$A$4:$A$6,Assumptions!$E$4:$E$6)</x:f>
        <x:v>0.0075</x:v>
      </x:c>
      <x:c r="T1109" s="32" t="n">
        <x:f>XLOOKUP(O1109,Assumptions!$H$4:$H$6,Assumptions!$I$4:$I$6)</x:f>
        <x:v>0.012</x:v>
      </x:c>
      <x:c r="U1109" s="30" t="n">
        <x:f>XLOOKUP(F1109,Assumptions!$A$4:$A$6,Assumptions!$F$4:$F$6)</x:f>
        <x:v>60</x:v>
      </x:c>
      <x:c r="V1109" s="60" t="n">
        <x:f>I1109*12</x:f>
        <x:v>8535.48</x:v>
      </x:c>
      <x:c r="W1109" s="60" t="n">
        <x:f>H1109*J1109*(1-K1109)*Q1109</x:f>
        <x:v>134.24648428100002</x:v>
      </x:c>
      <x:c r="X1109" s="60" t="n">
        <x:f>V1109*R1109</x:f>
        <x:v>128.0322</x:v>
      </x:c>
      <x:c r="Y1109" s="60" t="n">
        <x:f>V1109*S1109</x:f>
        <x:v>64.0161</x:v>
      </x:c>
      <x:c r="Z1109" s="60" t="n">
        <x:f>H1109*J1109*T1109</x:f>
        <x:v>20.509476</x:v>
      </x:c>
      <x:c r="AA1109" s="60" t="n">
        <x:f>P1109+W1109+X1109-Y1109-Z1109-U1109</x:f>
        <x:v>117.75310828099998</x:v>
      </x:c>
      <x:c r="AB1109" s="32" t="n">
        <x:f>IFERROR(AA1109/(P1109+W1109+X1109),0)</x:f>
        <x:v>0.44896179269696856</x:v>
      </x:c>
      <x:c r="AC1109" t="n">
        <x:f>IF(O1109="High",0,IF(I1109&gt;=1800,3,IF(I1109&gt;=900,2,1))+IF(K1109&gt;=0.9,2,IF(K1109&gt;=0.75,1,0))+IF(J1109&lt;=0.7,2,IF(J1109&lt;=0.85,1,0))+IF(M1109&gt;=8,1,0))</x:f>
        <x:v>4</x:v>
      </x:c>
      <x:c r="AD1109" t="str">
        <x:f>IF(AND(O1109&lt;&gt;"High",AC1109&gt;=Assumptions!$B$10,AA1109&gt;0),"Priority Growth",IF(AND(O1109="Low",AA1109&gt;0),"Maintain","Watch"))</x:f>
        <x:v>Watch</x:v>
      </x:c>
      <x:c r="AE1109" s="60" t="n">
        <x:f>MAX(AA1109,0)*N1109</x:f>
        <x:v>2.3550621656199997</x:v>
      </x:c>
      <x:c r="AF1109" t="str">
        <x:f>IF(AND(AA1109&gt;=Assumptions!$B$11,O1109&lt;&gt;"High",OR(N1109&gt;=Assumptions!$B$12,M1109&lt;=6)),"High","Standard")</x:f>
        <x:v>Standard</x:v>
      </x:c>
    </x:row>
    <x:row r="1110">
      <x:c r="A1110" t="str">
        <x:f>'Raw_Data'!A1110</x:f>
        <x:v>C01109</x:v>
      </x:c>
      <x:c r="B1110" t="n">
        <x:f>'Raw_Data'!B1110</x:f>
        <x:v>27</x:v>
      </x:c>
      <x:c r="C1110" s="30" t="n">
        <x:f>'Raw_Data'!C1110</x:f>
        <x:v>38593</x:v>
      </x:c>
      <x:c r="D1110" t="n">
        <x:f>'Raw_Data'!D1110</x:f>
        <x:v>647</x:v>
      </x:c>
      <x:c r="E1110" t="n">
        <x:f>'Raw_Data'!E1110</x:f>
        <x:v>41</x:v>
      </x:c>
      <x:c r="F1110" t="str">
        <x:f>PROPER(TRIM('Raw_Data'!F1110))</x:f>
        <x:v>Classic</x:v>
      </x:c>
      <x:c r="G1110" t="str">
        <x:f>PROPER(TRIM('Raw_Data'!G1110))</x:f>
        <x:v>Digital</x:v>
      </x:c>
      <x:c r="H1110" s="60" t="n">
        <x:f>'Raw_Data'!H1110</x:f>
        <x:v>2406</x:v>
      </x:c>
      <x:c r="I1110" s="60" t="n">
        <x:f>'Raw_Data'!I1110</x:f>
        <x:v>647.52</x:v>
      </x:c>
      <x:c r="J1110" s="32" t="n">
        <x:f>'Raw_Data'!J1110</x:f>
        <x:v>0.657</x:v>
      </x:c>
      <x:c r="K1110" s="32" t="n">
        <x:f>'Raw_Data'!K1110</x:f>
        <x:v>0.653</x:v>
      </x:c>
      <x:c r="L1110" t="n">
        <x:f>'Raw_Data'!L1110</x:f>
        <x:v>1</x:v>
      </x:c>
      <x:c r="M1110" t="n">
        <x:f>IF('Raw_Data'!M1110="",Assumptions!$B$15,'Raw_Data'!M1110)</x:f>
        <x:v>6</x:v>
      </x:c>
      <x:c r="N1110" s="32" t="n">
        <x:f>'Raw_Data'!N1110</x:f>
        <x:v>0.181</x:v>
      </x:c>
      <x:c r="O1110" t="str">
        <x:f>IF(OR(D1110&lt;620,L1110&gt;=2,J1110&gt;0.9),"High",IF(OR(D1110&lt;700,L1110=1,J1110&gt;0.75),"Medium","Low"))</x:f>
        <x:v>Medium</x:v>
      </x:c>
      <x:c r="P1110" s="30" t="n">
        <x:f>XLOOKUP(F1110,Assumptions!$A$4:$A$6,Assumptions!$B$4:$B$6)</x:f>
        <x:v>0</x:v>
      </x:c>
      <x:c r="Q1110" s="32" t="n">
        <x:f>XLOOKUP(F1110,Assumptions!$A$4:$A$6,Assumptions!$C$4:$C$6)</x:f>
        <x:v>0.229</x:v>
      </x:c>
      <x:c r="R1110" s="32" t="n">
        <x:f>XLOOKUP(F1110,Assumptions!$A$4:$A$6,Assumptions!$D$4:$D$6)</x:f>
        <x:v>0.015</x:v>
      </x:c>
      <x:c r="S1110" s="32" t="n">
        <x:f>XLOOKUP(F1110,Assumptions!$A$4:$A$6,Assumptions!$E$4:$E$6)</x:f>
        <x:v>0.0075</x:v>
      </x:c>
      <x:c r="T1110" s="32" t="n">
        <x:f>XLOOKUP(O1110,Assumptions!$H$4:$H$6,Assumptions!$I$4:$I$6)</x:f>
        <x:v>0.012</x:v>
      </x:c>
      <x:c r="U1110" s="30" t="n">
        <x:f>XLOOKUP(F1110,Assumptions!$A$4:$A$6,Assumptions!$F$4:$F$6)</x:f>
        <x:v>60</x:v>
      </x:c>
      <x:c r="V1110" s="60" t="n">
        <x:f>I1110*12</x:f>
        <x:v>7770.24</x:v>
      </x:c>
      <x:c r="W1110" s="60" t="n">
        <x:f>H1110*J1110*(1-K1110)*Q1110</x:f>
        <x:v>125.61050154600001</x:v>
      </x:c>
      <x:c r="X1110" s="60" t="n">
        <x:f>V1110*R1110</x:f>
        <x:v>116.55359999999999</x:v>
      </x:c>
      <x:c r="Y1110" s="60" t="n">
        <x:f>V1110*S1110</x:f>
        <x:v>58.276799999999994</x:v>
      </x:c>
      <x:c r="Z1110" s="60" t="n">
        <x:f>H1110*J1110*T1110</x:f>
        <x:v>18.968904</x:v>
      </x:c>
      <x:c r="AA1110" s="60" t="n">
        <x:f>P1110+W1110+X1110-Y1110-Z1110-U1110</x:f>
        <x:v>104.918397546</x:v>
      </x:c>
      <x:c r="AB1110" s="32" t="n">
        <x:f>IFERROR(AA1110/(P1110+W1110+X1110),0)</x:f>
        <x:v>0.43325330582109567</x:v>
      </x:c>
      <x:c r="AC1110" t="n">
        <x:f>IF(O1110="High",0,IF(I1110&gt;=1800,3,IF(I1110&gt;=900,2,1))+IF(K1110&gt;=0.9,2,IF(K1110&gt;=0.75,1,0))+IF(J1110&lt;=0.7,2,IF(J1110&lt;=0.85,1,0))+IF(M1110&gt;=8,1,0))</x:f>
        <x:v>3</x:v>
      </x:c>
      <x:c r="AD1110" t="str">
        <x:f>IF(AND(O1110&lt;&gt;"High",AC1110&gt;=Assumptions!$B$10,AA1110&gt;0),"Priority Growth",IF(AND(O1110="Low",AA1110&gt;0),"Maintain","Watch"))</x:f>
        <x:v>Watch</x:v>
      </x:c>
      <x:c r="AE1110" s="60" t="n">
        <x:f>MAX(AA1110,0)*N1110</x:f>
        <x:v>18.990229955826</x:v>
      </x:c>
      <x:c r="AF1110" t="str">
        <x:f>IF(AND(AA1110&gt;=Assumptions!$B$11,O1110&lt;&gt;"High",OR(N1110&gt;=Assumptions!$B$12,M1110&lt;=6)),"High","Standard")</x:f>
        <x:v>Standard</x:v>
      </x:c>
    </x:row>
    <x:row r="1111">
      <x:c r="A1111" t="str">
        <x:f>'Raw_Data'!A1111</x:f>
        <x:v>C01110</x:v>
      </x:c>
      <x:c r="B1111" t="n">
        <x:f>'Raw_Data'!B1111</x:f>
        <x:v>59</x:v>
      </x:c>
      <x:c r="C1111" s="30" t="n">
        <x:f>'Raw_Data'!C1111</x:f>
        <x:v>91532</x:v>
      </x:c>
      <x:c r="D1111" t="n">
        <x:f>'Raw_Data'!D1111</x:f>
        <x:v>629</x:v>
      </x:c>
      <x:c r="E1111" t="n">
        <x:f>'Raw_Data'!E1111</x:f>
        <x:v>35</x:v>
      </x:c>
      <x:c r="F1111" t="str">
        <x:f>PROPER(TRIM('Raw_Data'!F1111))</x:f>
        <x:v>Classic</x:v>
      </x:c>
      <x:c r="G1111" t="str">
        <x:f>PROPER(TRIM('Raw_Data'!G1111))</x:f>
        <x:v>Digital</x:v>
      </x:c>
      <x:c r="H1111" s="60" t="n">
        <x:f>'Raw_Data'!H1111</x:f>
        <x:v>7295</x:v>
      </x:c>
      <x:c r="I1111" s="60" t="n">
        <x:f>'Raw_Data'!I1111</x:f>
        <x:v>585.61</x:v>
      </x:c>
      <x:c r="J1111" s="32" t="n">
        <x:f>'Raw_Data'!J1111</x:f>
        <x:v>0.411</x:v>
      </x:c>
      <x:c r="K1111" s="32" t="n">
        <x:f>'Raw_Data'!K1111</x:f>
        <x:v>0.66</x:v>
      </x:c>
      <x:c r="L1111" t="n">
        <x:f>'Raw_Data'!L1111</x:f>
        <x:v>0</x:v>
      </x:c>
      <x:c r="M1111" t="n">
        <x:f>IF('Raw_Data'!M1111="",Assumptions!$B$15,'Raw_Data'!M1111)</x:f>
        <x:v>9</x:v>
      </x:c>
      <x:c r="N1111" s="32" t="n">
        <x:f>'Raw_Data'!N1111</x:f>
        <x:v>0.02</x:v>
      </x:c>
      <x:c r="O1111" t="str">
        <x:f>IF(OR(D1111&lt;620,L1111&gt;=2,J1111&gt;0.9),"High",IF(OR(D1111&lt;700,L1111=1,J1111&gt;0.75),"Medium","Low"))</x:f>
        <x:v>Medium</x:v>
      </x:c>
      <x:c r="P1111" s="30" t="n">
        <x:f>XLOOKUP(F1111,Assumptions!$A$4:$A$6,Assumptions!$B$4:$B$6)</x:f>
        <x:v>0</x:v>
      </x:c>
      <x:c r="Q1111" s="32" t="n">
        <x:f>XLOOKUP(F1111,Assumptions!$A$4:$A$6,Assumptions!$C$4:$C$6)</x:f>
        <x:v>0.229</x:v>
      </x:c>
      <x:c r="R1111" s="32" t="n">
        <x:f>XLOOKUP(F1111,Assumptions!$A$4:$A$6,Assumptions!$D$4:$D$6)</x:f>
        <x:v>0.015</x:v>
      </x:c>
      <x:c r="S1111" s="32" t="n">
        <x:f>XLOOKUP(F1111,Assumptions!$A$4:$A$6,Assumptions!$E$4:$E$6)</x:f>
        <x:v>0.0075</x:v>
      </x:c>
      <x:c r="T1111" s="32" t="n">
        <x:f>XLOOKUP(O1111,Assumptions!$H$4:$H$6,Assumptions!$I$4:$I$6)</x:f>
        <x:v>0.012</x:v>
      </x:c>
      <x:c r="U1111" s="30" t="n">
        <x:f>XLOOKUP(F1111,Assumptions!$A$4:$A$6,Assumptions!$F$4:$F$6)</x:f>
        <x:v>60</x:v>
      </x:c>
      <x:c r="V1111" s="60" t="n">
        <x:f>I1111*12</x:f>
        <x:v>7027.32</x:v>
      </x:c>
      <x:c r="W1111" s="60" t="n">
        <x:f>H1111*J1111*(1-K1111)*Q1111</x:f>
        <x:v>233.44335569999998</x:v>
      </x:c>
      <x:c r="X1111" s="60" t="n">
        <x:f>V1111*R1111</x:f>
        <x:v>105.40979999999999</x:v>
      </x:c>
      <x:c r="Y1111" s="60" t="n">
        <x:f>V1111*S1111</x:f>
        <x:v>52.704899999999995</x:v>
      </x:c>
      <x:c r="Z1111" s="60" t="n">
        <x:f>H1111*J1111*T1111</x:f>
        <x:v>35.97894</x:v>
      </x:c>
      <x:c r="AA1111" s="60" t="n">
        <x:f>P1111+W1111+X1111-Y1111-Z1111-U1111</x:f>
        <x:v>190.1693157</x:v>
      </x:c>
      <x:c r="AB1111" s="32" t="n">
        <x:f>IFERROR(AA1111/(P1111+W1111+X1111),0)</x:f>
        <x:v>0.5612145334965225</x:v>
      </x:c>
      <x:c r="AC1111" t="n">
        <x:f>IF(O1111="High",0,IF(I1111&gt;=1800,3,IF(I1111&gt;=900,2,1))+IF(K1111&gt;=0.9,2,IF(K1111&gt;=0.75,1,0))+IF(J1111&lt;=0.7,2,IF(J1111&lt;=0.85,1,0))+IF(M1111&gt;=8,1,0))</x:f>
        <x:v>4</x:v>
      </x:c>
      <x:c r="AD1111" t="str">
        <x:f>IF(AND(O1111&lt;&gt;"High",AC1111&gt;=Assumptions!$B$10,AA1111&gt;0),"Priority Growth",IF(AND(O1111="Low",AA1111&gt;0),"Maintain","Watch"))</x:f>
        <x:v>Watch</x:v>
      </x:c>
      <x:c r="AE1111" s="60" t="n">
        <x:f>MAX(AA1111,0)*N1111</x:f>
        <x:v>3.803386314</x:v>
      </x:c>
      <x:c r="AF1111" t="str">
        <x:f>IF(AND(AA1111&gt;=Assumptions!$B$11,O1111&lt;&gt;"High",OR(N1111&gt;=Assumptions!$B$12,M1111&lt;=6)),"High","Standard")</x:f>
        <x:v>Standard</x:v>
      </x:c>
    </x:row>
    <x:row r="1112">
      <x:c r="A1112" t="str">
        <x:f>'Raw_Data'!A1112</x:f>
        <x:v>C01111</x:v>
      </x:c>
      <x:c r="B1112" t="n">
        <x:f>'Raw_Data'!B1112</x:f>
        <x:v>28</x:v>
      </x:c>
      <x:c r="C1112" s="30" t="n">
        <x:f>'Raw_Data'!C1112</x:f>
        <x:v>101864</x:v>
      </x:c>
      <x:c r="D1112" t="n">
        <x:f>'Raw_Data'!D1112</x:f>
        <x:v>723</x:v>
      </x:c>
      <x:c r="E1112" t="n">
        <x:f>'Raw_Data'!E1112</x:f>
        <x:v>57</x:v>
      </x:c>
      <x:c r="F1112" t="str">
        <x:f>PROPER(TRIM('Raw_Data'!F1112))</x:f>
        <x:v>Platinum</x:v>
      </x:c>
      <x:c r="G1112" t="str">
        <x:f>PROPER(TRIM('Raw_Data'!G1112))</x:f>
        <x:v>Direct Mail</x:v>
      </x:c>
      <x:c r="H1112" s="60" t="n">
        <x:f>'Raw_Data'!H1112</x:f>
        <x:v>22404</x:v>
      </x:c>
      <x:c r="I1112" s="60" t="n">
        <x:f>'Raw_Data'!I1112</x:f>
        <x:v>2312.67</x:v>
      </x:c>
      <x:c r="J1112" s="32" t="n">
        <x:f>'Raw_Data'!J1112</x:f>
        <x:v>0.234</x:v>
      </x:c>
      <x:c r="K1112" s="32" t="n">
        <x:f>'Raw_Data'!K1112</x:f>
        <x:v>0.761</x:v>
      </x:c>
      <x:c r="L1112" t="n">
        <x:f>'Raw_Data'!L1112</x:f>
        <x:v>0</x:v>
      </x:c>
      <x:c r="M1112" t="n">
        <x:f>IF('Raw_Data'!M1112="",Assumptions!$B$15,'Raw_Data'!M1112)</x:f>
        <x:v>7</x:v>
      </x:c>
      <x:c r="N1112" s="32" t="n">
        <x:f>'Raw_Data'!N1112</x:f>
        <x:v>0.142</x:v>
      </x:c>
      <x:c r="O1112" t="str">
        <x:f>IF(OR(D1112&lt;620,L1112&gt;=2,J1112&gt;0.9),"High",IF(OR(D1112&lt;700,L1112=1,J1112&gt;0.75),"Medium","Low"))</x:f>
        <x:v>Low</x:v>
      </x:c>
      <x:c r="P1112" s="30" t="n">
        <x:f>XLOOKUP(F1112,Assumptions!$A$4:$A$6,Assumptions!$B$4:$B$6)</x:f>
        <x:v>195</x:v>
      </x:c>
      <x:c r="Q1112" s="32" t="n">
        <x:f>XLOOKUP(F1112,Assumptions!$A$4:$A$6,Assumptions!$C$4:$C$6)</x:f>
        <x:v>0.199</x:v>
      </x:c>
      <x:c r="R1112" s="32" t="n">
        <x:f>XLOOKUP(F1112,Assumptions!$A$4:$A$6,Assumptions!$D$4:$D$6)</x:f>
        <x:v>0.017</x:v>
      </x:c>
      <x:c r="S1112" s="32" t="n">
        <x:f>XLOOKUP(F1112,Assumptions!$A$4:$A$6,Assumptions!$E$4:$E$6)</x:f>
        <x:v>0.013</x:v>
      </x:c>
      <x:c r="T1112" s="32" t="n">
        <x:f>XLOOKUP(O1112,Assumptions!$H$4:$H$6,Assumptions!$I$4:$I$6)</x:f>
        <x:v>0.0035</x:v>
      </x:c>
      <x:c r="U1112" s="30" t="n">
        <x:f>XLOOKUP(F1112,Assumptions!$A$4:$A$6,Assumptions!$F$4:$F$6)</x:f>
        <x:v>140</x:v>
      </x:c>
      <x:c r="V1112" s="60" t="n">
        <x:f>I1112*12</x:f>
        <x:v>27752.04</x:v>
      </x:c>
      <x:c r="W1112" s="60" t="n">
        <x:f>H1112*J1112*(1-K1112)*Q1112</x:f>
        <x:v>249.340254696</x:v>
      </x:c>
      <x:c r="X1112" s="60" t="n">
        <x:f>V1112*R1112</x:f>
        <x:v>471.78468000000004</x:v>
      </x:c>
      <x:c r="Y1112" s="60" t="n">
        <x:f>V1112*S1112</x:f>
        <x:v>360.77652</x:v>
      </x:c>
      <x:c r="Z1112" s="60" t="n">
        <x:f>H1112*J1112*T1112</x:f>
        <x:v>18.348876</x:v>
      </x:c>
      <x:c r="AA1112" s="60" t="n">
        <x:f>P1112+W1112+X1112-Y1112-Z1112-U1112</x:f>
        <x:v>396.99953869600006</x:v>
      </x:c>
      <x:c r="AB1112" s="32" t="n">
        <x:f>IFERROR(AA1112/(P1112+W1112+X1112),0)</x:f>
        <x:v>0.4333465051114861</x:v>
      </x:c>
      <x:c r="AC1112" t="n">
        <x:f>IF(O1112="High",0,IF(I1112&gt;=1800,3,IF(I1112&gt;=900,2,1))+IF(K1112&gt;=0.9,2,IF(K1112&gt;=0.75,1,0))+IF(J1112&lt;=0.7,2,IF(J1112&lt;=0.85,1,0))+IF(M1112&gt;=8,1,0))</x:f>
        <x:v>6</x:v>
      </x:c>
      <x:c r="AD1112" t="str">
        <x:f>IF(AND(O1112&lt;&gt;"High",AC1112&gt;=Assumptions!$B$10,AA1112&gt;0),"Priority Growth",IF(AND(O1112="Low",AA1112&gt;0),"Maintain","Watch"))</x:f>
        <x:v>Priority Growth</x:v>
      </x:c>
      <x:c r="AE1112" s="60" t="n">
        <x:f>MAX(AA1112,0)*N1112</x:f>
        <x:v>56.37393449483201</x:v>
      </x:c>
      <x:c r="AF1112" t="str">
        <x:f>IF(AND(AA1112&gt;=Assumptions!$B$11,O1112&lt;&gt;"High",OR(N1112&gt;=Assumptions!$B$12,M1112&lt;=6)),"High","Standard")</x:f>
        <x:v>Standard</x:v>
      </x:c>
    </x:row>
    <x:row r="1113">
      <x:c r="A1113" t="str">
        <x:f>'Raw_Data'!A1113</x:f>
        <x:v>C01112</x:v>
      </x:c>
      <x:c r="B1113" t="n">
        <x:f>'Raw_Data'!B1113</x:f>
        <x:v>36</x:v>
      </x:c>
      <x:c r="C1113" s="30" t="n">
        <x:f>'Raw_Data'!C1113</x:f>
        <x:v>81177</x:v>
      </x:c>
      <x:c r="D1113" t="n">
        <x:f>'Raw_Data'!D1113</x:f>
        <x:v>629</x:v>
      </x:c>
      <x:c r="E1113" t="n">
        <x:f>'Raw_Data'!E1113</x:f>
        <x:v>63</x:v>
      </x:c>
      <x:c r="F1113" t="str">
        <x:f>PROPER(TRIM('Raw_Data'!F1113))</x:f>
        <x:v>Gold</x:v>
      </x:c>
      <x:c r="G1113" t="str">
        <x:f>PROPER(TRIM('Raw_Data'!G1113))</x:f>
        <x:v>Branch</x:v>
      </x:c>
      <x:c r="H1113" s="60" t="n">
        <x:f>'Raw_Data'!H1113</x:f>
        <x:v>6974</x:v>
      </x:c>
      <x:c r="I1113" s="60" t="n">
        <x:f>'Raw_Data'!I1113</x:f>
        <x:v>670.45</x:v>
      </x:c>
      <x:c r="J1113" s="32" t="n">
        <x:f>'Raw_Data'!J1113</x:f>
        <x:v>0.592</x:v>
      </x:c>
      <x:c r="K1113" s="32" t="n">
        <x:f>'Raw_Data'!K1113</x:f>
        <x:v>0.613</x:v>
      </x:c>
      <x:c r="L1113" t="n">
        <x:f>'Raw_Data'!L1113</x:f>
        <x:v>0</x:v>
      </x:c>
      <x:c r="M1113" t="n">
        <x:f>IF('Raw_Data'!M1113="",Assumptions!$B$15,'Raw_Data'!M1113)</x:f>
        <x:v>9</x:v>
      </x:c>
      <x:c r="N1113" s="32" t="n">
        <x:f>'Raw_Data'!N1113</x:f>
        <x:v>0.095</x:v>
      </x:c>
      <x:c r="O1113" t="str">
        <x:f>IF(OR(D1113&lt;620,L1113&gt;=2,J1113&gt;0.9),"High",IF(OR(D1113&lt;700,L1113=1,J1113&gt;0.75),"Medium","Low"))</x:f>
        <x:v>Medium</x:v>
      </x:c>
      <x:c r="P1113" s="30" t="n">
        <x:f>XLOOKUP(F1113,Assumptions!$A$4:$A$6,Assumptions!$B$4:$B$6)</x:f>
        <x:v>95</x:v>
      </x:c>
      <x:c r="Q1113" s="32" t="n">
        <x:f>XLOOKUP(F1113,Assumptions!$A$4:$A$6,Assumptions!$C$4:$C$6)</x:f>
        <x:v>0.219</x:v>
      </x:c>
      <x:c r="R1113" s="32" t="n">
        <x:f>XLOOKUP(F1113,Assumptions!$A$4:$A$6,Assumptions!$D$4:$D$6)</x:f>
        <x:v>0.016</x:v>
      </x:c>
      <x:c r="S1113" s="32" t="n">
        <x:f>XLOOKUP(F1113,Assumptions!$A$4:$A$6,Assumptions!$E$4:$E$6)</x:f>
        <x:v>0.01</x:v>
      </x:c>
      <x:c r="T1113" s="32" t="n">
        <x:f>XLOOKUP(O1113,Assumptions!$H$4:$H$6,Assumptions!$I$4:$I$6)</x:f>
        <x:v>0.012</x:v>
      </x:c>
      <x:c r="U1113" s="30" t="n">
        <x:f>XLOOKUP(F1113,Assumptions!$A$4:$A$6,Assumptions!$F$4:$F$6)</x:f>
        <x:v>90</x:v>
      </x:c>
      <x:c r="V1113" s="60" t="n">
        <x:f>I1113*12</x:f>
        <x:v>8045.400000000001</x:v>
      </x:c>
      <x:c r="W1113" s="60" t="n">
        <x:f>H1113*J1113*(1-K1113)*Q1113</x:f>
        <x:v>349.911913824</x:v>
      </x:c>
      <x:c r="X1113" s="60" t="n">
        <x:f>V1113*R1113</x:f>
        <x:v>128.7264</x:v>
      </x:c>
      <x:c r="Y1113" s="60" t="n">
        <x:f>V1113*S1113</x:f>
        <x:v>80.45400000000001</x:v>
      </x:c>
      <x:c r="Z1113" s="60" t="n">
        <x:f>H1113*J1113*T1113</x:f>
        <x:v>49.543296000000005</x:v>
      </x:c>
      <x:c r="AA1113" s="60" t="n">
        <x:f>P1113+W1113+X1113-Y1113-Z1113-U1113</x:f>
        <x:v>353.6410178240001</x:v>
      </x:c>
      <x:c r="AB1113" s="32" t="n">
        <x:f>IFERROR(AA1113/(P1113+W1113+X1113),0)</x:f>
        <x:v>0.6164877925718572</x:v>
      </x:c>
      <x:c r="AC1113" t="n">
        <x:f>IF(O1113="High",0,IF(I1113&gt;=1800,3,IF(I1113&gt;=900,2,1))+IF(K1113&gt;=0.9,2,IF(K1113&gt;=0.75,1,0))+IF(J1113&lt;=0.7,2,IF(J1113&lt;=0.85,1,0))+IF(M1113&gt;=8,1,0))</x:f>
        <x:v>4</x:v>
      </x:c>
      <x:c r="AD1113" t="str">
        <x:f>IF(AND(O1113&lt;&gt;"High",AC1113&gt;=Assumptions!$B$10,AA1113&gt;0),"Priority Growth",IF(AND(O1113="Low",AA1113&gt;0),"Maintain","Watch"))</x:f>
        <x:v>Watch</x:v>
      </x:c>
      <x:c r="AE1113" s="60" t="n">
        <x:f>MAX(AA1113,0)*N1113</x:f>
        <x:v>33.595896693280004</x:v>
      </x:c>
      <x:c r="AF1113" t="str">
        <x:f>IF(AND(AA1113&gt;=Assumptions!$B$11,O1113&lt;&gt;"High",OR(N1113&gt;=Assumptions!$B$12,M1113&lt;=6)),"High","Standard")</x:f>
        <x:v>Standard</x:v>
      </x:c>
    </x:row>
    <x:row r="1114">
      <x:c r="A1114" t="str">
        <x:f>'Raw_Data'!A1114</x:f>
        <x:v>C01113</x:v>
      </x:c>
      <x:c r="B1114" t="n">
        <x:f>'Raw_Data'!B1114</x:f>
        <x:v>38</x:v>
      </x:c>
      <x:c r="C1114" s="30" t="n">
        <x:f>'Raw_Data'!C1114</x:f>
        <x:v>131278</x:v>
      </x:c>
      <x:c r="D1114" t="n">
        <x:f>'Raw_Data'!D1114</x:f>
        <x:v>663</x:v>
      </x:c>
      <x:c r="E1114" t="n">
        <x:f>'Raw_Data'!E1114</x:f>
        <x:v>6</x:v>
      </x:c>
      <x:c r="F1114" t="str">
        <x:f>PROPER(TRIM('Raw_Data'!F1114))</x:f>
        <x:v>Platinum</x:v>
      </x:c>
      <x:c r="G1114" t="str">
        <x:f>PROPER(TRIM('Raw_Data'!G1114))</x:f>
        <x:v>Partner</x:v>
      </x:c>
      <x:c r="H1114" s="60" t="n">
        <x:f>'Raw_Data'!H1114</x:f>
        <x:v>27786</x:v>
      </x:c>
      <x:c r="I1114" s="60" t="n">
        <x:f>'Raw_Data'!I1114</x:f>
        <x:v>2865.46</x:v>
      </x:c>
      <x:c r="J1114" s="32" t="n">
        <x:f>'Raw_Data'!J1114</x:f>
        <x:v>0.498</x:v>
      </x:c>
      <x:c r="K1114" s="32" t="n">
        <x:f>'Raw_Data'!K1114</x:f>
        <x:v>0.66</x:v>
      </x:c>
      <x:c r="L1114" t="n">
        <x:f>'Raw_Data'!L1114</x:f>
        <x:v>0</x:v>
      </x:c>
      <x:c r="M1114" t="n">
        <x:f>IF('Raw_Data'!M1114="",Assumptions!$B$15,'Raw_Data'!M1114)</x:f>
        <x:v>8</x:v>
      </x:c>
      <x:c r="N1114" s="32" t="n">
        <x:f>'Raw_Data'!N1114</x:f>
        <x:v>0.119</x:v>
      </x:c>
      <x:c r="O1114" t="str">
        <x:f>IF(OR(D1114&lt;620,L1114&gt;=2,J1114&gt;0.9),"High",IF(OR(D1114&lt;700,L1114=1,J1114&gt;0.75),"Medium","Low"))</x:f>
        <x:v>Medium</x:v>
      </x:c>
      <x:c r="P1114" s="30" t="n">
        <x:f>XLOOKUP(F1114,Assumptions!$A$4:$A$6,Assumptions!$B$4:$B$6)</x:f>
        <x:v>195</x:v>
      </x:c>
      <x:c r="Q1114" s="32" t="n">
        <x:f>XLOOKUP(F1114,Assumptions!$A$4:$A$6,Assumptions!$C$4:$C$6)</x:f>
        <x:v>0.199</x:v>
      </x:c>
      <x:c r="R1114" s="32" t="n">
        <x:f>XLOOKUP(F1114,Assumptions!$A$4:$A$6,Assumptions!$D$4:$D$6)</x:f>
        <x:v>0.017</x:v>
      </x:c>
      <x:c r="S1114" s="32" t="n">
        <x:f>XLOOKUP(F1114,Assumptions!$A$4:$A$6,Assumptions!$E$4:$E$6)</x:f>
        <x:v>0.013</x:v>
      </x:c>
      <x:c r="T1114" s="32" t="n">
        <x:f>XLOOKUP(O1114,Assumptions!$H$4:$H$6,Assumptions!$I$4:$I$6)</x:f>
        <x:v>0.012</x:v>
      </x:c>
      <x:c r="U1114" s="30" t="n">
        <x:f>XLOOKUP(F1114,Assumptions!$A$4:$A$6,Assumptions!$F$4:$F$6)</x:f>
        <x:v>140</x:v>
      </x:c>
      <x:c r="V1114" s="60" t="n">
        <x:f>I1114*12</x:f>
        <x:v>34385.520000000004</x:v>
      </x:c>
      <x:c r="W1114" s="60" t="n">
        <x:f>H1114*J1114*(1-K1114)*Q1114</x:f>
        <x:v>936.24037848</x:v>
      </x:c>
      <x:c r="X1114" s="60" t="n">
        <x:f>V1114*R1114</x:f>
        <x:v>584.5538400000002</x:v>
      </x:c>
      <x:c r="Y1114" s="60" t="n">
        <x:f>V1114*S1114</x:f>
        <x:v>447.01176000000004</x:v>
      </x:c>
      <x:c r="Z1114" s="60" t="n">
        <x:f>H1114*J1114*T1114</x:f>
        <x:v>166.049136</x:v>
      </x:c>
      <x:c r="AA1114" s="60" t="n">
        <x:f>P1114+W1114+X1114-Y1114-Z1114-U1114</x:f>
        <x:v>962.7333224799997</x:v>
      </x:c>
      <x:c r="AB1114" s="32" t="n">
        <x:f>IFERROR(AA1114/(P1114+W1114+X1114),0)</x:f>
        <x:v>0.5611006915111725</x:v>
      </x:c>
      <x:c r="AC1114" t="n">
        <x:f>IF(O1114="High",0,IF(I1114&gt;=1800,3,IF(I1114&gt;=900,2,1))+IF(K1114&gt;=0.9,2,IF(K1114&gt;=0.75,1,0))+IF(J1114&lt;=0.7,2,IF(J1114&lt;=0.85,1,0))+IF(M1114&gt;=8,1,0))</x:f>
        <x:v>6</x:v>
      </x:c>
      <x:c r="AD1114" t="str">
        <x:f>IF(AND(O1114&lt;&gt;"High",AC1114&gt;=Assumptions!$B$10,AA1114&gt;0),"Priority Growth",IF(AND(O1114="Low",AA1114&gt;0),"Maintain","Watch"))</x:f>
        <x:v>Priority Growth</x:v>
      </x:c>
      <x:c r="AE1114" s="60" t="n">
        <x:f>MAX(AA1114,0)*N1114</x:f>
        <x:v>114.56526537511996</x:v>
      </x:c>
      <x:c r="AF1114" t="str">
        <x:f>IF(AND(AA1114&gt;=Assumptions!$B$11,O1114&lt;&gt;"High",OR(N1114&gt;=Assumptions!$B$12,M1114&lt;=6)),"High","Standard")</x:f>
        <x:v>Standard</x:v>
      </x:c>
    </x:row>
    <x:row r="1115">
      <x:c r="A1115" t="str">
        <x:f>'Raw_Data'!A1115</x:f>
        <x:v>C01114</x:v>
      </x:c>
      <x:c r="B1115" t="n">
        <x:f>'Raw_Data'!B1115</x:f>
        <x:v>32</x:v>
      </x:c>
      <x:c r="C1115" s="30" t="n">
        <x:f>'Raw_Data'!C1115</x:f>
        <x:v>54180</x:v>
      </x:c>
      <x:c r="D1115" t="n">
        <x:f>'Raw_Data'!D1115</x:f>
        <x:v>697</x:v>
      </x:c>
      <x:c r="E1115" t="n">
        <x:f>'Raw_Data'!E1115</x:f>
        <x:v>87</x:v>
      </x:c>
      <x:c r="F1115" t="str">
        <x:f>PROPER(TRIM('Raw_Data'!F1115))</x:f>
        <x:v>Gold</x:v>
      </x:c>
      <x:c r="G1115" t="str">
        <x:f>PROPER(TRIM('Raw_Data'!G1115))</x:f>
        <x:v>Digital</x:v>
      </x:c>
      <x:c r="H1115" s="60" t="n">
        <x:f>'Raw_Data'!H1115</x:f>
        <x:v>11549</x:v>
      </x:c>
      <x:c r="I1115" s="60" t="n">
        <x:f>'Raw_Data'!I1115</x:f>
        <x:v>1282.45</x:v>
      </x:c>
      <x:c r="J1115" s="32" t="n">
        <x:f>'Raw_Data'!J1115</x:f>
        <x:v>0.323</x:v>
      </x:c>
      <x:c r="K1115" s="32" t="n">
        <x:f>'Raw_Data'!K1115</x:f>
        <x:v>0.668</x:v>
      </x:c>
      <x:c r="L1115" t="n">
        <x:f>'Raw_Data'!L1115</x:f>
        <x:v>0</x:v>
      </x:c>
      <x:c r="M1115" t="n">
        <x:f>IF('Raw_Data'!M1115="",Assumptions!$B$15,'Raw_Data'!M1115)</x:f>
        <x:v>10</x:v>
      </x:c>
      <x:c r="N1115" s="32" t="n">
        <x:f>'Raw_Data'!N1115</x:f>
        <x:v>0.02</x:v>
      </x:c>
      <x:c r="O1115" t="str">
        <x:f>IF(OR(D1115&lt;620,L1115&gt;=2,J1115&gt;0.9),"High",IF(OR(D1115&lt;700,L1115=1,J1115&gt;0.75),"Medium","Low"))</x:f>
        <x:v>Medium</x:v>
      </x:c>
      <x:c r="P1115" s="30" t="n">
        <x:f>XLOOKUP(F1115,Assumptions!$A$4:$A$6,Assumptions!$B$4:$B$6)</x:f>
        <x:v>95</x:v>
      </x:c>
      <x:c r="Q1115" s="32" t="n">
        <x:f>XLOOKUP(F1115,Assumptions!$A$4:$A$6,Assumptions!$C$4:$C$6)</x:f>
        <x:v>0.219</x:v>
      </x:c>
      <x:c r="R1115" s="32" t="n">
        <x:f>XLOOKUP(F1115,Assumptions!$A$4:$A$6,Assumptions!$D$4:$D$6)</x:f>
        <x:v>0.016</x:v>
      </x:c>
      <x:c r="S1115" s="32" t="n">
        <x:f>XLOOKUP(F1115,Assumptions!$A$4:$A$6,Assumptions!$E$4:$E$6)</x:f>
        <x:v>0.01</x:v>
      </x:c>
      <x:c r="T1115" s="32" t="n">
        <x:f>XLOOKUP(O1115,Assumptions!$H$4:$H$6,Assumptions!$I$4:$I$6)</x:f>
        <x:v>0.012</x:v>
      </x:c>
      <x:c r="U1115" s="30" t="n">
        <x:f>XLOOKUP(F1115,Assumptions!$A$4:$A$6,Assumptions!$F$4:$F$6)</x:f>
        <x:v>90</x:v>
      </x:c>
      <x:c r="V1115" s="60" t="n">
        <x:f>I1115*12</x:f>
        <x:v>15389.400000000001</x:v>
      </x:c>
      <x:c r="W1115" s="60" t="n">
        <x:f>H1115*J1115*(1-K1115)*Q1115</x:f>
        <x:v>271.22461551600003</x:v>
      </x:c>
      <x:c r="X1115" s="60" t="n">
        <x:f>V1115*R1115</x:f>
        <x:v>246.23040000000003</x:v>
      </x:c>
      <x:c r="Y1115" s="60" t="n">
        <x:f>V1115*S1115</x:f>
        <x:v>153.894</x:v>
      </x:c>
      <x:c r="Z1115" s="60" t="n">
        <x:f>H1115*J1115*T1115</x:f>
        <x:v>44.763924</x:v>
      </x:c>
      <x:c r="AA1115" s="60" t="n">
        <x:f>P1115+W1115+X1115-Y1115-Z1115-U1115</x:f>
        <x:v>323.797091516</x:v>
      </x:c>
      <x:c r="AB1115" s="32" t="n">
        <x:f>IFERROR(AA1115/(P1115+W1115+X1115),0)</x:f>
        <x:v>0.5286871416069594</x:v>
      </x:c>
      <x:c r="AC1115" t="n">
        <x:f>IF(O1115="High",0,IF(I1115&gt;=1800,3,IF(I1115&gt;=900,2,1))+IF(K1115&gt;=0.9,2,IF(K1115&gt;=0.75,1,0))+IF(J1115&lt;=0.7,2,IF(J1115&lt;=0.85,1,0))+IF(M1115&gt;=8,1,0))</x:f>
        <x:v>5</x:v>
      </x:c>
      <x:c r="AD1115" t="str">
        <x:f>IF(AND(O1115&lt;&gt;"High",AC1115&gt;=Assumptions!$B$10,AA1115&gt;0),"Priority Growth",IF(AND(O1115="Low",AA1115&gt;0),"Maintain","Watch"))</x:f>
        <x:v>Watch</x:v>
      </x:c>
      <x:c r="AE1115" s="60" t="n">
        <x:f>MAX(AA1115,0)*N1115</x:f>
        <x:v>6.475941830320001</x:v>
      </x:c>
      <x:c r="AF1115" t="str">
        <x:f>IF(AND(AA1115&gt;=Assumptions!$B$11,O1115&lt;&gt;"High",OR(N1115&gt;=Assumptions!$B$12,M1115&lt;=6)),"High","Standard")</x:f>
        <x:v>Standard</x:v>
      </x:c>
    </x:row>
    <x:row r="1116">
      <x:c r="A1116" t="str">
        <x:f>'Raw_Data'!A1116</x:f>
        <x:v>C01115</x:v>
      </x:c>
      <x:c r="B1116" t="n">
        <x:f>'Raw_Data'!B1116</x:f>
        <x:v>41</x:v>
      </x:c>
      <x:c r="C1116" s="30" t="n">
        <x:f>'Raw_Data'!C1116</x:f>
        <x:v>83726</x:v>
      </x:c>
      <x:c r="D1116" t="n">
        <x:f>'Raw_Data'!D1116</x:f>
        <x:v>727</x:v>
      </x:c>
      <x:c r="E1116" t="n">
        <x:f>'Raw_Data'!E1116</x:f>
        <x:v>52</x:v>
      </x:c>
      <x:c r="F1116" t="str">
        <x:f>PROPER(TRIM('Raw_Data'!F1116))</x:f>
        <x:v>Gold</x:v>
      </x:c>
      <x:c r="G1116" t="str">
        <x:f>PROPER(TRIM('Raw_Data'!G1116))</x:f>
        <x:v>Branch</x:v>
      </x:c>
      <x:c r="H1116" s="60" t="n">
        <x:f>'Raw_Data'!H1116</x:f>
        <x:v>15191</x:v>
      </x:c>
      <x:c r="I1116" s="60" t="n">
        <x:f>'Raw_Data'!I1116</x:f>
        <x:v>1548.36</x:v>
      </x:c>
      <x:c r="J1116" s="32" t="n">
        <x:f>'Raw_Data'!J1116</x:f>
        <x:v>0.487</x:v>
      </x:c>
      <x:c r="K1116" s="32" t="n">
        <x:f>'Raw_Data'!K1116</x:f>
        <x:v>0.801</x:v>
      </x:c>
      <x:c r="L1116" t="n">
        <x:f>'Raw_Data'!L1116</x:f>
        <x:v>0</x:v>
      </x:c>
      <x:c r="M1116" t="n">
        <x:f>IF('Raw_Data'!M1116="",Assumptions!$B$15,'Raw_Data'!M1116)</x:f>
        <x:v>7</x:v>
      </x:c>
      <x:c r="N1116" s="32" t="n">
        <x:f>'Raw_Data'!N1116</x:f>
        <x:v>0.14</x:v>
      </x:c>
      <x:c r="O1116" t="str">
        <x:f>IF(OR(D1116&lt;620,L1116&gt;=2,J1116&gt;0.9),"High",IF(OR(D1116&lt;700,L1116=1,J1116&gt;0.75),"Medium","Low"))</x:f>
        <x:v>Low</x:v>
      </x:c>
      <x:c r="P1116" s="30" t="n">
        <x:f>XLOOKUP(F1116,Assumptions!$A$4:$A$6,Assumptions!$B$4:$B$6)</x:f>
        <x:v>95</x:v>
      </x:c>
      <x:c r="Q1116" s="32" t="n">
        <x:f>XLOOKUP(F1116,Assumptions!$A$4:$A$6,Assumptions!$C$4:$C$6)</x:f>
        <x:v>0.219</x:v>
      </x:c>
      <x:c r="R1116" s="32" t="n">
        <x:f>XLOOKUP(F1116,Assumptions!$A$4:$A$6,Assumptions!$D$4:$D$6)</x:f>
        <x:v>0.016</x:v>
      </x:c>
      <x:c r="S1116" s="32" t="n">
        <x:f>XLOOKUP(F1116,Assumptions!$A$4:$A$6,Assumptions!$E$4:$E$6)</x:f>
        <x:v>0.01</x:v>
      </x:c>
      <x:c r="T1116" s="32" t="n">
        <x:f>XLOOKUP(O1116,Assumptions!$H$4:$H$6,Assumptions!$I$4:$I$6)</x:f>
        <x:v>0.0035</x:v>
      </x:c>
      <x:c r="U1116" s="30" t="n">
        <x:f>XLOOKUP(F1116,Assumptions!$A$4:$A$6,Assumptions!$F$4:$F$6)</x:f>
        <x:v>90</x:v>
      </x:c>
      <x:c r="V1116" s="60" t="n">
        <x:f>I1116*12</x:f>
        <x:v>18580.32</x:v>
      </x:c>
      <x:c r="W1116" s="60" t="n">
        <x:f>H1116*J1116*(1-K1116)*Q1116</x:f>
        <x:v>322.4129788769999</x:v>
      </x:c>
      <x:c r="X1116" s="60" t="n">
        <x:f>V1116*R1116</x:f>
        <x:v>297.28512</x:v>
      </x:c>
      <x:c r="Y1116" s="60" t="n">
        <x:f>V1116*S1116</x:f>
        <x:v>185.8032</x:v>
      </x:c>
      <x:c r="Z1116" s="60" t="n">
        <x:f>H1116*J1116*T1116</x:f>
        <x:v>25.8930595</x:v>
      </x:c>
      <x:c r="AA1116" s="60" t="n">
        <x:f>P1116+W1116+X1116-Y1116-Z1116-U1116</x:f>
        <x:v>413.00183937699984</x:v>
      </x:c>
      <x:c r="AB1116" s="32" t="n">
        <x:f>IFERROR(AA1116/(P1116+W1116+X1116),0)</x:f>
        <x:v>0.5778689491772074</x:v>
      </x:c>
      <x:c r="AC1116" t="n">
        <x:f>IF(O1116="High",0,IF(I1116&gt;=1800,3,IF(I1116&gt;=900,2,1))+IF(K1116&gt;=0.9,2,IF(K1116&gt;=0.75,1,0))+IF(J1116&lt;=0.7,2,IF(J1116&lt;=0.85,1,0))+IF(M1116&gt;=8,1,0))</x:f>
        <x:v>5</x:v>
      </x:c>
      <x:c r="AD1116" t="str">
        <x:f>IF(AND(O1116&lt;&gt;"High",AC1116&gt;=Assumptions!$B$10,AA1116&gt;0),"Priority Growth",IF(AND(O1116="Low",AA1116&gt;0),"Maintain","Watch"))</x:f>
        <x:v>Maintain</x:v>
      </x:c>
      <x:c r="AE1116" s="60" t="n">
        <x:f>MAX(AA1116,0)*N1116</x:f>
        <x:v>57.82025751277998</x:v>
      </x:c>
      <x:c r="AF1116" t="str">
        <x:f>IF(AND(AA1116&gt;=Assumptions!$B$11,O1116&lt;&gt;"High",OR(N1116&gt;=Assumptions!$B$12,M1116&lt;=6)),"High","Standard")</x:f>
        <x:v>Standard</x:v>
      </x:c>
    </x:row>
    <x:row r="1117">
      <x:c r="A1117" t="str">
        <x:f>'Raw_Data'!A1117</x:f>
        <x:v>C01116</x:v>
      </x:c>
      <x:c r="B1117" t="n">
        <x:f>'Raw_Data'!B1117</x:f>
        <x:v>53</x:v>
      </x:c>
      <x:c r="C1117" s="30" t="n">
        <x:f>'Raw_Data'!C1117</x:f>
        <x:v>80445</x:v>
      </x:c>
      <x:c r="D1117" t="n">
        <x:f>'Raw_Data'!D1117</x:f>
        <x:v>711</x:v>
      </x:c>
      <x:c r="E1117" t="n">
        <x:f>'Raw_Data'!E1117</x:f>
        <x:v>30</x:v>
      </x:c>
      <x:c r="F1117" t="str">
        <x:f>PROPER(TRIM('Raw_Data'!F1117))</x:f>
        <x:v>Classic</x:v>
      </x:c>
      <x:c r="G1117" t="str">
        <x:f>PROPER(TRIM('Raw_Data'!G1117))</x:f>
        <x:v>Branch</x:v>
      </x:c>
      <x:c r="H1117" s="60" t="n">
        <x:f>'Raw_Data'!H1117</x:f>
        <x:v>10557</x:v>
      </x:c>
      <x:c r="I1117" s="60" t="n">
        <x:f>'Raw_Data'!I1117</x:f>
        <x:v>971.76</x:v>
      </x:c>
      <x:c r="J1117" s="32" t="n">
        <x:f>'Raw_Data'!J1117</x:f>
        <x:v>0.393</x:v>
      </x:c>
      <x:c r="K1117" s="32" t="n">
        <x:f>'Raw_Data'!K1117</x:f>
        <x:v>0.672</x:v>
      </x:c>
      <x:c r="L1117" t="n">
        <x:f>'Raw_Data'!L1117</x:f>
        <x:v>0</x:v>
      </x:c>
      <x:c r="M1117" t="n">
        <x:f>IF('Raw_Data'!M1117="",Assumptions!$B$15,'Raw_Data'!M1117)</x:f>
        <x:v>5</x:v>
      </x:c>
      <x:c r="N1117" s="32" t="n">
        <x:f>'Raw_Data'!N1117</x:f>
        <x:v>0.23</x:v>
      </x:c>
      <x:c r="O1117" t="str">
        <x:f>IF(OR(D1117&lt;620,L1117&gt;=2,J1117&gt;0.9),"High",IF(OR(D1117&lt;700,L1117=1,J1117&gt;0.75),"Medium","Low"))</x:f>
        <x:v>Low</x:v>
      </x:c>
      <x:c r="P1117" s="30" t="n">
        <x:f>XLOOKUP(F1117,Assumptions!$A$4:$A$6,Assumptions!$B$4:$B$6)</x:f>
        <x:v>0</x:v>
      </x:c>
      <x:c r="Q1117" s="32" t="n">
        <x:f>XLOOKUP(F1117,Assumptions!$A$4:$A$6,Assumptions!$C$4:$C$6)</x:f>
        <x:v>0.229</x:v>
      </x:c>
      <x:c r="R1117" s="32" t="n">
        <x:f>XLOOKUP(F1117,Assumptions!$A$4:$A$6,Assumptions!$D$4:$D$6)</x:f>
        <x:v>0.015</x:v>
      </x:c>
      <x:c r="S1117" s="32" t="n">
        <x:f>XLOOKUP(F1117,Assumptions!$A$4:$A$6,Assumptions!$E$4:$E$6)</x:f>
        <x:v>0.0075</x:v>
      </x:c>
      <x:c r="T1117" s="32" t="n">
        <x:f>XLOOKUP(O1117,Assumptions!$H$4:$H$6,Assumptions!$I$4:$I$6)</x:f>
        <x:v>0.0035</x:v>
      </x:c>
      <x:c r="U1117" s="30" t="n">
        <x:f>XLOOKUP(F1117,Assumptions!$A$4:$A$6,Assumptions!$F$4:$F$6)</x:f>
        <x:v>60</x:v>
      </x:c>
      <x:c r="V1117" s="60" t="n">
        <x:f>I1117*12</x:f>
        <x:v>11661.119999999999</x:v>
      </x:c>
      <x:c r="W1117" s="60" t="n">
        <x:f>H1117*J1117*(1-K1117)*Q1117</x:f>
        <x:v>311.63225191199996</x:v>
      </x:c>
      <x:c r="X1117" s="60" t="n">
        <x:f>V1117*R1117</x:f>
        <x:v>174.91679999999997</x:v>
      </x:c>
      <x:c r="Y1117" s="60" t="n">
        <x:f>V1117*S1117</x:f>
        <x:v>87.45839999999998</x:v>
      </x:c>
      <x:c r="Z1117" s="60" t="n">
        <x:f>H1117*J1117*T1117</x:f>
        <x:v>14.5211535</x:v>
      </x:c>
      <x:c r="AA1117" s="60" t="n">
        <x:f>P1117+W1117+X1117-Y1117-Z1117-U1117</x:f>
        <x:v>324.5694984119999</x:v>
      </x:c>
      <x:c r="AB1117" s="32" t="n">
        <x:f>IFERROR(AA1117/(P1117+W1117+X1117),0)</x:f>
        <x:v>0.6670848440389181</x:v>
      </x:c>
      <x:c r="AC1117" t="n">
        <x:f>IF(O1117="High",0,IF(I1117&gt;=1800,3,IF(I1117&gt;=900,2,1))+IF(K1117&gt;=0.9,2,IF(K1117&gt;=0.75,1,0))+IF(J1117&lt;=0.7,2,IF(J1117&lt;=0.85,1,0))+IF(M1117&gt;=8,1,0))</x:f>
        <x:v>4</x:v>
      </x:c>
      <x:c r="AD1117" t="str">
        <x:f>IF(AND(O1117&lt;&gt;"High",AC1117&gt;=Assumptions!$B$10,AA1117&gt;0),"Priority Growth",IF(AND(O1117="Low",AA1117&gt;0),"Maintain","Watch"))</x:f>
        <x:v>Maintain</x:v>
      </x:c>
      <x:c r="AE1117" s="60" t="n">
        <x:f>MAX(AA1117,0)*N1117</x:f>
        <x:v>74.65098463475998</x:v>
      </x:c>
      <x:c r="AF1117" t="str">
        <x:f>IF(AND(AA1117&gt;=Assumptions!$B$11,O1117&lt;&gt;"High",OR(N1117&gt;=Assumptions!$B$12,M1117&lt;=6)),"High","Standard")</x:f>
        <x:v>High</x:v>
      </x:c>
    </x:row>
    <x:row r="1118">
      <x:c r="A1118" t="str">
        <x:f>'Raw_Data'!A1118</x:f>
        <x:v>C01117</x:v>
      </x:c>
      <x:c r="B1118" t="n">
        <x:f>'Raw_Data'!B1118</x:f>
        <x:v>52</x:v>
      </x:c>
      <x:c r="C1118" s="30" t="n">
        <x:f>'Raw_Data'!C1118</x:f>
        <x:v>88679</x:v>
      </x:c>
      <x:c r="D1118" t="n">
        <x:f>'Raw_Data'!D1118</x:f>
        <x:v>683</x:v>
      </x:c>
      <x:c r="E1118" t="n">
        <x:f>'Raw_Data'!E1118</x:f>
        <x:v>48</x:v>
      </x:c>
      <x:c r="F1118" t="str">
        <x:f>PROPER(TRIM('Raw_Data'!F1118))</x:f>
        <x:v>Gold</x:v>
      </x:c>
      <x:c r="G1118" t="str">
        <x:f>PROPER(TRIM('Raw_Data'!G1118))</x:f>
        <x:v>Digital</x:v>
      </x:c>
      <x:c r="H1118" s="60" t="n">
        <x:f>'Raw_Data'!H1118</x:f>
        <x:v>14185</x:v>
      </x:c>
      <x:c r="I1118" s="60" t="n">
        <x:f>'Raw_Data'!I1118</x:f>
        <x:v>1554.29</x:v>
      </x:c>
      <x:c r="J1118" s="32" t="n">
        <x:f>'Raw_Data'!J1118</x:f>
        <x:v>0.401</x:v>
      </x:c>
      <x:c r="K1118" s="32" t="n">
        <x:f>'Raw_Data'!K1118</x:f>
        <x:v>0.841</x:v>
      </x:c>
      <x:c r="L1118" t="n">
        <x:f>'Raw_Data'!L1118</x:f>
        <x:v>0</x:v>
      </x:c>
      <x:c r="M1118" t="n">
        <x:f>IF('Raw_Data'!M1118="",Assumptions!$B$15,'Raw_Data'!M1118)</x:f>
        <x:v>5</x:v>
      </x:c>
      <x:c r="N1118" s="32" t="n">
        <x:f>'Raw_Data'!N1118</x:f>
        <x:v>0.232</x:v>
      </x:c>
      <x:c r="O1118" t="str">
        <x:f>IF(OR(D1118&lt;620,L1118&gt;=2,J1118&gt;0.9),"High",IF(OR(D1118&lt;700,L1118=1,J1118&gt;0.75),"Medium","Low"))</x:f>
        <x:v>Medium</x:v>
      </x:c>
      <x:c r="P1118" s="30" t="n">
        <x:f>XLOOKUP(F1118,Assumptions!$A$4:$A$6,Assumptions!$B$4:$B$6)</x:f>
        <x:v>95</x:v>
      </x:c>
      <x:c r="Q1118" s="32" t="n">
        <x:f>XLOOKUP(F1118,Assumptions!$A$4:$A$6,Assumptions!$C$4:$C$6)</x:f>
        <x:v>0.219</x:v>
      </x:c>
      <x:c r="R1118" s="32" t="n">
        <x:f>XLOOKUP(F1118,Assumptions!$A$4:$A$6,Assumptions!$D$4:$D$6)</x:f>
        <x:v>0.016</x:v>
      </x:c>
      <x:c r="S1118" s="32" t="n">
        <x:f>XLOOKUP(F1118,Assumptions!$A$4:$A$6,Assumptions!$E$4:$E$6)</x:f>
        <x:v>0.01</x:v>
      </x:c>
      <x:c r="T1118" s="32" t="n">
        <x:f>XLOOKUP(O1118,Assumptions!$H$4:$H$6,Assumptions!$I$4:$I$6)</x:f>
        <x:v>0.012</x:v>
      </x:c>
      <x:c r="U1118" s="30" t="n">
        <x:f>XLOOKUP(F1118,Assumptions!$A$4:$A$6,Assumptions!$F$4:$F$6)</x:f>
        <x:v>90</x:v>
      </x:c>
      <x:c r="V1118" s="60" t="n">
        <x:f>I1118*12</x:f>
        <x:v>18651.48</x:v>
      </x:c>
      <x:c r="W1118" s="60" t="n">
        <x:f>H1118*J1118*(1-K1118)*Q1118</x:f>
        <x:v>198.06828988500004</x:v>
      </x:c>
      <x:c r="X1118" s="60" t="n">
        <x:f>V1118*R1118</x:f>
        <x:v>298.42368</x:v>
      </x:c>
      <x:c r="Y1118" s="60" t="n">
        <x:f>V1118*S1118</x:f>
        <x:v>186.5148</x:v>
      </x:c>
      <x:c r="Z1118" s="60" t="n">
        <x:f>H1118*J1118*T1118</x:f>
        <x:v>68.25822000000001</x:v>
      </x:c>
      <x:c r="AA1118" s="60" t="n">
        <x:f>P1118+W1118+X1118-Y1118-Z1118-U1118</x:f>
        <x:v>246.71894988499997</x:v>
      </x:c>
      <x:c r="AB1118" s="32" t="n">
        <x:f>IFERROR(AA1118/(P1118+W1118+X1118),0)</x:f>
        <x:v>0.4171129321214081</x:v>
      </x:c>
      <x:c r="AC1118" t="n">
        <x:f>IF(O1118="High",0,IF(I1118&gt;=1800,3,IF(I1118&gt;=900,2,1))+IF(K1118&gt;=0.9,2,IF(K1118&gt;=0.75,1,0))+IF(J1118&lt;=0.7,2,IF(J1118&lt;=0.85,1,0))+IF(M1118&gt;=8,1,0))</x:f>
        <x:v>5</x:v>
      </x:c>
      <x:c r="AD1118" t="str">
        <x:f>IF(AND(O1118&lt;&gt;"High",AC1118&gt;=Assumptions!$B$10,AA1118&gt;0),"Priority Growth",IF(AND(O1118="Low",AA1118&gt;0),"Maintain","Watch"))</x:f>
        <x:v>Watch</x:v>
      </x:c>
      <x:c r="AE1118" s="60" t="n">
        <x:f>MAX(AA1118,0)*N1118</x:f>
        <x:v>57.23879637332</x:v>
      </x:c>
      <x:c r="AF1118" t="str">
        <x:f>IF(AND(AA1118&gt;=Assumptions!$B$11,O1118&lt;&gt;"High",OR(N1118&gt;=Assumptions!$B$12,M1118&lt;=6)),"High","Standard")</x:f>
        <x:v>Standard</x:v>
      </x:c>
    </x:row>
    <x:row r="1119">
      <x:c r="A1119" t="str">
        <x:f>'Raw_Data'!A1119</x:f>
        <x:v>C01118</x:v>
      </x:c>
      <x:c r="B1119" t="n">
        <x:f>'Raw_Data'!B1119</x:f>
        <x:v>45</x:v>
      </x:c>
      <x:c r="C1119" s="30" t="n">
        <x:f>'Raw_Data'!C1119</x:f>
        <x:v>71398</x:v>
      </x:c>
      <x:c r="D1119" t="n">
        <x:f>'Raw_Data'!D1119</x:f>
        <x:v>636</x:v>
      </x:c>
      <x:c r="E1119" t="n">
        <x:f>'Raw_Data'!E1119</x:f>
        <x:v>108</x:v>
      </x:c>
      <x:c r="F1119" t="str">
        <x:f>PROPER(TRIM('Raw_Data'!F1119))</x:f>
        <x:v>Classic</x:v>
      </x:c>
      <x:c r="G1119" t="str">
        <x:f>PROPER(TRIM('Raw_Data'!G1119))</x:f>
        <x:v>Partner</x:v>
      </x:c>
      <x:c r="H1119" s="60" t="n">
        <x:f>'Raw_Data'!H1119</x:f>
        <x:v>3959</x:v>
      </x:c>
      <x:c r="I1119" s="60" t="n">
        <x:f>'Raw_Data'!I1119</x:f>
        <x:v>544.16</x:v>
      </x:c>
      <x:c r="J1119" s="32" t="n">
        <x:f>'Raw_Data'!J1119</x:f>
        <x:v>0.48</x:v>
      </x:c>
      <x:c r="K1119" s="32" t="n">
        <x:f>'Raw_Data'!K1119</x:f>
        <x:v>0.76</x:v>
      </x:c>
      <x:c r="L1119" t="n">
        <x:f>'Raw_Data'!L1119</x:f>
        <x:v>0</x:v>
      </x:c>
      <x:c r="M1119" t="n">
        <x:f>IF('Raw_Data'!M1119="",Assumptions!$B$15,'Raw_Data'!M1119)</x:f>
        <x:v>8</x:v>
      </x:c>
      <x:c r="N1119" s="32" t="n">
        <x:f>'Raw_Data'!N1119</x:f>
        <x:v>0.093</x:v>
      </x:c>
      <x:c r="O1119" t="str">
        <x:f>IF(OR(D1119&lt;620,L1119&gt;=2,J1119&gt;0.9),"High",IF(OR(D1119&lt;700,L1119=1,J1119&gt;0.75),"Medium","Low"))</x:f>
        <x:v>Medium</x:v>
      </x:c>
      <x:c r="P1119" s="30" t="n">
        <x:f>XLOOKUP(F1119,Assumptions!$A$4:$A$6,Assumptions!$B$4:$B$6)</x:f>
        <x:v>0</x:v>
      </x:c>
      <x:c r="Q1119" s="32" t="n">
        <x:f>XLOOKUP(F1119,Assumptions!$A$4:$A$6,Assumptions!$C$4:$C$6)</x:f>
        <x:v>0.229</x:v>
      </x:c>
      <x:c r="R1119" s="32" t="n">
        <x:f>XLOOKUP(F1119,Assumptions!$A$4:$A$6,Assumptions!$D$4:$D$6)</x:f>
        <x:v>0.015</x:v>
      </x:c>
      <x:c r="S1119" s="32" t="n">
        <x:f>XLOOKUP(F1119,Assumptions!$A$4:$A$6,Assumptions!$E$4:$E$6)</x:f>
        <x:v>0.0075</x:v>
      </x:c>
      <x:c r="T1119" s="32" t="n">
        <x:f>XLOOKUP(O1119,Assumptions!$H$4:$H$6,Assumptions!$I$4:$I$6)</x:f>
        <x:v>0.012</x:v>
      </x:c>
      <x:c r="U1119" s="30" t="n">
        <x:f>XLOOKUP(F1119,Assumptions!$A$4:$A$6,Assumptions!$F$4:$F$6)</x:f>
        <x:v>60</x:v>
      </x:c>
      <x:c r="V1119" s="60" t="n">
        <x:f>I1119*12</x:f>
        <x:v>6529.92</x:v>
      </x:c>
      <x:c r="W1119" s="60" t="n">
        <x:f>H1119*J1119*(1-K1119)*Q1119</x:f>
        <x:v>104.4415872</x:v>
      </x:c>
      <x:c r="X1119" s="60" t="n">
        <x:f>V1119*R1119</x:f>
        <x:v>97.94879999999999</x:v>
      </x:c>
      <x:c r="Y1119" s="60" t="n">
        <x:f>V1119*S1119</x:f>
        <x:v>48.974399999999996</x:v>
      </x:c>
      <x:c r="Z1119" s="60" t="n">
        <x:f>H1119*J1119*T1119</x:f>
        <x:v>22.80384</x:v>
      </x:c>
      <x:c r="AA1119" s="60" t="n">
        <x:f>P1119+W1119+X1119-Y1119-Z1119-U1119</x:f>
        <x:v>70.61214719999998</x:v>
      </x:c>
      <x:c r="AB1119" s="32" t="n">
        <x:f>IFERROR(AA1119/(P1119+W1119+X1119),0)</x:f>
        <x:v>0.3488908153044928</x:v>
      </x:c>
      <x:c r="AC1119" t="n">
        <x:f>IF(O1119="High",0,IF(I1119&gt;=1800,3,IF(I1119&gt;=900,2,1))+IF(K1119&gt;=0.9,2,IF(K1119&gt;=0.75,1,0))+IF(J1119&lt;=0.7,2,IF(J1119&lt;=0.85,1,0))+IF(M1119&gt;=8,1,0))</x:f>
        <x:v>5</x:v>
      </x:c>
      <x:c r="AD1119" t="str">
        <x:f>IF(AND(O1119&lt;&gt;"High",AC1119&gt;=Assumptions!$B$10,AA1119&gt;0),"Priority Growth",IF(AND(O1119="Low",AA1119&gt;0),"Maintain","Watch"))</x:f>
        <x:v>Watch</x:v>
      </x:c>
      <x:c r="AE1119" s="60" t="n">
        <x:f>MAX(AA1119,0)*N1119</x:f>
        <x:v>6.5669296895999985</x:v>
      </x:c>
      <x:c r="AF1119" t="str">
        <x:f>IF(AND(AA1119&gt;=Assumptions!$B$11,O1119&lt;&gt;"High",OR(N1119&gt;=Assumptions!$B$12,M1119&lt;=6)),"High","Standard")</x:f>
        <x:v>Standard</x:v>
      </x:c>
    </x:row>
    <x:row r="1120">
      <x:c r="A1120" t="str">
        <x:f>'Raw_Data'!A1120</x:f>
        <x:v>C01119</x:v>
      </x:c>
      <x:c r="B1120" t="n">
        <x:f>'Raw_Data'!B1120</x:f>
        <x:v>56</x:v>
      </x:c>
      <x:c r="C1120" s="30" t="n">
        <x:f>'Raw_Data'!C1120</x:f>
        <x:v>51769</x:v>
      </x:c>
      <x:c r="D1120" t="n">
        <x:f>'Raw_Data'!D1120</x:f>
        <x:v>634</x:v>
      </x:c>
      <x:c r="E1120" t="n">
        <x:f>'Raw_Data'!E1120</x:f>
        <x:v>59</x:v>
      </x:c>
      <x:c r="F1120" t="str">
        <x:f>PROPER(TRIM('Raw_Data'!F1120))</x:f>
        <x:v>Classic</x:v>
      </x:c>
      <x:c r="G1120" t="str">
        <x:f>PROPER(TRIM('Raw_Data'!G1120))</x:f>
        <x:v>Branch</x:v>
      </x:c>
      <x:c r="H1120" s="60" t="n">
        <x:f>'Raw_Data'!H1120</x:f>
        <x:v>4554</x:v>
      </x:c>
      <x:c r="I1120" s="60" t="n">
        <x:f>'Raw_Data'!I1120</x:f>
        <x:v>598.66</x:v>
      </x:c>
      <x:c r="J1120" s="32" t="n">
        <x:f>'Raw_Data'!J1120</x:f>
        <x:v>0.341</x:v>
      </x:c>
      <x:c r="K1120" s="32" t="n">
        <x:f>'Raw_Data'!K1120</x:f>
        <x:v>0.611</x:v>
      </x:c>
      <x:c r="L1120" t="n">
        <x:f>'Raw_Data'!L1120</x:f>
        <x:v>0</x:v>
      </x:c>
      <x:c r="M1120" t="n">
        <x:f>IF('Raw_Data'!M1120="",Assumptions!$B$15,'Raw_Data'!M1120)</x:f>
        <x:v>7</x:v>
      </x:c>
      <x:c r="N1120" s="32" t="n">
        <x:f>'Raw_Data'!N1120</x:f>
        <x:v>0.065</x:v>
      </x:c>
      <x:c r="O1120" t="str">
        <x:f>IF(OR(D1120&lt;620,L1120&gt;=2,J1120&gt;0.9),"High",IF(OR(D1120&lt;700,L1120=1,J1120&gt;0.75),"Medium","Low"))</x:f>
        <x:v>Medium</x:v>
      </x:c>
      <x:c r="P1120" s="30" t="n">
        <x:f>XLOOKUP(F1120,Assumptions!$A$4:$A$6,Assumptions!$B$4:$B$6)</x:f>
        <x:v>0</x:v>
      </x:c>
      <x:c r="Q1120" s="32" t="n">
        <x:f>XLOOKUP(F1120,Assumptions!$A$4:$A$6,Assumptions!$C$4:$C$6)</x:f>
        <x:v>0.229</x:v>
      </x:c>
      <x:c r="R1120" s="32" t="n">
        <x:f>XLOOKUP(F1120,Assumptions!$A$4:$A$6,Assumptions!$D$4:$D$6)</x:f>
        <x:v>0.015</x:v>
      </x:c>
      <x:c r="S1120" s="32" t="n">
        <x:f>XLOOKUP(F1120,Assumptions!$A$4:$A$6,Assumptions!$E$4:$E$6)</x:f>
        <x:v>0.0075</x:v>
      </x:c>
      <x:c r="T1120" s="32" t="n">
        <x:f>XLOOKUP(O1120,Assumptions!$H$4:$H$6,Assumptions!$I$4:$I$6)</x:f>
        <x:v>0.012</x:v>
      </x:c>
      <x:c r="U1120" s="30" t="n">
        <x:f>XLOOKUP(F1120,Assumptions!$A$4:$A$6,Assumptions!$F$4:$F$6)</x:f>
        <x:v>60</x:v>
      </x:c>
      <x:c r="V1120" s="60" t="n">
        <x:f>I1120*12</x:f>
        <x:v>7183.92</x:v>
      </x:c>
      <x:c r="W1120" s="60" t="n">
        <x:f>H1120*J1120*(1-K1120)*Q1120</x:f>
        <x:v>138.33513203400003</x:v>
      </x:c>
      <x:c r="X1120" s="60" t="n">
        <x:f>V1120*R1120</x:f>
        <x:v>107.7588</x:v>
      </x:c>
      <x:c r="Y1120" s="60" t="n">
        <x:f>V1120*S1120</x:f>
        <x:v>53.8794</x:v>
      </x:c>
      <x:c r="Z1120" s="60" t="n">
        <x:f>H1120*J1120*T1120</x:f>
        <x:v>18.634968000000004</x:v>
      </x:c>
      <x:c r="AA1120" s="60" t="n">
        <x:f>P1120+W1120+X1120-Y1120-Z1120-U1120</x:f>
        <x:v>113.57956403400001</x:v>
      </x:c>
      <x:c r="AB1120" s="32" t="n">
        <x:f>IFERROR(AA1120/(P1120+W1120+X1120),0)</x:f>
        <x:v>0.4615293156367139</x:v>
      </x:c>
      <x:c r="AC1120" t="n">
        <x:f>IF(O1120="High",0,IF(I1120&gt;=1800,3,IF(I1120&gt;=900,2,1))+IF(K1120&gt;=0.9,2,IF(K1120&gt;=0.75,1,0))+IF(J1120&lt;=0.7,2,IF(J1120&lt;=0.85,1,0))+IF(M1120&gt;=8,1,0))</x:f>
        <x:v>3</x:v>
      </x:c>
      <x:c r="AD1120" t="str">
        <x:f>IF(AND(O1120&lt;&gt;"High",AC1120&gt;=Assumptions!$B$10,AA1120&gt;0),"Priority Growth",IF(AND(O1120="Low",AA1120&gt;0),"Maintain","Watch"))</x:f>
        <x:v>Watch</x:v>
      </x:c>
      <x:c r="AE1120" s="60" t="n">
        <x:f>MAX(AA1120,0)*N1120</x:f>
        <x:v>7.382671662210001</x:v>
      </x:c>
      <x:c r="AF1120" t="str">
        <x:f>IF(AND(AA1120&gt;=Assumptions!$B$11,O1120&lt;&gt;"High",OR(N1120&gt;=Assumptions!$B$12,M1120&lt;=6)),"High","Standard")</x:f>
        <x:v>Standard</x:v>
      </x:c>
    </x:row>
    <x:row r="1121">
      <x:c r="A1121" t="str">
        <x:f>'Raw_Data'!A1121</x:f>
        <x:v>C01120</x:v>
      </x:c>
      <x:c r="B1121" t="n">
        <x:f>'Raw_Data'!B1121</x:f>
        <x:v>40</x:v>
      </x:c>
      <x:c r="C1121" s="30" t="n">
        <x:f>'Raw_Data'!C1121</x:f>
        <x:v>149509</x:v>
      </x:c>
      <x:c r="D1121" t="n">
        <x:f>'Raw_Data'!D1121</x:f>
        <x:v>787</x:v>
      </x:c>
      <x:c r="E1121" t="n">
        <x:f>'Raw_Data'!E1121</x:f>
        <x:v>20</x:v>
      </x:c>
      <x:c r="F1121" t="str">
        <x:f>PROPER(TRIM('Raw_Data'!F1121))</x:f>
        <x:v>Platinum</x:v>
      </x:c>
      <x:c r="G1121" t="str">
        <x:f>PROPER(TRIM('Raw_Data'!G1121))</x:f>
        <x:v>Digital</x:v>
      </x:c>
      <x:c r="H1121" s="60" t="n">
        <x:f>'Raw_Data'!H1121</x:f>
        <x:v>33837</x:v>
      </x:c>
      <x:c r="I1121" s="60" t="n">
        <x:f>'Raw_Data'!I1121</x:f>
        <x:v>3420</x:v>
      </x:c>
      <x:c r="J1121" s="32" t="n">
        <x:f>'Raw_Data'!J1121</x:f>
        <x:v>0.155</x:v>
      </x:c>
      <x:c r="K1121" s="32" t="n">
        <x:f>'Raw_Data'!K1121</x:f>
        <x:v>0.931</x:v>
      </x:c>
      <x:c r="L1121" t="n">
        <x:f>'Raw_Data'!L1121</x:f>
        <x:v>0</x:v>
      </x:c>
      <x:c r="M1121" t="n">
        <x:f>IF('Raw_Data'!M1121="",Assumptions!$B$15,'Raw_Data'!M1121)</x:f>
        <x:v>6</x:v>
      </x:c>
      <x:c r="N1121" s="32" t="n">
        <x:f>'Raw_Data'!N1121</x:f>
        <x:v>0.148</x:v>
      </x:c>
      <x:c r="O1121" t="str">
        <x:f>IF(OR(D1121&lt;620,L1121&gt;=2,J1121&gt;0.9),"High",IF(OR(D1121&lt;700,L1121=1,J1121&gt;0.75),"Medium","Low"))</x:f>
        <x:v>Low</x:v>
      </x:c>
      <x:c r="P1121" s="30" t="n">
        <x:f>XLOOKUP(F1121,Assumptions!$A$4:$A$6,Assumptions!$B$4:$B$6)</x:f>
        <x:v>195</x:v>
      </x:c>
      <x:c r="Q1121" s="32" t="n">
        <x:f>XLOOKUP(F1121,Assumptions!$A$4:$A$6,Assumptions!$C$4:$C$6)</x:f>
        <x:v>0.199</x:v>
      </x:c>
      <x:c r="R1121" s="32" t="n">
        <x:f>XLOOKUP(F1121,Assumptions!$A$4:$A$6,Assumptions!$D$4:$D$6)</x:f>
        <x:v>0.017</x:v>
      </x:c>
      <x:c r="S1121" s="32" t="n">
        <x:f>XLOOKUP(F1121,Assumptions!$A$4:$A$6,Assumptions!$E$4:$E$6)</x:f>
        <x:v>0.013</x:v>
      </x:c>
      <x:c r="T1121" s="32" t="n">
        <x:f>XLOOKUP(O1121,Assumptions!$H$4:$H$6,Assumptions!$I$4:$I$6)</x:f>
        <x:v>0.0035</x:v>
      </x:c>
      <x:c r="U1121" s="30" t="n">
        <x:f>XLOOKUP(F1121,Assumptions!$A$4:$A$6,Assumptions!$F$4:$F$6)</x:f>
        <x:v>140</x:v>
      </x:c>
      <x:c r="V1121" s="60" t="n">
        <x:f>I1121*12</x:f>
        <x:v>41040</x:v>
      </x:c>
      <x:c r="W1121" s="60" t="n">
        <x:f>H1121*J1121*(1-K1121)*Q1121</x:f>
        <x:v>72.01545628499994</x:v>
      </x:c>
      <x:c r="X1121" s="60" t="n">
        <x:f>V1121*R1121</x:f>
        <x:v>697.6800000000001</x:v>
      </x:c>
      <x:c r="Y1121" s="60" t="n">
        <x:f>V1121*S1121</x:f>
        <x:v>533.52</x:v>
      </x:c>
      <x:c r="Z1121" s="60" t="n">
        <x:f>H1121*J1121*T1121</x:f>
        <x:v>18.3565725</x:v>
      </x:c>
      <x:c r="AA1121" s="60" t="n">
        <x:f>P1121+W1121+X1121-Y1121-Z1121-U1121</x:f>
        <x:v>272.818883785</x:v>
      </x:c>
      <x:c r="AB1121" s="32" t="n">
        <x:f>IFERROR(AA1121/(P1121+W1121+X1121),0)</x:f>
        <x:v>0.2828031188574409</x:v>
      </x:c>
      <x:c r="AC1121" t="n">
        <x:f>IF(O1121="High",0,IF(I1121&gt;=1800,3,IF(I1121&gt;=900,2,1))+IF(K1121&gt;=0.9,2,IF(K1121&gt;=0.75,1,0))+IF(J1121&lt;=0.7,2,IF(J1121&lt;=0.85,1,0))+IF(M1121&gt;=8,1,0))</x:f>
        <x:v>7</x:v>
      </x:c>
      <x:c r="AD1121" t="str">
        <x:f>IF(AND(O1121&lt;&gt;"High",AC1121&gt;=Assumptions!$B$10,AA1121&gt;0),"Priority Growth",IF(AND(O1121="Low",AA1121&gt;0),"Maintain","Watch"))</x:f>
        <x:v>Priority Growth</x:v>
      </x:c>
      <x:c r="AE1121" s="60" t="n">
        <x:f>MAX(AA1121,0)*N1121</x:f>
        <x:v>40.37719480018</x:v>
      </x:c>
      <x:c r="AF1121" t="str">
        <x:f>IF(AND(AA1121&gt;=Assumptions!$B$11,O1121&lt;&gt;"High",OR(N1121&gt;=Assumptions!$B$12,M1121&lt;=6)),"High","Standard")</x:f>
        <x:v>Standard</x:v>
      </x:c>
    </x:row>
    <x:row r="1122">
      <x:c r="A1122" t="str">
        <x:f>'Raw_Data'!A1122</x:f>
        <x:v>C01121</x:v>
      </x:c>
      <x:c r="B1122" t="n">
        <x:f>'Raw_Data'!B1122</x:f>
        <x:v>40</x:v>
      </x:c>
      <x:c r="C1122" s="30" t="n">
        <x:f>'Raw_Data'!C1122</x:f>
        <x:v>61933</x:v>
      </x:c>
      <x:c r="D1122" t="n">
        <x:f>'Raw_Data'!D1122</x:f>
        <x:v>755</x:v>
      </x:c>
      <x:c r="E1122" t="n">
        <x:f>'Raw_Data'!E1122</x:f>
        <x:v>24</x:v>
      </x:c>
      <x:c r="F1122" t="str">
        <x:f>PROPER(TRIM('Raw_Data'!F1122))</x:f>
        <x:v>Gold</x:v>
      </x:c>
      <x:c r="G1122" t="str">
        <x:f>PROPER(TRIM('Raw_Data'!G1122))</x:f>
        <x:v>Digital</x:v>
      </x:c>
      <x:c r="H1122" s="60" t="n">
        <x:f>'Raw_Data'!H1122</x:f>
        <x:v>12497</x:v>
      </x:c>
      <x:c r="I1122" s="60" t="n">
        <x:f>'Raw_Data'!I1122</x:f>
        <x:v>1166.56</x:v>
      </x:c>
      <x:c r="J1122" s="32" t="n">
        <x:f>'Raw_Data'!J1122</x:f>
        <x:v>0.199</x:v>
      </x:c>
      <x:c r="K1122" s="32" t="n">
        <x:f>'Raw_Data'!K1122</x:f>
        <x:v>0.852</x:v>
      </x:c>
      <x:c r="L1122" t="n">
        <x:f>'Raw_Data'!L1122</x:f>
        <x:v>0</x:v>
      </x:c>
      <x:c r="M1122" t="n">
        <x:f>IF('Raw_Data'!M1122="",Assumptions!$B$15,'Raw_Data'!M1122)</x:f>
        <x:v>8</x:v>
      </x:c>
      <x:c r="N1122" s="32" t="n">
        <x:f>'Raw_Data'!N1122</x:f>
        <x:v>0.067</x:v>
      </x:c>
      <x:c r="O1122" t="str">
        <x:f>IF(OR(D1122&lt;620,L1122&gt;=2,J1122&gt;0.9),"High",IF(OR(D1122&lt;700,L1122=1,J1122&gt;0.75),"Medium","Low"))</x:f>
        <x:v>Low</x:v>
      </x:c>
      <x:c r="P1122" s="30" t="n">
        <x:f>XLOOKUP(F1122,Assumptions!$A$4:$A$6,Assumptions!$B$4:$B$6)</x:f>
        <x:v>95</x:v>
      </x:c>
      <x:c r="Q1122" s="32" t="n">
        <x:f>XLOOKUP(F1122,Assumptions!$A$4:$A$6,Assumptions!$C$4:$C$6)</x:f>
        <x:v>0.219</x:v>
      </x:c>
      <x:c r="R1122" s="32" t="n">
        <x:f>XLOOKUP(F1122,Assumptions!$A$4:$A$6,Assumptions!$D$4:$D$6)</x:f>
        <x:v>0.016</x:v>
      </x:c>
      <x:c r="S1122" s="32" t="n">
        <x:f>XLOOKUP(F1122,Assumptions!$A$4:$A$6,Assumptions!$E$4:$E$6)</x:f>
        <x:v>0.01</x:v>
      </x:c>
      <x:c r="T1122" s="32" t="n">
        <x:f>XLOOKUP(O1122,Assumptions!$H$4:$H$6,Assumptions!$I$4:$I$6)</x:f>
        <x:v>0.0035</x:v>
      </x:c>
      <x:c r="U1122" s="30" t="n">
        <x:f>XLOOKUP(F1122,Assumptions!$A$4:$A$6,Assumptions!$F$4:$F$6)</x:f>
        <x:v>90</x:v>
      </x:c>
      <x:c r="V1122" s="60" t="n">
        <x:f>I1122*12</x:f>
        <x:v>13998.72</x:v>
      </x:c>
      <x:c r="W1122" s="60" t="n">
        <x:f>H1122*J1122*(1-K1122)*Q1122</x:f>
        <x:v>80.60550003600002</x:v>
      </x:c>
      <x:c r="X1122" s="60" t="n">
        <x:f>V1122*R1122</x:f>
        <x:v>223.97952</x:v>
      </x:c>
      <x:c r="Y1122" s="60" t="n">
        <x:f>V1122*S1122</x:f>
        <x:v>139.9872</x:v>
      </x:c>
      <x:c r="Z1122" s="60" t="n">
        <x:f>H1122*J1122*T1122</x:f>
        <x:v>8.7041605</x:v>
      </x:c>
      <x:c r="AA1122" s="60" t="n">
        <x:f>P1122+W1122+X1122-Y1122-Z1122-U1122</x:f>
        <x:v>160.89365953600003</x:v>
      </x:c>
      <x:c r="AB1122" s="32" t="n">
        <x:f>IFERROR(AA1122/(P1122+W1122+X1122),0)</x:f>
        <x:v>0.4026518799966639</x:v>
      </x:c>
      <x:c r="AC1122" t="n">
        <x:f>IF(O1122="High",0,IF(I1122&gt;=1800,3,IF(I1122&gt;=900,2,1))+IF(K1122&gt;=0.9,2,IF(K1122&gt;=0.75,1,0))+IF(J1122&lt;=0.7,2,IF(J1122&lt;=0.85,1,0))+IF(M1122&gt;=8,1,0))</x:f>
        <x:v>6</x:v>
      </x:c>
      <x:c r="AD1122" t="str">
        <x:f>IF(AND(O1122&lt;&gt;"High",AC1122&gt;=Assumptions!$B$10,AA1122&gt;0),"Priority Growth",IF(AND(O1122="Low",AA1122&gt;0),"Maintain","Watch"))</x:f>
        <x:v>Priority Growth</x:v>
      </x:c>
      <x:c r="AE1122" s="60" t="n">
        <x:f>MAX(AA1122,0)*N1122</x:f>
        <x:v>10.779875188912003</x:v>
      </x:c>
      <x:c r="AF1122" t="str">
        <x:f>IF(AND(AA1122&gt;=Assumptions!$B$11,O1122&lt;&gt;"High",OR(N1122&gt;=Assumptions!$B$12,M1122&lt;=6)),"High","Standard")</x:f>
        <x:v>Standard</x:v>
      </x:c>
    </x:row>
    <x:row r="1123">
      <x:c r="A1123" t="str">
        <x:f>'Raw_Data'!A1123</x:f>
        <x:v>C01122</x:v>
      </x:c>
      <x:c r="B1123" t="n">
        <x:f>'Raw_Data'!B1123</x:f>
        <x:v>37</x:v>
      </x:c>
      <x:c r="C1123" s="30" t="n">
        <x:f>'Raw_Data'!C1123</x:f>
        <x:v>81431</x:v>
      </x:c>
      <x:c r="D1123" t="n">
        <x:f>'Raw_Data'!D1123</x:f>
        <x:v>632</x:v>
      </x:c>
      <x:c r="E1123" t="n">
        <x:f>'Raw_Data'!E1123</x:f>
        <x:v>30</x:v>
      </x:c>
      <x:c r="F1123" t="str">
        <x:f>PROPER(TRIM('Raw_Data'!F1123))</x:f>
        <x:v>Gold</x:v>
      </x:c>
      <x:c r="G1123" t="str">
        <x:f>PROPER(TRIM('Raw_Data'!G1123))</x:f>
        <x:v>Digital</x:v>
      </x:c>
      <x:c r="H1123" s="60" t="n">
        <x:f>'Raw_Data'!H1123</x:f>
        <x:v>8878</x:v>
      </x:c>
      <x:c r="I1123" s="60" t="n">
        <x:f>'Raw_Data'!I1123</x:f>
        <x:v>1147.56</x:v>
      </x:c>
      <x:c r="J1123" s="32" t="n">
        <x:f>'Raw_Data'!J1123</x:f>
        <x:v>0.493</x:v>
      </x:c>
      <x:c r="K1123" s="32" t="n">
        <x:f>'Raw_Data'!K1123</x:f>
        <x:v>0.725</x:v>
      </x:c>
      <x:c r="L1123" t="n">
        <x:f>'Raw_Data'!L1123</x:f>
        <x:v>0</x:v>
      </x:c>
      <x:c r="M1123" t="n">
        <x:f>IF('Raw_Data'!M1123="",Assumptions!$B$15,'Raw_Data'!M1123)</x:f>
        <x:v>7</x:v>
      </x:c>
      <x:c r="N1123" s="32" t="n">
        <x:f>'Raw_Data'!N1123</x:f>
        <x:v>0.126</x:v>
      </x:c>
      <x:c r="O1123" t="str">
        <x:f>IF(OR(D1123&lt;620,L1123&gt;=2,J1123&gt;0.9),"High",IF(OR(D1123&lt;700,L1123=1,J1123&gt;0.75),"Medium","Low"))</x:f>
        <x:v>Medium</x:v>
      </x:c>
      <x:c r="P1123" s="30" t="n">
        <x:f>XLOOKUP(F1123,Assumptions!$A$4:$A$6,Assumptions!$B$4:$B$6)</x:f>
        <x:v>95</x:v>
      </x:c>
      <x:c r="Q1123" s="32" t="n">
        <x:f>XLOOKUP(F1123,Assumptions!$A$4:$A$6,Assumptions!$C$4:$C$6)</x:f>
        <x:v>0.219</x:v>
      </x:c>
      <x:c r="R1123" s="32" t="n">
        <x:f>XLOOKUP(F1123,Assumptions!$A$4:$A$6,Assumptions!$D$4:$D$6)</x:f>
        <x:v>0.016</x:v>
      </x:c>
      <x:c r="S1123" s="32" t="n">
        <x:f>XLOOKUP(F1123,Assumptions!$A$4:$A$6,Assumptions!$E$4:$E$6)</x:f>
        <x:v>0.01</x:v>
      </x:c>
      <x:c r="T1123" s="32" t="n">
        <x:f>XLOOKUP(O1123,Assumptions!$H$4:$H$6,Assumptions!$I$4:$I$6)</x:f>
        <x:v>0.012</x:v>
      </x:c>
      <x:c r="U1123" s="30" t="n">
        <x:f>XLOOKUP(F1123,Assumptions!$A$4:$A$6,Assumptions!$F$4:$F$6)</x:f>
        <x:v>90</x:v>
      </x:c>
      <x:c r="V1123" s="60" t="n">
        <x:f>I1123*12</x:f>
        <x:v>13770.72</x:v>
      </x:c>
      <x:c r="W1123" s="60" t="n">
        <x:f>H1123*J1123*(1-K1123)*Q1123</x:f>
        <x:v>263.59603215000004</x:v>
      </x:c>
      <x:c r="X1123" s="60" t="n">
        <x:f>V1123*R1123</x:f>
        <x:v>220.33151999999998</x:v>
      </x:c>
      <x:c r="Y1123" s="60" t="n">
        <x:f>V1123*S1123</x:f>
        <x:v>137.7072</x:v>
      </x:c>
      <x:c r="Z1123" s="60" t="n">
        <x:f>H1123*J1123*T1123</x:f>
        <x:v>52.522248000000005</x:v>
      </x:c>
      <x:c r="AA1123" s="60" t="n">
        <x:f>P1123+W1123+X1123-Y1123-Z1123-U1123</x:f>
        <x:v>298.69810415</x:v>
      </x:c>
      <x:c r="AB1123" s="32" t="n">
        <x:f>IFERROR(AA1123/(P1123+W1123+X1123),0)</x:f>
        <x:v>0.5159507490025408</x:v>
      </x:c>
      <x:c r="AC1123" t="n">
        <x:f>IF(O1123="High",0,IF(I1123&gt;=1800,3,IF(I1123&gt;=900,2,1))+IF(K1123&gt;=0.9,2,IF(K1123&gt;=0.75,1,0))+IF(J1123&lt;=0.7,2,IF(J1123&lt;=0.85,1,0))+IF(M1123&gt;=8,1,0))</x:f>
        <x:v>4</x:v>
      </x:c>
      <x:c r="AD1123" t="str">
        <x:f>IF(AND(O1123&lt;&gt;"High",AC1123&gt;=Assumptions!$B$10,AA1123&gt;0),"Priority Growth",IF(AND(O1123="Low",AA1123&gt;0),"Maintain","Watch"))</x:f>
        <x:v>Watch</x:v>
      </x:c>
      <x:c r="AE1123" s="60" t="n">
        <x:f>MAX(AA1123,0)*N1123</x:f>
        <x:v>37.6359611229</x:v>
      </x:c>
      <x:c r="AF1123" t="str">
        <x:f>IF(AND(AA1123&gt;=Assumptions!$B$11,O1123&lt;&gt;"High",OR(N1123&gt;=Assumptions!$B$12,M1123&lt;=6)),"High","Standard")</x:f>
        <x:v>Standard</x:v>
      </x:c>
    </x:row>
    <x:row r="1124">
      <x:c r="A1124" t="str">
        <x:f>'Raw_Data'!A1124</x:f>
        <x:v>C01123</x:v>
      </x:c>
      <x:c r="B1124" t="n">
        <x:f>'Raw_Data'!B1124</x:f>
        <x:v>27</x:v>
      </x:c>
      <x:c r="C1124" s="30" t="n">
        <x:f>'Raw_Data'!C1124</x:f>
        <x:v>68714</x:v>
      </x:c>
      <x:c r="D1124" t="n">
        <x:f>'Raw_Data'!D1124</x:f>
        <x:v>703</x:v>
      </x:c>
      <x:c r="E1124" t="n">
        <x:f>'Raw_Data'!E1124</x:f>
        <x:v>38</x:v>
      </x:c>
      <x:c r="F1124" t="str">
        <x:f>PROPER(TRIM('Raw_Data'!F1124))</x:f>
        <x:v>Gold</x:v>
      </x:c>
      <x:c r="G1124" t="str">
        <x:f>PROPER(TRIM('Raw_Data'!G1124))</x:f>
        <x:v>Direct Mail</x:v>
      </x:c>
      <x:c r="H1124" s="60" t="n">
        <x:f>'Raw_Data'!H1124</x:f>
        <x:v>10949</x:v>
      </x:c>
      <x:c r="I1124" s="60" t="n">
        <x:f>'Raw_Data'!I1124</x:f>
        <x:v>1239.61</x:v>
      </x:c>
      <x:c r="J1124" s="32" t="n">
        <x:f>'Raw_Data'!J1124</x:f>
        <x:v>0.281</x:v>
      </x:c>
      <x:c r="K1124" s="32" t="n">
        <x:f>'Raw_Data'!K1124</x:f>
        <x:v>0.885</x:v>
      </x:c>
      <x:c r="L1124" t="n">
        <x:f>'Raw_Data'!L1124</x:f>
        <x:v>0</x:v>
      </x:c>
      <x:c r="M1124" t="n">
        <x:f>IF('Raw_Data'!M1124="",Assumptions!$B$15,'Raw_Data'!M1124)</x:f>
        <x:v>8</x:v>
      </x:c>
      <x:c r="N1124" s="32" t="n">
        <x:f>'Raw_Data'!N1124</x:f>
        <x:v>0.065</x:v>
      </x:c>
      <x:c r="O1124" t="str">
        <x:f>IF(OR(D1124&lt;620,L1124&gt;=2,J1124&gt;0.9),"High",IF(OR(D1124&lt;700,L1124=1,J1124&gt;0.75),"Medium","Low"))</x:f>
        <x:v>Low</x:v>
      </x:c>
      <x:c r="P1124" s="30" t="n">
        <x:f>XLOOKUP(F1124,Assumptions!$A$4:$A$6,Assumptions!$B$4:$B$6)</x:f>
        <x:v>95</x:v>
      </x:c>
      <x:c r="Q1124" s="32" t="n">
        <x:f>XLOOKUP(F1124,Assumptions!$A$4:$A$6,Assumptions!$C$4:$C$6)</x:f>
        <x:v>0.219</x:v>
      </x:c>
      <x:c r="R1124" s="32" t="n">
        <x:f>XLOOKUP(F1124,Assumptions!$A$4:$A$6,Assumptions!$D$4:$D$6)</x:f>
        <x:v>0.016</x:v>
      </x:c>
      <x:c r="S1124" s="32" t="n">
        <x:f>XLOOKUP(F1124,Assumptions!$A$4:$A$6,Assumptions!$E$4:$E$6)</x:f>
        <x:v>0.01</x:v>
      </x:c>
      <x:c r="T1124" s="32" t="n">
        <x:f>XLOOKUP(O1124,Assumptions!$H$4:$H$6,Assumptions!$I$4:$I$6)</x:f>
        <x:v>0.0035</x:v>
      </x:c>
      <x:c r="U1124" s="30" t="n">
        <x:f>XLOOKUP(F1124,Assumptions!$A$4:$A$6,Assumptions!$F$4:$F$6)</x:f>
        <x:v>90</x:v>
      </x:c>
      <x:c r="V1124" s="60" t="n">
        <x:f>I1124*12</x:f>
        <x:v>14875.32</x:v>
      </x:c>
      <x:c r="W1124" s="60" t="n">
        <x:f>H1124*J1124*(1-K1124)*Q1124</x:f>
        <x:v>77.485908765</x:v>
      </x:c>
      <x:c r="X1124" s="60" t="n">
        <x:f>V1124*R1124</x:f>
        <x:v>238.00512</x:v>
      </x:c>
      <x:c r="Y1124" s="60" t="n">
        <x:f>V1124*S1124</x:f>
        <x:v>148.7532</x:v>
      </x:c>
      <x:c r="Z1124" s="60" t="n">
        <x:f>H1124*J1124*T1124</x:f>
        <x:v>10.768341500000002</x:v>
      </x:c>
      <x:c r="AA1124" s="60" t="n">
        <x:f>P1124+W1124+X1124-Y1124-Z1124-U1124</x:f>
        <x:v>160.96948726500003</x:v>
      </x:c>
      <x:c r="AB1124" s="32" t="n">
        <x:f>IFERROR(AA1124/(P1124+W1124+X1124),0)</x:f>
        <x:v>0.39213886780739526</x:v>
      </x:c>
      <x:c r="AC1124" t="n">
        <x:f>IF(O1124="High",0,IF(I1124&gt;=1800,3,IF(I1124&gt;=900,2,1))+IF(K1124&gt;=0.9,2,IF(K1124&gt;=0.75,1,0))+IF(J1124&lt;=0.7,2,IF(J1124&lt;=0.85,1,0))+IF(M1124&gt;=8,1,0))</x:f>
        <x:v>6</x:v>
      </x:c>
      <x:c r="AD1124" t="str">
        <x:f>IF(AND(O1124&lt;&gt;"High",AC1124&gt;=Assumptions!$B$10,AA1124&gt;0),"Priority Growth",IF(AND(O1124="Low",AA1124&gt;0),"Maintain","Watch"))</x:f>
        <x:v>Priority Growth</x:v>
      </x:c>
      <x:c r="AE1124" s="60" t="n">
        <x:f>MAX(AA1124,0)*N1124</x:f>
        <x:v>10.463016672225002</x:v>
      </x:c>
      <x:c r="AF1124" t="str">
        <x:f>IF(AND(AA1124&gt;=Assumptions!$B$11,O1124&lt;&gt;"High",OR(N1124&gt;=Assumptions!$B$12,M1124&lt;=6)),"High","Standard")</x:f>
        <x:v>Standard</x:v>
      </x:c>
    </x:row>
    <x:row r="1125">
      <x:c r="A1125" t="str">
        <x:f>'Raw_Data'!A1125</x:f>
        <x:v>C01124</x:v>
      </x:c>
      <x:c r="B1125" t="n">
        <x:f>'Raw_Data'!B1125</x:f>
        <x:v>49</x:v>
      </x:c>
      <x:c r="C1125" s="30" t="n">
        <x:f>'Raw_Data'!C1125</x:f>
        <x:v>82399</x:v>
      </x:c>
      <x:c r="D1125" t="n">
        <x:f>'Raw_Data'!D1125</x:f>
        <x:v>626</x:v>
      </x:c>
      <x:c r="E1125" t="n">
        <x:f>'Raw_Data'!E1125</x:f>
        <x:v>10</x:v>
      </x:c>
      <x:c r="F1125" t="str">
        <x:f>PROPER(TRIM('Raw_Data'!F1125))</x:f>
        <x:v>Gold</x:v>
      </x:c>
      <x:c r="G1125" t="str">
        <x:f>PROPER(TRIM('Raw_Data'!G1125))</x:f>
        <x:v>Digital</x:v>
      </x:c>
      <x:c r="H1125" s="60" t="n">
        <x:f>'Raw_Data'!H1125</x:f>
        <x:v>11372</x:v>
      </x:c>
      <x:c r="I1125" s="60" t="n">
        <x:f>'Raw_Data'!I1125</x:f>
        <x:v>1335.58</x:v>
      </x:c>
      <x:c r="J1125" s="32" t="n">
        <x:f>'Raw_Data'!J1125</x:f>
        <x:v>0.432</x:v>
      </x:c>
      <x:c r="K1125" s="32" t="n">
        <x:f>'Raw_Data'!K1125</x:f>
        <x:v>0.648</x:v>
      </x:c>
      <x:c r="L1125" t="n">
        <x:f>'Raw_Data'!L1125</x:f>
        <x:v>0</x:v>
      </x:c>
      <x:c r="M1125" t="n">
        <x:f>IF('Raw_Data'!M1125="",Assumptions!$B$15,'Raw_Data'!M1125)</x:f>
        <x:v>6</x:v>
      </x:c>
      <x:c r="N1125" s="32" t="n">
        <x:f>'Raw_Data'!N1125</x:f>
        <x:v>0.189</x:v>
      </x:c>
      <x:c r="O1125" t="str">
        <x:f>IF(OR(D1125&lt;620,L1125&gt;=2,J1125&gt;0.9),"High",IF(OR(D1125&lt;700,L1125=1,J1125&gt;0.75),"Medium","Low"))</x:f>
        <x:v>Medium</x:v>
      </x:c>
      <x:c r="P1125" s="30" t="n">
        <x:f>XLOOKUP(F1125,Assumptions!$A$4:$A$6,Assumptions!$B$4:$B$6)</x:f>
        <x:v>95</x:v>
      </x:c>
      <x:c r="Q1125" s="32" t="n">
        <x:f>XLOOKUP(F1125,Assumptions!$A$4:$A$6,Assumptions!$C$4:$C$6)</x:f>
        <x:v>0.219</x:v>
      </x:c>
      <x:c r="R1125" s="32" t="n">
        <x:f>XLOOKUP(F1125,Assumptions!$A$4:$A$6,Assumptions!$D$4:$D$6)</x:f>
        <x:v>0.016</x:v>
      </x:c>
      <x:c r="S1125" s="32" t="n">
        <x:f>XLOOKUP(F1125,Assumptions!$A$4:$A$6,Assumptions!$E$4:$E$6)</x:f>
        <x:v>0.01</x:v>
      </x:c>
      <x:c r="T1125" s="32" t="n">
        <x:f>XLOOKUP(O1125,Assumptions!$H$4:$H$6,Assumptions!$I$4:$I$6)</x:f>
        <x:v>0.012</x:v>
      </x:c>
      <x:c r="U1125" s="30" t="n">
        <x:f>XLOOKUP(F1125,Assumptions!$A$4:$A$6,Assumptions!$F$4:$F$6)</x:f>
        <x:v>90</x:v>
      </x:c>
      <x:c r="V1125" s="60" t="n">
        <x:f>I1125*12</x:f>
        <x:v>16026.96</x:v>
      </x:c>
      <x:c r="W1125" s="60" t="n">
        <x:f>H1125*J1125*(1-K1125)*Q1125</x:f>
        <x:v>378.71052595199995</x:v>
      </x:c>
      <x:c r="X1125" s="60" t="n">
        <x:f>V1125*R1125</x:f>
        <x:v>256.43136</x:v>
      </x:c>
      <x:c r="Y1125" s="60" t="n">
        <x:f>V1125*S1125</x:f>
        <x:v>160.2696</x:v>
      </x:c>
      <x:c r="Z1125" s="60" t="n">
        <x:f>H1125*J1125*T1125</x:f>
        <x:v>58.952448</x:v>
      </x:c>
      <x:c r="AA1125" s="60" t="n">
        <x:f>P1125+W1125+X1125-Y1125-Z1125-U1125</x:f>
        <x:v>420.91983795199997</x:v>
      </x:c>
      <x:c r="AB1125" s="32" t="n">
        <x:f>IFERROR(AA1125/(P1125+W1125+X1125),0)</x:f>
        <x:v>0.57649046856582</x:v>
      </x:c>
      <x:c r="AC1125" t="n">
        <x:f>IF(O1125="High",0,IF(I1125&gt;=1800,3,IF(I1125&gt;=900,2,1))+IF(K1125&gt;=0.9,2,IF(K1125&gt;=0.75,1,0))+IF(J1125&lt;=0.7,2,IF(J1125&lt;=0.85,1,0))+IF(M1125&gt;=8,1,0))</x:f>
        <x:v>4</x:v>
      </x:c>
      <x:c r="AD1125" t="str">
        <x:f>IF(AND(O1125&lt;&gt;"High",AC1125&gt;=Assumptions!$B$10,AA1125&gt;0),"Priority Growth",IF(AND(O1125="Low",AA1125&gt;0),"Maintain","Watch"))</x:f>
        <x:v>Watch</x:v>
      </x:c>
      <x:c r="AE1125" s="60" t="n">
        <x:f>MAX(AA1125,0)*N1125</x:f>
        <x:v>79.553849372928</x:v>
      </x:c>
      <x:c r="AF1125" t="str">
        <x:f>IF(AND(AA1125&gt;=Assumptions!$B$11,O1125&lt;&gt;"High",OR(N1125&gt;=Assumptions!$B$12,M1125&lt;=6)),"High","Standard")</x:f>
        <x:v>High</x:v>
      </x:c>
    </x:row>
    <x:row r="1126">
      <x:c r="A1126" t="str">
        <x:f>'Raw_Data'!A1126</x:f>
        <x:v>C01125</x:v>
      </x:c>
      <x:c r="B1126" t="n">
        <x:f>'Raw_Data'!B1126</x:f>
        <x:v>62</x:v>
      </x:c>
      <x:c r="C1126" s="30" t="n">
        <x:f>'Raw_Data'!C1126</x:f>
        <x:v>28000</x:v>
      </x:c>
      <x:c r="D1126" t="n">
        <x:f>'Raw_Data'!D1126</x:f>
        <x:v>685</x:v>
      </x:c>
      <x:c r="E1126" t="n">
        <x:f>'Raw_Data'!E1126</x:f>
        <x:v>8</x:v>
      </x:c>
      <x:c r="F1126" t="str">
        <x:f>PROPER(TRIM('Raw_Data'!F1126))</x:f>
        <x:v>Classic</x:v>
      </x:c>
      <x:c r="G1126" t="str">
        <x:f>PROPER(TRIM('Raw_Data'!G1126))</x:f>
        <x:v>Digital</x:v>
      </x:c>
      <x:c r="H1126" s="60" t="n">
        <x:f>'Raw_Data'!H1126</x:f>
        <x:v>4973</x:v>
      </x:c>
      <x:c r="I1126" s="60" t="n">
        <x:f>'Raw_Data'!I1126</x:f>
        <x:v>775.93</x:v>
      </x:c>
      <x:c r="J1126" s="32" t="n">
        <x:f>'Raw_Data'!J1126</x:f>
        <x:v>0.464</x:v>
      </x:c>
      <x:c r="K1126" s="32" t="n">
        <x:f>'Raw_Data'!K1126</x:f>
        <x:v>0.777</x:v>
      </x:c>
      <x:c r="L1126" t="n">
        <x:f>'Raw_Data'!L1126</x:f>
        <x:v>0</x:v>
      </x:c>
      <x:c r="M1126" t="n">
        <x:f>IF('Raw_Data'!M1126="",Assumptions!$B$15,'Raw_Data'!M1126)</x:f>
        <x:v>8</x:v>
      </x:c>
      <x:c r="N1126" s="32" t="n">
        <x:f>'Raw_Data'!N1126</x:f>
        <x:v>0.079</x:v>
      </x:c>
      <x:c r="O1126" t="str">
        <x:f>IF(OR(D1126&lt;620,L1126&gt;=2,J1126&gt;0.9),"High",IF(OR(D1126&lt;700,L1126=1,J1126&gt;0.75),"Medium","Low"))</x:f>
        <x:v>Medium</x:v>
      </x:c>
      <x:c r="P1126" s="30" t="n">
        <x:f>XLOOKUP(F1126,Assumptions!$A$4:$A$6,Assumptions!$B$4:$B$6)</x:f>
        <x:v>0</x:v>
      </x:c>
      <x:c r="Q1126" s="32" t="n">
        <x:f>XLOOKUP(F1126,Assumptions!$A$4:$A$6,Assumptions!$C$4:$C$6)</x:f>
        <x:v>0.229</x:v>
      </x:c>
      <x:c r="R1126" s="32" t="n">
        <x:f>XLOOKUP(F1126,Assumptions!$A$4:$A$6,Assumptions!$D$4:$D$6)</x:f>
        <x:v>0.015</x:v>
      </x:c>
      <x:c r="S1126" s="32" t="n">
        <x:f>XLOOKUP(F1126,Assumptions!$A$4:$A$6,Assumptions!$E$4:$E$6)</x:f>
        <x:v>0.0075</x:v>
      </x:c>
      <x:c r="T1126" s="32" t="n">
        <x:f>XLOOKUP(O1126,Assumptions!$H$4:$H$6,Assumptions!$I$4:$I$6)</x:f>
        <x:v>0.012</x:v>
      </x:c>
      <x:c r="U1126" s="30" t="n">
        <x:f>XLOOKUP(F1126,Assumptions!$A$4:$A$6,Assumptions!$F$4:$F$6)</x:f>
        <x:v>60</x:v>
      </x:c>
      <x:c r="V1126" s="60" t="n">
        <x:f>I1126*12</x:f>
        <x:v>9311.16</x:v>
      </x:c>
      <x:c r="W1126" s="60" t="n">
        <x:f>H1126*J1126*(1-K1126)*Q1126</x:f>
        <x:v>117.835672624</x:v>
      </x:c>
      <x:c r="X1126" s="60" t="n">
        <x:f>V1126*R1126</x:f>
        <x:v>139.6674</x:v>
      </x:c>
      <x:c r="Y1126" s="60" t="n">
        <x:f>V1126*S1126</x:f>
        <x:v>69.8337</x:v>
      </x:c>
      <x:c r="Z1126" s="60" t="n">
        <x:f>H1126*J1126*T1126</x:f>
        <x:v>27.689664000000004</x:v>
      </x:c>
      <x:c r="AA1126" s="60" t="n">
        <x:f>P1126+W1126+X1126-Y1126-Z1126-U1126</x:f>
        <x:v>99.97970862399998</x:v>
      </x:c>
      <x:c r="AB1126" s="32" t="n">
        <x:f>IFERROR(AA1126/(P1126+W1126+X1126),0)</x:f>
        <x:v>0.3882660801099956</x:v>
      </x:c>
      <x:c r="AC1126" t="n">
        <x:f>IF(O1126="High",0,IF(I1126&gt;=1800,3,IF(I1126&gt;=900,2,1))+IF(K1126&gt;=0.9,2,IF(K1126&gt;=0.75,1,0))+IF(J1126&lt;=0.7,2,IF(J1126&lt;=0.85,1,0))+IF(M1126&gt;=8,1,0))</x:f>
        <x:v>5</x:v>
      </x:c>
      <x:c r="AD1126" t="str">
        <x:f>IF(AND(O1126&lt;&gt;"High",AC1126&gt;=Assumptions!$B$10,AA1126&gt;0),"Priority Growth",IF(AND(O1126="Low",AA1126&gt;0),"Maintain","Watch"))</x:f>
        <x:v>Watch</x:v>
      </x:c>
      <x:c r="AE1126" s="60" t="n">
        <x:f>MAX(AA1126,0)*N1126</x:f>
        <x:v>7.898396981295999</x:v>
      </x:c>
      <x:c r="AF1126" t="str">
        <x:f>IF(AND(AA1126&gt;=Assumptions!$B$11,O1126&lt;&gt;"High",OR(N1126&gt;=Assumptions!$B$12,M1126&lt;=6)),"High","Standard")</x:f>
        <x:v>Standard</x:v>
      </x:c>
    </x:row>
    <x:row r="1127">
      <x:c r="A1127" t="str">
        <x:f>'Raw_Data'!A1127</x:f>
        <x:v>C01126</x:v>
      </x:c>
      <x:c r="B1127" t="n">
        <x:f>'Raw_Data'!B1127</x:f>
        <x:v>29</x:v>
      </x:c>
      <x:c r="C1127" s="30" t="n">
        <x:f>'Raw_Data'!C1127</x:f>
        <x:v>45737</x:v>
      </x:c>
      <x:c r="D1127" t="n">
        <x:f>'Raw_Data'!D1127</x:f>
        <x:v>734</x:v>
      </x:c>
      <x:c r="E1127" t="n">
        <x:f>'Raw_Data'!E1127</x:f>
        <x:v>21</x:v>
      </x:c>
      <x:c r="F1127" t="str">
        <x:f>PROPER(TRIM('Raw_Data'!F1127))</x:f>
        <x:v>Classic</x:v>
      </x:c>
      <x:c r="G1127" t="str">
        <x:f>PROPER(TRIM('Raw_Data'!G1127))</x:f>
        <x:v>Branch</x:v>
      </x:c>
      <x:c r="H1127" s="60" t="n">
        <x:f>'Raw_Data'!H1127</x:f>
        <x:v>6033</x:v>
      </x:c>
      <x:c r="I1127" s="60" t="n">
        <x:f>'Raw_Data'!I1127</x:f>
        <x:v>761.09</x:v>
      </x:c>
      <x:c r="J1127" s="32" t="n">
        <x:f>'Raw_Data'!J1127</x:f>
        <x:v>0.246</x:v>
      </x:c>
      <x:c r="K1127" s="32" t="n">
        <x:f>'Raw_Data'!K1127</x:f>
        <x:v>0.813</x:v>
      </x:c>
      <x:c r="L1127" t="n">
        <x:f>'Raw_Data'!L1127</x:f>
        <x:v>0</x:v>
      </x:c>
      <x:c r="M1127" t="n">
        <x:f>IF('Raw_Data'!M1127="",Assumptions!$B$15,'Raw_Data'!M1127)</x:f>
        <x:v>7.370408870408871</x:v>
      </x:c>
      <x:c r="N1127" s="32" t="n">
        <x:f>'Raw_Data'!N1127</x:f>
        <x:v>0.062</x:v>
      </x:c>
      <x:c r="O1127" t="str">
        <x:f>IF(OR(D1127&lt;620,L1127&gt;=2,J1127&gt;0.9),"High",IF(OR(D1127&lt;700,L1127=1,J1127&gt;0.75),"Medium","Low"))</x:f>
        <x:v>Low</x:v>
      </x:c>
      <x:c r="P1127" s="30" t="n">
        <x:f>XLOOKUP(F1127,Assumptions!$A$4:$A$6,Assumptions!$B$4:$B$6)</x:f>
        <x:v>0</x:v>
      </x:c>
      <x:c r="Q1127" s="32" t="n">
        <x:f>XLOOKUP(F1127,Assumptions!$A$4:$A$6,Assumptions!$C$4:$C$6)</x:f>
        <x:v>0.229</x:v>
      </x:c>
      <x:c r="R1127" s="32" t="n">
        <x:f>XLOOKUP(F1127,Assumptions!$A$4:$A$6,Assumptions!$D$4:$D$6)</x:f>
        <x:v>0.015</x:v>
      </x:c>
      <x:c r="S1127" s="32" t="n">
        <x:f>XLOOKUP(F1127,Assumptions!$A$4:$A$6,Assumptions!$E$4:$E$6)</x:f>
        <x:v>0.0075</x:v>
      </x:c>
      <x:c r="T1127" s="32" t="n">
        <x:f>XLOOKUP(O1127,Assumptions!$H$4:$H$6,Assumptions!$I$4:$I$6)</x:f>
        <x:v>0.0035</x:v>
      </x:c>
      <x:c r="U1127" s="30" t="n">
        <x:f>XLOOKUP(F1127,Assumptions!$A$4:$A$6,Assumptions!$F$4:$F$6)</x:f>
        <x:v>60</x:v>
      </x:c>
      <x:c r="V1127" s="60" t="n">
        <x:f>I1127*12</x:f>
        <x:v>9133.08</x:v>
      </x:c>
      <x:c r="W1127" s="60" t="n">
        <x:f>H1127*J1127*(1-K1127)*Q1127</x:f>
        <x:v>63.55438511400002</x:v>
      </x:c>
      <x:c r="X1127" s="60" t="n">
        <x:f>V1127*R1127</x:f>
        <x:v>136.9962</x:v>
      </x:c>
      <x:c r="Y1127" s="60" t="n">
        <x:f>V1127*S1127</x:f>
        <x:v>68.4981</x:v>
      </x:c>
      <x:c r="Z1127" s="60" t="n">
        <x:f>H1127*J1127*T1127</x:f>
        <x:v>5.194413</x:v>
      </x:c>
      <x:c r="AA1127" s="60" t="n">
        <x:f>P1127+W1127+X1127-Y1127-Z1127-U1127</x:f>
        <x:v>66.85807211400001</x:v>
      </x:c>
      <x:c r="AB1127" s="32" t="n">
        <x:f>IFERROR(AA1127/(P1127+W1127+X1127),0)</x:f>
        <x:v>0.3333726105859802</x:v>
      </x:c>
      <x:c r="AC1127" t="n">
        <x:f>IF(O1127="High",0,IF(I1127&gt;=1800,3,IF(I1127&gt;=900,2,1))+IF(K1127&gt;=0.9,2,IF(K1127&gt;=0.75,1,0))+IF(J1127&lt;=0.7,2,IF(J1127&lt;=0.85,1,0))+IF(M1127&gt;=8,1,0))</x:f>
        <x:v>4</x:v>
      </x:c>
      <x:c r="AD1127" t="str">
        <x:f>IF(AND(O1127&lt;&gt;"High",AC1127&gt;=Assumptions!$B$10,AA1127&gt;0),"Priority Growth",IF(AND(O1127="Low",AA1127&gt;0),"Maintain","Watch"))</x:f>
        <x:v>Maintain</x:v>
      </x:c>
      <x:c r="AE1127" s="60" t="n">
        <x:f>MAX(AA1127,0)*N1127</x:f>
        <x:v>4.145200471068001</x:v>
      </x:c>
      <x:c r="AF1127" t="str">
        <x:f>IF(AND(AA1127&gt;=Assumptions!$B$11,O1127&lt;&gt;"High",OR(N1127&gt;=Assumptions!$B$12,M1127&lt;=6)),"High","Standard")</x:f>
        <x:v>Standard</x:v>
      </x:c>
    </x:row>
    <x:row r="1128">
      <x:c r="A1128" t="str">
        <x:f>'Raw_Data'!A1128</x:f>
        <x:v>C01127</x:v>
      </x:c>
      <x:c r="B1128" t="n">
        <x:f>'Raw_Data'!B1128</x:f>
        <x:v>38</x:v>
      </x:c>
      <x:c r="C1128" s="30" t="n">
        <x:f>'Raw_Data'!C1128</x:f>
        <x:v>114655</x:v>
      </x:c>
      <x:c r="D1128" t="n">
        <x:f>'Raw_Data'!D1128</x:f>
        <x:v>628</x:v>
      </x:c>
      <x:c r="E1128" t="n">
        <x:f>'Raw_Data'!E1128</x:f>
        <x:v>18</x:v>
      </x:c>
      <x:c r="F1128" t="str">
        <x:f>PROPER(TRIM('Raw_Data'!F1128))</x:f>
        <x:v>Gold</x:v>
      </x:c>
      <x:c r="G1128" t="str">
        <x:f>PROPER(TRIM('Raw_Data'!G1128))</x:f>
        <x:v>Branch</x:v>
      </x:c>
      <x:c r="H1128" s="60" t="n">
        <x:f>'Raw_Data'!H1128</x:f>
        <x:v>16393</x:v>
      </x:c>
      <x:c r="I1128" s="60" t="n">
        <x:f>'Raw_Data'!I1128</x:f>
        <x:v>2101.07</x:v>
      </x:c>
      <x:c r="J1128" s="32" t="n">
        <x:f>'Raw_Data'!J1128</x:f>
        <x:v>0.65</x:v>
      </x:c>
      <x:c r="K1128" s="32" t="n">
        <x:f>'Raw_Data'!K1128</x:f>
        <x:v>0.685</x:v>
      </x:c>
      <x:c r="L1128" t="n">
        <x:f>'Raw_Data'!L1128</x:f>
        <x:v>0</x:v>
      </x:c>
      <x:c r="M1128" t="n">
        <x:f>IF('Raw_Data'!M1128="",Assumptions!$B$15,'Raw_Data'!M1128)</x:f>
        <x:v>7</x:v>
      </x:c>
      <x:c r="N1128" s="32" t="n">
        <x:f>'Raw_Data'!N1128</x:f>
        <x:v>0.111</x:v>
      </x:c>
      <x:c r="O1128" t="str">
        <x:f>IF(OR(D1128&lt;620,L1128&gt;=2,J1128&gt;0.9),"High",IF(OR(D1128&lt;700,L1128=1,J1128&gt;0.75),"Medium","Low"))</x:f>
        <x:v>Medium</x:v>
      </x:c>
      <x:c r="P1128" s="30" t="n">
        <x:f>XLOOKUP(F1128,Assumptions!$A$4:$A$6,Assumptions!$B$4:$B$6)</x:f>
        <x:v>95</x:v>
      </x:c>
      <x:c r="Q1128" s="32" t="n">
        <x:f>XLOOKUP(F1128,Assumptions!$A$4:$A$6,Assumptions!$C$4:$C$6)</x:f>
        <x:v>0.219</x:v>
      </x:c>
      <x:c r="R1128" s="32" t="n">
        <x:f>XLOOKUP(F1128,Assumptions!$A$4:$A$6,Assumptions!$D$4:$D$6)</x:f>
        <x:v>0.016</x:v>
      </x:c>
      <x:c r="S1128" s="32" t="n">
        <x:f>XLOOKUP(F1128,Assumptions!$A$4:$A$6,Assumptions!$E$4:$E$6)</x:f>
        <x:v>0.01</x:v>
      </x:c>
      <x:c r="T1128" s="32" t="n">
        <x:f>XLOOKUP(O1128,Assumptions!$H$4:$H$6,Assumptions!$I$4:$I$6)</x:f>
        <x:v>0.012</x:v>
      </x:c>
      <x:c r="U1128" s="30" t="n">
        <x:f>XLOOKUP(F1128,Assumptions!$A$4:$A$6,Assumptions!$F$4:$F$6)</x:f>
        <x:v>90</x:v>
      </x:c>
      <x:c r="V1128" s="60" t="n">
        <x:f>I1128*12</x:f>
        <x:v>25212.840000000004</x:v>
      </x:c>
      <x:c r="W1128" s="60" t="n">
        <x:f>H1128*J1128*(1-K1128)*Q1128</x:f>
        <x:v>735.0662182499999</x:v>
      </x:c>
      <x:c r="X1128" s="60" t="n">
        <x:f>V1128*R1128</x:f>
        <x:v>403.40544000000006</x:v>
      </x:c>
      <x:c r="Y1128" s="60" t="n">
        <x:f>V1128*S1128</x:f>
        <x:v>252.12840000000006</x:v>
      </x:c>
      <x:c r="Z1128" s="60" t="n">
        <x:f>H1128*J1128*T1128</x:f>
        <x:v>127.86540000000001</x:v>
      </x:c>
      <x:c r="AA1128" s="60" t="n">
        <x:f>P1128+W1128+X1128-Y1128-Z1128-U1128</x:f>
        <x:v>763.4778582499999</x:v>
      </x:c>
      <x:c r="AB1128" s="32" t="n">
        <x:f>IFERROR(AA1128/(P1128+W1128+X1128),0)</x:f>
        <x:v>0.6189666808665808</x:v>
      </x:c>
      <x:c r="AC1128" t="n">
        <x:f>IF(O1128="High",0,IF(I1128&gt;=1800,3,IF(I1128&gt;=900,2,1))+IF(K1128&gt;=0.9,2,IF(K1128&gt;=0.75,1,0))+IF(J1128&lt;=0.7,2,IF(J1128&lt;=0.85,1,0))+IF(M1128&gt;=8,1,0))</x:f>
        <x:v>5</x:v>
      </x:c>
      <x:c r="AD1128" t="str">
        <x:f>IF(AND(O1128&lt;&gt;"High",AC1128&gt;=Assumptions!$B$10,AA1128&gt;0),"Priority Growth",IF(AND(O1128="Low",AA1128&gt;0),"Maintain","Watch"))</x:f>
        <x:v>Watch</x:v>
      </x:c>
      <x:c r="AE1128" s="60" t="n">
        <x:f>MAX(AA1128,0)*N1128</x:f>
        <x:v>84.74604226574999</x:v>
      </x:c>
      <x:c r="AF1128" t="str">
        <x:f>IF(AND(AA1128&gt;=Assumptions!$B$11,O1128&lt;&gt;"High",OR(N1128&gt;=Assumptions!$B$12,M1128&lt;=6)),"High","Standard")</x:f>
        <x:v>Standard</x:v>
      </x:c>
    </x:row>
    <x:row r="1129">
      <x:c r="A1129" t="str">
        <x:f>'Raw_Data'!A1129</x:f>
        <x:v>C01128</x:v>
      </x:c>
      <x:c r="B1129" t="n">
        <x:f>'Raw_Data'!B1129</x:f>
        <x:v>63</x:v>
      </x:c>
      <x:c r="C1129" s="30" t="n">
        <x:f>'Raw_Data'!C1129</x:f>
        <x:v>46083</x:v>
      </x:c>
      <x:c r="D1129" t="n">
        <x:f>'Raw_Data'!D1129</x:f>
        <x:v>687</x:v>
      </x:c>
      <x:c r="E1129" t="n">
        <x:f>'Raw_Data'!E1129</x:f>
        <x:v>17</x:v>
      </x:c>
      <x:c r="F1129" t="str">
        <x:f>PROPER(TRIM('Raw_Data'!F1129))</x:f>
        <x:v>Classic</x:v>
      </x:c>
      <x:c r="G1129" t="str">
        <x:f>PROPER(TRIM('Raw_Data'!G1129))</x:f>
        <x:v>Digital</x:v>
      </x:c>
      <x:c r="H1129" s="60" t="n">
        <x:f>'Raw_Data'!H1129</x:f>
        <x:v>2190</x:v>
      </x:c>
      <x:c r="I1129" s="60" t="n">
        <x:f>'Raw_Data'!I1129</x:f>
        <x:v>819.06</x:v>
      </x:c>
      <x:c r="J1129" s="32" t="n">
        <x:f>'Raw_Data'!J1129</x:f>
        <x:v>0.352</x:v>
      </x:c>
      <x:c r="K1129" s="32" t="n">
        <x:f>'Raw_Data'!K1129</x:f>
        <x:v>0.64</x:v>
      </x:c>
      <x:c r="L1129" t="n">
        <x:f>'Raw_Data'!L1129</x:f>
        <x:v>0</x:v>
      </x:c>
      <x:c r="M1129" t="n">
        <x:f>IF('Raw_Data'!M1129="",Assumptions!$B$15,'Raw_Data'!M1129)</x:f>
        <x:v>5</x:v>
      </x:c>
      <x:c r="N1129" s="32" t="n">
        <x:f>'Raw_Data'!N1129</x:f>
        <x:v>0.221</x:v>
      </x:c>
      <x:c r="O1129" t="str">
        <x:f>IF(OR(D1129&lt;620,L1129&gt;=2,J1129&gt;0.9),"High",IF(OR(D1129&lt;700,L1129=1,J1129&gt;0.75),"Medium","Low"))</x:f>
        <x:v>Medium</x:v>
      </x:c>
      <x:c r="P1129" s="30" t="n">
        <x:f>XLOOKUP(F1129,Assumptions!$A$4:$A$6,Assumptions!$B$4:$B$6)</x:f>
        <x:v>0</x:v>
      </x:c>
      <x:c r="Q1129" s="32" t="n">
        <x:f>XLOOKUP(F1129,Assumptions!$A$4:$A$6,Assumptions!$C$4:$C$6)</x:f>
        <x:v>0.229</x:v>
      </x:c>
      <x:c r="R1129" s="32" t="n">
        <x:f>XLOOKUP(F1129,Assumptions!$A$4:$A$6,Assumptions!$D$4:$D$6)</x:f>
        <x:v>0.015</x:v>
      </x:c>
      <x:c r="S1129" s="32" t="n">
        <x:f>XLOOKUP(F1129,Assumptions!$A$4:$A$6,Assumptions!$E$4:$E$6)</x:f>
        <x:v>0.0075</x:v>
      </x:c>
      <x:c r="T1129" s="32" t="n">
        <x:f>XLOOKUP(O1129,Assumptions!$H$4:$H$6,Assumptions!$I$4:$I$6)</x:f>
        <x:v>0.012</x:v>
      </x:c>
      <x:c r="U1129" s="30" t="n">
        <x:f>XLOOKUP(F1129,Assumptions!$A$4:$A$6,Assumptions!$F$4:$F$6)</x:f>
        <x:v>60</x:v>
      </x:c>
      <x:c r="V1129" s="60" t="n">
        <x:f>I1129*12</x:f>
        <x:v>9828.72</x:v>
      </x:c>
      <x:c r="W1129" s="60" t="n">
        <x:f>H1129*J1129*(1-K1129)*Q1129</x:f>
        <x:v>63.5513472</x:v>
      </x:c>
      <x:c r="X1129" s="60" t="n">
        <x:f>V1129*R1129</x:f>
        <x:v>147.43079999999998</x:v>
      </x:c>
      <x:c r="Y1129" s="60" t="n">
        <x:f>V1129*S1129</x:f>
        <x:v>73.71539999999999</x:v>
      </x:c>
      <x:c r="Z1129" s="60" t="n">
        <x:f>H1129*J1129*T1129</x:f>
        <x:v>9.25056</x:v>
      </x:c>
      <x:c r="AA1129" s="60" t="n">
        <x:f>P1129+W1129+X1129-Y1129-Z1129-U1129</x:f>
        <x:v>68.01618719999999</x:v>
      </x:c>
      <x:c r="AB1129" s="32" t="n">
        <x:f>IFERROR(AA1129/(P1129+W1129+X1129),0)</x:f>
        <x:v>0.32237887471836285</x:v>
      </x:c>
      <x:c r="AC1129" t="n">
        <x:f>IF(O1129="High",0,IF(I1129&gt;=1800,3,IF(I1129&gt;=900,2,1))+IF(K1129&gt;=0.9,2,IF(K1129&gt;=0.75,1,0))+IF(J1129&lt;=0.7,2,IF(J1129&lt;=0.85,1,0))+IF(M1129&gt;=8,1,0))</x:f>
        <x:v>3</x:v>
      </x:c>
      <x:c r="AD1129" t="str">
        <x:f>IF(AND(O1129&lt;&gt;"High",AC1129&gt;=Assumptions!$B$10,AA1129&gt;0),"Priority Growth",IF(AND(O1129="Low",AA1129&gt;0),"Maintain","Watch"))</x:f>
        <x:v>Watch</x:v>
      </x:c>
      <x:c r="AE1129" s="60" t="n">
        <x:f>MAX(AA1129,0)*N1129</x:f>
        <x:v>15.031577371199997</x:v>
      </x:c>
      <x:c r="AF1129" t="str">
        <x:f>IF(AND(AA1129&gt;=Assumptions!$B$11,O1129&lt;&gt;"High",OR(N1129&gt;=Assumptions!$B$12,M1129&lt;=6)),"High","Standard")</x:f>
        <x:v>Standard</x:v>
      </x:c>
    </x:row>
    <x:row r="1130">
      <x:c r="A1130" t="str">
        <x:f>'Raw_Data'!A1130</x:f>
        <x:v>C01129</x:v>
      </x:c>
      <x:c r="B1130" t="n">
        <x:f>'Raw_Data'!B1130</x:f>
        <x:v>37</x:v>
      </x:c>
      <x:c r="C1130" s="30" t="n">
        <x:f>'Raw_Data'!C1130</x:f>
        <x:v>71200</x:v>
      </x:c>
      <x:c r="D1130" t="n">
        <x:f>'Raw_Data'!D1130</x:f>
        <x:v>664</x:v>
      </x:c>
      <x:c r="E1130" t="n">
        <x:f>'Raw_Data'!E1130</x:f>
        <x:v>8</x:v>
      </x:c>
      <x:c r="F1130" t="str">
        <x:f>PROPER(TRIM('Raw_Data'!F1130))</x:f>
        <x:v>Gold</x:v>
      </x:c>
      <x:c r="G1130" t="str">
        <x:f>PROPER(TRIM('Raw_Data'!G1130))</x:f>
        <x:v>Branch</x:v>
      </x:c>
      <x:c r="H1130" s="60" t="n">
        <x:f>'Raw_Data'!H1130</x:f>
        <x:v>9114</x:v>
      </x:c>
      <x:c r="I1130" s="60" t="n">
        <x:f>'Raw_Data'!I1130</x:f>
        <x:v>1073.35</x:v>
      </x:c>
      <x:c r="J1130" s="32" t="n">
        <x:f>'Raw_Data'!J1130</x:f>
        <x:v>0.379</x:v>
      </x:c>
      <x:c r="K1130" s="32" t="n">
        <x:f>'Raw_Data'!K1130</x:f>
        <x:v>0.726</x:v>
      </x:c>
      <x:c r="L1130" t="n">
        <x:f>'Raw_Data'!L1130</x:f>
        <x:v>0</x:v>
      </x:c>
      <x:c r="M1130" t="n">
        <x:f>IF('Raw_Data'!M1130="",Assumptions!$B$15,'Raw_Data'!M1130)</x:f>
        <x:v>10</x:v>
      </x:c>
      <x:c r="N1130" s="32" t="n">
        <x:f>'Raw_Data'!N1130</x:f>
        <x:v>0.02</x:v>
      </x:c>
      <x:c r="O1130" t="str">
        <x:f>IF(OR(D1130&lt;620,L1130&gt;=2,J1130&gt;0.9),"High",IF(OR(D1130&lt;700,L1130=1,J1130&gt;0.75),"Medium","Low"))</x:f>
        <x:v>Medium</x:v>
      </x:c>
      <x:c r="P1130" s="30" t="n">
        <x:f>XLOOKUP(F1130,Assumptions!$A$4:$A$6,Assumptions!$B$4:$B$6)</x:f>
        <x:v>95</x:v>
      </x:c>
      <x:c r="Q1130" s="32" t="n">
        <x:f>XLOOKUP(F1130,Assumptions!$A$4:$A$6,Assumptions!$C$4:$C$6)</x:f>
        <x:v>0.219</x:v>
      </x:c>
      <x:c r="R1130" s="32" t="n">
        <x:f>XLOOKUP(F1130,Assumptions!$A$4:$A$6,Assumptions!$D$4:$D$6)</x:f>
        <x:v>0.016</x:v>
      </x:c>
      <x:c r="S1130" s="32" t="n">
        <x:f>XLOOKUP(F1130,Assumptions!$A$4:$A$6,Assumptions!$E$4:$E$6)</x:f>
        <x:v>0.01</x:v>
      </x:c>
      <x:c r="T1130" s="32" t="n">
        <x:f>XLOOKUP(O1130,Assumptions!$H$4:$H$6,Assumptions!$I$4:$I$6)</x:f>
        <x:v>0.012</x:v>
      </x:c>
      <x:c r="U1130" s="30" t="n">
        <x:f>XLOOKUP(F1130,Assumptions!$A$4:$A$6,Assumptions!$F$4:$F$6)</x:f>
        <x:v>90</x:v>
      </x:c>
      <x:c r="V1130" s="60" t="n">
        <x:f>I1130*12</x:f>
        <x:v>12880.199999999999</x:v>
      </x:c>
      <x:c r="W1130" s="60" t="n">
        <x:f>H1130*J1130*(1-K1130)*Q1130</x:f>
        <x:v>207.27308523600001</x:v>
      </x:c>
      <x:c r="X1130" s="60" t="n">
        <x:f>V1130*R1130</x:f>
        <x:v>206.08319999999998</x:v>
      </x:c>
      <x:c r="Y1130" s="60" t="n">
        <x:f>V1130*S1130</x:f>
        <x:v>128.802</x:v>
      </x:c>
      <x:c r="Z1130" s="60" t="n">
        <x:f>H1130*J1130*T1130</x:f>
        <x:v>41.450472000000005</x:v>
      </x:c>
      <x:c r="AA1130" s="60" t="n">
        <x:f>P1130+W1130+X1130-Y1130-Z1130-U1130</x:f>
        <x:v>248.10381323600006</x:v>
      </x:c>
      <x:c r="AB1130" s="32" t="n">
        <x:f>IFERROR(AA1130/(P1130+W1130+X1130),0)</x:f>
        <x:v>0.48805103908732045</x:v>
      </x:c>
      <x:c r="AC1130" t="n">
        <x:f>IF(O1130="High",0,IF(I1130&gt;=1800,3,IF(I1130&gt;=900,2,1))+IF(K1130&gt;=0.9,2,IF(K1130&gt;=0.75,1,0))+IF(J1130&lt;=0.7,2,IF(J1130&lt;=0.85,1,0))+IF(M1130&gt;=8,1,0))</x:f>
        <x:v>5</x:v>
      </x:c>
      <x:c r="AD1130" t="str">
        <x:f>IF(AND(O1130&lt;&gt;"High",AC1130&gt;=Assumptions!$B$10,AA1130&gt;0),"Priority Growth",IF(AND(O1130="Low",AA1130&gt;0),"Maintain","Watch"))</x:f>
        <x:v>Watch</x:v>
      </x:c>
      <x:c r="AE1130" s="60" t="n">
        <x:f>MAX(AA1130,0)*N1130</x:f>
        <x:v>4.962076264720001</x:v>
      </x:c>
      <x:c r="AF1130" t="str">
        <x:f>IF(AND(AA1130&gt;=Assumptions!$B$11,O1130&lt;&gt;"High",OR(N1130&gt;=Assumptions!$B$12,M1130&lt;=6)),"High","Standard")</x:f>
        <x:v>Standard</x:v>
      </x:c>
    </x:row>
    <x:row r="1131">
      <x:c r="A1131" t="str">
        <x:f>'Raw_Data'!A1131</x:f>
        <x:v>C01130</x:v>
      </x:c>
      <x:c r="B1131" t="n">
        <x:f>'Raw_Data'!B1131</x:f>
        <x:v>24</x:v>
      </x:c>
      <x:c r="C1131" s="30" t="n">
        <x:f>'Raw_Data'!C1131</x:f>
        <x:v>75778</x:v>
      </x:c>
      <x:c r="D1131" t="n">
        <x:f>'Raw_Data'!D1131</x:f>
        <x:v>593</x:v>
      </x:c>
      <x:c r="E1131" t="n">
        <x:f>'Raw_Data'!E1131</x:f>
        <x:v>37</x:v>
      </x:c>
      <x:c r="F1131" t="str">
        <x:f>PROPER(TRIM('Raw_Data'!F1131))</x:f>
        <x:v>Classic</x:v>
      </x:c>
      <x:c r="G1131" t="str">
        <x:f>PROPER(TRIM('Raw_Data'!G1131))</x:f>
        <x:v>Direct Mail</x:v>
      </x:c>
      <x:c r="H1131" s="60" t="n">
        <x:f>'Raw_Data'!H1131</x:f>
        <x:v>2988</x:v>
      </x:c>
      <x:c r="I1131" s="60" t="n">
        <x:f>'Raw_Data'!I1131</x:f>
        <x:v>227.66</x:v>
      </x:c>
      <x:c r="J1131" s="32" t="n">
        <x:f>'Raw_Data'!J1131</x:f>
        <x:v>0.331</x:v>
      </x:c>
      <x:c r="K1131" s="32" t="n">
        <x:f>'Raw_Data'!K1131</x:f>
        <x:v>0.568</x:v>
      </x:c>
      <x:c r="L1131" t="n">
        <x:f>'Raw_Data'!L1131</x:f>
        <x:v>0</x:v>
      </x:c>
      <x:c r="M1131" t="n">
        <x:f>IF('Raw_Data'!M1131="",Assumptions!$B$15,'Raw_Data'!M1131)</x:f>
        <x:v>7</x:v>
      </x:c>
      <x:c r="N1131" s="32" t="n">
        <x:f>'Raw_Data'!N1131</x:f>
        <x:v>0.071</x:v>
      </x:c>
      <x:c r="O1131" t="str">
        <x:f>IF(OR(D1131&lt;620,L1131&gt;=2,J1131&gt;0.9),"High",IF(OR(D1131&lt;700,L1131=1,J1131&gt;0.75),"Medium","Low"))</x:f>
        <x:v>High</x:v>
      </x:c>
      <x:c r="P1131" s="30" t="n">
        <x:f>XLOOKUP(F1131,Assumptions!$A$4:$A$6,Assumptions!$B$4:$B$6)</x:f>
        <x:v>0</x:v>
      </x:c>
      <x:c r="Q1131" s="32" t="n">
        <x:f>XLOOKUP(F1131,Assumptions!$A$4:$A$6,Assumptions!$C$4:$C$6)</x:f>
        <x:v>0.229</x:v>
      </x:c>
      <x:c r="R1131" s="32" t="n">
        <x:f>XLOOKUP(F1131,Assumptions!$A$4:$A$6,Assumptions!$D$4:$D$6)</x:f>
        <x:v>0.015</x:v>
      </x:c>
      <x:c r="S1131" s="32" t="n">
        <x:f>XLOOKUP(F1131,Assumptions!$A$4:$A$6,Assumptions!$E$4:$E$6)</x:f>
        <x:v>0.0075</x:v>
      </x:c>
      <x:c r="T1131" s="32" t="n">
        <x:f>XLOOKUP(O1131,Assumptions!$H$4:$H$6,Assumptions!$I$4:$I$6)</x:f>
        <x:v>0.045</x:v>
      </x:c>
      <x:c r="U1131" s="30" t="n">
        <x:f>XLOOKUP(F1131,Assumptions!$A$4:$A$6,Assumptions!$F$4:$F$6)</x:f>
        <x:v>60</x:v>
      </x:c>
      <x:c r="V1131" s="60" t="n">
        <x:f>I1131*12</x:f>
        <x:v>2731.92</x:v>
      </x:c>
      <x:c r="W1131" s="60" t="n">
        <x:f>H1131*J1131*(1-K1131)*Q1131</x:f>
        <x:v>97.84256198400001</x:v>
      </x:c>
      <x:c r="X1131" s="60" t="n">
        <x:f>V1131*R1131</x:f>
        <x:v>40.9788</x:v>
      </x:c>
      <x:c r="Y1131" s="60" t="n">
        <x:f>V1131*S1131</x:f>
        <x:v>20.4894</x:v>
      </x:c>
      <x:c r="Z1131" s="60" t="n">
        <x:f>H1131*J1131*T1131</x:f>
        <x:v>44.50626</x:v>
      </x:c>
      <x:c r="AA1131" s="60" t="n">
        <x:f>P1131+W1131+X1131-Y1131-Z1131-U1131</x:f>
        <x:v>13.82570198400002</x:v>
      </x:c>
      <x:c r="AB1131" s="32" t="n">
        <x:f>IFERROR(AA1131/(P1131+W1131+X1131),0)</x:f>
        <x:v>0.09959347600690961</x:v>
      </x:c>
      <x:c r="AC1131" t="n">
        <x:f>IF(O1131="High",0,IF(I1131&gt;=1800,3,IF(I1131&gt;=900,2,1))+IF(K1131&gt;=0.9,2,IF(K1131&gt;=0.75,1,0))+IF(J1131&lt;=0.7,2,IF(J1131&lt;=0.85,1,0))+IF(M1131&gt;=8,1,0))</x:f>
        <x:v>0</x:v>
      </x:c>
      <x:c r="AD1131" t="str">
        <x:f>IF(AND(O1131&lt;&gt;"High",AC1131&gt;=Assumptions!$B$10,AA1131&gt;0),"Priority Growth",IF(AND(O1131="Low",AA1131&gt;0),"Maintain","Watch"))</x:f>
        <x:v>Watch</x:v>
      </x:c>
      <x:c r="AE1131" s="60" t="n">
        <x:f>MAX(AA1131,0)*N1131</x:f>
        <x:v>0.9816248408640013</x:v>
      </x:c>
      <x:c r="AF1131" t="str">
        <x:f>IF(AND(AA1131&gt;=Assumptions!$B$11,O1131&lt;&gt;"High",OR(N1131&gt;=Assumptions!$B$12,M1131&lt;=6)),"High","Standard")</x:f>
        <x:v>Standard</x:v>
      </x:c>
    </x:row>
    <x:row r="1132">
      <x:c r="A1132" t="str">
        <x:f>'Raw_Data'!A1132</x:f>
        <x:v>C01131</x:v>
      </x:c>
      <x:c r="B1132" t="n">
        <x:f>'Raw_Data'!B1132</x:f>
        <x:v>43</x:v>
      </x:c>
      <x:c r="C1132" s="30" t="n">
        <x:f>'Raw_Data'!C1132</x:f>
        <x:v>45721</x:v>
      </x:c>
      <x:c r="D1132" t="n">
        <x:f>'Raw_Data'!D1132</x:f>
        <x:v>583</x:v>
      </x:c>
      <x:c r="E1132" t="n">
        <x:f>'Raw_Data'!E1132</x:f>
        <x:v>27</x:v>
      </x:c>
      <x:c r="F1132" t="str">
        <x:f>PROPER(TRIM('Raw_Data'!F1132))</x:f>
        <x:v>Classic</x:v>
      </x:c>
      <x:c r="G1132" t="str">
        <x:f>PROPER(TRIM('Raw_Data'!G1132))</x:f>
        <x:v>Partner</x:v>
      </x:c>
      <x:c r="H1132" s="60" t="n">
        <x:f>'Raw_Data'!H1132</x:f>
        <x:v>1000</x:v>
      </x:c>
      <x:c r="I1132" s="60" t="n">
        <x:f>'Raw_Data'!I1132</x:f>
        <x:v>150</x:v>
      </x:c>
      <x:c r="J1132" s="32" t="n">
        <x:f>'Raw_Data'!J1132</x:f>
        <x:v>0.446</x:v>
      </x:c>
      <x:c r="K1132" s="32" t="n">
        <x:f>'Raw_Data'!K1132</x:f>
        <x:v>0.678</x:v>
      </x:c>
      <x:c r="L1132" t="n">
        <x:f>'Raw_Data'!L1132</x:f>
        <x:v>0</x:v>
      </x:c>
      <x:c r="M1132" t="n">
        <x:f>IF('Raw_Data'!M1132="",Assumptions!$B$15,'Raw_Data'!M1132)</x:f>
        <x:v>6</x:v>
      </x:c>
      <x:c r="N1132" s="32" t="n">
        <x:f>'Raw_Data'!N1132</x:f>
        <x:v>0.202</x:v>
      </x:c>
      <x:c r="O1132" t="str">
        <x:f>IF(OR(D1132&lt;620,L1132&gt;=2,J1132&gt;0.9),"High",IF(OR(D1132&lt;700,L1132=1,J1132&gt;0.75),"Medium","Low"))</x:f>
        <x:v>High</x:v>
      </x:c>
      <x:c r="P1132" s="30" t="n">
        <x:f>XLOOKUP(F1132,Assumptions!$A$4:$A$6,Assumptions!$B$4:$B$6)</x:f>
        <x:v>0</x:v>
      </x:c>
      <x:c r="Q1132" s="32" t="n">
        <x:f>XLOOKUP(F1132,Assumptions!$A$4:$A$6,Assumptions!$C$4:$C$6)</x:f>
        <x:v>0.229</x:v>
      </x:c>
      <x:c r="R1132" s="32" t="n">
        <x:f>XLOOKUP(F1132,Assumptions!$A$4:$A$6,Assumptions!$D$4:$D$6)</x:f>
        <x:v>0.015</x:v>
      </x:c>
      <x:c r="S1132" s="32" t="n">
        <x:f>XLOOKUP(F1132,Assumptions!$A$4:$A$6,Assumptions!$E$4:$E$6)</x:f>
        <x:v>0.0075</x:v>
      </x:c>
      <x:c r="T1132" s="32" t="n">
        <x:f>XLOOKUP(O1132,Assumptions!$H$4:$H$6,Assumptions!$I$4:$I$6)</x:f>
        <x:v>0.045</x:v>
      </x:c>
      <x:c r="U1132" s="30" t="n">
        <x:f>XLOOKUP(F1132,Assumptions!$A$4:$A$6,Assumptions!$F$4:$F$6)</x:f>
        <x:v>60</x:v>
      </x:c>
      <x:c r="V1132" s="60" t="n">
        <x:f>I1132*12</x:f>
        <x:v>1800</x:v>
      </x:c>
      <x:c r="W1132" s="60" t="n">
        <x:f>H1132*J1132*(1-K1132)*Q1132</x:f>
        <x:v>32.887147999999996</x:v>
      </x:c>
      <x:c r="X1132" s="60" t="n">
        <x:f>V1132*R1132</x:f>
        <x:v>27</x:v>
      </x:c>
      <x:c r="Y1132" s="60" t="n">
        <x:f>V1132*S1132</x:f>
        <x:v>13.5</x:v>
      </x:c>
      <x:c r="Z1132" s="60" t="n">
        <x:f>H1132*J1132*T1132</x:f>
        <x:v>20.07</x:v>
      </x:c>
      <x:c r="AA1132" s="60" t="n">
        <x:f>P1132+W1132+X1132-Y1132-Z1132-U1132</x:f>
        <x:v>-33.682852000000004</x:v>
      </x:c>
      <x:c r="AB1132" s="32" t="n">
        <x:f>IFERROR(AA1132/(P1132+W1132+X1132),0)</x:f>
        <x:v>-0.5624387389427863</x:v>
      </x:c>
      <x:c r="AC1132" t="n">
        <x:f>IF(O1132="High",0,IF(I1132&gt;=1800,3,IF(I1132&gt;=900,2,1))+IF(K1132&gt;=0.9,2,IF(K1132&gt;=0.75,1,0))+IF(J1132&lt;=0.7,2,IF(J1132&lt;=0.85,1,0))+IF(M1132&gt;=8,1,0))</x:f>
        <x:v>0</x:v>
      </x:c>
      <x:c r="AD1132" t="str">
        <x:f>IF(AND(O1132&lt;&gt;"High",AC1132&gt;=Assumptions!$B$10,AA1132&gt;0),"Priority Growth",IF(AND(O1132="Low",AA1132&gt;0),"Maintain","Watch"))</x:f>
        <x:v>Watch</x:v>
      </x:c>
      <x:c r="AE1132" s="60" t="n">
        <x:f>MAX(AA1132,0)*N1132</x:f>
        <x:v>0</x:v>
      </x:c>
      <x:c r="AF1132" t="str">
        <x:f>IF(AND(AA1132&gt;=Assumptions!$B$11,O1132&lt;&gt;"High",OR(N1132&gt;=Assumptions!$B$12,M1132&lt;=6)),"High","Standard")</x:f>
        <x:v>Standard</x:v>
      </x:c>
    </x:row>
    <x:row r="1133">
      <x:c r="A1133" t="str">
        <x:f>'Raw_Data'!A1133</x:f>
        <x:v>C01132</x:v>
      </x:c>
      <x:c r="B1133" t="n">
        <x:f>'Raw_Data'!B1133</x:f>
        <x:v>39</x:v>
      </x:c>
      <x:c r="C1133" s="30" t="n">
        <x:f>'Raw_Data'!C1133</x:f>
        <x:v>63699</x:v>
      </x:c>
      <x:c r="D1133" t="n">
        <x:f>'Raw_Data'!D1133</x:f>
        <x:v>654</x:v>
      </x:c>
      <x:c r="E1133" t="n">
        <x:f>'Raw_Data'!E1133</x:f>
        <x:v>44</x:v>
      </x:c>
      <x:c r="F1133" t="str">
        <x:f>PROPER(TRIM('Raw_Data'!F1133))</x:f>
        <x:v>Classic</x:v>
      </x:c>
      <x:c r="G1133" t="str">
        <x:f>PROPER(TRIM('Raw_Data'!G1133))</x:f>
        <x:v>Digital</x:v>
      </x:c>
      <x:c r="H1133" s="60" t="n">
        <x:f>'Raw_Data'!H1133</x:f>
        <x:v>6487</x:v>
      </x:c>
      <x:c r="I1133" s="60" t="n">
        <x:f>'Raw_Data'!I1133</x:f>
        <x:v>795.81</x:v>
      </x:c>
      <x:c r="J1133" s="32" t="n">
        <x:f>'Raw_Data'!J1133</x:f>
        <x:v>0.528</x:v>
      </x:c>
      <x:c r="K1133" s="32" t="n">
        <x:f>'Raw_Data'!K1133</x:f>
        <x:v>0.746</x:v>
      </x:c>
      <x:c r="L1133" t="n">
        <x:f>'Raw_Data'!L1133</x:f>
        <x:v>0</x:v>
      </x:c>
      <x:c r="M1133" t="n">
        <x:f>IF('Raw_Data'!M1133="",Assumptions!$B$15,'Raw_Data'!M1133)</x:f>
        <x:v>6</x:v>
      </x:c>
      <x:c r="N1133" s="32" t="n">
        <x:f>'Raw_Data'!N1133</x:f>
        <x:v>0.151</x:v>
      </x:c>
      <x:c r="O1133" t="str">
        <x:f>IF(OR(D1133&lt;620,L1133&gt;=2,J1133&gt;0.9),"High",IF(OR(D1133&lt;700,L1133=1,J1133&gt;0.75),"Medium","Low"))</x:f>
        <x:v>Medium</x:v>
      </x:c>
      <x:c r="P1133" s="30" t="n">
        <x:f>XLOOKUP(F1133,Assumptions!$A$4:$A$6,Assumptions!$B$4:$B$6)</x:f>
        <x:v>0</x:v>
      </x:c>
      <x:c r="Q1133" s="32" t="n">
        <x:f>XLOOKUP(F1133,Assumptions!$A$4:$A$6,Assumptions!$C$4:$C$6)</x:f>
        <x:v>0.229</x:v>
      </x:c>
      <x:c r="R1133" s="32" t="n">
        <x:f>XLOOKUP(F1133,Assumptions!$A$4:$A$6,Assumptions!$D$4:$D$6)</x:f>
        <x:v>0.015</x:v>
      </x:c>
      <x:c r="S1133" s="32" t="n">
        <x:f>XLOOKUP(F1133,Assumptions!$A$4:$A$6,Assumptions!$E$4:$E$6)</x:f>
        <x:v>0.0075</x:v>
      </x:c>
      <x:c r="T1133" s="32" t="n">
        <x:f>XLOOKUP(O1133,Assumptions!$H$4:$H$6,Assumptions!$I$4:$I$6)</x:f>
        <x:v>0.012</x:v>
      </x:c>
      <x:c r="U1133" s="30" t="n">
        <x:f>XLOOKUP(F1133,Assumptions!$A$4:$A$6,Assumptions!$F$4:$F$6)</x:f>
        <x:v>60</x:v>
      </x:c>
      <x:c r="V1133" s="60" t="n">
        <x:f>I1133*12</x:f>
        <x:v>9549.72</x:v>
      </x:c>
      <x:c r="W1133" s="60" t="n">
        <x:f>H1133*J1133*(1-K1133)*Q1133</x:f>
        <x:v>199.22646057600002</x:v>
      </x:c>
      <x:c r="X1133" s="60" t="n">
        <x:f>V1133*R1133</x:f>
        <x:v>143.24579999999997</x:v>
      </x:c>
      <x:c r="Y1133" s="60" t="n">
        <x:f>V1133*S1133</x:f>
        <x:v>71.62289999999999</x:v>
      </x:c>
      <x:c r="Z1133" s="60" t="n">
        <x:f>H1133*J1133*T1133</x:f>
        <x:v>41.101632</x:v>
      </x:c>
      <x:c r="AA1133" s="60" t="n">
        <x:f>P1133+W1133+X1133-Y1133-Z1133-U1133</x:f>
        <x:v>169.747728576</x:v>
      </x:c>
      <x:c r="AB1133" s="32" t="n">
        <x:f>IFERROR(AA1133/(P1133+W1133+X1133),0)</x:f>
        <x:v>0.49565394957975084</x:v>
      </x:c>
      <x:c r="AC1133" t="n">
        <x:f>IF(O1133="High",0,IF(I1133&gt;=1800,3,IF(I1133&gt;=900,2,1))+IF(K1133&gt;=0.9,2,IF(K1133&gt;=0.75,1,0))+IF(J1133&lt;=0.7,2,IF(J1133&lt;=0.85,1,0))+IF(M1133&gt;=8,1,0))</x:f>
        <x:v>3</x:v>
      </x:c>
      <x:c r="AD1133" t="str">
        <x:f>IF(AND(O1133&lt;&gt;"High",AC1133&gt;=Assumptions!$B$10,AA1133&gt;0),"Priority Growth",IF(AND(O1133="Low",AA1133&gt;0),"Maintain","Watch"))</x:f>
        <x:v>Watch</x:v>
      </x:c>
      <x:c r="AE1133" s="60" t="n">
        <x:f>MAX(AA1133,0)*N1133</x:f>
        <x:v>25.631907014975997</x:v>
      </x:c>
      <x:c r="AF1133" t="str">
        <x:f>IF(AND(AA1133&gt;=Assumptions!$B$11,O1133&lt;&gt;"High",OR(N1133&gt;=Assumptions!$B$12,M1133&lt;=6)),"High","Standard")</x:f>
        <x:v>Standard</x:v>
      </x:c>
    </x:row>
    <x:row r="1134">
      <x:c r="A1134" t="str">
        <x:f>'Raw_Data'!A1134</x:f>
        <x:v>C01133</x:v>
      </x:c>
      <x:c r="B1134" t="n">
        <x:f>'Raw_Data'!B1134</x:f>
        <x:v>34</x:v>
      </x:c>
      <x:c r="C1134" s="30" t="n">
        <x:f>'Raw_Data'!C1134</x:f>
        <x:v>38662</x:v>
      </x:c>
      <x:c r="D1134" t="n">
        <x:f>'Raw_Data'!D1134</x:f>
        <x:v>715</x:v>
      </x:c>
      <x:c r="E1134" t="n">
        <x:f>'Raw_Data'!E1134</x:f>
        <x:v>41</x:v>
      </x:c>
      <x:c r="F1134" t="str">
        <x:f>PROPER(TRIM('Raw_Data'!F1134))</x:f>
        <x:v>Classic</x:v>
      </x:c>
      <x:c r="G1134" t="str">
        <x:f>PROPER(TRIM('Raw_Data'!G1134))</x:f>
        <x:v>Branch</x:v>
      </x:c>
      <x:c r="H1134" s="60" t="n">
        <x:f>'Raw_Data'!H1134</x:f>
        <x:v>3946</x:v>
      </x:c>
      <x:c r="I1134" s="60" t="n">
        <x:f>'Raw_Data'!I1134</x:f>
        <x:v>719.41</x:v>
      </x:c>
      <x:c r="J1134" s="32" t="n">
        <x:f>'Raw_Data'!J1134</x:f>
        <x:v>0.405</x:v>
      </x:c>
      <x:c r="K1134" s="32" t="n">
        <x:f>'Raw_Data'!K1134</x:f>
        <x:v>0.81</x:v>
      </x:c>
      <x:c r="L1134" t="n">
        <x:f>'Raw_Data'!L1134</x:f>
        <x:v>0</x:v>
      </x:c>
      <x:c r="M1134" t="n">
        <x:f>IF('Raw_Data'!M1134="",Assumptions!$B$15,'Raw_Data'!M1134)</x:f>
        <x:v>8</x:v>
      </x:c>
      <x:c r="N1134" s="32" t="n">
        <x:f>'Raw_Data'!N1134</x:f>
        <x:v>0.046</x:v>
      </x:c>
      <x:c r="O1134" t="str">
        <x:f>IF(OR(D1134&lt;620,L1134&gt;=2,J1134&gt;0.9),"High",IF(OR(D1134&lt;700,L1134=1,J1134&gt;0.75),"Medium","Low"))</x:f>
        <x:v>Low</x:v>
      </x:c>
      <x:c r="P1134" s="30" t="n">
        <x:f>XLOOKUP(F1134,Assumptions!$A$4:$A$6,Assumptions!$B$4:$B$6)</x:f>
        <x:v>0</x:v>
      </x:c>
      <x:c r="Q1134" s="32" t="n">
        <x:f>XLOOKUP(F1134,Assumptions!$A$4:$A$6,Assumptions!$C$4:$C$6)</x:f>
        <x:v>0.229</x:v>
      </x:c>
      <x:c r="R1134" s="32" t="n">
        <x:f>XLOOKUP(F1134,Assumptions!$A$4:$A$6,Assumptions!$D$4:$D$6)</x:f>
        <x:v>0.015</x:v>
      </x:c>
      <x:c r="S1134" s="32" t="n">
        <x:f>XLOOKUP(F1134,Assumptions!$A$4:$A$6,Assumptions!$E$4:$E$6)</x:f>
        <x:v>0.0075</x:v>
      </x:c>
      <x:c r="T1134" s="32" t="n">
        <x:f>XLOOKUP(O1134,Assumptions!$H$4:$H$6,Assumptions!$I$4:$I$6)</x:f>
        <x:v>0.0035</x:v>
      </x:c>
      <x:c r="U1134" s="30" t="n">
        <x:f>XLOOKUP(F1134,Assumptions!$A$4:$A$6,Assumptions!$F$4:$F$6)</x:f>
        <x:v>60</x:v>
      </x:c>
      <x:c r="V1134" s="60" t="n">
        <x:f>I1134*12</x:f>
        <x:v>8632.92</x:v>
      </x:c>
      <x:c r="W1134" s="60" t="n">
        <x:f>H1134*J1134*(1-K1134)*Q1134</x:f>
        <x:v>69.53463629999999</x:v>
      </x:c>
      <x:c r="X1134" s="60" t="n">
        <x:f>V1134*R1134</x:f>
        <x:v>129.4938</x:v>
      </x:c>
      <x:c r="Y1134" s="60" t="n">
        <x:f>V1134*S1134</x:f>
        <x:v>64.7469</x:v>
      </x:c>
      <x:c r="Z1134" s="60" t="n">
        <x:f>H1134*J1134*T1134</x:f>
        <x:v>5.5934550000000005</x:v>
      </x:c>
      <x:c r="AA1134" s="60" t="n">
        <x:f>P1134+W1134+X1134-Y1134-Z1134-U1134</x:f>
        <x:v>68.68808129999996</x:v>
      </x:c>
      <x:c r="AB1134" s="32" t="n">
        <x:f>IFERROR(AA1134/(P1134+W1134+X1134),0)</x:f>
        <x:v>0.34511692186771187</x:v>
      </x:c>
      <x:c r="AC1134" t="n">
        <x:f>IF(O1134="High",0,IF(I1134&gt;=1800,3,IF(I1134&gt;=900,2,1))+IF(K1134&gt;=0.9,2,IF(K1134&gt;=0.75,1,0))+IF(J1134&lt;=0.7,2,IF(J1134&lt;=0.85,1,0))+IF(M1134&gt;=8,1,0))</x:f>
        <x:v>5</x:v>
      </x:c>
      <x:c r="AD1134" t="str">
        <x:f>IF(AND(O1134&lt;&gt;"High",AC1134&gt;=Assumptions!$B$10,AA1134&gt;0),"Priority Growth",IF(AND(O1134="Low",AA1134&gt;0),"Maintain","Watch"))</x:f>
        <x:v>Maintain</x:v>
      </x:c>
      <x:c r="AE1134" s="60" t="n">
        <x:f>MAX(AA1134,0)*N1134</x:f>
        <x:v>3.1596517397999984</x:v>
      </x:c>
      <x:c r="AF1134" t="str">
        <x:f>IF(AND(AA1134&gt;=Assumptions!$B$11,O1134&lt;&gt;"High",OR(N1134&gt;=Assumptions!$B$12,M1134&lt;=6)),"High","Standard")</x:f>
        <x:v>Standard</x:v>
      </x:c>
    </x:row>
    <x:row r="1135">
      <x:c r="A1135" t="str">
        <x:f>'Raw_Data'!A1135</x:f>
        <x:v>C01134</x:v>
      </x:c>
      <x:c r="B1135" t="n">
        <x:f>'Raw_Data'!B1135</x:f>
        <x:v>22</x:v>
      </x:c>
      <x:c r="C1135" s="30" t="n">
        <x:f>'Raw_Data'!C1135</x:f>
        <x:v>89594</x:v>
      </x:c>
      <x:c r="D1135" t="n">
        <x:f>'Raw_Data'!D1135</x:f>
        <x:v>695</x:v>
      </x:c>
      <x:c r="E1135" t="n">
        <x:f>'Raw_Data'!E1135</x:f>
        <x:v>58</x:v>
      </x:c>
      <x:c r="F1135" t="str">
        <x:f>PROPER(TRIM('Raw_Data'!F1135))</x:f>
        <x:v>Classic</x:v>
      </x:c>
      <x:c r="G1135" t="str">
        <x:f>PROPER(TRIM('Raw_Data'!G1135))</x:f>
        <x:v>Direct Mail</x:v>
      </x:c>
      <x:c r="H1135" s="60" t="n">
        <x:f>'Raw_Data'!H1135</x:f>
        <x:v>6735</x:v>
      </x:c>
      <x:c r="I1135" s="60" t="n">
        <x:f>'Raw_Data'!I1135</x:f>
        <x:v>658.5</x:v>
      </x:c>
      <x:c r="J1135" s="32" t="n">
        <x:f>'Raw_Data'!J1135</x:f>
        <x:v>0.554</x:v>
      </x:c>
      <x:c r="K1135" s="32" t="n">
        <x:f>'Raw_Data'!K1135</x:f>
        <x:v>0.631</x:v>
      </x:c>
      <x:c r="L1135" t="n">
        <x:f>'Raw_Data'!L1135</x:f>
        <x:v>0</x:v>
      </x:c>
      <x:c r="M1135" t="n">
        <x:f>IF('Raw_Data'!M1135="",Assumptions!$B$15,'Raw_Data'!M1135)</x:f>
        <x:v>6</x:v>
      </x:c>
      <x:c r="N1135" s="32" t="n">
        <x:f>'Raw_Data'!N1135</x:f>
        <x:v>0.183</x:v>
      </x:c>
      <x:c r="O1135" t="str">
        <x:f>IF(OR(D1135&lt;620,L1135&gt;=2,J1135&gt;0.9),"High",IF(OR(D1135&lt;700,L1135=1,J1135&gt;0.75),"Medium","Low"))</x:f>
        <x:v>Medium</x:v>
      </x:c>
      <x:c r="P1135" s="30" t="n">
        <x:f>XLOOKUP(F1135,Assumptions!$A$4:$A$6,Assumptions!$B$4:$B$6)</x:f>
        <x:v>0</x:v>
      </x:c>
      <x:c r="Q1135" s="32" t="n">
        <x:f>XLOOKUP(F1135,Assumptions!$A$4:$A$6,Assumptions!$C$4:$C$6)</x:f>
        <x:v>0.229</x:v>
      </x:c>
      <x:c r="R1135" s="32" t="n">
        <x:f>XLOOKUP(F1135,Assumptions!$A$4:$A$6,Assumptions!$D$4:$D$6)</x:f>
        <x:v>0.015</x:v>
      </x:c>
      <x:c r="S1135" s="32" t="n">
        <x:f>XLOOKUP(F1135,Assumptions!$A$4:$A$6,Assumptions!$E$4:$E$6)</x:f>
        <x:v>0.0075</x:v>
      </x:c>
      <x:c r="T1135" s="32" t="n">
        <x:f>XLOOKUP(O1135,Assumptions!$H$4:$H$6,Assumptions!$I$4:$I$6)</x:f>
        <x:v>0.012</x:v>
      </x:c>
      <x:c r="U1135" s="30" t="n">
        <x:f>XLOOKUP(F1135,Assumptions!$A$4:$A$6,Assumptions!$F$4:$F$6)</x:f>
        <x:v>60</x:v>
      </x:c>
      <x:c r="V1135" s="60" t="n">
        <x:f>I1135*12</x:f>
        <x:v>7902</x:v>
      </x:c>
      <x:c r="W1135" s="60" t="n">
        <x:f>H1135*J1135*(1-K1135)*Q1135</x:f>
        <x:v>315.28928619000004</x:v>
      </x:c>
      <x:c r="X1135" s="60" t="n">
        <x:f>V1135*R1135</x:f>
        <x:v>118.53</x:v>
      </x:c>
      <x:c r="Y1135" s="60" t="n">
        <x:f>V1135*S1135</x:f>
        <x:v>59.265</x:v>
      </x:c>
      <x:c r="Z1135" s="60" t="n">
        <x:f>H1135*J1135*T1135</x:f>
        <x:v>44.774280000000005</x:v>
      </x:c>
      <x:c r="AA1135" s="60" t="n">
        <x:f>P1135+W1135+X1135-Y1135-Z1135-U1135</x:f>
        <x:v>269.7800061900001</x:v>
      </x:c>
      <x:c r="AB1135" s="32" t="n">
        <x:f>IFERROR(AA1135/(P1135+W1135+X1135),0)</x:f>
        <x:v>0.6218718595001431</x:v>
      </x:c>
      <x:c r="AC1135" t="n">
        <x:f>IF(O1135="High",0,IF(I1135&gt;=1800,3,IF(I1135&gt;=900,2,1))+IF(K1135&gt;=0.9,2,IF(K1135&gt;=0.75,1,0))+IF(J1135&lt;=0.7,2,IF(J1135&lt;=0.85,1,0))+IF(M1135&gt;=8,1,0))</x:f>
        <x:v>3</x:v>
      </x:c>
      <x:c r="AD1135" t="str">
        <x:f>IF(AND(O1135&lt;&gt;"High",AC1135&gt;=Assumptions!$B$10,AA1135&gt;0),"Priority Growth",IF(AND(O1135="Low",AA1135&gt;0),"Maintain","Watch"))</x:f>
        <x:v>Watch</x:v>
      </x:c>
      <x:c r="AE1135" s="60" t="n">
        <x:f>MAX(AA1135,0)*N1135</x:f>
        <x:v>49.36974113277002</x:v>
      </x:c>
      <x:c r="AF1135" t="str">
        <x:f>IF(AND(AA1135&gt;=Assumptions!$B$11,O1135&lt;&gt;"High",OR(N1135&gt;=Assumptions!$B$12,M1135&lt;=6)),"High","Standard")</x:f>
        <x:v>Standard</x:v>
      </x:c>
    </x:row>
    <x:row r="1136">
      <x:c r="A1136" t="str">
        <x:f>'Raw_Data'!A1136</x:f>
        <x:v>C01135</x:v>
      </x:c>
      <x:c r="B1136" t="n">
        <x:f>'Raw_Data'!B1136</x:f>
        <x:v>45</x:v>
      </x:c>
      <x:c r="C1136" s="30" t="n">
        <x:f>'Raw_Data'!C1136</x:f>
        <x:v>67601</x:v>
      </x:c>
      <x:c r="D1136" t="n">
        <x:f>'Raw_Data'!D1136</x:f>
        <x:v>669</x:v>
      </x:c>
      <x:c r="E1136" t="n">
        <x:f>'Raw_Data'!E1136</x:f>
        <x:v>34</x:v>
      </x:c>
      <x:c r="F1136" t="str">
        <x:f>PROPER(TRIM('Raw_Data'!F1136))</x:f>
        <x:v>Gold</x:v>
      </x:c>
      <x:c r="G1136" t="str">
        <x:f>PROPER(TRIM('Raw_Data'!G1136))</x:f>
        <x:v>Branch</x:v>
      </x:c>
      <x:c r="H1136" s="60" t="n">
        <x:f>'Raw_Data'!H1136</x:f>
        <x:v>9206</x:v>
      </x:c>
      <x:c r="I1136" s="60" t="n">
        <x:f>'Raw_Data'!I1136</x:f>
        <x:v>1089.44</x:v>
      </x:c>
      <x:c r="J1136" s="32" t="n">
        <x:f>'Raw_Data'!J1136</x:f>
        <x:v>0.531</x:v>
      </x:c>
      <x:c r="K1136" s="32" t="n">
        <x:f>'Raw_Data'!K1136</x:f>
        <x:v>0.73</x:v>
      </x:c>
      <x:c r="L1136" t="n">
        <x:f>'Raw_Data'!L1136</x:f>
        <x:v>0</x:v>
      </x:c>
      <x:c r="M1136" t="n">
        <x:f>IF('Raw_Data'!M1136="",Assumptions!$B$15,'Raw_Data'!M1136)</x:f>
        <x:v>7.370408870408871</x:v>
      </x:c>
      <x:c r="N1136" s="32" t="n">
        <x:f>'Raw_Data'!N1136</x:f>
        <x:v>0.02</x:v>
      </x:c>
      <x:c r="O1136" t="str">
        <x:f>IF(OR(D1136&lt;620,L1136&gt;=2,J1136&gt;0.9),"High",IF(OR(D1136&lt;700,L1136=1,J1136&gt;0.75),"Medium","Low"))</x:f>
        <x:v>Medium</x:v>
      </x:c>
      <x:c r="P1136" s="30" t="n">
        <x:f>XLOOKUP(F1136,Assumptions!$A$4:$A$6,Assumptions!$B$4:$B$6)</x:f>
        <x:v>95</x:v>
      </x:c>
      <x:c r="Q1136" s="32" t="n">
        <x:f>XLOOKUP(F1136,Assumptions!$A$4:$A$6,Assumptions!$C$4:$C$6)</x:f>
        <x:v>0.219</x:v>
      </x:c>
      <x:c r="R1136" s="32" t="n">
        <x:f>XLOOKUP(F1136,Assumptions!$A$4:$A$6,Assumptions!$D$4:$D$6)</x:f>
        <x:v>0.016</x:v>
      </x:c>
      <x:c r="S1136" s="32" t="n">
        <x:f>XLOOKUP(F1136,Assumptions!$A$4:$A$6,Assumptions!$E$4:$E$6)</x:f>
        <x:v>0.01</x:v>
      </x:c>
      <x:c r="T1136" s="32" t="n">
        <x:f>XLOOKUP(O1136,Assumptions!$H$4:$H$6,Assumptions!$I$4:$I$6)</x:f>
        <x:v>0.012</x:v>
      </x:c>
      <x:c r="U1136" s="30" t="n">
        <x:f>XLOOKUP(F1136,Assumptions!$A$4:$A$6,Assumptions!$F$4:$F$6)</x:f>
        <x:v>90</x:v>
      </x:c>
      <x:c r="V1136" s="60" t="n">
        <x:f>I1136*12</x:f>
        <x:v>13073.28</x:v>
      </x:c>
      <x:c r="W1136" s="60" t="n">
        <x:f>H1136*J1136*(1-K1136)*Q1136</x:f>
        <x:v>289.05026418000006</x:v>
      </x:c>
      <x:c r="X1136" s="60" t="n">
        <x:f>V1136*R1136</x:f>
        <x:v>209.17248</x:v>
      </x:c>
      <x:c r="Y1136" s="60" t="n">
        <x:f>V1136*S1136</x:f>
        <x:v>130.7328</x:v>
      </x:c>
      <x:c r="Z1136" s="60" t="n">
        <x:f>H1136*J1136*T1136</x:f>
        <x:v>58.66063200000001</x:v>
      </x:c>
      <x:c r="AA1136" s="60" t="n">
        <x:f>P1136+W1136+X1136-Y1136-Z1136-U1136</x:f>
        <x:v>313.82931218000004</x:v>
      </x:c>
      <x:c r="AB1136" s="32" t="n">
        <x:f>IFERROR(AA1136/(P1136+W1136+X1136),0)</x:f>
        <x:v>0.5290244099015455</x:v>
      </x:c>
      <x:c r="AC1136" t="n">
        <x:f>IF(O1136="High",0,IF(I1136&gt;=1800,3,IF(I1136&gt;=900,2,1))+IF(K1136&gt;=0.9,2,IF(K1136&gt;=0.75,1,0))+IF(J1136&lt;=0.7,2,IF(J1136&lt;=0.85,1,0))+IF(M1136&gt;=8,1,0))</x:f>
        <x:v>4</x:v>
      </x:c>
      <x:c r="AD1136" t="str">
        <x:f>IF(AND(O1136&lt;&gt;"High",AC1136&gt;=Assumptions!$B$10,AA1136&gt;0),"Priority Growth",IF(AND(O1136="Low",AA1136&gt;0),"Maintain","Watch"))</x:f>
        <x:v>Watch</x:v>
      </x:c>
      <x:c r="AE1136" s="60" t="n">
        <x:f>MAX(AA1136,0)*N1136</x:f>
        <x:v>6.276586243600001</x:v>
      </x:c>
      <x:c r="AF1136" t="str">
        <x:f>IF(AND(AA1136&gt;=Assumptions!$B$11,O1136&lt;&gt;"High",OR(N1136&gt;=Assumptions!$B$12,M1136&lt;=6)),"High","Standard")</x:f>
        <x:v>Standard</x:v>
      </x:c>
    </x:row>
    <x:row r="1137">
      <x:c r="A1137" t="str">
        <x:f>'Raw_Data'!A1137</x:f>
        <x:v>C01136</x:v>
      </x:c>
      <x:c r="B1137" t="n">
        <x:f>'Raw_Data'!B1137</x:f>
        <x:v>57</x:v>
      </x:c>
      <x:c r="C1137" s="30" t="n">
        <x:f>'Raw_Data'!C1137</x:f>
        <x:v>55420</x:v>
      </x:c>
      <x:c r="D1137" t="n">
        <x:f>'Raw_Data'!D1137</x:f>
        <x:v>782</x:v>
      </x:c>
      <x:c r="E1137" t="n">
        <x:f>'Raw_Data'!E1137</x:f>
        <x:v>57</x:v>
      </x:c>
      <x:c r="F1137" t="str">
        <x:f>PROPER(TRIM('Raw_Data'!F1137))</x:f>
        <x:v>Gold</x:v>
      </x:c>
      <x:c r="G1137" t="str">
        <x:f>PROPER(TRIM('Raw_Data'!G1137))</x:f>
        <x:v>Digital</x:v>
      </x:c>
      <x:c r="H1137" s="60" t="n">
        <x:f>'Raw_Data'!H1137</x:f>
        <x:v>12426</x:v>
      </x:c>
      <x:c r="I1137" s="60" t="n">
        <x:f>'Raw_Data'!I1137</x:f>
        <x:v>1268.55</x:v>
      </x:c>
      <x:c r="J1137" s="32" t="n">
        <x:f>'Raw_Data'!J1137</x:f>
        <x:v>0.258</x:v>
      </x:c>
      <x:c r="K1137" s="32" t="n">
        <x:f>'Raw_Data'!K1137</x:f>
        <x:v>0.758</x:v>
      </x:c>
      <x:c r="L1137" t="n">
        <x:f>'Raw_Data'!L1137</x:f>
        <x:v>0</x:v>
      </x:c>
      <x:c r="M1137" t="n">
        <x:f>IF('Raw_Data'!M1137="",Assumptions!$B$15,'Raw_Data'!M1137)</x:f>
        <x:v>5</x:v>
      </x:c>
      <x:c r="N1137" s="32" t="n">
        <x:f>'Raw_Data'!N1137</x:f>
        <x:v>0.257</x:v>
      </x:c>
      <x:c r="O1137" t="str">
        <x:f>IF(OR(D1137&lt;620,L1137&gt;=2,J1137&gt;0.9),"High",IF(OR(D1137&lt;700,L1137=1,J1137&gt;0.75),"Medium","Low"))</x:f>
        <x:v>Low</x:v>
      </x:c>
      <x:c r="P1137" s="30" t="n">
        <x:f>XLOOKUP(F1137,Assumptions!$A$4:$A$6,Assumptions!$B$4:$B$6)</x:f>
        <x:v>95</x:v>
      </x:c>
      <x:c r="Q1137" s="32" t="n">
        <x:f>XLOOKUP(F1137,Assumptions!$A$4:$A$6,Assumptions!$C$4:$C$6)</x:f>
        <x:v>0.219</x:v>
      </x:c>
      <x:c r="R1137" s="32" t="n">
        <x:f>XLOOKUP(F1137,Assumptions!$A$4:$A$6,Assumptions!$D$4:$D$6)</x:f>
        <x:v>0.016</x:v>
      </x:c>
      <x:c r="S1137" s="32" t="n">
        <x:f>XLOOKUP(F1137,Assumptions!$A$4:$A$6,Assumptions!$E$4:$E$6)</x:f>
        <x:v>0.01</x:v>
      </x:c>
      <x:c r="T1137" s="32" t="n">
        <x:f>XLOOKUP(O1137,Assumptions!$H$4:$H$6,Assumptions!$I$4:$I$6)</x:f>
        <x:v>0.0035</x:v>
      </x:c>
      <x:c r="U1137" s="30" t="n">
        <x:f>XLOOKUP(F1137,Assumptions!$A$4:$A$6,Assumptions!$F$4:$F$6)</x:f>
        <x:v>90</x:v>
      </x:c>
      <x:c r="V1137" s="60" t="n">
        <x:f>I1137*12</x:f>
        <x:v>15222.599999999999</x:v>
      </x:c>
      <x:c r="W1137" s="60" t="n">
        <x:f>H1137*J1137*(1-K1137)*Q1137</x:f>
        <x:v>169.90671218399999</x:v>
      </x:c>
      <x:c r="X1137" s="60" t="n">
        <x:f>V1137*R1137</x:f>
        <x:v>243.56159999999997</x:v>
      </x:c>
      <x:c r="Y1137" s="60" t="n">
        <x:f>V1137*S1137</x:f>
        <x:v>152.226</x:v>
      </x:c>
      <x:c r="Z1137" s="60" t="n">
        <x:f>H1137*J1137*T1137</x:f>
        <x:v>11.220678</x:v>
      </x:c>
      <x:c r="AA1137" s="60" t="n">
        <x:f>P1137+W1137+X1137-Y1137-Z1137-U1137</x:f>
        <x:v>255.02163418399994</x:v>
      </x:c>
      <x:c r="AB1137" s="32" t="n">
        <x:f>IFERROR(AA1137/(P1137+W1137+X1137),0)</x:f>
        <x:v>0.5015487259935973</x:v>
      </x:c>
      <x:c r="AC1137" t="n">
        <x:f>IF(O1137="High",0,IF(I1137&gt;=1800,3,IF(I1137&gt;=900,2,1))+IF(K1137&gt;=0.9,2,IF(K1137&gt;=0.75,1,0))+IF(J1137&lt;=0.7,2,IF(J1137&lt;=0.85,1,0))+IF(M1137&gt;=8,1,0))</x:f>
        <x:v>5</x:v>
      </x:c>
      <x:c r="AD1137" t="str">
        <x:f>IF(AND(O1137&lt;&gt;"High",AC1137&gt;=Assumptions!$B$10,AA1137&gt;0),"Priority Growth",IF(AND(O1137="Low",AA1137&gt;0),"Maintain","Watch"))</x:f>
        <x:v>Maintain</x:v>
      </x:c>
      <x:c r="AE1137" s="60" t="n">
        <x:f>MAX(AA1137,0)*N1137</x:f>
        <x:v>65.54055998528798</x:v>
      </x:c>
      <x:c r="AF1137" t="str">
        <x:f>IF(AND(AA1137&gt;=Assumptions!$B$11,O1137&lt;&gt;"High",OR(N1137&gt;=Assumptions!$B$12,M1137&lt;=6)),"High","Standard")</x:f>
        <x:v>Standard</x:v>
      </x:c>
    </x:row>
    <x:row r="1138">
      <x:c r="A1138" t="str">
        <x:f>'Raw_Data'!A1138</x:f>
        <x:v>C01137</x:v>
      </x:c>
      <x:c r="B1138" t="n">
        <x:f>'Raw_Data'!B1138</x:f>
        <x:v>38</x:v>
      </x:c>
      <x:c r="C1138" s="30" t="n">
        <x:f>'Raw_Data'!C1138</x:f>
        <x:v>113755</x:v>
      </x:c>
      <x:c r="D1138" t="n">
        <x:f>'Raw_Data'!D1138</x:f>
        <x:v>748</x:v>
      </x:c>
      <x:c r="E1138" t="n">
        <x:f>'Raw_Data'!E1138</x:f>
        <x:v>16</x:v>
      </x:c>
      <x:c r="F1138" t="str">
        <x:f>PROPER(TRIM('Raw_Data'!F1138))</x:f>
        <x:v>Gold</x:v>
      </x:c>
      <x:c r="G1138" t="str">
        <x:f>PROPER(TRIM('Raw_Data'!G1138))</x:f>
        <x:v>Partner</x:v>
      </x:c>
      <x:c r="H1138" s="60" t="n">
        <x:f>'Raw_Data'!H1138</x:f>
        <x:v>18505</x:v>
      </x:c>
      <x:c r="I1138" s="60" t="n">
        <x:f>'Raw_Data'!I1138</x:f>
        <x:v>2158.26</x:v>
      </x:c>
      <x:c r="J1138" s="32" t="n">
        <x:f>'Raw_Data'!J1138</x:f>
        <x:v>0.309</x:v>
      </x:c>
      <x:c r="K1138" s="32" t="n">
        <x:f>'Raw_Data'!K1138</x:f>
        <x:v>0.8</x:v>
      </x:c>
      <x:c r="L1138" t="n">
        <x:f>'Raw_Data'!L1138</x:f>
        <x:v>0</x:v>
      </x:c>
      <x:c r="M1138" t="n">
        <x:f>IF('Raw_Data'!M1138="",Assumptions!$B$15,'Raw_Data'!M1138)</x:f>
        <x:v>8</x:v>
      </x:c>
      <x:c r="N1138" s="32" t="n">
        <x:f>'Raw_Data'!N1138</x:f>
        <x:v>0.084</x:v>
      </x:c>
      <x:c r="O1138" t="str">
        <x:f>IF(OR(D1138&lt;620,L1138&gt;=2,J1138&gt;0.9),"High",IF(OR(D1138&lt;700,L1138=1,J1138&gt;0.75),"Medium","Low"))</x:f>
        <x:v>Low</x:v>
      </x:c>
      <x:c r="P1138" s="30" t="n">
        <x:f>XLOOKUP(F1138,Assumptions!$A$4:$A$6,Assumptions!$B$4:$B$6)</x:f>
        <x:v>95</x:v>
      </x:c>
      <x:c r="Q1138" s="32" t="n">
        <x:f>XLOOKUP(F1138,Assumptions!$A$4:$A$6,Assumptions!$C$4:$C$6)</x:f>
        <x:v>0.219</x:v>
      </x:c>
      <x:c r="R1138" s="32" t="n">
        <x:f>XLOOKUP(F1138,Assumptions!$A$4:$A$6,Assumptions!$D$4:$D$6)</x:f>
        <x:v>0.016</x:v>
      </x:c>
      <x:c r="S1138" s="32" t="n">
        <x:f>XLOOKUP(F1138,Assumptions!$A$4:$A$6,Assumptions!$E$4:$E$6)</x:f>
        <x:v>0.01</x:v>
      </x:c>
      <x:c r="T1138" s="32" t="n">
        <x:f>XLOOKUP(O1138,Assumptions!$H$4:$H$6,Assumptions!$I$4:$I$6)</x:f>
        <x:v>0.0035</x:v>
      </x:c>
      <x:c r="U1138" s="30" t="n">
        <x:f>XLOOKUP(F1138,Assumptions!$A$4:$A$6,Assumptions!$F$4:$F$6)</x:f>
        <x:v>90</x:v>
      </x:c>
      <x:c r="V1138" s="60" t="n">
        <x:f>I1138*12</x:f>
        <x:v>25899.120000000003</x:v>
      </x:c>
      <x:c r="W1138" s="60" t="n">
        <x:f>H1138*J1138*(1-K1138)*Q1138</x:f>
        <x:v>250.45037099999993</x:v>
      </x:c>
      <x:c r="X1138" s="60" t="n">
        <x:f>V1138*R1138</x:f>
        <x:v>414.38592000000006</x:v>
      </x:c>
      <x:c r="Y1138" s="60" t="n">
        <x:f>V1138*S1138</x:f>
        <x:v>258.99120000000005</x:v>
      </x:c>
      <x:c r="Z1138" s="60" t="n">
        <x:f>H1138*J1138*T1138</x:f>
        <x:v>20.013157500000002</x:v>
      </x:c>
      <x:c r="AA1138" s="60" t="n">
        <x:f>P1138+W1138+X1138-Y1138-Z1138-U1138</x:f>
        <x:v>390.83193349999993</x:v>
      </x:c>
      <x:c r="AB1138" s="32" t="n">
        <x:f>IFERROR(AA1138/(P1138+W1138+X1138),0)</x:f>
        <x:v>0.5143633413266384</x:v>
      </x:c>
      <x:c r="AC1138" t="n">
        <x:f>IF(O1138="High",0,IF(I1138&gt;=1800,3,IF(I1138&gt;=900,2,1))+IF(K1138&gt;=0.9,2,IF(K1138&gt;=0.75,1,0))+IF(J1138&lt;=0.7,2,IF(J1138&lt;=0.85,1,0))+IF(M1138&gt;=8,1,0))</x:f>
        <x:v>7</x:v>
      </x:c>
      <x:c r="AD1138" t="str">
        <x:f>IF(AND(O1138&lt;&gt;"High",AC1138&gt;=Assumptions!$B$10,AA1138&gt;0),"Priority Growth",IF(AND(O1138="Low",AA1138&gt;0),"Maintain","Watch"))</x:f>
        <x:v>Priority Growth</x:v>
      </x:c>
      <x:c r="AE1138" s="60" t="n">
        <x:f>MAX(AA1138,0)*N1138</x:f>
        <x:v>32.829882414</x:v>
      </x:c>
      <x:c r="AF1138" t="str">
        <x:f>IF(AND(AA1138&gt;=Assumptions!$B$11,O1138&lt;&gt;"High",OR(N1138&gt;=Assumptions!$B$12,M1138&lt;=6)),"High","Standard")</x:f>
        <x:v>Standard</x:v>
      </x:c>
    </x:row>
    <x:row r="1139">
      <x:c r="A1139" t="str">
        <x:f>'Raw_Data'!A1139</x:f>
        <x:v>C01138</x:v>
      </x:c>
      <x:c r="B1139" t="n">
        <x:f>'Raw_Data'!B1139</x:f>
        <x:v>44</x:v>
      </x:c>
      <x:c r="C1139" s="30" t="n">
        <x:f>'Raw_Data'!C1139</x:f>
        <x:v>157122</x:v>
      </x:c>
      <x:c r="D1139" t="n">
        <x:f>'Raw_Data'!D1139</x:f>
        <x:v>728</x:v>
      </x:c>
      <x:c r="E1139" t="n">
        <x:f>'Raw_Data'!E1139</x:f>
        <x:v>25</x:v>
      </x:c>
      <x:c r="F1139" t="str">
        <x:f>PROPER(TRIM('Raw_Data'!F1139))</x:f>
        <x:v>Platinum</x:v>
      </x:c>
      <x:c r="G1139" t="str">
        <x:f>PROPER(TRIM('Raw_Data'!G1139))</x:f>
        <x:v>Branch</x:v>
      </x:c>
      <x:c r="H1139" s="60" t="n">
        <x:f>'Raw_Data'!H1139</x:f>
        <x:v>34349</x:v>
      </x:c>
      <x:c r="I1139" s="60" t="n">
        <x:f>'Raw_Data'!I1139</x:f>
        <x:v>3373.77</x:v>
      </x:c>
      <x:c r="J1139" s="32" t="n">
        <x:f>'Raw_Data'!J1139</x:f>
        <x:v>0.689</x:v>
      </x:c>
      <x:c r="K1139" s="32" t="n">
        <x:f>'Raw_Data'!K1139</x:f>
        <x:v>0.74</x:v>
      </x:c>
      <x:c r="L1139" t="n">
        <x:f>'Raw_Data'!L1139</x:f>
        <x:v>0</x:v>
      </x:c>
      <x:c r="M1139" t="n">
        <x:f>IF('Raw_Data'!M1139="",Assumptions!$B$15,'Raw_Data'!M1139)</x:f>
        <x:v>6</x:v>
      </x:c>
      <x:c r="N1139" s="32" t="n">
        <x:f>'Raw_Data'!N1139</x:f>
        <x:v>0.178</x:v>
      </x:c>
      <x:c r="O1139" t="str">
        <x:f>IF(OR(D1139&lt;620,L1139&gt;=2,J1139&gt;0.9),"High",IF(OR(D1139&lt;700,L1139=1,J1139&gt;0.75),"Medium","Low"))</x:f>
        <x:v>Low</x:v>
      </x:c>
      <x:c r="P1139" s="30" t="n">
        <x:f>XLOOKUP(F1139,Assumptions!$A$4:$A$6,Assumptions!$B$4:$B$6)</x:f>
        <x:v>195</x:v>
      </x:c>
      <x:c r="Q1139" s="32" t="n">
        <x:f>XLOOKUP(F1139,Assumptions!$A$4:$A$6,Assumptions!$C$4:$C$6)</x:f>
        <x:v>0.199</x:v>
      </x:c>
      <x:c r="R1139" s="32" t="n">
        <x:f>XLOOKUP(F1139,Assumptions!$A$4:$A$6,Assumptions!$D$4:$D$6)</x:f>
        <x:v>0.017</x:v>
      </x:c>
      <x:c r="S1139" s="32" t="n">
        <x:f>XLOOKUP(F1139,Assumptions!$A$4:$A$6,Assumptions!$E$4:$E$6)</x:f>
        <x:v>0.013</x:v>
      </x:c>
      <x:c r="T1139" s="32" t="n">
        <x:f>XLOOKUP(O1139,Assumptions!$H$4:$H$6,Assumptions!$I$4:$I$6)</x:f>
        <x:v>0.0035</x:v>
      </x:c>
      <x:c r="U1139" s="30" t="n">
        <x:f>XLOOKUP(F1139,Assumptions!$A$4:$A$6,Assumptions!$F$4:$F$6)</x:f>
        <x:v>140</x:v>
      </x:c>
      <x:c r="V1139" s="60" t="n">
        <x:f>I1139*12</x:f>
        <x:v>40485.24</x:v>
      </x:c>
      <x:c r="W1139" s="60" t="n">
        <x:f>H1139*J1139*(1-K1139)*Q1139</x:f>
        <x:v>1224.50269214</x:v>
      </x:c>
      <x:c r="X1139" s="60" t="n">
        <x:f>V1139*R1139</x:f>
        <x:v>688.24908</x:v>
      </x:c>
      <x:c r="Y1139" s="60" t="n">
        <x:f>V1139*S1139</x:f>
        <x:v>526.3081199999999</x:v>
      </x:c>
      <x:c r="Z1139" s="60" t="n">
        <x:f>H1139*J1139*T1139</x:f>
        <x:v>82.8326135</x:v>
      </x:c>
      <x:c r="AA1139" s="60" t="n">
        <x:f>P1139+W1139+X1139-Y1139-Z1139-U1139</x:f>
        <x:v>1358.61103864</x:v>
      </x:c>
      <x:c r="AB1139" s="32" t="n">
        <x:f>IFERROR(AA1139/(P1139+W1139+X1139),0)</x:f>
        <x:v>0.6445782926613804</x:v>
      </x:c>
      <x:c r="AC1139" t="n">
        <x:f>IF(O1139="High",0,IF(I1139&gt;=1800,3,IF(I1139&gt;=900,2,1))+IF(K1139&gt;=0.9,2,IF(K1139&gt;=0.75,1,0))+IF(J1139&lt;=0.7,2,IF(J1139&lt;=0.85,1,0))+IF(M1139&gt;=8,1,0))</x:f>
        <x:v>5</x:v>
      </x:c>
      <x:c r="AD1139" t="str">
        <x:f>IF(AND(O1139&lt;&gt;"High",AC1139&gt;=Assumptions!$B$10,AA1139&gt;0),"Priority Growth",IF(AND(O1139="Low",AA1139&gt;0),"Maintain","Watch"))</x:f>
        <x:v>Maintain</x:v>
      </x:c>
      <x:c r="AE1139" s="60" t="n">
        <x:f>MAX(AA1139,0)*N1139</x:f>
        <x:v>241.83276487792</x:v>
      </x:c>
      <x:c r="AF1139" t="str">
        <x:f>IF(AND(AA1139&gt;=Assumptions!$B$11,O1139&lt;&gt;"High",OR(N1139&gt;=Assumptions!$B$12,M1139&lt;=6)),"High","Standard")</x:f>
        <x:v>High</x:v>
      </x:c>
    </x:row>
    <x:row r="1140">
      <x:c r="A1140" t="str">
        <x:f>'Raw_Data'!A1140</x:f>
        <x:v>C01139</x:v>
      </x:c>
      <x:c r="B1140" t="n">
        <x:f>'Raw_Data'!B1140</x:f>
        <x:v>56</x:v>
      </x:c>
      <x:c r="C1140" s="30" t="n">
        <x:f>'Raw_Data'!C1140</x:f>
        <x:v>90413</x:v>
      </x:c>
      <x:c r="D1140" t="n">
        <x:f>'Raw_Data'!D1140</x:f>
        <x:v>757</x:v>
      </x:c>
      <x:c r="E1140" t="n">
        <x:f>'Raw_Data'!E1140</x:f>
        <x:v>20</x:v>
      </x:c>
      <x:c r="F1140" t="str">
        <x:f>PROPER(TRIM('Raw_Data'!F1140))</x:f>
        <x:v>Platinum</x:v>
      </x:c>
      <x:c r="G1140" t="str">
        <x:f>PROPER(TRIM('Raw_Data'!G1140))</x:f>
        <x:v>Partner</x:v>
      </x:c>
      <x:c r="H1140" s="60" t="n">
        <x:f>'Raw_Data'!H1140</x:f>
        <x:v>21401</x:v>
      </x:c>
      <x:c r="I1140" s="60" t="n">
        <x:f>'Raw_Data'!I1140</x:f>
        <x:v>2635.3</x:v>
      </x:c>
      <x:c r="J1140" s="32" t="n">
        <x:f>'Raw_Data'!J1140</x:f>
        <x:v>0.243</x:v>
      </x:c>
      <x:c r="K1140" s="32" t="n">
        <x:f>'Raw_Data'!K1140</x:f>
        <x:v>0.815</x:v>
      </x:c>
      <x:c r="L1140" t="n">
        <x:f>'Raw_Data'!L1140</x:f>
        <x:v>0</x:v>
      </x:c>
      <x:c r="M1140" t="n">
        <x:f>IF('Raw_Data'!M1140="",Assumptions!$B$15,'Raw_Data'!M1140)</x:f>
        <x:v>10</x:v>
      </x:c>
      <x:c r="N1140" s="32" t="n">
        <x:f>'Raw_Data'!N1140</x:f>
        <x:v>0.02</x:v>
      </x:c>
      <x:c r="O1140" t="str">
        <x:f>IF(OR(D1140&lt;620,L1140&gt;=2,J1140&gt;0.9),"High",IF(OR(D1140&lt;700,L1140=1,J1140&gt;0.75),"Medium","Low"))</x:f>
        <x:v>Low</x:v>
      </x:c>
      <x:c r="P1140" s="30" t="n">
        <x:f>XLOOKUP(F1140,Assumptions!$A$4:$A$6,Assumptions!$B$4:$B$6)</x:f>
        <x:v>195</x:v>
      </x:c>
      <x:c r="Q1140" s="32" t="n">
        <x:f>XLOOKUP(F1140,Assumptions!$A$4:$A$6,Assumptions!$C$4:$C$6)</x:f>
        <x:v>0.199</x:v>
      </x:c>
      <x:c r="R1140" s="32" t="n">
        <x:f>XLOOKUP(F1140,Assumptions!$A$4:$A$6,Assumptions!$D$4:$D$6)</x:f>
        <x:v>0.017</x:v>
      </x:c>
      <x:c r="S1140" s="32" t="n">
        <x:f>XLOOKUP(F1140,Assumptions!$A$4:$A$6,Assumptions!$E$4:$E$6)</x:f>
        <x:v>0.013</x:v>
      </x:c>
      <x:c r="T1140" s="32" t="n">
        <x:f>XLOOKUP(O1140,Assumptions!$H$4:$H$6,Assumptions!$I$4:$I$6)</x:f>
        <x:v>0.0035</x:v>
      </x:c>
      <x:c r="U1140" s="30" t="n">
        <x:f>XLOOKUP(F1140,Assumptions!$A$4:$A$6,Assumptions!$F$4:$F$6)</x:f>
        <x:v>140</x:v>
      </x:c>
      <x:c r="V1140" s="60" t="n">
        <x:f>I1140*12</x:f>
        <x:v>31623.600000000002</x:v>
      </x:c>
      <x:c r="W1140" s="60" t="n">
        <x:f>H1140*J1140*(1-K1140)*Q1140</x:f>
        <x:v>191.4543090450001</x:v>
      </x:c>
      <x:c r="X1140" s="60" t="n">
        <x:f>V1140*R1140</x:f>
        <x:v>537.6012000000001</x:v>
      </x:c>
      <x:c r="Y1140" s="60" t="n">
        <x:f>V1140*S1140</x:f>
        <x:v>411.1068</x:v>
      </x:c>
      <x:c r="Z1140" s="60" t="n">
        <x:f>H1140*J1140*T1140</x:f>
        <x:v>18.2015505</x:v>
      </x:c>
      <x:c r="AA1140" s="60" t="n">
        <x:f>P1140+W1140+X1140-Y1140-Z1140-U1140</x:f>
        <x:v>354.7471585450001</x:v>
      </x:c>
      <x:c r="AB1140" s="32" t="n">
        <x:f>IFERROR(AA1140/(P1140+W1140+X1140),0)</x:f>
        <x:v>0.3839024334280815</x:v>
      </x:c>
      <x:c r="AC1140" t="n">
        <x:f>IF(O1140="High",0,IF(I1140&gt;=1800,3,IF(I1140&gt;=900,2,1))+IF(K1140&gt;=0.9,2,IF(K1140&gt;=0.75,1,0))+IF(J1140&lt;=0.7,2,IF(J1140&lt;=0.85,1,0))+IF(M1140&gt;=8,1,0))</x:f>
        <x:v>7</x:v>
      </x:c>
      <x:c r="AD1140" t="str">
        <x:f>IF(AND(O1140&lt;&gt;"High",AC1140&gt;=Assumptions!$B$10,AA1140&gt;0),"Priority Growth",IF(AND(O1140="Low",AA1140&gt;0),"Maintain","Watch"))</x:f>
        <x:v>Priority Growth</x:v>
      </x:c>
      <x:c r="AE1140" s="60" t="n">
        <x:f>MAX(AA1140,0)*N1140</x:f>
        <x:v>7.094943170900002</x:v>
      </x:c>
      <x:c r="AF1140" t="str">
        <x:f>IF(AND(AA1140&gt;=Assumptions!$B$11,O1140&lt;&gt;"High",OR(N1140&gt;=Assumptions!$B$12,M1140&lt;=6)),"High","Standard")</x:f>
        <x:v>Standard</x:v>
      </x:c>
    </x:row>
    <x:row r="1141">
      <x:c r="A1141" t="str">
        <x:f>'Raw_Data'!A1141</x:f>
        <x:v>C01140</x:v>
      </x:c>
      <x:c r="B1141" t="n">
        <x:f>'Raw_Data'!B1141</x:f>
        <x:v>36</x:v>
      </x:c>
      <x:c r="C1141" s="30" t="n">
        <x:f>'Raw_Data'!C1141</x:f>
        <x:v>76878</x:v>
      </x:c>
      <x:c r="D1141" t="n">
        <x:f>'Raw_Data'!D1141</x:f>
        <x:v>670</x:v>
      </x:c>
      <x:c r="E1141" t="n">
        <x:f>'Raw_Data'!E1141</x:f>
        <x:v>48</x:v>
      </x:c>
      <x:c r="F1141" t="str">
        <x:f>PROPER(TRIM('Raw_Data'!F1141))</x:f>
        <x:v>Gold</x:v>
      </x:c>
      <x:c r="G1141" t="str">
        <x:f>PROPER(TRIM('Raw_Data'!G1141))</x:f>
        <x:v>Branch</x:v>
      </x:c>
      <x:c r="H1141" s="60" t="n">
        <x:f>'Raw_Data'!H1141</x:f>
        <x:v>10758</x:v>
      </x:c>
      <x:c r="I1141" s="60" t="n">
        <x:f>'Raw_Data'!I1141</x:f>
        <x:v>1242.68</x:v>
      </x:c>
      <x:c r="J1141" s="32" t="n">
        <x:f>'Raw_Data'!J1141</x:f>
        <x:v>0.24</x:v>
      </x:c>
      <x:c r="K1141" s="32" t="n">
        <x:f>'Raw_Data'!K1141</x:f>
        <x:v>0.877</x:v>
      </x:c>
      <x:c r="L1141" t="n">
        <x:f>'Raw_Data'!L1141</x:f>
        <x:v>0</x:v>
      </x:c>
      <x:c r="M1141" t="n">
        <x:f>IF('Raw_Data'!M1141="",Assumptions!$B$15,'Raw_Data'!M1141)</x:f>
        <x:v>6</x:v>
      </x:c>
      <x:c r="N1141" s="32" t="n">
        <x:f>'Raw_Data'!N1141</x:f>
        <x:v>0.22</x:v>
      </x:c>
      <x:c r="O1141" t="str">
        <x:f>IF(OR(D1141&lt;620,L1141&gt;=2,J1141&gt;0.9),"High",IF(OR(D1141&lt;700,L1141=1,J1141&gt;0.75),"Medium","Low"))</x:f>
        <x:v>Medium</x:v>
      </x:c>
      <x:c r="P1141" s="30" t="n">
        <x:f>XLOOKUP(F1141,Assumptions!$A$4:$A$6,Assumptions!$B$4:$B$6)</x:f>
        <x:v>95</x:v>
      </x:c>
      <x:c r="Q1141" s="32" t="n">
        <x:f>XLOOKUP(F1141,Assumptions!$A$4:$A$6,Assumptions!$C$4:$C$6)</x:f>
        <x:v>0.219</x:v>
      </x:c>
      <x:c r="R1141" s="32" t="n">
        <x:f>XLOOKUP(F1141,Assumptions!$A$4:$A$6,Assumptions!$D$4:$D$6)</x:f>
        <x:v>0.016</x:v>
      </x:c>
      <x:c r="S1141" s="32" t="n">
        <x:f>XLOOKUP(F1141,Assumptions!$A$4:$A$6,Assumptions!$E$4:$E$6)</x:f>
        <x:v>0.01</x:v>
      </x:c>
      <x:c r="T1141" s="32" t="n">
        <x:f>XLOOKUP(O1141,Assumptions!$H$4:$H$6,Assumptions!$I$4:$I$6)</x:f>
        <x:v>0.012</x:v>
      </x:c>
      <x:c r="U1141" s="30" t="n">
        <x:f>XLOOKUP(F1141,Assumptions!$A$4:$A$6,Assumptions!$F$4:$F$6)</x:f>
        <x:v>90</x:v>
      </x:c>
      <x:c r="V1141" s="60" t="n">
        <x:f>I1141*12</x:f>
        <x:v>14912.16</x:v>
      </x:c>
      <x:c r="W1141" s="60" t="n">
        <x:f>H1141*J1141*(1-K1141)*Q1141</x:f>
        <x:v>69.54917904</x:v>
      </x:c>
      <x:c r="X1141" s="60" t="n">
        <x:f>V1141*R1141</x:f>
        <x:v>238.59456</x:v>
      </x:c>
      <x:c r="Y1141" s="60" t="n">
        <x:f>V1141*S1141</x:f>
        <x:v>149.1216</x:v>
      </x:c>
      <x:c r="Z1141" s="60" t="n">
        <x:f>H1141*J1141*T1141</x:f>
        <x:v>30.983040000000003</x:v>
      </x:c>
      <x:c r="AA1141" s="60" t="n">
        <x:f>P1141+W1141+X1141-Y1141-Z1141-U1141</x:f>
        <x:v>133.03909904</x:v>
      </x:c>
      <x:c r="AB1141" s="32" t="n">
        <x:f>IFERROR(AA1141/(P1141+W1141+X1141),0)</x:f>
        <x:v>0.33000413042951865</x:v>
      </x:c>
      <x:c r="AC1141" t="n">
        <x:f>IF(O1141="High",0,IF(I1141&gt;=1800,3,IF(I1141&gt;=900,2,1))+IF(K1141&gt;=0.9,2,IF(K1141&gt;=0.75,1,0))+IF(J1141&lt;=0.7,2,IF(J1141&lt;=0.85,1,0))+IF(M1141&gt;=8,1,0))</x:f>
        <x:v>5</x:v>
      </x:c>
      <x:c r="AD1141" t="str">
        <x:f>IF(AND(O1141&lt;&gt;"High",AC1141&gt;=Assumptions!$B$10,AA1141&gt;0),"Priority Growth",IF(AND(O1141="Low",AA1141&gt;0),"Maintain","Watch"))</x:f>
        <x:v>Watch</x:v>
      </x:c>
      <x:c r="AE1141" s="60" t="n">
        <x:f>MAX(AA1141,0)*N1141</x:f>
        <x:v>29.268601788799998</x:v>
      </x:c>
      <x:c r="AF1141" t="str">
        <x:f>IF(AND(AA1141&gt;=Assumptions!$B$11,O1141&lt;&gt;"High",OR(N1141&gt;=Assumptions!$B$12,M1141&lt;=6)),"High","Standard")</x:f>
        <x:v>Standard</x:v>
      </x:c>
    </x:row>
    <x:row r="1142">
      <x:c r="A1142" t="str">
        <x:f>'Raw_Data'!A1142</x:f>
        <x:v>C01141</x:v>
      </x:c>
      <x:c r="B1142" t="n">
        <x:f>'Raw_Data'!B1142</x:f>
        <x:v>31</x:v>
      </x:c>
      <x:c r="C1142" s="30" t="n">
        <x:f>'Raw_Data'!C1142</x:f>
        <x:v>66215</x:v>
      </x:c>
      <x:c r="D1142" t="n">
        <x:f>'Raw_Data'!D1142</x:f>
        <x:v>608</x:v>
      </x:c>
      <x:c r="E1142" t="n">
        <x:f>'Raw_Data'!E1142</x:f>
        <x:v>42</x:v>
      </x:c>
      <x:c r="F1142" t="str">
        <x:f>PROPER(TRIM('Raw_Data'!F1142))</x:f>
        <x:v>Classic</x:v>
      </x:c>
      <x:c r="G1142" t="str">
        <x:f>PROPER(TRIM('Raw_Data'!G1142))</x:f>
        <x:v>Branch</x:v>
      </x:c>
      <x:c r="H1142" s="60" t="n">
        <x:f>'Raw_Data'!H1142</x:f>
        <x:v>5121</x:v>
      </x:c>
      <x:c r="I1142" s="60" t="n">
        <x:f>'Raw_Data'!I1142</x:f>
        <x:v>432.09</x:v>
      </x:c>
      <x:c r="J1142" s="32" t="n">
        <x:f>'Raw_Data'!J1142</x:f>
        <x:v>0.607</x:v>
      </x:c>
      <x:c r="K1142" s="32" t="n">
        <x:f>'Raw_Data'!K1142</x:f>
        <x:v>0.766</x:v>
      </x:c>
      <x:c r="L1142" t="n">
        <x:f>'Raw_Data'!L1142</x:f>
        <x:v>0</x:v>
      </x:c>
      <x:c r="M1142" t="n">
        <x:f>IF('Raw_Data'!M1142="",Assumptions!$B$15,'Raw_Data'!M1142)</x:f>
        <x:v>8</x:v>
      </x:c>
      <x:c r="N1142" s="32" t="n">
        <x:f>'Raw_Data'!N1142</x:f>
        <x:v>0.072</x:v>
      </x:c>
      <x:c r="O1142" t="str">
        <x:f>IF(OR(D1142&lt;620,L1142&gt;=2,J1142&gt;0.9),"High",IF(OR(D1142&lt;700,L1142=1,J1142&gt;0.75),"Medium","Low"))</x:f>
        <x:v>High</x:v>
      </x:c>
      <x:c r="P1142" s="30" t="n">
        <x:f>XLOOKUP(F1142,Assumptions!$A$4:$A$6,Assumptions!$B$4:$B$6)</x:f>
        <x:v>0</x:v>
      </x:c>
      <x:c r="Q1142" s="32" t="n">
        <x:f>XLOOKUP(F1142,Assumptions!$A$4:$A$6,Assumptions!$C$4:$C$6)</x:f>
        <x:v>0.229</x:v>
      </x:c>
      <x:c r="R1142" s="32" t="n">
        <x:f>XLOOKUP(F1142,Assumptions!$A$4:$A$6,Assumptions!$D$4:$D$6)</x:f>
        <x:v>0.015</x:v>
      </x:c>
      <x:c r="S1142" s="32" t="n">
        <x:f>XLOOKUP(F1142,Assumptions!$A$4:$A$6,Assumptions!$E$4:$E$6)</x:f>
        <x:v>0.0075</x:v>
      </x:c>
      <x:c r="T1142" s="32" t="n">
        <x:f>XLOOKUP(O1142,Assumptions!$H$4:$H$6,Assumptions!$I$4:$I$6)</x:f>
        <x:v>0.045</x:v>
      </x:c>
      <x:c r="U1142" s="30" t="n">
        <x:f>XLOOKUP(F1142,Assumptions!$A$4:$A$6,Assumptions!$F$4:$F$6)</x:f>
        <x:v>60</x:v>
      </x:c>
      <x:c r="V1142" s="60" t="n">
        <x:f>I1142*12</x:f>
        <x:v>5185.08</x:v>
      </x:c>
      <x:c r="W1142" s="60" t="n">
        <x:f>H1142*J1142*(1-K1142)*Q1142</x:f>
        <x:v>166.569240942</x:v>
      </x:c>
      <x:c r="X1142" s="60" t="n">
        <x:f>V1142*R1142</x:f>
        <x:v>77.7762</x:v>
      </x:c>
      <x:c r="Y1142" s="60" t="n">
        <x:f>V1142*S1142</x:f>
        <x:v>38.8881</x:v>
      </x:c>
      <x:c r="Z1142" s="60" t="n">
        <x:f>H1142*J1142*T1142</x:f>
        <x:v>139.880115</x:v>
      </x:c>
      <x:c r="AA1142" s="60" t="n">
        <x:f>P1142+W1142+X1142-Y1142-Z1142-U1142</x:f>
        <x:v>5.577225941999984</x:v>
      </x:c>
      <x:c r="AB1142" s="32" t="n">
        <x:f>IFERROR(AA1142/(P1142+W1142+X1142),0)</x:f>
        <x:v>0.022825168828600507</x:v>
      </x:c>
      <x:c r="AC1142" t="n">
        <x:f>IF(O1142="High",0,IF(I1142&gt;=1800,3,IF(I1142&gt;=900,2,1))+IF(K1142&gt;=0.9,2,IF(K1142&gt;=0.75,1,0))+IF(J1142&lt;=0.7,2,IF(J1142&lt;=0.85,1,0))+IF(M1142&gt;=8,1,0))</x:f>
        <x:v>0</x:v>
      </x:c>
      <x:c r="AD1142" t="str">
        <x:f>IF(AND(O1142&lt;&gt;"High",AC1142&gt;=Assumptions!$B$10,AA1142&gt;0),"Priority Growth",IF(AND(O1142="Low",AA1142&gt;0),"Maintain","Watch"))</x:f>
        <x:v>Watch</x:v>
      </x:c>
      <x:c r="AE1142" s="60" t="n">
        <x:f>MAX(AA1142,0)*N1142</x:f>
        <x:v>0.40156026782399884</x:v>
      </x:c>
      <x:c r="AF1142" t="str">
        <x:f>IF(AND(AA1142&gt;=Assumptions!$B$11,O1142&lt;&gt;"High",OR(N1142&gt;=Assumptions!$B$12,M1142&lt;=6)),"High","Standard")</x:f>
        <x:v>Standard</x:v>
      </x:c>
    </x:row>
    <x:row r="1143">
      <x:c r="A1143" t="str">
        <x:f>'Raw_Data'!A1143</x:f>
        <x:v>C01142</x:v>
      </x:c>
      <x:c r="B1143" t="n">
        <x:f>'Raw_Data'!B1143</x:f>
        <x:v>35</x:v>
      </x:c>
      <x:c r="C1143" s="30" t="n">
        <x:f>'Raw_Data'!C1143</x:f>
        <x:v>41991</x:v>
      </x:c>
      <x:c r="D1143" t="n">
        <x:f>'Raw_Data'!D1143</x:f>
        <x:v>580</x:v>
      </x:c>
      <x:c r="E1143" t="n">
        <x:f>'Raw_Data'!E1143</x:f>
        <x:v>18</x:v>
      </x:c>
      <x:c r="F1143" t="str">
        <x:f>PROPER(TRIM('Raw_Data'!F1143))</x:f>
        <x:v>Classic</x:v>
      </x:c>
      <x:c r="G1143" t="str">
        <x:f>PROPER(TRIM('Raw_Data'!G1143))</x:f>
        <x:v>Digital</x:v>
      </x:c>
      <x:c r="H1143" s="60" t="n">
        <x:f>'Raw_Data'!H1143</x:f>
        <x:v>4099</x:v>
      </x:c>
      <x:c r="I1143" s="60" t="n">
        <x:f>'Raw_Data'!I1143</x:f>
        <x:v>536.93</x:v>
      </x:c>
      <x:c r="J1143" s="32" t="n">
        <x:f>'Raw_Data'!J1143</x:f>
        <x:v>0.44</x:v>
      </x:c>
      <x:c r="K1143" s="32" t="n">
        <x:f>'Raw_Data'!K1143</x:f>
        <x:v>0.594</x:v>
      </x:c>
      <x:c r="L1143" t="n">
        <x:f>'Raw_Data'!L1143</x:f>
        <x:v>0</x:v>
      </x:c>
      <x:c r="M1143" t="n">
        <x:f>IF('Raw_Data'!M1143="",Assumptions!$B$15,'Raw_Data'!M1143)</x:f>
        <x:v>7.370408870408871</x:v>
      </x:c>
      <x:c r="N1143" s="32" t="n">
        <x:f>'Raw_Data'!N1143</x:f>
        <x:v>0.157</x:v>
      </x:c>
      <x:c r="O1143" t="str">
        <x:f>IF(OR(D1143&lt;620,L1143&gt;=2,J1143&gt;0.9),"High",IF(OR(D1143&lt;700,L1143=1,J1143&gt;0.75),"Medium","Low"))</x:f>
        <x:v>High</x:v>
      </x:c>
      <x:c r="P1143" s="30" t="n">
        <x:f>XLOOKUP(F1143,Assumptions!$A$4:$A$6,Assumptions!$B$4:$B$6)</x:f>
        <x:v>0</x:v>
      </x:c>
      <x:c r="Q1143" s="32" t="n">
        <x:f>XLOOKUP(F1143,Assumptions!$A$4:$A$6,Assumptions!$C$4:$C$6)</x:f>
        <x:v>0.229</x:v>
      </x:c>
      <x:c r="R1143" s="32" t="n">
        <x:f>XLOOKUP(F1143,Assumptions!$A$4:$A$6,Assumptions!$D$4:$D$6)</x:f>
        <x:v>0.015</x:v>
      </x:c>
      <x:c r="S1143" s="32" t="n">
        <x:f>XLOOKUP(F1143,Assumptions!$A$4:$A$6,Assumptions!$E$4:$E$6)</x:f>
        <x:v>0.0075</x:v>
      </x:c>
      <x:c r="T1143" s="32" t="n">
        <x:f>XLOOKUP(O1143,Assumptions!$H$4:$H$6,Assumptions!$I$4:$I$6)</x:f>
        <x:v>0.045</x:v>
      </x:c>
      <x:c r="U1143" s="30" t="n">
        <x:f>XLOOKUP(F1143,Assumptions!$A$4:$A$6,Assumptions!$F$4:$F$6)</x:f>
        <x:v>60</x:v>
      </x:c>
      <x:c r="V1143" s="60" t="n">
        <x:f>I1143*12</x:f>
        <x:v>6443.16</x:v>
      </x:c>
      <x:c r="W1143" s="60" t="n">
        <x:f>H1143*J1143*(1-K1143)*Q1143</x:f>
        <x:v>167.68418744000002</x:v>
      </x:c>
      <x:c r="X1143" s="60" t="n">
        <x:f>V1143*R1143</x:f>
        <x:v>96.64739999999999</x:v>
      </x:c>
      <x:c r="Y1143" s="60" t="n">
        <x:f>V1143*S1143</x:f>
        <x:v>48.323699999999995</x:v>
      </x:c>
      <x:c r="Z1143" s="60" t="n">
        <x:f>H1143*J1143*T1143</x:f>
        <x:v>81.16019999999999</x:v>
      </x:c>
      <x:c r="AA1143" s="60" t="n">
        <x:f>P1143+W1143+X1143-Y1143-Z1143-U1143</x:f>
        <x:v>74.84768744000002</x:v>
      </x:c>
      <x:c r="AB1143" s="32" t="n">
        <x:f>IFERROR(AA1143/(P1143+W1143+X1143),0)</x:f>
        <x:v>0.2831583170399168</x:v>
      </x:c>
      <x:c r="AC1143" t="n">
        <x:f>IF(O1143="High",0,IF(I1143&gt;=1800,3,IF(I1143&gt;=900,2,1))+IF(K1143&gt;=0.9,2,IF(K1143&gt;=0.75,1,0))+IF(J1143&lt;=0.7,2,IF(J1143&lt;=0.85,1,0))+IF(M1143&gt;=8,1,0))</x:f>
        <x:v>0</x:v>
      </x:c>
      <x:c r="AD1143" t="str">
        <x:f>IF(AND(O1143&lt;&gt;"High",AC1143&gt;=Assumptions!$B$10,AA1143&gt;0),"Priority Growth",IF(AND(O1143="Low",AA1143&gt;0),"Maintain","Watch"))</x:f>
        <x:v>Watch</x:v>
      </x:c>
      <x:c r="AE1143" s="60" t="n">
        <x:f>MAX(AA1143,0)*N1143</x:f>
        <x:v>11.751086928080003</x:v>
      </x:c>
      <x:c r="AF1143" t="str">
        <x:f>IF(AND(AA1143&gt;=Assumptions!$B$11,O1143&lt;&gt;"High",OR(N1143&gt;=Assumptions!$B$12,M1143&lt;=6)),"High","Standard")</x:f>
        <x:v>Standard</x:v>
      </x:c>
    </x:row>
    <x:row r="1144">
      <x:c r="A1144" t="str">
        <x:f>'Raw_Data'!A1144</x:f>
        <x:v>C01143</x:v>
      </x:c>
      <x:c r="B1144" t="n">
        <x:f>'Raw_Data'!B1144</x:f>
        <x:v>28</x:v>
      </x:c>
      <x:c r="C1144" s="30" t="n">
        <x:f>'Raw_Data'!C1144</x:f>
        <x:v>79603</x:v>
      </x:c>
      <x:c r="D1144" t="n">
        <x:f>'Raw_Data'!D1144</x:f>
        <x:v>747</x:v>
      </x:c>
      <x:c r="E1144" t="n">
        <x:f>'Raw_Data'!E1144</x:f>
        <x:v>17</x:v>
      </x:c>
      <x:c r="F1144" t="str">
        <x:f>PROPER(TRIM('Raw_Data'!F1144))</x:f>
        <x:v>Gold</x:v>
      </x:c>
      <x:c r="G1144" t="str">
        <x:f>PROPER(TRIM('Raw_Data'!G1144))</x:f>
        <x:v>Branch</x:v>
      </x:c>
      <x:c r="H1144" s="60" t="n">
        <x:f>'Raw_Data'!H1144</x:f>
        <x:v>11641</x:v>
      </x:c>
      <x:c r="I1144" s="60" t="n">
        <x:f>'Raw_Data'!I1144</x:f>
        <x:v>1569.56</x:v>
      </x:c>
      <x:c r="J1144" s="32" t="n">
        <x:f>'Raw_Data'!J1144</x:f>
        <x:v>0.49</x:v>
      </x:c>
      <x:c r="K1144" s="32" t="n">
        <x:f>'Raw_Data'!K1144</x:f>
        <x:v>0.82</x:v>
      </x:c>
      <x:c r="L1144" t="n">
        <x:f>'Raw_Data'!L1144</x:f>
        <x:v>0</x:v>
      </x:c>
      <x:c r="M1144" t="n">
        <x:f>IF('Raw_Data'!M1144="",Assumptions!$B$15,'Raw_Data'!M1144)</x:f>
        <x:v>5</x:v>
      </x:c>
      <x:c r="N1144" s="32" t="n">
        <x:f>'Raw_Data'!N1144</x:f>
        <x:v>0.174</x:v>
      </x:c>
      <x:c r="O1144" t="str">
        <x:f>IF(OR(D1144&lt;620,L1144&gt;=2,J1144&gt;0.9),"High",IF(OR(D1144&lt;700,L1144=1,J1144&gt;0.75),"Medium","Low"))</x:f>
        <x:v>Low</x:v>
      </x:c>
      <x:c r="P1144" s="30" t="n">
        <x:f>XLOOKUP(F1144,Assumptions!$A$4:$A$6,Assumptions!$B$4:$B$6)</x:f>
        <x:v>95</x:v>
      </x:c>
      <x:c r="Q1144" s="32" t="n">
        <x:f>XLOOKUP(F1144,Assumptions!$A$4:$A$6,Assumptions!$C$4:$C$6)</x:f>
        <x:v>0.219</x:v>
      </x:c>
      <x:c r="R1144" s="32" t="n">
        <x:f>XLOOKUP(F1144,Assumptions!$A$4:$A$6,Assumptions!$D$4:$D$6)</x:f>
        <x:v>0.016</x:v>
      </x:c>
      <x:c r="S1144" s="32" t="n">
        <x:f>XLOOKUP(F1144,Assumptions!$A$4:$A$6,Assumptions!$E$4:$E$6)</x:f>
        <x:v>0.01</x:v>
      </x:c>
      <x:c r="T1144" s="32" t="n">
        <x:f>XLOOKUP(O1144,Assumptions!$H$4:$H$6,Assumptions!$I$4:$I$6)</x:f>
        <x:v>0.0035</x:v>
      </x:c>
      <x:c r="U1144" s="30" t="n">
        <x:f>XLOOKUP(F1144,Assumptions!$A$4:$A$6,Assumptions!$F$4:$F$6)</x:f>
        <x:v>90</x:v>
      </x:c>
      <x:c r="V1144" s="60" t="n">
        <x:f>I1144*12</x:f>
        <x:v>18834.72</x:v>
      </x:c>
      <x:c r="W1144" s="60" t="n">
        <x:f>H1144*J1144*(1-K1144)*Q1144</x:f>
        <x:v>224.85522780000005</x:v>
      </x:c>
      <x:c r="X1144" s="60" t="n">
        <x:f>V1144*R1144</x:f>
        <x:v>301.35552</x:v>
      </x:c>
      <x:c r="Y1144" s="60" t="n">
        <x:f>V1144*S1144</x:f>
        <x:v>188.34720000000002</x:v>
      </x:c>
      <x:c r="Z1144" s="60" t="n">
        <x:f>H1144*J1144*T1144</x:f>
        <x:v>19.964315000000003</x:v>
      </x:c>
      <x:c r="AA1144" s="60" t="n">
        <x:f>P1144+W1144+X1144-Y1144-Z1144-U1144</x:f>
        <x:v>322.8992328</x:v>
      </x:c>
      <x:c r="AB1144" s="32" t="n">
        <x:f>IFERROR(AA1144/(P1144+W1144+X1144),0)</x:f>
        <x:v>0.5197901580800691</x:v>
      </x:c>
      <x:c r="AC1144" t="n">
        <x:f>IF(O1144="High",0,IF(I1144&gt;=1800,3,IF(I1144&gt;=900,2,1))+IF(K1144&gt;=0.9,2,IF(K1144&gt;=0.75,1,0))+IF(J1144&lt;=0.7,2,IF(J1144&lt;=0.85,1,0))+IF(M1144&gt;=8,1,0))</x:f>
        <x:v>5</x:v>
      </x:c>
      <x:c r="AD1144" t="str">
        <x:f>IF(AND(O1144&lt;&gt;"High",AC1144&gt;=Assumptions!$B$10,AA1144&gt;0),"Priority Growth",IF(AND(O1144="Low",AA1144&gt;0),"Maintain","Watch"))</x:f>
        <x:v>Maintain</x:v>
      </x:c>
      <x:c r="AE1144" s="60" t="n">
        <x:f>MAX(AA1144,0)*N1144</x:f>
        <x:v>56.18446650719999</x:v>
      </x:c>
      <x:c r="AF1144" t="str">
        <x:f>IF(AND(AA1144&gt;=Assumptions!$B$11,O1144&lt;&gt;"High",OR(N1144&gt;=Assumptions!$B$12,M1144&lt;=6)),"High","Standard")</x:f>
        <x:v>High</x:v>
      </x:c>
    </x:row>
    <x:row r="1145">
      <x:c r="A1145" t="str">
        <x:f>'Raw_Data'!A1145</x:f>
        <x:v>C01144</x:v>
      </x:c>
      <x:c r="B1145" t="n">
        <x:f>'Raw_Data'!B1145</x:f>
        <x:v>30</x:v>
      </x:c>
      <x:c r="C1145" s="30" t="n">
        <x:f>'Raw_Data'!C1145</x:f>
        <x:v>78026</x:v>
      </x:c>
      <x:c r="D1145" t="n">
        <x:f>'Raw_Data'!D1145</x:f>
        <x:v>554</x:v>
      </x:c>
      <x:c r="E1145" t="n">
        <x:f>'Raw_Data'!E1145</x:f>
        <x:v>142</x:v>
      </x:c>
      <x:c r="F1145" t="str">
        <x:f>PROPER(TRIM('Raw_Data'!F1145))</x:f>
        <x:v>Classic</x:v>
      </x:c>
      <x:c r="G1145" t="str">
        <x:f>PROPER(TRIM('Raw_Data'!G1145))</x:f>
        <x:v>Branch</x:v>
      </x:c>
      <x:c r="H1145" s="60" t="n">
        <x:f>'Raw_Data'!H1145</x:f>
        <x:v>1942</x:v>
      </x:c>
      <x:c r="I1145" s="60" t="n">
        <x:f>'Raw_Data'!I1145</x:f>
        <x:v>150</x:v>
      </x:c>
      <x:c r="J1145" s="32" t="n">
        <x:f>'Raw_Data'!J1145</x:f>
        <x:v>0.664</x:v>
      </x:c>
      <x:c r="K1145" s="32" t="n">
        <x:f>'Raw_Data'!K1145</x:f>
        <x:v>0.41</x:v>
      </x:c>
      <x:c r="L1145" t="n">
        <x:f>'Raw_Data'!L1145</x:f>
        <x:v>0</x:v>
      </x:c>
      <x:c r="M1145" t="n">
        <x:f>IF('Raw_Data'!M1145="",Assumptions!$B$15,'Raw_Data'!M1145)</x:f>
        <x:v>5</x:v>
      </x:c>
      <x:c r="N1145" s="32" t="n">
        <x:f>'Raw_Data'!N1145</x:f>
        <x:v>0.227</x:v>
      </x:c>
      <x:c r="O1145" t="str">
        <x:f>IF(OR(D1145&lt;620,L1145&gt;=2,J1145&gt;0.9),"High",IF(OR(D1145&lt;700,L1145=1,J1145&gt;0.75),"Medium","Low"))</x:f>
        <x:v>High</x:v>
      </x:c>
      <x:c r="P1145" s="30" t="n">
        <x:f>XLOOKUP(F1145,Assumptions!$A$4:$A$6,Assumptions!$B$4:$B$6)</x:f>
        <x:v>0</x:v>
      </x:c>
      <x:c r="Q1145" s="32" t="n">
        <x:f>XLOOKUP(F1145,Assumptions!$A$4:$A$6,Assumptions!$C$4:$C$6)</x:f>
        <x:v>0.229</x:v>
      </x:c>
      <x:c r="R1145" s="32" t="n">
        <x:f>XLOOKUP(F1145,Assumptions!$A$4:$A$6,Assumptions!$D$4:$D$6)</x:f>
        <x:v>0.015</x:v>
      </x:c>
      <x:c r="S1145" s="32" t="n">
        <x:f>XLOOKUP(F1145,Assumptions!$A$4:$A$6,Assumptions!$E$4:$E$6)</x:f>
        <x:v>0.0075</x:v>
      </x:c>
      <x:c r="T1145" s="32" t="n">
        <x:f>XLOOKUP(O1145,Assumptions!$H$4:$H$6,Assumptions!$I$4:$I$6)</x:f>
        <x:v>0.045</x:v>
      </x:c>
      <x:c r="U1145" s="30" t="n">
        <x:f>XLOOKUP(F1145,Assumptions!$A$4:$A$6,Assumptions!$F$4:$F$6)</x:f>
        <x:v>60</x:v>
      </x:c>
      <x:c r="V1145" s="60" t="n">
        <x:f>I1145*12</x:f>
        <x:v>1800</x:v>
      </x:c>
      <x:c r="W1145" s="60" t="n">
        <x:f>H1145*J1145*(1-K1145)*Q1145</x:f>
        <x:v>174.22272368000003</x:v>
      </x:c>
      <x:c r="X1145" s="60" t="n">
        <x:f>V1145*R1145</x:f>
        <x:v>27</x:v>
      </x:c>
      <x:c r="Y1145" s="60" t="n">
        <x:f>V1145*S1145</x:f>
        <x:v>13.5</x:v>
      </x:c>
      <x:c r="Z1145" s="60" t="n">
        <x:f>H1145*J1145*T1145</x:f>
        <x:v>58.02696</x:v>
      </x:c>
      <x:c r="AA1145" s="60" t="n">
        <x:f>P1145+W1145+X1145-Y1145-Z1145-U1145</x:f>
        <x:v>69.69576368000003</x:v>
      </x:c>
      <x:c r="AB1145" s="32" t="n">
        <x:f>IFERROR(AA1145/(P1145+W1145+X1145),0)</x:f>
        <x:v>0.34636129759795736</x:v>
      </x:c>
      <x:c r="AC1145" t="n">
        <x:f>IF(O1145="High",0,IF(I1145&gt;=1800,3,IF(I1145&gt;=900,2,1))+IF(K1145&gt;=0.9,2,IF(K1145&gt;=0.75,1,0))+IF(J1145&lt;=0.7,2,IF(J1145&lt;=0.85,1,0))+IF(M1145&gt;=8,1,0))</x:f>
        <x:v>0</x:v>
      </x:c>
      <x:c r="AD1145" t="str">
        <x:f>IF(AND(O1145&lt;&gt;"High",AC1145&gt;=Assumptions!$B$10,AA1145&gt;0),"Priority Growth",IF(AND(O1145="Low",AA1145&gt;0),"Maintain","Watch"))</x:f>
        <x:v>Watch</x:v>
      </x:c>
      <x:c r="AE1145" s="60" t="n">
        <x:f>MAX(AA1145,0)*N1145</x:f>
        <x:v>15.820938355360006</x:v>
      </x:c>
      <x:c r="AF1145" t="str">
        <x:f>IF(AND(AA1145&gt;=Assumptions!$B$11,O1145&lt;&gt;"High",OR(N1145&gt;=Assumptions!$B$12,M1145&lt;=6)),"High","Standard")</x:f>
        <x:v>Standard</x:v>
      </x:c>
    </x:row>
    <x:row r="1146">
      <x:c r="A1146" t="str">
        <x:f>'Raw_Data'!A1146</x:f>
        <x:v>C01145</x:v>
      </x:c>
      <x:c r="B1146" t="n">
        <x:f>'Raw_Data'!B1146</x:f>
        <x:v>44</x:v>
      </x:c>
      <x:c r="C1146" s="30" t="n">
        <x:f>'Raw_Data'!C1146</x:f>
        <x:v>41254</x:v>
      </x:c>
      <x:c r="D1146" t="n">
        <x:f>'Raw_Data'!D1146</x:f>
        <x:v>629</x:v>
      </x:c>
      <x:c r="E1146" t="n">
        <x:f>'Raw_Data'!E1146</x:f>
        <x:v>42</x:v>
      </x:c>
      <x:c r="F1146" t="str">
        <x:f>PROPER(TRIM('Raw_Data'!F1146))</x:f>
        <x:v>Classic</x:v>
      </x:c>
      <x:c r="G1146" t="str">
        <x:f>PROPER(TRIM('Raw_Data'!G1146))</x:f>
        <x:v>Digital</x:v>
      </x:c>
      <x:c r="H1146" s="60" t="n">
        <x:f>'Raw_Data'!H1146</x:f>
        <x:v>2149</x:v>
      </x:c>
      <x:c r="I1146" s="60" t="n">
        <x:f>'Raw_Data'!I1146</x:f>
        <x:v>150</x:v>
      </x:c>
      <x:c r="J1146" s="32" t="n">
        <x:f>'Raw_Data'!J1146</x:f>
        <x:v>0.322</x:v>
      </x:c>
      <x:c r="K1146" s="32" t="n">
        <x:f>'Raw_Data'!K1146</x:f>
        <x:v>0.717</x:v>
      </x:c>
      <x:c r="L1146" t="n">
        <x:f>'Raw_Data'!L1146</x:f>
        <x:v>0</x:v>
      </x:c>
      <x:c r="M1146" t="n">
        <x:f>IF('Raw_Data'!M1146="",Assumptions!$B$15,'Raw_Data'!M1146)</x:f>
        <x:v>8</x:v>
      </x:c>
      <x:c r="N1146" s="32" t="n">
        <x:f>'Raw_Data'!N1146</x:f>
        <x:v>0.055</x:v>
      </x:c>
      <x:c r="O1146" t="str">
        <x:f>IF(OR(D1146&lt;620,L1146&gt;=2,J1146&gt;0.9),"High",IF(OR(D1146&lt;700,L1146=1,J1146&gt;0.75),"Medium","Low"))</x:f>
        <x:v>Medium</x:v>
      </x:c>
      <x:c r="P1146" s="30" t="n">
        <x:f>XLOOKUP(F1146,Assumptions!$A$4:$A$6,Assumptions!$B$4:$B$6)</x:f>
        <x:v>0</x:v>
      </x:c>
      <x:c r="Q1146" s="32" t="n">
        <x:f>XLOOKUP(F1146,Assumptions!$A$4:$A$6,Assumptions!$C$4:$C$6)</x:f>
        <x:v>0.229</x:v>
      </x:c>
      <x:c r="R1146" s="32" t="n">
        <x:f>XLOOKUP(F1146,Assumptions!$A$4:$A$6,Assumptions!$D$4:$D$6)</x:f>
        <x:v>0.015</x:v>
      </x:c>
      <x:c r="S1146" s="32" t="n">
        <x:f>XLOOKUP(F1146,Assumptions!$A$4:$A$6,Assumptions!$E$4:$E$6)</x:f>
        <x:v>0.0075</x:v>
      </x:c>
      <x:c r="T1146" s="32" t="n">
        <x:f>XLOOKUP(O1146,Assumptions!$H$4:$H$6,Assumptions!$I$4:$I$6)</x:f>
        <x:v>0.012</x:v>
      </x:c>
      <x:c r="U1146" s="30" t="n">
        <x:f>XLOOKUP(F1146,Assumptions!$A$4:$A$6,Assumptions!$F$4:$F$6)</x:f>
        <x:v>60</x:v>
      </x:c>
      <x:c r="V1146" s="60" t="n">
        <x:f>I1146*12</x:f>
        <x:v>1800</x:v>
      </x:c>
      <x:c r="W1146" s="60" t="n">
        <x:f>H1146*J1146*(1-K1146)*Q1146</x:f>
        <x:v>44.84501824600001</x:v>
      </x:c>
      <x:c r="X1146" s="60" t="n">
        <x:f>V1146*R1146</x:f>
        <x:v>27</x:v>
      </x:c>
      <x:c r="Y1146" s="60" t="n">
        <x:f>V1146*S1146</x:f>
        <x:v>13.5</x:v>
      </x:c>
      <x:c r="Z1146" s="60" t="n">
        <x:f>H1146*J1146*T1146</x:f>
        <x:v>8.303736</x:v>
      </x:c>
      <x:c r="AA1146" s="60" t="n">
        <x:f>P1146+W1146+X1146-Y1146-Z1146-U1146</x:f>
        <x:v>-9.958717753999991</x:v>
      </x:c>
      <x:c r="AB1146" s="32" t="n">
        <x:f>IFERROR(AA1146/(P1146+W1146+X1146),0)</x:f>
        <x:v>-0.13861389414504666</x:v>
      </x:c>
      <x:c r="AC1146" t="n">
        <x:f>IF(O1146="High",0,IF(I1146&gt;=1800,3,IF(I1146&gt;=900,2,1))+IF(K1146&gt;=0.9,2,IF(K1146&gt;=0.75,1,0))+IF(J1146&lt;=0.7,2,IF(J1146&lt;=0.85,1,0))+IF(M1146&gt;=8,1,0))</x:f>
        <x:v>4</x:v>
      </x:c>
      <x:c r="AD1146" t="str">
        <x:f>IF(AND(O1146&lt;&gt;"High",AC1146&gt;=Assumptions!$B$10,AA1146&gt;0),"Priority Growth",IF(AND(O1146="Low",AA1146&gt;0),"Maintain","Watch"))</x:f>
        <x:v>Watch</x:v>
      </x:c>
      <x:c r="AE1146" s="60" t="n">
        <x:f>MAX(AA1146,0)*N1146</x:f>
        <x:v>0</x:v>
      </x:c>
      <x:c r="AF1146" t="str">
        <x:f>IF(AND(AA1146&gt;=Assumptions!$B$11,O1146&lt;&gt;"High",OR(N1146&gt;=Assumptions!$B$12,M1146&lt;=6)),"High","Standard")</x:f>
        <x:v>Standard</x:v>
      </x:c>
    </x:row>
    <x:row r="1147">
      <x:c r="A1147" t="str">
        <x:f>'Raw_Data'!A1147</x:f>
        <x:v>C01146</x:v>
      </x:c>
      <x:c r="B1147" t="n">
        <x:f>'Raw_Data'!B1147</x:f>
        <x:v>24</x:v>
      </x:c>
      <x:c r="C1147" s="30" t="n">
        <x:f>'Raw_Data'!C1147</x:f>
        <x:v>94904</x:v>
      </x:c>
      <x:c r="D1147" t="n">
        <x:f>'Raw_Data'!D1147</x:f>
        <x:v>660</x:v>
      </x:c>
      <x:c r="E1147" t="n">
        <x:f>'Raw_Data'!E1147</x:f>
        <x:v>124</x:v>
      </x:c>
      <x:c r="F1147" t="str">
        <x:f>PROPER(TRIM('Raw_Data'!F1147))</x:f>
        <x:v>Gold</x:v>
      </x:c>
      <x:c r="G1147" t="str">
        <x:f>PROPER(TRIM('Raw_Data'!G1147))</x:f>
        <x:v>Digital</x:v>
      </x:c>
      <x:c r="H1147" s="60" t="n">
        <x:f>'Raw_Data'!H1147</x:f>
        <x:v>11789</x:v>
      </x:c>
      <x:c r="I1147" s="60" t="n">
        <x:f>'Raw_Data'!I1147</x:f>
        <x:v>930.27</x:v>
      </x:c>
      <x:c r="J1147" s="32" t="n">
        <x:f>'Raw_Data'!J1147</x:f>
        <x:v>0.551</x:v>
      </x:c>
      <x:c r="K1147" s="32" t="n">
        <x:f>'Raw_Data'!K1147</x:f>
        <x:v>0.737</x:v>
      </x:c>
      <x:c r="L1147" t="n">
        <x:f>'Raw_Data'!L1147</x:f>
        <x:v>0</x:v>
      </x:c>
      <x:c r="M1147" t="n">
        <x:f>IF('Raw_Data'!M1147="",Assumptions!$B$15,'Raw_Data'!M1147)</x:f>
        <x:v>5</x:v>
      </x:c>
      <x:c r="N1147" s="32" t="n">
        <x:f>'Raw_Data'!N1147</x:f>
        <x:v>0.213</x:v>
      </x:c>
      <x:c r="O1147" t="str">
        <x:f>IF(OR(D1147&lt;620,L1147&gt;=2,J1147&gt;0.9),"High",IF(OR(D1147&lt;700,L1147=1,J1147&gt;0.75),"Medium","Low"))</x:f>
        <x:v>Medium</x:v>
      </x:c>
      <x:c r="P1147" s="30" t="n">
        <x:f>XLOOKUP(F1147,Assumptions!$A$4:$A$6,Assumptions!$B$4:$B$6)</x:f>
        <x:v>95</x:v>
      </x:c>
      <x:c r="Q1147" s="32" t="n">
        <x:f>XLOOKUP(F1147,Assumptions!$A$4:$A$6,Assumptions!$C$4:$C$6)</x:f>
        <x:v>0.219</x:v>
      </x:c>
      <x:c r="R1147" s="32" t="n">
        <x:f>XLOOKUP(F1147,Assumptions!$A$4:$A$6,Assumptions!$D$4:$D$6)</x:f>
        <x:v>0.016</x:v>
      </x:c>
      <x:c r="S1147" s="32" t="n">
        <x:f>XLOOKUP(F1147,Assumptions!$A$4:$A$6,Assumptions!$E$4:$E$6)</x:f>
        <x:v>0.01</x:v>
      </x:c>
      <x:c r="T1147" s="32" t="n">
        <x:f>XLOOKUP(O1147,Assumptions!$H$4:$H$6,Assumptions!$I$4:$I$6)</x:f>
        <x:v>0.012</x:v>
      </x:c>
      <x:c r="U1147" s="30" t="n">
        <x:f>XLOOKUP(F1147,Assumptions!$A$4:$A$6,Assumptions!$F$4:$F$6)</x:f>
        <x:v>90</x:v>
      </x:c>
      <x:c r="V1147" s="60" t="n">
        <x:f>I1147*12</x:f>
        <x:v>11163.24</x:v>
      </x:c>
      <x:c r="W1147" s="60" t="n">
        <x:f>H1147*J1147*(1-K1147)*Q1147</x:f>
        <x:v>374.1350791830001</x:v>
      </x:c>
      <x:c r="X1147" s="60" t="n">
        <x:f>V1147*R1147</x:f>
        <x:v>178.61184</x:v>
      </x:c>
      <x:c r="Y1147" s="60" t="n">
        <x:f>V1147*S1147</x:f>
        <x:v>111.6324</x:v>
      </x:c>
      <x:c r="Z1147" s="60" t="n">
        <x:f>H1147*J1147*T1147</x:f>
        <x:v>77.948868</x:v>
      </x:c>
      <x:c r="AA1147" s="60" t="n">
        <x:f>P1147+W1147+X1147-Y1147-Z1147-U1147</x:f>
        <x:v>368.1656511830001</x:v>
      </x:c>
      <x:c r="AB1147" s="32" t="n">
        <x:f>IFERROR(AA1147/(P1147+W1147+X1147),0)</x:f>
        <x:v>0.5683788533450156</x:v>
      </x:c>
      <x:c r="AC1147" t="n">
        <x:f>IF(O1147="High",0,IF(I1147&gt;=1800,3,IF(I1147&gt;=900,2,1))+IF(K1147&gt;=0.9,2,IF(K1147&gt;=0.75,1,0))+IF(J1147&lt;=0.7,2,IF(J1147&lt;=0.85,1,0))+IF(M1147&gt;=8,1,0))</x:f>
        <x:v>4</x:v>
      </x:c>
      <x:c r="AD1147" t="str">
        <x:f>IF(AND(O1147&lt;&gt;"High",AC1147&gt;=Assumptions!$B$10,AA1147&gt;0),"Priority Growth",IF(AND(O1147="Low",AA1147&gt;0),"Maintain","Watch"))</x:f>
        <x:v>Watch</x:v>
      </x:c>
      <x:c r="AE1147" s="60" t="n">
        <x:f>MAX(AA1147,0)*N1147</x:f>
        <x:v>78.41928370197901</x:v>
      </x:c>
      <x:c r="AF1147" t="str">
        <x:f>IF(AND(AA1147&gt;=Assumptions!$B$11,O1147&lt;&gt;"High",OR(N1147&gt;=Assumptions!$B$12,M1147&lt;=6)),"High","Standard")</x:f>
        <x:v>High</x:v>
      </x:c>
    </x:row>
    <x:row r="1148">
      <x:c r="A1148" t="str">
        <x:f>'Raw_Data'!A1148</x:f>
        <x:v>C01147</x:v>
      </x:c>
      <x:c r="B1148" t="n">
        <x:f>'Raw_Data'!B1148</x:f>
        <x:v>42</x:v>
      </x:c>
      <x:c r="C1148" s="30" t="n">
        <x:f>'Raw_Data'!C1148</x:f>
        <x:v>81520</x:v>
      </x:c>
      <x:c r="D1148" t="n">
        <x:f>'Raw_Data'!D1148</x:f>
        <x:v>642</x:v>
      </x:c>
      <x:c r="E1148" t="n">
        <x:f>'Raw_Data'!E1148</x:f>
        <x:v>42</x:v>
      </x:c>
      <x:c r="F1148" t="str">
        <x:f>PROPER(TRIM('Raw_Data'!F1148))</x:f>
        <x:v>Classic</x:v>
      </x:c>
      <x:c r="G1148" t="str">
        <x:f>PROPER(TRIM('Raw_Data'!G1148))</x:f>
        <x:v>Digital</x:v>
      </x:c>
      <x:c r="H1148" s="60" t="n">
        <x:f>'Raw_Data'!H1148</x:f>
        <x:v>5819</x:v>
      </x:c>
      <x:c r="I1148" s="60" t="n">
        <x:f>'Raw_Data'!I1148</x:f>
        <x:v>461.82</x:v>
      </x:c>
      <x:c r="J1148" s="32" t="n">
        <x:f>'Raw_Data'!J1148</x:f>
        <x:v>0.533</x:v>
      </x:c>
      <x:c r="K1148" s="32" t="n">
        <x:f>'Raw_Data'!K1148</x:f>
        <x:v>0.607</x:v>
      </x:c>
      <x:c r="L1148" t="n">
        <x:f>'Raw_Data'!L1148</x:f>
        <x:v>0</x:v>
      </x:c>
      <x:c r="M1148" t="n">
        <x:f>IF('Raw_Data'!M1148="",Assumptions!$B$15,'Raw_Data'!M1148)</x:f>
        <x:v>9</x:v>
      </x:c>
      <x:c r="N1148" s="32" t="n">
        <x:f>'Raw_Data'!N1148</x:f>
        <x:v>0.044</x:v>
      </x:c>
      <x:c r="O1148" t="str">
        <x:f>IF(OR(D1148&lt;620,L1148&gt;=2,J1148&gt;0.9),"High",IF(OR(D1148&lt;700,L1148=1,J1148&gt;0.75),"Medium","Low"))</x:f>
        <x:v>Medium</x:v>
      </x:c>
      <x:c r="P1148" s="30" t="n">
        <x:f>XLOOKUP(F1148,Assumptions!$A$4:$A$6,Assumptions!$B$4:$B$6)</x:f>
        <x:v>0</x:v>
      </x:c>
      <x:c r="Q1148" s="32" t="n">
        <x:f>XLOOKUP(F1148,Assumptions!$A$4:$A$6,Assumptions!$C$4:$C$6)</x:f>
        <x:v>0.229</x:v>
      </x:c>
      <x:c r="R1148" s="32" t="n">
        <x:f>XLOOKUP(F1148,Assumptions!$A$4:$A$6,Assumptions!$D$4:$D$6)</x:f>
        <x:v>0.015</x:v>
      </x:c>
      <x:c r="S1148" s="32" t="n">
        <x:f>XLOOKUP(F1148,Assumptions!$A$4:$A$6,Assumptions!$E$4:$E$6)</x:f>
        <x:v>0.0075</x:v>
      </x:c>
      <x:c r="T1148" s="32" t="n">
        <x:f>XLOOKUP(O1148,Assumptions!$H$4:$H$6,Assumptions!$I$4:$I$6)</x:f>
        <x:v>0.012</x:v>
      </x:c>
      <x:c r="U1148" s="30" t="n">
        <x:f>XLOOKUP(F1148,Assumptions!$A$4:$A$6,Assumptions!$F$4:$F$6)</x:f>
        <x:v>60</x:v>
      </x:c>
      <x:c r="V1148" s="60" t="n">
        <x:f>I1148*12</x:f>
        <x:v>5541.84</x:v>
      </x:c>
      <x:c r="W1148" s="60" t="n">
        <x:f>H1148*J1148*(1-K1148)*Q1148</x:f>
        <x:v>279.12812541900007</x:v>
      </x:c>
      <x:c r="X1148" s="60" t="n">
        <x:f>V1148*R1148</x:f>
        <x:v>83.1276</x:v>
      </x:c>
      <x:c r="Y1148" s="60" t="n">
        <x:f>V1148*S1148</x:f>
        <x:v>41.5638</x:v>
      </x:c>
      <x:c r="Z1148" s="60" t="n">
        <x:f>H1148*J1148*T1148</x:f>
        <x:v>37.218324</x:v>
      </x:c>
      <x:c r="AA1148" s="60" t="n">
        <x:f>P1148+W1148+X1148-Y1148-Z1148-U1148</x:f>
        <x:v>223.4736014190001</x:v>
      </x:c>
      <x:c r="AB1148" s="32" t="n">
        <x:f>IFERROR(AA1148/(P1148+W1148+X1148),0)</x:f>
        <x:v>0.616894601625747</x:v>
      </x:c>
      <x:c r="AC1148" t="n">
        <x:f>IF(O1148="High",0,IF(I1148&gt;=1800,3,IF(I1148&gt;=900,2,1))+IF(K1148&gt;=0.9,2,IF(K1148&gt;=0.75,1,0))+IF(J1148&lt;=0.7,2,IF(J1148&lt;=0.85,1,0))+IF(M1148&gt;=8,1,0))</x:f>
        <x:v>4</x:v>
      </x:c>
      <x:c r="AD1148" t="str">
        <x:f>IF(AND(O1148&lt;&gt;"High",AC1148&gt;=Assumptions!$B$10,AA1148&gt;0),"Priority Growth",IF(AND(O1148="Low",AA1148&gt;0),"Maintain","Watch"))</x:f>
        <x:v>Watch</x:v>
      </x:c>
      <x:c r="AE1148" s="60" t="n">
        <x:f>MAX(AA1148,0)*N1148</x:f>
        <x:v>9.832838462436003</x:v>
      </x:c>
      <x:c r="AF1148" t="str">
        <x:f>IF(AND(AA1148&gt;=Assumptions!$B$11,O1148&lt;&gt;"High",OR(N1148&gt;=Assumptions!$B$12,M1148&lt;=6)),"High","Standard")</x:f>
        <x:v>Standard</x:v>
      </x:c>
    </x:row>
    <x:row r="1149">
      <x:c r="A1149" t="str">
        <x:f>'Raw_Data'!A1149</x:f>
        <x:v>C01148</x:v>
      </x:c>
      <x:c r="B1149" t="n">
        <x:f>'Raw_Data'!B1149</x:f>
        <x:v>37</x:v>
      </x:c>
      <x:c r="C1149" s="30" t="n">
        <x:f>'Raw_Data'!C1149</x:f>
        <x:v>38977</x:v>
      </x:c>
      <x:c r="D1149" t="n">
        <x:f>'Raw_Data'!D1149</x:f>
        <x:v>660</x:v>
      </x:c>
      <x:c r="E1149" t="n">
        <x:f>'Raw_Data'!E1149</x:f>
        <x:v>80</x:v>
      </x:c>
      <x:c r="F1149" t="str">
        <x:f>PROPER(TRIM('Raw_Data'!F1149))</x:f>
        <x:v>Classic</x:v>
      </x:c>
      <x:c r="G1149" t="str">
        <x:f>PROPER(TRIM('Raw_Data'!G1149))</x:f>
        <x:v>Partner</x:v>
      </x:c>
      <x:c r="H1149" s="60" t="n">
        <x:f>'Raw_Data'!H1149</x:f>
        <x:v>3120</x:v>
      </x:c>
      <x:c r="I1149" s="60" t="n">
        <x:f>'Raw_Data'!I1149</x:f>
        <x:v>578.84</x:v>
      </x:c>
      <x:c r="J1149" s="32" t="n">
        <x:f>'Raw_Data'!J1149</x:f>
        <x:v>0.565</x:v>
      </x:c>
      <x:c r="K1149" s="32" t="n">
        <x:f>'Raw_Data'!K1149</x:f>
        <x:v>0.801</x:v>
      </x:c>
      <x:c r="L1149" t="n">
        <x:f>'Raw_Data'!L1149</x:f>
        <x:v>0</x:v>
      </x:c>
      <x:c r="M1149" t="n">
        <x:f>IF('Raw_Data'!M1149="",Assumptions!$B$15,'Raw_Data'!M1149)</x:f>
        <x:v>5</x:v>
      </x:c>
      <x:c r="N1149" s="32" t="n">
        <x:f>'Raw_Data'!N1149</x:f>
        <x:v>0.251</x:v>
      </x:c>
      <x:c r="O1149" t="str">
        <x:f>IF(OR(D1149&lt;620,L1149&gt;=2,J1149&gt;0.9),"High",IF(OR(D1149&lt;700,L1149=1,J1149&gt;0.75),"Medium","Low"))</x:f>
        <x:v>Medium</x:v>
      </x:c>
      <x:c r="P1149" s="30" t="n">
        <x:f>XLOOKUP(F1149,Assumptions!$A$4:$A$6,Assumptions!$B$4:$B$6)</x:f>
        <x:v>0</x:v>
      </x:c>
      <x:c r="Q1149" s="32" t="n">
        <x:f>XLOOKUP(F1149,Assumptions!$A$4:$A$6,Assumptions!$C$4:$C$6)</x:f>
        <x:v>0.229</x:v>
      </x:c>
      <x:c r="R1149" s="32" t="n">
        <x:f>XLOOKUP(F1149,Assumptions!$A$4:$A$6,Assumptions!$D$4:$D$6)</x:f>
        <x:v>0.015</x:v>
      </x:c>
      <x:c r="S1149" s="32" t="n">
        <x:f>XLOOKUP(F1149,Assumptions!$A$4:$A$6,Assumptions!$E$4:$E$6)</x:f>
        <x:v>0.0075</x:v>
      </x:c>
      <x:c r="T1149" s="32" t="n">
        <x:f>XLOOKUP(O1149,Assumptions!$H$4:$H$6,Assumptions!$I$4:$I$6)</x:f>
        <x:v>0.012</x:v>
      </x:c>
      <x:c r="U1149" s="30" t="n">
        <x:f>XLOOKUP(F1149,Assumptions!$A$4:$A$6,Assumptions!$F$4:$F$6)</x:f>
        <x:v>60</x:v>
      </x:c>
      <x:c r="V1149" s="60" t="n">
        <x:f>I1149*12</x:f>
        <x:v>6946.08</x:v>
      </x:c>
      <x:c r="W1149" s="60" t="n">
        <x:f>H1149*J1149*(1-K1149)*Q1149</x:f>
        <x:v>80.33255879999997</x:v>
      </x:c>
      <x:c r="X1149" s="60" t="n">
        <x:f>V1149*R1149</x:f>
        <x:v>104.1912</x:v>
      </x:c>
      <x:c r="Y1149" s="60" t="n">
        <x:f>V1149*S1149</x:f>
        <x:v>52.0956</x:v>
      </x:c>
      <x:c r="Z1149" s="60" t="n">
        <x:f>H1149*J1149*T1149</x:f>
        <x:v>21.153599999999997</x:v>
      </x:c>
      <x:c r="AA1149" s="60" t="n">
        <x:f>P1149+W1149+X1149-Y1149-Z1149-U1149</x:f>
        <x:v>51.27455879999998</x:v>
      </x:c>
      <x:c r="AB1149" s="32" t="n">
        <x:f>IFERROR(AA1149/(P1149+W1149+X1149),0)</x:f>
        <x:v>0.27787510472066096</x:v>
      </x:c>
      <x:c r="AC1149" t="n">
        <x:f>IF(O1149="High",0,IF(I1149&gt;=1800,3,IF(I1149&gt;=900,2,1))+IF(K1149&gt;=0.9,2,IF(K1149&gt;=0.75,1,0))+IF(J1149&lt;=0.7,2,IF(J1149&lt;=0.85,1,0))+IF(M1149&gt;=8,1,0))</x:f>
        <x:v>4</x:v>
      </x:c>
      <x:c r="AD1149" t="str">
        <x:f>IF(AND(O1149&lt;&gt;"High",AC1149&gt;=Assumptions!$B$10,AA1149&gt;0),"Priority Growth",IF(AND(O1149="Low",AA1149&gt;0),"Maintain","Watch"))</x:f>
        <x:v>Watch</x:v>
      </x:c>
      <x:c r="AE1149" s="60" t="n">
        <x:f>MAX(AA1149,0)*N1149</x:f>
        <x:v>12.869914258799994</x:v>
      </x:c>
      <x:c r="AF1149" t="str">
        <x:f>IF(AND(AA1149&gt;=Assumptions!$B$11,O1149&lt;&gt;"High",OR(N1149&gt;=Assumptions!$B$12,M1149&lt;=6)),"High","Standard")</x:f>
        <x:v>Standard</x:v>
      </x:c>
    </x:row>
    <x:row r="1150">
      <x:c r="A1150" t="str">
        <x:f>'Raw_Data'!A1150</x:f>
        <x:v>C01149</x:v>
      </x:c>
      <x:c r="B1150" t="n">
        <x:f>'Raw_Data'!B1150</x:f>
        <x:v>22</x:v>
      </x:c>
      <x:c r="C1150" s="30" t="n">
        <x:f>'Raw_Data'!C1150</x:f>
        <x:v>160124</x:v>
      </x:c>
      <x:c r="D1150" t="n">
        <x:f>'Raw_Data'!D1150</x:f>
        <x:v>652</x:v>
      </x:c>
      <x:c r="E1150" t="n">
        <x:f>'Raw_Data'!E1150</x:f>
        <x:v>47</x:v>
      </x:c>
      <x:c r="F1150" t="str">
        <x:f>PROPER(TRIM('Raw_Data'!F1150))</x:f>
        <x:v>Platinum</x:v>
      </x:c>
      <x:c r="G1150" t="str">
        <x:f>PROPER(TRIM('Raw_Data'!G1150))</x:f>
        <x:v>Digital</x:v>
      </x:c>
      <x:c r="H1150" s="60" t="n">
        <x:f>'Raw_Data'!H1150</x:f>
        <x:v>34545</x:v>
      </x:c>
      <x:c r="I1150" s="60" t="n">
        <x:f>'Raw_Data'!I1150</x:f>
        <x:v>3570.7</x:v>
      </x:c>
      <x:c r="J1150" s="32" t="n">
        <x:f>'Raw_Data'!J1150</x:f>
        <x:v>0.393</x:v>
      </x:c>
      <x:c r="K1150" s="32" t="n">
        <x:f>'Raw_Data'!K1150</x:f>
        <x:v>0.708</x:v>
      </x:c>
      <x:c r="L1150" t="n">
        <x:f>'Raw_Data'!L1150</x:f>
        <x:v>0</x:v>
      </x:c>
      <x:c r="M1150" t="n">
        <x:f>IF('Raw_Data'!M1150="",Assumptions!$B$15,'Raw_Data'!M1150)</x:f>
        <x:v>9</x:v>
      </x:c>
      <x:c r="N1150" s="32" t="n">
        <x:f>'Raw_Data'!N1150</x:f>
        <x:v>0.02</x:v>
      </x:c>
      <x:c r="O1150" t="str">
        <x:f>IF(OR(D1150&lt;620,L1150&gt;=2,J1150&gt;0.9),"High",IF(OR(D1150&lt;700,L1150=1,J1150&gt;0.75),"Medium","Low"))</x:f>
        <x:v>Medium</x:v>
      </x:c>
      <x:c r="P1150" s="30" t="n">
        <x:f>XLOOKUP(F1150,Assumptions!$A$4:$A$6,Assumptions!$B$4:$B$6)</x:f>
        <x:v>195</x:v>
      </x:c>
      <x:c r="Q1150" s="32" t="n">
        <x:f>XLOOKUP(F1150,Assumptions!$A$4:$A$6,Assumptions!$C$4:$C$6)</x:f>
        <x:v>0.199</x:v>
      </x:c>
      <x:c r="R1150" s="32" t="n">
        <x:f>XLOOKUP(F1150,Assumptions!$A$4:$A$6,Assumptions!$D$4:$D$6)</x:f>
        <x:v>0.017</x:v>
      </x:c>
      <x:c r="S1150" s="32" t="n">
        <x:f>XLOOKUP(F1150,Assumptions!$A$4:$A$6,Assumptions!$E$4:$E$6)</x:f>
        <x:v>0.013</x:v>
      </x:c>
      <x:c r="T1150" s="32" t="n">
        <x:f>XLOOKUP(O1150,Assumptions!$H$4:$H$6,Assumptions!$I$4:$I$6)</x:f>
        <x:v>0.012</x:v>
      </x:c>
      <x:c r="U1150" s="30" t="n">
        <x:f>XLOOKUP(F1150,Assumptions!$A$4:$A$6,Assumptions!$F$4:$F$6)</x:f>
        <x:v>140</x:v>
      </x:c>
      <x:c r="V1150" s="60" t="n">
        <x:f>I1150*12</x:f>
        <x:v>42848.399999999994</x:v>
      </x:c>
      <x:c r="W1150" s="60" t="n">
        <x:f>H1150*J1150*(1-K1150)*Q1150</x:f>
        <x:v>788.8849579800002</x:v>
      </x:c>
      <x:c r="X1150" s="60" t="n">
        <x:f>V1150*R1150</x:f>
        <x:v>728.4227999999999</x:v>
      </x:c>
      <x:c r="Y1150" s="60" t="n">
        <x:f>V1150*S1150</x:f>
        <x:v>557.0292</x:v>
      </x:c>
      <x:c r="Z1150" s="60" t="n">
        <x:f>H1150*J1150*T1150</x:f>
        <x:v>162.91422000000003</x:v>
      </x:c>
      <x:c r="AA1150" s="60" t="n">
        <x:f>P1150+W1150+X1150-Y1150-Z1150-U1150</x:f>
        <x:v>852.3643379800002</x:v>
      </x:c>
      <x:c r="AB1150" s="32" t="n">
        <x:f>IFERROR(AA1150/(P1150+W1150+X1150),0)</x:f>
        <x:v>0.49778688089665</x:v>
      </x:c>
      <x:c r="AC1150" t="n">
        <x:f>IF(O1150="High",0,IF(I1150&gt;=1800,3,IF(I1150&gt;=900,2,1))+IF(K1150&gt;=0.9,2,IF(K1150&gt;=0.75,1,0))+IF(J1150&lt;=0.7,2,IF(J1150&lt;=0.85,1,0))+IF(M1150&gt;=8,1,0))</x:f>
        <x:v>6</x:v>
      </x:c>
      <x:c r="AD1150" t="str">
        <x:f>IF(AND(O1150&lt;&gt;"High",AC1150&gt;=Assumptions!$B$10,AA1150&gt;0),"Priority Growth",IF(AND(O1150="Low",AA1150&gt;0),"Maintain","Watch"))</x:f>
        <x:v>Priority Growth</x:v>
      </x:c>
      <x:c r="AE1150" s="60" t="n">
        <x:f>MAX(AA1150,0)*N1150</x:f>
        <x:v>17.047286759600006</x:v>
      </x:c>
      <x:c r="AF1150" t="str">
        <x:f>IF(AND(AA1150&gt;=Assumptions!$B$11,O1150&lt;&gt;"High",OR(N1150&gt;=Assumptions!$B$12,M1150&lt;=6)),"High","Standard")</x:f>
        <x:v>Standard</x:v>
      </x:c>
    </x:row>
    <x:row r="1151">
      <x:c r="A1151" t="str">
        <x:f>'Raw_Data'!A1151</x:f>
        <x:v>C01150</x:v>
      </x:c>
      <x:c r="B1151" t="n">
        <x:f>'Raw_Data'!B1151</x:f>
        <x:v>50</x:v>
      </x:c>
      <x:c r="C1151" s="30" t="n">
        <x:f>'Raw_Data'!C1151</x:f>
        <x:v>31423</x:v>
      </x:c>
      <x:c r="D1151" t="n">
        <x:f>'Raw_Data'!D1151</x:f>
        <x:v>706</x:v>
      </x:c>
      <x:c r="E1151" t="n">
        <x:f>'Raw_Data'!E1151</x:f>
        <x:v>39</x:v>
      </x:c>
      <x:c r="F1151" t="str">
        <x:f>PROPER(TRIM('Raw_Data'!F1151))</x:f>
        <x:v>Classic</x:v>
      </x:c>
      <x:c r="G1151" t="str">
        <x:f>PROPER(TRIM('Raw_Data'!G1151))</x:f>
        <x:v>Digital</x:v>
      </x:c>
      <x:c r="H1151" s="60" t="n">
        <x:f>'Raw_Data'!H1151</x:f>
        <x:v>4610</x:v>
      </x:c>
      <x:c r="I1151" s="60" t="n">
        <x:f>'Raw_Data'!I1151</x:f>
        <x:v>718.63</x:v>
      </x:c>
      <x:c r="J1151" s="32" t="n">
        <x:f>'Raw_Data'!J1151</x:f>
        <x:v>0.712</x:v>
      </x:c>
      <x:c r="K1151" s="32" t="n">
        <x:f>'Raw_Data'!K1151</x:f>
        <x:v>0.864</x:v>
      </x:c>
      <x:c r="L1151" t="n">
        <x:f>'Raw_Data'!L1151</x:f>
        <x:v>0</x:v>
      </x:c>
      <x:c r="M1151" t="n">
        <x:f>IF('Raw_Data'!M1151="",Assumptions!$B$15,'Raw_Data'!M1151)</x:f>
        <x:v>7</x:v>
      </x:c>
      <x:c r="N1151" s="32" t="n">
        <x:f>'Raw_Data'!N1151</x:f>
        <x:v>0.073</x:v>
      </x:c>
      <x:c r="O1151" t="str">
        <x:f>IF(OR(D1151&lt;620,L1151&gt;=2,J1151&gt;0.9),"High",IF(OR(D1151&lt;700,L1151=1,J1151&gt;0.75),"Medium","Low"))</x:f>
        <x:v>Low</x:v>
      </x:c>
      <x:c r="P1151" s="30" t="n">
        <x:f>XLOOKUP(F1151,Assumptions!$A$4:$A$6,Assumptions!$B$4:$B$6)</x:f>
        <x:v>0</x:v>
      </x:c>
      <x:c r="Q1151" s="32" t="n">
        <x:f>XLOOKUP(F1151,Assumptions!$A$4:$A$6,Assumptions!$C$4:$C$6)</x:f>
        <x:v>0.229</x:v>
      </x:c>
      <x:c r="R1151" s="32" t="n">
        <x:f>XLOOKUP(F1151,Assumptions!$A$4:$A$6,Assumptions!$D$4:$D$6)</x:f>
        <x:v>0.015</x:v>
      </x:c>
      <x:c r="S1151" s="32" t="n">
        <x:f>XLOOKUP(F1151,Assumptions!$A$4:$A$6,Assumptions!$E$4:$E$6)</x:f>
        <x:v>0.0075</x:v>
      </x:c>
      <x:c r="T1151" s="32" t="n">
        <x:f>XLOOKUP(O1151,Assumptions!$H$4:$H$6,Assumptions!$I$4:$I$6)</x:f>
        <x:v>0.0035</x:v>
      </x:c>
      <x:c r="U1151" s="30" t="n">
        <x:f>XLOOKUP(F1151,Assumptions!$A$4:$A$6,Assumptions!$F$4:$F$6)</x:f>
        <x:v>60</x:v>
      </x:c>
      <x:c r="V1151" s="60" t="n">
        <x:f>I1151*12</x:f>
        <x:v>8623.56</x:v>
      </x:c>
      <x:c r="W1151" s="60" t="n">
        <x:f>H1151*J1151*(1-K1151)*Q1151</x:f>
        <x:v>102.22457408</x:v>
      </x:c>
      <x:c r="X1151" s="60" t="n">
        <x:f>V1151*R1151</x:f>
        <x:v>129.3534</x:v>
      </x:c>
      <x:c r="Y1151" s="60" t="n">
        <x:f>V1151*S1151</x:f>
        <x:v>64.6767</x:v>
      </x:c>
      <x:c r="Z1151" s="60" t="n">
        <x:f>H1151*J1151*T1151</x:f>
        <x:v>11.488119999999999</x:v>
      </x:c>
      <x:c r="AA1151" s="60" t="n">
        <x:f>P1151+W1151+X1151-Y1151-Z1151-U1151</x:f>
        <x:v>95.41315408</x:v>
      </x:c>
      <x:c r="AB1151" s="32" t="n">
        <x:f>IFERROR(AA1151/(P1151+W1151+X1151),0)</x:f>
        <x:v>0.4120130787871862</x:v>
      </x:c>
      <x:c r="AC1151" t="n">
        <x:f>IF(O1151="High",0,IF(I1151&gt;=1800,3,IF(I1151&gt;=900,2,1))+IF(K1151&gt;=0.9,2,IF(K1151&gt;=0.75,1,0))+IF(J1151&lt;=0.7,2,IF(J1151&lt;=0.85,1,0))+IF(M1151&gt;=8,1,0))</x:f>
        <x:v>3</x:v>
      </x:c>
      <x:c r="AD1151" t="str">
        <x:f>IF(AND(O1151&lt;&gt;"High",AC1151&gt;=Assumptions!$B$10,AA1151&gt;0),"Priority Growth",IF(AND(O1151="Low",AA1151&gt;0),"Maintain","Watch"))</x:f>
        <x:v>Maintain</x:v>
      </x:c>
      <x:c r="AE1151" s="60" t="n">
        <x:f>MAX(AA1151,0)*N1151</x:f>
        <x:v>6.965160247839999</x:v>
      </x:c>
      <x:c r="AF1151" t="str">
        <x:f>IF(AND(AA1151&gt;=Assumptions!$B$11,O1151&lt;&gt;"High",OR(N1151&gt;=Assumptions!$B$12,M1151&lt;=6)),"High","Standard")</x:f>
        <x:v>Standard</x:v>
      </x:c>
    </x:row>
    <x:row r="1152">
      <x:c r="A1152" t="str">
        <x:f>'Raw_Data'!A1152</x:f>
        <x:v>C01151</x:v>
      </x:c>
      <x:c r="B1152" t="n">
        <x:f>'Raw_Data'!B1152</x:f>
        <x:v>52</x:v>
      </x:c>
      <x:c r="C1152" s="30" t="n">
        <x:f>'Raw_Data'!C1152</x:f>
        <x:v>54416</x:v>
      </x:c>
      <x:c r="D1152" t="n">
        <x:f>'Raw_Data'!D1152</x:f>
        <x:v>617</x:v>
      </x:c>
      <x:c r="E1152" t="n">
        <x:f>'Raw_Data'!E1152</x:f>
        <x:v>44</x:v>
      </x:c>
      <x:c r="F1152" t="str">
        <x:f>PROPER(TRIM('Raw_Data'!F1152))</x:f>
        <x:v>Classic</x:v>
      </x:c>
      <x:c r="G1152" t="str">
        <x:f>PROPER(TRIM('Raw_Data'!G1152))</x:f>
        <x:v>Digital</x:v>
      </x:c>
      <x:c r="H1152" s="60" t="n">
        <x:f>'Raw_Data'!H1152</x:f>
        <x:v>2877</x:v>
      </x:c>
      <x:c r="I1152" s="60" t="n">
        <x:f>'Raw_Data'!I1152</x:f>
        <x:v>697.64</x:v>
      </x:c>
      <x:c r="J1152" s="32" t="n">
        <x:f>'Raw_Data'!J1152</x:f>
        <x:v>0.411</x:v>
      </x:c>
      <x:c r="K1152" s="32" t="n">
        <x:f>'Raw_Data'!K1152</x:f>
        <x:v>0.651</x:v>
      </x:c>
      <x:c r="L1152" t="n">
        <x:f>'Raw_Data'!L1152</x:f>
        <x:v>0</x:v>
      </x:c>
      <x:c r="M1152" t="n">
        <x:f>IF('Raw_Data'!M1152="",Assumptions!$B$15,'Raw_Data'!M1152)</x:f>
        <x:v>8</x:v>
      </x:c>
      <x:c r="N1152" s="32" t="n">
        <x:f>'Raw_Data'!N1152</x:f>
        <x:v>0.096</x:v>
      </x:c>
      <x:c r="O1152" t="str">
        <x:f>IF(OR(D1152&lt;620,L1152&gt;=2,J1152&gt;0.9),"High",IF(OR(D1152&lt;700,L1152=1,J1152&gt;0.75),"Medium","Low"))</x:f>
        <x:v>High</x:v>
      </x:c>
      <x:c r="P1152" s="30" t="n">
        <x:f>XLOOKUP(F1152,Assumptions!$A$4:$A$6,Assumptions!$B$4:$B$6)</x:f>
        <x:v>0</x:v>
      </x:c>
      <x:c r="Q1152" s="32" t="n">
        <x:f>XLOOKUP(F1152,Assumptions!$A$4:$A$6,Assumptions!$C$4:$C$6)</x:f>
        <x:v>0.229</x:v>
      </x:c>
      <x:c r="R1152" s="32" t="n">
        <x:f>XLOOKUP(F1152,Assumptions!$A$4:$A$6,Assumptions!$D$4:$D$6)</x:f>
        <x:v>0.015</x:v>
      </x:c>
      <x:c r="S1152" s="32" t="n">
        <x:f>XLOOKUP(F1152,Assumptions!$A$4:$A$6,Assumptions!$E$4:$E$6)</x:f>
        <x:v>0.0075</x:v>
      </x:c>
      <x:c r="T1152" s="32" t="n">
        <x:f>XLOOKUP(O1152,Assumptions!$H$4:$H$6,Assumptions!$I$4:$I$6)</x:f>
        <x:v>0.045</x:v>
      </x:c>
      <x:c r="U1152" s="30" t="n">
        <x:f>XLOOKUP(F1152,Assumptions!$A$4:$A$6,Assumptions!$F$4:$F$6)</x:f>
        <x:v>60</x:v>
      </x:c>
      <x:c r="V1152" s="60" t="n">
        <x:f>I1152*12</x:f>
        <x:v>8371.68</x:v>
      </x:c>
      <x:c r="W1152" s="60" t="n">
        <x:f>H1152*J1152*(1-K1152)*Q1152</x:f>
        <x:v>94.50234668699999</x:v>
      </x:c>
      <x:c r="X1152" s="60" t="n">
        <x:f>V1152*R1152</x:f>
        <x:v>125.5752</x:v>
      </x:c>
      <x:c r="Y1152" s="60" t="n">
        <x:f>V1152*S1152</x:f>
        <x:v>62.7876</x:v>
      </x:c>
      <x:c r="Z1152" s="60" t="n">
        <x:f>H1152*J1152*T1152</x:f>
        <x:v>53.210114999999995</x:v>
      </x:c>
      <x:c r="AA1152" s="60" t="n">
        <x:f>P1152+W1152+X1152-Y1152-Z1152-U1152</x:f>
        <x:v>44.079831686999995</x:v>
      </x:c>
      <x:c r="AB1152" s="32" t="n">
        <x:f>IFERROR(AA1152/(P1152+W1152+X1152),0)</x:f>
        <x:v>0.2002922712951334</x:v>
      </x:c>
      <x:c r="AC1152" t="n">
        <x:f>IF(O1152="High",0,IF(I1152&gt;=1800,3,IF(I1152&gt;=900,2,1))+IF(K1152&gt;=0.9,2,IF(K1152&gt;=0.75,1,0))+IF(J1152&lt;=0.7,2,IF(J1152&lt;=0.85,1,0))+IF(M1152&gt;=8,1,0))</x:f>
        <x:v>0</x:v>
      </x:c>
      <x:c r="AD1152" t="str">
        <x:f>IF(AND(O1152&lt;&gt;"High",AC1152&gt;=Assumptions!$B$10,AA1152&gt;0),"Priority Growth",IF(AND(O1152="Low",AA1152&gt;0),"Maintain","Watch"))</x:f>
        <x:v>Watch</x:v>
      </x:c>
      <x:c r="AE1152" s="60" t="n">
        <x:f>MAX(AA1152,0)*N1152</x:f>
        <x:v>4.231663841952</x:v>
      </x:c>
      <x:c r="AF1152" t="str">
        <x:f>IF(AND(AA1152&gt;=Assumptions!$B$11,O1152&lt;&gt;"High",OR(N1152&gt;=Assumptions!$B$12,M1152&lt;=6)),"High","Standard")</x:f>
        <x:v>Standard</x:v>
      </x:c>
    </x:row>
    <x:row r="1153">
      <x:c r="A1153" t="str">
        <x:f>'Raw_Data'!A1153</x:f>
        <x:v>C01152</x:v>
      </x:c>
      <x:c r="B1153" t="n">
        <x:f>'Raw_Data'!B1153</x:f>
        <x:v>34</x:v>
      </x:c>
      <x:c r="C1153" s="30" t="n">
        <x:f>'Raw_Data'!C1153</x:f>
        <x:v>59242</x:v>
      </x:c>
      <x:c r="D1153" t="n">
        <x:f>'Raw_Data'!D1153</x:f>
        <x:v>612</x:v>
      </x:c>
      <x:c r="E1153" t="n">
        <x:f>'Raw_Data'!E1153</x:f>
        <x:v>28</x:v>
      </x:c>
      <x:c r="F1153" t="str">
        <x:f>PROPER(TRIM('Raw_Data'!F1153))</x:f>
        <x:v>Classic</x:v>
      </x:c>
      <x:c r="G1153" t="str">
        <x:f>PROPER(TRIM('Raw_Data'!G1153))</x:f>
        <x:v>Partner</x:v>
      </x:c>
      <x:c r="H1153" s="60" t="n">
        <x:f>'Raw_Data'!H1153</x:f>
        <x:v>2327</x:v>
      </x:c>
      <x:c r="I1153" s="60" t="n">
        <x:f>'Raw_Data'!I1153</x:f>
        <x:v>509.32</x:v>
      </x:c>
      <x:c r="J1153" s="32" t="n">
        <x:f>'Raw_Data'!J1153</x:f>
        <x:v>0.605</x:v>
      </x:c>
      <x:c r="K1153" s="32" t="n">
        <x:f>'Raw_Data'!K1153</x:f>
        <x:v>0.545</x:v>
      </x:c>
      <x:c r="L1153" t="n">
        <x:f>'Raw_Data'!L1153</x:f>
        <x:v>0</x:v>
      </x:c>
      <x:c r="M1153" t="n">
        <x:f>IF('Raw_Data'!M1153="",Assumptions!$B$15,'Raw_Data'!M1153)</x:f>
        <x:v>8</x:v>
      </x:c>
      <x:c r="N1153" s="32" t="n">
        <x:f>'Raw_Data'!N1153</x:f>
        <x:v>0.097</x:v>
      </x:c>
      <x:c r="O1153" t="str">
        <x:f>IF(OR(D1153&lt;620,L1153&gt;=2,J1153&gt;0.9),"High",IF(OR(D1153&lt;700,L1153=1,J1153&gt;0.75),"Medium","Low"))</x:f>
        <x:v>High</x:v>
      </x:c>
      <x:c r="P1153" s="30" t="n">
        <x:f>XLOOKUP(F1153,Assumptions!$A$4:$A$6,Assumptions!$B$4:$B$6)</x:f>
        <x:v>0</x:v>
      </x:c>
      <x:c r="Q1153" s="32" t="n">
        <x:f>XLOOKUP(F1153,Assumptions!$A$4:$A$6,Assumptions!$C$4:$C$6)</x:f>
        <x:v>0.229</x:v>
      </x:c>
      <x:c r="R1153" s="32" t="n">
        <x:f>XLOOKUP(F1153,Assumptions!$A$4:$A$6,Assumptions!$D$4:$D$6)</x:f>
        <x:v>0.015</x:v>
      </x:c>
      <x:c r="S1153" s="32" t="n">
        <x:f>XLOOKUP(F1153,Assumptions!$A$4:$A$6,Assumptions!$E$4:$E$6)</x:f>
        <x:v>0.0075</x:v>
      </x:c>
      <x:c r="T1153" s="32" t="n">
        <x:f>XLOOKUP(O1153,Assumptions!$H$4:$H$6,Assumptions!$I$4:$I$6)</x:f>
        <x:v>0.045</x:v>
      </x:c>
      <x:c r="U1153" s="30" t="n">
        <x:f>XLOOKUP(F1153,Assumptions!$A$4:$A$6,Assumptions!$F$4:$F$6)</x:f>
        <x:v>60</x:v>
      </x:c>
      <x:c r="V1153" s="60" t="n">
        <x:f>I1153*12</x:f>
        <x:v>6111.84</x:v>
      </x:c>
      <x:c r="W1153" s="60" t="n">
        <x:f>H1153*J1153*(1-K1153)*Q1153</x:f>
        <x:v>146.689367825</x:v>
      </x:c>
      <x:c r="X1153" s="60" t="n">
        <x:f>V1153*R1153</x:f>
        <x:v>91.6776</x:v>
      </x:c>
      <x:c r="Y1153" s="60" t="n">
        <x:f>V1153*S1153</x:f>
        <x:v>45.8388</x:v>
      </x:c>
      <x:c r="Z1153" s="60" t="n">
        <x:f>H1153*J1153*T1153</x:f>
        <x:v>63.352575</x:v>
      </x:c>
      <x:c r="AA1153" s="60" t="n">
        <x:f>P1153+W1153+X1153-Y1153-Z1153-U1153</x:f>
        <x:v>69.17559282500002</x:v>
      </x:c>
      <x:c r="AB1153" s="32" t="n">
        <x:f>IFERROR(AA1153/(P1153+W1153+X1153),0)</x:f>
        <x:v>0.2902062876253312</x:v>
      </x:c>
      <x:c r="AC1153" t="n">
        <x:f>IF(O1153="High",0,IF(I1153&gt;=1800,3,IF(I1153&gt;=900,2,1))+IF(K1153&gt;=0.9,2,IF(K1153&gt;=0.75,1,0))+IF(J1153&lt;=0.7,2,IF(J1153&lt;=0.85,1,0))+IF(M1153&gt;=8,1,0))</x:f>
        <x:v>0</x:v>
      </x:c>
      <x:c r="AD1153" t="str">
        <x:f>IF(AND(O1153&lt;&gt;"High",AC1153&gt;=Assumptions!$B$10,AA1153&gt;0),"Priority Growth",IF(AND(O1153="Low",AA1153&gt;0),"Maintain","Watch"))</x:f>
        <x:v>Watch</x:v>
      </x:c>
      <x:c r="AE1153" s="60" t="n">
        <x:f>MAX(AA1153,0)*N1153</x:f>
        <x:v>6.710032504025002</x:v>
      </x:c>
      <x:c r="AF1153" t="str">
        <x:f>IF(AND(AA1153&gt;=Assumptions!$B$11,O1153&lt;&gt;"High",OR(N1153&gt;=Assumptions!$B$12,M1153&lt;=6)),"High","Standard")</x:f>
        <x:v>Standard</x:v>
      </x:c>
    </x:row>
    <x:row r="1154">
      <x:c r="A1154" t="str">
        <x:f>'Raw_Data'!A1154</x:f>
        <x:v>C01153</x:v>
      </x:c>
      <x:c r="B1154" t="n">
        <x:f>'Raw_Data'!B1154</x:f>
        <x:v>55</x:v>
      </x:c>
      <x:c r="C1154" s="30" t="n">
        <x:f>'Raw_Data'!C1154</x:f>
        <x:v>57271</x:v>
      </x:c>
      <x:c r="D1154" t="n">
        <x:f>'Raw_Data'!D1154</x:f>
        <x:v>685</x:v>
      </x:c>
      <x:c r="E1154" t="n">
        <x:f>'Raw_Data'!E1154</x:f>
        <x:v>10</x:v>
      </x:c>
      <x:c r="F1154" t="str">
        <x:f>PROPER(TRIM('Raw_Data'!F1154))</x:f>
        <x:v>Gold</x:v>
      </x:c>
      <x:c r="G1154" t="str">
        <x:f>PROPER(TRIM('Raw_Data'!G1154))</x:f>
        <x:v>Branch</x:v>
      </x:c>
      <x:c r="H1154" s="60" t="n">
        <x:f>'Raw_Data'!H1154</x:f>
        <x:v>9319</x:v>
      </x:c>
      <x:c r="I1154" s="60" t="n">
        <x:f>'Raw_Data'!I1154</x:f>
        <x:v>1071.66</x:v>
      </x:c>
      <x:c r="J1154" s="32" t="n">
        <x:f>'Raw_Data'!J1154</x:f>
        <x:v>0.376</x:v>
      </x:c>
      <x:c r="K1154" s="32" t="n">
        <x:f>'Raw_Data'!K1154</x:f>
        <x:v>0.83</x:v>
      </x:c>
      <x:c r="L1154" t="n">
        <x:f>'Raw_Data'!L1154</x:f>
        <x:v>0</x:v>
      </x:c>
      <x:c r="M1154" t="n">
        <x:f>IF('Raw_Data'!M1154="",Assumptions!$B$15,'Raw_Data'!M1154)</x:f>
        <x:v>7</x:v>
      </x:c>
      <x:c r="N1154" s="32" t="n">
        <x:f>'Raw_Data'!N1154</x:f>
        <x:v>0.123</x:v>
      </x:c>
      <x:c r="O1154" t="str">
        <x:f>IF(OR(D1154&lt;620,L1154&gt;=2,J1154&gt;0.9),"High",IF(OR(D1154&lt;700,L1154=1,J1154&gt;0.75),"Medium","Low"))</x:f>
        <x:v>Medium</x:v>
      </x:c>
      <x:c r="P1154" s="30" t="n">
        <x:f>XLOOKUP(F1154,Assumptions!$A$4:$A$6,Assumptions!$B$4:$B$6)</x:f>
        <x:v>95</x:v>
      </x:c>
      <x:c r="Q1154" s="32" t="n">
        <x:f>XLOOKUP(F1154,Assumptions!$A$4:$A$6,Assumptions!$C$4:$C$6)</x:f>
        <x:v>0.219</x:v>
      </x:c>
      <x:c r="R1154" s="32" t="n">
        <x:f>XLOOKUP(F1154,Assumptions!$A$4:$A$6,Assumptions!$D$4:$D$6)</x:f>
        <x:v>0.016</x:v>
      </x:c>
      <x:c r="S1154" s="32" t="n">
        <x:f>XLOOKUP(F1154,Assumptions!$A$4:$A$6,Assumptions!$E$4:$E$6)</x:f>
        <x:v>0.01</x:v>
      </x:c>
      <x:c r="T1154" s="32" t="n">
        <x:f>XLOOKUP(O1154,Assumptions!$H$4:$H$6,Assumptions!$I$4:$I$6)</x:f>
        <x:v>0.012</x:v>
      </x:c>
      <x:c r="U1154" s="30" t="n">
        <x:f>XLOOKUP(F1154,Assumptions!$A$4:$A$6,Assumptions!$F$4:$F$6)</x:f>
        <x:v>90</x:v>
      </x:c>
      <x:c r="V1154" s="60" t="n">
        <x:f>I1154*12</x:f>
        <x:v>12859.920000000002</x:v>
      </x:c>
      <x:c r="W1154" s="60" t="n">
        <x:f>H1154*J1154*(1-K1154)*Q1154</x:f>
        <x:v>130.45183512000003</x:v>
      </x:c>
      <x:c r="X1154" s="60" t="n">
        <x:f>V1154*R1154</x:f>
        <x:v>205.75872000000004</x:v>
      </x:c>
      <x:c r="Y1154" s="60" t="n">
        <x:f>V1154*S1154</x:f>
        <x:v>128.59920000000002</x:v>
      </x:c>
      <x:c r="Z1154" s="60" t="n">
        <x:f>H1154*J1154*T1154</x:f>
        <x:v>42.047328</x:v>
      </x:c>
      <x:c r="AA1154" s="60" t="n">
        <x:f>P1154+W1154+X1154-Y1154-Z1154-U1154</x:f>
        <x:v>170.5640271200001</x:v>
      </x:c>
      <x:c r="AB1154" s="32" t="n">
        <x:f>IFERROR(AA1154/(P1154+W1154+X1154),0)</x:f>
        <x:v>0.3955469667771338</x:v>
      </x:c>
      <x:c r="AC1154" t="n">
        <x:f>IF(O1154="High",0,IF(I1154&gt;=1800,3,IF(I1154&gt;=900,2,1))+IF(K1154&gt;=0.9,2,IF(K1154&gt;=0.75,1,0))+IF(J1154&lt;=0.7,2,IF(J1154&lt;=0.85,1,0))+IF(M1154&gt;=8,1,0))</x:f>
        <x:v>5</x:v>
      </x:c>
      <x:c r="AD1154" t="str">
        <x:f>IF(AND(O1154&lt;&gt;"High",AC1154&gt;=Assumptions!$B$10,AA1154&gt;0),"Priority Growth",IF(AND(O1154="Low",AA1154&gt;0),"Maintain","Watch"))</x:f>
        <x:v>Watch</x:v>
      </x:c>
      <x:c r="AE1154" s="60" t="n">
        <x:f>MAX(AA1154,0)*N1154</x:f>
        <x:v>20.97937533576001</x:v>
      </x:c>
      <x:c r="AF1154" t="str">
        <x:f>IF(AND(AA1154&gt;=Assumptions!$B$11,O1154&lt;&gt;"High",OR(N1154&gt;=Assumptions!$B$12,M1154&lt;=6)),"High","Standard")</x:f>
        <x:v>Standard</x:v>
      </x:c>
    </x:row>
    <x:row r="1155">
      <x:c r="A1155" t="str">
        <x:f>'Raw_Data'!A1155</x:f>
        <x:v>C01154</x:v>
      </x:c>
      <x:c r="B1155" t="n">
        <x:f>'Raw_Data'!B1155</x:f>
        <x:v>52</x:v>
      </x:c>
      <x:c r="C1155" s="30" t="n">
        <x:f>'Raw_Data'!C1155</x:f>
        <x:v>104090</x:v>
      </x:c>
      <x:c r="D1155" t="n">
        <x:f>'Raw_Data'!D1155</x:f>
        <x:v>712</x:v>
      </x:c>
      <x:c r="E1155" t="n">
        <x:f>'Raw_Data'!E1155</x:f>
        <x:v>14</x:v>
      </x:c>
      <x:c r="F1155" t="str">
        <x:f>PROPER(TRIM('Raw_Data'!F1155))</x:f>
        <x:v>Platinum</x:v>
      </x:c>
      <x:c r="G1155" t="str">
        <x:f>PROPER(TRIM('Raw_Data'!G1155))</x:f>
        <x:v>Direct Mail</x:v>
      </x:c>
      <x:c r="H1155" s="60" t="n">
        <x:f>'Raw_Data'!H1155</x:f>
        <x:v>21098</x:v>
      </x:c>
      <x:c r="I1155" s="60" t="n">
        <x:f>'Raw_Data'!I1155</x:f>
        <x:v>2596.08</x:v>
      </x:c>
      <x:c r="J1155" s="32" t="n">
        <x:f>'Raw_Data'!J1155</x:f>
        <x:v>0.213</x:v>
      </x:c>
      <x:c r="K1155" s="32" t="n">
        <x:f>'Raw_Data'!K1155</x:f>
        <x:v>0.875</x:v>
      </x:c>
      <x:c r="L1155" t="n">
        <x:f>'Raw_Data'!L1155</x:f>
        <x:v>0</x:v>
      </x:c>
      <x:c r="M1155" t="n">
        <x:f>IF('Raw_Data'!M1155="",Assumptions!$B$15,'Raw_Data'!M1155)</x:f>
        <x:v>7</x:v>
      </x:c>
      <x:c r="N1155" s="32" t="n">
        <x:f>'Raw_Data'!N1155</x:f>
        <x:v>0.129</x:v>
      </x:c>
      <x:c r="O1155" t="str">
        <x:f>IF(OR(D1155&lt;620,L1155&gt;=2,J1155&gt;0.9),"High",IF(OR(D1155&lt;700,L1155=1,J1155&gt;0.75),"Medium","Low"))</x:f>
        <x:v>Low</x:v>
      </x:c>
      <x:c r="P1155" s="30" t="n">
        <x:f>XLOOKUP(F1155,Assumptions!$A$4:$A$6,Assumptions!$B$4:$B$6)</x:f>
        <x:v>195</x:v>
      </x:c>
      <x:c r="Q1155" s="32" t="n">
        <x:f>XLOOKUP(F1155,Assumptions!$A$4:$A$6,Assumptions!$C$4:$C$6)</x:f>
        <x:v>0.199</x:v>
      </x:c>
      <x:c r="R1155" s="32" t="n">
        <x:f>XLOOKUP(F1155,Assumptions!$A$4:$A$6,Assumptions!$D$4:$D$6)</x:f>
        <x:v>0.017</x:v>
      </x:c>
      <x:c r="S1155" s="32" t="n">
        <x:f>XLOOKUP(F1155,Assumptions!$A$4:$A$6,Assumptions!$E$4:$E$6)</x:f>
        <x:v>0.013</x:v>
      </x:c>
      <x:c r="T1155" s="32" t="n">
        <x:f>XLOOKUP(O1155,Assumptions!$H$4:$H$6,Assumptions!$I$4:$I$6)</x:f>
        <x:v>0.0035</x:v>
      </x:c>
      <x:c r="U1155" s="30" t="n">
        <x:f>XLOOKUP(F1155,Assumptions!$A$4:$A$6,Assumptions!$F$4:$F$6)</x:f>
        <x:v>140</x:v>
      </x:c>
      <x:c r="V1155" s="60" t="n">
        <x:f>I1155*12</x:f>
        <x:v>31152.96</x:v>
      </x:c>
      <x:c r="W1155" s="60" t="n">
        <x:f>H1155*J1155*(1-K1155)*Q1155</x:f>
        <x:v>111.78511575</x:v>
      </x:c>
      <x:c r="X1155" s="60" t="n">
        <x:f>V1155*R1155</x:f>
        <x:v>529.60032</x:v>
      </x:c>
      <x:c r="Y1155" s="60" t="n">
        <x:f>V1155*S1155</x:f>
        <x:v>404.98848</x:v>
      </x:c>
      <x:c r="Z1155" s="60" t="n">
        <x:f>H1155*J1155*T1155</x:f>
        <x:v>15.728558999999999</x:v>
      </x:c>
      <x:c r="AA1155" s="60" t="n">
        <x:f>P1155+W1155+X1155-Y1155-Z1155-U1155</x:f>
        <x:v>275.66839674999994</x:v>
      </x:c>
      <x:c r="AB1155" s="32" t="n">
        <x:f>IFERROR(AA1155/(P1155+W1155+X1155),0)</x:f>
        <x:v>0.32959492713165645</x:v>
      </x:c>
      <x:c r="AC1155" t="n">
        <x:f>IF(O1155="High",0,IF(I1155&gt;=1800,3,IF(I1155&gt;=900,2,1))+IF(K1155&gt;=0.9,2,IF(K1155&gt;=0.75,1,0))+IF(J1155&lt;=0.7,2,IF(J1155&lt;=0.85,1,0))+IF(M1155&gt;=8,1,0))</x:f>
        <x:v>6</x:v>
      </x:c>
      <x:c r="AD1155" t="str">
        <x:f>IF(AND(O1155&lt;&gt;"High",AC1155&gt;=Assumptions!$B$10,AA1155&gt;0),"Priority Growth",IF(AND(O1155="Low",AA1155&gt;0),"Maintain","Watch"))</x:f>
        <x:v>Priority Growth</x:v>
      </x:c>
      <x:c r="AE1155" s="60" t="n">
        <x:f>MAX(AA1155,0)*N1155</x:f>
        <x:v>35.56122318074999</x:v>
      </x:c>
      <x:c r="AF1155" t="str">
        <x:f>IF(AND(AA1155&gt;=Assumptions!$B$11,O1155&lt;&gt;"High",OR(N1155&gt;=Assumptions!$B$12,M1155&lt;=6)),"High","Standard")</x:f>
        <x:v>Standard</x:v>
      </x:c>
    </x:row>
    <x:row r="1156">
      <x:c r="A1156" t="str">
        <x:f>'Raw_Data'!A1156</x:f>
        <x:v>C01155</x:v>
      </x:c>
      <x:c r="B1156" t="n">
        <x:f>'Raw_Data'!B1156</x:f>
        <x:v>37</x:v>
      </x:c>
      <x:c r="C1156" s="30" t="n">
        <x:f>'Raw_Data'!C1156</x:f>
        <x:v>54263</x:v>
      </x:c>
      <x:c r="D1156" t="n">
        <x:f>'Raw_Data'!D1156</x:f>
        <x:v>694</x:v>
      </x:c>
      <x:c r="E1156" t="n">
        <x:f>'Raw_Data'!E1156</x:f>
        <x:v>94</x:v>
      </x:c>
      <x:c r="F1156" t="str">
        <x:f>PROPER(TRIM('Raw_Data'!F1156))</x:f>
        <x:v>Gold</x:v>
      </x:c>
      <x:c r="G1156" t="str">
        <x:f>PROPER(TRIM('Raw_Data'!G1156))</x:f>
        <x:v>Branch</x:v>
      </x:c>
      <x:c r="H1156" s="60" t="n">
        <x:f>'Raw_Data'!H1156</x:f>
        <x:v>9740</x:v>
      </x:c>
      <x:c r="I1156" s="60" t="n">
        <x:f>'Raw_Data'!I1156</x:f>
        <x:v>874.46</x:v>
      </x:c>
      <x:c r="J1156" s="32" t="n">
        <x:f>'Raw_Data'!J1156</x:f>
        <x:v>0.316</x:v>
      </x:c>
      <x:c r="K1156" s="32" t="n">
        <x:f>'Raw_Data'!K1156</x:f>
        <x:v>0.816</x:v>
      </x:c>
      <x:c r="L1156" t="n">
        <x:f>'Raw_Data'!L1156</x:f>
        <x:v>0</x:v>
      </x:c>
      <x:c r="M1156" t="n">
        <x:f>IF('Raw_Data'!M1156="",Assumptions!$B$15,'Raw_Data'!M1156)</x:f>
        <x:v>7</x:v>
      </x:c>
      <x:c r="N1156" s="32" t="n">
        <x:f>'Raw_Data'!N1156</x:f>
        <x:v>0.188</x:v>
      </x:c>
      <x:c r="O1156" t="str">
        <x:f>IF(OR(D1156&lt;620,L1156&gt;=2,J1156&gt;0.9),"High",IF(OR(D1156&lt;700,L1156=1,J1156&gt;0.75),"Medium","Low"))</x:f>
        <x:v>Medium</x:v>
      </x:c>
      <x:c r="P1156" s="30" t="n">
        <x:f>XLOOKUP(F1156,Assumptions!$A$4:$A$6,Assumptions!$B$4:$B$6)</x:f>
        <x:v>95</x:v>
      </x:c>
      <x:c r="Q1156" s="32" t="n">
        <x:f>XLOOKUP(F1156,Assumptions!$A$4:$A$6,Assumptions!$C$4:$C$6)</x:f>
        <x:v>0.219</x:v>
      </x:c>
      <x:c r="R1156" s="32" t="n">
        <x:f>XLOOKUP(F1156,Assumptions!$A$4:$A$6,Assumptions!$D$4:$D$6)</x:f>
        <x:v>0.016</x:v>
      </x:c>
      <x:c r="S1156" s="32" t="n">
        <x:f>XLOOKUP(F1156,Assumptions!$A$4:$A$6,Assumptions!$E$4:$E$6)</x:f>
        <x:v>0.01</x:v>
      </x:c>
      <x:c r="T1156" s="32" t="n">
        <x:f>XLOOKUP(O1156,Assumptions!$H$4:$H$6,Assumptions!$I$4:$I$6)</x:f>
        <x:v>0.012</x:v>
      </x:c>
      <x:c r="U1156" s="30" t="n">
        <x:f>XLOOKUP(F1156,Assumptions!$A$4:$A$6,Assumptions!$F$4:$F$6)</x:f>
        <x:v>90</x:v>
      </x:c>
      <x:c r="V1156" s="60" t="n">
        <x:f>I1156*12</x:f>
        <x:v>10493.52</x:v>
      </x:c>
      <x:c r="W1156" s="60" t="n">
        <x:f>H1156*J1156*(1-K1156)*Q1156</x:f>
        <x:v>124.02464064000004</x:v>
      </x:c>
      <x:c r="X1156" s="60" t="n">
        <x:f>V1156*R1156</x:f>
        <x:v>167.89632</x:v>
      </x:c>
      <x:c r="Y1156" s="60" t="n">
        <x:f>V1156*S1156</x:f>
        <x:v>104.93520000000001</x:v>
      </x:c>
      <x:c r="Z1156" s="60" t="n">
        <x:f>H1156*J1156*T1156</x:f>
        <x:v>36.93408</x:v>
      </x:c>
      <x:c r="AA1156" s="60" t="n">
        <x:f>P1156+W1156+X1156-Y1156-Z1156-U1156</x:f>
        <x:v>155.05168064000003</x:v>
      </x:c>
      <x:c r="AB1156" s="32" t="n">
        <x:f>IFERROR(AA1156/(P1156+W1156+X1156),0)</x:f>
        <x:v>0.4007321815378816</x:v>
      </x:c>
      <x:c r="AC1156" t="n">
        <x:f>IF(O1156="High",0,IF(I1156&gt;=1800,3,IF(I1156&gt;=900,2,1))+IF(K1156&gt;=0.9,2,IF(K1156&gt;=0.75,1,0))+IF(J1156&lt;=0.7,2,IF(J1156&lt;=0.85,1,0))+IF(M1156&gt;=8,1,0))</x:f>
        <x:v>4</x:v>
      </x:c>
      <x:c r="AD1156" t="str">
        <x:f>IF(AND(O1156&lt;&gt;"High",AC1156&gt;=Assumptions!$B$10,AA1156&gt;0),"Priority Growth",IF(AND(O1156="Low",AA1156&gt;0),"Maintain","Watch"))</x:f>
        <x:v>Watch</x:v>
      </x:c>
      <x:c r="AE1156" s="60" t="n">
        <x:f>MAX(AA1156,0)*N1156</x:f>
        <x:v>29.149715960320005</x:v>
      </x:c>
      <x:c r="AF1156" t="str">
        <x:f>IF(AND(AA1156&gt;=Assumptions!$B$11,O1156&lt;&gt;"High",OR(N1156&gt;=Assumptions!$B$12,M1156&lt;=6)),"High","Standard")</x:f>
        <x:v>Standard</x:v>
      </x:c>
    </x:row>
    <x:row r="1157">
      <x:c r="A1157" t="str">
        <x:f>'Raw_Data'!A1157</x:f>
        <x:v>C01156</x:v>
      </x:c>
      <x:c r="B1157" t="n">
        <x:f>'Raw_Data'!B1157</x:f>
        <x:v>36</x:v>
      </x:c>
      <x:c r="C1157" s="30" t="n">
        <x:f>'Raw_Data'!C1157</x:f>
        <x:v>71366</x:v>
      </x:c>
      <x:c r="D1157" t="n">
        <x:f>'Raw_Data'!D1157</x:f>
        <x:v>595</x:v>
      </x:c>
      <x:c r="E1157" t="n">
        <x:f>'Raw_Data'!E1157</x:f>
        <x:v>46</x:v>
      </x:c>
      <x:c r="F1157" t="str">
        <x:f>PROPER(TRIM('Raw_Data'!F1157))</x:f>
        <x:v>Classic</x:v>
      </x:c>
      <x:c r="G1157" t="str">
        <x:f>PROPER(TRIM('Raw_Data'!G1157))</x:f>
        <x:v>Digital</x:v>
      </x:c>
      <x:c r="H1157" s="60" t="n">
        <x:f>'Raw_Data'!H1157</x:f>
        <x:v>7208</x:v>
      </x:c>
      <x:c r="I1157" s="60" t="n">
        <x:f>'Raw_Data'!I1157</x:f>
        <x:v>750.46</x:v>
      </x:c>
      <x:c r="J1157" s="32" t="n">
        <x:f>'Raw_Data'!J1157</x:f>
        <x:v>0.362</x:v>
      </x:c>
      <x:c r="K1157" s="32" t="n">
        <x:f>'Raw_Data'!K1157</x:f>
        <x:v>0.659</x:v>
      </x:c>
      <x:c r="L1157" t="n">
        <x:f>'Raw_Data'!L1157</x:f>
        <x:v>0</x:v>
      </x:c>
      <x:c r="M1157" t="n">
        <x:f>IF('Raw_Data'!M1157="",Assumptions!$B$15,'Raw_Data'!M1157)</x:f>
        <x:v>6</x:v>
      </x:c>
      <x:c r="N1157" s="32" t="n">
        <x:f>'Raw_Data'!N1157</x:f>
        <x:v>0.157</x:v>
      </x:c>
      <x:c r="O1157" t="str">
        <x:f>IF(OR(D1157&lt;620,L1157&gt;=2,J1157&gt;0.9),"High",IF(OR(D1157&lt;700,L1157=1,J1157&gt;0.75),"Medium","Low"))</x:f>
        <x:v>High</x:v>
      </x:c>
      <x:c r="P1157" s="30" t="n">
        <x:f>XLOOKUP(F1157,Assumptions!$A$4:$A$6,Assumptions!$B$4:$B$6)</x:f>
        <x:v>0</x:v>
      </x:c>
      <x:c r="Q1157" s="32" t="n">
        <x:f>XLOOKUP(F1157,Assumptions!$A$4:$A$6,Assumptions!$C$4:$C$6)</x:f>
        <x:v>0.229</x:v>
      </x:c>
      <x:c r="R1157" s="32" t="n">
        <x:f>XLOOKUP(F1157,Assumptions!$A$4:$A$6,Assumptions!$D$4:$D$6)</x:f>
        <x:v>0.015</x:v>
      </x:c>
      <x:c r="S1157" s="32" t="n">
        <x:f>XLOOKUP(F1157,Assumptions!$A$4:$A$6,Assumptions!$E$4:$E$6)</x:f>
        <x:v>0.0075</x:v>
      </x:c>
      <x:c r="T1157" s="32" t="n">
        <x:f>XLOOKUP(O1157,Assumptions!$H$4:$H$6,Assumptions!$I$4:$I$6)</x:f>
        <x:v>0.045</x:v>
      </x:c>
      <x:c r="U1157" s="30" t="n">
        <x:f>XLOOKUP(F1157,Assumptions!$A$4:$A$6,Assumptions!$F$4:$F$6)</x:f>
        <x:v>60</x:v>
      </x:c>
      <x:c r="V1157" s="60" t="n">
        <x:f>I1157*12</x:f>
        <x:v>9005.52</x:v>
      </x:c>
      <x:c r="W1157" s="60" t="n">
        <x:f>H1157*J1157*(1-K1157)*Q1157</x:f>
        <x:v>203.75731534399998</x:v>
      </x:c>
      <x:c r="X1157" s="60" t="n">
        <x:f>V1157*R1157</x:f>
        <x:v>135.0828</x:v>
      </x:c>
      <x:c r="Y1157" s="60" t="n">
        <x:f>V1157*S1157</x:f>
        <x:v>67.5414</x:v>
      </x:c>
      <x:c r="Z1157" s="60" t="n">
        <x:f>H1157*J1157*T1157</x:f>
        <x:v>117.41832</x:v>
      </x:c>
      <x:c r="AA1157" s="60" t="n">
        <x:f>P1157+W1157+X1157-Y1157-Z1157-U1157</x:f>
        <x:v>93.88039534399996</x:v>
      </x:c>
      <x:c r="AB1157" s="32" t="n">
        <x:f>IFERROR(AA1157/(P1157+W1157+X1157),0)</x:f>
        <x:v>0.2770639929947195</x:v>
      </x:c>
      <x:c r="AC1157" t="n">
        <x:f>IF(O1157="High",0,IF(I1157&gt;=1800,3,IF(I1157&gt;=900,2,1))+IF(K1157&gt;=0.9,2,IF(K1157&gt;=0.75,1,0))+IF(J1157&lt;=0.7,2,IF(J1157&lt;=0.85,1,0))+IF(M1157&gt;=8,1,0))</x:f>
        <x:v>0</x:v>
      </x:c>
      <x:c r="AD1157" t="str">
        <x:f>IF(AND(O1157&lt;&gt;"High",AC1157&gt;=Assumptions!$B$10,AA1157&gt;0),"Priority Growth",IF(AND(O1157="Low",AA1157&gt;0),"Maintain","Watch"))</x:f>
        <x:v>Watch</x:v>
      </x:c>
      <x:c r="AE1157" s="60" t="n">
        <x:f>MAX(AA1157,0)*N1157</x:f>
        <x:v>14.739222069007994</x:v>
      </x:c>
      <x:c r="AF1157" t="str">
        <x:f>IF(AND(AA1157&gt;=Assumptions!$B$11,O1157&lt;&gt;"High",OR(N1157&gt;=Assumptions!$B$12,M1157&lt;=6)),"High","Standard")</x:f>
        <x:v>Standard</x:v>
      </x:c>
    </x:row>
    <x:row r="1158">
      <x:c r="A1158" t="str">
        <x:f>'Raw_Data'!A1158</x:f>
        <x:v>C01157</x:v>
      </x:c>
      <x:c r="B1158" t="n">
        <x:f>'Raw_Data'!B1158</x:f>
        <x:v>62</x:v>
      </x:c>
      <x:c r="C1158" s="30" t="n">
        <x:f>'Raw_Data'!C1158</x:f>
        <x:v>42219</x:v>
      </x:c>
      <x:c r="D1158" t="n">
        <x:f>'Raw_Data'!D1158</x:f>
        <x:v>680</x:v>
      </x:c>
      <x:c r="E1158" t="n">
        <x:f>'Raw_Data'!E1158</x:f>
        <x:v>30</x:v>
      </x:c>
      <x:c r="F1158" t="str">
        <x:f>PROPER(TRIM('Raw_Data'!F1158))</x:f>
        <x:v>Classic</x:v>
      </x:c>
      <x:c r="G1158" t="str">
        <x:f>PROPER(TRIM('Raw_Data'!G1158))</x:f>
        <x:v>Digital</x:v>
      </x:c>
      <x:c r="H1158" s="60" t="n">
        <x:f>'Raw_Data'!H1158</x:f>
        <x:v>3285</x:v>
      </x:c>
      <x:c r="I1158" s="60" t="n">
        <x:f>'Raw_Data'!I1158</x:f>
        <x:v>487.77</x:v>
      </x:c>
      <x:c r="J1158" s="32" t="n">
        <x:f>'Raw_Data'!J1158</x:f>
        <x:v>0.356</x:v>
      </x:c>
      <x:c r="K1158" s="32" t="n">
        <x:f>'Raw_Data'!K1158</x:f>
        <x:v>0.683</x:v>
      </x:c>
      <x:c r="L1158" t="n">
        <x:f>'Raw_Data'!L1158</x:f>
        <x:v>0</x:v>
      </x:c>
      <x:c r="M1158" t="n">
        <x:f>IF('Raw_Data'!M1158="",Assumptions!$B$15,'Raw_Data'!M1158)</x:f>
        <x:v>8</x:v>
      </x:c>
      <x:c r="N1158" s="32" t="n">
        <x:f>'Raw_Data'!N1158</x:f>
        <x:v>0.058</x:v>
      </x:c>
      <x:c r="O1158" t="str">
        <x:f>IF(OR(D1158&lt;620,L1158&gt;=2,J1158&gt;0.9),"High",IF(OR(D1158&lt;700,L1158=1,J1158&gt;0.75),"Medium","Low"))</x:f>
        <x:v>Medium</x:v>
      </x:c>
      <x:c r="P1158" s="30" t="n">
        <x:f>XLOOKUP(F1158,Assumptions!$A$4:$A$6,Assumptions!$B$4:$B$6)</x:f>
        <x:v>0</x:v>
      </x:c>
      <x:c r="Q1158" s="32" t="n">
        <x:f>XLOOKUP(F1158,Assumptions!$A$4:$A$6,Assumptions!$C$4:$C$6)</x:f>
        <x:v>0.229</x:v>
      </x:c>
      <x:c r="R1158" s="32" t="n">
        <x:f>XLOOKUP(F1158,Assumptions!$A$4:$A$6,Assumptions!$D$4:$D$6)</x:f>
        <x:v>0.015</x:v>
      </x:c>
      <x:c r="S1158" s="32" t="n">
        <x:f>XLOOKUP(F1158,Assumptions!$A$4:$A$6,Assumptions!$E$4:$E$6)</x:f>
        <x:v>0.0075</x:v>
      </x:c>
      <x:c r="T1158" s="32" t="n">
        <x:f>XLOOKUP(O1158,Assumptions!$H$4:$H$6,Assumptions!$I$4:$I$6)</x:f>
        <x:v>0.012</x:v>
      </x:c>
      <x:c r="U1158" s="30" t="n">
        <x:f>XLOOKUP(F1158,Assumptions!$A$4:$A$6,Assumptions!$F$4:$F$6)</x:f>
        <x:v>60</x:v>
      </x:c>
      <x:c r="V1158" s="60" t="n">
        <x:f>I1158*12</x:f>
        <x:v>5853.24</x:v>
      </x:c>
      <x:c r="W1158" s="60" t="n">
        <x:f>H1158*J1158*(1-K1158)*Q1158</x:f>
        <x:v>84.89460977999998</x:v>
      </x:c>
      <x:c r="X1158" s="60" t="n">
        <x:f>V1158*R1158</x:f>
        <x:v>87.7986</x:v>
      </x:c>
      <x:c r="Y1158" s="60" t="n">
        <x:f>V1158*S1158</x:f>
        <x:v>43.8993</x:v>
      </x:c>
      <x:c r="Z1158" s="60" t="n">
        <x:f>H1158*J1158*T1158</x:f>
        <x:v>14.033520000000001</x:v>
      </x:c>
      <x:c r="AA1158" s="60" t="n">
        <x:f>P1158+W1158+X1158-Y1158-Z1158-U1158</x:f>
        <x:v>54.76038977999998</x:v>
      </x:c>
      <x:c r="AB1158" s="32" t="n">
        <x:f>IFERROR(AA1158/(P1158+W1158+X1158),0)</x:f>
        <x:v>0.31709636904520566</x:v>
      </x:c>
      <x:c r="AC1158" t="n">
        <x:f>IF(O1158="High",0,IF(I1158&gt;=1800,3,IF(I1158&gt;=900,2,1))+IF(K1158&gt;=0.9,2,IF(K1158&gt;=0.75,1,0))+IF(J1158&lt;=0.7,2,IF(J1158&lt;=0.85,1,0))+IF(M1158&gt;=8,1,0))</x:f>
        <x:v>4</x:v>
      </x:c>
      <x:c r="AD1158" t="str">
        <x:f>IF(AND(O1158&lt;&gt;"High",AC1158&gt;=Assumptions!$B$10,AA1158&gt;0),"Priority Growth",IF(AND(O1158="Low",AA1158&gt;0),"Maintain","Watch"))</x:f>
        <x:v>Watch</x:v>
      </x:c>
      <x:c r="AE1158" s="60" t="n">
        <x:f>MAX(AA1158,0)*N1158</x:f>
        <x:v>3.1761026072399994</x:v>
      </x:c>
      <x:c r="AF1158" t="str">
        <x:f>IF(AND(AA1158&gt;=Assumptions!$B$11,O1158&lt;&gt;"High",OR(N1158&gt;=Assumptions!$B$12,M1158&lt;=6)),"High","Standard")</x:f>
        <x:v>Standard</x:v>
      </x:c>
    </x:row>
    <x:row r="1159">
      <x:c r="A1159" t="str">
        <x:f>'Raw_Data'!A1159</x:f>
        <x:v>C01158</x:v>
      </x:c>
      <x:c r="B1159" t="n">
        <x:f>'Raw_Data'!B1159</x:f>
        <x:v>40</x:v>
      </x:c>
      <x:c r="C1159" s="30" t="n">
        <x:f>'Raw_Data'!C1159</x:f>
        <x:v>45696</x:v>
      </x:c>
      <x:c r="D1159" t="n">
        <x:f>'Raw_Data'!D1159</x:f>
        <x:v>678</x:v>
      </x:c>
      <x:c r="E1159" t="n">
        <x:f>'Raw_Data'!E1159</x:f>
        <x:v>107</x:v>
      </x:c>
      <x:c r="F1159" t="str">
        <x:f>PROPER(TRIM('Raw_Data'!F1159))</x:f>
        <x:v>Classic</x:v>
      </x:c>
      <x:c r="G1159" t="str">
        <x:f>PROPER(TRIM('Raw_Data'!G1159))</x:f>
        <x:v>Digital</x:v>
      </x:c>
      <x:c r="H1159" s="60" t="n">
        <x:f>'Raw_Data'!H1159</x:f>
        <x:v>1712</x:v>
      </x:c>
      <x:c r="I1159" s="60" t="n">
        <x:f>'Raw_Data'!I1159</x:f>
        <x:v>435.96</x:v>
      </x:c>
      <x:c r="J1159" s="32" t="n">
        <x:f>'Raw_Data'!J1159</x:f>
        <x:v>0.545</x:v>
      </x:c>
      <x:c r="K1159" s="32" t="n">
        <x:f>'Raw_Data'!K1159</x:f>
        <x:v>0.899</x:v>
      </x:c>
      <x:c r="L1159" t="n">
        <x:f>'Raw_Data'!L1159</x:f>
        <x:v>0</x:v>
      </x:c>
      <x:c r="M1159" t="n">
        <x:f>IF('Raw_Data'!M1159="",Assumptions!$B$15,'Raw_Data'!M1159)</x:f>
        <x:v>7</x:v>
      </x:c>
      <x:c r="N1159" s="32" t="n">
        <x:f>'Raw_Data'!N1159</x:f>
        <x:v>0.087</x:v>
      </x:c>
      <x:c r="O1159" t="str">
        <x:f>IF(OR(D1159&lt;620,L1159&gt;=2,J1159&gt;0.9),"High",IF(OR(D1159&lt;700,L1159=1,J1159&gt;0.75),"Medium","Low"))</x:f>
        <x:v>Medium</x:v>
      </x:c>
      <x:c r="P1159" s="30" t="n">
        <x:f>XLOOKUP(F1159,Assumptions!$A$4:$A$6,Assumptions!$B$4:$B$6)</x:f>
        <x:v>0</x:v>
      </x:c>
      <x:c r="Q1159" s="32" t="n">
        <x:f>XLOOKUP(F1159,Assumptions!$A$4:$A$6,Assumptions!$C$4:$C$6)</x:f>
        <x:v>0.229</x:v>
      </x:c>
      <x:c r="R1159" s="32" t="n">
        <x:f>XLOOKUP(F1159,Assumptions!$A$4:$A$6,Assumptions!$D$4:$D$6)</x:f>
        <x:v>0.015</x:v>
      </x:c>
      <x:c r="S1159" s="32" t="n">
        <x:f>XLOOKUP(F1159,Assumptions!$A$4:$A$6,Assumptions!$E$4:$E$6)</x:f>
        <x:v>0.0075</x:v>
      </x:c>
      <x:c r="T1159" s="32" t="n">
        <x:f>XLOOKUP(O1159,Assumptions!$H$4:$H$6,Assumptions!$I$4:$I$6)</x:f>
        <x:v>0.012</x:v>
      </x:c>
      <x:c r="U1159" s="30" t="n">
        <x:f>XLOOKUP(F1159,Assumptions!$A$4:$A$6,Assumptions!$F$4:$F$6)</x:f>
        <x:v>60</x:v>
      </x:c>
      <x:c r="V1159" s="60" t="n">
        <x:f>I1159*12</x:f>
        <x:v>5231.5199999999995</x:v>
      </x:c>
      <x:c r="W1159" s="60" t="n">
        <x:f>H1159*J1159*(1-K1159)*Q1159</x:f>
        <x:v>21.58028216</x:v>
      </x:c>
      <x:c r="X1159" s="60" t="n">
        <x:f>V1159*R1159</x:f>
        <x:v>78.47279999999999</x:v>
      </x:c>
      <x:c r="Y1159" s="60" t="n">
        <x:f>V1159*S1159</x:f>
        <x:v>39.236399999999996</x:v>
      </x:c>
      <x:c r="Z1159" s="60" t="n">
        <x:f>H1159*J1159*T1159</x:f>
        <x:v>11.196480000000001</x:v>
      </x:c>
      <x:c r="AA1159" s="60" t="n">
        <x:f>P1159+W1159+X1159-Y1159-Z1159-U1159</x:f>
        <x:v>-10.379797840000009</x:v>
      </x:c>
      <x:c r="AB1159" s="32" t="n">
        <x:f>IFERROR(AA1159/(P1159+W1159+X1159),0)</x:f>
        <x:v>-0.10374290942283163</x:v>
      </x:c>
      <x:c r="AC1159" t="n">
        <x:f>IF(O1159="High",0,IF(I1159&gt;=1800,3,IF(I1159&gt;=900,2,1))+IF(K1159&gt;=0.9,2,IF(K1159&gt;=0.75,1,0))+IF(J1159&lt;=0.7,2,IF(J1159&lt;=0.85,1,0))+IF(M1159&gt;=8,1,0))</x:f>
        <x:v>4</x:v>
      </x:c>
      <x:c r="AD1159" t="str">
        <x:f>IF(AND(O1159&lt;&gt;"High",AC1159&gt;=Assumptions!$B$10,AA1159&gt;0),"Priority Growth",IF(AND(O1159="Low",AA1159&gt;0),"Maintain","Watch"))</x:f>
        <x:v>Watch</x:v>
      </x:c>
      <x:c r="AE1159" s="60" t="n">
        <x:f>MAX(AA1159,0)*N1159</x:f>
        <x:v>0</x:v>
      </x:c>
      <x:c r="AF1159" t="str">
        <x:f>IF(AND(AA1159&gt;=Assumptions!$B$11,O1159&lt;&gt;"High",OR(N1159&gt;=Assumptions!$B$12,M1159&lt;=6)),"High","Standard")</x:f>
        <x:v>Standard</x:v>
      </x:c>
    </x:row>
    <x:row r="1160">
      <x:c r="A1160" t="str">
        <x:f>'Raw_Data'!A1160</x:f>
        <x:v>C01159</x:v>
      </x:c>
      <x:c r="B1160" t="n">
        <x:f>'Raw_Data'!B1160</x:f>
        <x:v>22</x:v>
      </x:c>
      <x:c r="C1160" s="30" t="n">
        <x:f>'Raw_Data'!C1160</x:f>
        <x:v>87772</x:v>
      </x:c>
      <x:c r="D1160" t="n">
        <x:f>'Raw_Data'!D1160</x:f>
        <x:v>678</x:v>
      </x:c>
      <x:c r="E1160" t="n">
        <x:f>'Raw_Data'!E1160</x:f>
        <x:v>95</x:v>
      </x:c>
      <x:c r="F1160" t="str">
        <x:f>PROPER(TRIM('Raw_Data'!F1160))</x:f>
        <x:v>Gold</x:v>
      </x:c>
      <x:c r="G1160" t="str">
        <x:f>PROPER(TRIM('Raw_Data'!G1160))</x:f>
        <x:v>Digital</x:v>
      </x:c>
      <x:c r="H1160" s="60" t="n">
        <x:f>'Raw_Data'!H1160</x:f>
        <x:v>14918</x:v>
      </x:c>
      <x:c r="I1160" s="60" t="n">
        <x:f>'Raw_Data'!I1160</x:f>
        <x:v>1554.38</x:v>
      </x:c>
      <x:c r="J1160" s="32" t="n">
        <x:f>'Raw_Data'!J1160</x:f>
        <x:v>0.464</x:v>
      </x:c>
      <x:c r="K1160" s="32" t="n">
        <x:f>'Raw_Data'!K1160</x:f>
        <x:v>0.755</x:v>
      </x:c>
      <x:c r="L1160" t="n">
        <x:f>'Raw_Data'!L1160</x:f>
        <x:v>0</x:v>
      </x:c>
      <x:c r="M1160" t="n">
        <x:f>IF('Raw_Data'!M1160="",Assumptions!$B$15,'Raw_Data'!M1160)</x:f>
        <x:v>7</x:v>
      </x:c>
      <x:c r="N1160" s="32" t="n">
        <x:f>'Raw_Data'!N1160</x:f>
        <x:v>0.145</x:v>
      </x:c>
      <x:c r="O1160" t="str">
        <x:f>IF(OR(D1160&lt;620,L1160&gt;=2,J1160&gt;0.9),"High",IF(OR(D1160&lt;700,L1160=1,J1160&gt;0.75),"Medium","Low"))</x:f>
        <x:v>Medium</x:v>
      </x:c>
      <x:c r="P1160" s="30" t="n">
        <x:f>XLOOKUP(F1160,Assumptions!$A$4:$A$6,Assumptions!$B$4:$B$6)</x:f>
        <x:v>95</x:v>
      </x:c>
      <x:c r="Q1160" s="32" t="n">
        <x:f>XLOOKUP(F1160,Assumptions!$A$4:$A$6,Assumptions!$C$4:$C$6)</x:f>
        <x:v>0.219</x:v>
      </x:c>
      <x:c r="R1160" s="32" t="n">
        <x:f>XLOOKUP(F1160,Assumptions!$A$4:$A$6,Assumptions!$D$4:$D$6)</x:f>
        <x:v>0.016</x:v>
      </x:c>
      <x:c r="S1160" s="32" t="n">
        <x:f>XLOOKUP(F1160,Assumptions!$A$4:$A$6,Assumptions!$E$4:$E$6)</x:f>
        <x:v>0.01</x:v>
      </x:c>
      <x:c r="T1160" s="32" t="n">
        <x:f>XLOOKUP(O1160,Assumptions!$H$4:$H$6,Assumptions!$I$4:$I$6)</x:f>
        <x:v>0.012</x:v>
      </x:c>
      <x:c r="U1160" s="30" t="n">
        <x:f>XLOOKUP(F1160,Assumptions!$A$4:$A$6,Assumptions!$F$4:$F$6)</x:f>
        <x:v>90</x:v>
      </x:c>
      <x:c r="V1160" s="60" t="n">
        <x:f>I1160*12</x:f>
        <x:v>18652.56</x:v>
      </x:c>
      <x:c r="W1160" s="60" t="n">
        <x:f>H1160*J1160*(1-K1160)*Q1160</x:f>
        <x:v>371.39733456</x:v>
      </x:c>
      <x:c r="X1160" s="60" t="n">
        <x:f>V1160*R1160</x:f>
        <x:v>298.44096</x:v>
      </x:c>
      <x:c r="Y1160" s="60" t="n">
        <x:f>V1160*S1160</x:f>
        <x:v>186.52560000000003</x:v>
      </x:c>
      <x:c r="Z1160" s="60" t="n">
        <x:f>H1160*J1160*T1160</x:f>
        <x:v>83.063424</x:v>
      </x:c>
      <x:c r="AA1160" s="60" t="n">
        <x:f>P1160+W1160+X1160-Y1160-Z1160-U1160</x:f>
        <x:v>405.24927055999996</x:v>
      </x:c>
      <x:c r="AB1160" s="32" t="n">
        <x:f>IFERROR(AA1160/(P1160+W1160+X1160),0)</x:f>
        <x:v>0.5298496080052238</x:v>
      </x:c>
      <x:c r="AC1160" t="n">
        <x:f>IF(O1160="High",0,IF(I1160&gt;=1800,3,IF(I1160&gt;=900,2,1))+IF(K1160&gt;=0.9,2,IF(K1160&gt;=0.75,1,0))+IF(J1160&lt;=0.7,2,IF(J1160&lt;=0.85,1,0))+IF(M1160&gt;=8,1,0))</x:f>
        <x:v>5</x:v>
      </x:c>
      <x:c r="AD1160" t="str">
        <x:f>IF(AND(O1160&lt;&gt;"High",AC1160&gt;=Assumptions!$B$10,AA1160&gt;0),"Priority Growth",IF(AND(O1160="Low",AA1160&gt;0),"Maintain","Watch"))</x:f>
        <x:v>Watch</x:v>
      </x:c>
      <x:c r="AE1160" s="60" t="n">
        <x:f>MAX(AA1160,0)*N1160</x:f>
        <x:v>58.76114423119999</x:v>
      </x:c>
      <x:c r="AF1160" t="str">
        <x:f>IF(AND(AA1160&gt;=Assumptions!$B$11,O1160&lt;&gt;"High",OR(N1160&gt;=Assumptions!$B$12,M1160&lt;=6)),"High","Standard")</x:f>
        <x:v>Standard</x:v>
      </x:c>
    </x:row>
    <x:row r="1161">
      <x:c r="A1161" t="str">
        <x:f>'Raw_Data'!A1161</x:f>
        <x:v>C01160</x:v>
      </x:c>
      <x:c r="B1161" t="n">
        <x:f>'Raw_Data'!B1161</x:f>
        <x:v>35</x:v>
      </x:c>
      <x:c r="C1161" s="30" t="n">
        <x:f>'Raw_Data'!C1161</x:f>
        <x:v>116664</x:v>
      </x:c>
      <x:c r="D1161" t="n">
        <x:f>'Raw_Data'!D1161</x:f>
        <x:v>708</x:v>
      </x:c>
      <x:c r="E1161" t="n">
        <x:f>'Raw_Data'!E1161</x:f>
        <x:v>23</x:v>
      </x:c>
      <x:c r="F1161" t="str">
        <x:f>PROPER(TRIM('Raw_Data'!F1161))</x:f>
        <x:v>Platinum</x:v>
      </x:c>
      <x:c r="G1161" t="str">
        <x:f>PROPER(TRIM('Raw_Data'!G1161))</x:f>
        <x:v>Digital</x:v>
      </x:c>
      <x:c r="H1161" s="60" t="n">
        <x:f>'Raw_Data'!H1161</x:f>
        <x:v>26335</x:v>
      </x:c>
      <x:c r="I1161" s="60" t="n">
        <x:f>'Raw_Data'!I1161</x:f>
        <x:v>2844.74</x:v>
      </x:c>
      <x:c r="J1161" s="32" t="n">
        <x:f>'Raw_Data'!J1161</x:f>
        <x:v>0.654</x:v>
      </x:c>
      <x:c r="K1161" s="32" t="n">
        <x:f>'Raw_Data'!K1161</x:f>
        <x:v>0.88</x:v>
      </x:c>
      <x:c r="L1161" t="n">
        <x:f>'Raw_Data'!L1161</x:f>
        <x:v>0</x:v>
      </x:c>
      <x:c r="M1161" t="n">
        <x:f>IF('Raw_Data'!M1161="",Assumptions!$B$15,'Raw_Data'!M1161)</x:f>
        <x:v>9</x:v>
      </x:c>
      <x:c r="N1161" s="32" t="n">
        <x:f>'Raw_Data'!N1161</x:f>
        <x:v>0.02</x:v>
      </x:c>
      <x:c r="O1161" t="str">
        <x:f>IF(OR(D1161&lt;620,L1161&gt;=2,J1161&gt;0.9),"High",IF(OR(D1161&lt;700,L1161=1,J1161&gt;0.75),"Medium","Low"))</x:f>
        <x:v>Low</x:v>
      </x:c>
      <x:c r="P1161" s="30" t="n">
        <x:f>XLOOKUP(F1161,Assumptions!$A$4:$A$6,Assumptions!$B$4:$B$6)</x:f>
        <x:v>195</x:v>
      </x:c>
      <x:c r="Q1161" s="32" t="n">
        <x:f>XLOOKUP(F1161,Assumptions!$A$4:$A$6,Assumptions!$C$4:$C$6)</x:f>
        <x:v>0.199</x:v>
      </x:c>
      <x:c r="R1161" s="32" t="n">
        <x:f>XLOOKUP(F1161,Assumptions!$A$4:$A$6,Assumptions!$D$4:$D$6)</x:f>
        <x:v>0.017</x:v>
      </x:c>
      <x:c r="S1161" s="32" t="n">
        <x:f>XLOOKUP(F1161,Assumptions!$A$4:$A$6,Assumptions!$E$4:$E$6)</x:f>
        <x:v>0.013</x:v>
      </x:c>
      <x:c r="T1161" s="32" t="n">
        <x:f>XLOOKUP(O1161,Assumptions!$H$4:$H$6,Assumptions!$I$4:$I$6)</x:f>
        <x:v>0.0035</x:v>
      </x:c>
      <x:c r="U1161" s="30" t="n">
        <x:f>XLOOKUP(F1161,Assumptions!$A$4:$A$6,Assumptions!$F$4:$F$6)</x:f>
        <x:v>140</x:v>
      </x:c>
      <x:c r="V1161" s="60" t="n">
        <x:f>I1161*12</x:f>
        <x:v>34136.88</x:v>
      </x:c>
      <x:c r="W1161" s="60" t="n">
        <x:f>H1161*J1161*(1-K1161)*Q1161</x:f>
        <x:v>411.28738919999995</x:v>
      </x:c>
      <x:c r="X1161" s="60" t="n">
        <x:f>V1161*R1161</x:f>
        <x:v>580.32696</x:v>
      </x:c>
      <x:c r="Y1161" s="60" t="n">
        <x:f>V1161*S1161</x:f>
        <x:v>443.77943999999997</x:v>
      </x:c>
      <x:c r="Z1161" s="60" t="n">
        <x:f>H1161*J1161*T1161</x:f>
        <x:v>60.280815000000004</x:v>
      </x:c>
      <x:c r="AA1161" s="60" t="n">
        <x:f>P1161+W1161+X1161-Y1161-Z1161-U1161</x:f>
        <x:v>542.5540942000001</x:v>
      </x:c>
      <x:c r="AB1161" s="32" t="n">
        <x:f>IFERROR(AA1161/(P1161+W1161+X1161),0)</x:f>
        <x:v>0.45722866453265376</x:v>
      </x:c>
      <x:c r="AC1161" t="n">
        <x:f>IF(O1161="High",0,IF(I1161&gt;=1800,3,IF(I1161&gt;=900,2,1))+IF(K1161&gt;=0.9,2,IF(K1161&gt;=0.75,1,0))+IF(J1161&lt;=0.7,2,IF(J1161&lt;=0.85,1,0))+IF(M1161&gt;=8,1,0))</x:f>
        <x:v>7</x:v>
      </x:c>
      <x:c r="AD1161" t="str">
        <x:f>IF(AND(O1161&lt;&gt;"High",AC1161&gt;=Assumptions!$B$10,AA1161&gt;0),"Priority Growth",IF(AND(O1161="Low",AA1161&gt;0),"Maintain","Watch"))</x:f>
        <x:v>Priority Growth</x:v>
      </x:c>
      <x:c r="AE1161" s="60" t="n">
        <x:f>MAX(AA1161,0)*N1161</x:f>
        <x:v>10.851081884000003</x:v>
      </x:c>
      <x:c r="AF1161" t="str">
        <x:f>IF(AND(AA1161&gt;=Assumptions!$B$11,O1161&lt;&gt;"High",OR(N1161&gt;=Assumptions!$B$12,M1161&lt;=6)),"High","Standard")</x:f>
        <x:v>Standard</x:v>
      </x:c>
    </x:row>
    <x:row r="1162">
      <x:c r="A1162" t="str">
        <x:f>'Raw_Data'!A1162</x:f>
        <x:v>C01161</x:v>
      </x:c>
      <x:c r="B1162" t="n">
        <x:f>'Raw_Data'!B1162</x:f>
        <x:v>34</x:v>
      </x:c>
      <x:c r="C1162" s="30" t="n">
        <x:f>'Raw_Data'!C1162</x:f>
        <x:v>49766</x:v>
      </x:c>
      <x:c r="D1162" t="n">
        <x:f>'Raw_Data'!D1162</x:f>
        <x:v>637</x:v>
      </x:c>
      <x:c r="E1162" t="n">
        <x:f>'Raw_Data'!E1162</x:f>
        <x:v>38</x:v>
      </x:c>
      <x:c r="F1162" t="str">
        <x:f>PROPER(TRIM('Raw_Data'!F1162))</x:f>
        <x:v>Classic</x:v>
      </x:c>
      <x:c r="G1162" t="str">
        <x:f>PROPER(TRIM('Raw_Data'!G1162))</x:f>
        <x:v>Digital</x:v>
      </x:c>
      <x:c r="H1162" s="60" t="n">
        <x:f>'Raw_Data'!H1162</x:f>
        <x:v>1000</x:v>
      </x:c>
      <x:c r="I1162" s="60" t="n">
        <x:f>'Raw_Data'!I1162</x:f>
        <x:v>150</x:v>
      </x:c>
      <x:c r="J1162" s="32" t="n">
        <x:f>'Raw_Data'!J1162</x:f>
        <x:v>0.442</x:v>
      </x:c>
      <x:c r="K1162" s="32" t="n">
        <x:f>'Raw_Data'!K1162</x:f>
        <x:v>0.626</x:v>
      </x:c>
      <x:c r="L1162" t="n">
        <x:f>'Raw_Data'!L1162</x:f>
        <x:v>0</x:v>
      </x:c>
      <x:c r="M1162" t="n">
        <x:f>IF('Raw_Data'!M1162="",Assumptions!$B$15,'Raw_Data'!M1162)</x:f>
        <x:v>9</x:v>
      </x:c>
      <x:c r="N1162" s="32" t="n">
        <x:f>'Raw_Data'!N1162</x:f>
        <x:v>0.02</x:v>
      </x:c>
      <x:c r="O1162" t="str">
        <x:f>IF(OR(D1162&lt;620,L1162&gt;=2,J1162&gt;0.9),"High",IF(OR(D1162&lt;700,L1162=1,J1162&gt;0.75),"Medium","Low"))</x:f>
        <x:v>Medium</x:v>
      </x:c>
      <x:c r="P1162" s="30" t="n">
        <x:f>XLOOKUP(F1162,Assumptions!$A$4:$A$6,Assumptions!$B$4:$B$6)</x:f>
        <x:v>0</x:v>
      </x:c>
      <x:c r="Q1162" s="32" t="n">
        <x:f>XLOOKUP(F1162,Assumptions!$A$4:$A$6,Assumptions!$C$4:$C$6)</x:f>
        <x:v>0.229</x:v>
      </x:c>
      <x:c r="R1162" s="32" t="n">
        <x:f>XLOOKUP(F1162,Assumptions!$A$4:$A$6,Assumptions!$D$4:$D$6)</x:f>
        <x:v>0.015</x:v>
      </x:c>
      <x:c r="S1162" s="32" t="n">
        <x:f>XLOOKUP(F1162,Assumptions!$A$4:$A$6,Assumptions!$E$4:$E$6)</x:f>
        <x:v>0.0075</x:v>
      </x:c>
      <x:c r="T1162" s="32" t="n">
        <x:f>XLOOKUP(O1162,Assumptions!$H$4:$H$6,Assumptions!$I$4:$I$6)</x:f>
        <x:v>0.012</x:v>
      </x:c>
      <x:c r="U1162" s="30" t="n">
        <x:f>XLOOKUP(F1162,Assumptions!$A$4:$A$6,Assumptions!$F$4:$F$6)</x:f>
        <x:v>60</x:v>
      </x:c>
      <x:c r="V1162" s="60" t="n">
        <x:f>I1162*12</x:f>
        <x:v>1800</x:v>
      </x:c>
      <x:c r="W1162" s="60" t="n">
        <x:f>H1162*J1162*(1-K1162)*Q1162</x:f>
        <x:v>37.855532</x:v>
      </x:c>
      <x:c r="X1162" s="60" t="n">
        <x:f>V1162*R1162</x:f>
        <x:v>27</x:v>
      </x:c>
      <x:c r="Y1162" s="60" t="n">
        <x:f>V1162*S1162</x:f>
        <x:v>13.5</x:v>
      </x:c>
      <x:c r="Z1162" s="60" t="n">
        <x:f>H1162*J1162*T1162</x:f>
        <x:v>5.304</x:v>
      </x:c>
      <x:c r="AA1162" s="60" t="n">
        <x:f>P1162+W1162+X1162-Y1162-Z1162-U1162</x:f>
        <x:v>-13.948468000000005</x:v>
      </x:c>
      <x:c r="AB1162" s="32" t="n">
        <x:f>IFERROR(AA1162/(P1162+W1162+X1162),0)</x:f>
        <x:v>-0.21506982627172044</x:v>
      </x:c>
      <x:c r="AC1162" t="n">
        <x:f>IF(O1162="High",0,IF(I1162&gt;=1800,3,IF(I1162&gt;=900,2,1))+IF(K1162&gt;=0.9,2,IF(K1162&gt;=0.75,1,0))+IF(J1162&lt;=0.7,2,IF(J1162&lt;=0.85,1,0))+IF(M1162&gt;=8,1,0))</x:f>
        <x:v>4</x:v>
      </x:c>
      <x:c r="AD1162" t="str">
        <x:f>IF(AND(O1162&lt;&gt;"High",AC1162&gt;=Assumptions!$B$10,AA1162&gt;0),"Priority Growth",IF(AND(O1162="Low",AA1162&gt;0),"Maintain","Watch"))</x:f>
        <x:v>Watch</x:v>
      </x:c>
      <x:c r="AE1162" s="60" t="n">
        <x:f>MAX(AA1162,0)*N1162</x:f>
        <x:v>0</x:v>
      </x:c>
      <x:c r="AF1162" t="str">
        <x:f>IF(AND(AA1162&gt;=Assumptions!$B$11,O1162&lt;&gt;"High",OR(N1162&gt;=Assumptions!$B$12,M1162&lt;=6)),"High","Standard")</x:f>
        <x:v>Standard</x:v>
      </x:c>
    </x:row>
    <x:row r="1163">
      <x:c r="A1163" t="str">
        <x:f>'Raw_Data'!A1163</x:f>
        <x:v>C01162</x:v>
      </x:c>
      <x:c r="B1163" t="n">
        <x:f>'Raw_Data'!B1163</x:f>
        <x:v>48</x:v>
      </x:c>
      <x:c r="C1163" s="30" t="n">
        <x:f>'Raw_Data'!C1163</x:f>
        <x:v>52043</x:v>
      </x:c>
      <x:c r="D1163" t="n">
        <x:f>'Raw_Data'!D1163</x:f>
        <x:v>698</x:v>
      </x:c>
      <x:c r="E1163" t="n">
        <x:f>'Raw_Data'!E1163</x:f>
        <x:v>10</x:v>
      </x:c>
      <x:c r="F1163" t="str">
        <x:f>PROPER(TRIM('Raw_Data'!F1163))</x:f>
        <x:v>Gold</x:v>
      </x:c>
      <x:c r="G1163" t="str">
        <x:f>PROPER(TRIM('Raw_Data'!G1163))</x:f>
        <x:v>Digital</x:v>
      </x:c>
      <x:c r="H1163" s="60" t="n">
        <x:f>'Raw_Data'!H1163</x:f>
        <x:v>8096</x:v>
      </x:c>
      <x:c r="I1163" s="60" t="n">
        <x:f>'Raw_Data'!I1163</x:f>
        <x:v>828.35</x:v>
      </x:c>
      <x:c r="J1163" s="32" t="n">
        <x:f>'Raw_Data'!J1163</x:f>
        <x:v>0.355</x:v>
      </x:c>
      <x:c r="K1163" s="32" t="n">
        <x:f>'Raw_Data'!K1163</x:f>
        <x:v>0.871</x:v>
      </x:c>
      <x:c r="L1163" t="n">
        <x:f>'Raw_Data'!L1163</x:f>
        <x:v>0</x:v>
      </x:c>
      <x:c r="M1163" t="n">
        <x:f>IF('Raw_Data'!M1163="",Assumptions!$B$15,'Raw_Data'!M1163)</x:f>
        <x:v>8</x:v>
      </x:c>
      <x:c r="N1163" s="32" t="n">
        <x:f>'Raw_Data'!N1163</x:f>
        <x:v>0.188</x:v>
      </x:c>
      <x:c r="O1163" t="str">
        <x:f>IF(OR(D1163&lt;620,L1163&gt;=2,J1163&gt;0.9),"High",IF(OR(D1163&lt;700,L1163=1,J1163&gt;0.75),"Medium","Low"))</x:f>
        <x:v>Medium</x:v>
      </x:c>
      <x:c r="P1163" s="30" t="n">
        <x:f>XLOOKUP(F1163,Assumptions!$A$4:$A$6,Assumptions!$B$4:$B$6)</x:f>
        <x:v>95</x:v>
      </x:c>
      <x:c r="Q1163" s="32" t="n">
        <x:f>XLOOKUP(F1163,Assumptions!$A$4:$A$6,Assumptions!$C$4:$C$6)</x:f>
        <x:v>0.219</x:v>
      </x:c>
      <x:c r="R1163" s="32" t="n">
        <x:f>XLOOKUP(F1163,Assumptions!$A$4:$A$6,Assumptions!$D$4:$D$6)</x:f>
        <x:v>0.016</x:v>
      </x:c>
      <x:c r="S1163" s="32" t="n">
        <x:f>XLOOKUP(F1163,Assumptions!$A$4:$A$6,Assumptions!$E$4:$E$6)</x:f>
        <x:v>0.01</x:v>
      </x:c>
      <x:c r="T1163" s="32" t="n">
        <x:f>XLOOKUP(O1163,Assumptions!$H$4:$H$6,Assumptions!$I$4:$I$6)</x:f>
        <x:v>0.012</x:v>
      </x:c>
      <x:c r="U1163" s="30" t="n">
        <x:f>XLOOKUP(F1163,Assumptions!$A$4:$A$6,Assumptions!$F$4:$F$6)</x:f>
        <x:v>90</x:v>
      </x:c>
      <x:c r="V1163" s="60" t="n">
        <x:f>I1163*12</x:f>
        <x:v>9940.2</x:v>
      </x:c>
      <x:c r="W1163" s="60" t="n">
        <x:f>H1163*J1163*(1-K1163)*Q1163</x:f>
        <x:v>81.19563408</x:v>
      </x:c>
      <x:c r="X1163" s="60" t="n">
        <x:f>V1163*R1163</x:f>
        <x:v>159.0432</x:v>
      </x:c>
      <x:c r="Y1163" s="60" t="n">
        <x:f>V1163*S1163</x:f>
        <x:v>99.40200000000002</x:v>
      </x:c>
      <x:c r="Z1163" s="60" t="n">
        <x:f>H1163*J1163*T1163</x:f>
        <x:v>34.48896</x:v>
      </x:c>
      <x:c r="AA1163" s="60" t="n">
        <x:f>P1163+W1163+X1163-Y1163-Z1163-U1163</x:f>
        <x:v>111.34787408</x:v>
      </x:c>
      <x:c r="AB1163" s="32" t="n">
        <x:f>IFERROR(AA1163/(P1163+W1163+X1163),0)</x:f>
        <x:v>0.3321449150888897</x:v>
      </x:c>
      <x:c r="AC1163" t="n">
        <x:f>IF(O1163="High",0,IF(I1163&gt;=1800,3,IF(I1163&gt;=900,2,1))+IF(K1163&gt;=0.9,2,IF(K1163&gt;=0.75,1,0))+IF(J1163&lt;=0.7,2,IF(J1163&lt;=0.85,1,0))+IF(M1163&gt;=8,1,0))</x:f>
        <x:v>5</x:v>
      </x:c>
      <x:c r="AD1163" t="str">
        <x:f>IF(AND(O1163&lt;&gt;"High",AC1163&gt;=Assumptions!$B$10,AA1163&gt;0),"Priority Growth",IF(AND(O1163="Low",AA1163&gt;0),"Maintain","Watch"))</x:f>
        <x:v>Watch</x:v>
      </x:c>
      <x:c r="AE1163" s="60" t="n">
        <x:f>MAX(AA1163,0)*N1163</x:f>
        <x:v>20.93340032704</x:v>
      </x:c>
      <x:c r="AF1163" t="str">
        <x:f>IF(AND(AA1163&gt;=Assumptions!$B$11,O1163&lt;&gt;"High",OR(N1163&gt;=Assumptions!$B$12,M1163&lt;=6)),"High","Standard")</x:f>
        <x:v>Standard</x:v>
      </x:c>
    </x:row>
    <x:row r="1164">
      <x:c r="A1164" t="str">
        <x:f>'Raw_Data'!A1164</x:f>
        <x:v>C01163</x:v>
      </x:c>
      <x:c r="B1164" t="n">
        <x:f>'Raw_Data'!B1164</x:f>
        <x:v>39</x:v>
      </x:c>
      <x:c r="C1164" s="30" t="n">
        <x:f>'Raw_Data'!C1164</x:f>
        <x:v>71391</x:v>
      </x:c>
      <x:c r="D1164" t="n">
        <x:f>'Raw_Data'!D1164</x:f>
        <x:v>657</x:v>
      </x:c>
      <x:c r="E1164" t="n">
        <x:f>'Raw_Data'!E1164</x:f>
        <x:v>16</x:v>
      </x:c>
      <x:c r="F1164" t="str">
        <x:f>PROPER(TRIM('Raw_Data'!F1164))</x:f>
        <x:v>Gold</x:v>
      </x:c>
      <x:c r="G1164" t="str">
        <x:f>PROPER(TRIM('Raw_Data'!G1164))</x:f>
        <x:v>Branch</x:v>
      </x:c>
      <x:c r="H1164" s="60" t="n">
        <x:f>'Raw_Data'!H1164</x:f>
        <x:v>9099</x:v>
      </x:c>
      <x:c r="I1164" s="60" t="n">
        <x:f>'Raw_Data'!I1164</x:f>
        <x:v>756.88</x:v>
      </x:c>
      <x:c r="J1164" s="32" t="n">
        <x:f>'Raw_Data'!J1164</x:f>
        <x:v>0.401</x:v>
      </x:c>
      <x:c r="K1164" s="32" t="n">
        <x:f>'Raw_Data'!K1164</x:f>
        <x:v>0.82</x:v>
      </x:c>
      <x:c r="L1164" t="n">
        <x:f>'Raw_Data'!L1164</x:f>
        <x:v>0</x:v>
      </x:c>
      <x:c r="M1164" t="n">
        <x:f>IF('Raw_Data'!M1164="",Assumptions!$B$15,'Raw_Data'!M1164)</x:f>
        <x:v>9</x:v>
      </x:c>
      <x:c r="N1164" s="32" t="n">
        <x:f>'Raw_Data'!N1164</x:f>
        <x:v>0.075</x:v>
      </x:c>
      <x:c r="O1164" t="str">
        <x:f>IF(OR(D1164&lt;620,L1164&gt;=2,J1164&gt;0.9),"High",IF(OR(D1164&lt;700,L1164=1,J1164&gt;0.75),"Medium","Low"))</x:f>
        <x:v>Medium</x:v>
      </x:c>
      <x:c r="P1164" s="30" t="n">
        <x:f>XLOOKUP(F1164,Assumptions!$A$4:$A$6,Assumptions!$B$4:$B$6)</x:f>
        <x:v>95</x:v>
      </x:c>
      <x:c r="Q1164" s="32" t="n">
        <x:f>XLOOKUP(F1164,Assumptions!$A$4:$A$6,Assumptions!$C$4:$C$6)</x:f>
        <x:v>0.219</x:v>
      </x:c>
      <x:c r="R1164" s="32" t="n">
        <x:f>XLOOKUP(F1164,Assumptions!$A$4:$A$6,Assumptions!$D$4:$D$6)</x:f>
        <x:v>0.016</x:v>
      </x:c>
      <x:c r="S1164" s="32" t="n">
        <x:f>XLOOKUP(F1164,Assumptions!$A$4:$A$6,Assumptions!$E$4:$E$6)</x:f>
        <x:v>0.01</x:v>
      </x:c>
      <x:c r="T1164" s="32" t="n">
        <x:f>XLOOKUP(O1164,Assumptions!$H$4:$H$6,Assumptions!$I$4:$I$6)</x:f>
        <x:v>0.012</x:v>
      </x:c>
      <x:c r="U1164" s="30" t="n">
        <x:f>XLOOKUP(F1164,Assumptions!$A$4:$A$6,Assumptions!$F$4:$F$6)</x:f>
        <x:v>90</x:v>
      </x:c>
      <x:c r="V1164" s="60" t="n">
        <x:f>I1164*12</x:f>
        <x:v>9082.56</x:v>
      </x:c>
      <x:c r="W1164" s="60" t="n">
        <x:f>H1164*J1164*(1-K1164)*Q1164</x:f>
        <x:v>143.83171458000004</x:v>
      </x:c>
      <x:c r="X1164" s="60" t="n">
        <x:f>V1164*R1164</x:f>
        <x:v>145.32095999999999</x:v>
      </x:c>
      <x:c r="Y1164" s="60" t="n">
        <x:f>V1164*S1164</x:f>
        <x:v>90.8256</x:v>
      </x:c>
      <x:c r="Z1164" s="60" t="n">
        <x:f>H1164*J1164*T1164</x:f>
        <x:v>43.784388</x:v>
      </x:c>
      <x:c r="AA1164" s="60" t="n">
        <x:f>P1164+W1164+X1164-Y1164-Z1164-U1164</x:f>
        <x:v>159.54268658000004</x:v>
      </x:c>
      <x:c r="AB1164" s="32" t="n">
        <x:f>IFERROR(AA1164/(P1164+W1164+X1164),0)</x:f>
        <x:v>0.4153106229298819</x:v>
      </x:c>
      <x:c r="AC1164" t="n">
        <x:f>IF(O1164="High",0,IF(I1164&gt;=1800,3,IF(I1164&gt;=900,2,1))+IF(K1164&gt;=0.9,2,IF(K1164&gt;=0.75,1,0))+IF(J1164&lt;=0.7,2,IF(J1164&lt;=0.85,1,0))+IF(M1164&gt;=8,1,0))</x:f>
        <x:v>5</x:v>
      </x:c>
      <x:c r="AD1164" t="str">
        <x:f>IF(AND(O1164&lt;&gt;"High",AC1164&gt;=Assumptions!$B$10,AA1164&gt;0),"Priority Growth",IF(AND(O1164="Low",AA1164&gt;0),"Maintain","Watch"))</x:f>
        <x:v>Watch</x:v>
      </x:c>
      <x:c r="AE1164" s="60" t="n">
        <x:f>MAX(AA1164,0)*N1164</x:f>
        <x:v>11.965701493500003</x:v>
      </x:c>
      <x:c r="AF1164" t="str">
        <x:f>IF(AND(AA1164&gt;=Assumptions!$B$11,O1164&lt;&gt;"High",OR(N1164&gt;=Assumptions!$B$12,M1164&lt;=6)),"High","Standard")</x:f>
        <x:v>Standard</x:v>
      </x:c>
    </x:row>
    <x:row r="1165">
      <x:c r="A1165" t="str">
        <x:f>'Raw_Data'!A1165</x:f>
        <x:v>C01164</x:v>
      </x:c>
      <x:c r="B1165" t="n">
        <x:f>'Raw_Data'!B1165</x:f>
        <x:v>43</x:v>
      </x:c>
      <x:c r="C1165" s="30" t="n">
        <x:f>'Raw_Data'!C1165</x:f>
        <x:v>73600</x:v>
      </x:c>
      <x:c r="D1165" t="n">
        <x:f>'Raw_Data'!D1165</x:f>
        <x:v>749</x:v>
      </x:c>
      <x:c r="E1165" t="n">
        <x:f>'Raw_Data'!E1165</x:f>
        <x:v>151</x:v>
      </x:c>
      <x:c r="F1165" t="str">
        <x:f>PROPER(TRIM('Raw_Data'!F1165))</x:f>
        <x:v>Gold</x:v>
      </x:c>
      <x:c r="G1165" t="str">
        <x:f>PROPER(TRIM('Raw_Data'!G1165))</x:f>
        <x:v>Digital</x:v>
      </x:c>
      <x:c r="H1165" s="60" t="n">
        <x:f>'Raw_Data'!H1165</x:f>
        <x:v>13559</x:v>
      </x:c>
      <x:c r="I1165" s="60" t="n">
        <x:f>'Raw_Data'!I1165</x:f>
        <x:v>1582.6</x:v>
      </x:c>
      <x:c r="J1165" s="32" t="n">
        <x:f>'Raw_Data'!J1165</x:f>
        <x:v>0.38</x:v>
      </x:c>
      <x:c r="K1165" s="32" t="n">
        <x:f>'Raw_Data'!K1165</x:f>
        <x:v>0.804</x:v>
      </x:c>
      <x:c r="L1165" t="n">
        <x:f>'Raw_Data'!L1165</x:f>
        <x:v>1</x:v>
      </x:c>
      <x:c r="M1165" t="n">
        <x:f>IF('Raw_Data'!M1165="",Assumptions!$B$15,'Raw_Data'!M1165)</x:f>
        <x:v>8</x:v>
      </x:c>
      <x:c r="N1165" s="32" t="n">
        <x:f>'Raw_Data'!N1165</x:f>
        <x:v>0.02</x:v>
      </x:c>
      <x:c r="O1165" t="str">
        <x:f>IF(OR(D1165&lt;620,L1165&gt;=2,J1165&gt;0.9),"High",IF(OR(D1165&lt;700,L1165=1,J1165&gt;0.75),"Medium","Low"))</x:f>
        <x:v>Medium</x:v>
      </x:c>
      <x:c r="P1165" s="30" t="n">
        <x:f>XLOOKUP(F1165,Assumptions!$A$4:$A$6,Assumptions!$B$4:$B$6)</x:f>
        <x:v>95</x:v>
      </x:c>
      <x:c r="Q1165" s="32" t="n">
        <x:f>XLOOKUP(F1165,Assumptions!$A$4:$A$6,Assumptions!$C$4:$C$6)</x:f>
        <x:v>0.219</x:v>
      </x:c>
      <x:c r="R1165" s="32" t="n">
        <x:f>XLOOKUP(F1165,Assumptions!$A$4:$A$6,Assumptions!$D$4:$D$6)</x:f>
        <x:v>0.016</x:v>
      </x:c>
      <x:c r="S1165" s="32" t="n">
        <x:f>XLOOKUP(F1165,Assumptions!$A$4:$A$6,Assumptions!$E$4:$E$6)</x:f>
        <x:v>0.01</x:v>
      </x:c>
      <x:c r="T1165" s="32" t="n">
        <x:f>XLOOKUP(O1165,Assumptions!$H$4:$H$6,Assumptions!$I$4:$I$6)</x:f>
        <x:v>0.012</x:v>
      </x:c>
      <x:c r="U1165" s="30" t="n">
        <x:f>XLOOKUP(F1165,Assumptions!$A$4:$A$6,Assumptions!$F$4:$F$6)</x:f>
        <x:v>90</x:v>
      </x:c>
      <x:c r="V1165" s="60" t="n">
        <x:f>I1165*12</x:f>
        <x:v>18991.199999999997</x:v>
      </x:c>
      <x:c r="W1165" s="60" t="n">
        <x:f>H1165*J1165*(1-K1165)*Q1165</x:f>
        <x:v>221.16247607999995</x:v>
      </x:c>
      <x:c r="X1165" s="60" t="n">
        <x:f>V1165*R1165</x:f>
        <x:v>303.8592</x:v>
      </x:c>
      <x:c r="Y1165" s="60" t="n">
        <x:f>V1165*S1165</x:f>
        <x:v>189.91199999999998</x:v>
      </x:c>
      <x:c r="Z1165" s="60" t="n">
        <x:f>H1165*J1165*T1165</x:f>
        <x:v>61.82904</x:v>
      </x:c>
      <x:c r="AA1165" s="60" t="n">
        <x:f>P1165+W1165+X1165-Y1165-Z1165-U1165</x:f>
        <x:v>278.2806360799999</x:v>
      </x:c>
      <x:c r="AB1165" s="32" t="n">
        <x:f>IFERROR(AA1165/(P1165+W1165+X1165),0)</x:f>
        <x:v>0.44882404408728127</x:v>
      </x:c>
      <x:c r="AC1165" t="n">
        <x:f>IF(O1165="High",0,IF(I1165&gt;=1800,3,IF(I1165&gt;=900,2,1))+IF(K1165&gt;=0.9,2,IF(K1165&gt;=0.75,1,0))+IF(J1165&lt;=0.7,2,IF(J1165&lt;=0.85,1,0))+IF(M1165&gt;=8,1,0))</x:f>
        <x:v>6</x:v>
      </x:c>
      <x:c r="AD1165" t="str">
        <x:f>IF(AND(O1165&lt;&gt;"High",AC1165&gt;=Assumptions!$B$10,AA1165&gt;0),"Priority Growth",IF(AND(O1165="Low",AA1165&gt;0),"Maintain","Watch"))</x:f>
        <x:v>Priority Growth</x:v>
      </x:c>
      <x:c r="AE1165" s="60" t="n">
        <x:f>MAX(AA1165,0)*N1165</x:f>
        <x:v>5.565612721599998</x:v>
      </x:c>
      <x:c r="AF1165" t="str">
        <x:f>IF(AND(AA1165&gt;=Assumptions!$B$11,O1165&lt;&gt;"High",OR(N1165&gt;=Assumptions!$B$12,M1165&lt;=6)),"High","Standard")</x:f>
        <x:v>Standard</x:v>
      </x:c>
    </x:row>
    <x:row r="1166">
      <x:c r="A1166" t="str">
        <x:f>'Raw_Data'!A1166</x:f>
        <x:v>C01165</x:v>
      </x:c>
      <x:c r="B1166" t="n">
        <x:f>'Raw_Data'!B1166</x:f>
        <x:v>57</x:v>
      </x:c>
      <x:c r="C1166" s="30" t="n">
        <x:f>'Raw_Data'!C1166</x:f>
        <x:v>56935</x:v>
      </x:c>
      <x:c r="D1166" t="n">
        <x:f>'Raw_Data'!D1166</x:f>
        <x:v>690</x:v>
      </x:c>
      <x:c r="E1166" t="n">
        <x:f>'Raw_Data'!E1166</x:f>
        <x:v>57</x:v>
      </x:c>
      <x:c r="F1166" t="str">
        <x:f>PROPER(TRIM('Raw_Data'!F1166))</x:f>
        <x:v>Gold</x:v>
      </x:c>
      <x:c r="G1166" t="str">
        <x:f>PROPER(TRIM('Raw_Data'!G1166))</x:f>
        <x:v>Branch</x:v>
      </x:c>
      <x:c r="H1166" s="60" t="n">
        <x:f>'Raw_Data'!H1166</x:f>
        <x:v>7780</x:v>
      </x:c>
      <x:c r="I1166" s="60" t="n">
        <x:f>'Raw_Data'!I1166</x:f>
        <x:v>844.09</x:v>
      </x:c>
      <x:c r="J1166" s="32" t="n">
        <x:f>'Raw_Data'!J1166</x:f>
        <x:v>0.271</x:v>
      </x:c>
      <x:c r="K1166" s="32" t="n">
        <x:f>'Raw_Data'!K1166</x:f>
        <x:v>0.659</x:v>
      </x:c>
      <x:c r="L1166" t="n">
        <x:f>'Raw_Data'!L1166</x:f>
        <x:v>0</x:v>
      </x:c>
      <x:c r="M1166" t="n">
        <x:f>IF('Raw_Data'!M1166="",Assumptions!$B$15,'Raw_Data'!M1166)</x:f>
        <x:v>10</x:v>
      </x:c>
      <x:c r="N1166" s="32" t="n">
        <x:f>'Raw_Data'!N1166</x:f>
        <x:v>0.042</x:v>
      </x:c>
      <x:c r="O1166" t="str">
        <x:f>IF(OR(D1166&lt;620,L1166&gt;=2,J1166&gt;0.9),"High",IF(OR(D1166&lt;700,L1166=1,J1166&gt;0.75),"Medium","Low"))</x:f>
        <x:v>Medium</x:v>
      </x:c>
      <x:c r="P1166" s="30" t="n">
        <x:f>XLOOKUP(F1166,Assumptions!$A$4:$A$6,Assumptions!$B$4:$B$6)</x:f>
        <x:v>95</x:v>
      </x:c>
      <x:c r="Q1166" s="32" t="n">
        <x:f>XLOOKUP(F1166,Assumptions!$A$4:$A$6,Assumptions!$C$4:$C$6)</x:f>
        <x:v>0.219</x:v>
      </x:c>
      <x:c r="R1166" s="32" t="n">
        <x:f>XLOOKUP(F1166,Assumptions!$A$4:$A$6,Assumptions!$D$4:$D$6)</x:f>
        <x:v>0.016</x:v>
      </x:c>
      <x:c r="S1166" s="32" t="n">
        <x:f>XLOOKUP(F1166,Assumptions!$A$4:$A$6,Assumptions!$E$4:$E$6)</x:f>
        <x:v>0.01</x:v>
      </x:c>
      <x:c r="T1166" s="32" t="n">
        <x:f>XLOOKUP(O1166,Assumptions!$H$4:$H$6,Assumptions!$I$4:$I$6)</x:f>
        <x:v>0.012</x:v>
      </x:c>
      <x:c r="U1166" s="30" t="n">
        <x:f>XLOOKUP(F1166,Assumptions!$A$4:$A$6,Assumptions!$F$4:$F$6)</x:f>
        <x:v>90</x:v>
      </x:c>
      <x:c r="V1166" s="60" t="n">
        <x:f>I1166*12</x:f>
        <x:v>10129.08</x:v>
      </x:c>
      <x:c r="W1166" s="60" t="n">
        <x:f>H1166*J1166*(1-K1166)*Q1166</x:f>
        <x:v>157.45171002</x:v>
      </x:c>
      <x:c r="X1166" s="60" t="n">
        <x:f>V1166*R1166</x:f>
        <x:v>162.06528</x:v>
      </x:c>
      <x:c r="Y1166" s="60" t="n">
        <x:f>V1166*S1166</x:f>
        <x:v>101.2908</x:v>
      </x:c>
      <x:c r="Z1166" s="60" t="n">
        <x:f>H1166*J1166*T1166</x:f>
        <x:v>25.30056</x:v>
      </x:c>
      <x:c r="AA1166" s="60" t="n">
        <x:f>P1166+W1166+X1166-Y1166-Z1166-U1166</x:f>
        <x:v>197.92563001999997</x:v>
      </x:c>
      <x:c r="AB1166" s="32" t="n">
        <x:f>IFERROR(AA1166/(P1166+W1166+X1166),0)</x:f>
        <x:v>0.477484963910527</x:v>
      </x:c>
      <x:c r="AC1166" t="n">
        <x:f>IF(O1166="High",0,IF(I1166&gt;=1800,3,IF(I1166&gt;=900,2,1))+IF(K1166&gt;=0.9,2,IF(K1166&gt;=0.75,1,0))+IF(J1166&lt;=0.7,2,IF(J1166&lt;=0.85,1,0))+IF(M1166&gt;=8,1,0))</x:f>
        <x:v>4</x:v>
      </x:c>
      <x:c r="AD1166" t="str">
        <x:f>IF(AND(O1166&lt;&gt;"High",AC1166&gt;=Assumptions!$B$10,AA1166&gt;0),"Priority Growth",IF(AND(O1166="Low",AA1166&gt;0),"Maintain","Watch"))</x:f>
        <x:v>Watch</x:v>
      </x:c>
      <x:c r="AE1166" s="60" t="n">
        <x:f>MAX(AA1166,0)*N1166</x:f>
        <x:v>8.31287646084</x:v>
      </x:c>
      <x:c r="AF1166" t="str">
        <x:f>IF(AND(AA1166&gt;=Assumptions!$B$11,O1166&lt;&gt;"High",OR(N1166&gt;=Assumptions!$B$12,M1166&lt;=6)),"High","Standard")</x:f>
        <x:v>Standard</x:v>
      </x:c>
    </x:row>
    <x:row r="1167">
      <x:c r="A1167" t="str">
        <x:f>'Raw_Data'!A1167</x:f>
        <x:v>C01166</x:v>
      </x:c>
      <x:c r="B1167" t="n">
        <x:f>'Raw_Data'!B1167</x:f>
        <x:v>55</x:v>
      </x:c>
      <x:c r="C1167" s="30" t="n">
        <x:f>'Raw_Data'!C1167</x:f>
        <x:v>94622</x:v>
      </x:c>
      <x:c r="D1167" t="n">
        <x:f>'Raw_Data'!D1167</x:f>
        <x:v>652</x:v>
      </x:c>
      <x:c r="E1167" t="n">
        <x:f>'Raw_Data'!E1167</x:f>
        <x:v>31</x:v>
      </x:c>
      <x:c r="F1167" t="str">
        <x:f>PROPER(TRIM('Raw_Data'!F1167))</x:f>
        <x:v>Gold</x:v>
      </x:c>
      <x:c r="G1167" t="str">
        <x:f>PROPER(TRIM('Raw_Data'!G1167))</x:f>
        <x:v>Branch</x:v>
      </x:c>
      <x:c r="H1167" s="60" t="n">
        <x:f>'Raw_Data'!H1167</x:f>
        <x:v>14059</x:v>
      </x:c>
      <x:c r="I1167" s="60" t="n">
        <x:f>'Raw_Data'!I1167</x:f>
        <x:v>1032.31</x:v>
      </x:c>
      <x:c r="J1167" s="32" t="n">
        <x:f>'Raw_Data'!J1167</x:f>
        <x:v>0.292</x:v>
      </x:c>
      <x:c r="K1167" s="32" t="n">
        <x:f>'Raw_Data'!K1167</x:f>
        <x:v>0.854</x:v>
      </x:c>
      <x:c r="L1167" t="n">
        <x:f>'Raw_Data'!L1167</x:f>
        <x:v>0</x:v>
      </x:c>
      <x:c r="M1167" t="n">
        <x:f>IF('Raw_Data'!M1167="",Assumptions!$B$15,'Raw_Data'!M1167)</x:f>
        <x:v>6</x:v>
      </x:c>
      <x:c r="N1167" s="32" t="n">
        <x:f>'Raw_Data'!N1167</x:f>
        <x:v>0.191</x:v>
      </x:c>
      <x:c r="O1167" t="str">
        <x:f>IF(OR(D1167&lt;620,L1167&gt;=2,J1167&gt;0.9),"High",IF(OR(D1167&lt;700,L1167=1,J1167&gt;0.75),"Medium","Low"))</x:f>
        <x:v>Medium</x:v>
      </x:c>
      <x:c r="P1167" s="30" t="n">
        <x:f>XLOOKUP(F1167,Assumptions!$A$4:$A$6,Assumptions!$B$4:$B$6)</x:f>
        <x:v>95</x:v>
      </x:c>
      <x:c r="Q1167" s="32" t="n">
        <x:f>XLOOKUP(F1167,Assumptions!$A$4:$A$6,Assumptions!$C$4:$C$6)</x:f>
        <x:v>0.219</x:v>
      </x:c>
      <x:c r="R1167" s="32" t="n">
        <x:f>XLOOKUP(F1167,Assumptions!$A$4:$A$6,Assumptions!$D$4:$D$6)</x:f>
        <x:v>0.016</x:v>
      </x:c>
      <x:c r="S1167" s="32" t="n">
        <x:f>XLOOKUP(F1167,Assumptions!$A$4:$A$6,Assumptions!$E$4:$E$6)</x:f>
        <x:v>0.01</x:v>
      </x:c>
      <x:c r="T1167" s="32" t="n">
        <x:f>XLOOKUP(O1167,Assumptions!$H$4:$H$6,Assumptions!$I$4:$I$6)</x:f>
        <x:v>0.012</x:v>
      </x:c>
      <x:c r="U1167" s="30" t="n">
        <x:f>XLOOKUP(F1167,Assumptions!$A$4:$A$6,Assumptions!$F$4:$F$6)</x:f>
        <x:v>90</x:v>
      </x:c>
      <x:c r="V1167" s="60" t="n">
        <x:f>I1167*12</x:f>
        <x:v>12387.72</x:v>
      </x:c>
      <x:c r="W1167" s="60" t="n">
        <x:f>H1167*J1167*(1-K1167)*Q1167</x:f>
        <x:v>131.26056007200003</x:v>
      </x:c>
      <x:c r="X1167" s="60" t="n">
        <x:f>V1167*R1167</x:f>
        <x:v>198.20352</x:v>
      </x:c>
      <x:c r="Y1167" s="60" t="n">
        <x:f>V1167*S1167</x:f>
        <x:v>123.8772</x:v>
      </x:c>
      <x:c r="Z1167" s="60" t="n">
        <x:f>H1167*J1167*T1167</x:f>
        <x:v>49.262736000000004</x:v>
      </x:c>
      <x:c r="AA1167" s="60" t="n">
        <x:f>P1167+W1167+X1167-Y1167-Z1167-U1167</x:f>
        <x:v>161.32414407199997</x:v>
      </x:c>
      <x:c r="AB1167" s="32" t="n">
        <x:f>IFERROR(AA1167/(P1167+W1167+X1167),0)</x:f>
        <x:v>0.38006547937963386</x:v>
      </x:c>
      <x:c r="AC1167" t="n">
        <x:f>IF(O1167="High",0,IF(I1167&gt;=1800,3,IF(I1167&gt;=900,2,1))+IF(K1167&gt;=0.9,2,IF(K1167&gt;=0.75,1,0))+IF(J1167&lt;=0.7,2,IF(J1167&lt;=0.85,1,0))+IF(M1167&gt;=8,1,0))</x:f>
        <x:v>5</x:v>
      </x:c>
      <x:c r="AD1167" t="str">
        <x:f>IF(AND(O1167&lt;&gt;"High",AC1167&gt;=Assumptions!$B$10,AA1167&gt;0),"Priority Growth",IF(AND(O1167="Low",AA1167&gt;0),"Maintain","Watch"))</x:f>
        <x:v>Watch</x:v>
      </x:c>
      <x:c r="AE1167" s="60" t="n">
        <x:f>MAX(AA1167,0)*N1167</x:f>
        <x:v>30.812911517751996</x:v>
      </x:c>
      <x:c r="AF1167" t="str">
        <x:f>IF(AND(AA1167&gt;=Assumptions!$B$11,O1167&lt;&gt;"High",OR(N1167&gt;=Assumptions!$B$12,M1167&lt;=6)),"High","Standard")</x:f>
        <x:v>Standard</x:v>
      </x:c>
    </x:row>
    <x:row r="1168">
      <x:c r="A1168" t="str">
        <x:f>'Raw_Data'!A1168</x:f>
        <x:v>C01167</x:v>
      </x:c>
      <x:c r="B1168" t="n">
        <x:f>'Raw_Data'!B1168</x:f>
        <x:v>53</x:v>
      </x:c>
      <x:c r="C1168" s="30" t="n">
        <x:f>'Raw_Data'!C1168</x:f>
        <x:v>111491</x:v>
      </x:c>
      <x:c r="D1168" t="n">
        <x:f>'Raw_Data'!D1168</x:f>
        <x:v>726</x:v>
      </x:c>
      <x:c r="E1168" t="n">
        <x:f>'Raw_Data'!E1168</x:f>
        <x:v>46</x:v>
      </x:c>
      <x:c r="F1168" t="str">
        <x:f>PROPER(TRIM('Raw_Data'!F1168))</x:f>
        <x:v>Platinum</x:v>
      </x:c>
      <x:c r="G1168" t="str">
        <x:f>PROPER(TRIM('Raw_Data'!G1168))</x:f>
        <x:v>Digital</x:v>
      </x:c>
      <x:c r="H1168" s="60" t="n">
        <x:f>'Raw_Data'!H1168</x:f>
        <x:v>22386</x:v>
      </x:c>
      <x:c r="I1168" s="60" t="n">
        <x:f>'Raw_Data'!I1168</x:f>
        <x:v>2394.99</x:v>
      </x:c>
      <x:c r="J1168" s="32" t="n">
        <x:f>'Raw_Data'!J1168</x:f>
        <x:v>0.555</x:v>
      </x:c>
      <x:c r="K1168" s="32" t="n">
        <x:f>'Raw_Data'!K1168</x:f>
        <x:v>0.881</x:v>
      </x:c>
      <x:c r="L1168" t="n">
        <x:f>'Raw_Data'!L1168</x:f>
        <x:v>0</x:v>
      </x:c>
      <x:c r="M1168" t="n">
        <x:f>IF('Raw_Data'!M1168="",Assumptions!$B$15,'Raw_Data'!M1168)</x:f>
        <x:v>9</x:v>
      </x:c>
      <x:c r="N1168" s="32" t="n">
        <x:f>'Raw_Data'!N1168</x:f>
        <x:v>0.02</x:v>
      </x:c>
      <x:c r="O1168" t="str">
        <x:f>IF(OR(D1168&lt;620,L1168&gt;=2,J1168&gt;0.9),"High",IF(OR(D1168&lt;700,L1168=1,J1168&gt;0.75),"Medium","Low"))</x:f>
        <x:v>Low</x:v>
      </x:c>
      <x:c r="P1168" s="30" t="n">
        <x:f>XLOOKUP(F1168,Assumptions!$A$4:$A$6,Assumptions!$B$4:$B$6)</x:f>
        <x:v>195</x:v>
      </x:c>
      <x:c r="Q1168" s="32" t="n">
        <x:f>XLOOKUP(F1168,Assumptions!$A$4:$A$6,Assumptions!$C$4:$C$6)</x:f>
        <x:v>0.199</x:v>
      </x:c>
      <x:c r="R1168" s="32" t="n">
        <x:f>XLOOKUP(F1168,Assumptions!$A$4:$A$6,Assumptions!$D$4:$D$6)</x:f>
        <x:v>0.017</x:v>
      </x:c>
      <x:c r="S1168" s="32" t="n">
        <x:f>XLOOKUP(F1168,Assumptions!$A$4:$A$6,Assumptions!$E$4:$E$6)</x:f>
        <x:v>0.013</x:v>
      </x:c>
      <x:c r="T1168" s="32" t="n">
        <x:f>XLOOKUP(O1168,Assumptions!$H$4:$H$6,Assumptions!$I$4:$I$6)</x:f>
        <x:v>0.0035</x:v>
      </x:c>
      <x:c r="U1168" s="30" t="n">
        <x:f>XLOOKUP(F1168,Assumptions!$A$4:$A$6,Assumptions!$F$4:$F$6)</x:f>
        <x:v>140</x:v>
      </x:c>
      <x:c r="V1168" s="60" t="n">
        <x:f>I1168*12</x:f>
        <x:v>28739.879999999997</x:v>
      </x:c>
      <x:c r="W1168" s="60" t="n">
        <x:f>H1168*J1168*(1-K1168)*Q1168</x:f>
        <x:v>294.21819063000004</x:v>
      </x:c>
      <x:c r="X1168" s="60" t="n">
        <x:f>V1168*R1168</x:f>
        <x:v>488.57796</x:v>
      </x:c>
      <x:c r="Y1168" s="60" t="n">
        <x:f>V1168*S1168</x:f>
        <x:v>373.61843999999996</x:v>
      </x:c>
      <x:c r="Z1168" s="60" t="n">
        <x:f>H1168*J1168*T1168</x:f>
        <x:v>43.48480500000001</x:v>
      </x:c>
      <x:c r="AA1168" s="60" t="n">
        <x:f>P1168+W1168+X1168-Y1168-Z1168-U1168</x:f>
        <x:v>420.69290563000004</x:v>
      </x:c>
      <x:c r="AB1168" s="32" t="n">
        <x:f>IFERROR(AA1168/(P1168+W1168+X1168),0)</x:f>
        <x:v>0.4302460235284676</x:v>
      </x:c>
      <x:c r="AC1168" t="n">
        <x:f>IF(O1168="High",0,IF(I1168&gt;=1800,3,IF(I1168&gt;=900,2,1))+IF(K1168&gt;=0.9,2,IF(K1168&gt;=0.75,1,0))+IF(J1168&lt;=0.7,2,IF(J1168&lt;=0.85,1,0))+IF(M1168&gt;=8,1,0))</x:f>
        <x:v>7</x:v>
      </x:c>
      <x:c r="AD1168" t="str">
        <x:f>IF(AND(O1168&lt;&gt;"High",AC1168&gt;=Assumptions!$B$10,AA1168&gt;0),"Priority Growth",IF(AND(O1168="Low",AA1168&gt;0),"Maintain","Watch"))</x:f>
        <x:v>Priority Growth</x:v>
      </x:c>
      <x:c r="AE1168" s="60" t="n">
        <x:f>MAX(AA1168,0)*N1168</x:f>
        <x:v>8.413858112600002</x:v>
      </x:c>
      <x:c r="AF1168" t="str">
        <x:f>IF(AND(AA1168&gt;=Assumptions!$B$11,O1168&lt;&gt;"High",OR(N1168&gt;=Assumptions!$B$12,M1168&lt;=6)),"High","Standard")</x:f>
        <x:v>Standard</x:v>
      </x:c>
    </x:row>
    <x:row r="1169">
      <x:c r="A1169" t="str">
        <x:f>'Raw_Data'!A1169</x:f>
        <x:v>C01168</x:v>
      </x:c>
      <x:c r="B1169" t="n">
        <x:f>'Raw_Data'!B1169</x:f>
        <x:v>39</x:v>
      </x:c>
      <x:c r="C1169" s="30" t="n">
        <x:f>'Raw_Data'!C1169</x:f>
        <x:v>55814</x:v>
      </x:c>
      <x:c r="D1169" t="n">
        <x:f>'Raw_Data'!D1169</x:f>
        <x:v>598</x:v>
      </x:c>
      <x:c r="E1169" t="n">
        <x:f>'Raw_Data'!E1169</x:f>
        <x:v>93</x:v>
      </x:c>
      <x:c r="F1169" t="str">
        <x:f>PROPER(TRIM('Raw_Data'!F1169))</x:f>
        <x:v>Classic</x:v>
      </x:c>
      <x:c r="G1169" t="str">
        <x:f>PROPER(TRIM('Raw_Data'!G1169))</x:f>
        <x:v>Digital</x:v>
      </x:c>
      <x:c r="H1169" s="60" t="n">
        <x:f>'Raw_Data'!H1169</x:f>
        <x:v>1000</x:v>
      </x:c>
      <x:c r="I1169" s="60" t="n">
        <x:f>'Raw_Data'!I1169</x:f>
        <x:v>425.3</x:v>
      </x:c>
      <x:c r="J1169" s="32" t="n">
        <x:f>'Raw_Data'!J1169</x:f>
        <x:v>0.502</x:v>
      </x:c>
      <x:c r="K1169" s="32" t="n">
        <x:f>'Raw_Data'!K1169</x:f>
        <x:v>0.649</x:v>
      </x:c>
      <x:c r="L1169" t="n">
        <x:f>'Raw_Data'!L1169</x:f>
        <x:v>0</x:v>
      </x:c>
      <x:c r="M1169" t="n">
        <x:f>IF('Raw_Data'!M1169="",Assumptions!$B$15,'Raw_Data'!M1169)</x:f>
        <x:v>7</x:v>
      </x:c>
      <x:c r="N1169" s="32" t="n">
        <x:f>'Raw_Data'!N1169</x:f>
        <x:v>0.117</x:v>
      </x:c>
      <x:c r="O1169" t="str">
        <x:f>IF(OR(D1169&lt;620,L1169&gt;=2,J1169&gt;0.9),"High",IF(OR(D1169&lt;700,L1169=1,J1169&gt;0.75),"Medium","Low"))</x:f>
        <x:v>High</x:v>
      </x:c>
      <x:c r="P1169" s="30" t="n">
        <x:f>XLOOKUP(F1169,Assumptions!$A$4:$A$6,Assumptions!$B$4:$B$6)</x:f>
        <x:v>0</x:v>
      </x:c>
      <x:c r="Q1169" s="32" t="n">
        <x:f>XLOOKUP(F1169,Assumptions!$A$4:$A$6,Assumptions!$C$4:$C$6)</x:f>
        <x:v>0.229</x:v>
      </x:c>
      <x:c r="R1169" s="32" t="n">
        <x:f>XLOOKUP(F1169,Assumptions!$A$4:$A$6,Assumptions!$D$4:$D$6)</x:f>
        <x:v>0.015</x:v>
      </x:c>
      <x:c r="S1169" s="32" t="n">
        <x:f>XLOOKUP(F1169,Assumptions!$A$4:$A$6,Assumptions!$E$4:$E$6)</x:f>
        <x:v>0.0075</x:v>
      </x:c>
      <x:c r="T1169" s="32" t="n">
        <x:f>XLOOKUP(O1169,Assumptions!$H$4:$H$6,Assumptions!$I$4:$I$6)</x:f>
        <x:v>0.045</x:v>
      </x:c>
      <x:c r="U1169" s="30" t="n">
        <x:f>XLOOKUP(F1169,Assumptions!$A$4:$A$6,Assumptions!$F$4:$F$6)</x:f>
        <x:v>60</x:v>
      </x:c>
      <x:c r="V1169" s="60" t="n">
        <x:f>I1169*12</x:f>
        <x:v>5103.6</x:v>
      </x:c>
      <x:c r="W1169" s="60" t="n">
        <x:f>H1169*J1169*(1-K1169)*Q1169</x:f>
        <x:v>40.350258000000004</x:v>
      </x:c>
      <x:c r="X1169" s="60" t="n">
        <x:f>V1169*R1169</x:f>
        <x:v>76.554</x:v>
      </x:c>
      <x:c r="Y1169" s="60" t="n">
        <x:f>V1169*S1169</x:f>
        <x:v>38.277</x:v>
      </x:c>
      <x:c r="Z1169" s="60" t="n">
        <x:f>H1169*J1169*T1169</x:f>
        <x:v>22.59</x:v>
      </x:c>
      <x:c r="AA1169" s="60" t="n">
        <x:f>P1169+W1169+X1169-Y1169-Z1169-U1169</x:f>
        <x:v>-3.9627420000000058</x:v>
      </x:c>
      <x:c r="AB1169" s="32" t="n">
        <x:f>IFERROR(AA1169/(P1169+W1169+X1169),0)</x:f>
        <x:v>-0.03389732818799471</x:v>
      </x:c>
      <x:c r="AC1169" t="n">
        <x:f>IF(O1169="High",0,IF(I1169&gt;=1800,3,IF(I1169&gt;=900,2,1))+IF(K1169&gt;=0.9,2,IF(K1169&gt;=0.75,1,0))+IF(J1169&lt;=0.7,2,IF(J1169&lt;=0.85,1,0))+IF(M1169&gt;=8,1,0))</x:f>
        <x:v>0</x:v>
      </x:c>
      <x:c r="AD1169" t="str">
        <x:f>IF(AND(O1169&lt;&gt;"High",AC1169&gt;=Assumptions!$B$10,AA1169&gt;0),"Priority Growth",IF(AND(O1169="Low",AA1169&gt;0),"Maintain","Watch"))</x:f>
        <x:v>Watch</x:v>
      </x:c>
      <x:c r="AE1169" s="60" t="n">
        <x:f>MAX(AA1169,0)*N1169</x:f>
        <x:v>0</x:v>
      </x:c>
      <x:c r="AF1169" t="str">
        <x:f>IF(AND(AA1169&gt;=Assumptions!$B$11,O1169&lt;&gt;"High",OR(N1169&gt;=Assumptions!$B$12,M1169&lt;=6)),"High","Standard")</x:f>
        <x:v>Standard</x:v>
      </x:c>
    </x:row>
    <x:row r="1170">
      <x:c r="A1170" t="str">
        <x:f>'Raw_Data'!A1170</x:f>
        <x:v>C01169</x:v>
      </x:c>
      <x:c r="B1170" t="n">
        <x:f>'Raw_Data'!B1170</x:f>
        <x:v>37</x:v>
      </x:c>
      <x:c r="C1170" s="30" t="n">
        <x:f>'Raw_Data'!C1170</x:f>
        <x:v>57597</x:v>
      </x:c>
      <x:c r="D1170" t="n">
        <x:f>'Raw_Data'!D1170</x:f>
        <x:v>627</x:v>
      </x:c>
      <x:c r="E1170" t="n">
        <x:f>'Raw_Data'!E1170</x:f>
        <x:v>17</x:v>
      </x:c>
      <x:c r="F1170" t="str">
        <x:f>PROPER(TRIM('Raw_Data'!F1170))</x:f>
        <x:v>Classic</x:v>
      </x:c>
      <x:c r="G1170" t="str">
        <x:f>PROPER(TRIM('Raw_Data'!G1170))</x:f>
        <x:v>Partner</x:v>
      </x:c>
      <x:c r="H1170" s="60" t="n">
        <x:f>'Raw_Data'!H1170</x:f>
        <x:v>2909</x:v>
      </x:c>
      <x:c r="I1170" s="60" t="n">
        <x:f>'Raw_Data'!I1170</x:f>
        <x:v>150</x:v>
      </x:c>
      <x:c r="J1170" s="32" t="n">
        <x:f>'Raw_Data'!J1170</x:f>
        <x:v>0.448</x:v>
      </x:c>
      <x:c r="K1170" s="32" t="n">
        <x:f>'Raw_Data'!K1170</x:f>
        <x:v>0.615</x:v>
      </x:c>
      <x:c r="L1170" t="n">
        <x:f>'Raw_Data'!L1170</x:f>
        <x:v>1</x:v>
      </x:c>
      <x:c r="M1170" t="n">
        <x:f>IF('Raw_Data'!M1170="",Assumptions!$B$15,'Raw_Data'!M1170)</x:f>
        <x:v>7</x:v>
      </x:c>
      <x:c r="N1170" s="32" t="n">
        <x:f>'Raw_Data'!N1170</x:f>
        <x:v>0.116</x:v>
      </x:c>
      <x:c r="O1170" t="str">
        <x:f>IF(OR(D1170&lt;620,L1170&gt;=2,J1170&gt;0.9),"High",IF(OR(D1170&lt;700,L1170=1,J1170&gt;0.75),"Medium","Low"))</x:f>
        <x:v>Medium</x:v>
      </x:c>
      <x:c r="P1170" s="30" t="n">
        <x:f>XLOOKUP(F1170,Assumptions!$A$4:$A$6,Assumptions!$B$4:$B$6)</x:f>
        <x:v>0</x:v>
      </x:c>
      <x:c r="Q1170" s="32" t="n">
        <x:f>XLOOKUP(F1170,Assumptions!$A$4:$A$6,Assumptions!$C$4:$C$6)</x:f>
        <x:v>0.229</x:v>
      </x:c>
      <x:c r="R1170" s="32" t="n">
        <x:f>XLOOKUP(F1170,Assumptions!$A$4:$A$6,Assumptions!$D$4:$D$6)</x:f>
        <x:v>0.015</x:v>
      </x:c>
      <x:c r="S1170" s="32" t="n">
        <x:f>XLOOKUP(F1170,Assumptions!$A$4:$A$6,Assumptions!$E$4:$E$6)</x:f>
        <x:v>0.0075</x:v>
      </x:c>
      <x:c r="T1170" s="32" t="n">
        <x:f>XLOOKUP(O1170,Assumptions!$H$4:$H$6,Assumptions!$I$4:$I$6)</x:f>
        <x:v>0.012</x:v>
      </x:c>
      <x:c r="U1170" s="30" t="n">
        <x:f>XLOOKUP(F1170,Assumptions!$A$4:$A$6,Assumptions!$F$4:$F$6)</x:f>
        <x:v>60</x:v>
      </x:c>
      <x:c r="V1170" s="60" t="n">
        <x:f>I1170*12</x:f>
        <x:v>1800</x:v>
      </x:c>
      <x:c r="W1170" s="60" t="n">
        <x:f>H1170*J1170*(1-K1170)*Q1170</x:f>
        <x:v>114.89944928000001</x:v>
      </x:c>
      <x:c r="X1170" s="60" t="n">
        <x:f>V1170*R1170</x:f>
        <x:v>27</x:v>
      </x:c>
      <x:c r="Y1170" s="60" t="n">
        <x:f>V1170*S1170</x:f>
        <x:v>13.5</x:v>
      </x:c>
      <x:c r="Z1170" s="60" t="n">
        <x:f>H1170*J1170*T1170</x:f>
        <x:v>15.638784</x:v>
      </x:c>
      <x:c r="AA1170" s="60" t="n">
        <x:f>P1170+W1170+X1170-Y1170-Z1170-U1170</x:f>
        <x:v>52.76066528</x:v>
      </x:c>
      <x:c r="AB1170" s="32" t="n">
        <x:f>IFERROR(AA1170/(P1170+W1170+X1170),0)</x:f>
        <x:v>0.37181726601271836</x:v>
      </x:c>
      <x:c r="AC1170" t="n">
        <x:f>IF(O1170="High",0,IF(I1170&gt;=1800,3,IF(I1170&gt;=900,2,1))+IF(K1170&gt;=0.9,2,IF(K1170&gt;=0.75,1,0))+IF(J1170&lt;=0.7,2,IF(J1170&lt;=0.85,1,0))+IF(M1170&gt;=8,1,0))</x:f>
        <x:v>3</x:v>
      </x:c>
      <x:c r="AD1170" t="str">
        <x:f>IF(AND(O1170&lt;&gt;"High",AC1170&gt;=Assumptions!$B$10,AA1170&gt;0),"Priority Growth",IF(AND(O1170="Low",AA1170&gt;0),"Maintain","Watch"))</x:f>
        <x:v>Watch</x:v>
      </x:c>
      <x:c r="AE1170" s="60" t="n">
        <x:f>MAX(AA1170,0)*N1170</x:f>
        <x:v>6.12023717248</x:v>
      </x:c>
      <x:c r="AF1170" t="str">
        <x:f>IF(AND(AA1170&gt;=Assumptions!$B$11,O1170&lt;&gt;"High",OR(N1170&gt;=Assumptions!$B$12,M1170&lt;=6)),"High","Standard")</x:f>
        <x:v>Standard</x:v>
      </x:c>
    </x:row>
    <x:row r="1171">
      <x:c r="A1171" t="str">
        <x:f>'Raw_Data'!A1171</x:f>
        <x:v>C01170</x:v>
      </x:c>
      <x:c r="B1171" t="n">
        <x:f>'Raw_Data'!B1171</x:f>
        <x:v>45</x:v>
      </x:c>
      <x:c r="C1171" s="30" t="n">
        <x:f>'Raw_Data'!C1171</x:f>
        <x:v>48464</x:v>
      </x:c>
      <x:c r="D1171" t="n">
        <x:f>'Raw_Data'!D1171</x:f>
        <x:v>606</x:v>
      </x:c>
      <x:c r="E1171" t="n">
        <x:f>'Raw_Data'!E1171</x:f>
        <x:v>64</x:v>
      </x:c>
      <x:c r="F1171" t="str">
        <x:f>PROPER(TRIM('Raw_Data'!F1171))</x:f>
        <x:v>Classic</x:v>
      </x:c>
      <x:c r="G1171" t="str">
        <x:f>PROPER(TRIM('Raw_Data'!G1171))</x:f>
        <x:v>Branch</x:v>
      </x:c>
      <x:c r="H1171" s="60" t="n">
        <x:f>'Raw_Data'!H1171</x:f>
        <x:v>2536</x:v>
      </x:c>
      <x:c r="I1171" s="60" t="n">
        <x:f>'Raw_Data'!I1171</x:f>
        <x:v>763.34</x:v>
      </x:c>
      <x:c r="J1171" s="32" t="n">
        <x:f>'Raw_Data'!J1171</x:f>
        <x:v>0.488</x:v>
      </x:c>
      <x:c r="K1171" s="32" t="n">
        <x:f>'Raw_Data'!K1171</x:f>
        <x:v>0.81</x:v>
      </x:c>
      <x:c r="L1171" t="n">
        <x:f>'Raw_Data'!L1171</x:f>
        <x:v>0</x:v>
      </x:c>
      <x:c r="M1171" t="n">
        <x:f>IF('Raw_Data'!M1171="",Assumptions!$B$15,'Raw_Data'!M1171)</x:f>
        <x:v>7</x:v>
      </x:c>
      <x:c r="N1171" s="32" t="n">
        <x:f>'Raw_Data'!N1171</x:f>
        <x:v>0.103</x:v>
      </x:c>
      <x:c r="O1171" t="str">
        <x:f>IF(OR(D1171&lt;620,L1171&gt;=2,J1171&gt;0.9),"High",IF(OR(D1171&lt;700,L1171=1,J1171&gt;0.75),"Medium","Low"))</x:f>
        <x:v>High</x:v>
      </x:c>
      <x:c r="P1171" s="30" t="n">
        <x:f>XLOOKUP(F1171,Assumptions!$A$4:$A$6,Assumptions!$B$4:$B$6)</x:f>
        <x:v>0</x:v>
      </x:c>
      <x:c r="Q1171" s="32" t="n">
        <x:f>XLOOKUP(F1171,Assumptions!$A$4:$A$6,Assumptions!$C$4:$C$6)</x:f>
        <x:v>0.229</x:v>
      </x:c>
      <x:c r="R1171" s="32" t="n">
        <x:f>XLOOKUP(F1171,Assumptions!$A$4:$A$6,Assumptions!$D$4:$D$6)</x:f>
        <x:v>0.015</x:v>
      </x:c>
      <x:c r="S1171" s="32" t="n">
        <x:f>XLOOKUP(F1171,Assumptions!$A$4:$A$6,Assumptions!$E$4:$E$6)</x:f>
        <x:v>0.0075</x:v>
      </x:c>
      <x:c r="T1171" s="32" t="n">
        <x:f>XLOOKUP(O1171,Assumptions!$H$4:$H$6,Assumptions!$I$4:$I$6)</x:f>
        <x:v>0.045</x:v>
      </x:c>
      <x:c r="U1171" s="30" t="n">
        <x:f>XLOOKUP(F1171,Assumptions!$A$4:$A$6,Assumptions!$F$4:$F$6)</x:f>
        <x:v>60</x:v>
      </x:c>
      <x:c r="V1171" s="60" t="n">
        <x:f>I1171*12</x:f>
        <x:v>9160.08</x:v>
      </x:c>
      <x:c r="W1171" s="60" t="n">
        <x:f>H1171*J1171*(1-K1171)*Q1171</x:f>
        <x:v>53.84658367999999</x:v>
      </x:c>
      <x:c r="X1171" s="60" t="n">
        <x:f>V1171*R1171</x:f>
        <x:v>137.4012</x:v>
      </x:c>
      <x:c r="Y1171" s="60" t="n">
        <x:f>V1171*S1171</x:f>
        <x:v>68.7006</x:v>
      </x:c>
      <x:c r="Z1171" s="60" t="n">
        <x:f>H1171*J1171*T1171</x:f>
        <x:v>55.69056</x:v>
      </x:c>
      <x:c r="AA1171" s="60" t="n">
        <x:f>P1171+W1171+X1171-Y1171-Z1171-U1171</x:f>
        <x:v>6.856623679999984</x:v>
      </x:c>
      <x:c r="AB1171" s="32" t="n">
        <x:f>IFERROR(AA1171/(P1171+W1171+X1171),0)</x:f>
        <x:v>0.03585204255999452</x:v>
      </x:c>
      <x:c r="AC1171" t="n">
        <x:f>IF(O1171="High",0,IF(I1171&gt;=1800,3,IF(I1171&gt;=900,2,1))+IF(K1171&gt;=0.9,2,IF(K1171&gt;=0.75,1,0))+IF(J1171&lt;=0.7,2,IF(J1171&lt;=0.85,1,0))+IF(M1171&gt;=8,1,0))</x:f>
        <x:v>0</x:v>
      </x:c>
      <x:c r="AD1171" t="str">
        <x:f>IF(AND(O1171&lt;&gt;"High",AC1171&gt;=Assumptions!$B$10,AA1171&gt;0),"Priority Growth",IF(AND(O1171="Low",AA1171&gt;0),"Maintain","Watch"))</x:f>
        <x:v>Watch</x:v>
      </x:c>
      <x:c r="AE1171" s="60" t="n">
        <x:f>MAX(AA1171,0)*N1171</x:f>
        <x:v>0.7062322390399983</x:v>
      </x:c>
      <x:c r="AF1171" t="str">
        <x:f>IF(AND(AA1171&gt;=Assumptions!$B$11,O1171&lt;&gt;"High",OR(N1171&gt;=Assumptions!$B$12,M1171&lt;=6)),"High","Standard")</x:f>
        <x:v>Standard</x:v>
      </x:c>
    </x:row>
    <x:row r="1172">
      <x:c r="A1172" t="str">
        <x:f>'Raw_Data'!A1172</x:f>
        <x:v>C01171</x:v>
      </x:c>
      <x:c r="B1172" t="n">
        <x:f>'Raw_Data'!B1172</x:f>
        <x:v>42</x:v>
      </x:c>
      <x:c r="C1172" s="30" t="n">
        <x:f>'Raw_Data'!C1172</x:f>
        <x:v>86932</x:v>
      </x:c>
      <x:c r="D1172" t="n">
        <x:f>'Raw_Data'!D1172</x:f>
        <x:v>730</x:v>
      </x:c>
      <x:c r="E1172" t="n">
        <x:f>'Raw_Data'!E1172</x:f>
        <x:v>41</x:v>
      </x:c>
      <x:c r="F1172" t="str">
        <x:f>PROPER(TRIM('Raw_Data'!F1172))</x:f>
        <x:v>Gold</x:v>
      </x:c>
      <x:c r="G1172" t="str">
        <x:f>PROPER(TRIM('Raw_Data'!G1172))</x:f>
        <x:v>Digital</x:v>
      </x:c>
      <x:c r="H1172" s="60" t="n">
        <x:f>'Raw_Data'!H1172</x:f>
        <x:v>14013</x:v>
      </x:c>
      <x:c r="I1172" s="60" t="n">
        <x:f>'Raw_Data'!I1172</x:f>
        <x:v>1586.95</x:v>
      </x:c>
      <x:c r="J1172" s="32" t="n">
        <x:f>'Raw_Data'!J1172</x:f>
        <x:v>0.23</x:v>
      </x:c>
      <x:c r="K1172" s="32" t="n">
        <x:f>'Raw_Data'!K1172</x:f>
        <x:v>0.859</x:v>
      </x:c>
      <x:c r="L1172" t="n">
        <x:f>'Raw_Data'!L1172</x:f>
        <x:v>0</x:v>
      </x:c>
      <x:c r="M1172" t="n">
        <x:f>IF('Raw_Data'!M1172="",Assumptions!$B$15,'Raw_Data'!M1172)</x:f>
        <x:v>9</x:v>
      </x:c>
      <x:c r="N1172" s="32" t="n">
        <x:f>'Raw_Data'!N1172</x:f>
        <x:v>0.02</x:v>
      </x:c>
      <x:c r="O1172" t="str">
        <x:f>IF(OR(D1172&lt;620,L1172&gt;=2,J1172&gt;0.9),"High",IF(OR(D1172&lt;700,L1172=1,J1172&gt;0.75),"Medium","Low"))</x:f>
        <x:v>Low</x:v>
      </x:c>
      <x:c r="P1172" s="30" t="n">
        <x:f>XLOOKUP(F1172,Assumptions!$A$4:$A$6,Assumptions!$B$4:$B$6)</x:f>
        <x:v>95</x:v>
      </x:c>
      <x:c r="Q1172" s="32" t="n">
        <x:f>XLOOKUP(F1172,Assumptions!$A$4:$A$6,Assumptions!$C$4:$C$6)</x:f>
        <x:v>0.219</x:v>
      </x:c>
      <x:c r="R1172" s="32" t="n">
        <x:f>XLOOKUP(F1172,Assumptions!$A$4:$A$6,Assumptions!$D$4:$D$6)</x:f>
        <x:v>0.016</x:v>
      </x:c>
      <x:c r="S1172" s="32" t="n">
        <x:f>XLOOKUP(F1172,Assumptions!$A$4:$A$6,Assumptions!$E$4:$E$6)</x:f>
        <x:v>0.01</x:v>
      </x:c>
      <x:c r="T1172" s="32" t="n">
        <x:f>XLOOKUP(O1172,Assumptions!$H$4:$H$6,Assumptions!$I$4:$I$6)</x:f>
        <x:v>0.0035</x:v>
      </x:c>
      <x:c r="U1172" s="30" t="n">
        <x:f>XLOOKUP(F1172,Assumptions!$A$4:$A$6,Assumptions!$F$4:$F$6)</x:f>
        <x:v>90</x:v>
      </x:c>
      <x:c r="V1172" s="60" t="n">
        <x:f>I1172*12</x:f>
        <x:v>19043.4</x:v>
      </x:c>
      <x:c r="W1172" s="60" t="n">
        <x:f>H1172*J1172*(1-K1172)*Q1172</x:f>
        <x:v>99.52270821000002</x:v>
      </x:c>
      <x:c r="X1172" s="60" t="n">
        <x:f>V1172*R1172</x:f>
        <x:v>304.69440000000003</x:v>
      </x:c>
      <x:c r="Y1172" s="60" t="n">
        <x:f>V1172*S1172</x:f>
        <x:v>190.43400000000003</x:v>
      </x:c>
      <x:c r="Z1172" s="60" t="n">
        <x:f>H1172*J1172*T1172</x:f>
        <x:v>11.280465000000001</x:v>
      </x:c>
      <x:c r="AA1172" s="60" t="n">
        <x:f>P1172+W1172+X1172-Y1172-Z1172-U1172</x:f>
        <x:v>207.50264321000003</x:v>
      </x:c>
      <x:c r="AB1172" s="32" t="n">
        <x:f>IFERROR(AA1172/(P1172+W1172+X1172),0)</x:f>
        <x:v>0.41565611393813096</x:v>
      </x:c>
      <x:c r="AC1172" t="n">
        <x:f>IF(O1172="High",0,IF(I1172&gt;=1800,3,IF(I1172&gt;=900,2,1))+IF(K1172&gt;=0.9,2,IF(K1172&gt;=0.75,1,0))+IF(J1172&lt;=0.7,2,IF(J1172&lt;=0.85,1,0))+IF(M1172&gt;=8,1,0))</x:f>
        <x:v>6</x:v>
      </x:c>
      <x:c r="AD1172" t="str">
        <x:f>IF(AND(O1172&lt;&gt;"High",AC1172&gt;=Assumptions!$B$10,AA1172&gt;0),"Priority Growth",IF(AND(O1172="Low",AA1172&gt;0),"Maintain","Watch"))</x:f>
        <x:v>Priority Growth</x:v>
      </x:c>
      <x:c r="AE1172" s="60" t="n">
        <x:f>MAX(AA1172,0)*N1172</x:f>
        <x:v>4.150052864200001</x:v>
      </x:c>
      <x:c r="AF1172" t="str">
        <x:f>IF(AND(AA1172&gt;=Assumptions!$B$11,O1172&lt;&gt;"High",OR(N1172&gt;=Assumptions!$B$12,M1172&lt;=6)),"High","Standard")</x:f>
        <x:v>Standard</x:v>
      </x:c>
    </x:row>
    <x:row r="1173">
      <x:c r="A1173" t="str">
        <x:f>'Raw_Data'!A1173</x:f>
        <x:v>C01172</x:v>
      </x:c>
      <x:c r="B1173" t="n">
        <x:f>'Raw_Data'!B1173</x:f>
        <x:v>22</x:v>
      </x:c>
      <x:c r="C1173" s="30" t="n">
        <x:f>'Raw_Data'!C1173</x:f>
        <x:v>104931</x:v>
      </x:c>
      <x:c r="D1173" t="n">
        <x:f>'Raw_Data'!D1173</x:f>
        <x:v>652</x:v>
      </x:c>
      <x:c r="E1173" t="n">
        <x:f>'Raw_Data'!E1173</x:f>
        <x:v>27</x:v>
      </x:c>
      <x:c r="F1173" t="str">
        <x:f>PROPER(TRIM('Raw_Data'!F1173))</x:f>
        <x:v>Gold</x:v>
      </x:c>
      <x:c r="G1173" t="str">
        <x:f>PROPER(TRIM('Raw_Data'!G1173))</x:f>
        <x:v>Branch</x:v>
      </x:c>
      <x:c r="H1173" s="60" t="n">
        <x:f>'Raw_Data'!H1173</x:f>
        <x:v>11982</x:v>
      </x:c>
      <x:c r="I1173" s="60" t="n">
        <x:f>'Raw_Data'!I1173</x:f>
        <x:v>1247.2</x:v>
      </x:c>
      <x:c r="J1173" s="32" t="n">
        <x:f>'Raw_Data'!J1173</x:f>
        <x:v>0.367</x:v>
      </x:c>
      <x:c r="K1173" s="32" t="n">
        <x:f>'Raw_Data'!K1173</x:f>
        <x:v>0.646</x:v>
      </x:c>
      <x:c r="L1173" t="n">
        <x:f>'Raw_Data'!L1173</x:f>
        <x:v>0</x:v>
      </x:c>
      <x:c r="M1173" t="n">
        <x:f>IF('Raw_Data'!M1173="",Assumptions!$B$15,'Raw_Data'!M1173)</x:f>
        <x:v>5</x:v>
      </x:c>
      <x:c r="N1173" s="32" t="n">
        <x:f>'Raw_Data'!N1173</x:f>
        <x:v>0.228</x:v>
      </x:c>
      <x:c r="O1173" t="str">
        <x:f>IF(OR(D1173&lt;620,L1173&gt;=2,J1173&gt;0.9),"High",IF(OR(D1173&lt;700,L1173=1,J1173&gt;0.75),"Medium","Low"))</x:f>
        <x:v>Medium</x:v>
      </x:c>
      <x:c r="P1173" s="30" t="n">
        <x:f>XLOOKUP(F1173,Assumptions!$A$4:$A$6,Assumptions!$B$4:$B$6)</x:f>
        <x:v>95</x:v>
      </x:c>
      <x:c r="Q1173" s="32" t="n">
        <x:f>XLOOKUP(F1173,Assumptions!$A$4:$A$6,Assumptions!$C$4:$C$6)</x:f>
        <x:v>0.219</x:v>
      </x:c>
      <x:c r="R1173" s="32" t="n">
        <x:f>XLOOKUP(F1173,Assumptions!$A$4:$A$6,Assumptions!$D$4:$D$6)</x:f>
        <x:v>0.016</x:v>
      </x:c>
      <x:c r="S1173" s="32" t="n">
        <x:f>XLOOKUP(F1173,Assumptions!$A$4:$A$6,Assumptions!$E$4:$E$6)</x:f>
        <x:v>0.01</x:v>
      </x:c>
      <x:c r="T1173" s="32" t="n">
        <x:f>XLOOKUP(O1173,Assumptions!$H$4:$H$6,Assumptions!$I$4:$I$6)</x:f>
        <x:v>0.012</x:v>
      </x:c>
      <x:c r="U1173" s="30" t="n">
        <x:f>XLOOKUP(F1173,Assumptions!$A$4:$A$6,Assumptions!$F$4:$F$6)</x:f>
        <x:v>90</x:v>
      </x:c>
      <x:c r="V1173" s="60" t="n">
        <x:f>I1173*12</x:f>
        <x:v>14966.400000000001</x:v>
      </x:c>
      <x:c r="W1173" s="60" t="n">
        <x:f>H1173*J1173*(1-K1173)*Q1173</x:f>
        <x:v>340.912367244</x:v>
      </x:c>
      <x:c r="X1173" s="60" t="n">
        <x:f>V1173*R1173</x:f>
        <x:v>239.46240000000003</x:v>
      </x:c>
      <x:c r="Y1173" s="60" t="n">
        <x:f>V1173*S1173</x:f>
        <x:v>149.66400000000002</x:v>
      </x:c>
      <x:c r="Z1173" s="60" t="n">
        <x:f>H1173*J1173*T1173</x:f>
        <x:v>52.768728</x:v>
      </x:c>
      <x:c r="AA1173" s="60" t="n">
        <x:f>P1173+W1173+X1173-Y1173-Z1173-U1173</x:f>
        <x:v>382.94203924400006</x:v>
      </x:c>
      <x:c r="AB1173" s="32" t="n">
        <x:f>IFERROR(AA1173/(P1173+W1173+X1173),0)</x:f>
        <x:v>0.5670067313984362</x:v>
      </x:c>
      <x:c r="AC1173" t="n">
        <x:f>IF(O1173="High",0,IF(I1173&gt;=1800,3,IF(I1173&gt;=900,2,1))+IF(K1173&gt;=0.9,2,IF(K1173&gt;=0.75,1,0))+IF(J1173&lt;=0.7,2,IF(J1173&lt;=0.85,1,0))+IF(M1173&gt;=8,1,0))</x:f>
        <x:v>4</x:v>
      </x:c>
      <x:c r="AD1173" t="str">
        <x:f>IF(AND(O1173&lt;&gt;"High",AC1173&gt;=Assumptions!$B$10,AA1173&gt;0),"Priority Growth",IF(AND(O1173="Low",AA1173&gt;0),"Maintain","Watch"))</x:f>
        <x:v>Watch</x:v>
      </x:c>
      <x:c r="AE1173" s="60" t="n">
        <x:f>MAX(AA1173,0)*N1173</x:f>
        <x:v>87.31078494763202</x:v>
      </x:c>
      <x:c r="AF1173" t="str">
        <x:f>IF(AND(AA1173&gt;=Assumptions!$B$11,O1173&lt;&gt;"High",OR(N1173&gt;=Assumptions!$B$12,M1173&lt;=6)),"High","Standard")</x:f>
        <x:v>High</x:v>
      </x:c>
    </x:row>
    <x:row r="1174">
      <x:c r="A1174" t="str">
        <x:f>'Raw_Data'!A1174</x:f>
        <x:v>C01173</x:v>
      </x:c>
      <x:c r="B1174" t="n">
        <x:f>'Raw_Data'!B1174</x:f>
        <x:v>21</x:v>
      </x:c>
      <x:c r="C1174" s="30" t="n">
        <x:f>'Raw_Data'!C1174</x:f>
        <x:v>79360</x:v>
      </x:c>
      <x:c r="D1174" t="n">
        <x:f>'Raw_Data'!D1174</x:f>
        <x:v>771</x:v>
      </x:c>
      <x:c r="E1174" t="n">
        <x:f>'Raw_Data'!E1174</x:f>
        <x:v>95</x:v>
      </x:c>
      <x:c r="F1174" t="str">
        <x:f>PROPER(TRIM('Raw_Data'!F1174))</x:f>
        <x:v>Platinum</x:v>
      </x:c>
      <x:c r="G1174" t="str">
        <x:f>PROPER(TRIM('Raw_Data'!G1174))</x:f>
        <x:v>Branch</x:v>
      </x:c>
      <x:c r="H1174" s="60" t="n">
        <x:f>'Raw_Data'!H1174</x:f>
        <x:v>19143</x:v>
      </x:c>
      <x:c r="I1174" s="60" t="n">
        <x:f>'Raw_Data'!I1174</x:f>
        <x:v>1751.61</x:v>
      </x:c>
      <x:c r="J1174" s="32" t="n">
        <x:f>'Raw_Data'!J1174</x:f>
        <x:v>0.323</x:v>
      </x:c>
      <x:c r="K1174" s="32" t="n">
        <x:f>'Raw_Data'!K1174</x:f>
        <x:v>0.93</x:v>
      </x:c>
      <x:c r="L1174" t="n">
        <x:f>'Raw_Data'!L1174</x:f>
        <x:v>0</x:v>
      </x:c>
      <x:c r="M1174" t="n">
        <x:f>IF('Raw_Data'!M1174="",Assumptions!$B$15,'Raw_Data'!M1174)</x:f>
        <x:v>7</x:v>
      </x:c>
      <x:c r="N1174" s="32" t="n">
        <x:f>'Raw_Data'!N1174</x:f>
        <x:v>0.13</x:v>
      </x:c>
      <x:c r="O1174" t="str">
        <x:f>IF(OR(D1174&lt;620,L1174&gt;=2,J1174&gt;0.9),"High",IF(OR(D1174&lt;700,L1174=1,J1174&gt;0.75),"Medium","Low"))</x:f>
        <x:v>Low</x:v>
      </x:c>
      <x:c r="P1174" s="30" t="n">
        <x:f>XLOOKUP(F1174,Assumptions!$A$4:$A$6,Assumptions!$B$4:$B$6)</x:f>
        <x:v>195</x:v>
      </x:c>
      <x:c r="Q1174" s="32" t="n">
        <x:f>XLOOKUP(F1174,Assumptions!$A$4:$A$6,Assumptions!$C$4:$C$6)</x:f>
        <x:v>0.199</x:v>
      </x:c>
      <x:c r="R1174" s="32" t="n">
        <x:f>XLOOKUP(F1174,Assumptions!$A$4:$A$6,Assumptions!$D$4:$D$6)</x:f>
        <x:v>0.017</x:v>
      </x:c>
      <x:c r="S1174" s="32" t="n">
        <x:f>XLOOKUP(F1174,Assumptions!$A$4:$A$6,Assumptions!$E$4:$E$6)</x:f>
        <x:v>0.013</x:v>
      </x:c>
      <x:c r="T1174" s="32" t="n">
        <x:f>XLOOKUP(O1174,Assumptions!$H$4:$H$6,Assumptions!$I$4:$I$6)</x:f>
        <x:v>0.0035</x:v>
      </x:c>
      <x:c r="U1174" s="30" t="n">
        <x:f>XLOOKUP(F1174,Assumptions!$A$4:$A$6,Assumptions!$F$4:$F$6)</x:f>
        <x:v>140</x:v>
      </x:c>
      <x:c r="V1174" s="60" t="n">
        <x:f>I1174*12</x:f>
        <x:v>21019.32</x:v>
      </x:c>
      <x:c r="W1174" s="60" t="n">
        <x:f>H1174*J1174*(1-K1174)*Q1174</x:f>
        <x:v>86.13182276999996</x:v>
      </x:c>
      <x:c r="X1174" s="60" t="n">
        <x:f>V1174*R1174</x:f>
        <x:v>357.32844</x:v>
      </x:c>
      <x:c r="Y1174" s="60" t="n">
        <x:f>V1174*S1174</x:f>
        <x:v>273.25115999999997</x:v>
      </x:c>
      <x:c r="Z1174" s="60" t="n">
        <x:f>H1174*J1174*T1174</x:f>
        <x:v>21.641161500000003</x:v>
      </x:c>
      <x:c r="AA1174" s="60" t="n">
        <x:f>P1174+W1174+X1174-Y1174-Z1174-U1174</x:f>
        <x:v>203.56794127</x:v>
      </x:c>
      <x:c r="AB1174" s="32" t="n">
        <x:f>IFERROR(AA1174/(P1174+W1174+X1174),0)</x:f>
        <x:v>0.318841990865348</x:v>
      </x:c>
      <x:c r="AC1174" t="n">
        <x:f>IF(O1174="High",0,IF(I1174&gt;=1800,3,IF(I1174&gt;=900,2,1))+IF(K1174&gt;=0.9,2,IF(K1174&gt;=0.75,1,0))+IF(J1174&lt;=0.7,2,IF(J1174&lt;=0.85,1,0))+IF(M1174&gt;=8,1,0))</x:f>
        <x:v>6</x:v>
      </x:c>
      <x:c r="AD1174" t="str">
        <x:f>IF(AND(O1174&lt;&gt;"High",AC1174&gt;=Assumptions!$B$10,AA1174&gt;0),"Priority Growth",IF(AND(O1174="Low",AA1174&gt;0),"Maintain","Watch"))</x:f>
        <x:v>Priority Growth</x:v>
      </x:c>
      <x:c r="AE1174" s="60" t="n">
        <x:f>MAX(AA1174,0)*N1174</x:f>
        <x:v>26.4638323651</x:v>
      </x:c>
      <x:c r="AF1174" t="str">
        <x:f>IF(AND(AA1174&gt;=Assumptions!$B$11,O1174&lt;&gt;"High",OR(N1174&gt;=Assumptions!$B$12,M1174&lt;=6)),"High","Standard")</x:f>
        <x:v>Standard</x:v>
      </x:c>
    </x:row>
    <x:row r="1175">
      <x:c r="A1175" t="str">
        <x:f>'Raw_Data'!A1175</x:f>
        <x:v>C01174</x:v>
      </x:c>
      <x:c r="B1175" t="n">
        <x:f>'Raw_Data'!B1175</x:f>
        <x:v>36</x:v>
      </x:c>
      <x:c r="C1175" s="30" t="n">
        <x:f>'Raw_Data'!C1175</x:f>
        <x:v>84303</x:v>
      </x:c>
      <x:c r="D1175" t="n">
        <x:f>'Raw_Data'!D1175</x:f>
        <x:v>689</x:v>
      </x:c>
      <x:c r="E1175" t="n">
        <x:f>'Raw_Data'!E1175</x:f>
        <x:v>24</x:v>
      </x:c>
      <x:c r="F1175" t="str">
        <x:f>PROPER(TRIM('Raw_Data'!F1175))</x:f>
        <x:v>Classic</x:v>
      </x:c>
      <x:c r="G1175" t="str">
        <x:f>PROPER(TRIM('Raw_Data'!G1175))</x:f>
        <x:v>Branch</x:v>
      </x:c>
      <x:c r="H1175" s="60" t="n">
        <x:f>'Raw_Data'!H1175</x:f>
        <x:v>7054</x:v>
      </x:c>
      <x:c r="I1175" s="60" t="n">
        <x:f>'Raw_Data'!I1175</x:f>
        <x:v>1185.25</x:v>
      </x:c>
      <x:c r="J1175" s="32" t="n">
        <x:f>'Raw_Data'!J1175</x:f>
        <x:v>0.336</x:v>
      </x:c>
      <x:c r="K1175" s="32" t="n">
        <x:f>'Raw_Data'!K1175</x:f>
        <x:v>0.744</x:v>
      </x:c>
      <x:c r="L1175" t="n">
        <x:f>'Raw_Data'!L1175</x:f>
        <x:v>0</x:v>
      </x:c>
      <x:c r="M1175" t="n">
        <x:f>IF('Raw_Data'!M1175="",Assumptions!$B$15,'Raw_Data'!M1175)</x:f>
        <x:v>6</x:v>
      </x:c>
      <x:c r="N1175" s="32" t="n">
        <x:f>'Raw_Data'!N1175</x:f>
        <x:v>0.128</x:v>
      </x:c>
      <x:c r="O1175" t="str">
        <x:f>IF(OR(D1175&lt;620,L1175&gt;=2,J1175&gt;0.9),"High",IF(OR(D1175&lt;700,L1175=1,J1175&gt;0.75),"Medium","Low"))</x:f>
        <x:v>Medium</x:v>
      </x:c>
      <x:c r="P1175" s="30" t="n">
        <x:f>XLOOKUP(F1175,Assumptions!$A$4:$A$6,Assumptions!$B$4:$B$6)</x:f>
        <x:v>0</x:v>
      </x:c>
      <x:c r="Q1175" s="32" t="n">
        <x:f>XLOOKUP(F1175,Assumptions!$A$4:$A$6,Assumptions!$C$4:$C$6)</x:f>
        <x:v>0.229</x:v>
      </x:c>
      <x:c r="R1175" s="32" t="n">
        <x:f>XLOOKUP(F1175,Assumptions!$A$4:$A$6,Assumptions!$D$4:$D$6)</x:f>
        <x:v>0.015</x:v>
      </x:c>
      <x:c r="S1175" s="32" t="n">
        <x:f>XLOOKUP(F1175,Assumptions!$A$4:$A$6,Assumptions!$E$4:$E$6)</x:f>
        <x:v>0.0075</x:v>
      </x:c>
      <x:c r="T1175" s="32" t="n">
        <x:f>XLOOKUP(O1175,Assumptions!$H$4:$H$6,Assumptions!$I$4:$I$6)</x:f>
        <x:v>0.012</x:v>
      </x:c>
      <x:c r="U1175" s="30" t="n">
        <x:f>XLOOKUP(F1175,Assumptions!$A$4:$A$6,Assumptions!$F$4:$F$6)</x:f>
        <x:v>60</x:v>
      </x:c>
      <x:c r="V1175" s="60" t="n">
        <x:f>I1175*12</x:f>
        <x:v>14223</x:v>
      </x:c>
      <x:c r="W1175" s="60" t="n">
        <x:f>H1175*J1175*(1-K1175)*Q1175</x:f>
        <x:v>138.94732185600003</x:v>
      </x:c>
      <x:c r="X1175" s="60" t="n">
        <x:f>V1175*R1175</x:f>
        <x:v>213.345</x:v>
      </x:c>
      <x:c r="Y1175" s="60" t="n">
        <x:f>V1175*S1175</x:f>
        <x:v>106.6725</x:v>
      </x:c>
      <x:c r="Z1175" s="60" t="n">
        <x:f>H1175*J1175*T1175</x:f>
        <x:v>28.441728000000005</x:v>
      </x:c>
      <x:c r="AA1175" s="60" t="n">
        <x:f>P1175+W1175+X1175-Y1175-Z1175-U1175</x:f>
        <x:v>157.17809385600003</x:v>
      </x:c>
      <x:c r="AB1175" s="32" t="n">
        <x:f>IFERROR(AA1175/(P1175+W1175+X1175),0)</x:f>
        <x:v>0.4461581593034173</x:v>
      </x:c>
      <x:c r="AC1175" t="n">
        <x:f>IF(O1175="High",0,IF(I1175&gt;=1800,3,IF(I1175&gt;=900,2,1))+IF(K1175&gt;=0.9,2,IF(K1175&gt;=0.75,1,0))+IF(J1175&lt;=0.7,2,IF(J1175&lt;=0.85,1,0))+IF(M1175&gt;=8,1,0))</x:f>
        <x:v>4</x:v>
      </x:c>
      <x:c r="AD1175" t="str">
        <x:f>IF(AND(O1175&lt;&gt;"High",AC1175&gt;=Assumptions!$B$10,AA1175&gt;0),"Priority Growth",IF(AND(O1175="Low",AA1175&gt;0),"Maintain","Watch"))</x:f>
        <x:v>Watch</x:v>
      </x:c>
      <x:c r="AE1175" s="60" t="n">
        <x:f>MAX(AA1175,0)*N1175</x:f>
        <x:v>20.118796013568005</x:v>
      </x:c>
      <x:c r="AF1175" t="str">
        <x:f>IF(AND(AA1175&gt;=Assumptions!$B$11,O1175&lt;&gt;"High",OR(N1175&gt;=Assumptions!$B$12,M1175&lt;=6)),"High","Standard")</x:f>
        <x:v>Standard</x:v>
      </x:c>
    </x:row>
    <x:row r="1176">
      <x:c r="A1176" t="str">
        <x:f>'Raw_Data'!A1176</x:f>
        <x:v>C01175</x:v>
      </x:c>
      <x:c r="B1176" t="n">
        <x:f>'Raw_Data'!B1176</x:f>
        <x:v>21</x:v>
      </x:c>
      <x:c r="C1176" s="30" t="n">
        <x:f>'Raw_Data'!C1176</x:f>
        <x:v>28000</x:v>
      </x:c>
      <x:c r="D1176" t="n">
        <x:f>'Raw_Data'!D1176</x:f>
        <x:v>696</x:v>
      </x:c>
      <x:c r="E1176" t="n">
        <x:f>'Raw_Data'!E1176</x:f>
        <x:v>129</x:v>
      </x:c>
      <x:c r="F1176" t="str">
        <x:f>PROPER(TRIM('Raw_Data'!F1176))</x:f>
        <x:v>Classic</x:v>
      </x:c>
      <x:c r="G1176" t="str">
        <x:f>PROPER(TRIM('Raw_Data'!G1176))</x:f>
        <x:v>Branch</x:v>
      </x:c>
      <x:c r="H1176" s="60" t="n">
        <x:f>'Raw_Data'!H1176</x:f>
        <x:v>1000</x:v>
      </x:c>
      <x:c r="I1176" s="60" t="n">
        <x:f>'Raw_Data'!I1176</x:f>
        <x:v>364.8</x:v>
      </x:c>
      <x:c r="J1176" s="32" t="n">
        <x:f>'Raw_Data'!J1176</x:f>
        <x:v>0.597</x:v>
      </x:c>
      <x:c r="K1176" s="32" t="n">
        <x:f>'Raw_Data'!K1176</x:f>
        <x:v>0.803</x:v>
      </x:c>
      <x:c r="L1176" t="n">
        <x:f>'Raw_Data'!L1176</x:f>
        <x:v>0</x:v>
      </x:c>
      <x:c r="M1176" t="n">
        <x:f>IF('Raw_Data'!M1176="",Assumptions!$B$15,'Raw_Data'!M1176)</x:f>
        <x:v>5</x:v>
      </x:c>
      <x:c r="N1176" s="32" t="n">
        <x:f>'Raw_Data'!N1176</x:f>
        <x:v>0.242</x:v>
      </x:c>
      <x:c r="O1176" t="str">
        <x:f>IF(OR(D1176&lt;620,L1176&gt;=2,J1176&gt;0.9),"High",IF(OR(D1176&lt;700,L1176=1,J1176&gt;0.75),"Medium","Low"))</x:f>
        <x:v>Medium</x:v>
      </x:c>
      <x:c r="P1176" s="30" t="n">
        <x:f>XLOOKUP(F1176,Assumptions!$A$4:$A$6,Assumptions!$B$4:$B$6)</x:f>
        <x:v>0</x:v>
      </x:c>
      <x:c r="Q1176" s="32" t="n">
        <x:f>XLOOKUP(F1176,Assumptions!$A$4:$A$6,Assumptions!$C$4:$C$6)</x:f>
        <x:v>0.229</x:v>
      </x:c>
      <x:c r="R1176" s="32" t="n">
        <x:f>XLOOKUP(F1176,Assumptions!$A$4:$A$6,Assumptions!$D$4:$D$6)</x:f>
        <x:v>0.015</x:v>
      </x:c>
      <x:c r="S1176" s="32" t="n">
        <x:f>XLOOKUP(F1176,Assumptions!$A$4:$A$6,Assumptions!$E$4:$E$6)</x:f>
        <x:v>0.0075</x:v>
      </x:c>
      <x:c r="T1176" s="32" t="n">
        <x:f>XLOOKUP(O1176,Assumptions!$H$4:$H$6,Assumptions!$I$4:$I$6)</x:f>
        <x:v>0.012</x:v>
      </x:c>
      <x:c r="U1176" s="30" t="n">
        <x:f>XLOOKUP(F1176,Assumptions!$A$4:$A$6,Assumptions!$F$4:$F$6)</x:f>
        <x:v>60</x:v>
      </x:c>
      <x:c r="V1176" s="60" t="n">
        <x:f>I1176*12</x:f>
        <x:v>4377.6</x:v>
      </x:c>
      <x:c r="W1176" s="60" t="n">
        <x:f>H1176*J1176*(1-K1176)*Q1176</x:f>
        <x:v>26.932460999999993</x:v>
      </x:c>
      <x:c r="X1176" s="60" t="n">
        <x:f>V1176*R1176</x:f>
        <x:v>65.664</x:v>
      </x:c>
      <x:c r="Y1176" s="60" t="n">
        <x:f>V1176*S1176</x:f>
        <x:v>32.832</x:v>
      </x:c>
      <x:c r="Z1176" s="60" t="n">
        <x:f>H1176*J1176*T1176</x:f>
        <x:v>7.164000000000001</x:v>
      </x:c>
      <x:c r="AA1176" s="60" t="n">
        <x:f>P1176+W1176+X1176-Y1176-Z1176-U1176</x:f>
        <x:v>-7.399539000000011</x:v>
      </x:c>
      <x:c r="AB1176" s="32" t="n">
        <x:f>IFERROR(AA1176/(P1176+W1176+X1176),0)</x:f>
        <x:v>-0.07991168258579572</x:v>
      </x:c>
      <x:c r="AC1176" t="n">
        <x:f>IF(O1176="High",0,IF(I1176&gt;=1800,3,IF(I1176&gt;=900,2,1))+IF(K1176&gt;=0.9,2,IF(K1176&gt;=0.75,1,0))+IF(J1176&lt;=0.7,2,IF(J1176&lt;=0.85,1,0))+IF(M1176&gt;=8,1,0))</x:f>
        <x:v>4</x:v>
      </x:c>
      <x:c r="AD1176" t="str">
        <x:f>IF(AND(O1176&lt;&gt;"High",AC1176&gt;=Assumptions!$B$10,AA1176&gt;0),"Priority Growth",IF(AND(O1176="Low",AA1176&gt;0),"Maintain","Watch"))</x:f>
        <x:v>Watch</x:v>
      </x:c>
      <x:c r="AE1176" s="60" t="n">
        <x:f>MAX(AA1176,0)*N1176</x:f>
        <x:v>0</x:v>
      </x:c>
      <x:c r="AF1176" t="str">
        <x:f>IF(AND(AA1176&gt;=Assumptions!$B$11,O1176&lt;&gt;"High",OR(N1176&gt;=Assumptions!$B$12,M1176&lt;=6)),"High","Standard")</x:f>
        <x:v>Standard</x:v>
      </x:c>
    </x:row>
    <x:row r="1177">
      <x:c r="A1177" t="str">
        <x:f>'Raw_Data'!A1177</x:f>
        <x:v>C01176</x:v>
      </x:c>
      <x:c r="B1177" t="n">
        <x:f>'Raw_Data'!B1177</x:f>
        <x:v>36</x:v>
      </x:c>
      <x:c r="C1177" s="30" t="n">
        <x:f>'Raw_Data'!C1177</x:f>
        <x:v>67630</x:v>
      </x:c>
      <x:c r="D1177" t="n">
        <x:f>'Raw_Data'!D1177</x:f>
        <x:v>753</x:v>
      </x:c>
      <x:c r="E1177" t="n">
        <x:f>'Raw_Data'!E1177</x:f>
        <x:v>20</x:v>
      </x:c>
      <x:c r="F1177" t="str">
        <x:f>PROPER(TRIM('Raw_Data'!F1177))</x:f>
        <x:v>Gold</x:v>
      </x:c>
      <x:c r="G1177" t="str">
        <x:f>PROPER(TRIM('Raw_Data'!G1177))</x:f>
        <x:v>Branch</x:v>
      </x:c>
      <x:c r="H1177" s="60" t="n">
        <x:f>'Raw_Data'!H1177</x:f>
        <x:v>12963</x:v>
      </x:c>
      <x:c r="I1177" s="60" t="n">
        <x:f>'Raw_Data'!I1177</x:f>
        <x:v>983.51</x:v>
      </x:c>
      <x:c r="J1177" s="32" t="n">
        <x:f>'Raw_Data'!J1177</x:f>
        <x:v>0.242</x:v>
      </x:c>
      <x:c r="K1177" s="32" t="n">
        <x:f>'Raw_Data'!K1177</x:f>
        <x:v>0.8</x:v>
      </x:c>
      <x:c r="L1177" t="n">
        <x:f>'Raw_Data'!L1177</x:f>
        <x:v>0</x:v>
      </x:c>
      <x:c r="M1177" t="n">
        <x:f>IF('Raw_Data'!M1177="",Assumptions!$B$15,'Raw_Data'!M1177)</x:f>
        <x:v>9</x:v>
      </x:c>
      <x:c r="N1177" s="32" t="n">
        <x:f>'Raw_Data'!N1177</x:f>
        <x:v>0.02</x:v>
      </x:c>
      <x:c r="O1177" t="str">
        <x:f>IF(OR(D1177&lt;620,L1177&gt;=2,J1177&gt;0.9),"High",IF(OR(D1177&lt;700,L1177=1,J1177&gt;0.75),"Medium","Low"))</x:f>
        <x:v>Low</x:v>
      </x:c>
      <x:c r="P1177" s="30" t="n">
        <x:f>XLOOKUP(F1177,Assumptions!$A$4:$A$6,Assumptions!$B$4:$B$6)</x:f>
        <x:v>95</x:v>
      </x:c>
      <x:c r="Q1177" s="32" t="n">
        <x:f>XLOOKUP(F1177,Assumptions!$A$4:$A$6,Assumptions!$C$4:$C$6)</x:f>
        <x:v>0.219</x:v>
      </x:c>
      <x:c r="R1177" s="32" t="n">
        <x:f>XLOOKUP(F1177,Assumptions!$A$4:$A$6,Assumptions!$D$4:$D$6)</x:f>
        <x:v>0.016</x:v>
      </x:c>
      <x:c r="S1177" s="32" t="n">
        <x:f>XLOOKUP(F1177,Assumptions!$A$4:$A$6,Assumptions!$E$4:$E$6)</x:f>
        <x:v>0.01</x:v>
      </x:c>
      <x:c r="T1177" s="32" t="n">
        <x:f>XLOOKUP(O1177,Assumptions!$H$4:$H$6,Assumptions!$I$4:$I$6)</x:f>
        <x:v>0.0035</x:v>
      </x:c>
      <x:c r="U1177" s="30" t="n">
        <x:f>XLOOKUP(F1177,Assumptions!$A$4:$A$6,Assumptions!$F$4:$F$6)</x:f>
        <x:v>90</x:v>
      </x:c>
      <x:c r="V1177" s="60" t="n">
        <x:f>I1177*12</x:f>
        <x:v>11802.119999999999</x:v>
      </x:c>
      <x:c r="W1177" s="60" t="n">
        <x:f>H1177*J1177*(1-K1177)*Q1177</x:f>
        <x:v>137.40261479999995</x:v>
      </x:c>
      <x:c r="X1177" s="60" t="n">
        <x:f>V1177*R1177</x:f>
        <x:v>188.83391999999998</x:v>
      </x:c>
      <x:c r="Y1177" s="60" t="n">
        <x:f>V1177*S1177</x:f>
        <x:v>118.0212</x:v>
      </x:c>
      <x:c r="Z1177" s="60" t="n">
        <x:f>H1177*J1177*T1177</x:f>
        <x:v>10.979661</x:v>
      </x:c>
      <x:c r="AA1177" s="60" t="n">
        <x:f>P1177+W1177+X1177-Y1177-Z1177-U1177</x:f>
        <x:v>202.23567379999992</x:v>
      </x:c>
      <x:c r="AB1177" s="32" t="n">
        <x:f>IFERROR(AA1177/(P1177+W1177+X1177),0)</x:f>
        <x:v>0.48010003191204664</x:v>
      </x:c>
      <x:c r="AC1177" t="n">
        <x:f>IF(O1177="High",0,IF(I1177&gt;=1800,3,IF(I1177&gt;=900,2,1))+IF(K1177&gt;=0.9,2,IF(K1177&gt;=0.75,1,0))+IF(J1177&lt;=0.7,2,IF(J1177&lt;=0.85,1,0))+IF(M1177&gt;=8,1,0))</x:f>
        <x:v>6</x:v>
      </x:c>
      <x:c r="AD1177" t="str">
        <x:f>IF(AND(O1177&lt;&gt;"High",AC1177&gt;=Assumptions!$B$10,AA1177&gt;0),"Priority Growth",IF(AND(O1177="Low",AA1177&gt;0),"Maintain","Watch"))</x:f>
        <x:v>Priority Growth</x:v>
      </x:c>
      <x:c r="AE1177" s="60" t="n">
        <x:f>MAX(AA1177,0)*N1177</x:f>
        <x:v>4.044713475999998</x:v>
      </x:c>
      <x:c r="AF1177" t="str">
        <x:f>IF(AND(AA1177&gt;=Assumptions!$B$11,O1177&lt;&gt;"High",OR(N1177&gt;=Assumptions!$B$12,M1177&lt;=6)),"High","Standard")</x:f>
        <x:v>Standard</x:v>
      </x:c>
    </x:row>
    <x:row r="1178">
      <x:c r="A1178" t="str">
        <x:f>'Raw_Data'!A1178</x:f>
        <x:v>C01177</x:v>
      </x:c>
      <x:c r="B1178" t="n">
        <x:f>'Raw_Data'!B1178</x:f>
        <x:v>41</x:v>
      </x:c>
      <x:c r="C1178" s="30" t="n">
        <x:f>'Raw_Data'!C1178</x:f>
        <x:v>53810</x:v>
      </x:c>
      <x:c r="D1178" t="n">
        <x:f>'Raw_Data'!D1178</x:f>
        <x:v>664</x:v>
      </x:c>
      <x:c r="E1178" t="n">
        <x:f>'Raw_Data'!E1178</x:f>
        <x:v>57</x:v>
      </x:c>
      <x:c r="F1178" t="str">
        <x:f>PROPER(TRIM('Raw_Data'!F1178))</x:f>
        <x:v>Classic</x:v>
      </x:c>
      <x:c r="G1178" t="str">
        <x:f>PROPER(TRIM('Raw_Data'!G1178))</x:f>
        <x:v>Digital</x:v>
      </x:c>
      <x:c r="H1178" s="60" t="n">
        <x:f>'Raw_Data'!H1178</x:f>
        <x:v>3422</x:v>
      </x:c>
      <x:c r="I1178" s="60" t="n">
        <x:f>'Raw_Data'!I1178</x:f>
        <x:v>150</x:v>
      </x:c>
      <x:c r="J1178" s="32" t="n">
        <x:f>'Raw_Data'!J1178</x:f>
        <x:v>0.478</x:v>
      </x:c>
      <x:c r="K1178" s="32" t="n">
        <x:f>'Raw_Data'!K1178</x:f>
        <x:v>0.782</x:v>
      </x:c>
      <x:c r="L1178" t="n">
        <x:f>'Raw_Data'!L1178</x:f>
        <x:v>0</x:v>
      </x:c>
      <x:c r="M1178" t="n">
        <x:f>IF('Raw_Data'!M1178="",Assumptions!$B$15,'Raw_Data'!M1178)</x:f>
        <x:v>8</x:v>
      </x:c>
      <x:c r="N1178" s="32" t="n">
        <x:f>'Raw_Data'!N1178</x:f>
        <x:v>0.081</x:v>
      </x:c>
      <x:c r="O1178" t="str">
        <x:f>IF(OR(D1178&lt;620,L1178&gt;=2,J1178&gt;0.9),"High",IF(OR(D1178&lt;700,L1178=1,J1178&gt;0.75),"Medium","Low"))</x:f>
        <x:v>Medium</x:v>
      </x:c>
      <x:c r="P1178" s="30" t="n">
        <x:f>XLOOKUP(F1178,Assumptions!$A$4:$A$6,Assumptions!$B$4:$B$6)</x:f>
        <x:v>0</x:v>
      </x:c>
      <x:c r="Q1178" s="32" t="n">
        <x:f>XLOOKUP(F1178,Assumptions!$A$4:$A$6,Assumptions!$C$4:$C$6)</x:f>
        <x:v>0.229</x:v>
      </x:c>
      <x:c r="R1178" s="32" t="n">
        <x:f>XLOOKUP(F1178,Assumptions!$A$4:$A$6,Assumptions!$D$4:$D$6)</x:f>
        <x:v>0.015</x:v>
      </x:c>
      <x:c r="S1178" s="32" t="n">
        <x:f>XLOOKUP(F1178,Assumptions!$A$4:$A$6,Assumptions!$E$4:$E$6)</x:f>
        <x:v>0.0075</x:v>
      </x:c>
      <x:c r="T1178" s="32" t="n">
        <x:f>XLOOKUP(O1178,Assumptions!$H$4:$H$6,Assumptions!$I$4:$I$6)</x:f>
        <x:v>0.012</x:v>
      </x:c>
      <x:c r="U1178" s="30" t="n">
        <x:f>XLOOKUP(F1178,Assumptions!$A$4:$A$6,Assumptions!$F$4:$F$6)</x:f>
        <x:v>60</x:v>
      </x:c>
      <x:c r="V1178" s="60" t="n">
        <x:f>I1178*12</x:f>
        <x:v>1800</x:v>
      </x:c>
      <x:c r="W1178" s="60" t="n">
        <x:f>H1178*J1178*(1-K1178)*Q1178</x:f>
        <x:v>81.65821415199999</x:v>
      </x:c>
      <x:c r="X1178" s="60" t="n">
        <x:f>V1178*R1178</x:f>
        <x:v>27</x:v>
      </x:c>
      <x:c r="Y1178" s="60" t="n">
        <x:f>V1178*S1178</x:f>
        <x:v>13.5</x:v>
      </x:c>
      <x:c r="Z1178" s="60" t="n">
        <x:f>H1178*J1178*T1178</x:f>
        <x:v>19.628591999999998</x:v>
      </x:c>
      <x:c r="AA1178" s="60" t="n">
        <x:f>P1178+W1178+X1178-Y1178-Z1178-U1178</x:f>
        <x:v>15.529622151999988</x:v>
      </x:c>
      <x:c r="AB1178" s="32" t="n">
        <x:f>IFERROR(AA1178/(P1178+W1178+X1178),0)</x:f>
        <x:v>0.142921750308503</x:v>
      </x:c>
      <x:c r="AC1178" t="n">
        <x:f>IF(O1178="High",0,IF(I1178&gt;=1800,3,IF(I1178&gt;=900,2,1))+IF(K1178&gt;=0.9,2,IF(K1178&gt;=0.75,1,0))+IF(J1178&lt;=0.7,2,IF(J1178&lt;=0.85,1,0))+IF(M1178&gt;=8,1,0))</x:f>
        <x:v>5</x:v>
      </x:c>
      <x:c r="AD1178" t="str">
        <x:f>IF(AND(O1178&lt;&gt;"High",AC1178&gt;=Assumptions!$B$10,AA1178&gt;0),"Priority Growth",IF(AND(O1178="Low",AA1178&gt;0),"Maintain","Watch"))</x:f>
        <x:v>Watch</x:v>
      </x:c>
      <x:c r="AE1178" s="60" t="n">
        <x:f>MAX(AA1178,0)*N1178</x:f>
        <x:v>1.257899394311999</x:v>
      </x:c>
      <x:c r="AF1178" t="str">
        <x:f>IF(AND(AA1178&gt;=Assumptions!$B$11,O1178&lt;&gt;"High",OR(N1178&gt;=Assumptions!$B$12,M1178&lt;=6)),"High","Standard")</x:f>
        <x:v>Standard</x:v>
      </x:c>
    </x:row>
    <x:row r="1179">
      <x:c r="A1179" t="str">
        <x:f>'Raw_Data'!A1179</x:f>
        <x:v>C01178</x:v>
      </x:c>
      <x:c r="B1179" t="n">
        <x:f>'Raw_Data'!B1179</x:f>
        <x:v>26</x:v>
      </x:c>
      <x:c r="C1179" s="30" t="n">
        <x:f>'Raw_Data'!C1179</x:f>
        <x:v>87783</x:v>
      </x:c>
      <x:c r="D1179" t="n">
        <x:f>'Raw_Data'!D1179</x:f>
        <x:v>767</x:v>
      </x:c>
      <x:c r="E1179" t="n">
        <x:f>'Raw_Data'!E1179</x:f>
        <x:v>93</x:v>
      </x:c>
      <x:c r="F1179" t="str">
        <x:f>PROPER(TRIM('Raw_Data'!F1179))</x:f>
        <x:v>Gold</x:v>
      </x:c>
      <x:c r="G1179" t="str">
        <x:f>PROPER(TRIM('Raw_Data'!G1179))</x:f>
        <x:v>Digital</x:v>
      </x:c>
      <x:c r="H1179" s="60" t="n">
        <x:f>'Raw_Data'!H1179</x:f>
        <x:v>13937</x:v>
      </x:c>
      <x:c r="I1179" s="60" t="n">
        <x:f>'Raw_Data'!I1179</x:f>
        <x:v>1402.68</x:v>
      </x:c>
      <x:c r="J1179" s="32" t="n">
        <x:f>'Raw_Data'!J1179</x:f>
        <x:v>0.271</x:v>
      </x:c>
      <x:c r="K1179" s="32" t="n">
        <x:f>'Raw_Data'!K1179</x:f>
        <x:v>0.776</x:v>
      </x:c>
      <x:c r="L1179" t="n">
        <x:f>'Raw_Data'!L1179</x:f>
        <x:v>0</x:v>
      </x:c>
      <x:c r="M1179" t="n">
        <x:f>IF('Raw_Data'!M1179="",Assumptions!$B$15,'Raw_Data'!M1179)</x:f>
        <x:v>10</x:v>
      </x:c>
      <x:c r="N1179" s="32" t="n">
        <x:f>'Raw_Data'!N1179</x:f>
        <x:v>0.02</x:v>
      </x:c>
      <x:c r="O1179" t="str">
        <x:f>IF(OR(D1179&lt;620,L1179&gt;=2,J1179&gt;0.9),"High",IF(OR(D1179&lt;700,L1179=1,J1179&gt;0.75),"Medium","Low"))</x:f>
        <x:v>Low</x:v>
      </x:c>
      <x:c r="P1179" s="30" t="n">
        <x:f>XLOOKUP(F1179,Assumptions!$A$4:$A$6,Assumptions!$B$4:$B$6)</x:f>
        <x:v>95</x:v>
      </x:c>
      <x:c r="Q1179" s="32" t="n">
        <x:f>XLOOKUP(F1179,Assumptions!$A$4:$A$6,Assumptions!$C$4:$C$6)</x:f>
        <x:v>0.219</x:v>
      </x:c>
      <x:c r="R1179" s="32" t="n">
        <x:f>XLOOKUP(F1179,Assumptions!$A$4:$A$6,Assumptions!$D$4:$D$6)</x:f>
        <x:v>0.016</x:v>
      </x:c>
      <x:c r="S1179" s="32" t="n">
        <x:f>XLOOKUP(F1179,Assumptions!$A$4:$A$6,Assumptions!$E$4:$E$6)</x:f>
        <x:v>0.01</x:v>
      </x:c>
      <x:c r="T1179" s="32" t="n">
        <x:f>XLOOKUP(O1179,Assumptions!$H$4:$H$6,Assumptions!$I$4:$I$6)</x:f>
        <x:v>0.0035</x:v>
      </x:c>
      <x:c r="U1179" s="30" t="n">
        <x:f>XLOOKUP(F1179,Assumptions!$A$4:$A$6,Assumptions!$F$4:$F$6)</x:f>
        <x:v>90</x:v>
      </x:c>
      <x:c r="V1179" s="60" t="n">
        <x:f>I1179*12</x:f>
        <x:v>16832.16</x:v>
      </x:c>
      <x:c r="W1179" s="60" t="n">
        <x:f>H1179*J1179*(1-K1179)*Q1179</x:f>
        <x:v>185.28093091199997</x:v>
      </x:c>
      <x:c r="X1179" s="60" t="n">
        <x:f>V1179*R1179</x:f>
        <x:v>269.31456000000003</x:v>
      </x:c>
      <x:c r="Y1179" s="60" t="n">
        <x:f>V1179*S1179</x:f>
        <x:v>168.3216</x:v>
      </x:c>
      <x:c r="Z1179" s="60" t="n">
        <x:f>H1179*J1179*T1179</x:f>
        <x:v>13.2192445</x:v>
      </x:c>
      <x:c r="AA1179" s="60" t="n">
        <x:f>P1179+W1179+X1179-Y1179-Z1179-U1179</x:f>
        <x:v>278.05464641200007</x:v>
      </x:c>
      <x:c r="AB1179" s="32" t="n">
        <x:f>IFERROR(AA1179/(P1179+W1179+X1179),0)</x:f>
        <x:v>0.5059259965008002</x:v>
      </x:c>
      <x:c r="AC1179" t="n">
        <x:f>IF(O1179="High",0,IF(I1179&gt;=1800,3,IF(I1179&gt;=900,2,1))+IF(K1179&gt;=0.9,2,IF(K1179&gt;=0.75,1,0))+IF(J1179&lt;=0.7,2,IF(J1179&lt;=0.85,1,0))+IF(M1179&gt;=8,1,0))</x:f>
        <x:v>6</x:v>
      </x:c>
      <x:c r="AD1179" t="str">
        <x:f>IF(AND(O1179&lt;&gt;"High",AC1179&gt;=Assumptions!$B$10,AA1179&gt;0),"Priority Growth",IF(AND(O1179="Low",AA1179&gt;0),"Maintain","Watch"))</x:f>
        <x:v>Priority Growth</x:v>
      </x:c>
      <x:c r="AE1179" s="60" t="n">
        <x:f>MAX(AA1179,0)*N1179</x:f>
        <x:v>5.561092928240002</x:v>
      </x:c>
      <x:c r="AF1179" t="str">
        <x:f>IF(AND(AA1179&gt;=Assumptions!$B$11,O1179&lt;&gt;"High",OR(N1179&gt;=Assumptions!$B$12,M1179&lt;=6)),"High","Standard")</x:f>
        <x:v>Standard</x:v>
      </x:c>
    </x:row>
    <x:row r="1180">
      <x:c r="A1180" t="str">
        <x:f>'Raw_Data'!A1180</x:f>
        <x:v>C01179</x:v>
      </x:c>
      <x:c r="B1180" t="n">
        <x:f>'Raw_Data'!B1180</x:f>
        <x:v>52</x:v>
      </x:c>
      <x:c r="C1180" s="30" t="n">
        <x:f>'Raw_Data'!C1180</x:f>
        <x:v>83676</x:v>
      </x:c>
      <x:c r="D1180" t="n">
        <x:f>'Raw_Data'!D1180</x:f>
        <x:v>643</x:v>
      </x:c>
      <x:c r="E1180" t="n">
        <x:f>'Raw_Data'!E1180</x:f>
        <x:v>34</x:v>
      </x:c>
      <x:c r="F1180" t="str">
        <x:f>PROPER(TRIM('Raw_Data'!F1180))</x:f>
        <x:v>Gold</x:v>
      </x:c>
      <x:c r="G1180" t="str">
        <x:f>PROPER(TRIM('Raw_Data'!G1180))</x:f>
        <x:v>Digital</x:v>
      </x:c>
      <x:c r="H1180" s="60" t="n">
        <x:f>'Raw_Data'!H1180</x:f>
        <x:v>9592</x:v>
      </x:c>
      <x:c r="I1180" s="60" t="n">
        <x:f>'Raw_Data'!I1180</x:f>
        <x:v>1314.63</x:v>
      </x:c>
      <x:c r="J1180" s="32" t="n">
        <x:f>'Raw_Data'!J1180</x:f>
        <x:v>0.349</x:v>
      </x:c>
      <x:c r="K1180" s="32" t="n">
        <x:f>'Raw_Data'!K1180</x:f>
        <x:v>0.809</x:v>
      </x:c>
      <x:c r="L1180" t="n">
        <x:f>'Raw_Data'!L1180</x:f>
        <x:v>0</x:v>
      </x:c>
      <x:c r="M1180" t="n">
        <x:f>IF('Raw_Data'!M1180="",Assumptions!$B$15,'Raw_Data'!M1180)</x:f>
        <x:v>6</x:v>
      </x:c>
      <x:c r="N1180" s="32" t="n">
        <x:f>'Raw_Data'!N1180</x:f>
        <x:v>0.182</x:v>
      </x:c>
      <x:c r="O1180" t="str">
        <x:f>IF(OR(D1180&lt;620,L1180&gt;=2,J1180&gt;0.9),"High",IF(OR(D1180&lt;700,L1180=1,J1180&gt;0.75),"Medium","Low"))</x:f>
        <x:v>Medium</x:v>
      </x:c>
      <x:c r="P1180" s="30" t="n">
        <x:f>XLOOKUP(F1180,Assumptions!$A$4:$A$6,Assumptions!$B$4:$B$6)</x:f>
        <x:v>95</x:v>
      </x:c>
      <x:c r="Q1180" s="32" t="n">
        <x:f>XLOOKUP(F1180,Assumptions!$A$4:$A$6,Assumptions!$C$4:$C$6)</x:f>
        <x:v>0.219</x:v>
      </x:c>
      <x:c r="R1180" s="32" t="n">
        <x:f>XLOOKUP(F1180,Assumptions!$A$4:$A$6,Assumptions!$D$4:$D$6)</x:f>
        <x:v>0.016</x:v>
      </x:c>
      <x:c r="S1180" s="32" t="n">
        <x:f>XLOOKUP(F1180,Assumptions!$A$4:$A$6,Assumptions!$E$4:$E$6)</x:f>
        <x:v>0.01</x:v>
      </x:c>
      <x:c r="T1180" s="32" t="n">
        <x:f>XLOOKUP(O1180,Assumptions!$H$4:$H$6,Assumptions!$I$4:$I$6)</x:f>
        <x:v>0.012</x:v>
      </x:c>
      <x:c r="U1180" s="30" t="n">
        <x:f>XLOOKUP(F1180,Assumptions!$A$4:$A$6,Assumptions!$F$4:$F$6)</x:f>
        <x:v>90</x:v>
      </x:c>
      <x:c r="V1180" s="60" t="n">
        <x:f>I1180*12</x:f>
        <x:v>15775.560000000001</x:v>
      </x:c>
      <x:c r="W1180" s="60" t="n">
        <x:f>H1180*J1180*(1-K1180)*Q1180</x:f>
        <x:v>140.02709503199995</x:v>
      </x:c>
      <x:c r="X1180" s="60" t="n">
        <x:f>V1180*R1180</x:f>
        <x:v>252.40896000000004</x:v>
      </x:c>
      <x:c r="Y1180" s="60" t="n">
        <x:f>V1180*S1180</x:f>
        <x:v>157.75560000000002</x:v>
      </x:c>
      <x:c r="Z1180" s="60" t="n">
        <x:f>H1180*J1180*T1180</x:f>
        <x:v>40.171296</x:v>
      </x:c>
      <x:c r="AA1180" s="60" t="n">
        <x:f>P1180+W1180+X1180-Y1180-Z1180-U1180</x:f>
        <x:v>199.509159032</x:v>
      </x:c>
      <x:c r="AB1180" s="32" t="n">
        <x:f>IFERROR(AA1180/(P1180+W1180+X1180),0)</x:f>
        <x:v>0.4093032449536428</x:v>
      </x:c>
      <x:c r="AC1180" t="n">
        <x:f>IF(O1180="High",0,IF(I1180&gt;=1800,3,IF(I1180&gt;=900,2,1))+IF(K1180&gt;=0.9,2,IF(K1180&gt;=0.75,1,0))+IF(J1180&lt;=0.7,2,IF(J1180&lt;=0.85,1,0))+IF(M1180&gt;=8,1,0))</x:f>
        <x:v>5</x:v>
      </x:c>
      <x:c r="AD1180" t="str">
        <x:f>IF(AND(O1180&lt;&gt;"High",AC1180&gt;=Assumptions!$B$10,AA1180&gt;0),"Priority Growth",IF(AND(O1180="Low",AA1180&gt;0),"Maintain","Watch"))</x:f>
        <x:v>Watch</x:v>
      </x:c>
      <x:c r="AE1180" s="60" t="n">
        <x:f>MAX(AA1180,0)*N1180</x:f>
        <x:v>36.310666943824</x:v>
      </x:c>
      <x:c r="AF1180" t="str">
        <x:f>IF(AND(AA1180&gt;=Assumptions!$B$11,O1180&lt;&gt;"High",OR(N1180&gt;=Assumptions!$B$12,M1180&lt;=6)),"High","Standard")</x:f>
        <x:v>Standard</x:v>
      </x:c>
    </x:row>
    <x:row r="1181">
      <x:c r="A1181" t="str">
        <x:f>'Raw_Data'!A1181</x:f>
        <x:v>C01180</x:v>
      </x:c>
      <x:c r="B1181" t="n">
        <x:f>'Raw_Data'!B1181</x:f>
        <x:v>64</x:v>
      </x:c>
      <x:c r="C1181" s="30" t="n">
        <x:f>'Raw_Data'!C1181</x:f>
        <x:v>122414</x:v>
      </x:c>
      <x:c r="D1181" t="n">
        <x:f>'Raw_Data'!D1181</x:f>
        <x:v>680</x:v>
      </x:c>
      <x:c r="E1181" t="n">
        <x:f>'Raw_Data'!E1181</x:f>
        <x:v>59</x:v>
      </x:c>
      <x:c r="F1181" t="str">
        <x:f>PROPER(TRIM('Raw_Data'!F1181))</x:f>
        <x:v>Platinum</x:v>
      </x:c>
      <x:c r="G1181" t="str">
        <x:f>PROPER(TRIM('Raw_Data'!G1181))</x:f>
        <x:v>Direct Mail</x:v>
      </x:c>
      <x:c r="H1181" s="60" t="n">
        <x:f>'Raw_Data'!H1181</x:f>
        <x:v>25351</x:v>
      </x:c>
      <x:c r="I1181" s="60" t="n">
        <x:f>'Raw_Data'!I1181</x:f>
        <x:v>2075.14</x:v>
      </x:c>
      <x:c r="J1181" s="32" t="n">
        <x:f>'Raw_Data'!J1181</x:f>
        <x:v>0.379</x:v>
      </x:c>
      <x:c r="K1181" s="32" t="n">
        <x:f>'Raw_Data'!K1181</x:f>
        <x:v>0.687</x:v>
      </x:c>
      <x:c r="L1181" t="n">
        <x:f>'Raw_Data'!L1181</x:f>
        <x:v>0</x:v>
      </x:c>
      <x:c r="M1181" t="n">
        <x:f>IF('Raw_Data'!M1181="",Assumptions!$B$15,'Raw_Data'!M1181)</x:f>
        <x:v>9</x:v>
      </x:c>
      <x:c r="N1181" s="32" t="n">
        <x:f>'Raw_Data'!N1181</x:f>
        <x:v>0.02</x:v>
      </x:c>
      <x:c r="O1181" t="str">
        <x:f>IF(OR(D1181&lt;620,L1181&gt;=2,J1181&gt;0.9),"High",IF(OR(D1181&lt;700,L1181=1,J1181&gt;0.75),"Medium","Low"))</x:f>
        <x:v>Medium</x:v>
      </x:c>
      <x:c r="P1181" s="30" t="n">
        <x:f>XLOOKUP(F1181,Assumptions!$A$4:$A$6,Assumptions!$B$4:$B$6)</x:f>
        <x:v>195</x:v>
      </x:c>
      <x:c r="Q1181" s="32" t="n">
        <x:f>XLOOKUP(F1181,Assumptions!$A$4:$A$6,Assumptions!$C$4:$C$6)</x:f>
        <x:v>0.199</x:v>
      </x:c>
      <x:c r="R1181" s="32" t="n">
        <x:f>XLOOKUP(F1181,Assumptions!$A$4:$A$6,Assumptions!$D$4:$D$6)</x:f>
        <x:v>0.017</x:v>
      </x:c>
      <x:c r="S1181" s="32" t="n">
        <x:f>XLOOKUP(F1181,Assumptions!$A$4:$A$6,Assumptions!$E$4:$E$6)</x:f>
        <x:v>0.013</x:v>
      </x:c>
      <x:c r="T1181" s="32" t="n">
        <x:f>XLOOKUP(O1181,Assumptions!$H$4:$H$6,Assumptions!$I$4:$I$6)</x:f>
        <x:v>0.012</x:v>
      </x:c>
      <x:c r="U1181" s="30" t="n">
        <x:f>XLOOKUP(F1181,Assumptions!$A$4:$A$6,Assumptions!$F$4:$F$6)</x:f>
        <x:v>140</x:v>
      </x:c>
      <x:c r="V1181" s="60" t="n">
        <x:f>I1181*12</x:f>
        <x:v>24901.68</x:v>
      </x:c>
      <x:c r="W1181" s="60" t="n">
        <x:f>H1181*J1181*(1-K1181)*Q1181</x:f>
        <x:v>598.455302323</x:v>
      </x:c>
      <x:c r="X1181" s="60" t="n">
        <x:f>V1181*R1181</x:f>
        <x:v>423.32856000000004</x:v>
      </x:c>
      <x:c r="Y1181" s="60" t="n">
        <x:f>V1181*S1181</x:f>
        <x:v>323.72184</x:v>
      </x:c>
      <x:c r="Z1181" s="60" t="n">
        <x:f>H1181*J1181*T1181</x:f>
        <x:v>115.29634800000001</x:v>
      </x:c>
      <x:c r="AA1181" s="60" t="n">
        <x:f>P1181+W1181+X1181-Y1181-Z1181-U1181</x:f>
        <x:v>637.7656743230001</x:v>
      </x:c>
      <x:c r="AB1181" s="32" t="n">
        <x:f>IFERROR(AA1181/(P1181+W1181+X1181),0)</x:f>
        <x:v>0.5241404772622656</x:v>
      </x:c>
      <x:c r="AC1181" t="n">
        <x:f>IF(O1181="High",0,IF(I1181&gt;=1800,3,IF(I1181&gt;=900,2,1))+IF(K1181&gt;=0.9,2,IF(K1181&gt;=0.75,1,0))+IF(J1181&lt;=0.7,2,IF(J1181&lt;=0.85,1,0))+IF(M1181&gt;=8,1,0))</x:f>
        <x:v>6</x:v>
      </x:c>
      <x:c r="AD1181" t="str">
        <x:f>IF(AND(O1181&lt;&gt;"High",AC1181&gt;=Assumptions!$B$10,AA1181&gt;0),"Priority Growth",IF(AND(O1181="Low",AA1181&gt;0),"Maintain","Watch"))</x:f>
        <x:v>Priority Growth</x:v>
      </x:c>
      <x:c r="AE1181" s="60" t="n">
        <x:f>MAX(AA1181,0)*N1181</x:f>
        <x:v>12.755313486460002</x:v>
      </x:c>
      <x:c r="AF1181" t="str">
        <x:f>IF(AND(AA1181&gt;=Assumptions!$B$11,O1181&lt;&gt;"High",OR(N1181&gt;=Assumptions!$B$12,M1181&lt;=6)),"High","Standard")</x:f>
        <x:v>Standard</x:v>
      </x:c>
    </x:row>
    <x:row r="1182">
      <x:c r="A1182" t="str">
        <x:f>'Raw_Data'!A1182</x:f>
        <x:v>C01181</x:v>
      </x:c>
      <x:c r="B1182" t="n">
        <x:f>'Raw_Data'!B1182</x:f>
        <x:v>57</x:v>
      </x:c>
      <x:c r="C1182" s="30" t="n">
        <x:f>'Raw_Data'!C1182</x:f>
        <x:v>85415</x:v>
      </x:c>
      <x:c r="D1182" t="n">
        <x:f>'Raw_Data'!D1182</x:f>
        <x:v>756</x:v>
      </x:c>
      <x:c r="E1182" t="n">
        <x:f>'Raw_Data'!E1182</x:f>
        <x:v>58</x:v>
      </x:c>
      <x:c r="F1182" t="str">
        <x:f>PROPER(TRIM('Raw_Data'!F1182))</x:f>
        <x:v>Classic</x:v>
      </x:c>
      <x:c r="G1182" t="str">
        <x:f>PROPER(TRIM('Raw_Data'!G1182))</x:f>
        <x:v>Branch</x:v>
      </x:c>
      <x:c r="H1182" s="60" t="n">
        <x:f>'Raw_Data'!H1182</x:f>
        <x:v>8970</x:v>
      </x:c>
      <x:c r="I1182" s="60" t="n">
        <x:f>'Raw_Data'!I1182</x:f>
        <x:v>612.02</x:v>
      </x:c>
      <x:c r="J1182" s="32" t="n">
        <x:f>'Raw_Data'!J1182</x:f>
        <x:v>0.478</x:v>
      </x:c>
      <x:c r="K1182" s="32" t="n">
        <x:f>'Raw_Data'!K1182</x:f>
        <x:v>0.75</x:v>
      </x:c>
      <x:c r="L1182" t="n">
        <x:f>'Raw_Data'!L1182</x:f>
        <x:v>0</x:v>
      </x:c>
      <x:c r="M1182" t="n">
        <x:f>IF('Raw_Data'!M1182="",Assumptions!$B$15,'Raw_Data'!M1182)</x:f>
        <x:v>6</x:v>
      </x:c>
      <x:c r="N1182" s="32" t="n">
        <x:f>'Raw_Data'!N1182</x:f>
        <x:v>0.203</x:v>
      </x:c>
      <x:c r="O1182" t="str">
        <x:f>IF(OR(D1182&lt;620,L1182&gt;=2,J1182&gt;0.9),"High",IF(OR(D1182&lt;700,L1182=1,J1182&gt;0.75),"Medium","Low"))</x:f>
        <x:v>Low</x:v>
      </x:c>
      <x:c r="P1182" s="30" t="n">
        <x:f>XLOOKUP(F1182,Assumptions!$A$4:$A$6,Assumptions!$B$4:$B$6)</x:f>
        <x:v>0</x:v>
      </x:c>
      <x:c r="Q1182" s="32" t="n">
        <x:f>XLOOKUP(F1182,Assumptions!$A$4:$A$6,Assumptions!$C$4:$C$6)</x:f>
        <x:v>0.229</x:v>
      </x:c>
      <x:c r="R1182" s="32" t="n">
        <x:f>XLOOKUP(F1182,Assumptions!$A$4:$A$6,Assumptions!$D$4:$D$6)</x:f>
        <x:v>0.015</x:v>
      </x:c>
      <x:c r="S1182" s="32" t="n">
        <x:f>XLOOKUP(F1182,Assumptions!$A$4:$A$6,Assumptions!$E$4:$E$6)</x:f>
        <x:v>0.0075</x:v>
      </x:c>
      <x:c r="T1182" s="32" t="n">
        <x:f>XLOOKUP(O1182,Assumptions!$H$4:$H$6,Assumptions!$I$4:$I$6)</x:f>
        <x:v>0.0035</x:v>
      </x:c>
      <x:c r="U1182" s="30" t="n">
        <x:f>XLOOKUP(F1182,Assumptions!$A$4:$A$6,Assumptions!$F$4:$F$6)</x:f>
        <x:v>60</x:v>
      </x:c>
      <x:c r="V1182" s="60" t="n">
        <x:f>I1182*12</x:f>
        <x:v>7344.24</x:v>
      </x:c>
      <x:c r="W1182" s="60" t="n">
        <x:f>H1182*J1182*(1-K1182)*Q1182</x:f>
        <x:v>245.468535</x:v>
      </x:c>
      <x:c r="X1182" s="60" t="n">
        <x:f>V1182*R1182</x:f>
        <x:v>110.16359999999999</x:v>
      </x:c>
      <x:c r="Y1182" s="60" t="n">
        <x:f>V1182*S1182</x:f>
        <x:v>55.081799999999994</x:v>
      </x:c>
      <x:c r="Z1182" s="60" t="n">
        <x:f>H1182*J1182*T1182</x:f>
        <x:v>15.00681</x:v>
      </x:c>
      <x:c r="AA1182" s="60" t="n">
        <x:f>P1182+W1182+X1182-Y1182-Z1182-U1182</x:f>
        <x:v>225.54352500000005</x:v>
      </x:c>
      <x:c r="AB1182" s="32" t="n">
        <x:f>IFERROR(AA1182/(P1182+W1182+X1182),0)</x:f>
        <x:v>0.6342045692805574</x:v>
      </x:c>
      <x:c r="AC1182" t="n">
        <x:f>IF(O1182="High",0,IF(I1182&gt;=1800,3,IF(I1182&gt;=900,2,1))+IF(K1182&gt;=0.9,2,IF(K1182&gt;=0.75,1,0))+IF(J1182&lt;=0.7,2,IF(J1182&lt;=0.85,1,0))+IF(M1182&gt;=8,1,0))</x:f>
        <x:v>4</x:v>
      </x:c>
      <x:c r="AD1182" t="str">
        <x:f>IF(AND(O1182&lt;&gt;"High",AC1182&gt;=Assumptions!$B$10,AA1182&gt;0),"Priority Growth",IF(AND(O1182="Low",AA1182&gt;0),"Maintain","Watch"))</x:f>
        <x:v>Maintain</x:v>
      </x:c>
      <x:c r="AE1182" s="60" t="n">
        <x:f>MAX(AA1182,0)*N1182</x:f>
        <x:v>45.78533557500001</x:v>
      </x:c>
      <x:c r="AF1182" t="str">
        <x:f>IF(AND(AA1182&gt;=Assumptions!$B$11,O1182&lt;&gt;"High",OR(N1182&gt;=Assumptions!$B$12,M1182&lt;=6)),"High","Standard")</x:f>
        <x:v>Standard</x:v>
      </x:c>
    </x:row>
    <x:row r="1183">
      <x:c r="A1183" t="str">
        <x:f>'Raw_Data'!A1183</x:f>
        <x:v>C01182</x:v>
      </x:c>
      <x:c r="B1183" t="n">
        <x:f>'Raw_Data'!B1183</x:f>
        <x:v>37</x:v>
      </x:c>
      <x:c r="C1183" s="30" t="n">
        <x:f>'Raw_Data'!C1183</x:f>
        <x:v>97200</x:v>
      </x:c>
      <x:c r="D1183" t="n">
        <x:f>'Raw_Data'!D1183</x:f>
        <x:v>744</x:v>
      </x:c>
      <x:c r="E1183" t="n">
        <x:f>'Raw_Data'!E1183</x:f>
        <x:v>48</x:v>
      </x:c>
      <x:c r="F1183" t="str">
        <x:f>PROPER(TRIM('Raw_Data'!F1183))</x:f>
        <x:v>Classic</x:v>
      </x:c>
      <x:c r="G1183" t="str">
        <x:f>PROPER(TRIM('Raw_Data'!G1183))</x:f>
        <x:v>Partner</x:v>
      </x:c>
      <x:c r="H1183" s="60" t="n">
        <x:f>'Raw_Data'!H1183</x:f>
        <x:v>13421</x:v>
      </x:c>
      <x:c r="I1183" s="60" t="n">
        <x:f>'Raw_Data'!I1183</x:f>
        <x:v>1074.96</x:v>
      </x:c>
      <x:c r="J1183" s="32" t="n">
        <x:f>'Raw_Data'!J1183</x:f>
        <x:v>0.344</x:v>
      </x:c>
      <x:c r="K1183" s="32" t="n">
        <x:f>'Raw_Data'!K1183</x:f>
        <x:v>0.828</x:v>
      </x:c>
      <x:c r="L1183" t="n">
        <x:f>'Raw_Data'!L1183</x:f>
        <x:v>0</x:v>
      </x:c>
      <x:c r="M1183" t="n">
        <x:f>IF('Raw_Data'!M1183="",Assumptions!$B$15,'Raw_Data'!M1183)</x:f>
        <x:v>9</x:v>
      </x:c>
      <x:c r="N1183" s="32" t="n">
        <x:f>'Raw_Data'!N1183</x:f>
        <x:v>0.024</x:v>
      </x:c>
      <x:c r="O1183" t="str">
        <x:f>IF(OR(D1183&lt;620,L1183&gt;=2,J1183&gt;0.9),"High",IF(OR(D1183&lt;700,L1183=1,J1183&gt;0.75),"Medium","Low"))</x:f>
        <x:v>Low</x:v>
      </x:c>
      <x:c r="P1183" s="30" t="n">
        <x:f>XLOOKUP(F1183,Assumptions!$A$4:$A$6,Assumptions!$B$4:$B$6)</x:f>
        <x:v>0</x:v>
      </x:c>
      <x:c r="Q1183" s="32" t="n">
        <x:f>XLOOKUP(F1183,Assumptions!$A$4:$A$6,Assumptions!$C$4:$C$6)</x:f>
        <x:v>0.229</x:v>
      </x:c>
      <x:c r="R1183" s="32" t="n">
        <x:f>XLOOKUP(F1183,Assumptions!$A$4:$A$6,Assumptions!$D$4:$D$6)</x:f>
        <x:v>0.015</x:v>
      </x:c>
      <x:c r="S1183" s="32" t="n">
        <x:f>XLOOKUP(F1183,Assumptions!$A$4:$A$6,Assumptions!$E$4:$E$6)</x:f>
        <x:v>0.0075</x:v>
      </x:c>
      <x:c r="T1183" s="32" t="n">
        <x:f>XLOOKUP(O1183,Assumptions!$H$4:$H$6,Assumptions!$I$4:$I$6)</x:f>
        <x:v>0.0035</x:v>
      </x:c>
      <x:c r="U1183" s="30" t="n">
        <x:f>XLOOKUP(F1183,Assumptions!$A$4:$A$6,Assumptions!$F$4:$F$6)</x:f>
        <x:v>60</x:v>
      </x:c>
      <x:c r="V1183" s="60" t="n">
        <x:f>I1183*12</x:f>
        <x:v>12899.52</x:v>
      </x:c>
      <x:c r="W1183" s="60" t="n">
        <x:f>H1183*J1183*(1-K1183)*Q1183</x:f>
        <x:v>181.84746371200004</x:v>
      </x:c>
      <x:c r="X1183" s="60" t="n">
        <x:f>V1183*R1183</x:f>
        <x:v>193.4928</x:v>
      </x:c>
      <x:c r="Y1183" s="60" t="n">
        <x:f>V1183*S1183</x:f>
        <x:v>96.7464</x:v>
      </x:c>
      <x:c r="Z1183" s="60" t="n">
        <x:f>H1183*J1183*T1183</x:f>
        <x:v>16.158884</x:v>
      </x:c>
      <x:c r="AA1183" s="60" t="n">
        <x:f>P1183+W1183+X1183-Y1183-Z1183-U1183</x:f>
        <x:v>202.43497971200003</x:v>
      </x:c>
      <x:c r="AB1183" s="32" t="n">
        <x:f>IFERROR(AA1183/(P1183+W1183+X1183),0)</x:f>
        <x:v>0.5393372341937958</x:v>
      </x:c>
      <x:c r="AC1183" t="n">
        <x:f>IF(O1183="High",0,IF(I1183&gt;=1800,3,IF(I1183&gt;=900,2,1))+IF(K1183&gt;=0.9,2,IF(K1183&gt;=0.75,1,0))+IF(J1183&lt;=0.7,2,IF(J1183&lt;=0.85,1,0))+IF(M1183&gt;=8,1,0))</x:f>
        <x:v>6</x:v>
      </x:c>
      <x:c r="AD1183" t="str">
        <x:f>IF(AND(O1183&lt;&gt;"High",AC1183&gt;=Assumptions!$B$10,AA1183&gt;0),"Priority Growth",IF(AND(O1183="Low",AA1183&gt;0),"Maintain","Watch"))</x:f>
        <x:v>Priority Growth</x:v>
      </x:c>
      <x:c r="AE1183" s="60" t="n">
        <x:f>MAX(AA1183,0)*N1183</x:f>
        <x:v>4.858439513088001</x:v>
      </x:c>
      <x:c r="AF1183" t="str">
        <x:f>IF(AND(AA1183&gt;=Assumptions!$B$11,O1183&lt;&gt;"High",OR(N1183&gt;=Assumptions!$B$12,M1183&lt;=6)),"High","Standard")</x:f>
        <x:v>Standard</x:v>
      </x:c>
    </x:row>
    <x:row r="1184">
      <x:c r="A1184" t="str">
        <x:f>'Raw_Data'!A1184</x:f>
        <x:v>C01183</x:v>
      </x:c>
      <x:c r="B1184" t="n">
        <x:f>'Raw_Data'!B1184</x:f>
        <x:v>21</x:v>
      </x:c>
      <x:c r="C1184" s="30" t="n">
        <x:f>'Raw_Data'!C1184</x:f>
        <x:v>73976</x:v>
      </x:c>
      <x:c r="D1184" t="n">
        <x:f>'Raw_Data'!D1184</x:f>
        <x:v>685</x:v>
      </x:c>
      <x:c r="E1184" t="n">
        <x:f>'Raw_Data'!E1184</x:f>
        <x:v>18</x:v>
      </x:c>
      <x:c r="F1184" t="str">
        <x:f>PROPER(TRIM('Raw_Data'!F1184))</x:f>
        <x:v>Gold</x:v>
      </x:c>
      <x:c r="G1184" t="str">
        <x:f>PROPER(TRIM('Raw_Data'!G1184))</x:f>
        <x:v>Digital</x:v>
      </x:c>
      <x:c r="H1184" s="60" t="n">
        <x:f>'Raw_Data'!H1184</x:f>
        <x:v>14169</x:v>
      </x:c>
      <x:c r="I1184" s="60" t="n">
        <x:f>'Raw_Data'!I1184</x:f>
        <x:v>1522.98</x:v>
      </x:c>
      <x:c r="J1184" s="32" t="n">
        <x:f>'Raw_Data'!J1184</x:f>
        <x:v>0.275</x:v>
      </x:c>
      <x:c r="K1184" s="32" t="n">
        <x:f>'Raw_Data'!K1184</x:f>
        <x:v>0.755</x:v>
      </x:c>
      <x:c r="L1184" t="n">
        <x:f>'Raw_Data'!L1184</x:f>
        <x:v>0</x:v>
      </x:c>
      <x:c r="M1184" t="n">
        <x:f>IF('Raw_Data'!M1184="",Assumptions!$B$15,'Raw_Data'!M1184)</x:f>
        <x:v>7</x:v>
      </x:c>
      <x:c r="N1184" s="32" t="n">
        <x:f>'Raw_Data'!N1184</x:f>
        <x:v>0.071</x:v>
      </x:c>
      <x:c r="O1184" t="str">
        <x:f>IF(OR(D1184&lt;620,L1184&gt;=2,J1184&gt;0.9),"High",IF(OR(D1184&lt;700,L1184=1,J1184&gt;0.75),"Medium","Low"))</x:f>
        <x:v>Medium</x:v>
      </x:c>
      <x:c r="P1184" s="30" t="n">
        <x:f>XLOOKUP(F1184,Assumptions!$A$4:$A$6,Assumptions!$B$4:$B$6)</x:f>
        <x:v>95</x:v>
      </x:c>
      <x:c r="Q1184" s="32" t="n">
        <x:f>XLOOKUP(F1184,Assumptions!$A$4:$A$6,Assumptions!$C$4:$C$6)</x:f>
        <x:v>0.219</x:v>
      </x:c>
      <x:c r="R1184" s="32" t="n">
        <x:f>XLOOKUP(F1184,Assumptions!$A$4:$A$6,Assumptions!$D$4:$D$6)</x:f>
        <x:v>0.016</x:v>
      </x:c>
      <x:c r="S1184" s="32" t="n">
        <x:f>XLOOKUP(F1184,Assumptions!$A$4:$A$6,Assumptions!$E$4:$E$6)</x:f>
        <x:v>0.01</x:v>
      </x:c>
      <x:c r="T1184" s="32" t="n">
        <x:f>XLOOKUP(O1184,Assumptions!$H$4:$H$6,Assumptions!$I$4:$I$6)</x:f>
        <x:v>0.012</x:v>
      </x:c>
      <x:c r="U1184" s="30" t="n">
        <x:f>XLOOKUP(F1184,Assumptions!$A$4:$A$6,Assumptions!$F$4:$F$6)</x:f>
        <x:v>90</x:v>
      </x:c>
      <x:c r="V1184" s="60" t="n">
        <x:f>I1184*12</x:f>
        <x:v>18275.760000000002</x:v>
      </x:c>
      <x:c r="W1184" s="60" t="n">
        <x:f>H1184*J1184*(1-K1184)*Q1184</x:f>
        <x:v>209.065366125</x:v>
      </x:c>
      <x:c r="X1184" s="60" t="n">
        <x:f>V1184*R1184</x:f>
        <x:v>292.41216000000003</x:v>
      </x:c>
      <x:c r="Y1184" s="60" t="n">
        <x:f>V1184*S1184</x:f>
        <x:v>182.75760000000002</x:v>
      </x:c>
      <x:c r="Z1184" s="60" t="n">
        <x:f>H1184*J1184*T1184</x:f>
        <x:v>46.75770000000001</x:v>
      </x:c>
      <x:c r="AA1184" s="60" t="n">
        <x:f>P1184+W1184+X1184-Y1184-Z1184-U1184</x:f>
        <x:v>276.9622261249999</x:v>
      </x:c>
      <x:c r="AB1184" s="32" t="n">
        <x:f>IFERROR(AA1184/(P1184+W1184+X1184),0)</x:f>
        <x:v>0.4643296922254179</x:v>
      </x:c>
      <x:c r="AC1184" t="n">
        <x:f>IF(O1184="High",0,IF(I1184&gt;=1800,3,IF(I1184&gt;=900,2,1))+IF(K1184&gt;=0.9,2,IF(K1184&gt;=0.75,1,0))+IF(J1184&lt;=0.7,2,IF(J1184&lt;=0.85,1,0))+IF(M1184&gt;=8,1,0))</x:f>
        <x:v>5</x:v>
      </x:c>
      <x:c r="AD1184" t="str">
        <x:f>IF(AND(O1184&lt;&gt;"High",AC1184&gt;=Assumptions!$B$10,AA1184&gt;0),"Priority Growth",IF(AND(O1184="Low",AA1184&gt;0),"Maintain","Watch"))</x:f>
        <x:v>Watch</x:v>
      </x:c>
      <x:c r="AE1184" s="60" t="n">
        <x:f>MAX(AA1184,0)*N1184</x:f>
        <x:v>19.664318054874993</x:v>
      </x:c>
      <x:c r="AF1184" t="str">
        <x:f>IF(AND(AA1184&gt;=Assumptions!$B$11,O1184&lt;&gt;"High",OR(N1184&gt;=Assumptions!$B$12,M1184&lt;=6)),"High","Standard")</x:f>
        <x:v>Standard</x:v>
      </x:c>
    </x:row>
    <x:row r="1185">
      <x:c r="A1185" t="str">
        <x:f>'Raw_Data'!A1185</x:f>
        <x:v>C01184</x:v>
      </x:c>
      <x:c r="B1185" t="n">
        <x:f>'Raw_Data'!B1185</x:f>
        <x:v>52</x:v>
      </x:c>
      <x:c r="C1185" s="30" t="n">
        <x:f>'Raw_Data'!C1185</x:f>
        <x:v>72550</x:v>
      </x:c>
      <x:c r="D1185" t="n">
        <x:f>'Raw_Data'!D1185</x:f>
        <x:v>628</x:v>
      </x:c>
      <x:c r="E1185" t="n">
        <x:f>'Raw_Data'!E1185</x:f>
        <x:v>38</x:v>
      </x:c>
      <x:c r="F1185" t="str">
        <x:f>PROPER(TRIM('Raw_Data'!F1185))</x:f>
        <x:v>Classic</x:v>
      </x:c>
      <x:c r="G1185" t="str">
        <x:f>PROPER(TRIM('Raw_Data'!G1185))</x:f>
        <x:v>Partner</x:v>
      </x:c>
      <x:c r="H1185" s="60" t="n">
        <x:f>'Raw_Data'!H1185</x:f>
        <x:v>3324</x:v>
      </x:c>
      <x:c r="I1185" s="60" t="n">
        <x:f>'Raw_Data'!I1185</x:f>
        <x:v>200.5</x:v>
      </x:c>
      <x:c r="J1185" s="32" t="n">
        <x:f>'Raw_Data'!J1185</x:f>
        <x:v>0.344</x:v>
      </x:c>
      <x:c r="K1185" s="32" t="n">
        <x:f>'Raw_Data'!K1185</x:f>
        <x:v>0.677</x:v>
      </x:c>
      <x:c r="L1185" t="n">
        <x:f>'Raw_Data'!L1185</x:f>
        <x:v>0</x:v>
      </x:c>
      <x:c r="M1185" t="n">
        <x:f>IF('Raw_Data'!M1185="",Assumptions!$B$15,'Raw_Data'!M1185)</x:f>
        <x:v>9</x:v>
      </x:c>
      <x:c r="N1185" s="32" t="n">
        <x:f>'Raw_Data'!N1185</x:f>
        <x:v>0.039</x:v>
      </x:c>
      <x:c r="O1185" t="str">
        <x:f>IF(OR(D1185&lt;620,L1185&gt;=2,J1185&gt;0.9),"High",IF(OR(D1185&lt;700,L1185=1,J1185&gt;0.75),"Medium","Low"))</x:f>
        <x:v>Medium</x:v>
      </x:c>
      <x:c r="P1185" s="30" t="n">
        <x:f>XLOOKUP(F1185,Assumptions!$A$4:$A$6,Assumptions!$B$4:$B$6)</x:f>
        <x:v>0</x:v>
      </x:c>
      <x:c r="Q1185" s="32" t="n">
        <x:f>XLOOKUP(F1185,Assumptions!$A$4:$A$6,Assumptions!$C$4:$C$6)</x:f>
        <x:v>0.229</x:v>
      </x:c>
      <x:c r="R1185" s="32" t="n">
        <x:f>XLOOKUP(F1185,Assumptions!$A$4:$A$6,Assumptions!$D$4:$D$6)</x:f>
        <x:v>0.015</x:v>
      </x:c>
      <x:c r="S1185" s="32" t="n">
        <x:f>XLOOKUP(F1185,Assumptions!$A$4:$A$6,Assumptions!$E$4:$E$6)</x:f>
        <x:v>0.0075</x:v>
      </x:c>
      <x:c r="T1185" s="32" t="n">
        <x:f>XLOOKUP(O1185,Assumptions!$H$4:$H$6,Assumptions!$I$4:$I$6)</x:f>
        <x:v>0.012</x:v>
      </x:c>
      <x:c r="U1185" s="30" t="n">
        <x:f>XLOOKUP(F1185,Assumptions!$A$4:$A$6,Assumptions!$F$4:$F$6)</x:f>
        <x:v>60</x:v>
      </x:c>
      <x:c r="V1185" s="60" t="n">
        <x:f>I1185*12</x:f>
        <x:v>2406</x:v>
      </x:c>
      <x:c r="W1185" s="60" t="n">
        <x:f>H1185*J1185*(1-K1185)*Q1185</x:f>
        <x:v>84.57800995199999</x:v>
      </x:c>
      <x:c r="X1185" s="60" t="n">
        <x:f>V1185*R1185</x:f>
        <x:v>36.089999999999996</x:v>
      </x:c>
      <x:c r="Y1185" s="60" t="n">
        <x:f>V1185*S1185</x:f>
        <x:v>18.044999999999998</x:v>
      </x:c>
      <x:c r="Z1185" s="60" t="n">
        <x:f>H1185*J1185*T1185</x:f>
        <x:v>13.721471999999999</x:v>
      </x:c>
      <x:c r="AA1185" s="60" t="n">
        <x:f>P1185+W1185+X1185-Y1185-Z1185-U1185</x:f>
        <x:v>28.901537951999984</x:v>
      </x:c>
      <x:c r="AB1185" s="32" t="n">
        <x:f>IFERROR(AA1185/(P1185+W1185+X1185),0)</x:f>
        <x:v>0.23951284158491223</x:v>
      </x:c>
      <x:c r="AC1185" t="n">
        <x:f>IF(O1185="High",0,IF(I1185&gt;=1800,3,IF(I1185&gt;=900,2,1))+IF(K1185&gt;=0.9,2,IF(K1185&gt;=0.75,1,0))+IF(J1185&lt;=0.7,2,IF(J1185&lt;=0.85,1,0))+IF(M1185&gt;=8,1,0))</x:f>
        <x:v>4</x:v>
      </x:c>
      <x:c r="AD1185" t="str">
        <x:f>IF(AND(O1185&lt;&gt;"High",AC1185&gt;=Assumptions!$B$10,AA1185&gt;0),"Priority Growth",IF(AND(O1185="Low",AA1185&gt;0),"Maintain","Watch"))</x:f>
        <x:v>Watch</x:v>
      </x:c>
      <x:c r="AE1185" s="60" t="n">
        <x:f>MAX(AA1185,0)*N1185</x:f>
        <x:v>1.1271599801279995</x:v>
      </x:c>
      <x:c r="AF1185" t="str">
        <x:f>IF(AND(AA1185&gt;=Assumptions!$B$11,O1185&lt;&gt;"High",OR(N1185&gt;=Assumptions!$B$12,M1185&lt;=6)),"High","Standard")</x:f>
        <x:v>Standard</x:v>
      </x:c>
    </x:row>
    <x:row r="1186">
      <x:c r="A1186" t="str">
        <x:f>'Raw_Data'!A1186</x:f>
        <x:v>C01185</x:v>
      </x:c>
      <x:c r="B1186" t="n">
        <x:f>'Raw_Data'!B1186</x:f>
        <x:v>50</x:v>
      </x:c>
      <x:c r="C1186" s="30" t="n">
        <x:f>'Raw_Data'!C1186</x:f>
        <x:v>44517</x:v>
      </x:c>
      <x:c r="D1186" t="n">
        <x:f>'Raw_Data'!D1186</x:f>
        <x:v>561</x:v>
      </x:c>
      <x:c r="E1186" t="n">
        <x:f>'Raw_Data'!E1186</x:f>
        <x:v>56</x:v>
      </x:c>
      <x:c r="F1186" t="str">
        <x:f>PROPER(TRIM('Raw_Data'!F1186))</x:f>
        <x:v>Classic</x:v>
      </x:c>
      <x:c r="G1186" t="str">
        <x:f>PROPER(TRIM('Raw_Data'!G1186))</x:f>
        <x:v>Direct Mail</x:v>
      </x:c>
      <x:c r="H1186" s="60" t="n">
        <x:f>'Raw_Data'!H1186</x:f>
        <x:v>1882</x:v>
      </x:c>
      <x:c r="I1186" s="60" t="n">
        <x:f>'Raw_Data'!I1186</x:f>
        <x:v>646.51</x:v>
      </x:c>
      <x:c r="J1186" s="32" t="n">
        <x:f>'Raw_Data'!J1186</x:f>
        <x:v>0.472</x:v>
      </x:c>
      <x:c r="K1186" s="32" t="n">
        <x:f>'Raw_Data'!K1186</x:f>
        <x:v>0.566</x:v>
      </x:c>
      <x:c r="L1186" t="n">
        <x:f>'Raw_Data'!L1186</x:f>
        <x:v>1</x:v>
      </x:c>
      <x:c r="M1186" t="n">
        <x:f>IF('Raw_Data'!M1186="",Assumptions!$B$15,'Raw_Data'!M1186)</x:f>
        <x:v>6</x:v>
      </x:c>
      <x:c r="N1186" s="32" t="n">
        <x:f>'Raw_Data'!N1186</x:f>
        <x:v>0.167</x:v>
      </x:c>
      <x:c r="O1186" t="str">
        <x:f>IF(OR(D1186&lt;620,L1186&gt;=2,J1186&gt;0.9),"High",IF(OR(D1186&lt;700,L1186=1,J1186&gt;0.75),"Medium","Low"))</x:f>
        <x:v>High</x:v>
      </x:c>
      <x:c r="P1186" s="30" t="n">
        <x:f>XLOOKUP(F1186,Assumptions!$A$4:$A$6,Assumptions!$B$4:$B$6)</x:f>
        <x:v>0</x:v>
      </x:c>
      <x:c r="Q1186" s="32" t="n">
        <x:f>XLOOKUP(F1186,Assumptions!$A$4:$A$6,Assumptions!$C$4:$C$6)</x:f>
        <x:v>0.229</x:v>
      </x:c>
      <x:c r="R1186" s="32" t="n">
        <x:f>XLOOKUP(F1186,Assumptions!$A$4:$A$6,Assumptions!$D$4:$D$6)</x:f>
        <x:v>0.015</x:v>
      </x:c>
      <x:c r="S1186" s="32" t="n">
        <x:f>XLOOKUP(F1186,Assumptions!$A$4:$A$6,Assumptions!$E$4:$E$6)</x:f>
        <x:v>0.0075</x:v>
      </x:c>
      <x:c r="T1186" s="32" t="n">
        <x:f>XLOOKUP(O1186,Assumptions!$H$4:$H$6,Assumptions!$I$4:$I$6)</x:f>
        <x:v>0.045</x:v>
      </x:c>
      <x:c r="U1186" s="30" t="n">
        <x:f>XLOOKUP(F1186,Assumptions!$A$4:$A$6,Assumptions!$F$4:$F$6)</x:f>
        <x:v>60</x:v>
      </x:c>
      <x:c r="V1186" s="60" t="n">
        <x:f>I1186*12</x:f>
        <x:v>7758.12</x:v>
      </x:c>
      <x:c r="W1186" s="60" t="n">
        <x:f>H1186*J1186*(1-K1186)*Q1186</x:f>
        <x:v>88.28498134400002</x:v>
      </x:c>
      <x:c r="X1186" s="60" t="n">
        <x:f>V1186*R1186</x:f>
        <x:v>116.3718</x:v>
      </x:c>
      <x:c r="Y1186" s="60" t="n">
        <x:f>V1186*S1186</x:f>
        <x:v>58.1859</x:v>
      </x:c>
      <x:c r="Z1186" s="60" t="n">
        <x:f>H1186*J1186*T1186</x:f>
        <x:v>39.973679999999995</x:v>
      </x:c>
      <x:c r="AA1186" s="60" t="n">
        <x:f>P1186+W1186+X1186-Y1186-Z1186-U1186</x:f>
        <x:v>46.49720134400002</x:v>
      </x:c>
      <x:c r="AB1186" s="32" t="n">
        <x:f>IFERROR(AA1186/(P1186+W1186+X1186),0)</x:f>
        <x:v>0.22719599633419715</x:v>
      </x:c>
      <x:c r="AC1186" t="n">
        <x:f>IF(O1186="High",0,IF(I1186&gt;=1800,3,IF(I1186&gt;=900,2,1))+IF(K1186&gt;=0.9,2,IF(K1186&gt;=0.75,1,0))+IF(J1186&lt;=0.7,2,IF(J1186&lt;=0.85,1,0))+IF(M1186&gt;=8,1,0))</x:f>
        <x:v>0</x:v>
      </x:c>
      <x:c r="AD1186" t="str">
        <x:f>IF(AND(O1186&lt;&gt;"High",AC1186&gt;=Assumptions!$B$10,AA1186&gt;0),"Priority Growth",IF(AND(O1186="Low",AA1186&gt;0),"Maintain","Watch"))</x:f>
        <x:v>Watch</x:v>
      </x:c>
      <x:c r="AE1186" s="60" t="n">
        <x:f>MAX(AA1186,0)*N1186</x:f>
        <x:v>7.765032624448003</x:v>
      </x:c>
      <x:c r="AF1186" t="str">
        <x:f>IF(AND(AA1186&gt;=Assumptions!$B$11,O1186&lt;&gt;"High",OR(N1186&gt;=Assumptions!$B$12,M1186&lt;=6)),"High","Standard")</x:f>
        <x:v>Standard</x:v>
      </x:c>
    </x:row>
    <x:row r="1187">
      <x:c r="A1187" t="str">
        <x:f>'Raw_Data'!A1187</x:f>
        <x:v>C01186</x:v>
      </x:c>
      <x:c r="B1187" t="n">
        <x:f>'Raw_Data'!B1187</x:f>
        <x:v>22</x:v>
      </x:c>
      <x:c r="C1187" s="30" t="n">
        <x:f>'Raw_Data'!C1187</x:f>
        <x:v>46887</x:v>
      </x:c>
      <x:c r="D1187" t="n">
        <x:f>'Raw_Data'!D1187</x:f>
        <x:v>714</x:v>
      </x:c>
      <x:c r="E1187" t="n">
        <x:f>'Raw_Data'!E1187</x:f>
        <x:v>39</x:v>
      </x:c>
      <x:c r="F1187" t="str">
        <x:f>PROPER(TRIM('Raw_Data'!F1187))</x:f>
        <x:v>Gold</x:v>
      </x:c>
      <x:c r="G1187" t="str">
        <x:f>PROPER(TRIM('Raw_Data'!G1187))</x:f>
        <x:v>Branch</x:v>
      </x:c>
      <x:c r="H1187" s="60" t="n">
        <x:f>'Raw_Data'!H1187</x:f>
        <x:v>8105</x:v>
      </x:c>
      <x:c r="I1187" s="60" t="n">
        <x:f>'Raw_Data'!I1187</x:f>
        <x:v>1166.68</x:v>
      </x:c>
      <x:c r="J1187" s="32" t="n">
        <x:f>'Raw_Data'!J1187</x:f>
        <x:v>0.318</x:v>
      </x:c>
      <x:c r="K1187" s="32" t="n">
        <x:f>'Raw_Data'!K1187</x:f>
        <x:v>0.742</x:v>
      </x:c>
      <x:c r="L1187" t="n">
        <x:f>'Raw_Data'!L1187</x:f>
        <x:v>0</x:v>
      </x:c>
      <x:c r="M1187" t="n">
        <x:f>IF('Raw_Data'!M1187="",Assumptions!$B$15,'Raw_Data'!M1187)</x:f>
        <x:v>9</x:v>
      </x:c>
      <x:c r="N1187" s="32" t="n">
        <x:f>'Raw_Data'!N1187</x:f>
        <x:v>0.02</x:v>
      </x:c>
      <x:c r="O1187" t="str">
        <x:f>IF(OR(D1187&lt;620,L1187&gt;=2,J1187&gt;0.9),"High",IF(OR(D1187&lt;700,L1187=1,J1187&gt;0.75),"Medium","Low"))</x:f>
        <x:v>Low</x:v>
      </x:c>
      <x:c r="P1187" s="30" t="n">
        <x:f>XLOOKUP(F1187,Assumptions!$A$4:$A$6,Assumptions!$B$4:$B$6)</x:f>
        <x:v>95</x:v>
      </x:c>
      <x:c r="Q1187" s="32" t="n">
        <x:f>XLOOKUP(F1187,Assumptions!$A$4:$A$6,Assumptions!$C$4:$C$6)</x:f>
        <x:v>0.219</x:v>
      </x:c>
      <x:c r="R1187" s="32" t="n">
        <x:f>XLOOKUP(F1187,Assumptions!$A$4:$A$6,Assumptions!$D$4:$D$6)</x:f>
        <x:v>0.016</x:v>
      </x:c>
      <x:c r="S1187" s="32" t="n">
        <x:f>XLOOKUP(F1187,Assumptions!$A$4:$A$6,Assumptions!$E$4:$E$6)</x:f>
        <x:v>0.01</x:v>
      </x:c>
      <x:c r="T1187" s="32" t="n">
        <x:f>XLOOKUP(O1187,Assumptions!$H$4:$H$6,Assumptions!$I$4:$I$6)</x:f>
        <x:v>0.0035</x:v>
      </x:c>
      <x:c r="U1187" s="30" t="n">
        <x:f>XLOOKUP(F1187,Assumptions!$A$4:$A$6,Assumptions!$F$4:$F$6)</x:f>
        <x:v>90</x:v>
      </x:c>
      <x:c r="V1187" s="60" t="n">
        <x:f>I1187*12</x:f>
        <x:v>14000.16</x:v>
      </x:c>
      <x:c r="W1187" s="60" t="n">
        <x:f>H1187*J1187*(1-K1187)*Q1187</x:f>
        <x:v>145.62768978</x:v>
      </x:c>
      <x:c r="X1187" s="60" t="n">
        <x:f>V1187*R1187</x:f>
        <x:v>224.00256</x:v>
      </x:c>
      <x:c r="Y1187" s="60" t="n">
        <x:f>V1187*S1187</x:f>
        <x:v>140.0016</x:v>
      </x:c>
      <x:c r="Z1187" s="60" t="n">
        <x:f>H1187*J1187*T1187</x:f>
        <x:v>9.020865</x:v>
      </x:c>
      <x:c r="AA1187" s="60" t="n">
        <x:f>P1187+W1187+X1187-Y1187-Z1187-U1187</x:f>
        <x:v>225.60778477999997</x:v>
      </x:c>
      <x:c r="AB1187" s="32" t="n">
        <x:f>IFERROR(AA1187/(P1187+W1187+X1187),0)</x:f>
        <x:v>0.48556413381785646</x:v>
      </x:c>
      <x:c r="AC1187" t="n">
        <x:f>IF(O1187="High",0,IF(I1187&gt;=1800,3,IF(I1187&gt;=900,2,1))+IF(K1187&gt;=0.9,2,IF(K1187&gt;=0.75,1,0))+IF(J1187&lt;=0.7,2,IF(J1187&lt;=0.85,1,0))+IF(M1187&gt;=8,1,0))</x:f>
        <x:v>5</x:v>
      </x:c>
      <x:c r="AD1187" t="str">
        <x:f>IF(AND(O1187&lt;&gt;"High",AC1187&gt;=Assumptions!$B$10,AA1187&gt;0),"Priority Growth",IF(AND(O1187="Low",AA1187&gt;0),"Maintain","Watch"))</x:f>
        <x:v>Maintain</x:v>
      </x:c>
      <x:c r="AE1187" s="60" t="n">
        <x:f>MAX(AA1187,0)*N1187</x:f>
        <x:v>4.5121556956</x:v>
      </x:c>
      <x:c r="AF1187" t="str">
        <x:f>IF(AND(AA1187&gt;=Assumptions!$B$11,O1187&lt;&gt;"High",OR(N1187&gt;=Assumptions!$B$12,M1187&lt;=6)),"High","Standard")</x:f>
        <x:v>Standard</x:v>
      </x:c>
    </x:row>
    <x:row r="1188">
      <x:c r="A1188" t="str">
        <x:f>'Raw_Data'!A1188</x:f>
        <x:v>C01187</x:v>
      </x:c>
      <x:c r="B1188" t="n">
        <x:f>'Raw_Data'!B1188</x:f>
        <x:v>21</x:v>
      </x:c>
      <x:c r="C1188" s="30" t="n">
        <x:f>'Raw_Data'!C1188</x:f>
        <x:v>87144</x:v>
      </x:c>
      <x:c r="D1188" t="n">
        <x:f>'Raw_Data'!D1188</x:f>
        <x:v>658</x:v>
      </x:c>
      <x:c r="E1188" t="n">
        <x:f>'Raw_Data'!E1188</x:f>
        <x:v>6</x:v>
      </x:c>
      <x:c r="F1188" t="str">
        <x:f>PROPER(TRIM('Raw_Data'!F1188))</x:f>
        <x:v>Classic</x:v>
      </x:c>
      <x:c r="G1188" t="str">
        <x:f>PROPER(TRIM('Raw_Data'!G1188))</x:f>
        <x:v>Direct Mail</x:v>
      </x:c>
      <x:c r="H1188" s="60" t="n">
        <x:f>'Raw_Data'!H1188</x:f>
        <x:v>6374</x:v>
      </x:c>
      <x:c r="I1188" s="60" t="n">
        <x:f>'Raw_Data'!I1188</x:f>
        <x:v>954.86</x:v>
      </x:c>
      <x:c r="J1188" s="32" t="n">
        <x:f>'Raw_Data'!J1188</x:f>
        <x:v>0.356</x:v>
      </x:c>
      <x:c r="K1188" s="32" t="n">
        <x:f>'Raw_Data'!K1188</x:f>
        <x:v>0.739</x:v>
      </x:c>
      <x:c r="L1188" t="n">
        <x:f>'Raw_Data'!L1188</x:f>
        <x:v>0</x:v>
      </x:c>
      <x:c r="M1188" t="n">
        <x:f>IF('Raw_Data'!M1188="",Assumptions!$B$15,'Raw_Data'!M1188)</x:f>
        <x:v>9</x:v>
      </x:c>
      <x:c r="N1188" s="32" t="n">
        <x:f>'Raw_Data'!N1188</x:f>
        <x:v>0.08</x:v>
      </x:c>
      <x:c r="O1188" t="str">
        <x:f>IF(OR(D1188&lt;620,L1188&gt;=2,J1188&gt;0.9),"High",IF(OR(D1188&lt;700,L1188=1,J1188&gt;0.75),"Medium","Low"))</x:f>
        <x:v>Medium</x:v>
      </x:c>
      <x:c r="P1188" s="30" t="n">
        <x:f>XLOOKUP(F1188,Assumptions!$A$4:$A$6,Assumptions!$B$4:$B$6)</x:f>
        <x:v>0</x:v>
      </x:c>
      <x:c r="Q1188" s="32" t="n">
        <x:f>XLOOKUP(F1188,Assumptions!$A$4:$A$6,Assumptions!$C$4:$C$6)</x:f>
        <x:v>0.229</x:v>
      </x:c>
      <x:c r="R1188" s="32" t="n">
        <x:f>XLOOKUP(F1188,Assumptions!$A$4:$A$6,Assumptions!$D$4:$D$6)</x:f>
        <x:v>0.015</x:v>
      </x:c>
      <x:c r="S1188" s="32" t="n">
        <x:f>XLOOKUP(F1188,Assumptions!$A$4:$A$6,Assumptions!$E$4:$E$6)</x:f>
        <x:v>0.0075</x:v>
      </x:c>
      <x:c r="T1188" s="32" t="n">
        <x:f>XLOOKUP(O1188,Assumptions!$H$4:$H$6,Assumptions!$I$4:$I$6)</x:f>
        <x:v>0.012</x:v>
      </x:c>
      <x:c r="U1188" s="30" t="n">
        <x:f>XLOOKUP(F1188,Assumptions!$A$4:$A$6,Assumptions!$F$4:$F$6)</x:f>
        <x:v>60</x:v>
      </x:c>
      <x:c r="V1188" s="60" t="n">
        <x:f>I1188*12</x:f>
        <x:v>11458.32</x:v>
      </x:c>
      <x:c r="W1188" s="60" t="n">
        <x:f>H1188*J1188*(1-K1188)*Q1188</x:f>
        <x:v>135.624467736</x:v>
      </x:c>
      <x:c r="X1188" s="60" t="n">
        <x:f>V1188*R1188</x:f>
        <x:v>171.8748</x:v>
      </x:c>
      <x:c r="Y1188" s="60" t="n">
        <x:f>V1188*S1188</x:f>
        <x:v>85.9374</x:v>
      </x:c>
      <x:c r="Z1188" s="60" t="n">
        <x:f>H1188*J1188*T1188</x:f>
        <x:v>27.229727999999998</x:v>
      </x:c>
      <x:c r="AA1188" s="60" t="n">
        <x:f>P1188+W1188+X1188-Y1188-Z1188-U1188</x:f>
        <x:v>134.332139736</x:v>
      </x:c>
      <x:c r="AB1188" s="32" t="n">
        <x:f>IFERROR(AA1188/(P1188+W1188+X1188),0)</x:f>
        <x:v>0.4368535272458903</x:v>
      </x:c>
      <x:c r="AC1188" t="n">
        <x:f>IF(O1188="High",0,IF(I1188&gt;=1800,3,IF(I1188&gt;=900,2,1))+IF(K1188&gt;=0.9,2,IF(K1188&gt;=0.75,1,0))+IF(J1188&lt;=0.7,2,IF(J1188&lt;=0.85,1,0))+IF(M1188&gt;=8,1,0))</x:f>
        <x:v>5</x:v>
      </x:c>
      <x:c r="AD1188" t="str">
        <x:f>IF(AND(O1188&lt;&gt;"High",AC1188&gt;=Assumptions!$B$10,AA1188&gt;0),"Priority Growth",IF(AND(O1188="Low",AA1188&gt;0),"Maintain","Watch"))</x:f>
        <x:v>Watch</x:v>
      </x:c>
      <x:c r="AE1188" s="60" t="n">
        <x:f>MAX(AA1188,0)*N1188</x:f>
        <x:v>10.74657117888</x:v>
      </x:c>
      <x:c r="AF1188" t="str">
        <x:f>IF(AND(AA1188&gt;=Assumptions!$B$11,O1188&lt;&gt;"High",OR(N1188&gt;=Assumptions!$B$12,M1188&lt;=6)),"High","Standard")</x:f>
        <x:v>Standard</x:v>
      </x:c>
    </x:row>
    <x:row r="1189">
      <x:c r="A1189" t="str">
        <x:f>'Raw_Data'!A1189</x:f>
        <x:v>C01188</x:v>
      </x:c>
      <x:c r="B1189" t="n">
        <x:f>'Raw_Data'!B1189</x:f>
        <x:v>50</x:v>
      </x:c>
      <x:c r="C1189" s="30" t="n">
        <x:f>'Raw_Data'!C1189</x:f>
        <x:v>280000</x:v>
      </x:c>
      <x:c r="D1189" t="n">
        <x:f>'Raw_Data'!D1189</x:f>
        <x:v>676</x:v>
      </x:c>
      <x:c r="E1189" t="n">
        <x:f>'Raw_Data'!E1189</x:f>
        <x:v>41</x:v>
      </x:c>
      <x:c r="F1189" t="str">
        <x:f>PROPER(TRIM('Raw_Data'!F1189))</x:f>
        <x:v>Platinum</x:v>
      </x:c>
      <x:c r="G1189" t="str">
        <x:f>PROPER(TRIM('Raw_Data'!G1189))</x:f>
        <x:v>Digital</x:v>
      </x:c>
      <x:c r="H1189" s="60" t="n">
        <x:f>'Raw_Data'!H1189</x:f>
        <x:v>40000</x:v>
      </x:c>
      <x:c r="I1189" s="60" t="n">
        <x:f>'Raw_Data'!I1189</x:f>
        <x:v>5279.23</x:v>
      </x:c>
      <x:c r="J1189" s="32" t="n">
        <x:f>'Raw_Data'!J1189</x:f>
        <x:v>0.364</x:v>
      </x:c>
      <x:c r="K1189" s="32" t="n">
        <x:f>'Raw_Data'!K1189</x:f>
        <x:v>0.943</x:v>
      </x:c>
      <x:c r="L1189" t="n">
        <x:f>'Raw_Data'!L1189</x:f>
        <x:v>0</x:v>
      </x:c>
      <x:c r="M1189" t="n">
        <x:f>IF('Raw_Data'!M1189="",Assumptions!$B$15,'Raw_Data'!M1189)</x:f>
        <x:v>7</x:v>
      </x:c>
      <x:c r="N1189" s="32" t="n">
        <x:f>'Raw_Data'!N1189</x:f>
        <x:v>0.135</x:v>
      </x:c>
      <x:c r="O1189" t="str">
        <x:f>IF(OR(D1189&lt;620,L1189&gt;=2,J1189&gt;0.9),"High",IF(OR(D1189&lt;700,L1189=1,J1189&gt;0.75),"Medium","Low"))</x:f>
        <x:v>Medium</x:v>
      </x:c>
      <x:c r="P1189" s="30" t="n">
        <x:f>XLOOKUP(F1189,Assumptions!$A$4:$A$6,Assumptions!$B$4:$B$6)</x:f>
        <x:v>195</x:v>
      </x:c>
      <x:c r="Q1189" s="32" t="n">
        <x:f>XLOOKUP(F1189,Assumptions!$A$4:$A$6,Assumptions!$C$4:$C$6)</x:f>
        <x:v>0.199</x:v>
      </x:c>
      <x:c r="R1189" s="32" t="n">
        <x:f>XLOOKUP(F1189,Assumptions!$A$4:$A$6,Assumptions!$D$4:$D$6)</x:f>
        <x:v>0.017</x:v>
      </x:c>
      <x:c r="S1189" s="32" t="n">
        <x:f>XLOOKUP(F1189,Assumptions!$A$4:$A$6,Assumptions!$E$4:$E$6)</x:f>
        <x:v>0.013</x:v>
      </x:c>
      <x:c r="T1189" s="32" t="n">
        <x:f>XLOOKUP(O1189,Assumptions!$H$4:$H$6,Assumptions!$I$4:$I$6)</x:f>
        <x:v>0.012</x:v>
      </x:c>
      <x:c r="U1189" s="30" t="n">
        <x:f>XLOOKUP(F1189,Assumptions!$A$4:$A$6,Assumptions!$F$4:$F$6)</x:f>
        <x:v>140</x:v>
      </x:c>
      <x:c r="V1189" s="60" t="n">
        <x:f>I1189*12</x:f>
        <x:v>63350.759999999995</x:v>
      </x:c>
      <x:c r="W1189" s="60" t="n">
        <x:f>H1189*J1189*(1-K1189)*Q1189</x:f>
        <x:v>165.15408000000016</x:v>
      </x:c>
      <x:c r="X1189" s="60" t="n">
        <x:f>V1189*R1189</x:f>
        <x:v>1076.96292</x:v>
      </x:c>
      <x:c r="Y1189" s="60" t="n">
        <x:f>V1189*S1189</x:f>
        <x:v>823.5598799999999</x:v>
      </x:c>
      <x:c r="Z1189" s="60" t="n">
        <x:f>H1189*J1189*T1189</x:f>
        <x:v>174.72</x:v>
      </x:c>
      <x:c r="AA1189" s="60" t="n">
        <x:f>P1189+W1189+X1189-Y1189-Z1189-U1189</x:f>
        <x:v>298.83712000000025</x:v>
      </x:c>
      <x:c r="AB1189" s="32" t="n">
        <x:f>IFERROR(AA1189/(P1189+W1189+X1189),0)</x:f>
        <x:v>0.2079420951808379</x:v>
      </x:c>
      <x:c r="AC1189" t="n">
        <x:f>IF(O1189="High",0,IF(I1189&gt;=1800,3,IF(I1189&gt;=900,2,1))+IF(K1189&gt;=0.9,2,IF(K1189&gt;=0.75,1,0))+IF(J1189&lt;=0.7,2,IF(J1189&lt;=0.85,1,0))+IF(M1189&gt;=8,1,0))</x:f>
        <x:v>7</x:v>
      </x:c>
      <x:c r="AD1189" t="str">
        <x:f>IF(AND(O1189&lt;&gt;"High",AC1189&gt;=Assumptions!$B$10,AA1189&gt;0),"Priority Growth",IF(AND(O1189="Low",AA1189&gt;0),"Maintain","Watch"))</x:f>
        <x:v>Priority Growth</x:v>
      </x:c>
      <x:c r="AE1189" s="60" t="n">
        <x:f>MAX(AA1189,0)*N1189</x:f>
        <x:v>40.343011200000035</x:v>
      </x:c>
      <x:c r="AF1189" t="str">
        <x:f>IF(AND(AA1189&gt;=Assumptions!$B$11,O1189&lt;&gt;"High",OR(N1189&gt;=Assumptions!$B$12,M1189&lt;=6)),"High","Standard")</x:f>
        <x:v>Standard</x:v>
      </x:c>
    </x:row>
    <x:row r="1190">
      <x:c r="A1190" t="str">
        <x:f>'Raw_Data'!A1190</x:f>
        <x:v>C01189</x:v>
      </x:c>
      <x:c r="B1190" t="n">
        <x:f>'Raw_Data'!B1190</x:f>
        <x:v>72</x:v>
      </x:c>
      <x:c r="C1190" s="30" t="n">
        <x:f>'Raw_Data'!C1190</x:f>
        <x:v>68941</x:v>
      </x:c>
      <x:c r="D1190" t="n">
        <x:f>'Raw_Data'!D1190</x:f>
        <x:v>668</x:v>
      </x:c>
      <x:c r="E1190" t="n">
        <x:f>'Raw_Data'!E1190</x:f>
        <x:v>48</x:v>
      </x:c>
      <x:c r="F1190" t="str">
        <x:f>PROPER(TRIM('Raw_Data'!F1190))</x:f>
        <x:v>Gold</x:v>
      </x:c>
      <x:c r="G1190" t="str">
        <x:f>PROPER(TRIM('Raw_Data'!G1190))</x:f>
        <x:v>Direct Mail</x:v>
      </x:c>
      <x:c r="H1190" s="60" t="n">
        <x:f>'Raw_Data'!H1190</x:f>
        <x:v>7731</x:v>
      </x:c>
      <x:c r="I1190" s="60" t="n">
        <x:f>'Raw_Data'!I1190</x:f>
        <x:v>1088.43</x:v>
      </x:c>
      <x:c r="J1190" s="32" t="n">
        <x:f>'Raw_Data'!J1190</x:f>
        <x:v>0.295</x:v>
      </x:c>
      <x:c r="K1190" s="32" t="n">
        <x:f>'Raw_Data'!K1190</x:f>
        <x:v>0.765</x:v>
      </x:c>
      <x:c r="L1190" t="n">
        <x:f>'Raw_Data'!L1190</x:f>
        <x:v>0</x:v>
      </x:c>
      <x:c r="M1190" t="n">
        <x:f>IF('Raw_Data'!M1190="",Assumptions!$B$15,'Raw_Data'!M1190)</x:f>
        <x:v>10</x:v>
      </x:c>
      <x:c r="N1190" s="32" t="n">
        <x:f>'Raw_Data'!N1190</x:f>
        <x:v>0.02</x:v>
      </x:c>
      <x:c r="O1190" t="str">
        <x:f>IF(OR(D1190&lt;620,L1190&gt;=2,J1190&gt;0.9),"High",IF(OR(D1190&lt;700,L1190=1,J1190&gt;0.75),"Medium","Low"))</x:f>
        <x:v>Medium</x:v>
      </x:c>
      <x:c r="P1190" s="30" t="n">
        <x:f>XLOOKUP(F1190,Assumptions!$A$4:$A$6,Assumptions!$B$4:$B$6)</x:f>
        <x:v>95</x:v>
      </x:c>
      <x:c r="Q1190" s="32" t="n">
        <x:f>XLOOKUP(F1190,Assumptions!$A$4:$A$6,Assumptions!$C$4:$C$6)</x:f>
        <x:v>0.219</x:v>
      </x:c>
      <x:c r="R1190" s="32" t="n">
        <x:f>XLOOKUP(F1190,Assumptions!$A$4:$A$6,Assumptions!$D$4:$D$6)</x:f>
        <x:v>0.016</x:v>
      </x:c>
      <x:c r="S1190" s="32" t="n">
        <x:f>XLOOKUP(F1190,Assumptions!$A$4:$A$6,Assumptions!$E$4:$E$6)</x:f>
        <x:v>0.01</x:v>
      </x:c>
      <x:c r="T1190" s="32" t="n">
        <x:f>XLOOKUP(O1190,Assumptions!$H$4:$H$6,Assumptions!$I$4:$I$6)</x:f>
        <x:v>0.012</x:v>
      </x:c>
      <x:c r="U1190" s="30" t="n">
        <x:f>XLOOKUP(F1190,Assumptions!$A$4:$A$6,Assumptions!$F$4:$F$6)</x:f>
        <x:v>90</x:v>
      </x:c>
      <x:c r="V1190" s="60" t="n">
        <x:f>I1190*12</x:f>
        <x:v>13061.16</x:v>
      </x:c>
      <x:c r="W1190" s="60" t="n">
        <x:f>H1190*J1190*(1-K1190)*Q1190</x:f>
        <x:v>117.37339492499999</x:v>
      </x:c>
      <x:c r="X1190" s="60" t="n">
        <x:f>V1190*R1190</x:f>
        <x:v>208.97856000000002</x:v>
      </x:c>
      <x:c r="Y1190" s="60" t="n">
        <x:f>V1190*S1190</x:f>
        <x:v>130.6116</x:v>
      </x:c>
      <x:c r="Z1190" s="60" t="n">
        <x:f>H1190*J1190*T1190</x:f>
        <x:v>27.36774</x:v>
      </x:c>
      <x:c r="AA1190" s="60" t="n">
        <x:f>P1190+W1190+X1190-Y1190-Z1190-U1190</x:f>
        <x:v>173.37261492499994</x:v>
      </x:c>
      <x:c r="AB1190" s="32" t="n">
        <x:f>IFERROR(AA1190/(P1190+W1190+X1190),0)</x:f>
        <x:v>0.41146745113799227</x:v>
      </x:c>
      <x:c r="AC1190" t="n">
        <x:f>IF(O1190="High",0,IF(I1190&gt;=1800,3,IF(I1190&gt;=900,2,1))+IF(K1190&gt;=0.9,2,IF(K1190&gt;=0.75,1,0))+IF(J1190&lt;=0.7,2,IF(J1190&lt;=0.85,1,0))+IF(M1190&gt;=8,1,0))</x:f>
        <x:v>6</x:v>
      </x:c>
      <x:c r="AD1190" t="str">
        <x:f>IF(AND(O1190&lt;&gt;"High",AC1190&gt;=Assumptions!$B$10,AA1190&gt;0),"Priority Growth",IF(AND(O1190="Low",AA1190&gt;0),"Maintain","Watch"))</x:f>
        <x:v>Priority Growth</x:v>
      </x:c>
      <x:c r="AE1190" s="60" t="n">
        <x:f>MAX(AA1190,0)*N1190</x:f>
        <x:v>3.4674522984999987</x:v>
      </x:c>
      <x:c r="AF1190" t="str">
        <x:f>IF(AND(AA1190&gt;=Assumptions!$B$11,O1190&lt;&gt;"High",OR(N1190&gt;=Assumptions!$B$12,M1190&lt;=6)),"High","Standard")</x:f>
        <x:v>Standard</x:v>
      </x:c>
    </x:row>
    <x:row r="1191">
      <x:c r="A1191" t="str">
        <x:f>'Raw_Data'!A1191</x:f>
        <x:v>C01190</x:v>
      </x:c>
      <x:c r="B1191" t="n">
        <x:f>'Raw_Data'!B1191</x:f>
        <x:v>38</x:v>
      </x:c>
      <x:c r="C1191" s="30" t="n">
        <x:f>'Raw_Data'!C1191</x:f>
        <x:v>50995</x:v>
      </x:c>
      <x:c r="D1191" t="n">
        <x:f>'Raw_Data'!D1191</x:f>
        <x:v>657</x:v>
      </x:c>
      <x:c r="E1191" t="n">
        <x:f>'Raw_Data'!E1191</x:f>
        <x:v>42</x:v>
      </x:c>
      <x:c r="F1191" t="str">
        <x:f>PROPER(TRIM('Raw_Data'!F1191))</x:f>
        <x:v>Classic</x:v>
      </x:c>
      <x:c r="G1191" t="str">
        <x:f>PROPER(TRIM('Raw_Data'!G1191))</x:f>
        <x:v>Branch</x:v>
      </x:c>
      <x:c r="H1191" s="60" t="n">
        <x:f>'Raw_Data'!H1191</x:f>
        <x:v>3574</x:v>
      </x:c>
      <x:c r="I1191" s="60" t="n">
        <x:f>'Raw_Data'!I1191</x:f>
        <x:v>630.67</x:v>
      </x:c>
      <x:c r="J1191" s="32" t="n">
        <x:f>'Raw_Data'!J1191</x:f>
        <x:v>0.298</x:v>
      </x:c>
      <x:c r="K1191" s="32" t="n">
        <x:f>'Raw_Data'!K1191</x:f>
        <x:v>0.744</x:v>
      </x:c>
      <x:c r="L1191" t="n">
        <x:f>'Raw_Data'!L1191</x:f>
        <x:v>0</x:v>
      </x:c>
      <x:c r="M1191" t="n">
        <x:f>IF('Raw_Data'!M1191="",Assumptions!$B$15,'Raw_Data'!M1191)</x:f>
        <x:v>7</x:v>
      </x:c>
      <x:c r="N1191" s="32" t="n">
        <x:f>'Raw_Data'!N1191</x:f>
        <x:v>0.038</x:v>
      </x:c>
      <x:c r="O1191" t="str">
        <x:f>IF(OR(D1191&lt;620,L1191&gt;=2,J1191&gt;0.9),"High",IF(OR(D1191&lt;700,L1191=1,J1191&gt;0.75),"Medium","Low"))</x:f>
        <x:v>Medium</x:v>
      </x:c>
      <x:c r="P1191" s="30" t="n">
        <x:f>XLOOKUP(F1191,Assumptions!$A$4:$A$6,Assumptions!$B$4:$B$6)</x:f>
        <x:v>0</x:v>
      </x:c>
      <x:c r="Q1191" s="32" t="n">
        <x:f>XLOOKUP(F1191,Assumptions!$A$4:$A$6,Assumptions!$C$4:$C$6)</x:f>
        <x:v>0.229</x:v>
      </x:c>
      <x:c r="R1191" s="32" t="n">
        <x:f>XLOOKUP(F1191,Assumptions!$A$4:$A$6,Assumptions!$D$4:$D$6)</x:f>
        <x:v>0.015</x:v>
      </x:c>
      <x:c r="S1191" s="32" t="n">
        <x:f>XLOOKUP(F1191,Assumptions!$A$4:$A$6,Assumptions!$E$4:$E$6)</x:f>
        <x:v>0.0075</x:v>
      </x:c>
      <x:c r="T1191" s="32" t="n">
        <x:f>XLOOKUP(O1191,Assumptions!$H$4:$H$6,Assumptions!$I$4:$I$6)</x:f>
        <x:v>0.012</x:v>
      </x:c>
      <x:c r="U1191" s="30" t="n">
        <x:f>XLOOKUP(F1191,Assumptions!$A$4:$A$6,Assumptions!$F$4:$F$6)</x:f>
        <x:v>60</x:v>
      </x:c>
      <x:c r="V1191" s="60" t="n">
        <x:f>I1191*12</x:f>
        <x:v>7568.039999999999</x:v>
      </x:c>
      <x:c r="W1191" s="60" t="n">
        <x:f>H1191*J1191*(1-K1191)*Q1191</x:f>
        <x:v>62.437608448</x:v>
      </x:c>
      <x:c r="X1191" s="60" t="n">
        <x:f>V1191*R1191</x:f>
        <x:v>113.52059999999999</x:v>
      </x:c>
      <x:c r="Y1191" s="60" t="n">
        <x:f>V1191*S1191</x:f>
        <x:v>56.760299999999994</x:v>
      </x:c>
      <x:c r="Z1191" s="60" t="n">
        <x:f>H1191*J1191*T1191</x:f>
        <x:v>12.780624</x:v>
      </x:c>
      <x:c r="AA1191" s="60" t="n">
        <x:f>P1191+W1191+X1191-Y1191-Z1191-U1191</x:f>
        <x:v>46.41728444799999</x:v>
      </x:c>
      <x:c r="AB1191" s="32" t="n">
        <x:f>IFERROR(AA1191/(P1191+W1191+X1191),0)</x:f>
        <x:v>0.2637972099023584</x:v>
      </x:c>
      <x:c r="AC1191" t="n">
        <x:f>IF(O1191="High",0,IF(I1191&gt;=1800,3,IF(I1191&gt;=900,2,1))+IF(K1191&gt;=0.9,2,IF(K1191&gt;=0.75,1,0))+IF(J1191&lt;=0.7,2,IF(J1191&lt;=0.85,1,0))+IF(M1191&gt;=8,1,0))</x:f>
        <x:v>3</x:v>
      </x:c>
      <x:c r="AD1191" t="str">
        <x:f>IF(AND(O1191&lt;&gt;"High",AC1191&gt;=Assumptions!$B$10,AA1191&gt;0),"Priority Growth",IF(AND(O1191="Low",AA1191&gt;0),"Maintain","Watch"))</x:f>
        <x:v>Watch</x:v>
      </x:c>
      <x:c r="AE1191" s="60" t="n">
        <x:f>MAX(AA1191,0)*N1191</x:f>
        <x:v>1.7638568090239997</x:v>
      </x:c>
      <x:c r="AF1191" t="str">
        <x:f>IF(AND(AA1191&gt;=Assumptions!$B$11,O1191&lt;&gt;"High",OR(N1191&gt;=Assumptions!$B$12,M1191&lt;=6)),"High","Standard")</x:f>
        <x:v>Standard</x:v>
      </x:c>
    </x:row>
    <x:row r="1192">
      <x:c r="A1192" t="str">
        <x:f>'Raw_Data'!A1192</x:f>
        <x:v>C01191</x:v>
      </x:c>
      <x:c r="B1192" t="n">
        <x:f>'Raw_Data'!B1192</x:f>
        <x:v>46</x:v>
      </x:c>
      <x:c r="C1192" s="30" t="n">
        <x:f>'Raw_Data'!C1192</x:f>
        <x:v>130189</x:v>
      </x:c>
      <x:c r="D1192" t="n">
        <x:f>'Raw_Data'!D1192</x:f>
        <x:v>746</x:v>
      </x:c>
      <x:c r="E1192" t="n">
        <x:f>'Raw_Data'!E1192</x:f>
        <x:v>18</x:v>
      </x:c>
      <x:c r="F1192" t="str">
        <x:f>PROPER(TRIM('Raw_Data'!F1192))</x:f>
        <x:v>Gold</x:v>
      </x:c>
      <x:c r="G1192" t="str">
        <x:f>PROPER(TRIM('Raw_Data'!G1192))</x:f>
        <x:v>Branch</x:v>
      </x:c>
      <x:c r="H1192" s="60" t="n">
        <x:f>'Raw_Data'!H1192</x:f>
        <x:v>19843</x:v>
      </x:c>
      <x:c r="I1192" s="60" t="n">
        <x:f>'Raw_Data'!I1192</x:f>
        <x:v>2426.27</x:v>
      </x:c>
      <x:c r="J1192" s="32" t="n">
        <x:f>'Raw_Data'!J1192</x:f>
        <x:v>0.28</x:v>
      </x:c>
      <x:c r="K1192" s="32" t="n">
        <x:f>'Raw_Data'!K1192</x:f>
        <x:v>0.814</x:v>
      </x:c>
      <x:c r="L1192" t="n">
        <x:f>'Raw_Data'!L1192</x:f>
        <x:v>0</x:v>
      </x:c>
      <x:c r="M1192" t="n">
        <x:f>IF('Raw_Data'!M1192="",Assumptions!$B$15,'Raw_Data'!M1192)</x:f>
        <x:v>9</x:v>
      </x:c>
      <x:c r="N1192" s="32" t="n">
        <x:f>'Raw_Data'!N1192</x:f>
        <x:v>0.02</x:v>
      </x:c>
      <x:c r="O1192" t="str">
        <x:f>IF(OR(D1192&lt;620,L1192&gt;=2,J1192&gt;0.9),"High",IF(OR(D1192&lt;700,L1192=1,J1192&gt;0.75),"Medium","Low"))</x:f>
        <x:v>Low</x:v>
      </x:c>
      <x:c r="P1192" s="30" t="n">
        <x:f>XLOOKUP(F1192,Assumptions!$A$4:$A$6,Assumptions!$B$4:$B$6)</x:f>
        <x:v>95</x:v>
      </x:c>
      <x:c r="Q1192" s="32" t="n">
        <x:f>XLOOKUP(F1192,Assumptions!$A$4:$A$6,Assumptions!$C$4:$C$6)</x:f>
        <x:v>0.219</x:v>
      </x:c>
      <x:c r="R1192" s="32" t="n">
        <x:f>XLOOKUP(F1192,Assumptions!$A$4:$A$6,Assumptions!$D$4:$D$6)</x:f>
        <x:v>0.016</x:v>
      </x:c>
      <x:c r="S1192" s="32" t="n">
        <x:f>XLOOKUP(F1192,Assumptions!$A$4:$A$6,Assumptions!$E$4:$E$6)</x:f>
        <x:v>0.01</x:v>
      </x:c>
      <x:c r="T1192" s="32" t="n">
        <x:f>XLOOKUP(O1192,Assumptions!$H$4:$H$6,Assumptions!$I$4:$I$6)</x:f>
        <x:v>0.0035</x:v>
      </x:c>
      <x:c r="U1192" s="30" t="n">
        <x:f>XLOOKUP(F1192,Assumptions!$A$4:$A$6,Assumptions!$F$4:$F$6)</x:f>
        <x:v>90</x:v>
      </x:c>
      <x:c r="V1192" s="60" t="n">
        <x:f>I1192*12</x:f>
        <x:v>29115.239999999998</x:v>
      </x:c>
      <x:c r="W1192" s="60" t="n">
        <x:f>H1192*J1192*(1-K1192)*Q1192</x:f>
        <x:v>226.3197333600001</x:v>
      </x:c>
      <x:c r="X1192" s="60" t="n">
        <x:f>V1192*R1192</x:f>
        <x:v>465.84384</x:v>
      </x:c>
      <x:c r="Y1192" s="60" t="n">
        <x:f>V1192*S1192</x:f>
        <x:v>291.1524</x:v>
      </x:c>
      <x:c r="Z1192" s="60" t="n">
        <x:f>H1192*J1192*T1192</x:f>
        <x:v>19.446140000000003</x:v>
      </x:c>
      <x:c r="AA1192" s="60" t="n">
        <x:f>P1192+W1192+X1192-Y1192-Z1192-U1192</x:f>
        <x:v>386.5650333600001</x:v>
      </x:c>
      <x:c r="AB1192" s="32" t="n">
        <x:f>IFERROR(AA1192/(P1192+W1192+X1192),0)</x:f>
        <x:v>0.491086028930367</x:v>
      </x:c>
      <x:c r="AC1192" t="n">
        <x:f>IF(O1192="High",0,IF(I1192&gt;=1800,3,IF(I1192&gt;=900,2,1))+IF(K1192&gt;=0.9,2,IF(K1192&gt;=0.75,1,0))+IF(J1192&lt;=0.7,2,IF(J1192&lt;=0.85,1,0))+IF(M1192&gt;=8,1,0))</x:f>
        <x:v>7</x:v>
      </x:c>
      <x:c r="AD1192" t="str">
        <x:f>IF(AND(O1192&lt;&gt;"High",AC1192&gt;=Assumptions!$B$10,AA1192&gt;0),"Priority Growth",IF(AND(O1192="Low",AA1192&gt;0),"Maintain","Watch"))</x:f>
        <x:v>Priority Growth</x:v>
      </x:c>
      <x:c r="AE1192" s="60" t="n">
        <x:f>MAX(AA1192,0)*N1192</x:f>
        <x:v>7.731300667200002</x:v>
      </x:c>
      <x:c r="AF1192" t="str">
        <x:f>IF(AND(AA1192&gt;=Assumptions!$B$11,O1192&lt;&gt;"High",OR(N1192&gt;=Assumptions!$B$12,M1192&lt;=6)),"High","Standard")</x:f>
        <x:v>Standard</x:v>
      </x:c>
    </x:row>
    <x:row r="1193">
      <x:c r="A1193" t="str">
        <x:f>'Raw_Data'!A1193</x:f>
        <x:v>C01192</x:v>
      </x:c>
      <x:c r="B1193" t="n">
        <x:f>'Raw_Data'!B1193</x:f>
        <x:v>51</x:v>
      </x:c>
      <x:c r="C1193" s="30" t="n">
        <x:f>'Raw_Data'!C1193</x:f>
        <x:v>51863</x:v>
      </x:c>
      <x:c r="D1193" t="n">
        <x:f>'Raw_Data'!D1193</x:f>
        <x:v>675</x:v>
      </x:c>
      <x:c r="E1193" t="n">
        <x:f>'Raw_Data'!E1193</x:f>
        <x:v>39</x:v>
      </x:c>
      <x:c r="F1193" t="str">
        <x:f>PROPER(TRIM('Raw_Data'!F1193))</x:f>
        <x:v>Classic</x:v>
      </x:c>
      <x:c r="G1193" t="str">
        <x:f>PROPER(TRIM('Raw_Data'!G1193))</x:f>
        <x:v>Branch</x:v>
      </x:c>
      <x:c r="H1193" s="60" t="n">
        <x:f>'Raw_Data'!H1193</x:f>
        <x:v>5969</x:v>
      </x:c>
      <x:c r="I1193" s="60" t="n">
        <x:f>'Raw_Data'!I1193</x:f>
        <x:v>754.12</x:v>
      </x:c>
      <x:c r="J1193" s="32" t="n">
        <x:f>'Raw_Data'!J1193</x:f>
        <x:v>0.495</x:v>
      </x:c>
      <x:c r="K1193" s="32" t="n">
        <x:f>'Raw_Data'!K1193</x:f>
        <x:v>0.884</x:v>
      </x:c>
      <x:c r="L1193" t="n">
        <x:f>'Raw_Data'!L1193</x:f>
        <x:v>0</x:v>
      </x:c>
      <x:c r="M1193" t="n">
        <x:f>IF('Raw_Data'!M1193="",Assumptions!$B$15,'Raw_Data'!M1193)</x:f>
        <x:v>10</x:v>
      </x:c>
      <x:c r="N1193" s="32" t="n">
        <x:f>'Raw_Data'!N1193</x:f>
        <x:v>0.02</x:v>
      </x:c>
      <x:c r="O1193" t="str">
        <x:f>IF(OR(D1193&lt;620,L1193&gt;=2,J1193&gt;0.9),"High",IF(OR(D1193&lt;700,L1193=1,J1193&gt;0.75),"Medium","Low"))</x:f>
        <x:v>Medium</x:v>
      </x:c>
      <x:c r="P1193" s="30" t="n">
        <x:f>XLOOKUP(F1193,Assumptions!$A$4:$A$6,Assumptions!$B$4:$B$6)</x:f>
        <x:v>0</x:v>
      </x:c>
      <x:c r="Q1193" s="32" t="n">
        <x:f>XLOOKUP(F1193,Assumptions!$A$4:$A$6,Assumptions!$C$4:$C$6)</x:f>
        <x:v>0.229</x:v>
      </x:c>
      <x:c r="R1193" s="32" t="n">
        <x:f>XLOOKUP(F1193,Assumptions!$A$4:$A$6,Assumptions!$D$4:$D$6)</x:f>
        <x:v>0.015</x:v>
      </x:c>
      <x:c r="S1193" s="32" t="n">
        <x:f>XLOOKUP(F1193,Assumptions!$A$4:$A$6,Assumptions!$E$4:$E$6)</x:f>
        <x:v>0.0075</x:v>
      </x:c>
      <x:c r="T1193" s="32" t="n">
        <x:f>XLOOKUP(O1193,Assumptions!$H$4:$H$6,Assumptions!$I$4:$I$6)</x:f>
        <x:v>0.012</x:v>
      </x:c>
      <x:c r="U1193" s="30" t="n">
        <x:f>XLOOKUP(F1193,Assumptions!$A$4:$A$6,Assumptions!$F$4:$F$6)</x:f>
        <x:v>60</x:v>
      </x:c>
      <x:c r="V1193" s="60" t="n">
        <x:f>I1193*12</x:f>
        <x:v>9049.44</x:v>
      </x:c>
      <x:c r="W1193" s="60" t="n">
        <x:f>H1193*J1193*(1-K1193)*Q1193</x:f>
        <x:v>78.48745542</x:v>
      </x:c>
      <x:c r="X1193" s="60" t="n">
        <x:f>V1193*R1193</x:f>
        <x:v>135.7416</x:v>
      </x:c>
      <x:c r="Y1193" s="60" t="n">
        <x:f>V1193*S1193</x:f>
        <x:v>67.8708</x:v>
      </x:c>
      <x:c r="Z1193" s="60" t="n">
        <x:f>H1193*J1193*T1193</x:f>
        <x:v>35.45586</x:v>
      </x:c>
      <x:c r="AA1193" s="60" t="n">
        <x:f>P1193+W1193+X1193-Y1193-Z1193-U1193</x:f>
        <x:v>50.902395420000005</x:v>
      </x:c>
      <x:c r="AB1193" s="32" t="n">
        <x:f>IFERROR(AA1193/(P1193+W1193+X1193),0)</x:f>
        <x:v>0.23760733725033198</x:v>
      </x:c>
      <x:c r="AC1193" t="n">
        <x:f>IF(O1193="High",0,IF(I1193&gt;=1800,3,IF(I1193&gt;=900,2,1))+IF(K1193&gt;=0.9,2,IF(K1193&gt;=0.75,1,0))+IF(J1193&lt;=0.7,2,IF(J1193&lt;=0.85,1,0))+IF(M1193&gt;=8,1,0))</x:f>
        <x:v>5</x:v>
      </x:c>
      <x:c r="AD1193" t="str">
        <x:f>IF(AND(O1193&lt;&gt;"High",AC1193&gt;=Assumptions!$B$10,AA1193&gt;0),"Priority Growth",IF(AND(O1193="Low",AA1193&gt;0),"Maintain","Watch"))</x:f>
        <x:v>Watch</x:v>
      </x:c>
      <x:c r="AE1193" s="60" t="n">
        <x:f>MAX(AA1193,0)*N1193</x:f>
        <x:v>1.0180479084</x:v>
      </x:c>
      <x:c r="AF1193" t="str">
        <x:f>IF(AND(AA1193&gt;=Assumptions!$B$11,O1193&lt;&gt;"High",OR(N1193&gt;=Assumptions!$B$12,M1193&lt;=6)),"High","Standard")</x:f>
        <x:v>Standard</x:v>
      </x:c>
    </x:row>
    <x:row r="1194">
      <x:c r="A1194" t="str">
        <x:f>'Raw_Data'!A1194</x:f>
        <x:v>C01193</x:v>
      </x:c>
      <x:c r="B1194" t="n">
        <x:f>'Raw_Data'!B1194</x:f>
        <x:v>36</x:v>
      </x:c>
      <x:c r="C1194" s="30" t="n">
        <x:f>'Raw_Data'!C1194</x:f>
        <x:v>60604</x:v>
      </x:c>
      <x:c r="D1194" t="n">
        <x:f>'Raw_Data'!D1194</x:f>
        <x:v>650</x:v>
      </x:c>
      <x:c r="E1194" t="n">
        <x:f>'Raw_Data'!E1194</x:f>
        <x:v>52</x:v>
      </x:c>
      <x:c r="F1194" t="str">
        <x:f>PROPER(TRIM('Raw_Data'!F1194))</x:f>
        <x:v>Classic</x:v>
      </x:c>
      <x:c r="G1194" t="str">
        <x:f>PROPER(TRIM('Raw_Data'!G1194))</x:f>
        <x:v>Branch</x:v>
      </x:c>
      <x:c r="H1194" s="60" t="n">
        <x:f>'Raw_Data'!H1194</x:f>
        <x:v>5277</x:v>
      </x:c>
      <x:c r="I1194" s="60" t="n">
        <x:f>'Raw_Data'!I1194</x:f>
        <x:v>860.22</x:v>
      </x:c>
      <x:c r="J1194" s="32" t="n">
        <x:f>'Raw_Data'!J1194</x:f>
        <x:v>0.437</x:v>
      </x:c>
      <x:c r="K1194" s="32" t="n">
        <x:f>'Raw_Data'!K1194</x:f>
        <x:v>0.715</x:v>
      </x:c>
      <x:c r="L1194" t="n">
        <x:f>'Raw_Data'!L1194</x:f>
        <x:v>0</x:v>
      </x:c>
      <x:c r="M1194" t="n">
        <x:f>IF('Raw_Data'!M1194="",Assumptions!$B$15,'Raw_Data'!M1194)</x:f>
        <x:v>6</x:v>
      </x:c>
      <x:c r="N1194" s="32" t="n">
        <x:f>'Raw_Data'!N1194</x:f>
        <x:v>0.138</x:v>
      </x:c>
      <x:c r="O1194" t="str">
        <x:f>IF(OR(D1194&lt;620,L1194&gt;=2,J1194&gt;0.9),"High",IF(OR(D1194&lt;700,L1194=1,J1194&gt;0.75),"Medium","Low"))</x:f>
        <x:v>Medium</x:v>
      </x:c>
      <x:c r="P1194" s="30" t="n">
        <x:f>XLOOKUP(F1194,Assumptions!$A$4:$A$6,Assumptions!$B$4:$B$6)</x:f>
        <x:v>0</x:v>
      </x:c>
      <x:c r="Q1194" s="32" t="n">
        <x:f>XLOOKUP(F1194,Assumptions!$A$4:$A$6,Assumptions!$C$4:$C$6)</x:f>
        <x:v>0.229</x:v>
      </x:c>
      <x:c r="R1194" s="32" t="n">
        <x:f>XLOOKUP(F1194,Assumptions!$A$4:$A$6,Assumptions!$D$4:$D$6)</x:f>
        <x:v>0.015</x:v>
      </x:c>
      <x:c r="S1194" s="32" t="n">
        <x:f>XLOOKUP(F1194,Assumptions!$A$4:$A$6,Assumptions!$E$4:$E$6)</x:f>
        <x:v>0.0075</x:v>
      </x:c>
      <x:c r="T1194" s="32" t="n">
        <x:f>XLOOKUP(O1194,Assumptions!$H$4:$H$6,Assumptions!$I$4:$I$6)</x:f>
        <x:v>0.012</x:v>
      </x:c>
      <x:c r="U1194" s="30" t="n">
        <x:f>XLOOKUP(F1194,Assumptions!$A$4:$A$6,Assumptions!$F$4:$F$6)</x:f>
        <x:v>60</x:v>
      </x:c>
      <x:c r="V1194" s="60" t="n">
        <x:f>I1194*12</x:f>
        <x:v>10322.64</x:v>
      </x:c>
      <x:c r="W1194" s="60" t="n">
        <x:f>H1194*J1194*(1-K1194)*Q1194</x:f>
        <x:v>150.50428798500002</x:v>
      </x:c>
      <x:c r="X1194" s="60" t="n">
        <x:f>V1194*R1194</x:f>
        <x:v>154.8396</x:v>
      </x:c>
      <x:c r="Y1194" s="60" t="n">
        <x:f>V1194*S1194</x:f>
        <x:v>77.4198</x:v>
      </x:c>
      <x:c r="Z1194" s="60" t="n">
        <x:f>H1194*J1194*T1194</x:f>
        <x:v>27.672588</x:v>
      </x:c>
      <x:c r="AA1194" s="60" t="n">
        <x:f>P1194+W1194+X1194-Y1194-Z1194-U1194</x:f>
        <x:v>140.25149998500004</x:v>
      </x:c>
      <x:c r="AB1194" s="32" t="n">
        <x:f>IFERROR(AA1194/(P1194+W1194+X1194),0)</x:f>
        <x:v>0.4593230960361973</x:v>
      </x:c>
      <x:c r="AC1194" t="n">
        <x:f>IF(O1194="High",0,IF(I1194&gt;=1800,3,IF(I1194&gt;=900,2,1))+IF(K1194&gt;=0.9,2,IF(K1194&gt;=0.75,1,0))+IF(J1194&lt;=0.7,2,IF(J1194&lt;=0.85,1,0))+IF(M1194&gt;=8,1,0))</x:f>
        <x:v>3</x:v>
      </x:c>
      <x:c r="AD1194" t="str">
        <x:f>IF(AND(O1194&lt;&gt;"High",AC1194&gt;=Assumptions!$B$10,AA1194&gt;0),"Priority Growth",IF(AND(O1194="Low",AA1194&gt;0),"Maintain","Watch"))</x:f>
        <x:v>Watch</x:v>
      </x:c>
      <x:c r="AE1194" s="60" t="n">
        <x:f>MAX(AA1194,0)*N1194</x:f>
        <x:v>19.354706997930005</x:v>
      </x:c>
      <x:c r="AF1194" t="str">
        <x:f>IF(AND(AA1194&gt;=Assumptions!$B$11,O1194&lt;&gt;"High",OR(N1194&gt;=Assumptions!$B$12,M1194&lt;=6)),"High","Standard")</x:f>
        <x:v>Standard</x:v>
      </x:c>
    </x:row>
    <x:row r="1195">
      <x:c r="A1195" t="str">
        <x:f>'Raw_Data'!A1195</x:f>
        <x:v>C01194</x:v>
      </x:c>
      <x:c r="B1195" t="n">
        <x:f>'Raw_Data'!B1195</x:f>
        <x:v>51</x:v>
      </x:c>
      <x:c r="C1195" s="30" t="n">
        <x:f>'Raw_Data'!C1195</x:f>
        <x:v>104312</x:v>
      </x:c>
      <x:c r="D1195" t="n">
        <x:f>'Raw_Data'!D1195</x:f>
        <x:v>678</x:v>
      </x:c>
      <x:c r="E1195" t="n">
        <x:f>'Raw_Data'!E1195</x:f>
        <x:v>40</x:v>
      </x:c>
      <x:c r="F1195" t="str">
        <x:f>PROPER(TRIM('Raw_Data'!F1195))</x:f>
        <x:v>Gold</x:v>
      </x:c>
      <x:c r="G1195" t="str">
        <x:f>PROPER(TRIM('Raw_Data'!G1195))</x:f>
        <x:v>Branch</x:v>
      </x:c>
      <x:c r="H1195" s="60" t="n">
        <x:f>'Raw_Data'!H1195</x:f>
        <x:v>15892</x:v>
      </x:c>
      <x:c r="I1195" s="60" t="n">
        <x:f>'Raw_Data'!I1195</x:f>
        <x:v>2001.5</x:v>
      </x:c>
      <x:c r="J1195" s="32" t="n">
        <x:f>'Raw_Data'!J1195</x:f>
        <x:v>0.383</x:v>
      </x:c>
      <x:c r="K1195" s="32" t="n">
        <x:f>'Raw_Data'!K1195</x:f>
        <x:v>0.865</x:v>
      </x:c>
      <x:c r="L1195" t="n">
        <x:f>'Raw_Data'!L1195</x:f>
        <x:v>0</x:v>
      </x:c>
      <x:c r="M1195" t="n">
        <x:f>IF('Raw_Data'!M1195="",Assumptions!$B$15,'Raw_Data'!M1195)</x:f>
        <x:v>7</x:v>
      </x:c>
      <x:c r="N1195" s="32" t="n">
        <x:f>'Raw_Data'!N1195</x:f>
        <x:v>0.115</x:v>
      </x:c>
      <x:c r="O1195" t="str">
        <x:f>IF(OR(D1195&lt;620,L1195&gt;=2,J1195&gt;0.9),"High",IF(OR(D1195&lt;700,L1195=1,J1195&gt;0.75),"Medium","Low"))</x:f>
        <x:v>Medium</x:v>
      </x:c>
      <x:c r="P1195" s="30" t="n">
        <x:f>XLOOKUP(F1195,Assumptions!$A$4:$A$6,Assumptions!$B$4:$B$6)</x:f>
        <x:v>95</x:v>
      </x:c>
      <x:c r="Q1195" s="32" t="n">
        <x:f>XLOOKUP(F1195,Assumptions!$A$4:$A$6,Assumptions!$C$4:$C$6)</x:f>
        <x:v>0.219</x:v>
      </x:c>
      <x:c r="R1195" s="32" t="n">
        <x:f>XLOOKUP(F1195,Assumptions!$A$4:$A$6,Assumptions!$D$4:$D$6)</x:f>
        <x:v>0.016</x:v>
      </x:c>
      <x:c r="S1195" s="32" t="n">
        <x:f>XLOOKUP(F1195,Assumptions!$A$4:$A$6,Assumptions!$E$4:$E$6)</x:f>
        <x:v>0.01</x:v>
      </x:c>
      <x:c r="T1195" s="32" t="n">
        <x:f>XLOOKUP(O1195,Assumptions!$H$4:$H$6,Assumptions!$I$4:$I$6)</x:f>
        <x:v>0.012</x:v>
      </x:c>
      <x:c r="U1195" s="30" t="n">
        <x:f>XLOOKUP(F1195,Assumptions!$A$4:$A$6,Assumptions!$F$4:$F$6)</x:f>
        <x:v>90</x:v>
      </x:c>
      <x:c r="V1195" s="60" t="n">
        <x:f>I1195*12</x:f>
        <x:v>24018</x:v>
      </x:c>
      <x:c r="W1195" s="60" t="n">
        <x:f>H1195*J1195*(1-K1195)*Q1195</x:f>
        <x:v>179.95139334000004</x:v>
      </x:c>
      <x:c r="X1195" s="60" t="n">
        <x:f>V1195*R1195</x:f>
        <x:v>384.288</x:v>
      </x:c>
      <x:c r="Y1195" s="60" t="n">
        <x:f>V1195*S1195</x:f>
        <x:v>240.18</x:v>
      </x:c>
      <x:c r="Z1195" s="60" t="n">
        <x:f>H1195*J1195*T1195</x:f>
        <x:v>73.03963200000001</x:v>
      </x:c>
      <x:c r="AA1195" s="60" t="n">
        <x:f>P1195+W1195+X1195-Y1195-Z1195-U1195</x:f>
        <x:v>256.01976134000006</x:v>
      </x:c>
      <x:c r="AB1195" s="32" t="n">
        <x:f>IFERROR(AA1195/(P1195+W1195+X1195),0)</x:f>
        <x:v>0.3883562844187603</x:v>
      </x:c>
      <x:c r="AC1195" t="n">
        <x:f>IF(O1195="High",0,IF(I1195&gt;=1800,3,IF(I1195&gt;=900,2,1))+IF(K1195&gt;=0.9,2,IF(K1195&gt;=0.75,1,0))+IF(J1195&lt;=0.7,2,IF(J1195&lt;=0.85,1,0))+IF(M1195&gt;=8,1,0))</x:f>
        <x:v>6</x:v>
      </x:c>
      <x:c r="AD1195" t="str">
        <x:f>IF(AND(O1195&lt;&gt;"High",AC1195&gt;=Assumptions!$B$10,AA1195&gt;0),"Priority Growth",IF(AND(O1195="Low",AA1195&gt;0),"Maintain","Watch"))</x:f>
        <x:v>Priority Growth</x:v>
      </x:c>
      <x:c r="AE1195" s="60" t="n">
        <x:f>MAX(AA1195,0)*N1195</x:f>
        <x:v>29.442272554100008</x:v>
      </x:c>
      <x:c r="AF1195" t="str">
        <x:f>IF(AND(AA1195&gt;=Assumptions!$B$11,O1195&lt;&gt;"High",OR(N1195&gt;=Assumptions!$B$12,M1195&lt;=6)),"High","Standard")</x:f>
        <x:v>Standard</x:v>
      </x:c>
    </x:row>
    <x:row r="1196">
      <x:c r="A1196" t="str">
        <x:f>'Raw_Data'!A1196</x:f>
        <x:v>C01195</x:v>
      </x:c>
      <x:c r="B1196" t="n">
        <x:f>'Raw_Data'!B1196</x:f>
        <x:v>47</x:v>
      </x:c>
      <x:c r="C1196" s="30" t="n">
        <x:f>'Raw_Data'!C1196</x:f>
        <x:v>44266</x:v>
      </x:c>
      <x:c r="D1196" t="n">
        <x:f>'Raw_Data'!D1196</x:f>
        <x:v>676</x:v>
      </x:c>
      <x:c r="E1196" t="n">
        <x:f>'Raw_Data'!E1196</x:f>
        <x:v>56</x:v>
      </x:c>
      <x:c r="F1196" t="str">
        <x:f>PROPER(TRIM('Raw_Data'!F1196))</x:f>
        <x:v>Classic</x:v>
      </x:c>
      <x:c r="G1196" t="str">
        <x:f>PROPER(TRIM('Raw_Data'!G1196))</x:f>
        <x:v>Direct Mail</x:v>
      </x:c>
      <x:c r="H1196" s="60" t="n">
        <x:f>'Raw_Data'!H1196</x:f>
        <x:v>1934</x:v>
      </x:c>
      <x:c r="I1196" s="60" t="n">
        <x:f>'Raw_Data'!I1196</x:f>
        <x:v>635.61</x:v>
      </x:c>
      <x:c r="J1196" s="32" t="n">
        <x:f>'Raw_Data'!J1196</x:f>
        <x:v>0.589</x:v>
      </x:c>
      <x:c r="K1196" s="32" t="n">
        <x:f>'Raw_Data'!K1196</x:f>
        <x:v>0.823</x:v>
      </x:c>
      <x:c r="L1196" t="n">
        <x:f>'Raw_Data'!L1196</x:f>
        <x:v>0</x:v>
      </x:c>
      <x:c r="M1196" t="n">
        <x:f>IF('Raw_Data'!M1196="",Assumptions!$B$15,'Raw_Data'!M1196)</x:f>
        <x:v>9</x:v>
      </x:c>
      <x:c r="N1196" s="32" t="n">
        <x:f>'Raw_Data'!N1196</x:f>
        <x:v>0.02</x:v>
      </x:c>
      <x:c r="O1196" t="str">
        <x:f>IF(OR(D1196&lt;620,L1196&gt;=2,J1196&gt;0.9),"High",IF(OR(D1196&lt;700,L1196=1,J1196&gt;0.75),"Medium","Low"))</x:f>
        <x:v>Medium</x:v>
      </x:c>
      <x:c r="P1196" s="30" t="n">
        <x:f>XLOOKUP(F1196,Assumptions!$A$4:$A$6,Assumptions!$B$4:$B$6)</x:f>
        <x:v>0</x:v>
      </x:c>
      <x:c r="Q1196" s="32" t="n">
        <x:f>XLOOKUP(F1196,Assumptions!$A$4:$A$6,Assumptions!$C$4:$C$6)</x:f>
        <x:v>0.229</x:v>
      </x:c>
      <x:c r="R1196" s="32" t="n">
        <x:f>XLOOKUP(F1196,Assumptions!$A$4:$A$6,Assumptions!$D$4:$D$6)</x:f>
        <x:v>0.015</x:v>
      </x:c>
      <x:c r="S1196" s="32" t="n">
        <x:f>XLOOKUP(F1196,Assumptions!$A$4:$A$6,Assumptions!$E$4:$E$6)</x:f>
        <x:v>0.0075</x:v>
      </x:c>
      <x:c r="T1196" s="32" t="n">
        <x:f>XLOOKUP(O1196,Assumptions!$H$4:$H$6,Assumptions!$I$4:$I$6)</x:f>
        <x:v>0.012</x:v>
      </x:c>
      <x:c r="U1196" s="30" t="n">
        <x:f>XLOOKUP(F1196,Assumptions!$A$4:$A$6,Assumptions!$F$4:$F$6)</x:f>
        <x:v>60</x:v>
      </x:c>
      <x:c r="V1196" s="60" t="n">
        <x:f>I1196*12</x:f>
        <x:v>7627.32</x:v>
      </x:c>
      <x:c r="W1196" s="60" t="n">
        <x:f>H1196*J1196*(1-K1196)*Q1196</x:f>
        <x:v>46.17219415800002</x:v>
      </x:c>
      <x:c r="X1196" s="60" t="n">
        <x:f>V1196*R1196</x:f>
        <x:v>114.40979999999999</x:v>
      </x:c>
      <x:c r="Y1196" s="60" t="n">
        <x:f>V1196*S1196</x:f>
        <x:v>57.204899999999995</x:v>
      </x:c>
      <x:c r="Z1196" s="60" t="n">
        <x:f>H1196*J1196*T1196</x:f>
        <x:v>13.669512</x:v>
      </x:c>
      <x:c r="AA1196" s="60" t="n">
        <x:f>P1196+W1196+X1196-Y1196-Z1196-U1196</x:f>
        <x:v>29.707582158000022</x:v>
      </x:c>
      <x:c r="AB1196" s="32" t="n">
        <x:f>IFERROR(AA1196/(P1196+W1196+X1196),0)</x:f>
        <x:v>0.18499945970760648</x:v>
      </x:c>
      <x:c r="AC1196" t="n">
        <x:f>IF(O1196="High",0,IF(I1196&gt;=1800,3,IF(I1196&gt;=900,2,1))+IF(K1196&gt;=0.9,2,IF(K1196&gt;=0.75,1,0))+IF(J1196&lt;=0.7,2,IF(J1196&lt;=0.85,1,0))+IF(M1196&gt;=8,1,0))</x:f>
        <x:v>5</x:v>
      </x:c>
      <x:c r="AD1196" t="str">
        <x:f>IF(AND(O1196&lt;&gt;"High",AC1196&gt;=Assumptions!$B$10,AA1196&gt;0),"Priority Growth",IF(AND(O1196="Low",AA1196&gt;0),"Maintain","Watch"))</x:f>
        <x:v>Watch</x:v>
      </x:c>
      <x:c r="AE1196" s="60" t="n">
        <x:f>MAX(AA1196,0)*N1196</x:f>
        <x:v>0.5941516431600005</x:v>
      </x:c>
      <x:c r="AF1196" t="str">
        <x:f>IF(AND(AA1196&gt;=Assumptions!$B$11,O1196&lt;&gt;"High",OR(N1196&gt;=Assumptions!$B$12,M1196&lt;=6)),"High","Standard")</x:f>
        <x:v>Standard</x:v>
      </x:c>
    </x:row>
    <x:row r="1197">
      <x:c r="A1197" t="str">
        <x:f>'Raw_Data'!A1197</x:f>
        <x:v>C01196</x:v>
      </x:c>
      <x:c r="B1197" t="n">
        <x:f>'Raw_Data'!B1197</x:f>
        <x:v>40</x:v>
      </x:c>
      <x:c r="C1197" s="30" t="n">
        <x:f>'Raw_Data'!C1197</x:f>
        <x:v>98529</x:v>
      </x:c>
      <x:c r="D1197" t="n">
        <x:f>'Raw_Data'!D1197</x:f>
        <x:v>696</x:v>
      </x:c>
      <x:c r="E1197" t="n">
        <x:f>'Raw_Data'!E1197</x:f>
        <x:v>76</x:v>
      </x:c>
      <x:c r="F1197" t="str">
        <x:f>PROPER(TRIM('Raw_Data'!F1197))</x:f>
        <x:v>Classic</x:v>
      </x:c>
      <x:c r="G1197" t="str">
        <x:f>PROPER(TRIM('Raw_Data'!G1197))</x:f>
        <x:v>Digital</x:v>
      </x:c>
      <x:c r="H1197" s="60" t="n">
        <x:f>'Raw_Data'!H1197</x:f>
        <x:v>13532</x:v>
      </x:c>
      <x:c r="I1197" s="60" t="n">
        <x:f>'Raw_Data'!I1197</x:f>
        <x:v>1293.18</x:v>
      </x:c>
      <x:c r="J1197" s="32" t="n">
        <x:f>'Raw_Data'!J1197</x:f>
        <x:v>0.417</x:v>
      </x:c>
      <x:c r="K1197" s="32" t="n">
        <x:f>'Raw_Data'!K1197</x:f>
        <x:v>0.79</x:v>
      </x:c>
      <x:c r="L1197" t="n">
        <x:f>'Raw_Data'!L1197</x:f>
        <x:v>0</x:v>
      </x:c>
      <x:c r="M1197" t="n">
        <x:f>IF('Raw_Data'!M1197="",Assumptions!$B$15,'Raw_Data'!M1197)</x:f>
        <x:v>8</x:v>
      </x:c>
      <x:c r="N1197" s="32" t="n">
        <x:f>'Raw_Data'!N1197</x:f>
        <x:v>0.02</x:v>
      </x:c>
      <x:c r="O1197" t="str">
        <x:f>IF(OR(D1197&lt;620,L1197&gt;=2,J1197&gt;0.9),"High",IF(OR(D1197&lt;700,L1197=1,J1197&gt;0.75),"Medium","Low"))</x:f>
        <x:v>Medium</x:v>
      </x:c>
      <x:c r="P1197" s="30" t="n">
        <x:f>XLOOKUP(F1197,Assumptions!$A$4:$A$6,Assumptions!$B$4:$B$6)</x:f>
        <x:v>0</x:v>
      </x:c>
      <x:c r="Q1197" s="32" t="n">
        <x:f>XLOOKUP(F1197,Assumptions!$A$4:$A$6,Assumptions!$C$4:$C$6)</x:f>
        <x:v>0.229</x:v>
      </x:c>
      <x:c r="R1197" s="32" t="n">
        <x:f>XLOOKUP(F1197,Assumptions!$A$4:$A$6,Assumptions!$D$4:$D$6)</x:f>
        <x:v>0.015</x:v>
      </x:c>
      <x:c r="S1197" s="32" t="n">
        <x:f>XLOOKUP(F1197,Assumptions!$A$4:$A$6,Assumptions!$E$4:$E$6)</x:f>
        <x:v>0.0075</x:v>
      </x:c>
      <x:c r="T1197" s="32" t="n">
        <x:f>XLOOKUP(O1197,Assumptions!$H$4:$H$6,Assumptions!$I$4:$I$6)</x:f>
        <x:v>0.012</x:v>
      </x:c>
      <x:c r="U1197" s="30" t="n">
        <x:f>XLOOKUP(F1197,Assumptions!$A$4:$A$6,Assumptions!$F$4:$F$6)</x:f>
        <x:v>60</x:v>
      </x:c>
      <x:c r="V1197" s="60" t="n">
        <x:f>I1197*12</x:f>
        <x:v>15518.16</x:v>
      </x:c>
      <x:c r="W1197" s="60" t="n">
        <x:f>H1197*J1197*(1-K1197)*Q1197</x:f>
        <x:v>271.36436796</x:v>
      </x:c>
      <x:c r="X1197" s="60" t="n">
        <x:f>V1197*R1197</x:f>
        <x:v>232.77239999999998</x:v>
      </x:c>
      <x:c r="Y1197" s="60" t="n">
        <x:f>V1197*S1197</x:f>
        <x:v>116.38619999999999</x:v>
      </x:c>
      <x:c r="Z1197" s="60" t="n">
        <x:f>H1197*J1197*T1197</x:f>
        <x:v>67.714128</x:v>
      </x:c>
      <x:c r="AA1197" s="60" t="n">
        <x:f>P1197+W1197+X1197-Y1197-Z1197-U1197</x:f>
        <x:v>260.03643995999994</x:v>
      </x:c>
      <x:c r="AB1197" s="32" t="n">
        <x:f>IFERROR(AA1197/(P1197+W1197+X1197),0)</x:f>
        <x:v>0.5158053458632721</x:v>
      </x:c>
      <x:c r="AC1197" t="n">
        <x:f>IF(O1197="High",0,IF(I1197&gt;=1800,3,IF(I1197&gt;=900,2,1))+IF(K1197&gt;=0.9,2,IF(K1197&gt;=0.75,1,0))+IF(J1197&lt;=0.7,2,IF(J1197&lt;=0.85,1,0))+IF(M1197&gt;=8,1,0))</x:f>
        <x:v>6</x:v>
      </x:c>
      <x:c r="AD1197" t="str">
        <x:f>IF(AND(O1197&lt;&gt;"High",AC1197&gt;=Assumptions!$B$10,AA1197&gt;0),"Priority Growth",IF(AND(O1197="Low",AA1197&gt;0),"Maintain","Watch"))</x:f>
        <x:v>Priority Growth</x:v>
      </x:c>
      <x:c r="AE1197" s="60" t="n">
        <x:f>MAX(AA1197,0)*N1197</x:f>
        <x:v>5.200728799199999</x:v>
      </x:c>
      <x:c r="AF1197" t="str">
        <x:f>IF(AND(AA1197&gt;=Assumptions!$B$11,O1197&lt;&gt;"High",OR(N1197&gt;=Assumptions!$B$12,M1197&lt;=6)),"High","Standard")</x:f>
        <x:v>Standard</x:v>
      </x:c>
    </x:row>
    <x:row r="1198">
      <x:c r="A1198" t="str">
        <x:f>'Raw_Data'!A1198</x:f>
        <x:v>C01197</x:v>
      </x:c>
      <x:c r="B1198" t="n">
        <x:f>'Raw_Data'!B1198</x:f>
        <x:v>23</x:v>
      </x:c>
      <x:c r="C1198" s="30" t="n">
        <x:f>'Raw_Data'!C1198</x:f>
        <x:v>75611</x:v>
      </x:c>
      <x:c r="D1198" t="n">
        <x:f>'Raw_Data'!D1198</x:f>
        <x:v>700</x:v>
      </x:c>
      <x:c r="E1198" t="n">
        <x:f>'Raw_Data'!E1198</x:f>
        <x:v>40</x:v>
      </x:c>
      <x:c r="F1198" t="str">
        <x:f>PROPER(TRIM('Raw_Data'!F1198))</x:f>
        <x:v>Gold</x:v>
      </x:c>
      <x:c r="G1198" t="str">
        <x:f>PROPER(TRIM('Raw_Data'!G1198))</x:f>
        <x:v>Digital</x:v>
      </x:c>
      <x:c r="H1198" s="60" t="n">
        <x:f>'Raw_Data'!H1198</x:f>
        <x:v>11441</x:v>
      </x:c>
      <x:c r="I1198" s="60" t="n">
        <x:f>'Raw_Data'!I1198</x:f>
        <x:v>865.96</x:v>
      </x:c>
      <x:c r="J1198" s="32" t="n">
        <x:f>'Raw_Data'!J1198</x:f>
        <x:v>0.447</x:v>
      </x:c>
      <x:c r="K1198" s="32" t="n">
        <x:f>'Raw_Data'!K1198</x:f>
        <x:v>0.997</x:v>
      </x:c>
      <x:c r="L1198" t="n">
        <x:f>'Raw_Data'!L1198</x:f>
        <x:v>0</x:v>
      </x:c>
      <x:c r="M1198" t="n">
        <x:f>IF('Raw_Data'!M1198="",Assumptions!$B$15,'Raw_Data'!M1198)</x:f>
        <x:v>9</x:v>
      </x:c>
      <x:c r="N1198" s="32" t="n">
        <x:f>'Raw_Data'!N1198</x:f>
        <x:v>0.09</x:v>
      </x:c>
      <x:c r="O1198" t="str">
        <x:f>IF(OR(D1198&lt;620,L1198&gt;=2,J1198&gt;0.9),"High",IF(OR(D1198&lt;700,L1198=1,J1198&gt;0.75),"Medium","Low"))</x:f>
        <x:v>Low</x:v>
      </x:c>
      <x:c r="P1198" s="30" t="n">
        <x:f>XLOOKUP(F1198,Assumptions!$A$4:$A$6,Assumptions!$B$4:$B$6)</x:f>
        <x:v>95</x:v>
      </x:c>
      <x:c r="Q1198" s="32" t="n">
        <x:f>XLOOKUP(F1198,Assumptions!$A$4:$A$6,Assumptions!$C$4:$C$6)</x:f>
        <x:v>0.219</x:v>
      </x:c>
      <x:c r="R1198" s="32" t="n">
        <x:f>XLOOKUP(F1198,Assumptions!$A$4:$A$6,Assumptions!$D$4:$D$6)</x:f>
        <x:v>0.016</x:v>
      </x:c>
      <x:c r="S1198" s="32" t="n">
        <x:f>XLOOKUP(F1198,Assumptions!$A$4:$A$6,Assumptions!$E$4:$E$6)</x:f>
        <x:v>0.01</x:v>
      </x:c>
      <x:c r="T1198" s="32" t="n">
        <x:f>XLOOKUP(O1198,Assumptions!$H$4:$H$6,Assumptions!$I$4:$I$6)</x:f>
        <x:v>0.0035</x:v>
      </x:c>
      <x:c r="U1198" s="30" t="n">
        <x:f>XLOOKUP(F1198,Assumptions!$A$4:$A$6,Assumptions!$F$4:$F$6)</x:f>
        <x:v>90</x:v>
      </x:c>
      <x:c r="V1198" s="60" t="n">
        <x:f>I1198*12</x:f>
        <x:v>10391.52</x:v>
      </x:c>
      <x:c r="W1198" s="60" t="n">
        <x:f>H1198*J1198*(1-K1198)*Q1198</x:f>
        <x:v>3.3599814390000033</x:v>
      </x:c>
      <x:c r="X1198" s="60" t="n">
        <x:f>V1198*R1198</x:f>
        <x:v>166.26432</x:v>
      </x:c>
      <x:c r="Y1198" s="60" t="n">
        <x:f>V1198*S1198</x:f>
        <x:v>103.91520000000001</x:v>
      </x:c>
      <x:c r="Z1198" s="60" t="n">
        <x:f>H1198*J1198*T1198</x:f>
        <x:v>17.8994445</x:v>
      </x:c>
      <x:c r="AA1198" s="60" t="n">
        <x:f>P1198+W1198+X1198-Y1198-Z1198-U1198</x:f>
        <x:v>52.80965693899998</x:v>
      </x:c>
      <x:c r="AB1198" s="32" t="n">
        <x:f>IFERROR(AA1198/(P1198+W1198+X1198),0)</x:f>
        <x:v>0.19956465317745362</x:v>
      </x:c>
      <x:c r="AC1198" t="n">
        <x:f>IF(O1198="High",0,IF(I1198&gt;=1800,3,IF(I1198&gt;=900,2,1))+IF(K1198&gt;=0.9,2,IF(K1198&gt;=0.75,1,0))+IF(J1198&lt;=0.7,2,IF(J1198&lt;=0.85,1,0))+IF(M1198&gt;=8,1,0))</x:f>
        <x:v>6</x:v>
      </x:c>
      <x:c r="AD1198" t="str">
        <x:f>IF(AND(O1198&lt;&gt;"High",AC1198&gt;=Assumptions!$B$10,AA1198&gt;0),"Priority Growth",IF(AND(O1198="Low",AA1198&gt;0),"Maintain","Watch"))</x:f>
        <x:v>Priority Growth</x:v>
      </x:c>
      <x:c r="AE1198" s="60" t="n">
        <x:f>MAX(AA1198,0)*N1198</x:f>
        <x:v>4.752869124509998</x:v>
      </x:c>
      <x:c r="AF1198" t="str">
        <x:f>IF(AND(AA1198&gt;=Assumptions!$B$11,O1198&lt;&gt;"High",OR(N1198&gt;=Assumptions!$B$12,M1198&lt;=6)),"High","Standard")</x:f>
        <x:v>Standard</x:v>
      </x:c>
    </x:row>
    <x:row r="1199">
      <x:c r="A1199" t="str">
        <x:f>'Raw_Data'!A1199</x:f>
        <x:v>C01198</x:v>
      </x:c>
      <x:c r="B1199" t="n">
        <x:f>'Raw_Data'!B1199</x:f>
        <x:v>33</x:v>
      </x:c>
      <x:c r="C1199" s="30" t="n">
        <x:f>'Raw_Data'!C1199</x:f>
        <x:v>46831</x:v>
      </x:c>
      <x:c r="D1199" t="n">
        <x:f>'Raw_Data'!D1199</x:f>
        <x:v>651</x:v>
      </x:c>
      <x:c r="E1199" t="n">
        <x:f>'Raw_Data'!E1199</x:f>
        <x:v>55</x:v>
      </x:c>
      <x:c r="F1199" t="str">
        <x:f>PROPER(TRIM('Raw_Data'!F1199))</x:f>
        <x:v>Classic</x:v>
      </x:c>
      <x:c r="G1199" t="str">
        <x:f>PROPER(TRIM('Raw_Data'!G1199))</x:f>
        <x:v>Partner</x:v>
      </x:c>
      <x:c r="H1199" s="60" t="n">
        <x:f>'Raw_Data'!H1199</x:f>
        <x:v>6581</x:v>
      </x:c>
      <x:c r="I1199" s="60" t="n">
        <x:f>'Raw_Data'!I1199</x:f>
        <x:v>663.56</x:v>
      </x:c>
      <x:c r="J1199" s="32" t="n">
        <x:f>'Raw_Data'!J1199</x:f>
        <x:v>0.48</x:v>
      </x:c>
      <x:c r="K1199" s="32" t="n">
        <x:f>'Raw_Data'!K1199</x:f>
        <x:v>0.756</x:v>
      </x:c>
      <x:c r="L1199" t="n">
        <x:f>'Raw_Data'!L1199</x:f>
        <x:v>0</x:v>
      </x:c>
      <x:c r="M1199" t="n">
        <x:f>IF('Raw_Data'!M1199="",Assumptions!$B$15,'Raw_Data'!M1199)</x:f>
        <x:v>8</x:v>
      </x:c>
      <x:c r="N1199" s="32" t="n">
        <x:f>'Raw_Data'!N1199</x:f>
        <x:v>0.02</x:v>
      </x:c>
      <x:c r="O1199" t="str">
        <x:f>IF(OR(D1199&lt;620,L1199&gt;=2,J1199&gt;0.9),"High",IF(OR(D1199&lt;700,L1199=1,J1199&gt;0.75),"Medium","Low"))</x:f>
        <x:v>Medium</x:v>
      </x:c>
      <x:c r="P1199" s="30" t="n">
        <x:f>XLOOKUP(F1199,Assumptions!$A$4:$A$6,Assumptions!$B$4:$B$6)</x:f>
        <x:v>0</x:v>
      </x:c>
      <x:c r="Q1199" s="32" t="n">
        <x:f>XLOOKUP(F1199,Assumptions!$A$4:$A$6,Assumptions!$C$4:$C$6)</x:f>
        <x:v>0.229</x:v>
      </x:c>
      <x:c r="R1199" s="32" t="n">
        <x:f>XLOOKUP(F1199,Assumptions!$A$4:$A$6,Assumptions!$D$4:$D$6)</x:f>
        <x:v>0.015</x:v>
      </x:c>
      <x:c r="S1199" s="32" t="n">
        <x:f>XLOOKUP(F1199,Assumptions!$A$4:$A$6,Assumptions!$E$4:$E$6)</x:f>
        <x:v>0.0075</x:v>
      </x:c>
      <x:c r="T1199" s="32" t="n">
        <x:f>XLOOKUP(O1199,Assumptions!$H$4:$H$6,Assumptions!$I$4:$I$6)</x:f>
        <x:v>0.012</x:v>
      </x:c>
      <x:c r="U1199" s="30" t="n">
        <x:f>XLOOKUP(F1199,Assumptions!$A$4:$A$6,Assumptions!$F$4:$F$6)</x:f>
        <x:v>60</x:v>
      </x:c>
      <x:c r="V1199" s="60" t="n">
        <x:f>I1199*12</x:f>
        <x:v>7962.719999999999</x:v>
      </x:c>
      <x:c r="W1199" s="60" t="n">
        <x:f>H1199*J1199*(1-K1199)*Q1199</x:f>
        <x:v>176.50557888</x:v>
      </x:c>
      <x:c r="X1199" s="60" t="n">
        <x:f>V1199*R1199</x:f>
        <x:v>119.44079999999998</x:v>
      </x:c>
      <x:c r="Y1199" s="60" t="n">
        <x:f>V1199*S1199</x:f>
        <x:v>59.72039999999999</x:v>
      </x:c>
      <x:c r="Z1199" s="60" t="n">
        <x:f>H1199*J1199*T1199</x:f>
        <x:v>37.90656</x:v>
      </x:c>
      <x:c r="AA1199" s="60" t="n">
        <x:f>P1199+W1199+X1199-Y1199-Z1199-U1199</x:f>
        <x:v>138.31941888</x:v>
      </x:c>
      <x:c r="AB1199" s="32" t="n">
        <x:f>IFERROR(AA1199/(P1199+W1199+X1199),0)</x:f>
        <x:v>0.4673800010781196</x:v>
      </x:c>
      <x:c r="AC1199" t="n">
        <x:f>IF(O1199="High",0,IF(I1199&gt;=1800,3,IF(I1199&gt;=900,2,1))+IF(K1199&gt;=0.9,2,IF(K1199&gt;=0.75,1,0))+IF(J1199&lt;=0.7,2,IF(J1199&lt;=0.85,1,0))+IF(M1199&gt;=8,1,0))</x:f>
        <x:v>5</x:v>
      </x:c>
      <x:c r="AD1199" t="str">
        <x:f>IF(AND(O1199&lt;&gt;"High",AC1199&gt;=Assumptions!$B$10,AA1199&gt;0),"Priority Growth",IF(AND(O1199="Low",AA1199&gt;0),"Maintain","Watch"))</x:f>
        <x:v>Watch</x:v>
      </x:c>
      <x:c r="AE1199" s="60" t="n">
        <x:f>MAX(AA1199,0)*N1199</x:f>
        <x:v>2.7663883776000002</x:v>
      </x:c>
      <x:c r="AF1199" t="str">
        <x:f>IF(AND(AA1199&gt;=Assumptions!$B$11,O1199&lt;&gt;"High",OR(N1199&gt;=Assumptions!$B$12,M1199&lt;=6)),"High","Standard")</x:f>
        <x:v>Standard</x:v>
      </x:c>
    </x:row>
    <x:row r="1200">
      <x:c r="A1200" t="str">
        <x:f>'Raw_Data'!A1200</x:f>
        <x:v>C01199</x:v>
      </x:c>
      <x:c r="B1200" t="n">
        <x:f>'Raw_Data'!B1200</x:f>
        <x:v>42</x:v>
      </x:c>
      <x:c r="C1200" s="30" t="n">
        <x:f>'Raw_Data'!C1200</x:f>
        <x:v>138275</x:v>
      </x:c>
      <x:c r="D1200" t="n">
        <x:f>'Raw_Data'!D1200</x:f>
        <x:v>629</x:v>
      </x:c>
      <x:c r="E1200" t="n">
        <x:f>'Raw_Data'!E1200</x:f>
        <x:v>26</x:v>
      </x:c>
      <x:c r="F1200" t="str">
        <x:f>PROPER(TRIM('Raw_Data'!F1200))</x:f>
        <x:v>Platinum</x:v>
      </x:c>
      <x:c r="G1200" t="str">
        <x:f>PROPER(TRIM('Raw_Data'!G1200))</x:f>
        <x:v>Branch</x:v>
      </x:c>
      <x:c r="H1200" s="60" t="n">
        <x:f>'Raw_Data'!H1200</x:f>
        <x:v>25177</x:v>
      </x:c>
      <x:c r="I1200" s="60" t="n">
        <x:f>'Raw_Data'!I1200</x:f>
        <x:v>2884.95</x:v>
      </x:c>
      <x:c r="J1200" s="32" t="n">
        <x:f>'Raw_Data'!J1200</x:f>
        <x:v>0.53</x:v>
      </x:c>
      <x:c r="K1200" s="32" t="n">
        <x:f>'Raw_Data'!K1200</x:f>
        <x:v>0.755</x:v>
      </x:c>
      <x:c r="L1200" t="n">
        <x:f>'Raw_Data'!L1200</x:f>
        <x:v>0</x:v>
      </x:c>
      <x:c r="M1200" t="n">
        <x:f>IF('Raw_Data'!M1200="",Assumptions!$B$15,'Raw_Data'!M1200)</x:f>
        <x:v>6</x:v>
      </x:c>
      <x:c r="N1200" s="32" t="n">
        <x:f>'Raw_Data'!N1200</x:f>
        <x:v>0.154</x:v>
      </x:c>
      <x:c r="O1200" t="str">
        <x:f>IF(OR(D1200&lt;620,L1200&gt;=2,J1200&gt;0.9),"High",IF(OR(D1200&lt;700,L1200=1,J1200&gt;0.75),"Medium","Low"))</x:f>
        <x:v>Medium</x:v>
      </x:c>
      <x:c r="P1200" s="30" t="n">
        <x:f>XLOOKUP(F1200,Assumptions!$A$4:$A$6,Assumptions!$B$4:$B$6)</x:f>
        <x:v>195</x:v>
      </x:c>
      <x:c r="Q1200" s="32" t="n">
        <x:f>XLOOKUP(F1200,Assumptions!$A$4:$A$6,Assumptions!$C$4:$C$6)</x:f>
        <x:v>0.199</x:v>
      </x:c>
      <x:c r="R1200" s="32" t="n">
        <x:f>XLOOKUP(F1200,Assumptions!$A$4:$A$6,Assumptions!$D$4:$D$6)</x:f>
        <x:v>0.017</x:v>
      </x:c>
      <x:c r="S1200" s="32" t="n">
        <x:f>XLOOKUP(F1200,Assumptions!$A$4:$A$6,Assumptions!$E$4:$E$6)</x:f>
        <x:v>0.013</x:v>
      </x:c>
      <x:c r="T1200" s="32" t="n">
        <x:f>XLOOKUP(O1200,Assumptions!$H$4:$H$6,Assumptions!$I$4:$I$6)</x:f>
        <x:v>0.012</x:v>
      </x:c>
      <x:c r="U1200" s="30" t="n">
        <x:f>XLOOKUP(F1200,Assumptions!$A$4:$A$6,Assumptions!$F$4:$F$6)</x:f>
        <x:v>140</x:v>
      </x:c>
      <x:c r="V1200" s="60" t="n">
        <x:f>I1200*12</x:f>
        <x:v>34619.399999999994</x:v>
      </x:c>
      <x:c r="W1200" s="60" t="n">
        <x:f>H1200*J1200*(1-K1200)*Q1200</x:f>
        <x:v>650.5774565500001</x:v>
      </x:c>
      <x:c r="X1200" s="60" t="n">
        <x:f>V1200*R1200</x:f>
        <x:v>588.5297999999999</x:v>
      </x:c>
      <x:c r="Y1200" s="60" t="n">
        <x:f>V1200*S1200</x:f>
        <x:v>450.0521999999999</x:v>
      </x:c>
      <x:c r="Z1200" s="60" t="n">
        <x:f>H1200*J1200*T1200</x:f>
        <x:v>160.12572000000003</x:v>
      </x:c>
      <x:c r="AA1200" s="60" t="n">
        <x:f>P1200+W1200+X1200-Y1200-Z1200-U1200</x:f>
        <x:v>683.92933655</x:v>
      </x:c>
      <x:c r="AB1200" s="32" t="n">
        <x:f>IFERROR(AA1200/(P1200+W1200+X1200),0)</x:f>
        <x:v>0.47690250044150373</x:v>
      </x:c>
      <x:c r="AC1200" t="n">
        <x:f>IF(O1200="High",0,IF(I1200&gt;=1800,3,IF(I1200&gt;=900,2,1))+IF(K1200&gt;=0.9,2,IF(K1200&gt;=0.75,1,0))+IF(J1200&lt;=0.7,2,IF(J1200&lt;=0.85,1,0))+IF(M1200&gt;=8,1,0))</x:f>
        <x:v>6</x:v>
      </x:c>
      <x:c r="AD1200" t="str">
        <x:f>IF(AND(O1200&lt;&gt;"High",AC1200&gt;=Assumptions!$B$10,AA1200&gt;0),"Priority Growth",IF(AND(O1200="Low",AA1200&gt;0),"Maintain","Watch"))</x:f>
        <x:v>Priority Growth</x:v>
      </x:c>
      <x:c r="AE1200" s="60" t="n">
        <x:f>MAX(AA1200,0)*N1200</x:f>
        <x:v>105.3251178287</x:v>
      </x:c>
      <x:c r="AF1200" t="str">
        <x:f>IF(AND(AA1200&gt;=Assumptions!$B$11,O1200&lt;&gt;"High",OR(N1200&gt;=Assumptions!$B$12,M1200&lt;=6)),"High","Standard")</x:f>
        <x:v>High</x:v>
      </x:c>
    </x:row>
    <x:row r="1201">
      <x:c r="A1201" t="str">
        <x:f>'Raw_Data'!A1201</x:f>
        <x:v>C01200</x:v>
      </x:c>
      <x:c r="B1201" t="n">
        <x:f>'Raw_Data'!B1201</x:f>
        <x:v>25</x:v>
      </x:c>
      <x:c r="C1201" s="30" t="n">
        <x:f>'Raw_Data'!C1201</x:f>
        <x:v>58556</x:v>
      </x:c>
      <x:c r="D1201" t="n">
        <x:f>'Raw_Data'!D1201</x:f>
        <x:v>722</x:v>
      </x:c>
      <x:c r="E1201" t="n">
        <x:f>'Raw_Data'!E1201</x:f>
        <x:v>53</x:v>
      </x:c>
      <x:c r="F1201" t="str">
        <x:f>PROPER(TRIM('Raw_Data'!F1201))</x:f>
        <x:v>Gold</x:v>
      </x:c>
      <x:c r="G1201" t="str">
        <x:f>PROPER(TRIM('Raw_Data'!G1201))</x:f>
        <x:v>Digital</x:v>
      </x:c>
      <x:c r="H1201" s="60" t="n">
        <x:f>'Raw_Data'!H1201</x:f>
        <x:v>11693</x:v>
      </x:c>
      <x:c r="I1201" s="60" t="n">
        <x:f>'Raw_Data'!I1201</x:f>
        <x:v>770.33</x:v>
      </x:c>
      <x:c r="J1201" s="32" t="n">
        <x:f>'Raw_Data'!J1201</x:f>
        <x:v>0.488</x:v>
      </x:c>
      <x:c r="K1201" s="32" t="n">
        <x:f>'Raw_Data'!K1201</x:f>
        <x:v>0.815</x:v>
      </x:c>
      <x:c r="L1201" t="n">
        <x:f>'Raw_Data'!L1201</x:f>
        <x:v>0</x:v>
      </x:c>
      <x:c r="M1201" t="n">
        <x:f>IF('Raw_Data'!M1201="",Assumptions!$B$15,'Raw_Data'!M1201)</x:f>
        <x:v>5</x:v>
      </x:c>
      <x:c r="N1201" s="32" t="n">
        <x:f>'Raw_Data'!N1201</x:f>
        <x:v>0.279</x:v>
      </x:c>
      <x:c r="O1201" t="str">
        <x:f>IF(OR(D1201&lt;620,L1201&gt;=2,J1201&gt;0.9),"High",IF(OR(D1201&lt;700,L1201=1,J1201&gt;0.75),"Medium","Low"))</x:f>
        <x:v>Low</x:v>
      </x:c>
      <x:c r="P1201" s="30" t="n">
        <x:f>XLOOKUP(F1201,Assumptions!$A$4:$A$6,Assumptions!$B$4:$B$6)</x:f>
        <x:v>95</x:v>
      </x:c>
      <x:c r="Q1201" s="32" t="n">
        <x:f>XLOOKUP(F1201,Assumptions!$A$4:$A$6,Assumptions!$C$4:$C$6)</x:f>
        <x:v>0.219</x:v>
      </x:c>
      <x:c r="R1201" s="32" t="n">
        <x:f>XLOOKUP(F1201,Assumptions!$A$4:$A$6,Assumptions!$D$4:$D$6)</x:f>
        <x:v>0.016</x:v>
      </x:c>
      <x:c r="S1201" s="32" t="n">
        <x:f>XLOOKUP(F1201,Assumptions!$A$4:$A$6,Assumptions!$E$4:$E$6)</x:f>
        <x:v>0.01</x:v>
      </x:c>
      <x:c r="T1201" s="32" t="n">
        <x:f>XLOOKUP(O1201,Assumptions!$H$4:$H$6,Assumptions!$I$4:$I$6)</x:f>
        <x:v>0.0035</x:v>
      </x:c>
      <x:c r="U1201" s="30" t="n">
        <x:f>XLOOKUP(F1201,Assumptions!$A$4:$A$6,Assumptions!$F$4:$F$6)</x:f>
        <x:v>90</x:v>
      </x:c>
      <x:c r="V1201" s="60" t="n">
        <x:f>I1201*12</x:f>
        <x:v>9243.960000000001</x:v>
      </x:c>
      <x:c r="W1201" s="60" t="n">
        <x:f>H1201*J1201*(1-K1201)*Q1201</x:f>
        <x:v>231.18604476000007</x:v>
      </x:c>
      <x:c r="X1201" s="60" t="n">
        <x:f>V1201*R1201</x:f>
        <x:v>147.90336000000002</x:v>
      </x:c>
      <x:c r="Y1201" s="60" t="n">
        <x:f>V1201*S1201</x:f>
        <x:v>92.43960000000001</x:v>
      </x:c>
      <x:c r="Z1201" s="60" t="n">
        <x:f>H1201*J1201*T1201</x:f>
        <x:v>19.971644</x:v>
      </x:c>
      <x:c r="AA1201" s="60" t="n">
        <x:f>P1201+W1201+X1201-Y1201-Z1201-U1201</x:f>
        <x:v>271.67816076</x:v>
      </x:c>
      <x:c r="AB1201" s="32" t="n">
        <x:f>IFERROR(AA1201/(P1201+W1201+X1201),0)</x:f>
        <x:v>0.5730525888835938</x:v>
      </x:c>
      <x:c r="AC1201" t="n">
        <x:f>IF(O1201="High",0,IF(I1201&gt;=1800,3,IF(I1201&gt;=900,2,1))+IF(K1201&gt;=0.9,2,IF(K1201&gt;=0.75,1,0))+IF(J1201&lt;=0.7,2,IF(J1201&lt;=0.85,1,0))+IF(M1201&gt;=8,1,0))</x:f>
        <x:v>4</x:v>
      </x:c>
      <x:c r="AD1201" t="str">
        <x:f>IF(AND(O1201&lt;&gt;"High",AC1201&gt;=Assumptions!$B$10,AA1201&gt;0),"Priority Growth",IF(AND(O1201="Low",AA1201&gt;0),"Maintain","Watch"))</x:f>
        <x:v>Maintain</x:v>
      </x:c>
      <x:c r="AE1201" s="60" t="n">
        <x:f>MAX(AA1201,0)*N1201</x:f>
        <x:v>75.79820685204001</x:v>
      </x:c>
      <x:c r="AF1201" t="str">
        <x:f>IF(AND(AA1201&gt;=Assumptions!$B$11,O1201&lt;&gt;"High",OR(N1201&gt;=Assumptions!$B$12,M1201&lt;=6)),"High","Standard")</x:f>
        <x:v>Standard</x:v>
      </x:c>
    </x:row>
    <x:row r="1202">
      <x:c r="A1202" t="str">
        <x:f>'Raw_Data'!A1202</x:f>
        <x:v>C01201</x:v>
      </x:c>
      <x:c r="B1202" t="n">
        <x:f>'Raw_Data'!B1202</x:f>
        <x:v>45</x:v>
      </x:c>
      <x:c r="C1202" s="30" t="n">
        <x:f>'Raw_Data'!C1202</x:f>
        <x:v>114863</x:v>
      </x:c>
      <x:c r="D1202" t="n">
        <x:f>'Raw_Data'!D1202</x:f>
        <x:v>705</x:v>
      </x:c>
      <x:c r="E1202" t="n">
        <x:f>'Raw_Data'!E1202</x:f>
        <x:v>36</x:v>
      </x:c>
      <x:c r="F1202" t="str">
        <x:f>PROPER(TRIM('Raw_Data'!F1202))</x:f>
        <x:v>Gold</x:v>
      </x:c>
      <x:c r="G1202" t="str">
        <x:f>PROPER(TRIM('Raw_Data'!G1202))</x:f>
        <x:v>Direct Mail</x:v>
      </x:c>
      <x:c r="H1202" s="60" t="n">
        <x:f>'Raw_Data'!H1202</x:f>
        <x:v>17509</x:v>
      </x:c>
      <x:c r="I1202" s="60" t="n">
        <x:f>'Raw_Data'!I1202</x:f>
        <x:v>1705.49</x:v>
      </x:c>
      <x:c r="J1202" s="32" t="n">
        <x:f>'Raw_Data'!J1202</x:f>
        <x:v>0.437</x:v>
      </x:c>
      <x:c r="K1202" s="32" t="n">
        <x:f>'Raw_Data'!K1202</x:f>
        <x:v>0.915</x:v>
      </x:c>
      <x:c r="L1202" t="n">
        <x:f>'Raw_Data'!L1202</x:f>
        <x:v>0</x:v>
      </x:c>
      <x:c r="M1202" t="n">
        <x:f>IF('Raw_Data'!M1202="",Assumptions!$B$15,'Raw_Data'!M1202)</x:f>
        <x:v>9</x:v>
      </x:c>
      <x:c r="N1202" s="32" t="n">
        <x:f>'Raw_Data'!N1202</x:f>
        <x:v>0.044</x:v>
      </x:c>
      <x:c r="O1202" t="str">
        <x:f>IF(OR(D1202&lt;620,L1202&gt;=2,J1202&gt;0.9),"High",IF(OR(D1202&lt;700,L1202=1,J1202&gt;0.75),"Medium","Low"))</x:f>
        <x:v>Low</x:v>
      </x:c>
      <x:c r="P1202" s="30" t="n">
        <x:f>XLOOKUP(F1202,Assumptions!$A$4:$A$6,Assumptions!$B$4:$B$6)</x:f>
        <x:v>95</x:v>
      </x:c>
      <x:c r="Q1202" s="32" t="n">
        <x:f>XLOOKUP(F1202,Assumptions!$A$4:$A$6,Assumptions!$C$4:$C$6)</x:f>
        <x:v>0.219</x:v>
      </x:c>
      <x:c r="R1202" s="32" t="n">
        <x:f>XLOOKUP(F1202,Assumptions!$A$4:$A$6,Assumptions!$D$4:$D$6)</x:f>
        <x:v>0.016</x:v>
      </x:c>
      <x:c r="S1202" s="32" t="n">
        <x:f>XLOOKUP(F1202,Assumptions!$A$4:$A$6,Assumptions!$E$4:$E$6)</x:f>
        <x:v>0.01</x:v>
      </x:c>
      <x:c r="T1202" s="32" t="n">
        <x:f>XLOOKUP(O1202,Assumptions!$H$4:$H$6,Assumptions!$I$4:$I$6)</x:f>
        <x:v>0.0035</x:v>
      </x:c>
      <x:c r="U1202" s="30" t="n">
        <x:f>XLOOKUP(F1202,Assumptions!$A$4:$A$6,Assumptions!$F$4:$F$6)</x:f>
        <x:v>90</x:v>
      </x:c>
      <x:c r="V1202" s="60" t="n">
        <x:f>I1202*12</x:f>
        <x:v>20465.88</x:v>
      </x:c>
      <x:c r="W1202" s="60" t="n">
        <x:f>H1202*J1202*(1-K1202)*Q1202</x:f>
        <x:v>142.43142529499994</x:v>
      </x:c>
      <x:c r="X1202" s="60" t="n">
        <x:f>V1202*R1202</x:f>
        <x:v>327.45408000000003</x:v>
      </x:c>
      <x:c r="Y1202" s="60" t="n">
        <x:f>V1202*S1202</x:f>
        <x:v>204.6588</x:v>
      </x:c>
      <x:c r="Z1202" s="60" t="n">
        <x:f>H1202*J1202*T1202</x:f>
        <x:v>26.7800155</x:v>
      </x:c>
      <x:c r="AA1202" s="60" t="n">
        <x:f>P1202+W1202+X1202-Y1202-Z1202-U1202</x:f>
        <x:v>243.446689795</x:v>
      </x:c>
      <x:c r="AB1202" s="32" t="n">
        <x:f>IFERROR(AA1202/(P1202+W1202+X1202),0)</x:f>
        <x:v>0.4309664303881631</x:v>
      </x:c>
      <x:c r="AC1202" t="n">
        <x:f>IF(O1202="High",0,IF(I1202&gt;=1800,3,IF(I1202&gt;=900,2,1))+IF(K1202&gt;=0.9,2,IF(K1202&gt;=0.75,1,0))+IF(J1202&lt;=0.7,2,IF(J1202&lt;=0.85,1,0))+IF(M1202&gt;=8,1,0))</x:f>
        <x:v>7</x:v>
      </x:c>
      <x:c r="AD1202" t="str">
        <x:f>IF(AND(O1202&lt;&gt;"High",AC1202&gt;=Assumptions!$B$10,AA1202&gt;0),"Priority Growth",IF(AND(O1202="Low",AA1202&gt;0),"Maintain","Watch"))</x:f>
        <x:v>Priority Growth</x:v>
      </x:c>
      <x:c r="AE1202" s="60" t="n">
        <x:f>MAX(AA1202,0)*N1202</x:f>
        <x:v>10.71165435098</x:v>
      </x:c>
      <x:c r="AF1202" t="str">
        <x:f>IF(AND(AA1202&gt;=Assumptions!$B$11,O1202&lt;&gt;"High",OR(N1202&gt;=Assumptions!$B$12,M1202&lt;=6)),"High","Standard")</x:f>
        <x:v>Standard</x:v>
      </x:c>
    </x:row>
    <x:row r="1203">
      <x:c r="A1203" t="str">
        <x:f>'Raw_Data'!A1203</x:f>
        <x:v>C01202</x:v>
      </x:c>
      <x:c r="B1203" t="n">
        <x:f>'Raw_Data'!B1203</x:f>
        <x:v>33</x:v>
      </x:c>
      <x:c r="C1203" s="30" t="n">
        <x:f>'Raw_Data'!C1203</x:f>
        <x:v>95654</x:v>
      </x:c>
      <x:c r="D1203" t="n">
        <x:f>'Raw_Data'!D1203</x:f>
        <x:v>691</x:v>
      </x:c>
      <x:c r="E1203" t="n">
        <x:f>'Raw_Data'!E1203</x:f>
        <x:v>36</x:v>
      </x:c>
      <x:c r="F1203" t="str">
        <x:f>PROPER(TRIM('Raw_Data'!F1203))</x:f>
        <x:v>Gold</x:v>
      </x:c>
      <x:c r="G1203" t="str">
        <x:f>PROPER(TRIM('Raw_Data'!G1203))</x:f>
        <x:v>Direct Mail</x:v>
      </x:c>
      <x:c r="H1203" s="60" t="n">
        <x:f>'Raw_Data'!H1203</x:f>
        <x:v>16215</x:v>
      </x:c>
      <x:c r="I1203" s="60" t="n">
        <x:f>'Raw_Data'!I1203</x:f>
        <x:v>1248.54</x:v>
      </x:c>
      <x:c r="J1203" s="32" t="n">
        <x:f>'Raw_Data'!J1203</x:f>
        <x:v>0.307</x:v>
      </x:c>
      <x:c r="K1203" s="32" t="n">
        <x:f>'Raw_Data'!K1203</x:f>
        <x:v>0.891</x:v>
      </x:c>
      <x:c r="L1203" t="n">
        <x:f>'Raw_Data'!L1203</x:f>
        <x:v>0</x:v>
      </x:c>
      <x:c r="M1203" t="n">
        <x:f>IF('Raw_Data'!M1203="",Assumptions!$B$15,'Raw_Data'!M1203)</x:f>
        <x:v>7</x:v>
      </x:c>
      <x:c r="N1203" s="32" t="n">
        <x:f>'Raw_Data'!N1203</x:f>
        <x:v>0.127</x:v>
      </x:c>
      <x:c r="O1203" t="str">
        <x:f>IF(OR(D1203&lt;620,L1203&gt;=2,J1203&gt;0.9),"High",IF(OR(D1203&lt;700,L1203=1,J1203&gt;0.75),"Medium","Low"))</x:f>
        <x:v>Medium</x:v>
      </x:c>
      <x:c r="P1203" s="30" t="n">
        <x:f>XLOOKUP(F1203,Assumptions!$A$4:$A$6,Assumptions!$B$4:$B$6)</x:f>
        <x:v>95</x:v>
      </x:c>
      <x:c r="Q1203" s="32" t="n">
        <x:f>XLOOKUP(F1203,Assumptions!$A$4:$A$6,Assumptions!$C$4:$C$6)</x:f>
        <x:v>0.219</x:v>
      </x:c>
      <x:c r="R1203" s="32" t="n">
        <x:f>XLOOKUP(F1203,Assumptions!$A$4:$A$6,Assumptions!$D$4:$D$6)</x:f>
        <x:v>0.016</x:v>
      </x:c>
      <x:c r="S1203" s="32" t="n">
        <x:f>XLOOKUP(F1203,Assumptions!$A$4:$A$6,Assumptions!$E$4:$E$6)</x:f>
        <x:v>0.01</x:v>
      </x:c>
      <x:c r="T1203" s="32" t="n">
        <x:f>XLOOKUP(O1203,Assumptions!$H$4:$H$6,Assumptions!$I$4:$I$6)</x:f>
        <x:v>0.012</x:v>
      </x:c>
      <x:c r="U1203" s="30" t="n">
        <x:f>XLOOKUP(F1203,Assumptions!$A$4:$A$6,Assumptions!$F$4:$F$6)</x:f>
        <x:v>90</x:v>
      </x:c>
      <x:c r="V1203" s="60" t="n">
        <x:f>I1203*12</x:f>
        <x:v>14982.48</x:v>
      </x:c>
      <x:c r="W1203" s="60" t="n">
        <x:f>H1203*J1203*(1-K1203)*Q1203</x:f>
        <x:v>118.82995735499999</x:v>
      </x:c>
      <x:c r="X1203" s="60" t="n">
        <x:f>V1203*R1203</x:f>
        <x:v>239.71968</x:v>
      </x:c>
      <x:c r="Y1203" s="60" t="n">
        <x:f>V1203*S1203</x:f>
        <x:v>149.8248</x:v>
      </x:c>
      <x:c r="Z1203" s="60" t="n">
        <x:f>H1203*J1203*T1203</x:f>
        <x:v>59.73606</x:v>
      </x:c>
      <x:c r="AA1203" s="60" t="n">
        <x:f>P1203+W1203+X1203-Y1203-Z1203-U1203</x:f>
        <x:v>153.98877735499997</x:v>
      </x:c>
      <x:c r="AB1203" s="32" t="n">
        <x:f>IFERROR(AA1203/(P1203+W1203+X1203),0)</x:f>
        <x:v>0.33951912794601286</x:v>
      </x:c>
      <x:c r="AC1203" t="n">
        <x:f>IF(O1203="High",0,IF(I1203&gt;=1800,3,IF(I1203&gt;=900,2,1))+IF(K1203&gt;=0.9,2,IF(K1203&gt;=0.75,1,0))+IF(J1203&lt;=0.7,2,IF(J1203&lt;=0.85,1,0))+IF(M1203&gt;=8,1,0))</x:f>
        <x:v>5</x:v>
      </x:c>
      <x:c r="AD1203" t="str">
        <x:f>IF(AND(O1203&lt;&gt;"High",AC1203&gt;=Assumptions!$B$10,AA1203&gt;0),"Priority Growth",IF(AND(O1203="Low",AA1203&gt;0),"Maintain","Watch"))</x:f>
        <x:v>Watch</x:v>
      </x:c>
      <x:c r="AE1203" s="60" t="n">
        <x:f>MAX(AA1203,0)*N1203</x:f>
        <x:v>19.556574724084996</x:v>
      </x:c>
      <x:c r="AF1203" t="str">
        <x:f>IF(AND(AA1203&gt;=Assumptions!$B$11,O1203&lt;&gt;"High",OR(N1203&gt;=Assumptions!$B$12,M1203&lt;=6)),"High","Standard")</x:f>
        <x:v>Standard</x:v>
      </x:c>
    </x:row>
    <x:row r="1204">
      <x:c r="A1204" t="str">
        <x:f>'Raw_Data'!A1204</x:f>
        <x:v>C01203</x:v>
      </x:c>
      <x:c r="B1204" t="n">
        <x:f>'Raw_Data'!B1204</x:f>
        <x:v>48</x:v>
      </x:c>
      <x:c r="C1204" s="30" t="n">
        <x:f>'Raw_Data'!C1204</x:f>
        <x:v>65886</x:v>
      </x:c>
      <x:c r="D1204" t="n">
        <x:f>'Raw_Data'!D1204</x:f>
        <x:v>644</x:v>
      </x:c>
      <x:c r="E1204" t="n">
        <x:f>'Raw_Data'!E1204</x:f>
        <x:v>99</x:v>
      </x:c>
      <x:c r="F1204" t="str">
        <x:f>PROPER(TRIM('Raw_Data'!F1204))</x:f>
        <x:v>Classic</x:v>
      </x:c>
      <x:c r="G1204" t="str">
        <x:f>PROPER(TRIM('Raw_Data'!G1204))</x:f>
        <x:v>Partner</x:v>
      </x:c>
      <x:c r="H1204" s="60" t="n">
        <x:f>'Raw_Data'!H1204</x:f>
        <x:v>6379</x:v>
      </x:c>
      <x:c r="I1204" s="60" t="n">
        <x:f>'Raw_Data'!I1204</x:f>
        <x:v>293.62</x:v>
      </x:c>
      <x:c r="J1204" s="32" t="n">
        <x:f>'Raw_Data'!J1204</x:f>
        <x:v>0.325</x:v>
      </x:c>
      <x:c r="K1204" s="32" t="n">
        <x:f>'Raw_Data'!K1204</x:f>
        <x:v>0.682</x:v>
      </x:c>
      <x:c r="L1204" t="n">
        <x:f>'Raw_Data'!L1204</x:f>
        <x:v>1</x:v>
      </x:c>
      <x:c r="M1204" t="n">
        <x:f>IF('Raw_Data'!M1204="",Assumptions!$B$15,'Raw_Data'!M1204)</x:f>
        <x:v>10</x:v>
      </x:c>
      <x:c r="N1204" s="32" t="n">
        <x:f>'Raw_Data'!N1204</x:f>
        <x:v>0.02</x:v>
      </x:c>
      <x:c r="O1204" t="str">
        <x:f>IF(OR(D1204&lt;620,L1204&gt;=2,J1204&gt;0.9),"High",IF(OR(D1204&lt;700,L1204=1,J1204&gt;0.75),"Medium","Low"))</x:f>
        <x:v>Medium</x:v>
      </x:c>
      <x:c r="P1204" s="30" t="n">
        <x:f>XLOOKUP(F1204,Assumptions!$A$4:$A$6,Assumptions!$B$4:$B$6)</x:f>
        <x:v>0</x:v>
      </x:c>
      <x:c r="Q1204" s="32" t="n">
        <x:f>XLOOKUP(F1204,Assumptions!$A$4:$A$6,Assumptions!$C$4:$C$6)</x:f>
        <x:v>0.229</x:v>
      </x:c>
      <x:c r="R1204" s="32" t="n">
        <x:f>XLOOKUP(F1204,Assumptions!$A$4:$A$6,Assumptions!$D$4:$D$6)</x:f>
        <x:v>0.015</x:v>
      </x:c>
      <x:c r="S1204" s="32" t="n">
        <x:f>XLOOKUP(F1204,Assumptions!$A$4:$A$6,Assumptions!$E$4:$E$6)</x:f>
        <x:v>0.0075</x:v>
      </x:c>
      <x:c r="T1204" s="32" t="n">
        <x:f>XLOOKUP(O1204,Assumptions!$H$4:$H$6,Assumptions!$I$4:$I$6)</x:f>
        <x:v>0.012</x:v>
      </x:c>
      <x:c r="U1204" s="30" t="n">
        <x:f>XLOOKUP(F1204,Assumptions!$A$4:$A$6,Assumptions!$F$4:$F$6)</x:f>
        <x:v>60</x:v>
      </x:c>
      <x:c r="V1204" s="60" t="n">
        <x:f>I1204*12</x:f>
        <x:v>3523.44</x:v>
      </x:c>
      <x:c r="W1204" s="60" t="n">
        <x:f>H1204*J1204*(1-K1204)*Q1204</x:f>
        <x:v>150.97274984999999</x:v>
      </x:c>
      <x:c r="X1204" s="60" t="n">
        <x:f>V1204*R1204</x:f>
        <x:v>52.8516</x:v>
      </x:c>
      <x:c r="Y1204" s="60" t="n">
        <x:f>V1204*S1204</x:f>
        <x:v>26.4258</x:v>
      </x:c>
      <x:c r="Z1204" s="60" t="n">
        <x:f>H1204*J1204*T1204</x:f>
        <x:v>24.878100000000003</x:v>
      </x:c>
      <x:c r="AA1204" s="60" t="n">
        <x:f>P1204+W1204+X1204-Y1204-Z1204-U1204</x:f>
        <x:v>92.52044984999998</x:v>
      </x:c>
      <x:c r="AB1204" s="32" t="n">
        <x:f>IFERROR(AA1204/(P1204+W1204+X1204),0)</x:f>
        <x:v>0.4539224578323854</x:v>
      </x:c>
      <x:c r="AC1204" t="n">
        <x:f>IF(O1204="High",0,IF(I1204&gt;=1800,3,IF(I1204&gt;=900,2,1))+IF(K1204&gt;=0.9,2,IF(K1204&gt;=0.75,1,0))+IF(J1204&lt;=0.7,2,IF(J1204&lt;=0.85,1,0))+IF(M1204&gt;=8,1,0))</x:f>
        <x:v>4</x:v>
      </x:c>
      <x:c r="AD1204" t="str">
        <x:f>IF(AND(O1204&lt;&gt;"High",AC1204&gt;=Assumptions!$B$10,AA1204&gt;0),"Priority Growth",IF(AND(O1204="Low",AA1204&gt;0),"Maintain","Watch"))</x:f>
        <x:v>Watch</x:v>
      </x:c>
      <x:c r="AE1204" s="60" t="n">
        <x:f>MAX(AA1204,0)*N1204</x:f>
        <x:v>1.8504089969999995</x:v>
      </x:c>
      <x:c r="AF1204" t="str">
        <x:f>IF(AND(AA1204&gt;=Assumptions!$B$11,O1204&lt;&gt;"High",OR(N1204&gt;=Assumptions!$B$12,M1204&lt;=6)),"High","Standard")</x:f>
        <x:v>Standard</x:v>
      </x:c>
    </x:row>
    <x:row r="1205">
      <x:c r="A1205" t="str">
        <x:f>'Raw_Data'!A1205</x:f>
        <x:v>C01204</x:v>
      </x:c>
      <x:c r="B1205" t="n">
        <x:f>'Raw_Data'!B1205</x:f>
        <x:v>32</x:v>
      </x:c>
      <x:c r="C1205" s="30" t="n">
        <x:f>'Raw_Data'!C1205</x:f>
        <x:v>81834</x:v>
      </x:c>
      <x:c r="D1205" t="n">
        <x:f>'Raw_Data'!D1205</x:f>
        <x:v>621</x:v>
      </x:c>
      <x:c r="E1205" t="n">
        <x:f>'Raw_Data'!E1205</x:f>
        <x:v>52</x:v>
      </x:c>
      <x:c r="F1205" t="str">
        <x:f>PROPER(TRIM('Raw_Data'!F1205))</x:f>
        <x:v>Gold</x:v>
      </x:c>
      <x:c r="G1205" t="str">
        <x:f>PROPER(TRIM('Raw_Data'!G1205))</x:f>
        <x:v>Partner</x:v>
      </x:c>
      <x:c r="H1205" s="60" t="n">
        <x:f>'Raw_Data'!H1205</x:f>
        <x:v>7597</x:v>
      </x:c>
      <x:c r="I1205" s="60" t="n">
        <x:f>'Raw_Data'!I1205</x:f>
        <x:v>1035.02</x:v>
      </x:c>
      <x:c r="J1205" s="32" t="n">
        <x:f>'Raw_Data'!J1205</x:f>
        <x:v>0.503</x:v>
      </x:c>
      <x:c r="K1205" s="32" t="n">
        <x:f>'Raw_Data'!K1205</x:f>
        <x:v>0.622</x:v>
      </x:c>
      <x:c r="L1205" t="n">
        <x:f>'Raw_Data'!L1205</x:f>
        <x:v>0</x:v>
      </x:c>
      <x:c r="M1205" t="n">
        <x:f>IF('Raw_Data'!M1205="",Assumptions!$B$15,'Raw_Data'!M1205)</x:f>
        <x:v>6</x:v>
      </x:c>
      <x:c r="N1205" s="32" t="n">
        <x:f>'Raw_Data'!N1205</x:f>
        <x:v>0.195</x:v>
      </x:c>
      <x:c r="O1205" t="str">
        <x:f>IF(OR(D1205&lt;620,L1205&gt;=2,J1205&gt;0.9),"High",IF(OR(D1205&lt;700,L1205=1,J1205&gt;0.75),"Medium","Low"))</x:f>
        <x:v>Medium</x:v>
      </x:c>
      <x:c r="P1205" s="30" t="n">
        <x:f>XLOOKUP(F1205,Assumptions!$A$4:$A$6,Assumptions!$B$4:$B$6)</x:f>
        <x:v>95</x:v>
      </x:c>
      <x:c r="Q1205" s="32" t="n">
        <x:f>XLOOKUP(F1205,Assumptions!$A$4:$A$6,Assumptions!$C$4:$C$6)</x:f>
        <x:v>0.219</x:v>
      </x:c>
      <x:c r="R1205" s="32" t="n">
        <x:f>XLOOKUP(F1205,Assumptions!$A$4:$A$6,Assumptions!$D$4:$D$6)</x:f>
        <x:v>0.016</x:v>
      </x:c>
      <x:c r="S1205" s="32" t="n">
        <x:f>XLOOKUP(F1205,Assumptions!$A$4:$A$6,Assumptions!$E$4:$E$6)</x:f>
        <x:v>0.01</x:v>
      </x:c>
      <x:c r="T1205" s="32" t="n">
        <x:f>XLOOKUP(O1205,Assumptions!$H$4:$H$6,Assumptions!$I$4:$I$6)</x:f>
        <x:v>0.012</x:v>
      </x:c>
      <x:c r="U1205" s="30" t="n">
        <x:f>XLOOKUP(F1205,Assumptions!$A$4:$A$6,Assumptions!$F$4:$F$6)</x:f>
        <x:v>90</x:v>
      </x:c>
      <x:c r="V1205" s="60" t="n">
        <x:f>I1205*12</x:f>
        <x:v>12420.24</x:v>
      </x:c>
      <x:c r="W1205" s="60" t="n">
        <x:f>H1205*J1205*(1-K1205)*Q1205</x:f>
        <x:v>316.33411156200003</x:v>
      </x:c>
      <x:c r="X1205" s="60" t="n">
        <x:f>V1205*R1205</x:f>
        <x:v>198.72384</x:v>
      </x:c>
      <x:c r="Y1205" s="60" t="n">
        <x:f>V1205*S1205</x:f>
        <x:v>124.2024</x:v>
      </x:c>
      <x:c r="Z1205" s="60" t="n">
        <x:f>H1205*J1205*T1205</x:f>
        <x:v>45.855492000000005</x:v>
      </x:c>
      <x:c r="AA1205" s="60" t="n">
        <x:f>P1205+W1205+X1205-Y1205-Z1205-U1205</x:f>
        <x:v>350.00005956199993</x:v>
      </x:c>
      <x:c r="AB1205" s="32" t="n">
        <x:f>IFERROR(AA1205/(P1205+W1205+X1205),0)</x:f>
        <x:v>0.573716084948742</x:v>
      </x:c>
      <x:c r="AC1205" t="n">
        <x:f>IF(O1205="High",0,IF(I1205&gt;=1800,3,IF(I1205&gt;=900,2,1))+IF(K1205&gt;=0.9,2,IF(K1205&gt;=0.75,1,0))+IF(J1205&lt;=0.7,2,IF(J1205&lt;=0.85,1,0))+IF(M1205&gt;=8,1,0))</x:f>
        <x:v>4</x:v>
      </x:c>
      <x:c r="AD1205" t="str">
        <x:f>IF(AND(O1205&lt;&gt;"High",AC1205&gt;=Assumptions!$B$10,AA1205&gt;0),"Priority Growth",IF(AND(O1205="Low",AA1205&gt;0),"Maintain","Watch"))</x:f>
        <x:v>Watch</x:v>
      </x:c>
      <x:c r="AE1205" s="60" t="n">
        <x:f>MAX(AA1205,0)*N1205</x:f>
        <x:v>68.25001161459</x:v>
      </x:c>
      <x:c r="AF1205" t="str">
        <x:f>IF(AND(AA1205&gt;=Assumptions!$B$11,O1205&lt;&gt;"High",OR(N1205&gt;=Assumptions!$B$12,M1205&lt;=6)),"High","Standard")</x:f>
        <x:v>High</x:v>
      </x:c>
    </x:row>
    <x:row r="1206">
      <x:c r="A1206" t="str">
        <x:f>'Raw_Data'!A1206</x:f>
        <x:v>C01205</x:v>
      </x:c>
      <x:c r="B1206" t="n">
        <x:f>'Raw_Data'!B1206</x:f>
        <x:v>49</x:v>
      </x:c>
      <x:c r="C1206" s="30" t="n">
        <x:f>'Raw_Data'!C1206</x:f>
        <x:v>61639</x:v>
      </x:c>
      <x:c r="D1206" t="n">
        <x:f>'Raw_Data'!D1206</x:f>
        <x:v>677</x:v>
      </x:c>
      <x:c r="E1206" t="n">
        <x:f>'Raw_Data'!E1206</x:f>
        <x:v>103</x:v>
      </x:c>
      <x:c r="F1206" t="str">
        <x:f>PROPER(TRIM('Raw_Data'!F1206))</x:f>
        <x:v>Gold</x:v>
      </x:c>
      <x:c r="G1206" t="str">
        <x:f>PROPER(TRIM('Raw_Data'!G1206))</x:f>
        <x:v>Digital</x:v>
      </x:c>
      <x:c r="H1206" s="60" t="n">
        <x:f>'Raw_Data'!H1206</x:f>
        <x:v>7385</x:v>
      </x:c>
      <x:c r="I1206" s="60" t="n">
        <x:f>'Raw_Data'!I1206</x:f>
        <x:v>1041.04</x:v>
      </x:c>
      <x:c r="J1206" s="32" t="n">
        <x:f>'Raw_Data'!J1206</x:f>
        <x:v>0.586</x:v>
      </x:c>
      <x:c r="K1206" s="32" t="n">
        <x:f>'Raw_Data'!K1206</x:f>
        <x:v>0.632</x:v>
      </x:c>
      <x:c r="L1206" t="n">
        <x:f>'Raw_Data'!L1206</x:f>
        <x:v>0</x:v>
      </x:c>
      <x:c r="M1206" t="n">
        <x:f>IF('Raw_Data'!M1206="",Assumptions!$B$15,'Raw_Data'!M1206)</x:f>
        <x:v>6</x:v>
      </x:c>
      <x:c r="N1206" s="32" t="n">
        <x:f>'Raw_Data'!N1206</x:f>
        <x:v>0.197</x:v>
      </x:c>
      <x:c r="O1206" t="str">
        <x:f>IF(OR(D1206&lt;620,L1206&gt;=2,J1206&gt;0.9),"High",IF(OR(D1206&lt;700,L1206=1,J1206&gt;0.75),"Medium","Low"))</x:f>
        <x:v>Medium</x:v>
      </x:c>
      <x:c r="P1206" s="30" t="n">
        <x:f>XLOOKUP(F1206,Assumptions!$A$4:$A$6,Assumptions!$B$4:$B$6)</x:f>
        <x:v>95</x:v>
      </x:c>
      <x:c r="Q1206" s="32" t="n">
        <x:f>XLOOKUP(F1206,Assumptions!$A$4:$A$6,Assumptions!$C$4:$C$6)</x:f>
        <x:v>0.219</x:v>
      </x:c>
      <x:c r="R1206" s="32" t="n">
        <x:f>XLOOKUP(F1206,Assumptions!$A$4:$A$6,Assumptions!$D$4:$D$6)</x:f>
        <x:v>0.016</x:v>
      </x:c>
      <x:c r="S1206" s="32" t="n">
        <x:f>XLOOKUP(F1206,Assumptions!$A$4:$A$6,Assumptions!$E$4:$E$6)</x:f>
        <x:v>0.01</x:v>
      </x:c>
      <x:c r="T1206" s="32" t="n">
        <x:f>XLOOKUP(O1206,Assumptions!$H$4:$H$6,Assumptions!$I$4:$I$6)</x:f>
        <x:v>0.012</x:v>
      </x:c>
      <x:c r="U1206" s="30" t="n">
        <x:f>XLOOKUP(F1206,Assumptions!$A$4:$A$6,Assumptions!$F$4:$F$6)</x:f>
        <x:v>90</x:v>
      </x:c>
      <x:c r="V1206" s="60" t="n">
        <x:f>I1206*12</x:f>
        <x:v>12492.48</x:v>
      </x:c>
      <x:c r="W1206" s="60" t="n">
        <x:f>H1206*J1206*(1-K1206)*Q1206</x:f>
        <x:v>348.77074511999996</x:v>
      </x:c>
      <x:c r="X1206" s="60" t="n">
        <x:f>V1206*R1206</x:f>
        <x:v>199.87968</x:v>
      </x:c>
      <x:c r="Y1206" s="60" t="n">
        <x:f>V1206*S1206</x:f>
        <x:v>124.9248</x:v>
      </x:c>
      <x:c r="Z1206" s="60" t="n">
        <x:f>H1206*J1206*T1206</x:f>
        <x:v>51.93132</x:v>
      </x:c>
      <x:c r="AA1206" s="60" t="n">
        <x:f>P1206+W1206+X1206-Y1206-Z1206-U1206</x:f>
        <x:v>376.7943051199999</x:v>
      </x:c>
      <x:c r="AB1206" s="32" t="n">
        <x:f>IFERROR(AA1206/(P1206+W1206+X1206),0)</x:f>
        <x:v>0.585402091593044</x:v>
      </x:c>
      <x:c r="AC1206" t="n">
        <x:f>IF(O1206="High",0,IF(I1206&gt;=1800,3,IF(I1206&gt;=900,2,1))+IF(K1206&gt;=0.9,2,IF(K1206&gt;=0.75,1,0))+IF(J1206&lt;=0.7,2,IF(J1206&lt;=0.85,1,0))+IF(M1206&gt;=8,1,0))</x:f>
        <x:v>4</x:v>
      </x:c>
      <x:c r="AD1206" t="str">
        <x:f>IF(AND(O1206&lt;&gt;"High",AC1206&gt;=Assumptions!$B$10,AA1206&gt;0),"Priority Growth",IF(AND(O1206="Low",AA1206&gt;0),"Maintain","Watch"))</x:f>
        <x:v>Watch</x:v>
      </x:c>
      <x:c r="AE1206" s="60" t="n">
        <x:f>MAX(AA1206,0)*N1206</x:f>
        <x:v>74.22847810863998</x:v>
      </x:c>
      <x:c r="AF1206" t="str">
        <x:f>IF(AND(AA1206&gt;=Assumptions!$B$11,O1206&lt;&gt;"High",OR(N1206&gt;=Assumptions!$B$12,M1206&lt;=6)),"High","Standard")</x:f>
        <x:v>High</x:v>
      </x:c>
    </x:row>
    <x:row r="1207">
      <x:c r="A1207" t="str">
        <x:f>'Raw_Data'!A1207</x:f>
        <x:v>C01206</x:v>
      </x:c>
      <x:c r="B1207" t="n">
        <x:f>'Raw_Data'!B1207</x:f>
        <x:v>44</x:v>
      </x:c>
      <x:c r="C1207" s="30" t="n">
        <x:f>'Raw_Data'!C1207</x:f>
        <x:v>51893</x:v>
      </x:c>
      <x:c r="D1207" t="n">
        <x:f>'Raw_Data'!D1207</x:f>
        <x:v>663</x:v>
      </x:c>
      <x:c r="E1207" t="n">
        <x:f>'Raw_Data'!E1207</x:f>
        <x:v>28</x:v>
      </x:c>
      <x:c r="F1207" t="str">
        <x:f>PROPER(TRIM('Raw_Data'!F1207))</x:f>
        <x:v>Classic</x:v>
      </x:c>
      <x:c r="G1207" t="str">
        <x:f>PROPER(TRIM('Raw_Data'!G1207))</x:f>
        <x:v>Digital</x:v>
      </x:c>
      <x:c r="H1207" s="60" t="n">
        <x:f>'Raw_Data'!H1207</x:f>
        <x:v>2533</x:v>
      </x:c>
      <x:c r="I1207" s="60" t="n">
        <x:f>'Raw_Data'!I1207</x:f>
        <x:v>458.34</x:v>
      </x:c>
      <x:c r="J1207" s="32" t="n">
        <x:f>'Raw_Data'!J1207</x:f>
        <x:v>0.457</x:v>
      </x:c>
      <x:c r="K1207" s="32" t="n">
        <x:f>'Raw_Data'!K1207</x:f>
        <x:v>0.788</x:v>
      </x:c>
      <x:c r="L1207" t="n">
        <x:f>'Raw_Data'!L1207</x:f>
        <x:v>0</x:v>
      </x:c>
      <x:c r="M1207" t="n">
        <x:f>IF('Raw_Data'!M1207="",Assumptions!$B$15,'Raw_Data'!M1207)</x:f>
        <x:v>8</x:v>
      </x:c>
      <x:c r="N1207" s="32" t="n">
        <x:f>'Raw_Data'!N1207</x:f>
        <x:v>0.052</x:v>
      </x:c>
      <x:c r="O1207" t="str">
        <x:f>IF(OR(D1207&lt;620,L1207&gt;=2,J1207&gt;0.9),"High",IF(OR(D1207&lt;700,L1207=1,J1207&gt;0.75),"Medium","Low"))</x:f>
        <x:v>Medium</x:v>
      </x:c>
      <x:c r="P1207" s="30" t="n">
        <x:f>XLOOKUP(F1207,Assumptions!$A$4:$A$6,Assumptions!$B$4:$B$6)</x:f>
        <x:v>0</x:v>
      </x:c>
      <x:c r="Q1207" s="32" t="n">
        <x:f>XLOOKUP(F1207,Assumptions!$A$4:$A$6,Assumptions!$C$4:$C$6)</x:f>
        <x:v>0.229</x:v>
      </x:c>
      <x:c r="R1207" s="32" t="n">
        <x:f>XLOOKUP(F1207,Assumptions!$A$4:$A$6,Assumptions!$D$4:$D$6)</x:f>
        <x:v>0.015</x:v>
      </x:c>
      <x:c r="S1207" s="32" t="n">
        <x:f>XLOOKUP(F1207,Assumptions!$A$4:$A$6,Assumptions!$E$4:$E$6)</x:f>
        <x:v>0.0075</x:v>
      </x:c>
      <x:c r="T1207" s="32" t="n">
        <x:f>XLOOKUP(O1207,Assumptions!$H$4:$H$6,Assumptions!$I$4:$I$6)</x:f>
        <x:v>0.012</x:v>
      </x:c>
      <x:c r="U1207" s="30" t="n">
        <x:f>XLOOKUP(F1207,Assumptions!$A$4:$A$6,Assumptions!$F$4:$F$6)</x:f>
        <x:v>60</x:v>
      </x:c>
      <x:c r="V1207" s="60" t="n">
        <x:f>I1207*12</x:f>
        <x:v>5500.08</x:v>
      </x:c>
      <x:c r="W1207" s="60" t="n">
        <x:f>H1207*J1207*(1-K1207)*Q1207</x:f>
        <x:v>56.198242388000004</x:v>
      </x:c>
      <x:c r="X1207" s="60" t="n">
        <x:f>V1207*R1207</x:f>
        <x:v>82.5012</x:v>
      </x:c>
      <x:c r="Y1207" s="60" t="n">
        <x:f>V1207*S1207</x:f>
        <x:v>41.2506</x:v>
      </x:c>
      <x:c r="Z1207" s="60" t="n">
        <x:f>H1207*J1207*T1207</x:f>
        <x:v>13.890972000000001</x:v>
      </x:c>
      <x:c r="AA1207" s="60" t="n">
        <x:f>P1207+W1207+X1207-Y1207-Z1207-U1207</x:f>
        <x:v>23.557870387999998</x:v>
      </x:c>
      <x:c r="AB1207" s="32" t="n">
        <x:f>IFERROR(AA1207/(P1207+W1207+X1207),0)</x:f>
        <x:v>0.16984834244754093</x:v>
      </x:c>
      <x:c r="AC1207" t="n">
        <x:f>IF(O1207="High",0,IF(I1207&gt;=1800,3,IF(I1207&gt;=900,2,1))+IF(K1207&gt;=0.9,2,IF(K1207&gt;=0.75,1,0))+IF(J1207&lt;=0.7,2,IF(J1207&lt;=0.85,1,0))+IF(M1207&gt;=8,1,0))</x:f>
        <x:v>5</x:v>
      </x:c>
      <x:c r="AD1207" t="str">
        <x:f>IF(AND(O1207&lt;&gt;"High",AC1207&gt;=Assumptions!$B$10,AA1207&gt;0),"Priority Growth",IF(AND(O1207="Low",AA1207&gt;0),"Maintain","Watch"))</x:f>
        <x:v>Watch</x:v>
      </x:c>
      <x:c r="AE1207" s="60" t="n">
        <x:f>MAX(AA1207,0)*N1207</x:f>
        <x:v>1.2250092601759999</x:v>
      </x:c>
      <x:c r="AF1207" t="str">
        <x:f>IF(AND(AA1207&gt;=Assumptions!$B$11,O1207&lt;&gt;"High",OR(N1207&gt;=Assumptions!$B$12,M1207&lt;=6)),"High","Standard")</x:f>
        <x:v>Standard</x:v>
      </x:c>
    </x:row>
    <x:row r="1208">
      <x:c r="A1208" t="str">
        <x:f>'Raw_Data'!A1208</x:f>
        <x:v>C01207</x:v>
      </x:c>
      <x:c r="B1208" t="n">
        <x:f>'Raw_Data'!B1208</x:f>
        <x:v>46</x:v>
      </x:c>
      <x:c r="C1208" s="30" t="n">
        <x:f>'Raw_Data'!C1208</x:f>
        <x:v>120991</x:v>
      </x:c>
      <x:c r="D1208" t="n">
        <x:f>'Raw_Data'!D1208</x:f>
        <x:v>722</x:v>
      </x:c>
      <x:c r="E1208" t="n">
        <x:f>'Raw_Data'!E1208</x:f>
        <x:v>41</x:v>
      </x:c>
      <x:c r="F1208" t="str">
        <x:f>PROPER(TRIM('Raw_Data'!F1208))</x:f>
        <x:v>Platinum</x:v>
      </x:c>
      <x:c r="G1208" t="str">
        <x:f>PROPER(TRIM('Raw_Data'!G1208))</x:f>
        <x:v>Branch</x:v>
      </x:c>
      <x:c r="H1208" s="60" t="n">
        <x:f>'Raw_Data'!H1208</x:f>
        <x:v>28043</x:v>
      </x:c>
      <x:c r="I1208" s="60" t="n">
        <x:f>'Raw_Data'!I1208</x:f>
        <x:v>2582.3</x:v>
      </x:c>
      <x:c r="J1208" s="32" t="n">
        <x:f>'Raw_Data'!J1208</x:f>
        <x:v>0.379</x:v>
      </x:c>
      <x:c r="K1208" s="32" t="n">
        <x:f>'Raw_Data'!K1208</x:f>
        <x:v>0.811</x:v>
      </x:c>
      <x:c r="L1208" t="n">
        <x:f>'Raw_Data'!L1208</x:f>
        <x:v>0</x:v>
      </x:c>
      <x:c r="M1208" t="n">
        <x:f>IF('Raw_Data'!M1208="",Assumptions!$B$15,'Raw_Data'!M1208)</x:f>
        <x:v>6</x:v>
      </x:c>
      <x:c r="N1208" s="32" t="n">
        <x:f>'Raw_Data'!N1208</x:f>
        <x:v>0.154</x:v>
      </x:c>
      <x:c r="O1208" t="str">
        <x:f>IF(OR(D1208&lt;620,L1208&gt;=2,J1208&gt;0.9),"High",IF(OR(D1208&lt;700,L1208=1,J1208&gt;0.75),"Medium","Low"))</x:f>
        <x:v>Low</x:v>
      </x:c>
      <x:c r="P1208" s="30" t="n">
        <x:f>XLOOKUP(F1208,Assumptions!$A$4:$A$6,Assumptions!$B$4:$B$6)</x:f>
        <x:v>195</x:v>
      </x:c>
      <x:c r="Q1208" s="32" t="n">
        <x:f>XLOOKUP(F1208,Assumptions!$A$4:$A$6,Assumptions!$C$4:$C$6)</x:f>
        <x:v>0.199</x:v>
      </x:c>
      <x:c r="R1208" s="32" t="n">
        <x:f>XLOOKUP(F1208,Assumptions!$A$4:$A$6,Assumptions!$D$4:$D$6)</x:f>
        <x:v>0.017</x:v>
      </x:c>
      <x:c r="S1208" s="32" t="n">
        <x:f>XLOOKUP(F1208,Assumptions!$A$4:$A$6,Assumptions!$E$4:$E$6)</x:f>
        <x:v>0.013</x:v>
      </x:c>
      <x:c r="T1208" s="32" t="n">
        <x:f>XLOOKUP(O1208,Assumptions!$H$4:$H$6,Assumptions!$I$4:$I$6)</x:f>
        <x:v>0.0035</x:v>
      </x:c>
      <x:c r="U1208" s="30" t="n">
        <x:f>XLOOKUP(F1208,Assumptions!$A$4:$A$6,Assumptions!$F$4:$F$6)</x:f>
        <x:v>140</x:v>
      </x:c>
      <x:c r="V1208" s="60" t="n">
        <x:f>I1208*12</x:f>
        <x:v>30987.600000000002</x:v>
      </x:c>
      <x:c r="W1208" s="60" t="n">
        <x:f>H1208*J1208*(1-K1208)*Q1208</x:f>
        <x:v>399.74087846699996</x:v>
      </x:c>
      <x:c r="X1208" s="60" t="n">
        <x:f>V1208*R1208</x:f>
        <x:v>526.7892</x:v>
      </x:c>
      <x:c r="Y1208" s="60" t="n">
        <x:f>V1208*S1208</x:f>
        <x:v>402.8388</x:v>
      </x:c>
      <x:c r="Z1208" s="60" t="n">
        <x:f>H1208*J1208*T1208</x:f>
        <x:v>37.199039500000005</x:v>
      </x:c>
      <x:c r="AA1208" s="60" t="n">
        <x:f>P1208+W1208+X1208-Y1208-Z1208-U1208</x:f>
        <x:v>541.4922389669998</x:v>
      </x:c>
      <x:c r="AB1208" s="32" t="n">
        <x:f>IFERROR(AA1208/(P1208+W1208+X1208),0)</x:f>
        <x:v>0.4828156189151487</x:v>
      </x:c>
      <x:c r="AC1208" t="n">
        <x:f>IF(O1208="High",0,IF(I1208&gt;=1800,3,IF(I1208&gt;=900,2,1))+IF(K1208&gt;=0.9,2,IF(K1208&gt;=0.75,1,0))+IF(J1208&lt;=0.7,2,IF(J1208&lt;=0.85,1,0))+IF(M1208&gt;=8,1,0))</x:f>
        <x:v>6</x:v>
      </x:c>
      <x:c r="AD1208" t="str">
        <x:f>IF(AND(O1208&lt;&gt;"High",AC1208&gt;=Assumptions!$B$10,AA1208&gt;0),"Priority Growth",IF(AND(O1208="Low",AA1208&gt;0),"Maintain","Watch"))</x:f>
        <x:v>Priority Growth</x:v>
      </x:c>
      <x:c r="AE1208" s="60" t="n">
        <x:f>MAX(AA1208,0)*N1208</x:f>
        <x:v>83.38980480091797</x:v>
      </x:c>
      <x:c r="AF1208" t="str">
        <x:f>IF(AND(AA1208&gt;=Assumptions!$B$11,O1208&lt;&gt;"High",OR(N1208&gt;=Assumptions!$B$12,M1208&lt;=6)),"High","Standard")</x:f>
        <x:v>High</x:v>
      </x:c>
    </x:row>
    <x:row r="1209">
      <x:c r="A1209" t="str">
        <x:f>'Raw_Data'!A1209</x:f>
        <x:v>C01208</x:v>
      </x:c>
      <x:c r="B1209" t="n">
        <x:f>'Raw_Data'!B1209</x:f>
        <x:v>51</x:v>
      </x:c>
      <x:c r="C1209" s="30" t="n">
        <x:f>'Raw_Data'!C1209</x:f>
        <x:v>48332</x:v>
      </x:c>
      <x:c r="D1209" t="n">
        <x:f>'Raw_Data'!D1209</x:f>
        <x:v>727</x:v>
      </x:c>
      <x:c r="E1209" t="n">
        <x:f>'Raw_Data'!E1209</x:f>
        <x:v>27</x:v>
      </x:c>
      <x:c r="F1209" t="str">
        <x:f>PROPER(TRIM('Raw_Data'!F1209))</x:f>
        <x:v>Gold</x:v>
      </x:c>
      <x:c r="G1209" t="str">
        <x:f>PROPER(TRIM('Raw_Data'!G1209))</x:f>
        <x:v>Digital</x:v>
      </x:c>
      <x:c r="H1209" s="60" t="n">
        <x:f>'Raw_Data'!H1209</x:f>
        <x:v>13558</x:v>
      </x:c>
      <x:c r="I1209" s="60" t="n">
        <x:f>'Raw_Data'!I1209</x:f>
        <x:v>892.51</x:v>
      </x:c>
      <x:c r="J1209" s="32" t="n">
        <x:f>'Raw_Data'!J1209</x:f>
        <x:v>0.342</x:v>
      </x:c>
      <x:c r="K1209" s="32" t="n">
        <x:f>'Raw_Data'!K1209</x:f>
        <x:v>0.666</x:v>
      </x:c>
      <x:c r="L1209" t="n">
        <x:f>'Raw_Data'!L1209</x:f>
        <x:v>0</x:v>
      </x:c>
      <x:c r="M1209" t="n">
        <x:f>IF('Raw_Data'!M1209="",Assumptions!$B$15,'Raw_Data'!M1209)</x:f>
        <x:v>6</x:v>
      </x:c>
      <x:c r="N1209" s="32" t="n">
        <x:f>'Raw_Data'!N1209</x:f>
        <x:v>0.205</x:v>
      </x:c>
      <x:c r="O1209" t="str">
        <x:f>IF(OR(D1209&lt;620,L1209&gt;=2,J1209&gt;0.9),"High",IF(OR(D1209&lt;700,L1209=1,J1209&gt;0.75),"Medium","Low"))</x:f>
        <x:v>Low</x:v>
      </x:c>
      <x:c r="P1209" s="30" t="n">
        <x:f>XLOOKUP(F1209,Assumptions!$A$4:$A$6,Assumptions!$B$4:$B$6)</x:f>
        <x:v>95</x:v>
      </x:c>
      <x:c r="Q1209" s="32" t="n">
        <x:f>XLOOKUP(F1209,Assumptions!$A$4:$A$6,Assumptions!$C$4:$C$6)</x:f>
        <x:v>0.219</x:v>
      </x:c>
      <x:c r="R1209" s="32" t="n">
        <x:f>XLOOKUP(F1209,Assumptions!$A$4:$A$6,Assumptions!$D$4:$D$6)</x:f>
        <x:v>0.016</x:v>
      </x:c>
      <x:c r="S1209" s="32" t="n">
        <x:f>XLOOKUP(F1209,Assumptions!$A$4:$A$6,Assumptions!$E$4:$E$6)</x:f>
        <x:v>0.01</x:v>
      </x:c>
      <x:c r="T1209" s="32" t="n">
        <x:f>XLOOKUP(O1209,Assumptions!$H$4:$H$6,Assumptions!$I$4:$I$6)</x:f>
        <x:v>0.0035</x:v>
      </x:c>
      <x:c r="U1209" s="30" t="n">
        <x:f>XLOOKUP(F1209,Assumptions!$A$4:$A$6,Assumptions!$F$4:$F$6)</x:f>
        <x:v>90</x:v>
      </x:c>
      <x:c r="V1209" s="60" t="n">
        <x:f>I1209*12</x:f>
        <x:v>10710.119999999999</x:v>
      </x:c>
      <x:c r="W1209" s="60" t="n">
        <x:f>H1209*J1209*(1-K1209)*Q1209</x:f>
        <x:v>339.16600605599996</x:v>
      </x:c>
      <x:c r="X1209" s="60" t="n">
        <x:f>V1209*R1209</x:f>
        <x:v>171.36192</x:v>
      </x:c>
      <x:c r="Y1209" s="60" t="n">
        <x:f>V1209*S1209</x:f>
        <x:v>107.10119999999999</x:v>
      </x:c>
      <x:c r="Z1209" s="60" t="n">
        <x:f>H1209*J1209*T1209</x:f>
        <x:v>16.228926</x:v>
      </x:c>
      <x:c r="AA1209" s="60" t="n">
        <x:f>P1209+W1209+X1209-Y1209-Z1209-U1209</x:f>
        <x:v>392.19780005599995</x:v>
      </x:c>
      <x:c r="AB1209" s="32" t="n">
        <x:f>IFERROR(AA1209/(P1209+W1209+X1209),0)</x:f>
        <x:v>0.6476956440481806</x:v>
      </x:c>
      <x:c r="AC1209" t="n">
        <x:f>IF(O1209="High",0,IF(I1209&gt;=1800,3,IF(I1209&gt;=900,2,1))+IF(K1209&gt;=0.9,2,IF(K1209&gt;=0.75,1,0))+IF(J1209&lt;=0.7,2,IF(J1209&lt;=0.85,1,0))+IF(M1209&gt;=8,1,0))</x:f>
        <x:v>3</x:v>
      </x:c>
      <x:c r="AD1209" t="str">
        <x:f>IF(AND(O1209&lt;&gt;"High",AC1209&gt;=Assumptions!$B$10,AA1209&gt;0),"Priority Growth",IF(AND(O1209="Low",AA1209&gt;0),"Maintain","Watch"))</x:f>
        <x:v>Maintain</x:v>
      </x:c>
      <x:c r="AE1209" s="60" t="n">
        <x:f>MAX(AA1209,0)*N1209</x:f>
        <x:v>80.40054901147998</x:v>
      </x:c>
      <x:c r="AF1209" t="str">
        <x:f>IF(AND(AA1209&gt;=Assumptions!$B$11,O1209&lt;&gt;"High",OR(N1209&gt;=Assumptions!$B$12,M1209&lt;=6)),"High","Standard")</x:f>
        <x:v>High</x:v>
      </x:c>
    </x:row>
    <x:row r="1210">
      <x:c r="A1210" t="str">
        <x:f>'Raw_Data'!A1210</x:f>
        <x:v>C01209</x:v>
      </x:c>
      <x:c r="B1210" t="n">
        <x:f>'Raw_Data'!B1210</x:f>
        <x:v>21</x:v>
      </x:c>
      <x:c r="C1210" s="30" t="n">
        <x:f>'Raw_Data'!C1210</x:f>
        <x:v>53309</x:v>
      </x:c>
      <x:c r="D1210" t="n">
        <x:f>'Raw_Data'!D1210</x:f>
        <x:v>744</x:v>
      </x:c>
      <x:c r="E1210" t="n">
        <x:f>'Raw_Data'!E1210</x:f>
        <x:v>62</x:v>
      </x:c>
      <x:c r="F1210" t="str">
        <x:f>PROPER(TRIM('Raw_Data'!F1210))</x:f>
        <x:v>Gold</x:v>
      </x:c>
      <x:c r="G1210" t="str">
        <x:f>PROPER(TRIM('Raw_Data'!G1210))</x:f>
        <x:v>Digital</x:v>
      </x:c>
      <x:c r="H1210" s="60" t="n">
        <x:f>'Raw_Data'!H1210</x:f>
        <x:v>7795</x:v>
      </x:c>
      <x:c r="I1210" s="60" t="n">
        <x:f>'Raw_Data'!I1210</x:f>
        <x:v>1058.59</x:v>
      </x:c>
      <x:c r="J1210" s="32" t="n">
        <x:f>'Raw_Data'!J1210</x:f>
        <x:v>0.223</x:v>
      </x:c>
      <x:c r="K1210" s="32" t="n">
        <x:f>'Raw_Data'!K1210</x:f>
        <x:v>0.914</x:v>
      </x:c>
      <x:c r="L1210" t="n">
        <x:f>'Raw_Data'!L1210</x:f>
        <x:v>0</x:v>
      </x:c>
      <x:c r="M1210" t="n">
        <x:f>IF('Raw_Data'!M1210="",Assumptions!$B$15,'Raw_Data'!M1210)</x:f>
        <x:v>8</x:v>
      </x:c>
      <x:c r="N1210" s="32" t="n">
        <x:f>'Raw_Data'!N1210</x:f>
        <x:v>0.045</x:v>
      </x:c>
      <x:c r="O1210" t="str">
        <x:f>IF(OR(D1210&lt;620,L1210&gt;=2,J1210&gt;0.9),"High",IF(OR(D1210&lt;700,L1210=1,J1210&gt;0.75),"Medium","Low"))</x:f>
        <x:v>Low</x:v>
      </x:c>
      <x:c r="P1210" s="30" t="n">
        <x:f>XLOOKUP(F1210,Assumptions!$A$4:$A$6,Assumptions!$B$4:$B$6)</x:f>
        <x:v>95</x:v>
      </x:c>
      <x:c r="Q1210" s="32" t="n">
        <x:f>XLOOKUP(F1210,Assumptions!$A$4:$A$6,Assumptions!$C$4:$C$6)</x:f>
        <x:v>0.219</x:v>
      </x:c>
      <x:c r="R1210" s="32" t="n">
        <x:f>XLOOKUP(F1210,Assumptions!$A$4:$A$6,Assumptions!$D$4:$D$6)</x:f>
        <x:v>0.016</x:v>
      </x:c>
      <x:c r="S1210" s="32" t="n">
        <x:f>XLOOKUP(F1210,Assumptions!$A$4:$A$6,Assumptions!$E$4:$E$6)</x:f>
        <x:v>0.01</x:v>
      </x:c>
      <x:c r="T1210" s="32" t="n">
        <x:f>XLOOKUP(O1210,Assumptions!$H$4:$H$6,Assumptions!$I$4:$I$6)</x:f>
        <x:v>0.0035</x:v>
      </x:c>
      <x:c r="U1210" s="30" t="n">
        <x:f>XLOOKUP(F1210,Assumptions!$A$4:$A$6,Assumptions!$F$4:$F$6)</x:f>
        <x:v>90</x:v>
      </x:c>
      <x:c r="V1210" s="60" t="n">
        <x:f>I1210*12</x:f>
        <x:v>12703.079999999998</x:v>
      </x:c>
      <x:c r="W1210" s="60" t="n">
        <x:f>H1210*J1210*(1-K1210)*Q1210</x:f>
        <x:v>32.73885968999999</x:v>
      </x:c>
      <x:c r="X1210" s="60" t="n">
        <x:f>V1210*R1210</x:f>
        <x:v>203.24927999999997</x:v>
      </x:c>
      <x:c r="Y1210" s="60" t="n">
        <x:f>V1210*S1210</x:f>
        <x:v>127.03079999999999</x:v>
      </x:c>
      <x:c r="Z1210" s="60" t="n">
        <x:f>H1210*J1210*T1210</x:f>
        <x:v>6.083997500000001</x:v>
      </x:c>
      <x:c r="AA1210" s="60" t="n">
        <x:f>P1210+W1210+X1210-Y1210-Z1210-U1210</x:f>
        <x:v>107.87334218999996</x:v>
      </x:c>
      <x:c r="AB1210" s="32" t="n">
        <x:f>IFERROR(AA1210/(P1210+W1210+X1210),0)</x:f>
        <x:v>0.32591301395582634</x:v>
      </x:c>
      <x:c r="AC1210" t="n">
        <x:f>IF(O1210="High",0,IF(I1210&gt;=1800,3,IF(I1210&gt;=900,2,1))+IF(K1210&gt;=0.9,2,IF(K1210&gt;=0.75,1,0))+IF(J1210&lt;=0.7,2,IF(J1210&lt;=0.85,1,0))+IF(M1210&gt;=8,1,0))</x:f>
        <x:v>7</x:v>
      </x:c>
      <x:c r="AD1210" t="str">
        <x:f>IF(AND(O1210&lt;&gt;"High",AC1210&gt;=Assumptions!$B$10,AA1210&gt;0),"Priority Growth",IF(AND(O1210="Low",AA1210&gt;0),"Maintain","Watch"))</x:f>
        <x:v>Priority Growth</x:v>
      </x:c>
      <x:c r="AE1210" s="60" t="n">
        <x:f>MAX(AA1210,0)*N1210</x:f>
        <x:v>4.854300398549998</x:v>
      </x:c>
      <x:c r="AF1210" t="str">
        <x:f>IF(AND(AA1210&gt;=Assumptions!$B$11,O1210&lt;&gt;"High",OR(N1210&gt;=Assumptions!$B$12,M1210&lt;=6)),"High","Standard")</x:f>
        <x:v>Standard</x:v>
      </x:c>
    </x:row>
    <x:row r="1211">
      <x:c r="A1211" t="str">
        <x:f>'Raw_Data'!A1211</x:f>
        <x:v>C01210</x:v>
      </x:c>
      <x:c r="B1211" t="n">
        <x:f>'Raw_Data'!B1211</x:f>
        <x:v>29</x:v>
      </x:c>
      <x:c r="C1211" s="30" t="n">
        <x:f>'Raw_Data'!C1211</x:f>
        <x:v>101023</x:v>
      </x:c>
      <x:c r="D1211" t="n">
        <x:f>'Raw_Data'!D1211</x:f>
        <x:v>695</x:v>
      </x:c>
      <x:c r="E1211" t="n">
        <x:f>'Raw_Data'!E1211</x:f>
        <x:v>18</x:v>
      </x:c>
      <x:c r="F1211" t="str">
        <x:f>PROPER(TRIM('Raw_Data'!F1211))</x:f>
        <x:v>Classic</x:v>
      </x:c>
      <x:c r="G1211" t="str">
        <x:f>PROPER(TRIM('Raw_Data'!G1211))</x:f>
        <x:v>Digital</x:v>
      </x:c>
      <x:c r="H1211" s="60" t="n">
        <x:f>'Raw_Data'!H1211</x:f>
        <x:v>8397</x:v>
      </x:c>
      <x:c r="I1211" s="60" t="n">
        <x:f>'Raw_Data'!I1211</x:f>
        <x:v>825.41</x:v>
      </x:c>
      <x:c r="J1211" s="32" t="n">
        <x:f>'Raw_Data'!J1211</x:f>
        <x:v>0.428</x:v>
      </x:c>
      <x:c r="K1211" s="32" t="n">
        <x:f>'Raw_Data'!K1211</x:f>
        <x:v>0.821</x:v>
      </x:c>
      <x:c r="L1211" t="n">
        <x:f>'Raw_Data'!L1211</x:f>
        <x:v>0</x:v>
      </x:c>
      <x:c r="M1211" t="n">
        <x:f>IF('Raw_Data'!M1211="",Assumptions!$B$15,'Raw_Data'!M1211)</x:f>
        <x:v>6</x:v>
      </x:c>
      <x:c r="N1211" s="32" t="n">
        <x:f>'Raw_Data'!N1211</x:f>
        <x:v>0.123</x:v>
      </x:c>
      <x:c r="O1211" t="str">
        <x:f>IF(OR(D1211&lt;620,L1211&gt;=2,J1211&gt;0.9),"High",IF(OR(D1211&lt;700,L1211=1,J1211&gt;0.75),"Medium","Low"))</x:f>
        <x:v>Medium</x:v>
      </x:c>
      <x:c r="P1211" s="30" t="n">
        <x:f>XLOOKUP(F1211,Assumptions!$A$4:$A$6,Assumptions!$B$4:$B$6)</x:f>
        <x:v>0</x:v>
      </x:c>
      <x:c r="Q1211" s="32" t="n">
        <x:f>XLOOKUP(F1211,Assumptions!$A$4:$A$6,Assumptions!$C$4:$C$6)</x:f>
        <x:v>0.229</x:v>
      </x:c>
      <x:c r="R1211" s="32" t="n">
        <x:f>XLOOKUP(F1211,Assumptions!$A$4:$A$6,Assumptions!$D$4:$D$6)</x:f>
        <x:v>0.015</x:v>
      </x:c>
      <x:c r="S1211" s="32" t="n">
        <x:f>XLOOKUP(F1211,Assumptions!$A$4:$A$6,Assumptions!$E$4:$E$6)</x:f>
        <x:v>0.0075</x:v>
      </x:c>
      <x:c r="T1211" s="32" t="n">
        <x:f>XLOOKUP(O1211,Assumptions!$H$4:$H$6,Assumptions!$I$4:$I$6)</x:f>
        <x:v>0.012</x:v>
      </x:c>
      <x:c r="U1211" s="30" t="n">
        <x:f>XLOOKUP(F1211,Assumptions!$A$4:$A$6,Assumptions!$F$4:$F$6)</x:f>
        <x:v>60</x:v>
      </x:c>
      <x:c r="V1211" s="60" t="n">
        <x:f>I1211*12</x:f>
        <x:v>9904.92</x:v>
      </x:c>
      <x:c r="W1211" s="60" t="n">
        <x:f>H1211*J1211*(1-K1211)*Q1211</x:f>
        <x:v>147.31821075600004</x:v>
      </x:c>
      <x:c r="X1211" s="60" t="n">
        <x:f>V1211*R1211</x:f>
        <x:v>148.5738</x:v>
      </x:c>
      <x:c r="Y1211" s="60" t="n">
        <x:f>V1211*S1211</x:f>
        <x:v>74.2869</x:v>
      </x:c>
      <x:c r="Z1211" s="60" t="n">
        <x:f>H1211*J1211*T1211</x:f>
        <x:v>43.126991999999994</x:v>
      </x:c>
      <x:c r="AA1211" s="60" t="n">
        <x:f>P1211+W1211+X1211-Y1211-Z1211-U1211</x:f>
        <x:v>118.47811875600004</x:v>
      </x:c>
      <x:c r="AB1211" s="32" t="n">
        <x:f>IFERROR(AA1211/(P1211+W1211+X1211),0)</x:f>
        <x:v>0.4004099957051563</x:v>
      </x:c>
      <x:c r="AC1211" t="n">
        <x:f>IF(O1211="High",0,IF(I1211&gt;=1800,3,IF(I1211&gt;=900,2,1))+IF(K1211&gt;=0.9,2,IF(K1211&gt;=0.75,1,0))+IF(J1211&lt;=0.7,2,IF(J1211&lt;=0.85,1,0))+IF(M1211&gt;=8,1,0))</x:f>
        <x:v>4</x:v>
      </x:c>
      <x:c r="AD1211" t="str">
        <x:f>IF(AND(O1211&lt;&gt;"High",AC1211&gt;=Assumptions!$B$10,AA1211&gt;0),"Priority Growth",IF(AND(O1211="Low",AA1211&gt;0),"Maintain","Watch"))</x:f>
        <x:v>Watch</x:v>
      </x:c>
      <x:c r="AE1211" s="60" t="n">
        <x:f>MAX(AA1211,0)*N1211</x:f>
        <x:v>14.572808606988005</x:v>
      </x:c>
      <x:c r="AF1211" t="str">
        <x:f>IF(AND(AA1211&gt;=Assumptions!$B$11,O1211&lt;&gt;"High",OR(N1211&gt;=Assumptions!$B$12,M1211&lt;=6)),"High","Standard")</x:f>
        <x:v>Standard</x:v>
      </x:c>
    </x:row>
    <x:row r="1212">
      <x:c r="A1212" t="str">
        <x:f>'Raw_Data'!A1212</x:f>
        <x:v>C01211</x:v>
      </x:c>
      <x:c r="B1212" t="n">
        <x:f>'Raw_Data'!B1212</x:f>
        <x:v>34</x:v>
      </x:c>
      <x:c r="C1212" s="30" t="n">
        <x:f>'Raw_Data'!C1212</x:f>
        <x:v>85218</x:v>
      </x:c>
      <x:c r="D1212" t="n">
        <x:f>'Raw_Data'!D1212</x:f>
        <x:v>669</x:v>
      </x:c>
      <x:c r="E1212" t="n">
        <x:f>'Raw_Data'!E1212</x:f>
        <x:v>51</x:v>
      </x:c>
      <x:c r="F1212" t="str">
        <x:f>PROPER(TRIM('Raw_Data'!F1212))</x:f>
        <x:v>Gold</x:v>
      </x:c>
      <x:c r="G1212" t="str">
        <x:f>PROPER(TRIM('Raw_Data'!G1212))</x:f>
        <x:v>Branch</x:v>
      </x:c>
      <x:c r="H1212" s="60" t="n">
        <x:f>'Raw_Data'!H1212</x:f>
        <x:v>14203</x:v>
      </x:c>
      <x:c r="I1212" s="60" t="n">
        <x:f>'Raw_Data'!I1212</x:f>
        <x:v>1566.4</x:v>
      </x:c>
      <x:c r="J1212" s="32" t="n">
        <x:f>'Raw_Data'!J1212</x:f>
        <x:v>0.251</x:v>
      </x:c>
      <x:c r="K1212" s="32" t="n">
        <x:f>'Raw_Data'!K1212</x:f>
        <x:v>0.831</x:v>
      </x:c>
      <x:c r="L1212" t="n">
        <x:f>'Raw_Data'!L1212</x:f>
        <x:v>0</x:v>
      </x:c>
      <x:c r="M1212" t="n">
        <x:f>IF('Raw_Data'!M1212="",Assumptions!$B$15,'Raw_Data'!M1212)</x:f>
        <x:v>8</x:v>
      </x:c>
      <x:c r="N1212" s="32" t="n">
        <x:f>'Raw_Data'!N1212</x:f>
        <x:v>0.038</x:v>
      </x:c>
      <x:c r="O1212" t="str">
        <x:f>IF(OR(D1212&lt;620,L1212&gt;=2,J1212&gt;0.9),"High",IF(OR(D1212&lt;700,L1212=1,J1212&gt;0.75),"Medium","Low"))</x:f>
        <x:v>Medium</x:v>
      </x:c>
      <x:c r="P1212" s="30" t="n">
        <x:f>XLOOKUP(F1212,Assumptions!$A$4:$A$6,Assumptions!$B$4:$B$6)</x:f>
        <x:v>95</x:v>
      </x:c>
      <x:c r="Q1212" s="32" t="n">
        <x:f>XLOOKUP(F1212,Assumptions!$A$4:$A$6,Assumptions!$C$4:$C$6)</x:f>
        <x:v>0.219</x:v>
      </x:c>
      <x:c r="R1212" s="32" t="n">
        <x:f>XLOOKUP(F1212,Assumptions!$A$4:$A$6,Assumptions!$D$4:$D$6)</x:f>
        <x:v>0.016</x:v>
      </x:c>
      <x:c r="S1212" s="32" t="n">
        <x:f>XLOOKUP(F1212,Assumptions!$A$4:$A$6,Assumptions!$E$4:$E$6)</x:f>
        <x:v>0.01</x:v>
      </x:c>
      <x:c r="T1212" s="32" t="n">
        <x:f>XLOOKUP(O1212,Assumptions!$H$4:$H$6,Assumptions!$I$4:$I$6)</x:f>
        <x:v>0.012</x:v>
      </x:c>
      <x:c r="U1212" s="30" t="n">
        <x:f>XLOOKUP(F1212,Assumptions!$A$4:$A$6,Assumptions!$F$4:$F$6)</x:f>
        <x:v>90</x:v>
      </x:c>
      <x:c r="V1212" s="60" t="n">
        <x:f>I1212*12</x:f>
        <x:v>18796.800000000003</x:v>
      </x:c>
      <x:c r="W1212" s="60" t="n">
        <x:f>H1212*J1212*(1-K1212)*Q1212</x:f>
        <x:v>131.94247548300004</x:v>
      </x:c>
      <x:c r="X1212" s="60" t="n">
        <x:f>V1212*R1212</x:f>
        <x:v>300.7488000000001</x:v>
      </x:c>
      <x:c r="Y1212" s="60" t="n">
        <x:f>V1212*S1212</x:f>
        <x:v>187.96800000000005</x:v>
      </x:c>
      <x:c r="Z1212" s="60" t="n">
        <x:f>H1212*J1212*T1212</x:f>
        <x:v>42.779436000000004</x:v>
      </x:c>
      <x:c r="AA1212" s="60" t="n">
        <x:f>P1212+W1212+X1212-Y1212-Z1212-U1212</x:f>
        <x:v>206.94383948300003</x:v>
      </x:c>
      <x:c r="AB1212" s="32" t="n">
        <x:f>IFERROR(AA1212/(P1212+W1212+X1212),0)</x:f>
        <x:v>0.3921683929558673</x:v>
      </x:c>
      <x:c r="AC1212" t="n">
        <x:f>IF(O1212="High",0,IF(I1212&gt;=1800,3,IF(I1212&gt;=900,2,1))+IF(K1212&gt;=0.9,2,IF(K1212&gt;=0.75,1,0))+IF(J1212&lt;=0.7,2,IF(J1212&lt;=0.85,1,0))+IF(M1212&gt;=8,1,0))</x:f>
        <x:v>6</x:v>
      </x:c>
      <x:c r="AD1212" t="str">
        <x:f>IF(AND(O1212&lt;&gt;"High",AC1212&gt;=Assumptions!$B$10,AA1212&gt;0),"Priority Growth",IF(AND(O1212="Low",AA1212&gt;0),"Maintain","Watch"))</x:f>
        <x:v>Priority Growth</x:v>
      </x:c>
      <x:c r="AE1212" s="60" t="n">
        <x:f>MAX(AA1212,0)*N1212</x:f>
        <x:v>7.863865900354001</x:v>
      </x:c>
      <x:c r="AF1212" t="str">
        <x:f>IF(AND(AA1212&gt;=Assumptions!$B$11,O1212&lt;&gt;"High",OR(N1212&gt;=Assumptions!$B$12,M1212&lt;=6)),"High","Standard")</x:f>
        <x:v>Standard</x:v>
      </x:c>
    </x:row>
    <x:row r="1213">
      <x:c r="A1213" t="str">
        <x:f>'Raw_Data'!A1213</x:f>
        <x:v>C01212</x:v>
      </x:c>
      <x:c r="B1213" t="n">
        <x:f>'Raw_Data'!B1213</x:f>
        <x:v>37</x:v>
      </x:c>
      <x:c r="C1213" s="30" t="n">
        <x:f>'Raw_Data'!C1213</x:f>
        <x:v>51559</x:v>
      </x:c>
      <x:c r="D1213" t="n">
        <x:f>'Raw_Data'!D1213</x:f>
        <x:v>642</x:v>
      </x:c>
      <x:c r="E1213" t="n">
        <x:f>'Raw_Data'!E1213</x:f>
        <x:v>25</x:v>
      </x:c>
      <x:c r="F1213" t="str">
        <x:f>PROPER(TRIM('Raw_Data'!F1213))</x:f>
        <x:v>Classic</x:v>
      </x:c>
      <x:c r="G1213" t="str">
        <x:f>PROPER(TRIM('Raw_Data'!G1213))</x:f>
        <x:v>Partner</x:v>
      </x:c>
      <x:c r="H1213" s="60" t="n">
        <x:f>'Raw_Data'!H1213</x:f>
        <x:v>3471</x:v>
      </x:c>
      <x:c r="I1213" s="60" t="n">
        <x:f>'Raw_Data'!I1213</x:f>
        <x:v>493.22</x:v>
      </x:c>
      <x:c r="J1213" s="32" t="n">
        <x:f>'Raw_Data'!J1213</x:f>
        <x:v>0.517</x:v>
      </x:c>
      <x:c r="K1213" s="32" t="n">
        <x:f>'Raw_Data'!K1213</x:f>
        <x:v>0.712</x:v>
      </x:c>
      <x:c r="L1213" t="n">
        <x:f>'Raw_Data'!L1213</x:f>
        <x:v>0</x:v>
      </x:c>
      <x:c r="M1213" t="n">
        <x:f>IF('Raw_Data'!M1213="",Assumptions!$B$15,'Raw_Data'!M1213)</x:f>
        <x:v>8</x:v>
      </x:c>
      <x:c r="N1213" s="32" t="n">
        <x:f>'Raw_Data'!N1213</x:f>
        <x:v>0.054</x:v>
      </x:c>
      <x:c r="O1213" t="str">
        <x:f>IF(OR(D1213&lt;620,L1213&gt;=2,J1213&gt;0.9),"High",IF(OR(D1213&lt;700,L1213=1,J1213&gt;0.75),"Medium","Low"))</x:f>
        <x:v>Medium</x:v>
      </x:c>
      <x:c r="P1213" s="30" t="n">
        <x:f>XLOOKUP(F1213,Assumptions!$A$4:$A$6,Assumptions!$B$4:$B$6)</x:f>
        <x:v>0</x:v>
      </x:c>
      <x:c r="Q1213" s="32" t="n">
        <x:f>XLOOKUP(F1213,Assumptions!$A$4:$A$6,Assumptions!$C$4:$C$6)</x:f>
        <x:v>0.229</x:v>
      </x:c>
      <x:c r="R1213" s="32" t="n">
        <x:f>XLOOKUP(F1213,Assumptions!$A$4:$A$6,Assumptions!$D$4:$D$6)</x:f>
        <x:v>0.015</x:v>
      </x:c>
      <x:c r="S1213" s="32" t="n">
        <x:f>XLOOKUP(F1213,Assumptions!$A$4:$A$6,Assumptions!$E$4:$E$6)</x:f>
        <x:v>0.0075</x:v>
      </x:c>
      <x:c r="T1213" s="32" t="n">
        <x:f>XLOOKUP(O1213,Assumptions!$H$4:$H$6,Assumptions!$I$4:$I$6)</x:f>
        <x:v>0.012</x:v>
      </x:c>
      <x:c r="U1213" s="30" t="n">
        <x:f>XLOOKUP(F1213,Assumptions!$A$4:$A$6,Assumptions!$F$4:$F$6)</x:f>
        <x:v>60</x:v>
      </x:c>
      <x:c r="V1213" s="60" t="n">
        <x:f>I1213*12</x:f>
        <x:v>5918.64</x:v>
      </x:c>
      <x:c r="W1213" s="60" t="n">
        <x:f>H1213*J1213*(1-K1213)*Q1213</x:f>
        <x:v>118.35132566400002</x:v>
      </x:c>
      <x:c r="X1213" s="60" t="n">
        <x:f>V1213*R1213</x:f>
        <x:v>88.7796</x:v>
      </x:c>
      <x:c r="Y1213" s="60" t="n">
        <x:f>V1213*S1213</x:f>
        <x:v>44.3898</x:v>
      </x:c>
      <x:c r="Z1213" s="60" t="n">
        <x:f>H1213*J1213*T1213</x:f>
        <x:v>21.534084</x:v>
      </x:c>
      <x:c r="AA1213" s="60" t="n">
        <x:f>P1213+W1213+X1213-Y1213-Z1213-U1213</x:f>
        <x:v>81.207041664</x:v>
      </x:c>
      <x:c r="AB1213" s="32" t="n">
        <x:f>IFERROR(AA1213/(P1213+W1213+X1213),0)</x:f>
        <x:v>0.3920565767939984</x:v>
      </x:c>
      <x:c r="AC1213" t="n">
        <x:f>IF(O1213="High",0,IF(I1213&gt;=1800,3,IF(I1213&gt;=900,2,1))+IF(K1213&gt;=0.9,2,IF(K1213&gt;=0.75,1,0))+IF(J1213&lt;=0.7,2,IF(J1213&lt;=0.85,1,0))+IF(M1213&gt;=8,1,0))</x:f>
        <x:v>4</x:v>
      </x:c>
      <x:c r="AD1213" t="str">
        <x:f>IF(AND(O1213&lt;&gt;"High",AC1213&gt;=Assumptions!$B$10,AA1213&gt;0),"Priority Growth",IF(AND(O1213="Low",AA1213&gt;0),"Maintain","Watch"))</x:f>
        <x:v>Watch</x:v>
      </x:c>
      <x:c r="AE1213" s="60" t="n">
        <x:f>MAX(AA1213,0)*N1213</x:f>
        <x:v>4.385180249856</x:v>
      </x:c>
      <x:c r="AF1213" t="str">
        <x:f>IF(AND(AA1213&gt;=Assumptions!$B$11,O1213&lt;&gt;"High",OR(N1213&gt;=Assumptions!$B$12,M1213&lt;=6)),"High","Standard")</x:f>
        <x:v>Standard</x:v>
      </x:c>
    </x:row>
    <x:row r="1214">
      <x:c r="A1214" t="str">
        <x:f>'Raw_Data'!A1214</x:f>
        <x:v>C01213</x:v>
      </x:c>
      <x:c r="B1214" t="n">
        <x:f>'Raw_Data'!B1214</x:f>
        <x:v>46</x:v>
      </x:c>
      <x:c r="C1214" s="30" t="n">
        <x:f>'Raw_Data'!C1214</x:f>
        <x:v>50380</x:v>
      </x:c>
      <x:c r="D1214" t="n">
        <x:f>'Raw_Data'!D1214</x:f>
        <x:v>659</x:v>
      </x:c>
      <x:c r="E1214" t="n">
        <x:f>'Raw_Data'!E1214</x:f>
        <x:v>42</x:v>
      </x:c>
      <x:c r="F1214" t="str">
        <x:f>PROPER(TRIM('Raw_Data'!F1214))</x:f>
        <x:v>Classic</x:v>
      </x:c>
      <x:c r="G1214" t="str">
        <x:f>PROPER(TRIM('Raw_Data'!G1214))</x:f>
        <x:v>Partner</x:v>
      </x:c>
      <x:c r="H1214" s="60" t="n">
        <x:f>'Raw_Data'!H1214</x:f>
        <x:v>3342</x:v>
      </x:c>
      <x:c r="I1214" s="60" t="n">
        <x:f>'Raw_Data'!I1214</x:f>
        <x:v>330.95</x:v>
      </x:c>
      <x:c r="J1214" s="32" t="n">
        <x:f>'Raw_Data'!J1214</x:f>
        <x:v>0.38</x:v>
      </x:c>
      <x:c r="K1214" s="32" t="n">
        <x:f>'Raw_Data'!K1214</x:f>
        <x:v>0.835</x:v>
      </x:c>
      <x:c r="L1214" t="n">
        <x:f>'Raw_Data'!L1214</x:f>
        <x:v>0</x:v>
      </x:c>
      <x:c r="M1214" t="n">
        <x:f>IF('Raw_Data'!M1214="",Assumptions!$B$15,'Raw_Data'!M1214)</x:f>
        <x:v>7</x:v>
      </x:c>
      <x:c r="N1214" s="32" t="n">
        <x:f>'Raw_Data'!N1214</x:f>
        <x:v>0.096</x:v>
      </x:c>
      <x:c r="O1214" t="str">
        <x:f>IF(OR(D1214&lt;620,L1214&gt;=2,J1214&gt;0.9),"High",IF(OR(D1214&lt;700,L1214=1,J1214&gt;0.75),"Medium","Low"))</x:f>
        <x:v>Medium</x:v>
      </x:c>
      <x:c r="P1214" s="30" t="n">
        <x:f>XLOOKUP(F1214,Assumptions!$A$4:$A$6,Assumptions!$B$4:$B$6)</x:f>
        <x:v>0</x:v>
      </x:c>
      <x:c r="Q1214" s="32" t="n">
        <x:f>XLOOKUP(F1214,Assumptions!$A$4:$A$6,Assumptions!$C$4:$C$6)</x:f>
        <x:v>0.229</x:v>
      </x:c>
      <x:c r="R1214" s="32" t="n">
        <x:f>XLOOKUP(F1214,Assumptions!$A$4:$A$6,Assumptions!$D$4:$D$6)</x:f>
        <x:v>0.015</x:v>
      </x:c>
      <x:c r="S1214" s="32" t="n">
        <x:f>XLOOKUP(F1214,Assumptions!$A$4:$A$6,Assumptions!$E$4:$E$6)</x:f>
        <x:v>0.0075</x:v>
      </x:c>
      <x:c r="T1214" s="32" t="n">
        <x:f>XLOOKUP(O1214,Assumptions!$H$4:$H$6,Assumptions!$I$4:$I$6)</x:f>
        <x:v>0.012</x:v>
      </x:c>
      <x:c r="U1214" s="30" t="n">
        <x:f>XLOOKUP(F1214,Assumptions!$A$4:$A$6,Assumptions!$F$4:$F$6)</x:f>
        <x:v>60</x:v>
      </x:c>
      <x:c r="V1214" s="60" t="n">
        <x:f>I1214*12</x:f>
        <x:v>3971.3999999999996</x:v>
      </x:c>
      <x:c r="W1214" s="60" t="n">
        <x:f>H1214*J1214*(1-K1214)*Q1214</x:f>
        <x:v>47.985438600000016</x:v>
      </x:c>
      <x:c r="X1214" s="60" t="n">
        <x:f>V1214*R1214</x:f>
        <x:v>59.57099999999999</x:v>
      </x:c>
      <x:c r="Y1214" s="60" t="n">
        <x:f>V1214*S1214</x:f>
        <x:v>29.785499999999995</x:v>
      </x:c>
      <x:c r="Z1214" s="60" t="n">
        <x:f>H1214*J1214*T1214</x:f>
        <x:v>15.23952</x:v>
      </x:c>
      <x:c r="AA1214" s="60" t="n">
        <x:f>P1214+W1214+X1214-Y1214-Z1214-U1214</x:f>
        <x:v>2.531418600000009</x:v>
      </x:c>
      <x:c r="AB1214" s="32" t="n">
        <x:f>IFERROR(AA1214/(P1214+W1214+X1214),0)</x:f>
        <x:v>0.023535723504329652</x:v>
      </x:c>
      <x:c r="AC1214" t="n">
        <x:f>IF(O1214="High",0,IF(I1214&gt;=1800,3,IF(I1214&gt;=900,2,1))+IF(K1214&gt;=0.9,2,IF(K1214&gt;=0.75,1,0))+IF(J1214&lt;=0.7,2,IF(J1214&lt;=0.85,1,0))+IF(M1214&gt;=8,1,0))</x:f>
        <x:v>4</x:v>
      </x:c>
      <x:c r="AD1214" t="str">
        <x:f>IF(AND(O1214&lt;&gt;"High",AC1214&gt;=Assumptions!$B$10,AA1214&gt;0),"Priority Growth",IF(AND(O1214="Low",AA1214&gt;0),"Maintain","Watch"))</x:f>
        <x:v>Watch</x:v>
      </x:c>
      <x:c r="AE1214" s="60" t="n">
        <x:f>MAX(AA1214,0)*N1214</x:f>
        <x:v>0.24301618560000088</x:v>
      </x:c>
      <x:c r="AF1214" t="str">
        <x:f>IF(AND(AA1214&gt;=Assumptions!$B$11,O1214&lt;&gt;"High",OR(N1214&gt;=Assumptions!$B$12,M1214&lt;=6)),"High","Standard")</x:f>
        <x:v>Standard</x:v>
      </x:c>
    </x:row>
    <x:row r="1215">
      <x:c r="A1215" t="str">
        <x:f>'Raw_Data'!A1215</x:f>
        <x:v>C01214</x:v>
      </x:c>
      <x:c r="B1215" t="n">
        <x:f>'Raw_Data'!B1215</x:f>
        <x:v>45</x:v>
      </x:c>
      <x:c r="C1215" s="30" t="n">
        <x:f>'Raw_Data'!C1215</x:f>
        <x:v>109378</x:v>
      </x:c>
      <x:c r="D1215" t="n">
        <x:f>'Raw_Data'!D1215</x:f>
        <x:v>671</x:v>
      </x:c>
      <x:c r="E1215" t="n">
        <x:f>'Raw_Data'!E1215</x:f>
        <x:v>53</x:v>
      </x:c>
      <x:c r="F1215" t="str">
        <x:f>PROPER(TRIM('Raw_Data'!F1215))</x:f>
        <x:v>Classic</x:v>
      </x:c>
      <x:c r="G1215" t="str">
        <x:f>PROPER(TRIM('Raw_Data'!G1215))</x:f>
        <x:v>Digital</x:v>
      </x:c>
      <x:c r="H1215" s="60" t="n">
        <x:f>'Raw_Data'!H1215</x:f>
        <x:v>7839</x:v>
      </x:c>
      <x:c r="I1215" s="60" t="n">
        <x:f>'Raw_Data'!I1215</x:f>
        <x:v>634.82</x:v>
      </x:c>
      <x:c r="J1215" s="32" t="n">
        <x:f>'Raw_Data'!J1215</x:f>
        <x:v>0.23</x:v>
      </x:c>
      <x:c r="K1215" s="32" t="n">
        <x:f>'Raw_Data'!K1215</x:f>
        <x:v>0.649</x:v>
      </x:c>
      <x:c r="L1215" t="n">
        <x:f>'Raw_Data'!L1215</x:f>
        <x:v>0</x:v>
      </x:c>
      <x:c r="M1215" t="n">
        <x:f>IF('Raw_Data'!M1215="",Assumptions!$B$15,'Raw_Data'!M1215)</x:f>
        <x:v>5</x:v>
      </x:c>
      <x:c r="N1215" s="32" t="n">
        <x:f>'Raw_Data'!N1215</x:f>
        <x:v>0.232</x:v>
      </x:c>
      <x:c r="O1215" t="str">
        <x:f>IF(OR(D1215&lt;620,L1215&gt;=2,J1215&gt;0.9),"High",IF(OR(D1215&lt;700,L1215=1,J1215&gt;0.75),"Medium","Low"))</x:f>
        <x:v>Medium</x:v>
      </x:c>
      <x:c r="P1215" s="30" t="n">
        <x:f>XLOOKUP(F1215,Assumptions!$A$4:$A$6,Assumptions!$B$4:$B$6)</x:f>
        <x:v>0</x:v>
      </x:c>
      <x:c r="Q1215" s="32" t="n">
        <x:f>XLOOKUP(F1215,Assumptions!$A$4:$A$6,Assumptions!$C$4:$C$6)</x:f>
        <x:v>0.229</x:v>
      </x:c>
      <x:c r="R1215" s="32" t="n">
        <x:f>XLOOKUP(F1215,Assumptions!$A$4:$A$6,Assumptions!$D$4:$D$6)</x:f>
        <x:v>0.015</x:v>
      </x:c>
      <x:c r="S1215" s="32" t="n">
        <x:f>XLOOKUP(F1215,Assumptions!$A$4:$A$6,Assumptions!$E$4:$E$6)</x:f>
        <x:v>0.0075</x:v>
      </x:c>
      <x:c r="T1215" s="32" t="n">
        <x:f>XLOOKUP(O1215,Assumptions!$H$4:$H$6,Assumptions!$I$4:$I$6)</x:f>
        <x:v>0.012</x:v>
      </x:c>
      <x:c r="U1215" s="30" t="n">
        <x:f>XLOOKUP(F1215,Assumptions!$A$4:$A$6,Assumptions!$F$4:$F$6)</x:f>
        <x:v>60</x:v>
      </x:c>
      <x:c r="V1215" s="60" t="n">
        <x:f>I1215*12</x:f>
        <x:v>7617.84</x:v>
      </x:c>
      <x:c r="W1215" s="60" t="n">
        <x:f>H1215*J1215*(1-K1215)*Q1215</x:f>
        <x:v>144.92092563</x:v>
      </x:c>
      <x:c r="X1215" s="60" t="n">
        <x:f>V1215*R1215</x:f>
        <x:v>114.2676</x:v>
      </x:c>
      <x:c r="Y1215" s="60" t="n">
        <x:f>V1215*S1215</x:f>
        <x:v>57.1338</x:v>
      </x:c>
      <x:c r="Z1215" s="60" t="n">
        <x:f>H1215*J1215*T1215</x:f>
        <x:v>21.635640000000002</x:v>
      </x:c>
      <x:c r="AA1215" s="60" t="n">
        <x:f>P1215+W1215+X1215-Y1215-Z1215-U1215</x:f>
        <x:v>120.41908563000001</x:v>
      </x:c>
      <x:c r="AB1215" s="32" t="n">
        <x:f>IFERROR(AA1215/(P1215+W1215+X1215),0)</x:f>
        <x:v>0.4646003727877296</x:v>
      </x:c>
      <x:c r="AC1215" t="n">
        <x:f>IF(O1215="High",0,IF(I1215&gt;=1800,3,IF(I1215&gt;=900,2,1))+IF(K1215&gt;=0.9,2,IF(K1215&gt;=0.75,1,0))+IF(J1215&lt;=0.7,2,IF(J1215&lt;=0.85,1,0))+IF(M1215&gt;=8,1,0))</x:f>
        <x:v>3</x:v>
      </x:c>
      <x:c r="AD1215" t="str">
        <x:f>IF(AND(O1215&lt;&gt;"High",AC1215&gt;=Assumptions!$B$10,AA1215&gt;0),"Priority Growth",IF(AND(O1215="Low",AA1215&gt;0),"Maintain","Watch"))</x:f>
        <x:v>Watch</x:v>
      </x:c>
      <x:c r="AE1215" s="60" t="n">
        <x:f>MAX(AA1215,0)*N1215</x:f>
        <x:v>27.937227866160004</x:v>
      </x:c>
      <x:c r="AF1215" t="str">
        <x:f>IF(AND(AA1215&gt;=Assumptions!$B$11,O1215&lt;&gt;"High",OR(N1215&gt;=Assumptions!$B$12,M1215&lt;=6)),"High","Standard")</x:f>
        <x:v>Standard</x:v>
      </x:c>
    </x:row>
    <x:row r="1216">
      <x:c r="A1216" t="str">
        <x:f>'Raw_Data'!A1216</x:f>
        <x:v>C01215</x:v>
      </x:c>
      <x:c r="B1216" t="n">
        <x:f>'Raw_Data'!B1216</x:f>
        <x:v>36</x:v>
      </x:c>
      <x:c r="C1216" s="30" t="n">
        <x:f>'Raw_Data'!C1216</x:f>
        <x:v>81732</x:v>
      </x:c>
      <x:c r="D1216" t="n">
        <x:f>'Raw_Data'!D1216</x:f>
        <x:v>711</x:v>
      </x:c>
      <x:c r="E1216" t="n">
        <x:f>'Raw_Data'!E1216</x:f>
        <x:v>42</x:v>
      </x:c>
      <x:c r="F1216" t="str">
        <x:f>PROPER(TRIM('Raw_Data'!F1216))</x:f>
        <x:v>Gold</x:v>
      </x:c>
      <x:c r="G1216" t="str">
        <x:f>PROPER(TRIM('Raw_Data'!G1216))</x:f>
        <x:v>Branch</x:v>
      </x:c>
      <x:c r="H1216" s="60" t="n">
        <x:f>'Raw_Data'!H1216</x:f>
        <x:v>15540</x:v>
      </x:c>
      <x:c r="I1216" s="60" t="n">
        <x:f>'Raw_Data'!I1216</x:f>
        <x:v>1704.84</x:v>
      </x:c>
      <x:c r="J1216" s="32" t="n">
        <x:f>'Raw_Data'!J1216</x:f>
        <x:v>0.421</x:v>
      </x:c>
      <x:c r="K1216" s="32" t="n">
        <x:f>'Raw_Data'!K1216</x:f>
        <x:v>0.81</x:v>
      </x:c>
      <x:c r="L1216" t="n">
        <x:f>'Raw_Data'!L1216</x:f>
        <x:v>0</x:v>
      </x:c>
      <x:c r="M1216" t="n">
        <x:f>IF('Raw_Data'!M1216="",Assumptions!$B$15,'Raw_Data'!M1216)</x:f>
        <x:v>7</x:v>
      </x:c>
      <x:c r="N1216" s="32" t="n">
        <x:f>'Raw_Data'!N1216</x:f>
        <x:v>0.132</x:v>
      </x:c>
      <x:c r="O1216" t="str">
        <x:f>IF(OR(D1216&lt;620,L1216&gt;=2,J1216&gt;0.9),"High",IF(OR(D1216&lt;700,L1216=1,J1216&gt;0.75),"Medium","Low"))</x:f>
        <x:v>Low</x:v>
      </x:c>
      <x:c r="P1216" s="30" t="n">
        <x:f>XLOOKUP(F1216,Assumptions!$A$4:$A$6,Assumptions!$B$4:$B$6)</x:f>
        <x:v>95</x:v>
      </x:c>
      <x:c r="Q1216" s="32" t="n">
        <x:f>XLOOKUP(F1216,Assumptions!$A$4:$A$6,Assumptions!$C$4:$C$6)</x:f>
        <x:v>0.219</x:v>
      </x:c>
      <x:c r="R1216" s="32" t="n">
        <x:f>XLOOKUP(F1216,Assumptions!$A$4:$A$6,Assumptions!$D$4:$D$6)</x:f>
        <x:v>0.016</x:v>
      </x:c>
      <x:c r="S1216" s="32" t="n">
        <x:f>XLOOKUP(F1216,Assumptions!$A$4:$A$6,Assumptions!$E$4:$E$6)</x:f>
        <x:v>0.01</x:v>
      </x:c>
      <x:c r="T1216" s="32" t="n">
        <x:f>XLOOKUP(O1216,Assumptions!$H$4:$H$6,Assumptions!$I$4:$I$6)</x:f>
        <x:v>0.0035</x:v>
      </x:c>
      <x:c r="U1216" s="30" t="n">
        <x:f>XLOOKUP(F1216,Assumptions!$A$4:$A$6,Assumptions!$F$4:$F$6)</x:f>
        <x:v>90</x:v>
      </x:c>
      <x:c r="V1216" s="60" t="n">
        <x:f>I1216*12</x:f>
        <x:v>20458.079999999998</x:v>
      </x:c>
      <x:c r="W1216" s="60" t="n">
        <x:f>H1216*J1216*(1-K1216)*Q1216</x:f>
        <x:v>272.2267673999999</x:v>
      </x:c>
      <x:c r="X1216" s="60" t="n">
        <x:f>V1216*R1216</x:f>
        <x:v>327.32928</x:v>
      </x:c>
      <x:c r="Y1216" s="60" t="n">
        <x:f>V1216*S1216</x:f>
        <x:v>204.58079999999998</x:v>
      </x:c>
      <x:c r="Z1216" s="60" t="n">
        <x:f>H1216*J1216*T1216</x:f>
        <x:v>22.89819</x:v>
      </x:c>
      <x:c r="AA1216" s="60" t="n">
        <x:f>P1216+W1216+X1216-Y1216-Z1216-U1216</x:f>
        <x:v>377.07705739999994</x:v>
      </x:c>
      <x:c r="AB1216" s="32" t="n">
        <x:f>IFERROR(AA1216/(P1216+W1216+X1216),0)</x:f>
        <x:v>0.5429037135470199</x:v>
      </x:c>
      <x:c r="AC1216" t="n">
        <x:f>IF(O1216="High",0,IF(I1216&gt;=1800,3,IF(I1216&gt;=900,2,1))+IF(K1216&gt;=0.9,2,IF(K1216&gt;=0.75,1,0))+IF(J1216&lt;=0.7,2,IF(J1216&lt;=0.85,1,0))+IF(M1216&gt;=8,1,0))</x:f>
        <x:v>5</x:v>
      </x:c>
      <x:c r="AD1216" t="str">
        <x:f>IF(AND(O1216&lt;&gt;"High",AC1216&gt;=Assumptions!$B$10,AA1216&gt;0),"Priority Growth",IF(AND(O1216="Low",AA1216&gt;0),"Maintain","Watch"))</x:f>
        <x:v>Maintain</x:v>
      </x:c>
      <x:c r="AE1216" s="60" t="n">
        <x:f>MAX(AA1216,0)*N1216</x:f>
        <x:v>49.77417157679999</x:v>
      </x:c>
      <x:c r="AF1216" t="str">
        <x:f>IF(AND(AA1216&gt;=Assumptions!$B$11,O1216&lt;&gt;"High",OR(N1216&gt;=Assumptions!$B$12,M1216&lt;=6)),"High","Standard")</x:f>
        <x:v>Standard</x:v>
      </x:c>
    </x:row>
    <x:row r="1217">
      <x:c r="A1217" t="str">
        <x:f>'Raw_Data'!A1217</x:f>
        <x:v>C01216</x:v>
      </x:c>
      <x:c r="B1217" t="n">
        <x:f>'Raw_Data'!B1217</x:f>
        <x:v>33</x:v>
      </x:c>
      <x:c r="C1217" s="30" t="n">
        <x:f>'Raw_Data'!C1217</x:f>
        <x:v>56144</x:v>
      </x:c>
      <x:c r="D1217" t="n">
        <x:f>'Raw_Data'!D1217</x:f>
        <x:v>746</x:v>
      </x:c>
      <x:c r="E1217" t="n">
        <x:f>'Raw_Data'!E1217</x:f>
        <x:v>46</x:v>
      </x:c>
      <x:c r="F1217" t="str">
        <x:f>PROPER(TRIM('Raw_Data'!F1217))</x:f>
        <x:v>Classic</x:v>
      </x:c>
      <x:c r="G1217" t="str">
        <x:f>PROPER(TRIM('Raw_Data'!G1217))</x:f>
        <x:v>Partner</x:v>
      </x:c>
      <x:c r="H1217" s="60" t="n">
        <x:f>'Raw_Data'!H1217</x:f>
        <x:v>8765</x:v>
      </x:c>
      <x:c r="I1217" s="60" t="n">
        <x:f>'Raw_Data'!I1217</x:f>
        <x:v>909.25</x:v>
      </x:c>
      <x:c r="J1217" s="32" t="n">
        <x:f>'Raw_Data'!J1217</x:f>
        <x:v>0.211</x:v>
      </x:c>
      <x:c r="K1217" s="32" t="n">
        <x:f>'Raw_Data'!K1217</x:f>
        <x:v>0.929</x:v>
      </x:c>
      <x:c r="L1217" t="n">
        <x:f>'Raw_Data'!L1217</x:f>
        <x:v>0</x:v>
      </x:c>
      <x:c r="M1217" t="n">
        <x:f>IF('Raw_Data'!M1217="",Assumptions!$B$15,'Raw_Data'!M1217)</x:f>
        <x:v>9</x:v>
      </x:c>
      <x:c r="N1217" s="32" t="n">
        <x:f>'Raw_Data'!N1217</x:f>
        <x:v>0.02</x:v>
      </x:c>
      <x:c r="O1217" t="str">
        <x:f>IF(OR(D1217&lt;620,L1217&gt;=2,J1217&gt;0.9),"High",IF(OR(D1217&lt;700,L1217=1,J1217&gt;0.75),"Medium","Low"))</x:f>
        <x:v>Low</x:v>
      </x:c>
      <x:c r="P1217" s="30" t="n">
        <x:f>XLOOKUP(F1217,Assumptions!$A$4:$A$6,Assumptions!$B$4:$B$6)</x:f>
        <x:v>0</x:v>
      </x:c>
      <x:c r="Q1217" s="32" t="n">
        <x:f>XLOOKUP(F1217,Assumptions!$A$4:$A$6,Assumptions!$C$4:$C$6)</x:f>
        <x:v>0.229</x:v>
      </x:c>
      <x:c r="R1217" s="32" t="n">
        <x:f>XLOOKUP(F1217,Assumptions!$A$4:$A$6,Assumptions!$D$4:$D$6)</x:f>
        <x:v>0.015</x:v>
      </x:c>
      <x:c r="S1217" s="32" t="n">
        <x:f>XLOOKUP(F1217,Assumptions!$A$4:$A$6,Assumptions!$E$4:$E$6)</x:f>
        <x:v>0.0075</x:v>
      </x:c>
      <x:c r="T1217" s="32" t="n">
        <x:f>XLOOKUP(O1217,Assumptions!$H$4:$H$6,Assumptions!$I$4:$I$6)</x:f>
        <x:v>0.0035</x:v>
      </x:c>
      <x:c r="U1217" s="30" t="n">
        <x:f>XLOOKUP(F1217,Assumptions!$A$4:$A$6,Assumptions!$F$4:$F$6)</x:f>
        <x:v>60</x:v>
      </x:c>
      <x:c r="V1217" s="60" t="n">
        <x:f>I1217*12</x:f>
        <x:v>10911</x:v>
      </x:c>
      <x:c r="W1217" s="60" t="n">
        <x:f>H1217*J1217*(1-K1217)*Q1217</x:f>
        <x:v>30.069638484999977</x:v>
      </x:c>
      <x:c r="X1217" s="60" t="n">
        <x:f>V1217*R1217</x:f>
        <x:v>163.665</x:v>
      </x:c>
      <x:c r="Y1217" s="60" t="n">
        <x:f>V1217*S1217</x:f>
        <x:v>81.8325</x:v>
      </x:c>
      <x:c r="Z1217" s="60" t="n">
        <x:f>H1217*J1217*T1217</x:f>
        <x:v>6.4729525</x:v>
      </x:c>
      <x:c r="AA1217" s="60" t="n">
        <x:f>P1217+W1217+X1217-Y1217-Z1217-U1217</x:f>
        <x:v>45.429185984999975</x:v>
      </x:c>
      <x:c r="AB1217" s="32" t="n">
        <x:f>IFERROR(AA1217/(P1217+W1217+X1217),0)</x:f>
        <x:v>0.23449180972620629</x:v>
      </x:c>
      <x:c r="AC1217" t="n">
        <x:f>IF(O1217="High",0,IF(I1217&gt;=1800,3,IF(I1217&gt;=900,2,1))+IF(K1217&gt;=0.9,2,IF(K1217&gt;=0.75,1,0))+IF(J1217&lt;=0.7,2,IF(J1217&lt;=0.85,1,0))+IF(M1217&gt;=8,1,0))</x:f>
        <x:v>7</x:v>
      </x:c>
      <x:c r="AD1217" t="str">
        <x:f>IF(AND(O1217&lt;&gt;"High",AC1217&gt;=Assumptions!$B$10,AA1217&gt;0),"Priority Growth",IF(AND(O1217="Low",AA1217&gt;0),"Maintain","Watch"))</x:f>
        <x:v>Priority Growth</x:v>
      </x:c>
      <x:c r="AE1217" s="60" t="n">
        <x:f>MAX(AA1217,0)*N1217</x:f>
        <x:v>0.9085837196999995</x:v>
      </x:c>
      <x:c r="AF1217" t="str">
        <x:f>IF(AND(AA1217&gt;=Assumptions!$B$11,O1217&lt;&gt;"High",OR(N1217&gt;=Assumptions!$B$12,M1217&lt;=6)),"High","Standard")</x:f>
        <x:v>Standard</x:v>
      </x:c>
    </x:row>
    <x:row r="1218">
      <x:c r="A1218" t="str">
        <x:f>'Raw_Data'!A1218</x:f>
        <x:v>C01217</x:v>
      </x:c>
      <x:c r="B1218" t="n">
        <x:f>'Raw_Data'!B1218</x:f>
        <x:v>29</x:v>
      </x:c>
      <x:c r="C1218" s="30" t="n">
        <x:f>'Raw_Data'!C1218</x:f>
        <x:v>92073</x:v>
      </x:c>
      <x:c r="D1218" t="n">
        <x:f>'Raw_Data'!D1218</x:f>
        <x:v>723</x:v>
      </x:c>
      <x:c r="E1218" t="n">
        <x:f>'Raw_Data'!E1218</x:f>
        <x:v>103</x:v>
      </x:c>
      <x:c r="F1218" t="str">
        <x:f>PROPER(TRIM('Raw_Data'!F1218))</x:f>
        <x:v>Platinum</x:v>
      </x:c>
      <x:c r="G1218" t="str">
        <x:f>PROPER(TRIM('Raw_Data'!G1218))</x:f>
        <x:v>Direct Mail</x:v>
      </x:c>
      <x:c r="H1218" s="60" t="n">
        <x:f>'Raw_Data'!H1218</x:f>
        <x:v>23288</x:v>
      </x:c>
      <x:c r="I1218" s="60" t="n">
        <x:f>'Raw_Data'!I1218</x:f>
        <x:v>2667.61</x:v>
      </x:c>
      <x:c r="J1218" s="32" t="n">
        <x:f>'Raw_Data'!J1218</x:f>
        <x:v>0.334</x:v>
      </x:c>
      <x:c r="K1218" s="32" t="n">
        <x:f>'Raw_Data'!K1218</x:f>
        <x:v>0.804</x:v>
      </x:c>
      <x:c r="L1218" t="n">
        <x:f>'Raw_Data'!L1218</x:f>
        <x:v>0</x:v>
      </x:c>
      <x:c r="M1218" t="n">
        <x:f>IF('Raw_Data'!M1218="",Assumptions!$B$15,'Raw_Data'!M1218)</x:f>
        <x:v>6</x:v>
      </x:c>
      <x:c r="N1218" s="32" t="n">
        <x:f>'Raw_Data'!N1218</x:f>
        <x:v>0.176</x:v>
      </x:c>
      <x:c r="O1218" t="str">
        <x:f>IF(OR(D1218&lt;620,L1218&gt;=2,J1218&gt;0.9),"High",IF(OR(D1218&lt;700,L1218=1,J1218&gt;0.75),"Medium","Low"))</x:f>
        <x:v>Low</x:v>
      </x:c>
      <x:c r="P1218" s="30" t="n">
        <x:f>XLOOKUP(F1218,Assumptions!$A$4:$A$6,Assumptions!$B$4:$B$6)</x:f>
        <x:v>195</x:v>
      </x:c>
      <x:c r="Q1218" s="32" t="n">
        <x:f>XLOOKUP(F1218,Assumptions!$A$4:$A$6,Assumptions!$C$4:$C$6)</x:f>
        <x:v>0.199</x:v>
      </x:c>
      <x:c r="R1218" s="32" t="n">
        <x:f>XLOOKUP(F1218,Assumptions!$A$4:$A$6,Assumptions!$D$4:$D$6)</x:f>
        <x:v>0.017</x:v>
      </x:c>
      <x:c r="S1218" s="32" t="n">
        <x:f>XLOOKUP(F1218,Assumptions!$A$4:$A$6,Assumptions!$E$4:$E$6)</x:f>
        <x:v>0.013</x:v>
      </x:c>
      <x:c r="T1218" s="32" t="n">
        <x:f>XLOOKUP(O1218,Assumptions!$H$4:$H$6,Assumptions!$I$4:$I$6)</x:f>
        <x:v>0.0035</x:v>
      </x:c>
      <x:c r="U1218" s="30" t="n">
        <x:f>XLOOKUP(F1218,Assumptions!$A$4:$A$6,Assumptions!$F$4:$F$6)</x:f>
        <x:v>140</x:v>
      </x:c>
      <x:c r="V1218" s="60" t="n">
        <x:f>I1218*12</x:f>
        <x:v>32011.32</x:v>
      </x:c>
      <x:c r="W1218" s="60" t="n">
        <x:f>H1218*J1218*(1-K1218)*Q1218</x:f>
        <x:v>303.38060076799997</x:v>
      </x:c>
      <x:c r="X1218" s="60" t="n">
        <x:f>V1218*R1218</x:f>
        <x:v>544.19244</x:v>
      </x:c>
      <x:c r="Y1218" s="60" t="n">
        <x:f>V1218*S1218</x:f>
        <x:v>416.14716</x:v>
      </x:c>
      <x:c r="Z1218" s="60" t="n">
        <x:f>H1218*J1218*T1218</x:f>
        <x:v>27.223672</x:v>
      </x:c>
      <x:c r="AA1218" s="60" t="n">
        <x:f>P1218+W1218+X1218-Y1218-Z1218-U1218</x:f>
        <x:v>459.2022087680001</x:v>
      </x:c>
      <x:c r="AB1218" s="32" t="n">
        <x:f>IFERROR(AA1218/(P1218+W1218+X1218),0)</x:f>
        <x:v>0.440450875681318</x:v>
      </x:c>
      <x:c r="AC1218" t="n">
        <x:f>IF(O1218="High",0,IF(I1218&gt;=1800,3,IF(I1218&gt;=900,2,1))+IF(K1218&gt;=0.9,2,IF(K1218&gt;=0.75,1,0))+IF(J1218&lt;=0.7,2,IF(J1218&lt;=0.85,1,0))+IF(M1218&gt;=8,1,0))</x:f>
        <x:v>6</x:v>
      </x:c>
      <x:c r="AD1218" t="str">
        <x:f>IF(AND(O1218&lt;&gt;"High",AC1218&gt;=Assumptions!$B$10,AA1218&gt;0),"Priority Growth",IF(AND(O1218="Low",AA1218&gt;0),"Maintain","Watch"))</x:f>
        <x:v>Priority Growth</x:v>
      </x:c>
      <x:c r="AE1218" s="60" t="n">
        <x:f>MAX(AA1218,0)*N1218</x:f>
        <x:v>80.81958874316801</x:v>
      </x:c>
      <x:c r="AF1218" t="str">
        <x:f>IF(AND(AA1218&gt;=Assumptions!$B$11,O1218&lt;&gt;"High",OR(N1218&gt;=Assumptions!$B$12,M1218&lt;=6)),"High","Standard")</x:f>
        <x:v>High</x:v>
      </x:c>
    </x:row>
    <x:row r="1219">
      <x:c r="A1219" t="str">
        <x:f>'Raw_Data'!A1219</x:f>
        <x:v>C01218</x:v>
      </x:c>
      <x:c r="B1219" t="n">
        <x:f>'Raw_Data'!B1219</x:f>
        <x:v>41</x:v>
      </x:c>
      <x:c r="C1219" s="30" t="n">
        <x:f>'Raw_Data'!C1219</x:f>
        <x:v>84184</x:v>
      </x:c>
      <x:c r="D1219" t="n">
        <x:f>'Raw_Data'!D1219</x:f>
        <x:v>673</x:v>
      </x:c>
      <x:c r="E1219" t="n">
        <x:f>'Raw_Data'!E1219</x:f>
        <x:v>53</x:v>
      </x:c>
      <x:c r="F1219" t="str">
        <x:f>PROPER(TRIM('Raw_Data'!F1219))</x:f>
        <x:v>Gold</x:v>
      </x:c>
      <x:c r="G1219" t="str">
        <x:f>PROPER(TRIM('Raw_Data'!G1219))</x:f>
        <x:v>Partner</x:v>
      </x:c>
      <x:c r="H1219" s="60" t="n">
        <x:f>'Raw_Data'!H1219</x:f>
        <x:v>11952</x:v>
      </x:c>
      <x:c r="I1219" s="60" t="n">
        <x:f>'Raw_Data'!I1219</x:f>
        <x:v>1431.66</x:v>
      </x:c>
      <x:c r="J1219" s="32" t="n">
        <x:f>'Raw_Data'!J1219</x:f>
        <x:v>0.74</x:v>
      </x:c>
      <x:c r="K1219" s="32" t="n">
        <x:f>'Raw_Data'!K1219</x:f>
        <x:v>0.632</x:v>
      </x:c>
      <x:c r="L1219" t="n">
        <x:f>'Raw_Data'!L1219</x:f>
        <x:v>0</x:v>
      </x:c>
      <x:c r="M1219" t="n">
        <x:f>IF('Raw_Data'!M1219="",Assumptions!$B$15,'Raw_Data'!M1219)</x:f>
        <x:v>7</x:v>
      </x:c>
      <x:c r="N1219" s="32" t="n">
        <x:f>'Raw_Data'!N1219</x:f>
        <x:v>0.081</x:v>
      </x:c>
      <x:c r="O1219" t="str">
        <x:f>IF(OR(D1219&lt;620,L1219&gt;=2,J1219&gt;0.9),"High",IF(OR(D1219&lt;700,L1219=1,J1219&gt;0.75),"Medium","Low"))</x:f>
        <x:v>Medium</x:v>
      </x:c>
      <x:c r="P1219" s="30" t="n">
        <x:f>XLOOKUP(F1219,Assumptions!$A$4:$A$6,Assumptions!$B$4:$B$6)</x:f>
        <x:v>95</x:v>
      </x:c>
      <x:c r="Q1219" s="32" t="n">
        <x:f>XLOOKUP(F1219,Assumptions!$A$4:$A$6,Assumptions!$C$4:$C$6)</x:f>
        <x:v>0.219</x:v>
      </x:c>
      <x:c r="R1219" s="32" t="n">
        <x:f>XLOOKUP(F1219,Assumptions!$A$4:$A$6,Assumptions!$D$4:$D$6)</x:f>
        <x:v>0.016</x:v>
      </x:c>
      <x:c r="S1219" s="32" t="n">
        <x:f>XLOOKUP(F1219,Assumptions!$A$4:$A$6,Assumptions!$E$4:$E$6)</x:f>
        <x:v>0.01</x:v>
      </x:c>
      <x:c r="T1219" s="32" t="n">
        <x:f>XLOOKUP(O1219,Assumptions!$H$4:$H$6,Assumptions!$I$4:$I$6)</x:f>
        <x:v>0.012</x:v>
      </x:c>
      <x:c r="U1219" s="30" t="n">
        <x:f>XLOOKUP(F1219,Assumptions!$A$4:$A$6,Assumptions!$F$4:$F$6)</x:f>
        <x:v>90</x:v>
      </x:c>
      <x:c r="V1219" s="60" t="n">
        <x:f>I1219*12</x:f>
        <x:v>17179.920000000002</x:v>
      </x:c>
      <x:c r="W1219" s="60" t="n">
        <x:f>H1219*J1219*(1-K1219)*Q1219</x:f>
        <x:v>712.79433216</x:v>
      </x:c>
      <x:c r="X1219" s="60" t="n">
        <x:f>V1219*R1219</x:f>
        <x:v>274.87872000000004</x:v>
      </x:c>
      <x:c r="Y1219" s="60" t="n">
        <x:f>V1219*S1219</x:f>
        <x:v>171.7992</x:v>
      </x:c>
      <x:c r="Z1219" s="60" t="n">
        <x:f>H1219*J1219*T1219</x:f>
        <x:v>106.13376</x:v>
      </x:c>
      <x:c r="AA1219" s="60" t="n">
        <x:f>P1219+W1219+X1219-Y1219-Z1219-U1219</x:f>
        <x:v>714.7400921599999</x:v>
      </x:c>
      <x:c r="AB1219" s="32" t="n">
        <x:f>IFERROR(AA1219/(P1219+W1219+X1219),0)</x:f>
        <x:v>0.6601624476882001</x:v>
      </x:c>
      <x:c r="AC1219" t="n">
        <x:f>IF(O1219="High",0,IF(I1219&gt;=1800,3,IF(I1219&gt;=900,2,1))+IF(K1219&gt;=0.9,2,IF(K1219&gt;=0.75,1,0))+IF(J1219&lt;=0.7,2,IF(J1219&lt;=0.85,1,0))+IF(M1219&gt;=8,1,0))</x:f>
        <x:v>3</x:v>
      </x:c>
      <x:c r="AD1219" t="str">
        <x:f>IF(AND(O1219&lt;&gt;"High",AC1219&gt;=Assumptions!$B$10,AA1219&gt;0),"Priority Growth",IF(AND(O1219="Low",AA1219&gt;0),"Maintain","Watch"))</x:f>
        <x:v>Watch</x:v>
      </x:c>
      <x:c r="AE1219" s="60" t="n">
        <x:f>MAX(AA1219,0)*N1219</x:f>
        <x:v>57.89394746495999</x:v>
      </x:c>
      <x:c r="AF1219" t="str">
        <x:f>IF(AND(AA1219&gt;=Assumptions!$B$11,O1219&lt;&gt;"High",OR(N1219&gt;=Assumptions!$B$12,M1219&lt;=6)),"High","Standard")</x:f>
        <x:v>Standard</x:v>
      </x:c>
    </x:row>
    <x:row r="1220">
      <x:c r="A1220" t="str">
        <x:f>'Raw_Data'!A1220</x:f>
        <x:v>C01219</x:v>
      </x:c>
      <x:c r="B1220" t="n">
        <x:f>'Raw_Data'!B1220</x:f>
        <x:v>36</x:v>
      </x:c>
      <x:c r="C1220" s="30" t="n">
        <x:f>'Raw_Data'!C1220</x:f>
        <x:v>138705</x:v>
      </x:c>
      <x:c r="D1220" t="n">
        <x:f>'Raw_Data'!D1220</x:f>
        <x:v>696</x:v>
      </x:c>
      <x:c r="E1220" t="n">
        <x:f>'Raw_Data'!E1220</x:f>
        <x:v>28</x:v>
      </x:c>
      <x:c r="F1220" t="str">
        <x:f>PROPER(TRIM('Raw_Data'!F1220))</x:f>
        <x:v>Platinum</x:v>
      </x:c>
      <x:c r="G1220" t="str">
        <x:f>PROPER(TRIM('Raw_Data'!G1220))</x:f>
        <x:v>Direct Mail</x:v>
      </x:c>
      <x:c r="H1220" s="60" t="n">
        <x:f>'Raw_Data'!H1220</x:f>
        <x:v>26782</x:v>
      </x:c>
      <x:c r="I1220" s="60" t="n">
        <x:f>'Raw_Data'!I1220</x:f>
        <x:v>2865.15</x:v>
      </x:c>
      <x:c r="J1220" s="32" t="n">
        <x:f>'Raw_Data'!J1220</x:f>
        <x:v>0.527</x:v>
      </x:c>
      <x:c r="K1220" s="32" t="n">
        <x:f>'Raw_Data'!K1220</x:f>
        <x:v>0.724</x:v>
      </x:c>
      <x:c r="L1220" t="n">
        <x:f>'Raw_Data'!L1220</x:f>
        <x:v>0</x:v>
      </x:c>
      <x:c r="M1220" t="n">
        <x:f>IF('Raw_Data'!M1220="",Assumptions!$B$15,'Raw_Data'!M1220)</x:f>
        <x:v>6</x:v>
      </x:c>
      <x:c r="N1220" s="32" t="n">
        <x:f>'Raw_Data'!N1220</x:f>
        <x:v>0.169</x:v>
      </x:c>
      <x:c r="O1220" t="str">
        <x:f>IF(OR(D1220&lt;620,L1220&gt;=2,J1220&gt;0.9),"High",IF(OR(D1220&lt;700,L1220=1,J1220&gt;0.75),"Medium","Low"))</x:f>
        <x:v>Medium</x:v>
      </x:c>
      <x:c r="P1220" s="30" t="n">
        <x:f>XLOOKUP(F1220,Assumptions!$A$4:$A$6,Assumptions!$B$4:$B$6)</x:f>
        <x:v>195</x:v>
      </x:c>
      <x:c r="Q1220" s="32" t="n">
        <x:f>XLOOKUP(F1220,Assumptions!$A$4:$A$6,Assumptions!$C$4:$C$6)</x:f>
        <x:v>0.199</x:v>
      </x:c>
      <x:c r="R1220" s="32" t="n">
        <x:f>XLOOKUP(F1220,Assumptions!$A$4:$A$6,Assumptions!$D$4:$D$6)</x:f>
        <x:v>0.017</x:v>
      </x:c>
      <x:c r="S1220" s="32" t="n">
        <x:f>XLOOKUP(F1220,Assumptions!$A$4:$A$6,Assumptions!$E$4:$E$6)</x:f>
        <x:v>0.013</x:v>
      </x:c>
      <x:c r="T1220" s="32" t="n">
        <x:f>XLOOKUP(O1220,Assumptions!$H$4:$H$6,Assumptions!$I$4:$I$6)</x:f>
        <x:v>0.012</x:v>
      </x:c>
      <x:c r="U1220" s="30" t="n">
        <x:f>XLOOKUP(F1220,Assumptions!$A$4:$A$6,Assumptions!$F$4:$F$6)</x:f>
        <x:v>140</x:v>
      </x:c>
      <x:c r="V1220" s="60" t="n">
        <x:f>I1220*12</x:f>
        <x:v>34381.8</x:v>
      </x:c>
      <x:c r="W1220" s="60" t="n">
        <x:f>H1220*J1220*(1-K1220)*Q1220</x:f>
        <x:v>775.2035973360001</x:v>
      </x:c>
      <x:c r="X1220" s="60" t="n">
        <x:f>V1220*R1220</x:f>
        <x:v>584.4906000000001</x:v>
      </x:c>
      <x:c r="Y1220" s="60" t="n">
        <x:f>V1220*S1220</x:f>
        <x:v>446.96340000000004</x:v>
      </x:c>
      <x:c r="Z1220" s="60" t="n">
        <x:f>H1220*J1220*T1220</x:f>
        <x:v>169.369368</x:v>
      </x:c>
      <x:c r="AA1220" s="60" t="n">
        <x:f>P1220+W1220+X1220-Y1220-Z1220-U1220</x:f>
        <x:v>798.3614293360002</x:v>
      </x:c>
      <x:c r="AB1220" s="32" t="n">
        <x:f>IFERROR(AA1220/(P1220+W1220+X1220),0)</x:f>
        <x:v>0.5135166971768522</x:v>
      </x:c>
      <x:c r="AC1220" t="n">
        <x:f>IF(O1220="High",0,IF(I1220&gt;=1800,3,IF(I1220&gt;=900,2,1))+IF(K1220&gt;=0.9,2,IF(K1220&gt;=0.75,1,0))+IF(J1220&lt;=0.7,2,IF(J1220&lt;=0.85,1,0))+IF(M1220&gt;=8,1,0))</x:f>
        <x:v>5</x:v>
      </x:c>
      <x:c r="AD1220" t="str">
        <x:f>IF(AND(O1220&lt;&gt;"High",AC1220&gt;=Assumptions!$B$10,AA1220&gt;0),"Priority Growth",IF(AND(O1220="Low",AA1220&gt;0),"Maintain","Watch"))</x:f>
        <x:v>Watch</x:v>
      </x:c>
      <x:c r="AE1220" s="60" t="n">
        <x:f>MAX(AA1220,0)*N1220</x:f>
        <x:v>134.92308155778406</x:v>
      </x:c>
      <x:c r="AF1220" t="str">
        <x:f>IF(AND(AA1220&gt;=Assumptions!$B$11,O1220&lt;&gt;"High",OR(N1220&gt;=Assumptions!$B$12,M1220&lt;=6)),"High","Standard")</x:f>
        <x:v>High</x:v>
      </x:c>
    </x:row>
    <x:row r="1221">
      <x:c r="A1221" t="str">
        <x:f>'Raw_Data'!A1221</x:f>
        <x:v>C01220</x:v>
      </x:c>
      <x:c r="B1221" t="n">
        <x:f>'Raw_Data'!B1221</x:f>
        <x:v>42</x:v>
      </x:c>
      <x:c r="C1221" s="30" t="n">
        <x:f>'Raw_Data'!C1221</x:f>
        <x:v>63247</x:v>
      </x:c>
      <x:c r="D1221" t="n">
        <x:f>'Raw_Data'!D1221</x:f>
        <x:v>589</x:v>
      </x:c>
      <x:c r="E1221" t="n">
        <x:f>'Raw_Data'!E1221</x:f>
        <x:v>8</x:v>
      </x:c>
      <x:c r="F1221" t="str">
        <x:f>PROPER(TRIM('Raw_Data'!F1221))</x:f>
        <x:v>Classic</x:v>
      </x:c>
      <x:c r="G1221" t="str">
        <x:f>PROPER(TRIM('Raw_Data'!G1221))</x:f>
        <x:v>Branch</x:v>
      </x:c>
      <x:c r="H1221" s="60" t="n">
        <x:f>'Raw_Data'!H1221</x:f>
        <x:v>2991</x:v>
      </x:c>
      <x:c r="I1221" s="60" t="n">
        <x:f>'Raw_Data'!I1221</x:f>
        <x:v>220.71</x:v>
      </x:c>
      <x:c r="J1221" s="32" t="n">
        <x:f>'Raw_Data'!J1221</x:f>
        <x:v>0.666</x:v>
      </x:c>
      <x:c r="K1221" s="32" t="n">
        <x:f>'Raw_Data'!K1221</x:f>
        <x:v>0.546</x:v>
      </x:c>
      <x:c r="L1221" t="n">
        <x:f>'Raw_Data'!L1221</x:f>
        <x:v>0</x:v>
      </x:c>
      <x:c r="M1221" t="n">
        <x:f>IF('Raw_Data'!M1221="",Assumptions!$B$15,'Raw_Data'!M1221)</x:f>
        <x:v>8</x:v>
      </x:c>
      <x:c r="N1221" s="32" t="n">
        <x:f>'Raw_Data'!N1221</x:f>
        <x:v>0.081</x:v>
      </x:c>
      <x:c r="O1221" t="str">
        <x:f>IF(OR(D1221&lt;620,L1221&gt;=2,J1221&gt;0.9),"High",IF(OR(D1221&lt;700,L1221=1,J1221&gt;0.75),"Medium","Low"))</x:f>
        <x:v>High</x:v>
      </x:c>
      <x:c r="P1221" s="30" t="n">
        <x:f>XLOOKUP(F1221,Assumptions!$A$4:$A$6,Assumptions!$B$4:$B$6)</x:f>
        <x:v>0</x:v>
      </x:c>
      <x:c r="Q1221" s="32" t="n">
        <x:f>XLOOKUP(F1221,Assumptions!$A$4:$A$6,Assumptions!$C$4:$C$6)</x:f>
        <x:v>0.229</x:v>
      </x:c>
      <x:c r="R1221" s="32" t="n">
        <x:f>XLOOKUP(F1221,Assumptions!$A$4:$A$6,Assumptions!$D$4:$D$6)</x:f>
        <x:v>0.015</x:v>
      </x:c>
      <x:c r="S1221" s="32" t="n">
        <x:f>XLOOKUP(F1221,Assumptions!$A$4:$A$6,Assumptions!$E$4:$E$6)</x:f>
        <x:v>0.0075</x:v>
      </x:c>
      <x:c r="T1221" s="32" t="n">
        <x:f>XLOOKUP(O1221,Assumptions!$H$4:$H$6,Assumptions!$I$4:$I$6)</x:f>
        <x:v>0.045</x:v>
      </x:c>
      <x:c r="U1221" s="30" t="n">
        <x:f>XLOOKUP(F1221,Assumptions!$A$4:$A$6,Assumptions!$F$4:$F$6)</x:f>
        <x:v>60</x:v>
      </x:c>
      <x:c r="V1221" s="60" t="n">
        <x:f>I1221*12</x:f>
        <x:v>2648.52</x:v>
      </x:c>
      <x:c r="W1221" s="60" t="n">
        <x:f>H1221*J1221*(1-K1221)*Q1221</x:f>
        <x:v>207.100895796</x:v>
      </x:c>
      <x:c r="X1221" s="60" t="n">
        <x:f>V1221*R1221</x:f>
        <x:v>39.727799999999995</x:v>
      </x:c>
      <x:c r="Y1221" s="60" t="n">
        <x:f>V1221*S1221</x:f>
        <x:v>19.863899999999997</x:v>
      </x:c>
      <x:c r="Z1221" s="60" t="n">
        <x:f>H1221*J1221*T1221</x:f>
        <x:v>89.64027</x:v>
      </x:c>
      <x:c r="AA1221" s="60" t="n">
        <x:f>P1221+W1221+X1221-Y1221-Z1221-U1221</x:f>
        <x:v>77.32452579599999</x:v>
      </x:c>
      <x:c r="AB1221" s="32" t="n">
        <x:f>IFERROR(AA1221/(P1221+W1221+X1221),0)</x:f>
        <x:v>0.3132720267659133</x:v>
      </x:c>
      <x:c r="AC1221" t="n">
        <x:f>IF(O1221="High",0,IF(I1221&gt;=1800,3,IF(I1221&gt;=900,2,1))+IF(K1221&gt;=0.9,2,IF(K1221&gt;=0.75,1,0))+IF(J1221&lt;=0.7,2,IF(J1221&lt;=0.85,1,0))+IF(M1221&gt;=8,1,0))</x:f>
        <x:v>0</x:v>
      </x:c>
      <x:c r="AD1221" t="str">
        <x:f>IF(AND(O1221&lt;&gt;"High",AC1221&gt;=Assumptions!$B$10,AA1221&gt;0),"Priority Growth",IF(AND(O1221="Low",AA1221&gt;0),"Maintain","Watch"))</x:f>
        <x:v>Watch</x:v>
      </x:c>
      <x:c r="AE1221" s="60" t="n">
        <x:f>MAX(AA1221,0)*N1221</x:f>
        <x:v>6.2632865894759995</x:v>
      </x:c>
      <x:c r="AF1221" t="str">
        <x:f>IF(AND(AA1221&gt;=Assumptions!$B$11,O1221&lt;&gt;"High",OR(N1221&gt;=Assumptions!$B$12,M1221&lt;=6)),"High","Standard")</x:f>
        <x:v>Standard</x:v>
      </x:c>
    </x:row>
    <x:row r="1222">
      <x:c r="A1222" t="str">
        <x:f>'Raw_Data'!A1222</x:f>
        <x:v>C01221</x:v>
      </x:c>
      <x:c r="B1222" t="n">
        <x:f>'Raw_Data'!B1222</x:f>
        <x:v>30</x:v>
      </x:c>
      <x:c r="C1222" s="30" t="n">
        <x:f>'Raw_Data'!C1222</x:f>
        <x:v>80277</x:v>
      </x:c>
      <x:c r="D1222" t="n">
        <x:f>'Raw_Data'!D1222</x:f>
        <x:v>739</x:v>
      </x:c>
      <x:c r="E1222" t="n">
        <x:f>'Raw_Data'!E1222</x:f>
        <x:v>42</x:v>
      </x:c>
      <x:c r="F1222" t="str">
        <x:f>PROPER(TRIM('Raw_Data'!F1222))</x:f>
        <x:v>Gold</x:v>
      </x:c>
      <x:c r="G1222" t="str">
        <x:f>PROPER(TRIM('Raw_Data'!G1222))</x:f>
        <x:v>Direct Mail</x:v>
      </x:c>
      <x:c r="H1222" s="60" t="n">
        <x:f>'Raw_Data'!H1222</x:f>
        <x:v>11241</x:v>
      </x:c>
      <x:c r="I1222" s="60" t="n">
        <x:f>'Raw_Data'!I1222</x:f>
        <x:v>1362.58</x:v>
      </x:c>
      <x:c r="J1222" s="32" t="n">
        <x:f>'Raw_Data'!J1222</x:f>
        <x:v>0.279</x:v>
      </x:c>
      <x:c r="K1222" s="32" t="n">
        <x:f>'Raw_Data'!K1222</x:f>
        <x:v>0.723</x:v>
      </x:c>
      <x:c r="L1222" t="n">
        <x:f>'Raw_Data'!L1222</x:f>
        <x:v>0</x:v>
      </x:c>
      <x:c r="M1222" t="n">
        <x:f>IF('Raw_Data'!M1222="",Assumptions!$B$15,'Raw_Data'!M1222)</x:f>
        <x:v>7</x:v>
      </x:c>
      <x:c r="N1222" s="32" t="n">
        <x:f>'Raw_Data'!N1222</x:f>
        <x:v>0.129</x:v>
      </x:c>
      <x:c r="O1222" t="str">
        <x:f>IF(OR(D1222&lt;620,L1222&gt;=2,J1222&gt;0.9),"High",IF(OR(D1222&lt;700,L1222=1,J1222&gt;0.75),"Medium","Low"))</x:f>
        <x:v>Low</x:v>
      </x:c>
      <x:c r="P1222" s="30" t="n">
        <x:f>XLOOKUP(F1222,Assumptions!$A$4:$A$6,Assumptions!$B$4:$B$6)</x:f>
        <x:v>95</x:v>
      </x:c>
      <x:c r="Q1222" s="32" t="n">
        <x:f>XLOOKUP(F1222,Assumptions!$A$4:$A$6,Assumptions!$C$4:$C$6)</x:f>
        <x:v>0.219</x:v>
      </x:c>
      <x:c r="R1222" s="32" t="n">
        <x:f>XLOOKUP(F1222,Assumptions!$A$4:$A$6,Assumptions!$D$4:$D$6)</x:f>
        <x:v>0.016</x:v>
      </x:c>
      <x:c r="S1222" s="32" t="n">
        <x:f>XLOOKUP(F1222,Assumptions!$A$4:$A$6,Assumptions!$E$4:$E$6)</x:f>
        <x:v>0.01</x:v>
      </x:c>
      <x:c r="T1222" s="32" t="n">
        <x:f>XLOOKUP(O1222,Assumptions!$H$4:$H$6,Assumptions!$I$4:$I$6)</x:f>
        <x:v>0.0035</x:v>
      </x:c>
      <x:c r="U1222" s="30" t="n">
        <x:f>XLOOKUP(F1222,Assumptions!$A$4:$A$6,Assumptions!$F$4:$F$6)</x:f>
        <x:v>90</x:v>
      </x:c>
      <x:c r="V1222" s="60" t="n">
        <x:f>I1222*12</x:f>
        <x:v>16350.96</x:v>
      </x:c>
      <x:c r="W1222" s="60" t="n">
        <x:f>H1222*J1222*(1-K1222)*Q1222</x:f>
        <x:v>190.25366645700004</x:v>
      </x:c>
      <x:c r="X1222" s="60" t="n">
        <x:f>V1222*R1222</x:f>
        <x:v>261.61536</x:v>
      </x:c>
      <x:c r="Y1222" s="60" t="n">
        <x:f>V1222*S1222</x:f>
        <x:v>163.5096</x:v>
      </x:c>
      <x:c r="Z1222" s="60" t="n">
        <x:f>H1222*J1222*T1222</x:f>
        <x:v>10.976836500000003</x:v>
      </x:c>
      <x:c r="AA1222" s="60" t="n">
        <x:f>P1222+W1222+X1222-Y1222-Z1222-U1222</x:f>
        <x:v>282.38258995700005</x:v>
      </x:c>
      <x:c r="AB1222" s="32" t="n">
        <x:f>IFERROR(AA1222/(P1222+W1222+X1222),0)</x:f>
        <x:v>0.516362376173454</x:v>
      </x:c>
      <x:c r="AC1222" t="n">
        <x:f>IF(O1222="High",0,IF(I1222&gt;=1800,3,IF(I1222&gt;=900,2,1))+IF(K1222&gt;=0.9,2,IF(K1222&gt;=0.75,1,0))+IF(J1222&lt;=0.7,2,IF(J1222&lt;=0.85,1,0))+IF(M1222&gt;=8,1,0))</x:f>
        <x:v>4</x:v>
      </x:c>
      <x:c r="AD1222" t="str">
        <x:f>IF(AND(O1222&lt;&gt;"High",AC1222&gt;=Assumptions!$B$10,AA1222&gt;0),"Priority Growth",IF(AND(O1222="Low",AA1222&gt;0),"Maintain","Watch"))</x:f>
        <x:v>Maintain</x:v>
      </x:c>
      <x:c r="AE1222" s="60" t="n">
        <x:f>MAX(AA1222,0)*N1222</x:f>
        <x:v>36.42735410445301</x:v>
      </x:c>
      <x:c r="AF1222" t="str">
        <x:f>IF(AND(AA1222&gt;=Assumptions!$B$11,O1222&lt;&gt;"High",OR(N1222&gt;=Assumptions!$B$12,M1222&lt;=6)),"High","Standard")</x:f>
        <x:v>Standard</x:v>
      </x:c>
    </x:row>
    <x:row r="1223">
      <x:c r="A1223" t="str">
        <x:f>'Raw_Data'!A1223</x:f>
        <x:v>C01222</x:v>
      </x:c>
      <x:c r="B1223" t="n">
        <x:f>'Raw_Data'!B1223</x:f>
        <x:v>55</x:v>
      </x:c>
      <x:c r="C1223" s="30" t="n">
        <x:f>'Raw_Data'!C1223</x:f>
        <x:v>81294</x:v>
      </x:c>
      <x:c r="D1223" t="n">
        <x:f>'Raw_Data'!D1223</x:f>
        <x:v>720</x:v>
      </x:c>
      <x:c r="E1223" t="n">
        <x:f>'Raw_Data'!E1223</x:f>
        <x:v>33</x:v>
      </x:c>
      <x:c r="F1223" t="str">
        <x:f>PROPER(TRIM('Raw_Data'!F1223))</x:f>
        <x:v>Gold</x:v>
      </x:c>
      <x:c r="G1223" t="str">
        <x:f>PROPER(TRIM('Raw_Data'!G1223))</x:f>
        <x:v>Branch</x:v>
      </x:c>
      <x:c r="H1223" s="60" t="n">
        <x:f>'Raw_Data'!H1223</x:f>
        <x:v>13754</x:v>
      </x:c>
      <x:c r="I1223" s="60" t="n">
        <x:f>'Raw_Data'!I1223</x:f>
        <x:v>1465.5</x:v>
      </x:c>
      <x:c r="J1223" s="32" t="n">
        <x:f>'Raw_Data'!J1223</x:f>
        <x:v>0.516</x:v>
      </x:c>
      <x:c r="K1223" s="32" t="n">
        <x:f>'Raw_Data'!K1223</x:f>
        <x:v>0.879</x:v>
      </x:c>
      <x:c r="L1223" t="n">
        <x:f>'Raw_Data'!L1223</x:f>
        <x:v>0</x:v>
      </x:c>
      <x:c r="M1223" t="n">
        <x:f>IF('Raw_Data'!M1223="",Assumptions!$B$15,'Raw_Data'!M1223)</x:f>
        <x:v>10</x:v>
      </x:c>
      <x:c r="N1223" s="32" t="n">
        <x:f>'Raw_Data'!N1223</x:f>
        <x:v>0.02</x:v>
      </x:c>
      <x:c r="O1223" t="str">
        <x:f>IF(OR(D1223&lt;620,L1223&gt;=2,J1223&gt;0.9),"High",IF(OR(D1223&lt;700,L1223=1,J1223&gt;0.75),"Medium","Low"))</x:f>
        <x:v>Low</x:v>
      </x:c>
      <x:c r="P1223" s="30" t="n">
        <x:f>XLOOKUP(F1223,Assumptions!$A$4:$A$6,Assumptions!$B$4:$B$6)</x:f>
        <x:v>95</x:v>
      </x:c>
      <x:c r="Q1223" s="32" t="n">
        <x:f>XLOOKUP(F1223,Assumptions!$A$4:$A$6,Assumptions!$C$4:$C$6)</x:f>
        <x:v>0.219</x:v>
      </x:c>
      <x:c r="R1223" s="32" t="n">
        <x:f>XLOOKUP(F1223,Assumptions!$A$4:$A$6,Assumptions!$D$4:$D$6)</x:f>
        <x:v>0.016</x:v>
      </x:c>
      <x:c r="S1223" s="32" t="n">
        <x:f>XLOOKUP(F1223,Assumptions!$A$4:$A$6,Assumptions!$E$4:$E$6)</x:f>
        <x:v>0.01</x:v>
      </x:c>
      <x:c r="T1223" s="32" t="n">
        <x:f>XLOOKUP(O1223,Assumptions!$H$4:$H$6,Assumptions!$I$4:$I$6)</x:f>
        <x:v>0.0035</x:v>
      </x:c>
      <x:c r="U1223" s="30" t="n">
        <x:f>XLOOKUP(F1223,Assumptions!$A$4:$A$6,Assumptions!$F$4:$F$6)</x:f>
        <x:v>90</x:v>
      </x:c>
      <x:c r="V1223" s="60" t="n">
        <x:f>I1223*12</x:f>
        <x:v>17586</x:v>
      </x:c>
      <x:c r="W1223" s="60" t="n">
        <x:f>H1223*J1223*(1-K1223)*Q1223</x:f>
        <x:v>188.065098936</x:v>
      </x:c>
      <x:c r="X1223" s="60" t="n">
        <x:f>V1223*R1223</x:f>
        <x:v>281.37600000000003</x:v>
      </x:c>
      <x:c r="Y1223" s="60" t="n">
        <x:f>V1223*S1223</x:f>
        <x:v>175.86</x:v>
      </x:c>
      <x:c r="Z1223" s="60" t="n">
        <x:f>H1223*J1223*T1223</x:f>
        <x:v>24.839724</x:v>
      </x:c>
      <x:c r="AA1223" s="60" t="n">
        <x:f>P1223+W1223+X1223-Y1223-Z1223-U1223</x:f>
        <x:v>273.7413749360001</x:v>
      </x:c>
      <x:c r="AB1223" s="32" t="n">
        <x:f>IFERROR(AA1223/(P1223+W1223+X1223),0)</x:f>
        <x:v>0.4849777513579652</x:v>
      </x:c>
      <x:c r="AC1223" t="n">
        <x:f>IF(O1223="High",0,IF(I1223&gt;=1800,3,IF(I1223&gt;=900,2,1))+IF(K1223&gt;=0.9,2,IF(K1223&gt;=0.75,1,0))+IF(J1223&lt;=0.7,2,IF(J1223&lt;=0.85,1,0))+IF(M1223&gt;=8,1,0))</x:f>
        <x:v>6</x:v>
      </x:c>
      <x:c r="AD1223" t="str">
        <x:f>IF(AND(O1223&lt;&gt;"High",AC1223&gt;=Assumptions!$B$10,AA1223&gt;0),"Priority Growth",IF(AND(O1223="Low",AA1223&gt;0),"Maintain","Watch"))</x:f>
        <x:v>Priority Growth</x:v>
      </x:c>
      <x:c r="AE1223" s="60" t="n">
        <x:f>MAX(AA1223,0)*N1223</x:f>
        <x:v>5.4748274987200025</x:v>
      </x:c>
      <x:c r="AF1223" t="str">
        <x:f>IF(AND(AA1223&gt;=Assumptions!$B$11,O1223&lt;&gt;"High",OR(N1223&gt;=Assumptions!$B$12,M1223&lt;=6)),"High","Standard")</x:f>
        <x:v>Standard</x:v>
      </x:c>
    </x:row>
    <x:row r="1224">
      <x:c r="A1224" t="str">
        <x:f>'Raw_Data'!A1224</x:f>
        <x:v>C01223</x:v>
      </x:c>
      <x:c r="B1224" t="n">
        <x:f>'Raw_Data'!B1224</x:f>
        <x:v>29</x:v>
      </x:c>
      <x:c r="C1224" s="30" t="n">
        <x:f>'Raw_Data'!C1224</x:f>
        <x:v>125789</x:v>
      </x:c>
      <x:c r="D1224" t="n">
        <x:f>'Raw_Data'!D1224</x:f>
        <x:v>733</x:v>
      </x:c>
      <x:c r="E1224" t="n">
        <x:f>'Raw_Data'!E1224</x:f>
        <x:v>35</x:v>
      </x:c>
      <x:c r="F1224" t="str">
        <x:f>PROPER(TRIM('Raw_Data'!F1224))</x:f>
        <x:v>Platinum</x:v>
      </x:c>
      <x:c r="G1224" t="str">
        <x:f>PROPER(TRIM('Raw_Data'!G1224))</x:f>
        <x:v>Digital</x:v>
      </x:c>
      <x:c r="H1224" s="60" t="n">
        <x:f>'Raw_Data'!H1224</x:f>
        <x:v>31040</x:v>
      </x:c>
      <x:c r="I1224" s="60" t="n">
        <x:f>'Raw_Data'!I1224</x:f>
        <x:v>2921.93</x:v>
      </x:c>
      <x:c r="J1224" s="32" t="n">
        <x:f>'Raw_Data'!J1224</x:f>
        <x:v>0.42</x:v>
      </x:c>
      <x:c r="K1224" s="32" t="n">
        <x:f>'Raw_Data'!K1224</x:f>
        <x:v>0.763</x:v>
      </x:c>
      <x:c r="L1224" t="n">
        <x:f>'Raw_Data'!L1224</x:f>
        <x:v>0</x:v>
      </x:c>
      <x:c r="M1224" t="n">
        <x:f>IF('Raw_Data'!M1224="",Assumptions!$B$15,'Raw_Data'!M1224)</x:f>
        <x:v>5</x:v>
      </x:c>
      <x:c r="N1224" s="32" t="n">
        <x:f>'Raw_Data'!N1224</x:f>
        <x:v>0.183</x:v>
      </x:c>
      <x:c r="O1224" t="str">
        <x:f>IF(OR(D1224&lt;620,L1224&gt;=2,J1224&gt;0.9),"High",IF(OR(D1224&lt;700,L1224=1,J1224&gt;0.75),"Medium","Low"))</x:f>
        <x:v>Low</x:v>
      </x:c>
      <x:c r="P1224" s="30" t="n">
        <x:f>XLOOKUP(F1224,Assumptions!$A$4:$A$6,Assumptions!$B$4:$B$6)</x:f>
        <x:v>195</x:v>
      </x:c>
      <x:c r="Q1224" s="32" t="n">
        <x:f>XLOOKUP(F1224,Assumptions!$A$4:$A$6,Assumptions!$C$4:$C$6)</x:f>
        <x:v>0.199</x:v>
      </x:c>
      <x:c r="R1224" s="32" t="n">
        <x:f>XLOOKUP(F1224,Assumptions!$A$4:$A$6,Assumptions!$D$4:$D$6)</x:f>
        <x:v>0.017</x:v>
      </x:c>
      <x:c r="S1224" s="32" t="n">
        <x:f>XLOOKUP(F1224,Assumptions!$A$4:$A$6,Assumptions!$E$4:$E$6)</x:f>
        <x:v>0.013</x:v>
      </x:c>
      <x:c r="T1224" s="32" t="n">
        <x:f>XLOOKUP(O1224,Assumptions!$H$4:$H$6,Assumptions!$I$4:$I$6)</x:f>
        <x:v>0.0035</x:v>
      </x:c>
      <x:c r="U1224" s="30" t="n">
        <x:f>XLOOKUP(F1224,Assumptions!$A$4:$A$6,Assumptions!$F$4:$F$6)</x:f>
        <x:v>140</x:v>
      </x:c>
      <x:c r="V1224" s="60" t="n">
        <x:f>I1224*12</x:f>
        <x:v>35063.159999999996</x:v>
      </x:c>
      <x:c r="W1224" s="60" t="n">
        <x:f>H1224*J1224*(1-K1224)*Q1224</x:f>
        <x:v>614.8545984</x:v>
      </x:c>
      <x:c r="X1224" s="60" t="n">
        <x:f>V1224*R1224</x:f>
        <x:v>596.07372</x:v>
      </x:c>
      <x:c r="Y1224" s="60" t="n">
        <x:f>V1224*S1224</x:f>
        <x:v>455.82107999999994</x:v>
      </x:c>
      <x:c r="Z1224" s="60" t="n">
        <x:f>H1224*J1224*T1224</x:f>
        <x:v>45.6288</x:v>
      </x:c>
      <x:c r="AA1224" s="60" t="n">
        <x:f>P1224+W1224+X1224-Y1224-Z1224-U1224</x:f>
        <x:v>764.4784384000002</x:v>
      </x:c>
      <x:c r="AB1224" s="32" t="n">
        <x:f>IFERROR(AA1224/(P1224+W1224+X1224),0)</x:f>
        <x:v>0.5437534961028495</x:v>
      </x:c>
      <x:c r="AC1224" t="n">
        <x:f>IF(O1224="High",0,IF(I1224&gt;=1800,3,IF(I1224&gt;=900,2,1))+IF(K1224&gt;=0.9,2,IF(K1224&gt;=0.75,1,0))+IF(J1224&lt;=0.7,2,IF(J1224&lt;=0.85,1,0))+IF(M1224&gt;=8,1,0))</x:f>
        <x:v>6</x:v>
      </x:c>
      <x:c r="AD1224" t="str">
        <x:f>IF(AND(O1224&lt;&gt;"High",AC1224&gt;=Assumptions!$B$10,AA1224&gt;0),"Priority Growth",IF(AND(O1224="Low",AA1224&gt;0),"Maintain","Watch"))</x:f>
        <x:v>Priority Growth</x:v>
      </x:c>
      <x:c r="AE1224" s="60" t="n">
        <x:f>MAX(AA1224,0)*N1224</x:f>
        <x:v>139.89955422720004</x:v>
      </x:c>
      <x:c r="AF1224" t="str">
        <x:f>IF(AND(AA1224&gt;=Assumptions!$B$11,O1224&lt;&gt;"High",OR(N1224&gt;=Assumptions!$B$12,M1224&lt;=6)),"High","Standard")</x:f>
        <x:v>High</x:v>
      </x:c>
    </x:row>
    <x:row r="1225">
      <x:c r="A1225" t="str">
        <x:f>'Raw_Data'!A1225</x:f>
        <x:v>C01224</x:v>
      </x:c>
      <x:c r="B1225" t="n">
        <x:f>'Raw_Data'!B1225</x:f>
        <x:v>39</x:v>
      </x:c>
      <x:c r="C1225" s="30" t="n">
        <x:f>'Raw_Data'!C1225</x:f>
        <x:v>77264</x:v>
      </x:c>
      <x:c r="D1225" t="n">
        <x:f>'Raw_Data'!D1225</x:f>
        <x:v>809</x:v>
      </x:c>
      <x:c r="E1225" t="n">
        <x:f>'Raw_Data'!E1225</x:f>
        <x:v>89</x:v>
      </x:c>
      <x:c r="F1225" t="str">
        <x:f>PROPER(TRIM('Raw_Data'!F1225))</x:f>
        <x:v>Platinum</x:v>
      </x:c>
      <x:c r="G1225" t="str">
        <x:f>PROPER(TRIM('Raw_Data'!G1225))</x:f>
        <x:v>Partner</x:v>
      </x:c>
      <x:c r="H1225" s="60" t="n">
        <x:f>'Raw_Data'!H1225</x:f>
        <x:v>22629</x:v>
      </x:c>
      <x:c r="I1225" s="60" t="n">
        <x:f>'Raw_Data'!I1225</x:f>
        <x:v>1981.19</x:v>
      </x:c>
      <x:c r="J1225" s="32" t="n">
        <x:f>'Raw_Data'!J1225</x:f>
        <x:v>0.39</x:v>
      </x:c>
      <x:c r="K1225" s="32" t="n">
        <x:f>'Raw_Data'!K1225</x:f>
        <x:v>0.871</x:v>
      </x:c>
      <x:c r="L1225" t="n">
        <x:f>'Raw_Data'!L1225</x:f>
        <x:v>0</x:v>
      </x:c>
      <x:c r="M1225" t="n">
        <x:f>IF('Raw_Data'!M1225="",Assumptions!$B$15,'Raw_Data'!M1225)</x:f>
        <x:v>7</x:v>
      </x:c>
      <x:c r="N1225" s="32" t="n">
        <x:f>'Raw_Data'!N1225</x:f>
        <x:v>0.15</x:v>
      </x:c>
      <x:c r="O1225" t="str">
        <x:f>IF(OR(D1225&lt;620,L1225&gt;=2,J1225&gt;0.9),"High",IF(OR(D1225&lt;700,L1225=1,J1225&gt;0.75),"Medium","Low"))</x:f>
        <x:v>Low</x:v>
      </x:c>
      <x:c r="P1225" s="30" t="n">
        <x:f>XLOOKUP(F1225,Assumptions!$A$4:$A$6,Assumptions!$B$4:$B$6)</x:f>
        <x:v>195</x:v>
      </x:c>
      <x:c r="Q1225" s="32" t="n">
        <x:f>XLOOKUP(F1225,Assumptions!$A$4:$A$6,Assumptions!$C$4:$C$6)</x:f>
        <x:v>0.199</x:v>
      </x:c>
      <x:c r="R1225" s="32" t="n">
        <x:f>XLOOKUP(F1225,Assumptions!$A$4:$A$6,Assumptions!$D$4:$D$6)</x:f>
        <x:v>0.017</x:v>
      </x:c>
      <x:c r="S1225" s="32" t="n">
        <x:f>XLOOKUP(F1225,Assumptions!$A$4:$A$6,Assumptions!$E$4:$E$6)</x:f>
        <x:v>0.013</x:v>
      </x:c>
      <x:c r="T1225" s="32" t="n">
        <x:f>XLOOKUP(O1225,Assumptions!$H$4:$H$6,Assumptions!$I$4:$I$6)</x:f>
        <x:v>0.0035</x:v>
      </x:c>
      <x:c r="U1225" s="30" t="n">
        <x:f>XLOOKUP(F1225,Assumptions!$A$4:$A$6,Assumptions!$F$4:$F$6)</x:f>
        <x:v>140</x:v>
      </x:c>
      <x:c r="V1225" s="60" t="n">
        <x:f>I1225*12</x:f>
        <x:v>23774.28</x:v>
      </x:c>
      <x:c r="W1225" s="60" t="n">
        <x:f>H1225*J1225*(1-K1225)*Q1225</x:f>
        <x:v>226.55453301</x:v>
      </x:c>
      <x:c r="X1225" s="60" t="n">
        <x:f>V1225*R1225</x:f>
        <x:v>404.16276</x:v>
      </x:c>
      <x:c r="Y1225" s="60" t="n">
        <x:f>V1225*S1225</x:f>
        <x:v>309.06564</x:v>
      </x:c>
      <x:c r="Z1225" s="60" t="n">
        <x:f>H1225*J1225*T1225</x:f>
        <x:v>30.888585</x:v>
      </x:c>
      <x:c r="AA1225" s="60" t="n">
        <x:f>P1225+W1225+X1225-Y1225-Z1225-U1225</x:f>
        <x:v>345.76306801000004</x:v>
      </x:c>
      <x:c r="AB1225" s="32" t="n">
        <x:f>IFERROR(AA1225/(P1225+W1225+X1225),0)</x:f>
        <x:v>0.41874267492883016</x:v>
      </x:c>
      <x:c r="AC1225" t="n">
        <x:f>IF(O1225="High",0,IF(I1225&gt;=1800,3,IF(I1225&gt;=900,2,1))+IF(K1225&gt;=0.9,2,IF(K1225&gt;=0.75,1,0))+IF(J1225&lt;=0.7,2,IF(J1225&lt;=0.85,1,0))+IF(M1225&gt;=8,1,0))</x:f>
        <x:v>6</x:v>
      </x:c>
      <x:c r="AD1225" t="str">
        <x:f>IF(AND(O1225&lt;&gt;"High",AC1225&gt;=Assumptions!$B$10,AA1225&gt;0),"Priority Growth",IF(AND(O1225="Low",AA1225&gt;0),"Maintain","Watch"))</x:f>
        <x:v>Priority Growth</x:v>
      </x:c>
      <x:c r="AE1225" s="60" t="n">
        <x:f>MAX(AA1225,0)*N1225</x:f>
        <x:v>51.8644602015</x:v>
      </x:c>
      <x:c r="AF1225" t="str">
        <x:f>IF(AND(AA1225&gt;=Assumptions!$B$11,O1225&lt;&gt;"High",OR(N1225&gt;=Assumptions!$B$12,M1225&lt;=6)),"High","Standard")</x:f>
        <x:v>High</x:v>
      </x:c>
    </x:row>
    <x:row r="1226">
      <x:c r="A1226" t="str">
        <x:f>'Raw_Data'!A1226</x:f>
        <x:v>C01225</x:v>
      </x:c>
      <x:c r="B1226" t="n">
        <x:f>'Raw_Data'!B1226</x:f>
        <x:v>61</x:v>
      </x:c>
      <x:c r="C1226" s="30" t="n">
        <x:f>'Raw_Data'!C1226</x:f>
        <x:v>139089</x:v>
      </x:c>
      <x:c r="D1226" t="n">
        <x:f>'Raw_Data'!D1226</x:f>
        <x:v>766</x:v>
      </x:c>
      <x:c r="E1226" t="n">
        <x:f>'Raw_Data'!E1226</x:f>
        <x:v>90</x:v>
      </x:c>
      <x:c r="F1226" t="str">
        <x:f>PROPER(TRIM('Raw_Data'!F1226))</x:f>
        <x:v>Classic</x:v>
      </x:c>
      <x:c r="G1226" t="str">
        <x:f>PROPER(TRIM('Raw_Data'!G1226))</x:f>
        <x:v>Digital</x:v>
      </x:c>
      <x:c r="H1226" s="60" t="n">
        <x:f>'Raw_Data'!H1226</x:f>
        <x:v>13496</x:v>
      </x:c>
      <x:c r="I1226" s="60" t="n">
        <x:f>'Raw_Data'!I1226</x:f>
        <x:v>1790.61</x:v>
      </x:c>
      <x:c r="J1226" s="32" t="n">
        <x:f>'Raw_Data'!J1226</x:f>
        <x:v>0.305</x:v>
      </x:c>
      <x:c r="K1226" s="32" t="n">
        <x:f>'Raw_Data'!K1226</x:f>
        <x:v>0.733</x:v>
      </x:c>
      <x:c r="L1226" t="n">
        <x:f>'Raw_Data'!L1226</x:f>
        <x:v>0</x:v>
      </x:c>
      <x:c r="M1226" t="n">
        <x:f>IF('Raw_Data'!M1226="",Assumptions!$B$15,'Raw_Data'!M1226)</x:f>
        <x:v>8</x:v>
      </x:c>
      <x:c r="N1226" s="32" t="n">
        <x:f>'Raw_Data'!N1226</x:f>
        <x:v>0.041</x:v>
      </x:c>
      <x:c r="O1226" t="str">
        <x:f>IF(OR(D1226&lt;620,L1226&gt;=2,J1226&gt;0.9),"High",IF(OR(D1226&lt;700,L1226=1,J1226&gt;0.75),"Medium","Low"))</x:f>
        <x:v>Low</x:v>
      </x:c>
      <x:c r="P1226" s="30" t="n">
        <x:f>XLOOKUP(F1226,Assumptions!$A$4:$A$6,Assumptions!$B$4:$B$6)</x:f>
        <x:v>0</x:v>
      </x:c>
      <x:c r="Q1226" s="32" t="n">
        <x:f>XLOOKUP(F1226,Assumptions!$A$4:$A$6,Assumptions!$C$4:$C$6)</x:f>
        <x:v>0.229</x:v>
      </x:c>
      <x:c r="R1226" s="32" t="n">
        <x:f>XLOOKUP(F1226,Assumptions!$A$4:$A$6,Assumptions!$D$4:$D$6)</x:f>
        <x:v>0.015</x:v>
      </x:c>
      <x:c r="S1226" s="32" t="n">
        <x:f>XLOOKUP(F1226,Assumptions!$A$4:$A$6,Assumptions!$E$4:$E$6)</x:f>
        <x:v>0.0075</x:v>
      </x:c>
      <x:c r="T1226" s="32" t="n">
        <x:f>XLOOKUP(O1226,Assumptions!$H$4:$H$6,Assumptions!$I$4:$I$6)</x:f>
        <x:v>0.0035</x:v>
      </x:c>
      <x:c r="U1226" s="30" t="n">
        <x:f>XLOOKUP(F1226,Assumptions!$A$4:$A$6,Assumptions!$F$4:$F$6)</x:f>
        <x:v>60</x:v>
      </x:c>
      <x:c r="V1226" s="60" t="n">
        <x:f>I1226*12</x:f>
        <x:v>21487.32</x:v>
      </x:c>
      <x:c r="W1226" s="60" t="n">
        <x:f>H1226*J1226*(1-K1226)*Q1226</x:f>
        <x:v>251.68170804</x:v>
      </x:c>
      <x:c r="X1226" s="60" t="n">
        <x:f>V1226*R1226</x:f>
        <x:v>322.3098</x:v>
      </x:c>
      <x:c r="Y1226" s="60" t="n">
        <x:f>V1226*S1226</x:f>
        <x:v>161.1549</x:v>
      </x:c>
      <x:c r="Z1226" s="60" t="n">
        <x:f>H1226*J1226*T1226</x:f>
        <x:v>14.406979999999999</x:v>
      </x:c>
      <x:c r="AA1226" s="60" t="n">
        <x:f>P1226+W1226+X1226-Y1226-Z1226-U1226</x:f>
        <x:v>338.42962804</x:v>
      </x:c>
      <x:c r="AB1226" s="32" t="n">
        <x:f>IFERROR(AA1226/(P1226+W1226+X1226),0)</x:f>
        <x:v>0.589607377983048</x:v>
      </x:c>
      <x:c r="AC1226" t="n">
        <x:f>IF(O1226="High",0,IF(I1226&gt;=1800,3,IF(I1226&gt;=900,2,1))+IF(K1226&gt;=0.9,2,IF(K1226&gt;=0.75,1,0))+IF(J1226&lt;=0.7,2,IF(J1226&lt;=0.85,1,0))+IF(M1226&gt;=8,1,0))</x:f>
        <x:v>5</x:v>
      </x:c>
      <x:c r="AD1226" t="str">
        <x:f>IF(AND(O1226&lt;&gt;"High",AC1226&gt;=Assumptions!$B$10,AA1226&gt;0),"Priority Growth",IF(AND(O1226="Low",AA1226&gt;0),"Maintain","Watch"))</x:f>
        <x:v>Maintain</x:v>
      </x:c>
      <x:c r="AE1226" s="60" t="n">
        <x:f>MAX(AA1226,0)*N1226</x:f>
        <x:v>13.87561474964</x:v>
      </x:c>
      <x:c r="AF1226" t="str">
        <x:f>IF(AND(AA1226&gt;=Assumptions!$B$11,O1226&lt;&gt;"High",OR(N1226&gt;=Assumptions!$B$12,M1226&lt;=6)),"High","Standard")</x:f>
        <x:v>Standard</x:v>
      </x:c>
    </x:row>
    <x:row r="1227">
      <x:c r="A1227" t="str">
        <x:f>'Raw_Data'!A1227</x:f>
        <x:v>C01226</x:v>
      </x:c>
      <x:c r="B1227" t="n">
        <x:f>'Raw_Data'!B1227</x:f>
        <x:v>38</x:v>
      </x:c>
      <x:c r="C1227" s="30" t="n">
        <x:f>'Raw_Data'!C1227</x:f>
        <x:v>52231</x:v>
      </x:c>
      <x:c r="D1227" t="n">
        <x:f>'Raw_Data'!D1227</x:f>
        <x:v>739</x:v>
      </x:c>
      <x:c r="E1227" t="n">
        <x:f>'Raw_Data'!E1227</x:f>
        <x:v>19</x:v>
      </x:c>
      <x:c r="F1227" t="str">
        <x:f>PROPER(TRIM('Raw_Data'!F1227))</x:f>
        <x:v>Gold</x:v>
      </x:c>
      <x:c r="G1227" t="str">
        <x:f>PROPER(TRIM('Raw_Data'!G1227))</x:f>
        <x:v>Branch</x:v>
      </x:c>
      <x:c r="H1227" s="60" t="n">
        <x:f>'Raw_Data'!H1227</x:f>
        <x:v>9049</x:v>
      </x:c>
      <x:c r="I1227" s="60" t="n">
        <x:f>'Raw_Data'!I1227</x:f>
        <x:v>1153.17</x:v>
      </x:c>
      <x:c r="J1227" s="32" t="n">
        <x:f>'Raw_Data'!J1227</x:f>
        <x:v>0.353</x:v>
      </x:c>
      <x:c r="K1227" s="32" t="n">
        <x:f>'Raw_Data'!K1227</x:f>
        <x:v>0.811</x:v>
      </x:c>
      <x:c r="L1227" t="n">
        <x:f>'Raw_Data'!L1227</x:f>
        <x:v>0</x:v>
      </x:c>
      <x:c r="M1227" t="n">
        <x:f>IF('Raw_Data'!M1227="",Assumptions!$B$15,'Raw_Data'!M1227)</x:f>
        <x:v>8</x:v>
      </x:c>
      <x:c r="N1227" s="32" t="n">
        <x:f>'Raw_Data'!N1227</x:f>
        <x:v>0.081</x:v>
      </x:c>
      <x:c r="O1227" t="str">
        <x:f>IF(OR(D1227&lt;620,L1227&gt;=2,J1227&gt;0.9),"High",IF(OR(D1227&lt;700,L1227=1,J1227&gt;0.75),"Medium","Low"))</x:f>
        <x:v>Low</x:v>
      </x:c>
      <x:c r="P1227" s="30" t="n">
        <x:f>XLOOKUP(F1227,Assumptions!$A$4:$A$6,Assumptions!$B$4:$B$6)</x:f>
        <x:v>95</x:v>
      </x:c>
      <x:c r="Q1227" s="32" t="n">
        <x:f>XLOOKUP(F1227,Assumptions!$A$4:$A$6,Assumptions!$C$4:$C$6)</x:f>
        <x:v>0.219</x:v>
      </x:c>
      <x:c r="R1227" s="32" t="n">
        <x:f>XLOOKUP(F1227,Assumptions!$A$4:$A$6,Assumptions!$D$4:$D$6)</x:f>
        <x:v>0.016</x:v>
      </x:c>
      <x:c r="S1227" s="32" t="n">
        <x:f>XLOOKUP(F1227,Assumptions!$A$4:$A$6,Assumptions!$E$4:$E$6)</x:f>
        <x:v>0.01</x:v>
      </x:c>
      <x:c r="T1227" s="32" t="n">
        <x:f>XLOOKUP(O1227,Assumptions!$H$4:$H$6,Assumptions!$I$4:$I$6)</x:f>
        <x:v>0.0035</x:v>
      </x:c>
      <x:c r="U1227" s="30" t="n">
        <x:f>XLOOKUP(F1227,Assumptions!$A$4:$A$6,Assumptions!$F$4:$F$6)</x:f>
        <x:v>90</x:v>
      </x:c>
      <x:c r="V1227" s="60" t="n">
        <x:f>I1227*12</x:f>
        <x:v>13838.04</x:v>
      </x:c>
      <x:c r="W1227" s="60" t="n">
        <x:f>H1227*J1227*(1-K1227)*Q1227</x:f>
        <x:v>132.21514712699997</x:v>
      </x:c>
      <x:c r="X1227" s="60" t="n">
        <x:f>V1227*R1227</x:f>
        <x:v>221.40864000000002</x:v>
      </x:c>
      <x:c r="Y1227" s="60" t="n">
        <x:f>V1227*S1227</x:f>
        <x:v>138.3804</x:v>
      </x:c>
      <x:c r="Z1227" s="60" t="n">
        <x:f>H1227*J1227*T1227</x:f>
        <x:v>11.1800395</x:v>
      </x:c>
      <x:c r="AA1227" s="60" t="n">
        <x:f>P1227+W1227+X1227-Y1227-Z1227-U1227</x:f>
        <x:v>209.06334762699998</x:v>
      </x:c>
      <x:c r="AB1227" s="32" t="n">
        <x:f>IFERROR(AA1227/(P1227+W1227+X1227),0)</x:f>
        <x:v>0.46601039362145247</x:v>
      </x:c>
      <x:c r="AC1227" t="n">
        <x:f>IF(O1227="High",0,IF(I1227&gt;=1800,3,IF(I1227&gt;=900,2,1))+IF(K1227&gt;=0.9,2,IF(K1227&gt;=0.75,1,0))+IF(J1227&lt;=0.7,2,IF(J1227&lt;=0.85,1,0))+IF(M1227&gt;=8,1,0))</x:f>
        <x:v>6</x:v>
      </x:c>
      <x:c r="AD1227" t="str">
        <x:f>IF(AND(O1227&lt;&gt;"High",AC1227&gt;=Assumptions!$B$10,AA1227&gt;0),"Priority Growth",IF(AND(O1227="Low",AA1227&gt;0),"Maintain","Watch"))</x:f>
        <x:v>Priority Growth</x:v>
      </x:c>
      <x:c r="AE1227" s="60" t="n">
        <x:f>MAX(AA1227,0)*N1227</x:f>
        <x:v>16.934131157787</x:v>
      </x:c>
      <x:c r="AF1227" t="str">
        <x:f>IF(AND(AA1227&gt;=Assumptions!$B$11,O1227&lt;&gt;"High",OR(N1227&gt;=Assumptions!$B$12,M1227&lt;=6)),"High","Standard")</x:f>
        <x:v>Standard</x:v>
      </x:c>
    </x:row>
    <x:row r="1228">
      <x:c r="A1228" t="str">
        <x:f>'Raw_Data'!A1228</x:f>
        <x:v>C01227</x:v>
      </x:c>
      <x:c r="B1228" t="n">
        <x:f>'Raw_Data'!B1228</x:f>
        <x:v>36</x:v>
      </x:c>
      <x:c r="C1228" s="30" t="n">
        <x:f>'Raw_Data'!C1228</x:f>
        <x:v>67004</x:v>
      </x:c>
      <x:c r="D1228" t="n">
        <x:f>'Raw_Data'!D1228</x:f>
        <x:v>671</x:v>
      </x:c>
      <x:c r="E1228" t="n">
        <x:f>'Raw_Data'!E1228</x:f>
        <x:v>56</x:v>
      </x:c>
      <x:c r="F1228" t="str">
        <x:f>PROPER(TRIM('Raw_Data'!F1228))</x:f>
        <x:v>Gold</x:v>
      </x:c>
      <x:c r="G1228" t="str">
        <x:f>PROPER(TRIM('Raw_Data'!G1228))</x:f>
        <x:v>Digital</x:v>
      </x:c>
      <x:c r="H1228" s="60" t="n">
        <x:f>'Raw_Data'!H1228</x:f>
        <x:v>8785</x:v>
      </x:c>
      <x:c r="I1228" s="60" t="n">
        <x:f>'Raw_Data'!I1228</x:f>
        <x:v>594.78</x:v>
      </x:c>
      <x:c r="J1228" s="32" t="n">
        <x:f>'Raw_Data'!J1228</x:f>
        <x:v>0.655</x:v>
      </x:c>
      <x:c r="K1228" s="32" t="n">
        <x:f>'Raw_Data'!K1228</x:f>
        <x:v>0.852</x:v>
      </x:c>
      <x:c r="L1228" t="n">
        <x:f>'Raw_Data'!L1228</x:f>
        <x:v>0</x:v>
      </x:c>
      <x:c r="M1228" t="n">
        <x:f>IF('Raw_Data'!M1228="",Assumptions!$B$15,'Raw_Data'!M1228)</x:f>
        <x:v>8</x:v>
      </x:c>
      <x:c r="N1228" s="32" t="n">
        <x:f>'Raw_Data'!N1228</x:f>
        <x:v>0.141</x:v>
      </x:c>
      <x:c r="O1228" t="str">
        <x:f>IF(OR(D1228&lt;620,L1228&gt;=2,J1228&gt;0.9),"High",IF(OR(D1228&lt;700,L1228=1,J1228&gt;0.75),"Medium","Low"))</x:f>
        <x:v>Medium</x:v>
      </x:c>
      <x:c r="P1228" s="30" t="n">
        <x:f>XLOOKUP(F1228,Assumptions!$A$4:$A$6,Assumptions!$B$4:$B$6)</x:f>
        <x:v>95</x:v>
      </x:c>
      <x:c r="Q1228" s="32" t="n">
        <x:f>XLOOKUP(F1228,Assumptions!$A$4:$A$6,Assumptions!$C$4:$C$6)</x:f>
        <x:v>0.219</x:v>
      </x:c>
      <x:c r="R1228" s="32" t="n">
        <x:f>XLOOKUP(F1228,Assumptions!$A$4:$A$6,Assumptions!$D$4:$D$6)</x:f>
        <x:v>0.016</x:v>
      </x:c>
      <x:c r="S1228" s="32" t="n">
        <x:f>XLOOKUP(F1228,Assumptions!$A$4:$A$6,Assumptions!$E$4:$E$6)</x:f>
        <x:v>0.01</x:v>
      </x:c>
      <x:c r="T1228" s="32" t="n">
        <x:f>XLOOKUP(O1228,Assumptions!$H$4:$H$6,Assumptions!$I$4:$I$6)</x:f>
        <x:v>0.012</x:v>
      </x:c>
      <x:c r="U1228" s="30" t="n">
        <x:f>XLOOKUP(F1228,Assumptions!$A$4:$A$6,Assumptions!$F$4:$F$6)</x:f>
        <x:v>90</x:v>
      </x:c>
      <x:c r="V1228" s="60" t="n">
        <x:f>I1228*12</x:f>
        <x:v>7137.36</x:v>
      </x:c>
      <x:c r="W1228" s="60" t="n">
        <x:f>H1228*J1228*(1-K1228)*Q1228</x:f>
        <x:v>186.50432010000003</x:v>
      </x:c>
      <x:c r="X1228" s="60" t="n">
        <x:f>V1228*R1228</x:f>
        <x:v>114.19776</x:v>
      </x:c>
      <x:c r="Y1228" s="60" t="n">
        <x:f>V1228*S1228</x:f>
        <x:v>71.3736</x:v>
      </x:c>
      <x:c r="Z1228" s="60" t="n">
        <x:f>H1228*J1228*T1228</x:f>
        <x:v>69.0501</x:v>
      </x:c>
      <x:c r="AA1228" s="60" t="n">
        <x:f>P1228+W1228+X1228-Y1228-Z1228-U1228</x:f>
        <x:v>165.27838010000005</x:v>
      </x:c>
      <x:c r="AB1228" s="32" t="n">
        <x:f>IFERROR(AA1228/(P1228+W1228+X1228),0)</x:f>
        <x:v>0.41768387989831046</x:v>
      </x:c>
      <x:c r="AC1228" t="n">
        <x:f>IF(O1228="High",0,IF(I1228&gt;=1800,3,IF(I1228&gt;=900,2,1))+IF(K1228&gt;=0.9,2,IF(K1228&gt;=0.75,1,0))+IF(J1228&lt;=0.7,2,IF(J1228&lt;=0.85,1,0))+IF(M1228&gt;=8,1,0))</x:f>
        <x:v>5</x:v>
      </x:c>
      <x:c r="AD1228" t="str">
        <x:f>IF(AND(O1228&lt;&gt;"High",AC1228&gt;=Assumptions!$B$10,AA1228&gt;0),"Priority Growth",IF(AND(O1228="Low",AA1228&gt;0),"Maintain","Watch"))</x:f>
        <x:v>Watch</x:v>
      </x:c>
      <x:c r="AE1228" s="60" t="n">
        <x:f>MAX(AA1228,0)*N1228</x:f>
        <x:v>23.304251594100005</x:v>
      </x:c>
      <x:c r="AF1228" t="str">
        <x:f>IF(AND(AA1228&gt;=Assumptions!$B$11,O1228&lt;&gt;"High",OR(N1228&gt;=Assumptions!$B$12,M1228&lt;=6)),"High","Standard")</x:f>
        <x:v>Standard</x:v>
      </x:c>
    </x:row>
    <x:row r="1229">
      <x:c r="A1229" t="str">
        <x:f>'Raw_Data'!A1229</x:f>
        <x:v>C01228</x:v>
      </x:c>
      <x:c r="B1229" t="n">
        <x:f>'Raw_Data'!B1229</x:f>
        <x:v>49</x:v>
      </x:c>
      <x:c r="C1229" s="30" t="n">
        <x:f>'Raw_Data'!C1229</x:f>
        <x:v>103543</x:v>
      </x:c>
      <x:c r="D1229" t="n">
        <x:f>'Raw_Data'!D1229</x:f>
        <x:v>749</x:v>
      </x:c>
      <x:c r="E1229" t="n">
        <x:f>'Raw_Data'!E1229</x:f>
        <x:v>21</x:v>
      </x:c>
      <x:c r="F1229" t="str">
        <x:f>PROPER(TRIM('Raw_Data'!F1229))</x:f>
        <x:v>Classic</x:v>
      </x:c>
      <x:c r="G1229" t="str">
        <x:f>PROPER(TRIM('Raw_Data'!G1229))</x:f>
        <x:v>Digital</x:v>
      </x:c>
      <x:c r="H1229" s="60" t="n">
        <x:f>'Raw_Data'!H1229</x:f>
        <x:v>14423</x:v>
      </x:c>
      <x:c r="I1229" s="60" t="n">
        <x:f>'Raw_Data'!I1229</x:f>
        <x:v>1522.39</x:v>
      </x:c>
      <x:c r="J1229" s="32" t="n">
        <x:f>'Raw_Data'!J1229</x:f>
        <x:v>0.369</x:v>
      </x:c>
      <x:c r="K1229" s="32" t="n">
        <x:f>'Raw_Data'!K1229</x:f>
        <x:v>0.796</x:v>
      </x:c>
      <x:c r="L1229" t="n">
        <x:f>'Raw_Data'!L1229</x:f>
        <x:v>0</x:v>
      </x:c>
      <x:c r="M1229" t="n">
        <x:f>IF('Raw_Data'!M1229="",Assumptions!$B$15,'Raw_Data'!M1229)</x:f>
        <x:v>7.370408870408871</x:v>
      </x:c>
      <x:c r="N1229" s="32" t="n">
        <x:f>'Raw_Data'!N1229</x:f>
        <x:v>0.135</x:v>
      </x:c>
      <x:c r="O1229" t="str">
        <x:f>IF(OR(D1229&lt;620,L1229&gt;=2,J1229&gt;0.9),"High",IF(OR(D1229&lt;700,L1229=1,J1229&gt;0.75),"Medium","Low"))</x:f>
        <x:v>Low</x:v>
      </x:c>
      <x:c r="P1229" s="30" t="n">
        <x:f>XLOOKUP(F1229,Assumptions!$A$4:$A$6,Assumptions!$B$4:$B$6)</x:f>
        <x:v>0</x:v>
      </x:c>
      <x:c r="Q1229" s="32" t="n">
        <x:f>XLOOKUP(F1229,Assumptions!$A$4:$A$6,Assumptions!$C$4:$C$6)</x:f>
        <x:v>0.229</x:v>
      </x:c>
      <x:c r="R1229" s="32" t="n">
        <x:f>XLOOKUP(F1229,Assumptions!$A$4:$A$6,Assumptions!$D$4:$D$6)</x:f>
        <x:v>0.015</x:v>
      </x:c>
      <x:c r="S1229" s="32" t="n">
        <x:f>XLOOKUP(F1229,Assumptions!$A$4:$A$6,Assumptions!$E$4:$E$6)</x:f>
        <x:v>0.0075</x:v>
      </x:c>
      <x:c r="T1229" s="32" t="n">
        <x:f>XLOOKUP(O1229,Assumptions!$H$4:$H$6,Assumptions!$I$4:$I$6)</x:f>
        <x:v>0.0035</x:v>
      </x:c>
      <x:c r="U1229" s="30" t="n">
        <x:f>XLOOKUP(F1229,Assumptions!$A$4:$A$6,Assumptions!$F$4:$F$6)</x:f>
        <x:v>60</x:v>
      </x:c>
      <x:c r="V1229" s="60" t="n">
        <x:f>I1229*12</x:f>
        <x:v>18268.68</x:v>
      </x:c>
      <x:c r="W1229" s="60" t="n">
        <x:f>H1229*J1229*(1-K1229)*Q1229</x:f>
        <x:v>248.62661629199994</x:v>
      </x:c>
      <x:c r="X1229" s="60" t="n">
        <x:f>V1229*R1229</x:f>
        <x:v>274.0302</x:v>
      </x:c>
      <x:c r="Y1229" s="60" t="n">
        <x:f>V1229*S1229</x:f>
        <x:v>137.0151</x:v>
      </x:c>
      <x:c r="Z1229" s="60" t="n">
        <x:f>H1229*J1229*T1229</x:f>
        <x:v>18.627304499999997</x:v>
      </x:c>
      <x:c r="AA1229" s="60" t="n">
        <x:f>P1229+W1229+X1229-Y1229-Z1229-U1229</x:f>
        <x:v>307.014411792</x:v>
      </x:c>
      <x:c r="AB1229" s="32" t="n">
        <x:f>IFERROR(AA1229/(P1229+W1229+X1229),0)</x:f>
        <x:v>0.5874110931339619</x:v>
      </x:c>
      <x:c r="AC1229" t="n">
        <x:f>IF(O1229="High",0,IF(I1229&gt;=1800,3,IF(I1229&gt;=900,2,1))+IF(K1229&gt;=0.9,2,IF(K1229&gt;=0.75,1,0))+IF(J1229&lt;=0.7,2,IF(J1229&lt;=0.85,1,0))+IF(M1229&gt;=8,1,0))</x:f>
        <x:v>5</x:v>
      </x:c>
      <x:c r="AD1229" t="str">
        <x:f>IF(AND(O1229&lt;&gt;"High",AC1229&gt;=Assumptions!$B$10,AA1229&gt;0),"Priority Growth",IF(AND(O1229="Low",AA1229&gt;0),"Maintain","Watch"))</x:f>
        <x:v>Maintain</x:v>
      </x:c>
      <x:c r="AE1229" s="60" t="n">
        <x:f>MAX(AA1229,0)*N1229</x:f>
        <x:v>41.44694559192</x:v>
      </x:c>
      <x:c r="AF1229" t="str">
        <x:f>IF(AND(AA1229&gt;=Assumptions!$B$11,O1229&lt;&gt;"High",OR(N1229&gt;=Assumptions!$B$12,M1229&lt;=6)),"High","Standard")</x:f>
        <x:v>Standard</x:v>
      </x:c>
    </x:row>
    <x:row r="1230">
      <x:c r="A1230" t="str">
        <x:f>'Raw_Data'!A1230</x:f>
        <x:v>C01229</x:v>
      </x:c>
      <x:c r="B1230" t="n">
        <x:f>'Raw_Data'!B1230</x:f>
        <x:v>65</x:v>
      </x:c>
      <x:c r="C1230" s="30" t="n">
        <x:f>'Raw_Data'!C1230</x:f>
        <x:v>39804</x:v>
      </x:c>
      <x:c r="D1230" t="n">
        <x:f>'Raw_Data'!D1230</x:f>
        <x:v>613</x:v>
      </x:c>
      <x:c r="E1230" t="n">
        <x:f>'Raw_Data'!E1230</x:f>
        <x:v>55</x:v>
      </x:c>
      <x:c r="F1230" t="str">
        <x:f>PROPER(TRIM('Raw_Data'!F1230))</x:f>
        <x:v>Classic</x:v>
      </x:c>
      <x:c r="G1230" t="str">
        <x:f>PROPER(TRIM('Raw_Data'!G1230))</x:f>
        <x:v>Partner</x:v>
      </x:c>
      <x:c r="H1230" s="60" t="n">
        <x:f>'Raw_Data'!H1230</x:f>
        <x:v>4453</x:v>
      </x:c>
      <x:c r="I1230" s="60" t="n">
        <x:f>'Raw_Data'!I1230</x:f>
        <x:v>752.01</x:v>
      </x:c>
      <x:c r="J1230" s="32" t="n">
        <x:f>'Raw_Data'!J1230</x:f>
        <x:v>0.445</x:v>
      </x:c>
      <x:c r="K1230" s="32" t="n">
        <x:f>'Raw_Data'!K1230</x:f>
        <x:v>0.716</x:v>
      </x:c>
      <x:c r="L1230" t="n">
        <x:f>'Raw_Data'!L1230</x:f>
        <x:v>1</x:v>
      </x:c>
      <x:c r="M1230" t="n">
        <x:f>IF('Raw_Data'!M1230="",Assumptions!$B$15,'Raw_Data'!M1230)</x:f>
        <x:v>5</x:v>
      </x:c>
      <x:c r="N1230" s="32" t="n">
        <x:f>'Raw_Data'!N1230</x:f>
        <x:v>0.174</x:v>
      </x:c>
      <x:c r="O1230" t="str">
        <x:f>IF(OR(D1230&lt;620,L1230&gt;=2,J1230&gt;0.9),"High",IF(OR(D1230&lt;700,L1230=1,J1230&gt;0.75),"Medium","Low"))</x:f>
        <x:v>High</x:v>
      </x:c>
      <x:c r="P1230" s="30" t="n">
        <x:f>XLOOKUP(F1230,Assumptions!$A$4:$A$6,Assumptions!$B$4:$B$6)</x:f>
        <x:v>0</x:v>
      </x:c>
      <x:c r="Q1230" s="32" t="n">
        <x:f>XLOOKUP(F1230,Assumptions!$A$4:$A$6,Assumptions!$C$4:$C$6)</x:f>
        <x:v>0.229</x:v>
      </x:c>
      <x:c r="R1230" s="32" t="n">
        <x:f>XLOOKUP(F1230,Assumptions!$A$4:$A$6,Assumptions!$D$4:$D$6)</x:f>
        <x:v>0.015</x:v>
      </x:c>
      <x:c r="S1230" s="32" t="n">
        <x:f>XLOOKUP(F1230,Assumptions!$A$4:$A$6,Assumptions!$E$4:$E$6)</x:f>
        <x:v>0.0075</x:v>
      </x:c>
      <x:c r="T1230" s="32" t="n">
        <x:f>XLOOKUP(O1230,Assumptions!$H$4:$H$6,Assumptions!$I$4:$I$6)</x:f>
        <x:v>0.045</x:v>
      </x:c>
      <x:c r="U1230" s="30" t="n">
        <x:f>XLOOKUP(F1230,Assumptions!$A$4:$A$6,Assumptions!$F$4:$F$6)</x:f>
        <x:v>60</x:v>
      </x:c>
      <x:c r="V1230" s="60" t="n">
        <x:f>I1230*12</x:f>
        <x:v>9024.119999999999</x:v>
      </x:c>
      <x:c r="W1230" s="60" t="n">
        <x:f>H1230*J1230*(1-K1230)*Q1230</x:f>
        <x:v>128.87436206000004</x:v>
      </x:c>
      <x:c r="X1230" s="60" t="n">
        <x:f>V1230*R1230</x:f>
        <x:v>135.3618</x:v>
      </x:c>
      <x:c r="Y1230" s="60" t="n">
        <x:f>V1230*S1230</x:f>
        <x:v>67.6809</x:v>
      </x:c>
      <x:c r="Z1230" s="60" t="n">
        <x:f>H1230*J1230*T1230</x:f>
        <x:v>89.171325</x:v>
      </x:c>
      <x:c r="AA1230" s="60" t="n">
        <x:f>P1230+W1230+X1230-Y1230-Z1230-U1230</x:f>
        <x:v>47.38393706000002</x:v>
      </x:c>
      <x:c r="AB1230" s="32" t="n">
        <x:f>IFERROR(AA1230/(P1230+W1230+X1230),0)</x:f>
        <x:v>0.1793241950329288</x:v>
      </x:c>
      <x:c r="AC1230" t="n">
        <x:f>IF(O1230="High",0,IF(I1230&gt;=1800,3,IF(I1230&gt;=900,2,1))+IF(K1230&gt;=0.9,2,IF(K1230&gt;=0.75,1,0))+IF(J1230&lt;=0.7,2,IF(J1230&lt;=0.85,1,0))+IF(M1230&gt;=8,1,0))</x:f>
        <x:v>0</x:v>
      </x:c>
      <x:c r="AD1230" t="str">
        <x:f>IF(AND(O1230&lt;&gt;"High",AC1230&gt;=Assumptions!$B$10,AA1230&gt;0),"Priority Growth",IF(AND(O1230="Low",AA1230&gt;0),"Maintain","Watch"))</x:f>
        <x:v>Watch</x:v>
      </x:c>
      <x:c r="AE1230" s="60" t="n">
        <x:f>MAX(AA1230,0)*N1230</x:f>
        <x:v>8.244805048440004</x:v>
      </x:c>
      <x:c r="AF1230" t="str">
        <x:f>IF(AND(AA1230&gt;=Assumptions!$B$11,O1230&lt;&gt;"High",OR(N1230&gt;=Assumptions!$B$12,M1230&lt;=6)),"High","Standard")</x:f>
        <x:v>Standard</x:v>
      </x:c>
    </x:row>
    <x:row r="1231">
      <x:c r="A1231" t="str">
        <x:f>'Raw_Data'!A1231</x:f>
        <x:v>C01230</x:v>
      </x:c>
      <x:c r="B1231" t="n">
        <x:f>'Raw_Data'!B1231</x:f>
        <x:v>37</x:v>
      </x:c>
      <x:c r="C1231" s="30" t="n">
        <x:f>'Raw_Data'!C1231</x:f>
        <x:v>89731</x:v>
      </x:c>
      <x:c r="D1231" t="n">
        <x:f>'Raw_Data'!D1231</x:f>
        <x:v>701</x:v>
      </x:c>
      <x:c r="E1231" t="n">
        <x:f>'Raw_Data'!E1231</x:f>
        <x:v>34</x:v>
      </x:c>
      <x:c r="F1231" t="str">
        <x:f>PROPER(TRIM('Raw_Data'!F1231))</x:f>
        <x:v>Gold</x:v>
      </x:c>
      <x:c r="G1231" t="str">
        <x:f>PROPER(TRIM('Raw_Data'!G1231))</x:f>
        <x:v>Partner</x:v>
      </x:c>
      <x:c r="H1231" s="60" t="n">
        <x:f>'Raw_Data'!H1231</x:f>
        <x:v>13124</x:v>
      </x:c>
      <x:c r="I1231" s="60" t="n">
        <x:f>'Raw_Data'!I1231</x:f>
        <x:v>1424.07</x:v>
      </x:c>
      <x:c r="J1231" s="32" t="n">
        <x:f>'Raw_Data'!J1231</x:f>
        <x:v>0.352</x:v>
      </x:c>
      <x:c r="K1231" s="32" t="n">
        <x:f>'Raw_Data'!K1231</x:f>
        <x:v>0.8</x:v>
      </x:c>
      <x:c r="L1231" t="n">
        <x:f>'Raw_Data'!L1231</x:f>
        <x:v>0</x:v>
      </x:c>
      <x:c r="M1231" t="n">
        <x:f>IF('Raw_Data'!M1231="",Assumptions!$B$15,'Raw_Data'!M1231)</x:f>
        <x:v>6</x:v>
      </x:c>
      <x:c r="N1231" s="32" t="n">
        <x:f>'Raw_Data'!N1231</x:f>
        <x:v>0.143</x:v>
      </x:c>
      <x:c r="O1231" t="str">
        <x:f>IF(OR(D1231&lt;620,L1231&gt;=2,J1231&gt;0.9),"High",IF(OR(D1231&lt;700,L1231=1,J1231&gt;0.75),"Medium","Low"))</x:f>
        <x:v>Low</x:v>
      </x:c>
      <x:c r="P1231" s="30" t="n">
        <x:f>XLOOKUP(F1231,Assumptions!$A$4:$A$6,Assumptions!$B$4:$B$6)</x:f>
        <x:v>95</x:v>
      </x:c>
      <x:c r="Q1231" s="32" t="n">
        <x:f>XLOOKUP(F1231,Assumptions!$A$4:$A$6,Assumptions!$C$4:$C$6)</x:f>
        <x:v>0.219</x:v>
      </x:c>
      <x:c r="R1231" s="32" t="n">
        <x:f>XLOOKUP(F1231,Assumptions!$A$4:$A$6,Assumptions!$D$4:$D$6)</x:f>
        <x:v>0.016</x:v>
      </x:c>
      <x:c r="S1231" s="32" t="n">
        <x:f>XLOOKUP(F1231,Assumptions!$A$4:$A$6,Assumptions!$E$4:$E$6)</x:f>
        <x:v>0.01</x:v>
      </x:c>
      <x:c r="T1231" s="32" t="n">
        <x:f>XLOOKUP(O1231,Assumptions!$H$4:$H$6,Assumptions!$I$4:$I$6)</x:f>
        <x:v>0.0035</x:v>
      </x:c>
      <x:c r="U1231" s="30" t="n">
        <x:f>XLOOKUP(F1231,Assumptions!$A$4:$A$6,Assumptions!$F$4:$F$6)</x:f>
        <x:v>90</x:v>
      </x:c>
      <x:c r="V1231" s="60" t="n">
        <x:f>I1231*12</x:f>
        <x:v>17088.84</x:v>
      </x:c>
      <x:c r="W1231" s="60" t="n">
        <x:f>H1231*J1231*(1-K1231)*Q1231</x:f>
        <x:v>202.34058239999996</x:v>
      </x:c>
      <x:c r="X1231" s="60" t="n">
        <x:f>V1231*R1231</x:f>
        <x:v>273.42144</x:v>
      </x:c>
      <x:c r="Y1231" s="60" t="n">
        <x:f>V1231*S1231</x:f>
        <x:v>170.88840000000002</x:v>
      </x:c>
      <x:c r="Z1231" s="60" t="n">
        <x:f>H1231*J1231*T1231</x:f>
        <x:v>16.168768</x:v>
      </x:c>
      <x:c r="AA1231" s="60" t="n">
        <x:f>P1231+W1231+X1231-Y1231-Z1231-U1231</x:f>
        <x:v>293.70485439999993</x:v>
      </x:c>
      <x:c r="AB1231" s="32" t="n">
        <x:f>IFERROR(AA1231/(P1231+W1231+X1231),0)</x:f>
        <x:v>0.5145837369574783</x:v>
      </x:c>
      <x:c r="AC1231" t="n">
        <x:f>IF(O1231="High",0,IF(I1231&gt;=1800,3,IF(I1231&gt;=900,2,1))+IF(K1231&gt;=0.9,2,IF(K1231&gt;=0.75,1,0))+IF(J1231&lt;=0.7,2,IF(J1231&lt;=0.85,1,0))+IF(M1231&gt;=8,1,0))</x:f>
        <x:v>5</x:v>
      </x:c>
      <x:c r="AD1231" t="str">
        <x:f>IF(AND(O1231&lt;&gt;"High",AC1231&gt;=Assumptions!$B$10,AA1231&gt;0),"Priority Growth",IF(AND(O1231="Low",AA1231&gt;0),"Maintain","Watch"))</x:f>
        <x:v>Maintain</x:v>
      </x:c>
      <x:c r="AE1231" s="60" t="n">
        <x:f>MAX(AA1231,0)*N1231</x:f>
        <x:v>41.99979417919999</x:v>
      </x:c>
      <x:c r="AF1231" t="str">
        <x:f>IF(AND(AA1231&gt;=Assumptions!$B$11,O1231&lt;&gt;"High",OR(N1231&gt;=Assumptions!$B$12,M1231&lt;=6)),"High","Standard")</x:f>
        <x:v>Standard</x:v>
      </x:c>
    </x:row>
    <x:row r="1232">
      <x:c r="A1232" t="str">
        <x:f>'Raw_Data'!A1232</x:f>
        <x:v>C01231</x:v>
      </x:c>
      <x:c r="B1232" t="n">
        <x:f>'Raw_Data'!B1232</x:f>
        <x:v>59</x:v>
      </x:c>
      <x:c r="C1232" s="30" t="n">
        <x:f>'Raw_Data'!C1232</x:f>
        <x:v>43169</x:v>
      </x:c>
      <x:c r="D1232" t="n">
        <x:f>'Raw_Data'!D1232</x:f>
        <x:v>694</x:v>
      </x:c>
      <x:c r="E1232" t="n">
        <x:f>'Raw_Data'!E1232</x:f>
        <x:v>25</x:v>
      </x:c>
      <x:c r="F1232" t="str">
        <x:f>PROPER(TRIM('Raw_Data'!F1232))</x:f>
        <x:v>Classic</x:v>
      </x:c>
      <x:c r="G1232" t="str">
        <x:f>PROPER(TRIM('Raw_Data'!G1232))</x:f>
        <x:v>Direct Mail</x:v>
      </x:c>
      <x:c r="H1232" s="60" t="n">
        <x:f>'Raw_Data'!H1232</x:f>
        <x:v>6666</x:v>
      </x:c>
      <x:c r="I1232" s="60" t="n">
        <x:f>'Raw_Data'!I1232</x:f>
        <x:v>775.04</x:v>
      </x:c>
      <x:c r="J1232" s="32" t="n">
        <x:f>'Raw_Data'!J1232</x:f>
        <x:v>0.453</x:v>
      </x:c>
      <x:c r="K1232" s="32" t="n">
        <x:f>'Raw_Data'!K1232</x:f>
        <x:v>0.932</x:v>
      </x:c>
      <x:c r="L1232" t="n">
        <x:f>'Raw_Data'!L1232</x:f>
        <x:v>0</x:v>
      </x:c>
      <x:c r="M1232" t="n">
        <x:f>IF('Raw_Data'!M1232="",Assumptions!$B$15,'Raw_Data'!M1232)</x:f>
        <x:v>8</x:v>
      </x:c>
      <x:c r="N1232" s="32" t="n">
        <x:f>'Raw_Data'!N1232</x:f>
        <x:v>0.069</x:v>
      </x:c>
      <x:c r="O1232" t="str">
        <x:f>IF(OR(D1232&lt;620,L1232&gt;=2,J1232&gt;0.9),"High",IF(OR(D1232&lt;700,L1232=1,J1232&gt;0.75),"Medium","Low"))</x:f>
        <x:v>Medium</x:v>
      </x:c>
      <x:c r="P1232" s="30" t="n">
        <x:f>XLOOKUP(F1232,Assumptions!$A$4:$A$6,Assumptions!$B$4:$B$6)</x:f>
        <x:v>0</x:v>
      </x:c>
      <x:c r="Q1232" s="32" t="n">
        <x:f>XLOOKUP(F1232,Assumptions!$A$4:$A$6,Assumptions!$C$4:$C$6)</x:f>
        <x:v>0.229</x:v>
      </x:c>
      <x:c r="R1232" s="32" t="n">
        <x:f>XLOOKUP(F1232,Assumptions!$A$4:$A$6,Assumptions!$D$4:$D$6)</x:f>
        <x:v>0.015</x:v>
      </x:c>
      <x:c r="S1232" s="32" t="n">
        <x:f>XLOOKUP(F1232,Assumptions!$A$4:$A$6,Assumptions!$E$4:$E$6)</x:f>
        <x:v>0.0075</x:v>
      </x:c>
      <x:c r="T1232" s="32" t="n">
        <x:f>XLOOKUP(O1232,Assumptions!$H$4:$H$6,Assumptions!$I$4:$I$6)</x:f>
        <x:v>0.012</x:v>
      </x:c>
      <x:c r="U1232" s="30" t="n">
        <x:f>XLOOKUP(F1232,Assumptions!$A$4:$A$6,Assumptions!$F$4:$F$6)</x:f>
        <x:v>60</x:v>
      </x:c>
      <x:c r="V1232" s="60" t="n">
        <x:f>I1232*12</x:f>
        <x:v>9300.48</x:v>
      </x:c>
      <x:c r="W1232" s="60" t="n">
        <x:f>H1232*J1232*(1-K1232)*Q1232</x:f>
        <x:v>47.02273725599997</x:v>
      </x:c>
      <x:c r="X1232" s="60" t="n">
        <x:f>V1232*R1232</x:f>
        <x:v>139.50719999999998</x:v>
      </x:c>
      <x:c r="Y1232" s="60" t="n">
        <x:f>V1232*S1232</x:f>
        <x:v>69.75359999999999</x:v>
      </x:c>
      <x:c r="Z1232" s="60" t="n">
        <x:f>H1232*J1232*T1232</x:f>
        <x:v>36.236376</x:v>
      </x:c>
      <x:c r="AA1232" s="60" t="n">
        <x:f>P1232+W1232+X1232-Y1232-Z1232-U1232</x:f>
        <x:v>20.53996125599997</x:v>
      </x:c>
      <x:c r="AB1232" s="32" t="n">
        <x:f>IFERROR(AA1232/(P1232+W1232+X1232),0)</x:f>
        <x:v>0.1101161645050587</x:v>
      </x:c>
      <x:c r="AC1232" t="n">
        <x:f>IF(O1232="High",0,IF(I1232&gt;=1800,3,IF(I1232&gt;=900,2,1))+IF(K1232&gt;=0.9,2,IF(K1232&gt;=0.75,1,0))+IF(J1232&lt;=0.7,2,IF(J1232&lt;=0.85,1,0))+IF(M1232&gt;=8,1,0))</x:f>
        <x:v>6</x:v>
      </x:c>
      <x:c r="AD1232" t="str">
        <x:f>IF(AND(O1232&lt;&gt;"High",AC1232&gt;=Assumptions!$B$10,AA1232&gt;0),"Priority Growth",IF(AND(O1232="Low",AA1232&gt;0),"Maintain","Watch"))</x:f>
        <x:v>Priority Growth</x:v>
      </x:c>
      <x:c r="AE1232" s="60" t="n">
        <x:f>MAX(AA1232,0)*N1232</x:f>
        <x:v>1.417257326663998</x:v>
      </x:c>
      <x:c r="AF1232" t="str">
        <x:f>IF(AND(AA1232&gt;=Assumptions!$B$11,O1232&lt;&gt;"High",OR(N1232&gt;=Assumptions!$B$12,M1232&lt;=6)),"High","Standard")</x:f>
        <x:v>Standard</x:v>
      </x:c>
    </x:row>
    <x:row r="1233">
      <x:c r="A1233" t="str">
        <x:f>'Raw_Data'!A1233</x:f>
        <x:v>C01232</x:v>
      </x:c>
      <x:c r="B1233" t="n">
        <x:f>'Raw_Data'!B1233</x:f>
        <x:v>33</x:v>
      </x:c>
      <x:c r="C1233" s="30" t="n">
        <x:f>'Raw_Data'!C1233</x:f>
        <x:v>35174</x:v>
      </x:c>
      <x:c r="D1233" t="n">
        <x:f>'Raw_Data'!D1233</x:f>
        <x:v>742</x:v>
      </x:c>
      <x:c r="E1233" t="n">
        <x:f>'Raw_Data'!E1233</x:f>
        <x:v>22</x:v>
      </x:c>
      <x:c r="F1233" t="str">
        <x:f>PROPER(TRIM('Raw_Data'!F1233))</x:f>
        <x:v>Classic</x:v>
      </x:c>
      <x:c r="G1233" t="str">
        <x:f>PROPER(TRIM('Raw_Data'!G1233))</x:f>
        <x:v>Partner</x:v>
      </x:c>
      <x:c r="H1233" s="60" t="n">
        <x:f>'Raw_Data'!H1233</x:f>
        <x:v>6236</x:v>
      </x:c>
      <x:c r="I1233" s="60" t="n">
        <x:f>'Raw_Data'!I1233</x:f>
        <x:v>818.63</x:v>
      </x:c>
      <x:c r="J1233" s="32" t="n">
        <x:f>'Raw_Data'!J1233</x:f>
        <x:v>0.321</x:v>
      </x:c>
      <x:c r="K1233" s="32" t="n">
        <x:f>'Raw_Data'!K1233</x:f>
        <x:v>0.812</x:v>
      </x:c>
      <x:c r="L1233" t="n">
        <x:f>'Raw_Data'!L1233</x:f>
        <x:v>0</x:v>
      </x:c>
      <x:c r="M1233" t="n">
        <x:f>IF('Raw_Data'!M1233="",Assumptions!$B$15,'Raw_Data'!M1233)</x:f>
        <x:v>7.370408870408871</x:v>
      </x:c>
      <x:c r="N1233" s="32" t="n">
        <x:f>'Raw_Data'!N1233</x:f>
        <x:v>0.234</x:v>
      </x:c>
      <x:c r="O1233" t="str">
        <x:f>IF(OR(D1233&lt;620,L1233&gt;=2,J1233&gt;0.9),"High",IF(OR(D1233&lt;700,L1233=1,J1233&gt;0.75),"Medium","Low"))</x:f>
        <x:v>Low</x:v>
      </x:c>
      <x:c r="P1233" s="30" t="n">
        <x:f>XLOOKUP(F1233,Assumptions!$A$4:$A$6,Assumptions!$B$4:$B$6)</x:f>
        <x:v>0</x:v>
      </x:c>
      <x:c r="Q1233" s="32" t="n">
        <x:f>XLOOKUP(F1233,Assumptions!$A$4:$A$6,Assumptions!$C$4:$C$6)</x:f>
        <x:v>0.229</x:v>
      </x:c>
      <x:c r="R1233" s="32" t="n">
        <x:f>XLOOKUP(F1233,Assumptions!$A$4:$A$6,Assumptions!$D$4:$D$6)</x:f>
        <x:v>0.015</x:v>
      </x:c>
      <x:c r="S1233" s="32" t="n">
        <x:f>XLOOKUP(F1233,Assumptions!$A$4:$A$6,Assumptions!$E$4:$E$6)</x:f>
        <x:v>0.0075</x:v>
      </x:c>
      <x:c r="T1233" s="32" t="n">
        <x:f>XLOOKUP(O1233,Assumptions!$H$4:$H$6,Assumptions!$I$4:$I$6)</x:f>
        <x:v>0.0035</x:v>
      </x:c>
      <x:c r="U1233" s="30" t="n">
        <x:f>XLOOKUP(F1233,Assumptions!$A$4:$A$6,Assumptions!$F$4:$F$6)</x:f>
        <x:v>60</x:v>
      </x:c>
      <x:c r="V1233" s="60" t="n">
        <x:f>I1233*12</x:f>
        <x:v>9823.56</x:v>
      </x:c>
      <x:c r="W1233" s="60" t="n">
        <x:f>H1233*J1233*(1-K1233)*Q1233</x:f>
        <x:v>86.17959931199998</x:v>
      </x:c>
      <x:c r="X1233" s="60" t="n">
        <x:f>V1233*R1233</x:f>
        <x:v>147.3534</x:v>
      </x:c>
      <x:c r="Y1233" s="60" t="n">
        <x:f>V1233*S1233</x:f>
        <x:v>73.6767</x:v>
      </x:c>
      <x:c r="Z1233" s="60" t="n">
        <x:f>H1233*J1233*T1233</x:f>
        <x:v>7.006146</x:v>
      </x:c>
      <x:c r="AA1233" s="60" t="n">
        <x:f>P1233+W1233+X1233-Y1233-Z1233-U1233</x:f>
        <x:v>92.85015331199997</x:v>
      </x:c>
      <x:c r="AB1233" s="32" t="n">
        <x:f>IFERROR(AA1233/(P1233+W1233+X1233),0)</x:f>
        <x:v>0.3975890070591361</x:v>
      </x:c>
      <x:c r="AC1233" t="n">
        <x:f>IF(O1233="High",0,IF(I1233&gt;=1800,3,IF(I1233&gt;=900,2,1))+IF(K1233&gt;=0.9,2,IF(K1233&gt;=0.75,1,0))+IF(J1233&lt;=0.7,2,IF(J1233&lt;=0.85,1,0))+IF(M1233&gt;=8,1,0))</x:f>
        <x:v>4</x:v>
      </x:c>
      <x:c r="AD1233" t="str">
        <x:f>IF(AND(O1233&lt;&gt;"High",AC1233&gt;=Assumptions!$B$10,AA1233&gt;0),"Priority Growth",IF(AND(O1233="Low",AA1233&gt;0),"Maintain","Watch"))</x:f>
        <x:v>Maintain</x:v>
      </x:c>
      <x:c r="AE1233" s="60" t="n">
        <x:f>MAX(AA1233,0)*N1233</x:f>
        <x:v>21.726935875007996</x:v>
      </x:c>
      <x:c r="AF1233" t="str">
        <x:f>IF(AND(AA1233&gt;=Assumptions!$B$11,O1233&lt;&gt;"High",OR(N1233&gt;=Assumptions!$B$12,M1233&lt;=6)),"High","Standard")</x:f>
        <x:v>Standard</x:v>
      </x:c>
    </x:row>
    <x:row r="1234">
      <x:c r="A1234" t="str">
        <x:f>'Raw_Data'!A1234</x:f>
        <x:v>C01233</x:v>
      </x:c>
      <x:c r="B1234" t="n">
        <x:f>'Raw_Data'!B1234</x:f>
        <x:v>30</x:v>
      </x:c>
      <x:c r="C1234" s="30" t="n">
        <x:f>'Raw_Data'!C1234</x:f>
        <x:v>73894</x:v>
      </x:c>
      <x:c r="D1234" t="n">
        <x:f>'Raw_Data'!D1234</x:f>
        <x:v>630</x:v>
      </x:c>
      <x:c r="E1234" t="n">
        <x:f>'Raw_Data'!E1234</x:f>
        <x:v>13</x:v>
      </x:c>
      <x:c r="F1234" t="str">
        <x:f>PROPER(TRIM('Raw_Data'!F1234))</x:f>
        <x:v>Classic</x:v>
      </x:c>
      <x:c r="G1234" t="str">
        <x:f>PROPER(TRIM('Raw_Data'!G1234))</x:f>
        <x:v>Partner</x:v>
      </x:c>
      <x:c r="H1234" s="60" t="n">
        <x:f>'Raw_Data'!H1234</x:f>
        <x:v>3461</x:v>
      </x:c>
      <x:c r="I1234" s="60" t="n">
        <x:f>'Raw_Data'!I1234</x:f>
        <x:v>1194.4</x:v>
      </x:c>
      <x:c r="J1234" s="32" t="n">
        <x:f>'Raw_Data'!J1234</x:f>
        <x:v>0.495</x:v>
      </x:c>
      <x:c r="K1234" s="32" t="n">
        <x:f>'Raw_Data'!K1234</x:f>
        <x:v>0.763</x:v>
      </x:c>
      <x:c r="L1234" t="n">
        <x:f>'Raw_Data'!L1234</x:f>
        <x:v>0</x:v>
      </x:c>
      <x:c r="M1234" t="n">
        <x:f>IF('Raw_Data'!M1234="",Assumptions!$B$15,'Raw_Data'!M1234)</x:f>
        <x:v>4</x:v>
      </x:c>
      <x:c r="N1234" s="32" t="n">
        <x:f>'Raw_Data'!N1234</x:f>
        <x:v>0.314</x:v>
      </x:c>
      <x:c r="O1234" t="str">
        <x:f>IF(OR(D1234&lt;620,L1234&gt;=2,J1234&gt;0.9),"High",IF(OR(D1234&lt;700,L1234=1,J1234&gt;0.75),"Medium","Low"))</x:f>
        <x:v>Medium</x:v>
      </x:c>
      <x:c r="P1234" s="30" t="n">
        <x:f>XLOOKUP(F1234,Assumptions!$A$4:$A$6,Assumptions!$B$4:$B$6)</x:f>
        <x:v>0</x:v>
      </x:c>
      <x:c r="Q1234" s="32" t="n">
        <x:f>XLOOKUP(F1234,Assumptions!$A$4:$A$6,Assumptions!$C$4:$C$6)</x:f>
        <x:v>0.229</x:v>
      </x:c>
      <x:c r="R1234" s="32" t="n">
        <x:f>XLOOKUP(F1234,Assumptions!$A$4:$A$6,Assumptions!$D$4:$D$6)</x:f>
        <x:v>0.015</x:v>
      </x:c>
      <x:c r="S1234" s="32" t="n">
        <x:f>XLOOKUP(F1234,Assumptions!$A$4:$A$6,Assumptions!$E$4:$E$6)</x:f>
        <x:v>0.0075</x:v>
      </x:c>
      <x:c r="T1234" s="32" t="n">
        <x:f>XLOOKUP(O1234,Assumptions!$H$4:$H$6,Assumptions!$I$4:$I$6)</x:f>
        <x:v>0.012</x:v>
      </x:c>
      <x:c r="U1234" s="30" t="n">
        <x:f>XLOOKUP(F1234,Assumptions!$A$4:$A$6,Assumptions!$F$4:$F$6)</x:f>
        <x:v>60</x:v>
      </x:c>
      <x:c r="V1234" s="60" t="n">
        <x:f>I1234*12</x:f>
        <x:v>14332.800000000001</x:v>
      </x:c>
      <x:c r="W1234" s="60" t="n">
        <x:f>H1234*J1234*(1-K1234)*Q1234</x:f>
        <x:v>92.98023223499999</x:v>
      </x:c>
      <x:c r="X1234" s="60" t="n">
        <x:f>V1234*R1234</x:f>
        <x:v>214.99200000000002</x:v>
      </x:c>
      <x:c r="Y1234" s="60" t="n">
        <x:f>V1234*S1234</x:f>
        <x:v>107.49600000000001</x:v>
      </x:c>
      <x:c r="Z1234" s="60" t="n">
        <x:f>H1234*J1234*T1234</x:f>
        <x:v>20.55834</x:v>
      </x:c>
      <x:c r="AA1234" s="60" t="n">
        <x:f>P1234+W1234+X1234-Y1234-Z1234-U1234</x:f>
        <x:v>119.91789223499995</x:v>
      </x:c>
      <x:c r="AB1234" s="32" t="n">
        <x:f>IFERROR(AA1234/(P1234+W1234+X1234),0)</x:f>
        <x:v>0.38937891044506867</x:v>
      </x:c>
      <x:c r="AC1234" t="n">
        <x:f>IF(O1234="High",0,IF(I1234&gt;=1800,3,IF(I1234&gt;=900,2,1))+IF(K1234&gt;=0.9,2,IF(K1234&gt;=0.75,1,0))+IF(J1234&lt;=0.7,2,IF(J1234&lt;=0.85,1,0))+IF(M1234&gt;=8,1,0))</x:f>
        <x:v>5</x:v>
      </x:c>
      <x:c r="AD1234" t="str">
        <x:f>IF(AND(O1234&lt;&gt;"High",AC1234&gt;=Assumptions!$B$10,AA1234&gt;0),"Priority Growth",IF(AND(O1234="Low",AA1234&gt;0),"Maintain","Watch"))</x:f>
        <x:v>Watch</x:v>
      </x:c>
      <x:c r="AE1234" s="60" t="n">
        <x:f>MAX(AA1234,0)*N1234</x:f>
        <x:v>37.654218161789984</x:v>
      </x:c>
      <x:c r="AF1234" t="str">
        <x:f>IF(AND(AA1234&gt;=Assumptions!$B$11,O1234&lt;&gt;"High",OR(N1234&gt;=Assumptions!$B$12,M1234&lt;=6)),"High","Standard")</x:f>
        <x:v>Standard</x:v>
      </x:c>
    </x:row>
    <x:row r="1235">
      <x:c r="A1235" t="str">
        <x:f>'Raw_Data'!A1235</x:f>
        <x:v>C01234</x:v>
      </x:c>
      <x:c r="B1235" t="n">
        <x:f>'Raw_Data'!B1235</x:f>
        <x:v>21</x:v>
      </x:c>
      <x:c r="C1235" s="30" t="n">
        <x:f>'Raw_Data'!C1235</x:f>
        <x:v>47470</x:v>
      </x:c>
      <x:c r="D1235" t="n">
        <x:f>'Raw_Data'!D1235</x:f>
        <x:v>630</x:v>
      </x:c>
      <x:c r="E1235" t="n">
        <x:f>'Raw_Data'!E1235</x:f>
        <x:v>49</x:v>
      </x:c>
      <x:c r="F1235" t="str">
        <x:f>PROPER(TRIM('Raw_Data'!F1235))</x:f>
        <x:v>Classic</x:v>
      </x:c>
      <x:c r="G1235" t="str">
        <x:f>PROPER(TRIM('Raw_Data'!G1235))</x:f>
        <x:v>Partner</x:v>
      </x:c>
      <x:c r="H1235" s="60" t="n">
        <x:f>'Raw_Data'!H1235</x:f>
        <x:v>1000</x:v>
      </x:c>
      <x:c r="I1235" s="60" t="n">
        <x:f>'Raw_Data'!I1235</x:f>
        <x:v>468.85</x:v>
      </x:c>
      <x:c r="J1235" s="32" t="n">
        <x:f>'Raw_Data'!J1235</x:f>
        <x:v>0.638</x:v>
      </x:c>
      <x:c r="K1235" s="32" t="n">
        <x:f>'Raw_Data'!K1235</x:f>
        <x:v>0.628</x:v>
      </x:c>
      <x:c r="L1235" t="n">
        <x:f>'Raw_Data'!L1235</x:f>
        <x:v>0</x:v>
      </x:c>
      <x:c r="M1235" t="n">
        <x:f>IF('Raw_Data'!M1235="",Assumptions!$B$15,'Raw_Data'!M1235)</x:f>
        <x:v>8</x:v>
      </x:c>
      <x:c r="N1235" s="32" t="n">
        <x:f>'Raw_Data'!N1235</x:f>
        <x:v>0.02</x:v>
      </x:c>
      <x:c r="O1235" t="str">
        <x:f>IF(OR(D1235&lt;620,L1235&gt;=2,J1235&gt;0.9),"High",IF(OR(D1235&lt;700,L1235=1,J1235&gt;0.75),"Medium","Low"))</x:f>
        <x:v>Medium</x:v>
      </x:c>
      <x:c r="P1235" s="30" t="n">
        <x:f>XLOOKUP(F1235,Assumptions!$A$4:$A$6,Assumptions!$B$4:$B$6)</x:f>
        <x:v>0</x:v>
      </x:c>
      <x:c r="Q1235" s="32" t="n">
        <x:f>XLOOKUP(F1235,Assumptions!$A$4:$A$6,Assumptions!$C$4:$C$6)</x:f>
        <x:v>0.229</x:v>
      </x:c>
      <x:c r="R1235" s="32" t="n">
        <x:f>XLOOKUP(F1235,Assumptions!$A$4:$A$6,Assumptions!$D$4:$D$6)</x:f>
        <x:v>0.015</x:v>
      </x:c>
      <x:c r="S1235" s="32" t="n">
        <x:f>XLOOKUP(F1235,Assumptions!$A$4:$A$6,Assumptions!$E$4:$E$6)</x:f>
        <x:v>0.0075</x:v>
      </x:c>
      <x:c r="T1235" s="32" t="n">
        <x:f>XLOOKUP(O1235,Assumptions!$H$4:$H$6,Assumptions!$I$4:$I$6)</x:f>
        <x:v>0.012</x:v>
      </x:c>
      <x:c r="U1235" s="30" t="n">
        <x:f>XLOOKUP(F1235,Assumptions!$A$4:$A$6,Assumptions!$F$4:$F$6)</x:f>
        <x:v>60</x:v>
      </x:c>
      <x:c r="V1235" s="60" t="n">
        <x:f>I1235*12</x:f>
        <x:v>5626.200000000001</x:v>
      </x:c>
      <x:c r="W1235" s="60" t="n">
        <x:f>H1235*J1235*(1-K1235)*Q1235</x:f>
        <x:v>54.349944</x:v>
      </x:c>
      <x:c r="X1235" s="60" t="n">
        <x:f>V1235*R1235</x:f>
        <x:v>84.39300000000001</x:v>
      </x:c>
      <x:c r="Y1235" s="60" t="n">
        <x:f>V1235*S1235</x:f>
        <x:v>42.19650000000001</x:v>
      </x:c>
      <x:c r="Z1235" s="60" t="n">
        <x:f>H1235*J1235*T1235</x:f>
        <x:v>7.656000000000001</x:v>
      </x:c>
      <x:c r="AA1235" s="60" t="n">
        <x:f>P1235+W1235+X1235-Y1235-Z1235-U1235</x:f>
        <x:v>28.890444000000002</x:v>
      </x:c>
      <x:c r="AB1235" s="32" t="n">
        <x:f>IFERROR(AA1235/(P1235+W1235+X1235),0)</x:f>
        <x:v>0.20823000555617444</x:v>
      </x:c>
      <x:c r="AC1235" t="n">
        <x:f>IF(O1235="High",0,IF(I1235&gt;=1800,3,IF(I1235&gt;=900,2,1))+IF(K1235&gt;=0.9,2,IF(K1235&gt;=0.75,1,0))+IF(J1235&lt;=0.7,2,IF(J1235&lt;=0.85,1,0))+IF(M1235&gt;=8,1,0))</x:f>
        <x:v>4</x:v>
      </x:c>
      <x:c r="AD1235" t="str">
        <x:f>IF(AND(O1235&lt;&gt;"High",AC1235&gt;=Assumptions!$B$10,AA1235&gt;0),"Priority Growth",IF(AND(O1235="Low",AA1235&gt;0),"Maintain","Watch"))</x:f>
        <x:v>Watch</x:v>
      </x:c>
      <x:c r="AE1235" s="60" t="n">
        <x:f>MAX(AA1235,0)*N1235</x:f>
        <x:v>0.5778088800000001</x:v>
      </x:c>
      <x:c r="AF1235" t="str">
        <x:f>IF(AND(AA1235&gt;=Assumptions!$B$11,O1235&lt;&gt;"High",OR(N1235&gt;=Assumptions!$B$12,M1235&lt;=6)),"High","Standard")</x:f>
        <x:v>Standard</x:v>
      </x:c>
    </x:row>
    <x:row r="1236">
      <x:c r="A1236" t="str">
        <x:f>'Raw_Data'!A1236</x:f>
        <x:v>C01235</x:v>
      </x:c>
      <x:c r="B1236" t="n">
        <x:f>'Raw_Data'!B1236</x:f>
        <x:v>59</x:v>
      </x:c>
      <x:c r="C1236" s="30" t="n">
        <x:f>'Raw_Data'!C1236</x:f>
        <x:v>93707</x:v>
      </x:c>
      <x:c r="D1236" t="n">
        <x:f>'Raw_Data'!D1236</x:f>
        <x:v>654</x:v>
      </x:c>
      <x:c r="E1236" t="n">
        <x:f>'Raw_Data'!E1236</x:f>
        <x:v>18</x:v>
      </x:c>
      <x:c r="F1236" t="str">
        <x:f>PROPER(TRIM('Raw_Data'!F1236))</x:f>
        <x:v>Gold</x:v>
      </x:c>
      <x:c r="G1236" t="str">
        <x:f>PROPER(TRIM('Raw_Data'!G1236))</x:f>
        <x:v>Branch</x:v>
      </x:c>
      <x:c r="H1236" s="60" t="n">
        <x:f>'Raw_Data'!H1236</x:f>
        <x:v>12330</x:v>
      </x:c>
      <x:c r="I1236" s="60" t="n">
        <x:f>'Raw_Data'!I1236</x:f>
        <x:v>1140.41</x:v>
      </x:c>
      <x:c r="J1236" s="32" t="n">
        <x:f>'Raw_Data'!J1236</x:f>
        <x:v>0.477</x:v>
      </x:c>
      <x:c r="K1236" s="32" t="n">
        <x:f>'Raw_Data'!K1236</x:f>
        <x:v>0.735</x:v>
      </x:c>
      <x:c r="L1236" t="n">
        <x:f>'Raw_Data'!L1236</x:f>
        <x:v>0</x:v>
      </x:c>
      <x:c r="M1236" t="n">
        <x:f>IF('Raw_Data'!M1236="",Assumptions!$B$15,'Raw_Data'!M1236)</x:f>
        <x:v>9</x:v>
      </x:c>
      <x:c r="N1236" s="32" t="n">
        <x:f>'Raw_Data'!N1236</x:f>
        <x:v>0.02</x:v>
      </x:c>
      <x:c r="O1236" t="str">
        <x:f>IF(OR(D1236&lt;620,L1236&gt;=2,J1236&gt;0.9),"High",IF(OR(D1236&lt;700,L1236=1,J1236&gt;0.75),"Medium","Low"))</x:f>
        <x:v>Medium</x:v>
      </x:c>
      <x:c r="P1236" s="30" t="n">
        <x:f>XLOOKUP(F1236,Assumptions!$A$4:$A$6,Assumptions!$B$4:$B$6)</x:f>
        <x:v>95</x:v>
      </x:c>
      <x:c r="Q1236" s="32" t="n">
        <x:f>XLOOKUP(F1236,Assumptions!$A$4:$A$6,Assumptions!$C$4:$C$6)</x:f>
        <x:v>0.219</x:v>
      </x:c>
      <x:c r="R1236" s="32" t="n">
        <x:f>XLOOKUP(F1236,Assumptions!$A$4:$A$6,Assumptions!$D$4:$D$6)</x:f>
        <x:v>0.016</x:v>
      </x:c>
      <x:c r="S1236" s="32" t="n">
        <x:f>XLOOKUP(F1236,Assumptions!$A$4:$A$6,Assumptions!$E$4:$E$6)</x:f>
        <x:v>0.01</x:v>
      </x:c>
      <x:c r="T1236" s="32" t="n">
        <x:f>XLOOKUP(O1236,Assumptions!$H$4:$H$6,Assumptions!$I$4:$I$6)</x:f>
        <x:v>0.012</x:v>
      </x:c>
      <x:c r="U1236" s="30" t="n">
        <x:f>XLOOKUP(F1236,Assumptions!$A$4:$A$6,Assumptions!$F$4:$F$6)</x:f>
        <x:v>90</x:v>
      </x:c>
      <x:c r="V1236" s="60" t="n">
        <x:f>I1236*12</x:f>
        <x:v>13684.920000000002</x:v>
      </x:c>
      <x:c r="W1236" s="60" t="n">
        <x:f>H1236*J1236*(1-K1236)*Q1236</x:f>
        <x:v>341.32762935</x:v>
      </x:c>
      <x:c r="X1236" s="60" t="n">
        <x:f>V1236*R1236</x:f>
        <x:v>218.95872000000003</x:v>
      </x:c>
      <x:c r="Y1236" s="60" t="n">
        <x:f>V1236*S1236</x:f>
        <x:v>136.84920000000002</x:v>
      </x:c>
      <x:c r="Z1236" s="60" t="n">
        <x:f>H1236*J1236*T1236</x:f>
        <x:v>70.57692</x:v>
      </x:c>
      <x:c r="AA1236" s="60" t="n">
        <x:f>P1236+W1236+X1236-Y1236-Z1236-U1236</x:f>
        <x:v>357.86022935000005</x:v>
      </x:c>
      <x:c r="AB1236" s="32" t="n">
        <x:f>IFERROR(AA1236/(P1236+W1236+X1236),0)</x:f>
        <x:v>0.5461127485792636</x:v>
      </x:c>
      <x:c r="AC1236" t="n">
        <x:f>IF(O1236="High",0,IF(I1236&gt;=1800,3,IF(I1236&gt;=900,2,1))+IF(K1236&gt;=0.9,2,IF(K1236&gt;=0.75,1,0))+IF(J1236&lt;=0.7,2,IF(J1236&lt;=0.85,1,0))+IF(M1236&gt;=8,1,0))</x:f>
        <x:v>5</x:v>
      </x:c>
      <x:c r="AD1236" t="str">
        <x:f>IF(AND(O1236&lt;&gt;"High",AC1236&gt;=Assumptions!$B$10,AA1236&gt;0),"Priority Growth",IF(AND(O1236="Low",AA1236&gt;0),"Maintain","Watch"))</x:f>
        <x:v>Watch</x:v>
      </x:c>
      <x:c r="AE1236" s="60" t="n">
        <x:f>MAX(AA1236,0)*N1236</x:f>
        <x:v>7.157204587000002</x:v>
      </x:c>
      <x:c r="AF1236" t="str">
        <x:f>IF(AND(AA1236&gt;=Assumptions!$B$11,O1236&lt;&gt;"High",OR(N1236&gt;=Assumptions!$B$12,M1236&lt;=6)),"High","Standard")</x:f>
        <x:v>Standard</x:v>
      </x:c>
    </x:row>
    <x:row r="1237">
      <x:c r="A1237" t="str">
        <x:f>'Raw_Data'!A1237</x:f>
        <x:v>C01236</x:v>
      </x:c>
      <x:c r="B1237" t="n">
        <x:f>'Raw_Data'!B1237</x:f>
        <x:v>49</x:v>
      </x:c>
      <x:c r="C1237" s="30" t="n">
        <x:f>'Raw_Data'!C1237</x:f>
        <x:v>97520</x:v>
      </x:c>
      <x:c r="D1237" t="n">
        <x:f>'Raw_Data'!D1237</x:f>
        <x:v>652</x:v>
      </x:c>
      <x:c r="E1237" t="n">
        <x:f>'Raw_Data'!E1237</x:f>
        <x:v>22</x:v>
      </x:c>
      <x:c r="F1237" t="str">
        <x:f>PROPER(TRIM('Raw_Data'!F1237))</x:f>
        <x:v>Classic</x:v>
      </x:c>
      <x:c r="G1237" t="str">
        <x:f>PROPER(TRIM('Raw_Data'!G1237))</x:f>
        <x:v>Direct Mail</x:v>
      </x:c>
      <x:c r="H1237" s="60" t="n">
        <x:f>'Raw_Data'!H1237</x:f>
        <x:v>9457</x:v>
      </x:c>
      <x:c r="I1237" s="60" t="n">
        <x:f>'Raw_Data'!I1237</x:f>
        <x:v>1368.73</x:v>
      </x:c>
      <x:c r="J1237" s="32" t="n">
        <x:f>'Raw_Data'!J1237</x:f>
        <x:v>0.468</x:v>
      </x:c>
      <x:c r="K1237" s="32" t="n">
        <x:f>'Raw_Data'!K1237</x:f>
        <x:v>0.657</x:v>
      </x:c>
      <x:c r="L1237" t="n">
        <x:f>'Raw_Data'!L1237</x:f>
        <x:v>0</x:v>
      </x:c>
      <x:c r="M1237" t="n">
        <x:f>IF('Raw_Data'!M1237="",Assumptions!$B$15,'Raw_Data'!M1237)</x:f>
        <x:v>10</x:v>
      </x:c>
      <x:c r="N1237" s="32" t="n">
        <x:f>'Raw_Data'!N1237</x:f>
        <x:v>0.02</x:v>
      </x:c>
      <x:c r="O1237" t="str">
        <x:f>IF(OR(D1237&lt;620,L1237&gt;=2,J1237&gt;0.9),"High",IF(OR(D1237&lt;700,L1237=1,J1237&gt;0.75),"Medium","Low"))</x:f>
        <x:v>Medium</x:v>
      </x:c>
      <x:c r="P1237" s="30" t="n">
        <x:f>XLOOKUP(F1237,Assumptions!$A$4:$A$6,Assumptions!$B$4:$B$6)</x:f>
        <x:v>0</x:v>
      </x:c>
      <x:c r="Q1237" s="32" t="n">
        <x:f>XLOOKUP(F1237,Assumptions!$A$4:$A$6,Assumptions!$C$4:$C$6)</x:f>
        <x:v>0.229</x:v>
      </x:c>
      <x:c r="R1237" s="32" t="n">
        <x:f>XLOOKUP(F1237,Assumptions!$A$4:$A$6,Assumptions!$D$4:$D$6)</x:f>
        <x:v>0.015</x:v>
      </x:c>
      <x:c r="S1237" s="32" t="n">
        <x:f>XLOOKUP(F1237,Assumptions!$A$4:$A$6,Assumptions!$E$4:$E$6)</x:f>
        <x:v>0.0075</x:v>
      </x:c>
      <x:c r="T1237" s="32" t="n">
        <x:f>XLOOKUP(O1237,Assumptions!$H$4:$H$6,Assumptions!$I$4:$I$6)</x:f>
        <x:v>0.012</x:v>
      </x:c>
      <x:c r="U1237" s="30" t="n">
        <x:f>XLOOKUP(F1237,Assumptions!$A$4:$A$6,Assumptions!$F$4:$F$6)</x:f>
        <x:v>60</x:v>
      </x:c>
      <x:c r="V1237" s="60" t="n">
        <x:f>I1237*12</x:f>
        <x:v>16424.760000000002</x:v>
      </x:c>
      <x:c r="W1237" s="60" t="n">
        <x:f>H1237*J1237*(1-K1237)*Q1237</x:f>
        <x:v>347.63928217200004</x:v>
      </x:c>
      <x:c r="X1237" s="60" t="n">
        <x:f>V1237*R1237</x:f>
        <x:v>246.37140000000002</x:v>
      </x:c>
      <x:c r="Y1237" s="60" t="n">
        <x:f>V1237*S1237</x:f>
        <x:v>123.18570000000001</x:v>
      </x:c>
      <x:c r="Z1237" s="60" t="n">
        <x:f>H1237*J1237*T1237</x:f>
        <x:v>53.11051200000001</x:v>
      </x:c>
      <x:c r="AA1237" s="60" t="n">
        <x:f>P1237+W1237+X1237-Y1237-Z1237-U1237</x:f>
        <x:v>357.71447017200006</x:v>
      </x:c>
      <x:c r="AB1237" s="32" t="n">
        <x:f>IFERROR(AA1237/(P1237+W1237+X1237),0)</x:f>
        <x:v>0.6022020830736866</x:v>
      </x:c>
      <x:c r="AC1237" t="n">
        <x:f>IF(O1237="High",0,IF(I1237&gt;=1800,3,IF(I1237&gt;=900,2,1))+IF(K1237&gt;=0.9,2,IF(K1237&gt;=0.75,1,0))+IF(J1237&lt;=0.7,2,IF(J1237&lt;=0.85,1,0))+IF(M1237&gt;=8,1,0))</x:f>
        <x:v>5</x:v>
      </x:c>
      <x:c r="AD1237" t="str">
        <x:f>IF(AND(O1237&lt;&gt;"High",AC1237&gt;=Assumptions!$B$10,AA1237&gt;0),"Priority Growth",IF(AND(O1237="Low",AA1237&gt;0),"Maintain","Watch"))</x:f>
        <x:v>Watch</x:v>
      </x:c>
      <x:c r="AE1237" s="60" t="n">
        <x:f>MAX(AA1237,0)*N1237</x:f>
        <x:v>7.154289403440002</x:v>
      </x:c>
      <x:c r="AF1237" t="str">
        <x:f>IF(AND(AA1237&gt;=Assumptions!$B$11,O1237&lt;&gt;"High",OR(N1237&gt;=Assumptions!$B$12,M1237&lt;=6)),"High","Standard")</x:f>
        <x:v>Standard</x:v>
      </x:c>
    </x:row>
    <x:row r="1238">
      <x:c r="A1238" t="str">
        <x:f>'Raw_Data'!A1238</x:f>
        <x:v>C01237</x:v>
      </x:c>
      <x:c r="B1238" t="n">
        <x:f>'Raw_Data'!B1238</x:f>
        <x:v>46</x:v>
      </x:c>
      <x:c r="C1238" s="30" t="n">
        <x:f>'Raw_Data'!C1238</x:f>
        <x:v>130382</x:v>
      </x:c>
      <x:c r="D1238" t="n">
        <x:f>'Raw_Data'!D1238</x:f>
        <x:v>734</x:v>
      </x:c>
      <x:c r="E1238" t="n">
        <x:f>'Raw_Data'!E1238</x:f>
        <x:v>20</x:v>
      </x:c>
      <x:c r="F1238" t="str">
        <x:f>PROPER(TRIM('Raw_Data'!F1238))</x:f>
        <x:v>Gold</x:v>
      </x:c>
      <x:c r="G1238" t="str">
        <x:f>PROPER(TRIM('Raw_Data'!G1238))</x:f>
        <x:v>Direct Mail</x:v>
      </x:c>
      <x:c r="H1238" s="60" t="n">
        <x:f>'Raw_Data'!H1238</x:f>
        <x:v>19092</x:v>
      </x:c>
      <x:c r="I1238" s="60" t="n">
        <x:f>'Raw_Data'!I1238</x:f>
        <x:v>2389.99</x:v>
      </x:c>
      <x:c r="J1238" s="32" t="n">
        <x:f>'Raw_Data'!J1238</x:f>
        <x:v>0.509</x:v>
      </x:c>
      <x:c r="K1238" s="32" t="n">
        <x:f>'Raw_Data'!K1238</x:f>
        <x:v>0.903</x:v>
      </x:c>
      <x:c r="L1238" t="n">
        <x:f>'Raw_Data'!L1238</x:f>
        <x:v>0</x:v>
      </x:c>
      <x:c r="M1238" t="n">
        <x:f>IF('Raw_Data'!M1238="",Assumptions!$B$15,'Raw_Data'!M1238)</x:f>
        <x:v>7</x:v>
      </x:c>
      <x:c r="N1238" s="32" t="n">
        <x:f>'Raw_Data'!N1238</x:f>
        <x:v>0.119</x:v>
      </x:c>
      <x:c r="O1238" t="str">
        <x:f>IF(OR(D1238&lt;620,L1238&gt;=2,J1238&gt;0.9),"High",IF(OR(D1238&lt;700,L1238=1,J1238&gt;0.75),"Medium","Low"))</x:f>
        <x:v>Low</x:v>
      </x:c>
      <x:c r="P1238" s="30" t="n">
        <x:f>XLOOKUP(F1238,Assumptions!$A$4:$A$6,Assumptions!$B$4:$B$6)</x:f>
        <x:v>95</x:v>
      </x:c>
      <x:c r="Q1238" s="32" t="n">
        <x:f>XLOOKUP(F1238,Assumptions!$A$4:$A$6,Assumptions!$C$4:$C$6)</x:f>
        <x:v>0.219</x:v>
      </x:c>
      <x:c r="R1238" s="32" t="n">
        <x:f>XLOOKUP(F1238,Assumptions!$A$4:$A$6,Assumptions!$D$4:$D$6)</x:f>
        <x:v>0.016</x:v>
      </x:c>
      <x:c r="S1238" s="32" t="n">
        <x:f>XLOOKUP(F1238,Assumptions!$A$4:$A$6,Assumptions!$E$4:$E$6)</x:f>
        <x:v>0.01</x:v>
      </x:c>
      <x:c r="T1238" s="32" t="n">
        <x:f>XLOOKUP(O1238,Assumptions!$H$4:$H$6,Assumptions!$I$4:$I$6)</x:f>
        <x:v>0.0035</x:v>
      </x:c>
      <x:c r="U1238" s="30" t="n">
        <x:f>XLOOKUP(F1238,Assumptions!$A$4:$A$6,Assumptions!$F$4:$F$6)</x:f>
        <x:v>90</x:v>
      </x:c>
      <x:c r="V1238" s="60" t="n">
        <x:f>I1238*12</x:f>
        <x:v>28679.879999999997</x:v>
      </x:c>
      <x:c r="W1238" s="60" t="n">
        <x:f>H1238*J1238*(1-K1238)*Q1238</x:f>
        <x:v>206.43582020399992</x:v>
      </x:c>
      <x:c r="X1238" s="60" t="n">
        <x:f>V1238*R1238</x:f>
        <x:v>458.87807999999995</x:v>
      </x:c>
      <x:c r="Y1238" s="60" t="n">
        <x:f>V1238*S1238</x:f>
        <x:v>286.79879999999997</x:v>
      </x:c>
      <x:c r="Z1238" s="60" t="n">
        <x:f>H1238*J1238*T1238</x:f>
        <x:v>34.012398</x:v>
      </x:c>
      <x:c r="AA1238" s="60" t="n">
        <x:f>P1238+W1238+X1238-Y1238-Z1238-U1238</x:f>
        <x:v>349.5027022039999</x:v>
      </x:c>
      <x:c r="AB1238" s="32" t="n">
        <x:f>IFERROR(AA1238/(P1238+W1238+X1238),0)</x:f>
        <x:v>0.4596821156501608</x:v>
      </x:c>
      <x:c r="AC1238" t="n">
        <x:f>IF(O1238="High",0,IF(I1238&gt;=1800,3,IF(I1238&gt;=900,2,1))+IF(K1238&gt;=0.9,2,IF(K1238&gt;=0.75,1,0))+IF(J1238&lt;=0.7,2,IF(J1238&lt;=0.85,1,0))+IF(M1238&gt;=8,1,0))</x:f>
        <x:v>7</x:v>
      </x:c>
      <x:c r="AD1238" t="str">
        <x:f>IF(AND(O1238&lt;&gt;"High",AC1238&gt;=Assumptions!$B$10,AA1238&gt;0),"Priority Growth",IF(AND(O1238="Low",AA1238&gt;0),"Maintain","Watch"))</x:f>
        <x:v>Priority Growth</x:v>
      </x:c>
      <x:c r="AE1238" s="60" t="n">
        <x:f>MAX(AA1238,0)*N1238</x:f>
        <x:v>41.590821562275984</x:v>
      </x:c>
      <x:c r="AF1238" t="str">
        <x:f>IF(AND(AA1238&gt;=Assumptions!$B$11,O1238&lt;&gt;"High",OR(N1238&gt;=Assumptions!$B$12,M1238&lt;=6)),"High","Standard")</x:f>
        <x:v>Standard</x:v>
      </x:c>
    </x:row>
    <x:row r="1239">
      <x:c r="A1239" t="str">
        <x:f>'Raw_Data'!A1239</x:f>
        <x:v>C01238</x:v>
      </x:c>
      <x:c r="B1239" t="n">
        <x:f>'Raw_Data'!B1239</x:f>
        <x:v>42</x:v>
      </x:c>
      <x:c r="C1239" s="30" t="n">
        <x:f>'Raw_Data'!C1239</x:f>
        <x:v>124516</x:v>
      </x:c>
      <x:c r="D1239" t="n">
        <x:f>'Raw_Data'!D1239</x:f>
        <x:v>621</x:v>
      </x:c>
      <x:c r="E1239" t="n">
        <x:f>'Raw_Data'!E1239</x:f>
        <x:v>61</x:v>
      </x:c>
      <x:c r="F1239" t="str">
        <x:f>PROPER(TRIM('Raw_Data'!F1239))</x:f>
        <x:v>Gold</x:v>
      </x:c>
      <x:c r="G1239" t="str">
        <x:f>PROPER(TRIM('Raw_Data'!G1239))</x:f>
        <x:v>Partner</x:v>
      </x:c>
      <x:c r="H1239" s="60" t="n">
        <x:f>'Raw_Data'!H1239</x:f>
        <x:v>13883</x:v>
      </x:c>
      <x:c r="I1239" s="60" t="n">
        <x:f>'Raw_Data'!I1239</x:f>
        <x:v>1502.06</x:v>
      </x:c>
      <x:c r="J1239" s="32" t="n">
        <x:f>'Raw_Data'!J1239</x:f>
        <x:v>0.303</x:v>
      </x:c>
      <x:c r="K1239" s="32" t="n">
        <x:f>'Raw_Data'!K1239</x:f>
        <x:v>0.785</x:v>
      </x:c>
      <x:c r="L1239" t="n">
        <x:f>'Raw_Data'!L1239</x:f>
        <x:v>0</x:v>
      </x:c>
      <x:c r="M1239" t="n">
        <x:f>IF('Raw_Data'!M1239="",Assumptions!$B$15,'Raw_Data'!M1239)</x:f>
        <x:v>7</x:v>
      </x:c>
      <x:c r="N1239" s="32" t="n">
        <x:f>'Raw_Data'!N1239</x:f>
        <x:v>0.09</x:v>
      </x:c>
      <x:c r="O1239" t="str">
        <x:f>IF(OR(D1239&lt;620,L1239&gt;=2,J1239&gt;0.9),"High",IF(OR(D1239&lt;700,L1239=1,J1239&gt;0.75),"Medium","Low"))</x:f>
        <x:v>Medium</x:v>
      </x:c>
      <x:c r="P1239" s="30" t="n">
        <x:f>XLOOKUP(F1239,Assumptions!$A$4:$A$6,Assumptions!$B$4:$B$6)</x:f>
        <x:v>95</x:v>
      </x:c>
      <x:c r="Q1239" s="32" t="n">
        <x:f>XLOOKUP(F1239,Assumptions!$A$4:$A$6,Assumptions!$C$4:$C$6)</x:f>
        <x:v>0.219</x:v>
      </x:c>
      <x:c r="R1239" s="32" t="n">
        <x:f>XLOOKUP(F1239,Assumptions!$A$4:$A$6,Assumptions!$D$4:$D$6)</x:f>
        <x:v>0.016</x:v>
      </x:c>
      <x:c r="S1239" s="32" t="n">
        <x:f>XLOOKUP(F1239,Assumptions!$A$4:$A$6,Assumptions!$E$4:$E$6)</x:f>
        <x:v>0.01</x:v>
      </x:c>
      <x:c r="T1239" s="32" t="n">
        <x:f>XLOOKUP(O1239,Assumptions!$H$4:$H$6,Assumptions!$I$4:$I$6)</x:f>
        <x:v>0.012</x:v>
      </x:c>
      <x:c r="U1239" s="30" t="n">
        <x:f>XLOOKUP(F1239,Assumptions!$A$4:$A$6,Assumptions!$F$4:$F$6)</x:f>
        <x:v>90</x:v>
      </x:c>
      <x:c r="V1239" s="60" t="n">
        <x:f>I1239*12</x:f>
        <x:v>18024.72</x:v>
      </x:c>
      <x:c r="W1239" s="60" t="n">
        <x:f>H1239*J1239*(1-K1239)*Q1239</x:f>
        <x:v>198.06535966499996</x:v>
      </x:c>
      <x:c r="X1239" s="60" t="n">
        <x:f>V1239*R1239</x:f>
        <x:v>288.39552000000003</x:v>
      </x:c>
      <x:c r="Y1239" s="60" t="n">
        <x:f>V1239*S1239</x:f>
        <x:v>180.24720000000002</x:v>
      </x:c>
      <x:c r="Z1239" s="60" t="n">
        <x:f>H1239*J1239*T1239</x:f>
        <x:v>50.478588</x:v>
      </x:c>
      <x:c r="AA1239" s="60" t="n">
        <x:f>P1239+W1239+X1239-Y1239-Z1239-U1239</x:f>
        <x:v>260.73509166499997</x:v>
      </x:c>
      <x:c r="AB1239" s="32" t="n">
        <x:f>IFERROR(AA1239/(P1239+W1239+X1239),0)</x:f>
        <x:v>0.4484138155867315</x:v>
      </x:c>
      <x:c r="AC1239" t="n">
        <x:f>IF(O1239="High",0,IF(I1239&gt;=1800,3,IF(I1239&gt;=900,2,1))+IF(K1239&gt;=0.9,2,IF(K1239&gt;=0.75,1,0))+IF(J1239&lt;=0.7,2,IF(J1239&lt;=0.85,1,0))+IF(M1239&gt;=8,1,0))</x:f>
        <x:v>5</x:v>
      </x:c>
      <x:c r="AD1239" t="str">
        <x:f>IF(AND(O1239&lt;&gt;"High",AC1239&gt;=Assumptions!$B$10,AA1239&gt;0),"Priority Growth",IF(AND(O1239="Low",AA1239&gt;0),"Maintain","Watch"))</x:f>
        <x:v>Watch</x:v>
      </x:c>
      <x:c r="AE1239" s="60" t="n">
        <x:f>MAX(AA1239,0)*N1239</x:f>
        <x:v>23.466158249849997</x:v>
      </x:c>
      <x:c r="AF1239" t="str">
        <x:f>IF(AND(AA1239&gt;=Assumptions!$B$11,O1239&lt;&gt;"High",OR(N1239&gt;=Assumptions!$B$12,M1239&lt;=6)),"High","Standard")</x:f>
        <x:v>Standard</x:v>
      </x:c>
    </x:row>
    <x:row r="1240">
      <x:c r="A1240" t="str">
        <x:f>'Raw_Data'!A1240</x:f>
        <x:v>C01239</x:v>
      </x:c>
      <x:c r="B1240" t="n">
        <x:f>'Raw_Data'!B1240</x:f>
        <x:v>37</x:v>
      </x:c>
      <x:c r="C1240" s="30" t="n">
        <x:f>'Raw_Data'!C1240</x:f>
        <x:v>81334</x:v>
      </x:c>
      <x:c r="D1240" t="n">
        <x:f>'Raw_Data'!D1240</x:f>
        <x:v>640</x:v>
      </x:c>
      <x:c r="E1240" t="n">
        <x:f>'Raw_Data'!E1240</x:f>
        <x:v>42</x:v>
      </x:c>
      <x:c r="F1240" t="str">
        <x:f>PROPER(TRIM('Raw_Data'!F1240))</x:f>
        <x:v>Gold</x:v>
      </x:c>
      <x:c r="G1240" t="str">
        <x:f>PROPER(TRIM('Raw_Data'!G1240))</x:f>
        <x:v>Partner</x:v>
      </x:c>
      <x:c r="H1240" s="60" t="n">
        <x:f>'Raw_Data'!H1240</x:f>
        <x:v>9276</x:v>
      </x:c>
      <x:c r="I1240" s="60" t="n">
        <x:f>'Raw_Data'!I1240</x:f>
        <x:v>1130.89</x:v>
      </x:c>
      <x:c r="J1240" s="32" t="n">
        <x:f>'Raw_Data'!J1240</x:f>
        <x:v>0.566</x:v>
      </x:c>
      <x:c r="K1240" s="32" t="n">
        <x:f>'Raw_Data'!K1240</x:f>
        <x:v>0.728</x:v>
      </x:c>
      <x:c r="L1240" t="n">
        <x:f>'Raw_Data'!L1240</x:f>
        <x:v>0</x:v>
      </x:c>
      <x:c r="M1240" t="n">
        <x:f>IF('Raw_Data'!M1240="",Assumptions!$B$15,'Raw_Data'!M1240)</x:f>
        <x:v>8</x:v>
      </x:c>
      <x:c r="N1240" s="32" t="n">
        <x:f>'Raw_Data'!N1240</x:f>
        <x:v>0.048</x:v>
      </x:c>
      <x:c r="O1240" t="str">
        <x:f>IF(OR(D1240&lt;620,L1240&gt;=2,J1240&gt;0.9),"High",IF(OR(D1240&lt;700,L1240=1,J1240&gt;0.75),"Medium","Low"))</x:f>
        <x:v>Medium</x:v>
      </x:c>
      <x:c r="P1240" s="30" t="n">
        <x:f>XLOOKUP(F1240,Assumptions!$A$4:$A$6,Assumptions!$B$4:$B$6)</x:f>
        <x:v>95</x:v>
      </x:c>
      <x:c r="Q1240" s="32" t="n">
        <x:f>XLOOKUP(F1240,Assumptions!$A$4:$A$6,Assumptions!$C$4:$C$6)</x:f>
        <x:v>0.219</x:v>
      </x:c>
      <x:c r="R1240" s="32" t="n">
        <x:f>XLOOKUP(F1240,Assumptions!$A$4:$A$6,Assumptions!$D$4:$D$6)</x:f>
        <x:v>0.016</x:v>
      </x:c>
      <x:c r="S1240" s="32" t="n">
        <x:f>XLOOKUP(F1240,Assumptions!$A$4:$A$6,Assumptions!$E$4:$E$6)</x:f>
        <x:v>0.01</x:v>
      </x:c>
      <x:c r="T1240" s="32" t="n">
        <x:f>XLOOKUP(O1240,Assumptions!$H$4:$H$6,Assumptions!$I$4:$I$6)</x:f>
        <x:v>0.012</x:v>
      </x:c>
      <x:c r="U1240" s="30" t="n">
        <x:f>XLOOKUP(F1240,Assumptions!$A$4:$A$6,Assumptions!$F$4:$F$6)</x:f>
        <x:v>90</x:v>
      </x:c>
      <x:c r="V1240" s="60" t="n">
        <x:f>I1240*12</x:f>
        <x:v>13570.68</x:v>
      </x:c>
      <x:c r="W1240" s="60" t="n">
        <x:f>H1240*J1240*(1-K1240)*Q1240</x:f>
        <x:v>312.744866688</x:v>
      </x:c>
      <x:c r="X1240" s="60" t="n">
        <x:f>V1240*R1240</x:f>
        <x:v>217.13088000000002</x:v>
      </x:c>
      <x:c r="Y1240" s="60" t="n">
        <x:f>V1240*S1240</x:f>
        <x:v>135.70680000000002</x:v>
      </x:c>
      <x:c r="Z1240" s="60" t="n">
        <x:f>H1240*J1240*T1240</x:f>
        <x:v>63.00259199999999</x:v>
      </x:c>
      <x:c r="AA1240" s="60" t="n">
        <x:f>P1240+W1240+X1240-Y1240-Z1240-U1240</x:f>
        <x:v>336.166354688</x:v>
      </x:c>
      <x:c r="AB1240" s="32" t="n">
        <x:f>IFERROR(AA1240/(P1240+W1240+X1240),0)</x:f>
        <x:v>0.5379731194077654</x:v>
      </x:c>
      <x:c r="AC1240" t="n">
        <x:f>IF(O1240="High",0,IF(I1240&gt;=1800,3,IF(I1240&gt;=900,2,1))+IF(K1240&gt;=0.9,2,IF(K1240&gt;=0.75,1,0))+IF(J1240&lt;=0.7,2,IF(J1240&lt;=0.85,1,0))+IF(M1240&gt;=8,1,0))</x:f>
        <x:v>5</x:v>
      </x:c>
      <x:c r="AD1240" t="str">
        <x:f>IF(AND(O1240&lt;&gt;"High",AC1240&gt;=Assumptions!$B$10,AA1240&gt;0),"Priority Growth",IF(AND(O1240="Low",AA1240&gt;0),"Maintain","Watch"))</x:f>
        <x:v>Watch</x:v>
      </x:c>
      <x:c r="AE1240" s="60" t="n">
        <x:f>MAX(AA1240,0)*N1240</x:f>
        <x:v>16.135985025024002</x:v>
      </x:c>
      <x:c r="AF1240" t="str">
        <x:f>IF(AND(AA1240&gt;=Assumptions!$B$11,O1240&lt;&gt;"High",OR(N1240&gt;=Assumptions!$B$12,M1240&lt;=6)),"High","Standard")</x:f>
        <x:v>Standard</x:v>
      </x:c>
    </x:row>
    <x:row r="1241">
      <x:c r="A1241" t="str">
        <x:f>'Raw_Data'!A1241</x:f>
        <x:v>C01240</x:v>
      </x:c>
      <x:c r="B1241" t="n">
        <x:f>'Raw_Data'!B1241</x:f>
        <x:v>55</x:v>
      </x:c>
      <x:c r="C1241" s="30" t="n">
        <x:f>'Raw_Data'!C1241</x:f>
        <x:v>103977</x:v>
      </x:c>
      <x:c r="D1241" t="n">
        <x:f>'Raw_Data'!D1241</x:f>
        <x:v>601</x:v>
      </x:c>
      <x:c r="E1241" t="n">
        <x:f>'Raw_Data'!E1241</x:f>
        <x:v>25</x:v>
      </x:c>
      <x:c r="F1241" t="str">
        <x:f>PROPER(TRIM('Raw_Data'!F1241))</x:f>
        <x:v>Gold</x:v>
      </x:c>
      <x:c r="G1241" t="str">
        <x:f>PROPER(TRIM('Raw_Data'!G1241))</x:f>
        <x:v>Direct Mail</x:v>
      </x:c>
      <x:c r="H1241" s="60" t="n">
        <x:f>'Raw_Data'!H1241</x:f>
        <x:v>11599</x:v>
      </x:c>
      <x:c r="I1241" s="60" t="n">
        <x:f>'Raw_Data'!I1241</x:f>
        <x:v>1306.83</x:v>
      </x:c>
      <x:c r="J1241" s="32" t="n">
        <x:f>'Raw_Data'!J1241</x:f>
        <x:v>0.521</x:v>
      </x:c>
      <x:c r="K1241" s="32" t="n">
        <x:f>'Raw_Data'!K1241</x:f>
        <x:v>0.6</x:v>
      </x:c>
      <x:c r="L1241" t="n">
        <x:f>'Raw_Data'!L1241</x:f>
        <x:v>0</x:v>
      </x:c>
      <x:c r="M1241" t="n">
        <x:f>IF('Raw_Data'!M1241="",Assumptions!$B$15,'Raw_Data'!M1241)</x:f>
        <x:v>7</x:v>
      </x:c>
      <x:c r="N1241" s="32" t="n">
        <x:f>'Raw_Data'!N1241</x:f>
        <x:v>0.098</x:v>
      </x:c>
      <x:c r="O1241" t="str">
        <x:f>IF(OR(D1241&lt;620,L1241&gt;=2,J1241&gt;0.9),"High",IF(OR(D1241&lt;700,L1241=1,J1241&gt;0.75),"Medium","Low"))</x:f>
        <x:v>High</x:v>
      </x:c>
      <x:c r="P1241" s="30" t="n">
        <x:f>XLOOKUP(F1241,Assumptions!$A$4:$A$6,Assumptions!$B$4:$B$6)</x:f>
        <x:v>95</x:v>
      </x:c>
      <x:c r="Q1241" s="32" t="n">
        <x:f>XLOOKUP(F1241,Assumptions!$A$4:$A$6,Assumptions!$C$4:$C$6)</x:f>
        <x:v>0.219</x:v>
      </x:c>
      <x:c r="R1241" s="32" t="n">
        <x:f>XLOOKUP(F1241,Assumptions!$A$4:$A$6,Assumptions!$D$4:$D$6)</x:f>
        <x:v>0.016</x:v>
      </x:c>
      <x:c r="S1241" s="32" t="n">
        <x:f>XLOOKUP(F1241,Assumptions!$A$4:$A$6,Assumptions!$E$4:$E$6)</x:f>
        <x:v>0.01</x:v>
      </x:c>
      <x:c r="T1241" s="32" t="n">
        <x:f>XLOOKUP(O1241,Assumptions!$H$4:$H$6,Assumptions!$I$4:$I$6)</x:f>
        <x:v>0.045</x:v>
      </x:c>
      <x:c r="U1241" s="30" t="n">
        <x:f>XLOOKUP(F1241,Assumptions!$A$4:$A$6,Assumptions!$F$4:$F$6)</x:f>
        <x:v>90</x:v>
      </x:c>
      <x:c r="V1241" s="60" t="n">
        <x:f>I1241*12</x:f>
        <x:v>15681.96</x:v>
      </x:c>
      <x:c r="W1241" s="60" t="n">
        <x:f>H1241*J1241*(1-K1241)*Q1241</x:f>
        <x:v>529.3737204000001</x:v>
      </x:c>
      <x:c r="X1241" s="60" t="n">
        <x:f>V1241*R1241</x:f>
        <x:v>250.91136</x:v>
      </x:c>
      <x:c r="Y1241" s="60" t="n">
        <x:f>V1241*S1241</x:f>
        <x:v>156.8196</x:v>
      </x:c>
      <x:c r="Z1241" s="60" t="n">
        <x:f>H1241*J1241*T1241</x:f>
        <x:v>271.938555</x:v>
      </x:c>
      <x:c r="AA1241" s="60" t="n">
        <x:f>P1241+W1241+X1241-Y1241-Z1241-U1241</x:f>
        <x:v>356.52692540000015</x:v>
      </x:c>
      <x:c r="AB1241" s="32" t="n">
        <x:f>IFERROR(AA1241/(P1241+W1241+X1241),0)</x:f>
        <x:v>0.407326633783212</x:v>
      </x:c>
      <x:c r="AC1241" t="n">
        <x:f>IF(O1241="High",0,IF(I1241&gt;=1800,3,IF(I1241&gt;=900,2,1))+IF(K1241&gt;=0.9,2,IF(K1241&gt;=0.75,1,0))+IF(J1241&lt;=0.7,2,IF(J1241&lt;=0.85,1,0))+IF(M1241&gt;=8,1,0))</x:f>
        <x:v>0</x:v>
      </x:c>
      <x:c r="AD1241" t="str">
        <x:f>IF(AND(O1241&lt;&gt;"High",AC1241&gt;=Assumptions!$B$10,AA1241&gt;0),"Priority Growth",IF(AND(O1241="Low",AA1241&gt;0),"Maintain","Watch"))</x:f>
        <x:v>Watch</x:v>
      </x:c>
      <x:c r="AE1241" s="60" t="n">
        <x:f>MAX(AA1241,0)*N1241</x:f>
        <x:v>34.93963868920002</x:v>
      </x:c>
      <x:c r="AF1241" t="str">
        <x:f>IF(AND(AA1241&gt;=Assumptions!$B$11,O1241&lt;&gt;"High",OR(N1241&gt;=Assumptions!$B$12,M1241&lt;=6)),"High","Standard")</x:f>
        <x:v>Standard</x:v>
      </x:c>
    </x:row>
    <x:row r="1242">
      <x:c r="A1242" t="str">
        <x:f>'Raw_Data'!A1242</x:f>
        <x:v>C01241</x:v>
      </x:c>
      <x:c r="B1242" t="n">
        <x:f>'Raw_Data'!B1242</x:f>
        <x:v>44</x:v>
      </x:c>
      <x:c r="C1242" s="30" t="n">
        <x:f>'Raw_Data'!C1242</x:f>
        <x:v>99645</x:v>
      </x:c>
      <x:c r="D1242" t="n">
        <x:f>'Raw_Data'!D1242</x:f>
        <x:v>744</x:v>
      </x:c>
      <x:c r="E1242" t="n">
        <x:f>'Raw_Data'!E1242</x:f>
        <x:v>37</x:v>
      </x:c>
      <x:c r="F1242" t="str">
        <x:f>PROPER(TRIM('Raw_Data'!F1242))</x:f>
        <x:v>Platinum</x:v>
      </x:c>
      <x:c r="G1242" t="str">
        <x:f>PROPER(TRIM('Raw_Data'!G1242))</x:f>
        <x:v>Digital</x:v>
      </x:c>
      <x:c r="H1242" s="60" t="n">
        <x:f>'Raw_Data'!H1242</x:f>
        <x:v>24771</x:v>
      </x:c>
      <x:c r="I1242" s="60" t="n">
        <x:f>'Raw_Data'!I1242</x:f>
        <x:v>2261.82</x:v>
      </x:c>
      <x:c r="J1242" s="32" t="n">
        <x:f>'Raw_Data'!J1242</x:f>
        <x:v>0.213</x:v>
      </x:c>
      <x:c r="K1242" s="32" t="n">
        <x:f>'Raw_Data'!K1242</x:f>
        <x:v>0.972</x:v>
      </x:c>
      <x:c r="L1242" t="n">
        <x:f>'Raw_Data'!L1242</x:f>
        <x:v>0</x:v>
      </x:c>
      <x:c r="M1242" t="n">
        <x:f>IF('Raw_Data'!M1242="",Assumptions!$B$15,'Raw_Data'!M1242)</x:f>
        <x:v>9</x:v>
      </x:c>
      <x:c r="N1242" s="32" t="n">
        <x:f>'Raw_Data'!N1242</x:f>
        <x:v>0.02</x:v>
      </x:c>
      <x:c r="O1242" t="str">
        <x:f>IF(OR(D1242&lt;620,L1242&gt;=2,J1242&gt;0.9),"High",IF(OR(D1242&lt;700,L1242=1,J1242&gt;0.75),"Medium","Low"))</x:f>
        <x:v>Low</x:v>
      </x:c>
      <x:c r="P1242" s="30" t="n">
        <x:f>XLOOKUP(F1242,Assumptions!$A$4:$A$6,Assumptions!$B$4:$B$6)</x:f>
        <x:v>195</x:v>
      </x:c>
      <x:c r="Q1242" s="32" t="n">
        <x:f>XLOOKUP(F1242,Assumptions!$A$4:$A$6,Assumptions!$C$4:$C$6)</x:f>
        <x:v>0.199</x:v>
      </x:c>
      <x:c r="R1242" s="32" t="n">
        <x:f>XLOOKUP(F1242,Assumptions!$A$4:$A$6,Assumptions!$D$4:$D$6)</x:f>
        <x:v>0.017</x:v>
      </x:c>
      <x:c r="S1242" s="32" t="n">
        <x:f>XLOOKUP(F1242,Assumptions!$A$4:$A$6,Assumptions!$E$4:$E$6)</x:f>
        <x:v>0.013</x:v>
      </x:c>
      <x:c r="T1242" s="32" t="n">
        <x:f>XLOOKUP(O1242,Assumptions!$H$4:$H$6,Assumptions!$I$4:$I$6)</x:f>
        <x:v>0.0035</x:v>
      </x:c>
      <x:c r="U1242" s="30" t="n">
        <x:f>XLOOKUP(F1242,Assumptions!$A$4:$A$6,Assumptions!$F$4:$F$6)</x:f>
        <x:v>140</x:v>
      </x:c>
      <x:c r="V1242" s="60" t="n">
        <x:f>I1242*12</x:f>
        <x:v>27141.840000000004</x:v>
      </x:c>
      <x:c r="W1242" s="60" t="n">
        <x:f>H1242*J1242*(1-K1242)*Q1242</x:f>
        <x:v>29.39911455600003</x:v>
      </x:c>
      <x:c r="X1242" s="60" t="n">
        <x:f>V1242*R1242</x:f>
        <x:v>461.4112800000001</x:v>
      </x:c>
      <x:c r="Y1242" s="60" t="n">
        <x:f>V1242*S1242</x:f>
        <x:v>352.84392</x:v>
      </x:c>
      <x:c r="Z1242" s="60" t="n">
        <x:f>H1242*J1242*T1242</x:f>
        <x:v>18.4667805</x:v>
      </x:c>
      <x:c r="AA1242" s="60" t="n">
        <x:f>P1242+W1242+X1242-Y1242-Z1242-U1242</x:f>
        <x:v>174.49969405600007</x:v>
      </x:c>
      <x:c r="AB1242" s="32" t="n">
        <x:f>IFERROR(AA1242/(P1242+W1242+X1242),0)</x:f>
        <x:v>0.25444305808309126</x:v>
      </x:c>
      <x:c r="AC1242" t="n">
        <x:f>IF(O1242="High",0,IF(I1242&gt;=1800,3,IF(I1242&gt;=900,2,1))+IF(K1242&gt;=0.9,2,IF(K1242&gt;=0.75,1,0))+IF(J1242&lt;=0.7,2,IF(J1242&lt;=0.85,1,0))+IF(M1242&gt;=8,1,0))</x:f>
        <x:v>8</x:v>
      </x:c>
      <x:c r="AD1242" t="str">
        <x:f>IF(AND(O1242&lt;&gt;"High",AC1242&gt;=Assumptions!$B$10,AA1242&gt;0),"Priority Growth",IF(AND(O1242="Low",AA1242&gt;0),"Maintain","Watch"))</x:f>
        <x:v>Priority Growth</x:v>
      </x:c>
      <x:c r="AE1242" s="60" t="n">
        <x:f>MAX(AA1242,0)*N1242</x:f>
        <x:v>3.4899938811200015</x:v>
      </x:c>
      <x:c r="AF1242" t="str">
        <x:f>IF(AND(AA1242&gt;=Assumptions!$B$11,O1242&lt;&gt;"High",OR(N1242&gt;=Assumptions!$B$12,M1242&lt;=6)),"High","Standard")</x:f>
        <x:v>Standard</x:v>
      </x:c>
    </x:row>
    <x:row r="1243">
      <x:c r="A1243" t="str">
        <x:f>'Raw_Data'!A1243</x:f>
        <x:v>C01242</x:v>
      </x:c>
      <x:c r="B1243" t="n">
        <x:f>'Raw_Data'!B1243</x:f>
        <x:v>28</x:v>
      </x:c>
      <x:c r="C1243" s="30" t="n">
        <x:f>'Raw_Data'!C1243</x:f>
        <x:v>82567</x:v>
      </x:c>
      <x:c r="D1243" t="n">
        <x:f>'Raw_Data'!D1243</x:f>
        <x:v>603</x:v>
      </x:c>
      <x:c r="E1243" t="n">
        <x:f>'Raw_Data'!E1243</x:f>
        <x:v>31</x:v>
      </x:c>
      <x:c r="F1243" t="str">
        <x:f>PROPER(TRIM('Raw_Data'!F1243))</x:f>
        <x:v>Classic</x:v>
      </x:c>
      <x:c r="G1243" t="str">
        <x:f>PROPER(TRIM('Raw_Data'!G1243))</x:f>
        <x:v>Digital</x:v>
      </x:c>
      <x:c r="H1243" s="60" t="n">
        <x:f>'Raw_Data'!H1243</x:f>
        <x:v>7758</x:v>
      </x:c>
      <x:c r="I1243" s="60" t="n">
        <x:f>'Raw_Data'!I1243</x:f>
        <x:v>1316.56</x:v>
      </x:c>
      <x:c r="J1243" s="32" t="n">
        <x:f>'Raw_Data'!J1243</x:f>
        <x:v>0.534</x:v>
      </x:c>
      <x:c r="K1243" s="32" t="n">
        <x:f>'Raw_Data'!K1243</x:f>
        <x:v>0.542</x:v>
      </x:c>
      <x:c r="L1243" t="n">
        <x:f>'Raw_Data'!L1243</x:f>
        <x:v>0</x:v>
      </x:c>
      <x:c r="M1243" t="n">
        <x:f>IF('Raw_Data'!M1243="",Assumptions!$B$15,'Raw_Data'!M1243)</x:f>
        <x:v>9</x:v>
      </x:c>
      <x:c r="N1243" s="32" t="n">
        <x:f>'Raw_Data'!N1243</x:f>
        <x:v>0.02</x:v>
      </x:c>
      <x:c r="O1243" t="str">
        <x:f>IF(OR(D1243&lt;620,L1243&gt;=2,J1243&gt;0.9),"High",IF(OR(D1243&lt;700,L1243=1,J1243&gt;0.75),"Medium","Low"))</x:f>
        <x:v>High</x:v>
      </x:c>
      <x:c r="P1243" s="30" t="n">
        <x:f>XLOOKUP(F1243,Assumptions!$A$4:$A$6,Assumptions!$B$4:$B$6)</x:f>
        <x:v>0</x:v>
      </x:c>
      <x:c r="Q1243" s="32" t="n">
        <x:f>XLOOKUP(F1243,Assumptions!$A$4:$A$6,Assumptions!$C$4:$C$6)</x:f>
        <x:v>0.229</x:v>
      </x:c>
      <x:c r="R1243" s="32" t="n">
        <x:f>XLOOKUP(F1243,Assumptions!$A$4:$A$6,Assumptions!$D$4:$D$6)</x:f>
        <x:v>0.015</x:v>
      </x:c>
      <x:c r="S1243" s="32" t="n">
        <x:f>XLOOKUP(F1243,Assumptions!$A$4:$A$6,Assumptions!$E$4:$E$6)</x:f>
        <x:v>0.0075</x:v>
      </x:c>
      <x:c r="T1243" s="32" t="n">
        <x:f>XLOOKUP(O1243,Assumptions!$H$4:$H$6,Assumptions!$I$4:$I$6)</x:f>
        <x:v>0.045</x:v>
      </x:c>
      <x:c r="U1243" s="30" t="n">
        <x:f>XLOOKUP(F1243,Assumptions!$A$4:$A$6,Assumptions!$F$4:$F$6)</x:f>
        <x:v>60</x:v>
      </x:c>
      <x:c r="V1243" s="60" t="n">
        <x:f>I1243*12</x:f>
        <x:v>15798.72</x:v>
      </x:c>
      <x:c r="W1243" s="60" t="n">
        <x:f>H1243*J1243*(1-K1243)*Q1243</x:f>
        <x:v>434.502212904</x:v>
      </x:c>
      <x:c r="X1243" s="60" t="n">
        <x:f>V1243*R1243</x:f>
        <x:v>236.9808</x:v>
      </x:c>
      <x:c r="Y1243" s="60" t="n">
        <x:f>V1243*S1243</x:f>
        <x:v>118.4904</x:v>
      </x:c>
      <x:c r="Z1243" s="60" t="n">
        <x:f>H1243*J1243*T1243</x:f>
        <x:v>186.42473999999999</x:v>
      </x:c>
      <x:c r="AA1243" s="60" t="n">
        <x:f>P1243+W1243+X1243-Y1243-Z1243-U1243</x:f>
        <x:v>306.5678729039999</x:v>
      </x:c>
      <x:c r="AB1243" s="32" t="n">
        <x:f>IFERROR(AA1243/(P1243+W1243+X1243),0)</x:f>
        <x:v>0.4565534302620237</x:v>
      </x:c>
      <x:c r="AC1243" t="n">
        <x:f>IF(O1243="High",0,IF(I1243&gt;=1800,3,IF(I1243&gt;=900,2,1))+IF(K1243&gt;=0.9,2,IF(K1243&gt;=0.75,1,0))+IF(J1243&lt;=0.7,2,IF(J1243&lt;=0.85,1,0))+IF(M1243&gt;=8,1,0))</x:f>
        <x:v>0</x:v>
      </x:c>
      <x:c r="AD1243" t="str">
        <x:f>IF(AND(O1243&lt;&gt;"High",AC1243&gt;=Assumptions!$B$10,AA1243&gt;0),"Priority Growth",IF(AND(O1243="Low",AA1243&gt;0),"Maintain","Watch"))</x:f>
        <x:v>Watch</x:v>
      </x:c>
      <x:c r="AE1243" s="60" t="n">
        <x:f>MAX(AA1243,0)*N1243</x:f>
        <x:v>6.131357458079998</x:v>
      </x:c>
      <x:c r="AF1243" t="str">
        <x:f>IF(AND(AA1243&gt;=Assumptions!$B$11,O1243&lt;&gt;"High",OR(N1243&gt;=Assumptions!$B$12,M1243&lt;=6)),"High","Standard")</x:f>
        <x:v>Standard</x:v>
      </x:c>
    </x:row>
    <x:row r="1244">
      <x:c r="A1244" t="str">
        <x:f>'Raw_Data'!A1244</x:f>
        <x:v>C01243</x:v>
      </x:c>
      <x:c r="B1244" t="n">
        <x:f>'Raw_Data'!B1244</x:f>
        <x:v>57</x:v>
      </x:c>
      <x:c r="C1244" s="30" t="n">
        <x:f>'Raw_Data'!C1244</x:f>
        <x:v>90124</x:v>
      </x:c>
      <x:c r="D1244" t="n">
        <x:f>'Raw_Data'!D1244</x:f>
        <x:v>762</x:v>
      </x:c>
      <x:c r="E1244" t="n">
        <x:f>'Raw_Data'!E1244</x:f>
        <x:v>61</x:v>
      </x:c>
      <x:c r="F1244" t="str">
        <x:f>PROPER(TRIM('Raw_Data'!F1244))</x:f>
        <x:v>Platinum</x:v>
      </x:c>
      <x:c r="G1244" t="str">
        <x:f>PROPER(TRIM('Raw_Data'!G1244))</x:f>
        <x:v>Digital</x:v>
      </x:c>
      <x:c r="H1244" s="60" t="n">
        <x:f>'Raw_Data'!H1244</x:f>
        <x:v>22548</x:v>
      </x:c>
      <x:c r="I1244" s="60" t="n">
        <x:f>'Raw_Data'!I1244</x:f>
        <x:v>2147.39</x:v>
      </x:c>
      <x:c r="J1244" s="32" t="n">
        <x:f>'Raw_Data'!J1244</x:f>
        <x:v>0.552</x:v>
      </x:c>
      <x:c r="K1244" s="32" t="n">
        <x:f>'Raw_Data'!K1244</x:f>
        <x:v>0.942</x:v>
      </x:c>
      <x:c r="L1244" t="n">
        <x:f>'Raw_Data'!L1244</x:f>
        <x:v>0</x:v>
      </x:c>
      <x:c r="M1244" t="n">
        <x:f>IF('Raw_Data'!M1244="",Assumptions!$B$15,'Raw_Data'!M1244)</x:f>
        <x:v>6</x:v>
      </x:c>
      <x:c r="N1244" s="32" t="n">
        <x:f>'Raw_Data'!N1244</x:f>
        <x:v>0.136</x:v>
      </x:c>
      <x:c r="O1244" t="str">
        <x:f>IF(OR(D1244&lt;620,L1244&gt;=2,J1244&gt;0.9),"High",IF(OR(D1244&lt;700,L1244=1,J1244&gt;0.75),"Medium","Low"))</x:f>
        <x:v>Low</x:v>
      </x:c>
      <x:c r="P1244" s="30" t="n">
        <x:f>XLOOKUP(F1244,Assumptions!$A$4:$A$6,Assumptions!$B$4:$B$6)</x:f>
        <x:v>195</x:v>
      </x:c>
      <x:c r="Q1244" s="32" t="n">
        <x:f>XLOOKUP(F1244,Assumptions!$A$4:$A$6,Assumptions!$C$4:$C$6)</x:f>
        <x:v>0.199</x:v>
      </x:c>
      <x:c r="R1244" s="32" t="n">
        <x:f>XLOOKUP(F1244,Assumptions!$A$4:$A$6,Assumptions!$D$4:$D$6)</x:f>
        <x:v>0.017</x:v>
      </x:c>
      <x:c r="S1244" s="32" t="n">
        <x:f>XLOOKUP(F1244,Assumptions!$A$4:$A$6,Assumptions!$E$4:$E$6)</x:f>
        <x:v>0.013</x:v>
      </x:c>
      <x:c r="T1244" s="32" t="n">
        <x:f>XLOOKUP(O1244,Assumptions!$H$4:$H$6,Assumptions!$I$4:$I$6)</x:f>
        <x:v>0.0035</x:v>
      </x:c>
      <x:c r="U1244" s="30" t="n">
        <x:f>XLOOKUP(F1244,Assumptions!$A$4:$A$6,Assumptions!$F$4:$F$6)</x:f>
        <x:v>140</x:v>
      </x:c>
      <x:c r="V1244" s="60" t="n">
        <x:f>I1244*12</x:f>
        <x:v>25768.68</x:v>
      </x:c>
      <x:c r="W1244" s="60" t="n">
        <x:f>H1244*J1244*(1-K1244)*Q1244</x:f>
        <x:v>143.65745683200015</x:v>
      </x:c>
      <x:c r="X1244" s="60" t="n">
        <x:f>V1244*R1244</x:f>
        <x:v>438.06756</x:v>
      </x:c>
      <x:c r="Y1244" s="60" t="n">
        <x:f>V1244*S1244</x:f>
        <x:v>334.99284</x:v>
      </x:c>
      <x:c r="Z1244" s="60" t="n">
        <x:f>H1244*J1244*T1244</x:f>
        <x:v>43.562736</x:v>
      </x:c>
      <x:c r="AA1244" s="60" t="n">
        <x:f>P1244+W1244+X1244-Y1244-Z1244-U1244</x:f>
        <x:v>258.1694408320002</x:v>
      </x:c>
      <x:c r="AB1244" s="32" t="n">
        <x:f>IFERROR(AA1244/(P1244+W1244+X1244),0)</x:f>
        <x:v>0.332382033843826</x:v>
      </x:c>
      <x:c r="AC1244" t="n">
        <x:f>IF(O1244="High",0,IF(I1244&gt;=1800,3,IF(I1244&gt;=900,2,1))+IF(K1244&gt;=0.9,2,IF(K1244&gt;=0.75,1,0))+IF(J1244&lt;=0.7,2,IF(J1244&lt;=0.85,1,0))+IF(M1244&gt;=8,1,0))</x:f>
        <x:v>7</x:v>
      </x:c>
      <x:c r="AD1244" t="str">
        <x:f>IF(AND(O1244&lt;&gt;"High",AC1244&gt;=Assumptions!$B$10,AA1244&gt;0),"Priority Growth",IF(AND(O1244="Low",AA1244&gt;0),"Maintain","Watch"))</x:f>
        <x:v>Priority Growth</x:v>
      </x:c>
      <x:c r="AE1244" s="60" t="n">
        <x:f>MAX(AA1244,0)*N1244</x:f>
        <x:v>35.11104395315203</x:v>
      </x:c>
      <x:c r="AF1244" t="str">
        <x:f>IF(AND(AA1244&gt;=Assumptions!$B$11,O1244&lt;&gt;"High",OR(N1244&gt;=Assumptions!$B$12,M1244&lt;=6)),"High","Standard")</x:f>
        <x:v>Standard</x:v>
      </x:c>
    </x:row>
    <x:row r="1245">
      <x:c r="A1245" t="str">
        <x:f>'Raw_Data'!A1245</x:f>
        <x:v>C01244</x:v>
      </x:c>
      <x:c r="B1245" t="n">
        <x:f>'Raw_Data'!B1245</x:f>
        <x:v>52</x:v>
      </x:c>
      <x:c r="C1245" s="30" t="n">
        <x:f>'Raw_Data'!C1245</x:f>
        <x:v>92167</x:v>
      </x:c>
      <x:c r="D1245" t="n">
        <x:f>'Raw_Data'!D1245</x:f>
        <x:v>717</x:v>
      </x:c>
      <x:c r="E1245" t="n">
        <x:f>'Raw_Data'!E1245</x:f>
        <x:v>74</x:v>
      </x:c>
      <x:c r="F1245" t="str">
        <x:f>PROPER(TRIM('Raw_Data'!F1245))</x:f>
        <x:v>Gold</x:v>
      </x:c>
      <x:c r="G1245" t="str">
        <x:f>PROPER(TRIM('Raw_Data'!G1245))</x:f>
        <x:v>Partner</x:v>
      </x:c>
      <x:c r="H1245" s="60" t="n">
        <x:f>'Raw_Data'!H1245</x:f>
        <x:v>13974</x:v>
      </x:c>
      <x:c r="I1245" s="60" t="n">
        <x:f>'Raw_Data'!I1245</x:f>
        <x:v>1702.12</x:v>
      </x:c>
      <x:c r="J1245" s="32" t="n">
        <x:f>'Raw_Data'!J1245</x:f>
        <x:v>0.267</x:v>
      </x:c>
      <x:c r="K1245" s="32" t="n">
        <x:f>'Raw_Data'!K1245</x:f>
        <x:v>0.841</x:v>
      </x:c>
      <x:c r="L1245" t="n">
        <x:f>'Raw_Data'!L1245</x:f>
        <x:v>0</x:v>
      </x:c>
      <x:c r="M1245" t="n">
        <x:f>IF('Raw_Data'!M1245="",Assumptions!$B$15,'Raw_Data'!M1245)</x:f>
        <x:v>8</x:v>
      </x:c>
      <x:c r="N1245" s="32" t="n">
        <x:f>'Raw_Data'!N1245</x:f>
        <x:v>0.088</x:v>
      </x:c>
      <x:c r="O1245" t="str">
        <x:f>IF(OR(D1245&lt;620,L1245&gt;=2,J1245&gt;0.9),"High",IF(OR(D1245&lt;700,L1245=1,J1245&gt;0.75),"Medium","Low"))</x:f>
        <x:v>Low</x:v>
      </x:c>
      <x:c r="P1245" s="30" t="n">
        <x:f>XLOOKUP(F1245,Assumptions!$A$4:$A$6,Assumptions!$B$4:$B$6)</x:f>
        <x:v>95</x:v>
      </x:c>
      <x:c r="Q1245" s="32" t="n">
        <x:f>XLOOKUP(F1245,Assumptions!$A$4:$A$6,Assumptions!$C$4:$C$6)</x:f>
        <x:v>0.219</x:v>
      </x:c>
      <x:c r="R1245" s="32" t="n">
        <x:f>XLOOKUP(F1245,Assumptions!$A$4:$A$6,Assumptions!$D$4:$D$6)</x:f>
        <x:v>0.016</x:v>
      </x:c>
      <x:c r="S1245" s="32" t="n">
        <x:f>XLOOKUP(F1245,Assumptions!$A$4:$A$6,Assumptions!$E$4:$E$6)</x:f>
        <x:v>0.01</x:v>
      </x:c>
      <x:c r="T1245" s="32" t="n">
        <x:f>XLOOKUP(O1245,Assumptions!$H$4:$H$6,Assumptions!$I$4:$I$6)</x:f>
        <x:v>0.0035</x:v>
      </x:c>
      <x:c r="U1245" s="30" t="n">
        <x:f>XLOOKUP(F1245,Assumptions!$A$4:$A$6,Assumptions!$F$4:$F$6)</x:f>
        <x:v>90</x:v>
      </x:c>
      <x:c r="V1245" s="60" t="n">
        <x:f>I1245*12</x:f>
        <x:v>20425.44</x:v>
      </x:c>
      <x:c r="W1245" s="60" t="n">
        <x:f>H1245*J1245*(1-K1245)*Q1245</x:f>
        <x:v>129.919170618</x:v>
      </x:c>
      <x:c r="X1245" s="60" t="n">
        <x:f>V1245*R1245</x:f>
        <x:v>326.80704</x:v>
      </x:c>
      <x:c r="Y1245" s="60" t="n">
        <x:f>V1245*S1245</x:f>
        <x:v>204.2544</x:v>
      </x:c>
      <x:c r="Z1245" s="60" t="n">
        <x:f>H1245*J1245*T1245</x:f>
        <x:v>13.058703</x:v>
      </x:c>
      <x:c r="AA1245" s="60" t="n">
        <x:f>P1245+W1245+X1245-Y1245-Z1245-U1245</x:f>
        <x:v>244.41310761799997</x:v>
      </x:c>
      <x:c r="AB1245" s="32" t="n">
        <x:f>IFERROR(AA1245/(P1245+W1245+X1245),0)</x:f>
        <x:v>0.44299709333045423</x:v>
      </x:c>
      <x:c r="AC1245" t="n">
        <x:f>IF(O1245="High",0,IF(I1245&gt;=1800,3,IF(I1245&gt;=900,2,1))+IF(K1245&gt;=0.9,2,IF(K1245&gt;=0.75,1,0))+IF(J1245&lt;=0.7,2,IF(J1245&lt;=0.85,1,0))+IF(M1245&gt;=8,1,0))</x:f>
        <x:v>6</x:v>
      </x:c>
      <x:c r="AD1245" t="str">
        <x:f>IF(AND(O1245&lt;&gt;"High",AC1245&gt;=Assumptions!$B$10,AA1245&gt;0),"Priority Growth",IF(AND(O1245="Low",AA1245&gt;0),"Maintain","Watch"))</x:f>
        <x:v>Priority Growth</x:v>
      </x:c>
      <x:c r="AE1245" s="60" t="n">
        <x:f>MAX(AA1245,0)*N1245</x:f>
        <x:v>21.508353470383994</x:v>
      </x:c>
      <x:c r="AF1245" t="str">
        <x:f>IF(AND(AA1245&gt;=Assumptions!$B$11,O1245&lt;&gt;"High",OR(N1245&gt;=Assumptions!$B$12,M1245&lt;=6)),"High","Standard")</x:f>
        <x:v>Standard</x:v>
      </x:c>
    </x:row>
    <x:row r="1246">
      <x:c r="A1246" t="str">
        <x:f>'Raw_Data'!A1246</x:f>
        <x:v>C01245</x:v>
      </x:c>
      <x:c r="B1246" t="n">
        <x:f>'Raw_Data'!B1246</x:f>
        <x:v>43</x:v>
      </x:c>
      <x:c r="C1246" s="30" t="n">
        <x:f>'Raw_Data'!C1246</x:f>
        <x:v>75051</x:v>
      </x:c>
      <x:c r="D1246" t="n">
        <x:f>'Raw_Data'!D1246</x:f>
        <x:v>658</x:v>
      </x:c>
      <x:c r="E1246" t="n">
        <x:f>'Raw_Data'!E1246</x:f>
        <x:v>72</x:v>
      </x:c>
      <x:c r="F1246" t="str">
        <x:f>PROPER(TRIM('Raw_Data'!F1246))</x:f>
        <x:v>Gold</x:v>
      </x:c>
      <x:c r="G1246" t="str">
        <x:f>PROPER(TRIM('Raw_Data'!G1246))</x:f>
        <x:v>Digital</x:v>
      </x:c>
      <x:c r="H1246" s="60" t="n">
        <x:f>'Raw_Data'!H1246</x:f>
        <x:v>9482</x:v>
      </x:c>
      <x:c r="I1246" s="60" t="n">
        <x:f>'Raw_Data'!I1246</x:f>
        <x:v>1246.62</x:v>
      </x:c>
      <x:c r="J1246" s="32" t="n">
        <x:f>'Raw_Data'!J1246</x:f>
        <x:v>0.27</x:v>
      </x:c>
      <x:c r="K1246" s="32" t="n">
        <x:f>'Raw_Data'!K1246</x:f>
        <x:v>0.717</x:v>
      </x:c>
      <x:c r="L1246" t="n">
        <x:f>'Raw_Data'!L1246</x:f>
        <x:v>0</x:v>
      </x:c>
      <x:c r="M1246" t="n">
        <x:f>IF('Raw_Data'!M1246="",Assumptions!$B$15,'Raw_Data'!M1246)</x:f>
        <x:v>5</x:v>
      </x:c>
      <x:c r="N1246" s="32" t="n">
        <x:f>'Raw_Data'!N1246</x:f>
        <x:v>0.236</x:v>
      </x:c>
      <x:c r="O1246" t="str">
        <x:f>IF(OR(D1246&lt;620,L1246&gt;=2,J1246&gt;0.9),"High",IF(OR(D1246&lt;700,L1246=1,J1246&gt;0.75),"Medium","Low"))</x:f>
        <x:v>Medium</x:v>
      </x:c>
      <x:c r="P1246" s="30" t="n">
        <x:f>XLOOKUP(F1246,Assumptions!$A$4:$A$6,Assumptions!$B$4:$B$6)</x:f>
        <x:v>95</x:v>
      </x:c>
      <x:c r="Q1246" s="32" t="n">
        <x:f>XLOOKUP(F1246,Assumptions!$A$4:$A$6,Assumptions!$C$4:$C$6)</x:f>
        <x:v>0.219</x:v>
      </x:c>
      <x:c r="R1246" s="32" t="n">
        <x:f>XLOOKUP(F1246,Assumptions!$A$4:$A$6,Assumptions!$D$4:$D$6)</x:f>
        <x:v>0.016</x:v>
      </x:c>
      <x:c r="S1246" s="32" t="n">
        <x:f>XLOOKUP(F1246,Assumptions!$A$4:$A$6,Assumptions!$E$4:$E$6)</x:f>
        <x:v>0.01</x:v>
      </x:c>
      <x:c r="T1246" s="32" t="n">
        <x:f>XLOOKUP(O1246,Assumptions!$H$4:$H$6,Assumptions!$I$4:$I$6)</x:f>
        <x:v>0.012</x:v>
      </x:c>
      <x:c r="U1246" s="30" t="n">
        <x:f>XLOOKUP(F1246,Assumptions!$A$4:$A$6,Assumptions!$F$4:$F$6)</x:f>
        <x:v>90</x:v>
      </x:c>
      <x:c r="V1246" s="60" t="n">
        <x:f>I1246*12</x:f>
        <x:v>14959.439999999999</x:v>
      </x:c>
      <x:c r="W1246" s="60" t="n">
        <x:f>H1246*J1246*(1-K1246)*Q1246</x:f>
        <x:v>158.66979678000004</x:v>
      </x:c>
      <x:c r="X1246" s="60" t="n">
        <x:f>V1246*R1246</x:f>
        <x:v>239.35103999999998</x:v>
      </x:c>
      <x:c r="Y1246" s="60" t="n">
        <x:f>V1246*S1246</x:f>
        <x:v>149.59439999999998</x:v>
      </x:c>
      <x:c r="Z1246" s="60" t="n">
        <x:f>H1246*J1246*T1246</x:f>
        <x:v>30.721680000000006</x:v>
      </x:c>
      <x:c r="AA1246" s="60" t="n">
        <x:f>P1246+W1246+X1246-Y1246-Z1246-U1246</x:f>
        <x:v>222.70475678000003</x:v>
      </x:c>
      <x:c r="AB1246" s="32" t="n">
        <x:f>IFERROR(AA1246/(P1246+W1246+X1246),0)</x:f>
        <x:v>0.4517146947267408</x:v>
      </x:c>
      <x:c r="AC1246" t="n">
        <x:f>IF(O1246="High",0,IF(I1246&gt;=1800,3,IF(I1246&gt;=900,2,1))+IF(K1246&gt;=0.9,2,IF(K1246&gt;=0.75,1,0))+IF(J1246&lt;=0.7,2,IF(J1246&lt;=0.85,1,0))+IF(M1246&gt;=8,1,0))</x:f>
        <x:v>4</x:v>
      </x:c>
      <x:c r="AD1246" t="str">
        <x:f>IF(AND(O1246&lt;&gt;"High",AC1246&gt;=Assumptions!$B$10,AA1246&gt;0),"Priority Growth",IF(AND(O1246="Low",AA1246&gt;0),"Maintain","Watch"))</x:f>
        <x:v>Watch</x:v>
      </x:c>
      <x:c r="AE1246" s="60" t="n">
        <x:f>MAX(AA1246,0)*N1246</x:f>
        <x:v>52.558322600080004</x:v>
      </x:c>
      <x:c r="AF1246" t="str">
        <x:f>IF(AND(AA1246&gt;=Assumptions!$B$11,O1246&lt;&gt;"High",OR(N1246&gt;=Assumptions!$B$12,M1246&lt;=6)),"High","Standard")</x:f>
        <x:v>Standard</x:v>
      </x:c>
    </x:row>
    <x:row r="1247">
      <x:c r="A1247" t="str">
        <x:f>'Raw_Data'!A1247</x:f>
        <x:v>C01246</x:v>
      </x:c>
      <x:c r="B1247" t="n">
        <x:f>'Raw_Data'!B1247</x:f>
        <x:v>35</x:v>
      </x:c>
      <x:c r="C1247" s="30" t="n">
        <x:f>'Raw_Data'!C1247</x:f>
        <x:v>143369</x:v>
      </x:c>
      <x:c r="D1247" t="n">
        <x:f>'Raw_Data'!D1247</x:f>
        <x:v>702</x:v>
      </x:c>
      <x:c r="E1247" t="n">
        <x:f>'Raw_Data'!E1247</x:f>
        <x:v>70</x:v>
      </x:c>
      <x:c r="F1247" t="str">
        <x:f>PROPER(TRIM('Raw_Data'!F1247))</x:f>
        <x:v>Platinum</x:v>
      </x:c>
      <x:c r="G1247" t="str">
        <x:f>PROPER(TRIM('Raw_Data'!G1247))</x:f>
        <x:v>Digital</x:v>
      </x:c>
      <x:c r="H1247" s="60" t="n">
        <x:f>'Raw_Data'!H1247</x:f>
        <x:v>33710</x:v>
      </x:c>
      <x:c r="I1247" s="60" t="n">
        <x:f>'Raw_Data'!I1247</x:f>
        <x:v>3463.71</x:v>
      </x:c>
      <x:c r="J1247" s="32" t="n">
        <x:f>'Raw_Data'!J1247</x:f>
        <x:v>0.544</x:v>
      </x:c>
      <x:c r="K1247" s="32" t="n">
        <x:f>'Raw_Data'!K1247</x:f>
        <x:v>0.762</x:v>
      </x:c>
      <x:c r="L1247" t="n">
        <x:f>'Raw_Data'!L1247</x:f>
        <x:v>0</x:v>
      </x:c>
      <x:c r="M1247" t="n">
        <x:f>IF('Raw_Data'!M1247="",Assumptions!$B$15,'Raw_Data'!M1247)</x:f>
        <x:v>7</x:v>
      </x:c>
      <x:c r="N1247" s="32" t="n">
        <x:f>'Raw_Data'!N1247</x:f>
        <x:v>0.12</x:v>
      </x:c>
      <x:c r="O1247" t="str">
        <x:f>IF(OR(D1247&lt;620,L1247&gt;=2,J1247&gt;0.9),"High",IF(OR(D1247&lt;700,L1247=1,J1247&gt;0.75),"Medium","Low"))</x:f>
        <x:v>Low</x:v>
      </x:c>
      <x:c r="P1247" s="30" t="n">
        <x:f>XLOOKUP(F1247,Assumptions!$A$4:$A$6,Assumptions!$B$4:$B$6)</x:f>
        <x:v>195</x:v>
      </x:c>
      <x:c r="Q1247" s="32" t="n">
        <x:f>XLOOKUP(F1247,Assumptions!$A$4:$A$6,Assumptions!$C$4:$C$6)</x:f>
        <x:v>0.199</x:v>
      </x:c>
      <x:c r="R1247" s="32" t="n">
        <x:f>XLOOKUP(F1247,Assumptions!$A$4:$A$6,Assumptions!$D$4:$D$6)</x:f>
        <x:v>0.017</x:v>
      </x:c>
      <x:c r="S1247" s="32" t="n">
        <x:f>XLOOKUP(F1247,Assumptions!$A$4:$A$6,Assumptions!$E$4:$E$6)</x:f>
        <x:v>0.013</x:v>
      </x:c>
      <x:c r="T1247" s="32" t="n">
        <x:f>XLOOKUP(O1247,Assumptions!$H$4:$H$6,Assumptions!$I$4:$I$6)</x:f>
        <x:v>0.0035</x:v>
      </x:c>
      <x:c r="U1247" s="30" t="n">
        <x:f>XLOOKUP(F1247,Assumptions!$A$4:$A$6,Assumptions!$F$4:$F$6)</x:f>
        <x:v>140</x:v>
      </x:c>
      <x:c r="V1247" s="60" t="n">
        <x:f>I1247*12</x:f>
        <x:v>41564.520000000004</x:v>
      </x:c>
      <x:c r="W1247" s="60" t="n">
        <x:f>H1247*J1247*(1-K1247)*Q1247</x:f>
        <x:v>868.53572288</x:v>
      </x:c>
      <x:c r="X1247" s="60" t="n">
        <x:f>V1247*R1247</x:f>
        <x:v>706.5968400000002</x:v>
      </x:c>
      <x:c r="Y1247" s="60" t="n">
        <x:f>V1247*S1247</x:f>
        <x:v>540.33876</x:v>
      </x:c>
      <x:c r="Z1247" s="60" t="n">
        <x:f>H1247*J1247*T1247</x:f>
        <x:v>64.18384</x:v>
      </x:c>
      <x:c r="AA1247" s="60" t="n">
        <x:f>P1247+W1247+X1247-Y1247-Z1247-U1247</x:f>
        <x:v>1025.60996288</x:v>
      </x:c>
      <x:c r="AB1247" s="32" t="n">
        <x:f>IFERROR(AA1247/(P1247+W1247+X1247),0)</x:f>
        <x:v>0.5793972634520298</x:v>
      </x:c>
      <x:c r="AC1247" t="n">
        <x:f>IF(O1247="High",0,IF(I1247&gt;=1800,3,IF(I1247&gt;=900,2,1))+IF(K1247&gt;=0.9,2,IF(K1247&gt;=0.75,1,0))+IF(J1247&lt;=0.7,2,IF(J1247&lt;=0.85,1,0))+IF(M1247&gt;=8,1,0))</x:f>
        <x:v>6</x:v>
      </x:c>
      <x:c r="AD1247" t="str">
        <x:f>IF(AND(O1247&lt;&gt;"High",AC1247&gt;=Assumptions!$B$10,AA1247&gt;0),"Priority Growth",IF(AND(O1247="Low",AA1247&gt;0),"Maintain","Watch"))</x:f>
        <x:v>Priority Growth</x:v>
      </x:c>
      <x:c r="AE1247" s="60" t="n">
        <x:f>MAX(AA1247,0)*N1247</x:f>
        <x:v>123.0731955456</x:v>
      </x:c>
      <x:c r="AF1247" t="str">
        <x:f>IF(AND(AA1247&gt;=Assumptions!$B$11,O1247&lt;&gt;"High",OR(N1247&gt;=Assumptions!$B$12,M1247&lt;=6)),"High","Standard")</x:f>
        <x:v>Standard</x:v>
      </x:c>
    </x:row>
    <x:row r="1248">
      <x:c r="A1248" t="str">
        <x:f>'Raw_Data'!A1248</x:f>
        <x:v>C01247</x:v>
      </x:c>
      <x:c r="B1248" t="n">
        <x:f>'Raw_Data'!B1248</x:f>
        <x:v>23</x:v>
      </x:c>
      <x:c r="C1248" s="30" t="n">
        <x:f>'Raw_Data'!C1248</x:f>
        <x:v>99388</x:v>
      </x:c>
      <x:c r="D1248" t="n">
        <x:f>'Raw_Data'!D1248</x:f>
        <x:v>607</x:v>
      </x:c>
      <x:c r="E1248" t="n">
        <x:f>'Raw_Data'!E1248</x:f>
        <x:v>29</x:v>
      </x:c>
      <x:c r="F1248" t="str">
        <x:f>PROPER(TRIM('Raw_Data'!F1248))</x:f>
        <x:v>Gold</x:v>
      </x:c>
      <x:c r="G1248" t="str">
        <x:f>PROPER(TRIM('Raw_Data'!G1248))</x:f>
        <x:v>Branch</x:v>
      </x:c>
      <x:c r="H1248" s="60" t="n">
        <x:f>'Raw_Data'!H1248</x:f>
        <x:v>9002</x:v>
      </x:c>
      <x:c r="I1248" s="60" t="n">
        <x:f>'Raw_Data'!I1248</x:f>
        <x:v>1175.42</x:v>
      </x:c>
      <x:c r="J1248" s="32" t="n">
        <x:f>'Raw_Data'!J1248</x:f>
        <x:v>0.47</x:v>
      </x:c>
      <x:c r="K1248" s="32" t="n">
        <x:f>'Raw_Data'!K1248</x:f>
        <x:v>0.641</x:v>
      </x:c>
      <x:c r="L1248" t="n">
        <x:f>'Raw_Data'!L1248</x:f>
        <x:v>0</x:v>
      </x:c>
      <x:c r="M1248" t="n">
        <x:f>IF('Raw_Data'!M1248="",Assumptions!$B$15,'Raw_Data'!M1248)</x:f>
        <x:v>9</x:v>
      </x:c>
      <x:c r="N1248" s="32" t="n">
        <x:f>'Raw_Data'!N1248</x:f>
        <x:v>0.02</x:v>
      </x:c>
      <x:c r="O1248" t="str">
        <x:f>IF(OR(D1248&lt;620,L1248&gt;=2,J1248&gt;0.9),"High",IF(OR(D1248&lt;700,L1248=1,J1248&gt;0.75),"Medium","Low"))</x:f>
        <x:v>High</x:v>
      </x:c>
      <x:c r="P1248" s="30" t="n">
        <x:f>XLOOKUP(F1248,Assumptions!$A$4:$A$6,Assumptions!$B$4:$B$6)</x:f>
        <x:v>95</x:v>
      </x:c>
      <x:c r="Q1248" s="32" t="n">
        <x:f>XLOOKUP(F1248,Assumptions!$A$4:$A$6,Assumptions!$C$4:$C$6)</x:f>
        <x:v>0.219</x:v>
      </x:c>
      <x:c r="R1248" s="32" t="n">
        <x:f>XLOOKUP(F1248,Assumptions!$A$4:$A$6,Assumptions!$D$4:$D$6)</x:f>
        <x:v>0.016</x:v>
      </x:c>
      <x:c r="S1248" s="32" t="n">
        <x:f>XLOOKUP(F1248,Assumptions!$A$4:$A$6,Assumptions!$E$4:$E$6)</x:f>
        <x:v>0.01</x:v>
      </x:c>
      <x:c r="T1248" s="32" t="n">
        <x:f>XLOOKUP(O1248,Assumptions!$H$4:$H$6,Assumptions!$I$4:$I$6)</x:f>
        <x:v>0.045</x:v>
      </x:c>
      <x:c r="U1248" s="30" t="n">
        <x:f>XLOOKUP(F1248,Assumptions!$A$4:$A$6,Assumptions!$F$4:$F$6)</x:f>
        <x:v>90</x:v>
      </x:c>
      <x:c r="V1248" s="60" t="n">
        <x:f>I1248*12</x:f>
        <x:v>14105.04</x:v>
      </x:c>
      <x:c r="W1248" s="60" t="n">
        <x:f>H1248*J1248*(1-K1248)*Q1248</x:f>
        <x:v>332.64073374</x:v>
      </x:c>
      <x:c r="X1248" s="60" t="n">
        <x:f>V1248*R1248</x:f>
        <x:v>225.68064</x:v>
      </x:c>
      <x:c r="Y1248" s="60" t="n">
        <x:f>V1248*S1248</x:f>
        <x:v>141.05040000000002</x:v>
      </x:c>
      <x:c r="Z1248" s="60" t="n">
        <x:f>H1248*J1248*T1248</x:f>
        <x:v>190.39229999999998</x:v>
      </x:c>
      <x:c r="AA1248" s="60" t="n">
        <x:f>P1248+W1248+X1248-Y1248-Z1248-U1248</x:f>
        <x:v>231.87867374000007</x:v>
      </x:c>
      <x:c r="AB1248" s="32" t="n">
        <x:f>IFERROR(AA1248/(P1248+W1248+X1248),0)</x:f>
        <x:v>0.354922834397088</x:v>
      </x:c>
      <x:c r="AC1248" t="n">
        <x:f>IF(O1248="High",0,IF(I1248&gt;=1800,3,IF(I1248&gt;=900,2,1))+IF(K1248&gt;=0.9,2,IF(K1248&gt;=0.75,1,0))+IF(J1248&lt;=0.7,2,IF(J1248&lt;=0.85,1,0))+IF(M1248&gt;=8,1,0))</x:f>
        <x:v>0</x:v>
      </x:c>
      <x:c r="AD1248" t="str">
        <x:f>IF(AND(O1248&lt;&gt;"High",AC1248&gt;=Assumptions!$B$10,AA1248&gt;0),"Priority Growth",IF(AND(O1248="Low",AA1248&gt;0),"Maintain","Watch"))</x:f>
        <x:v>Watch</x:v>
      </x:c>
      <x:c r="AE1248" s="60" t="n">
        <x:f>MAX(AA1248,0)*N1248</x:f>
        <x:v>4.637573474800002</x:v>
      </x:c>
      <x:c r="AF1248" t="str">
        <x:f>IF(AND(AA1248&gt;=Assumptions!$B$11,O1248&lt;&gt;"High",OR(N1248&gt;=Assumptions!$B$12,M1248&lt;=6)),"High","Standard")</x:f>
        <x:v>Standard</x:v>
      </x:c>
    </x:row>
    <x:row r="1249">
      <x:c r="A1249" t="str">
        <x:f>'Raw_Data'!A1249</x:f>
        <x:v>C01248</x:v>
      </x:c>
      <x:c r="B1249" t="n">
        <x:f>'Raw_Data'!B1249</x:f>
        <x:v>62</x:v>
      </x:c>
      <x:c r="C1249" s="30" t="n">
        <x:f>'Raw_Data'!C1249</x:f>
        <x:v>72789</x:v>
      </x:c>
      <x:c r="D1249" t="n">
        <x:f>'Raw_Data'!D1249</x:f>
        <x:v>690</x:v>
      </x:c>
      <x:c r="E1249" t="n">
        <x:f>'Raw_Data'!E1249</x:f>
        <x:v>68</x:v>
      </x:c>
      <x:c r="F1249" t="str">
        <x:f>PROPER(TRIM('Raw_Data'!F1249))</x:f>
        <x:v>Classic</x:v>
      </x:c>
      <x:c r="G1249" t="str">
        <x:f>PROPER(TRIM('Raw_Data'!G1249))</x:f>
        <x:v>Digital</x:v>
      </x:c>
      <x:c r="H1249" s="60" t="n">
        <x:f>'Raw_Data'!H1249</x:f>
        <x:v>8772</x:v>
      </x:c>
      <x:c r="I1249" s="60" t="n">
        <x:f>'Raw_Data'!I1249</x:f>
        <x:v>1489.47</x:v>
      </x:c>
      <x:c r="J1249" s="32" t="n">
        <x:f>'Raw_Data'!J1249</x:f>
        <x:v>0.404</x:v>
      </x:c>
      <x:c r="K1249" s="32" t="n">
        <x:f>'Raw_Data'!K1249</x:f>
        <x:v>0.72</x:v>
      </x:c>
      <x:c r="L1249" t="n">
        <x:f>'Raw_Data'!L1249</x:f>
        <x:v>0</x:v>
      </x:c>
      <x:c r="M1249" t="n">
        <x:f>IF('Raw_Data'!M1249="",Assumptions!$B$15,'Raw_Data'!M1249)</x:f>
        <x:v>10</x:v>
      </x:c>
      <x:c r="N1249" s="32" t="n">
        <x:f>'Raw_Data'!N1249</x:f>
        <x:v>0.02</x:v>
      </x:c>
      <x:c r="O1249" t="str">
        <x:f>IF(OR(D1249&lt;620,L1249&gt;=2,J1249&gt;0.9),"High",IF(OR(D1249&lt;700,L1249=1,J1249&gt;0.75),"Medium","Low"))</x:f>
        <x:v>Medium</x:v>
      </x:c>
      <x:c r="P1249" s="30" t="n">
        <x:f>XLOOKUP(F1249,Assumptions!$A$4:$A$6,Assumptions!$B$4:$B$6)</x:f>
        <x:v>0</x:v>
      </x:c>
      <x:c r="Q1249" s="32" t="n">
        <x:f>XLOOKUP(F1249,Assumptions!$A$4:$A$6,Assumptions!$C$4:$C$6)</x:f>
        <x:v>0.229</x:v>
      </x:c>
      <x:c r="R1249" s="32" t="n">
        <x:f>XLOOKUP(F1249,Assumptions!$A$4:$A$6,Assumptions!$D$4:$D$6)</x:f>
        <x:v>0.015</x:v>
      </x:c>
      <x:c r="S1249" s="32" t="n">
        <x:f>XLOOKUP(F1249,Assumptions!$A$4:$A$6,Assumptions!$E$4:$E$6)</x:f>
        <x:v>0.0075</x:v>
      </x:c>
      <x:c r="T1249" s="32" t="n">
        <x:f>XLOOKUP(O1249,Assumptions!$H$4:$H$6,Assumptions!$I$4:$I$6)</x:f>
        <x:v>0.012</x:v>
      </x:c>
      <x:c r="U1249" s="30" t="n">
        <x:f>XLOOKUP(F1249,Assumptions!$A$4:$A$6,Assumptions!$F$4:$F$6)</x:f>
        <x:v>60</x:v>
      </x:c>
      <x:c r="V1249" s="60" t="n">
        <x:f>I1249*12</x:f>
        <x:v>17873.64</x:v>
      </x:c>
      <x:c r="W1249" s="60" t="n">
        <x:f>H1249*J1249*(1-K1249)*Q1249</x:f>
        <x:v>227.23409856000006</x:v>
      </x:c>
      <x:c r="X1249" s="60" t="n">
        <x:f>V1249*R1249</x:f>
        <x:v>268.1046</x:v>
      </x:c>
      <x:c r="Y1249" s="60" t="n">
        <x:f>V1249*S1249</x:f>
        <x:v>134.0523</x:v>
      </x:c>
      <x:c r="Z1249" s="60" t="n">
        <x:f>H1249*J1249*T1249</x:f>
        <x:v>42.526656</x:v>
      </x:c>
      <x:c r="AA1249" s="60" t="n">
        <x:f>P1249+W1249+X1249-Y1249-Z1249-U1249</x:f>
        <x:v>258.75974256000006</x:v>
      </x:c>
      <x:c r="AB1249" s="32" t="n">
        <x:f>IFERROR(AA1249/(P1249+W1249+X1249),0)</x:f>
        <x:v>0.522389515118122</x:v>
      </x:c>
      <x:c r="AC1249" t="n">
        <x:f>IF(O1249="High",0,IF(I1249&gt;=1800,3,IF(I1249&gt;=900,2,1))+IF(K1249&gt;=0.9,2,IF(K1249&gt;=0.75,1,0))+IF(J1249&lt;=0.7,2,IF(J1249&lt;=0.85,1,0))+IF(M1249&gt;=8,1,0))</x:f>
        <x:v>5</x:v>
      </x:c>
      <x:c r="AD1249" t="str">
        <x:f>IF(AND(O1249&lt;&gt;"High",AC1249&gt;=Assumptions!$B$10,AA1249&gt;0),"Priority Growth",IF(AND(O1249="Low",AA1249&gt;0),"Maintain","Watch"))</x:f>
        <x:v>Watch</x:v>
      </x:c>
      <x:c r="AE1249" s="60" t="n">
        <x:f>MAX(AA1249,0)*N1249</x:f>
        <x:v>5.1751948512000014</x:v>
      </x:c>
      <x:c r="AF1249" t="str">
        <x:f>IF(AND(AA1249&gt;=Assumptions!$B$11,O1249&lt;&gt;"High",OR(N1249&gt;=Assumptions!$B$12,M1249&lt;=6)),"High","Standard")</x:f>
        <x:v>Standard</x:v>
      </x:c>
    </x:row>
    <x:row r="1250">
      <x:c r="A1250" t="str">
        <x:f>'Raw_Data'!A1250</x:f>
        <x:v>C01249</x:v>
      </x:c>
      <x:c r="B1250" t="n">
        <x:f>'Raw_Data'!B1250</x:f>
        <x:v>26</x:v>
      </x:c>
      <x:c r="C1250" s="30" t="n">
        <x:f>'Raw_Data'!C1250</x:f>
        <x:v>162648</x:v>
      </x:c>
      <x:c r="D1250" t="n">
        <x:f>'Raw_Data'!D1250</x:f>
        <x:v>674</x:v>
      </x:c>
      <x:c r="E1250" t="n">
        <x:f>'Raw_Data'!E1250</x:f>
        <x:v>88</x:v>
      </x:c>
      <x:c r="F1250" t="str">
        <x:f>PROPER(TRIM('Raw_Data'!F1250))</x:f>
        <x:v>Platinum</x:v>
      </x:c>
      <x:c r="G1250" t="str">
        <x:f>PROPER(TRIM('Raw_Data'!G1250))</x:f>
        <x:v>Partner</x:v>
      </x:c>
      <x:c r="H1250" s="60" t="n">
        <x:f>'Raw_Data'!H1250</x:f>
        <x:v>34676</x:v>
      </x:c>
      <x:c r="I1250" s="60" t="n">
        <x:f>'Raw_Data'!I1250</x:f>
        <x:v>3816.48</x:v>
      </x:c>
      <x:c r="J1250" s="32" t="n">
        <x:f>'Raw_Data'!J1250</x:f>
        <x:v>0.296</x:v>
      </x:c>
      <x:c r="K1250" s="32" t="n">
        <x:f>'Raw_Data'!K1250</x:f>
        <x:v>0.765</x:v>
      </x:c>
      <x:c r="L1250" t="n">
        <x:f>'Raw_Data'!L1250</x:f>
        <x:v>0</x:v>
      </x:c>
      <x:c r="M1250" t="n">
        <x:f>IF('Raw_Data'!M1250="",Assumptions!$B$15,'Raw_Data'!M1250)</x:f>
        <x:v>5</x:v>
      </x:c>
      <x:c r="N1250" s="32" t="n">
        <x:f>'Raw_Data'!N1250</x:f>
        <x:v>0.161</x:v>
      </x:c>
      <x:c r="O1250" t="str">
        <x:f>IF(OR(D1250&lt;620,L1250&gt;=2,J1250&gt;0.9),"High",IF(OR(D1250&lt;700,L1250=1,J1250&gt;0.75),"Medium","Low"))</x:f>
        <x:v>Medium</x:v>
      </x:c>
      <x:c r="P1250" s="30" t="n">
        <x:f>XLOOKUP(F1250,Assumptions!$A$4:$A$6,Assumptions!$B$4:$B$6)</x:f>
        <x:v>195</x:v>
      </x:c>
      <x:c r="Q1250" s="32" t="n">
        <x:f>XLOOKUP(F1250,Assumptions!$A$4:$A$6,Assumptions!$C$4:$C$6)</x:f>
        <x:v>0.199</x:v>
      </x:c>
      <x:c r="R1250" s="32" t="n">
        <x:f>XLOOKUP(F1250,Assumptions!$A$4:$A$6,Assumptions!$D$4:$D$6)</x:f>
        <x:v>0.017</x:v>
      </x:c>
      <x:c r="S1250" s="32" t="n">
        <x:f>XLOOKUP(F1250,Assumptions!$A$4:$A$6,Assumptions!$E$4:$E$6)</x:f>
        <x:v>0.013</x:v>
      </x:c>
      <x:c r="T1250" s="32" t="n">
        <x:f>XLOOKUP(O1250,Assumptions!$H$4:$H$6,Assumptions!$I$4:$I$6)</x:f>
        <x:v>0.012</x:v>
      </x:c>
      <x:c r="U1250" s="30" t="n">
        <x:f>XLOOKUP(F1250,Assumptions!$A$4:$A$6,Assumptions!$F$4:$F$6)</x:f>
        <x:v>140</x:v>
      </x:c>
      <x:c r="V1250" s="60" t="n">
        <x:f>I1250*12</x:f>
        <x:v>45797.76</x:v>
      </x:c>
      <x:c r="W1250" s="60" t="n">
        <x:f>H1250*J1250*(1-K1250)*Q1250</x:f>
        <x:v>480.00044944</x:v>
      </x:c>
      <x:c r="X1250" s="60" t="n">
        <x:f>V1250*R1250</x:f>
        <x:v>778.5619200000001</x:v>
      </x:c>
      <x:c r="Y1250" s="60" t="n">
        <x:f>V1250*S1250</x:f>
        <x:v>595.3708799999999</x:v>
      </x:c>
      <x:c r="Z1250" s="60" t="n">
        <x:f>H1250*J1250*T1250</x:f>
        <x:v>123.169152</x:v>
      </x:c>
      <x:c r="AA1250" s="60" t="n">
        <x:f>P1250+W1250+X1250-Y1250-Z1250-U1250</x:f>
        <x:v>595.0223374400002</x:v>
      </x:c>
      <x:c r="AB1250" s="32" t="n">
        <x:f>IFERROR(AA1250/(P1250+W1250+X1250),0)</x:f>
        <x:v>0.40935452784818493</x:v>
      </x:c>
      <x:c r="AC1250" t="n">
        <x:f>IF(O1250="High",0,IF(I1250&gt;=1800,3,IF(I1250&gt;=900,2,1))+IF(K1250&gt;=0.9,2,IF(K1250&gt;=0.75,1,0))+IF(J1250&lt;=0.7,2,IF(J1250&lt;=0.85,1,0))+IF(M1250&gt;=8,1,0))</x:f>
        <x:v>6</x:v>
      </x:c>
      <x:c r="AD1250" t="str">
        <x:f>IF(AND(O1250&lt;&gt;"High",AC1250&gt;=Assumptions!$B$10,AA1250&gt;0),"Priority Growth",IF(AND(O1250="Low",AA1250&gt;0),"Maintain","Watch"))</x:f>
        <x:v>Priority Growth</x:v>
      </x:c>
      <x:c r="AE1250" s="60" t="n">
        <x:f>MAX(AA1250,0)*N1250</x:f>
        <x:v>95.79859632784004</x:v>
      </x:c>
      <x:c r="AF1250" t="str">
        <x:f>IF(AND(AA1250&gt;=Assumptions!$B$11,O1250&lt;&gt;"High",OR(N1250&gt;=Assumptions!$B$12,M1250&lt;=6)),"High","Standard")</x:f>
        <x:v>High</x:v>
      </x:c>
    </x:row>
    <x:row r="1251">
      <x:c r="A1251" t="str">
        <x:f>'Raw_Data'!A1251</x:f>
        <x:v>C01250</x:v>
      </x:c>
      <x:c r="B1251" t="n">
        <x:f>'Raw_Data'!B1251</x:f>
        <x:v>54</x:v>
      </x:c>
      <x:c r="C1251" s="30" t="n">
        <x:f>'Raw_Data'!C1251</x:f>
        <x:v>118690</x:v>
      </x:c>
      <x:c r="D1251" t="n">
        <x:f>'Raw_Data'!D1251</x:f>
        <x:v>639</x:v>
      </x:c>
      <x:c r="E1251" t="n">
        <x:f>'Raw_Data'!E1251</x:f>
        <x:v>34</x:v>
      </x:c>
      <x:c r="F1251" t="str">
        <x:f>PROPER(TRIM('Raw_Data'!F1251))</x:f>
        <x:v>Gold</x:v>
      </x:c>
      <x:c r="G1251" t="str">
        <x:f>PROPER(TRIM('Raw_Data'!G1251))</x:f>
        <x:v>Digital</x:v>
      </x:c>
      <x:c r="H1251" s="60" t="n">
        <x:f>'Raw_Data'!H1251</x:f>
        <x:v>17348</x:v>
      </x:c>
      <x:c r="I1251" s="60" t="n">
        <x:f>'Raw_Data'!I1251</x:f>
        <x:v>1639.46</x:v>
      </x:c>
      <x:c r="J1251" s="32" t="n">
        <x:f>'Raw_Data'!J1251</x:f>
        <x:v>0.667</x:v>
      </x:c>
      <x:c r="K1251" s="32" t="n">
        <x:f>'Raw_Data'!K1251</x:f>
        <x:v>0.764</x:v>
      </x:c>
      <x:c r="L1251" t="n">
        <x:f>'Raw_Data'!L1251</x:f>
        <x:v>0</x:v>
      </x:c>
      <x:c r="M1251" t="n">
        <x:f>IF('Raw_Data'!M1251="",Assumptions!$B$15,'Raw_Data'!M1251)</x:f>
        <x:v>7</x:v>
      </x:c>
      <x:c r="N1251" s="32" t="n">
        <x:f>'Raw_Data'!N1251</x:f>
        <x:v>0.107</x:v>
      </x:c>
      <x:c r="O1251" t="str">
        <x:f>IF(OR(D1251&lt;620,L1251&gt;=2,J1251&gt;0.9),"High",IF(OR(D1251&lt;700,L1251=1,J1251&gt;0.75),"Medium","Low"))</x:f>
        <x:v>Medium</x:v>
      </x:c>
      <x:c r="P1251" s="30" t="n">
        <x:f>XLOOKUP(F1251,Assumptions!$A$4:$A$6,Assumptions!$B$4:$B$6)</x:f>
        <x:v>95</x:v>
      </x:c>
      <x:c r="Q1251" s="32" t="n">
        <x:f>XLOOKUP(F1251,Assumptions!$A$4:$A$6,Assumptions!$C$4:$C$6)</x:f>
        <x:v>0.219</x:v>
      </x:c>
      <x:c r="R1251" s="32" t="n">
        <x:f>XLOOKUP(F1251,Assumptions!$A$4:$A$6,Assumptions!$D$4:$D$6)</x:f>
        <x:v>0.016</x:v>
      </x:c>
      <x:c r="S1251" s="32" t="n">
        <x:f>XLOOKUP(F1251,Assumptions!$A$4:$A$6,Assumptions!$E$4:$E$6)</x:f>
        <x:v>0.01</x:v>
      </x:c>
      <x:c r="T1251" s="32" t="n">
        <x:f>XLOOKUP(O1251,Assumptions!$H$4:$H$6,Assumptions!$I$4:$I$6)</x:f>
        <x:v>0.012</x:v>
      </x:c>
      <x:c r="U1251" s="30" t="n">
        <x:f>XLOOKUP(F1251,Assumptions!$A$4:$A$6,Assumptions!$F$4:$F$6)</x:f>
        <x:v>90</x:v>
      </x:c>
      <x:c r="V1251" s="60" t="n">
        <x:f>I1251*12</x:f>
        <x:v>19673.52</x:v>
      </x:c>
      <x:c r="W1251" s="60" t="n">
        <x:f>H1251*J1251*(1-K1251)*Q1251</x:f>
        <x:v>598.041559344</x:v>
      </x:c>
      <x:c r="X1251" s="60" t="n">
        <x:f>V1251*R1251</x:f>
        <x:v>314.77632</x:v>
      </x:c>
      <x:c r="Y1251" s="60" t="n">
        <x:f>V1251*S1251</x:f>
        <x:v>196.73520000000002</x:v>
      </x:c>
      <x:c r="Z1251" s="60" t="n">
        <x:f>H1251*J1251*T1251</x:f>
        <x:v>138.853392</x:v>
      </x:c>
      <x:c r="AA1251" s="60" t="n">
        <x:f>P1251+W1251+X1251-Y1251-Z1251-U1251</x:f>
        <x:v>582.2292873439999</x:v>
      </x:c>
      <x:c r="AB1251" s="32" t="n">
        <x:f>IFERROR(AA1251/(P1251+W1251+X1251),0)</x:f>
        <x:v>0.5777127983906969</x:v>
      </x:c>
      <x:c r="AC1251" t="n">
        <x:f>IF(O1251="High",0,IF(I1251&gt;=1800,3,IF(I1251&gt;=900,2,1))+IF(K1251&gt;=0.9,2,IF(K1251&gt;=0.75,1,0))+IF(J1251&lt;=0.7,2,IF(J1251&lt;=0.85,1,0))+IF(M1251&gt;=8,1,0))</x:f>
        <x:v>5</x:v>
      </x:c>
      <x:c r="AD1251" t="str">
        <x:f>IF(AND(O1251&lt;&gt;"High",AC1251&gt;=Assumptions!$B$10,AA1251&gt;0),"Priority Growth",IF(AND(O1251="Low",AA1251&gt;0),"Maintain","Watch"))</x:f>
        <x:v>Watch</x:v>
      </x:c>
      <x:c r="AE1251" s="60" t="n">
        <x:f>MAX(AA1251,0)*N1251</x:f>
        <x:v>62.29853374580799</x:v>
      </x:c>
      <x:c r="AF1251" t="str">
        <x:f>IF(AND(AA1251&gt;=Assumptions!$B$11,O1251&lt;&gt;"High",OR(N1251&gt;=Assumptions!$B$12,M1251&lt;=6)),"High","Standard")</x:f>
        <x:v>Standard</x:v>
      </x:c>
    </x:row>
    <x:row r="1252">
      <x:c r="A1252" t="str">
        <x:f>'Raw_Data'!A1252</x:f>
        <x:v>C01251</x:v>
      </x:c>
      <x:c r="B1252" t="n">
        <x:f>'Raw_Data'!B1252</x:f>
        <x:v>42</x:v>
      </x:c>
      <x:c r="C1252" s="30" t="n">
        <x:f>'Raw_Data'!C1252</x:f>
        <x:v>78873</x:v>
      </x:c>
      <x:c r="D1252" t="n">
        <x:f>'Raw_Data'!D1252</x:f>
        <x:v>633</x:v>
      </x:c>
      <x:c r="E1252" t="n">
        <x:f>'Raw_Data'!E1252</x:f>
        <x:v>37</x:v>
      </x:c>
      <x:c r="F1252" t="str">
        <x:f>PROPER(TRIM('Raw_Data'!F1252))</x:f>
        <x:v>Gold</x:v>
      </x:c>
      <x:c r="G1252" t="str">
        <x:f>PROPER(TRIM('Raw_Data'!G1252))</x:f>
        <x:v>Digital</x:v>
      </x:c>
      <x:c r="H1252" s="60" t="n">
        <x:f>'Raw_Data'!H1252</x:f>
        <x:v>8888</x:v>
      </x:c>
      <x:c r="I1252" s="60" t="n">
        <x:f>'Raw_Data'!I1252</x:f>
        <x:v>1392.96</x:v>
      </x:c>
      <x:c r="J1252" s="32" t="n">
        <x:f>'Raw_Data'!J1252</x:f>
        <x:v>0.648</x:v>
      </x:c>
      <x:c r="K1252" s="32" t="n">
        <x:f>'Raw_Data'!K1252</x:f>
        <x:v>0.87</x:v>
      </x:c>
      <x:c r="L1252" t="n">
        <x:f>'Raw_Data'!L1252</x:f>
        <x:v>0</x:v>
      </x:c>
      <x:c r="M1252" t="n">
        <x:f>IF('Raw_Data'!M1252="",Assumptions!$B$15,'Raw_Data'!M1252)</x:f>
        <x:v>9</x:v>
      </x:c>
      <x:c r="N1252" s="32" t="n">
        <x:f>'Raw_Data'!N1252</x:f>
        <x:v>0.02</x:v>
      </x:c>
      <x:c r="O1252" t="str">
        <x:f>IF(OR(D1252&lt;620,L1252&gt;=2,J1252&gt;0.9),"High",IF(OR(D1252&lt;700,L1252=1,J1252&gt;0.75),"Medium","Low"))</x:f>
        <x:v>Medium</x:v>
      </x:c>
      <x:c r="P1252" s="30" t="n">
        <x:f>XLOOKUP(F1252,Assumptions!$A$4:$A$6,Assumptions!$B$4:$B$6)</x:f>
        <x:v>95</x:v>
      </x:c>
      <x:c r="Q1252" s="32" t="n">
        <x:f>XLOOKUP(F1252,Assumptions!$A$4:$A$6,Assumptions!$C$4:$C$6)</x:f>
        <x:v>0.219</x:v>
      </x:c>
      <x:c r="R1252" s="32" t="n">
        <x:f>XLOOKUP(F1252,Assumptions!$A$4:$A$6,Assumptions!$D$4:$D$6)</x:f>
        <x:v>0.016</x:v>
      </x:c>
      <x:c r="S1252" s="32" t="n">
        <x:f>XLOOKUP(F1252,Assumptions!$A$4:$A$6,Assumptions!$E$4:$E$6)</x:f>
        <x:v>0.01</x:v>
      </x:c>
      <x:c r="T1252" s="32" t="n">
        <x:f>XLOOKUP(O1252,Assumptions!$H$4:$H$6,Assumptions!$I$4:$I$6)</x:f>
        <x:v>0.012</x:v>
      </x:c>
      <x:c r="U1252" s="30" t="n">
        <x:f>XLOOKUP(F1252,Assumptions!$A$4:$A$6,Assumptions!$F$4:$F$6)</x:f>
        <x:v>90</x:v>
      </x:c>
      <x:c r="V1252" s="60" t="n">
        <x:f>I1252*12</x:f>
        <x:v>16715.52</x:v>
      </x:c>
      <x:c r="W1252" s="60" t="n">
        <x:f>H1252*J1252*(1-K1252)*Q1252</x:f>
        <x:v>163.97080128000002</x:v>
      </x:c>
      <x:c r="X1252" s="60" t="n">
        <x:f>V1252*R1252</x:f>
        <x:v>267.44832</x:v>
      </x:c>
      <x:c r="Y1252" s="60" t="n">
        <x:f>V1252*S1252</x:f>
        <x:v>167.1552</x:v>
      </x:c>
      <x:c r="Z1252" s="60" t="n">
        <x:f>H1252*J1252*T1252</x:f>
        <x:v>69.113088</x:v>
      </x:c>
      <x:c r="AA1252" s="60" t="n">
        <x:f>P1252+W1252+X1252-Y1252-Z1252-U1252</x:f>
        <x:v>200.15083328000009</x:v>
      </x:c>
      <x:c r="AB1252" s="32" t="n">
        <x:f>IFERROR(AA1252/(P1252+W1252+X1252),0)</x:f>
        <x:v>0.3802119360583422</x:v>
      </x:c>
      <x:c r="AC1252" t="n">
        <x:f>IF(O1252="High",0,IF(I1252&gt;=1800,3,IF(I1252&gt;=900,2,1))+IF(K1252&gt;=0.9,2,IF(K1252&gt;=0.75,1,0))+IF(J1252&lt;=0.7,2,IF(J1252&lt;=0.85,1,0))+IF(M1252&gt;=8,1,0))</x:f>
        <x:v>6</x:v>
      </x:c>
      <x:c r="AD1252" t="str">
        <x:f>IF(AND(O1252&lt;&gt;"High",AC1252&gt;=Assumptions!$B$10,AA1252&gt;0),"Priority Growth",IF(AND(O1252="Low",AA1252&gt;0),"Maintain","Watch"))</x:f>
        <x:v>Priority Growth</x:v>
      </x:c>
      <x:c r="AE1252" s="60" t="n">
        <x:f>MAX(AA1252,0)*N1252</x:f>
        <x:v>4.0030166656000015</x:v>
      </x:c>
      <x:c r="AF1252" t="str">
        <x:f>IF(AND(AA1252&gt;=Assumptions!$B$11,O1252&lt;&gt;"High",OR(N1252&gt;=Assumptions!$B$12,M1252&lt;=6)),"High","Standard")</x:f>
        <x:v>Standard</x:v>
      </x:c>
    </x:row>
    <x:row r="1253">
      <x:c r="A1253" t="str">
        <x:f>'Raw_Data'!A1253</x:f>
        <x:v>C01252</x:v>
      </x:c>
      <x:c r="B1253" t="n">
        <x:f>'Raw_Data'!B1253</x:f>
        <x:v>54</x:v>
      </x:c>
      <x:c r="C1253" s="30" t="n">
        <x:f>'Raw_Data'!C1253</x:f>
        <x:v>114409</x:v>
      </x:c>
      <x:c r="D1253" t="n">
        <x:f>'Raw_Data'!D1253</x:f>
        <x:v>760</x:v>
      </x:c>
      <x:c r="E1253" t="n">
        <x:f>'Raw_Data'!E1253</x:f>
        <x:v>51</x:v>
      </x:c>
      <x:c r="F1253" t="str">
        <x:f>PROPER(TRIM('Raw_Data'!F1253))</x:f>
        <x:v>Platinum</x:v>
      </x:c>
      <x:c r="G1253" t="str">
        <x:f>PROPER(TRIM('Raw_Data'!G1253))</x:f>
        <x:v>Digital</x:v>
      </x:c>
      <x:c r="H1253" s="60" t="n">
        <x:f>'Raw_Data'!H1253</x:f>
        <x:v>27786</x:v>
      </x:c>
      <x:c r="I1253" s="60" t="n">
        <x:f>'Raw_Data'!I1253</x:f>
        <x:v>2645.8</x:v>
      </x:c>
      <x:c r="J1253" s="32" t="n">
        <x:f>'Raw_Data'!J1253</x:f>
        <x:v>0.492</x:v>
      </x:c>
      <x:c r="K1253" s="32" t="n">
        <x:f>'Raw_Data'!K1253</x:f>
        <x:v>0.889</x:v>
      </x:c>
      <x:c r="L1253" t="n">
        <x:f>'Raw_Data'!L1253</x:f>
        <x:v>0</x:v>
      </x:c>
      <x:c r="M1253" t="n">
        <x:f>IF('Raw_Data'!M1253="",Assumptions!$B$15,'Raw_Data'!M1253)</x:f>
        <x:v>6</x:v>
      </x:c>
      <x:c r="N1253" s="32" t="n">
        <x:f>'Raw_Data'!N1253</x:f>
        <x:v>0.155</x:v>
      </x:c>
      <x:c r="O1253" t="str">
        <x:f>IF(OR(D1253&lt;620,L1253&gt;=2,J1253&gt;0.9),"High",IF(OR(D1253&lt;700,L1253=1,J1253&gt;0.75),"Medium","Low"))</x:f>
        <x:v>Low</x:v>
      </x:c>
      <x:c r="P1253" s="30" t="n">
        <x:f>XLOOKUP(F1253,Assumptions!$A$4:$A$6,Assumptions!$B$4:$B$6)</x:f>
        <x:v>195</x:v>
      </x:c>
      <x:c r="Q1253" s="32" t="n">
        <x:f>XLOOKUP(F1253,Assumptions!$A$4:$A$6,Assumptions!$C$4:$C$6)</x:f>
        <x:v>0.199</x:v>
      </x:c>
      <x:c r="R1253" s="32" t="n">
        <x:f>XLOOKUP(F1253,Assumptions!$A$4:$A$6,Assumptions!$D$4:$D$6)</x:f>
        <x:v>0.017</x:v>
      </x:c>
      <x:c r="S1253" s="32" t="n">
        <x:f>XLOOKUP(F1253,Assumptions!$A$4:$A$6,Assumptions!$E$4:$E$6)</x:f>
        <x:v>0.013</x:v>
      </x:c>
      <x:c r="T1253" s="32" t="n">
        <x:f>XLOOKUP(O1253,Assumptions!$H$4:$H$6,Assumptions!$I$4:$I$6)</x:f>
        <x:v>0.0035</x:v>
      </x:c>
      <x:c r="U1253" s="30" t="n">
        <x:f>XLOOKUP(F1253,Assumptions!$A$4:$A$6,Assumptions!$F$4:$F$6)</x:f>
        <x:v>140</x:v>
      </x:c>
      <x:c r="V1253" s="60" t="n">
        <x:f>I1253*12</x:f>
        <x:v>31749.600000000002</x:v>
      </x:c>
      <x:c r="W1253" s="60" t="n">
        <x:f>H1253*J1253*(1-K1253)*Q1253</x:f>
        <x:v>301.97235736799996</x:v>
      </x:c>
      <x:c r="X1253" s="60" t="n">
        <x:f>V1253*R1253</x:f>
        <x:v>539.7432000000001</x:v>
      </x:c>
      <x:c r="Y1253" s="60" t="n">
        <x:f>V1253*S1253</x:f>
        <x:v>412.7448</x:v>
      </x:c>
      <x:c r="Z1253" s="60" t="n">
        <x:f>H1253*J1253*T1253</x:f>
        <x:v>47.847492</x:v>
      </x:c>
      <x:c r="AA1253" s="60" t="n">
        <x:f>P1253+W1253+X1253-Y1253-Z1253-U1253</x:f>
        <x:v>436.12326536800026</x:v>
      </x:c>
      <x:c r="AB1253" s="32" t="n">
        <x:f>IFERROR(AA1253/(P1253+W1253+X1253),0)</x:f>
        <x:v>0.4206778438583716</x:v>
      </x:c>
      <x:c r="AC1253" t="n">
        <x:f>IF(O1253="High",0,IF(I1253&gt;=1800,3,IF(I1253&gt;=900,2,1))+IF(K1253&gt;=0.9,2,IF(K1253&gt;=0.75,1,0))+IF(J1253&lt;=0.7,2,IF(J1253&lt;=0.85,1,0))+IF(M1253&gt;=8,1,0))</x:f>
        <x:v>6</x:v>
      </x:c>
      <x:c r="AD1253" t="str">
        <x:f>IF(AND(O1253&lt;&gt;"High",AC1253&gt;=Assumptions!$B$10,AA1253&gt;0),"Priority Growth",IF(AND(O1253="Low",AA1253&gt;0),"Maintain","Watch"))</x:f>
        <x:v>Priority Growth</x:v>
      </x:c>
      <x:c r="AE1253" s="60" t="n">
        <x:f>MAX(AA1253,0)*N1253</x:f>
        <x:v>67.59910613204003</x:v>
      </x:c>
      <x:c r="AF1253" t="str">
        <x:f>IF(AND(AA1253&gt;=Assumptions!$B$11,O1253&lt;&gt;"High",OR(N1253&gt;=Assumptions!$B$12,M1253&lt;=6)),"High","Standard")</x:f>
        <x:v>High</x:v>
      </x:c>
    </x:row>
    <x:row r="1254">
      <x:c r="A1254" t="str">
        <x:f>'Raw_Data'!A1254</x:f>
        <x:v>C01253</x:v>
      </x:c>
      <x:c r="B1254" t="n">
        <x:f>'Raw_Data'!B1254</x:f>
        <x:v>25</x:v>
      </x:c>
      <x:c r="C1254" s="30" t="n">
        <x:f>'Raw_Data'!C1254</x:f>
        <x:v>43275</x:v>
      </x:c>
      <x:c r="D1254" t="n">
        <x:f>'Raw_Data'!D1254</x:f>
        <x:v>690</x:v>
      </x:c>
      <x:c r="E1254" t="n">
        <x:f>'Raw_Data'!E1254</x:f>
        <x:v>128</x:v>
      </x:c>
      <x:c r="F1254" t="str">
        <x:f>PROPER(TRIM('Raw_Data'!F1254))</x:f>
        <x:v>Classic</x:v>
      </x:c>
      <x:c r="G1254" t="str">
        <x:f>PROPER(TRIM('Raw_Data'!G1254))</x:f>
        <x:v>Branch</x:v>
      </x:c>
      <x:c r="H1254" s="60" t="n">
        <x:f>'Raw_Data'!H1254</x:f>
        <x:v>1813</x:v>
      </x:c>
      <x:c r="I1254" s="60" t="n">
        <x:f>'Raw_Data'!I1254</x:f>
        <x:v>276.9</x:v>
      </x:c>
      <x:c r="J1254" s="32" t="n">
        <x:f>'Raw_Data'!J1254</x:f>
        <x:v>0.465</x:v>
      </x:c>
      <x:c r="K1254" s="32" t="n">
        <x:f>'Raw_Data'!K1254</x:f>
        <x:v>0.915</x:v>
      </x:c>
      <x:c r="L1254" t="n">
        <x:f>'Raw_Data'!L1254</x:f>
        <x:v>0</x:v>
      </x:c>
      <x:c r="M1254" t="n">
        <x:f>IF('Raw_Data'!M1254="",Assumptions!$B$15,'Raw_Data'!M1254)</x:f>
        <x:v>8</x:v>
      </x:c>
      <x:c r="N1254" s="32" t="n">
        <x:f>'Raw_Data'!N1254</x:f>
        <x:v>0.057</x:v>
      </x:c>
      <x:c r="O1254" t="str">
        <x:f>IF(OR(D1254&lt;620,L1254&gt;=2,J1254&gt;0.9),"High",IF(OR(D1254&lt;700,L1254=1,J1254&gt;0.75),"Medium","Low"))</x:f>
        <x:v>Medium</x:v>
      </x:c>
      <x:c r="P1254" s="30" t="n">
        <x:f>XLOOKUP(F1254,Assumptions!$A$4:$A$6,Assumptions!$B$4:$B$6)</x:f>
        <x:v>0</x:v>
      </x:c>
      <x:c r="Q1254" s="32" t="n">
        <x:f>XLOOKUP(F1254,Assumptions!$A$4:$A$6,Assumptions!$C$4:$C$6)</x:f>
        <x:v>0.229</x:v>
      </x:c>
      <x:c r="R1254" s="32" t="n">
        <x:f>XLOOKUP(F1254,Assumptions!$A$4:$A$6,Assumptions!$D$4:$D$6)</x:f>
        <x:v>0.015</x:v>
      </x:c>
      <x:c r="S1254" s="32" t="n">
        <x:f>XLOOKUP(F1254,Assumptions!$A$4:$A$6,Assumptions!$E$4:$E$6)</x:f>
        <x:v>0.0075</x:v>
      </x:c>
      <x:c r="T1254" s="32" t="n">
        <x:f>XLOOKUP(O1254,Assumptions!$H$4:$H$6,Assumptions!$I$4:$I$6)</x:f>
        <x:v>0.012</x:v>
      </x:c>
      <x:c r="U1254" s="30" t="n">
        <x:f>XLOOKUP(F1254,Assumptions!$A$4:$A$6,Assumptions!$F$4:$F$6)</x:f>
        <x:v>60</x:v>
      </x:c>
      <x:c r="V1254" s="60" t="n">
        <x:f>I1254*12</x:f>
        <x:v>3322.7999999999997</x:v>
      </x:c>
      <x:c r="W1254" s="60" t="n">
        <x:f>H1254*J1254*(1-K1254)*Q1254</x:f>
        <x:v>16.409870924999996</x:v>
      </x:c>
      <x:c r="X1254" s="60" t="n">
        <x:f>V1254*R1254</x:f>
        <x:v>49.84199999999999</x:v>
      </x:c>
      <x:c r="Y1254" s="60" t="n">
        <x:f>V1254*S1254</x:f>
        <x:v>24.920999999999996</x:v>
      </x:c>
      <x:c r="Z1254" s="60" t="n">
        <x:f>H1254*J1254*T1254</x:f>
        <x:v>10.11654</x:v>
      </x:c>
      <x:c r="AA1254" s="60" t="n">
        <x:f>P1254+W1254+X1254-Y1254-Z1254-U1254</x:f>
        <x:v>-28.785669075</x:v>
      </x:c>
      <x:c r="AB1254" s="32" t="n">
        <x:f>IFERROR(AA1254/(P1254+W1254+X1254),0)</x:f>
        <x:v>-0.43448839516678156</x:v>
      </x:c>
      <x:c r="AC1254" t="n">
        <x:f>IF(O1254="High",0,IF(I1254&gt;=1800,3,IF(I1254&gt;=900,2,1))+IF(K1254&gt;=0.9,2,IF(K1254&gt;=0.75,1,0))+IF(J1254&lt;=0.7,2,IF(J1254&lt;=0.85,1,0))+IF(M1254&gt;=8,1,0))</x:f>
        <x:v>6</x:v>
      </x:c>
      <x:c r="AD1254" t="str">
        <x:f>IF(AND(O1254&lt;&gt;"High",AC1254&gt;=Assumptions!$B$10,AA1254&gt;0),"Priority Growth",IF(AND(O1254="Low",AA1254&gt;0),"Maintain","Watch"))</x:f>
        <x:v>Watch</x:v>
      </x:c>
      <x:c r="AE1254" s="60" t="n">
        <x:f>MAX(AA1254,0)*N1254</x:f>
        <x:v>0</x:v>
      </x:c>
      <x:c r="AF1254" t="str">
        <x:f>IF(AND(AA1254&gt;=Assumptions!$B$11,O1254&lt;&gt;"High",OR(N1254&gt;=Assumptions!$B$12,M1254&lt;=6)),"High","Standard")</x:f>
        <x:v>Standard</x:v>
      </x:c>
    </x:row>
    <x:row r="1255">
      <x:c r="A1255" t="str">
        <x:f>'Raw_Data'!A1255</x:f>
        <x:v>C01254</x:v>
      </x:c>
      <x:c r="B1255" t="n">
        <x:f>'Raw_Data'!B1255</x:f>
        <x:v>51</x:v>
      </x:c>
      <x:c r="C1255" s="30" t="n">
        <x:f>'Raw_Data'!C1255</x:f>
        <x:v>71446</x:v>
      </x:c>
      <x:c r="D1255" t="n">
        <x:f>'Raw_Data'!D1255</x:f>
        <x:v>703</x:v>
      </x:c>
      <x:c r="E1255" t="n">
        <x:f>'Raw_Data'!E1255</x:f>
        <x:v>22</x:v>
      </x:c>
      <x:c r="F1255" t="str">
        <x:f>PROPER(TRIM('Raw_Data'!F1255))</x:f>
        <x:v>Gold</x:v>
      </x:c>
      <x:c r="G1255" t="str">
        <x:f>PROPER(TRIM('Raw_Data'!G1255))</x:f>
        <x:v>Branch</x:v>
      </x:c>
      <x:c r="H1255" s="60" t="n">
        <x:f>'Raw_Data'!H1255</x:f>
        <x:v>13870</x:v>
      </x:c>
      <x:c r="I1255" s="60" t="n">
        <x:f>'Raw_Data'!I1255</x:f>
        <x:v>1386.88</x:v>
      </x:c>
      <x:c r="J1255" s="32" t="n">
        <x:f>'Raw_Data'!J1255</x:f>
        <x:v>0.229</x:v>
      </x:c>
      <x:c r="K1255" s="32" t="n">
        <x:f>'Raw_Data'!K1255</x:f>
        <x:v>0.714</x:v>
      </x:c>
      <x:c r="L1255" t="n">
        <x:f>'Raw_Data'!L1255</x:f>
        <x:v>0</x:v>
      </x:c>
      <x:c r="M1255" t="n">
        <x:f>IF('Raw_Data'!M1255="",Assumptions!$B$15,'Raw_Data'!M1255)</x:f>
        <x:v>7</x:v>
      </x:c>
      <x:c r="N1255" s="32" t="n">
        <x:f>'Raw_Data'!N1255</x:f>
        <x:v>0.134</x:v>
      </x:c>
      <x:c r="O1255" t="str">
        <x:f>IF(OR(D1255&lt;620,L1255&gt;=2,J1255&gt;0.9),"High",IF(OR(D1255&lt;700,L1255=1,J1255&gt;0.75),"Medium","Low"))</x:f>
        <x:v>Low</x:v>
      </x:c>
      <x:c r="P1255" s="30" t="n">
        <x:f>XLOOKUP(F1255,Assumptions!$A$4:$A$6,Assumptions!$B$4:$B$6)</x:f>
        <x:v>95</x:v>
      </x:c>
      <x:c r="Q1255" s="32" t="n">
        <x:f>XLOOKUP(F1255,Assumptions!$A$4:$A$6,Assumptions!$C$4:$C$6)</x:f>
        <x:v>0.219</x:v>
      </x:c>
      <x:c r="R1255" s="32" t="n">
        <x:f>XLOOKUP(F1255,Assumptions!$A$4:$A$6,Assumptions!$D$4:$D$6)</x:f>
        <x:v>0.016</x:v>
      </x:c>
      <x:c r="S1255" s="32" t="n">
        <x:f>XLOOKUP(F1255,Assumptions!$A$4:$A$6,Assumptions!$E$4:$E$6)</x:f>
        <x:v>0.01</x:v>
      </x:c>
      <x:c r="T1255" s="32" t="n">
        <x:f>XLOOKUP(O1255,Assumptions!$H$4:$H$6,Assumptions!$I$4:$I$6)</x:f>
        <x:v>0.0035</x:v>
      </x:c>
      <x:c r="U1255" s="30" t="n">
        <x:f>XLOOKUP(F1255,Assumptions!$A$4:$A$6,Assumptions!$F$4:$F$6)</x:f>
        <x:v>90</x:v>
      </x:c>
      <x:c r="V1255" s="60" t="n">
        <x:f>I1255*12</x:f>
        <x:v>16642.56</x:v>
      </x:c>
      <x:c r="W1255" s="60" t="n">
        <x:f>H1255*J1255*(1-K1255)*Q1255</x:f>
        <x:v>198.93998982000002</x:v>
      </x:c>
      <x:c r="X1255" s="60" t="n">
        <x:f>V1255*R1255</x:f>
        <x:v>266.28096000000005</x:v>
      </x:c>
      <x:c r="Y1255" s="60" t="n">
        <x:f>V1255*S1255</x:f>
        <x:v>166.4256</x:v>
      </x:c>
      <x:c r="Z1255" s="60" t="n">
        <x:f>H1255*J1255*T1255</x:f>
        <x:v>11.116805000000001</x:v>
      </x:c>
      <x:c r="AA1255" s="60" t="n">
        <x:f>P1255+W1255+X1255-Y1255-Z1255-U1255</x:f>
        <x:v>292.67854482000007</x:v>
      </x:c>
      <x:c r="AB1255" s="32" t="n">
        <x:f>IFERROR(AA1255/(P1255+W1255+X1255),0)</x:f>
        <x:v>0.5224341305230341</x:v>
      </x:c>
      <x:c r="AC1255" t="n">
        <x:f>IF(O1255="High",0,IF(I1255&gt;=1800,3,IF(I1255&gt;=900,2,1))+IF(K1255&gt;=0.9,2,IF(K1255&gt;=0.75,1,0))+IF(J1255&lt;=0.7,2,IF(J1255&lt;=0.85,1,0))+IF(M1255&gt;=8,1,0))</x:f>
        <x:v>4</x:v>
      </x:c>
      <x:c r="AD1255" t="str">
        <x:f>IF(AND(O1255&lt;&gt;"High",AC1255&gt;=Assumptions!$B$10,AA1255&gt;0),"Priority Growth",IF(AND(O1255="Low",AA1255&gt;0),"Maintain","Watch"))</x:f>
        <x:v>Maintain</x:v>
      </x:c>
      <x:c r="AE1255" s="60" t="n">
        <x:f>MAX(AA1255,0)*N1255</x:f>
        <x:v>39.21892500588001</x:v>
      </x:c>
      <x:c r="AF1255" t="str">
        <x:f>IF(AND(AA1255&gt;=Assumptions!$B$11,O1255&lt;&gt;"High",OR(N1255&gt;=Assumptions!$B$12,M1255&lt;=6)),"High","Standard")</x:f>
        <x:v>Standard</x:v>
      </x:c>
    </x:row>
    <x:row r="1256">
      <x:c r="A1256" t="str">
        <x:f>'Raw_Data'!A1256</x:f>
        <x:v>C01255</x:v>
      </x:c>
      <x:c r="B1256" t="n">
        <x:f>'Raw_Data'!B1256</x:f>
        <x:v>43</x:v>
      </x:c>
      <x:c r="C1256" s="30" t="n">
        <x:f>'Raw_Data'!C1256</x:f>
        <x:v>44732</x:v>
      </x:c>
      <x:c r="D1256" t="n">
        <x:f>'Raw_Data'!D1256</x:f>
        <x:v>768</x:v>
      </x:c>
      <x:c r="E1256" t="n">
        <x:f>'Raw_Data'!E1256</x:f>
        <x:v>15</x:v>
      </x:c>
      <x:c r="F1256" t="str">
        <x:f>PROPER(TRIM('Raw_Data'!F1256))</x:f>
        <x:v>Classic</x:v>
      </x:c>
      <x:c r="G1256" t="str">
        <x:f>PROPER(TRIM('Raw_Data'!G1256))</x:f>
        <x:v>Digital</x:v>
      </x:c>
      <x:c r="H1256" s="60" t="n">
        <x:f>'Raw_Data'!H1256</x:f>
        <x:v>7215</x:v>
      </x:c>
      <x:c r="I1256" s="60" t="n">
        <x:f>'Raw_Data'!I1256</x:f>
        <x:v>602.92</x:v>
      </x:c>
      <x:c r="J1256" s="32" t="n">
        <x:f>'Raw_Data'!J1256</x:f>
        <x:v>0.207</x:v>
      </x:c>
      <x:c r="K1256" s="32" t="n">
        <x:f>'Raw_Data'!K1256</x:f>
        <x:v>0.891</x:v>
      </x:c>
      <x:c r="L1256" t="n">
        <x:f>'Raw_Data'!L1256</x:f>
        <x:v>0</x:v>
      </x:c>
      <x:c r="M1256" t="n">
        <x:f>IF('Raw_Data'!M1256="",Assumptions!$B$15,'Raw_Data'!M1256)</x:f>
        <x:v>8</x:v>
      </x:c>
      <x:c r="N1256" s="32" t="n">
        <x:f>'Raw_Data'!N1256</x:f>
        <x:v>0.069</x:v>
      </x:c>
      <x:c r="O1256" t="str">
        <x:f>IF(OR(D1256&lt;620,L1256&gt;=2,J1256&gt;0.9),"High",IF(OR(D1256&lt;700,L1256=1,J1256&gt;0.75),"Medium","Low"))</x:f>
        <x:v>Low</x:v>
      </x:c>
      <x:c r="P1256" s="30" t="n">
        <x:f>XLOOKUP(F1256,Assumptions!$A$4:$A$6,Assumptions!$B$4:$B$6)</x:f>
        <x:v>0</x:v>
      </x:c>
      <x:c r="Q1256" s="32" t="n">
        <x:f>XLOOKUP(F1256,Assumptions!$A$4:$A$6,Assumptions!$C$4:$C$6)</x:f>
        <x:v>0.229</x:v>
      </x:c>
      <x:c r="R1256" s="32" t="n">
        <x:f>XLOOKUP(F1256,Assumptions!$A$4:$A$6,Assumptions!$D$4:$D$6)</x:f>
        <x:v>0.015</x:v>
      </x:c>
      <x:c r="S1256" s="32" t="n">
        <x:f>XLOOKUP(F1256,Assumptions!$A$4:$A$6,Assumptions!$E$4:$E$6)</x:f>
        <x:v>0.0075</x:v>
      </x:c>
      <x:c r="T1256" s="32" t="n">
        <x:f>XLOOKUP(O1256,Assumptions!$H$4:$H$6,Assumptions!$I$4:$I$6)</x:f>
        <x:v>0.0035</x:v>
      </x:c>
      <x:c r="U1256" s="30" t="n">
        <x:f>XLOOKUP(F1256,Assumptions!$A$4:$A$6,Assumptions!$F$4:$F$6)</x:f>
        <x:v>60</x:v>
      </x:c>
      <x:c r="V1256" s="60" t="n">
        <x:f>I1256*12</x:f>
        <x:v>7235.039999999999</x:v>
      </x:c>
      <x:c r="W1256" s="60" t="n">
        <x:f>H1256*J1256*(1-K1256)*Q1256</x:f>
        <x:v>37.279378304999994</x:v>
      </x:c>
      <x:c r="X1256" s="60" t="n">
        <x:f>V1256*R1256</x:f>
        <x:v>108.52559999999998</x:v>
      </x:c>
      <x:c r="Y1256" s="60" t="n">
        <x:f>V1256*S1256</x:f>
        <x:v>54.26279999999999</x:v>
      </x:c>
      <x:c r="Z1256" s="60" t="n">
        <x:f>H1256*J1256*T1256</x:f>
        <x:v>5.2272675</x:v>
      </x:c>
      <x:c r="AA1256" s="60" t="n">
        <x:f>P1256+W1256+X1256-Y1256-Z1256-U1256</x:f>
        <x:v>26.31491080499997</x:v>
      </x:c>
      <x:c r="AB1256" s="32" t="n">
        <x:f>IFERROR(AA1256/(P1256+W1256+X1256),0)</x:f>
        <x:v>0.18048019423557346</x:v>
      </x:c>
      <x:c r="AC1256" t="n">
        <x:f>IF(O1256="High",0,IF(I1256&gt;=1800,3,IF(I1256&gt;=900,2,1))+IF(K1256&gt;=0.9,2,IF(K1256&gt;=0.75,1,0))+IF(J1256&lt;=0.7,2,IF(J1256&lt;=0.85,1,0))+IF(M1256&gt;=8,1,0))</x:f>
        <x:v>5</x:v>
      </x:c>
      <x:c r="AD1256" t="str">
        <x:f>IF(AND(O1256&lt;&gt;"High",AC1256&gt;=Assumptions!$B$10,AA1256&gt;0),"Priority Growth",IF(AND(O1256="Low",AA1256&gt;0),"Maintain","Watch"))</x:f>
        <x:v>Maintain</x:v>
      </x:c>
      <x:c r="AE1256" s="60" t="n">
        <x:f>MAX(AA1256,0)*N1256</x:f>
        <x:v>1.815728845544998</x:v>
      </x:c>
      <x:c r="AF1256" t="str">
        <x:f>IF(AND(AA1256&gt;=Assumptions!$B$11,O1256&lt;&gt;"High",OR(N1256&gt;=Assumptions!$B$12,M1256&lt;=6)),"High","Standard")</x:f>
        <x:v>Standard</x:v>
      </x:c>
    </x:row>
    <x:row r="1257">
      <x:c r="A1257" t="str">
        <x:f>'Raw_Data'!A1257</x:f>
        <x:v>C01256</x:v>
      </x:c>
      <x:c r="B1257" t="n">
        <x:f>'Raw_Data'!B1257</x:f>
        <x:v>48</x:v>
      </x:c>
      <x:c r="C1257" s="30" t="n">
        <x:f>'Raw_Data'!C1257</x:f>
        <x:v>64680</x:v>
      </x:c>
      <x:c r="D1257" t="n">
        <x:f>'Raw_Data'!D1257</x:f>
        <x:v>722</x:v>
      </x:c>
      <x:c r="E1257" t="n">
        <x:f>'Raw_Data'!E1257</x:f>
        <x:v>8</x:v>
      </x:c>
      <x:c r="F1257" t="str">
        <x:f>PROPER(TRIM('Raw_Data'!F1257))</x:f>
        <x:v>Gold</x:v>
      </x:c>
      <x:c r="G1257" t="str">
        <x:f>PROPER(TRIM('Raw_Data'!G1257))</x:f>
        <x:v>Branch</x:v>
      </x:c>
      <x:c r="H1257" s="60" t="n">
        <x:f>'Raw_Data'!H1257</x:f>
        <x:v>11992</x:v>
      </x:c>
      <x:c r="I1257" s="60" t="n">
        <x:f>'Raw_Data'!I1257</x:f>
        <x:v>1573.22</x:v>
      </x:c>
      <x:c r="J1257" s="32" t="n">
        <x:f>'Raw_Data'!J1257</x:f>
        <x:v>0.348</x:v>
      </x:c>
      <x:c r="K1257" s="32" t="n">
        <x:f>'Raw_Data'!K1257</x:f>
        <x:v>0.754</x:v>
      </x:c>
      <x:c r="L1257" t="n">
        <x:f>'Raw_Data'!L1257</x:f>
        <x:v>0</x:v>
      </x:c>
      <x:c r="M1257" t="n">
        <x:f>IF('Raw_Data'!M1257="",Assumptions!$B$15,'Raw_Data'!M1257)</x:f>
        <x:v>10</x:v>
      </x:c>
      <x:c r="N1257" s="32" t="n">
        <x:f>'Raw_Data'!N1257</x:f>
        <x:v>0.02</x:v>
      </x:c>
      <x:c r="O1257" t="str">
        <x:f>IF(OR(D1257&lt;620,L1257&gt;=2,J1257&gt;0.9),"High",IF(OR(D1257&lt;700,L1257=1,J1257&gt;0.75),"Medium","Low"))</x:f>
        <x:v>Low</x:v>
      </x:c>
      <x:c r="P1257" s="30" t="n">
        <x:f>XLOOKUP(F1257,Assumptions!$A$4:$A$6,Assumptions!$B$4:$B$6)</x:f>
        <x:v>95</x:v>
      </x:c>
      <x:c r="Q1257" s="32" t="n">
        <x:f>XLOOKUP(F1257,Assumptions!$A$4:$A$6,Assumptions!$C$4:$C$6)</x:f>
        <x:v>0.219</x:v>
      </x:c>
      <x:c r="R1257" s="32" t="n">
        <x:f>XLOOKUP(F1257,Assumptions!$A$4:$A$6,Assumptions!$D$4:$D$6)</x:f>
        <x:v>0.016</x:v>
      </x:c>
      <x:c r="S1257" s="32" t="n">
        <x:f>XLOOKUP(F1257,Assumptions!$A$4:$A$6,Assumptions!$E$4:$E$6)</x:f>
        <x:v>0.01</x:v>
      </x:c>
      <x:c r="T1257" s="32" t="n">
        <x:f>XLOOKUP(O1257,Assumptions!$H$4:$H$6,Assumptions!$I$4:$I$6)</x:f>
        <x:v>0.0035</x:v>
      </x:c>
      <x:c r="U1257" s="30" t="n">
        <x:f>XLOOKUP(F1257,Assumptions!$A$4:$A$6,Assumptions!$F$4:$F$6)</x:f>
        <x:v>90</x:v>
      </x:c>
      <x:c r="V1257" s="60" t="n">
        <x:f>I1257*12</x:f>
        <x:v>18878.64</x:v>
      </x:c>
      <x:c r="W1257" s="60" t="n">
        <x:f>H1257*J1257*(1-K1257)*Q1257</x:f>
        <x:v>224.82783878399994</x:v>
      </x:c>
      <x:c r="X1257" s="60" t="n">
        <x:f>V1257*R1257</x:f>
        <x:v>302.05824</x:v>
      </x:c>
      <x:c r="Y1257" s="60" t="n">
        <x:f>V1257*S1257</x:f>
        <x:v>188.7864</x:v>
      </x:c>
      <x:c r="Z1257" s="60" t="n">
        <x:f>H1257*J1257*T1257</x:f>
        <x:v>14.606255999999998</x:v>
      </x:c>
      <x:c r="AA1257" s="60" t="n">
        <x:f>P1257+W1257+X1257-Y1257-Z1257-U1257</x:f>
        <x:v>328.49342278399996</x:v>
      </x:c>
      <x:c r="AB1257" s="32" t="n">
        <x:f>IFERROR(AA1257/(P1257+W1257+X1257),0)</x:f>
        <x:v>0.5282212192726955</x:v>
      </x:c>
      <x:c r="AC1257" t="n">
        <x:f>IF(O1257="High",0,IF(I1257&gt;=1800,3,IF(I1257&gt;=900,2,1))+IF(K1257&gt;=0.9,2,IF(K1257&gt;=0.75,1,0))+IF(J1257&lt;=0.7,2,IF(J1257&lt;=0.85,1,0))+IF(M1257&gt;=8,1,0))</x:f>
        <x:v>6</x:v>
      </x:c>
      <x:c r="AD1257" t="str">
        <x:f>IF(AND(O1257&lt;&gt;"High",AC1257&gt;=Assumptions!$B$10,AA1257&gt;0),"Priority Growth",IF(AND(O1257="Low",AA1257&gt;0),"Maintain","Watch"))</x:f>
        <x:v>Priority Growth</x:v>
      </x:c>
      <x:c r="AE1257" s="60" t="n">
        <x:f>MAX(AA1257,0)*N1257</x:f>
        <x:v>6.569868455679999</x:v>
      </x:c>
      <x:c r="AF1257" t="str">
        <x:f>IF(AND(AA1257&gt;=Assumptions!$B$11,O1257&lt;&gt;"High",OR(N1257&gt;=Assumptions!$B$12,M1257&lt;=6)),"High","Standard")</x:f>
        <x:v>Standard</x:v>
      </x:c>
    </x:row>
    <x:row r="1258">
      <x:c r="A1258" t="str">
        <x:f>'Raw_Data'!A1258</x:f>
        <x:v>C01257</x:v>
      </x:c>
      <x:c r="B1258" t="n">
        <x:f>'Raw_Data'!B1258</x:f>
        <x:v>26</x:v>
      </x:c>
      <x:c r="C1258" s="30" t="n">
        <x:f>'Raw_Data'!C1258</x:f>
        <x:v>71989</x:v>
      </x:c>
      <x:c r="D1258" t="n">
        <x:f>'Raw_Data'!D1258</x:f>
        <x:v>743</x:v>
      </x:c>
      <x:c r="E1258" t="n">
        <x:f>'Raw_Data'!E1258</x:f>
        <x:v>27</x:v>
      </x:c>
      <x:c r="F1258" t="str">
        <x:f>PROPER(TRIM('Raw_Data'!F1258))</x:f>
        <x:v>Gold</x:v>
      </x:c>
      <x:c r="G1258" t="str">
        <x:f>PROPER(TRIM('Raw_Data'!G1258))</x:f>
        <x:v>Partner</x:v>
      </x:c>
      <x:c r="H1258" s="60" t="n">
        <x:f>'Raw_Data'!H1258</x:f>
        <x:v>12224</x:v>
      </x:c>
      <x:c r="I1258" s="60" t="n">
        <x:f>'Raw_Data'!I1258</x:f>
        <x:v>1483.82</x:v>
      </x:c>
      <x:c r="J1258" s="32" t="n">
        <x:f>'Raw_Data'!J1258</x:f>
        <x:v>0.269</x:v>
      </x:c>
      <x:c r="K1258" s="32" t="n">
        <x:f>'Raw_Data'!K1258</x:f>
        <x:v>0.973</x:v>
      </x:c>
      <x:c r="L1258" t="n">
        <x:f>'Raw_Data'!L1258</x:f>
        <x:v>0</x:v>
      </x:c>
      <x:c r="M1258" t="n">
        <x:f>IF('Raw_Data'!M1258="",Assumptions!$B$15,'Raw_Data'!M1258)</x:f>
        <x:v>8</x:v>
      </x:c>
      <x:c r="N1258" s="32" t="n">
        <x:f>'Raw_Data'!N1258</x:f>
        <x:v>0.063</x:v>
      </x:c>
      <x:c r="O1258" t="str">
        <x:f>IF(OR(D1258&lt;620,L1258&gt;=2,J1258&gt;0.9),"High",IF(OR(D1258&lt;700,L1258=1,J1258&gt;0.75),"Medium","Low"))</x:f>
        <x:v>Low</x:v>
      </x:c>
      <x:c r="P1258" s="30" t="n">
        <x:f>XLOOKUP(F1258,Assumptions!$A$4:$A$6,Assumptions!$B$4:$B$6)</x:f>
        <x:v>95</x:v>
      </x:c>
      <x:c r="Q1258" s="32" t="n">
        <x:f>XLOOKUP(F1258,Assumptions!$A$4:$A$6,Assumptions!$C$4:$C$6)</x:f>
        <x:v>0.219</x:v>
      </x:c>
      <x:c r="R1258" s="32" t="n">
        <x:f>XLOOKUP(F1258,Assumptions!$A$4:$A$6,Assumptions!$D$4:$D$6)</x:f>
        <x:v>0.016</x:v>
      </x:c>
      <x:c r="S1258" s="32" t="n">
        <x:f>XLOOKUP(F1258,Assumptions!$A$4:$A$6,Assumptions!$E$4:$E$6)</x:f>
        <x:v>0.01</x:v>
      </x:c>
      <x:c r="T1258" s="32" t="n">
        <x:f>XLOOKUP(O1258,Assumptions!$H$4:$H$6,Assumptions!$I$4:$I$6)</x:f>
        <x:v>0.0035</x:v>
      </x:c>
      <x:c r="U1258" s="30" t="n">
        <x:f>XLOOKUP(F1258,Assumptions!$A$4:$A$6,Assumptions!$F$4:$F$6)</x:f>
        <x:v>90</x:v>
      </x:c>
      <x:c r="V1258" s="60" t="n">
        <x:f>I1258*12</x:f>
        <x:v>17805.84</x:v>
      </x:c>
      <x:c r="W1258" s="60" t="n">
        <x:f>H1258*J1258*(1-K1258)*Q1258</x:f>
        <x:v>19.443457728000016</x:v>
      </x:c>
      <x:c r="X1258" s="60" t="n">
        <x:f>V1258*R1258</x:f>
        <x:v>284.89344</x:v>
      </x:c>
      <x:c r="Y1258" s="60" t="n">
        <x:f>V1258*S1258</x:f>
        <x:v>178.0584</x:v>
      </x:c>
      <x:c r="Z1258" s="60" t="n">
        <x:f>H1258*J1258*T1258</x:f>
        <x:v>11.508896000000002</x:v>
      </x:c>
      <x:c r="AA1258" s="60" t="n">
        <x:f>P1258+W1258+X1258-Y1258-Z1258-U1258</x:f>
        <x:v>119.769601728</x:v>
      </x:c>
      <x:c r="AB1258" s="32" t="n">
        <x:f>IFERROR(AA1258/(P1258+W1258+X1258),0)</x:f>
        <x:v>0.2999212003935047</x:v>
      </x:c>
      <x:c r="AC1258" t="n">
        <x:f>IF(O1258="High",0,IF(I1258&gt;=1800,3,IF(I1258&gt;=900,2,1))+IF(K1258&gt;=0.9,2,IF(K1258&gt;=0.75,1,0))+IF(J1258&lt;=0.7,2,IF(J1258&lt;=0.85,1,0))+IF(M1258&gt;=8,1,0))</x:f>
        <x:v>7</x:v>
      </x:c>
      <x:c r="AD1258" t="str">
        <x:f>IF(AND(O1258&lt;&gt;"High",AC1258&gt;=Assumptions!$B$10,AA1258&gt;0),"Priority Growth",IF(AND(O1258="Low",AA1258&gt;0),"Maintain","Watch"))</x:f>
        <x:v>Priority Growth</x:v>
      </x:c>
      <x:c r="AE1258" s="60" t="n">
        <x:f>MAX(AA1258,0)*N1258</x:f>
        <x:v>7.545484908864</x:v>
      </x:c>
      <x:c r="AF1258" t="str">
        <x:f>IF(AND(AA1258&gt;=Assumptions!$B$11,O1258&lt;&gt;"High",OR(N1258&gt;=Assumptions!$B$12,M1258&lt;=6)),"High","Standard")</x:f>
        <x:v>Standard</x:v>
      </x:c>
    </x:row>
    <x:row r="1259">
      <x:c r="A1259" t="str">
        <x:f>'Raw_Data'!A1259</x:f>
        <x:v>C01258</x:v>
      </x:c>
      <x:c r="B1259" t="n">
        <x:f>'Raw_Data'!B1259</x:f>
        <x:v>41</x:v>
      </x:c>
      <x:c r="C1259" s="30" t="n">
        <x:f>'Raw_Data'!C1259</x:f>
        <x:v>57146</x:v>
      </x:c>
      <x:c r="D1259" t="n">
        <x:f>'Raw_Data'!D1259</x:f>
        <x:v>747</x:v>
      </x:c>
      <x:c r="E1259" t="n">
        <x:f>'Raw_Data'!E1259</x:f>
        <x:v>67</x:v>
      </x:c>
      <x:c r="F1259" t="str">
        <x:f>PROPER(TRIM('Raw_Data'!F1259))</x:f>
        <x:v>Gold</x:v>
      </x:c>
      <x:c r="G1259" t="str">
        <x:f>PROPER(TRIM('Raw_Data'!G1259))</x:f>
        <x:v>Partner</x:v>
      </x:c>
      <x:c r="H1259" s="60" t="n">
        <x:f>'Raw_Data'!H1259</x:f>
        <x:v>9311</x:v>
      </x:c>
      <x:c r="I1259" s="60" t="n">
        <x:f>'Raw_Data'!I1259</x:f>
        <x:v>928.85</x:v>
      </x:c>
      <x:c r="J1259" s="32" t="n">
        <x:f>'Raw_Data'!J1259</x:f>
        <x:v>0.456</x:v>
      </x:c>
      <x:c r="K1259" s="32" t="n">
        <x:f>'Raw_Data'!K1259</x:f>
        <x:v>0.744</x:v>
      </x:c>
      <x:c r="L1259" t="n">
        <x:f>'Raw_Data'!L1259</x:f>
        <x:v>0</x:v>
      </x:c>
      <x:c r="M1259" t="n">
        <x:f>IF('Raw_Data'!M1259="",Assumptions!$B$15,'Raw_Data'!M1259)</x:f>
        <x:v>9</x:v>
      </x:c>
      <x:c r="N1259" s="32" t="n">
        <x:f>'Raw_Data'!N1259</x:f>
        <x:v>0.02</x:v>
      </x:c>
      <x:c r="O1259" t="str">
        <x:f>IF(OR(D1259&lt;620,L1259&gt;=2,J1259&gt;0.9),"High",IF(OR(D1259&lt;700,L1259=1,J1259&gt;0.75),"Medium","Low"))</x:f>
        <x:v>Low</x:v>
      </x:c>
      <x:c r="P1259" s="30" t="n">
        <x:f>XLOOKUP(F1259,Assumptions!$A$4:$A$6,Assumptions!$B$4:$B$6)</x:f>
        <x:v>95</x:v>
      </x:c>
      <x:c r="Q1259" s="32" t="n">
        <x:f>XLOOKUP(F1259,Assumptions!$A$4:$A$6,Assumptions!$C$4:$C$6)</x:f>
        <x:v>0.219</x:v>
      </x:c>
      <x:c r="R1259" s="32" t="n">
        <x:f>XLOOKUP(F1259,Assumptions!$A$4:$A$6,Assumptions!$D$4:$D$6)</x:f>
        <x:v>0.016</x:v>
      </x:c>
      <x:c r="S1259" s="32" t="n">
        <x:f>XLOOKUP(F1259,Assumptions!$A$4:$A$6,Assumptions!$E$4:$E$6)</x:f>
        <x:v>0.01</x:v>
      </x:c>
      <x:c r="T1259" s="32" t="n">
        <x:f>XLOOKUP(O1259,Assumptions!$H$4:$H$6,Assumptions!$I$4:$I$6)</x:f>
        <x:v>0.0035</x:v>
      </x:c>
      <x:c r="U1259" s="30" t="n">
        <x:f>XLOOKUP(F1259,Assumptions!$A$4:$A$6,Assumptions!$F$4:$F$6)</x:f>
        <x:v>90</x:v>
      </x:c>
      <x:c r="V1259" s="60" t="n">
        <x:f>I1259*12</x:f>
        <x:v>11146.2</x:v>
      </x:c>
      <x:c r="W1259" s="60" t="n">
        <x:f>H1259*J1259*(1-K1259)*Q1259</x:f>
        <x:v>238.03742822399997</x:v>
      </x:c>
      <x:c r="X1259" s="60" t="n">
        <x:f>V1259*R1259</x:f>
        <x:v>178.3392</x:v>
      </x:c>
      <x:c r="Y1259" s="60" t="n">
        <x:f>V1259*S1259</x:f>
        <x:v>111.462</x:v>
      </x:c>
      <x:c r="Z1259" s="60" t="n">
        <x:f>H1259*J1259*T1259</x:f>
        <x:v>14.860356</x:v>
      </x:c>
      <x:c r="AA1259" s="60" t="n">
        <x:f>P1259+W1259+X1259-Y1259-Z1259-U1259</x:f>
        <x:v>295.054272224</x:v>
      </x:c>
      <x:c r="AB1259" s="32" t="n">
        <x:f>IFERROR(AA1259/(P1259+W1259+X1259),0)</x:f>
        <x:v>0.5769803622991475</x:v>
      </x:c>
      <x:c r="AC1259" t="n">
        <x:f>IF(O1259="High",0,IF(I1259&gt;=1800,3,IF(I1259&gt;=900,2,1))+IF(K1259&gt;=0.9,2,IF(K1259&gt;=0.75,1,0))+IF(J1259&lt;=0.7,2,IF(J1259&lt;=0.85,1,0))+IF(M1259&gt;=8,1,0))</x:f>
        <x:v>5</x:v>
      </x:c>
      <x:c r="AD1259" t="str">
        <x:f>IF(AND(O1259&lt;&gt;"High",AC1259&gt;=Assumptions!$B$10,AA1259&gt;0),"Priority Growth",IF(AND(O1259="Low",AA1259&gt;0),"Maintain","Watch"))</x:f>
        <x:v>Maintain</x:v>
      </x:c>
      <x:c r="AE1259" s="60" t="n">
        <x:f>MAX(AA1259,0)*N1259</x:f>
        <x:v>5.90108544448</x:v>
      </x:c>
      <x:c r="AF1259" t="str">
        <x:f>IF(AND(AA1259&gt;=Assumptions!$B$11,O1259&lt;&gt;"High",OR(N1259&gt;=Assumptions!$B$12,M1259&lt;=6)),"High","Standard")</x:f>
        <x:v>Standard</x:v>
      </x:c>
    </x:row>
    <x:row r="1260">
      <x:c r="A1260" t="str">
        <x:f>'Raw_Data'!A1260</x:f>
        <x:v>C01259</x:v>
      </x:c>
      <x:c r="B1260" t="n">
        <x:f>'Raw_Data'!B1260</x:f>
        <x:v>33</x:v>
      </x:c>
      <x:c r="C1260" s="30" t="n">
        <x:f>'Raw_Data'!C1260</x:f>
        <x:v>124590</x:v>
      </x:c>
      <x:c r="D1260" t="n">
        <x:f>'Raw_Data'!D1260</x:f>
        <x:v>667</x:v>
      </x:c>
      <x:c r="E1260" t="n">
        <x:f>'Raw_Data'!E1260</x:f>
        <x:v>14</x:v>
      </x:c>
      <x:c r="F1260" t="str">
        <x:f>PROPER(TRIM('Raw_Data'!F1260))</x:f>
        <x:v>Classic</x:v>
      </x:c>
      <x:c r="G1260" t="str">
        <x:f>PROPER(TRIM('Raw_Data'!G1260))</x:f>
        <x:v>Branch</x:v>
      </x:c>
      <x:c r="H1260" s="60" t="n">
        <x:f>'Raw_Data'!H1260</x:f>
        <x:v>11443</x:v>
      </x:c>
      <x:c r="I1260" s="60" t="n">
        <x:f>'Raw_Data'!I1260</x:f>
        <x:v>1399.36</x:v>
      </x:c>
      <x:c r="J1260" s="32" t="n">
        <x:f>'Raw_Data'!J1260</x:f>
        <x:v>0.45</x:v>
      </x:c>
      <x:c r="K1260" s="32" t="n">
        <x:f>'Raw_Data'!K1260</x:f>
        <x:v>0.778</x:v>
      </x:c>
      <x:c r="L1260" t="n">
        <x:f>'Raw_Data'!L1260</x:f>
        <x:v>0</x:v>
      </x:c>
      <x:c r="M1260" t="n">
        <x:f>IF('Raw_Data'!M1260="",Assumptions!$B$15,'Raw_Data'!M1260)</x:f>
        <x:v>10</x:v>
      </x:c>
      <x:c r="N1260" s="32" t="n">
        <x:f>'Raw_Data'!N1260</x:f>
        <x:v>0.02</x:v>
      </x:c>
      <x:c r="O1260" t="str">
        <x:f>IF(OR(D1260&lt;620,L1260&gt;=2,J1260&gt;0.9),"High",IF(OR(D1260&lt;700,L1260=1,J1260&gt;0.75),"Medium","Low"))</x:f>
        <x:v>Medium</x:v>
      </x:c>
      <x:c r="P1260" s="30" t="n">
        <x:f>XLOOKUP(F1260,Assumptions!$A$4:$A$6,Assumptions!$B$4:$B$6)</x:f>
        <x:v>0</x:v>
      </x:c>
      <x:c r="Q1260" s="32" t="n">
        <x:f>XLOOKUP(F1260,Assumptions!$A$4:$A$6,Assumptions!$C$4:$C$6)</x:f>
        <x:v>0.229</x:v>
      </x:c>
      <x:c r="R1260" s="32" t="n">
        <x:f>XLOOKUP(F1260,Assumptions!$A$4:$A$6,Assumptions!$D$4:$D$6)</x:f>
        <x:v>0.015</x:v>
      </x:c>
      <x:c r="S1260" s="32" t="n">
        <x:f>XLOOKUP(F1260,Assumptions!$A$4:$A$6,Assumptions!$E$4:$E$6)</x:f>
        <x:v>0.0075</x:v>
      </x:c>
      <x:c r="T1260" s="32" t="n">
        <x:f>XLOOKUP(O1260,Assumptions!$H$4:$H$6,Assumptions!$I$4:$I$6)</x:f>
        <x:v>0.012</x:v>
      </x:c>
      <x:c r="U1260" s="30" t="n">
        <x:f>XLOOKUP(F1260,Assumptions!$A$4:$A$6,Assumptions!$F$4:$F$6)</x:f>
        <x:v>60</x:v>
      </x:c>
      <x:c r="V1260" s="60" t="n">
        <x:f>I1260*12</x:f>
        <x:v>16792.32</x:v>
      </x:c>
      <x:c r="W1260" s="60" t="n">
        <x:f>H1260*J1260*(1-K1260)*Q1260</x:f>
        <x:v>261.7826553</x:v>
      </x:c>
      <x:c r="X1260" s="60" t="n">
        <x:f>V1260*R1260</x:f>
        <x:v>251.88479999999998</x:v>
      </x:c>
      <x:c r="Y1260" s="60" t="n">
        <x:f>V1260*S1260</x:f>
        <x:v>125.94239999999999</x:v>
      </x:c>
      <x:c r="Z1260" s="60" t="n">
        <x:f>H1260*J1260*T1260</x:f>
        <x:v>61.79220000000001</x:v>
      </x:c>
      <x:c r="AA1260" s="60" t="n">
        <x:f>P1260+W1260+X1260-Y1260-Z1260-U1260</x:f>
        <x:v>265.9328553</x:v>
      </x:c>
      <x:c r="AB1260" s="32" t="n">
        <x:f>IFERROR(AA1260/(P1260+W1260+X1260),0)</x:f>
        <x:v>0.5177140435044416</x:v>
      </x:c>
      <x:c r="AC1260" t="n">
        <x:f>IF(O1260="High",0,IF(I1260&gt;=1800,3,IF(I1260&gt;=900,2,1))+IF(K1260&gt;=0.9,2,IF(K1260&gt;=0.75,1,0))+IF(J1260&lt;=0.7,2,IF(J1260&lt;=0.85,1,0))+IF(M1260&gt;=8,1,0))</x:f>
        <x:v>6</x:v>
      </x:c>
      <x:c r="AD1260" t="str">
        <x:f>IF(AND(O1260&lt;&gt;"High",AC1260&gt;=Assumptions!$B$10,AA1260&gt;0),"Priority Growth",IF(AND(O1260="Low",AA1260&gt;0),"Maintain","Watch"))</x:f>
        <x:v>Priority Growth</x:v>
      </x:c>
      <x:c r="AE1260" s="60" t="n">
        <x:f>MAX(AA1260,0)*N1260</x:f>
        <x:v>5.318657106000001</x:v>
      </x:c>
      <x:c r="AF1260" t="str">
        <x:f>IF(AND(AA1260&gt;=Assumptions!$B$11,O1260&lt;&gt;"High",OR(N1260&gt;=Assumptions!$B$12,M1260&lt;=6)),"High","Standard")</x:f>
        <x:v>Standard</x:v>
      </x:c>
    </x:row>
    <x:row r="1261">
      <x:c r="A1261" t="str">
        <x:f>'Raw_Data'!A1261</x:f>
        <x:v>C01260</x:v>
      </x:c>
      <x:c r="B1261" t="n">
        <x:f>'Raw_Data'!B1261</x:f>
        <x:v>30</x:v>
      </x:c>
      <x:c r="C1261" s="30" t="n">
        <x:f>'Raw_Data'!C1261</x:f>
        <x:v>69962</x:v>
      </x:c>
      <x:c r="D1261" t="n">
        <x:f>'Raw_Data'!D1261</x:f>
        <x:v>592</x:v>
      </x:c>
      <x:c r="E1261" t="n">
        <x:f>'Raw_Data'!E1261</x:f>
        <x:v>63</x:v>
      </x:c>
      <x:c r="F1261" t="str">
        <x:f>PROPER(TRIM('Raw_Data'!F1261))</x:f>
        <x:v>Classic</x:v>
      </x:c>
      <x:c r="G1261" t="str">
        <x:f>PROPER(TRIM('Raw_Data'!G1261))</x:f>
        <x:v>Digital</x:v>
      </x:c>
      <x:c r="H1261" s="60" t="n">
        <x:f>'Raw_Data'!H1261</x:f>
        <x:v>5149</x:v>
      </x:c>
      <x:c r="I1261" s="60" t="n">
        <x:f>'Raw_Data'!I1261</x:f>
        <x:v>894.27</x:v>
      </x:c>
      <x:c r="J1261" s="32" t="n">
        <x:f>'Raw_Data'!J1261</x:f>
        <x:v>0.456</x:v>
      </x:c>
      <x:c r="K1261" s="32" t="n">
        <x:f>'Raw_Data'!K1261</x:f>
        <x:v>0.558</x:v>
      </x:c>
      <x:c r="L1261" t="n">
        <x:f>'Raw_Data'!L1261</x:f>
        <x:v>1</x:v>
      </x:c>
      <x:c r="M1261" t="n">
        <x:f>IF('Raw_Data'!M1261="",Assumptions!$B$15,'Raw_Data'!M1261)</x:f>
        <x:v>10</x:v>
      </x:c>
      <x:c r="N1261" s="32" t="n">
        <x:f>'Raw_Data'!N1261</x:f>
        <x:v>0.02</x:v>
      </x:c>
      <x:c r="O1261" t="str">
        <x:f>IF(OR(D1261&lt;620,L1261&gt;=2,J1261&gt;0.9),"High",IF(OR(D1261&lt;700,L1261=1,J1261&gt;0.75),"Medium","Low"))</x:f>
        <x:v>High</x:v>
      </x:c>
      <x:c r="P1261" s="30" t="n">
        <x:f>XLOOKUP(F1261,Assumptions!$A$4:$A$6,Assumptions!$B$4:$B$6)</x:f>
        <x:v>0</x:v>
      </x:c>
      <x:c r="Q1261" s="32" t="n">
        <x:f>XLOOKUP(F1261,Assumptions!$A$4:$A$6,Assumptions!$C$4:$C$6)</x:f>
        <x:v>0.229</x:v>
      </x:c>
      <x:c r="R1261" s="32" t="n">
        <x:f>XLOOKUP(F1261,Assumptions!$A$4:$A$6,Assumptions!$D$4:$D$6)</x:f>
        <x:v>0.015</x:v>
      </x:c>
      <x:c r="S1261" s="32" t="n">
        <x:f>XLOOKUP(F1261,Assumptions!$A$4:$A$6,Assumptions!$E$4:$E$6)</x:f>
        <x:v>0.0075</x:v>
      </x:c>
      <x:c r="T1261" s="32" t="n">
        <x:f>XLOOKUP(O1261,Assumptions!$H$4:$H$6,Assumptions!$I$4:$I$6)</x:f>
        <x:v>0.045</x:v>
      </x:c>
      <x:c r="U1261" s="30" t="n">
        <x:f>XLOOKUP(F1261,Assumptions!$A$4:$A$6,Assumptions!$F$4:$F$6)</x:f>
        <x:v>60</x:v>
      </x:c>
      <x:c r="V1261" s="60" t="n">
        <x:f>I1261*12</x:f>
        <x:v>10731.24</x:v>
      </x:c>
      <x:c r="W1261" s="60" t="n">
        <x:f>H1261*J1261*(1-K1261)*Q1261</x:f>
        <x:v>237.65419579199997</x:v>
      </x:c>
      <x:c r="X1261" s="60" t="n">
        <x:f>V1261*R1261</x:f>
        <x:v>160.96859999999998</x:v>
      </x:c>
      <x:c r="Y1261" s="60" t="n">
        <x:f>V1261*S1261</x:f>
        <x:v>80.48429999999999</x:v>
      </x:c>
      <x:c r="Z1261" s="60" t="n">
        <x:f>H1261*J1261*T1261</x:f>
        <x:v>105.65747999999999</x:v>
      </x:c>
      <x:c r="AA1261" s="60" t="n">
        <x:f>P1261+W1261+X1261-Y1261-Z1261-U1261</x:f>
        <x:v>152.48101579199997</x:v>
      </x:c>
      <x:c r="AB1261" s="32" t="n">
        <x:f>IFERROR(AA1261/(P1261+W1261+X1261),0)</x:f>
        <x:v>0.38251955834348234</x:v>
      </x:c>
      <x:c r="AC1261" t="n">
        <x:f>IF(O1261="High",0,IF(I1261&gt;=1800,3,IF(I1261&gt;=900,2,1))+IF(K1261&gt;=0.9,2,IF(K1261&gt;=0.75,1,0))+IF(J1261&lt;=0.7,2,IF(J1261&lt;=0.85,1,0))+IF(M1261&gt;=8,1,0))</x:f>
        <x:v>0</x:v>
      </x:c>
      <x:c r="AD1261" t="str">
        <x:f>IF(AND(O1261&lt;&gt;"High",AC1261&gt;=Assumptions!$B$10,AA1261&gt;0),"Priority Growth",IF(AND(O1261="Low",AA1261&gt;0),"Maintain","Watch"))</x:f>
        <x:v>Watch</x:v>
      </x:c>
      <x:c r="AE1261" s="60" t="n">
        <x:f>MAX(AA1261,0)*N1261</x:f>
        <x:v>3.0496203158399995</x:v>
      </x:c>
      <x:c r="AF1261" t="str">
        <x:f>IF(AND(AA1261&gt;=Assumptions!$B$11,O1261&lt;&gt;"High",OR(N1261&gt;=Assumptions!$B$12,M1261&lt;=6)),"High","Standard")</x:f>
        <x:v>Standard</x:v>
      </x:c>
    </x:row>
    <x:row r="1262">
      <x:c r="A1262" t="str">
        <x:f>'Raw_Data'!A1262</x:f>
        <x:v>C01261</x:v>
      </x:c>
      <x:c r="B1262" t="n">
        <x:f>'Raw_Data'!B1262</x:f>
        <x:v>64</x:v>
      </x:c>
      <x:c r="C1262" s="30" t="n">
        <x:f>'Raw_Data'!C1262</x:f>
        <x:v>46644</x:v>
      </x:c>
      <x:c r="D1262" t="n">
        <x:f>'Raw_Data'!D1262</x:f>
        <x:v>655</x:v>
      </x:c>
      <x:c r="E1262" t="n">
        <x:f>'Raw_Data'!E1262</x:f>
        <x:v>45</x:v>
      </x:c>
      <x:c r="F1262" t="str">
        <x:f>PROPER(TRIM('Raw_Data'!F1262))</x:f>
        <x:v>Classic</x:v>
      </x:c>
      <x:c r="G1262" t="str">
        <x:f>PROPER(TRIM('Raw_Data'!G1262))</x:f>
        <x:v>Direct Mail</x:v>
      </x:c>
      <x:c r="H1262" s="60" t="n">
        <x:f>'Raw_Data'!H1262</x:f>
        <x:v>3623</x:v>
      </x:c>
      <x:c r="I1262" s="60" t="n">
        <x:f>'Raw_Data'!I1262</x:f>
        <x:v>377.53</x:v>
      </x:c>
      <x:c r="J1262" s="32" t="n">
        <x:f>'Raw_Data'!J1262</x:f>
        <x:v>0.55</x:v>
      </x:c>
      <x:c r="K1262" s="32" t="n">
        <x:f>'Raw_Data'!K1262</x:f>
        <x:v>0.461</x:v>
      </x:c>
      <x:c r="L1262" t="n">
        <x:f>'Raw_Data'!L1262</x:f>
        <x:v>0</x:v>
      </x:c>
      <x:c r="M1262" t="n">
        <x:f>IF('Raw_Data'!M1262="",Assumptions!$B$15,'Raw_Data'!M1262)</x:f>
        <x:v>10</x:v>
      </x:c>
      <x:c r="N1262" s="32" t="n">
        <x:f>'Raw_Data'!N1262</x:f>
        <x:v>0.02</x:v>
      </x:c>
      <x:c r="O1262" t="str">
        <x:f>IF(OR(D1262&lt;620,L1262&gt;=2,J1262&gt;0.9),"High",IF(OR(D1262&lt;700,L1262=1,J1262&gt;0.75),"Medium","Low"))</x:f>
        <x:v>Medium</x:v>
      </x:c>
      <x:c r="P1262" s="30" t="n">
        <x:f>XLOOKUP(F1262,Assumptions!$A$4:$A$6,Assumptions!$B$4:$B$6)</x:f>
        <x:v>0</x:v>
      </x:c>
      <x:c r="Q1262" s="32" t="n">
        <x:f>XLOOKUP(F1262,Assumptions!$A$4:$A$6,Assumptions!$C$4:$C$6)</x:f>
        <x:v>0.229</x:v>
      </x:c>
      <x:c r="R1262" s="32" t="n">
        <x:f>XLOOKUP(F1262,Assumptions!$A$4:$A$6,Assumptions!$D$4:$D$6)</x:f>
        <x:v>0.015</x:v>
      </x:c>
      <x:c r="S1262" s="32" t="n">
        <x:f>XLOOKUP(F1262,Assumptions!$A$4:$A$6,Assumptions!$E$4:$E$6)</x:f>
        <x:v>0.0075</x:v>
      </x:c>
      <x:c r="T1262" s="32" t="n">
        <x:f>XLOOKUP(O1262,Assumptions!$H$4:$H$6,Assumptions!$I$4:$I$6)</x:f>
        <x:v>0.012</x:v>
      </x:c>
      <x:c r="U1262" s="30" t="n">
        <x:f>XLOOKUP(F1262,Assumptions!$A$4:$A$6,Assumptions!$F$4:$F$6)</x:f>
        <x:v>60</x:v>
      </x:c>
      <x:c r="V1262" s="60" t="n">
        <x:f>I1262*12</x:f>
        <x:v>4530.36</x:v>
      </x:c>
      <x:c r="W1262" s="60" t="n">
        <x:f>H1262*J1262*(1-K1262)*Q1262</x:f>
        <x:v>245.95478214999997</x:v>
      </x:c>
      <x:c r="X1262" s="60" t="n">
        <x:f>V1262*R1262</x:f>
        <x:v>67.9554</x:v>
      </x:c>
      <x:c r="Y1262" s="60" t="n">
        <x:f>V1262*S1262</x:f>
        <x:v>33.9777</x:v>
      </x:c>
      <x:c r="Z1262" s="60" t="n">
        <x:f>H1262*J1262*T1262</x:f>
        <x:v>23.911800000000003</x:v>
      </x:c>
      <x:c r="AA1262" s="60" t="n">
        <x:f>P1262+W1262+X1262-Y1262-Z1262-U1262</x:f>
        <x:v>196.0206821499999</x:v>
      </x:c>
      <x:c r="AB1262" s="32" t="n">
        <x:f>IFERROR(AA1262/(P1262+W1262+X1262),0)</x:f>
        <x:v>0.6244483081352636</x:v>
      </x:c>
      <x:c r="AC1262" t="n">
        <x:f>IF(O1262="High",0,IF(I1262&gt;=1800,3,IF(I1262&gt;=900,2,1))+IF(K1262&gt;=0.9,2,IF(K1262&gt;=0.75,1,0))+IF(J1262&lt;=0.7,2,IF(J1262&lt;=0.85,1,0))+IF(M1262&gt;=8,1,0))</x:f>
        <x:v>4</x:v>
      </x:c>
      <x:c r="AD1262" t="str">
        <x:f>IF(AND(O1262&lt;&gt;"High",AC1262&gt;=Assumptions!$B$10,AA1262&gt;0),"Priority Growth",IF(AND(O1262="Low",AA1262&gt;0),"Maintain","Watch"))</x:f>
        <x:v>Watch</x:v>
      </x:c>
      <x:c r="AE1262" s="60" t="n">
        <x:f>MAX(AA1262,0)*N1262</x:f>
        <x:v>3.9204136429999985</x:v>
      </x:c>
      <x:c r="AF1262" t="str">
        <x:f>IF(AND(AA1262&gt;=Assumptions!$B$11,O1262&lt;&gt;"High",OR(N1262&gt;=Assumptions!$B$12,M1262&lt;=6)),"High","Standard")</x:f>
        <x:v>Standard</x:v>
      </x:c>
    </x:row>
    <x:row r="1263">
      <x:c r="A1263" t="str">
        <x:f>'Raw_Data'!A1263</x:f>
        <x:v>C01262</x:v>
      </x:c>
      <x:c r="B1263" t="n">
        <x:f>'Raw_Data'!B1263</x:f>
        <x:v>37</x:v>
      </x:c>
      <x:c r="C1263" s="30" t="n">
        <x:f>'Raw_Data'!C1263</x:f>
        <x:v>89894</x:v>
      </x:c>
      <x:c r="D1263" t="n">
        <x:f>'Raw_Data'!D1263</x:f>
        <x:v>576</x:v>
      </x:c>
      <x:c r="E1263" t="n">
        <x:f>'Raw_Data'!E1263</x:f>
        <x:v>46</x:v>
      </x:c>
      <x:c r="F1263" t="str">
        <x:f>PROPER(TRIM('Raw_Data'!F1263))</x:f>
        <x:v>Classic</x:v>
      </x:c>
      <x:c r="G1263" t="str">
        <x:f>PROPER(TRIM('Raw_Data'!G1263))</x:f>
        <x:v>Direct Mail</x:v>
      </x:c>
      <x:c r="H1263" s="60" t="n">
        <x:f>'Raw_Data'!H1263</x:f>
        <x:v>6446</x:v>
      </x:c>
      <x:c r="I1263" s="60" t="n">
        <x:f>'Raw_Data'!I1263</x:f>
        <x:v>691.77</x:v>
      </x:c>
      <x:c r="J1263" s="32" t="n">
        <x:f>'Raw_Data'!J1263</x:f>
        <x:v>0.479</x:v>
      </x:c>
      <x:c r="K1263" s="32" t="n">
        <x:f>'Raw_Data'!K1263</x:f>
        <x:v>0.567</x:v>
      </x:c>
      <x:c r="L1263" t="n">
        <x:f>'Raw_Data'!L1263</x:f>
        <x:v>0</x:v>
      </x:c>
      <x:c r="M1263" t="n">
        <x:f>IF('Raw_Data'!M1263="",Assumptions!$B$15,'Raw_Data'!M1263)</x:f>
        <x:v>10</x:v>
      </x:c>
      <x:c r="N1263" s="32" t="n">
        <x:f>'Raw_Data'!N1263</x:f>
        <x:v>0.02</x:v>
      </x:c>
      <x:c r="O1263" t="str">
        <x:f>IF(OR(D1263&lt;620,L1263&gt;=2,J1263&gt;0.9),"High",IF(OR(D1263&lt;700,L1263=1,J1263&gt;0.75),"Medium","Low"))</x:f>
        <x:v>High</x:v>
      </x:c>
      <x:c r="P1263" s="30" t="n">
        <x:f>XLOOKUP(F1263,Assumptions!$A$4:$A$6,Assumptions!$B$4:$B$6)</x:f>
        <x:v>0</x:v>
      </x:c>
      <x:c r="Q1263" s="32" t="n">
        <x:f>XLOOKUP(F1263,Assumptions!$A$4:$A$6,Assumptions!$C$4:$C$6)</x:f>
        <x:v>0.229</x:v>
      </x:c>
      <x:c r="R1263" s="32" t="n">
        <x:f>XLOOKUP(F1263,Assumptions!$A$4:$A$6,Assumptions!$D$4:$D$6)</x:f>
        <x:v>0.015</x:v>
      </x:c>
      <x:c r="S1263" s="32" t="n">
        <x:f>XLOOKUP(F1263,Assumptions!$A$4:$A$6,Assumptions!$E$4:$E$6)</x:f>
        <x:v>0.0075</x:v>
      </x:c>
      <x:c r="T1263" s="32" t="n">
        <x:f>XLOOKUP(O1263,Assumptions!$H$4:$H$6,Assumptions!$I$4:$I$6)</x:f>
        <x:v>0.045</x:v>
      </x:c>
      <x:c r="U1263" s="30" t="n">
        <x:f>XLOOKUP(F1263,Assumptions!$A$4:$A$6,Assumptions!$F$4:$F$6)</x:f>
        <x:v>60</x:v>
      </x:c>
      <x:c r="V1263" s="60" t="n">
        <x:f>I1263*12</x:f>
        <x:v>8301.24</x:v>
      </x:c>
      <x:c r="W1263" s="60" t="n">
        <x:f>H1263*J1263*(1-K1263)*Q1263</x:f>
        <x:v>306.16052453800006</x:v>
      </x:c>
      <x:c r="X1263" s="60" t="n">
        <x:f>V1263*R1263</x:f>
        <x:v>124.51859999999999</x:v>
      </x:c>
      <x:c r="Y1263" s="60" t="n">
        <x:f>V1263*S1263</x:f>
        <x:v>62.259299999999996</x:v>
      </x:c>
      <x:c r="Z1263" s="60" t="n">
        <x:f>H1263*J1263*T1263</x:f>
        <x:v>138.94352999999998</x:v>
      </x:c>
      <x:c r="AA1263" s="60" t="n">
        <x:f>P1263+W1263+X1263-Y1263-Z1263-U1263</x:f>
        <x:v>169.47629453800008</x:v>
      </x:c>
      <x:c r="AB1263" s="32" t="n">
        <x:f>IFERROR(AA1263/(P1263+W1263+X1263),0)</x:f>
        <x:v>0.39350942472496525</x:v>
      </x:c>
      <x:c r="AC1263" t="n">
        <x:f>IF(O1263="High",0,IF(I1263&gt;=1800,3,IF(I1263&gt;=900,2,1))+IF(K1263&gt;=0.9,2,IF(K1263&gt;=0.75,1,0))+IF(J1263&lt;=0.7,2,IF(J1263&lt;=0.85,1,0))+IF(M1263&gt;=8,1,0))</x:f>
        <x:v>0</x:v>
      </x:c>
      <x:c r="AD1263" t="str">
        <x:f>IF(AND(O1263&lt;&gt;"High",AC1263&gt;=Assumptions!$B$10,AA1263&gt;0),"Priority Growth",IF(AND(O1263="Low",AA1263&gt;0),"Maintain","Watch"))</x:f>
        <x:v>Watch</x:v>
      </x:c>
      <x:c r="AE1263" s="60" t="n">
        <x:f>MAX(AA1263,0)*N1263</x:f>
        <x:v>3.3895258907600017</x:v>
      </x:c>
      <x:c r="AF1263" t="str">
        <x:f>IF(AND(AA1263&gt;=Assumptions!$B$11,O1263&lt;&gt;"High",OR(N1263&gt;=Assumptions!$B$12,M1263&lt;=6)),"High","Standard")</x:f>
        <x:v>Standard</x:v>
      </x:c>
    </x:row>
    <x:row r="1264">
      <x:c r="A1264" t="str">
        <x:f>'Raw_Data'!A1264</x:f>
        <x:v>C01263</x:v>
      </x:c>
      <x:c r="B1264" t="n">
        <x:f>'Raw_Data'!B1264</x:f>
        <x:v>50</x:v>
      </x:c>
      <x:c r="C1264" s="30" t="n">
        <x:f>'Raw_Data'!C1264</x:f>
        <x:v>41158</x:v>
      </x:c>
      <x:c r="D1264" t="n">
        <x:f>'Raw_Data'!D1264</x:f>
        <x:v>658</x:v>
      </x:c>
      <x:c r="E1264" t="n">
        <x:f>'Raw_Data'!E1264</x:f>
        <x:v>70</x:v>
      </x:c>
      <x:c r="F1264" t="str">
        <x:f>PROPER(TRIM('Raw_Data'!F1264))</x:f>
        <x:v>Classic</x:v>
      </x:c>
      <x:c r="G1264" t="str">
        <x:f>PROPER(TRIM('Raw_Data'!G1264))</x:f>
        <x:v>Digital</x:v>
      </x:c>
      <x:c r="H1264" s="60" t="n">
        <x:f>'Raw_Data'!H1264</x:f>
        <x:v>2869</x:v>
      </x:c>
      <x:c r="I1264" s="60" t="n">
        <x:f>'Raw_Data'!I1264</x:f>
        <x:v>157.29</x:v>
      </x:c>
      <x:c r="J1264" s="32" t="n">
        <x:f>'Raw_Data'!J1264</x:f>
        <x:v>0.624</x:v>
      </x:c>
      <x:c r="K1264" s="32" t="n">
        <x:f>'Raw_Data'!K1264</x:f>
        <x:v>0.597</x:v>
      </x:c>
      <x:c r="L1264" t="n">
        <x:f>'Raw_Data'!L1264</x:f>
        <x:v>0</x:v>
      </x:c>
      <x:c r="M1264" t="n">
        <x:f>IF('Raw_Data'!M1264="",Assumptions!$B$15,'Raw_Data'!M1264)</x:f>
        <x:v>8</x:v>
      </x:c>
      <x:c r="N1264" s="32" t="n">
        <x:f>'Raw_Data'!N1264</x:f>
        <x:v>0.028</x:v>
      </x:c>
      <x:c r="O1264" t="str">
        <x:f>IF(OR(D1264&lt;620,L1264&gt;=2,J1264&gt;0.9),"High",IF(OR(D1264&lt;700,L1264=1,J1264&gt;0.75),"Medium","Low"))</x:f>
        <x:v>Medium</x:v>
      </x:c>
      <x:c r="P1264" s="30" t="n">
        <x:f>XLOOKUP(F1264,Assumptions!$A$4:$A$6,Assumptions!$B$4:$B$6)</x:f>
        <x:v>0</x:v>
      </x:c>
      <x:c r="Q1264" s="32" t="n">
        <x:f>XLOOKUP(F1264,Assumptions!$A$4:$A$6,Assumptions!$C$4:$C$6)</x:f>
        <x:v>0.229</x:v>
      </x:c>
      <x:c r="R1264" s="32" t="n">
        <x:f>XLOOKUP(F1264,Assumptions!$A$4:$A$6,Assumptions!$D$4:$D$6)</x:f>
        <x:v>0.015</x:v>
      </x:c>
      <x:c r="S1264" s="32" t="n">
        <x:f>XLOOKUP(F1264,Assumptions!$A$4:$A$6,Assumptions!$E$4:$E$6)</x:f>
        <x:v>0.0075</x:v>
      </x:c>
      <x:c r="T1264" s="32" t="n">
        <x:f>XLOOKUP(O1264,Assumptions!$H$4:$H$6,Assumptions!$I$4:$I$6)</x:f>
        <x:v>0.012</x:v>
      </x:c>
      <x:c r="U1264" s="30" t="n">
        <x:f>XLOOKUP(F1264,Assumptions!$A$4:$A$6,Assumptions!$F$4:$F$6)</x:f>
        <x:v>60</x:v>
      </x:c>
      <x:c r="V1264" s="60" t="n">
        <x:f>I1264*12</x:f>
        <x:v>1887.48</x:v>
      </x:c>
      <x:c r="W1264" s="60" t="n">
        <x:f>H1264*J1264*(1-K1264)*Q1264</x:f>
        <x:v>165.21735547200004</x:v>
      </x:c>
      <x:c r="X1264" s="60" t="n">
        <x:f>V1264*R1264</x:f>
        <x:v>28.3122</x:v>
      </x:c>
      <x:c r="Y1264" s="60" t="n">
        <x:f>V1264*S1264</x:f>
        <x:v>14.1561</x:v>
      </x:c>
      <x:c r="Z1264" s="60" t="n">
        <x:f>H1264*J1264*T1264</x:f>
        <x:v>21.483072</x:v>
      </x:c>
      <x:c r="AA1264" s="60" t="n">
        <x:f>P1264+W1264+X1264-Y1264-Z1264-U1264</x:f>
        <x:v>97.89038347200002</x:v>
      </x:c>
      <x:c r="AB1264" s="32" t="n">
        <x:f>IFERROR(AA1264/(P1264+W1264+X1264),0)</x:f>
        <x:v>0.5058161955327948</x:v>
      </x:c>
      <x:c r="AC1264" t="n">
        <x:f>IF(O1264="High",0,IF(I1264&gt;=1800,3,IF(I1264&gt;=900,2,1))+IF(K1264&gt;=0.9,2,IF(K1264&gt;=0.75,1,0))+IF(J1264&lt;=0.7,2,IF(J1264&lt;=0.85,1,0))+IF(M1264&gt;=8,1,0))</x:f>
        <x:v>4</x:v>
      </x:c>
      <x:c r="AD1264" t="str">
        <x:f>IF(AND(O1264&lt;&gt;"High",AC1264&gt;=Assumptions!$B$10,AA1264&gt;0),"Priority Growth",IF(AND(O1264="Low",AA1264&gt;0),"Maintain","Watch"))</x:f>
        <x:v>Watch</x:v>
      </x:c>
      <x:c r="AE1264" s="60" t="n">
        <x:f>MAX(AA1264,0)*N1264</x:f>
        <x:v>2.740930737216001</x:v>
      </x:c>
      <x:c r="AF1264" t="str">
        <x:f>IF(AND(AA1264&gt;=Assumptions!$B$11,O1264&lt;&gt;"High",OR(N1264&gt;=Assumptions!$B$12,M1264&lt;=6)),"High","Standard")</x:f>
        <x:v>Standard</x:v>
      </x:c>
    </x:row>
    <x:row r="1265">
      <x:c r="A1265" t="str">
        <x:f>'Raw_Data'!A1265</x:f>
        <x:v>C01264</x:v>
      </x:c>
      <x:c r="B1265" t="n">
        <x:f>'Raw_Data'!B1265</x:f>
        <x:v>49</x:v>
      </x:c>
      <x:c r="C1265" s="30" t="n">
        <x:f>'Raw_Data'!C1265</x:f>
        <x:v>124992</x:v>
      </x:c>
      <x:c r="D1265" t="n">
        <x:f>'Raw_Data'!D1265</x:f>
        <x:v>669</x:v>
      </x:c>
      <x:c r="E1265" t="n">
        <x:f>'Raw_Data'!E1265</x:f>
        <x:v>41</x:v>
      </x:c>
      <x:c r="F1265" t="str">
        <x:f>PROPER(TRIM('Raw_Data'!F1265))</x:f>
        <x:v>Platinum</x:v>
      </x:c>
      <x:c r="G1265" t="str">
        <x:f>PROPER(TRIM('Raw_Data'!G1265))</x:f>
        <x:v>Branch</x:v>
      </x:c>
      <x:c r="H1265" s="60" t="n">
        <x:f>'Raw_Data'!H1265</x:f>
        <x:v>26943</x:v>
      </x:c>
      <x:c r="I1265" s="60" t="n">
        <x:f>'Raw_Data'!I1265</x:f>
        <x:v>2445.92</x:v>
      </x:c>
      <x:c r="J1265" s="32" t="n">
        <x:f>'Raw_Data'!J1265</x:f>
        <x:v>0.386</x:v>
      </x:c>
      <x:c r="K1265" s="32" t="n">
        <x:f>'Raw_Data'!K1265</x:f>
        <x:v>0.829</x:v>
      </x:c>
      <x:c r="L1265" t="n">
        <x:f>'Raw_Data'!L1265</x:f>
        <x:v>0</x:v>
      </x:c>
      <x:c r="M1265" t="n">
        <x:f>IF('Raw_Data'!M1265="",Assumptions!$B$15,'Raw_Data'!M1265)</x:f>
        <x:v>10</x:v>
      </x:c>
      <x:c r="N1265" s="32" t="n">
        <x:f>'Raw_Data'!N1265</x:f>
        <x:v>0.02</x:v>
      </x:c>
      <x:c r="O1265" t="str">
        <x:f>IF(OR(D1265&lt;620,L1265&gt;=2,J1265&gt;0.9),"High",IF(OR(D1265&lt;700,L1265=1,J1265&gt;0.75),"Medium","Low"))</x:f>
        <x:v>Medium</x:v>
      </x:c>
      <x:c r="P1265" s="30" t="n">
        <x:f>XLOOKUP(F1265,Assumptions!$A$4:$A$6,Assumptions!$B$4:$B$6)</x:f>
        <x:v>195</x:v>
      </x:c>
      <x:c r="Q1265" s="32" t="n">
        <x:f>XLOOKUP(F1265,Assumptions!$A$4:$A$6,Assumptions!$C$4:$C$6)</x:f>
        <x:v>0.199</x:v>
      </x:c>
      <x:c r="R1265" s="32" t="n">
        <x:f>XLOOKUP(F1265,Assumptions!$A$4:$A$6,Assumptions!$D$4:$D$6)</x:f>
        <x:v>0.017</x:v>
      </x:c>
      <x:c r="S1265" s="32" t="n">
        <x:f>XLOOKUP(F1265,Assumptions!$A$4:$A$6,Assumptions!$E$4:$E$6)</x:f>
        <x:v>0.013</x:v>
      </x:c>
      <x:c r="T1265" s="32" t="n">
        <x:f>XLOOKUP(O1265,Assumptions!$H$4:$H$6,Assumptions!$I$4:$I$6)</x:f>
        <x:v>0.012</x:v>
      </x:c>
      <x:c r="U1265" s="30" t="n">
        <x:f>XLOOKUP(F1265,Assumptions!$A$4:$A$6,Assumptions!$F$4:$F$6)</x:f>
        <x:v>140</x:v>
      </x:c>
      <x:c r="V1265" s="60" t="n">
        <x:f>I1265*12</x:f>
        <x:v>29351.04</x:v>
      </x:c>
      <x:c r="W1265" s="60" t="n">
        <x:f>H1265*J1265*(1-K1265)*Q1265</x:f>
        <x:v>353.9015319420001</x:v>
      </x:c>
      <x:c r="X1265" s="60" t="n">
        <x:f>V1265*R1265</x:f>
        <x:v>498.96768000000003</x:v>
      </x:c>
      <x:c r="Y1265" s="60" t="n">
        <x:f>V1265*S1265</x:f>
        <x:v>381.56352</x:v>
      </x:c>
      <x:c r="Z1265" s="60" t="n">
        <x:f>H1265*J1265*T1265</x:f>
        <x:v>124.799976</x:v>
      </x:c>
      <x:c r="AA1265" s="60" t="n">
        <x:f>P1265+W1265+X1265-Y1265-Z1265-U1265</x:f>
        <x:v>401.50571594200005</x:v>
      </x:c>
      <x:c r="AB1265" s="32" t="n">
        <x:f>IFERROR(AA1265/(P1265+W1265+X1265),0)</x:f>
        <x:v>0.38316395917186613</x:v>
      </x:c>
      <x:c r="AC1265" t="n">
        <x:f>IF(O1265="High",0,IF(I1265&gt;=1800,3,IF(I1265&gt;=900,2,1))+IF(K1265&gt;=0.9,2,IF(K1265&gt;=0.75,1,0))+IF(J1265&lt;=0.7,2,IF(J1265&lt;=0.85,1,0))+IF(M1265&gt;=8,1,0))</x:f>
        <x:v>7</x:v>
      </x:c>
      <x:c r="AD1265" t="str">
        <x:f>IF(AND(O1265&lt;&gt;"High",AC1265&gt;=Assumptions!$B$10,AA1265&gt;0),"Priority Growth",IF(AND(O1265="Low",AA1265&gt;0),"Maintain","Watch"))</x:f>
        <x:v>Priority Growth</x:v>
      </x:c>
      <x:c r="AE1265" s="60" t="n">
        <x:f>MAX(AA1265,0)*N1265</x:f>
        <x:v>8.03011431884</x:v>
      </x:c>
      <x:c r="AF1265" t="str">
        <x:f>IF(AND(AA1265&gt;=Assumptions!$B$11,O1265&lt;&gt;"High",OR(N1265&gt;=Assumptions!$B$12,M1265&lt;=6)),"High","Standard")</x:f>
        <x:v>Standard</x:v>
      </x:c>
    </x:row>
    <x:row r="1266">
      <x:c r="A1266" t="str">
        <x:f>'Raw_Data'!A1266</x:f>
        <x:v>C01265</x:v>
      </x:c>
      <x:c r="B1266" t="n">
        <x:f>'Raw_Data'!B1266</x:f>
        <x:v>41</x:v>
      </x:c>
      <x:c r="C1266" s="30" t="n">
        <x:f>'Raw_Data'!C1266</x:f>
        <x:v>87937</x:v>
      </x:c>
      <x:c r="D1266" t="n">
        <x:f>'Raw_Data'!D1266</x:f>
        <x:v>679</x:v>
      </x:c>
      <x:c r="E1266" t="n">
        <x:f>'Raw_Data'!E1266</x:f>
        <x:v>30</x:v>
      </x:c>
      <x:c r="F1266" t="str">
        <x:f>PROPER(TRIM('Raw_Data'!F1266))</x:f>
        <x:v>Gold</x:v>
      </x:c>
      <x:c r="G1266" t="str">
        <x:f>PROPER(TRIM('Raw_Data'!G1266))</x:f>
        <x:v>Partner</x:v>
      </x:c>
      <x:c r="H1266" s="60" t="n">
        <x:f>'Raw_Data'!H1266</x:f>
        <x:v>13178</x:v>
      </x:c>
      <x:c r="I1266" s="60" t="n">
        <x:f>'Raw_Data'!I1266</x:f>
        <x:v>1338.51</x:v>
      </x:c>
      <x:c r="J1266" s="32" t="n">
        <x:f>'Raw_Data'!J1266</x:f>
        <x:v>0.598</x:v>
      </x:c>
      <x:c r="K1266" s="32" t="n">
        <x:f>'Raw_Data'!K1266</x:f>
        <x:v>0.78</x:v>
      </x:c>
      <x:c r="L1266" t="n">
        <x:f>'Raw_Data'!L1266</x:f>
        <x:v>0</x:v>
      </x:c>
      <x:c r="M1266" t="n">
        <x:f>IF('Raw_Data'!M1266="",Assumptions!$B$15,'Raw_Data'!M1266)</x:f>
        <x:v>10</x:v>
      </x:c>
      <x:c r="N1266" s="32" t="n">
        <x:f>'Raw_Data'!N1266</x:f>
        <x:v>0.02</x:v>
      </x:c>
      <x:c r="O1266" t="str">
        <x:f>IF(OR(D1266&lt;620,L1266&gt;=2,J1266&gt;0.9),"High",IF(OR(D1266&lt;700,L1266=1,J1266&gt;0.75),"Medium","Low"))</x:f>
        <x:v>Medium</x:v>
      </x:c>
      <x:c r="P1266" s="30" t="n">
        <x:f>XLOOKUP(F1266,Assumptions!$A$4:$A$6,Assumptions!$B$4:$B$6)</x:f>
        <x:v>95</x:v>
      </x:c>
      <x:c r="Q1266" s="32" t="n">
        <x:f>XLOOKUP(F1266,Assumptions!$A$4:$A$6,Assumptions!$C$4:$C$6)</x:f>
        <x:v>0.219</x:v>
      </x:c>
      <x:c r="R1266" s="32" t="n">
        <x:f>XLOOKUP(F1266,Assumptions!$A$4:$A$6,Assumptions!$D$4:$D$6)</x:f>
        <x:v>0.016</x:v>
      </x:c>
      <x:c r="S1266" s="32" t="n">
        <x:f>XLOOKUP(F1266,Assumptions!$A$4:$A$6,Assumptions!$E$4:$E$6)</x:f>
        <x:v>0.01</x:v>
      </x:c>
      <x:c r="T1266" s="32" t="n">
        <x:f>XLOOKUP(O1266,Assumptions!$H$4:$H$6,Assumptions!$I$4:$I$6)</x:f>
        <x:v>0.012</x:v>
      </x:c>
      <x:c r="U1266" s="30" t="n">
        <x:f>XLOOKUP(F1266,Assumptions!$A$4:$A$6,Assumptions!$F$4:$F$6)</x:f>
        <x:v>90</x:v>
      </x:c>
      <x:c r="V1266" s="60" t="n">
        <x:f>I1266*12</x:f>
        <x:v>16062.119999999999</x:v>
      </x:c>
      <x:c r="W1266" s="60" t="n">
        <x:f>H1266*J1266*(1-K1266)*Q1266</x:f>
        <x:v>379.67979191999996</x:v>
      </x:c>
      <x:c r="X1266" s="60" t="n">
        <x:f>V1266*R1266</x:f>
        <x:v>256.99392</x:v>
      </x:c>
      <x:c r="Y1266" s="60" t="n">
        <x:f>V1266*S1266</x:f>
        <x:v>160.6212</x:v>
      </x:c>
      <x:c r="Z1266" s="60" t="n">
        <x:f>H1266*J1266*T1266</x:f>
        <x:v>94.565328</x:v>
      </x:c>
      <x:c r="AA1266" s="60" t="n">
        <x:f>P1266+W1266+X1266-Y1266-Z1266-U1266</x:f>
        <x:v>386.4871839199999</x:v>
      </x:c>
      <x:c r="AB1266" s="32" t="n">
        <x:f>IFERROR(AA1266/(P1266+W1266+X1266),0)</x:f>
        <x:v>0.5282234110964722</x:v>
      </x:c>
      <x:c r="AC1266" t="n">
        <x:f>IF(O1266="High",0,IF(I1266&gt;=1800,3,IF(I1266&gt;=900,2,1))+IF(K1266&gt;=0.9,2,IF(K1266&gt;=0.75,1,0))+IF(J1266&lt;=0.7,2,IF(J1266&lt;=0.85,1,0))+IF(M1266&gt;=8,1,0))</x:f>
        <x:v>6</x:v>
      </x:c>
      <x:c r="AD1266" t="str">
        <x:f>IF(AND(O1266&lt;&gt;"High",AC1266&gt;=Assumptions!$B$10,AA1266&gt;0),"Priority Growth",IF(AND(O1266="Low",AA1266&gt;0),"Maintain","Watch"))</x:f>
        <x:v>Priority Growth</x:v>
      </x:c>
      <x:c r="AE1266" s="60" t="n">
        <x:f>MAX(AA1266,0)*N1266</x:f>
        <x:v>7.729743678399998</x:v>
      </x:c>
      <x:c r="AF1266" t="str">
        <x:f>IF(AND(AA1266&gt;=Assumptions!$B$11,O1266&lt;&gt;"High",OR(N1266&gt;=Assumptions!$B$12,M1266&lt;=6)),"High","Standard")</x:f>
        <x:v>Standard</x:v>
      </x:c>
    </x:row>
    <x:row r="1267">
      <x:c r="A1267" t="str">
        <x:f>'Raw_Data'!A1267</x:f>
        <x:v>C01266</x:v>
      </x:c>
      <x:c r="B1267" t="n">
        <x:f>'Raw_Data'!B1267</x:f>
        <x:v>66</x:v>
      </x:c>
      <x:c r="C1267" s="30" t="n">
        <x:f>'Raw_Data'!C1267</x:f>
        <x:v>74011</x:v>
      </x:c>
      <x:c r="D1267" t="n">
        <x:f>'Raw_Data'!D1267</x:f>
        <x:v>651</x:v>
      </x:c>
      <x:c r="E1267" t="n">
        <x:f>'Raw_Data'!E1267</x:f>
        <x:v>70</x:v>
      </x:c>
      <x:c r="F1267" t="str">
        <x:f>PROPER(TRIM('Raw_Data'!F1267))</x:f>
        <x:v>Classic</x:v>
      </x:c>
      <x:c r="G1267" t="str">
        <x:f>PROPER(TRIM('Raw_Data'!G1267))</x:f>
        <x:v>Partner</x:v>
      </x:c>
      <x:c r="H1267" s="60" t="n">
        <x:f>'Raw_Data'!H1267</x:f>
        <x:v>4627</x:v>
      </x:c>
      <x:c r="I1267" s="60" t="n">
        <x:f>'Raw_Data'!I1267</x:f>
        <x:v>469.82</x:v>
      </x:c>
      <x:c r="J1267" s="32" t="n">
        <x:f>'Raw_Data'!J1267</x:f>
        <x:v>0.598</x:v>
      </x:c>
      <x:c r="K1267" s="32" t="n">
        <x:f>'Raw_Data'!K1267</x:f>
        <x:v>0.566</x:v>
      </x:c>
      <x:c r="L1267" t="n">
        <x:f>'Raw_Data'!L1267</x:f>
        <x:v>0</x:v>
      </x:c>
      <x:c r="M1267" t="n">
        <x:f>IF('Raw_Data'!M1267="",Assumptions!$B$15,'Raw_Data'!M1267)</x:f>
        <x:v>7</x:v>
      </x:c>
      <x:c r="N1267" s="32" t="n">
        <x:f>'Raw_Data'!N1267</x:f>
        <x:v>0.12</x:v>
      </x:c>
      <x:c r="O1267" t="str">
        <x:f>IF(OR(D1267&lt;620,L1267&gt;=2,J1267&gt;0.9),"High",IF(OR(D1267&lt;700,L1267=1,J1267&gt;0.75),"Medium","Low"))</x:f>
        <x:v>Medium</x:v>
      </x:c>
      <x:c r="P1267" s="30" t="n">
        <x:f>XLOOKUP(F1267,Assumptions!$A$4:$A$6,Assumptions!$B$4:$B$6)</x:f>
        <x:v>0</x:v>
      </x:c>
      <x:c r="Q1267" s="32" t="n">
        <x:f>XLOOKUP(F1267,Assumptions!$A$4:$A$6,Assumptions!$C$4:$C$6)</x:f>
        <x:v>0.229</x:v>
      </x:c>
      <x:c r="R1267" s="32" t="n">
        <x:f>XLOOKUP(F1267,Assumptions!$A$4:$A$6,Assumptions!$D$4:$D$6)</x:f>
        <x:v>0.015</x:v>
      </x:c>
      <x:c r="S1267" s="32" t="n">
        <x:f>XLOOKUP(F1267,Assumptions!$A$4:$A$6,Assumptions!$E$4:$E$6)</x:f>
        <x:v>0.0075</x:v>
      </x:c>
      <x:c r="T1267" s="32" t="n">
        <x:f>XLOOKUP(O1267,Assumptions!$H$4:$H$6,Assumptions!$I$4:$I$6)</x:f>
        <x:v>0.012</x:v>
      </x:c>
      <x:c r="U1267" s="30" t="n">
        <x:f>XLOOKUP(F1267,Assumptions!$A$4:$A$6,Assumptions!$F$4:$F$6)</x:f>
        <x:v>60</x:v>
      </x:c>
      <x:c r="V1267" s="60" t="n">
        <x:f>I1267*12</x:f>
        <x:v>5637.84</x:v>
      </x:c>
      <x:c r="W1267" s="60" t="n">
        <x:f>H1267*J1267*(1-K1267)*Q1267</x:f>
        <x:v>274.99569515600007</x:v>
      </x:c>
      <x:c r="X1267" s="60" t="n">
        <x:f>V1267*R1267</x:f>
        <x:v>84.5676</x:v>
      </x:c>
      <x:c r="Y1267" s="60" t="n">
        <x:f>V1267*S1267</x:f>
        <x:v>42.2838</x:v>
      </x:c>
      <x:c r="Z1267" s="60" t="n">
        <x:f>H1267*J1267*T1267</x:f>
        <x:v>33.203352</x:v>
      </x:c>
      <x:c r="AA1267" s="60" t="n">
        <x:f>P1267+W1267+X1267-Y1267-Z1267-U1267</x:f>
        <x:v>224.07614315600011</x:v>
      </x:c>
      <x:c r="AB1267" s="32" t="n">
        <x:f>IFERROR(AA1267/(P1267+W1267+X1267),0)</x:f>
        <x:v>0.6231897031057702</x:v>
      </x:c>
      <x:c r="AC1267" t="n">
        <x:f>IF(O1267="High",0,IF(I1267&gt;=1800,3,IF(I1267&gt;=900,2,1))+IF(K1267&gt;=0.9,2,IF(K1267&gt;=0.75,1,0))+IF(J1267&lt;=0.7,2,IF(J1267&lt;=0.85,1,0))+IF(M1267&gt;=8,1,0))</x:f>
        <x:v>3</x:v>
      </x:c>
      <x:c r="AD1267" t="str">
        <x:f>IF(AND(O1267&lt;&gt;"High",AC1267&gt;=Assumptions!$B$10,AA1267&gt;0),"Priority Growth",IF(AND(O1267="Low",AA1267&gt;0),"Maintain","Watch"))</x:f>
        <x:v>Watch</x:v>
      </x:c>
      <x:c r="AE1267" s="60" t="n">
        <x:f>MAX(AA1267,0)*N1267</x:f>
        <x:v>26.889137178720013</x:v>
      </x:c>
      <x:c r="AF1267" t="str">
        <x:f>IF(AND(AA1267&gt;=Assumptions!$B$11,O1267&lt;&gt;"High",OR(N1267&gt;=Assumptions!$B$12,M1267&lt;=6)),"High","Standard")</x:f>
        <x:v>Standard</x:v>
      </x:c>
    </x:row>
    <x:row r="1268">
      <x:c r="A1268" t="str">
        <x:f>'Raw_Data'!A1268</x:f>
        <x:v>C01267</x:v>
      </x:c>
      <x:c r="B1268" t="n">
        <x:f>'Raw_Data'!B1268</x:f>
        <x:v>39</x:v>
      </x:c>
      <x:c r="C1268" s="30" t="n">
        <x:f>'Raw_Data'!C1268</x:f>
        <x:v>100294</x:v>
      </x:c>
      <x:c r="D1268" t="n">
        <x:f>'Raw_Data'!D1268</x:f>
        <x:v>615</x:v>
      </x:c>
      <x:c r="E1268" t="n">
        <x:f>'Raw_Data'!E1268</x:f>
        <x:v>52</x:v>
      </x:c>
      <x:c r="F1268" t="str">
        <x:f>PROPER(TRIM('Raw_Data'!F1268))</x:f>
        <x:v>Gold</x:v>
      </x:c>
      <x:c r="G1268" t="str">
        <x:f>PROPER(TRIM('Raw_Data'!G1268))</x:f>
        <x:v>Partner</x:v>
      </x:c>
      <x:c r="H1268" s="60" t="n">
        <x:f>'Raw_Data'!H1268</x:f>
        <x:v>11509</x:v>
      </x:c>
      <x:c r="I1268" s="60" t="n">
        <x:f>'Raw_Data'!I1268</x:f>
        <x:v>1604.08</x:v>
      </x:c>
      <x:c r="J1268" s="32" t="n">
        <x:f>'Raw_Data'!J1268</x:f>
        <x:v>0.455</x:v>
      </x:c>
      <x:c r="K1268" s="32" t="n">
        <x:f>'Raw_Data'!K1268</x:f>
        <x:v>0.678</x:v>
      </x:c>
      <x:c r="L1268" t="n">
        <x:f>'Raw_Data'!L1268</x:f>
        <x:v>0</x:v>
      </x:c>
      <x:c r="M1268" t="n">
        <x:f>IF('Raw_Data'!M1268="",Assumptions!$B$15,'Raw_Data'!M1268)</x:f>
        <x:v>5</x:v>
      </x:c>
      <x:c r="N1268" s="32" t="n">
        <x:f>'Raw_Data'!N1268</x:f>
        <x:v>0.212</x:v>
      </x:c>
      <x:c r="O1268" t="str">
        <x:f>IF(OR(D1268&lt;620,L1268&gt;=2,J1268&gt;0.9),"High",IF(OR(D1268&lt;700,L1268=1,J1268&gt;0.75),"Medium","Low"))</x:f>
        <x:v>High</x:v>
      </x:c>
      <x:c r="P1268" s="30" t="n">
        <x:f>XLOOKUP(F1268,Assumptions!$A$4:$A$6,Assumptions!$B$4:$B$6)</x:f>
        <x:v>95</x:v>
      </x:c>
      <x:c r="Q1268" s="32" t="n">
        <x:f>XLOOKUP(F1268,Assumptions!$A$4:$A$6,Assumptions!$C$4:$C$6)</x:f>
        <x:v>0.219</x:v>
      </x:c>
      <x:c r="R1268" s="32" t="n">
        <x:f>XLOOKUP(F1268,Assumptions!$A$4:$A$6,Assumptions!$D$4:$D$6)</x:f>
        <x:v>0.016</x:v>
      </x:c>
      <x:c r="S1268" s="32" t="n">
        <x:f>XLOOKUP(F1268,Assumptions!$A$4:$A$6,Assumptions!$E$4:$E$6)</x:f>
        <x:v>0.01</x:v>
      </x:c>
      <x:c r="T1268" s="32" t="n">
        <x:f>XLOOKUP(O1268,Assumptions!$H$4:$H$6,Assumptions!$I$4:$I$6)</x:f>
        <x:v>0.045</x:v>
      </x:c>
      <x:c r="U1268" s="30" t="n">
        <x:f>XLOOKUP(F1268,Assumptions!$A$4:$A$6,Assumptions!$F$4:$F$6)</x:f>
        <x:v>90</x:v>
      </x:c>
      <x:c r="V1268" s="60" t="n">
        <x:f>I1268*12</x:f>
        <x:v>19248.96</x:v>
      </x:c>
      <x:c r="W1268" s="60" t="n">
        <x:f>H1268*J1268*(1-K1268)*Q1268</x:f>
        <x:v>369.27420621</x:v>
      </x:c>
      <x:c r="X1268" s="60" t="n">
        <x:f>V1268*R1268</x:f>
        <x:v>307.98336</x:v>
      </x:c>
      <x:c r="Y1268" s="60" t="n">
        <x:f>V1268*S1268</x:f>
        <x:v>192.4896</x:v>
      </x:c>
      <x:c r="Z1268" s="60" t="n">
        <x:f>H1268*J1268*T1268</x:f>
        <x:v>235.646775</x:v>
      </x:c>
      <x:c r="AA1268" s="60" t="n">
        <x:f>P1268+W1268+X1268-Y1268-Z1268-U1268</x:f>
        <x:v>254.12119121000006</x:v>
      </x:c>
      <x:c r="AB1268" s="32" t="n">
        <x:f>IFERROR(AA1268/(P1268+W1268+X1268),0)</x:f>
        <x:v>0.3290627406308854</x:v>
      </x:c>
      <x:c r="AC1268" t="n">
        <x:f>IF(O1268="High",0,IF(I1268&gt;=1800,3,IF(I1268&gt;=900,2,1))+IF(K1268&gt;=0.9,2,IF(K1268&gt;=0.75,1,0))+IF(J1268&lt;=0.7,2,IF(J1268&lt;=0.85,1,0))+IF(M1268&gt;=8,1,0))</x:f>
        <x:v>0</x:v>
      </x:c>
      <x:c r="AD1268" t="str">
        <x:f>IF(AND(O1268&lt;&gt;"High",AC1268&gt;=Assumptions!$B$10,AA1268&gt;0),"Priority Growth",IF(AND(O1268="Low",AA1268&gt;0),"Maintain","Watch"))</x:f>
        <x:v>Watch</x:v>
      </x:c>
      <x:c r="AE1268" s="60" t="n">
        <x:f>MAX(AA1268,0)*N1268</x:f>
        <x:v>53.87369253652001</x:v>
      </x:c>
      <x:c r="AF1268" t="str">
        <x:f>IF(AND(AA1268&gt;=Assumptions!$B$11,O1268&lt;&gt;"High",OR(N1268&gt;=Assumptions!$B$12,M1268&lt;=6)),"High","Standard")</x:f>
        <x:v>Standard</x:v>
      </x:c>
    </x:row>
    <x:row r="1269">
      <x:c r="A1269" t="str">
        <x:f>'Raw_Data'!A1269</x:f>
        <x:v>C01268</x:v>
      </x:c>
      <x:c r="B1269" t="n">
        <x:f>'Raw_Data'!B1269</x:f>
        <x:v>44</x:v>
      </x:c>
      <x:c r="C1269" s="30" t="n">
        <x:f>'Raw_Data'!C1269</x:f>
        <x:v>192136</x:v>
      </x:c>
      <x:c r="D1269" t="n">
        <x:f>'Raw_Data'!D1269</x:f>
        <x:v>765</x:v>
      </x:c>
      <x:c r="E1269" t="n">
        <x:f>'Raw_Data'!E1269</x:f>
        <x:v>43</x:v>
      </x:c>
      <x:c r="F1269" t="str">
        <x:f>PROPER(TRIM('Raw_Data'!F1269))</x:f>
        <x:v>Platinum</x:v>
      </x:c>
      <x:c r="G1269" t="str">
        <x:f>PROPER(TRIM('Raw_Data'!G1269))</x:f>
        <x:v>Direct Mail</x:v>
      </x:c>
      <x:c r="H1269" s="60" t="n">
        <x:f>'Raw_Data'!H1269</x:f>
        <x:v>40000</x:v>
      </x:c>
      <x:c r="I1269" s="60" t="n">
        <x:f>'Raw_Data'!I1269</x:f>
        <x:v>4061.42</x:v>
      </x:c>
      <x:c r="J1269" s="32" t="n">
        <x:f>'Raw_Data'!J1269</x:f>
        <x:v>0.376</x:v>
      </x:c>
      <x:c r="K1269" s="32" t="n">
        <x:f>'Raw_Data'!K1269</x:f>
        <x:v>0.885</x:v>
      </x:c>
      <x:c r="L1269" t="n">
        <x:f>'Raw_Data'!L1269</x:f>
        <x:v>0</x:v>
      </x:c>
      <x:c r="M1269" t="n">
        <x:f>IF('Raw_Data'!M1269="",Assumptions!$B$15,'Raw_Data'!M1269)</x:f>
        <x:v>8</x:v>
      </x:c>
      <x:c r="N1269" s="32" t="n">
        <x:f>'Raw_Data'!N1269</x:f>
        <x:v>0.02</x:v>
      </x:c>
      <x:c r="O1269" t="str">
        <x:f>IF(OR(D1269&lt;620,L1269&gt;=2,J1269&gt;0.9),"High",IF(OR(D1269&lt;700,L1269=1,J1269&gt;0.75),"Medium","Low"))</x:f>
        <x:v>Low</x:v>
      </x:c>
      <x:c r="P1269" s="30" t="n">
        <x:f>XLOOKUP(F1269,Assumptions!$A$4:$A$6,Assumptions!$B$4:$B$6)</x:f>
        <x:v>195</x:v>
      </x:c>
      <x:c r="Q1269" s="32" t="n">
        <x:f>XLOOKUP(F1269,Assumptions!$A$4:$A$6,Assumptions!$C$4:$C$6)</x:f>
        <x:v>0.199</x:v>
      </x:c>
      <x:c r="R1269" s="32" t="n">
        <x:f>XLOOKUP(F1269,Assumptions!$A$4:$A$6,Assumptions!$D$4:$D$6)</x:f>
        <x:v>0.017</x:v>
      </x:c>
      <x:c r="S1269" s="32" t="n">
        <x:f>XLOOKUP(F1269,Assumptions!$A$4:$A$6,Assumptions!$E$4:$E$6)</x:f>
        <x:v>0.013</x:v>
      </x:c>
      <x:c r="T1269" s="32" t="n">
        <x:f>XLOOKUP(O1269,Assumptions!$H$4:$H$6,Assumptions!$I$4:$I$6)</x:f>
        <x:v>0.0035</x:v>
      </x:c>
      <x:c r="U1269" s="30" t="n">
        <x:f>XLOOKUP(F1269,Assumptions!$A$4:$A$6,Assumptions!$F$4:$F$6)</x:f>
        <x:v>140</x:v>
      </x:c>
      <x:c r="V1269" s="60" t="n">
        <x:f>I1269*12</x:f>
        <x:v>48737.04</x:v>
      </x:c>
      <x:c r="W1269" s="60" t="n">
        <x:f>H1269*J1269*(1-K1269)*Q1269</x:f>
        <x:v>344.1904</x:v>
      </x:c>
      <x:c r="X1269" s="60" t="n">
        <x:f>V1269*R1269</x:f>
        <x:v>828.5296800000001</x:v>
      </x:c>
      <x:c r="Y1269" s="60" t="n">
        <x:f>V1269*S1269</x:f>
        <x:v>633.58152</x:v>
      </x:c>
      <x:c r="Z1269" s="60" t="n">
        <x:f>H1269*J1269*T1269</x:f>
        <x:v>52.64</x:v>
      </x:c>
      <x:c r="AA1269" s="60" t="n">
        <x:f>P1269+W1269+X1269-Y1269-Z1269-U1269</x:f>
        <x:v>541.4985600000001</x:v>
      </x:c>
      <x:c r="AB1269" s="32" t="n">
        <x:f>IFERROR(AA1269/(P1269+W1269+X1269),0)</x:f>
        <x:v>0.3959132924333465</x:v>
      </x:c>
      <x:c r="AC1269" t="n">
        <x:f>IF(O1269="High",0,IF(I1269&gt;=1800,3,IF(I1269&gt;=900,2,1))+IF(K1269&gt;=0.9,2,IF(K1269&gt;=0.75,1,0))+IF(J1269&lt;=0.7,2,IF(J1269&lt;=0.85,1,0))+IF(M1269&gt;=8,1,0))</x:f>
        <x:v>7</x:v>
      </x:c>
      <x:c r="AD1269" t="str">
        <x:f>IF(AND(O1269&lt;&gt;"High",AC1269&gt;=Assumptions!$B$10,AA1269&gt;0),"Priority Growth",IF(AND(O1269="Low",AA1269&gt;0),"Maintain","Watch"))</x:f>
        <x:v>Priority Growth</x:v>
      </x:c>
      <x:c r="AE1269" s="60" t="n">
        <x:f>MAX(AA1269,0)*N1269</x:f>
        <x:v>10.829971200000003</x:v>
      </x:c>
      <x:c r="AF1269" t="str">
        <x:f>IF(AND(AA1269&gt;=Assumptions!$B$11,O1269&lt;&gt;"High",OR(N1269&gt;=Assumptions!$B$12,M1269&lt;=6)),"High","Standard")</x:f>
        <x:v>Standard</x:v>
      </x:c>
    </x:row>
    <x:row r="1270">
      <x:c r="A1270" t="str">
        <x:f>'Raw_Data'!A1270</x:f>
        <x:v>C01269</x:v>
      </x:c>
      <x:c r="B1270" t="n">
        <x:f>'Raw_Data'!B1270</x:f>
        <x:v>48</x:v>
      </x:c>
      <x:c r="C1270" s="30" t="n">
        <x:f>'Raw_Data'!C1270</x:f>
        <x:v>104333</x:v>
      </x:c>
      <x:c r="D1270" t="n">
        <x:f>'Raw_Data'!D1270</x:f>
        <x:v>592</x:v>
      </x:c>
      <x:c r="E1270" t="n">
        <x:f>'Raw_Data'!E1270</x:f>
        <x:v>28</x:v>
      </x:c>
      <x:c r="F1270" t="str">
        <x:f>PROPER(TRIM('Raw_Data'!F1270))</x:f>
        <x:v>Gold</x:v>
      </x:c>
      <x:c r="G1270" t="str">
        <x:f>PROPER(TRIM('Raw_Data'!G1270))</x:f>
        <x:v>Partner</x:v>
      </x:c>
      <x:c r="H1270" s="60" t="n">
        <x:f>'Raw_Data'!H1270</x:f>
        <x:v>8886</x:v>
      </x:c>
      <x:c r="I1270" s="60" t="n">
        <x:f>'Raw_Data'!I1270</x:f>
        <x:v>1161</x:v>
      </x:c>
      <x:c r="J1270" s="32" t="n">
        <x:f>'Raw_Data'!J1270</x:f>
        <x:v>0.546</x:v>
      </x:c>
      <x:c r="K1270" s="32" t="n">
        <x:f>'Raw_Data'!K1270</x:f>
        <x:v>0.688</x:v>
      </x:c>
      <x:c r="L1270" t="n">
        <x:f>'Raw_Data'!L1270</x:f>
        <x:v>0</x:v>
      </x:c>
      <x:c r="M1270" t="n">
        <x:f>IF('Raw_Data'!M1270="",Assumptions!$B$15,'Raw_Data'!M1270)</x:f>
        <x:v>10</x:v>
      </x:c>
      <x:c r="N1270" s="32" t="n">
        <x:f>'Raw_Data'!N1270</x:f>
        <x:v>0.02</x:v>
      </x:c>
      <x:c r="O1270" t="str">
        <x:f>IF(OR(D1270&lt;620,L1270&gt;=2,J1270&gt;0.9),"High",IF(OR(D1270&lt;700,L1270=1,J1270&gt;0.75),"Medium","Low"))</x:f>
        <x:v>High</x:v>
      </x:c>
      <x:c r="P1270" s="30" t="n">
        <x:f>XLOOKUP(F1270,Assumptions!$A$4:$A$6,Assumptions!$B$4:$B$6)</x:f>
        <x:v>95</x:v>
      </x:c>
      <x:c r="Q1270" s="32" t="n">
        <x:f>XLOOKUP(F1270,Assumptions!$A$4:$A$6,Assumptions!$C$4:$C$6)</x:f>
        <x:v>0.219</x:v>
      </x:c>
      <x:c r="R1270" s="32" t="n">
        <x:f>XLOOKUP(F1270,Assumptions!$A$4:$A$6,Assumptions!$D$4:$D$6)</x:f>
        <x:v>0.016</x:v>
      </x:c>
      <x:c r="S1270" s="32" t="n">
        <x:f>XLOOKUP(F1270,Assumptions!$A$4:$A$6,Assumptions!$E$4:$E$6)</x:f>
        <x:v>0.01</x:v>
      </x:c>
      <x:c r="T1270" s="32" t="n">
        <x:f>XLOOKUP(O1270,Assumptions!$H$4:$H$6,Assumptions!$I$4:$I$6)</x:f>
        <x:v>0.045</x:v>
      </x:c>
      <x:c r="U1270" s="30" t="n">
        <x:f>XLOOKUP(F1270,Assumptions!$A$4:$A$6,Assumptions!$F$4:$F$6)</x:f>
        <x:v>90</x:v>
      </x:c>
      <x:c r="V1270" s="60" t="n">
        <x:f>I1270*12</x:f>
        <x:v>13932</x:v>
      </x:c>
      <x:c r="W1270" s="60" t="n">
        <x:f>H1270*J1270*(1-K1270)*Q1270</x:f>
        <x:v>331.51078396800006</x:v>
      </x:c>
      <x:c r="X1270" s="60" t="n">
        <x:f>V1270*R1270</x:f>
        <x:v>222.912</x:v>
      </x:c>
      <x:c r="Y1270" s="60" t="n">
        <x:f>V1270*S1270</x:f>
        <x:v>139.32</x:v>
      </x:c>
      <x:c r="Z1270" s="60" t="n">
        <x:f>H1270*J1270*T1270</x:f>
        <x:v>218.32902</x:v>
      </x:c>
      <x:c r="AA1270" s="60" t="n">
        <x:f>P1270+W1270+X1270-Y1270-Z1270-U1270</x:f>
        <x:v>201.77376396800008</x:v>
      </x:c>
      <x:c r="AB1270" s="32" t="n">
        <x:f>IFERROR(AA1270/(P1270+W1270+X1270),0)</x:f>
        <x:v>0.31069708200743135</x:v>
      </x:c>
      <x:c r="AC1270" t="n">
        <x:f>IF(O1270="High",0,IF(I1270&gt;=1800,3,IF(I1270&gt;=900,2,1))+IF(K1270&gt;=0.9,2,IF(K1270&gt;=0.75,1,0))+IF(J1270&lt;=0.7,2,IF(J1270&lt;=0.85,1,0))+IF(M1270&gt;=8,1,0))</x:f>
        <x:v>0</x:v>
      </x:c>
      <x:c r="AD1270" t="str">
        <x:f>IF(AND(O1270&lt;&gt;"High",AC1270&gt;=Assumptions!$B$10,AA1270&gt;0),"Priority Growth",IF(AND(O1270="Low",AA1270&gt;0),"Maintain","Watch"))</x:f>
        <x:v>Watch</x:v>
      </x:c>
      <x:c r="AE1270" s="60" t="n">
        <x:f>MAX(AA1270,0)*N1270</x:f>
        <x:v>4.035475279360002</x:v>
      </x:c>
      <x:c r="AF1270" t="str">
        <x:f>IF(AND(AA1270&gt;=Assumptions!$B$11,O1270&lt;&gt;"High",OR(N1270&gt;=Assumptions!$B$12,M1270&lt;=6)),"High","Standard")</x:f>
        <x:v>Standard</x:v>
      </x:c>
    </x:row>
    <x:row r="1271">
      <x:c r="A1271" t="str">
        <x:f>'Raw_Data'!A1271</x:f>
        <x:v>C01270</x:v>
      </x:c>
      <x:c r="B1271" t="n">
        <x:f>'Raw_Data'!B1271</x:f>
        <x:v>30</x:v>
      </x:c>
      <x:c r="C1271" s="30" t="n">
        <x:f>'Raw_Data'!C1271</x:f>
        <x:v>83661</x:v>
      </x:c>
      <x:c r="D1271" t="n">
        <x:f>'Raw_Data'!D1271</x:f>
        <x:v>655</x:v>
      </x:c>
      <x:c r="E1271" t="n">
        <x:f>'Raw_Data'!E1271</x:f>
        <x:v>15</x:v>
      </x:c>
      <x:c r="F1271" t="str">
        <x:f>PROPER(TRIM('Raw_Data'!F1271))</x:f>
        <x:v>Gold</x:v>
      </x:c>
      <x:c r="G1271" t="str">
        <x:f>PROPER(TRIM('Raw_Data'!G1271))</x:f>
        <x:v>Digital</x:v>
      </x:c>
      <x:c r="H1271" s="60" t="n">
        <x:f>'Raw_Data'!H1271</x:f>
        <x:v>10436</x:v>
      </x:c>
      <x:c r="I1271" s="60" t="n">
        <x:f>'Raw_Data'!I1271</x:f>
        <x:v>1368.57</x:v>
      </x:c>
      <x:c r="J1271" s="32" t="n">
        <x:f>'Raw_Data'!J1271</x:f>
        <x:v>0.343</x:v>
      </x:c>
      <x:c r="K1271" s="32" t="n">
        <x:f>'Raw_Data'!K1271</x:f>
        <x:v>0.706</x:v>
      </x:c>
      <x:c r="L1271" t="n">
        <x:f>'Raw_Data'!L1271</x:f>
        <x:v>0</x:v>
      </x:c>
      <x:c r="M1271" t="n">
        <x:f>IF('Raw_Data'!M1271="",Assumptions!$B$15,'Raw_Data'!M1271)</x:f>
        <x:v>9</x:v>
      </x:c>
      <x:c r="N1271" s="32" t="n">
        <x:f>'Raw_Data'!N1271</x:f>
        <x:v>0.06</x:v>
      </x:c>
      <x:c r="O1271" t="str">
        <x:f>IF(OR(D1271&lt;620,L1271&gt;=2,J1271&gt;0.9),"High",IF(OR(D1271&lt;700,L1271=1,J1271&gt;0.75),"Medium","Low"))</x:f>
        <x:v>Medium</x:v>
      </x:c>
      <x:c r="P1271" s="30" t="n">
        <x:f>XLOOKUP(F1271,Assumptions!$A$4:$A$6,Assumptions!$B$4:$B$6)</x:f>
        <x:v>95</x:v>
      </x:c>
      <x:c r="Q1271" s="32" t="n">
        <x:f>XLOOKUP(F1271,Assumptions!$A$4:$A$6,Assumptions!$C$4:$C$6)</x:f>
        <x:v>0.219</x:v>
      </x:c>
      <x:c r="R1271" s="32" t="n">
        <x:f>XLOOKUP(F1271,Assumptions!$A$4:$A$6,Assumptions!$D$4:$D$6)</x:f>
        <x:v>0.016</x:v>
      </x:c>
      <x:c r="S1271" s="32" t="n">
        <x:f>XLOOKUP(F1271,Assumptions!$A$4:$A$6,Assumptions!$E$4:$E$6)</x:f>
        <x:v>0.01</x:v>
      </x:c>
      <x:c r="T1271" s="32" t="n">
        <x:f>XLOOKUP(O1271,Assumptions!$H$4:$H$6,Assumptions!$I$4:$I$6)</x:f>
        <x:v>0.012</x:v>
      </x:c>
      <x:c r="U1271" s="30" t="n">
        <x:f>XLOOKUP(F1271,Assumptions!$A$4:$A$6,Assumptions!$F$4:$F$6)</x:f>
        <x:v>90</x:v>
      </x:c>
      <x:c r="V1271" s="60" t="n">
        <x:f>I1271*12</x:f>
        <x:v>16422.84</x:v>
      </x:c>
      <x:c r="W1271" s="60" t="n">
        <x:f>H1271*J1271*(1-K1271)*Q1271</x:f>
        <x:v>230.47277752800002</x:v>
      </x:c>
      <x:c r="X1271" s="60" t="n">
        <x:f>V1271*R1271</x:f>
        <x:v>262.76544</x:v>
      </x:c>
      <x:c r="Y1271" s="60" t="n">
        <x:f>V1271*S1271</x:f>
        <x:v>164.2284</x:v>
      </x:c>
      <x:c r="Z1271" s="60" t="n">
        <x:f>H1271*J1271*T1271</x:f>
        <x:v>42.954576</x:v>
      </x:c>
      <x:c r="AA1271" s="60" t="n">
        <x:f>P1271+W1271+X1271-Y1271-Z1271-U1271</x:f>
        <x:v>291.0552415280001</x:v>
      </x:c>
      <x:c r="AB1271" s="32" t="n">
        <x:f>IFERROR(AA1271/(P1271+W1271+X1271),0)</x:f>
        <x:v>0.4947914515842316</x:v>
      </x:c>
      <x:c r="AC1271" t="n">
        <x:f>IF(O1271="High",0,IF(I1271&gt;=1800,3,IF(I1271&gt;=900,2,1))+IF(K1271&gt;=0.9,2,IF(K1271&gt;=0.75,1,0))+IF(J1271&lt;=0.7,2,IF(J1271&lt;=0.85,1,0))+IF(M1271&gt;=8,1,0))</x:f>
        <x:v>5</x:v>
      </x:c>
      <x:c r="AD1271" t="str">
        <x:f>IF(AND(O1271&lt;&gt;"High",AC1271&gt;=Assumptions!$B$10,AA1271&gt;0),"Priority Growth",IF(AND(O1271="Low",AA1271&gt;0),"Maintain","Watch"))</x:f>
        <x:v>Watch</x:v>
      </x:c>
      <x:c r="AE1271" s="60" t="n">
        <x:f>MAX(AA1271,0)*N1271</x:f>
        <x:v>17.463314491680006</x:v>
      </x:c>
      <x:c r="AF1271" t="str">
        <x:f>IF(AND(AA1271&gt;=Assumptions!$B$11,O1271&lt;&gt;"High",OR(N1271&gt;=Assumptions!$B$12,M1271&lt;=6)),"High","Standard")</x:f>
        <x:v>Standard</x:v>
      </x:c>
    </x:row>
    <x:row r="1272">
      <x:c r="A1272" t="str">
        <x:f>'Raw_Data'!A1272</x:f>
        <x:v>C01271</x:v>
      </x:c>
      <x:c r="B1272" t="n">
        <x:f>'Raw_Data'!B1272</x:f>
        <x:v>46</x:v>
      </x:c>
      <x:c r="C1272" s="30" t="n">
        <x:f>'Raw_Data'!C1272</x:f>
        <x:v>57336</x:v>
      </x:c>
      <x:c r="D1272" t="n">
        <x:f>'Raw_Data'!D1272</x:f>
        <x:v>781</x:v>
      </x:c>
      <x:c r="E1272" t="n">
        <x:f>'Raw_Data'!E1272</x:f>
        <x:v>160</x:v>
      </x:c>
      <x:c r="F1272" t="str">
        <x:f>PROPER(TRIM('Raw_Data'!F1272))</x:f>
        <x:v>Gold</x:v>
      </x:c>
      <x:c r="G1272" t="str">
        <x:f>PROPER(TRIM('Raw_Data'!G1272))</x:f>
        <x:v>Branch</x:v>
      </x:c>
      <x:c r="H1272" s="60" t="n">
        <x:f>'Raw_Data'!H1272</x:f>
        <x:v>14607</x:v>
      </x:c>
      <x:c r="I1272" s="60" t="n">
        <x:f>'Raw_Data'!I1272</x:f>
        <x:v>1638.19</x:v>
      </x:c>
      <x:c r="J1272" s="32" t="n">
        <x:f>'Raw_Data'!J1272</x:f>
        <x:v>0.343</x:v>
      </x:c>
      <x:c r="K1272" s="32" t="n">
        <x:f>'Raw_Data'!K1272</x:f>
        <x:v>0.835</x:v>
      </x:c>
      <x:c r="L1272" t="n">
        <x:f>'Raw_Data'!L1272</x:f>
        <x:v>0</x:v>
      </x:c>
      <x:c r="M1272" t="n">
        <x:f>IF('Raw_Data'!M1272="",Assumptions!$B$15,'Raw_Data'!M1272)</x:f>
        <x:v>8</x:v>
      </x:c>
      <x:c r="N1272" s="32" t="n">
        <x:f>'Raw_Data'!N1272</x:f>
        <x:v>0.061</x:v>
      </x:c>
      <x:c r="O1272" t="str">
        <x:f>IF(OR(D1272&lt;620,L1272&gt;=2,J1272&gt;0.9),"High",IF(OR(D1272&lt;700,L1272=1,J1272&gt;0.75),"Medium","Low"))</x:f>
        <x:v>Low</x:v>
      </x:c>
      <x:c r="P1272" s="30" t="n">
        <x:f>XLOOKUP(F1272,Assumptions!$A$4:$A$6,Assumptions!$B$4:$B$6)</x:f>
        <x:v>95</x:v>
      </x:c>
      <x:c r="Q1272" s="32" t="n">
        <x:f>XLOOKUP(F1272,Assumptions!$A$4:$A$6,Assumptions!$C$4:$C$6)</x:f>
        <x:v>0.219</x:v>
      </x:c>
      <x:c r="R1272" s="32" t="n">
        <x:f>XLOOKUP(F1272,Assumptions!$A$4:$A$6,Assumptions!$D$4:$D$6)</x:f>
        <x:v>0.016</x:v>
      </x:c>
      <x:c r="S1272" s="32" t="n">
        <x:f>XLOOKUP(F1272,Assumptions!$A$4:$A$6,Assumptions!$E$4:$E$6)</x:f>
        <x:v>0.01</x:v>
      </x:c>
      <x:c r="T1272" s="32" t="n">
        <x:f>XLOOKUP(O1272,Assumptions!$H$4:$H$6,Assumptions!$I$4:$I$6)</x:f>
        <x:v>0.0035</x:v>
      </x:c>
      <x:c r="U1272" s="30" t="n">
        <x:f>XLOOKUP(F1272,Assumptions!$A$4:$A$6,Assumptions!$F$4:$F$6)</x:f>
        <x:v>90</x:v>
      </x:c>
      <x:c r="V1272" s="60" t="n">
        <x:f>I1272*12</x:f>
        <x:v>19658.28</x:v>
      </x:c>
      <x:c r="W1272" s="60" t="n">
        <x:f>H1272*J1272*(1-K1272)*Q1272</x:f>
        <x:v>181.04361313500004</x:v>
      </x:c>
      <x:c r="X1272" s="60" t="n">
        <x:f>V1272*R1272</x:f>
        <x:v>314.53247999999996</x:v>
      </x:c>
      <x:c r="Y1272" s="60" t="n">
        <x:f>V1272*S1272</x:f>
        <x:v>196.5828</x:v>
      </x:c>
      <x:c r="Z1272" s="60" t="n">
        <x:f>H1272*J1272*T1272</x:f>
        <x:v>17.5357035</x:v>
      </x:c>
      <x:c r="AA1272" s="60" t="n">
        <x:f>P1272+W1272+X1272-Y1272-Z1272-U1272</x:f>
        <x:v>286.45758963500003</x:v>
      </x:c>
      <x:c r="AB1272" s="32" t="n">
        <x:f>IFERROR(AA1272/(P1272+W1272+X1272),0)</x:f>
        <x:v>0.4850477236800687</x:v>
      </x:c>
      <x:c r="AC1272" t="n">
        <x:f>IF(O1272="High",0,IF(I1272&gt;=1800,3,IF(I1272&gt;=900,2,1))+IF(K1272&gt;=0.9,2,IF(K1272&gt;=0.75,1,0))+IF(J1272&lt;=0.7,2,IF(J1272&lt;=0.85,1,0))+IF(M1272&gt;=8,1,0))</x:f>
        <x:v>6</x:v>
      </x:c>
      <x:c r="AD1272" t="str">
        <x:f>IF(AND(O1272&lt;&gt;"High",AC1272&gt;=Assumptions!$B$10,AA1272&gt;0),"Priority Growth",IF(AND(O1272="Low",AA1272&gt;0),"Maintain","Watch"))</x:f>
        <x:v>Priority Growth</x:v>
      </x:c>
      <x:c r="AE1272" s="60" t="n">
        <x:f>MAX(AA1272,0)*N1272</x:f>
        <x:v>17.473912967735</x:v>
      </x:c>
      <x:c r="AF1272" t="str">
        <x:f>IF(AND(AA1272&gt;=Assumptions!$B$11,O1272&lt;&gt;"High",OR(N1272&gt;=Assumptions!$B$12,M1272&lt;=6)),"High","Standard")</x:f>
        <x:v>Standard</x:v>
      </x:c>
    </x:row>
    <x:row r="1273">
      <x:c r="A1273" t="str">
        <x:f>'Raw_Data'!A1273</x:f>
        <x:v>C01272</x:v>
      </x:c>
      <x:c r="B1273" t="n">
        <x:f>'Raw_Data'!B1273</x:f>
        <x:v>46</x:v>
      </x:c>
      <x:c r="C1273" s="30" t="n">
        <x:f>'Raw_Data'!C1273</x:f>
        <x:v>28000</x:v>
      </x:c>
      <x:c r="D1273" t="n">
        <x:f>'Raw_Data'!D1273</x:f>
        <x:v>701</x:v>
      </x:c>
      <x:c r="E1273" t="n">
        <x:f>'Raw_Data'!E1273</x:f>
        <x:v>52</x:v>
      </x:c>
      <x:c r="F1273" t="str">
        <x:f>PROPER(TRIM('Raw_Data'!F1273))</x:f>
        <x:v>Classic</x:v>
      </x:c>
      <x:c r="G1273" t="str">
        <x:f>PROPER(TRIM('Raw_Data'!G1273))</x:f>
        <x:v>Partner</x:v>
      </x:c>
      <x:c r="H1273" s="60" t="n">
        <x:f>'Raw_Data'!H1273</x:f>
        <x:v>6918</x:v>
      </x:c>
      <x:c r="I1273" s="60" t="n">
        <x:f>'Raw_Data'!I1273</x:f>
        <x:v>927.62</x:v>
      </x:c>
      <x:c r="J1273" s="32" t="n">
        <x:f>'Raw_Data'!J1273</x:f>
        <x:v>0.557</x:v>
      </x:c>
      <x:c r="K1273" s="32" t="n">
        <x:f>'Raw_Data'!K1273</x:f>
        <x:v>0.638</x:v>
      </x:c>
      <x:c r="L1273" t="n">
        <x:f>'Raw_Data'!L1273</x:f>
        <x:v>0</x:v>
      </x:c>
      <x:c r="M1273" t="n">
        <x:f>IF('Raw_Data'!M1273="",Assumptions!$B$15,'Raw_Data'!M1273)</x:f>
        <x:v>6</x:v>
      </x:c>
      <x:c r="N1273" s="32" t="n">
        <x:f>'Raw_Data'!N1273</x:f>
        <x:v>0.163</x:v>
      </x:c>
      <x:c r="O1273" t="str">
        <x:f>IF(OR(D1273&lt;620,L1273&gt;=2,J1273&gt;0.9),"High",IF(OR(D1273&lt;700,L1273=1,J1273&gt;0.75),"Medium","Low"))</x:f>
        <x:v>Low</x:v>
      </x:c>
      <x:c r="P1273" s="30" t="n">
        <x:f>XLOOKUP(F1273,Assumptions!$A$4:$A$6,Assumptions!$B$4:$B$6)</x:f>
        <x:v>0</x:v>
      </x:c>
      <x:c r="Q1273" s="32" t="n">
        <x:f>XLOOKUP(F1273,Assumptions!$A$4:$A$6,Assumptions!$C$4:$C$6)</x:f>
        <x:v>0.229</x:v>
      </x:c>
      <x:c r="R1273" s="32" t="n">
        <x:f>XLOOKUP(F1273,Assumptions!$A$4:$A$6,Assumptions!$D$4:$D$6)</x:f>
        <x:v>0.015</x:v>
      </x:c>
      <x:c r="S1273" s="32" t="n">
        <x:f>XLOOKUP(F1273,Assumptions!$A$4:$A$6,Assumptions!$E$4:$E$6)</x:f>
        <x:v>0.0075</x:v>
      </x:c>
      <x:c r="T1273" s="32" t="n">
        <x:f>XLOOKUP(O1273,Assumptions!$H$4:$H$6,Assumptions!$I$4:$I$6)</x:f>
        <x:v>0.0035</x:v>
      </x:c>
      <x:c r="U1273" s="30" t="n">
        <x:f>XLOOKUP(F1273,Assumptions!$A$4:$A$6,Assumptions!$F$4:$F$6)</x:f>
        <x:v>60</x:v>
      </x:c>
      <x:c r="V1273" s="60" t="n">
        <x:f>I1273*12</x:f>
        <x:v>11131.44</x:v>
      </x:c>
      <x:c r="W1273" s="60" t="n">
        <x:f>H1273*J1273*(1-K1273)*Q1273</x:f>
        <x:v>319.43301874800005</x:v>
      </x:c>
      <x:c r="X1273" s="60" t="n">
        <x:f>V1273*R1273</x:f>
        <x:v>166.9716</x:v>
      </x:c>
      <x:c r="Y1273" s="60" t="n">
        <x:f>V1273*S1273</x:f>
        <x:v>83.4858</x:v>
      </x:c>
      <x:c r="Z1273" s="60" t="n">
        <x:f>H1273*J1273*T1273</x:f>
        <x:v>13.486641000000002</x:v>
      </x:c>
      <x:c r="AA1273" s="60" t="n">
        <x:f>P1273+W1273+X1273-Y1273-Z1273-U1273</x:f>
        <x:v>329.4321777480001</x:v>
      </x:c>
      <x:c r="AB1273" s="32" t="n">
        <x:f>IFERROR(AA1273/(P1273+W1273+X1273),0)</x:f>
        <x:v>0.6772801183425329</x:v>
      </x:c>
      <x:c r="AC1273" t="n">
        <x:f>IF(O1273="High",0,IF(I1273&gt;=1800,3,IF(I1273&gt;=900,2,1))+IF(K1273&gt;=0.9,2,IF(K1273&gt;=0.75,1,0))+IF(J1273&lt;=0.7,2,IF(J1273&lt;=0.85,1,0))+IF(M1273&gt;=8,1,0))</x:f>
        <x:v>4</x:v>
      </x:c>
      <x:c r="AD1273" t="str">
        <x:f>IF(AND(O1273&lt;&gt;"High",AC1273&gt;=Assumptions!$B$10,AA1273&gt;0),"Priority Growth",IF(AND(O1273="Low",AA1273&gt;0),"Maintain","Watch"))</x:f>
        <x:v>Maintain</x:v>
      </x:c>
      <x:c r="AE1273" s="60" t="n">
        <x:f>MAX(AA1273,0)*N1273</x:f>
        <x:v>53.69744497292401</x:v>
      </x:c>
      <x:c r="AF1273" t="str">
        <x:f>IF(AND(AA1273&gt;=Assumptions!$B$11,O1273&lt;&gt;"High",OR(N1273&gt;=Assumptions!$B$12,M1273&lt;=6)),"High","Standard")</x:f>
        <x:v>High</x:v>
      </x:c>
    </x:row>
    <x:row r="1274">
      <x:c r="A1274" t="str">
        <x:f>'Raw_Data'!A1274</x:f>
        <x:v>C01273</x:v>
      </x:c>
      <x:c r="B1274" t="n">
        <x:f>'Raw_Data'!B1274</x:f>
        <x:v>34</x:v>
      </x:c>
      <x:c r="C1274" s="30" t="n">
        <x:f>'Raw_Data'!C1274</x:f>
        <x:v>180766</x:v>
      </x:c>
      <x:c r="D1274" t="n">
        <x:f>'Raw_Data'!D1274</x:f>
        <x:v>742</x:v>
      </x:c>
      <x:c r="E1274" t="n">
        <x:f>'Raw_Data'!E1274</x:f>
        <x:v>25</x:v>
      </x:c>
      <x:c r="F1274" t="str">
        <x:f>PROPER(TRIM('Raw_Data'!F1274))</x:f>
        <x:v>Gold</x:v>
      </x:c>
      <x:c r="G1274" t="str">
        <x:f>PROPER(TRIM('Raw_Data'!G1274))</x:f>
        <x:v>Direct Mail</x:v>
      </x:c>
      <x:c r="H1274" s="60" t="n">
        <x:f>'Raw_Data'!H1274</x:f>
        <x:v>27239</x:v>
      </x:c>
      <x:c r="I1274" s="60" t="n">
        <x:f>'Raw_Data'!I1274</x:f>
        <x:v>2941.82</x:v>
      </x:c>
      <x:c r="J1274" s="32" t="n">
        <x:f>'Raw_Data'!J1274</x:f>
        <x:v>0.303</x:v>
      </x:c>
      <x:c r="K1274" s="32" t="n">
        <x:f>'Raw_Data'!K1274</x:f>
        <x:v>0.969</x:v>
      </x:c>
      <x:c r="L1274" t="n">
        <x:f>'Raw_Data'!L1274</x:f>
        <x:v>0</x:v>
      </x:c>
      <x:c r="M1274" t="n">
        <x:f>IF('Raw_Data'!M1274="",Assumptions!$B$15,'Raw_Data'!M1274)</x:f>
        <x:v>5</x:v>
      </x:c>
      <x:c r="N1274" s="32" t="n">
        <x:f>'Raw_Data'!N1274</x:f>
        <x:v>0.213</x:v>
      </x:c>
      <x:c r="O1274" t="str">
        <x:f>IF(OR(D1274&lt;620,L1274&gt;=2,J1274&gt;0.9),"High",IF(OR(D1274&lt;700,L1274=1,J1274&gt;0.75),"Medium","Low"))</x:f>
        <x:v>Low</x:v>
      </x:c>
      <x:c r="P1274" s="30" t="n">
        <x:f>XLOOKUP(F1274,Assumptions!$A$4:$A$6,Assumptions!$B$4:$B$6)</x:f>
        <x:v>95</x:v>
      </x:c>
      <x:c r="Q1274" s="32" t="n">
        <x:f>XLOOKUP(F1274,Assumptions!$A$4:$A$6,Assumptions!$C$4:$C$6)</x:f>
        <x:v>0.219</x:v>
      </x:c>
      <x:c r="R1274" s="32" t="n">
        <x:f>XLOOKUP(F1274,Assumptions!$A$4:$A$6,Assumptions!$D$4:$D$6)</x:f>
        <x:v>0.016</x:v>
      </x:c>
      <x:c r="S1274" s="32" t="n">
        <x:f>XLOOKUP(F1274,Assumptions!$A$4:$A$6,Assumptions!$E$4:$E$6)</x:f>
        <x:v>0.01</x:v>
      </x:c>
      <x:c r="T1274" s="32" t="n">
        <x:f>XLOOKUP(O1274,Assumptions!$H$4:$H$6,Assumptions!$I$4:$I$6)</x:f>
        <x:v>0.0035</x:v>
      </x:c>
      <x:c r="U1274" s="30" t="n">
        <x:f>XLOOKUP(F1274,Assumptions!$A$4:$A$6,Assumptions!$F$4:$F$6)</x:f>
        <x:v>90</x:v>
      </x:c>
      <x:c r="V1274" s="60" t="n">
        <x:f>I1274*12</x:f>
        <x:v>35301.840000000004</x:v>
      </x:c>
      <x:c r="W1274" s="60" t="n">
        <x:f>H1274*J1274*(1-K1274)*Q1274</x:f>
        <x:v>56.03244801300004</x:v>
      </x:c>
      <x:c r="X1274" s="60" t="n">
        <x:f>V1274*R1274</x:f>
        <x:v>564.8294400000001</x:v>
      </x:c>
      <x:c r="Y1274" s="60" t="n">
        <x:f>V1274*S1274</x:f>
        <x:v>353.01840000000004</x:v>
      </x:c>
      <x:c r="Z1274" s="60" t="n">
        <x:f>H1274*J1274*T1274</x:f>
        <x:v>28.8869595</x:v>
      </x:c>
      <x:c r="AA1274" s="60" t="n">
        <x:f>P1274+W1274+X1274-Y1274-Z1274-U1274</x:f>
        <x:v>243.95652851300008</x:v>
      </x:c>
      <x:c r="AB1274" s="32" t="n">
        <x:f>IFERROR(AA1274/(P1274+W1274+X1274),0)</x:f>
        <x:v>0.3407871442774305</x:v>
      </x:c>
      <x:c r="AC1274" t="n">
        <x:f>IF(O1274="High",0,IF(I1274&gt;=1800,3,IF(I1274&gt;=900,2,1))+IF(K1274&gt;=0.9,2,IF(K1274&gt;=0.75,1,0))+IF(J1274&lt;=0.7,2,IF(J1274&lt;=0.85,1,0))+IF(M1274&gt;=8,1,0))</x:f>
        <x:v>7</x:v>
      </x:c>
      <x:c r="AD1274" t="str">
        <x:f>IF(AND(O1274&lt;&gt;"High",AC1274&gt;=Assumptions!$B$10,AA1274&gt;0),"Priority Growth",IF(AND(O1274="Low",AA1274&gt;0),"Maintain","Watch"))</x:f>
        <x:v>Priority Growth</x:v>
      </x:c>
      <x:c r="AE1274" s="60" t="n">
        <x:f>MAX(AA1274,0)*N1274</x:f>
        <x:v>51.962740573269016</x:v>
      </x:c>
      <x:c r="AF1274" t="str">
        <x:f>IF(AND(AA1274&gt;=Assumptions!$B$11,O1274&lt;&gt;"High",OR(N1274&gt;=Assumptions!$B$12,M1274&lt;=6)),"High","Standard")</x:f>
        <x:v>Standard</x:v>
      </x:c>
    </x:row>
    <x:row r="1275">
      <x:c r="A1275" t="str">
        <x:f>'Raw_Data'!A1275</x:f>
        <x:v>C01274</x:v>
      </x:c>
      <x:c r="B1275" t="n">
        <x:f>'Raw_Data'!B1275</x:f>
        <x:v>22</x:v>
      </x:c>
      <x:c r="C1275" s="30" t="n">
        <x:f>'Raw_Data'!C1275</x:f>
        <x:v>53097</x:v>
      </x:c>
      <x:c r="D1275" t="n">
        <x:f>'Raw_Data'!D1275</x:f>
        <x:v>683</x:v>
      </x:c>
      <x:c r="E1275" t="n">
        <x:f>'Raw_Data'!E1275</x:f>
        <x:v>59</x:v>
      </x:c>
      <x:c r="F1275" t="str">
        <x:f>PROPER(TRIM('Raw_Data'!F1275))</x:f>
        <x:v>Classic</x:v>
      </x:c>
      <x:c r="G1275" t="str">
        <x:f>PROPER(TRIM('Raw_Data'!G1275))</x:f>
        <x:v>Branch</x:v>
      </x:c>
      <x:c r="H1275" s="60" t="n">
        <x:f>'Raw_Data'!H1275</x:f>
        <x:v>2682</x:v>
      </x:c>
      <x:c r="I1275" s="60" t="n">
        <x:f>'Raw_Data'!I1275</x:f>
        <x:v>265.34</x:v>
      </x:c>
      <x:c r="J1275" s="32" t="n">
        <x:f>'Raw_Data'!J1275</x:f>
        <x:v>0.371</x:v>
      </x:c>
      <x:c r="K1275" s="32" t="n">
        <x:f>'Raw_Data'!K1275</x:f>
        <x:v>0.594</x:v>
      </x:c>
      <x:c r="L1275" t="n">
        <x:f>'Raw_Data'!L1275</x:f>
        <x:v>0</x:v>
      </x:c>
      <x:c r="M1275" t="n">
        <x:f>IF('Raw_Data'!M1275="",Assumptions!$B$15,'Raw_Data'!M1275)</x:f>
        <x:v>8</x:v>
      </x:c>
      <x:c r="N1275" s="32" t="n">
        <x:f>'Raw_Data'!N1275</x:f>
        <x:v>0.064</x:v>
      </x:c>
      <x:c r="O1275" t="str">
        <x:f>IF(OR(D1275&lt;620,L1275&gt;=2,J1275&gt;0.9),"High",IF(OR(D1275&lt;700,L1275=1,J1275&gt;0.75),"Medium","Low"))</x:f>
        <x:v>Medium</x:v>
      </x:c>
      <x:c r="P1275" s="30" t="n">
        <x:f>XLOOKUP(F1275,Assumptions!$A$4:$A$6,Assumptions!$B$4:$B$6)</x:f>
        <x:v>0</x:v>
      </x:c>
      <x:c r="Q1275" s="32" t="n">
        <x:f>XLOOKUP(F1275,Assumptions!$A$4:$A$6,Assumptions!$C$4:$C$6)</x:f>
        <x:v>0.229</x:v>
      </x:c>
      <x:c r="R1275" s="32" t="n">
        <x:f>XLOOKUP(F1275,Assumptions!$A$4:$A$6,Assumptions!$D$4:$D$6)</x:f>
        <x:v>0.015</x:v>
      </x:c>
      <x:c r="S1275" s="32" t="n">
        <x:f>XLOOKUP(F1275,Assumptions!$A$4:$A$6,Assumptions!$E$4:$E$6)</x:f>
        <x:v>0.0075</x:v>
      </x:c>
      <x:c r="T1275" s="32" t="n">
        <x:f>XLOOKUP(O1275,Assumptions!$H$4:$H$6,Assumptions!$I$4:$I$6)</x:f>
        <x:v>0.012</x:v>
      </x:c>
      <x:c r="U1275" s="30" t="n">
        <x:f>XLOOKUP(F1275,Assumptions!$A$4:$A$6,Assumptions!$F$4:$F$6)</x:f>
        <x:v>60</x:v>
      </x:c>
      <x:c r="V1275" s="60" t="n">
        <x:f>I1275*12</x:f>
        <x:v>3184.08</x:v>
      </x:c>
      <x:c r="W1275" s="60" t="n">
        <x:f>H1275*J1275*(1-K1275)*Q1275</x:f>
        <x:v>92.511175428</x:v>
      </x:c>
      <x:c r="X1275" s="60" t="n">
        <x:f>V1275*R1275</x:f>
        <x:v>47.761199999999995</x:v>
      </x:c>
      <x:c r="Y1275" s="60" t="n">
        <x:f>V1275*S1275</x:f>
        <x:v>23.880599999999998</x:v>
      </x:c>
      <x:c r="Z1275" s="60" t="n">
        <x:f>H1275*J1275*T1275</x:f>
        <x:v>11.940263999999999</x:v>
      </x:c>
      <x:c r="AA1275" s="60" t="n">
        <x:f>P1275+W1275+X1275-Y1275-Z1275-U1275</x:f>
        <x:v>44.451511428</x:v>
      </x:c>
      <x:c r="AB1275" s="32" t="n">
        <x:f>IFERROR(AA1275/(P1275+W1275+X1275),0)</x:f>
        <x:v>0.3168942658336629</x:v>
      </x:c>
      <x:c r="AC1275" t="n">
        <x:f>IF(O1275="High",0,IF(I1275&gt;=1800,3,IF(I1275&gt;=900,2,1))+IF(K1275&gt;=0.9,2,IF(K1275&gt;=0.75,1,0))+IF(J1275&lt;=0.7,2,IF(J1275&lt;=0.85,1,0))+IF(M1275&gt;=8,1,0))</x:f>
        <x:v>4</x:v>
      </x:c>
      <x:c r="AD1275" t="str">
        <x:f>IF(AND(O1275&lt;&gt;"High",AC1275&gt;=Assumptions!$B$10,AA1275&gt;0),"Priority Growth",IF(AND(O1275="Low",AA1275&gt;0),"Maintain","Watch"))</x:f>
        <x:v>Watch</x:v>
      </x:c>
      <x:c r="AE1275" s="60" t="n">
        <x:f>MAX(AA1275,0)*N1275</x:f>
        <x:v>2.844896731392</x:v>
      </x:c>
      <x:c r="AF1275" t="str">
        <x:f>IF(AND(AA1275&gt;=Assumptions!$B$11,O1275&lt;&gt;"High",OR(N1275&gt;=Assumptions!$B$12,M1275&lt;=6)),"High","Standard")</x:f>
        <x:v>Standard</x:v>
      </x:c>
    </x:row>
    <x:row r="1276">
      <x:c r="A1276" t="str">
        <x:f>'Raw_Data'!A1276</x:f>
        <x:v>C01275</x:v>
      </x:c>
      <x:c r="B1276" t="n">
        <x:f>'Raw_Data'!B1276</x:f>
        <x:v>41</x:v>
      </x:c>
      <x:c r="C1276" s="30" t="n">
        <x:f>'Raw_Data'!C1276</x:f>
        <x:v>78755</x:v>
      </x:c>
      <x:c r="D1276" t="n">
        <x:f>'Raw_Data'!D1276</x:f>
        <x:v>597</x:v>
      </x:c>
      <x:c r="E1276" t="n">
        <x:f>'Raw_Data'!E1276</x:f>
        <x:v>6</x:v>
      </x:c>
      <x:c r="F1276" t="str">
        <x:f>PROPER(TRIM('Raw_Data'!F1276))</x:f>
        <x:v>Classic</x:v>
      </x:c>
      <x:c r="G1276" t="str">
        <x:f>PROPER(TRIM('Raw_Data'!G1276))</x:f>
        <x:v>Digital</x:v>
      </x:c>
      <x:c r="H1276" s="60" t="n">
        <x:f>'Raw_Data'!H1276</x:f>
        <x:v>5388</x:v>
      </x:c>
      <x:c r="I1276" s="60" t="n">
        <x:f>'Raw_Data'!I1276</x:f>
        <x:v>566.17</x:v>
      </x:c>
      <x:c r="J1276" s="32" t="n">
        <x:f>'Raw_Data'!J1276</x:f>
        <x:v>0.534</x:v>
      </x:c>
      <x:c r="K1276" s="32" t="n">
        <x:f>'Raw_Data'!K1276</x:f>
        <x:v>0.582</x:v>
      </x:c>
      <x:c r="L1276" t="n">
        <x:f>'Raw_Data'!L1276</x:f>
        <x:v>0</x:v>
      </x:c>
      <x:c r="M1276" t="n">
        <x:f>IF('Raw_Data'!M1276="",Assumptions!$B$15,'Raw_Data'!M1276)</x:f>
        <x:v>7</x:v>
      </x:c>
      <x:c r="N1276" s="32" t="n">
        <x:f>'Raw_Data'!N1276</x:f>
        <x:v>0.139</x:v>
      </x:c>
      <x:c r="O1276" t="str">
        <x:f>IF(OR(D1276&lt;620,L1276&gt;=2,J1276&gt;0.9),"High",IF(OR(D1276&lt;700,L1276=1,J1276&gt;0.75),"Medium","Low"))</x:f>
        <x:v>High</x:v>
      </x:c>
      <x:c r="P1276" s="30" t="n">
        <x:f>XLOOKUP(F1276,Assumptions!$A$4:$A$6,Assumptions!$B$4:$B$6)</x:f>
        <x:v>0</x:v>
      </x:c>
      <x:c r="Q1276" s="32" t="n">
        <x:f>XLOOKUP(F1276,Assumptions!$A$4:$A$6,Assumptions!$C$4:$C$6)</x:f>
        <x:v>0.229</x:v>
      </x:c>
      <x:c r="R1276" s="32" t="n">
        <x:f>XLOOKUP(F1276,Assumptions!$A$4:$A$6,Assumptions!$D$4:$D$6)</x:f>
        <x:v>0.015</x:v>
      </x:c>
      <x:c r="S1276" s="32" t="n">
        <x:f>XLOOKUP(F1276,Assumptions!$A$4:$A$6,Assumptions!$E$4:$E$6)</x:f>
        <x:v>0.0075</x:v>
      </x:c>
      <x:c r="T1276" s="32" t="n">
        <x:f>XLOOKUP(O1276,Assumptions!$H$4:$H$6,Assumptions!$I$4:$I$6)</x:f>
        <x:v>0.045</x:v>
      </x:c>
      <x:c r="U1276" s="30" t="n">
        <x:f>XLOOKUP(F1276,Assumptions!$A$4:$A$6,Assumptions!$F$4:$F$6)</x:f>
        <x:v>60</x:v>
      </x:c>
      <x:c r="V1276" s="60" t="n">
        <x:f>I1276*12</x:f>
        <x:v>6794.039999999999</x:v>
      </x:c>
      <x:c r="W1276" s="60" t="n">
        <x:f>H1276*J1276*(1-K1276)*Q1276</x:f>
        <x:v>275.41057262400005</x:v>
      </x:c>
      <x:c r="X1276" s="60" t="n">
        <x:f>V1276*R1276</x:f>
        <x:v>101.91059999999999</x:v>
      </x:c>
      <x:c r="Y1276" s="60" t="n">
        <x:f>V1276*S1276</x:f>
        <x:v>50.955299999999994</x:v>
      </x:c>
      <x:c r="Z1276" s="60" t="n">
        <x:f>H1276*J1276*T1276</x:f>
        <x:v>129.47364</x:v>
      </x:c>
      <x:c r="AA1276" s="60" t="n">
        <x:f>P1276+W1276+X1276-Y1276-Z1276-U1276</x:f>
        <x:v>136.8922326240001</x:v>
      </x:c>
      <x:c r="AB1276" s="32" t="n">
        <x:f>IFERROR(AA1276/(P1276+W1276+X1276),0)</x:f>
        <x:v>0.3628002946985776</x:v>
      </x:c>
      <x:c r="AC1276" t="n">
        <x:f>IF(O1276="High",0,IF(I1276&gt;=1800,3,IF(I1276&gt;=900,2,1))+IF(K1276&gt;=0.9,2,IF(K1276&gt;=0.75,1,0))+IF(J1276&lt;=0.7,2,IF(J1276&lt;=0.85,1,0))+IF(M1276&gt;=8,1,0))</x:f>
        <x:v>0</x:v>
      </x:c>
      <x:c r="AD1276" t="str">
        <x:f>IF(AND(O1276&lt;&gt;"High",AC1276&gt;=Assumptions!$B$10,AA1276&gt;0),"Priority Growth",IF(AND(O1276="Low",AA1276&gt;0),"Maintain","Watch"))</x:f>
        <x:v>Watch</x:v>
      </x:c>
      <x:c r="AE1276" s="60" t="n">
        <x:f>MAX(AA1276,0)*N1276</x:f>
        <x:v>19.028020334736013</x:v>
      </x:c>
      <x:c r="AF1276" t="str">
        <x:f>IF(AND(AA1276&gt;=Assumptions!$B$11,O1276&lt;&gt;"High",OR(N1276&gt;=Assumptions!$B$12,M1276&lt;=6)),"High","Standard")</x:f>
        <x:v>Standard</x:v>
      </x:c>
    </x:row>
    <x:row r="1277">
      <x:c r="A1277" t="str">
        <x:f>'Raw_Data'!A1277</x:f>
        <x:v>C01276</x:v>
      </x:c>
      <x:c r="B1277" t="n">
        <x:f>'Raw_Data'!B1277</x:f>
        <x:v>36</x:v>
      </x:c>
      <x:c r="C1277" s="30" t="n">
        <x:f>'Raw_Data'!C1277</x:f>
        <x:v>86329</x:v>
      </x:c>
      <x:c r="D1277" t="n">
        <x:f>'Raw_Data'!D1277</x:f>
        <x:v>581</x:v>
      </x:c>
      <x:c r="E1277" t="n">
        <x:f>'Raw_Data'!E1277</x:f>
        <x:v>55</x:v>
      </x:c>
      <x:c r="F1277" t="str">
        <x:f>PROPER(TRIM('Raw_Data'!F1277))</x:f>
        <x:v>Classic</x:v>
      </x:c>
      <x:c r="G1277" t="str">
        <x:f>PROPER(TRIM('Raw_Data'!G1277))</x:f>
        <x:v>Branch</x:v>
      </x:c>
      <x:c r="H1277" s="60" t="n">
        <x:f>'Raw_Data'!H1277</x:f>
        <x:v>1000</x:v>
      </x:c>
      <x:c r="I1277" s="60" t="n">
        <x:f>'Raw_Data'!I1277</x:f>
        <x:v>150</x:v>
      </x:c>
      <x:c r="J1277" s="32" t="n">
        <x:f>'Raw_Data'!J1277</x:f>
        <x:v>0.583</x:v>
      </x:c>
      <x:c r="K1277" s="32" t="n">
        <x:f>'Raw_Data'!K1277</x:f>
        <x:v>0.483</x:v>
      </x:c>
      <x:c r="L1277" t="n">
        <x:f>'Raw_Data'!L1277</x:f>
        <x:v>0</x:v>
      </x:c>
      <x:c r="M1277" t="n">
        <x:f>IF('Raw_Data'!M1277="",Assumptions!$B$15,'Raw_Data'!M1277)</x:f>
        <x:v>7.370408870408871</x:v>
      </x:c>
      <x:c r="N1277" s="32" t="n">
        <x:f>'Raw_Data'!N1277</x:f>
        <x:v>0.161</x:v>
      </x:c>
      <x:c r="O1277" t="str">
        <x:f>IF(OR(D1277&lt;620,L1277&gt;=2,J1277&gt;0.9),"High",IF(OR(D1277&lt;700,L1277=1,J1277&gt;0.75),"Medium","Low"))</x:f>
        <x:v>High</x:v>
      </x:c>
      <x:c r="P1277" s="30" t="n">
        <x:f>XLOOKUP(F1277,Assumptions!$A$4:$A$6,Assumptions!$B$4:$B$6)</x:f>
        <x:v>0</x:v>
      </x:c>
      <x:c r="Q1277" s="32" t="n">
        <x:f>XLOOKUP(F1277,Assumptions!$A$4:$A$6,Assumptions!$C$4:$C$6)</x:f>
        <x:v>0.229</x:v>
      </x:c>
      <x:c r="R1277" s="32" t="n">
        <x:f>XLOOKUP(F1277,Assumptions!$A$4:$A$6,Assumptions!$D$4:$D$6)</x:f>
        <x:v>0.015</x:v>
      </x:c>
      <x:c r="S1277" s="32" t="n">
        <x:f>XLOOKUP(F1277,Assumptions!$A$4:$A$6,Assumptions!$E$4:$E$6)</x:f>
        <x:v>0.0075</x:v>
      </x:c>
      <x:c r="T1277" s="32" t="n">
        <x:f>XLOOKUP(O1277,Assumptions!$H$4:$H$6,Assumptions!$I$4:$I$6)</x:f>
        <x:v>0.045</x:v>
      </x:c>
      <x:c r="U1277" s="30" t="n">
        <x:f>XLOOKUP(F1277,Assumptions!$A$4:$A$6,Assumptions!$F$4:$F$6)</x:f>
        <x:v>60</x:v>
      </x:c>
      <x:c r="V1277" s="60" t="n">
        <x:f>I1277*12</x:f>
        <x:v>1800</x:v>
      </x:c>
      <x:c r="W1277" s="60" t="n">
        <x:f>H1277*J1277*(1-K1277)*Q1277</x:f>
        <x:v>69.02311900000001</x:v>
      </x:c>
      <x:c r="X1277" s="60" t="n">
        <x:f>V1277*R1277</x:f>
        <x:v>27</x:v>
      </x:c>
      <x:c r="Y1277" s="60" t="n">
        <x:f>V1277*S1277</x:f>
        <x:v>13.5</x:v>
      </x:c>
      <x:c r="Z1277" s="60" t="n">
        <x:f>H1277*J1277*T1277</x:f>
        <x:v>26.235</x:v>
      </x:c>
      <x:c r="AA1277" s="60" t="n">
        <x:f>P1277+W1277+X1277-Y1277-Z1277-U1277</x:f>
        <x:v>-3.711880999999991</x:v>
      </x:c>
      <x:c r="AB1277" s="32" t="n">
        <x:f>IFERROR(AA1277/(P1277+W1277+X1277),0)</x:f>
        <x:v>-0.0386561178042966</x:v>
      </x:c>
      <x:c r="AC1277" t="n">
        <x:f>IF(O1277="High",0,IF(I1277&gt;=1800,3,IF(I1277&gt;=900,2,1))+IF(K1277&gt;=0.9,2,IF(K1277&gt;=0.75,1,0))+IF(J1277&lt;=0.7,2,IF(J1277&lt;=0.85,1,0))+IF(M1277&gt;=8,1,0))</x:f>
        <x:v>0</x:v>
      </x:c>
      <x:c r="AD1277" t="str">
        <x:f>IF(AND(O1277&lt;&gt;"High",AC1277&gt;=Assumptions!$B$10,AA1277&gt;0),"Priority Growth",IF(AND(O1277="Low",AA1277&gt;0),"Maintain","Watch"))</x:f>
        <x:v>Watch</x:v>
      </x:c>
      <x:c r="AE1277" s="60" t="n">
        <x:f>MAX(AA1277,0)*N1277</x:f>
        <x:v>0</x:v>
      </x:c>
      <x:c r="AF1277" t="str">
        <x:f>IF(AND(AA1277&gt;=Assumptions!$B$11,O1277&lt;&gt;"High",OR(N1277&gt;=Assumptions!$B$12,M1277&lt;=6)),"High","Standard")</x:f>
        <x:v>Standard</x:v>
      </x:c>
    </x:row>
    <x:row r="1278">
      <x:c r="A1278" t="str">
        <x:f>'Raw_Data'!A1278</x:f>
        <x:v>C01277</x:v>
      </x:c>
      <x:c r="B1278" t="n">
        <x:f>'Raw_Data'!B1278</x:f>
        <x:v>49</x:v>
      </x:c>
      <x:c r="C1278" s="30" t="n">
        <x:f>'Raw_Data'!C1278</x:f>
        <x:v>57076</x:v>
      </x:c>
      <x:c r="D1278" t="n">
        <x:f>'Raw_Data'!D1278</x:f>
        <x:v>741</x:v>
      </x:c>
      <x:c r="E1278" t="n">
        <x:f>'Raw_Data'!E1278</x:f>
        <x:v>65</x:v>
      </x:c>
      <x:c r="F1278" t="str">
        <x:f>PROPER(TRIM('Raw_Data'!F1278))</x:f>
        <x:v>Gold</x:v>
      </x:c>
      <x:c r="G1278" t="str">
        <x:f>PROPER(TRIM('Raw_Data'!G1278))</x:f>
        <x:v>Partner</x:v>
      </x:c>
      <x:c r="H1278" s="60" t="n">
        <x:f>'Raw_Data'!H1278</x:f>
        <x:v>9384</x:v>
      </x:c>
      <x:c r="I1278" s="60" t="n">
        <x:f>'Raw_Data'!I1278</x:f>
        <x:v>1041.34</x:v>
      </x:c>
      <x:c r="J1278" s="32" t="n">
        <x:f>'Raw_Data'!J1278</x:f>
        <x:v>0.283</x:v>
      </x:c>
      <x:c r="K1278" s="32" t="n">
        <x:f>'Raw_Data'!K1278</x:f>
        <x:v>0.733</x:v>
      </x:c>
      <x:c r="L1278" t="n">
        <x:f>'Raw_Data'!L1278</x:f>
        <x:v>0</x:v>
      </x:c>
      <x:c r="M1278" t="n">
        <x:f>IF('Raw_Data'!M1278="",Assumptions!$B$15,'Raw_Data'!M1278)</x:f>
        <x:v>6</x:v>
      </x:c>
      <x:c r="N1278" s="32" t="n">
        <x:f>'Raw_Data'!N1278</x:f>
        <x:v>0.089</x:v>
      </x:c>
      <x:c r="O1278" t="str">
        <x:f>IF(OR(D1278&lt;620,L1278&gt;=2,J1278&gt;0.9),"High",IF(OR(D1278&lt;700,L1278=1,J1278&gt;0.75),"Medium","Low"))</x:f>
        <x:v>Low</x:v>
      </x:c>
      <x:c r="P1278" s="30" t="n">
        <x:f>XLOOKUP(F1278,Assumptions!$A$4:$A$6,Assumptions!$B$4:$B$6)</x:f>
        <x:v>95</x:v>
      </x:c>
      <x:c r="Q1278" s="32" t="n">
        <x:f>XLOOKUP(F1278,Assumptions!$A$4:$A$6,Assumptions!$C$4:$C$6)</x:f>
        <x:v>0.219</x:v>
      </x:c>
      <x:c r="R1278" s="32" t="n">
        <x:f>XLOOKUP(F1278,Assumptions!$A$4:$A$6,Assumptions!$D$4:$D$6)</x:f>
        <x:v>0.016</x:v>
      </x:c>
      <x:c r="S1278" s="32" t="n">
        <x:f>XLOOKUP(F1278,Assumptions!$A$4:$A$6,Assumptions!$E$4:$E$6)</x:f>
        <x:v>0.01</x:v>
      </x:c>
      <x:c r="T1278" s="32" t="n">
        <x:f>XLOOKUP(O1278,Assumptions!$H$4:$H$6,Assumptions!$I$4:$I$6)</x:f>
        <x:v>0.0035</x:v>
      </x:c>
      <x:c r="U1278" s="30" t="n">
        <x:f>XLOOKUP(F1278,Assumptions!$A$4:$A$6,Assumptions!$F$4:$F$6)</x:f>
        <x:v>90</x:v>
      </x:c>
      <x:c r="V1278" s="60" t="n">
        <x:f>I1278*12</x:f>
        <x:v>12496.079999999998</x:v>
      </x:c>
      <x:c r="W1278" s="60" t="n">
        <x:f>H1278*J1278*(1-K1278)*Q1278</x:f>
        <x:v>155.285108856</x:v>
      </x:c>
      <x:c r="X1278" s="60" t="n">
        <x:f>V1278*R1278</x:f>
        <x:v>199.93728</x:v>
      </x:c>
      <x:c r="Y1278" s="60" t="n">
        <x:f>V1278*S1278</x:f>
        <x:v>124.96079999999998</x:v>
      </x:c>
      <x:c r="Z1278" s="60" t="n">
        <x:f>H1278*J1278*T1278</x:f>
        <x:v>9.294851999999999</x:v>
      </x:c>
      <x:c r="AA1278" s="60" t="n">
        <x:f>P1278+W1278+X1278-Y1278-Z1278-U1278</x:f>
        <x:v>225.966736856</x:v>
      </x:c>
      <x:c r="AB1278" s="32" t="n">
        <x:f>IFERROR(AA1278/(P1278+W1278+X1278),0)</x:f>
        <x:v>0.5019002662887866</x:v>
      </x:c>
      <x:c r="AC1278" t="n">
        <x:f>IF(O1278="High",0,IF(I1278&gt;=1800,3,IF(I1278&gt;=900,2,1))+IF(K1278&gt;=0.9,2,IF(K1278&gt;=0.75,1,0))+IF(J1278&lt;=0.7,2,IF(J1278&lt;=0.85,1,0))+IF(M1278&gt;=8,1,0))</x:f>
        <x:v>4</x:v>
      </x:c>
      <x:c r="AD1278" t="str">
        <x:f>IF(AND(O1278&lt;&gt;"High",AC1278&gt;=Assumptions!$B$10,AA1278&gt;0),"Priority Growth",IF(AND(O1278="Low",AA1278&gt;0),"Maintain","Watch"))</x:f>
        <x:v>Maintain</x:v>
      </x:c>
      <x:c r="AE1278" s="60" t="n">
        <x:f>MAX(AA1278,0)*N1278</x:f>
        <x:v>20.111039580184</x:v>
      </x:c>
      <x:c r="AF1278" t="str">
        <x:f>IF(AND(AA1278&gt;=Assumptions!$B$11,O1278&lt;&gt;"High",OR(N1278&gt;=Assumptions!$B$12,M1278&lt;=6)),"High","Standard")</x:f>
        <x:v>Standard</x:v>
      </x:c>
    </x:row>
    <x:row r="1279">
      <x:c r="A1279" t="str">
        <x:f>'Raw_Data'!A1279</x:f>
        <x:v>C01278</x:v>
      </x:c>
      <x:c r="B1279" t="n">
        <x:f>'Raw_Data'!B1279</x:f>
        <x:v>51</x:v>
      </x:c>
      <x:c r="C1279" s="30" t="n">
        <x:f>'Raw_Data'!C1279</x:f>
        <x:v>131211</x:v>
      </x:c>
      <x:c r="D1279" t="n">
        <x:f>'Raw_Data'!D1279</x:f>
        <x:v>649</x:v>
      </x:c>
      <x:c r="E1279" t="n">
        <x:f>'Raw_Data'!E1279</x:f>
        <x:v>51</x:v>
      </x:c>
      <x:c r="F1279" t="str">
        <x:f>PROPER(TRIM('Raw_Data'!F1279))</x:f>
        <x:v>Platinum</x:v>
      </x:c>
      <x:c r="G1279" t="str">
        <x:f>PROPER(TRIM('Raw_Data'!G1279))</x:f>
        <x:v>Direct Mail</x:v>
      </x:c>
      <x:c r="H1279" s="60" t="n">
        <x:f>'Raw_Data'!H1279</x:f>
        <x:v>25937</x:v>
      </x:c>
      <x:c r="I1279" s="60" t="n">
        <x:f>'Raw_Data'!I1279</x:f>
        <x:v>2883.12</x:v>
      </x:c>
      <x:c r="J1279" s="32" t="n">
        <x:f>'Raw_Data'!J1279</x:f>
        <x:v>0.249</x:v>
      </x:c>
      <x:c r="K1279" s="32" t="n">
        <x:f>'Raw_Data'!K1279</x:f>
        <x:v>0.671</x:v>
      </x:c>
      <x:c r="L1279" t="n">
        <x:f>'Raw_Data'!L1279</x:f>
        <x:v>1</x:v>
      </x:c>
      <x:c r="M1279" t="n">
        <x:f>IF('Raw_Data'!M1279="",Assumptions!$B$15,'Raw_Data'!M1279)</x:f>
        <x:v>6</x:v>
      </x:c>
      <x:c r="N1279" s="32" t="n">
        <x:f>'Raw_Data'!N1279</x:f>
        <x:v>0.196</x:v>
      </x:c>
      <x:c r="O1279" t="str">
        <x:f>IF(OR(D1279&lt;620,L1279&gt;=2,J1279&gt;0.9),"High",IF(OR(D1279&lt;700,L1279=1,J1279&gt;0.75),"Medium","Low"))</x:f>
        <x:v>Medium</x:v>
      </x:c>
      <x:c r="P1279" s="30" t="n">
        <x:f>XLOOKUP(F1279,Assumptions!$A$4:$A$6,Assumptions!$B$4:$B$6)</x:f>
        <x:v>195</x:v>
      </x:c>
      <x:c r="Q1279" s="32" t="n">
        <x:f>XLOOKUP(F1279,Assumptions!$A$4:$A$6,Assumptions!$C$4:$C$6)</x:f>
        <x:v>0.199</x:v>
      </x:c>
      <x:c r="R1279" s="32" t="n">
        <x:f>XLOOKUP(F1279,Assumptions!$A$4:$A$6,Assumptions!$D$4:$D$6)</x:f>
        <x:v>0.017</x:v>
      </x:c>
      <x:c r="S1279" s="32" t="n">
        <x:f>XLOOKUP(F1279,Assumptions!$A$4:$A$6,Assumptions!$E$4:$E$6)</x:f>
        <x:v>0.013</x:v>
      </x:c>
      <x:c r="T1279" s="32" t="n">
        <x:f>XLOOKUP(O1279,Assumptions!$H$4:$H$6,Assumptions!$I$4:$I$6)</x:f>
        <x:v>0.012</x:v>
      </x:c>
      <x:c r="U1279" s="30" t="n">
        <x:f>XLOOKUP(F1279,Assumptions!$A$4:$A$6,Assumptions!$F$4:$F$6)</x:f>
        <x:v>140</x:v>
      </x:c>
      <x:c r="V1279" s="60" t="n">
        <x:f>I1279*12</x:f>
        <x:v>34597.44</x:v>
      </x:c>
      <x:c r="W1279" s="60" t="n">
        <x:f>H1279*J1279*(1-K1279)*Q1279</x:f>
        <x:v>422.832210423</x:v>
      </x:c>
      <x:c r="X1279" s="60" t="n">
        <x:f>V1279*R1279</x:f>
        <x:v>588.1564800000001</x:v>
      </x:c>
      <x:c r="Y1279" s="60" t="n">
        <x:f>V1279*S1279</x:f>
        <x:v>449.76672</x:v>
      </x:c>
      <x:c r="Z1279" s="60" t="n">
        <x:f>H1279*J1279*T1279</x:f>
        <x:v>77.499756</x:v>
      </x:c>
      <x:c r="AA1279" s="60" t="n">
        <x:f>P1279+W1279+X1279-Y1279-Z1279-U1279</x:f>
        <x:v>538.7222144230001</x:v>
      </x:c>
      <x:c r="AB1279" s="32" t="n">
        <x:f>IFERROR(AA1279/(P1279+W1279+X1279),0)</x:f>
        <x:v>0.44670585943392505</x:v>
      </x:c>
      <x:c r="AC1279" t="n">
        <x:f>IF(O1279="High",0,IF(I1279&gt;=1800,3,IF(I1279&gt;=900,2,1))+IF(K1279&gt;=0.9,2,IF(K1279&gt;=0.75,1,0))+IF(J1279&lt;=0.7,2,IF(J1279&lt;=0.85,1,0))+IF(M1279&gt;=8,1,0))</x:f>
        <x:v>5</x:v>
      </x:c>
      <x:c r="AD1279" t="str">
        <x:f>IF(AND(O1279&lt;&gt;"High",AC1279&gt;=Assumptions!$B$10,AA1279&gt;0),"Priority Growth",IF(AND(O1279="Low",AA1279&gt;0),"Maintain","Watch"))</x:f>
        <x:v>Watch</x:v>
      </x:c>
      <x:c r="AE1279" s="60" t="n">
        <x:f>MAX(AA1279,0)*N1279</x:f>
        <x:v>105.58955402690802</x:v>
      </x:c>
      <x:c r="AF1279" t="str">
        <x:f>IF(AND(AA1279&gt;=Assumptions!$B$11,O1279&lt;&gt;"High",OR(N1279&gt;=Assumptions!$B$12,M1279&lt;=6)),"High","Standard")</x:f>
        <x:v>High</x:v>
      </x:c>
    </x:row>
    <x:row r="1280">
      <x:c r="A1280" t="str">
        <x:f>'Raw_Data'!A1280</x:f>
        <x:v>C01279</x:v>
      </x:c>
      <x:c r="B1280" t="n">
        <x:f>'Raw_Data'!B1280</x:f>
        <x:v>21</x:v>
      </x:c>
      <x:c r="C1280" s="30" t="n">
        <x:f>'Raw_Data'!C1280</x:f>
        <x:v>42372</x:v>
      </x:c>
      <x:c r="D1280" t="n">
        <x:f>'Raw_Data'!D1280</x:f>
        <x:v>604</x:v>
      </x:c>
      <x:c r="E1280" t="n">
        <x:f>'Raw_Data'!E1280</x:f>
        <x:v>57</x:v>
      </x:c>
      <x:c r="F1280" t="str">
        <x:f>PROPER(TRIM('Raw_Data'!F1280))</x:f>
        <x:v>Classic</x:v>
      </x:c>
      <x:c r="G1280" t="str">
        <x:f>PROPER(TRIM('Raw_Data'!G1280))</x:f>
        <x:v>Branch</x:v>
      </x:c>
      <x:c r="H1280" s="60" t="n">
        <x:f>'Raw_Data'!H1280</x:f>
        <x:v>1000</x:v>
      </x:c>
      <x:c r="I1280" s="60" t="n">
        <x:f>'Raw_Data'!I1280</x:f>
        <x:v>341.48</x:v>
      </x:c>
      <x:c r="J1280" s="32" t="n">
        <x:f>'Raw_Data'!J1280</x:f>
        <x:v>0.604</x:v>
      </x:c>
      <x:c r="K1280" s="32" t="n">
        <x:f>'Raw_Data'!K1280</x:f>
        <x:v>0.627</x:v>
      </x:c>
      <x:c r="L1280" t="n">
        <x:f>'Raw_Data'!L1280</x:f>
        <x:v>0</x:v>
      </x:c>
      <x:c r="M1280" t="n">
        <x:f>IF('Raw_Data'!M1280="",Assumptions!$B$15,'Raw_Data'!M1280)</x:f>
        <x:v>7.370408870408871</x:v>
      </x:c>
      <x:c r="N1280" s="32" t="n">
        <x:f>'Raw_Data'!N1280</x:f>
        <x:v>0.046</x:v>
      </x:c>
      <x:c r="O1280" t="str">
        <x:f>IF(OR(D1280&lt;620,L1280&gt;=2,J1280&gt;0.9),"High",IF(OR(D1280&lt;700,L1280=1,J1280&gt;0.75),"Medium","Low"))</x:f>
        <x:v>High</x:v>
      </x:c>
      <x:c r="P1280" s="30" t="n">
        <x:f>XLOOKUP(F1280,Assumptions!$A$4:$A$6,Assumptions!$B$4:$B$6)</x:f>
        <x:v>0</x:v>
      </x:c>
      <x:c r="Q1280" s="32" t="n">
        <x:f>XLOOKUP(F1280,Assumptions!$A$4:$A$6,Assumptions!$C$4:$C$6)</x:f>
        <x:v>0.229</x:v>
      </x:c>
      <x:c r="R1280" s="32" t="n">
        <x:f>XLOOKUP(F1280,Assumptions!$A$4:$A$6,Assumptions!$D$4:$D$6)</x:f>
        <x:v>0.015</x:v>
      </x:c>
      <x:c r="S1280" s="32" t="n">
        <x:f>XLOOKUP(F1280,Assumptions!$A$4:$A$6,Assumptions!$E$4:$E$6)</x:f>
        <x:v>0.0075</x:v>
      </x:c>
      <x:c r="T1280" s="32" t="n">
        <x:f>XLOOKUP(O1280,Assumptions!$H$4:$H$6,Assumptions!$I$4:$I$6)</x:f>
        <x:v>0.045</x:v>
      </x:c>
      <x:c r="U1280" s="30" t="n">
        <x:f>XLOOKUP(F1280,Assumptions!$A$4:$A$6,Assumptions!$F$4:$F$6)</x:f>
        <x:v>60</x:v>
      </x:c>
      <x:c r="V1280" s="60" t="n">
        <x:f>I1280*12</x:f>
        <x:v>4097.76</x:v>
      </x:c>
      <x:c r="W1280" s="60" t="n">
        <x:f>H1280*J1280*(1-K1280)*Q1280</x:f>
        <x:v>51.591868000000005</x:v>
      </x:c>
      <x:c r="X1280" s="60" t="n">
        <x:f>V1280*R1280</x:f>
        <x:v>61.4664</x:v>
      </x:c>
      <x:c r="Y1280" s="60" t="n">
        <x:f>V1280*S1280</x:f>
        <x:v>30.7332</x:v>
      </x:c>
      <x:c r="Z1280" s="60" t="n">
        <x:f>H1280*J1280*T1280</x:f>
        <x:v>27.18</x:v>
      </x:c>
      <x:c r="AA1280" s="60" t="n">
        <x:f>P1280+W1280+X1280-Y1280-Z1280-U1280</x:f>
        <x:v>-4.854931999999998</x:v>
      </x:c>
      <x:c r="AB1280" s="32" t="n">
        <x:f>IFERROR(AA1280/(P1280+W1280+X1280),0)</x:f>
        <x:v>-0.04294185720234099</x:v>
      </x:c>
      <x:c r="AC1280" t="n">
        <x:f>IF(O1280="High",0,IF(I1280&gt;=1800,3,IF(I1280&gt;=900,2,1))+IF(K1280&gt;=0.9,2,IF(K1280&gt;=0.75,1,0))+IF(J1280&lt;=0.7,2,IF(J1280&lt;=0.85,1,0))+IF(M1280&gt;=8,1,0))</x:f>
        <x:v>0</x:v>
      </x:c>
      <x:c r="AD1280" t="str">
        <x:f>IF(AND(O1280&lt;&gt;"High",AC1280&gt;=Assumptions!$B$10,AA1280&gt;0),"Priority Growth",IF(AND(O1280="Low",AA1280&gt;0),"Maintain","Watch"))</x:f>
        <x:v>Watch</x:v>
      </x:c>
      <x:c r="AE1280" s="60" t="n">
        <x:f>MAX(AA1280,0)*N1280</x:f>
        <x:v>0</x:v>
      </x:c>
      <x:c r="AF1280" t="str">
        <x:f>IF(AND(AA1280&gt;=Assumptions!$B$11,O1280&lt;&gt;"High",OR(N1280&gt;=Assumptions!$B$12,M1280&lt;=6)),"High","Standard")</x:f>
        <x:v>Standard</x:v>
      </x:c>
    </x:row>
    <x:row r="1281">
      <x:c r="A1281" t="str">
        <x:f>'Raw_Data'!A1281</x:f>
        <x:v>C01280</x:v>
      </x:c>
      <x:c r="B1281" t="n">
        <x:f>'Raw_Data'!B1281</x:f>
        <x:v>41</x:v>
      </x:c>
      <x:c r="C1281" s="30" t="n">
        <x:f>'Raw_Data'!C1281</x:f>
        <x:v>69782</x:v>
      </x:c>
      <x:c r="D1281" t="n">
        <x:f>'Raw_Data'!D1281</x:f>
        <x:v>661</x:v>
      </x:c>
      <x:c r="E1281" t="n">
        <x:f>'Raw_Data'!E1281</x:f>
        <x:v>76</x:v>
      </x:c>
      <x:c r="F1281" t="str">
        <x:f>PROPER(TRIM('Raw_Data'!F1281))</x:f>
        <x:v>Gold</x:v>
      </x:c>
      <x:c r="G1281" t="str">
        <x:f>PROPER(TRIM('Raw_Data'!G1281))</x:f>
        <x:v>Partner</x:v>
      </x:c>
      <x:c r="H1281" s="60" t="n">
        <x:f>'Raw_Data'!H1281</x:f>
        <x:v>8334</x:v>
      </x:c>
      <x:c r="I1281" s="60" t="n">
        <x:f>'Raw_Data'!I1281</x:f>
        <x:v>1013.33</x:v>
      </x:c>
      <x:c r="J1281" s="32" t="n">
        <x:f>'Raw_Data'!J1281</x:f>
        <x:v>0.38</x:v>
      </x:c>
      <x:c r="K1281" s="32" t="n">
        <x:f>'Raw_Data'!K1281</x:f>
        <x:v>0.673</x:v>
      </x:c>
      <x:c r="L1281" t="n">
        <x:f>'Raw_Data'!L1281</x:f>
        <x:v>0</x:v>
      </x:c>
      <x:c r="M1281" t="n">
        <x:f>IF('Raw_Data'!M1281="",Assumptions!$B$15,'Raw_Data'!M1281)</x:f>
        <x:v>9</x:v>
      </x:c>
      <x:c r="N1281" s="32" t="n">
        <x:f>'Raw_Data'!N1281</x:f>
        <x:v>0.02</x:v>
      </x:c>
      <x:c r="O1281" t="str">
        <x:f>IF(OR(D1281&lt;620,L1281&gt;=2,J1281&gt;0.9),"High",IF(OR(D1281&lt;700,L1281=1,J1281&gt;0.75),"Medium","Low"))</x:f>
        <x:v>Medium</x:v>
      </x:c>
      <x:c r="P1281" s="30" t="n">
        <x:f>XLOOKUP(F1281,Assumptions!$A$4:$A$6,Assumptions!$B$4:$B$6)</x:f>
        <x:v>95</x:v>
      </x:c>
      <x:c r="Q1281" s="32" t="n">
        <x:f>XLOOKUP(F1281,Assumptions!$A$4:$A$6,Assumptions!$C$4:$C$6)</x:f>
        <x:v>0.219</x:v>
      </x:c>
      <x:c r="R1281" s="32" t="n">
        <x:f>XLOOKUP(F1281,Assumptions!$A$4:$A$6,Assumptions!$D$4:$D$6)</x:f>
        <x:v>0.016</x:v>
      </x:c>
      <x:c r="S1281" s="32" t="n">
        <x:f>XLOOKUP(F1281,Assumptions!$A$4:$A$6,Assumptions!$E$4:$E$6)</x:f>
        <x:v>0.01</x:v>
      </x:c>
      <x:c r="T1281" s="32" t="n">
        <x:f>XLOOKUP(O1281,Assumptions!$H$4:$H$6,Assumptions!$I$4:$I$6)</x:f>
        <x:v>0.012</x:v>
      </x:c>
      <x:c r="U1281" s="30" t="n">
        <x:f>XLOOKUP(F1281,Assumptions!$A$4:$A$6,Assumptions!$F$4:$F$6)</x:f>
        <x:v>90</x:v>
      </x:c>
      <x:c r="V1281" s="60" t="n">
        <x:f>I1281*12</x:f>
        <x:v>12159.960000000001</x:v>
      </x:c>
      <x:c r="W1281" s="60" t="n">
        <x:f>H1281*J1281*(1-K1281)*Q1281</x:f>
        <x:v>226.79264195999997</x:v>
      </x:c>
      <x:c r="X1281" s="60" t="n">
        <x:f>V1281*R1281</x:f>
        <x:v>194.55936000000003</x:v>
      </x:c>
      <x:c r="Y1281" s="60" t="n">
        <x:f>V1281*S1281</x:f>
        <x:v>121.59960000000001</x:v>
      </x:c>
      <x:c r="Z1281" s="60" t="n">
        <x:f>H1281*J1281*T1281</x:f>
        <x:v>38.00304</x:v>
      </x:c>
      <x:c r="AA1281" s="60" t="n">
        <x:f>P1281+W1281+X1281-Y1281-Z1281-U1281</x:f>
        <x:v>266.74936196000004</x:v>
      </x:c>
      <x:c r="AB1281" s="32" t="n">
        <x:f>IFERROR(AA1281/(P1281+W1281+X1281),0)</x:f>
        <x:v>0.516603714031236</x:v>
      </x:c>
      <x:c r="AC1281" t="n">
        <x:f>IF(O1281="High",0,IF(I1281&gt;=1800,3,IF(I1281&gt;=900,2,1))+IF(K1281&gt;=0.9,2,IF(K1281&gt;=0.75,1,0))+IF(J1281&lt;=0.7,2,IF(J1281&lt;=0.85,1,0))+IF(M1281&gt;=8,1,0))</x:f>
        <x:v>5</x:v>
      </x:c>
      <x:c r="AD1281" t="str">
        <x:f>IF(AND(O1281&lt;&gt;"High",AC1281&gt;=Assumptions!$B$10,AA1281&gt;0),"Priority Growth",IF(AND(O1281="Low",AA1281&gt;0),"Maintain","Watch"))</x:f>
        <x:v>Watch</x:v>
      </x:c>
      <x:c r="AE1281" s="60" t="n">
        <x:f>MAX(AA1281,0)*N1281</x:f>
        <x:v>5.334987239200001</x:v>
      </x:c>
      <x:c r="AF1281" t="str">
        <x:f>IF(AND(AA1281&gt;=Assumptions!$B$11,O1281&lt;&gt;"High",OR(N1281&gt;=Assumptions!$B$12,M1281&lt;=6)),"High","Standard")</x:f>
        <x:v>Standard</x:v>
      </x:c>
    </x:row>
    <x:row r="1282">
      <x:c r="A1282" t="str">
        <x:f>'Raw_Data'!A1282</x:f>
        <x:v>C01281</x:v>
      </x:c>
      <x:c r="B1282" t="n">
        <x:f>'Raw_Data'!B1282</x:f>
        <x:v>43</x:v>
      </x:c>
      <x:c r="C1282" s="30" t="n">
        <x:f>'Raw_Data'!C1282</x:f>
        <x:v>76917</x:v>
      </x:c>
      <x:c r="D1282" t="n">
        <x:f>'Raw_Data'!D1282</x:f>
        <x:v>682</x:v>
      </x:c>
      <x:c r="E1282" t="n">
        <x:f>'Raw_Data'!E1282</x:f>
        <x:v>72</x:v>
      </x:c>
      <x:c r="F1282" t="str">
        <x:f>PROPER(TRIM('Raw_Data'!F1282))</x:f>
        <x:v>Gold</x:v>
      </x:c>
      <x:c r="G1282" t="str">
        <x:f>PROPER(TRIM('Raw_Data'!G1282))</x:f>
        <x:v>Branch</x:v>
      </x:c>
      <x:c r="H1282" s="60" t="n">
        <x:f>'Raw_Data'!H1282</x:f>
        <x:v>11777</x:v>
      </x:c>
      <x:c r="I1282" s="60" t="n">
        <x:f>'Raw_Data'!I1282</x:f>
        <x:v>1189.98</x:v>
      </x:c>
      <x:c r="J1282" s="32" t="n">
        <x:f>'Raw_Data'!J1282</x:f>
        <x:v>0.365</x:v>
      </x:c>
      <x:c r="K1282" s="32" t="n">
        <x:f>'Raw_Data'!K1282</x:f>
        <x:v>0.73</x:v>
      </x:c>
      <x:c r="L1282" t="n">
        <x:f>'Raw_Data'!L1282</x:f>
        <x:v>0</x:v>
      </x:c>
      <x:c r="M1282" t="n">
        <x:f>IF('Raw_Data'!M1282="",Assumptions!$B$15,'Raw_Data'!M1282)</x:f>
        <x:v>7</x:v>
      </x:c>
      <x:c r="N1282" s="32" t="n">
        <x:f>'Raw_Data'!N1282</x:f>
        <x:v>0.084</x:v>
      </x:c>
      <x:c r="O1282" t="str">
        <x:f>IF(OR(D1282&lt;620,L1282&gt;=2,J1282&gt;0.9),"High",IF(OR(D1282&lt;700,L1282=1,J1282&gt;0.75),"Medium","Low"))</x:f>
        <x:v>Medium</x:v>
      </x:c>
      <x:c r="P1282" s="30" t="n">
        <x:f>XLOOKUP(F1282,Assumptions!$A$4:$A$6,Assumptions!$B$4:$B$6)</x:f>
        <x:v>95</x:v>
      </x:c>
      <x:c r="Q1282" s="32" t="n">
        <x:f>XLOOKUP(F1282,Assumptions!$A$4:$A$6,Assumptions!$C$4:$C$6)</x:f>
        <x:v>0.219</x:v>
      </x:c>
      <x:c r="R1282" s="32" t="n">
        <x:f>XLOOKUP(F1282,Assumptions!$A$4:$A$6,Assumptions!$D$4:$D$6)</x:f>
        <x:v>0.016</x:v>
      </x:c>
      <x:c r="S1282" s="32" t="n">
        <x:f>XLOOKUP(F1282,Assumptions!$A$4:$A$6,Assumptions!$E$4:$E$6)</x:f>
        <x:v>0.01</x:v>
      </x:c>
      <x:c r="T1282" s="32" t="n">
        <x:f>XLOOKUP(O1282,Assumptions!$H$4:$H$6,Assumptions!$I$4:$I$6)</x:f>
        <x:v>0.012</x:v>
      </x:c>
      <x:c r="U1282" s="30" t="n">
        <x:f>XLOOKUP(F1282,Assumptions!$A$4:$A$6,Assumptions!$F$4:$F$6)</x:f>
        <x:v>90</x:v>
      </x:c>
      <x:c r="V1282" s="60" t="n">
        <x:f>I1282*12</x:f>
        <x:v>14279.76</x:v>
      </x:c>
      <x:c r="W1282" s="60" t="n">
        <x:f>H1282*J1282*(1-K1282)*Q1282</x:f>
        <x:v>254.17651364999998</x:v>
      </x:c>
      <x:c r="X1282" s="60" t="n">
        <x:f>V1282*R1282</x:f>
        <x:v>228.47616000000002</x:v>
      </x:c>
      <x:c r="Y1282" s="60" t="n">
        <x:f>V1282*S1282</x:f>
        <x:v>142.79760000000002</x:v>
      </x:c>
      <x:c r="Z1282" s="60" t="n">
        <x:f>H1282*J1282*T1282</x:f>
        <x:v>51.583259999999996</x:v>
      </x:c>
      <x:c r="AA1282" s="60" t="n">
        <x:f>P1282+W1282+X1282-Y1282-Z1282-U1282</x:f>
        <x:v>293.27181365</x:v>
      </x:c>
      <x:c r="AB1282" s="32" t="n">
        <x:f>IFERROR(AA1282/(P1282+W1282+X1282),0)</x:f>
        <x:v>0.5076957608400052</x:v>
      </x:c>
      <x:c r="AC1282" t="n">
        <x:f>IF(O1282="High",0,IF(I1282&gt;=1800,3,IF(I1282&gt;=900,2,1))+IF(K1282&gt;=0.9,2,IF(K1282&gt;=0.75,1,0))+IF(J1282&lt;=0.7,2,IF(J1282&lt;=0.85,1,0))+IF(M1282&gt;=8,1,0))</x:f>
        <x:v>4</x:v>
      </x:c>
      <x:c r="AD1282" t="str">
        <x:f>IF(AND(O1282&lt;&gt;"High",AC1282&gt;=Assumptions!$B$10,AA1282&gt;0),"Priority Growth",IF(AND(O1282="Low",AA1282&gt;0),"Maintain","Watch"))</x:f>
        <x:v>Watch</x:v>
      </x:c>
      <x:c r="AE1282" s="60" t="n">
        <x:f>MAX(AA1282,0)*N1282</x:f>
        <x:v>24.634832346600003</x:v>
      </x:c>
      <x:c r="AF1282" t="str">
        <x:f>IF(AND(AA1282&gt;=Assumptions!$B$11,O1282&lt;&gt;"High",OR(N1282&gt;=Assumptions!$B$12,M1282&lt;=6)),"High","Standard")</x:f>
        <x:v>Standard</x:v>
      </x:c>
    </x:row>
    <x:row r="1283">
      <x:c r="A1283" t="str">
        <x:f>'Raw_Data'!A1283</x:f>
        <x:v>C01282</x:v>
      </x:c>
      <x:c r="B1283" t="n">
        <x:f>'Raw_Data'!B1283</x:f>
        <x:v>43</x:v>
      </x:c>
      <x:c r="C1283" s="30" t="n">
        <x:f>'Raw_Data'!C1283</x:f>
        <x:v>128248</x:v>
      </x:c>
      <x:c r="D1283" t="n">
        <x:f>'Raw_Data'!D1283</x:f>
        <x:v>725</x:v>
      </x:c>
      <x:c r="E1283" t="n">
        <x:f>'Raw_Data'!E1283</x:f>
        <x:v>15</x:v>
      </x:c>
      <x:c r="F1283" t="str">
        <x:f>PROPER(TRIM('Raw_Data'!F1283))</x:f>
        <x:v>Classic</x:v>
      </x:c>
      <x:c r="G1283" t="str">
        <x:f>PROPER(TRIM('Raw_Data'!G1283))</x:f>
        <x:v>Partner</x:v>
      </x:c>
      <x:c r="H1283" s="60" t="n">
        <x:f>'Raw_Data'!H1283</x:f>
        <x:v>13058</x:v>
      </x:c>
      <x:c r="I1283" s="60" t="n">
        <x:f>'Raw_Data'!I1283</x:f>
        <x:v>1137.55</x:v>
      </x:c>
      <x:c r="J1283" s="32" t="n">
        <x:f>'Raw_Data'!J1283</x:f>
        <x:v>0.471</x:v>
      </x:c>
      <x:c r="K1283" s="32" t="n">
        <x:f>'Raw_Data'!K1283</x:f>
        <x:v>0.877</x:v>
      </x:c>
      <x:c r="L1283" t="n">
        <x:f>'Raw_Data'!L1283</x:f>
        <x:v>0</x:v>
      </x:c>
      <x:c r="M1283" t="n">
        <x:f>IF('Raw_Data'!M1283="",Assumptions!$B$15,'Raw_Data'!M1283)</x:f>
        <x:v>10</x:v>
      </x:c>
      <x:c r="N1283" s="32" t="n">
        <x:f>'Raw_Data'!N1283</x:f>
        <x:v>0.02</x:v>
      </x:c>
      <x:c r="O1283" t="str">
        <x:f>IF(OR(D1283&lt;620,L1283&gt;=2,J1283&gt;0.9),"High",IF(OR(D1283&lt;700,L1283=1,J1283&gt;0.75),"Medium","Low"))</x:f>
        <x:v>Low</x:v>
      </x:c>
      <x:c r="P1283" s="30" t="n">
        <x:f>XLOOKUP(F1283,Assumptions!$A$4:$A$6,Assumptions!$B$4:$B$6)</x:f>
        <x:v>0</x:v>
      </x:c>
      <x:c r="Q1283" s="32" t="n">
        <x:f>XLOOKUP(F1283,Assumptions!$A$4:$A$6,Assumptions!$C$4:$C$6)</x:f>
        <x:v>0.229</x:v>
      </x:c>
      <x:c r="R1283" s="32" t="n">
        <x:f>XLOOKUP(F1283,Assumptions!$A$4:$A$6,Assumptions!$D$4:$D$6)</x:f>
        <x:v>0.015</x:v>
      </x:c>
      <x:c r="S1283" s="32" t="n">
        <x:f>XLOOKUP(F1283,Assumptions!$A$4:$A$6,Assumptions!$E$4:$E$6)</x:f>
        <x:v>0.0075</x:v>
      </x:c>
      <x:c r="T1283" s="32" t="n">
        <x:f>XLOOKUP(O1283,Assumptions!$H$4:$H$6,Assumptions!$I$4:$I$6)</x:f>
        <x:v>0.0035</x:v>
      </x:c>
      <x:c r="U1283" s="30" t="n">
        <x:f>XLOOKUP(F1283,Assumptions!$A$4:$A$6,Assumptions!$F$4:$F$6)</x:f>
        <x:v>60</x:v>
      </x:c>
      <x:c r="V1283" s="60" t="n">
        <x:f>I1283*12</x:f>
        <x:v>13650.599999999999</x:v>
      </x:c>
      <x:c r="W1283" s="60" t="n">
        <x:f>H1283*J1283*(1-K1283)*Q1283</x:f>
        <x:v>173.236007106</x:v>
      </x:c>
      <x:c r="X1283" s="60" t="n">
        <x:f>V1283*R1283</x:f>
        <x:v>204.75899999999996</x:v>
      </x:c>
      <x:c r="Y1283" s="60" t="n">
        <x:f>V1283*S1283</x:f>
        <x:v>102.37949999999998</x:v>
      </x:c>
      <x:c r="Z1283" s="60" t="n">
        <x:f>H1283*J1283*T1283</x:f>
        <x:v>21.526113</x:v>
      </x:c>
      <x:c r="AA1283" s="60" t="n">
        <x:f>P1283+W1283+X1283-Y1283-Z1283-U1283</x:f>
        <x:v>194.089394106</x:v>
      </x:c>
      <x:c r="AB1283" s="32" t="n">
        <x:f>IFERROR(AA1283/(P1283+W1283+X1283),0)</x:f>
        <x:v>0.5134707878603595</x:v>
      </x:c>
      <x:c r="AC1283" t="n">
        <x:f>IF(O1283="High",0,IF(I1283&gt;=1800,3,IF(I1283&gt;=900,2,1))+IF(K1283&gt;=0.9,2,IF(K1283&gt;=0.75,1,0))+IF(J1283&lt;=0.7,2,IF(J1283&lt;=0.85,1,0))+IF(M1283&gt;=8,1,0))</x:f>
        <x:v>6</x:v>
      </x:c>
      <x:c r="AD1283" t="str">
        <x:f>IF(AND(O1283&lt;&gt;"High",AC1283&gt;=Assumptions!$B$10,AA1283&gt;0),"Priority Growth",IF(AND(O1283="Low",AA1283&gt;0),"Maintain","Watch"))</x:f>
        <x:v>Priority Growth</x:v>
      </x:c>
      <x:c r="AE1283" s="60" t="n">
        <x:f>MAX(AA1283,0)*N1283</x:f>
        <x:v>3.88178788212</x:v>
      </x:c>
      <x:c r="AF1283" t="str">
        <x:f>IF(AND(AA1283&gt;=Assumptions!$B$11,O1283&lt;&gt;"High",OR(N1283&gt;=Assumptions!$B$12,M1283&lt;=6)),"High","Standard")</x:f>
        <x:v>Standard</x:v>
      </x:c>
    </x:row>
    <x:row r="1284">
      <x:c r="A1284" t="str">
        <x:f>'Raw_Data'!A1284</x:f>
        <x:v>C01283</x:v>
      </x:c>
      <x:c r="B1284" t="n">
        <x:f>'Raw_Data'!B1284</x:f>
        <x:v>49</x:v>
      </x:c>
      <x:c r="C1284" s="30" t="n">
        <x:f>'Raw_Data'!C1284</x:f>
        <x:v>65024</x:v>
      </x:c>
      <x:c r="D1284" t="n">
        <x:f>'Raw_Data'!D1284</x:f>
        <x:v>669</x:v>
      </x:c>
      <x:c r="E1284" t="n">
        <x:f>'Raw_Data'!E1284</x:f>
        <x:v>11</x:v>
      </x:c>
      <x:c r="F1284" t="str">
        <x:f>PROPER(TRIM('Raw_Data'!F1284))</x:f>
        <x:v>Classic</x:v>
      </x:c>
      <x:c r="G1284" t="str">
        <x:f>PROPER(TRIM('Raw_Data'!G1284))</x:f>
        <x:v>Partner</x:v>
      </x:c>
      <x:c r="H1284" s="60" t="n">
        <x:f>'Raw_Data'!H1284</x:f>
        <x:v>8804</x:v>
      </x:c>
      <x:c r="I1284" s="60" t="n">
        <x:f>'Raw_Data'!I1284</x:f>
        <x:v>1026.84</x:v>
      </x:c>
      <x:c r="J1284" s="32" t="n">
        <x:f>'Raw_Data'!J1284</x:f>
        <x:v>0.263</x:v>
      </x:c>
      <x:c r="K1284" s="32" t="n">
        <x:f>'Raw_Data'!K1284</x:f>
        <x:v>0.888</x:v>
      </x:c>
      <x:c r="L1284" t="n">
        <x:f>'Raw_Data'!L1284</x:f>
        <x:v>0</x:v>
      </x:c>
      <x:c r="M1284" t="n">
        <x:f>IF('Raw_Data'!M1284="",Assumptions!$B$15,'Raw_Data'!M1284)</x:f>
        <x:v>9</x:v>
      </x:c>
      <x:c r="N1284" s="32" t="n">
        <x:f>'Raw_Data'!N1284</x:f>
        <x:v>0.037</x:v>
      </x:c>
      <x:c r="O1284" t="str">
        <x:f>IF(OR(D1284&lt;620,L1284&gt;=2,J1284&gt;0.9),"High",IF(OR(D1284&lt;700,L1284=1,J1284&gt;0.75),"Medium","Low"))</x:f>
        <x:v>Medium</x:v>
      </x:c>
      <x:c r="P1284" s="30" t="n">
        <x:f>XLOOKUP(F1284,Assumptions!$A$4:$A$6,Assumptions!$B$4:$B$6)</x:f>
        <x:v>0</x:v>
      </x:c>
      <x:c r="Q1284" s="32" t="n">
        <x:f>XLOOKUP(F1284,Assumptions!$A$4:$A$6,Assumptions!$C$4:$C$6)</x:f>
        <x:v>0.229</x:v>
      </x:c>
      <x:c r="R1284" s="32" t="n">
        <x:f>XLOOKUP(F1284,Assumptions!$A$4:$A$6,Assumptions!$D$4:$D$6)</x:f>
        <x:v>0.015</x:v>
      </x:c>
      <x:c r="S1284" s="32" t="n">
        <x:f>XLOOKUP(F1284,Assumptions!$A$4:$A$6,Assumptions!$E$4:$E$6)</x:f>
        <x:v>0.0075</x:v>
      </x:c>
      <x:c r="T1284" s="32" t="n">
        <x:f>XLOOKUP(O1284,Assumptions!$H$4:$H$6,Assumptions!$I$4:$I$6)</x:f>
        <x:v>0.012</x:v>
      </x:c>
      <x:c r="U1284" s="30" t="n">
        <x:f>XLOOKUP(F1284,Assumptions!$A$4:$A$6,Assumptions!$F$4:$F$6)</x:f>
        <x:v>60</x:v>
      </x:c>
      <x:c r="V1284" s="60" t="n">
        <x:f>I1284*12</x:f>
        <x:v>12322.079999999998</x:v>
      </x:c>
      <x:c r="W1284" s="60" t="n">
        <x:f>H1284*J1284*(1-K1284)*Q1284</x:f>
        <x:v>59.386712896000006</x:v>
      </x:c>
      <x:c r="X1284" s="60" t="n">
        <x:f>V1284*R1284</x:f>
        <x:v>184.83119999999997</x:v>
      </x:c>
      <x:c r="Y1284" s="60" t="n">
        <x:f>V1284*S1284</x:f>
        <x:v>92.41559999999998</x:v>
      </x:c>
      <x:c r="Z1284" s="60" t="n">
        <x:f>H1284*J1284*T1284</x:f>
        <x:v>27.785424000000003</x:v>
      </x:c>
      <x:c r="AA1284" s="60" t="n">
        <x:f>P1284+W1284+X1284-Y1284-Z1284-U1284</x:f>
        <x:v>64.01688889599998</x:v>
      </x:c>
      <x:c r="AB1284" s="32" t="n">
        <x:f>IFERROR(AA1284/(P1284+W1284+X1284),0)</x:f>
        <x:v>0.26213019404216076</x:v>
      </x:c>
      <x:c r="AC1284" t="n">
        <x:f>IF(O1284="High",0,IF(I1284&gt;=1800,3,IF(I1284&gt;=900,2,1))+IF(K1284&gt;=0.9,2,IF(K1284&gt;=0.75,1,0))+IF(J1284&lt;=0.7,2,IF(J1284&lt;=0.85,1,0))+IF(M1284&gt;=8,1,0))</x:f>
        <x:v>6</x:v>
      </x:c>
      <x:c r="AD1284" t="str">
        <x:f>IF(AND(O1284&lt;&gt;"High",AC1284&gt;=Assumptions!$B$10,AA1284&gt;0),"Priority Growth",IF(AND(O1284="Low",AA1284&gt;0),"Maintain","Watch"))</x:f>
        <x:v>Priority Growth</x:v>
      </x:c>
      <x:c r="AE1284" s="60" t="n">
        <x:f>MAX(AA1284,0)*N1284</x:f>
        <x:v>2.368624889151999</x:v>
      </x:c>
      <x:c r="AF1284" t="str">
        <x:f>IF(AND(AA1284&gt;=Assumptions!$B$11,O1284&lt;&gt;"High",OR(N1284&gt;=Assumptions!$B$12,M1284&lt;=6)),"High","Standard")</x:f>
        <x:v>Standard</x:v>
      </x:c>
    </x:row>
    <x:row r="1285">
      <x:c r="A1285" t="str">
        <x:f>'Raw_Data'!A1285</x:f>
        <x:v>C01284</x:v>
      </x:c>
      <x:c r="B1285" t="n">
        <x:f>'Raw_Data'!B1285</x:f>
        <x:v>29</x:v>
      </x:c>
      <x:c r="C1285" s="30" t="n">
        <x:f>'Raw_Data'!C1285</x:f>
        <x:v>74952</x:v>
      </x:c>
      <x:c r="D1285" t="n">
        <x:f>'Raw_Data'!D1285</x:f>
        <x:v>641</x:v>
      </x:c>
      <x:c r="E1285" t="n">
        <x:f>'Raw_Data'!E1285</x:f>
        <x:v>27</x:v>
      </x:c>
      <x:c r="F1285" t="str">
        <x:f>PROPER(TRIM('Raw_Data'!F1285))</x:f>
        <x:v>Gold</x:v>
      </x:c>
      <x:c r="G1285" t="str">
        <x:f>PROPER(TRIM('Raw_Data'!G1285))</x:f>
        <x:v>Digital</x:v>
      </x:c>
      <x:c r="H1285" s="60" t="n">
        <x:f>'Raw_Data'!H1285</x:f>
        <x:v>9885</x:v>
      </x:c>
      <x:c r="I1285" s="60" t="n">
        <x:f>'Raw_Data'!I1285</x:f>
        <x:v>1226.11</x:v>
      </x:c>
      <x:c r="J1285" s="32" t="n">
        <x:f>'Raw_Data'!J1285</x:f>
        <x:v>0.522</x:v>
      </x:c>
      <x:c r="K1285" s="32" t="n">
        <x:f>'Raw_Data'!K1285</x:f>
        <x:v>0.763</x:v>
      </x:c>
      <x:c r="L1285" t="n">
        <x:f>'Raw_Data'!L1285</x:f>
        <x:v>0</x:v>
      </x:c>
      <x:c r="M1285" t="n">
        <x:f>IF('Raw_Data'!M1285="",Assumptions!$B$15,'Raw_Data'!M1285)</x:f>
        <x:v>6</x:v>
      </x:c>
      <x:c r="N1285" s="32" t="n">
        <x:f>'Raw_Data'!N1285</x:f>
        <x:v>0.148</x:v>
      </x:c>
      <x:c r="O1285" t="str">
        <x:f>IF(OR(D1285&lt;620,L1285&gt;=2,J1285&gt;0.9),"High",IF(OR(D1285&lt;700,L1285=1,J1285&gt;0.75),"Medium","Low"))</x:f>
        <x:v>Medium</x:v>
      </x:c>
      <x:c r="P1285" s="30" t="n">
        <x:f>XLOOKUP(F1285,Assumptions!$A$4:$A$6,Assumptions!$B$4:$B$6)</x:f>
        <x:v>95</x:v>
      </x:c>
      <x:c r="Q1285" s="32" t="n">
        <x:f>XLOOKUP(F1285,Assumptions!$A$4:$A$6,Assumptions!$C$4:$C$6)</x:f>
        <x:v>0.219</x:v>
      </x:c>
      <x:c r="R1285" s="32" t="n">
        <x:f>XLOOKUP(F1285,Assumptions!$A$4:$A$6,Assumptions!$D$4:$D$6)</x:f>
        <x:v>0.016</x:v>
      </x:c>
      <x:c r="S1285" s="32" t="n">
        <x:f>XLOOKUP(F1285,Assumptions!$A$4:$A$6,Assumptions!$E$4:$E$6)</x:f>
        <x:v>0.01</x:v>
      </x:c>
      <x:c r="T1285" s="32" t="n">
        <x:f>XLOOKUP(O1285,Assumptions!$H$4:$H$6,Assumptions!$I$4:$I$6)</x:f>
        <x:v>0.012</x:v>
      </x:c>
      <x:c r="U1285" s="30" t="n">
        <x:f>XLOOKUP(F1285,Assumptions!$A$4:$A$6,Assumptions!$F$4:$F$6)</x:f>
        <x:v>90</x:v>
      </x:c>
      <x:c r="V1285" s="60" t="n">
        <x:f>I1285*12</x:f>
        <x:v>14713.32</x:v>
      </x:c>
      <x:c r="W1285" s="60" t="n">
        <x:f>H1285*J1285*(1-K1285)*Q1285</x:f>
        <x:v>267.81792291</x:v>
      </x:c>
      <x:c r="X1285" s="60" t="n">
        <x:f>V1285*R1285</x:f>
        <x:v>235.41312</x:v>
      </x:c>
      <x:c r="Y1285" s="60" t="n">
        <x:f>V1285*S1285</x:f>
        <x:v>147.1332</x:v>
      </x:c>
      <x:c r="Z1285" s="60" t="n">
        <x:f>H1285*J1285*T1285</x:f>
        <x:v>61.91964</x:v>
      </x:c>
      <x:c r="AA1285" s="60" t="n">
        <x:f>P1285+W1285+X1285-Y1285-Z1285-U1285</x:f>
        <x:v>299.17820291000004</x:v>
      </x:c>
      <x:c r="AB1285" s="32" t="n">
        <x:f>IFERROR(AA1285/(P1285+W1285+X1285),0)</x:f>
        <x:v>0.500104778004657</x:v>
      </x:c>
      <x:c r="AC1285" t="n">
        <x:f>IF(O1285="High",0,IF(I1285&gt;=1800,3,IF(I1285&gt;=900,2,1))+IF(K1285&gt;=0.9,2,IF(K1285&gt;=0.75,1,0))+IF(J1285&lt;=0.7,2,IF(J1285&lt;=0.85,1,0))+IF(M1285&gt;=8,1,0))</x:f>
        <x:v>5</x:v>
      </x:c>
      <x:c r="AD1285" t="str">
        <x:f>IF(AND(O1285&lt;&gt;"High",AC1285&gt;=Assumptions!$B$10,AA1285&gt;0),"Priority Growth",IF(AND(O1285="Low",AA1285&gt;0),"Maintain","Watch"))</x:f>
        <x:v>Watch</x:v>
      </x:c>
      <x:c r="AE1285" s="60" t="n">
        <x:f>MAX(AA1285,0)*N1285</x:f>
        <x:v>44.278374030680006</x:v>
      </x:c>
      <x:c r="AF1285" t="str">
        <x:f>IF(AND(AA1285&gt;=Assumptions!$B$11,O1285&lt;&gt;"High",OR(N1285&gt;=Assumptions!$B$12,M1285&lt;=6)),"High","Standard")</x:f>
        <x:v>Standard</x:v>
      </x:c>
    </x:row>
    <x:row r="1286">
      <x:c r="A1286" t="str">
        <x:f>'Raw_Data'!A1286</x:f>
        <x:v>C01285</x:v>
      </x:c>
      <x:c r="B1286" t="n">
        <x:f>'Raw_Data'!B1286</x:f>
        <x:v>48</x:v>
      </x:c>
      <x:c r="C1286" s="30" t="n">
        <x:f>'Raw_Data'!C1286</x:f>
        <x:v>115586</x:v>
      </x:c>
      <x:c r="D1286" t="n">
        <x:f>'Raw_Data'!D1286</x:f>
        <x:v>677</x:v>
      </x:c>
      <x:c r="E1286" t="n">
        <x:f>'Raw_Data'!E1286</x:f>
        <x:v>48</x:v>
      </x:c>
      <x:c r="F1286" t="str">
        <x:f>PROPER(TRIM('Raw_Data'!F1286))</x:f>
        <x:v>Platinum</x:v>
      </x:c>
      <x:c r="G1286" t="str">
        <x:f>PROPER(TRIM('Raw_Data'!G1286))</x:f>
        <x:v>Branch</x:v>
      </x:c>
      <x:c r="H1286" s="60" t="n">
        <x:f>'Raw_Data'!H1286</x:f>
        <x:v>25232</x:v>
      </x:c>
      <x:c r="I1286" s="60" t="n">
        <x:f>'Raw_Data'!I1286</x:f>
        <x:v>2896.2</x:v>
      </x:c>
      <x:c r="J1286" s="32" t="n">
        <x:f>'Raw_Data'!J1286</x:f>
        <x:v>0.385</x:v>
      </x:c>
      <x:c r="K1286" s="32" t="n">
        <x:f>'Raw_Data'!K1286</x:f>
        <x:v>0.648</x:v>
      </x:c>
      <x:c r="L1286" t="n">
        <x:f>'Raw_Data'!L1286</x:f>
        <x:v>0</x:v>
      </x:c>
      <x:c r="M1286" t="n">
        <x:f>IF('Raw_Data'!M1286="",Assumptions!$B$15,'Raw_Data'!M1286)</x:f>
        <x:v>8</x:v>
      </x:c>
      <x:c r="N1286" s="32" t="n">
        <x:f>'Raw_Data'!N1286</x:f>
        <x:v>0.04</x:v>
      </x:c>
      <x:c r="O1286" t="str">
        <x:f>IF(OR(D1286&lt;620,L1286&gt;=2,J1286&gt;0.9),"High",IF(OR(D1286&lt;700,L1286=1,J1286&gt;0.75),"Medium","Low"))</x:f>
        <x:v>Medium</x:v>
      </x:c>
      <x:c r="P1286" s="30" t="n">
        <x:f>XLOOKUP(F1286,Assumptions!$A$4:$A$6,Assumptions!$B$4:$B$6)</x:f>
        <x:v>195</x:v>
      </x:c>
      <x:c r="Q1286" s="32" t="n">
        <x:f>XLOOKUP(F1286,Assumptions!$A$4:$A$6,Assumptions!$C$4:$C$6)</x:f>
        <x:v>0.199</x:v>
      </x:c>
      <x:c r="R1286" s="32" t="n">
        <x:f>XLOOKUP(F1286,Assumptions!$A$4:$A$6,Assumptions!$D$4:$D$6)</x:f>
        <x:v>0.017</x:v>
      </x:c>
      <x:c r="S1286" s="32" t="n">
        <x:f>XLOOKUP(F1286,Assumptions!$A$4:$A$6,Assumptions!$E$4:$E$6)</x:f>
        <x:v>0.013</x:v>
      </x:c>
      <x:c r="T1286" s="32" t="n">
        <x:f>XLOOKUP(O1286,Assumptions!$H$4:$H$6,Assumptions!$I$4:$I$6)</x:f>
        <x:v>0.012</x:v>
      </x:c>
      <x:c r="U1286" s="30" t="n">
        <x:f>XLOOKUP(F1286,Assumptions!$A$4:$A$6,Assumptions!$F$4:$F$6)</x:f>
        <x:v>140</x:v>
      </x:c>
      <x:c r="V1286" s="60" t="n">
        <x:f>I1286*12</x:f>
        <x:v>34754.399999999994</x:v>
      </x:c>
      <x:c r="W1286" s="60" t="n">
        <x:f>H1286*J1286*(1-K1286)*Q1286</x:f>
        <x:v>680.46868736</x:v>
      </x:c>
      <x:c r="X1286" s="60" t="n">
        <x:f>V1286*R1286</x:f>
        <x:v>590.8248</x:v>
      </x:c>
      <x:c r="Y1286" s="60" t="n">
        <x:f>V1286*S1286</x:f>
        <x:v>451.8071999999999</x:v>
      </x:c>
      <x:c r="Z1286" s="60" t="n">
        <x:f>H1286*J1286*T1286</x:f>
        <x:v>116.57184</x:v>
      </x:c>
      <x:c r="AA1286" s="60" t="n">
        <x:f>P1286+W1286+X1286-Y1286-Z1286-U1286</x:f>
        <x:v>757.91444736</x:v>
      </x:c>
      <x:c r="AB1286" s="32" t="n">
        <x:f>IFERROR(AA1286/(P1286+W1286+X1286),0)</x:f>
        <x:v>0.5168913685380907</x:v>
      </x:c>
      <x:c r="AC1286" t="n">
        <x:f>IF(O1286="High",0,IF(I1286&gt;=1800,3,IF(I1286&gt;=900,2,1))+IF(K1286&gt;=0.9,2,IF(K1286&gt;=0.75,1,0))+IF(J1286&lt;=0.7,2,IF(J1286&lt;=0.85,1,0))+IF(M1286&gt;=8,1,0))</x:f>
        <x:v>6</x:v>
      </x:c>
      <x:c r="AD1286" t="str">
        <x:f>IF(AND(O1286&lt;&gt;"High",AC1286&gt;=Assumptions!$B$10,AA1286&gt;0),"Priority Growth",IF(AND(O1286="Low",AA1286&gt;0),"Maintain","Watch"))</x:f>
        <x:v>Priority Growth</x:v>
      </x:c>
      <x:c r="AE1286" s="60" t="n">
        <x:f>MAX(AA1286,0)*N1286</x:f>
        <x:v>30.3165778944</x:v>
      </x:c>
      <x:c r="AF1286" t="str">
        <x:f>IF(AND(AA1286&gt;=Assumptions!$B$11,O1286&lt;&gt;"High",OR(N1286&gt;=Assumptions!$B$12,M1286&lt;=6)),"High","Standard")</x:f>
        <x:v>Standard</x:v>
      </x:c>
    </x:row>
    <x:row r="1287">
      <x:c r="A1287" t="str">
        <x:f>'Raw_Data'!A1287</x:f>
        <x:v>C01286</x:v>
      </x:c>
      <x:c r="B1287" t="n">
        <x:f>'Raw_Data'!B1287</x:f>
        <x:v>57</x:v>
      </x:c>
      <x:c r="C1287" s="30" t="n">
        <x:f>'Raw_Data'!C1287</x:f>
        <x:v>37532</x:v>
      </x:c>
      <x:c r="D1287" t="n">
        <x:f>'Raw_Data'!D1287</x:f>
        <x:v>671</x:v>
      </x:c>
      <x:c r="E1287" t="n">
        <x:f>'Raw_Data'!E1287</x:f>
        <x:v>39</x:v>
      </x:c>
      <x:c r="F1287" t="str">
        <x:f>PROPER(TRIM('Raw_Data'!F1287))</x:f>
        <x:v>Classic</x:v>
      </x:c>
      <x:c r="G1287" t="str">
        <x:f>PROPER(TRIM('Raw_Data'!G1287))</x:f>
        <x:v>Partner</x:v>
      </x:c>
      <x:c r="H1287" s="60" t="n">
        <x:f>'Raw_Data'!H1287</x:f>
        <x:v>5182</x:v>
      </x:c>
      <x:c r="I1287" s="60" t="n">
        <x:f>'Raw_Data'!I1287</x:f>
        <x:v>649.85</x:v>
      </x:c>
      <x:c r="J1287" s="32" t="n">
        <x:f>'Raw_Data'!J1287</x:f>
        <x:v>0.332</x:v>
      </x:c>
      <x:c r="K1287" s="32" t="n">
        <x:f>'Raw_Data'!K1287</x:f>
        <x:v>0.879</x:v>
      </x:c>
      <x:c r="L1287" t="n">
        <x:f>'Raw_Data'!L1287</x:f>
        <x:v>0</x:v>
      </x:c>
      <x:c r="M1287" t="n">
        <x:f>IF('Raw_Data'!M1287="",Assumptions!$B$15,'Raw_Data'!M1287)</x:f>
        <x:v>8</x:v>
      </x:c>
      <x:c r="N1287" s="32" t="n">
        <x:f>'Raw_Data'!N1287</x:f>
        <x:v>0.029</x:v>
      </x:c>
      <x:c r="O1287" t="str">
        <x:f>IF(OR(D1287&lt;620,L1287&gt;=2,J1287&gt;0.9),"High",IF(OR(D1287&lt;700,L1287=1,J1287&gt;0.75),"Medium","Low"))</x:f>
        <x:v>Medium</x:v>
      </x:c>
      <x:c r="P1287" s="30" t="n">
        <x:f>XLOOKUP(F1287,Assumptions!$A$4:$A$6,Assumptions!$B$4:$B$6)</x:f>
        <x:v>0</x:v>
      </x:c>
      <x:c r="Q1287" s="32" t="n">
        <x:f>XLOOKUP(F1287,Assumptions!$A$4:$A$6,Assumptions!$C$4:$C$6)</x:f>
        <x:v>0.229</x:v>
      </x:c>
      <x:c r="R1287" s="32" t="n">
        <x:f>XLOOKUP(F1287,Assumptions!$A$4:$A$6,Assumptions!$D$4:$D$6)</x:f>
        <x:v>0.015</x:v>
      </x:c>
      <x:c r="S1287" s="32" t="n">
        <x:f>XLOOKUP(F1287,Assumptions!$A$4:$A$6,Assumptions!$E$4:$E$6)</x:f>
        <x:v>0.0075</x:v>
      </x:c>
      <x:c r="T1287" s="32" t="n">
        <x:f>XLOOKUP(O1287,Assumptions!$H$4:$H$6,Assumptions!$I$4:$I$6)</x:f>
        <x:v>0.012</x:v>
      </x:c>
      <x:c r="U1287" s="30" t="n">
        <x:f>XLOOKUP(F1287,Assumptions!$A$4:$A$6,Assumptions!$F$4:$F$6)</x:f>
        <x:v>60</x:v>
      </x:c>
      <x:c r="V1287" s="60" t="n">
        <x:f>I1287*12</x:f>
        <x:v>7798.200000000001</x:v>
      </x:c>
      <x:c r="W1287" s="60" t="n">
        <x:f>H1287*J1287*(1-K1287)*Q1287</x:f>
        <x:v>47.671228616</x:v>
      </x:c>
      <x:c r="X1287" s="60" t="n">
        <x:f>V1287*R1287</x:f>
        <x:v>116.97300000000001</x:v>
      </x:c>
      <x:c r="Y1287" s="60" t="n">
        <x:f>V1287*S1287</x:f>
        <x:v>58.48650000000001</x:v>
      </x:c>
      <x:c r="Z1287" s="60" t="n">
        <x:f>H1287*J1287*T1287</x:f>
        <x:v>20.645088</x:v>
      </x:c>
      <x:c r="AA1287" s="60" t="n">
        <x:f>P1287+W1287+X1287-Y1287-Z1287-U1287</x:f>
        <x:v>25.512640616000013</x:v>
      </x:c>
      <x:c r="AB1287" s="32" t="n">
        <x:f>IFERROR(AA1287/(P1287+W1287+X1287),0)</x:f>
        <x:v>0.1549561793356461</x:v>
      </x:c>
      <x:c r="AC1287" t="n">
        <x:f>IF(O1287="High",0,IF(I1287&gt;=1800,3,IF(I1287&gt;=900,2,1))+IF(K1287&gt;=0.9,2,IF(K1287&gt;=0.75,1,0))+IF(J1287&lt;=0.7,2,IF(J1287&lt;=0.85,1,0))+IF(M1287&gt;=8,1,0))</x:f>
        <x:v>5</x:v>
      </x:c>
      <x:c r="AD1287" t="str">
        <x:f>IF(AND(O1287&lt;&gt;"High",AC1287&gt;=Assumptions!$B$10,AA1287&gt;0),"Priority Growth",IF(AND(O1287="Low",AA1287&gt;0),"Maintain","Watch"))</x:f>
        <x:v>Watch</x:v>
      </x:c>
      <x:c r="AE1287" s="60" t="n">
        <x:f>MAX(AA1287,0)*N1287</x:f>
        <x:v>0.7398665778640005</x:v>
      </x:c>
      <x:c r="AF1287" t="str">
        <x:f>IF(AND(AA1287&gt;=Assumptions!$B$11,O1287&lt;&gt;"High",OR(N1287&gt;=Assumptions!$B$12,M1287&lt;=6)),"High","Standard")</x:f>
        <x:v>Standard</x:v>
      </x:c>
    </x:row>
    <x:row r="1288">
      <x:c r="A1288" t="str">
        <x:f>'Raw_Data'!A1288</x:f>
        <x:v>C01287</x:v>
      </x:c>
      <x:c r="B1288" t="n">
        <x:f>'Raw_Data'!B1288</x:f>
        <x:v>36</x:v>
      </x:c>
      <x:c r="C1288" s="30" t="n">
        <x:f>'Raw_Data'!C1288</x:f>
        <x:v>110809</x:v>
      </x:c>
      <x:c r="D1288" t="n">
        <x:f>'Raw_Data'!D1288</x:f>
        <x:v>602</x:v>
      </x:c>
      <x:c r="E1288" t="n">
        <x:f>'Raw_Data'!E1288</x:f>
        <x:v>87</x:v>
      </x:c>
      <x:c r="F1288" t="str">
        <x:f>PROPER(TRIM('Raw_Data'!F1288))</x:f>
        <x:v>Gold</x:v>
      </x:c>
      <x:c r="G1288" t="str">
        <x:f>PROPER(TRIM('Raw_Data'!G1288))</x:f>
        <x:v>Digital</x:v>
      </x:c>
      <x:c r="H1288" s="60" t="n">
        <x:f>'Raw_Data'!H1288</x:f>
        <x:v>13105</x:v>
      </x:c>
      <x:c r="I1288" s="60" t="n">
        <x:f>'Raw_Data'!I1288</x:f>
        <x:v>1607.79</x:v>
      </x:c>
      <x:c r="J1288" s="32" t="n">
        <x:f>'Raw_Data'!J1288</x:f>
        <x:v>0.702</x:v>
      </x:c>
      <x:c r="K1288" s="32" t="n">
        <x:f>'Raw_Data'!K1288</x:f>
        <x:v>0.727</x:v>
      </x:c>
      <x:c r="L1288" t="n">
        <x:f>'Raw_Data'!L1288</x:f>
        <x:v>0</x:v>
      </x:c>
      <x:c r="M1288" t="n">
        <x:f>IF('Raw_Data'!M1288="",Assumptions!$B$15,'Raw_Data'!M1288)</x:f>
        <x:v>5</x:v>
      </x:c>
      <x:c r="N1288" s="32" t="n">
        <x:f>'Raw_Data'!N1288</x:f>
        <x:v>0.25</x:v>
      </x:c>
      <x:c r="O1288" t="str">
        <x:f>IF(OR(D1288&lt;620,L1288&gt;=2,J1288&gt;0.9),"High",IF(OR(D1288&lt;700,L1288=1,J1288&gt;0.75),"Medium","Low"))</x:f>
        <x:v>High</x:v>
      </x:c>
      <x:c r="P1288" s="30" t="n">
        <x:f>XLOOKUP(F1288,Assumptions!$A$4:$A$6,Assumptions!$B$4:$B$6)</x:f>
        <x:v>95</x:v>
      </x:c>
      <x:c r="Q1288" s="32" t="n">
        <x:f>XLOOKUP(F1288,Assumptions!$A$4:$A$6,Assumptions!$C$4:$C$6)</x:f>
        <x:v>0.219</x:v>
      </x:c>
      <x:c r="R1288" s="32" t="n">
        <x:f>XLOOKUP(F1288,Assumptions!$A$4:$A$6,Assumptions!$D$4:$D$6)</x:f>
        <x:v>0.016</x:v>
      </x:c>
      <x:c r="S1288" s="32" t="n">
        <x:f>XLOOKUP(F1288,Assumptions!$A$4:$A$6,Assumptions!$E$4:$E$6)</x:f>
        <x:v>0.01</x:v>
      </x:c>
      <x:c r="T1288" s="32" t="n">
        <x:f>XLOOKUP(O1288,Assumptions!$H$4:$H$6,Assumptions!$I$4:$I$6)</x:f>
        <x:v>0.045</x:v>
      </x:c>
      <x:c r="U1288" s="30" t="n">
        <x:f>XLOOKUP(F1288,Assumptions!$A$4:$A$6,Assumptions!$F$4:$F$6)</x:f>
        <x:v>90</x:v>
      </x:c>
      <x:c r="V1288" s="60" t="n">
        <x:f>I1288*12</x:f>
        <x:v>19293.48</x:v>
      </x:c>
      <x:c r="W1288" s="60" t="n">
        <x:f>H1288*J1288*(1-K1288)*Q1288</x:f>
        <x:v>550.02306177</x:v>
      </x:c>
      <x:c r="X1288" s="60" t="n">
        <x:f>V1288*R1288</x:f>
        <x:v>308.69568</x:v>
      </x:c>
      <x:c r="Y1288" s="60" t="n">
        <x:f>V1288*S1288</x:f>
        <x:v>192.9348</x:v>
      </x:c>
      <x:c r="Z1288" s="60" t="n">
        <x:f>H1288*J1288*T1288</x:f>
        <x:v>413.9869499999999</x:v>
      </x:c>
      <x:c r="AA1288" s="60" t="n">
        <x:f>P1288+W1288+X1288-Y1288-Z1288-U1288</x:f>
        <x:v>256.79699177000003</x:v>
      </x:c>
      <x:c r="AB1288" s="32" t="n">
        <x:f>IFERROR(AA1288/(P1288+W1288+X1288),0)</x:f>
        <x:v>0.26925861946826407</x:v>
      </x:c>
      <x:c r="AC1288" t="n">
        <x:f>IF(O1288="High",0,IF(I1288&gt;=1800,3,IF(I1288&gt;=900,2,1))+IF(K1288&gt;=0.9,2,IF(K1288&gt;=0.75,1,0))+IF(J1288&lt;=0.7,2,IF(J1288&lt;=0.85,1,0))+IF(M1288&gt;=8,1,0))</x:f>
        <x:v>0</x:v>
      </x:c>
      <x:c r="AD1288" t="str">
        <x:f>IF(AND(O1288&lt;&gt;"High",AC1288&gt;=Assumptions!$B$10,AA1288&gt;0),"Priority Growth",IF(AND(O1288="Low",AA1288&gt;0),"Maintain","Watch"))</x:f>
        <x:v>Watch</x:v>
      </x:c>
      <x:c r="AE1288" s="60" t="n">
        <x:f>MAX(AA1288,0)*N1288</x:f>
        <x:v>64.19924794250001</x:v>
      </x:c>
      <x:c r="AF1288" t="str">
        <x:f>IF(AND(AA1288&gt;=Assumptions!$B$11,O1288&lt;&gt;"High",OR(N1288&gt;=Assumptions!$B$12,M1288&lt;=6)),"High","Standard")</x:f>
        <x:v>Standard</x:v>
      </x:c>
    </x:row>
    <x:row r="1289">
      <x:c r="A1289" t="str">
        <x:f>'Raw_Data'!A1289</x:f>
        <x:v>C01288</x:v>
      </x:c>
      <x:c r="B1289" t="n">
        <x:f>'Raw_Data'!B1289</x:f>
        <x:v>44</x:v>
      </x:c>
      <x:c r="C1289" s="30" t="n">
        <x:f>'Raw_Data'!C1289</x:f>
        <x:v>103718</x:v>
      </x:c>
      <x:c r="D1289" t="n">
        <x:f>'Raw_Data'!D1289</x:f>
        <x:v>635</x:v>
      </x:c>
      <x:c r="E1289" t="n">
        <x:f>'Raw_Data'!E1289</x:f>
        <x:v>147</x:v>
      </x:c>
      <x:c r="F1289" t="str">
        <x:f>PROPER(TRIM('Raw_Data'!F1289))</x:f>
        <x:v>Gold</x:v>
      </x:c>
      <x:c r="G1289" t="str">
        <x:f>PROPER(TRIM('Raw_Data'!G1289))</x:f>
        <x:v>Digital</x:v>
      </x:c>
      <x:c r="H1289" s="60" t="n">
        <x:f>'Raw_Data'!H1289</x:f>
        <x:v>12316</x:v>
      </x:c>
      <x:c r="I1289" s="60" t="n">
        <x:f>'Raw_Data'!I1289</x:f>
        <x:v>1345.63</x:v>
      </x:c>
      <x:c r="J1289" s="32" t="n">
        <x:f>'Raw_Data'!J1289</x:f>
        <x:v>0.539</x:v>
      </x:c>
      <x:c r="K1289" s="32" t="n">
        <x:f>'Raw_Data'!K1289</x:f>
        <x:v>0.72</x:v>
      </x:c>
      <x:c r="L1289" t="n">
        <x:f>'Raw_Data'!L1289</x:f>
        <x:v>0</x:v>
      </x:c>
      <x:c r="M1289" t="n">
        <x:f>IF('Raw_Data'!M1289="",Assumptions!$B$15,'Raw_Data'!M1289)</x:f>
        <x:v>6</x:v>
      </x:c>
      <x:c r="N1289" s="32" t="n">
        <x:f>'Raw_Data'!N1289</x:f>
        <x:v>0.177</x:v>
      </x:c>
      <x:c r="O1289" t="str">
        <x:f>IF(OR(D1289&lt;620,L1289&gt;=2,J1289&gt;0.9),"High",IF(OR(D1289&lt;700,L1289=1,J1289&gt;0.75),"Medium","Low"))</x:f>
        <x:v>Medium</x:v>
      </x:c>
      <x:c r="P1289" s="30" t="n">
        <x:f>XLOOKUP(F1289,Assumptions!$A$4:$A$6,Assumptions!$B$4:$B$6)</x:f>
        <x:v>95</x:v>
      </x:c>
      <x:c r="Q1289" s="32" t="n">
        <x:f>XLOOKUP(F1289,Assumptions!$A$4:$A$6,Assumptions!$C$4:$C$6)</x:f>
        <x:v>0.219</x:v>
      </x:c>
      <x:c r="R1289" s="32" t="n">
        <x:f>XLOOKUP(F1289,Assumptions!$A$4:$A$6,Assumptions!$D$4:$D$6)</x:f>
        <x:v>0.016</x:v>
      </x:c>
      <x:c r="S1289" s="32" t="n">
        <x:f>XLOOKUP(F1289,Assumptions!$A$4:$A$6,Assumptions!$E$4:$E$6)</x:f>
        <x:v>0.01</x:v>
      </x:c>
      <x:c r="T1289" s="32" t="n">
        <x:f>XLOOKUP(O1289,Assumptions!$H$4:$H$6,Assumptions!$I$4:$I$6)</x:f>
        <x:v>0.012</x:v>
      </x:c>
      <x:c r="U1289" s="30" t="n">
        <x:f>XLOOKUP(F1289,Assumptions!$A$4:$A$6,Assumptions!$F$4:$F$6)</x:f>
        <x:v>90</x:v>
      </x:c>
      <x:c r="V1289" s="60" t="n">
        <x:f>I1289*12</x:f>
        <x:v>16147.560000000001</x:v>
      </x:c>
      <x:c r="W1289" s="60" t="n">
        <x:f>H1289*J1289*(1-K1289)*Q1289</x:f>
        <x:v>407.06202768</x:v>
      </x:c>
      <x:c r="X1289" s="60" t="n">
        <x:f>V1289*R1289</x:f>
        <x:v>258.36096000000003</x:v>
      </x:c>
      <x:c r="Y1289" s="60" t="n">
        <x:f>V1289*S1289</x:f>
        <x:v>161.47560000000001</x:v>
      </x:c>
      <x:c r="Z1289" s="60" t="n">
        <x:f>H1289*J1289*T1289</x:f>
        <x:v>79.65988800000001</x:v>
      </x:c>
      <x:c r="AA1289" s="60" t="n">
        <x:f>P1289+W1289+X1289-Y1289-Z1289-U1289</x:f>
        <x:v>429.28749968</x:v>
      </x:c>
      <x:c r="AB1289" s="32" t="n">
        <x:f>IFERROR(AA1289/(P1289+W1289+X1289),0)</x:f>
        <x:v>0.5645377725754026</x:v>
      </x:c>
      <x:c r="AC1289" t="n">
        <x:f>IF(O1289="High",0,IF(I1289&gt;=1800,3,IF(I1289&gt;=900,2,1))+IF(K1289&gt;=0.9,2,IF(K1289&gt;=0.75,1,0))+IF(J1289&lt;=0.7,2,IF(J1289&lt;=0.85,1,0))+IF(M1289&gt;=8,1,0))</x:f>
        <x:v>4</x:v>
      </x:c>
      <x:c r="AD1289" t="str">
        <x:f>IF(AND(O1289&lt;&gt;"High",AC1289&gt;=Assumptions!$B$10,AA1289&gt;0),"Priority Growth",IF(AND(O1289="Low",AA1289&gt;0),"Maintain","Watch"))</x:f>
        <x:v>Watch</x:v>
      </x:c>
      <x:c r="AE1289" s="60" t="n">
        <x:f>MAX(AA1289,0)*N1289</x:f>
        <x:v>75.98388744335999</x:v>
      </x:c>
      <x:c r="AF1289" t="str">
        <x:f>IF(AND(AA1289&gt;=Assumptions!$B$11,O1289&lt;&gt;"High",OR(N1289&gt;=Assumptions!$B$12,M1289&lt;=6)),"High","Standard")</x:f>
        <x:v>High</x:v>
      </x:c>
    </x:row>
    <x:row r="1290">
      <x:c r="A1290" t="str">
        <x:f>'Raw_Data'!A1290</x:f>
        <x:v>C01289</x:v>
      </x:c>
      <x:c r="B1290" t="n">
        <x:f>'Raw_Data'!B1290</x:f>
        <x:v>26</x:v>
      </x:c>
      <x:c r="C1290" s="30" t="n">
        <x:f>'Raw_Data'!C1290</x:f>
        <x:v>95392</x:v>
      </x:c>
      <x:c r="D1290" t="n">
        <x:f>'Raw_Data'!D1290</x:f>
        <x:v>691</x:v>
      </x:c>
      <x:c r="E1290" t="n">
        <x:f>'Raw_Data'!E1290</x:f>
        <x:v>19</x:v>
      </x:c>
      <x:c r="F1290" t="str">
        <x:f>PROPER(TRIM('Raw_Data'!F1290))</x:f>
        <x:v>Gold</x:v>
      </x:c>
      <x:c r="G1290" t="str">
        <x:f>PROPER(TRIM('Raw_Data'!G1290))</x:f>
        <x:v>Partner</x:v>
      </x:c>
      <x:c r="H1290" s="60" t="n">
        <x:f>'Raw_Data'!H1290</x:f>
        <x:v>17152</x:v>
      </x:c>
      <x:c r="I1290" s="60" t="n">
        <x:f>'Raw_Data'!I1290</x:f>
        <x:v>2135.84</x:v>
      </x:c>
      <x:c r="J1290" s="32" t="n">
        <x:f>'Raw_Data'!J1290</x:f>
        <x:v>0.501</x:v>
      </x:c>
      <x:c r="K1290" s="32" t="n">
        <x:f>'Raw_Data'!K1290</x:f>
        <x:v>0.728</x:v>
      </x:c>
      <x:c r="L1290" t="n">
        <x:f>'Raw_Data'!L1290</x:f>
        <x:v>1</x:v>
      </x:c>
      <x:c r="M1290" t="n">
        <x:f>IF('Raw_Data'!M1290="",Assumptions!$B$15,'Raw_Data'!M1290)</x:f>
        <x:v>6</x:v>
      </x:c>
      <x:c r="N1290" s="32" t="n">
        <x:f>'Raw_Data'!N1290</x:f>
        <x:v>0.154</x:v>
      </x:c>
      <x:c r="O1290" t="str">
        <x:f>IF(OR(D1290&lt;620,L1290&gt;=2,J1290&gt;0.9),"High",IF(OR(D1290&lt;700,L1290=1,J1290&gt;0.75),"Medium","Low"))</x:f>
        <x:v>Medium</x:v>
      </x:c>
      <x:c r="P1290" s="30" t="n">
        <x:f>XLOOKUP(F1290,Assumptions!$A$4:$A$6,Assumptions!$B$4:$B$6)</x:f>
        <x:v>95</x:v>
      </x:c>
      <x:c r="Q1290" s="32" t="n">
        <x:f>XLOOKUP(F1290,Assumptions!$A$4:$A$6,Assumptions!$C$4:$C$6)</x:f>
        <x:v>0.219</x:v>
      </x:c>
      <x:c r="R1290" s="32" t="n">
        <x:f>XLOOKUP(F1290,Assumptions!$A$4:$A$6,Assumptions!$D$4:$D$6)</x:f>
        <x:v>0.016</x:v>
      </x:c>
      <x:c r="S1290" s="32" t="n">
        <x:f>XLOOKUP(F1290,Assumptions!$A$4:$A$6,Assumptions!$E$4:$E$6)</x:f>
        <x:v>0.01</x:v>
      </x:c>
      <x:c r="T1290" s="32" t="n">
        <x:f>XLOOKUP(O1290,Assumptions!$H$4:$H$6,Assumptions!$I$4:$I$6)</x:f>
        <x:v>0.012</x:v>
      </x:c>
      <x:c r="U1290" s="30" t="n">
        <x:f>XLOOKUP(F1290,Assumptions!$A$4:$A$6,Assumptions!$F$4:$F$6)</x:f>
        <x:v>90</x:v>
      </x:c>
      <x:c r="V1290" s="60" t="n">
        <x:f>I1290*12</x:f>
        <x:v>25630.08</x:v>
      </x:c>
      <x:c r="W1290" s="60" t="n">
        <x:f>H1290*J1290*(1-K1290)*Q1290</x:f>
        <x:v>511.876878336</x:v>
      </x:c>
      <x:c r="X1290" s="60" t="n">
        <x:f>V1290*R1290</x:f>
        <x:v>410.08128000000005</x:v>
      </x:c>
      <x:c r="Y1290" s="60" t="n">
        <x:f>V1290*S1290</x:f>
        <x:v>256.30080000000004</x:v>
      </x:c>
      <x:c r="Z1290" s="60" t="n">
        <x:f>H1290*J1290*T1290</x:f>
        <x:v>103.117824</x:v>
      </x:c>
      <x:c r="AA1290" s="60" t="n">
        <x:f>P1290+W1290+X1290-Y1290-Z1290-U1290</x:f>
        <x:v>567.539534336</x:v>
      </x:c>
      <x:c r="AB1290" s="32" t="n">
        <x:f>IFERROR(AA1290/(P1290+W1290+X1290),0)</x:f>
        <x:v>0.5580755999486132</x:v>
      </x:c>
      <x:c r="AC1290" t="n">
        <x:f>IF(O1290="High",0,IF(I1290&gt;=1800,3,IF(I1290&gt;=900,2,1))+IF(K1290&gt;=0.9,2,IF(K1290&gt;=0.75,1,0))+IF(J1290&lt;=0.7,2,IF(J1290&lt;=0.85,1,0))+IF(M1290&gt;=8,1,0))</x:f>
        <x:v>5</x:v>
      </x:c>
      <x:c r="AD1290" t="str">
        <x:f>IF(AND(O1290&lt;&gt;"High",AC1290&gt;=Assumptions!$B$10,AA1290&gt;0),"Priority Growth",IF(AND(O1290="Low",AA1290&gt;0),"Maintain","Watch"))</x:f>
        <x:v>Watch</x:v>
      </x:c>
      <x:c r="AE1290" s="60" t="n">
        <x:f>MAX(AA1290,0)*N1290</x:f>
        <x:v>87.40108828774399</x:v>
      </x:c>
      <x:c r="AF1290" t="str">
        <x:f>IF(AND(AA1290&gt;=Assumptions!$B$11,O1290&lt;&gt;"High",OR(N1290&gt;=Assumptions!$B$12,M1290&lt;=6)),"High","Standard")</x:f>
        <x:v>High</x:v>
      </x:c>
    </x:row>
    <x:row r="1291">
      <x:c r="A1291" t="str">
        <x:f>'Raw_Data'!A1291</x:f>
        <x:v>C01290</x:v>
      </x:c>
      <x:c r="B1291" t="n">
        <x:f>'Raw_Data'!B1291</x:f>
        <x:v>38</x:v>
      </x:c>
      <x:c r="C1291" s="30" t="n">
        <x:f>'Raw_Data'!C1291</x:f>
        <x:v>47870</x:v>
      </x:c>
      <x:c r="D1291" t="n">
        <x:f>'Raw_Data'!D1291</x:f>
        <x:v>647</x:v>
      </x:c>
      <x:c r="E1291" t="n">
        <x:f>'Raw_Data'!E1291</x:f>
        <x:v>18</x:v>
      </x:c>
      <x:c r="F1291" t="str">
        <x:f>PROPER(TRIM('Raw_Data'!F1291))</x:f>
        <x:v>Classic</x:v>
      </x:c>
      <x:c r="G1291" t="str">
        <x:f>PROPER(TRIM('Raw_Data'!G1291))</x:f>
        <x:v>Partner</x:v>
      </x:c>
      <x:c r="H1291" s="60" t="n">
        <x:f>'Raw_Data'!H1291</x:f>
        <x:v>3227</x:v>
      </x:c>
      <x:c r="I1291" s="60" t="n">
        <x:f>'Raw_Data'!I1291</x:f>
        <x:v>497.03</x:v>
      </x:c>
      <x:c r="J1291" s="32" t="n">
        <x:f>'Raw_Data'!J1291</x:f>
        <x:v>0.3</x:v>
      </x:c>
      <x:c r="K1291" s="32" t="n">
        <x:f>'Raw_Data'!K1291</x:f>
        <x:v>0.597</x:v>
      </x:c>
      <x:c r="L1291" t="n">
        <x:f>'Raw_Data'!L1291</x:f>
        <x:v>0</x:v>
      </x:c>
      <x:c r="M1291" t="n">
        <x:f>IF('Raw_Data'!M1291="",Assumptions!$B$15,'Raw_Data'!M1291)</x:f>
        <x:v>6</x:v>
      </x:c>
      <x:c r="N1291" s="32" t="n">
        <x:f>'Raw_Data'!N1291</x:f>
        <x:v>0.167</x:v>
      </x:c>
      <x:c r="O1291" t="str">
        <x:f>IF(OR(D1291&lt;620,L1291&gt;=2,J1291&gt;0.9),"High",IF(OR(D1291&lt;700,L1291=1,J1291&gt;0.75),"Medium","Low"))</x:f>
        <x:v>Medium</x:v>
      </x:c>
      <x:c r="P1291" s="30" t="n">
        <x:f>XLOOKUP(F1291,Assumptions!$A$4:$A$6,Assumptions!$B$4:$B$6)</x:f>
        <x:v>0</x:v>
      </x:c>
      <x:c r="Q1291" s="32" t="n">
        <x:f>XLOOKUP(F1291,Assumptions!$A$4:$A$6,Assumptions!$C$4:$C$6)</x:f>
        <x:v>0.229</x:v>
      </x:c>
      <x:c r="R1291" s="32" t="n">
        <x:f>XLOOKUP(F1291,Assumptions!$A$4:$A$6,Assumptions!$D$4:$D$6)</x:f>
        <x:v>0.015</x:v>
      </x:c>
      <x:c r="S1291" s="32" t="n">
        <x:f>XLOOKUP(F1291,Assumptions!$A$4:$A$6,Assumptions!$E$4:$E$6)</x:f>
        <x:v>0.0075</x:v>
      </x:c>
      <x:c r="T1291" s="32" t="n">
        <x:f>XLOOKUP(O1291,Assumptions!$H$4:$H$6,Assumptions!$I$4:$I$6)</x:f>
        <x:v>0.012</x:v>
      </x:c>
      <x:c r="U1291" s="30" t="n">
        <x:f>XLOOKUP(F1291,Assumptions!$A$4:$A$6,Assumptions!$F$4:$F$6)</x:f>
        <x:v>60</x:v>
      </x:c>
      <x:c r="V1291" s="60" t="n">
        <x:f>I1291*12</x:f>
        <x:v>5964.36</x:v>
      </x:c>
      <x:c r="W1291" s="60" t="n">
        <x:f>H1291*J1291*(1-K1291)*Q1291</x:f>
        <x:v>89.34304470000001</x:v>
      </x:c>
      <x:c r="X1291" s="60" t="n">
        <x:f>V1291*R1291</x:f>
        <x:v>89.46539999999999</x:v>
      </x:c>
      <x:c r="Y1291" s="60" t="n">
        <x:f>V1291*S1291</x:f>
        <x:v>44.732699999999994</x:v>
      </x:c>
      <x:c r="Z1291" s="60" t="n">
        <x:f>H1291*J1291*T1291</x:f>
        <x:v>11.617199999999999</x:v>
      </x:c>
      <x:c r="AA1291" s="60" t="n">
        <x:f>P1291+W1291+X1291-Y1291-Z1291-U1291</x:f>
        <x:v>62.458544700000004</x:v>
      </x:c>
      <x:c r="AB1291" s="32" t="n">
        <x:f>IFERROR(AA1291/(P1291+W1291+X1291),0)</x:f>
        <x:v>0.34930422220712937</x:v>
      </x:c>
      <x:c r="AC1291" t="n">
        <x:f>IF(O1291="High",0,IF(I1291&gt;=1800,3,IF(I1291&gt;=900,2,1))+IF(K1291&gt;=0.9,2,IF(K1291&gt;=0.75,1,0))+IF(J1291&lt;=0.7,2,IF(J1291&lt;=0.85,1,0))+IF(M1291&gt;=8,1,0))</x:f>
        <x:v>3</x:v>
      </x:c>
      <x:c r="AD1291" t="str">
        <x:f>IF(AND(O1291&lt;&gt;"High",AC1291&gt;=Assumptions!$B$10,AA1291&gt;0),"Priority Growth",IF(AND(O1291="Low",AA1291&gt;0),"Maintain","Watch"))</x:f>
        <x:v>Watch</x:v>
      </x:c>
      <x:c r="AE1291" s="60" t="n">
        <x:f>MAX(AA1291,0)*N1291</x:f>
        <x:v>10.430576964900002</x:v>
      </x:c>
      <x:c r="AF1291" t="str">
        <x:f>IF(AND(AA1291&gt;=Assumptions!$B$11,O1291&lt;&gt;"High",OR(N1291&gt;=Assumptions!$B$12,M1291&lt;=6)),"High","Standard")</x:f>
        <x:v>Standard</x:v>
      </x:c>
    </x:row>
    <x:row r="1292">
      <x:c r="A1292" t="str">
        <x:f>'Raw_Data'!A1292</x:f>
        <x:v>C01291</x:v>
      </x:c>
      <x:c r="B1292" t="n">
        <x:f>'Raw_Data'!B1292</x:f>
        <x:v>41</x:v>
      </x:c>
      <x:c r="C1292" s="30" t="n">
        <x:f>'Raw_Data'!C1292</x:f>
        <x:v>66243</x:v>
      </x:c>
      <x:c r="D1292" t="n">
        <x:f>'Raw_Data'!D1292</x:f>
        <x:v>685</x:v>
      </x:c>
      <x:c r="E1292" t="n">
        <x:f>'Raw_Data'!E1292</x:f>
        <x:v>151</x:v>
      </x:c>
      <x:c r="F1292" t="str">
        <x:f>PROPER(TRIM('Raw_Data'!F1292))</x:f>
        <x:v>Gold</x:v>
      </x:c>
      <x:c r="G1292" t="str">
        <x:f>PROPER(TRIM('Raw_Data'!G1292))</x:f>
        <x:v>Digital</x:v>
      </x:c>
      <x:c r="H1292" s="60" t="n">
        <x:f>'Raw_Data'!H1292</x:f>
        <x:v>10781</x:v>
      </x:c>
      <x:c r="I1292" s="60" t="n">
        <x:f>'Raw_Data'!I1292</x:f>
        <x:v>1101.58</x:v>
      </x:c>
      <x:c r="J1292" s="32" t="n">
        <x:f>'Raw_Data'!J1292</x:f>
        <x:v>0.308</x:v>
      </x:c>
      <x:c r="K1292" s="32" t="n">
        <x:f>'Raw_Data'!K1292</x:f>
        <x:v>0.764</x:v>
      </x:c>
      <x:c r="L1292" t="n">
        <x:f>'Raw_Data'!L1292</x:f>
        <x:v>0</x:v>
      </x:c>
      <x:c r="M1292" t="n">
        <x:f>IF('Raw_Data'!M1292="",Assumptions!$B$15,'Raw_Data'!M1292)</x:f>
        <x:v>8</x:v>
      </x:c>
      <x:c r="N1292" s="32" t="n">
        <x:f>'Raw_Data'!N1292</x:f>
        <x:v>0.037</x:v>
      </x:c>
      <x:c r="O1292" t="str">
        <x:f>IF(OR(D1292&lt;620,L1292&gt;=2,J1292&gt;0.9),"High",IF(OR(D1292&lt;700,L1292=1,J1292&gt;0.75),"Medium","Low"))</x:f>
        <x:v>Medium</x:v>
      </x:c>
      <x:c r="P1292" s="30" t="n">
        <x:f>XLOOKUP(F1292,Assumptions!$A$4:$A$6,Assumptions!$B$4:$B$6)</x:f>
        <x:v>95</x:v>
      </x:c>
      <x:c r="Q1292" s="32" t="n">
        <x:f>XLOOKUP(F1292,Assumptions!$A$4:$A$6,Assumptions!$C$4:$C$6)</x:f>
        <x:v>0.219</x:v>
      </x:c>
      <x:c r="R1292" s="32" t="n">
        <x:f>XLOOKUP(F1292,Assumptions!$A$4:$A$6,Assumptions!$D$4:$D$6)</x:f>
        <x:v>0.016</x:v>
      </x:c>
      <x:c r="S1292" s="32" t="n">
        <x:f>XLOOKUP(F1292,Assumptions!$A$4:$A$6,Assumptions!$E$4:$E$6)</x:f>
        <x:v>0.01</x:v>
      </x:c>
      <x:c r="T1292" s="32" t="n">
        <x:f>XLOOKUP(O1292,Assumptions!$H$4:$H$6,Assumptions!$I$4:$I$6)</x:f>
        <x:v>0.012</x:v>
      </x:c>
      <x:c r="U1292" s="30" t="n">
        <x:f>XLOOKUP(F1292,Assumptions!$A$4:$A$6,Assumptions!$F$4:$F$6)</x:f>
        <x:v>90</x:v>
      </x:c>
      <x:c r="V1292" s="60" t="n">
        <x:f>I1292*12</x:f>
        <x:v>13218.96</x:v>
      </x:c>
      <x:c r="W1292" s="60" t="n">
        <x:f>H1292*J1292*(1-K1292)*Q1292</x:f>
        <x:v>171.61920283199996</x:v>
      </x:c>
      <x:c r="X1292" s="60" t="n">
        <x:f>V1292*R1292</x:f>
        <x:v>211.50336</x:v>
      </x:c>
      <x:c r="Y1292" s="60" t="n">
        <x:f>V1292*S1292</x:f>
        <x:v>132.18959999999998</x:v>
      </x:c>
      <x:c r="Z1292" s="60" t="n">
        <x:f>H1292*J1292*T1292</x:f>
        <x:v>39.846576</x:v>
      </x:c>
      <x:c r="AA1292" s="60" t="n">
        <x:f>P1292+W1292+X1292-Y1292-Z1292-U1292</x:f>
        <x:v>216.0863868319999</x:v>
      </x:c>
      <x:c r="AB1292" s="32" t="n">
        <x:f>IFERROR(AA1292/(P1292+W1292+X1292),0)</x:f>
        <x:v>0.45194768795700435</x:v>
      </x:c>
      <x:c r="AC1292" t="n">
        <x:f>IF(O1292="High",0,IF(I1292&gt;=1800,3,IF(I1292&gt;=900,2,1))+IF(K1292&gt;=0.9,2,IF(K1292&gt;=0.75,1,0))+IF(J1292&lt;=0.7,2,IF(J1292&lt;=0.85,1,0))+IF(M1292&gt;=8,1,0))</x:f>
        <x:v>6</x:v>
      </x:c>
      <x:c r="AD1292" t="str">
        <x:f>IF(AND(O1292&lt;&gt;"High",AC1292&gt;=Assumptions!$B$10,AA1292&gt;0),"Priority Growth",IF(AND(O1292="Low",AA1292&gt;0),"Maintain","Watch"))</x:f>
        <x:v>Priority Growth</x:v>
      </x:c>
      <x:c r="AE1292" s="60" t="n">
        <x:f>MAX(AA1292,0)*N1292</x:f>
        <x:v>7.995196312783996</x:v>
      </x:c>
      <x:c r="AF1292" t="str">
        <x:f>IF(AND(AA1292&gt;=Assumptions!$B$11,O1292&lt;&gt;"High",OR(N1292&gt;=Assumptions!$B$12,M1292&lt;=6)),"High","Standard")</x:f>
        <x:v>Standard</x:v>
      </x:c>
    </x:row>
    <x:row r="1293">
      <x:c r="A1293" t="str">
        <x:f>'Raw_Data'!A1293</x:f>
        <x:v>C01292</x:v>
      </x:c>
      <x:c r="B1293" t="n">
        <x:f>'Raw_Data'!B1293</x:f>
        <x:v>57</x:v>
      </x:c>
      <x:c r="C1293" s="30" t="n">
        <x:f>'Raw_Data'!C1293</x:f>
        <x:v>150636</x:v>
      </x:c>
      <x:c r="D1293" t="n">
        <x:f>'Raw_Data'!D1293</x:f>
        <x:v>747</x:v>
      </x:c>
      <x:c r="E1293" t="n">
        <x:f>'Raw_Data'!E1293</x:f>
        <x:v>56</x:v>
      </x:c>
      <x:c r="F1293" t="str">
        <x:f>PROPER(TRIM('Raw_Data'!F1293))</x:f>
        <x:v>Platinum</x:v>
      </x:c>
      <x:c r="G1293" t="str">
        <x:f>PROPER(TRIM('Raw_Data'!G1293))</x:f>
        <x:v>Digital</x:v>
      </x:c>
      <x:c r="H1293" s="60" t="n">
        <x:f>'Raw_Data'!H1293</x:f>
        <x:v>31762</x:v>
      </x:c>
      <x:c r="I1293" s="60" t="n">
        <x:f>'Raw_Data'!I1293</x:f>
        <x:v>3371.4</x:v>
      </x:c>
      <x:c r="J1293" s="32" t="n">
        <x:f>'Raw_Data'!J1293</x:f>
        <x:v>0.308</x:v>
      </x:c>
      <x:c r="K1293" s="32" t="n">
        <x:f>'Raw_Data'!K1293</x:f>
        <x:v>0.883</x:v>
      </x:c>
      <x:c r="L1293" t="n">
        <x:f>'Raw_Data'!L1293</x:f>
        <x:v>0</x:v>
      </x:c>
      <x:c r="M1293" t="n">
        <x:f>IF('Raw_Data'!M1293="",Assumptions!$B$15,'Raw_Data'!M1293)</x:f>
        <x:v>8</x:v>
      </x:c>
      <x:c r="N1293" s="32" t="n">
        <x:f>'Raw_Data'!N1293</x:f>
        <x:v>0.096</x:v>
      </x:c>
      <x:c r="O1293" t="str">
        <x:f>IF(OR(D1293&lt;620,L1293&gt;=2,J1293&gt;0.9),"High",IF(OR(D1293&lt;700,L1293=1,J1293&gt;0.75),"Medium","Low"))</x:f>
        <x:v>Low</x:v>
      </x:c>
      <x:c r="P1293" s="30" t="n">
        <x:f>XLOOKUP(F1293,Assumptions!$A$4:$A$6,Assumptions!$B$4:$B$6)</x:f>
        <x:v>195</x:v>
      </x:c>
      <x:c r="Q1293" s="32" t="n">
        <x:f>XLOOKUP(F1293,Assumptions!$A$4:$A$6,Assumptions!$C$4:$C$6)</x:f>
        <x:v>0.199</x:v>
      </x:c>
      <x:c r="R1293" s="32" t="n">
        <x:f>XLOOKUP(F1293,Assumptions!$A$4:$A$6,Assumptions!$D$4:$D$6)</x:f>
        <x:v>0.017</x:v>
      </x:c>
      <x:c r="S1293" s="32" t="n">
        <x:f>XLOOKUP(F1293,Assumptions!$A$4:$A$6,Assumptions!$E$4:$E$6)</x:f>
        <x:v>0.013</x:v>
      </x:c>
      <x:c r="T1293" s="32" t="n">
        <x:f>XLOOKUP(O1293,Assumptions!$H$4:$H$6,Assumptions!$I$4:$I$6)</x:f>
        <x:v>0.0035</x:v>
      </x:c>
      <x:c r="U1293" s="30" t="n">
        <x:f>XLOOKUP(F1293,Assumptions!$A$4:$A$6,Assumptions!$F$4:$F$6)</x:f>
        <x:v>140</x:v>
      </x:c>
      <x:c r="V1293" s="60" t="n">
        <x:f>I1293*12</x:f>
        <x:v>40456.8</x:v>
      </x:c>
      <x:c r="W1293" s="60" t="n">
        <x:f>H1293*J1293*(1-K1293)*Q1293</x:f>
        <x:v>227.770510968</x:v>
      </x:c>
      <x:c r="X1293" s="60" t="n">
        <x:f>V1293*R1293</x:f>
        <x:v>687.7656000000001</x:v>
      </x:c>
      <x:c r="Y1293" s="60" t="n">
        <x:f>V1293*S1293</x:f>
        <x:v>525.9384</x:v>
      </x:c>
      <x:c r="Z1293" s="60" t="n">
        <x:f>H1293*J1293*T1293</x:f>
        <x:v>34.239436</x:v>
      </x:c>
      <x:c r="AA1293" s="60" t="n">
        <x:f>P1293+W1293+X1293-Y1293-Z1293-U1293</x:f>
        <x:v>410.35827496800005</x:v>
      </x:c>
      <x:c r="AB1293" s="32" t="n">
        <x:f>IFERROR(AA1293/(P1293+W1293+X1293),0)</x:f>
        <x:v>0.3695136708434549</x:v>
      </x:c>
      <x:c r="AC1293" t="n">
        <x:f>IF(O1293="High",0,IF(I1293&gt;=1800,3,IF(I1293&gt;=900,2,1))+IF(K1293&gt;=0.9,2,IF(K1293&gt;=0.75,1,0))+IF(J1293&lt;=0.7,2,IF(J1293&lt;=0.85,1,0))+IF(M1293&gt;=8,1,0))</x:f>
        <x:v>7</x:v>
      </x:c>
      <x:c r="AD1293" t="str">
        <x:f>IF(AND(O1293&lt;&gt;"High",AC1293&gt;=Assumptions!$B$10,AA1293&gt;0),"Priority Growth",IF(AND(O1293="Low",AA1293&gt;0),"Maintain","Watch"))</x:f>
        <x:v>Priority Growth</x:v>
      </x:c>
      <x:c r="AE1293" s="60" t="n">
        <x:f>MAX(AA1293,0)*N1293</x:f>
        <x:v>39.39439439692801</x:v>
      </x:c>
      <x:c r="AF1293" t="str">
        <x:f>IF(AND(AA1293&gt;=Assumptions!$B$11,O1293&lt;&gt;"High",OR(N1293&gt;=Assumptions!$B$12,M1293&lt;=6)),"High","Standard")</x:f>
        <x:v>Standard</x:v>
      </x:c>
    </x:row>
    <x:row r="1294">
      <x:c r="A1294" t="str">
        <x:f>'Raw_Data'!A1294</x:f>
        <x:v>C01293</x:v>
      </x:c>
      <x:c r="B1294" t="n">
        <x:f>'Raw_Data'!B1294</x:f>
        <x:v>33</x:v>
      </x:c>
      <x:c r="C1294" s="30" t="n">
        <x:f>'Raw_Data'!C1294</x:f>
        <x:v>122187</x:v>
      </x:c>
      <x:c r="D1294" t="n">
        <x:f>'Raw_Data'!D1294</x:f>
        <x:v>634</x:v>
      </x:c>
      <x:c r="E1294" t="n">
        <x:f>'Raw_Data'!E1294</x:f>
        <x:v>53</x:v>
      </x:c>
      <x:c r="F1294" t="str">
        <x:f>PROPER(TRIM('Raw_Data'!F1294))</x:f>
        <x:v>Gold</x:v>
      </x:c>
      <x:c r="G1294" t="str">
        <x:f>PROPER(TRIM('Raw_Data'!G1294))</x:f>
        <x:v>Partner</x:v>
      </x:c>
      <x:c r="H1294" s="60" t="n">
        <x:f>'Raw_Data'!H1294</x:f>
        <x:v>15686</x:v>
      </x:c>
      <x:c r="I1294" s="60" t="n">
        <x:f>'Raw_Data'!I1294</x:f>
        <x:v>2105.26</x:v>
      </x:c>
      <x:c r="J1294" s="32" t="n">
        <x:f>'Raw_Data'!J1294</x:f>
        <x:v>0.479</x:v>
      </x:c>
      <x:c r="K1294" s="32" t="n">
        <x:f>'Raw_Data'!K1294</x:f>
        <x:v>0.678</x:v>
      </x:c>
      <x:c r="L1294" t="n">
        <x:f>'Raw_Data'!L1294</x:f>
        <x:v>0</x:v>
      </x:c>
      <x:c r="M1294" t="n">
        <x:f>IF('Raw_Data'!M1294="",Assumptions!$B$15,'Raw_Data'!M1294)</x:f>
        <x:v>5</x:v>
      </x:c>
      <x:c r="N1294" s="32" t="n">
        <x:f>'Raw_Data'!N1294</x:f>
        <x:v>0.23</x:v>
      </x:c>
      <x:c r="O1294" t="str">
        <x:f>IF(OR(D1294&lt;620,L1294&gt;=2,J1294&gt;0.9),"High",IF(OR(D1294&lt;700,L1294=1,J1294&gt;0.75),"Medium","Low"))</x:f>
        <x:v>Medium</x:v>
      </x:c>
      <x:c r="P1294" s="30" t="n">
        <x:f>XLOOKUP(F1294,Assumptions!$A$4:$A$6,Assumptions!$B$4:$B$6)</x:f>
        <x:v>95</x:v>
      </x:c>
      <x:c r="Q1294" s="32" t="n">
        <x:f>XLOOKUP(F1294,Assumptions!$A$4:$A$6,Assumptions!$C$4:$C$6)</x:f>
        <x:v>0.219</x:v>
      </x:c>
      <x:c r="R1294" s="32" t="n">
        <x:f>XLOOKUP(F1294,Assumptions!$A$4:$A$6,Assumptions!$D$4:$D$6)</x:f>
        <x:v>0.016</x:v>
      </x:c>
      <x:c r="S1294" s="32" t="n">
        <x:f>XLOOKUP(F1294,Assumptions!$A$4:$A$6,Assumptions!$E$4:$E$6)</x:f>
        <x:v>0.01</x:v>
      </x:c>
      <x:c r="T1294" s="32" t="n">
        <x:f>XLOOKUP(O1294,Assumptions!$H$4:$H$6,Assumptions!$I$4:$I$6)</x:f>
        <x:v>0.012</x:v>
      </x:c>
      <x:c r="U1294" s="30" t="n">
        <x:f>XLOOKUP(F1294,Assumptions!$A$4:$A$6,Assumptions!$F$4:$F$6)</x:f>
        <x:v>90</x:v>
      </x:c>
      <x:c r="V1294" s="60" t="n">
        <x:f>I1294*12</x:f>
        <x:v>25263.120000000003</x:v>
      </x:c>
      <x:c r="W1294" s="60" t="n">
        <x:f>H1294*J1294*(1-K1294)*Q1294</x:f>
        <x:v>529.8436216919999</x:v>
      </x:c>
      <x:c r="X1294" s="60" t="n">
        <x:f>V1294*R1294</x:f>
        <x:v>404.20992000000007</x:v>
      </x:c>
      <x:c r="Y1294" s="60" t="n">
        <x:f>V1294*S1294</x:f>
        <x:v>252.63120000000004</x:v>
      </x:c>
      <x:c r="Z1294" s="60" t="n">
        <x:f>H1294*J1294*T1294</x:f>
        <x:v>90.163128</x:v>
      </x:c>
      <x:c r="AA1294" s="60" t="n">
        <x:f>P1294+W1294+X1294-Y1294-Z1294-U1294</x:f>
        <x:v>596.2592136919999</x:v>
      </x:c>
      <x:c r="AB1294" s="32" t="n">
        <x:f>IFERROR(AA1294/(P1294+W1294+X1294),0)</x:f>
        <x:v>0.5794248691002152</x:v>
      </x:c>
      <x:c r="AC1294" t="n">
        <x:f>IF(O1294="High",0,IF(I1294&gt;=1800,3,IF(I1294&gt;=900,2,1))+IF(K1294&gt;=0.9,2,IF(K1294&gt;=0.75,1,0))+IF(J1294&lt;=0.7,2,IF(J1294&lt;=0.85,1,0))+IF(M1294&gt;=8,1,0))</x:f>
        <x:v>5</x:v>
      </x:c>
      <x:c r="AD1294" t="str">
        <x:f>IF(AND(O1294&lt;&gt;"High",AC1294&gt;=Assumptions!$B$10,AA1294&gt;0),"Priority Growth",IF(AND(O1294="Low",AA1294&gt;0),"Maintain","Watch"))</x:f>
        <x:v>Watch</x:v>
      </x:c>
      <x:c r="AE1294" s="60" t="n">
        <x:f>MAX(AA1294,0)*N1294</x:f>
        <x:v>137.13961914915998</x:v>
      </x:c>
      <x:c r="AF1294" t="str">
        <x:f>IF(AND(AA1294&gt;=Assumptions!$B$11,O1294&lt;&gt;"High",OR(N1294&gt;=Assumptions!$B$12,M1294&lt;=6)),"High","Standard")</x:f>
        <x:v>High</x:v>
      </x:c>
    </x:row>
    <x:row r="1295">
      <x:c r="A1295" t="str">
        <x:f>'Raw_Data'!A1295</x:f>
        <x:v>C01294</x:v>
      </x:c>
      <x:c r="B1295" t="n">
        <x:f>'Raw_Data'!B1295</x:f>
        <x:v>41</x:v>
      </x:c>
      <x:c r="C1295" s="30" t="n">
        <x:f>'Raw_Data'!C1295</x:f>
        <x:v>33888</x:v>
      </x:c>
      <x:c r="D1295" t="n">
        <x:f>'Raw_Data'!D1295</x:f>
        <x:v>711</x:v>
      </x:c>
      <x:c r="E1295" t="n">
        <x:f>'Raw_Data'!E1295</x:f>
        <x:v>120</x:v>
      </x:c>
      <x:c r="F1295" t="str">
        <x:f>PROPER(TRIM('Raw_Data'!F1295))</x:f>
        <x:v>Classic</x:v>
      </x:c>
      <x:c r="G1295" t="str">
        <x:f>PROPER(TRIM('Raw_Data'!G1295))</x:f>
        <x:v>Digital</x:v>
      </x:c>
      <x:c r="H1295" s="60" t="n">
        <x:f>'Raw_Data'!H1295</x:f>
        <x:v>1621</x:v>
      </x:c>
      <x:c r="I1295" s="60" t="n">
        <x:f>'Raw_Data'!I1295</x:f>
        <x:v>590.64</x:v>
      </x:c>
      <x:c r="J1295" s="32" t="n">
        <x:f>'Raw_Data'!J1295</x:f>
        <x:v>0.541</x:v>
      </x:c>
      <x:c r="K1295" s="32" t="n">
        <x:f>'Raw_Data'!K1295</x:f>
        <x:v>0.798</x:v>
      </x:c>
      <x:c r="L1295" t="n">
        <x:f>'Raw_Data'!L1295</x:f>
        <x:v>0</x:v>
      </x:c>
      <x:c r="M1295" t="n">
        <x:f>IF('Raw_Data'!M1295="",Assumptions!$B$15,'Raw_Data'!M1295)</x:f>
        <x:v>7</x:v>
      </x:c>
      <x:c r="N1295" s="32" t="n">
        <x:f>'Raw_Data'!N1295</x:f>
        <x:v>0.104</x:v>
      </x:c>
      <x:c r="O1295" t="str">
        <x:f>IF(OR(D1295&lt;620,L1295&gt;=2,J1295&gt;0.9),"High",IF(OR(D1295&lt;700,L1295=1,J1295&gt;0.75),"Medium","Low"))</x:f>
        <x:v>Low</x:v>
      </x:c>
      <x:c r="P1295" s="30" t="n">
        <x:f>XLOOKUP(F1295,Assumptions!$A$4:$A$6,Assumptions!$B$4:$B$6)</x:f>
        <x:v>0</x:v>
      </x:c>
      <x:c r="Q1295" s="32" t="n">
        <x:f>XLOOKUP(F1295,Assumptions!$A$4:$A$6,Assumptions!$C$4:$C$6)</x:f>
        <x:v>0.229</x:v>
      </x:c>
      <x:c r="R1295" s="32" t="n">
        <x:f>XLOOKUP(F1295,Assumptions!$A$4:$A$6,Assumptions!$D$4:$D$6)</x:f>
        <x:v>0.015</x:v>
      </x:c>
      <x:c r="S1295" s="32" t="n">
        <x:f>XLOOKUP(F1295,Assumptions!$A$4:$A$6,Assumptions!$E$4:$E$6)</x:f>
        <x:v>0.0075</x:v>
      </x:c>
      <x:c r="T1295" s="32" t="n">
        <x:f>XLOOKUP(O1295,Assumptions!$H$4:$H$6,Assumptions!$I$4:$I$6)</x:f>
        <x:v>0.0035</x:v>
      </x:c>
      <x:c r="U1295" s="30" t="n">
        <x:f>XLOOKUP(F1295,Assumptions!$A$4:$A$6,Assumptions!$F$4:$F$6)</x:f>
        <x:v>60</x:v>
      </x:c>
      <x:c r="V1295" s="60" t="n">
        <x:f>I1295*12</x:f>
        <x:v>7087.68</x:v>
      </x:c>
      <x:c r="W1295" s="60" t="n">
        <x:f>H1295*J1295*(1-K1295)*Q1295</x:f>
        <x:v>40.566461937999996</x:v>
      </x:c>
      <x:c r="X1295" s="60" t="n">
        <x:f>V1295*R1295</x:f>
        <x:v>106.3152</x:v>
      </x:c>
      <x:c r="Y1295" s="60" t="n">
        <x:f>V1295*S1295</x:f>
        <x:v>53.1576</x:v>
      </x:c>
      <x:c r="Z1295" s="60" t="n">
        <x:f>H1295*J1295*T1295</x:f>
        <x:v>3.0693635</x:v>
      </x:c>
      <x:c r="AA1295" s="60" t="n">
        <x:f>P1295+W1295+X1295-Y1295-Z1295-U1295</x:f>
        <x:v>30.65469843800001</x:v>
      </x:c>
      <x:c r="AB1295" s="32" t="n">
        <x:f>IFERROR(AA1295/(P1295+W1295+X1295),0)</x:f>
        <x:v>0.2087033740872269</x:v>
      </x:c>
      <x:c r="AC1295" t="n">
        <x:f>IF(O1295="High",0,IF(I1295&gt;=1800,3,IF(I1295&gt;=900,2,1))+IF(K1295&gt;=0.9,2,IF(K1295&gt;=0.75,1,0))+IF(J1295&lt;=0.7,2,IF(J1295&lt;=0.85,1,0))+IF(M1295&gt;=8,1,0))</x:f>
        <x:v>4</x:v>
      </x:c>
      <x:c r="AD1295" t="str">
        <x:f>IF(AND(O1295&lt;&gt;"High",AC1295&gt;=Assumptions!$B$10,AA1295&gt;0),"Priority Growth",IF(AND(O1295="Low",AA1295&gt;0),"Maintain","Watch"))</x:f>
        <x:v>Maintain</x:v>
      </x:c>
      <x:c r="AE1295" s="60" t="n">
        <x:f>MAX(AA1295,0)*N1295</x:f>
        <x:v>3.188088637552001</x:v>
      </x:c>
      <x:c r="AF1295" t="str">
        <x:f>IF(AND(AA1295&gt;=Assumptions!$B$11,O1295&lt;&gt;"High",OR(N1295&gt;=Assumptions!$B$12,M1295&lt;=6)),"High","Standard")</x:f>
        <x:v>Standard</x:v>
      </x:c>
    </x:row>
    <x:row r="1296">
      <x:c r="A1296" t="str">
        <x:f>'Raw_Data'!A1296</x:f>
        <x:v>C01295</x:v>
      </x:c>
      <x:c r="B1296" t="n">
        <x:f>'Raw_Data'!B1296</x:f>
        <x:v>53</x:v>
      </x:c>
      <x:c r="C1296" s="30" t="n">
        <x:f>'Raw_Data'!C1296</x:f>
        <x:v>66698</x:v>
      </x:c>
      <x:c r="D1296" t="n">
        <x:f>'Raw_Data'!D1296</x:f>
        <x:v>644</x:v>
      </x:c>
      <x:c r="E1296" t="n">
        <x:f>'Raw_Data'!E1296</x:f>
        <x:v>37</x:v>
      </x:c>
      <x:c r="F1296" t="str">
        <x:f>PROPER(TRIM('Raw_Data'!F1296))</x:f>
        <x:v>Classic</x:v>
      </x:c>
      <x:c r="G1296" t="str">
        <x:f>PROPER(TRIM('Raw_Data'!G1296))</x:f>
        <x:v>Digital</x:v>
      </x:c>
      <x:c r="H1296" s="60" t="n">
        <x:f>'Raw_Data'!H1296</x:f>
        <x:v>1863</x:v>
      </x:c>
      <x:c r="I1296" s="60" t="n">
        <x:f>'Raw_Data'!I1296</x:f>
        <x:v>310.73</x:v>
      </x:c>
      <x:c r="J1296" s="32" t="n">
        <x:f>'Raw_Data'!J1296</x:f>
        <x:v>0.537</x:v>
      </x:c>
      <x:c r="K1296" s="32" t="n">
        <x:f>'Raw_Data'!K1296</x:f>
        <x:v>0.668</x:v>
      </x:c>
      <x:c r="L1296" t="n">
        <x:f>'Raw_Data'!L1296</x:f>
        <x:v>0</x:v>
      </x:c>
      <x:c r="M1296" t="n">
        <x:f>IF('Raw_Data'!M1296="",Assumptions!$B$15,'Raw_Data'!M1296)</x:f>
        <x:v>9</x:v>
      </x:c>
      <x:c r="N1296" s="32" t="n">
        <x:f>'Raw_Data'!N1296</x:f>
        <x:v>0.02</x:v>
      </x:c>
      <x:c r="O1296" t="str">
        <x:f>IF(OR(D1296&lt;620,L1296&gt;=2,J1296&gt;0.9),"High",IF(OR(D1296&lt;700,L1296=1,J1296&gt;0.75),"Medium","Low"))</x:f>
        <x:v>Medium</x:v>
      </x:c>
      <x:c r="P1296" s="30" t="n">
        <x:f>XLOOKUP(F1296,Assumptions!$A$4:$A$6,Assumptions!$B$4:$B$6)</x:f>
        <x:v>0</x:v>
      </x:c>
      <x:c r="Q1296" s="32" t="n">
        <x:f>XLOOKUP(F1296,Assumptions!$A$4:$A$6,Assumptions!$C$4:$C$6)</x:f>
        <x:v>0.229</x:v>
      </x:c>
      <x:c r="R1296" s="32" t="n">
        <x:f>XLOOKUP(F1296,Assumptions!$A$4:$A$6,Assumptions!$D$4:$D$6)</x:f>
        <x:v>0.015</x:v>
      </x:c>
      <x:c r="S1296" s="32" t="n">
        <x:f>XLOOKUP(F1296,Assumptions!$A$4:$A$6,Assumptions!$E$4:$E$6)</x:f>
        <x:v>0.0075</x:v>
      </x:c>
      <x:c r="T1296" s="32" t="n">
        <x:f>XLOOKUP(O1296,Assumptions!$H$4:$H$6,Assumptions!$I$4:$I$6)</x:f>
        <x:v>0.012</x:v>
      </x:c>
      <x:c r="U1296" s="30" t="n">
        <x:f>XLOOKUP(F1296,Assumptions!$A$4:$A$6,Assumptions!$F$4:$F$6)</x:f>
        <x:v>60</x:v>
      </x:c>
      <x:c r="V1296" s="60" t="n">
        <x:f>I1296*12</x:f>
        <x:v>3728.76</x:v>
      </x:c>
      <x:c r="W1296" s="60" t="n">
        <x:f>H1296*J1296*(1-K1296)*Q1296</x:f>
        <x:v>76.060768068</x:v>
      </x:c>
      <x:c r="X1296" s="60" t="n">
        <x:f>V1296*R1296</x:f>
        <x:v>55.931400000000004</x:v>
      </x:c>
      <x:c r="Y1296" s="60" t="n">
        <x:f>V1296*S1296</x:f>
        <x:v>27.965700000000002</x:v>
      </x:c>
      <x:c r="Z1296" s="60" t="n">
        <x:f>H1296*J1296*T1296</x:f>
        <x:v>12.005172</x:v>
      </x:c>
      <x:c r="AA1296" s="60" t="n">
        <x:f>P1296+W1296+X1296-Y1296-Z1296-U1296</x:f>
        <x:v>32.02129606800001</x:v>
      </x:c>
      <x:c r="AB1296" s="32" t="n">
        <x:f>IFERROR(AA1296/(P1296+W1296+X1296),0)</x:f>
        <x:v>0.24259997041266276</x:v>
      </x:c>
      <x:c r="AC1296" t="n">
        <x:f>IF(O1296="High",0,IF(I1296&gt;=1800,3,IF(I1296&gt;=900,2,1))+IF(K1296&gt;=0.9,2,IF(K1296&gt;=0.75,1,0))+IF(J1296&lt;=0.7,2,IF(J1296&lt;=0.85,1,0))+IF(M1296&gt;=8,1,0))</x:f>
        <x:v>4</x:v>
      </x:c>
      <x:c r="AD1296" t="str">
        <x:f>IF(AND(O1296&lt;&gt;"High",AC1296&gt;=Assumptions!$B$10,AA1296&gt;0),"Priority Growth",IF(AND(O1296="Low",AA1296&gt;0),"Maintain","Watch"))</x:f>
        <x:v>Watch</x:v>
      </x:c>
      <x:c r="AE1296" s="60" t="n">
        <x:f>MAX(AA1296,0)*N1296</x:f>
        <x:v>0.6404259213600002</x:v>
      </x:c>
      <x:c r="AF1296" t="str">
        <x:f>IF(AND(AA1296&gt;=Assumptions!$B$11,O1296&lt;&gt;"High",OR(N1296&gt;=Assumptions!$B$12,M1296&lt;=6)),"High","Standard")</x:f>
        <x:v>Standard</x:v>
      </x:c>
    </x:row>
    <x:row r="1297">
      <x:c r="A1297" t="str">
        <x:f>'Raw_Data'!A1297</x:f>
        <x:v>C01296</x:v>
      </x:c>
      <x:c r="B1297" t="n">
        <x:f>'Raw_Data'!B1297</x:f>
        <x:v>33</x:v>
      </x:c>
      <x:c r="C1297" s="30" t="n">
        <x:f>'Raw_Data'!C1297</x:f>
        <x:v>66646</x:v>
      </x:c>
      <x:c r="D1297" t="n">
        <x:f>'Raw_Data'!D1297</x:f>
        <x:v>664</x:v>
      </x:c>
      <x:c r="E1297" t="n">
        <x:f>'Raw_Data'!E1297</x:f>
        <x:v>80</x:v>
      </x:c>
      <x:c r="F1297" t="str">
        <x:f>PROPER(TRIM('Raw_Data'!F1297))</x:f>
        <x:v>Gold</x:v>
      </x:c>
      <x:c r="G1297" t="str">
        <x:f>PROPER(TRIM('Raw_Data'!G1297))</x:f>
        <x:v>Partner</x:v>
      </x:c>
      <x:c r="H1297" s="60" t="n">
        <x:f>'Raw_Data'!H1297</x:f>
        <x:v>10224</x:v>
      </x:c>
      <x:c r="I1297" s="60" t="n">
        <x:f>'Raw_Data'!I1297</x:f>
        <x:v>1465.97</x:v>
      </x:c>
      <x:c r="J1297" s="32" t="n">
        <x:f>'Raw_Data'!J1297</x:f>
        <x:v>0.396</x:v>
      </x:c>
      <x:c r="K1297" s="32" t="n">
        <x:f>'Raw_Data'!K1297</x:f>
        <x:v>0.896</x:v>
      </x:c>
      <x:c r="L1297" t="n">
        <x:f>'Raw_Data'!L1297</x:f>
        <x:v>0</x:v>
      </x:c>
      <x:c r="M1297" t="n">
        <x:f>IF('Raw_Data'!M1297="",Assumptions!$B$15,'Raw_Data'!M1297)</x:f>
        <x:v>6</x:v>
      </x:c>
      <x:c r="N1297" s="32" t="n">
        <x:f>'Raw_Data'!N1297</x:f>
        <x:v>0.163</x:v>
      </x:c>
      <x:c r="O1297" t="str">
        <x:f>IF(OR(D1297&lt;620,L1297&gt;=2,J1297&gt;0.9),"High",IF(OR(D1297&lt;700,L1297=1,J1297&gt;0.75),"Medium","Low"))</x:f>
        <x:v>Medium</x:v>
      </x:c>
      <x:c r="P1297" s="30" t="n">
        <x:f>XLOOKUP(F1297,Assumptions!$A$4:$A$6,Assumptions!$B$4:$B$6)</x:f>
        <x:v>95</x:v>
      </x:c>
      <x:c r="Q1297" s="32" t="n">
        <x:f>XLOOKUP(F1297,Assumptions!$A$4:$A$6,Assumptions!$C$4:$C$6)</x:f>
        <x:v>0.219</x:v>
      </x:c>
      <x:c r="R1297" s="32" t="n">
        <x:f>XLOOKUP(F1297,Assumptions!$A$4:$A$6,Assumptions!$D$4:$D$6)</x:f>
        <x:v>0.016</x:v>
      </x:c>
      <x:c r="S1297" s="32" t="n">
        <x:f>XLOOKUP(F1297,Assumptions!$A$4:$A$6,Assumptions!$E$4:$E$6)</x:f>
        <x:v>0.01</x:v>
      </x:c>
      <x:c r="T1297" s="32" t="n">
        <x:f>XLOOKUP(O1297,Assumptions!$H$4:$H$6,Assumptions!$I$4:$I$6)</x:f>
        <x:v>0.012</x:v>
      </x:c>
      <x:c r="U1297" s="30" t="n">
        <x:f>XLOOKUP(F1297,Assumptions!$A$4:$A$6,Assumptions!$F$4:$F$6)</x:f>
        <x:v>90</x:v>
      </x:c>
      <x:c r="V1297" s="60" t="n">
        <x:f>I1297*12</x:f>
        <x:v>17591.64</x:v>
      </x:c>
      <x:c r="W1297" s="60" t="n">
        <x:f>H1297*J1297*(1-K1297)*Q1297</x:f>
        <x:v>92.21328230399999</x:v>
      </x:c>
      <x:c r="X1297" s="60" t="n">
        <x:f>V1297*R1297</x:f>
        <x:v>281.46623999999997</x:v>
      </x:c>
      <x:c r="Y1297" s="60" t="n">
        <x:f>V1297*S1297</x:f>
        <x:v>175.9164</x:v>
      </x:c>
      <x:c r="Z1297" s="60" t="n">
        <x:f>H1297*J1297*T1297</x:f>
        <x:v>48.584448</x:v>
      </x:c>
      <x:c r="AA1297" s="60" t="n">
        <x:f>P1297+W1297+X1297-Y1297-Z1297-U1297</x:f>
        <x:v>154.17867430399997</x:v>
      </x:c>
      <x:c r="AB1297" s="32" t="n">
        <x:f>IFERROR(AA1297/(P1297+W1297+X1297),0)</x:f>
        <x:v>0.3289639657095898</x:v>
      </x:c>
      <x:c r="AC1297" t="n">
        <x:f>IF(O1297="High",0,IF(I1297&gt;=1800,3,IF(I1297&gt;=900,2,1))+IF(K1297&gt;=0.9,2,IF(K1297&gt;=0.75,1,0))+IF(J1297&lt;=0.7,2,IF(J1297&lt;=0.85,1,0))+IF(M1297&gt;=8,1,0))</x:f>
        <x:v>5</x:v>
      </x:c>
      <x:c r="AD1297" t="str">
        <x:f>IF(AND(O1297&lt;&gt;"High",AC1297&gt;=Assumptions!$B$10,AA1297&gt;0),"Priority Growth",IF(AND(O1297="Low",AA1297&gt;0),"Maintain","Watch"))</x:f>
        <x:v>Watch</x:v>
      </x:c>
      <x:c r="AE1297" s="60" t="n">
        <x:f>MAX(AA1297,0)*N1297</x:f>
        <x:v>25.131123911551995</x:v>
      </x:c>
      <x:c r="AF1297" t="str">
        <x:f>IF(AND(AA1297&gt;=Assumptions!$B$11,O1297&lt;&gt;"High",OR(N1297&gt;=Assumptions!$B$12,M1297&lt;=6)),"High","Standard")</x:f>
        <x:v>Standard</x:v>
      </x:c>
    </x:row>
    <x:row r="1298">
      <x:c r="A1298" t="str">
        <x:f>'Raw_Data'!A1298</x:f>
        <x:v>C01297</x:v>
      </x:c>
      <x:c r="B1298" t="n">
        <x:f>'Raw_Data'!B1298</x:f>
        <x:v>36</x:v>
      </x:c>
      <x:c r="C1298" s="30" t="n">
        <x:f>'Raw_Data'!C1298</x:f>
        <x:v>74540</x:v>
      </x:c>
      <x:c r="D1298" t="n">
        <x:f>'Raw_Data'!D1298</x:f>
        <x:v>633</x:v>
      </x:c>
      <x:c r="E1298" t="n">
        <x:f>'Raw_Data'!E1298</x:f>
        <x:v>5</x:v>
      </x:c>
      <x:c r="F1298" t="str">
        <x:f>PROPER(TRIM('Raw_Data'!F1298))</x:f>
        <x:v>Classic</x:v>
      </x:c>
      <x:c r="G1298" t="str">
        <x:f>PROPER(TRIM('Raw_Data'!G1298))</x:f>
        <x:v>Digital</x:v>
      </x:c>
      <x:c r="H1298" s="60" t="n">
        <x:f>'Raw_Data'!H1298</x:f>
        <x:v>3851</x:v>
      </x:c>
      <x:c r="I1298" s="60" t="n">
        <x:f>'Raw_Data'!I1298</x:f>
        <x:v>585.89</x:v>
      </x:c>
      <x:c r="J1298" s="32" t="n">
        <x:f>'Raw_Data'!J1298</x:f>
        <x:v>0.455</x:v>
      </x:c>
      <x:c r="K1298" s="32" t="n">
        <x:f>'Raw_Data'!K1298</x:f>
        <x:v>0.641</x:v>
      </x:c>
      <x:c r="L1298" t="n">
        <x:f>'Raw_Data'!L1298</x:f>
        <x:v>0</x:v>
      </x:c>
      <x:c r="M1298" t="n">
        <x:f>IF('Raw_Data'!M1298="",Assumptions!$B$15,'Raw_Data'!M1298)</x:f>
        <x:v>8</x:v>
      </x:c>
      <x:c r="N1298" s="32" t="n">
        <x:f>'Raw_Data'!N1298</x:f>
        <x:v>0.114</x:v>
      </x:c>
      <x:c r="O1298" t="str">
        <x:f>IF(OR(D1298&lt;620,L1298&gt;=2,J1298&gt;0.9),"High",IF(OR(D1298&lt;700,L1298=1,J1298&gt;0.75),"Medium","Low"))</x:f>
        <x:v>Medium</x:v>
      </x:c>
      <x:c r="P1298" s="30" t="n">
        <x:f>XLOOKUP(F1298,Assumptions!$A$4:$A$6,Assumptions!$B$4:$B$6)</x:f>
        <x:v>0</x:v>
      </x:c>
      <x:c r="Q1298" s="32" t="n">
        <x:f>XLOOKUP(F1298,Assumptions!$A$4:$A$6,Assumptions!$C$4:$C$6)</x:f>
        <x:v>0.229</x:v>
      </x:c>
      <x:c r="R1298" s="32" t="n">
        <x:f>XLOOKUP(F1298,Assumptions!$A$4:$A$6,Assumptions!$D$4:$D$6)</x:f>
        <x:v>0.015</x:v>
      </x:c>
      <x:c r="S1298" s="32" t="n">
        <x:f>XLOOKUP(F1298,Assumptions!$A$4:$A$6,Assumptions!$E$4:$E$6)</x:f>
        <x:v>0.0075</x:v>
      </x:c>
      <x:c r="T1298" s="32" t="n">
        <x:f>XLOOKUP(O1298,Assumptions!$H$4:$H$6,Assumptions!$I$4:$I$6)</x:f>
        <x:v>0.012</x:v>
      </x:c>
      <x:c r="U1298" s="30" t="n">
        <x:f>XLOOKUP(F1298,Assumptions!$A$4:$A$6,Assumptions!$F$4:$F$6)</x:f>
        <x:v>60</x:v>
      </x:c>
      <x:c r="V1298" s="60" t="n">
        <x:f>I1298*12</x:f>
        <x:v>7030.68</x:v>
      </x:c>
      <x:c r="W1298" s="60" t="n">
        <x:f>H1298*J1298*(1-K1298)*Q1298</x:f>
        <x:v>144.05052525500003</x:v>
      </x:c>
      <x:c r="X1298" s="60" t="n">
        <x:f>V1298*R1298</x:f>
        <x:v>105.4602</x:v>
      </x:c>
      <x:c r="Y1298" s="60" t="n">
        <x:f>V1298*S1298</x:f>
        <x:v>52.7301</x:v>
      </x:c>
      <x:c r="Z1298" s="60" t="n">
        <x:f>H1298*J1298*T1298</x:f>
        <x:v>21.026460000000004</x:v>
      </x:c>
      <x:c r="AA1298" s="60" t="n">
        <x:f>P1298+W1298+X1298-Y1298-Z1298-U1298</x:f>
        <x:v>115.754165255</x:v>
      </x:c>
      <x:c r="AB1298" s="32" t="n">
        <x:f>IFERROR(AA1298/(P1298+W1298+X1298),0)</x:f>
        <x:v>0.4639246073959315</x:v>
      </x:c>
      <x:c r="AC1298" t="n">
        <x:f>IF(O1298="High",0,IF(I1298&gt;=1800,3,IF(I1298&gt;=900,2,1))+IF(K1298&gt;=0.9,2,IF(K1298&gt;=0.75,1,0))+IF(J1298&lt;=0.7,2,IF(J1298&lt;=0.85,1,0))+IF(M1298&gt;=8,1,0))</x:f>
        <x:v>4</x:v>
      </x:c>
      <x:c r="AD1298" t="str">
        <x:f>IF(AND(O1298&lt;&gt;"High",AC1298&gt;=Assumptions!$B$10,AA1298&gt;0),"Priority Growth",IF(AND(O1298="Low",AA1298&gt;0),"Maintain","Watch"))</x:f>
        <x:v>Watch</x:v>
      </x:c>
      <x:c r="AE1298" s="60" t="n">
        <x:f>MAX(AA1298,0)*N1298</x:f>
        <x:v>13.19597483907</x:v>
      </x:c>
      <x:c r="AF1298" t="str">
        <x:f>IF(AND(AA1298&gt;=Assumptions!$B$11,O1298&lt;&gt;"High",OR(N1298&gt;=Assumptions!$B$12,M1298&lt;=6)),"High","Standard")</x:f>
        <x:v>Standard</x:v>
      </x:c>
    </x:row>
    <x:row r="1299">
      <x:c r="A1299" t="str">
        <x:f>'Raw_Data'!A1299</x:f>
        <x:v>C01298</x:v>
      </x:c>
      <x:c r="B1299" t="n">
        <x:f>'Raw_Data'!B1299</x:f>
        <x:v>56</x:v>
      </x:c>
      <x:c r="C1299" s="30" t="n">
        <x:f>'Raw_Data'!C1299</x:f>
        <x:v>113230</x:v>
      </x:c>
      <x:c r="D1299" t="n">
        <x:f>'Raw_Data'!D1299</x:f>
        <x:v>769</x:v>
      </x:c>
      <x:c r="E1299" t="n">
        <x:f>'Raw_Data'!E1299</x:f>
        <x:v>44</x:v>
      </x:c>
      <x:c r="F1299" t="str">
        <x:f>PROPER(TRIM('Raw_Data'!F1299))</x:f>
        <x:v>Platinum</x:v>
      </x:c>
      <x:c r="G1299" t="str">
        <x:f>PROPER(TRIM('Raw_Data'!G1299))</x:f>
        <x:v>Digital</x:v>
      </x:c>
      <x:c r="H1299" s="60" t="n">
        <x:f>'Raw_Data'!H1299</x:f>
        <x:v>26775</x:v>
      </x:c>
      <x:c r="I1299" s="60" t="n">
        <x:f>'Raw_Data'!I1299</x:f>
        <x:v>3217.19</x:v>
      </x:c>
      <x:c r="J1299" s="32" t="n">
        <x:f>'Raw_Data'!J1299</x:f>
        <x:v>0.371</x:v>
      </x:c>
      <x:c r="K1299" s="32" t="n">
        <x:f>'Raw_Data'!K1299</x:f>
        <x:v>0.983</x:v>
      </x:c>
      <x:c r="L1299" t="n">
        <x:f>'Raw_Data'!L1299</x:f>
        <x:v>0</x:v>
      </x:c>
      <x:c r="M1299" t="n">
        <x:f>IF('Raw_Data'!M1299="",Assumptions!$B$15,'Raw_Data'!M1299)</x:f>
        <x:v>7</x:v>
      </x:c>
      <x:c r="N1299" s="32" t="n">
        <x:f>'Raw_Data'!N1299</x:f>
        <x:v>0.108</x:v>
      </x:c>
      <x:c r="O1299" t="str">
        <x:f>IF(OR(D1299&lt;620,L1299&gt;=2,J1299&gt;0.9),"High",IF(OR(D1299&lt;700,L1299=1,J1299&gt;0.75),"Medium","Low"))</x:f>
        <x:v>Low</x:v>
      </x:c>
      <x:c r="P1299" s="30" t="n">
        <x:f>XLOOKUP(F1299,Assumptions!$A$4:$A$6,Assumptions!$B$4:$B$6)</x:f>
        <x:v>195</x:v>
      </x:c>
      <x:c r="Q1299" s="32" t="n">
        <x:f>XLOOKUP(F1299,Assumptions!$A$4:$A$6,Assumptions!$C$4:$C$6)</x:f>
        <x:v>0.199</x:v>
      </x:c>
      <x:c r="R1299" s="32" t="n">
        <x:f>XLOOKUP(F1299,Assumptions!$A$4:$A$6,Assumptions!$D$4:$D$6)</x:f>
        <x:v>0.017</x:v>
      </x:c>
      <x:c r="S1299" s="32" t="n">
        <x:f>XLOOKUP(F1299,Assumptions!$A$4:$A$6,Assumptions!$E$4:$E$6)</x:f>
        <x:v>0.013</x:v>
      </x:c>
      <x:c r="T1299" s="32" t="n">
        <x:f>XLOOKUP(O1299,Assumptions!$H$4:$H$6,Assumptions!$I$4:$I$6)</x:f>
        <x:v>0.0035</x:v>
      </x:c>
      <x:c r="U1299" s="30" t="n">
        <x:f>XLOOKUP(F1299,Assumptions!$A$4:$A$6,Assumptions!$F$4:$F$6)</x:f>
        <x:v>140</x:v>
      </x:c>
      <x:c r="V1299" s="60" t="n">
        <x:f>I1299*12</x:f>
        <x:v>38606.28</x:v>
      </x:c>
      <x:c r="W1299" s="60" t="n">
        <x:f>H1299*J1299*(1-K1299)*Q1299</x:f>
        <x:v>33.60511507500003</x:v>
      </x:c>
      <x:c r="X1299" s="60" t="n">
        <x:f>V1299*R1299</x:f>
        <x:v>656.30676</x:v>
      </x:c>
      <x:c r="Y1299" s="60" t="n">
        <x:f>V1299*S1299</x:f>
        <x:v>501.88163999999995</x:v>
      </x:c>
      <x:c r="Z1299" s="60" t="n">
        <x:f>H1299*J1299*T1299</x:f>
        <x:v>34.7673375</x:v>
      </x:c>
      <x:c r="AA1299" s="60" t="n">
        <x:f>P1299+W1299+X1299-Y1299-Z1299-U1299</x:f>
        <x:v>208.26289757500018</x:v>
      </x:c>
      <x:c r="AB1299" s="32" t="n">
        <x:f>IFERROR(AA1299/(P1299+W1299+X1299),0)</x:f>
        <x:v>0.2353487431246744</x:v>
      </x:c>
      <x:c r="AC1299" t="n">
        <x:f>IF(O1299="High",0,IF(I1299&gt;=1800,3,IF(I1299&gt;=900,2,1))+IF(K1299&gt;=0.9,2,IF(K1299&gt;=0.75,1,0))+IF(J1299&lt;=0.7,2,IF(J1299&lt;=0.85,1,0))+IF(M1299&gt;=8,1,0))</x:f>
        <x:v>7</x:v>
      </x:c>
      <x:c r="AD1299" t="str">
        <x:f>IF(AND(O1299&lt;&gt;"High",AC1299&gt;=Assumptions!$B$10,AA1299&gt;0),"Priority Growth",IF(AND(O1299="Low",AA1299&gt;0),"Maintain","Watch"))</x:f>
        <x:v>Priority Growth</x:v>
      </x:c>
      <x:c r="AE1299" s="60" t="n">
        <x:f>MAX(AA1299,0)*N1299</x:f>
        <x:v>22.492392938100018</x:v>
      </x:c>
      <x:c r="AF1299" t="str">
        <x:f>IF(AND(AA1299&gt;=Assumptions!$B$11,O1299&lt;&gt;"High",OR(N1299&gt;=Assumptions!$B$12,M1299&lt;=6)),"High","Standard")</x:f>
        <x:v>Standard</x:v>
      </x:c>
    </x:row>
    <x:row r="1300">
      <x:c r="A1300" t="str">
        <x:f>'Raw_Data'!A1300</x:f>
        <x:v>C01299</x:v>
      </x:c>
      <x:c r="B1300" t="n">
        <x:f>'Raw_Data'!B1300</x:f>
        <x:v>36</x:v>
      </x:c>
      <x:c r="C1300" s="30" t="n">
        <x:f>'Raw_Data'!C1300</x:f>
        <x:v>59698</x:v>
      </x:c>
      <x:c r="D1300" t="n">
        <x:f>'Raw_Data'!D1300</x:f>
        <x:v>816</x:v>
      </x:c>
      <x:c r="E1300" t="n">
        <x:f>'Raw_Data'!E1300</x:f>
        <x:v>76</x:v>
      </x:c>
      <x:c r="F1300" t="str">
        <x:f>PROPER(TRIM('Raw_Data'!F1300))</x:f>
        <x:v>Platinum</x:v>
      </x:c>
      <x:c r="G1300" t="str">
        <x:f>PROPER(TRIM('Raw_Data'!G1300))</x:f>
        <x:v>Digital</x:v>
      </x:c>
      <x:c r="H1300" s="60" t="n">
        <x:f>'Raw_Data'!H1300</x:f>
        <x:v>19532</x:v>
      </x:c>
      <x:c r="I1300" s="60" t="n">
        <x:f>'Raw_Data'!I1300</x:f>
        <x:v>1972.78</x:v>
      </x:c>
      <x:c r="J1300" s="32" t="n">
        <x:f>'Raw_Data'!J1300</x:f>
        <x:v>0.345</x:v>
      </x:c>
      <x:c r="K1300" s="32" t="n">
        <x:f>'Raw_Data'!K1300</x:f>
        <x:v>0.827</x:v>
      </x:c>
      <x:c r="L1300" t="n">
        <x:f>'Raw_Data'!L1300</x:f>
        <x:v>0</x:v>
      </x:c>
      <x:c r="M1300" t="n">
        <x:f>IF('Raw_Data'!M1300="",Assumptions!$B$15,'Raw_Data'!M1300)</x:f>
        <x:v>6</x:v>
      </x:c>
      <x:c r="N1300" s="32" t="n">
        <x:f>'Raw_Data'!N1300</x:f>
        <x:v>0.183</x:v>
      </x:c>
      <x:c r="O1300" t="str">
        <x:f>IF(OR(D1300&lt;620,L1300&gt;=2,J1300&gt;0.9),"High",IF(OR(D1300&lt;700,L1300=1,J1300&gt;0.75),"Medium","Low"))</x:f>
        <x:v>Low</x:v>
      </x:c>
      <x:c r="P1300" s="30" t="n">
        <x:f>XLOOKUP(F1300,Assumptions!$A$4:$A$6,Assumptions!$B$4:$B$6)</x:f>
        <x:v>195</x:v>
      </x:c>
      <x:c r="Q1300" s="32" t="n">
        <x:f>XLOOKUP(F1300,Assumptions!$A$4:$A$6,Assumptions!$C$4:$C$6)</x:f>
        <x:v>0.199</x:v>
      </x:c>
      <x:c r="R1300" s="32" t="n">
        <x:f>XLOOKUP(F1300,Assumptions!$A$4:$A$6,Assumptions!$D$4:$D$6)</x:f>
        <x:v>0.017</x:v>
      </x:c>
      <x:c r="S1300" s="32" t="n">
        <x:f>XLOOKUP(F1300,Assumptions!$A$4:$A$6,Assumptions!$E$4:$E$6)</x:f>
        <x:v>0.013</x:v>
      </x:c>
      <x:c r="T1300" s="32" t="n">
        <x:f>XLOOKUP(O1300,Assumptions!$H$4:$H$6,Assumptions!$I$4:$I$6)</x:f>
        <x:v>0.0035</x:v>
      </x:c>
      <x:c r="U1300" s="30" t="n">
        <x:f>XLOOKUP(F1300,Assumptions!$A$4:$A$6,Assumptions!$F$4:$F$6)</x:f>
        <x:v>140</x:v>
      </x:c>
      <x:c r="V1300" s="60" t="n">
        <x:f>I1300*12</x:f>
        <x:v>23673.36</x:v>
      </x:c>
      <x:c r="W1300" s="60" t="n">
        <x:f>H1300*J1300*(1-K1300)*Q1300</x:f>
        <x:v>231.98771658000004</x:v>
      </x:c>
      <x:c r="X1300" s="60" t="n">
        <x:f>V1300*R1300</x:f>
        <x:v>402.44712000000004</x:v>
      </x:c>
      <x:c r="Y1300" s="60" t="n">
        <x:f>V1300*S1300</x:f>
        <x:v>307.75368</x:v>
      </x:c>
      <x:c r="Z1300" s="60" t="n">
        <x:f>H1300*J1300*T1300</x:f>
        <x:v>23.584889999999998</x:v>
      </x:c>
      <x:c r="AA1300" s="60" t="n">
        <x:f>P1300+W1300+X1300-Y1300-Z1300-U1300</x:f>
        <x:v>358.09626658000013</x:v>
      </x:c>
      <x:c r="AB1300" s="32" t="n">
        <x:f>IFERROR(AA1300/(P1300+W1300+X1300),0)</x:f>
        <x:v>0.43173526211719615</x:v>
      </x:c>
      <x:c r="AC1300" t="n">
        <x:f>IF(O1300="High",0,IF(I1300&gt;=1800,3,IF(I1300&gt;=900,2,1))+IF(K1300&gt;=0.9,2,IF(K1300&gt;=0.75,1,0))+IF(J1300&lt;=0.7,2,IF(J1300&lt;=0.85,1,0))+IF(M1300&gt;=8,1,0))</x:f>
        <x:v>6</x:v>
      </x:c>
      <x:c r="AD1300" t="str">
        <x:f>IF(AND(O1300&lt;&gt;"High",AC1300&gt;=Assumptions!$B$10,AA1300&gt;0),"Priority Growth",IF(AND(O1300="Low",AA1300&gt;0),"Maintain","Watch"))</x:f>
        <x:v>Priority Growth</x:v>
      </x:c>
      <x:c r="AE1300" s="60" t="n">
        <x:f>MAX(AA1300,0)*N1300</x:f>
        <x:v>65.53161678414003</x:v>
      </x:c>
      <x:c r="AF1300" t="str">
        <x:f>IF(AND(AA1300&gt;=Assumptions!$B$11,O1300&lt;&gt;"High",OR(N1300&gt;=Assumptions!$B$12,M1300&lt;=6)),"High","Standard")</x:f>
        <x:v>High</x:v>
      </x:c>
    </x:row>
    <x:row r="1301">
      <x:c r="A1301" t="str">
        <x:f>'Raw_Data'!A1301</x:f>
        <x:v>C01300</x:v>
      </x:c>
      <x:c r="B1301" t="n">
        <x:f>'Raw_Data'!B1301</x:f>
        <x:v>55</x:v>
      </x:c>
      <x:c r="C1301" s="30" t="n">
        <x:f>'Raw_Data'!C1301</x:f>
        <x:v>92865</x:v>
      </x:c>
      <x:c r="D1301" t="n">
        <x:f>'Raw_Data'!D1301</x:f>
        <x:v>715</x:v>
      </x:c>
      <x:c r="E1301" t="n">
        <x:f>'Raw_Data'!E1301</x:f>
        <x:v>57</x:v>
      </x:c>
      <x:c r="F1301" t="str">
        <x:f>PROPER(TRIM('Raw_Data'!F1301))</x:f>
        <x:v>Gold</x:v>
      </x:c>
      <x:c r="G1301" t="str">
        <x:f>PROPER(TRIM('Raw_Data'!G1301))</x:f>
        <x:v>Partner</x:v>
      </x:c>
      <x:c r="H1301" s="60" t="n">
        <x:f>'Raw_Data'!H1301</x:f>
        <x:v>15323</x:v>
      </x:c>
      <x:c r="I1301" s="60" t="n">
        <x:f>'Raw_Data'!I1301</x:f>
        <x:v>1336.69</x:v>
      </x:c>
      <x:c r="J1301" s="32" t="n">
        <x:f>'Raw_Data'!J1301</x:f>
        <x:v>0.267</x:v>
      </x:c>
      <x:c r="K1301" s="32" t="n">
        <x:f>'Raw_Data'!K1301</x:f>
        <x:v>0.682</x:v>
      </x:c>
      <x:c r="L1301" t="n">
        <x:f>'Raw_Data'!L1301</x:f>
        <x:v>0</x:v>
      </x:c>
      <x:c r="M1301" t="n">
        <x:f>IF('Raw_Data'!M1301="",Assumptions!$B$15,'Raw_Data'!M1301)</x:f>
        <x:v>4</x:v>
      </x:c>
      <x:c r="N1301" s="32" t="n">
        <x:f>'Raw_Data'!N1301</x:f>
        <x:v>0.246</x:v>
      </x:c>
      <x:c r="O1301" t="str">
        <x:f>IF(OR(D1301&lt;620,L1301&gt;=2,J1301&gt;0.9),"High",IF(OR(D1301&lt;700,L1301=1,J1301&gt;0.75),"Medium","Low"))</x:f>
        <x:v>Low</x:v>
      </x:c>
      <x:c r="P1301" s="30" t="n">
        <x:f>XLOOKUP(F1301,Assumptions!$A$4:$A$6,Assumptions!$B$4:$B$6)</x:f>
        <x:v>95</x:v>
      </x:c>
      <x:c r="Q1301" s="32" t="n">
        <x:f>XLOOKUP(F1301,Assumptions!$A$4:$A$6,Assumptions!$C$4:$C$6)</x:f>
        <x:v>0.219</x:v>
      </x:c>
      <x:c r="R1301" s="32" t="n">
        <x:f>XLOOKUP(F1301,Assumptions!$A$4:$A$6,Assumptions!$D$4:$D$6)</x:f>
        <x:v>0.016</x:v>
      </x:c>
      <x:c r="S1301" s="32" t="n">
        <x:f>XLOOKUP(F1301,Assumptions!$A$4:$A$6,Assumptions!$E$4:$E$6)</x:f>
        <x:v>0.01</x:v>
      </x:c>
      <x:c r="T1301" s="32" t="n">
        <x:f>XLOOKUP(O1301,Assumptions!$H$4:$H$6,Assumptions!$I$4:$I$6)</x:f>
        <x:v>0.0035</x:v>
      </x:c>
      <x:c r="U1301" s="30" t="n">
        <x:f>XLOOKUP(F1301,Assumptions!$A$4:$A$6,Assumptions!$F$4:$F$6)</x:f>
        <x:v>90</x:v>
      </x:c>
      <x:c r="V1301" s="60" t="n">
        <x:f>I1301*12</x:f>
        <x:v>16040.28</x:v>
      </x:c>
      <x:c r="W1301" s="60" t="n">
        <x:f>H1301*J1301*(1-K1301)*Q1301</x:f>
        <x:v>284.922205722</x:v>
      </x:c>
      <x:c r="X1301" s="60" t="n">
        <x:f>V1301*R1301</x:f>
        <x:v>256.64448000000004</x:v>
      </x:c>
      <x:c r="Y1301" s="60" t="n">
        <x:f>V1301*S1301</x:f>
        <x:v>160.4028</x:v>
      </x:c>
      <x:c r="Z1301" s="60" t="n">
        <x:f>H1301*J1301*T1301</x:f>
        <x:v>14.319343500000002</x:v>
      </x:c>
      <x:c r="AA1301" s="60" t="n">
        <x:f>P1301+W1301+X1301-Y1301-Z1301-U1301</x:f>
        <x:v>371.8445422220001</x:v>
      </x:c>
      <x:c r="AB1301" s="32" t="n">
        <x:f>IFERROR(AA1301/(P1301+W1301+X1301),0)</x:f>
        <x:v>0.5841407515698852</x:v>
      </x:c>
      <x:c r="AC1301" t="n">
        <x:f>IF(O1301="High",0,IF(I1301&gt;=1800,3,IF(I1301&gt;=900,2,1))+IF(K1301&gt;=0.9,2,IF(K1301&gt;=0.75,1,0))+IF(J1301&lt;=0.7,2,IF(J1301&lt;=0.85,1,0))+IF(M1301&gt;=8,1,0))</x:f>
        <x:v>4</x:v>
      </x:c>
      <x:c r="AD1301" t="str">
        <x:f>IF(AND(O1301&lt;&gt;"High",AC1301&gt;=Assumptions!$B$10,AA1301&gt;0),"Priority Growth",IF(AND(O1301="Low",AA1301&gt;0),"Maintain","Watch"))</x:f>
        <x:v>Maintain</x:v>
      </x:c>
      <x:c r="AE1301" s="60" t="n">
        <x:f>MAX(AA1301,0)*N1301</x:f>
        <x:v>91.47375738661202</x:v>
      </x:c>
      <x:c r="AF1301" t="str">
        <x:f>IF(AND(AA1301&gt;=Assumptions!$B$11,O1301&lt;&gt;"High",OR(N1301&gt;=Assumptions!$B$12,M1301&lt;=6)),"High","Standard")</x:f>
        <x:v>High</x:v>
      </x:c>
    </x:row>
    <x:row r="1302">
      <x:c r="A1302" t="str">
        <x:f>'Raw_Data'!A1302</x:f>
        <x:v>C01301</x:v>
      </x:c>
      <x:c r="B1302" t="n">
        <x:f>'Raw_Data'!B1302</x:f>
        <x:v>51</x:v>
      </x:c>
      <x:c r="C1302" s="30" t="n">
        <x:f>'Raw_Data'!C1302</x:f>
        <x:v>80970</x:v>
      </x:c>
      <x:c r="D1302" t="n">
        <x:f>'Raw_Data'!D1302</x:f>
        <x:v>571</x:v>
      </x:c>
      <x:c r="E1302" t="n">
        <x:f>'Raw_Data'!E1302</x:f>
        <x:v>113</x:v>
      </x:c>
      <x:c r="F1302" t="str">
        <x:f>PROPER(TRIM('Raw_Data'!F1302))</x:f>
        <x:v>Classic</x:v>
      </x:c>
      <x:c r="G1302" t="str">
        <x:f>PROPER(TRIM('Raw_Data'!G1302))</x:f>
        <x:v>Partner</x:v>
      </x:c>
      <x:c r="H1302" s="60" t="n">
        <x:f>'Raw_Data'!H1302</x:f>
        <x:v>2303</x:v>
      </x:c>
      <x:c r="I1302" s="60" t="n">
        <x:f>'Raw_Data'!I1302</x:f>
        <x:v>150</x:v>
      </x:c>
      <x:c r="J1302" s="32" t="n">
        <x:f>'Raw_Data'!J1302</x:f>
        <x:v>0.689</x:v>
      </x:c>
      <x:c r="K1302" s="32" t="n">
        <x:f>'Raw_Data'!K1302</x:f>
        <x:v>0.602</x:v>
      </x:c>
      <x:c r="L1302" t="n">
        <x:f>'Raw_Data'!L1302</x:f>
        <x:v>0</x:v>
      </x:c>
      <x:c r="M1302" t="n">
        <x:f>IF('Raw_Data'!M1302="",Assumptions!$B$15,'Raw_Data'!M1302)</x:f>
        <x:v>8</x:v>
      </x:c>
      <x:c r="N1302" s="32" t="n">
        <x:f>'Raw_Data'!N1302</x:f>
        <x:v>0.082</x:v>
      </x:c>
      <x:c r="O1302" t="str">
        <x:f>IF(OR(D1302&lt;620,L1302&gt;=2,J1302&gt;0.9),"High",IF(OR(D1302&lt;700,L1302=1,J1302&gt;0.75),"Medium","Low"))</x:f>
        <x:v>High</x:v>
      </x:c>
      <x:c r="P1302" s="30" t="n">
        <x:f>XLOOKUP(F1302,Assumptions!$A$4:$A$6,Assumptions!$B$4:$B$6)</x:f>
        <x:v>0</x:v>
      </x:c>
      <x:c r="Q1302" s="32" t="n">
        <x:f>XLOOKUP(F1302,Assumptions!$A$4:$A$6,Assumptions!$C$4:$C$6)</x:f>
        <x:v>0.229</x:v>
      </x:c>
      <x:c r="R1302" s="32" t="n">
        <x:f>XLOOKUP(F1302,Assumptions!$A$4:$A$6,Assumptions!$D$4:$D$6)</x:f>
        <x:v>0.015</x:v>
      </x:c>
      <x:c r="S1302" s="32" t="n">
        <x:f>XLOOKUP(F1302,Assumptions!$A$4:$A$6,Assumptions!$E$4:$E$6)</x:f>
        <x:v>0.0075</x:v>
      </x:c>
      <x:c r="T1302" s="32" t="n">
        <x:f>XLOOKUP(O1302,Assumptions!$H$4:$H$6,Assumptions!$I$4:$I$6)</x:f>
        <x:v>0.045</x:v>
      </x:c>
      <x:c r="U1302" s="30" t="n">
        <x:f>XLOOKUP(F1302,Assumptions!$A$4:$A$6,Assumptions!$F$4:$F$6)</x:f>
        <x:v>60</x:v>
      </x:c>
      <x:c r="V1302" s="60" t="n">
        <x:f>I1302*12</x:f>
        <x:v>1800</x:v>
      </x:c>
      <x:c r="W1302" s="60" t="n">
        <x:f>H1302*J1302*(1-K1302)*Q1302</x:f>
        <x:v>144.621117914</x:v>
      </x:c>
      <x:c r="X1302" s="60" t="n">
        <x:f>V1302*R1302</x:f>
        <x:v>27</x:v>
      </x:c>
      <x:c r="Y1302" s="60" t="n">
        <x:f>V1302*S1302</x:f>
        <x:v>13.5</x:v>
      </x:c>
      <x:c r="Z1302" s="60" t="n">
        <x:f>H1302*J1302*T1302</x:f>
        <x:v>71.40451499999999</x:v>
      </x:c>
      <x:c r="AA1302" s="60" t="n">
        <x:f>P1302+W1302+X1302-Y1302-Z1302-U1302</x:f>
        <x:v>26.716602914000006</x:v>
      </x:c>
      <x:c r="AB1302" s="32" t="n">
        <x:f>IFERROR(AA1302/(P1302+W1302+X1302),0)</x:f>
        <x:v>0.15567200143392493</x:v>
      </x:c>
      <x:c r="AC1302" t="n">
        <x:f>IF(O1302="High",0,IF(I1302&gt;=1800,3,IF(I1302&gt;=900,2,1))+IF(K1302&gt;=0.9,2,IF(K1302&gt;=0.75,1,0))+IF(J1302&lt;=0.7,2,IF(J1302&lt;=0.85,1,0))+IF(M1302&gt;=8,1,0))</x:f>
        <x:v>0</x:v>
      </x:c>
      <x:c r="AD1302" t="str">
        <x:f>IF(AND(O1302&lt;&gt;"High",AC1302&gt;=Assumptions!$B$10,AA1302&gt;0),"Priority Growth",IF(AND(O1302="Low",AA1302&gt;0),"Maintain","Watch"))</x:f>
        <x:v>Watch</x:v>
      </x:c>
      <x:c r="AE1302" s="60" t="n">
        <x:f>MAX(AA1302,0)*N1302</x:f>
        <x:v>2.190761438948001</x:v>
      </x:c>
      <x:c r="AF1302" t="str">
        <x:f>IF(AND(AA1302&gt;=Assumptions!$B$11,O1302&lt;&gt;"High",OR(N1302&gt;=Assumptions!$B$12,M1302&lt;=6)),"High","Standard")</x:f>
        <x:v>Standard</x:v>
      </x:c>
    </x:row>
    <x:row r="1303">
      <x:c r="A1303" t="str">
        <x:f>'Raw_Data'!A1303</x:f>
        <x:v>C01302</x:v>
      </x:c>
      <x:c r="B1303" t="n">
        <x:f>'Raw_Data'!B1303</x:f>
        <x:v>61</x:v>
      </x:c>
      <x:c r="C1303" s="30" t="n">
        <x:f>'Raw_Data'!C1303</x:f>
        <x:v>38770</x:v>
      </x:c>
      <x:c r="D1303" t="n">
        <x:f>'Raw_Data'!D1303</x:f>
        <x:v>777</x:v>
      </x:c>
      <x:c r="E1303" t="n">
        <x:f>'Raw_Data'!E1303</x:f>
        <x:v>45</x:v>
      </x:c>
      <x:c r="F1303" t="str">
        <x:f>PROPER(TRIM('Raw_Data'!F1303))</x:f>
        <x:v>Classic</x:v>
      </x:c>
      <x:c r="G1303" t="str">
        <x:f>PROPER(TRIM('Raw_Data'!G1303))</x:f>
        <x:v>Partner</x:v>
      </x:c>
      <x:c r="H1303" s="60" t="n">
        <x:f>'Raw_Data'!H1303</x:f>
        <x:v>6226</x:v>
      </x:c>
      <x:c r="I1303" s="60" t="n">
        <x:f>'Raw_Data'!I1303</x:f>
        <x:v>845.32</x:v>
      </x:c>
      <x:c r="J1303" s="32" t="n">
        <x:f>'Raw_Data'!J1303</x:f>
        <x:v>0.373</x:v>
      </x:c>
      <x:c r="K1303" s="32" t="n">
        <x:f>'Raw_Data'!K1303</x:f>
        <x:v>0.852</x:v>
      </x:c>
      <x:c r="L1303" t="n">
        <x:f>'Raw_Data'!L1303</x:f>
        <x:v>0</x:v>
      </x:c>
      <x:c r="M1303" t="n">
        <x:f>IF('Raw_Data'!M1303="",Assumptions!$B$15,'Raw_Data'!M1303)</x:f>
        <x:v>7</x:v>
      </x:c>
      <x:c r="N1303" s="32" t="n">
        <x:f>'Raw_Data'!N1303</x:f>
        <x:v>0.081</x:v>
      </x:c>
      <x:c r="O1303" t="str">
        <x:f>IF(OR(D1303&lt;620,L1303&gt;=2,J1303&gt;0.9),"High",IF(OR(D1303&lt;700,L1303=1,J1303&gt;0.75),"Medium","Low"))</x:f>
        <x:v>Low</x:v>
      </x:c>
      <x:c r="P1303" s="30" t="n">
        <x:f>XLOOKUP(F1303,Assumptions!$A$4:$A$6,Assumptions!$B$4:$B$6)</x:f>
        <x:v>0</x:v>
      </x:c>
      <x:c r="Q1303" s="32" t="n">
        <x:f>XLOOKUP(F1303,Assumptions!$A$4:$A$6,Assumptions!$C$4:$C$6)</x:f>
        <x:v>0.229</x:v>
      </x:c>
      <x:c r="R1303" s="32" t="n">
        <x:f>XLOOKUP(F1303,Assumptions!$A$4:$A$6,Assumptions!$D$4:$D$6)</x:f>
        <x:v>0.015</x:v>
      </x:c>
      <x:c r="S1303" s="32" t="n">
        <x:f>XLOOKUP(F1303,Assumptions!$A$4:$A$6,Assumptions!$E$4:$E$6)</x:f>
        <x:v>0.0075</x:v>
      </x:c>
      <x:c r="T1303" s="32" t="n">
        <x:f>XLOOKUP(O1303,Assumptions!$H$4:$H$6,Assumptions!$I$4:$I$6)</x:f>
        <x:v>0.0035</x:v>
      </x:c>
      <x:c r="U1303" s="30" t="n">
        <x:f>XLOOKUP(F1303,Assumptions!$A$4:$A$6,Assumptions!$F$4:$F$6)</x:f>
        <x:v>60</x:v>
      </x:c>
      <x:c r="V1303" s="60" t="n">
        <x:f>I1303*12</x:f>
        <x:v>10143.84</x:v>
      </x:c>
      <x:c r="W1303" s="60" t="n">
        <x:f>H1303*J1303*(1-K1303)*Q1303</x:f>
        <x:v>78.707323816</x:v>
      </x:c>
      <x:c r="X1303" s="60" t="n">
        <x:f>V1303*R1303</x:f>
        <x:v>152.1576</x:v>
      </x:c>
      <x:c r="Y1303" s="60" t="n">
        <x:f>V1303*S1303</x:f>
        <x:v>76.0788</x:v>
      </x:c>
      <x:c r="Z1303" s="60" t="n">
        <x:f>H1303*J1303*T1303</x:f>
        <x:v>8.128043</x:v>
      </x:c>
      <x:c r="AA1303" s="60" t="n">
        <x:f>P1303+W1303+X1303-Y1303-Z1303-U1303</x:f>
        <x:v>86.658080816</x:v>
      </x:c>
      <x:c r="AB1303" s="32" t="n">
        <x:f>IFERROR(AA1303/(P1303+W1303+X1303),0)</x:f>
        <x:v>0.37536269860148497</x:v>
      </x:c>
      <x:c r="AC1303" t="n">
        <x:f>IF(O1303="High",0,IF(I1303&gt;=1800,3,IF(I1303&gt;=900,2,1))+IF(K1303&gt;=0.9,2,IF(K1303&gt;=0.75,1,0))+IF(J1303&lt;=0.7,2,IF(J1303&lt;=0.85,1,0))+IF(M1303&gt;=8,1,0))</x:f>
        <x:v>4</x:v>
      </x:c>
      <x:c r="AD1303" t="str">
        <x:f>IF(AND(O1303&lt;&gt;"High",AC1303&gt;=Assumptions!$B$10,AA1303&gt;0),"Priority Growth",IF(AND(O1303="Low",AA1303&gt;0),"Maintain","Watch"))</x:f>
        <x:v>Maintain</x:v>
      </x:c>
      <x:c r="AE1303" s="60" t="n">
        <x:f>MAX(AA1303,0)*N1303</x:f>
        <x:v>7.0193045460959995</x:v>
      </x:c>
      <x:c r="AF1303" t="str">
        <x:f>IF(AND(AA1303&gt;=Assumptions!$B$11,O1303&lt;&gt;"High",OR(N1303&gt;=Assumptions!$B$12,M1303&lt;=6)),"High","Standard")</x:f>
        <x:v>Standard</x:v>
      </x:c>
    </x:row>
    <x:row r="1304">
      <x:c r="A1304" t="str">
        <x:f>'Raw_Data'!A1304</x:f>
        <x:v>C01303</x:v>
      </x:c>
      <x:c r="B1304" t="n">
        <x:f>'Raw_Data'!B1304</x:f>
        <x:v>32</x:v>
      </x:c>
      <x:c r="C1304" s="30" t="n">
        <x:f>'Raw_Data'!C1304</x:f>
        <x:v>121707</x:v>
      </x:c>
      <x:c r="D1304" t="n">
        <x:f>'Raw_Data'!D1304</x:f>
        <x:v>702</x:v>
      </x:c>
      <x:c r="E1304" t="n">
        <x:f>'Raw_Data'!E1304</x:f>
        <x:v>17</x:v>
      </x:c>
      <x:c r="F1304" t="str">
        <x:f>PROPER(TRIM('Raw_Data'!F1304))</x:f>
        <x:v>Platinum</x:v>
      </x:c>
      <x:c r="G1304" t="str">
        <x:f>PROPER(TRIM('Raw_Data'!G1304))</x:f>
        <x:v>Digital</x:v>
      </x:c>
      <x:c r="H1304" s="60" t="n">
        <x:f>'Raw_Data'!H1304</x:f>
        <x:v>27115</x:v>
      </x:c>
      <x:c r="I1304" s="60" t="n">
        <x:f>'Raw_Data'!I1304</x:f>
        <x:v>2764.41</x:v>
      </x:c>
      <x:c r="J1304" s="32" t="n">
        <x:f>'Raw_Data'!J1304</x:f>
        <x:v>0.529</x:v>
      </x:c>
      <x:c r="K1304" s="32" t="n">
        <x:f>'Raw_Data'!K1304</x:f>
        <x:v>0.781</x:v>
      </x:c>
      <x:c r="L1304" t="n">
        <x:f>'Raw_Data'!L1304</x:f>
        <x:v>0</x:v>
      </x:c>
      <x:c r="M1304" t="n">
        <x:f>IF('Raw_Data'!M1304="",Assumptions!$B$15,'Raw_Data'!M1304)</x:f>
        <x:v>9</x:v>
      </x:c>
      <x:c r="N1304" s="32" t="n">
        <x:f>'Raw_Data'!N1304</x:f>
        <x:v>0.023</x:v>
      </x:c>
      <x:c r="O1304" t="str">
        <x:f>IF(OR(D1304&lt;620,L1304&gt;=2,J1304&gt;0.9),"High",IF(OR(D1304&lt;700,L1304=1,J1304&gt;0.75),"Medium","Low"))</x:f>
        <x:v>Low</x:v>
      </x:c>
      <x:c r="P1304" s="30" t="n">
        <x:f>XLOOKUP(F1304,Assumptions!$A$4:$A$6,Assumptions!$B$4:$B$6)</x:f>
        <x:v>195</x:v>
      </x:c>
      <x:c r="Q1304" s="32" t="n">
        <x:f>XLOOKUP(F1304,Assumptions!$A$4:$A$6,Assumptions!$C$4:$C$6)</x:f>
        <x:v>0.199</x:v>
      </x:c>
      <x:c r="R1304" s="32" t="n">
        <x:f>XLOOKUP(F1304,Assumptions!$A$4:$A$6,Assumptions!$D$4:$D$6)</x:f>
        <x:v>0.017</x:v>
      </x:c>
      <x:c r="S1304" s="32" t="n">
        <x:f>XLOOKUP(F1304,Assumptions!$A$4:$A$6,Assumptions!$E$4:$E$6)</x:f>
        <x:v>0.013</x:v>
      </x:c>
      <x:c r="T1304" s="32" t="n">
        <x:f>XLOOKUP(O1304,Assumptions!$H$4:$H$6,Assumptions!$I$4:$I$6)</x:f>
        <x:v>0.0035</x:v>
      </x:c>
      <x:c r="U1304" s="30" t="n">
        <x:f>XLOOKUP(F1304,Assumptions!$A$4:$A$6,Assumptions!$F$4:$F$6)</x:f>
        <x:v>140</x:v>
      </x:c>
      <x:c r="V1304" s="60" t="n">
        <x:f>I1304*12</x:f>
        <x:v>33172.92</x:v>
      </x:c>
      <x:c r="W1304" s="60" t="n">
        <x:f>H1304*J1304*(1-K1304)*Q1304</x:f>
        <x:v>625.118673135</x:v>
      </x:c>
      <x:c r="X1304" s="60" t="n">
        <x:f>V1304*R1304</x:f>
        <x:v>563.93964</x:v>
      </x:c>
      <x:c r="Y1304" s="60" t="n">
        <x:f>V1304*S1304</x:f>
        <x:v>431.24796</x:v>
      </x:c>
      <x:c r="Z1304" s="60" t="n">
        <x:f>H1304*J1304*T1304</x:f>
        <x:v>50.2034225</x:v>
      </x:c>
      <x:c r="AA1304" s="60" t="n">
        <x:f>P1304+W1304+X1304-Y1304-Z1304-U1304</x:f>
        <x:v>762.606930635</x:v>
      </x:c>
      <x:c r="AB1304" s="32" t="n">
        <x:f>IFERROR(AA1304/(P1304+W1304+X1304),0)</x:f>
        <x:v>0.5509933529517523</x:v>
      </x:c>
      <x:c r="AC1304" t="n">
        <x:f>IF(O1304="High",0,IF(I1304&gt;=1800,3,IF(I1304&gt;=900,2,1))+IF(K1304&gt;=0.9,2,IF(K1304&gt;=0.75,1,0))+IF(J1304&lt;=0.7,2,IF(J1304&lt;=0.85,1,0))+IF(M1304&gt;=8,1,0))</x:f>
        <x:v>7</x:v>
      </x:c>
      <x:c r="AD1304" t="str">
        <x:f>IF(AND(O1304&lt;&gt;"High",AC1304&gt;=Assumptions!$B$10,AA1304&gt;0),"Priority Growth",IF(AND(O1304="Low",AA1304&gt;0),"Maintain","Watch"))</x:f>
        <x:v>Priority Growth</x:v>
      </x:c>
      <x:c r="AE1304" s="60" t="n">
        <x:f>MAX(AA1304,0)*N1304</x:f>
        <x:v>17.539959404605</x:v>
      </x:c>
      <x:c r="AF1304" t="str">
        <x:f>IF(AND(AA1304&gt;=Assumptions!$B$11,O1304&lt;&gt;"High",OR(N1304&gt;=Assumptions!$B$12,M1304&lt;=6)),"High","Standard")</x:f>
        <x:v>Standard</x:v>
      </x:c>
    </x:row>
    <x:row r="1305">
      <x:c r="A1305" t="str">
        <x:f>'Raw_Data'!A1305</x:f>
        <x:v>C01304</x:v>
      </x:c>
      <x:c r="B1305" t="n">
        <x:f>'Raw_Data'!B1305</x:f>
        <x:v>47</x:v>
      </x:c>
      <x:c r="C1305" s="30" t="n">
        <x:f>'Raw_Data'!C1305</x:f>
        <x:v>53800</x:v>
      </x:c>
      <x:c r="D1305" t="n">
        <x:f>'Raw_Data'!D1305</x:f>
        <x:v>688</x:v>
      </x:c>
      <x:c r="E1305" t="n">
        <x:f>'Raw_Data'!E1305</x:f>
        <x:v>22</x:v>
      </x:c>
      <x:c r="F1305" t="str">
        <x:f>PROPER(TRIM('Raw_Data'!F1305))</x:f>
        <x:v>Classic</x:v>
      </x:c>
      <x:c r="G1305" t="str">
        <x:f>PROPER(TRIM('Raw_Data'!G1305))</x:f>
        <x:v>Direct Mail</x:v>
      </x:c>
      <x:c r="H1305" s="60" t="n">
        <x:f>'Raw_Data'!H1305</x:f>
        <x:v>8550</x:v>
      </x:c>
      <x:c r="I1305" s="60" t="n">
        <x:f>'Raw_Data'!I1305</x:f>
        <x:v>881.08</x:v>
      </x:c>
      <x:c r="J1305" s="32" t="n">
        <x:f>'Raw_Data'!J1305</x:f>
        <x:v>0.413</x:v>
      </x:c>
      <x:c r="K1305" s="32" t="n">
        <x:f>'Raw_Data'!K1305</x:f>
        <x:v>0.815</x:v>
      </x:c>
      <x:c r="L1305" t="n">
        <x:f>'Raw_Data'!L1305</x:f>
        <x:v>0</x:v>
      </x:c>
      <x:c r="M1305" t="n">
        <x:f>IF('Raw_Data'!M1305="",Assumptions!$B$15,'Raw_Data'!M1305)</x:f>
        <x:v>6</x:v>
      </x:c>
      <x:c r="N1305" s="32" t="n">
        <x:f>'Raw_Data'!N1305</x:f>
        <x:v>0.163</x:v>
      </x:c>
      <x:c r="O1305" t="str">
        <x:f>IF(OR(D1305&lt;620,L1305&gt;=2,J1305&gt;0.9),"High",IF(OR(D1305&lt;700,L1305=1,J1305&gt;0.75),"Medium","Low"))</x:f>
        <x:v>Medium</x:v>
      </x:c>
      <x:c r="P1305" s="30" t="n">
        <x:f>XLOOKUP(F1305,Assumptions!$A$4:$A$6,Assumptions!$B$4:$B$6)</x:f>
        <x:v>0</x:v>
      </x:c>
      <x:c r="Q1305" s="32" t="n">
        <x:f>XLOOKUP(F1305,Assumptions!$A$4:$A$6,Assumptions!$C$4:$C$6)</x:f>
        <x:v>0.229</x:v>
      </x:c>
      <x:c r="R1305" s="32" t="n">
        <x:f>XLOOKUP(F1305,Assumptions!$A$4:$A$6,Assumptions!$D$4:$D$6)</x:f>
        <x:v>0.015</x:v>
      </x:c>
      <x:c r="S1305" s="32" t="n">
        <x:f>XLOOKUP(F1305,Assumptions!$A$4:$A$6,Assumptions!$E$4:$E$6)</x:f>
        <x:v>0.0075</x:v>
      </x:c>
      <x:c r="T1305" s="32" t="n">
        <x:f>XLOOKUP(O1305,Assumptions!$H$4:$H$6,Assumptions!$I$4:$I$6)</x:f>
        <x:v>0.012</x:v>
      </x:c>
      <x:c r="U1305" s="30" t="n">
        <x:f>XLOOKUP(F1305,Assumptions!$A$4:$A$6,Assumptions!$F$4:$F$6)</x:f>
        <x:v>60</x:v>
      </x:c>
      <x:c r="V1305" s="60" t="n">
        <x:f>I1305*12</x:f>
        <x:v>10572.960000000001</x:v>
      </x:c>
      <x:c r="W1305" s="60" t="n">
        <x:f>H1305*J1305*(1-K1305)*Q1305</x:f>
        <x:v>149.59716975000003</x:v>
      </x:c>
      <x:c r="X1305" s="60" t="n">
        <x:f>V1305*R1305</x:f>
        <x:v>158.5944</x:v>
      </x:c>
      <x:c r="Y1305" s="60" t="n">
        <x:f>V1305*S1305</x:f>
        <x:v>79.2972</x:v>
      </x:c>
      <x:c r="Z1305" s="60" t="n">
        <x:f>H1305*J1305*T1305</x:f>
        <x:v>42.373799999999996</x:v>
      </x:c>
      <x:c r="AA1305" s="60" t="n">
        <x:f>P1305+W1305+X1305-Y1305-Z1305-U1305</x:f>
        <x:v>126.52056975000005</x:v>
      </x:c>
      <x:c r="AB1305" s="32" t="n">
        <x:f>IFERROR(AA1305/(P1305+W1305+X1305),0)</x:f>
        <x:v>0.4105257319420887</x:v>
      </x:c>
      <x:c r="AC1305" t="n">
        <x:f>IF(O1305="High",0,IF(I1305&gt;=1800,3,IF(I1305&gt;=900,2,1))+IF(K1305&gt;=0.9,2,IF(K1305&gt;=0.75,1,0))+IF(J1305&lt;=0.7,2,IF(J1305&lt;=0.85,1,0))+IF(M1305&gt;=8,1,0))</x:f>
        <x:v>4</x:v>
      </x:c>
      <x:c r="AD1305" t="str">
        <x:f>IF(AND(O1305&lt;&gt;"High",AC1305&gt;=Assumptions!$B$10,AA1305&gt;0),"Priority Growth",IF(AND(O1305="Low",AA1305&gt;0),"Maintain","Watch"))</x:f>
        <x:v>Watch</x:v>
      </x:c>
      <x:c r="AE1305" s="60" t="n">
        <x:f>MAX(AA1305,0)*N1305</x:f>
        <x:v>20.62285286925001</x:v>
      </x:c>
      <x:c r="AF1305" t="str">
        <x:f>IF(AND(AA1305&gt;=Assumptions!$B$11,O1305&lt;&gt;"High",OR(N1305&gt;=Assumptions!$B$12,M1305&lt;=6)),"High","Standard")</x:f>
        <x:v>Standard</x:v>
      </x:c>
    </x:row>
    <x:row r="1306">
      <x:c r="A1306" t="str">
        <x:f>'Raw_Data'!A1306</x:f>
        <x:v>C01305</x:v>
      </x:c>
      <x:c r="B1306" t="n">
        <x:f>'Raw_Data'!B1306</x:f>
        <x:v>39</x:v>
      </x:c>
      <x:c r="C1306" s="30" t="n">
        <x:f>'Raw_Data'!C1306</x:f>
        <x:v>70106</x:v>
      </x:c>
      <x:c r="D1306" t="n">
        <x:f>'Raw_Data'!D1306</x:f>
        <x:v>663</x:v>
      </x:c>
      <x:c r="E1306" t="n">
        <x:f>'Raw_Data'!E1306</x:f>
        <x:v>66</x:v>
      </x:c>
      <x:c r="F1306" t="str">
        <x:f>PROPER(TRIM('Raw_Data'!F1306))</x:f>
        <x:v>Gold</x:v>
      </x:c>
      <x:c r="G1306" t="str">
        <x:f>PROPER(TRIM('Raw_Data'!G1306))</x:f>
        <x:v>Digital</x:v>
      </x:c>
      <x:c r="H1306" s="60" t="n">
        <x:f>'Raw_Data'!H1306</x:f>
        <x:v>8825</x:v>
      </x:c>
      <x:c r="I1306" s="60" t="n">
        <x:f>'Raw_Data'!I1306</x:f>
        <x:v>1524.47</x:v>
      </x:c>
      <x:c r="J1306" s="32" t="n">
        <x:f>'Raw_Data'!J1306</x:f>
        <x:v>0.49</x:v>
      </x:c>
      <x:c r="K1306" s="32" t="n">
        <x:f>'Raw_Data'!K1306</x:f>
        <x:v>0.779</x:v>
      </x:c>
      <x:c r="L1306" t="n">
        <x:f>'Raw_Data'!L1306</x:f>
        <x:v>0</x:v>
      </x:c>
      <x:c r="M1306" t="n">
        <x:f>IF('Raw_Data'!M1306="",Assumptions!$B$15,'Raw_Data'!M1306)</x:f>
        <x:v>8</x:v>
      </x:c>
      <x:c r="N1306" s="32" t="n">
        <x:f>'Raw_Data'!N1306</x:f>
        <x:v>0.038</x:v>
      </x:c>
      <x:c r="O1306" t="str">
        <x:f>IF(OR(D1306&lt;620,L1306&gt;=2,J1306&gt;0.9),"High",IF(OR(D1306&lt;700,L1306=1,J1306&gt;0.75),"Medium","Low"))</x:f>
        <x:v>Medium</x:v>
      </x:c>
      <x:c r="P1306" s="30" t="n">
        <x:f>XLOOKUP(F1306,Assumptions!$A$4:$A$6,Assumptions!$B$4:$B$6)</x:f>
        <x:v>95</x:v>
      </x:c>
      <x:c r="Q1306" s="32" t="n">
        <x:f>XLOOKUP(F1306,Assumptions!$A$4:$A$6,Assumptions!$C$4:$C$6)</x:f>
        <x:v>0.219</x:v>
      </x:c>
      <x:c r="R1306" s="32" t="n">
        <x:f>XLOOKUP(F1306,Assumptions!$A$4:$A$6,Assumptions!$D$4:$D$6)</x:f>
        <x:v>0.016</x:v>
      </x:c>
      <x:c r="S1306" s="32" t="n">
        <x:f>XLOOKUP(F1306,Assumptions!$A$4:$A$6,Assumptions!$E$4:$E$6)</x:f>
        <x:v>0.01</x:v>
      </x:c>
      <x:c r="T1306" s="32" t="n">
        <x:f>XLOOKUP(O1306,Assumptions!$H$4:$H$6,Assumptions!$I$4:$I$6)</x:f>
        <x:v>0.012</x:v>
      </x:c>
      <x:c r="U1306" s="30" t="n">
        <x:f>XLOOKUP(F1306,Assumptions!$A$4:$A$6,Assumptions!$F$4:$F$6)</x:f>
        <x:v>90</x:v>
      </x:c>
      <x:c r="V1306" s="60" t="n">
        <x:f>I1306*12</x:f>
        <x:v>18293.64</x:v>
      </x:c>
      <x:c r="W1306" s="60" t="n">
        <x:f>H1306*J1306*(1-K1306)*Q1306</x:f>
        <x:v>209.28937574999998</x:v>
      </x:c>
      <x:c r="X1306" s="60" t="n">
        <x:f>V1306*R1306</x:f>
        <x:v>292.69824</x:v>
      </x:c>
      <x:c r="Y1306" s="60" t="n">
        <x:f>V1306*S1306</x:f>
        <x:v>182.9364</x:v>
      </x:c>
      <x:c r="Z1306" s="60" t="n">
        <x:f>H1306*J1306*T1306</x:f>
        <x:v>51.891</x:v>
      </x:c>
      <x:c r="AA1306" s="60" t="n">
        <x:f>P1306+W1306+X1306-Y1306-Z1306-U1306</x:f>
        <x:v>272.16021575</x:v>
      </x:c>
      <x:c r="AB1306" s="32" t="n">
        <x:f>IFERROR(AA1306/(P1306+W1306+X1306),0)</x:f>
        <x:v>0.4558892154037117</x:v>
      </x:c>
      <x:c r="AC1306" t="n">
        <x:f>IF(O1306="High",0,IF(I1306&gt;=1800,3,IF(I1306&gt;=900,2,1))+IF(K1306&gt;=0.9,2,IF(K1306&gt;=0.75,1,0))+IF(J1306&lt;=0.7,2,IF(J1306&lt;=0.85,1,0))+IF(M1306&gt;=8,1,0))</x:f>
        <x:v>6</x:v>
      </x:c>
      <x:c r="AD1306" t="str">
        <x:f>IF(AND(O1306&lt;&gt;"High",AC1306&gt;=Assumptions!$B$10,AA1306&gt;0),"Priority Growth",IF(AND(O1306="Low",AA1306&gt;0),"Maintain","Watch"))</x:f>
        <x:v>Priority Growth</x:v>
      </x:c>
      <x:c r="AE1306" s="60" t="n">
        <x:f>MAX(AA1306,0)*N1306</x:f>
        <x:v>10.3420881985</x:v>
      </x:c>
      <x:c r="AF1306" t="str">
        <x:f>IF(AND(AA1306&gt;=Assumptions!$B$11,O1306&lt;&gt;"High",OR(N1306&gt;=Assumptions!$B$12,M1306&lt;=6)),"High","Standard")</x:f>
        <x:v>Standard</x:v>
      </x:c>
    </x:row>
    <x:row r="1307">
      <x:c r="A1307" t="str">
        <x:f>'Raw_Data'!A1307</x:f>
        <x:v>C01306</x:v>
      </x:c>
      <x:c r="B1307" t="n">
        <x:f>'Raw_Data'!B1307</x:f>
        <x:v>21</x:v>
      </x:c>
      <x:c r="C1307" s="30" t="n">
        <x:f>'Raw_Data'!C1307</x:f>
        <x:v>81112</x:v>
      </x:c>
      <x:c r="D1307" t="n">
        <x:f>'Raw_Data'!D1307</x:f>
        <x:v>689</x:v>
      </x:c>
      <x:c r="E1307" t="n">
        <x:f>'Raw_Data'!E1307</x:f>
        <x:v>54</x:v>
      </x:c>
      <x:c r="F1307" t="str">
        <x:f>PROPER(TRIM('Raw_Data'!F1307))</x:f>
        <x:v>Gold</x:v>
      </x:c>
      <x:c r="G1307" t="str">
        <x:f>PROPER(TRIM('Raw_Data'!G1307))</x:f>
        <x:v>Digital</x:v>
      </x:c>
      <x:c r="H1307" s="60" t="n">
        <x:f>'Raw_Data'!H1307</x:f>
        <x:v>11211</x:v>
      </x:c>
      <x:c r="I1307" s="60" t="n">
        <x:f>'Raw_Data'!I1307</x:f>
        <x:v>1352.23</x:v>
      </x:c>
      <x:c r="J1307" s="32" t="n">
        <x:f>'Raw_Data'!J1307</x:f>
        <x:v>0.457</x:v>
      </x:c>
      <x:c r="K1307" s="32" t="n">
        <x:f>'Raw_Data'!K1307</x:f>
        <x:v>0.631</x:v>
      </x:c>
      <x:c r="L1307" t="n">
        <x:f>'Raw_Data'!L1307</x:f>
        <x:v>0</x:v>
      </x:c>
      <x:c r="M1307" t="n">
        <x:f>IF('Raw_Data'!M1307="",Assumptions!$B$15,'Raw_Data'!M1307)</x:f>
        <x:v>7</x:v>
      </x:c>
      <x:c r="N1307" s="32" t="n">
        <x:f>'Raw_Data'!N1307</x:f>
        <x:v>0.121</x:v>
      </x:c>
      <x:c r="O1307" t="str">
        <x:f>IF(OR(D1307&lt;620,L1307&gt;=2,J1307&gt;0.9),"High",IF(OR(D1307&lt;700,L1307=1,J1307&gt;0.75),"Medium","Low"))</x:f>
        <x:v>Medium</x:v>
      </x:c>
      <x:c r="P1307" s="30" t="n">
        <x:f>XLOOKUP(F1307,Assumptions!$A$4:$A$6,Assumptions!$B$4:$B$6)</x:f>
        <x:v>95</x:v>
      </x:c>
      <x:c r="Q1307" s="32" t="n">
        <x:f>XLOOKUP(F1307,Assumptions!$A$4:$A$6,Assumptions!$C$4:$C$6)</x:f>
        <x:v>0.219</x:v>
      </x:c>
      <x:c r="R1307" s="32" t="n">
        <x:f>XLOOKUP(F1307,Assumptions!$A$4:$A$6,Assumptions!$D$4:$D$6)</x:f>
        <x:v>0.016</x:v>
      </x:c>
      <x:c r="S1307" s="32" t="n">
        <x:f>XLOOKUP(F1307,Assumptions!$A$4:$A$6,Assumptions!$E$4:$E$6)</x:f>
        <x:v>0.01</x:v>
      </x:c>
      <x:c r="T1307" s="32" t="n">
        <x:f>XLOOKUP(O1307,Assumptions!$H$4:$H$6,Assumptions!$I$4:$I$6)</x:f>
        <x:v>0.012</x:v>
      </x:c>
      <x:c r="U1307" s="30" t="n">
        <x:f>XLOOKUP(F1307,Assumptions!$A$4:$A$6,Assumptions!$F$4:$F$6)</x:f>
        <x:v>90</x:v>
      </x:c>
      <x:c r="V1307" s="60" t="n">
        <x:f>I1307*12</x:f>
        <x:v>16226.76</x:v>
      </x:c>
      <x:c r="W1307" s="60" t="n">
        <x:f>H1307*J1307*(1-K1307)*Q1307</x:f>
        <x:v>414.029259297</x:v>
      </x:c>
      <x:c r="X1307" s="60" t="n">
        <x:f>V1307*R1307</x:f>
        <x:v>259.62816000000004</x:v>
      </x:c>
      <x:c r="Y1307" s="60" t="n">
        <x:f>V1307*S1307</x:f>
        <x:v>162.26760000000002</x:v>
      </x:c>
      <x:c r="Z1307" s="60" t="n">
        <x:f>H1307*J1307*T1307</x:f>
        <x:v>61.48112400000001</x:v>
      </x:c>
      <x:c r="AA1307" s="60" t="n">
        <x:f>P1307+W1307+X1307-Y1307-Z1307-U1307</x:f>
        <x:v>454.908695297</x:v>
      </x:c>
      <x:c r="AB1307" s="32" t="n">
        <x:f>IFERROR(AA1307/(P1307+W1307+X1307),0)</x:f>
        <x:v>0.5918224216362228</x:v>
      </x:c>
      <x:c r="AC1307" t="n">
        <x:f>IF(O1307="High",0,IF(I1307&gt;=1800,3,IF(I1307&gt;=900,2,1))+IF(K1307&gt;=0.9,2,IF(K1307&gt;=0.75,1,0))+IF(J1307&lt;=0.7,2,IF(J1307&lt;=0.85,1,0))+IF(M1307&gt;=8,1,0))</x:f>
        <x:v>4</x:v>
      </x:c>
      <x:c r="AD1307" t="str">
        <x:f>IF(AND(O1307&lt;&gt;"High",AC1307&gt;=Assumptions!$B$10,AA1307&gt;0),"Priority Growth",IF(AND(O1307="Low",AA1307&gt;0),"Maintain","Watch"))</x:f>
        <x:v>Watch</x:v>
      </x:c>
      <x:c r="AE1307" s="60" t="n">
        <x:f>MAX(AA1307,0)*N1307</x:f>
        <x:v>55.043952130937</x:v>
      </x:c>
      <x:c r="AF1307" t="str">
        <x:f>IF(AND(AA1307&gt;=Assumptions!$B$11,O1307&lt;&gt;"High",OR(N1307&gt;=Assumptions!$B$12,M1307&lt;=6)),"High","Standard")</x:f>
        <x:v>Standard</x:v>
      </x:c>
    </x:row>
    <x:row r="1308">
      <x:c r="A1308" t="str">
        <x:f>'Raw_Data'!A1308</x:f>
        <x:v>C01307</x:v>
      </x:c>
      <x:c r="B1308" t="n">
        <x:f>'Raw_Data'!B1308</x:f>
        <x:v>25</x:v>
      </x:c>
      <x:c r="C1308" s="30" t="n">
        <x:f>'Raw_Data'!C1308</x:f>
        <x:v>118201</x:v>
      </x:c>
      <x:c r="D1308" t="n">
        <x:f>'Raw_Data'!D1308</x:f>
        <x:v>711</x:v>
      </x:c>
      <x:c r="E1308" t="n">
        <x:f>'Raw_Data'!E1308</x:f>
        <x:v>14</x:v>
      </x:c>
      <x:c r="F1308" t="str">
        <x:f>PROPER(TRIM('Raw_Data'!F1308))</x:f>
        <x:v>Platinum</x:v>
      </x:c>
      <x:c r="G1308" t="str">
        <x:f>PROPER(TRIM('Raw_Data'!G1308))</x:f>
        <x:v>Partner</x:v>
      </x:c>
      <x:c r="H1308" s="60" t="n">
        <x:f>'Raw_Data'!H1308</x:f>
        <x:v>25287</x:v>
      </x:c>
      <x:c r="I1308" s="60" t="n">
        <x:f>'Raw_Data'!I1308</x:f>
        <x:v>2461.07</x:v>
      </x:c>
      <x:c r="J1308" s="32" t="n">
        <x:f>'Raw_Data'!J1308</x:f>
        <x:v>0.36</x:v>
      </x:c>
      <x:c r="K1308" s="32" t="n">
        <x:f>'Raw_Data'!K1308</x:f>
        <x:v>0.87</x:v>
      </x:c>
      <x:c r="L1308" t="n">
        <x:f>'Raw_Data'!L1308</x:f>
        <x:v>0</x:v>
      </x:c>
      <x:c r="M1308" t="n">
        <x:f>IF('Raw_Data'!M1308="",Assumptions!$B$15,'Raw_Data'!M1308)</x:f>
        <x:v>7</x:v>
      </x:c>
      <x:c r="N1308" s="32" t="n">
        <x:f>'Raw_Data'!N1308</x:f>
        <x:v>0.135</x:v>
      </x:c>
      <x:c r="O1308" t="str">
        <x:f>IF(OR(D1308&lt;620,L1308&gt;=2,J1308&gt;0.9),"High",IF(OR(D1308&lt;700,L1308=1,J1308&gt;0.75),"Medium","Low"))</x:f>
        <x:v>Low</x:v>
      </x:c>
      <x:c r="P1308" s="30" t="n">
        <x:f>XLOOKUP(F1308,Assumptions!$A$4:$A$6,Assumptions!$B$4:$B$6)</x:f>
        <x:v>195</x:v>
      </x:c>
      <x:c r="Q1308" s="32" t="n">
        <x:f>XLOOKUP(F1308,Assumptions!$A$4:$A$6,Assumptions!$C$4:$C$6)</x:f>
        <x:v>0.199</x:v>
      </x:c>
      <x:c r="R1308" s="32" t="n">
        <x:f>XLOOKUP(F1308,Assumptions!$A$4:$A$6,Assumptions!$D$4:$D$6)</x:f>
        <x:v>0.017</x:v>
      </x:c>
      <x:c r="S1308" s="32" t="n">
        <x:f>XLOOKUP(F1308,Assumptions!$A$4:$A$6,Assumptions!$E$4:$E$6)</x:f>
        <x:v>0.013</x:v>
      </x:c>
      <x:c r="T1308" s="32" t="n">
        <x:f>XLOOKUP(O1308,Assumptions!$H$4:$H$6,Assumptions!$I$4:$I$6)</x:f>
        <x:v>0.0035</x:v>
      </x:c>
      <x:c r="U1308" s="30" t="n">
        <x:f>XLOOKUP(F1308,Assumptions!$A$4:$A$6,Assumptions!$F$4:$F$6)</x:f>
        <x:v>140</x:v>
      </x:c>
      <x:c r="V1308" s="60" t="n">
        <x:f>I1308*12</x:f>
        <x:v>29532.840000000004</x:v>
      </x:c>
      <x:c r="W1308" s="60" t="n">
        <x:f>H1308*J1308*(1-K1308)*Q1308</x:f>
        <x:v>235.5028884</x:v>
      </x:c>
      <x:c r="X1308" s="60" t="n">
        <x:f>V1308*R1308</x:f>
        <x:v>502.0582800000001</x:v>
      </x:c>
      <x:c r="Y1308" s="60" t="n">
        <x:f>V1308*S1308</x:f>
        <x:v>383.92692000000005</x:v>
      </x:c>
      <x:c r="Z1308" s="60" t="n">
        <x:f>H1308*J1308*T1308</x:f>
        <x:v>31.86162</x:v>
      </x:c>
      <x:c r="AA1308" s="60" t="n">
        <x:f>P1308+W1308+X1308-Y1308-Z1308-U1308</x:f>
        <x:v>376.7726283999999</x:v>
      </x:c>
      <x:c r="AB1308" s="32" t="n">
        <x:f>IFERROR(AA1308/(P1308+W1308+X1308),0)</x:f>
        <x:v>0.40401921200132174</x:v>
      </x:c>
      <x:c r="AC1308" t="n">
        <x:f>IF(O1308="High",0,IF(I1308&gt;=1800,3,IF(I1308&gt;=900,2,1))+IF(K1308&gt;=0.9,2,IF(K1308&gt;=0.75,1,0))+IF(J1308&lt;=0.7,2,IF(J1308&lt;=0.85,1,0))+IF(M1308&gt;=8,1,0))</x:f>
        <x:v>6</x:v>
      </x:c>
      <x:c r="AD1308" t="str">
        <x:f>IF(AND(O1308&lt;&gt;"High",AC1308&gt;=Assumptions!$B$10,AA1308&gt;0),"Priority Growth",IF(AND(O1308="Low",AA1308&gt;0),"Maintain","Watch"))</x:f>
        <x:v>Priority Growth</x:v>
      </x:c>
      <x:c r="AE1308" s="60" t="n">
        <x:f>MAX(AA1308,0)*N1308</x:f>
        <x:v>50.864304833999995</x:v>
      </x:c>
      <x:c r="AF1308" t="str">
        <x:f>IF(AND(AA1308&gt;=Assumptions!$B$11,O1308&lt;&gt;"High",OR(N1308&gt;=Assumptions!$B$12,M1308&lt;=6)),"High","Standard")</x:f>
        <x:v>Standard</x:v>
      </x:c>
    </x:row>
    <x:row r="1309">
      <x:c r="A1309" t="str">
        <x:f>'Raw_Data'!A1309</x:f>
        <x:v>C01308</x:v>
      </x:c>
      <x:c r="B1309" t="n">
        <x:f>'Raw_Data'!B1309</x:f>
        <x:v>47</x:v>
      </x:c>
      <x:c r="C1309" s="30" t="n">
        <x:f>'Raw_Data'!C1309</x:f>
        <x:v>28000</x:v>
      </x:c>
      <x:c r="D1309" t="n">
        <x:f>'Raw_Data'!D1309</x:f>
        <x:v>773</x:v>
      </x:c>
      <x:c r="E1309" t="n">
        <x:f>'Raw_Data'!E1309</x:f>
        <x:v>17</x:v>
      </x:c>
      <x:c r="F1309" t="str">
        <x:f>PROPER(TRIM('Raw_Data'!F1309))</x:f>
        <x:v>Gold</x:v>
      </x:c>
      <x:c r="G1309" t="str">
        <x:f>PROPER(TRIM('Raw_Data'!G1309))</x:f>
        <x:v>Digital</x:v>
      </x:c>
      <x:c r="H1309" s="60" t="n">
        <x:f>'Raw_Data'!H1309</x:f>
        <x:v>7862</x:v>
      </x:c>
      <x:c r="I1309" s="60" t="n">
        <x:f>'Raw_Data'!I1309</x:f>
        <x:v>687.38</x:v>
      </x:c>
      <x:c r="J1309" s="32" t="n">
        <x:f>'Raw_Data'!J1309</x:f>
        <x:v>0.327</x:v>
      </x:c>
      <x:c r="K1309" s="32" t="n">
        <x:f>'Raw_Data'!K1309</x:f>
        <x:v>0.875</x:v>
      </x:c>
      <x:c r="L1309" t="n">
        <x:f>'Raw_Data'!L1309</x:f>
        <x:v>0</x:v>
      </x:c>
      <x:c r="M1309" t="n">
        <x:f>IF('Raw_Data'!M1309="",Assumptions!$B$15,'Raw_Data'!M1309)</x:f>
        <x:v>8</x:v>
      </x:c>
      <x:c r="N1309" s="32" t="n">
        <x:f>'Raw_Data'!N1309</x:f>
        <x:v>0.147</x:v>
      </x:c>
      <x:c r="O1309" t="str">
        <x:f>IF(OR(D1309&lt;620,L1309&gt;=2,J1309&gt;0.9),"High",IF(OR(D1309&lt;700,L1309=1,J1309&gt;0.75),"Medium","Low"))</x:f>
        <x:v>Low</x:v>
      </x:c>
      <x:c r="P1309" s="30" t="n">
        <x:f>XLOOKUP(F1309,Assumptions!$A$4:$A$6,Assumptions!$B$4:$B$6)</x:f>
        <x:v>95</x:v>
      </x:c>
      <x:c r="Q1309" s="32" t="n">
        <x:f>XLOOKUP(F1309,Assumptions!$A$4:$A$6,Assumptions!$C$4:$C$6)</x:f>
        <x:v>0.219</x:v>
      </x:c>
      <x:c r="R1309" s="32" t="n">
        <x:f>XLOOKUP(F1309,Assumptions!$A$4:$A$6,Assumptions!$D$4:$D$6)</x:f>
        <x:v>0.016</x:v>
      </x:c>
      <x:c r="S1309" s="32" t="n">
        <x:f>XLOOKUP(F1309,Assumptions!$A$4:$A$6,Assumptions!$E$4:$E$6)</x:f>
        <x:v>0.01</x:v>
      </x:c>
      <x:c r="T1309" s="32" t="n">
        <x:f>XLOOKUP(O1309,Assumptions!$H$4:$H$6,Assumptions!$I$4:$I$6)</x:f>
        <x:v>0.0035</x:v>
      </x:c>
      <x:c r="U1309" s="30" t="n">
        <x:f>XLOOKUP(F1309,Assumptions!$A$4:$A$6,Assumptions!$F$4:$F$6)</x:f>
        <x:v>90</x:v>
      </x:c>
      <x:c r="V1309" s="60" t="n">
        <x:f>I1309*12</x:f>
        <x:v>8248.56</x:v>
      </x:c>
      <x:c r="W1309" s="60" t="n">
        <x:f>H1309*J1309*(1-K1309)*Q1309</x:f>
        <x:v>70.37767575000001</x:v>
      </x:c>
      <x:c r="X1309" s="60" t="n">
        <x:f>V1309*R1309</x:f>
        <x:v>131.97696</x:v>
      </x:c>
      <x:c r="Y1309" s="60" t="n">
        <x:f>V1309*S1309</x:f>
        <x:v>82.48559999999999</x:v>
      </x:c>
      <x:c r="Z1309" s="60" t="n">
        <x:f>H1309*J1309*T1309</x:f>
        <x:v>8.998059000000001</x:v>
      </x:c>
      <x:c r="AA1309" s="60" t="n">
        <x:f>P1309+W1309+X1309-Y1309-Z1309-U1309</x:f>
        <x:v>115.87097675000001</x:v>
      </x:c>
      <x:c r="AB1309" s="32" t="n">
        <x:f>IFERROR(AA1309/(P1309+W1309+X1309),0)</x:f>
        <x:v>0.3896726763910894</x:v>
      </x:c>
      <x:c r="AC1309" t="n">
        <x:f>IF(O1309="High",0,IF(I1309&gt;=1800,3,IF(I1309&gt;=900,2,1))+IF(K1309&gt;=0.9,2,IF(K1309&gt;=0.75,1,0))+IF(J1309&lt;=0.7,2,IF(J1309&lt;=0.85,1,0))+IF(M1309&gt;=8,1,0))</x:f>
        <x:v>5</x:v>
      </x:c>
      <x:c r="AD1309" t="str">
        <x:f>IF(AND(O1309&lt;&gt;"High",AC1309&gt;=Assumptions!$B$10,AA1309&gt;0),"Priority Growth",IF(AND(O1309="Low",AA1309&gt;0),"Maintain","Watch"))</x:f>
        <x:v>Maintain</x:v>
      </x:c>
      <x:c r="AE1309" s="60" t="n">
        <x:f>MAX(AA1309,0)*N1309</x:f>
        <x:v>17.03303358225</x:v>
      </x:c>
      <x:c r="AF1309" t="str">
        <x:f>IF(AND(AA1309&gt;=Assumptions!$B$11,O1309&lt;&gt;"High",OR(N1309&gt;=Assumptions!$B$12,M1309&lt;=6)),"High","Standard")</x:f>
        <x:v>Standard</x:v>
      </x:c>
    </x:row>
    <x:row r="1310">
      <x:c r="A1310" t="str">
        <x:f>'Raw_Data'!A1310</x:f>
        <x:v>C01309</x:v>
      </x:c>
      <x:c r="B1310" t="n">
        <x:f>'Raw_Data'!B1310</x:f>
        <x:v>21</x:v>
      </x:c>
      <x:c r="C1310" s="30" t="n">
        <x:f>'Raw_Data'!C1310</x:f>
        <x:v>67378</x:v>
      </x:c>
      <x:c r="D1310" t="n">
        <x:f>'Raw_Data'!D1310</x:f>
        <x:v>635</x:v>
      </x:c>
      <x:c r="E1310" t="n">
        <x:f>'Raw_Data'!E1310</x:f>
        <x:v>23</x:v>
      </x:c>
      <x:c r="F1310" t="str">
        <x:f>PROPER(TRIM('Raw_Data'!F1310))</x:f>
        <x:v>Classic</x:v>
      </x:c>
      <x:c r="G1310" t="str">
        <x:f>PROPER(TRIM('Raw_Data'!G1310))</x:f>
        <x:v>Direct Mail</x:v>
      </x:c>
      <x:c r="H1310" s="60" t="n">
        <x:f>'Raw_Data'!H1310</x:f>
        <x:v>4567</x:v>
      </x:c>
      <x:c r="I1310" s="60" t="n">
        <x:f>'Raw_Data'!I1310</x:f>
        <x:v>600.23</x:v>
      </x:c>
      <x:c r="J1310" s="32" t="n">
        <x:f>'Raw_Data'!J1310</x:f>
        <x:v>0.385</x:v>
      </x:c>
      <x:c r="K1310" s="32" t="n">
        <x:f>'Raw_Data'!K1310</x:f>
        <x:v>0.526</x:v>
      </x:c>
      <x:c r="L1310" t="n">
        <x:f>'Raw_Data'!L1310</x:f>
        <x:v>0</x:v>
      </x:c>
      <x:c r="M1310" t="n">
        <x:f>IF('Raw_Data'!M1310="",Assumptions!$B$15,'Raw_Data'!M1310)</x:f>
        <x:v>7</x:v>
      </x:c>
      <x:c r="N1310" s="32" t="n">
        <x:f>'Raw_Data'!N1310</x:f>
        <x:v>0.133</x:v>
      </x:c>
      <x:c r="O1310" t="str">
        <x:f>IF(OR(D1310&lt;620,L1310&gt;=2,J1310&gt;0.9),"High",IF(OR(D1310&lt;700,L1310=1,J1310&gt;0.75),"Medium","Low"))</x:f>
        <x:v>Medium</x:v>
      </x:c>
      <x:c r="P1310" s="30" t="n">
        <x:f>XLOOKUP(F1310,Assumptions!$A$4:$A$6,Assumptions!$B$4:$B$6)</x:f>
        <x:v>0</x:v>
      </x:c>
      <x:c r="Q1310" s="32" t="n">
        <x:f>XLOOKUP(F1310,Assumptions!$A$4:$A$6,Assumptions!$C$4:$C$6)</x:f>
        <x:v>0.229</x:v>
      </x:c>
      <x:c r="R1310" s="32" t="n">
        <x:f>XLOOKUP(F1310,Assumptions!$A$4:$A$6,Assumptions!$D$4:$D$6)</x:f>
        <x:v>0.015</x:v>
      </x:c>
      <x:c r="S1310" s="32" t="n">
        <x:f>XLOOKUP(F1310,Assumptions!$A$4:$A$6,Assumptions!$E$4:$E$6)</x:f>
        <x:v>0.0075</x:v>
      </x:c>
      <x:c r="T1310" s="32" t="n">
        <x:f>XLOOKUP(O1310,Assumptions!$H$4:$H$6,Assumptions!$I$4:$I$6)</x:f>
        <x:v>0.012</x:v>
      </x:c>
      <x:c r="U1310" s="30" t="n">
        <x:f>XLOOKUP(F1310,Assumptions!$A$4:$A$6,Assumptions!$F$4:$F$6)</x:f>
        <x:v>60</x:v>
      </x:c>
      <x:c r="V1310" s="60" t="n">
        <x:f>I1310*12</x:f>
        <x:v>7202.76</x:v>
      </x:c>
      <x:c r="W1310" s="60" t="n">
        <x:f>H1310*J1310*(1-K1310)*Q1310</x:f>
        <x:v>190.85588907000002</x:v>
      </x:c>
      <x:c r="X1310" s="60" t="n">
        <x:f>V1310*R1310</x:f>
        <x:v>108.0414</x:v>
      </x:c>
      <x:c r="Y1310" s="60" t="n">
        <x:f>V1310*S1310</x:f>
        <x:v>54.0207</x:v>
      </x:c>
      <x:c r="Z1310" s="60" t="n">
        <x:f>H1310*J1310*T1310</x:f>
        <x:v>21.09954</x:v>
      </x:c>
      <x:c r="AA1310" s="60" t="n">
        <x:f>P1310+W1310+X1310-Y1310-Z1310-U1310</x:f>
        <x:v>163.77704907</x:v>
      </x:c>
      <x:c r="AB1310" s="32" t="n">
        <x:f>IFERROR(AA1310/(P1310+W1310+X1310),0)</x:f>
        <x:v>0.5479375526609221</x:v>
      </x:c>
      <x:c r="AC1310" t="n">
        <x:f>IF(O1310="High",0,IF(I1310&gt;=1800,3,IF(I1310&gt;=900,2,1))+IF(K1310&gt;=0.9,2,IF(K1310&gt;=0.75,1,0))+IF(J1310&lt;=0.7,2,IF(J1310&lt;=0.85,1,0))+IF(M1310&gt;=8,1,0))</x:f>
        <x:v>3</x:v>
      </x:c>
      <x:c r="AD1310" t="str">
        <x:f>IF(AND(O1310&lt;&gt;"High",AC1310&gt;=Assumptions!$B$10,AA1310&gt;0),"Priority Growth",IF(AND(O1310="Low",AA1310&gt;0),"Maintain","Watch"))</x:f>
        <x:v>Watch</x:v>
      </x:c>
      <x:c r="AE1310" s="60" t="n">
        <x:f>MAX(AA1310,0)*N1310</x:f>
        <x:v>21.78234752631</x:v>
      </x:c>
      <x:c r="AF1310" t="str">
        <x:f>IF(AND(AA1310&gt;=Assumptions!$B$11,O1310&lt;&gt;"High",OR(N1310&gt;=Assumptions!$B$12,M1310&lt;=6)),"High","Standard")</x:f>
        <x:v>Standard</x:v>
      </x:c>
    </x:row>
    <x:row r="1311">
      <x:c r="A1311" t="str">
        <x:f>'Raw_Data'!A1311</x:f>
        <x:v>C01310</x:v>
      </x:c>
      <x:c r="B1311" t="n">
        <x:f>'Raw_Data'!B1311</x:f>
        <x:v>42</x:v>
      </x:c>
      <x:c r="C1311" s="30" t="n">
        <x:f>'Raw_Data'!C1311</x:f>
        <x:v>128496</x:v>
      </x:c>
      <x:c r="D1311" t="n">
        <x:f>'Raw_Data'!D1311</x:f>
        <x:v>683</x:v>
      </x:c>
      <x:c r="E1311" t="n">
        <x:f>'Raw_Data'!E1311</x:f>
        <x:v>17</x:v>
      </x:c>
      <x:c r="F1311" t="str">
        <x:f>PROPER(TRIM('Raw_Data'!F1311))</x:f>
        <x:v>Gold</x:v>
      </x:c>
      <x:c r="G1311" t="str">
        <x:f>PROPER(TRIM('Raw_Data'!G1311))</x:f>
        <x:v>Partner</x:v>
      </x:c>
      <x:c r="H1311" s="60" t="n">
        <x:f>'Raw_Data'!H1311</x:f>
        <x:v>16811</x:v>
      </x:c>
      <x:c r="I1311" s="60" t="n">
        <x:f>'Raw_Data'!I1311</x:f>
        <x:v>1969.04</x:v>
      </x:c>
      <x:c r="J1311" s="32" t="n">
        <x:f>'Raw_Data'!J1311</x:f>
        <x:v>0.241</x:v>
      </x:c>
      <x:c r="K1311" s="32" t="n">
        <x:f>'Raw_Data'!K1311</x:f>
        <x:v>0.607</x:v>
      </x:c>
      <x:c r="L1311" t="n">
        <x:f>'Raw_Data'!L1311</x:f>
        <x:v>0</x:v>
      </x:c>
      <x:c r="M1311" t="n">
        <x:f>IF('Raw_Data'!M1311="",Assumptions!$B$15,'Raw_Data'!M1311)</x:f>
        <x:v>5</x:v>
      </x:c>
      <x:c r="N1311" s="32" t="n">
        <x:f>'Raw_Data'!N1311</x:f>
        <x:v>0.223</x:v>
      </x:c>
      <x:c r="O1311" t="str">
        <x:f>IF(OR(D1311&lt;620,L1311&gt;=2,J1311&gt;0.9),"High",IF(OR(D1311&lt;700,L1311=1,J1311&gt;0.75),"Medium","Low"))</x:f>
        <x:v>Medium</x:v>
      </x:c>
      <x:c r="P1311" s="30" t="n">
        <x:f>XLOOKUP(F1311,Assumptions!$A$4:$A$6,Assumptions!$B$4:$B$6)</x:f>
        <x:v>95</x:v>
      </x:c>
      <x:c r="Q1311" s="32" t="n">
        <x:f>XLOOKUP(F1311,Assumptions!$A$4:$A$6,Assumptions!$C$4:$C$6)</x:f>
        <x:v>0.219</x:v>
      </x:c>
      <x:c r="R1311" s="32" t="n">
        <x:f>XLOOKUP(F1311,Assumptions!$A$4:$A$6,Assumptions!$D$4:$D$6)</x:f>
        <x:v>0.016</x:v>
      </x:c>
      <x:c r="S1311" s="32" t="n">
        <x:f>XLOOKUP(F1311,Assumptions!$A$4:$A$6,Assumptions!$E$4:$E$6)</x:f>
        <x:v>0.01</x:v>
      </x:c>
      <x:c r="T1311" s="32" t="n">
        <x:f>XLOOKUP(O1311,Assumptions!$H$4:$H$6,Assumptions!$I$4:$I$6)</x:f>
        <x:v>0.012</x:v>
      </x:c>
      <x:c r="U1311" s="30" t="n">
        <x:f>XLOOKUP(F1311,Assumptions!$A$4:$A$6,Assumptions!$F$4:$F$6)</x:f>
        <x:v>90</x:v>
      </x:c>
      <x:c r="V1311" s="60" t="n">
        <x:f>I1311*12</x:f>
        <x:v>23628.48</x:v>
      </x:c>
      <x:c r="W1311" s="60" t="n">
        <x:f>H1311*J1311*(1-K1311)*Q1311</x:f>
        <x:v>348.696233217</x:v>
      </x:c>
      <x:c r="X1311" s="60" t="n">
        <x:f>V1311*R1311</x:f>
        <x:v>378.05568</x:v>
      </x:c>
      <x:c r="Y1311" s="60" t="n">
        <x:f>V1311*S1311</x:f>
        <x:v>236.2848</x:v>
      </x:c>
      <x:c r="Z1311" s="60" t="n">
        <x:f>H1311*J1311*T1311</x:f>
        <x:v>48.617412</x:v>
      </x:c>
      <x:c r="AA1311" s="60" t="n">
        <x:f>P1311+W1311+X1311-Y1311-Z1311-U1311</x:f>
        <x:v>446.8497012170001</x:v>
      </x:c>
      <x:c r="AB1311" s="32" t="n">
        <x:f>IFERROR(AA1311/(P1311+W1311+X1311),0)</x:f>
        <x:v>0.5437768918208779</x:v>
      </x:c>
      <x:c r="AC1311" t="n">
        <x:f>IF(O1311="High",0,IF(I1311&gt;=1800,3,IF(I1311&gt;=900,2,1))+IF(K1311&gt;=0.9,2,IF(K1311&gt;=0.75,1,0))+IF(J1311&lt;=0.7,2,IF(J1311&lt;=0.85,1,0))+IF(M1311&gt;=8,1,0))</x:f>
        <x:v>5</x:v>
      </x:c>
      <x:c r="AD1311" t="str">
        <x:f>IF(AND(O1311&lt;&gt;"High",AC1311&gt;=Assumptions!$B$10,AA1311&gt;0),"Priority Growth",IF(AND(O1311="Low",AA1311&gt;0),"Maintain","Watch"))</x:f>
        <x:v>Watch</x:v>
      </x:c>
      <x:c r="AE1311" s="60" t="n">
        <x:f>MAX(AA1311,0)*N1311</x:f>
        <x:v>99.64748337139102</x:v>
      </x:c>
      <x:c r="AF1311" t="str">
        <x:f>IF(AND(AA1311&gt;=Assumptions!$B$11,O1311&lt;&gt;"High",OR(N1311&gt;=Assumptions!$B$12,M1311&lt;=6)),"High","Standard")</x:f>
        <x:v>High</x:v>
      </x:c>
    </x:row>
    <x:row r="1312">
      <x:c r="A1312" t="str">
        <x:f>'Raw_Data'!A1312</x:f>
        <x:v>C01311</x:v>
      </x:c>
      <x:c r="B1312" t="n">
        <x:f>'Raw_Data'!B1312</x:f>
        <x:v>45</x:v>
      </x:c>
      <x:c r="C1312" s="30" t="n">
        <x:f>'Raw_Data'!C1312</x:f>
        <x:v>35695</x:v>
      </x:c>
      <x:c r="D1312" t="n">
        <x:f>'Raw_Data'!D1312</x:f>
        <x:v>602</x:v>
      </x:c>
      <x:c r="E1312" t="n">
        <x:f>'Raw_Data'!E1312</x:f>
        <x:v>61</x:v>
      </x:c>
      <x:c r="F1312" t="str">
        <x:f>PROPER(TRIM('Raw_Data'!F1312))</x:f>
        <x:v>Classic</x:v>
      </x:c>
      <x:c r="G1312" t="str">
        <x:f>PROPER(TRIM('Raw_Data'!G1312))</x:f>
        <x:v>Branch</x:v>
      </x:c>
      <x:c r="H1312" s="60" t="n">
        <x:f>'Raw_Data'!H1312</x:f>
        <x:v>1430</x:v>
      </x:c>
      <x:c r="I1312" s="60" t="n">
        <x:f>'Raw_Data'!I1312</x:f>
        <x:v>281.95</x:v>
      </x:c>
      <x:c r="J1312" s="32" t="n">
        <x:f>'Raw_Data'!J1312</x:f>
        <x:v>0.657</x:v>
      </x:c>
      <x:c r="K1312" s="32" t="n">
        <x:f>'Raw_Data'!K1312</x:f>
        <x:v>0.48</x:v>
      </x:c>
      <x:c r="L1312" t="n">
        <x:f>'Raw_Data'!L1312</x:f>
        <x:v>0</x:v>
      </x:c>
      <x:c r="M1312" t="n">
        <x:f>IF('Raw_Data'!M1312="",Assumptions!$B$15,'Raw_Data'!M1312)</x:f>
        <x:v>8</x:v>
      </x:c>
      <x:c r="N1312" s="32" t="n">
        <x:f>'Raw_Data'!N1312</x:f>
        <x:v>0.052</x:v>
      </x:c>
      <x:c r="O1312" t="str">
        <x:f>IF(OR(D1312&lt;620,L1312&gt;=2,J1312&gt;0.9),"High",IF(OR(D1312&lt;700,L1312=1,J1312&gt;0.75),"Medium","Low"))</x:f>
        <x:v>High</x:v>
      </x:c>
      <x:c r="P1312" s="30" t="n">
        <x:f>XLOOKUP(F1312,Assumptions!$A$4:$A$6,Assumptions!$B$4:$B$6)</x:f>
        <x:v>0</x:v>
      </x:c>
      <x:c r="Q1312" s="32" t="n">
        <x:f>XLOOKUP(F1312,Assumptions!$A$4:$A$6,Assumptions!$C$4:$C$6)</x:f>
        <x:v>0.229</x:v>
      </x:c>
      <x:c r="R1312" s="32" t="n">
        <x:f>XLOOKUP(F1312,Assumptions!$A$4:$A$6,Assumptions!$D$4:$D$6)</x:f>
        <x:v>0.015</x:v>
      </x:c>
      <x:c r="S1312" s="32" t="n">
        <x:f>XLOOKUP(F1312,Assumptions!$A$4:$A$6,Assumptions!$E$4:$E$6)</x:f>
        <x:v>0.0075</x:v>
      </x:c>
      <x:c r="T1312" s="32" t="n">
        <x:f>XLOOKUP(O1312,Assumptions!$H$4:$H$6,Assumptions!$I$4:$I$6)</x:f>
        <x:v>0.045</x:v>
      </x:c>
      <x:c r="U1312" s="30" t="n">
        <x:f>XLOOKUP(F1312,Assumptions!$A$4:$A$6,Assumptions!$F$4:$F$6)</x:f>
        <x:v>60</x:v>
      </x:c>
      <x:c r="V1312" s="60" t="n">
        <x:f>I1312*12</x:f>
        <x:v>3383.3999999999996</x:v>
      </x:c>
      <x:c r="W1312" s="60" t="n">
        <x:f>H1312*J1312*(1-K1312)*Q1312</x:f>
        <x:v>111.87685080000001</x:v>
      </x:c>
      <x:c r="X1312" s="60" t="n">
        <x:f>V1312*R1312</x:f>
        <x:v>50.75099999999999</x:v>
      </x:c>
      <x:c r="Y1312" s="60" t="n">
        <x:f>V1312*S1312</x:f>
        <x:v>25.375499999999995</x:v>
      </x:c>
      <x:c r="Z1312" s="60" t="n">
        <x:f>H1312*J1312*T1312</x:f>
        <x:v>42.27795</x:v>
      </x:c>
      <x:c r="AA1312" s="60" t="n">
        <x:f>P1312+W1312+X1312-Y1312-Z1312-U1312</x:f>
        <x:v>34.97440080000001</x:v>
      </x:c>
      <x:c r="AB1312" s="32" t="n">
        <x:f>IFERROR(AA1312/(P1312+W1312+X1312),0)</x:f>
        <x:v>0.21505787986469543</x:v>
      </x:c>
      <x:c r="AC1312" t="n">
        <x:f>IF(O1312="High",0,IF(I1312&gt;=1800,3,IF(I1312&gt;=900,2,1))+IF(K1312&gt;=0.9,2,IF(K1312&gt;=0.75,1,0))+IF(J1312&lt;=0.7,2,IF(J1312&lt;=0.85,1,0))+IF(M1312&gt;=8,1,0))</x:f>
        <x:v>0</x:v>
      </x:c>
      <x:c r="AD1312" t="str">
        <x:f>IF(AND(O1312&lt;&gt;"High",AC1312&gt;=Assumptions!$B$10,AA1312&gt;0),"Priority Growth",IF(AND(O1312="Low",AA1312&gt;0),"Maintain","Watch"))</x:f>
        <x:v>Watch</x:v>
      </x:c>
      <x:c r="AE1312" s="60" t="n">
        <x:f>MAX(AA1312,0)*N1312</x:f>
        <x:v>1.8186688416000005</x:v>
      </x:c>
      <x:c r="AF1312" t="str">
        <x:f>IF(AND(AA1312&gt;=Assumptions!$B$11,O1312&lt;&gt;"High",OR(N1312&gt;=Assumptions!$B$12,M1312&lt;=6)),"High","Standard")</x:f>
        <x:v>Standard</x:v>
      </x:c>
    </x:row>
    <x:row r="1313">
      <x:c r="A1313" t="str">
        <x:f>'Raw_Data'!A1313</x:f>
        <x:v>C01312</x:v>
      </x:c>
      <x:c r="B1313" t="n">
        <x:f>'Raw_Data'!B1313</x:f>
        <x:v>68</x:v>
      </x:c>
      <x:c r="C1313" s="30" t="n">
        <x:f>'Raw_Data'!C1313</x:f>
        <x:v>76017</x:v>
      </x:c>
      <x:c r="D1313" t="n">
        <x:f>'Raw_Data'!D1313</x:f>
        <x:v>634</x:v>
      </x:c>
      <x:c r="E1313" t="n">
        <x:f>'Raw_Data'!E1313</x:f>
        <x:v>15</x:v>
      </x:c>
      <x:c r="F1313" t="str">
        <x:f>PROPER(TRIM('Raw_Data'!F1313))</x:f>
        <x:v>Gold</x:v>
      </x:c>
      <x:c r="G1313" t="str">
        <x:f>PROPER(TRIM('Raw_Data'!G1313))</x:f>
        <x:v>Branch</x:v>
      </x:c>
      <x:c r="H1313" s="60" t="n">
        <x:f>'Raw_Data'!H1313</x:f>
        <x:v>9119</x:v>
      </x:c>
      <x:c r="I1313" s="60" t="n">
        <x:f>'Raw_Data'!I1313</x:f>
        <x:v>1064.55</x:v>
      </x:c>
      <x:c r="J1313" s="32" t="n">
        <x:f>'Raw_Data'!J1313</x:f>
        <x:v>0.423</x:v>
      </x:c>
      <x:c r="K1313" s="32" t="n">
        <x:f>'Raw_Data'!K1313</x:f>
        <x:v>0.698</x:v>
      </x:c>
      <x:c r="L1313" t="n">
        <x:f>'Raw_Data'!L1313</x:f>
        <x:v>0</x:v>
      </x:c>
      <x:c r="M1313" t="n">
        <x:f>IF('Raw_Data'!M1313="",Assumptions!$B$15,'Raw_Data'!M1313)</x:f>
        <x:v>7</x:v>
      </x:c>
      <x:c r="N1313" s="32" t="n">
        <x:f>'Raw_Data'!N1313</x:f>
        <x:v>0.09</x:v>
      </x:c>
      <x:c r="O1313" t="str">
        <x:f>IF(OR(D1313&lt;620,L1313&gt;=2,J1313&gt;0.9),"High",IF(OR(D1313&lt;700,L1313=1,J1313&gt;0.75),"Medium","Low"))</x:f>
        <x:v>Medium</x:v>
      </x:c>
      <x:c r="P1313" s="30" t="n">
        <x:f>XLOOKUP(F1313,Assumptions!$A$4:$A$6,Assumptions!$B$4:$B$6)</x:f>
        <x:v>95</x:v>
      </x:c>
      <x:c r="Q1313" s="32" t="n">
        <x:f>XLOOKUP(F1313,Assumptions!$A$4:$A$6,Assumptions!$C$4:$C$6)</x:f>
        <x:v>0.219</x:v>
      </x:c>
      <x:c r="R1313" s="32" t="n">
        <x:f>XLOOKUP(F1313,Assumptions!$A$4:$A$6,Assumptions!$D$4:$D$6)</x:f>
        <x:v>0.016</x:v>
      </x:c>
      <x:c r="S1313" s="32" t="n">
        <x:f>XLOOKUP(F1313,Assumptions!$A$4:$A$6,Assumptions!$E$4:$E$6)</x:f>
        <x:v>0.01</x:v>
      </x:c>
      <x:c r="T1313" s="32" t="n">
        <x:f>XLOOKUP(O1313,Assumptions!$H$4:$H$6,Assumptions!$I$4:$I$6)</x:f>
        <x:v>0.012</x:v>
      </x:c>
      <x:c r="U1313" s="30" t="n">
        <x:f>XLOOKUP(F1313,Assumptions!$A$4:$A$6,Assumptions!$F$4:$F$6)</x:f>
        <x:v>90</x:v>
      </x:c>
      <x:c r="V1313" s="60" t="n">
        <x:f>I1313*12</x:f>
        <x:v>12774.599999999999</x:v>
      </x:c>
      <x:c r="W1313" s="60" t="n">
        <x:f>H1313*J1313*(1-K1313)*Q1313</x:f>
        <x:v>255.11655450600006</x:v>
      </x:c>
      <x:c r="X1313" s="60" t="n">
        <x:f>V1313*R1313</x:f>
        <x:v>204.3936</x:v>
      </x:c>
      <x:c r="Y1313" s="60" t="n">
        <x:f>V1313*S1313</x:f>
        <x:v>127.746</x:v>
      </x:c>
      <x:c r="Z1313" s="60" t="n">
        <x:f>H1313*J1313*T1313</x:f>
        <x:v>46.288044</x:v>
      </x:c>
      <x:c r="AA1313" s="60" t="n">
        <x:f>P1313+W1313+X1313-Y1313-Z1313-U1313</x:f>
        <x:v>290.47611050600005</x:v>
      </x:c>
      <x:c r="AB1313" s="32" t="n">
        <x:f>IFERROR(AA1313/(P1313+W1313+X1313),0)</x:f>
        <x:v>0.5238427252333698</x:v>
      </x:c>
      <x:c r="AC1313" t="n">
        <x:f>IF(O1313="High",0,IF(I1313&gt;=1800,3,IF(I1313&gt;=900,2,1))+IF(K1313&gt;=0.9,2,IF(K1313&gt;=0.75,1,0))+IF(J1313&lt;=0.7,2,IF(J1313&lt;=0.85,1,0))+IF(M1313&gt;=8,1,0))</x:f>
        <x:v>4</x:v>
      </x:c>
      <x:c r="AD1313" t="str">
        <x:f>IF(AND(O1313&lt;&gt;"High",AC1313&gt;=Assumptions!$B$10,AA1313&gt;0),"Priority Growth",IF(AND(O1313="Low",AA1313&gt;0),"Maintain","Watch"))</x:f>
        <x:v>Watch</x:v>
      </x:c>
      <x:c r="AE1313" s="60" t="n">
        <x:f>MAX(AA1313,0)*N1313</x:f>
        <x:v>26.142849945540004</x:v>
      </x:c>
      <x:c r="AF1313" t="str">
        <x:f>IF(AND(AA1313&gt;=Assumptions!$B$11,O1313&lt;&gt;"High",OR(N1313&gt;=Assumptions!$B$12,M1313&lt;=6)),"High","Standard")</x:f>
        <x:v>Standard</x:v>
      </x:c>
    </x:row>
    <x:row r="1314">
      <x:c r="A1314" t="str">
        <x:f>'Raw_Data'!A1314</x:f>
        <x:v>C01313</x:v>
      </x:c>
      <x:c r="B1314" t="n">
        <x:f>'Raw_Data'!B1314</x:f>
        <x:v>52</x:v>
      </x:c>
      <x:c r="C1314" s="30" t="n">
        <x:f>'Raw_Data'!C1314</x:f>
        <x:v>59408</x:v>
      </x:c>
      <x:c r="D1314" t="n">
        <x:f>'Raw_Data'!D1314</x:f>
        <x:v>706</x:v>
      </x:c>
      <x:c r="E1314" t="n">
        <x:f>'Raw_Data'!E1314</x:f>
        <x:v>34</x:v>
      </x:c>
      <x:c r="F1314" t="str">
        <x:f>PROPER(TRIM('Raw_Data'!F1314))</x:f>
        <x:v>Gold</x:v>
      </x:c>
      <x:c r="G1314" t="str">
        <x:f>PROPER(TRIM('Raw_Data'!G1314))</x:f>
        <x:v>Digital</x:v>
      </x:c>
      <x:c r="H1314" s="60" t="n">
        <x:f>'Raw_Data'!H1314</x:f>
        <x:v>6782</x:v>
      </x:c>
      <x:c r="I1314" s="60" t="n">
        <x:f>'Raw_Data'!I1314</x:f>
        <x:v>972.07</x:v>
      </x:c>
      <x:c r="J1314" s="32" t="n">
        <x:f>'Raw_Data'!J1314</x:f>
        <x:v>0.284</x:v>
      </x:c>
      <x:c r="K1314" s="32" t="n">
        <x:f>'Raw_Data'!K1314</x:f>
        <x:v>0.933</x:v>
      </x:c>
      <x:c r="L1314" t="n">
        <x:f>'Raw_Data'!L1314</x:f>
        <x:v>0</x:v>
      </x:c>
      <x:c r="M1314" t="n">
        <x:f>IF('Raw_Data'!M1314="",Assumptions!$B$15,'Raw_Data'!M1314)</x:f>
        <x:v>10</x:v>
      </x:c>
      <x:c r="N1314" s="32" t="n">
        <x:f>'Raw_Data'!N1314</x:f>
        <x:v>0.02</x:v>
      </x:c>
      <x:c r="O1314" t="str">
        <x:f>IF(OR(D1314&lt;620,L1314&gt;=2,J1314&gt;0.9),"High",IF(OR(D1314&lt;700,L1314=1,J1314&gt;0.75),"Medium","Low"))</x:f>
        <x:v>Low</x:v>
      </x:c>
      <x:c r="P1314" s="30" t="n">
        <x:f>XLOOKUP(F1314,Assumptions!$A$4:$A$6,Assumptions!$B$4:$B$6)</x:f>
        <x:v>95</x:v>
      </x:c>
      <x:c r="Q1314" s="32" t="n">
        <x:f>XLOOKUP(F1314,Assumptions!$A$4:$A$6,Assumptions!$C$4:$C$6)</x:f>
        <x:v>0.219</x:v>
      </x:c>
      <x:c r="R1314" s="32" t="n">
        <x:f>XLOOKUP(F1314,Assumptions!$A$4:$A$6,Assumptions!$D$4:$D$6)</x:f>
        <x:v>0.016</x:v>
      </x:c>
      <x:c r="S1314" s="32" t="n">
        <x:f>XLOOKUP(F1314,Assumptions!$A$4:$A$6,Assumptions!$E$4:$E$6)</x:f>
        <x:v>0.01</x:v>
      </x:c>
      <x:c r="T1314" s="32" t="n">
        <x:f>XLOOKUP(O1314,Assumptions!$H$4:$H$6,Assumptions!$I$4:$I$6)</x:f>
        <x:v>0.0035</x:v>
      </x:c>
      <x:c r="U1314" s="30" t="n">
        <x:f>XLOOKUP(F1314,Assumptions!$A$4:$A$6,Assumptions!$F$4:$F$6)</x:f>
        <x:v>90</x:v>
      </x:c>
      <x:c r="V1314" s="60" t="n">
        <x:f>I1314*12</x:f>
        <x:v>11664.84</x:v>
      </x:c>
      <x:c r="W1314" s="60" t="n">
        <x:f>H1314*J1314*(1-K1314)*Q1314</x:f>
        <x:v>28.261489223999977</x:v>
      </x:c>
      <x:c r="X1314" s="60" t="n">
        <x:f>V1314*R1314</x:f>
        <x:v>186.63744</x:v>
      </x:c>
      <x:c r="Y1314" s="60" t="n">
        <x:f>V1314*S1314</x:f>
        <x:v>116.64840000000001</x:v>
      </x:c>
      <x:c r="Z1314" s="60" t="n">
        <x:f>H1314*J1314*T1314</x:f>
        <x:v>6.741307999999999</x:v>
      </x:c>
      <x:c r="AA1314" s="60" t="n">
        <x:f>P1314+W1314+X1314-Y1314-Z1314-U1314</x:f>
        <x:v>96.50922122399996</x:v>
      </x:c>
      <x:c r="AB1314" s="32" t="n">
        <x:f>IFERROR(AA1314/(P1314+W1314+X1314),0)</x:f>
        <x:v>0.31142160273242353</x:v>
      </x:c>
      <x:c r="AC1314" t="n">
        <x:f>IF(O1314="High",0,IF(I1314&gt;=1800,3,IF(I1314&gt;=900,2,1))+IF(K1314&gt;=0.9,2,IF(K1314&gt;=0.75,1,0))+IF(J1314&lt;=0.7,2,IF(J1314&lt;=0.85,1,0))+IF(M1314&gt;=8,1,0))</x:f>
        <x:v>7</x:v>
      </x:c>
      <x:c r="AD1314" t="str">
        <x:f>IF(AND(O1314&lt;&gt;"High",AC1314&gt;=Assumptions!$B$10,AA1314&gt;0),"Priority Growth",IF(AND(O1314="Low",AA1314&gt;0),"Maintain","Watch"))</x:f>
        <x:v>Priority Growth</x:v>
      </x:c>
      <x:c r="AE1314" s="60" t="n">
        <x:f>MAX(AA1314,0)*N1314</x:f>
        <x:v>1.9301844244799993</x:v>
      </x:c>
      <x:c r="AF1314" t="str">
        <x:f>IF(AND(AA1314&gt;=Assumptions!$B$11,O1314&lt;&gt;"High",OR(N1314&gt;=Assumptions!$B$12,M1314&lt;=6)),"High","Standard")</x:f>
        <x:v>Standard</x:v>
      </x:c>
    </x:row>
    <x:row r="1315">
      <x:c r="A1315" t="str">
        <x:f>'Raw_Data'!A1315</x:f>
        <x:v>C01314</x:v>
      </x:c>
      <x:c r="B1315" t="n">
        <x:f>'Raw_Data'!B1315</x:f>
        <x:v>58</x:v>
      </x:c>
      <x:c r="C1315" s="30" t="n">
        <x:f>'Raw_Data'!C1315</x:f>
        <x:v>67649</x:v>
      </x:c>
      <x:c r="D1315" t="n">
        <x:f>'Raw_Data'!D1315</x:f>
        <x:v>627</x:v>
      </x:c>
      <x:c r="E1315" t="n">
        <x:f>'Raw_Data'!E1315</x:f>
        <x:v>23</x:v>
      </x:c>
      <x:c r="F1315" t="str">
        <x:f>PROPER(TRIM('Raw_Data'!F1315))</x:f>
        <x:v>Classic</x:v>
      </x:c>
      <x:c r="G1315" t="str">
        <x:f>PROPER(TRIM('Raw_Data'!G1315))</x:f>
        <x:v>Branch</x:v>
      </x:c>
      <x:c r="H1315" s="60" t="n">
        <x:f>'Raw_Data'!H1315</x:f>
        <x:v>4862</x:v>
      </x:c>
      <x:c r="I1315" s="60" t="n">
        <x:f>'Raw_Data'!I1315</x:f>
        <x:v>357.5</x:v>
      </x:c>
      <x:c r="J1315" s="32" t="n">
        <x:f>'Raw_Data'!J1315</x:f>
        <x:v>0.388</x:v>
      </x:c>
      <x:c r="K1315" s="32" t="n">
        <x:f>'Raw_Data'!K1315</x:f>
        <x:v>0.727</x:v>
      </x:c>
      <x:c r="L1315" t="n">
        <x:f>'Raw_Data'!L1315</x:f>
        <x:v>0</x:v>
      </x:c>
      <x:c r="M1315" t="n">
        <x:f>IF('Raw_Data'!M1315="",Assumptions!$B$15,'Raw_Data'!M1315)</x:f>
        <x:v>6</x:v>
      </x:c>
      <x:c r="N1315" s="32" t="n">
        <x:f>'Raw_Data'!N1315</x:f>
        <x:v>0.126</x:v>
      </x:c>
      <x:c r="O1315" t="str">
        <x:f>IF(OR(D1315&lt;620,L1315&gt;=2,J1315&gt;0.9),"High",IF(OR(D1315&lt;700,L1315=1,J1315&gt;0.75),"Medium","Low"))</x:f>
        <x:v>Medium</x:v>
      </x:c>
      <x:c r="P1315" s="30" t="n">
        <x:f>XLOOKUP(F1315,Assumptions!$A$4:$A$6,Assumptions!$B$4:$B$6)</x:f>
        <x:v>0</x:v>
      </x:c>
      <x:c r="Q1315" s="32" t="n">
        <x:f>XLOOKUP(F1315,Assumptions!$A$4:$A$6,Assumptions!$C$4:$C$6)</x:f>
        <x:v>0.229</x:v>
      </x:c>
      <x:c r="R1315" s="32" t="n">
        <x:f>XLOOKUP(F1315,Assumptions!$A$4:$A$6,Assumptions!$D$4:$D$6)</x:f>
        <x:v>0.015</x:v>
      </x:c>
      <x:c r="S1315" s="32" t="n">
        <x:f>XLOOKUP(F1315,Assumptions!$A$4:$A$6,Assumptions!$E$4:$E$6)</x:f>
        <x:v>0.0075</x:v>
      </x:c>
      <x:c r="T1315" s="32" t="n">
        <x:f>XLOOKUP(O1315,Assumptions!$H$4:$H$6,Assumptions!$I$4:$I$6)</x:f>
        <x:v>0.012</x:v>
      </x:c>
      <x:c r="U1315" s="30" t="n">
        <x:f>XLOOKUP(F1315,Assumptions!$A$4:$A$6,Assumptions!$F$4:$F$6)</x:f>
        <x:v>60</x:v>
      </x:c>
      <x:c r="V1315" s="60" t="n">
        <x:f>I1315*12</x:f>
        <x:v>4290</x:v>
      </x:c>
      <x:c r="W1315" s="60" t="n">
        <x:f>H1315*J1315*(1-K1315)*Q1315</x:f>
        <x:v>117.93556975200002</x:v>
      </x:c>
      <x:c r="X1315" s="60" t="n">
        <x:f>V1315*R1315</x:f>
        <x:v>64.35</x:v>
      </x:c>
      <x:c r="Y1315" s="60" t="n">
        <x:f>V1315*S1315</x:f>
        <x:v>32.175</x:v>
      </x:c>
      <x:c r="Z1315" s="60" t="n">
        <x:f>H1315*J1315*T1315</x:f>
        <x:v>22.637472000000002</x:v>
      </x:c>
      <x:c r="AA1315" s="60" t="n">
        <x:f>P1315+W1315+X1315-Y1315-Z1315-U1315</x:f>
        <x:v>67.473097752</x:v>
      </x:c>
      <x:c r="AB1315" s="32" t="n">
        <x:f>IFERROR(AA1315/(P1315+W1315+X1315),0)</x:f>
        <x:v>0.37015051626849743</x:v>
      </x:c>
      <x:c r="AC1315" t="n">
        <x:f>IF(O1315="High",0,IF(I1315&gt;=1800,3,IF(I1315&gt;=900,2,1))+IF(K1315&gt;=0.9,2,IF(K1315&gt;=0.75,1,0))+IF(J1315&lt;=0.7,2,IF(J1315&lt;=0.85,1,0))+IF(M1315&gt;=8,1,0))</x:f>
        <x:v>3</x:v>
      </x:c>
      <x:c r="AD1315" t="str">
        <x:f>IF(AND(O1315&lt;&gt;"High",AC1315&gt;=Assumptions!$B$10,AA1315&gt;0),"Priority Growth",IF(AND(O1315="Low",AA1315&gt;0),"Maintain","Watch"))</x:f>
        <x:v>Watch</x:v>
      </x:c>
      <x:c r="AE1315" s="60" t="n">
        <x:f>MAX(AA1315,0)*N1315</x:f>
        <x:v>8.501610316752</x:v>
      </x:c>
      <x:c r="AF1315" t="str">
        <x:f>IF(AND(AA1315&gt;=Assumptions!$B$11,O1315&lt;&gt;"High",OR(N1315&gt;=Assumptions!$B$12,M1315&lt;=6)),"High","Standard")</x:f>
        <x:v>Standard</x:v>
      </x:c>
    </x:row>
    <x:row r="1316">
      <x:c r="A1316" t="str">
        <x:f>'Raw_Data'!A1316</x:f>
        <x:v>C01315</x:v>
      </x:c>
      <x:c r="B1316" t="n">
        <x:f>'Raw_Data'!B1316</x:f>
        <x:v>47</x:v>
      </x:c>
      <x:c r="C1316" s="30" t="n">
        <x:f>'Raw_Data'!C1316</x:f>
        <x:v>97665</x:v>
      </x:c>
      <x:c r="D1316" t="n">
        <x:f>'Raw_Data'!D1316</x:f>
        <x:v>754</x:v>
      </x:c>
      <x:c r="E1316" t="n">
        <x:f>'Raw_Data'!E1316</x:f>
        <x:v>13</x:v>
      </x:c>
      <x:c r="F1316" t="str">
        <x:f>PROPER(TRIM('Raw_Data'!F1316))</x:f>
        <x:v>Platinum</x:v>
      </x:c>
      <x:c r="G1316" t="str">
        <x:f>PROPER(TRIM('Raw_Data'!G1316))</x:f>
        <x:v>Digital</x:v>
      </x:c>
      <x:c r="H1316" s="60" t="n">
        <x:f>'Raw_Data'!H1316</x:f>
        <x:v>24683</x:v>
      </x:c>
      <x:c r="I1316" s="60" t="n">
        <x:f>'Raw_Data'!I1316</x:f>
        <x:v>2416.17</x:v>
      </x:c>
      <x:c r="J1316" s="32" t="n">
        <x:f>'Raw_Data'!J1316</x:f>
        <x:v>0.304</x:v>
      </x:c>
      <x:c r="K1316" s="32" t="n">
        <x:f>'Raw_Data'!K1316</x:f>
        <x:v>0.854</x:v>
      </x:c>
      <x:c r="L1316" t="n">
        <x:f>'Raw_Data'!L1316</x:f>
        <x:v>0</x:v>
      </x:c>
      <x:c r="M1316" t="n">
        <x:f>IF('Raw_Data'!M1316="",Assumptions!$B$15,'Raw_Data'!M1316)</x:f>
        <x:v>7</x:v>
      </x:c>
      <x:c r="N1316" s="32" t="n">
        <x:f>'Raw_Data'!N1316</x:f>
        <x:v>0.128</x:v>
      </x:c>
      <x:c r="O1316" t="str">
        <x:f>IF(OR(D1316&lt;620,L1316&gt;=2,J1316&gt;0.9),"High",IF(OR(D1316&lt;700,L1316=1,J1316&gt;0.75),"Medium","Low"))</x:f>
        <x:v>Low</x:v>
      </x:c>
      <x:c r="P1316" s="30" t="n">
        <x:f>XLOOKUP(F1316,Assumptions!$A$4:$A$6,Assumptions!$B$4:$B$6)</x:f>
        <x:v>195</x:v>
      </x:c>
      <x:c r="Q1316" s="32" t="n">
        <x:f>XLOOKUP(F1316,Assumptions!$A$4:$A$6,Assumptions!$C$4:$C$6)</x:f>
        <x:v>0.199</x:v>
      </x:c>
      <x:c r="R1316" s="32" t="n">
        <x:f>XLOOKUP(F1316,Assumptions!$A$4:$A$6,Assumptions!$D$4:$D$6)</x:f>
        <x:v>0.017</x:v>
      </x:c>
      <x:c r="S1316" s="32" t="n">
        <x:f>XLOOKUP(F1316,Assumptions!$A$4:$A$6,Assumptions!$E$4:$E$6)</x:f>
        <x:v>0.013</x:v>
      </x:c>
      <x:c r="T1316" s="32" t="n">
        <x:f>XLOOKUP(O1316,Assumptions!$H$4:$H$6,Assumptions!$I$4:$I$6)</x:f>
        <x:v>0.0035</x:v>
      </x:c>
      <x:c r="U1316" s="30" t="n">
        <x:f>XLOOKUP(F1316,Assumptions!$A$4:$A$6,Assumptions!$F$4:$F$6)</x:f>
        <x:v>140</x:v>
      </x:c>
      <x:c r="V1316" s="60" t="n">
        <x:f>I1316*12</x:f>
        <x:v>28994.04</x:v>
      </x:c>
      <x:c r="W1316" s="60" t="n">
        <x:f>H1316*J1316*(1-K1316)*Q1316</x:f>
        <x:v>218.01052412800004</x:v>
      </x:c>
      <x:c r="X1316" s="60" t="n">
        <x:f>V1316*R1316</x:f>
        <x:v>492.89868000000007</x:v>
      </x:c>
      <x:c r="Y1316" s="60" t="n">
        <x:f>V1316*S1316</x:f>
        <x:v>376.92252</x:v>
      </x:c>
      <x:c r="Z1316" s="60" t="n">
        <x:f>H1316*J1316*T1316</x:f>
        <x:v>26.262712</x:v>
      </x:c>
      <x:c r="AA1316" s="60" t="n">
        <x:f>P1316+W1316+X1316-Y1316-Z1316-U1316</x:f>
        <x:v>362.72397212799996</x:v>
      </x:c>
      <x:c r="AB1316" s="32" t="n">
        <x:f>IFERROR(AA1316/(P1316+W1316+X1316),0)</x:f>
        <x:v>0.4003977114650764</x:v>
      </x:c>
      <x:c r="AC1316" t="n">
        <x:f>IF(O1316="High",0,IF(I1316&gt;=1800,3,IF(I1316&gt;=900,2,1))+IF(K1316&gt;=0.9,2,IF(K1316&gt;=0.75,1,0))+IF(J1316&lt;=0.7,2,IF(J1316&lt;=0.85,1,0))+IF(M1316&gt;=8,1,0))</x:f>
        <x:v>6</x:v>
      </x:c>
      <x:c r="AD1316" t="str">
        <x:f>IF(AND(O1316&lt;&gt;"High",AC1316&gt;=Assumptions!$B$10,AA1316&gt;0),"Priority Growth",IF(AND(O1316="Low",AA1316&gt;0),"Maintain","Watch"))</x:f>
        <x:v>Priority Growth</x:v>
      </x:c>
      <x:c r="AE1316" s="60" t="n">
        <x:f>MAX(AA1316,0)*N1316</x:f>
        <x:v>46.42866843238399</x:v>
      </x:c>
      <x:c r="AF1316" t="str">
        <x:f>IF(AND(AA1316&gt;=Assumptions!$B$11,O1316&lt;&gt;"High",OR(N1316&gt;=Assumptions!$B$12,M1316&lt;=6)),"High","Standard")</x:f>
        <x:v>Standard</x:v>
      </x:c>
    </x:row>
    <x:row r="1317">
      <x:c r="A1317" t="str">
        <x:f>'Raw_Data'!A1317</x:f>
        <x:v>C01316</x:v>
      </x:c>
      <x:c r="B1317" t="n">
        <x:f>'Raw_Data'!B1317</x:f>
        <x:v>30</x:v>
      </x:c>
      <x:c r="C1317" s="30" t="n">
        <x:f>'Raw_Data'!C1317</x:f>
        <x:v>168299</x:v>
      </x:c>
      <x:c r="D1317" t="n">
        <x:f>'Raw_Data'!D1317</x:f>
        <x:v>800</x:v>
      </x:c>
      <x:c r="E1317" t="n">
        <x:f>'Raw_Data'!E1317</x:f>
        <x:v>52</x:v>
      </x:c>
      <x:c r="F1317" t="str">
        <x:f>PROPER(TRIM('Raw_Data'!F1317))</x:f>
        <x:v>Classic</x:v>
      </x:c>
      <x:c r="G1317" t="str">
        <x:f>PROPER(TRIM('Raw_Data'!G1317))</x:f>
        <x:v>Digital</x:v>
      </x:c>
      <x:c r="H1317" s="60" t="n">
        <x:f>'Raw_Data'!H1317</x:f>
        <x:v>19114</x:v>
      </x:c>
      <x:c r="I1317" s="60" t="n">
        <x:f>'Raw_Data'!I1317</x:f>
        <x:v>1987.25</x:v>
      </x:c>
      <x:c r="J1317" s="32" t="n">
        <x:f>'Raw_Data'!J1317</x:f>
        <x:v>0.318</x:v>
      </x:c>
      <x:c r="K1317" s="32" t="n">
        <x:f>'Raw_Data'!K1317</x:f>
        <x:v>0.854</x:v>
      </x:c>
      <x:c r="L1317" t="n">
        <x:f>'Raw_Data'!L1317</x:f>
        <x:v>0</x:v>
      </x:c>
      <x:c r="M1317" t="n">
        <x:f>IF('Raw_Data'!M1317="",Assumptions!$B$15,'Raw_Data'!M1317)</x:f>
        <x:v>3</x:v>
      </x:c>
      <x:c r="N1317" s="32" t="n">
        <x:f>'Raw_Data'!N1317</x:f>
        <x:v>0.348</x:v>
      </x:c>
      <x:c r="O1317" t="str">
        <x:f>IF(OR(D1317&lt;620,L1317&gt;=2,J1317&gt;0.9),"High",IF(OR(D1317&lt;700,L1317=1,J1317&gt;0.75),"Medium","Low"))</x:f>
        <x:v>Low</x:v>
      </x:c>
      <x:c r="P1317" s="30" t="n">
        <x:f>XLOOKUP(F1317,Assumptions!$A$4:$A$6,Assumptions!$B$4:$B$6)</x:f>
        <x:v>0</x:v>
      </x:c>
      <x:c r="Q1317" s="32" t="n">
        <x:f>XLOOKUP(F1317,Assumptions!$A$4:$A$6,Assumptions!$C$4:$C$6)</x:f>
        <x:v>0.229</x:v>
      </x:c>
      <x:c r="R1317" s="32" t="n">
        <x:f>XLOOKUP(F1317,Assumptions!$A$4:$A$6,Assumptions!$D$4:$D$6)</x:f>
        <x:v>0.015</x:v>
      </x:c>
      <x:c r="S1317" s="32" t="n">
        <x:f>XLOOKUP(F1317,Assumptions!$A$4:$A$6,Assumptions!$E$4:$E$6)</x:f>
        <x:v>0.0075</x:v>
      </x:c>
      <x:c r="T1317" s="32" t="n">
        <x:f>XLOOKUP(O1317,Assumptions!$H$4:$H$6,Assumptions!$I$4:$I$6)</x:f>
        <x:v>0.0035</x:v>
      </x:c>
      <x:c r="U1317" s="30" t="n">
        <x:f>XLOOKUP(F1317,Assumptions!$A$4:$A$6,Assumptions!$F$4:$F$6)</x:f>
        <x:v>60</x:v>
      </x:c>
      <x:c r="V1317" s="60" t="n">
        <x:f>I1317*12</x:f>
        <x:v>23847</x:v>
      </x:c>
      <x:c r="W1317" s="60" t="n">
        <x:f>H1317*J1317*(1-K1317)*Q1317</x:f>
        <x:v>203.22027736800004</x:v>
      </x:c>
      <x:c r="X1317" s="60" t="n">
        <x:f>V1317*R1317</x:f>
        <x:v>357.705</x:v>
      </x:c>
      <x:c r="Y1317" s="60" t="n">
        <x:f>V1317*S1317</x:f>
        <x:v>178.8525</x:v>
      </x:c>
      <x:c r="Z1317" s="60" t="n">
        <x:f>H1317*J1317*T1317</x:f>
        <x:v>21.273882</x:v>
      </x:c>
      <x:c r="AA1317" s="60" t="n">
        <x:f>P1317+W1317+X1317-Y1317-Z1317-U1317</x:f>
        <x:v>300.79889536800005</x:v>
      </x:c>
      <x:c r="AB1317" s="32" t="n">
        <x:f>IFERROR(AA1317/(P1317+W1317+X1317),0)</x:f>
        <x:v>0.5362548408932876</x:v>
      </x:c>
      <x:c r="AC1317" t="n">
        <x:f>IF(O1317="High",0,IF(I1317&gt;=1800,3,IF(I1317&gt;=900,2,1))+IF(K1317&gt;=0.9,2,IF(K1317&gt;=0.75,1,0))+IF(J1317&lt;=0.7,2,IF(J1317&lt;=0.85,1,0))+IF(M1317&gt;=8,1,0))</x:f>
        <x:v>6</x:v>
      </x:c>
      <x:c r="AD1317" t="str">
        <x:f>IF(AND(O1317&lt;&gt;"High",AC1317&gt;=Assumptions!$B$10,AA1317&gt;0),"Priority Growth",IF(AND(O1317="Low",AA1317&gt;0),"Maintain","Watch"))</x:f>
        <x:v>Priority Growth</x:v>
      </x:c>
      <x:c r="AE1317" s="60" t="n">
        <x:f>MAX(AA1317,0)*N1317</x:f>
        <x:v>104.67801558806401</x:v>
      </x:c>
      <x:c r="AF1317" t="str">
        <x:f>IF(AND(AA1317&gt;=Assumptions!$B$11,O1317&lt;&gt;"High",OR(N1317&gt;=Assumptions!$B$12,M1317&lt;=6)),"High","Standard")</x:f>
        <x:v>High</x:v>
      </x:c>
    </x:row>
    <x:row r="1318">
      <x:c r="A1318" t="str">
        <x:f>'Raw_Data'!A1318</x:f>
        <x:v>C01317</x:v>
      </x:c>
      <x:c r="B1318" t="n">
        <x:f>'Raw_Data'!B1318</x:f>
        <x:v>44</x:v>
      </x:c>
      <x:c r="C1318" s="30" t="n">
        <x:f>'Raw_Data'!C1318</x:f>
        <x:v>50515</x:v>
      </x:c>
      <x:c r="D1318" t="n">
        <x:f>'Raw_Data'!D1318</x:f>
        <x:v>709</x:v>
      </x:c>
      <x:c r="E1318" t="n">
        <x:f>'Raw_Data'!E1318</x:f>
        <x:v>65</x:v>
      </x:c>
      <x:c r="F1318" t="str">
        <x:f>PROPER(TRIM('Raw_Data'!F1318))</x:f>
        <x:v>Gold</x:v>
      </x:c>
      <x:c r="G1318" t="str">
        <x:f>PROPER(TRIM('Raw_Data'!G1318))</x:f>
        <x:v>Digital</x:v>
      </x:c>
      <x:c r="H1318" s="60" t="n">
        <x:f>'Raw_Data'!H1318</x:f>
        <x:v>3995</x:v>
      </x:c>
      <x:c r="I1318" s="60" t="n">
        <x:f>'Raw_Data'!I1318</x:f>
        <x:v>599.73</x:v>
      </x:c>
      <x:c r="J1318" s="32" t="n">
        <x:f>'Raw_Data'!J1318</x:f>
        <x:v>0.54</x:v>
      </x:c>
      <x:c r="K1318" s="32" t="n">
        <x:f>'Raw_Data'!K1318</x:f>
        <x:v>0.714</x:v>
      </x:c>
      <x:c r="L1318" t="n">
        <x:f>'Raw_Data'!L1318</x:f>
        <x:v>0</x:v>
      </x:c>
      <x:c r="M1318" t="n">
        <x:f>IF('Raw_Data'!M1318="",Assumptions!$B$15,'Raw_Data'!M1318)</x:f>
        <x:v>6</x:v>
      </x:c>
      <x:c r="N1318" s="32" t="n">
        <x:f>'Raw_Data'!N1318</x:f>
        <x:v>0.266</x:v>
      </x:c>
      <x:c r="O1318" t="str">
        <x:f>IF(OR(D1318&lt;620,L1318&gt;=2,J1318&gt;0.9),"High",IF(OR(D1318&lt;700,L1318=1,J1318&gt;0.75),"Medium","Low"))</x:f>
        <x:v>Low</x:v>
      </x:c>
      <x:c r="P1318" s="30" t="n">
        <x:f>XLOOKUP(F1318,Assumptions!$A$4:$A$6,Assumptions!$B$4:$B$6)</x:f>
        <x:v>95</x:v>
      </x:c>
      <x:c r="Q1318" s="32" t="n">
        <x:f>XLOOKUP(F1318,Assumptions!$A$4:$A$6,Assumptions!$C$4:$C$6)</x:f>
        <x:v>0.219</x:v>
      </x:c>
      <x:c r="R1318" s="32" t="n">
        <x:f>XLOOKUP(F1318,Assumptions!$A$4:$A$6,Assumptions!$D$4:$D$6)</x:f>
        <x:v>0.016</x:v>
      </x:c>
      <x:c r="S1318" s="32" t="n">
        <x:f>XLOOKUP(F1318,Assumptions!$A$4:$A$6,Assumptions!$E$4:$E$6)</x:f>
        <x:v>0.01</x:v>
      </x:c>
      <x:c r="T1318" s="32" t="n">
        <x:f>XLOOKUP(O1318,Assumptions!$H$4:$H$6,Assumptions!$I$4:$I$6)</x:f>
        <x:v>0.0035</x:v>
      </x:c>
      <x:c r="U1318" s="30" t="n">
        <x:f>XLOOKUP(F1318,Assumptions!$A$4:$A$6,Assumptions!$F$4:$F$6)</x:f>
        <x:v>90</x:v>
      </x:c>
      <x:c r="V1318" s="60" t="n">
        <x:f>I1318*12</x:f>
        <x:v>7196.76</x:v>
      </x:c>
      <x:c r="W1318" s="60" t="n">
        <x:f>H1318*J1318*(1-K1318)*Q1318</x:f>
        <x:v>135.12032820000002</x:v>
      </x:c>
      <x:c r="X1318" s="60" t="n">
        <x:f>V1318*R1318</x:f>
        <x:v>115.14816</x:v>
      </x:c>
      <x:c r="Y1318" s="60" t="n">
        <x:f>V1318*S1318</x:f>
        <x:v>71.9676</x:v>
      </x:c>
      <x:c r="Z1318" s="60" t="n">
        <x:f>H1318*J1318*T1318</x:f>
        <x:v>7.550550000000001</x:v>
      </x:c>
      <x:c r="AA1318" s="60" t="n">
        <x:f>P1318+W1318+X1318-Y1318-Z1318-U1318</x:f>
        <x:v>175.75033820000004</x:v>
      </x:c>
      <x:c r="AB1318" s="32" t="n">
        <x:f>IFERROR(AA1318/(P1318+W1318+X1318),0)</x:f>
        <x:v>0.5090251332122583</x:v>
      </x:c>
      <x:c r="AC1318" t="n">
        <x:f>IF(O1318="High",0,IF(I1318&gt;=1800,3,IF(I1318&gt;=900,2,1))+IF(K1318&gt;=0.9,2,IF(K1318&gt;=0.75,1,0))+IF(J1318&lt;=0.7,2,IF(J1318&lt;=0.85,1,0))+IF(M1318&gt;=8,1,0))</x:f>
        <x:v>3</x:v>
      </x:c>
      <x:c r="AD1318" t="str">
        <x:f>IF(AND(O1318&lt;&gt;"High",AC1318&gt;=Assumptions!$B$10,AA1318&gt;0),"Priority Growth",IF(AND(O1318="Low",AA1318&gt;0),"Maintain","Watch"))</x:f>
        <x:v>Maintain</x:v>
      </x:c>
      <x:c r="AE1318" s="60" t="n">
        <x:f>MAX(AA1318,0)*N1318</x:f>
        <x:v>46.749589961200016</x:v>
      </x:c>
      <x:c r="AF1318" t="str">
        <x:f>IF(AND(AA1318&gt;=Assumptions!$B$11,O1318&lt;&gt;"High",OR(N1318&gt;=Assumptions!$B$12,M1318&lt;=6)),"High","Standard")</x:f>
        <x:v>Standard</x:v>
      </x:c>
    </x:row>
    <x:row r="1319">
      <x:c r="A1319" t="str">
        <x:f>'Raw_Data'!A1319</x:f>
        <x:v>C01318</x:v>
      </x:c>
      <x:c r="B1319" t="n">
        <x:f>'Raw_Data'!B1319</x:f>
        <x:v>34</x:v>
      </x:c>
      <x:c r="C1319" s="30" t="n">
        <x:f>'Raw_Data'!C1319</x:f>
        <x:v>48561</x:v>
      </x:c>
      <x:c r="D1319" t="n">
        <x:f>'Raw_Data'!D1319</x:f>
        <x:v>793</x:v>
      </x:c>
      <x:c r="E1319" t="n">
        <x:f>'Raw_Data'!E1319</x:f>
        <x:v>65</x:v>
      </x:c>
      <x:c r="F1319" t="str">
        <x:f>PROPER(TRIM('Raw_Data'!F1319))</x:f>
        <x:v>Gold</x:v>
      </x:c>
      <x:c r="G1319" t="str">
        <x:f>PROPER(TRIM('Raw_Data'!G1319))</x:f>
        <x:v>Partner</x:v>
      </x:c>
      <x:c r="H1319" s="60" t="n">
        <x:f>'Raw_Data'!H1319</x:f>
        <x:v>13959</x:v>
      </x:c>
      <x:c r="I1319" s="60" t="n">
        <x:f>'Raw_Data'!I1319</x:f>
        <x:v>1040.04</x:v>
      </x:c>
      <x:c r="J1319" s="32" t="n">
        <x:f>'Raw_Data'!J1319</x:f>
        <x:v>0.21</x:v>
      </x:c>
      <x:c r="K1319" s="32" t="n">
        <x:f>'Raw_Data'!K1319</x:f>
        <x:v>0.892</x:v>
      </x:c>
      <x:c r="L1319" t="n">
        <x:f>'Raw_Data'!L1319</x:f>
        <x:v>0</x:v>
      </x:c>
      <x:c r="M1319" t="n">
        <x:f>IF('Raw_Data'!M1319="",Assumptions!$B$15,'Raw_Data'!M1319)</x:f>
        <x:v>9</x:v>
      </x:c>
      <x:c r="N1319" s="32" t="n">
        <x:f>'Raw_Data'!N1319</x:f>
        <x:v>0.02</x:v>
      </x:c>
      <x:c r="O1319" t="str">
        <x:f>IF(OR(D1319&lt;620,L1319&gt;=2,J1319&gt;0.9),"High",IF(OR(D1319&lt;700,L1319=1,J1319&gt;0.75),"Medium","Low"))</x:f>
        <x:v>Low</x:v>
      </x:c>
      <x:c r="P1319" s="30" t="n">
        <x:f>XLOOKUP(F1319,Assumptions!$A$4:$A$6,Assumptions!$B$4:$B$6)</x:f>
        <x:v>95</x:v>
      </x:c>
      <x:c r="Q1319" s="32" t="n">
        <x:f>XLOOKUP(F1319,Assumptions!$A$4:$A$6,Assumptions!$C$4:$C$6)</x:f>
        <x:v>0.219</x:v>
      </x:c>
      <x:c r="R1319" s="32" t="n">
        <x:f>XLOOKUP(F1319,Assumptions!$A$4:$A$6,Assumptions!$D$4:$D$6)</x:f>
        <x:v>0.016</x:v>
      </x:c>
      <x:c r="S1319" s="32" t="n">
        <x:f>XLOOKUP(F1319,Assumptions!$A$4:$A$6,Assumptions!$E$4:$E$6)</x:f>
        <x:v>0.01</x:v>
      </x:c>
      <x:c r="T1319" s="32" t="n">
        <x:f>XLOOKUP(O1319,Assumptions!$H$4:$H$6,Assumptions!$I$4:$I$6)</x:f>
        <x:v>0.0035</x:v>
      </x:c>
      <x:c r="U1319" s="30" t="n">
        <x:f>XLOOKUP(F1319,Assumptions!$A$4:$A$6,Assumptions!$F$4:$F$6)</x:f>
        <x:v>90</x:v>
      </x:c>
      <x:c r="V1319" s="60" t="n">
        <x:f>I1319*12</x:f>
        <x:v>12480.48</x:v>
      </x:c>
      <x:c r="W1319" s="60" t="n">
        <x:f>H1319*J1319*(1-K1319)*Q1319</x:f>
        <x:v>69.33323628</x:v>
      </x:c>
      <x:c r="X1319" s="60" t="n">
        <x:f>V1319*R1319</x:f>
        <x:v>199.68768</x:v>
      </x:c>
      <x:c r="Y1319" s="60" t="n">
        <x:f>V1319*S1319</x:f>
        <x:v>124.8048</x:v>
      </x:c>
      <x:c r="Z1319" s="60" t="n">
        <x:f>H1319*J1319*T1319</x:f>
        <x:v>10.259865</x:v>
      </x:c>
      <x:c r="AA1319" s="60" t="n">
        <x:f>P1319+W1319+X1319-Y1319-Z1319-U1319</x:f>
        <x:v>138.95625128</x:v>
      </x:c>
      <x:c r="AB1319" s="32" t="n">
        <x:f>IFERROR(AA1319/(P1319+W1319+X1319),0)</x:f>
        <x:v>0.38172600821958463</x:v>
      </x:c>
      <x:c r="AC1319" t="n">
        <x:f>IF(O1319="High",0,IF(I1319&gt;=1800,3,IF(I1319&gt;=900,2,1))+IF(K1319&gt;=0.9,2,IF(K1319&gt;=0.75,1,0))+IF(J1319&lt;=0.7,2,IF(J1319&lt;=0.85,1,0))+IF(M1319&gt;=8,1,0))</x:f>
        <x:v>6</x:v>
      </x:c>
      <x:c r="AD1319" t="str">
        <x:f>IF(AND(O1319&lt;&gt;"High",AC1319&gt;=Assumptions!$B$10,AA1319&gt;0),"Priority Growth",IF(AND(O1319="Low",AA1319&gt;0),"Maintain","Watch"))</x:f>
        <x:v>Priority Growth</x:v>
      </x:c>
      <x:c r="AE1319" s="60" t="n">
        <x:f>MAX(AA1319,0)*N1319</x:f>
        <x:v>2.7791250256</x:v>
      </x:c>
      <x:c r="AF1319" t="str">
        <x:f>IF(AND(AA1319&gt;=Assumptions!$B$11,O1319&lt;&gt;"High",OR(N1319&gt;=Assumptions!$B$12,M1319&lt;=6)),"High","Standard")</x:f>
        <x:v>Standard</x:v>
      </x:c>
    </x:row>
    <x:row r="1320">
      <x:c r="A1320" t="str">
        <x:f>'Raw_Data'!A1320</x:f>
        <x:v>C01319</x:v>
      </x:c>
      <x:c r="B1320" t="n">
        <x:f>'Raw_Data'!B1320</x:f>
        <x:v>21</x:v>
      </x:c>
      <x:c r="C1320" s="30" t="n">
        <x:f>'Raw_Data'!C1320</x:f>
        <x:v>65408</x:v>
      </x:c>
      <x:c r="D1320" t="n">
        <x:f>'Raw_Data'!D1320</x:f>
        <x:v>678</x:v>
      </x:c>
      <x:c r="E1320" t="n">
        <x:f>'Raw_Data'!E1320</x:f>
        <x:v>99</x:v>
      </x:c>
      <x:c r="F1320" t="str">
        <x:f>PROPER(TRIM('Raw_Data'!F1320))</x:f>
        <x:v>Classic</x:v>
      </x:c>
      <x:c r="G1320" t="str">
        <x:f>PROPER(TRIM('Raw_Data'!G1320))</x:f>
        <x:v>Direct Mail</x:v>
      </x:c>
      <x:c r="H1320" s="60" t="n">
        <x:f>'Raw_Data'!H1320</x:f>
        <x:v>4999</x:v>
      </x:c>
      <x:c r="I1320" s="60" t="n">
        <x:f>'Raw_Data'!I1320</x:f>
        <x:v>365.2</x:v>
      </x:c>
      <x:c r="J1320" s="32" t="n">
        <x:f>'Raw_Data'!J1320</x:f>
        <x:v>0.491</x:v>
      </x:c>
      <x:c r="K1320" s="32" t="n">
        <x:f>'Raw_Data'!K1320</x:f>
        <x:v>0.794</x:v>
      </x:c>
      <x:c r="L1320" t="n">
        <x:f>'Raw_Data'!L1320</x:f>
        <x:v>0</x:v>
      </x:c>
      <x:c r="M1320" t="n">
        <x:f>IF('Raw_Data'!M1320="",Assumptions!$B$15,'Raw_Data'!M1320)</x:f>
        <x:v>5</x:v>
      </x:c>
      <x:c r="N1320" s="32" t="n">
        <x:f>'Raw_Data'!N1320</x:f>
        <x:v>0.22</x:v>
      </x:c>
      <x:c r="O1320" t="str">
        <x:f>IF(OR(D1320&lt;620,L1320&gt;=2,J1320&gt;0.9),"High",IF(OR(D1320&lt;700,L1320=1,J1320&gt;0.75),"Medium","Low"))</x:f>
        <x:v>Medium</x:v>
      </x:c>
      <x:c r="P1320" s="30" t="n">
        <x:f>XLOOKUP(F1320,Assumptions!$A$4:$A$6,Assumptions!$B$4:$B$6)</x:f>
        <x:v>0</x:v>
      </x:c>
      <x:c r="Q1320" s="32" t="n">
        <x:f>XLOOKUP(F1320,Assumptions!$A$4:$A$6,Assumptions!$C$4:$C$6)</x:f>
        <x:v>0.229</x:v>
      </x:c>
      <x:c r="R1320" s="32" t="n">
        <x:f>XLOOKUP(F1320,Assumptions!$A$4:$A$6,Assumptions!$D$4:$D$6)</x:f>
        <x:v>0.015</x:v>
      </x:c>
      <x:c r="S1320" s="32" t="n">
        <x:f>XLOOKUP(F1320,Assumptions!$A$4:$A$6,Assumptions!$E$4:$E$6)</x:f>
        <x:v>0.0075</x:v>
      </x:c>
      <x:c r="T1320" s="32" t="n">
        <x:f>XLOOKUP(O1320,Assumptions!$H$4:$H$6,Assumptions!$I$4:$I$6)</x:f>
        <x:v>0.012</x:v>
      </x:c>
      <x:c r="U1320" s="30" t="n">
        <x:f>XLOOKUP(F1320,Assumptions!$A$4:$A$6,Assumptions!$F$4:$F$6)</x:f>
        <x:v>60</x:v>
      </x:c>
      <x:c r="V1320" s="60" t="n">
        <x:f>I1320*12</x:f>
        <x:v>4382.4</x:v>
      </x:c>
      <x:c r="W1320" s="60" t="n">
        <x:f>H1320*J1320*(1-K1320)*Q1320</x:f>
        <x:v>115.789007566</x:v>
      </x:c>
      <x:c r="X1320" s="60" t="n">
        <x:f>V1320*R1320</x:f>
        <x:v>65.73599999999999</x:v>
      </x:c>
      <x:c r="Y1320" s="60" t="n">
        <x:f>V1320*S1320</x:f>
        <x:v>32.867999999999995</x:v>
      </x:c>
      <x:c r="Z1320" s="60" t="n">
        <x:f>H1320*J1320*T1320</x:f>
        <x:v>29.454108</x:v>
      </x:c>
      <x:c r="AA1320" s="60" t="n">
        <x:f>P1320+W1320+X1320-Y1320-Z1320-U1320</x:f>
        <x:v>59.202899566</x:v>
      </x:c>
      <x:c r="AB1320" s="32" t="n">
        <x:f>IFERROR(AA1320/(P1320+W1320+X1320),0)</x:f>
        <x:v>0.32614183775463906</x:v>
      </x:c>
      <x:c r="AC1320" t="n">
        <x:f>IF(O1320="High",0,IF(I1320&gt;=1800,3,IF(I1320&gt;=900,2,1))+IF(K1320&gt;=0.9,2,IF(K1320&gt;=0.75,1,0))+IF(J1320&lt;=0.7,2,IF(J1320&lt;=0.85,1,0))+IF(M1320&gt;=8,1,0))</x:f>
        <x:v>4</x:v>
      </x:c>
      <x:c r="AD1320" t="str">
        <x:f>IF(AND(O1320&lt;&gt;"High",AC1320&gt;=Assumptions!$B$10,AA1320&gt;0),"Priority Growth",IF(AND(O1320="Low",AA1320&gt;0),"Maintain","Watch"))</x:f>
        <x:v>Watch</x:v>
      </x:c>
      <x:c r="AE1320" s="60" t="n">
        <x:f>MAX(AA1320,0)*N1320</x:f>
        <x:v>13.02463790452</x:v>
      </x:c>
      <x:c r="AF1320" t="str">
        <x:f>IF(AND(AA1320&gt;=Assumptions!$B$11,O1320&lt;&gt;"High",OR(N1320&gt;=Assumptions!$B$12,M1320&lt;=6)),"High","Standard")</x:f>
        <x:v>Standard</x:v>
      </x:c>
    </x:row>
    <x:row r="1321">
      <x:c r="A1321" t="str">
        <x:f>'Raw_Data'!A1321</x:f>
        <x:v>C01320</x:v>
      </x:c>
      <x:c r="B1321" t="n">
        <x:f>'Raw_Data'!B1321</x:f>
        <x:v>30</x:v>
      </x:c>
      <x:c r="C1321" s="30" t="n">
        <x:f>'Raw_Data'!C1321</x:f>
        <x:v>57229</x:v>
      </x:c>
      <x:c r="D1321" t="n">
        <x:f>'Raw_Data'!D1321</x:f>
        <x:v>674</x:v>
      </x:c>
      <x:c r="E1321" t="n">
        <x:f>'Raw_Data'!E1321</x:f>
        <x:v>27</x:v>
      </x:c>
      <x:c r="F1321" t="str">
        <x:f>PROPER(TRIM('Raw_Data'!F1321))</x:f>
        <x:v>Classic</x:v>
      </x:c>
      <x:c r="G1321" t="str">
        <x:f>PROPER(TRIM('Raw_Data'!G1321))</x:f>
        <x:v>Digital</x:v>
      </x:c>
      <x:c r="H1321" s="60" t="n">
        <x:f>'Raw_Data'!H1321</x:f>
        <x:v>3646</x:v>
      </x:c>
      <x:c r="I1321" s="60" t="n">
        <x:f>'Raw_Data'!I1321</x:f>
        <x:v>784.77</x:v>
      </x:c>
      <x:c r="J1321" s="32" t="n">
        <x:f>'Raw_Data'!J1321</x:f>
        <x:v>0.272</x:v>
      </x:c>
      <x:c r="K1321" s="32" t="n">
        <x:f>'Raw_Data'!K1321</x:f>
        <x:v>0.741</x:v>
      </x:c>
      <x:c r="L1321" t="n">
        <x:f>'Raw_Data'!L1321</x:f>
        <x:v>0</x:v>
      </x:c>
      <x:c r="M1321" t="n">
        <x:f>IF('Raw_Data'!M1321="",Assumptions!$B$15,'Raw_Data'!M1321)</x:f>
        <x:v>7</x:v>
      </x:c>
      <x:c r="N1321" s="32" t="n">
        <x:f>'Raw_Data'!N1321</x:f>
        <x:v>0.114</x:v>
      </x:c>
      <x:c r="O1321" t="str">
        <x:f>IF(OR(D1321&lt;620,L1321&gt;=2,J1321&gt;0.9),"High",IF(OR(D1321&lt;700,L1321=1,J1321&gt;0.75),"Medium","Low"))</x:f>
        <x:v>Medium</x:v>
      </x:c>
      <x:c r="P1321" s="30" t="n">
        <x:f>XLOOKUP(F1321,Assumptions!$A$4:$A$6,Assumptions!$B$4:$B$6)</x:f>
        <x:v>0</x:v>
      </x:c>
      <x:c r="Q1321" s="32" t="n">
        <x:f>XLOOKUP(F1321,Assumptions!$A$4:$A$6,Assumptions!$C$4:$C$6)</x:f>
        <x:v>0.229</x:v>
      </x:c>
      <x:c r="R1321" s="32" t="n">
        <x:f>XLOOKUP(F1321,Assumptions!$A$4:$A$6,Assumptions!$D$4:$D$6)</x:f>
        <x:v>0.015</x:v>
      </x:c>
      <x:c r="S1321" s="32" t="n">
        <x:f>XLOOKUP(F1321,Assumptions!$A$4:$A$6,Assumptions!$E$4:$E$6)</x:f>
        <x:v>0.0075</x:v>
      </x:c>
      <x:c r="T1321" s="32" t="n">
        <x:f>XLOOKUP(O1321,Assumptions!$H$4:$H$6,Assumptions!$I$4:$I$6)</x:f>
        <x:v>0.012</x:v>
      </x:c>
      <x:c r="U1321" s="30" t="n">
        <x:f>XLOOKUP(F1321,Assumptions!$A$4:$A$6,Assumptions!$F$4:$F$6)</x:f>
        <x:v>60</x:v>
      </x:c>
      <x:c r="V1321" s="60" t="n">
        <x:f>I1321*12</x:f>
        <x:v>9417.24</x:v>
      </x:c>
      <x:c r="W1321" s="60" t="n">
        <x:f>H1321*J1321*(1-K1321)*Q1321</x:f>
        <x:v>58.81943043200002</x:v>
      </x:c>
      <x:c r="X1321" s="60" t="n">
        <x:f>V1321*R1321</x:f>
        <x:v>141.2586</x:v>
      </x:c>
      <x:c r="Y1321" s="60" t="n">
        <x:f>V1321*S1321</x:f>
        <x:v>70.6293</x:v>
      </x:c>
      <x:c r="Z1321" s="60" t="n">
        <x:f>H1321*J1321*T1321</x:f>
        <x:v>11.900544000000002</x:v>
      </x:c>
      <x:c r="AA1321" s="60" t="n">
        <x:f>P1321+W1321+X1321-Y1321-Z1321-U1321</x:f>
        <x:v>57.54818643200002</x:v>
      </x:c>
      <x:c r="AB1321" s="32" t="n">
        <x:f>IFERROR(AA1321/(P1321+W1321+X1321),0)</x:f>
        <x:v>0.28762871319626854</x:v>
      </x:c>
      <x:c r="AC1321" t="n">
        <x:f>IF(O1321="High",0,IF(I1321&gt;=1800,3,IF(I1321&gt;=900,2,1))+IF(K1321&gt;=0.9,2,IF(K1321&gt;=0.75,1,0))+IF(J1321&lt;=0.7,2,IF(J1321&lt;=0.85,1,0))+IF(M1321&gt;=8,1,0))</x:f>
        <x:v>3</x:v>
      </x:c>
      <x:c r="AD1321" t="str">
        <x:f>IF(AND(O1321&lt;&gt;"High",AC1321&gt;=Assumptions!$B$10,AA1321&gt;0),"Priority Growth",IF(AND(O1321="Low",AA1321&gt;0),"Maintain","Watch"))</x:f>
        <x:v>Watch</x:v>
      </x:c>
      <x:c r="AE1321" s="60" t="n">
        <x:f>MAX(AA1321,0)*N1321</x:f>
        <x:v>6.560493253248003</x:v>
      </x:c>
      <x:c r="AF1321" t="str">
        <x:f>IF(AND(AA1321&gt;=Assumptions!$B$11,O1321&lt;&gt;"High",OR(N1321&gt;=Assumptions!$B$12,M1321&lt;=6)),"High","Standard")</x:f>
        <x:v>Standard</x:v>
      </x:c>
    </x:row>
    <x:row r="1322">
      <x:c r="A1322" t="str">
        <x:f>'Raw_Data'!A1322</x:f>
        <x:v>C01321</x:v>
      </x:c>
      <x:c r="B1322" t="n">
        <x:f>'Raw_Data'!B1322</x:f>
        <x:v>42</x:v>
      </x:c>
      <x:c r="C1322" s="30" t="n">
        <x:f>'Raw_Data'!C1322</x:f>
        <x:v>123729</x:v>
      </x:c>
      <x:c r="D1322" t="n">
        <x:f>'Raw_Data'!D1322</x:f>
        <x:v>753</x:v>
      </x:c>
      <x:c r="E1322" t="n">
        <x:f>'Raw_Data'!E1322</x:f>
        <x:v>78</x:v>
      </x:c>
      <x:c r="F1322" t="str">
        <x:f>PROPER(TRIM('Raw_Data'!F1322))</x:f>
        <x:v>Platinum</x:v>
      </x:c>
      <x:c r="G1322" t="str">
        <x:f>PROPER(TRIM('Raw_Data'!G1322))</x:f>
        <x:v>Digital</x:v>
      </x:c>
      <x:c r="H1322" s="60" t="n">
        <x:f>'Raw_Data'!H1322</x:f>
        <x:v>27196</x:v>
      </x:c>
      <x:c r="I1322" s="60" t="n">
        <x:f>'Raw_Data'!I1322</x:f>
        <x:v>3525.04</x:v>
      </x:c>
      <x:c r="J1322" s="32" t="n">
        <x:f>'Raw_Data'!J1322</x:f>
        <x:v>0.147</x:v>
      </x:c>
      <x:c r="K1322" s="32" t="n">
        <x:f>'Raw_Data'!K1322</x:f>
        <x:v>0.817</x:v>
      </x:c>
      <x:c r="L1322" t="n">
        <x:f>'Raw_Data'!L1322</x:f>
        <x:v>0</x:v>
      </x:c>
      <x:c r="M1322" t="n">
        <x:f>IF('Raw_Data'!M1322="",Assumptions!$B$15,'Raw_Data'!M1322)</x:f>
        <x:v>8</x:v>
      </x:c>
      <x:c r="N1322" s="32" t="n">
        <x:f>'Raw_Data'!N1322</x:f>
        <x:v>0.029</x:v>
      </x:c>
      <x:c r="O1322" t="str">
        <x:f>IF(OR(D1322&lt;620,L1322&gt;=2,J1322&gt;0.9),"High",IF(OR(D1322&lt;700,L1322=1,J1322&gt;0.75),"Medium","Low"))</x:f>
        <x:v>Low</x:v>
      </x:c>
      <x:c r="P1322" s="30" t="n">
        <x:f>XLOOKUP(F1322,Assumptions!$A$4:$A$6,Assumptions!$B$4:$B$6)</x:f>
        <x:v>195</x:v>
      </x:c>
      <x:c r="Q1322" s="32" t="n">
        <x:f>XLOOKUP(F1322,Assumptions!$A$4:$A$6,Assumptions!$C$4:$C$6)</x:f>
        <x:v>0.199</x:v>
      </x:c>
      <x:c r="R1322" s="32" t="n">
        <x:f>XLOOKUP(F1322,Assumptions!$A$4:$A$6,Assumptions!$D$4:$D$6)</x:f>
        <x:v>0.017</x:v>
      </x:c>
      <x:c r="S1322" s="32" t="n">
        <x:f>XLOOKUP(F1322,Assumptions!$A$4:$A$6,Assumptions!$E$4:$E$6)</x:f>
        <x:v>0.013</x:v>
      </x:c>
      <x:c r="T1322" s="32" t="n">
        <x:f>XLOOKUP(O1322,Assumptions!$H$4:$H$6,Assumptions!$I$4:$I$6)</x:f>
        <x:v>0.0035</x:v>
      </x:c>
      <x:c r="U1322" s="30" t="n">
        <x:f>XLOOKUP(F1322,Assumptions!$A$4:$A$6,Assumptions!$F$4:$F$6)</x:f>
        <x:v>140</x:v>
      </x:c>
      <x:c r="V1322" s="60" t="n">
        <x:f>I1322*12</x:f>
        <x:v>42300.479999999996</x:v>
      </x:c>
      <x:c r="W1322" s="60" t="n">
        <x:f>H1322*J1322*(1-K1322)*Q1322</x:f>
        <x:v>145.58831960400002</x:v>
      </x:c>
      <x:c r="X1322" s="60" t="n">
        <x:f>V1322*R1322</x:f>
        <x:v>719.10816</x:v>
      </x:c>
      <x:c r="Y1322" s="60" t="n">
        <x:f>V1322*S1322</x:f>
        <x:v>549.9062399999999</x:v>
      </x:c>
      <x:c r="Z1322" s="60" t="n">
        <x:f>H1322*J1322*T1322</x:f>
        <x:v>13.992342</x:v>
      </x:c>
      <x:c r="AA1322" s="60" t="n">
        <x:f>P1322+W1322+X1322-Y1322-Z1322-U1322</x:f>
        <x:v>355.79789760400024</x:v>
      </x:c>
      <x:c r="AB1322" s="32" t="n">
        <x:f>IFERROR(AA1322/(P1322+W1322+X1322),0)</x:f>
        <x:v>0.335754533918013</x:v>
      </x:c>
      <x:c r="AC1322" t="n">
        <x:f>IF(O1322="High",0,IF(I1322&gt;=1800,3,IF(I1322&gt;=900,2,1))+IF(K1322&gt;=0.9,2,IF(K1322&gt;=0.75,1,0))+IF(J1322&lt;=0.7,2,IF(J1322&lt;=0.85,1,0))+IF(M1322&gt;=8,1,0))</x:f>
        <x:v>7</x:v>
      </x:c>
      <x:c r="AD1322" t="str">
        <x:f>IF(AND(O1322&lt;&gt;"High",AC1322&gt;=Assumptions!$B$10,AA1322&gt;0),"Priority Growth",IF(AND(O1322="Low",AA1322&gt;0),"Maintain","Watch"))</x:f>
        <x:v>Priority Growth</x:v>
      </x:c>
      <x:c r="AE1322" s="60" t="n">
        <x:f>MAX(AA1322,0)*N1322</x:f>
        <x:v>10.318139030516008</x:v>
      </x:c>
      <x:c r="AF1322" t="str">
        <x:f>IF(AND(AA1322&gt;=Assumptions!$B$11,O1322&lt;&gt;"High",OR(N1322&gt;=Assumptions!$B$12,M1322&lt;=6)),"High","Standard")</x:f>
        <x:v>Standard</x:v>
      </x:c>
    </x:row>
    <x:row r="1323">
      <x:c r="A1323" t="str">
        <x:f>'Raw_Data'!A1323</x:f>
        <x:v>C01322</x:v>
      </x:c>
      <x:c r="B1323" t="n">
        <x:f>'Raw_Data'!B1323</x:f>
        <x:v>39</x:v>
      </x:c>
      <x:c r="C1323" s="30" t="n">
        <x:f>'Raw_Data'!C1323</x:f>
        <x:v>157327</x:v>
      </x:c>
      <x:c r="D1323" t="n">
        <x:f>'Raw_Data'!D1323</x:f>
        <x:v>723</x:v>
      </x:c>
      <x:c r="E1323" t="n">
        <x:f>'Raw_Data'!E1323</x:f>
        <x:v>26</x:v>
      </x:c>
      <x:c r="F1323" t="str">
        <x:f>PROPER(TRIM('Raw_Data'!F1323))</x:f>
        <x:v>Platinum</x:v>
      </x:c>
      <x:c r="G1323" t="str">
        <x:f>PROPER(TRIM('Raw_Data'!G1323))</x:f>
        <x:v>Partner</x:v>
      </x:c>
      <x:c r="H1323" s="60" t="n">
        <x:f>'Raw_Data'!H1323</x:f>
        <x:v>36287</x:v>
      </x:c>
      <x:c r="I1323" s="60" t="n">
        <x:f>'Raw_Data'!I1323</x:f>
        <x:v>3682.4</x:v>
      </x:c>
      <x:c r="J1323" s="32" t="n">
        <x:f>'Raw_Data'!J1323</x:f>
        <x:v>0.235</x:v>
      </x:c>
      <x:c r="K1323" s="32" t="n">
        <x:f>'Raw_Data'!K1323</x:f>
        <x:v>0.984</x:v>
      </x:c>
      <x:c r="L1323" t="n">
        <x:f>'Raw_Data'!L1323</x:f>
        <x:v>0</x:v>
      </x:c>
      <x:c r="M1323" t="n">
        <x:f>IF('Raw_Data'!M1323="",Assumptions!$B$15,'Raw_Data'!M1323)</x:f>
        <x:v>10</x:v>
      </x:c>
      <x:c r="N1323" s="32" t="n">
        <x:f>'Raw_Data'!N1323</x:f>
        <x:v>0.02</x:v>
      </x:c>
      <x:c r="O1323" t="str">
        <x:f>IF(OR(D1323&lt;620,L1323&gt;=2,J1323&gt;0.9),"High",IF(OR(D1323&lt;700,L1323=1,J1323&gt;0.75),"Medium","Low"))</x:f>
        <x:v>Low</x:v>
      </x:c>
      <x:c r="P1323" s="30" t="n">
        <x:f>XLOOKUP(F1323,Assumptions!$A$4:$A$6,Assumptions!$B$4:$B$6)</x:f>
        <x:v>195</x:v>
      </x:c>
      <x:c r="Q1323" s="32" t="n">
        <x:f>XLOOKUP(F1323,Assumptions!$A$4:$A$6,Assumptions!$C$4:$C$6)</x:f>
        <x:v>0.199</x:v>
      </x:c>
      <x:c r="R1323" s="32" t="n">
        <x:f>XLOOKUP(F1323,Assumptions!$A$4:$A$6,Assumptions!$D$4:$D$6)</x:f>
        <x:v>0.017</x:v>
      </x:c>
      <x:c r="S1323" s="32" t="n">
        <x:f>XLOOKUP(F1323,Assumptions!$A$4:$A$6,Assumptions!$E$4:$E$6)</x:f>
        <x:v>0.013</x:v>
      </x:c>
      <x:c r="T1323" s="32" t="n">
        <x:f>XLOOKUP(O1323,Assumptions!$H$4:$H$6,Assumptions!$I$4:$I$6)</x:f>
        <x:v>0.0035</x:v>
      </x:c>
      <x:c r="U1323" s="30" t="n">
        <x:f>XLOOKUP(F1323,Assumptions!$A$4:$A$6,Assumptions!$F$4:$F$6)</x:f>
        <x:v>140</x:v>
      </x:c>
      <x:c r="V1323" s="60" t="n">
        <x:f>I1323*12</x:f>
        <x:v>44188.8</x:v>
      </x:c>
      <x:c r="W1323" s="60" t="n">
        <x:f>H1323*J1323*(1-K1323)*Q1323</x:f>
        <x:v>27.151384880000023</x:v>
      </x:c>
      <x:c r="X1323" s="60" t="n">
        <x:f>V1323*R1323</x:f>
        <x:v>751.2096000000001</x:v>
      </x:c>
      <x:c r="Y1323" s="60" t="n">
        <x:f>V1323*S1323</x:f>
        <x:v>574.4544</x:v>
      </x:c>
      <x:c r="Z1323" s="60" t="n">
        <x:f>H1323*J1323*T1323</x:f>
        <x:v>29.8460575</x:v>
      </x:c>
      <x:c r="AA1323" s="60" t="n">
        <x:f>P1323+W1323+X1323-Y1323-Z1323-U1323</x:f>
        <x:v>229.06052738000017</x:v>
      </x:c>
      <x:c r="AB1323" s="32" t="n">
        <x:f>IFERROR(AA1323/(P1323+W1323+X1323),0)</x:f>
        <x:v>0.23532947276311847</x:v>
      </x:c>
      <x:c r="AC1323" t="n">
        <x:f>IF(O1323="High",0,IF(I1323&gt;=1800,3,IF(I1323&gt;=900,2,1))+IF(K1323&gt;=0.9,2,IF(K1323&gt;=0.75,1,0))+IF(J1323&lt;=0.7,2,IF(J1323&lt;=0.85,1,0))+IF(M1323&gt;=8,1,0))</x:f>
        <x:v>8</x:v>
      </x:c>
      <x:c r="AD1323" t="str">
        <x:f>IF(AND(O1323&lt;&gt;"High",AC1323&gt;=Assumptions!$B$10,AA1323&gt;0),"Priority Growth",IF(AND(O1323="Low",AA1323&gt;0),"Maintain","Watch"))</x:f>
        <x:v>Priority Growth</x:v>
      </x:c>
      <x:c r="AE1323" s="60" t="n">
        <x:f>MAX(AA1323,0)*N1323</x:f>
        <x:v>4.581210547600003</x:v>
      </x:c>
      <x:c r="AF1323" t="str">
        <x:f>IF(AND(AA1323&gt;=Assumptions!$B$11,O1323&lt;&gt;"High",OR(N1323&gt;=Assumptions!$B$12,M1323&lt;=6)),"High","Standard")</x:f>
        <x:v>Standard</x:v>
      </x:c>
    </x:row>
    <x:row r="1324">
      <x:c r="A1324" t="str">
        <x:f>'Raw_Data'!A1324</x:f>
        <x:v>C01323</x:v>
      </x:c>
      <x:c r="B1324" t="n">
        <x:f>'Raw_Data'!B1324</x:f>
        <x:v>46</x:v>
      </x:c>
      <x:c r="C1324" s="30" t="n">
        <x:f>'Raw_Data'!C1324</x:f>
        <x:v>46672</x:v>
      </x:c>
      <x:c r="D1324" t="n">
        <x:f>'Raw_Data'!D1324</x:f>
        <x:v>635</x:v>
      </x:c>
      <x:c r="E1324" t="n">
        <x:f>'Raw_Data'!E1324</x:f>
        <x:v>25</x:v>
      </x:c>
      <x:c r="F1324" t="str">
        <x:f>PROPER(TRIM('Raw_Data'!F1324))</x:f>
        <x:v>Classic</x:v>
      </x:c>
      <x:c r="G1324" t="str">
        <x:f>PROPER(TRIM('Raw_Data'!G1324))</x:f>
        <x:v>Digital</x:v>
      </x:c>
      <x:c r="H1324" s="60" t="n">
        <x:f>'Raw_Data'!H1324</x:f>
        <x:v>3651</x:v>
      </x:c>
      <x:c r="I1324" s="60" t="n">
        <x:f>'Raw_Data'!I1324</x:f>
        <x:v>709.32</x:v>
      </x:c>
      <x:c r="J1324" s="32" t="n">
        <x:f>'Raw_Data'!J1324</x:f>
        <x:v>0.448</x:v>
      </x:c>
      <x:c r="K1324" s="32" t="n">
        <x:f>'Raw_Data'!K1324</x:f>
        <x:v>0.762</x:v>
      </x:c>
      <x:c r="L1324" t="n">
        <x:f>'Raw_Data'!L1324</x:f>
        <x:v>0</x:v>
      </x:c>
      <x:c r="M1324" t="n">
        <x:f>IF('Raw_Data'!M1324="",Assumptions!$B$15,'Raw_Data'!M1324)</x:f>
        <x:v>7</x:v>
      </x:c>
      <x:c r="N1324" s="32" t="n">
        <x:f>'Raw_Data'!N1324</x:f>
        <x:v>0.101</x:v>
      </x:c>
      <x:c r="O1324" t="str">
        <x:f>IF(OR(D1324&lt;620,L1324&gt;=2,J1324&gt;0.9),"High",IF(OR(D1324&lt;700,L1324=1,J1324&gt;0.75),"Medium","Low"))</x:f>
        <x:v>Medium</x:v>
      </x:c>
      <x:c r="P1324" s="30" t="n">
        <x:f>XLOOKUP(F1324,Assumptions!$A$4:$A$6,Assumptions!$B$4:$B$6)</x:f>
        <x:v>0</x:v>
      </x:c>
      <x:c r="Q1324" s="32" t="n">
        <x:f>XLOOKUP(F1324,Assumptions!$A$4:$A$6,Assumptions!$C$4:$C$6)</x:f>
        <x:v>0.229</x:v>
      </x:c>
      <x:c r="R1324" s="32" t="n">
        <x:f>XLOOKUP(F1324,Assumptions!$A$4:$A$6,Assumptions!$D$4:$D$6)</x:f>
        <x:v>0.015</x:v>
      </x:c>
      <x:c r="S1324" s="32" t="n">
        <x:f>XLOOKUP(F1324,Assumptions!$A$4:$A$6,Assumptions!$E$4:$E$6)</x:f>
        <x:v>0.0075</x:v>
      </x:c>
      <x:c r="T1324" s="32" t="n">
        <x:f>XLOOKUP(O1324,Assumptions!$H$4:$H$6,Assumptions!$I$4:$I$6)</x:f>
        <x:v>0.012</x:v>
      </x:c>
      <x:c r="U1324" s="30" t="n">
        <x:f>XLOOKUP(F1324,Assumptions!$A$4:$A$6,Assumptions!$F$4:$F$6)</x:f>
        <x:v>60</x:v>
      </x:c>
      <x:c r="V1324" s="60" t="n">
        <x:f>I1324*12</x:f>
        <x:v>8511.84</x:v>
      </x:c>
      <x:c r="W1324" s="60" t="n">
        <x:f>H1324*J1324*(1-K1324)*Q1324</x:f>
        <x:v>89.146087296</x:v>
      </x:c>
      <x:c r="X1324" s="60" t="n">
        <x:f>V1324*R1324</x:f>
        <x:v>127.6776</x:v>
      </x:c>
      <x:c r="Y1324" s="60" t="n">
        <x:f>V1324*S1324</x:f>
        <x:v>63.8388</x:v>
      </x:c>
      <x:c r="Z1324" s="60" t="n">
        <x:f>H1324*J1324*T1324</x:f>
        <x:v>19.627776</x:v>
      </x:c>
      <x:c r="AA1324" s="60" t="n">
        <x:f>P1324+W1324+X1324-Y1324-Z1324-U1324</x:f>
        <x:v>73.357111296</x:v>
      </x:c>
      <x:c r="AB1324" s="32" t="n">
        <x:f>IFERROR(AA1324/(P1324+W1324+X1324),0)</x:f>
        <x:v>0.33832609439878897</x:v>
      </x:c>
      <x:c r="AC1324" t="n">
        <x:f>IF(O1324="High",0,IF(I1324&gt;=1800,3,IF(I1324&gt;=900,2,1))+IF(K1324&gt;=0.9,2,IF(K1324&gt;=0.75,1,0))+IF(J1324&lt;=0.7,2,IF(J1324&lt;=0.85,1,0))+IF(M1324&gt;=8,1,0))</x:f>
        <x:v>4</x:v>
      </x:c>
      <x:c r="AD1324" t="str">
        <x:f>IF(AND(O1324&lt;&gt;"High",AC1324&gt;=Assumptions!$B$10,AA1324&gt;0),"Priority Growth",IF(AND(O1324="Low",AA1324&gt;0),"Maintain","Watch"))</x:f>
        <x:v>Watch</x:v>
      </x:c>
      <x:c r="AE1324" s="60" t="n">
        <x:f>MAX(AA1324,0)*N1324</x:f>
        <x:v>7.4090682408960005</x:v>
      </x:c>
      <x:c r="AF1324" t="str">
        <x:f>IF(AND(AA1324&gt;=Assumptions!$B$11,O1324&lt;&gt;"High",OR(N1324&gt;=Assumptions!$B$12,M1324&lt;=6)),"High","Standard")</x:f>
        <x:v>Standard</x:v>
      </x:c>
    </x:row>
    <x:row r="1325">
      <x:c r="A1325" t="str">
        <x:f>'Raw_Data'!A1325</x:f>
        <x:v>C01324</x:v>
      </x:c>
      <x:c r="B1325" t="n">
        <x:f>'Raw_Data'!B1325</x:f>
        <x:v>42</x:v>
      </x:c>
      <x:c r="C1325" s="30" t="n">
        <x:f>'Raw_Data'!C1325</x:f>
        <x:v>67662</x:v>
      </x:c>
      <x:c r="D1325" t="n">
        <x:f>'Raw_Data'!D1325</x:f>
        <x:v>623</x:v>
      </x:c>
      <x:c r="E1325" t="n">
        <x:f>'Raw_Data'!E1325</x:f>
        <x:v>16</x:v>
      </x:c>
      <x:c r="F1325" t="str">
        <x:f>PROPER(TRIM('Raw_Data'!F1325))</x:f>
        <x:v>Classic</x:v>
      </x:c>
      <x:c r="G1325" t="str">
        <x:f>PROPER(TRIM('Raw_Data'!G1325))</x:f>
        <x:v>Partner</x:v>
      </x:c>
      <x:c r="H1325" s="60" t="n">
        <x:f>'Raw_Data'!H1325</x:f>
        <x:v>3594</x:v>
      </x:c>
      <x:c r="I1325" s="60" t="n">
        <x:f>'Raw_Data'!I1325</x:f>
        <x:v>566.82</x:v>
      </x:c>
      <x:c r="J1325" s="32" t="n">
        <x:f>'Raw_Data'!J1325</x:f>
        <x:v>0.704</x:v>
      </x:c>
      <x:c r="K1325" s="32" t="n">
        <x:f>'Raw_Data'!K1325</x:f>
        <x:v>0.657</x:v>
      </x:c>
      <x:c r="L1325" t="n">
        <x:f>'Raw_Data'!L1325</x:f>
        <x:v>0</x:v>
      </x:c>
      <x:c r="M1325" t="n">
        <x:f>IF('Raw_Data'!M1325="",Assumptions!$B$15,'Raw_Data'!M1325)</x:f>
        <x:v>10</x:v>
      </x:c>
      <x:c r="N1325" s="32" t="n">
        <x:f>'Raw_Data'!N1325</x:f>
        <x:v>0.02</x:v>
      </x:c>
      <x:c r="O1325" t="str">
        <x:f>IF(OR(D1325&lt;620,L1325&gt;=2,J1325&gt;0.9),"High",IF(OR(D1325&lt;700,L1325=1,J1325&gt;0.75),"Medium","Low"))</x:f>
        <x:v>Medium</x:v>
      </x:c>
      <x:c r="P1325" s="30" t="n">
        <x:f>XLOOKUP(F1325,Assumptions!$A$4:$A$6,Assumptions!$B$4:$B$6)</x:f>
        <x:v>0</x:v>
      </x:c>
      <x:c r="Q1325" s="32" t="n">
        <x:f>XLOOKUP(F1325,Assumptions!$A$4:$A$6,Assumptions!$C$4:$C$6)</x:f>
        <x:v>0.229</x:v>
      </x:c>
      <x:c r="R1325" s="32" t="n">
        <x:f>XLOOKUP(F1325,Assumptions!$A$4:$A$6,Assumptions!$D$4:$D$6)</x:f>
        <x:v>0.015</x:v>
      </x:c>
      <x:c r="S1325" s="32" t="n">
        <x:f>XLOOKUP(F1325,Assumptions!$A$4:$A$6,Assumptions!$E$4:$E$6)</x:f>
        <x:v>0.0075</x:v>
      </x:c>
      <x:c r="T1325" s="32" t="n">
        <x:f>XLOOKUP(O1325,Assumptions!$H$4:$H$6,Assumptions!$I$4:$I$6)</x:f>
        <x:v>0.012</x:v>
      </x:c>
      <x:c r="U1325" s="30" t="n">
        <x:f>XLOOKUP(F1325,Assumptions!$A$4:$A$6,Assumptions!$F$4:$F$6)</x:f>
        <x:v>60</x:v>
      </x:c>
      <x:c r="V1325" s="60" t="n">
        <x:f>I1325*12</x:f>
        <x:v>6801.84</x:v>
      </x:c>
      <x:c r="W1325" s="60" t="n">
        <x:f>H1325*J1325*(1-K1325)*Q1325</x:f>
        <x:v>198.73773427199998</x:v>
      </x:c>
      <x:c r="X1325" s="60" t="n">
        <x:f>V1325*R1325</x:f>
        <x:v>102.02759999999999</x:v>
      </x:c>
      <x:c r="Y1325" s="60" t="n">
        <x:f>V1325*S1325</x:f>
        <x:v>51.013799999999996</x:v>
      </x:c>
      <x:c r="Z1325" s="60" t="n">
        <x:f>H1325*J1325*T1325</x:f>
        <x:v>30.362112</x:v>
      </x:c>
      <x:c r="AA1325" s="60" t="n">
        <x:f>P1325+W1325+X1325-Y1325-Z1325-U1325</x:f>
        <x:v>159.38942227199996</x:v>
      </x:c>
      <x:c r="AB1325" s="32" t="n">
        <x:f>IFERROR(AA1325/(P1325+W1325+X1325),0)</x:f>
        <x:v>0.5299461211439169</x:v>
      </x:c>
      <x:c r="AC1325" t="n">
        <x:f>IF(O1325="High",0,IF(I1325&gt;=1800,3,IF(I1325&gt;=900,2,1))+IF(K1325&gt;=0.9,2,IF(K1325&gt;=0.75,1,0))+IF(J1325&lt;=0.7,2,IF(J1325&lt;=0.85,1,0))+IF(M1325&gt;=8,1,0))</x:f>
        <x:v>3</x:v>
      </x:c>
      <x:c r="AD1325" t="str">
        <x:f>IF(AND(O1325&lt;&gt;"High",AC1325&gt;=Assumptions!$B$10,AA1325&gt;0),"Priority Growth",IF(AND(O1325="Low",AA1325&gt;0),"Maintain","Watch"))</x:f>
        <x:v>Watch</x:v>
      </x:c>
      <x:c r="AE1325" s="60" t="n">
        <x:f>MAX(AA1325,0)*N1325</x:f>
        <x:v>3.1877884454399994</x:v>
      </x:c>
      <x:c r="AF1325" t="str">
        <x:f>IF(AND(AA1325&gt;=Assumptions!$B$11,O1325&lt;&gt;"High",OR(N1325&gt;=Assumptions!$B$12,M1325&lt;=6)),"High","Standard")</x:f>
        <x:v>Standard</x:v>
      </x:c>
    </x:row>
    <x:row r="1326">
      <x:c r="A1326" t="str">
        <x:f>'Raw_Data'!A1326</x:f>
        <x:v>C01325</x:v>
      </x:c>
      <x:c r="B1326" t="n">
        <x:f>'Raw_Data'!B1326</x:f>
        <x:v>39</x:v>
      </x:c>
      <x:c r="C1326" s="30" t="n">
        <x:f>'Raw_Data'!C1326</x:f>
        <x:v>68415</x:v>
      </x:c>
      <x:c r="D1326" t="n">
        <x:f>'Raw_Data'!D1326</x:f>
        <x:v>792</x:v>
      </x:c>
      <x:c r="E1326" t="n">
        <x:f>'Raw_Data'!E1326</x:f>
        <x:v>23</x:v>
      </x:c>
      <x:c r="F1326" t="str">
        <x:f>PROPER(TRIM('Raw_Data'!F1326))</x:f>
        <x:v>Platinum</x:v>
      </x:c>
      <x:c r="G1326" t="str">
        <x:f>PROPER(TRIM('Raw_Data'!G1326))</x:f>
        <x:v>Partner</x:v>
      </x:c>
      <x:c r="H1326" s="60" t="n">
        <x:f>'Raw_Data'!H1326</x:f>
        <x:v>17390</x:v>
      </x:c>
      <x:c r="I1326" s="60" t="n">
        <x:f>'Raw_Data'!I1326</x:f>
        <x:v>1429.83</x:v>
      </x:c>
      <x:c r="J1326" s="32" t="n">
        <x:f>'Raw_Data'!J1326</x:f>
        <x:v>0.151</x:v>
      </x:c>
      <x:c r="K1326" s="32" t="n">
        <x:f>'Raw_Data'!K1326</x:f>
        <x:v>0.951</x:v>
      </x:c>
      <x:c r="L1326" t="n">
        <x:f>'Raw_Data'!L1326</x:f>
        <x:v>0</x:v>
      </x:c>
      <x:c r="M1326" t="n">
        <x:f>IF('Raw_Data'!M1326="",Assumptions!$B$15,'Raw_Data'!M1326)</x:f>
        <x:v>8</x:v>
      </x:c>
      <x:c r="N1326" s="32" t="n">
        <x:f>'Raw_Data'!N1326</x:f>
        <x:v>0.056</x:v>
      </x:c>
      <x:c r="O1326" t="str">
        <x:f>IF(OR(D1326&lt;620,L1326&gt;=2,J1326&gt;0.9),"High",IF(OR(D1326&lt;700,L1326=1,J1326&gt;0.75),"Medium","Low"))</x:f>
        <x:v>Low</x:v>
      </x:c>
      <x:c r="P1326" s="30" t="n">
        <x:f>XLOOKUP(F1326,Assumptions!$A$4:$A$6,Assumptions!$B$4:$B$6)</x:f>
        <x:v>195</x:v>
      </x:c>
      <x:c r="Q1326" s="32" t="n">
        <x:f>XLOOKUP(F1326,Assumptions!$A$4:$A$6,Assumptions!$C$4:$C$6)</x:f>
        <x:v>0.199</x:v>
      </x:c>
      <x:c r="R1326" s="32" t="n">
        <x:f>XLOOKUP(F1326,Assumptions!$A$4:$A$6,Assumptions!$D$4:$D$6)</x:f>
        <x:v>0.017</x:v>
      </x:c>
      <x:c r="S1326" s="32" t="n">
        <x:f>XLOOKUP(F1326,Assumptions!$A$4:$A$6,Assumptions!$E$4:$E$6)</x:f>
        <x:v>0.013</x:v>
      </x:c>
      <x:c r="T1326" s="32" t="n">
        <x:f>XLOOKUP(O1326,Assumptions!$H$4:$H$6,Assumptions!$I$4:$I$6)</x:f>
        <x:v>0.0035</x:v>
      </x:c>
      <x:c r="U1326" s="30" t="n">
        <x:f>XLOOKUP(F1326,Assumptions!$A$4:$A$6,Assumptions!$F$4:$F$6)</x:f>
        <x:v>140</x:v>
      </x:c>
      <x:c r="V1326" s="60" t="n">
        <x:f>I1326*12</x:f>
        <x:v>17157.96</x:v>
      </x:c>
      <x:c r="W1326" s="60" t="n">
        <x:f>H1326*J1326*(1-K1326)*Q1326</x:f>
        <x:v>25.605053390000023</x:v>
      </x:c>
      <x:c r="X1326" s="60" t="n">
        <x:f>V1326*R1326</x:f>
        <x:v>291.68532</x:v>
      </x:c>
      <x:c r="Y1326" s="60" t="n">
        <x:f>V1326*S1326</x:f>
        <x:v>223.05347999999998</x:v>
      </x:c>
      <x:c r="Z1326" s="60" t="n">
        <x:f>H1326*J1326*T1326</x:f>
        <x:v>9.190615</x:v>
      </x:c>
      <x:c r="AA1326" s="60" t="n">
        <x:f>P1326+W1326+X1326-Y1326-Z1326-U1326</x:f>
        <x:v>140.04627839000005</x:v>
      </x:c>
      <x:c r="AB1326" s="32" t="n">
        <x:f>IFERROR(AA1326/(P1326+W1326+X1326),0)</x:f>
        <x:v>0.2733728480261421</x:v>
      </x:c>
      <x:c r="AC1326" t="n">
        <x:f>IF(O1326="High",0,IF(I1326&gt;=1800,3,IF(I1326&gt;=900,2,1))+IF(K1326&gt;=0.9,2,IF(K1326&gt;=0.75,1,0))+IF(J1326&lt;=0.7,2,IF(J1326&lt;=0.85,1,0))+IF(M1326&gt;=8,1,0))</x:f>
        <x:v>7</x:v>
      </x:c>
      <x:c r="AD1326" t="str">
        <x:f>IF(AND(O1326&lt;&gt;"High",AC1326&gt;=Assumptions!$B$10,AA1326&gt;0),"Priority Growth",IF(AND(O1326="Low",AA1326&gt;0),"Maintain","Watch"))</x:f>
        <x:v>Priority Growth</x:v>
      </x:c>
      <x:c r="AE1326" s="60" t="n">
        <x:f>MAX(AA1326,0)*N1326</x:f>
        <x:v>7.842591589840003</x:v>
      </x:c>
      <x:c r="AF1326" t="str">
        <x:f>IF(AND(AA1326&gt;=Assumptions!$B$11,O1326&lt;&gt;"High",OR(N1326&gt;=Assumptions!$B$12,M1326&lt;=6)),"High","Standard")</x:f>
        <x:v>Standard</x:v>
      </x:c>
    </x:row>
    <x:row r="1327">
      <x:c r="A1327" t="str">
        <x:f>'Raw_Data'!A1327</x:f>
        <x:v>C01326</x:v>
      </x:c>
      <x:c r="B1327" t="n">
        <x:f>'Raw_Data'!B1327</x:f>
        <x:v>39</x:v>
      </x:c>
      <x:c r="C1327" s="30" t="n">
        <x:f>'Raw_Data'!C1327</x:f>
        <x:v>82292</x:v>
      </x:c>
      <x:c r="D1327" t="n">
        <x:f>'Raw_Data'!D1327</x:f>
        <x:v>773</x:v>
      </x:c>
      <x:c r="E1327" t="n">
        <x:f>'Raw_Data'!E1327</x:f>
        <x:v>8</x:v>
      </x:c>
      <x:c r="F1327" t="str">
        <x:f>PROPER(TRIM('Raw_Data'!F1327))</x:f>
        <x:v>Platinum</x:v>
      </x:c>
      <x:c r="G1327" t="str">
        <x:f>PROPER(TRIM('Raw_Data'!G1327))</x:f>
        <x:v>Digital</x:v>
      </x:c>
      <x:c r="H1327" s="60" t="n">
        <x:f>'Raw_Data'!H1327</x:f>
        <x:v>21365</x:v>
      </x:c>
      <x:c r="I1327" s="60" t="n">
        <x:f>'Raw_Data'!I1327</x:f>
        <x:v>2247.89</x:v>
      </x:c>
      <x:c r="J1327" s="32" t="n">
        <x:f>'Raw_Data'!J1327</x:f>
        <x:v>0.158</x:v>
      </x:c>
      <x:c r="K1327" s="32" t="n">
        <x:f>'Raw_Data'!K1327</x:f>
        <x:v>0.93</x:v>
      </x:c>
      <x:c r="L1327" t="n">
        <x:f>'Raw_Data'!L1327</x:f>
        <x:v>0</x:v>
      </x:c>
      <x:c r="M1327" t="n">
        <x:f>IF('Raw_Data'!M1327="",Assumptions!$B$15,'Raw_Data'!M1327)</x:f>
        <x:v>9</x:v>
      </x:c>
      <x:c r="N1327" s="32" t="n">
        <x:f>'Raw_Data'!N1327</x:f>
        <x:v>0.02</x:v>
      </x:c>
      <x:c r="O1327" t="str">
        <x:f>IF(OR(D1327&lt;620,L1327&gt;=2,J1327&gt;0.9),"High",IF(OR(D1327&lt;700,L1327=1,J1327&gt;0.75),"Medium","Low"))</x:f>
        <x:v>Low</x:v>
      </x:c>
      <x:c r="P1327" s="30" t="n">
        <x:f>XLOOKUP(F1327,Assumptions!$A$4:$A$6,Assumptions!$B$4:$B$6)</x:f>
        <x:v>195</x:v>
      </x:c>
      <x:c r="Q1327" s="32" t="n">
        <x:f>XLOOKUP(F1327,Assumptions!$A$4:$A$6,Assumptions!$C$4:$C$6)</x:f>
        <x:v>0.199</x:v>
      </x:c>
      <x:c r="R1327" s="32" t="n">
        <x:f>XLOOKUP(F1327,Assumptions!$A$4:$A$6,Assumptions!$D$4:$D$6)</x:f>
        <x:v>0.017</x:v>
      </x:c>
      <x:c r="S1327" s="32" t="n">
        <x:f>XLOOKUP(F1327,Assumptions!$A$4:$A$6,Assumptions!$E$4:$E$6)</x:f>
        <x:v>0.013</x:v>
      </x:c>
      <x:c r="T1327" s="32" t="n">
        <x:f>XLOOKUP(O1327,Assumptions!$H$4:$H$6,Assumptions!$I$4:$I$6)</x:f>
        <x:v>0.0035</x:v>
      </x:c>
      <x:c r="U1327" s="30" t="n">
        <x:f>XLOOKUP(F1327,Assumptions!$A$4:$A$6,Assumptions!$F$4:$F$6)</x:f>
        <x:v>140</x:v>
      </x:c>
      <x:c r="V1327" s="60" t="n">
        <x:f>I1327*12</x:f>
        <x:v>26974.68</x:v>
      </x:c>
      <x:c r="W1327" s="60" t="n">
        <x:f>H1327*J1327*(1-K1327)*Q1327</x:f>
        <x:v>47.02308309999997</x:v>
      </x:c>
      <x:c r="X1327" s="60" t="n">
        <x:f>V1327*R1327</x:f>
        <x:v>458.56956</x:v>
      </x:c>
      <x:c r="Y1327" s="60" t="n">
        <x:f>V1327*S1327</x:f>
        <x:v>350.67084</x:v>
      </x:c>
      <x:c r="Z1327" s="60" t="n">
        <x:f>H1327*J1327*T1327</x:f>
        <x:v>11.814845</x:v>
      </x:c>
      <x:c r="AA1327" s="60" t="n">
        <x:f>P1327+W1327+X1327-Y1327-Z1327-U1327</x:f>
        <x:v>198.10695810000004</x:v>
      </x:c>
      <x:c r="AB1327" s="32" t="n">
        <x:f>IFERROR(AA1327/(P1327+W1327+X1327),0)</x:f>
        <x:v>0.2827705372745728</x:v>
      </x:c>
      <x:c r="AC1327" t="n">
        <x:f>IF(O1327="High",0,IF(I1327&gt;=1800,3,IF(I1327&gt;=900,2,1))+IF(K1327&gt;=0.9,2,IF(K1327&gt;=0.75,1,0))+IF(J1327&lt;=0.7,2,IF(J1327&lt;=0.85,1,0))+IF(M1327&gt;=8,1,0))</x:f>
        <x:v>8</x:v>
      </x:c>
      <x:c r="AD1327" t="str">
        <x:f>IF(AND(O1327&lt;&gt;"High",AC1327&gt;=Assumptions!$B$10,AA1327&gt;0),"Priority Growth",IF(AND(O1327="Low",AA1327&gt;0),"Maintain","Watch"))</x:f>
        <x:v>Priority Growth</x:v>
      </x:c>
      <x:c r="AE1327" s="60" t="n">
        <x:f>MAX(AA1327,0)*N1327</x:f>
        <x:v>3.962139162000001</x:v>
      </x:c>
      <x:c r="AF1327" t="str">
        <x:f>IF(AND(AA1327&gt;=Assumptions!$B$11,O1327&lt;&gt;"High",OR(N1327&gt;=Assumptions!$B$12,M1327&lt;=6)),"High","Standard")</x:f>
        <x:v>Standard</x:v>
      </x:c>
    </x:row>
    <x:row r="1328">
      <x:c r="A1328" t="str">
        <x:f>'Raw_Data'!A1328</x:f>
        <x:v>C01327</x:v>
      </x:c>
      <x:c r="B1328" t="n">
        <x:f>'Raw_Data'!B1328</x:f>
        <x:v>46</x:v>
      </x:c>
      <x:c r="C1328" s="30" t="n">
        <x:f>'Raw_Data'!C1328</x:f>
        <x:v>53573</x:v>
      </x:c>
      <x:c r="D1328" t="n">
        <x:f>'Raw_Data'!D1328</x:f>
        <x:v>733</x:v>
      </x:c>
      <x:c r="E1328" t="n">
        <x:f>'Raw_Data'!E1328</x:f>
        <x:v>47</x:v>
      </x:c>
      <x:c r="F1328" t="str">
        <x:f>PROPER(TRIM('Raw_Data'!F1328))</x:f>
        <x:v>Gold</x:v>
      </x:c>
      <x:c r="G1328" t="str">
        <x:f>PROPER(TRIM('Raw_Data'!G1328))</x:f>
        <x:v>Partner</x:v>
      </x:c>
      <x:c r="H1328" s="60" t="n">
        <x:f>'Raw_Data'!H1328</x:f>
        <x:v>13723</x:v>
      </x:c>
      <x:c r="I1328" s="60" t="n">
        <x:f>'Raw_Data'!I1328</x:f>
        <x:v>599.97</x:v>
      </x:c>
      <x:c r="J1328" s="32" t="n">
        <x:f>'Raw_Data'!J1328</x:f>
        <x:v>0.281</x:v>
      </x:c>
      <x:c r="K1328" s="32" t="n">
        <x:f>'Raw_Data'!K1328</x:f>
        <x:v>0.801</x:v>
      </x:c>
      <x:c r="L1328" t="n">
        <x:f>'Raw_Data'!L1328</x:f>
        <x:v>0</x:v>
      </x:c>
      <x:c r="M1328" t="n">
        <x:f>IF('Raw_Data'!M1328="",Assumptions!$B$15,'Raw_Data'!M1328)</x:f>
        <x:v>7</x:v>
      </x:c>
      <x:c r="N1328" s="32" t="n">
        <x:f>'Raw_Data'!N1328</x:f>
        <x:v>0.178</x:v>
      </x:c>
      <x:c r="O1328" t="str">
        <x:f>IF(OR(D1328&lt;620,L1328&gt;=2,J1328&gt;0.9),"High",IF(OR(D1328&lt;700,L1328=1,J1328&gt;0.75),"Medium","Low"))</x:f>
        <x:v>Low</x:v>
      </x:c>
      <x:c r="P1328" s="30" t="n">
        <x:f>XLOOKUP(F1328,Assumptions!$A$4:$A$6,Assumptions!$B$4:$B$6)</x:f>
        <x:v>95</x:v>
      </x:c>
      <x:c r="Q1328" s="32" t="n">
        <x:f>XLOOKUP(F1328,Assumptions!$A$4:$A$6,Assumptions!$C$4:$C$6)</x:f>
        <x:v>0.219</x:v>
      </x:c>
      <x:c r="R1328" s="32" t="n">
        <x:f>XLOOKUP(F1328,Assumptions!$A$4:$A$6,Assumptions!$D$4:$D$6)</x:f>
        <x:v>0.016</x:v>
      </x:c>
      <x:c r="S1328" s="32" t="n">
        <x:f>XLOOKUP(F1328,Assumptions!$A$4:$A$6,Assumptions!$E$4:$E$6)</x:f>
        <x:v>0.01</x:v>
      </x:c>
      <x:c r="T1328" s="32" t="n">
        <x:f>XLOOKUP(O1328,Assumptions!$H$4:$H$6,Assumptions!$I$4:$I$6)</x:f>
        <x:v>0.0035</x:v>
      </x:c>
      <x:c r="U1328" s="30" t="n">
        <x:f>XLOOKUP(F1328,Assumptions!$A$4:$A$6,Assumptions!$F$4:$F$6)</x:f>
        <x:v>90</x:v>
      </x:c>
      <x:c r="V1328" s="60" t="n">
        <x:f>I1328*12</x:f>
        <x:v>7199.64</x:v>
      </x:c>
      <x:c r="W1328" s="60" t="n">
        <x:f>H1328*J1328*(1-K1328)*Q1328</x:f>
        <x:v>168.055439703</x:v>
      </x:c>
      <x:c r="X1328" s="60" t="n">
        <x:f>V1328*R1328</x:f>
        <x:v>115.19424000000001</x:v>
      </x:c>
      <x:c r="Y1328" s="60" t="n">
        <x:f>V1328*S1328</x:f>
        <x:v>71.99640000000001</x:v>
      </x:c>
      <x:c r="Z1328" s="60" t="n">
        <x:f>H1328*J1328*T1328</x:f>
        <x:v>13.496570500000002</x:v>
      </x:c>
      <x:c r="AA1328" s="60" t="n">
        <x:f>P1328+W1328+X1328-Y1328-Z1328-U1328</x:f>
        <x:v>202.75670920299996</x:v>
      </x:c>
      <x:c r="AB1328" s="32" t="n">
        <x:f>IFERROR(AA1328/(P1328+W1328+X1328),0)</x:f>
        <x:v>0.5360393414270798</x:v>
      </x:c>
      <x:c r="AC1328" t="n">
        <x:f>IF(O1328="High",0,IF(I1328&gt;=1800,3,IF(I1328&gt;=900,2,1))+IF(K1328&gt;=0.9,2,IF(K1328&gt;=0.75,1,0))+IF(J1328&lt;=0.7,2,IF(J1328&lt;=0.85,1,0))+IF(M1328&gt;=8,1,0))</x:f>
        <x:v>4</x:v>
      </x:c>
      <x:c r="AD1328" t="str">
        <x:f>IF(AND(O1328&lt;&gt;"High",AC1328&gt;=Assumptions!$B$10,AA1328&gt;0),"Priority Growth",IF(AND(O1328="Low",AA1328&gt;0),"Maintain","Watch"))</x:f>
        <x:v>Maintain</x:v>
      </x:c>
      <x:c r="AE1328" s="60" t="n">
        <x:f>MAX(AA1328,0)*N1328</x:f>
        <x:v>36.09069423813399</x:v>
      </x:c>
      <x:c r="AF1328" t="str">
        <x:f>IF(AND(AA1328&gt;=Assumptions!$B$11,O1328&lt;&gt;"High",OR(N1328&gt;=Assumptions!$B$12,M1328&lt;=6)),"High","Standard")</x:f>
        <x:v>Standard</x:v>
      </x:c>
    </x:row>
    <x:row r="1329">
      <x:c r="A1329" t="str">
        <x:f>'Raw_Data'!A1329</x:f>
        <x:v>C01328</x:v>
      </x:c>
      <x:c r="B1329" t="n">
        <x:f>'Raw_Data'!B1329</x:f>
        <x:v>41</x:v>
      </x:c>
      <x:c r="C1329" s="30" t="n">
        <x:f>'Raw_Data'!C1329</x:f>
        <x:v>50415</x:v>
      </x:c>
      <x:c r="D1329" t="n">
        <x:f>'Raw_Data'!D1329</x:f>
        <x:v>742</x:v>
      </x:c>
      <x:c r="E1329" t="n">
        <x:f>'Raw_Data'!E1329</x:f>
        <x:v>80</x:v>
      </x:c>
      <x:c r="F1329" t="str">
        <x:f>PROPER(TRIM('Raw_Data'!F1329))</x:f>
        <x:v>Gold</x:v>
      </x:c>
      <x:c r="G1329" t="str">
        <x:f>PROPER(TRIM('Raw_Data'!G1329))</x:f>
        <x:v>Digital</x:v>
      </x:c>
      <x:c r="H1329" s="60" t="n">
        <x:f>'Raw_Data'!H1329</x:f>
        <x:v>9301</x:v>
      </x:c>
      <x:c r="I1329" s="60" t="n">
        <x:f>'Raw_Data'!I1329</x:f>
        <x:v>919.1</x:v>
      </x:c>
      <x:c r="J1329" s="32" t="n">
        <x:f>'Raw_Data'!J1329</x:f>
        <x:v>0.229</x:v>
      </x:c>
      <x:c r="K1329" s="32" t="n">
        <x:f>'Raw_Data'!K1329</x:f>
        <x:v>0.715</x:v>
      </x:c>
      <x:c r="L1329" t="n">
        <x:f>'Raw_Data'!L1329</x:f>
        <x:v>0</x:v>
      </x:c>
      <x:c r="M1329" t="n">
        <x:f>IF('Raw_Data'!M1329="",Assumptions!$B$15,'Raw_Data'!M1329)</x:f>
        <x:v>7.370408870408871</x:v>
      </x:c>
      <x:c r="N1329" s="32" t="n">
        <x:f>'Raw_Data'!N1329</x:f>
        <x:v>0.238</x:v>
      </x:c>
      <x:c r="O1329" t="str">
        <x:f>IF(OR(D1329&lt;620,L1329&gt;=2,J1329&gt;0.9),"High",IF(OR(D1329&lt;700,L1329=1,J1329&gt;0.75),"Medium","Low"))</x:f>
        <x:v>Low</x:v>
      </x:c>
      <x:c r="P1329" s="30" t="n">
        <x:f>XLOOKUP(F1329,Assumptions!$A$4:$A$6,Assumptions!$B$4:$B$6)</x:f>
        <x:v>95</x:v>
      </x:c>
      <x:c r="Q1329" s="32" t="n">
        <x:f>XLOOKUP(F1329,Assumptions!$A$4:$A$6,Assumptions!$C$4:$C$6)</x:f>
        <x:v>0.219</x:v>
      </x:c>
      <x:c r="R1329" s="32" t="n">
        <x:f>XLOOKUP(F1329,Assumptions!$A$4:$A$6,Assumptions!$D$4:$D$6)</x:f>
        <x:v>0.016</x:v>
      </x:c>
      <x:c r="S1329" s="32" t="n">
        <x:f>XLOOKUP(F1329,Assumptions!$A$4:$A$6,Assumptions!$E$4:$E$6)</x:f>
        <x:v>0.01</x:v>
      </x:c>
      <x:c r="T1329" s="32" t="n">
        <x:f>XLOOKUP(O1329,Assumptions!$H$4:$H$6,Assumptions!$I$4:$I$6)</x:f>
        <x:v>0.0035</x:v>
      </x:c>
      <x:c r="U1329" s="30" t="n">
        <x:f>XLOOKUP(F1329,Assumptions!$A$4:$A$6,Assumptions!$F$4:$F$6)</x:f>
        <x:v>90</x:v>
      </x:c>
      <x:c r="V1329" s="60" t="n">
        <x:f>I1329*12</x:f>
        <x:v>11029.2</x:v>
      </x:c>
      <x:c r="W1329" s="60" t="n">
        <x:f>H1329*J1329*(1-K1329)*Q1329</x:f>
        <x:v>132.93951853500002</x:v>
      </x:c>
      <x:c r="X1329" s="60" t="n">
        <x:f>V1329*R1329</x:f>
        <x:v>176.46720000000002</x:v>
      </x:c>
      <x:c r="Y1329" s="60" t="n">
        <x:f>V1329*S1329</x:f>
        <x:v>110.29200000000002</x:v>
      </x:c>
      <x:c r="Z1329" s="60" t="n">
        <x:f>H1329*J1329*T1329</x:f>
        <x:v>7.4547515</x:v>
      </x:c>
      <x:c r="AA1329" s="60" t="n">
        <x:f>P1329+W1329+X1329-Y1329-Z1329-U1329</x:f>
        <x:v>196.65996703500002</x:v>
      </x:c>
      <x:c r="AB1329" s="32" t="n">
        <x:f>IFERROR(AA1329/(P1329+W1329+X1329),0)</x:f>
        <x:v>0.48629253180416626</x:v>
      </x:c>
      <x:c r="AC1329" t="n">
        <x:f>IF(O1329="High",0,IF(I1329&gt;=1800,3,IF(I1329&gt;=900,2,1))+IF(K1329&gt;=0.9,2,IF(K1329&gt;=0.75,1,0))+IF(J1329&lt;=0.7,2,IF(J1329&lt;=0.85,1,0))+IF(M1329&gt;=8,1,0))</x:f>
        <x:v>4</x:v>
      </x:c>
      <x:c r="AD1329" t="str">
        <x:f>IF(AND(O1329&lt;&gt;"High",AC1329&gt;=Assumptions!$B$10,AA1329&gt;0),"Priority Growth",IF(AND(O1329="Low",AA1329&gt;0),"Maintain","Watch"))</x:f>
        <x:v>Maintain</x:v>
      </x:c>
      <x:c r="AE1329" s="60" t="n">
        <x:f>MAX(AA1329,0)*N1329</x:f>
        <x:v>46.805072154330006</x:v>
      </x:c>
      <x:c r="AF1329" t="str">
        <x:f>IF(AND(AA1329&gt;=Assumptions!$B$11,O1329&lt;&gt;"High",OR(N1329&gt;=Assumptions!$B$12,M1329&lt;=6)),"High","Standard")</x:f>
        <x:v>Standard</x:v>
      </x:c>
    </x:row>
    <x:row r="1330">
      <x:c r="A1330" t="str">
        <x:f>'Raw_Data'!A1330</x:f>
        <x:v>C01329</x:v>
      </x:c>
      <x:c r="B1330" t="n">
        <x:f>'Raw_Data'!B1330</x:f>
        <x:v>39</x:v>
      </x:c>
      <x:c r="C1330" s="30" t="n">
        <x:f>'Raw_Data'!C1330</x:f>
        <x:v>50686</x:v>
      </x:c>
      <x:c r="D1330" t="n">
        <x:f>'Raw_Data'!D1330</x:f>
        <x:v>718</x:v>
      </x:c>
      <x:c r="E1330" t="n">
        <x:f>'Raw_Data'!E1330</x:f>
        <x:v>16</x:v>
      </x:c>
      <x:c r="F1330" t="str">
        <x:f>PROPER(TRIM('Raw_Data'!F1330))</x:f>
        <x:v>Classic</x:v>
      </x:c>
      <x:c r="G1330" t="str">
        <x:f>PROPER(TRIM('Raw_Data'!G1330))</x:f>
        <x:v>Digital</x:v>
      </x:c>
      <x:c r="H1330" s="60" t="n">
        <x:f>'Raw_Data'!H1330</x:f>
        <x:v>7256</x:v>
      </x:c>
      <x:c r="I1330" s="60" t="n">
        <x:f>'Raw_Data'!I1330</x:f>
        <x:v>726.5</x:v>
      </x:c>
      <x:c r="J1330" s="32" t="n">
        <x:f>'Raw_Data'!J1330</x:f>
        <x:v>0.321</x:v>
      </x:c>
      <x:c r="K1330" s="32" t="n">
        <x:f>'Raw_Data'!K1330</x:f>
        <x:v>0.682</x:v>
      </x:c>
      <x:c r="L1330" t="n">
        <x:f>'Raw_Data'!L1330</x:f>
        <x:v>0</x:v>
      </x:c>
      <x:c r="M1330" t="n">
        <x:f>IF('Raw_Data'!M1330="",Assumptions!$B$15,'Raw_Data'!M1330)</x:f>
        <x:v>9</x:v>
      </x:c>
      <x:c r="N1330" s="32" t="n">
        <x:f>'Raw_Data'!N1330</x:f>
        <x:v>0.029</x:v>
      </x:c>
      <x:c r="O1330" t="str">
        <x:f>IF(OR(D1330&lt;620,L1330&gt;=2,J1330&gt;0.9),"High",IF(OR(D1330&lt;700,L1330=1,J1330&gt;0.75),"Medium","Low"))</x:f>
        <x:v>Low</x:v>
      </x:c>
      <x:c r="P1330" s="30" t="n">
        <x:f>XLOOKUP(F1330,Assumptions!$A$4:$A$6,Assumptions!$B$4:$B$6)</x:f>
        <x:v>0</x:v>
      </x:c>
      <x:c r="Q1330" s="32" t="n">
        <x:f>XLOOKUP(F1330,Assumptions!$A$4:$A$6,Assumptions!$C$4:$C$6)</x:f>
        <x:v>0.229</x:v>
      </x:c>
      <x:c r="R1330" s="32" t="n">
        <x:f>XLOOKUP(F1330,Assumptions!$A$4:$A$6,Assumptions!$D$4:$D$6)</x:f>
        <x:v>0.015</x:v>
      </x:c>
      <x:c r="S1330" s="32" t="n">
        <x:f>XLOOKUP(F1330,Assumptions!$A$4:$A$6,Assumptions!$E$4:$E$6)</x:f>
        <x:v>0.0075</x:v>
      </x:c>
      <x:c r="T1330" s="32" t="n">
        <x:f>XLOOKUP(O1330,Assumptions!$H$4:$H$6,Assumptions!$I$4:$I$6)</x:f>
        <x:v>0.0035</x:v>
      </x:c>
      <x:c r="U1330" s="30" t="n">
        <x:f>XLOOKUP(F1330,Assumptions!$A$4:$A$6,Assumptions!$F$4:$F$6)</x:f>
        <x:v>60</x:v>
      </x:c>
      <x:c r="V1330" s="60" t="n">
        <x:f>I1330*12</x:f>
        <x:v>8718</x:v>
      </x:c>
      <x:c r="W1330" s="60" t="n">
        <x:f>H1330*J1330*(1-K1330)*Q1330</x:f>
        <x:v>169.61525467199996</x:v>
      </x:c>
      <x:c r="X1330" s="60" t="n">
        <x:f>V1330*R1330</x:f>
        <x:v>130.76999999999998</x:v>
      </x:c>
      <x:c r="Y1330" s="60" t="n">
        <x:f>V1330*S1330</x:f>
        <x:v>65.38499999999999</x:v>
      </x:c>
      <x:c r="Z1330" s="60" t="n">
        <x:f>H1330*J1330*T1330</x:f>
        <x:v>8.152116</x:v>
      </x:c>
      <x:c r="AA1330" s="60" t="n">
        <x:f>P1330+W1330+X1330-Y1330-Z1330-U1330</x:f>
        <x:v>166.84813867199998</x:v>
      </x:c>
      <x:c r="AB1330" s="32" t="n">
        <x:f>IFERROR(AA1330/(P1330+W1330+X1330),0)</x:f>
        <x:v>0.5554471668530689</x:v>
      </x:c>
      <x:c r="AC1330" t="n">
        <x:f>IF(O1330="High",0,IF(I1330&gt;=1800,3,IF(I1330&gt;=900,2,1))+IF(K1330&gt;=0.9,2,IF(K1330&gt;=0.75,1,0))+IF(J1330&lt;=0.7,2,IF(J1330&lt;=0.85,1,0))+IF(M1330&gt;=8,1,0))</x:f>
        <x:v>4</x:v>
      </x:c>
      <x:c r="AD1330" t="str">
        <x:f>IF(AND(O1330&lt;&gt;"High",AC1330&gt;=Assumptions!$B$10,AA1330&gt;0),"Priority Growth",IF(AND(O1330="Low",AA1330&gt;0),"Maintain","Watch"))</x:f>
        <x:v>Maintain</x:v>
      </x:c>
      <x:c r="AE1330" s="60" t="n">
        <x:f>MAX(AA1330,0)*N1330</x:f>
        <x:v>4.838596021488</x:v>
      </x:c>
      <x:c r="AF1330" t="str">
        <x:f>IF(AND(AA1330&gt;=Assumptions!$B$11,O1330&lt;&gt;"High",OR(N1330&gt;=Assumptions!$B$12,M1330&lt;=6)),"High","Standard")</x:f>
        <x:v>Standard</x:v>
      </x:c>
    </x:row>
    <x:row r="1331">
      <x:c r="A1331" t="str">
        <x:f>'Raw_Data'!A1331</x:f>
        <x:v>C01330</x:v>
      </x:c>
      <x:c r="B1331" t="n">
        <x:f>'Raw_Data'!B1331</x:f>
        <x:v>45</x:v>
      </x:c>
      <x:c r="C1331" s="30" t="n">
        <x:f>'Raw_Data'!C1331</x:f>
        <x:v>54722</x:v>
      </x:c>
      <x:c r="D1331" t="n">
        <x:f>'Raw_Data'!D1331</x:f>
        <x:v>707</x:v>
      </x:c>
      <x:c r="E1331" t="n">
        <x:f>'Raw_Data'!E1331</x:f>
        <x:v>42</x:v>
      </x:c>
      <x:c r="F1331" t="str">
        <x:f>PROPER(TRIM('Raw_Data'!F1331))</x:f>
        <x:v>Gold</x:v>
      </x:c>
      <x:c r="G1331" t="str">
        <x:f>PROPER(TRIM('Raw_Data'!G1331))</x:f>
        <x:v>Direct Mail</x:v>
      </x:c>
      <x:c r="H1331" s="60" t="n">
        <x:f>'Raw_Data'!H1331</x:f>
        <x:v>11431</x:v>
      </x:c>
      <x:c r="I1331" s="60" t="n">
        <x:f>'Raw_Data'!I1331</x:f>
        <x:v>1673.21</x:v>
      </x:c>
      <x:c r="J1331" s="32" t="n">
        <x:f>'Raw_Data'!J1331</x:f>
        <x:v>0.536</x:v>
      </x:c>
      <x:c r="K1331" s="32" t="n">
        <x:f>'Raw_Data'!K1331</x:f>
        <x:v>0.849</x:v>
      </x:c>
      <x:c r="L1331" t="n">
        <x:f>'Raw_Data'!L1331</x:f>
        <x:v>0</x:v>
      </x:c>
      <x:c r="M1331" t="n">
        <x:f>IF('Raw_Data'!M1331="",Assumptions!$B$15,'Raw_Data'!M1331)</x:f>
        <x:v>10</x:v>
      </x:c>
      <x:c r="N1331" s="32" t="n">
        <x:f>'Raw_Data'!N1331</x:f>
        <x:v>0.02</x:v>
      </x:c>
      <x:c r="O1331" t="str">
        <x:f>IF(OR(D1331&lt;620,L1331&gt;=2,J1331&gt;0.9),"High",IF(OR(D1331&lt;700,L1331=1,J1331&gt;0.75),"Medium","Low"))</x:f>
        <x:v>Low</x:v>
      </x:c>
      <x:c r="P1331" s="30" t="n">
        <x:f>XLOOKUP(F1331,Assumptions!$A$4:$A$6,Assumptions!$B$4:$B$6)</x:f>
        <x:v>95</x:v>
      </x:c>
      <x:c r="Q1331" s="32" t="n">
        <x:f>XLOOKUP(F1331,Assumptions!$A$4:$A$6,Assumptions!$C$4:$C$6)</x:f>
        <x:v>0.219</x:v>
      </x:c>
      <x:c r="R1331" s="32" t="n">
        <x:f>XLOOKUP(F1331,Assumptions!$A$4:$A$6,Assumptions!$D$4:$D$6)</x:f>
        <x:v>0.016</x:v>
      </x:c>
      <x:c r="S1331" s="32" t="n">
        <x:f>XLOOKUP(F1331,Assumptions!$A$4:$A$6,Assumptions!$E$4:$E$6)</x:f>
        <x:v>0.01</x:v>
      </x:c>
      <x:c r="T1331" s="32" t="n">
        <x:f>XLOOKUP(O1331,Assumptions!$H$4:$H$6,Assumptions!$I$4:$I$6)</x:f>
        <x:v>0.0035</x:v>
      </x:c>
      <x:c r="U1331" s="30" t="n">
        <x:f>XLOOKUP(F1331,Assumptions!$A$4:$A$6,Assumptions!$F$4:$F$6)</x:f>
        <x:v>90</x:v>
      </x:c>
      <x:c r="V1331" s="60" t="n">
        <x:f>I1331*12</x:f>
        <x:v>20078.52</x:v>
      </x:c>
      <x:c r="W1331" s="60" t="n">
        <x:f>H1331*J1331*(1-K1331)*Q1331</x:f>
        <x:v>202.61429210400004</x:v>
      </x:c>
      <x:c r="X1331" s="60" t="n">
        <x:f>V1331*R1331</x:f>
        <x:v>321.25632</x:v>
      </x:c>
      <x:c r="Y1331" s="60" t="n">
        <x:f>V1331*S1331</x:f>
        <x:v>200.7852</x:v>
      </x:c>
      <x:c r="Z1331" s="60" t="n">
        <x:f>H1331*J1331*T1331</x:f>
        <x:v>21.444556000000002</x:v>
      </x:c>
      <x:c r="AA1331" s="60" t="n">
        <x:f>P1331+W1331+X1331-Y1331-Z1331-U1331</x:f>
        <x:v>306.64085610399997</x:v>
      </x:c>
      <x:c r="AB1331" s="32" t="n">
        <x:f>IFERROR(AA1331/(P1331+W1331+X1331),0)</x:f>
        <x:v>0.49548459743709655</x:v>
      </x:c>
      <x:c r="AC1331" t="n">
        <x:f>IF(O1331="High",0,IF(I1331&gt;=1800,3,IF(I1331&gt;=900,2,1))+IF(K1331&gt;=0.9,2,IF(K1331&gt;=0.75,1,0))+IF(J1331&lt;=0.7,2,IF(J1331&lt;=0.85,1,0))+IF(M1331&gt;=8,1,0))</x:f>
        <x:v>6</x:v>
      </x:c>
      <x:c r="AD1331" t="str">
        <x:f>IF(AND(O1331&lt;&gt;"High",AC1331&gt;=Assumptions!$B$10,AA1331&gt;0),"Priority Growth",IF(AND(O1331="Low",AA1331&gt;0),"Maintain","Watch"))</x:f>
        <x:v>Priority Growth</x:v>
      </x:c>
      <x:c r="AE1331" s="60" t="n">
        <x:f>MAX(AA1331,0)*N1331</x:f>
        <x:v>6.13281712208</x:v>
      </x:c>
      <x:c r="AF1331" t="str">
        <x:f>IF(AND(AA1331&gt;=Assumptions!$B$11,O1331&lt;&gt;"High",OR(N1331&gt;=Assumptions!$B$12,M1331&lt;=6)),"High","Standard")</x:f>
        <x:v>Standard</x:v>
      </x:c>
    </x:row>
    <x:row r="1332">
      <x:c r="A1332" t="str">
        <x:f>'Raw_Data'!A1332</x:f>
        <x:v>C01331</x:v>
      </x:c>
      <x:c r="B1332" t="n">
        <x:f>'Raw_Data'!B1332</x:f>
        <x:v>57</x:v>
      </x:c>
      <x:c r="C1332" s="30" t="n">
        <x:f>'Raw_Data'!C1332</x:f>
        <x:v>86590</x:v>
      </x:c>
      <x:c r="D1332" t="n">
        <x:f>'Raw_Data'!D1332</x:f>
        <x:v>692</x:v>
      </x:c>
      <x:c r="E1332" t="n">
        <x:f>'Raw_Data'!E1332</x:f>
        <x:v>21</x:v>
      </x:c>
      <x:c r="F1332" t="str">
        <x:f>PROPER(TRIM('Raw_Data'!F1332))</x:f>
        <x:v>Classic</x:v>
      </x:c>
      <x:c r="G1332" t="str">
        <x:f>PROPER(TRIM('Raw_Data'!G1332))</x:f>
        <x:v>Branch</x:v>
      </x:c>
      <x:c r="H1332" s="60" t="n">
        <x:f>'Raw_Data'!H1332</x:f>
        <x:v>11365</x:v>
      </x:c>
      <x:c r="I1332" s="60" t="n">
        <x:f>'Raw_Data'!I1332</x:f>
        <x:v>1148.59</x:v>
      </x:c>
      <x:c r="J1332" s="32" t="n">
        <x:f>'Raw_Data'!J1332</x:f>
        <x:v>0.426</x:v>
      </x:c>
      <x:c r="K1332" s="32" t="n">
        <x:f>'Raw_Data'!K1332</x:f>
        <x:v>0.952</x:v>
      </x:c>
      <x:c r="L1332" t="n">
        <x:f>'Raw_Data'!L1332</x:f>
        <x:v>1</x:v>
      </x:c>
      <x:c r="M1332" t="n">
        <x:f>IF('Raw_Data'!M1332="",Assumptions!$B$15,'Raw_Data'!M1332)</x:f>
        <x:v>8</x:v>
      </x:c>
      <x:c r="N1332" s="32" t="n">
        <x:f>'Raw_Data'!N1332</x:f>
        <x:v>0.037</x:v>
      </x:c>
      <x:c r="O1332" t="str">
        <x:f>IF(OR(D1332&lt;620,L1332&gt;=2,J1332&gt;0.9),"High",IF(OR(D1332&lt;700,L1332=1,J1332&gt;0.75),"Medium","Low"))</x:f>
        <x:v>Medium</x:v>
      </x:c>
      <x:c r="P1332" s="30" t="n">
        <x:f>XLOOKUP(F1332,Assumptions!$A$4:$A$6,Assumptions!$B$4:$B$6)</x:f>
        <x:v>0</x:v>
      </x:c>
      <x:c r="Q1332" s="32" t="n">
        <x:f>XLOOKUP(F1332,Assumptions!$A$4:$A$6,Assumptions!$C$4:$C$6)</x:f>
        <x:v>0.229</x:v>
      </x:c>
      <x:c r="R1332" s="32" t="n">
        <x:f>XLOOKUP(F1332,Assumptions!$A$4:$A$6,Assumptions!$D$4:$D$6)</x:f>
        <x:v>0.015</x:v>
      </x:c>
      <x:c r="S1332" s="32" t="n">
        <x:f>XLOOKUP(F1332,Assumptions!$A$4:$A$6,Assumptions!$E$4:$E$6)</x:f>
        <x:v>0.0075</x:v>
      </x:c>
      <x:c r="T1332" s="32" t="n">
        <x:f>XLOOKUP(O1332,Assumptions!$H$4:$H$6,Assumptions!$I$4:$I$6)</x:f>
        <x:v>0.012</x:v>
      </x:c>
      <x:c r="U1332" s="30" t="n">
        <x:f>XLOOKUP(F1332,Assumptions!$A$4:$A$6,Assumptions!$F$4:$F$6)</x:f>
        <x:v>60</x:v>
      </x:c>
      <x:c r="V1332" s="60" t="n">
        <x:f>I1332*12</x:f>
        <x:v>13783.079999999998</x:v>
      </x:c>
      <x:c r="W1332" s="60" t="n">
        <x:f>H1332*J1332*(1-K1332)*Q1332</x:f>
        <x:v>53.21765808000004</x:v>
      </x:c>
      <x:c r="X1332" s="60" t="n">
        <x:f>V1332*R1332</x:f>
        <x:v>206.74619999999996</x:v>
      </x:c>
      <x:c r="Y1332" s="60" t="n">
        <x:f>V1332*S1332</x:f>
        <x:v>103.37309999999998</x:v>
      </x:c>
      <x:c r="Z1332" s="60" t="n">
        <x:f>H1332*J1332*T1332</x:f>
        <x:v>58.097879999999996</x:v>
      </x:c>
      <x:c r="AA1332" s="60" t="n">
        <x:f>P1332+W1332+X1332-Y1332-Z1332-U1332</x:f>
        <x:v>38.492878080000054</x:v>
      </x:c>
      <x:c r="AB1332" s="32" t="n">
        <x:f>IFERROR(AA1332/(P1332+W1332+X1332),0)</x:f>
        <x:v>0.14807011391619845</x:v>
      </x:c>
      <x:c r="AC1332" t="n">
        <x:f>IF(O1332="High",0,IF(I1332&gt;=1800,3,IF(I1332&gt;=900,2,1))+IF(K1332&gt;=0.9,2,IF(K1332&gt;=0.75,1,0))+IF(J1332&lt;=0.7,2,IF(J1332&lt;=0.85,1,0))+IF(M1332&gt;=8,1,0))</x:f>
        <x:v>7</x:v>
      </x:c>
      <x:c r="AD1332" t="str">
        <x:f>IF(AND(O1332&lt;&gt;"High",AC1332&gt;=Assumptions!$B$10,AA1332&gt;0),"Priority Growth",IF(AND(O1332="Low",AA1332&gt;0),"Maintain","Watch"))</x:f>
        <x:v>Priority Growth</x:v>
      </x:c>
      <x:c r="AE1332" s="60" t="n">
        <x:f>MAX(AA1332,0)*N1332</x:f>
        <x:v>1.4242364889600019</x:v>
      </x:c>
      <x:c r="AF1332" t="str">
        <x:f>IF(AND(AA1332&gt;=Assumptions!$B$11,O1332&lt;&gt;"High",OR(N1332&gt;=Assumptions!$B$12,M1332&lt;=6)),"High","Standard")</x:f>
        <x:v>Standard</x:v>
      </x:c>
    </x:row>
    <x:row r="1333">
      <x:c r="A1333" t="str">
        <x:f>'Raw_Data'!A1333</x:f>
        <x:v>C01332</x:v>
      </x:c>
      <x:c r="B1333" t="n">
        <x:f>'Raw_Data'!B1333</x:f>
        <x:v>28</x:v>
      </x:c>
      <x:c r="C1333" s="30" t="n">
        <x:f>'Raw_Data'!C1333</x:f>
        <x:v>59859</x:v>
      </x:c>
      <x:c r="D1333" t="n">
        <x:f>'Raw_Data'!D1333</x:f>
        <x:v>684</x:v>
      </x:c>
      <x:c r="E1333" t="n">
        <x:f>'Raw_Data'!E1333</x:f>
        <x:v>48</x:v>
      </x:c>
      <x:c r="F1333" t="str">
        <x:f>PROPER(TRIM('Raw_Data'!F1333))</x:f>
        <x:v>Gold</x:v>
      </x:c>
      <x:c r="G1333" t="str">
        <x:f>PROPER(TRIM('Raw_Data'!G1333))</x:f>
        <x:v>Digital</x:v>
      </x:c>
      <x:c r="H1333" s="60" t="n">
        <x:f>'Raw_Data'!H1333</x:f>
        <x:v>8403</x:v>
      </x:c>
      <x:c r="I1333" s="60" t="n">
        <x:f>'Raw_Data'!I1333</x:f>
        <x:v>1017.55</x:v>
      </x:c>
      <x:c r="J1333" s="32" t="n">
        <x:f>'Raw_Data'!J1333</x:f>
        <x:v>0.306</x:v>
      </x:c>
      <x:c r="K1333" s="32" t="n">
        <x:f>'Raw_Data'!K1333</x:f>
        <x:v>0.717</x:v>
      </x:c>
      <x:c r="L1333" t="n">
        <x:f>'Raw_Data'!L1333</x:f>
        <x:v>0</x:v>
      </x:c>
      <x:c r="M1333" t="n">
        <x:f>IF('Raw_Data'!M1333="",Assumptions!$B$15,'Raw_Data'!M1333)</x:f>
        <x:v>8</x:v>
      </x:c>
      <x:c r="N1333" s="32" t="n">
        <x:f>'Raw_Data'!N1333</x:f>
        <x:v>0.047</x:v>
      </x:c>
      <x:c r="O1333" t="str">
        <x:f>IF(OR(D1333&lt;620,L1333&gt;=2,J1333&gt;0.9),"High",IF(OR(D1333&lt;700,L1333=1,J1333&gt;0.75),"Medium","Low"))</x:f>
        <x:v>Medium</x:v>
      </x:c>
      <x:c r="P1333" s="30" t="n">
        <x:f>XLOOKUP(F1333,Assumptions!$A$4:$A$6,Assumptions!$B$4:$B$6)</x:f>
        <x:v>95</x:v>
      </x:c>
      <x:c r="Q1333" s="32" t="n">
        <x:f>XLOOKUP(F1333,Assumptions!$A$4:$A$6,Assumptions!$C$4:$C$6)</x:f>
        <x:v>0.219</x:v>
      </x:c>
      <x:c r="R1333" s="32" t="n">
        <x:f>XLOOKUP(F1333,Assumptions!$A$4:$A$6,Assumptions!$D$4:$D$6)</x:f>
        <x:v>0.016</x:v>
      </x:c>
      <x:c r="S1333" s="32" t="n">
        <x:f>XLOOKUP(F1333,Assumptions!$A$4:$A$6,Assumptions!$E$4:$E$6)</x:f>
        <x:v>0.01</x:v>
      </x:c>
      <x:c r="T1333" s="32" t="n">
        <x:f>XLOOKUP(O1333,Assumptions!$H$4:$H$6,Assumptions!$I$4:$I$6)</x:f>
        <x:v>0.012</x:v>
      </x:c>
      <x:c r="U1333" s="30" t="n">
        <x:f>XLOOKUP(F1333,Assumptions!$A$4:$A$6,Assumptions!$F$4:$F$6)</x:f>
        <x:v>90</x:v>
      </x:c>
      <x:c r="V1333" s="60" t="n">
        <x:f>I1333*12</x:f>
        <x:v>12210.599999999999</x:v>
      </x:c>
      <x:c r="W1333" s="60" t="n">
        <x:f>H1333*J1333*(1-K1333)*Q1333</x:f>
        <x:v>159.362575686</x:v>
      </x:c>
      <x:c r="X1333" s="60" t="n">
        <x:f>V1333*R1333</x:f>
        <x:v>195.3696</x:v>
      </x:c>
      <x:c r="Y1333" s="60" t="n">
        <x:f>V1333*S1333</x:f>
        <x:v>122.106</x:v>
      </x:c>
      <x:c r="Z1333" s="60" t="n">
        <x:f>H1333*J1333*T1333</x:f>
        <x:v>30.855815999999997</x:v>
      </x:c>
      <x:c r="AA1333" s="60" t="n">
        <x:f>P1333+W1333+X1333-Y1333-Z1333-U1333</x:f>
        <x:v>206.770359686</x:v>
      </x:c>
      <x:c r="AB1333" s="32" t="n">
        <x:f>IFERROR(AA1333/(P1333+W1333+X1333),0)</x:f>
        <x:v>0.45976332329480846</x:v>
      </x:c>
      <x:c r="AC1333" t="n">
        <x:f>IF(O1333="High",0,IF(I1333&gt;=1800,3,IF(I1333&gt;=900,2,1))+IF(K1333&gt;=0.9,2,IF(K1333&gt;=0.75,1,0))+IF(J1333&lt;=0.7,2,IF(J1333&lt;=0.85,1,0))+IF(M1333&gt;=8,1,0))</x:f>
        <x:v>5</x:v>
      </x:c>
      <x:c r="AD1333" t="str">
        <x:f>IF(AND(O1333&lt;&gt;"High",AC1333&gt;=Assumptions!$B$10,AA1333&gt;0),"Priority Growth",IF(AND(O1333="Low",AA1333&gt;0),"Maintain","Watch"))</x:f>
        <x:v>Watch</x:v>
      </x:c>
      <x:c r="AE1333" s="60" t="n">
        <x:f>MAX(AA1333,0)*N1333</x:f>
        <x:v>9.718206905242</x:v>
      </x:c>
      <x:c r="AF1333" t="str">
        <x:f>IF(AND(AA1333&gt;=Assumptions!$B$11,O1333&lt;&gt;"High",OR(N1333&gt;=Assumptions!$B$12,M1333&lt;=6)),"High","Standard")</x:f>
        <x:v>Standard</x:v>
      </x:c>
    </x:row>
    <x:row r="1334">
      <x:c r="A1334" t="str">
        <x:f>'Raw_Data'!A1334</x:f>
        <x:v>C01333</x:v>
      </x:c>
      <x:c r="B1334" t="n">
        <x:f>'Raw_Data'!B1334</x:f>
        <x:v>43</x:v>
      </x:c>
      <x:c r="C1334" s="30" t="n">
        <x:f>'Raw_Data'!C1334</x:f>
        <x:v>64782</x:v>
      </x:c>
      <x:c r="D1334" t="n">
        <x:f>'Raw_Data'!D1334</x:f>
        <x:v>782</x:v>
      </x:c>
      <x:c r="E1334" t="n">
        <x:f>'Raw_Data'!E1334</x:f>
        <x:v>19</x:v>
      </x:c>
      <x:c r="F1334" t="str">
        <x:f>PROPER(TRIM('Raw_Data'!F1334))</x:f>
        <x:v>Gold</x:v>
      </x:c>
      <x:c r="G1334" t="str">
        <x:f>PROPER(TRIM('Raw_Data'!G1334))</x:f>
        <x:v>Partner</x:v>
      </x:c>
      <x:c r="H1334" s="60" t="n">
        <x:f>'Raw_Data'!H1334</x:f>
        <x:v>14364</x:v>
      </x:c>
      <x:c r="I1334" s="60" t="n">
        <x:f>'Raw_Data'!I1334</x:f>
        <x:v>1505.01</x:v>
      </x:c>
      <x:c r="J1334" s="32" t="n">
        <x:f>'Raw_Data'!J1334</x:f>
        <x:v>0.26</x:v>
      </x:c>
      <x:c r="K1334" s="32" t="n">
        <x:f>'Raw_Data'!K1334</x:f>
        <x:v>0.846</x:v>
      </x:c>
      <x:c r="L1334" t="n">
        <x:f>'Raw_Data'!L1334</x:f>
        <x:v>0</x:v>
      </x:c>
      <x:c r="M1334" t="n">
        <x:f>IF('Raw_Data'!M1334="",Assumptions!$B$15,'Raw_Data'!M1334)</x:f>
        <x:v>9</x:v>
      </x:c>
      <x:c r="N1334" s="32" t="n">
        <x:f>'Raw_Data'!N1334</x:f>
        <x:v>0.02</x:v>
      </x:c>
      <x:c r="O1334" t="str">
        <x:f>IF(OR(D1334&lt;620,L1334&gt;=2,J1334&gt;0.9),"High",IF(OR(D1334&lt;700,L1334=1,J1334&gt;0.75),"Medium","Low"))</x:f>
        <x:v>Low</x:v>
      </x:c>
      <x:c r="P1334" s="30" t="n">
        <x:f>XLOOKUP(F1334,Assumptions!$A$4:$A$6,Assumptions!$B$4:$B$6)</x:f>
        <x:v>95</x:v>
      </x:c>
      <x:c r="Q1334" s="32" t="n">
        <x:f>XLOOKUP(F1334,Assumptions!$A$4:$A$6,Assumptions!$C$4:$C$6)</x:f>
        <x:v>0.219</x:v>
      </x:c>
      <x:c r="R1334" s="32" t="n">
        <x:f>XLOOKUP(F1334,Assumptions!$A$4:$A$6,Assumptions!$D$4:$D$6)</x:f>
        <x:v>0.016</x:v>
      </x:c>
      <x:c r="S1334" s="32" t="n">
        <x:f>XLOOKUP(F1334,Assumptions!$A$4:$A$6,Assumptions!$E$4:$E$6)</x:f>
        <x:v>0.01</x:v>
      </x:c>
      <x:c r="T1334" s="32" t="n">
        <x:f>XLOOKUP(O1334,Assumptions!$H$4:$H$6,Assumptions!$I$4:$I$6)</x:f>
        <x:v>0.0035</x:v>
      </x:c>
      <x:c r="U1334" s="30" t="n">
        <x:f>XLOOKUP(F1334,Assumptions!$A$4:$A$6,Assumptions!$F$4:$F$6)</x:f>
        <x:v>90</x:v>
      </x:c>
      <x:c r="V1334" s="60" t="n">
        <x:f>I1334*12</x:f>
        <x:v>18060.12</x:v>
      </x:c>
      <x:c r="W1334" s="60" t="n">
        <x:f>H1334*J1334*(1-K1334)*Q1334</x:f>
        <x:v>125.95446864000004</x:v>
      </x:c>
      <x:c r="X1334" s="60" t="n">
        <x:f>V1334*R1334</x:f>
        <x:v>288.96191999999996</x:v>
      </x:c>
      <x:c r="Y1334" s="60" t="n">
        <x:f>V1334*S1334</x:f>
        <x:v>180.6012</x:v>
      </x:c>
      <x:c r="Z1334" s="60" t="n">
        <x:f>H1334*J1334*T1334</x:f>
        <x:v>13.071240000000001</x:v>
      </x:c>
      <x:c r="AA1334" s="60" t="n">
        <x:f>P1334+W1334+X1334-Y1334-Z1334-U1334</x:f>
        <x:v>226.24394864000004</x:v>
      </x:c>
      <x:c r="AB1334" s="32" t="n">
        <x:f>IFERROR(AA1334/(P1334+W1334+X1334),0)</x:f>
        <x:v>0.4436883255378713</x:v>
      </x:c>
      <x:c r="AC1334" t="n">
        <x:f>IF(O1334="High",0,IF(I1334&gt;=1800,3,IF(I1334&gt;=900,2,1))+IF(K1334&gt;=0.9,2,IF(K1334&gt;=0.75,1,0))+IF(J1334&lt;=0.7,2,IF(J1334&lt;=0.85,1,0))+IF(M1334&gt;=8,1,0))</x:f>
        <x:v>6</x:v>
      </x:c>
      <x:c r="AD1334" t="str">
        <x:f>IF(AND(O1334&lt;&gt;"High",AC1334&gt;=Assumptions!$B$10,AA1334&gt;0),"Priority Growth",IF(AND(O1334="Low",AA1334&gt;0),"Maintain","Watch"))</x:f>
        <x:v>Priority Growth</x:v>
      </x:c>
      <x:c r="AE1334" s="60" t="n">
        <x:f>MAX(AA1334,0)*N1334</x:f>
        <x:v>4.524878972800001</x:v>
      </x:c>
      <x:c r="AF1334" t="str">
        <x:f>IF(AND(AA1334&gt;=Assumptions!$B$11,O1334&lt;&gt;"High",OR(N1334&gt;=Assumptions!$B$12,M1334&lt;=6)),"High","Standard")</x:f>
        <x:v>Standard</x:v>
      </x:c>
    </x:row>
    <x:row r="1335">
      <x:c r="A1335" t="str">
        <x:f>'Raw_Data'!A1335</x:f>
        <x:v>C01334</x:v>
      </x:c>
      <x:c r="B1335" t="n">
        <x:f>'Raw_Data'!B1335</x:f>
        <x:v>26</x:v>
      </x:c>
      <x:c r="C1335" s="30" t="n">
        <x:f>'Raw_Data'!C1335</x:f>
        <x:v>79068</x:v>
      </x:c>
      <x:c r="D1335" t="n">
        <x:f>'Raw_Data'!D1335</x:f>
        <x:v>707</x:v>
      </x:c>
      <x:c r="E1335" t="n">
        <x:f>'Raw_Data'!E1335</x:f>
        <x:v>39</x:v>
      </x:c>
      <x:c r="F1335" t="str">
        <x:f>PROPER(TRIM('Raw_Data'!F1335))</x:f>
        <x:v>Gold</x:v>
      </x:c>
      <x:c r="G1335" t="str">
        <x:f>PROPER(TRIM('Raw_Data'!G1335))</x:f>
        <x:v>Digital</x:v>
      </x:c>
      <x:c r="H1335" s="60" t="n">
        <x:f>'Raw_Data'!H1335</x:f>
        <x:v>11916</x:v>
      </x:c>
      <x:c r="I1335" s="60" t="n">
        <x:f>'Raw_Data'!I1335</x:f>
        <x:v>1287.04</x:v>
      </x:c>
      <x:c r="J1335" s="32" t="n">
        <x:f>'Raw_Data'!J1335</x:f>
        <x:v>0.334</x:v>
      </x:c>
      <x:c r="K1335" s="32" t="n">
        <x:f>'Raw_Data'!K1335</x:f>
        <x:v>0.806</x:v>
      </x:c>
      <x:c r="L1335" t="n">
        <x:f>'Raw_Data'!L1335</x:f>
        <x:v>0</x:v>
      </x:c>
      <x:c r="M1335" t="n">
        <x:f>IF('Raw_Data'!M1335="",Assumptions!$B$15,'Raw_Data'!M1335)</x:f>
        <x:v>7</x:v>
      </x:c>
      <x:c r="N1335" s="32" t="n">
        <x:f>'Raw_Data'!N1335</x:f>
        <x:v>0.138</x:v>
      </x:c>
      <x:c r="O1335" t="str">
        <x:f>IF(OR(D1335&lt;620,L1335&gt;=2,J1335&gt;0.9),"High",IF(OR(D1335&lt;700,L1335=1,J1335&gt;0.75),"Medium","Low"))</x:f>
        <x:v>Low</x:v>
      </x:c>
      <x:c r="P1335" s="30" t="n">
        <x:f>XLOOKUP(F1335,Assumptions!$A$4:$A$6,Assumptions!$B$4:$B$6)</x:f>
        <x:v>95</x:v>
      </x:c>
      <x:c r="Q1335" s="32" t="n">
        <x:f>XLOOKUP(F1335,Assumptions!$A$4:$A$6,Assumptions!$C$4:$C$6)</x:f>
        <x:v>0.219</x:v>
      </x:c>
      <x:c r="R1335" s="32" t="n">
        <x:f>XLOOKUP(F1335,Assumptions!$A$4:$A$6,Assumptions!$D$4:$D$6)</x:f>
        <x:v>0.016</x:v>
      </x:c>
      <x:c r="S1335" s="32" t="n">
        <x:f>XLOOKUP(F1335,Assumptions!$A$4:$A$6,Assumptions!$E$4:$E$6)</x:f>
        <x:v>0.01</x:v>
      </x:c>
      <x:c r="T1335" s="32" t="n">
        <x:f>XLOOKUP(O1335,Assumptions!$H$4:$H$6,Assumptions!$I$4:$I$6)</x:f>
        <x:v>0.0035</x:v>
      </x:c>
      <x:c r="U1335" s="30" t="n">
        <x:f>XLOOKUP(F1335,Assumptions!$A$4:$A$6,Assumptions!$F$4:$F$6)</x:f>
        <x:v>90</x:v>
      </x:c>
      <x:c r="V1335" s="60" t="n">
        <x:f>I1335*12</x:f>
        <x:v>15444.48</x:v>
      </x:c>
      <x:c r="W1335" s="60" t="n">
        <x:f>H1335*J1335*(1-K1335)*Q1335</x:f>
        <x:v>169.091900784</x:v>
      </x:c>
      <x:c r="X1335" s="60" t="n">
        <x:f>V1335*R1335</x:f>
        <x:v>247.11168</x:v>
      </x:c>
      <x:c r="Y1335" s="60" t="n">
        <x:f>V1335*S1335</x:f>
        <x:v>154.4448</x:v>
      </x:c>
      <x:c r="Z1335" s="60" t="n">
        <x:f>H1335*J1335*T1335</x:f>
        <x:v>13.929804000000003</x:v>
      </x:c>
      <x:c r="AA1335" s="60" t="n">
        <x:f>P1335+W1335+X1335-Y1335-Z1335-U1335</x:f>
        <x:v>252.82897678400002</x:v>
      </x:c>
      <x:c r="AB1335" s="32" t="n">
        <x:f>IFERROR(AA1335/(P1335+W1335+X1335),0)</x:f>
        <x:v>0.4945759112177041</x:v>
      </x:c>
      <x:c r="AC1335" t="n">
        <x:f>IF(O1335="High",0,IF(I1335&gt;=1800,3,IF(I1335&gt;=900,2,1))+IF(K1335&gt;=0.9,2,IF(K1335&gt;=0.75,1,0))+IF(J1335&lt;=0.7,2,IF(J1335&lt;=0.85,1,0))+IF(M1335&gt;=8,1,0))</x:f>
        <x:v>5</x:v>
      </x:c>
      <x:c r="AD1335" t="str">
        <x:f>IF(AND(O1335&lt;&gt;"High",AC1335&gt;=Assumptions!$B$10,AA1335&gt;0),"Priority Growth",IF(AND(O1335="Low",AA1335&gt;0),"Maintain","Watch"))</x:f>
        <x:v>Maintain</x:v>
      </x:c>
      <x:c r="AE1335" s="60" t="n">
        <x:f>MAX(AA1335,0)*N1335</x:f>
        <x:v>34.890398796192</x:v>
      </x:c>
      <x:c r="AF1335" t="str">
        <x:f>IF(AND(AA1335&gt;=Assumptions!$B$11,O1335&lt;&gt;"High",OR(N1335&gt;=Assumptions!$B$12,M1335&lt;=6)),"High","Standard")</x:f>
        <x:v>Standard</x:v>
      </x:c>
    </x:row>
    <x:row r="1336">
      <x:c r="A1336" t="str">
        <x:f>'Raw_Data'!A1336</x:f>
        <x:v>C01335</x:v>
      </x:c>
      <x:c r="B1336" t="n">
        <x:f>'Raw_Data'!B1336</x:f>
        <x:v>40</x:v>
      </x:c>
      <x:c r="C1336" s="30" t="n">
        <x:f>'Raw_Data'!C1336</x:f>
        <x:v>84583</x:v>
      </x:c>
      <x:c r="D1336" t="n">
        <x:f>'Raw_Data'!D1336</x:f>
        <x:v>694</x:v>
      </x:c>
      <x:c r="E1336" t="n">
        <x:f>'Raw_Data'!E1336</x:f>
        <x:v>29</x:v>
      </x:c>
      <x:c r="F1336" t="str">
        <x:f>PROPER(TRIM('Raw_Data'!F1336))</x:f>
        <x:v>Gold</x:v>
      </x:c>
      <x:c r="G1336" t="str">
        <x:f>PROPER(TRIM('Raw_Data'!G1336))</x:f>
        <x:v>Direct Mail</x:v>
      </x:c>
      <x:c r="H1336" s="60" t="n">
        <x:f>'Raw_Data'!H1336</x:f>
        <x:v>16659</x:v>
      </x:c>
      <x:c r="I1336" s="60" t="n">
        <x:f>'Raw_Data'!I1336</x:f>
        <x:v>1720.15</x:v>
      </x:c>
      <x:c r="J1336" s="32" t="n">
        <x:f>'Raw_Data'!J1336</x:f>
        <x:v>0.405</x:v>
      </x:c>
      <x:c r="K1336" s="32" t="n">
        <x:f>'Raw_Data'!K1336</x:f>
        <x:v>0.814</x:v>
      </x:c>
      <x:c r="L1336" t="n">
        <x:f>'Raw_Data'!L1336</x:f>
        <x:v>0</x:v>
      </x:c>
      <x:c r="M1336" t="n">
        <x:f>IF('Raw_Data'!M1336="",Assumptions!$B$15,'Raw_Data'!M1336)</x:f>
        <x:v>6</x:v>
      </x:c>
      <x:c r="N1336" s="32" t="n">
        <x:f>'Raw_Data'!N1336</x:f>
        <x:v>0.182</x:v>
      </x:c>
      <x:c r="O1336" t="str">
        <x:f>IF(OR(D1336&lt;620,L1336&gt;=2,J1336&gt;0.9),"High",IF(OR(D1336&lt;700,L1336=1,J1336&gt;0.75),"Medium","Low"))</x:f>
        <x:v>Medium</x:v>
      </x:c>
      <x:c r="P1336" s="30" t="n">
        <x:f>XLOOKUP(F1336,Assumptions!$A$4:$A$6,Assumptions!$B$4:$B$6)</x:f>
        <x:v>95</x:v>
      </x:c>
      <x:c r="Q1336" s="32" t="n">
        <x:f>XLOOKUP(F1336,Assumptions!$A$4:$A$6,Assumptions!$C$4:$C$6)</x:f>
        <x:v>0.219</x:v>
      </x:c>
      <x:c r="R1336" s="32" t="n">
        <x:f>XLOOKUP(F1336,Assumptions!$A$4:$A$6,Assumptions!$D$4:$D$6)</x:f>
        <x:v>0.016</x:v>
      </x:c>
      <x:c r="S1336" s="32" t="n">
        <x:f>XLOOKUP(F1336,Assumptions!$A$4:$A$6,Assumptions!$E$4:$E$6)</x:f>
        <x:v>0.01</x:v>
      </x:c>
      <x:c r="T1336" s="32" t="n">
        <x:f>XLOOKUP(O1336,Assumptions!$H$4:$H$6,Assumptions!$I$4:$I$6)</x:f>
        <x:v>0.012</x:v>
      </x:c>
      <x:c r="U1336" s="30" t="n">
        <x:f>XLOOKUP(F1336,Assumptions!$A$4:$A$6,Assumptions!$F$4:$F$6)</x:f>
        <x:v>90</x:v>
      </x:c>
      <x:c r="V1336" s="60" t="n">
        <x:f>I1336*12</x:f>
        <x:v>20641.800000000003</x:v>
      </x:c>
      <x:c r="W1336" s="60" t="n">
        <x:f>H1336*J1336*(1-K1336)*Q1336</x:f>
        <x:v>274.8280209300001</x:v>
      </x:c>
      <x:c r="X1336" s="60" t="n">
        <x:f>V1336*R1336</x:f>
        <x:v>330.26880000000006</x:v>
      </x:c>
      <x:c r="Y1336" s="60" t="n">
        <x:f>V1336*S1336</x:f>
        <x:v>206.41800000000003</x:v>
      </x:c>
      <x:c r="Z1336" s="60" t="n">
        <x:f>H1336*J1336*T1336</x:f>
        <x:v>80.96274000000001</x:v>
      </x:c>
      <x:c r="AA1336" s="60" t="n">
        <x:f>P1336+W1336+X1336-Y1336-Z1336-U1336</x:f>
        <x:v>322.71608093000015</x:v>
      </x:c>
      <x:c r="AB1336" s="32" t="n">
        <x:f>IFERROR(AA1336/(P1336+W1336+X1336),0)</x:f>
        <x:v>0.4609592149001734</x:v>
      </x:c>
      <x:c r="AC1336" t="n">
        <x:f>IF(O1336="High",0,IF(I1336&gt;=1800,3,IF(I1336&gt;=900,2,1))+IF(K1336&gt;=0.9,2,IF(K1336&gt;=0.75,1,0))+IF(J1336&lt;=0.7,2,IF(J1336&lt;=0.85,1,0))+IF(M1336&gt;=8,1,0))</x:f>
        <x:v>5</x:v>
      </x:c>
      <x:c r="AD1336" t="str">
        <x:f>IF(AND(O1336&lt;&gt;"High",AC1336&gt;=Assumptions!$B$10,AA1336&gt;0),"Priority Growth",IF(AND(O1336="Low",AA1336&gt;0),"Maintain","Watch"))</x:f>
        <x:v>Watch</x:v>
      </x:c>
      <x:c r="AE1336" s="60" t="n">
        <x:f>MAX(AA1336,0)*N1336</x:f>
        <x:v>58.734326729260026</x:v>
      </x:c>
      <x:c r="AF1336" t="str">
        <x:f>IF(AND(AA1336&gt;=Assumptions!$B$11,O1336&lt;&gt;"High",OR(N1336&gt;=Assumptions!$B$12,M1336&lt;=6)),"High","Standard")</x:f>
        <x:v>High</x:v>
      </x:c>
    </x:row>
    <x:row r="1337">
      <x:c r="A1337" t="str">
        <x:f>'Raw_Data'!A1337</x:f>
        <x:v>C01336</x:v>
      </x:c>
      <x:c r="B1337" t="n">
        <x:f>'Raw_Data'!B1337</x:f>
        <x:v>30</x:v>
      </x:c>
      <x:c r="C1337" s="30" t="n">
        <x:f>'Raw_Data'!C1337</x:f>
        <x:v>90515</x:v>
      </x:c>
      <x:c r="D1337" t="n">
        <x:f>'Raw_Data'!D1337</x:f>
        <x:v>690</x:v>
      </x:c>
      <x:c r="E1337" t="n">
        <x:f>'Raw_Data'!E1337</x:f>
        <x:v>82</x:v>
      </x:c>
      <x:c r="F1337" t="str">
        <x:f>PROPER(TRIM('Raw_Data'!F1337))</x:f>
        <x:v>Gold</x:v>
      </x:c>
      <x:c r="G1337" t="str">
        <x:f>PROPER(TRIM('Raw_Data'!G1337))</x:f>
        <x:v>Digital</x:v>
      </x:c>
      <x:c r="H1337" s="60" t="n">
        <x:f>'Raw_Data'!H1337</x:f>
        <x:v>11666</x:v>
      </x:c>
      <x:c r="I1337" s="60" t="n">
        <x:f>'Raw_Data'!I1337</x:f>
        <x:v>1499.95</x:v>
      </x:c>
      <x:c r="J1337" s="32" t="n">
        <x:f>'Raw_Data'!J1337</x:f>
        <x:v>0.391</x:v>
      </x:c>
      <x:c r="K1337" s="32" t="n">
        <x:f>'Raw_Data'!K1337</x:f>
        <x:v>0.819</x:v>
      </x:c>
      <x:c r="L1337" t="n">
        <x:f>'Raw_Data'!L1337</x:f>
        <x:v>0</x:v>
      </x:c>
      <x:c r="M1337" t="n">
        <x:f>IF('Raw_Data'!M1337="",Assumptions!$B$15,'Raw_Data'!M1337)</x:f>
        <x:v>9</x:v>
      </x:c>
      <x:c r="N1337" s="32" t="n">
        <x:f>'Raw_Data'!N1337</x:f>
        <x:v>0.02</x:v>
      </x:c>
      <x:c r="O1337" t="str">
        <x:f>IF(OR(D1337&lt;620,L1337&gt;=2,J1337&gt;0.9),"High",IF(OR(D1337&lt;700,L1337=1,J1337&gt;0.75),"Medium","Low"))</x:f>
        <x:v>Medium</x:v>
      </x:c>
      <x:c r="P1337" s="30" t="n">
        <x:f>XLOOKUP(F1337,Assumptions!$A$4:$A$6,Assumptions!$B$4:$B$6)</x:f>
        <x:v>95</x:v>
      </x:c>
      <x:c r="Q1337" s="32" t="n">
        <x:f>XLOOKUP(F1337,Assumptions!$A$4:$A$6,Assumptions!$C$4:$C$6)</x:f>
        <x:v>0.219</x:v>
      </x:c>
      <x:c r="R1337" s="32" t="n">
        <x:f>XLOOKUP(F1337,Assumptions!$A$4:$A$6,Assumptions!$D$4:$D$6)</x:f>
        <x:v>0.016</x:v>
      </x:c>
      <x:c r="S1337" s="32" t="n">
        <x:f>XLOOKUP(F1337,Assumptions!$A$4:$A$6,Assumptions!$E$4:$E$6)</x:f>
        <x:v>0.01</x:v>
      </x:c>
      <x:c r="T1337" s="32" t="n">
        <x:f>XLOOKUP(O1337,Assumptions!$H$4:$H$6,Assumptions!$I$4:$I$6)</x:f>
        <x:v>0.012</x:v>
      </x:c>
      <x:c r="U1337" s="30" t="n">
        <x:f>XLOOKUP(F1337,Assumptions!$A$4:$A$6,Assumptions!$F$4:$F$6)</x:f>
        <x:v>90</x:v>
      </x:c>
      <x:c r="V1337" s="60" t="n">
        <x:f>I1337*12</x:f>
        <x:v>17999.4</x:v>
      </x:c>
      <x:c r="W1337" s="60" t="n">
        <x:f>H1337*J1337*(1-K1337)*Q1337</x:f>
        <x:v>180.80957243400005</x:v>
      </x:c>
      <x:c r="X1337" s="60" t="n">
        <x:f>V1337*R1337</x:f>
        <x:v>287.9904</x:v>
      </x:c>
      <x:c r="Y1337" s="60" t="n">
        <x:f>V1337*S1337</x:f>
        <x:v>179.99400000000003</x:v>
      </x:c>
      <x:c r="Z1337" s="60" t="n">
        <x:f>H1337*J1337*T1337</x:f>
        <x:v>54.736872</x:v>
      </x:c>
      <x:c r="AA1337" s="60" t="n">
        <x:f>P1337+W1337+X1337-Y1337-Z1337-U1337</x:f>
        <x:v>239.06910043400006</x:v>
      </x:c>
      <x:c r="AB1337" s="32" t="n">
        <x:f>IFERROR(AA1337/(P1337+W1337+X1337),0)</x:f>
        <x:v>0.424031770349166</x:v>
      </x:c>
      <x:c r="AC1337" t="n">
        <x:f>IF(O1337="High",0,IF(I1337&gt;=1800,3,IF(I1337&gt;=900,2,1))+IF(K1337&gt;=0.9,2,IF(K1337&gt;=0.75,1,0))+IF(J1337&lt;=0.7,2,IF(J1337&lt;=0.85,1,0))+IF(M1337&gt;=8,1,0))</x:f>
        <x:v>6</x:v>
      </x:c>
      <x:c r="AD1337" t="str">
        <x:f>IF(AND(O1337&lt;&gt;"High",AC1337&gt;=Assumptions!$B$10,AA1337&gt;0),"Priority Growth",IF(AND(O1337="Low",AA1337&gt;0),"Maintain","Watch"))</x:f>
        <x:v>Priority Growth</x:v>
      </x:c>
      <x:c r="AE1337" s="60" t="n">
        <x:f>MAX(AA1337,0)*N1337</x:f>
        <x:v>4.781382008680001</x:v>
      </x:c>
      <x:c r="AF1337" t="str">
        <x:f>IF(AND(AA1337&gt;=Assumptions!$B$11,O1337&lt;&gt;"High",OR(N1337&gt;=Assumptions!$B$12,M1337&lt;=6)),"High","Standard")</x:f>
        <x:v>Standard</x:v>
      </x:c>
    </x:row>
    <x:row r="1338">
      <x:c r="A1338" t="str">
        <x:f>'Raw_Data'!A1338</x:f>
        <x:v>C01337</x:v>
      </x:c>
      <x:c r="B1338" t="n">
        <x:f>'Raw_Data'!B1338</x:f>
        <x:v>39</x:v>
      </x:c>
      <x:c r="C1338" s="30" t="n">
        <x:f>'Raw_Data'!C1338</x:f>
        <x:v>44874</x:v>
      </x:c>
      <x:c r="D1338" t="n">
        <x:f>'Raw_Data'!D1338</x:f>
        <x:v>669</x:v>
      </x:c>
      <x:c r="E1338" t="n">
        <x:f>'Raw_Data'!E1338</x:f>
        <x:v>32</x:v>
      </x:c>
      <x:c r="F1338" t="str">
        <x:f>PROPER(TRIM('Raw_Data'!F1338))</x:f>
        <x:v>Classic</x:v>
      </x:c>
      <x:c r="G1338" t="str">
        <x:f>PROPER(TRIM('Raw_Data'!G1338))</x:f>
        <x:v>Digital</x:v>
      </x:c>
      <x:c r="H1338" s="60" t="n">
        <x:f>'Raw_Data'!H1338</x:f>
        <x:v>3234</x:v>
      </x:c>
      <x:c r="I1338" s="60" t="n">
        <x:f>'Raw_Data'!I1338</x:f>
        <x:v>283.65</x:v>
      </x:c>
      <x:c r="J1338" s="32" t="n">
        <x:f>'Raw_Data'!J1338</x:f>
        <x:v>0.309</x:v>
      </x:c>
      <x:c r="K1338" s="32" t="n">
        <x:f>'Raw_Data'!K1338</x:f>
        <x:v>0.861</x:v>
      </x:c>
      <x:c r="L1338" t="n">
        <x:f>'Raw_Data'!L1338</x:f>
        <x:v>0</x:v>
      </x:c>
      <x:c r="M1338" t="n">
        <x:f>IF('Raw_Data'!M1338="",Assumptions!$B$15,'Raw_Data'!M1338)</x:f>
        <x:v>8</x:v>
      </x:c>
      <x:c r="N1338" s="32" t="n">
        <x:f>'Raw_Data'!N1338</x:f>
        <x:v>0.02</x:v>
      </x:c>
      <x:c r="O1338" t="str">
        <x:f>IF(OR(D1338&lt;620,L1338&gt;=2,J1338&gt;0.9),"High",IF(OR(D1338&lt;700,L1338=1,J1338&gt;0.75),"Medium","Low"))</x:f>
        <x:v>Medium</x:v>
      </x:c>
      <x:c r="P1338" s="30" t="n">
        <x:f>XLOOKUP(F1338,Assumptions!$A$4:$A$6,Assumptions!$B$4:$B$6)</x:f>
        <x:v>0</x:v>
      </x:c>
      <x:c r="Q1338" s="32" t="n">
        <x:f>XLOOKUP(F1338,Assumptions!$A$4:$A$6,Assumptions!$C$4:$C$6)</x:f>
        <x:v>0.229</x:v>
      </x:c>
      <x:c r="R1338" s="32" t="n">
        <x:f>XLOOKUP(F1338,Assumptions!$A$4:$A$6,Assumptions!$D$4:$D$6)</x:f>
        <x:v>0.015</x:v>
      </x:c>
      <x:c r="S1338" s="32" t="n">
        <x:f>XLOOKUP(F1338,Assumptions!$A$4:$A$6,Assumptions!$E$4:$E$6)</x:f>
        <x:v>0.0075</x:v>
      </x:c>
      <x:c r="T1338" s="32" t="n">
        <x:f>XLOOKUP(O1338,Assumptions!$H$4:$H$6,Assumptions!$I$4:$I$6)</x:f>
        <x:v>0.012</x:v>
      </x:c>
      <x:c r="U1338" s="30" t="n">
        <x:f>XLOOKUP(F1338,Assumptions!$A$4:$A$6,Assumptions!$F$4:$F$6)</x:f>
        <x:v>60</x:v>
      </x:c>
      <x:c r="V1338" s="60" t="n">
        <x:f>I1338*12</x:f>
        <x:v>3403.7999999999997</x:v>
      </x:c>
      <x:c r="W1338" s="60" t="n">
        <x:f>H1338*J1338*(1-K1338)*Q1338</x:f>
        <x:v>31.808909286000002</x:v>
      </x:c>
      <x:c r="X1338" s="60" t="n">
        <x:f>V1338*R1338</x:f>
        <x:v>51.056999999999995</x:v>
      </x:c>
      <x:c r="Y1338" s="60" t="n">
        <x:f>V1338*S1338</x:f>
        <x:v>25.528499999999998</x:v>
      </x:c>
      <x:c r="Z1338" s="60" t="n">
        <x:f>H1338*J1338*T1338</x:f>
        <x:v>11.991672000000001</x:v>
      </x:c>
      <x:c r="AA1338" s="60" t="n">
        <x:f>P1338+W1338+X1338-Y1338-Z1338-U1338</x:f>
        <x:v>-14.65426271399999</x:v>
      </x:c>
      <x:c r="AB1338" s="32" t="n">
        <x:f>IFERROR(AA1338/(P1338+W1338+X1338),0)</x:f>
        <x:v>-0.17684308107237282</x:v>
      </x:c>
      <x:c r="AC1338" t="n">
        <x:f>IF(O1338="High",0,IF(I1338&gt;=1800,3,IF(I1338&gt;=900,2,1))+IF(K1338&gt;=0.9,2,IF(K1338&gt;=0.75,1,0))+IF(J1338&lt;=0.7,2,IF(J1338&lt;=0.85,1,0))+IF(M1338&gt;=8,1,0))</x:f>
        <x:v>5</x:v>
      </x:c>
      <x:c r="AD1338" t="str">
        <x:f>IF(AND(O1338&lt;&gt;"High",AC1338&gt;=Assumptions!$B$10,AA1338&gt;0),"Priority Growth",IF(AND(O1338="Low",AA1338&gt;0),"Maintain","Watch"))</x:f>
        <x:v>Watch</x:v>
      </x:c>
      <x:c r="AE1338" s="60" t="n">
        <x:f>MAX(AA1338,0)*N1338</x:f>
        <x:v>0</x:v>
      </x:c>
      <x:c r="AF1338" t="str">
        <x:f>IF(AND(AA1338&gt;=Assumptions!$B$11,O1338&lt;&gt;"High",OR(N1338&gt;=Assumptions!$B$12,M1338&lt;=6)),"High","Standard")</x:f>
        <x:v>Standard</x:v>
      </x:c>
    </x:row>
    <x:row r="1339">
      <x:c r="A1339" t="str">
        <x:f>'Raw_Data'!A1339</x:f>
        <x:v>C01338</x:v>
      </x:c>
      <x:c r="B1339" t="n">
        <x:f>'Raw_Data'!B1339</x:f>
        <x:v>33</x:v>
      </x:c>
      <x:c r="C1339" s="30" t="n">
        <x:f>'Raw_Data'!C1339</x:f>
        <x:v>62922</x:v>
      </x:c>
      <x:c r="D1339" t="n">
        <x:f>'Raw_Data'!D1339</x:f>
        <x:v>782</x:v>
      </x:c>
      <x:c r="E1339" t="n">
        <x:f>'Raw_Data'!E1339</x:f>
        <x:v>84</x:v>
      </x:c>
      <x:c r="F1339" t="str">
        <x:f>PROPER(TRIM('Raw_Data'!F1339))</x:f>
        <x:v>Gold</x:v>
      </x:c>
      <x:c r="G1339" t="str">
        <x:f>PROPER(TRIM('Raw_Data'!G1339))</x:f>
        <x:v>Partner</x:v>
      </x:c>
      <x:c r="H1339" s="60" t="n">
        <x:f>'Raw_Data'!H1339</x:f>
        <x:v>10393</x:v>
      </x:c>
      <x:c r="I1339" s="60" t="n">
        <x:f>'Raw_Data'!I1339</x:f>
        <x:v>1094.76</x:v>
      </x:c>
      <x:c r="J1339" s="32" t="n">
        <x:f>'Raw_Data'!J1339</x:f>
        <x:v>0.113</x:v>
      </x:c>
      <x:c r="K1339" s="32" t="n">
        <x:f>'Raw_Data'!K1339</x:f>
        <x:v>1</x:v>
      </x:c>
      <x:c r="L1339" t="n">
        <x:f>'Raw_Data'!L1339</x:f>
        <x:v>0</x:v>
      </x:c>
      <x:c r="M1339" t="n">
        <x:f>IF('Raw_Data'!M1339="",Assumptions!$B$15,'Raw_Data'!M1339)</x:f>
        <x:v>7</x:v>
      </x:c>
      <x:c r="N1339" s="32" t="n">
        <x:f>'Raw_Data'!N1339</x:f>
        <x:v>0.117</x:v>
      </x:c>
      <x:c r="O1339" t="str">
        <x:f>IF(OR(D1339&lt;620,L1339&gt;=2,J1339&gt;0.9),"High",IF(OR(D1339&lt;700,L1339=1,J1339&gt;0.75),"Medium","Low"))</x:f>
        <x:v>Low</x:v>
      </x:c>
      <x:c r="P1339" s="30" t="n">
        <x:f>XLOOKUP(F1339,Assumptions!$A$4:$A$6,Assumptions!$B$4:$B$6)</x:f>
        <x:v>95</x:v>
      </x:c>
      <x:c r="Q1339" s="32" t="n">
        <x:f>XLOOKUP(F1339,Assumptions!$A$4:$A$6,Assumptions!$C$4:$C$6)</x:f>
        <x:v>0.219</x:v>
      </x:c>
      <x:c r="R1339" s="32" t="n">
        <x:f>XLOOKUP(F1339,Assumptions!$A$4:$A$6,Assumptions!$D$4:$D$6)</x:f>
        <x:v>0.016</x:v>
      </x:c>
      <x:c r="S1339" s="32" t="n">
        <x:f>XLOOKUP(F1339,Assumptions!$A$4:$A$6,Assumptions!$E$4:$E$6)</x:f>
        <x:v>0.01</x:v>
      </x:c>
      <x:c r="T1339" s="32" t="n">
        <x:f>XLOOKUP(O1339,Assumptions!$H$4:$H$6,Assumptions!$I$4:$I$6)</x:f>
        <x:v>0.0035</x:v>
      </x:c>
      <x:c r="U1339" s="30" t="n">
        <x:f>XLOOKUP(F1339,Assumptions!$A$4:$A$6,Assumptions!$F$4:$F$6)</x:f>
        <x:v>90</x:v>
      </x:c>
      <x:c r="V1339" s="60" t="n">
        <x:f>I1339*12</x:f>
        <x:v>13137.119999999999</x:v>
      </x:c>
      <x:c r="W1339" s="60" t="n">
        <x:f>H1339*J1339*(1-K1339)*Q1339</x:f>
        <x:v>0</x:v>
      </x:c>
      <x:c r="X1339" s="60" t="n">
        <x:f>V1339*R1339</x:f>
        <x:v>210.19392</x:v>
      </x:c>
      <x:c r="Y1339" s="60" t="n">
        <x:f>V1339*S1339</x:f>
        <x:v>131.3712</x:v>
      </x:c>
      <x:c r="Z1339" s="60" t="n">
        <x:f>H1339*J1339*T1339</x:f>
        <x:v>4.110431500000001</x:v>
      </x:c>
      <x:c r="AA1339" s="60" t="n">
        <x:f>P1339+W1339+X1339-Y1339-Z1339-U1339</x:f>
        <x:v>79.7122885</x:v>
      </x:c>
      <x:c r="AB1339" s="32" t="n">
        <x:f>IFERROR(AA1339/(P1339+W1339+X1339),0)</x:f>
        <x:v>0.26118570284755344</x:v>
      </x:c>
      <x:c r="AC1339" t="n">
        <x:f>IF(O1339="High",0,IF(I1339&gt;=1800,3,IF(I1339&gt;=900,2,1))+IF(K1339&gt;=0.9,2,IF(K1339&gt;=0.75,1,0))+IF(J1339&lt;=0.7,2,IF(J1339&lt;=0.85,1,0))+IF(M1339&gt;=8,1,0))</x:f>
        <x:v>6</x:v>
      </x:c>
      <x:c r="AD1339" t="str">
        <x:f>IF(AND(O1339&lt;&gt;"High",AC1339&gt;=Assumptions!$B$10,AA1339&gt;0),"Priority Growth",IF(AND(O1339="Low",AA1339&gt;0),"Maintain","Watch"))</x:f>
        <x:v>Priority Growth</x:v>
      </x:c>
      <x:c r="AE1339" s="60" t="n">
        <x:f>MAX(AA1339,0)*N1339</x:f>
        <x:v>9.3263377545</x:v>
      </x:c>
      <x:c r="AF1339" t="str">
        <x:f>IF(AND(AA1339&gt;=Assumptions!$B$11,O1339&lt;&gt;"High",OR(N1339&gt;=Assumptions!$B$12,M1339&lt;=6)),"High","Standard")</x:f>
        <x:v>Standard</x:v>
      </x:c>
    </x:row>
    <x:row r="1340">
      <x:c r="A1340" t="str">
        <x:f>'Raw_Data'!A1340</x:f>
        <x:v>C01339</x:v>
      </x:c>
      <x:c r="B1340" t="n">
        <x:f>'Raw_Data'!B1340</x:f>
        <x:v>38</x:v>
      </x:c>
      <x:c r="C1340" s="30" t="n">
        <x:f>'Raw_Data'!C1340</x:f>
        <x:v>80471</x:v>
      </x:c>
      <x:c r="D1340" t="n">
        <x:f>'Raw_Data'!D1340</x:f>
        <x:v>647</x:v>
      </x:c>
      <x:c r="E1340" t="n">
        <x:f>'Raw_Data'!E1340</x:f>
        <x:v>32</x:v>
      </x:c>
      <x:c r="F1340" t="str">
        <x:f>PROPER(TRIM('Raw_Data'!F1340))</x:f>
        <x:v>Gold</x:v>
      </x:c>
      <x:c r="G1340" t="str">
        <x:f>PROPER(TRIM('Raw_Data'!G1340))</x:f>
        <x:v>Digital</x:v>
      </x:c>
      <x:c r="H1340" s="60" t="n">
        <x:f>'Raw_Data'!H1340</x:f>
        <x:v>9938</x:v>
      </x:c>
      <x:c r="I1340" s="60" t="n">
        <x:f>'Raw_Data'!I1340</x:f>
        <x:v>1553.8</x:v>
      </x:c>
      <x:c r="J1340" s="32" t="n">
        <x:f>'Raw_Data'!J1340</x:f>
        <x:v>0.484</x:v>
      </x:c>
      <x:c r="K1340" s="32" t="n">
        <x:f>'Raw_Data'!K1340</x:f>
        <x:v>0.788</x:v>
      </x:c>
      <x:c r="L1340" t="n">
        <x:f>'Raw_Data'!L1340</x:f>
        <x:v>0</x:v>
      </x:c>
      <x:c r="M1340" t="n">
        <x:f>IF('Raw_Data'!M1340="",Assumptions!$B$15,'Raw_Data'!M1340)</x:f>
        <x:v>7</x:v>
      </x:c>
      <x:c r="N1340" s="32" t="n">
        <x:f>'Raw_Data'!N1340</x:f>
        <x:v>0.12</x:v>
      </x:c>
      <x:c r="O1340" t="str">
        <x:f>IF(OR(D1340&lt;620,L1340&gt;=2,J1340&gt;0.9),"High",IF(OR(D1340&lt;700,L1340=1,J1340&gt;0.75),"Medium","Low"))</x:f>
        <x:v>Medium</x:v>
      </x:c>
      <x:c r="P1340" s="30" t="n">
        <x:f>XLOOKUP(F1340,Assumptions!$A$4:$A$6,Assumptions!$B$4:$B$6)</x:f>
        <x:v>95</x:v>
      </x:c>
      <x:c r="Q1340" s="32" t="n">
        <x:f>XLOOKUP(F1340,Assumptions!$A$4:$A$6,Assumptions!$C$4:$C$6)</x:f>
        <x:v>0.219</x:v>
      </x:c>
      <x:c r="R1340" s="32" t="n">
        <x:f>XLOOKUP(F1340,Assumptions!$A$4:$A$6,Assumptions!$D$4:$D$6)</x:f>
        <x:v>0.016</x:v>
      </x:c>
      <x:c r="S1340" s="32" t="n">
        <x:f>XLOOKUP(F1340,Assumptions!$A$4:$A$6,Assumptions!$E$4:$E$6)</x:f>
        <x:v>0.01</x:v>
      </x:c>
      <x:c r="T1340" s="32" t="n">
        <x:f>XLOOKUP(O1340,Assumptions!$H$4:$H$6,Assumptions!$I$4:$I$6)</x:f>
        <x:v>0.012</x:v>
      </x:c>
      <x:c r="U1340" s="30" t="n">
        <x:f>XLOOKUP(F1340,Assumptions!$A$4:$A$6,Assumptions!$F$4:$F$6)</x:f>
        <x:v>90</x:v>
      </x:c>
      <x:c r="V1340" s="60" t="n">
        <x:f>I1340*12</x:f>
        <x:v>18645.6</x:v>
      </x:c>
      <x:c r="W1340" s="60" t="n">
        <x:f>H1340*J1340*(1-K1340)*Q1340</x:f>
        <x:v>223.31830857599996</x:v>
      </x:c>
      <x:c r="X1340" s="60" t="n">
        <x:f>V1340*R1340</x:f>
        <x:v>298.32959999999997</x:v>
      </x:c>
      <x:c r="Y1340" s="60" t="n">
        <x:f>V1340*S1340</x:f>
        <x:v>186.456</x:v>
      </x:c>
      <x:c r="Z1340" s="60" t="n">
        <x:f>H1340*J1340*T1340</x:f>
        <x:v>57.71990400000001</x:v>
      </x:c>
      <x:c r="AA1340" s="60" t="n">
        <x:f>P1340+W1340+X1340-Y1340-Z1340-U1340</x:f>
        <x:v>282.47200457599996</x:v>
      </x:c>
      <x:c r="AB1340" s="32" t="n">
        <x:f>IFERROR(AA1340/(P1340+W1340+X1340),0)</x:f>
        <x:v>0.45807664413928056</x:v>
      </x:c>
      <x:c r="AC1340" t="n">
        <x:f>IF(O1340="High",0,IF(I1340&gt;=1800,3,IF(I1340&gt;=900,2,1))+IF(K1340&gt;=0.9,2,IF(K1340&gt;=0.75,1,0))+IF(J1340&lt;=0.7,2,IF(J1340&lt;=0.85,1,0))+IF(M1340&gt;=8,1,0))</x:f>
        <x:v>5</x:v>
      </x:c>
      <x:c r="AD1340" t="str">
        <x:f>IF(AND(O1340&lt;&gt;"High",AC1340&gt;=Assumptions!$B$10,AA1340&gt;0),"Priority Growth",IF(AND(O1340="Low",AA1340&gt;0),"Maintain","Watch"))</x:f>
        <x:v>Watch</x:v>
      </x:c>
      <x:c r="AE1340" s="60" t="n">
        <x:f>MAX(AA1340,0)*N1340</x:f>
        <x:v>33.896640549119994</x:v>
      </x:c>
      <x:c r="AF1340" t="str">
        <x:f>IF(AND(AA1340&gt;=Assumptions!$B$11,O1340&lt;&gt;"High",OR(N1340&gt;=Assumptions!$B$12,M1340&lt;=6)),"High","Standard")</x:f>
        <x:v>Standard</x:v>
      </x:c>
    </x:row>
    <x:row r="1341">
      <x:c r="A1341" t="str">
        <x:f>'Raw_Data'!A1341</x:f>
        <x:v>C01340</x:v>
      </x:c>
      <x:c r="B1341" t="n">
        <x:f>'Raw_Data'!B1341</x:f>
        <x:v>61</x:v>
      </x:c>
      <x:c r="C1341" s="30" t="n">
        <x:f>'Raw_Data'!C1341</x:f>
        <x:v>102032</x:v>
      </x:c>
      <x:c r="D1341" t="n">
        <x:f>'Raw_Data'!D1341</x:f>
        <x:v>781</x:v>
      </x:c>
      <x:c r="E1341" t="n">
        <x:f>'Raw_Data'!E1341</x:f>
        <x:v>57</x:v>
      </x:c>
      <x:c r="F1341" t="str">
        <x:f>PROPER(TRIM('Raw_Data'!F1341))</x:f>
        <x:v>Platinum</x:v>
      </x:c>
      <x:c r="G1341" t="str">
        <x:f>PROPER(TRIM('Raw_Data'!G1341))</x:f>
        <x:v>Partner</x:v>
      </x:c>
      <x:c r="H1341" s="60" t="n">
        <x:f>'Raw_Data'!H1341</x:f>
        <x:v>26100</x:v>
      </x:c>
      <x:c r="I1341" s="60" t="n">
        <x:f>'Raw_Data'!I1341</x:f>
        <x:v>2732.67</x:v>
      </x:c>
      <x:c r="J1341" s="32" t="n">
        <x:f>'Raw_Data'!J1341</x:f>
        <x:v>0.348</x:v>
      </x:c>
      <x:c r="K1341" s="32" t="n">
        <x:f>'Raw_Data'!K1341</x:f>
        <x:v>0.898</x:v>
      </x:c>
      <x:c r="L1341" t="n">
        <x:f>'Raw_Data'!L1341</x:f>
        <x:v>0</x:v>
      </x:c>
      <x:c r="M1341" t="n">
        <x:f>IF('Raw_Data'!M1341="",Assumptions!$B$15,'Raw_Data'!M1341)</x:f>
        <x:v>9</x:v>
      </x:c>
      <x:c r="N1341" s="32" t="n">
        <x:f>'Raw_Data'!N1341</x:f>
        <x:v>0.02</x:v>
      </x:c>
      <x:c r="O1341" t="str">
        <x:f>IF(OR(D1341&lt;620,L1341&gt;=2,J1341&gt;0.9),"High",IF(OR(D1341&lt;700,L1341=1,J1341&gt;0.75),"Medium","Low"))</x:f>
        <x:v>Low</x:v>
      </x:c>
      <x:c r="P1341" s="30" t="n">
        <x:f>XLOOKUP(F1341,Assumptions!$A$4:$A$6,Assumptions!$B$4:$B$6)</x:f>
        <x:v>195</x:v>
      </x:c>
      <x:c r="Q1341" s="32" t="n">
        <x:f>XLOOKUP(F1341,Assumptions!$A$4:$A$6,Assumptions!$C$4:$C$6)</x:f>
        <x:v>0.199</x:v>
      </x:c>
      <x:c r="R1341" s="32" t="n">
        <x:f>XLOOKUP(F1341,Assumptions!$A$4:$A$6,Assumptions!$D$4:$D$6)</x:f>
        <x:v>0.017</x:v>
      </x:c>
      <x:c r="S1341" s="32" t="n">
        <x:f>XLOOKUP(F1341,Assumptions!$A$4:$A$6,Assumptions!$E$4:$E$6)</x:f>
        <x:v>0.013</x:v>
      </x:c>
      <x:c r="T1341" s="32" t="n">
        <x:f>XLOOKUP(O1341,Assumptions!$H$4:$H$6,Assumptions!$I$4:$I$6)</x:f>
        <x:v>0.0035</x:v>
      </x:c>
      <x:c r="U1341" s="30" t="n">
        <x:f>XLOOKUP(F1341,Assumptions!$A$4:$A$6,Assumptions!$F$4:$F$6)</x:f>
        <x:v>140</x:v>
      </x:c>
      <x:c r="V1341" s="60" t="n">
        <x:f>I1341*12</x:f>
        <x:v>32792.04</x:v>
      </x:c>
      <x:c r="W1341" s="60" t="n">
        <x:f>H1341*J1341*(1-K1341)*Q1341</x:f>
        <x:v>184.36267439999997</x:v>
      </x:c>
      <x:c r="X1341" s="60" t="n">
        <x:f>V1341*R1341</x:f>
        <x:v>557.46468</x:v>
      </x:c>
      <x:c r="Y1341" s="60" t="n">
        <x:f>V1341*S1341</x:f>
        <x:v>426.29652</x:v>
      </x:c>
      <x:c r="Z1341" s="60" t="n">
        <x:f>H1341*J1341*T1341</x:f>
        <x:v>31.7898</x:v>
      </x:c>
      <x:c r="AA1341" s="60" t="n">
        <x:f>P1341+W1341+X1341-Y1341-Z1341-U1341</x:f>
        <x:v>338.7410344</x:v>
      </x:c>
      <x:c r="AB1341" s="32" t="n">
        <x:f>IFERROR(AA1341/(P1341+W1341+X1341),0)</x:f>
        <x:v>0.3615832018664206</x:v>
      </x:c>
      <x:c r="AC1341" t="n">
        <x:f>IF(O1341="High",0,IF(I1341&gt;=1800,3,IF(I1341&gt;=900,2,1))+IF(K1341&gt;=0.9,2,IF(K1341&gt;=0.75,1,0))+IF(J1341&lt;=0.7,2,IF(J1341&lt;=0.85,1,0))+IF(M1341&gt;=8,1,0))</x:f>
        <x:v>7</x:v>
      </x:c>
      <x:c r="AD1341" t="str">
        <x:f>IF(AND(O1341&lt;&gt;"High",AC1341&gt;=Assumptions!$B$10,AA1341&gt;0),"Priority Growth",IF(AND(O1341="Low",AA1341&gt;0),"Maintain","Watch"))</x:f>
        <x:v>Priority Growth</x:v>
      </x:c>
      <x:c r="AE1341" s="60" t="n">
        <x:f>MAX(AA1341,0)*N1341</x:f>
        <x:v>6.774820688</x:v>
      </x:c>
      <x:c r="AF1341" t="str">
        <x:f>IF(AND(AA1341&gt;=Assumptions!$B$11,O1341&lt;&gt;"High",OR(N1341&gt;=Assumptions!$B$12,M1341&lt;=6)),"High","Standard")</x:f>
        <x:v>Standard</x:v>
      </x:c>
    </x:row>
    <x:row r="1342">
      <x:c r="A1342" t="str">
        <x:f>'Raw_Data'!A1342</x:f>
        <x:v>C01341</x:v>
      </x:c>
      <x:c r="B1342" t="n">
        <x:f>'Raw_Data'!B1342</x:f>
        <x:v>38</x:v>
      </x:c>
      <x:c r="C1342" s="30" t="n">
        <x:f>'Raw_Data'!C1342</x:f>
        <x:v>51230</x:v>
      </x:c>
      <x:c r="D1342" t="n">
        <x:f>'Raw_Data'!D1342</x:f>
        <x:v>617</x:v>
      </x:c>
      <x:c r="E1342" t="n">
        <x:f>'Raw_Data'!E1342</x:f>
        <x:v>36</x:v>
      </x:c>
      <x:c r="F1342" t="str">
        <x:f>PROPER(TRIM('Raw_Data'!F1342))</x:f>
        <x:v>Classic</x:v>
      </x:c>
      <x:c r="G1342" t="str">
        <x:f>PROPER(TRIM('Raw_Data'!G1342))</x:f>
        <x:v>Partner</x:v>
      </x:c>
      <x:c r="H1342" s="60" t="n">
        <x:f>'Raw_Data'!H1342</x:f>
        <x:v>2975</x:v>
      </x:c>
      <x:c r="I1342" s="60" t="n">
        <x:f>'Raw_Data'!I1342</x:f>
        <x:v>150</x:v>
      </x:c>
      <x:c r="J1342" s="32" t="n">
        <x:f>'Raw_Data'!J1342</x:f>
        <x:v>0.506</x:v>
      </x:c>
      <x:c r="K1342" s="32" t="n">
        <x:f>'Raw_Data'!K1342</x:f>
        <x:v>0.703</x:v>
      </x:c>
      <x:c r="L1342" t="n">
        <x:f>'Raw_Data'!L1342</x:f>
        <x:v>0</x:v>
      </x:c>
      <x:c r="M1342" t="n">
        <x:f>IF('Raw_Data'!M1342="",Assumptions!$B$15,'Raw_Data'!M1342)</x:f>
        <x:v>4</x:v>
      </x:c>
      <x:c r="N1342" s="32" t="n">
        <x:f>'Raw_Data'!N1342</x:f>
        <x:v>0.296</x:v>
      </x:c>
      <x:c r="O1342" t="str">
        <x:f>IF(OR(D1342&lt;620,L1342&gt;=2,J1342&gt;0.9),"High",IF(OR(D1342&lt;700,L1342=1,J1342&gt;0.75),"Medium","Low"))</x:f>
        <x:v>High</x:v>
      </x:c>
      <x:c r="P1342" s="30" t="n">
        <x:f>XLOOKUP(F1342,Assumptions!$A$4:$A$6,Assumptions!$B$4:$B$6)</x:f>
        <x:v>0</x:v>
      </x:c>
      <x:c r="Q1342" s="32" t="n">
        <x:f>XLOOKUP(F1342,Assumptions!$A$4:$A$6,Assumptions!$C$4:$C$6)</x:f>
        <x:v>0.229</x:v>
      </x:c>
      <x:c r="R1342" s="32" t="n">
        <x:f>XLOOKUP(F1342,Assumptions!$A$4:$A$6,Assumptions!$D$4:$D$6)</x:f>
        <x:v>0.015</x:v>
      </x:c>
      <x:c r="S1342" s="32" t="n">
        <x:f>XLOOKUP(F1342,Assumptions!$A$4:$A$6,Assumptions!$E$4:$E$6)</x:f>
        <x:v>0.0075</x:v>
      </x:c>
      <x:c r="T1342" s="32" t="n">
        <x:f>XLOOKUP(O1342,Assumptions!$H$4:$H$6,Assumptions!$I$4:$I$6)</x:f>
        <x:v>0.045</x:v>
      </x:c>
      <x:c r="U1342" s="30" t="n">
        <x:f>XLOOKUP(F1342,Assumptions!$A$4:$A$6,Assumptions!$F$4:$F$6)</x:f>
        <x:v>60</x:v>
      </x:c>
      <x:c r="V1342" s="60" t="n">
        <x:f>I1342*12</x:f>
        <x:v>1800</x:v>
      </x:c>
      <x:c r="W1342" s="60" t="n">
        <x:f>H1342*J1342*(1-K1342)*Q1342</x:f>
        <x:v>102.38336955000001</x:v>
      </x:c>
      <x:c r="X1342" s="60" t="n">
        <x:f>V1342*R1342</x:f>
        <x:v>27</x:v>
      </x:c>
      <x:c r="Y1342" s="60" t="n">
        <x:f>V1342*S1342</x:f>
        <x:v>13.5</x:v>
      </x:c>
      <x:c r="Z1342" s="60" t="n">
        <x:f>H1342*J1342*T1342</x:f>
        <x:v>67.74074999999999</x:v>
      </x:c>
      <x:c r="AA1342" s="60" t="n">
        <x:f>P1342+W1342+X1342-Y1342-Z1342-U1342</x:f>
        <x:v>-11.857380449999994</x:v>
      </x:c>
      <x:c r="AB1342" s="32" t="n">
        <x:f>IFERROR(AA1342/(P1342+W1342+X1342),0)</x:f>
        <x:v>-0.0916453211200202</x:v>
      </x:c>
      <x:c r="AC1342" t="n">
        <x:f>IF(O1342="High",0,IF(I1342&gt;=1800,3,IF(I1342&gt;=900,2,1))+IF(K1342&gt;=0.9,2,IF(K1342&gt;=0.75,1,0))+IF(J1342&lt;=0.7,2,IF(J1342&lt;=0.85,1,0))+IF(M1342&gt;=8,1,0))</x:f>
        <x:v>0</x:v>
      </x:c>
      <x:c r="AD1342" t="str">
        <x:f>IF(AND(O1342&lt;&gt;"High",AC1342&gt;=Assumptions!$B$10,AA1342&gt;0),"Priority Growth",IF(AND(O1342="Low",AA1342&gt;0),"Maintain","Watch"))</x:f>
        <x:v>Watch</x:v>
      </x:c>
      <x:c r="AE1342" s="60" t="n">
        <x:f>MAX(AA1342,0)*N1342</x:f>
        <x:v>0</x:v>
      </x:c>
      <x:c r="AF1342" t="str">
        <x:f>IF(AND(AA1342&gt;=Assumptions!$B$11,O1342&lt;&gt;"High",OR(N1342&gt;=Assumptions!$B$12,M1342&lt;=6)),"High","Standard")</x:f>
        <x:v>Standard</x:v>
      </x:c>
    </x:row>
    <x:row r="1343">
      <x:c r="A1343" t="str">
        <x:f>'Raw_Data'!A1343</x:f>
        <x:v>C01342</x:v>
      </x:c>
      <x:c r="B1343" t="n">
        <x:f>'Raw_Data'!B1343</x:f>
        <x:v>43</x:v>
      </x:c>
      <x:c r="C1343" s="30" t="n">
        <x:f>'Raw_Data'!C1343</x:f>
        <x:v>53287</x:v>
      </x:c>
      <x:c r="D1343" t="n">
        <x:f>'Raw_Data'!D1343</x:f>
        <x:v>674</x:v>
      </x:c>
      <x:c r="E1343" t="n">
        <x:f>'Raw_Data'!E1343</x:f>
        <x:v>70</x:v>
      </x:c>
      <x:c r="F1343" t="str">
        <x:f>PROPER(TRIM('Raw_Data'!F1343))</x:f>
        <x:v>Classic</x:v>
      </x:c>
      <x:c r="G1343" t="str">
        <x:f>PROPER(TRIM('Raw_Data'!G1343))</x:f>
        <x:v>Partner</x:v>
      </x:c>
      <x:c r="H1343" s="60" t="n">
        <x:f>'Raw_Data'!H1343</x:f>
        <x:v>5557</x:v>
      </x:c>
      <x:c r="I1343" s="60" t="n">
        <x:f>'Raw_Data'!I1343</x:f>
        <x:v>432.9</x:v>
      </x:c>
      <x:c r="J1343" s="32" t="n">
        <x:f>'Raw_Data'!J1343</x:f>
        <x:v>0.324</x:v>
      </x:c>
      <x:c r="K1343" s="32" t="n">
        <x:f>'Raw_Data'!K1343</x:f>
        <x:v>0.831</x:v>
      </x:c>
      <x:c r="L1343" t="n">
        <x:f>'Raw_Data'!L1343</x:f>
        <x:v>0</x:v>
      </x:c>
      <x:c r="M1343" t="n">
        <x:f>IF('Raw_Data'!M1343="",Assumptions!$B$15,'Raw_Data'!M1343)</x:f>
        <x:v>4</x:v>
      </x:c>
      <x:c r="N1343" s="32" t="n">
        <x:f>'Raw_Data'!N1343</x:f>
        <x:v>0.265</x:v>
      </x:c>
      <x:c r="O1343" t="str">
        <x:f>IF(OR(D1343&lt;620,L1343&gt;=2,J1343&gt;0.9),"High",IF(OR(D1343&lt;700,L1343=1,J1343&gt;0.75),"Medium","Low"))</x:f>
        <x:v>Medium</x:v>
      </x:c>
      <x:c r="P1343" s="30" t="n">
        <x:f>XLOOKUP(F1343,Assumptions!$A$4:$A$6,Assumptions!$B$4:$B$6)</x:f>
        <x:v>0</x:v>
      </x:c>
      <x:c r="Q1343" s="32" t="n">
        <x:f>XLOOKUP(F1343,Assumptions!$A$4:$A$6,Assumptions!$C$4:$C$6)</x:f>
        <x:v>0.229</x:v>
      </x:c>
      <x:c r="R1343" s="32" t="n">
        <x:f>XLOOKUP(F1343,Assumptions!$A$4:$A$6,Assumptions!$D$4:$D$6)</x:f>
        <x:v>0.015</x:v>
      </x:c>
      <x:c r="S1343" s="32" t="n">
        <x:f>XLOOKUP(F1343,Assumptions!$A$4:$A$6,Assumptions!$E$4:$E$6)</x:f>
        <x:v>0.0075</x:v>
      </x:c>
      <x:c r="T1343" s="32" t="n">
        <x:f>XLOOKUP(O1343,Assumptions!$H$4:$H$6,Assumptions!$I$4:$I$6)</x:f>
        <x:v>0.012</x:v>
      </x:c>
      <x:c r="U1343" s="30" t="n">
        <x:f>XLOOKUP(F1343,Assumptions!$A$4:$A$6,Assumptions!$F$4:$F$6)</x:f>
        <x:v>60</x:v>
      </x:c>
      <x:c r="V1343" s="60" t="n">
        <x:f>I1343*12</x:f>
        <x:v>5194.799999999999</x:v>
      </x:c>
      <x:c r="W1343" s="60" t="n">
        <x:f>H1343*J1343*(1-K1343)*Q1343</x:f>
        <x:v>69.67991206800002</x:v>
      </x:c>
      <x:c r="X1343" s="60" t="n">
        <x:f>V1343*R1343</x:f>
        <x:v>77.92199999999998</x:v>
      </x:c>
      <x:c r="Y1343" s="60" t="n">
        <x:f>V1343*S1343</x:f>
        <x:v>38.96099999999999</x:v>
      </x:c>
      <x:c r="Z1343" s="60" t="n">
        <x:f>H1343*J1343*T1343</x:f>
        <x:v>21.605616</x:v>
      </x:c>
      <x:c r="AA1343" s="60" t="n">
        <x:f>P1343+W1343+X1343-Y1343-Z1343-U1343</x:f>
        <x:v>27.035296068000008</x:v>
      </x:c>
      <x:c r="AB1343" s="32" t="n">
        <x:f>IFERROR(AA1343/(P1343+W1343+X1343),0)</x:f>
        <x:v>0.1831635897477052</x:v>
      </x:c>
      <x:c r="AC1343" t="n">
        <x:f>IF(O1343="High",0,IF(I1343&gt;=1800,3,IF(I1343&gt;=900,2,1))+IF(K1343&gt;=0.9,2,IF(K1343&gt;=0.75,1,0))+IF(J1343&lt;=0.7,2,IF(J1343&lt;=0.85,1,0))+IF(M1343&gt;=8,1,0))</x:f>
        <x:v>4</x:v>
      </x:c>
      <x:c r="AD1343" t="str">
        <x:f>IF(AND(O1343&lt;&gt;"High",AC1343&gt;=Assumptions!$B$10,AA1343&gt;0),"Priority Growth",IF(AND(O1343="Low",AA1343&gt;0),"Maintain","Watch"))</x:f>
        <x:v>Watch</x:v>
      </x:c>
      <x:c r="AE1343" s="60" t="n">
        <x:f>MAX(AA1343,0)*N1343</x:f>
        <x:v>7.164353458020003</x:v>
      </x:c>
      <x:c r="AF1343" t="str">
        <x:f>IF(AND(AA1343&gt;=Assumptions!$B$11,O1343&lt;&gt;"High",OR(N1343&gt;=Assumptions!$B$12,M1343&lt;=6)),"High","Standard")</x:f>
        <x:v>Standard</x:v>
      </x:c>
    </x:row>
    <x:row r="1344">
      <x:c r="A1344" t="str">
        <x:f>'Raw_Data'!A1344</x:f>
        <x:v>C01343</x:v>
      </x:c>
      <x:c r="B1344" t="n">
        <x:f>'Raw_Data'!B1344</x:f>
        <x:v>35</x:v>
      </x:c>
      <x:c r="C1344" s="30" t="n">
        <x:f>'Raw_Data'!C1344</x:f>
        <x:v>76574</x:v>
      </x:c>
      <x:c r="D1344" t="n">
        <x:f>'Raw_Data'!D1344</x:f>
        <x:v>808</x:v>
      </x:c>
      <x:c r="E1344" t="n">
        <x:f>'Raw_Data'!E1344</x:f>
        <x:v>38</x:v>
      </x:c>
      <x:c r="F1344" t="str">
        <x:f>PROPER(TRIM('Raw_Data'!F1344))</x:f>
        <x:v>Platinum</x:v>
      </x:c>
      <x:c r="G1344" t="str">
        <x:f>PROPER(TRIM('Raw_Data'!G1344))</x:f>
        <x:v>Partner</x:v>
      </x:c>
      <x:c r="H1344" s="60" t="n">
        <x:f>'Raw_Data'!H1344</x:f>
        <x:v>20346</x:v>
      </x:c>
      <x:c r="I1344" s="60" t="n">
        <x:f>'Raw_Data'!I1344</x:f>
        <x:v>1858.74</x:v>
      </x:c>
      <x:c r="J1344" s="32" t="n">
        <x:f>'Raw_Data'!J1344</x:f>
        <x:v>0.297</x:v>
      </x:c>
      <x:c r="K1344" s="32" t="n">
        <x:f>'Raw_Data'!K1344</x:f>
        <x:v>1</x:v>
      </x:c>
      <x:c r="L1344" t="n">
        <x:f>'Raw_Data'!L1344</x:f>
        <x:v>0</x:v>
      </x:c>
      <x:c r="M1344" t="n">
        <x:f>IF('Raw_Data'!M1344="",Assumptions!$B$15,'Raw_Data'!M1344)</x:f>
        <x:v>7.370408870408871</x:v>
      </x:c>
      <x:c r="N1344" s="32" t="n">
        <x:f>'Raw_Data'!N1344</x:f>
        <x:v>0.045</x:v>
      </x:c>
      <x:c r="O1344" t="str">
        <x:f>IF(OR(D1344&lt;620,L1344&gt;=2,J1344&gt;0.9),"High",IF(OR(D1344&lt;700,L1344=1,J1344&gt;0.75),"Medium","Low"))</x:f>
        <x:v>Low</x:v>
      </x:c>
      <x:c r="P1344" s="30" t="n">
        <x:f>XLOOKUP(F1344,Assumptions!$A$4:$A$6,Assumptions!$B$4:$B$6)</x:f>
        <x:v>195</x:v>
      </x:c>
      <x:c r="Q1344" s="32" t="n">
        <x:f>XLOOKUP(F1344,Assumptions!$A$4:$A$6,Assumptions!$C$4:$C$6)</x:f>
        <x:v>0.199</x:v>
      </x:c>
      <x:c r="R1344" s="32" t="n">
        <x:f>XLOOKUP(F1344,Assumptions!$A$4:$A$6,Assumptions!$D$4:$D$6)</x:f>
        <x:v>0.017</x:v>
      </x:c>
      <x:c r="S1344" s="32" t="n">
        <x:f>XLOOKUP(F1344,Assumptions!$A$4:$A$6,Assumptions!$E$4:$E$6)</x:f>
        <x:v>0.013</x:v>
      </x:c>
      <x:c r="T1344" s="32" t="n">
        <x:f>XLOOKUP(O1344,Assumptions!$H$4:$H$6,Assumptions!$I$4:$I$6)</x:f>
        <x:v>0.0035</x:v>
      </x:c>
      <x:c r="U1344" s="30" t="n">
        <x:f>XLOOKUP(F1344,Assumptions!$A$4:$A$6,Assumptions!$F$4:$F$6)</x:f>
        <x:v>140</x:v>
      </x:c>
      <x:c r="V1344" s="60" t="n">
        <x:f>I1344*12</x:f>
        <x:v>22304.88</x:v>
      </x:c>
      <x:c r="W1344" s="60" t="n">
        <x:f>H1344*J1344*(1-K1344)*Q1344</x:f>
        <x:v>0</x:v>
      </x:c>
      <x:c r="X1344" s="60" t="n">
        <x:f>V1344*R1344</x:f>
        <x:v>379.18296000000004</x:v>
      </x:c>
      <x:c r="Y1344" s="60" t="n">
        <x:f>V1344*S1344</x:f>
        <x:v>289.96344</x:v>
      </x:c>
      <x:c r="Z1344" s="60" t="n">
        <x:f>H1344*J1344*T1344</x:f>
        <x:v>21.149667</x:v>
      </x:c>
      <x:c r="AA1344" s="60" t="n">
        <x:f>P1344+W1344+X1344-Y1344-Z1344-U1344</x:f>
        <x:v>123.06985300000008</x:v>
      </x:c>
      <x:c r="AB1344" s="32" t="n">
        <x:f>IFERROR(AA1344/(P1344+W1344+X1344),0)</x:f>
        <x:v>0.2143390897563384</x:v>
      </x:c>
      <x:c r="AC1344" t="n">
        <x:f>IF(O1344="High",0,IF(I1344&gt;=1800,3,IF(I1344&gt;=900,2,1))+IF(K1344&gt;=0.9,2,IF(K1344&gt;=0.75,1,0))+IF(J1344&lt;=0.7,2,IF(J1344&lt;=0.85,1,0))+IF(M1344&gt;=8,1,0))</x:f>
        <x:v>7</x:v>
      </x:c>
      <x:c r="AD1344" t="str">
        <x:f>IF(AND(O1344&lt;&gt;"High",AC1344&gt;=Assumptions!$B$10,AA1344&gt;0),"Priority Growth",IF(AND(O1344="Low",AA1344&gt;0),"Maintain","Watch"))</x:f>
        <x:v>Priority Growth</x:v>
      </x:c>
      <x:c r="AE1344" s="60" t="n">
        <x:f>MAX(AA1344,0)*N1344</x:f>
        <x:v>5.538143385000003</x:v>
      </x:c>
      <x:c r="AF1344" t="str">
        <x:f>IF(AND(AA1344&gt;=Assumptions!$B$11,O1344&lt;&gt;"High",OR(N1344&gt;=Assumptions!$B$12,M1344&lt;=6)),"High","Standard")</x:f>
        <x:v>Standard</x:v>
      </x:c>
    </x:row>
    <x:row r="1345">
      <x:c r="A1345" t="str">
        <x:f>'Raw_Data'!A1345</x:f>
        <x:v>C01344</x:v>
      </x:c>
      <x:c r="B1345" t="n">
        <x:f>'Raw_Data'!B1345</x:f>
        <x:v>60</x:v>
      </x:c>
      <x:c r="C1345" s="30" t="n">
        <x:f>'Raw_Data'!C1345</x:f>
        <x:v>67498</x:v>
      </x:c>
      <x:c r="D1345" t="n">
        <x:f>'Raw_Data'!D1345</x:f>
        <x:v>689</x:v>
      </x:c>
      <x:c r="E1345" t="n">
        <x:f>'Raw_Data'!E1345</x:f>
        <x:v>80</x:v>
      </x:c>
      <x:c r="F1345" t="str">
        <x:f>PROPER(TRIM('Raw_Data'!F1345))</x:f>
        <x:v>Gold</x:v>
      </x:c>
      <x:c r="G1345" t="str">
        <x:f>PROPER(TRIM('Raw_Data'!G1345))</x:f>
        <x:v>Digital</x:v>
      </x:c>
      <x:c r="H1345" s="60" t="n">
        <x:f>'Raw_Data'!H1345</x:f>
        <x:v>7092</x:v>
      </x:c>
      <x:c r="I1345" s="60" t="n">
        <x:f>'Raw_Data'!I1345</x:f>
        <x:v>835.19</x:v>
      </x:c>
      <x:c r="J1345" s="32" t="n">
        <x:f>'Raw_Data'!J1345</x:f>
        <x:v>0.432</x:v>
      </x:c>
      <x:c r="K1345" s="32" t="n">
        <x:f>'Raw_Data'!K1345</x:f>
        <x:v>0.693</x:v>
      </x:c>
      <x:c r="L1345" t="n">
        <x:f>'Raw_Data'!L1345</x:f>
        <x:v>0</x:v>
      </x:c>
      <x:c r="M1345" t="n">
        <x:f>IF('Raw_Data'!M1345="",Assumptions!$B$15,'Raw_Data'!M1345)</x:f>
        <x:v>7</x:v>
      </x:c>
      <x:c r="N1345" s="32" t="n">
        <x:f>'Raw_Data'!N1345</x:f>
        <x:v>0.219</x:v>
      </x:c>
      <x:c r="O1345" t="str">
        <x:f>IF(OR(D1345&lt;620,L1345&gt;=2,J1345&gt;0.9),"High",IF(OR(D1345&lt;700,L1345=1,J1345&gt;0.75),"Medium","Low"))</x:f>
        <x:v>Medium</x:v>
      </x:c>
      <x:c r="P1345" s="30" t="n">
        <x:f>XLOOKUP(F1345,Assumptions!$A$4:$A$6,Assumptions!$B$4:$B$6)</x:f>
        <x:v>95</x:v>
      </x:c>
      <x:c r="Q1345" s="32" t="n">
        <x:f>XLOOKUP(F1345,Assumptions!$A$4:$A$6,Assumptions!$C$4:$C$6)</x:f>
        <x:v>0.219</x:v>
      </x:c>
      <x:c r="R1345" s="32" t="n">
        <x:f>XLOOKUP(F1345,Assumptions!$A$4:$A$6,Assumptions!$D$4:$D$6)</x:f>
        <x:v>0.016</x:v>
      </x:c>
      <x:c r="S1345" s="32" t="n">
        <x:f>XLOOKUP(F1345,Assumptions!$A$4:$A$6,Assumptions!$E$4:$E$6)</x:f>
        <x:v>0.01</x:v>
      </x:c>
      <x:c r="T1345" s="32" t="n">
        <x:f>XLOOKUP(O1345,Assumptions!$H$4:$H$6,Assumptions!$I$4:$I$6)</x:f>
        <x:v>0.012</x:v>
      </x:c>
      <x:c r="U1345" s="30" t="n">
        <x:f>XLOOKUP(F1345,Assumptions!$A$4:$A$6,Assumptions!$F$4:$F$6)</x:f>
        <x:v>90</x:v>
      </x:c>
      <x:c r="V1345" s="60" t="n">
        <x:f>I1345*12</x:f>
        <x:v>10022.28</x:v>
      </x:c>
      <x:c r="W1345" s="60" t="n">
        <x:f>H1345*J1345*(1-K1345)*Q1345</x:f>
        <x:v>205.98470035200003</x:v>
      </x:c>
      <x:c r="X1345" s="60" t="n">
        <x:f>V1345*R1345</x:f>
        <x:v>160.35648</x:v>
      </x:c>
      <x:c r="Y1345" s="60" t="n">
        <x:f>V1345*S1345</x:f>
        <x:v>100.2228</x:v>
      </x:c>
      <x:c r="Z1345" s="60" t="n">
        <x:f>H1345*J1345*T1345</x:f>
        <x:v>36.764928000000005</x:v>
      </x:c>
      <x:c r="AA1345" s="60" t="n">
        <x:f>P1345+W1345+X1345-Y1345-Z1345-U1345</x:f>
        <x:v>234.35345235200003</x:v>
      </x:c>
      <x:c r="AB1345" s="32" t="n">
        <x:f>IFERROR(AA1345/(P1345+W1345+X1345),0)</x:f>
        <x:v>0.5079829469660394</x:v>
      </x:c>
      <x:c r="AC1345" t="n">
        <x:f>IF(O1345="High",0,IF(I1345&gt;=1800,3,IF(I1345&gt;=900,2,1))+IF(K1345&gt;=0.9,2,IF(K1345&gt;=0.75,1,0))+IF(J1345&lt;=0.7,2,IF(J1345&lt;=0.85,1,0))+IF(M1345&gt;=8,1,0))</x:f>
        <x:v>3</x:v>
      </x:c>
      <x:c r="AD1345" t="str">
        <x:f>IF(AND(O1345&lt;&gt;"High",AC1345&gt;=Assumptions!$B$10,AA1345&gt;0),"Priority Growth",IF(AND(O1345="Low",AA1345&gt;0),"Maintain","Watch"))</x:f>
        <x:v>Watch</x:v>
      </x:c>
      <x:c r="AE1345" s="60" t="n">
        <x:f>MAX(AA1345,0)*N1345</x:f>
        <x:v>51.32340606508801</x:v>
      </x:c>
      <x:c r="AF1345" t="str">
        <x:f>IF(AND(AA1345&gt;=Assumptions!$B$11,O1345&lt;&gt;"High",OR(N1345&gt;=Assumptions!$B$12,M1345&lt;=6)),"High","Standard")</x:f>
        <x:v>Standard</x:v>
      </x:c>
    </x:row>
    <x:row r="1346">
      <x:c r="A1346" t="str">
        <x:f>'Raw_Data'!A1346</x:f>
        <x:v>C01345</x:v>
      </x:c>
      <x:c r="B1346" t="n">
        <x:f>'Raw_Data'!B1346</x:f>
        <x:v>31</x:v>
      </x:c>
      <x:c r="C1346" s="30" t="n">
        <x:f>'Raw_Data'!C1346</x:f>
        <x:v>57235</x:v>
      </x:c>
      <x:c r="D1346" t="n">
        <x:f>'Raw_Data'!D1346</x:f>
        <x:v>804</x:v>
      </x:c>
      <x:c r="E1346" t="n">
        <x:f>'Raw_Data'!E1346</x:f>
        <x:v>69</x:v>
      </x:c>
      <x:c r="F1346" t="str">
        <x:f>PROPER(TRIM('Raw_Data'!F1346))</x:f>
        <x:v>Gold</x:v>
      </x:c>
      <x:c r="G1346" t="str">
        <x:f>PROPER(TRIM('Raw_Data'!G1346))</x:f>
        <x:v>Digital</x:v>
      </x:c>
      <x:c r="H1346" s="60" t="n">
        <x:f>'Raw_Data'!H1346</x:f>
        <x:v>11396</x:v>
      </x:c>
      <x:c r="I1346" s="60" t="n">
        <x:f>'Raw_Data'!I1346</x:f>
        <x:v>1493.32</x:v>
      </x:c>
      <x:c r="J1346" s="32" t="n">
        <x:f>'Raw_Data'!J1346</x:f>
        <x:v>0.182</x:v>
      </x:c>
      <x:c r="K1346" s="32" t="n">
        <x:f>'Raw_Data'!K1346</x:f>
        <x:v>0.967</x:v>
      </x:c>
      <x:c r="L1346" t="n">
        <x:f>'Raw_Data'!L1346</x:f>
        <x:v>0</x:v>
      </x:c>
      <x:c r="M1346" t="n">
        <x:f>IF('Raw_Data'!M1346="",Assumptions!$B$15,'Raw_Data'!M1346)</x:f>
        <x:v>4</x:v>
      </x:c>
      <x:c r="N1346" s="32" t="n">
        <x:f>'Raw_Data'!N1346</x:f>
        <x:v>0.279</x:v>
      </x:c>
      <x:c r="O1346" t="str">
        <x:f>IF(OR(D1346&lt;620,L1346&gt;=2,J1346&gt;0.9),"High",IF(OR(D1346&lt;700,L1346=1,J1346&gt;0.75),"Medium","Low"))</x:f>
        <x:v>Low</x:v>
      </x:c>
      <x:c r="P1346" s="30" t="n">
        <x:f>XLOOKUP(F1346,Assumptions!$A$4:$A$6,Assumptions!$B$4:$B$6)</x:f>
        <x:v>95</x:v>
      </x:c>
      <x:c r="Q1346" s="32" t="n">
        <x:f>XLOOKUP(F1346,Assumptions!$A$4:$A$6,Assumptions!$C$4:$C$6)</x:f>
        <x:v>0.219</x:v>
      </x:c>
      <x:c r="R1346" s="32" t="n">
        <x:f>XLOOKUP(F1346,Assumptions!$A$4:$A$6,Assumptions!$D$4:$D$6)</x:f>
        <x:v>0.016</x:v>
      </x:c>
      <x:c r="S1346" s="32" t="n">
        <x:f>XLOOKUP(F1346,Assumptions!$A$4:$A$6,Assumptions!$E$4:$E$6)</x:f>
        <x:v>0.01</x:v>
      </x:c>
      <x:c r="T1346" s="32" t="n">
        <x:f>XLOOKUP(O1346,Assumptions!$H$4:$H$6,Assumptions!$I$4:$I$6)</x:f>
        <x:v>0.0035</x:v>
      </x:c>
      <x:c r="U1346" s="30" t="n">
        <x:f>XLOOKUP(F1346,Assumptions!$A$4:$A$6,Assumptions!$F$4:$F$6)</x:f>
        <x:v>90</x:v>
      </x:c>
      <x:c r="V1346" s="60" t="n">
        <x:f>I1346*12</x:f>
        <x:v>17919.84</x:v>
      </x:c>
      <x:c r="W1346" s="60" t="n">
        <x:f>H1346*J1346*(1-K1346)*Q1346</x:f>
        <x:v>14.989318344000013</x:v>
      </x:c>
      <x:c r="X1346" s="60" t="n">
        <x:f>V1346*R1346</x:f>
        <x:v>286.71744</x:v>
      </x:c>
      <x:c r="Y1346" s="60" t="n">
        <x:f>V1346*S1346</x:f>
        <x:v>179.1984</x:v>
      </x:c>
      <x:c r="Z1346" s="60" t="n">
        <x:f>H1346*J1346*T1346</x:f>
        <x:v>7.259252000000001</x:v>
      </x:c>
      <x:c r="AA1346" s="60" t="n">
        <x:f>P1346+W1346+X1346-Y1346-Z1346-U1346</x:f>
        <x:v>120.24910634400004</x:v>
      </x:c>
      <x:c r="AB1346" s="32" t="n">
        <x:f>IFERROR(AA1346/(P1346+W1346+X1346),0)</x:f>
        <x:v>0.3031183709749843</x:v>
      </x:c>
      <x:c r="AC1346" t="n">
        <x:f>IF(O1346="High",0,IF(I1346&gt;=1800,3,IF(I1346&gt;=900,2,1))+IF(K1346&gt;=0.9,2,IF(K1346&gt;=0.75,1,0))+IF(J1346&lt;=0.7,2,IF(J1346&lt;=0.85,1,0))+IF(M1346&gt;=8,1,0))</x:f>
        <x:v>6</x:v>
      </x:c>
      <x:c r="AD1346" t="str">
        <x:f>IF(AND(O1346&lt;&gt;"High",AC1346&gt;=Assumptions!$B$10,AA1346&gt;0),"Priority Growth",IF(AND(O1346="Low",AA1346&gt;0),"Maintain","Watch"))</x:f>
        <x:v>Priority Growth</x:v>
      </x:c>
      <x:c r="AE1346" s="60" t="n">
        <x:f>MAX(AA1346,0)*N1346</x:f>
        <x:v>33.54950066997601</x:v>
      </x:c>
      <x:c r="AF1346" t="str">
        <x:f>IF(AND(AA1346&gt;=Assumptions!$B$11,O1346&lt;&gt;"High",OR(N1346&gt;=Assumptions!$B$12,M1346&lt;=6)),"High","Standard")</x:f>
        <x:v>Standard</x:v>
      </x:c>
    </x:row>
    <x:row r="1347">
      <x:c r="A1347" t="str">
        <x:f>'Raw_Data'!A1347</x:f>
        <x:v>C01346</x:v>
      </x:c>
      <x:c r="B1347" t="n">
        <x:f>'Raw_Data'!B1347</x:f>
        <x:v>32</x:v>
      </x:c>
      <x:c r="C1347" s="30" t="n">
        <x:f>'Raw_Data'!C1347</x:f>
        <x:v>31838</x:v>
      </x:c>
      <x:c r="D1347" t="n">
        <x:f>'Raw_Data'!D1347</x:f>
        <x:v>585</x:v>
      </x:c>
      <x:c r="E1347" t="n">
        <x:f>'Raw_Data'!E1347</x:f>
        <x:v>61</x:v>
      </x:c>
      <x:c r="F1347" t="str">
        <x:f>PROPER(TRIM('Raw_Data'!F1347))</x:f>
        <x:v>Classic</x:v>
      </x:c>
      <x:c r="G1347" t="str">
        <x:f>PROPER(TRIM('Raw_Data'!G1347))</x:f>
        <x:v>Branch</x:v>
      </x:c>
      <x:c r="H1347" s="60" t="n">
        <x:f>'Raw_Data'!H1347</x:f>
        <x:v>1000</x:v>
      </x:c>
      <x:c r="I1347" s="60" t="n">
        <x:f>'Raw_Data'!I1347</x:f>
        <x:v>171.84</x:v>
      </x:c>
      <x:c r="J1347" s="32" t="n">
        <x:f>'Raw_Data'!J1347</x:f>
        <x:v>0.424</x:v>
      </x:c>
      <x:c r="K1347" s="32" t="n">
        <x:f>'Raw_Data'!K1347</x:f>
        <x:v>0.746</x:v>
      </x:c>
      <x:c r="L1347" t="n">
        <x:f>'Raw_Data'!L1347</x:f>
        <x:v>1</x:v>
      </x:c>
      <x:c r="M1347" t="n">
        <x:f>IF('Raw_Data'!M1347="",Assumptions!$B$15,'Raw_Data'!M1347)</x:f>
        <x:v>6</x:v>
      </x:c>
      <x:c r="N1347" s="32" t="n">
        <x:f>'Raw_Data'!N1347</x:f>
        <x:v>0.16</x:v>
      </x:c>
      <x:c r="O1347" t="str">
        <x:f>IF(OR(D1347&lt;620,L1347&gt;=2,J1347&gt;0.9),"High",IF(OR(D1347&lt;700,L1347=1,J1347&gt;0.75),"Medium","Low"))</x:f>
        <x:v>High</x:v>
      </x:c>
      <x:c r="P1347" s="30" t="n">
        <x:f>XLOOKUP(F1347,Assumptions!$A$4:$A$6,Assumptions!$B$4:$B$6)</x:f>
        <x:v>0</x:v>
      </x:c>
      <x:c r="Q1347" s="32" t="n">
        <x:f>XLOOKUP(F1347,Assumptions!$A$4:$A$6,Assumptions!$C$4:$C$6)</x:f>
        <x:v>0.229</x:v>
      </x:c>
      <x:c r="R1347" s="32" t="n">
        <x:f>XLOOKUP(F1347,Assumptions!$A$4:$A$6,Assumptions!$D$4:$D$6)</x:f>
        <x:v>0.015</x:v>
      </x:c>
      <x:c r="S1347" s="32" t="n">
        <x:f>XLOOKUP(F1347,Assumptions!$A$4:$A$6,Assumptions!$E$4:$E$6)</x:f>
        <x:v>0.0075</x:v>
      </x:c>
      <x:c r="T1347" s="32" t="n">
        <x:f>XLOOKUP(O1347,Assumptions!$H$4:$H$6,Assumptions!$I$4:$I$6)</x:f>
        <x:v>0.045</x:v>
      </x:c>
      <x:c r="U1347" s="30" t="n">
        <x:f>XLOOKUP(F1347,Assumptions!$A$4:$A$6,Assumptions!$F$4:$F$6)</x:f>
        <x:v>60</x:v>
      </x:c>
      <x:c r="V1347" s="60" t="n">
        <x:f>I1347*12</x:f>
        <x:v>2062.08</x:v>
      </x:c>
      <x:c r="W1347" s="60" t="n">
        <x:f>H1347*J1347*(1-K1347)*Q1347</x:f>
        <x:v>24.662384</x:v>
      </x:c>
      <x:c r="X1347" s="60" t="n">
        <x:f>V1347*R1347</x:f>
        <x:v>30.931199999999997</x:v>
      </x:c>
      <x:c r="Y1347" s="60" t="n">
        <x:f>V1347*S1347</x:f>
        <x:v>15.465599999999998</x:v>
      </x:c>
      <x:c r="Z1347" s="60" t="n">
        <x:f>H1347*J1347*T1347</x:f>
        <x:v>19.08</x:v>
      </x:c>
      <x:c r="AA1347" s="60" t="n">
        <x:f>P1347+W1347+X1347-Y1347-Z1347-U1347</x:f>
        <x:v>-38.952016</x:v>
      </x:c>
      <x:c r="AB1347" s="32" t="n">
        <x:f>IFERROR(AA1347/(P1347+W1347+X1347),0)</x:f>
        <x:v>-0.7006566800945951</x:v>
      </x:c>
      <x:c r="AC1347" t="n">
        <x:f>IF(O1347="High",0,IF(I1347&gt;=1800,3,IF(I1347&gt;=900,2,1))+IF(K1347&gt;=0.9,2,IF(K1347&gt;=0.75,1,0))+IF(J1347&lt;=0.7,2,IF(J1347&lt;=0.85,1,0))+IF(M1347&gt;=8,1,0))</x:f>
        <x:v>0</x:v>
      </x:c>
      <x:c r="AD1347" t="str">
        <x:f>IF(AND(O1347&lt;&gt;"High",AC1347&gt;=Assumptions!$B$10,AA1347&gt;0),"Priority Growth",IF(AND(O1347="Low",AA1347&gt;0),"Maintain","Watch"))</x:f>
        <x:v>Watch</x:v>
      </x:c>
      <x:c r="AE1347" s="60" t="n">
        <x:f>MAX(AA1347,0)*N1347</x:f>
        <x:v>0</x:v>
      </x:c>
      <x:c r="AF1347" t="str">
        <x:f>IF(AND(AA1347&gt;=Assumptions!$B$11,O1347&lt;&gt;"High",OR(N1347&gt;=Assumptions!$B$12,M1347&lt;=6)),"High","Standard")</x:f>
        <x:v>Standard</x:v>
      </x:c>
    </x:row>
    <x:row r="1348">
      <x:c r="A1348" t="str">
        <x:f>'Raw_Data'!A1348</x:f>
        <x:v>C01347</x:v>
      </x:c>
      <x:c r="B1348" t="n">
        <x:f>'Raw_Data'!B1348</x:f>
        <x:v>34</x:v>
      </x:c>
      <x:c r="C1348" s="30" t="n">
        <x:f>'Raw_Data'!C1348</x:f>
        <x:v>44935</x:v>
      </x:c>
      <x:c r="D1348" t="n">
        <x:f>'Raw_Data'!D1348</x:f>
        <x:v>733</x:v>
      </x:c>
      <x:c r="E1348" t="n">
        <x:f>'Raw_Data'!E1348</x:f>
        <x:v>32</x:v>
      </x:c>
      <x:c r="F1348" t="str">
        <x:f>PROPER(TRIM('Raw_Data'!F1348))</x:f>
        <x:v>Gold</x:v>
      </x:c>
      <x:c r="G1348" t="str">
        <x:f>PROPER(TRIM('Raw_Data'!G1348))</x:f>
        <x:v>Direct Mail</x:v>
      </x:c>
      <x:c r="H1348" s="60" t="n">
        <x:f>'Raw_Data'!H1348</x:f>
        <x:v>7324</x:v>
      </x:c>
      <x:c r="I1348" s="60" t="n">
        <x:f>'Raw_Data'!I1348</x:f>
        <x:v>886.81</x:v>
      </x:c>
      <x:c r="J1348" s="32" t="n">
        <x:f>'Raw_Data'!J1348</x:f>
        <x:v>0.375</x:v>
      </x:c>
      <x:c r="K1348" s="32" t="n">
        <x:f>'Raw_Data'!K1348</x:f>
        <x:v>0.962</x:v>
      </x:c>
      <x:c r="L1348" t="n">
        <x:f>'Raw_Data'!L1348</x:f>
        <x:v>0</x:v>
      </x:c>
      <x:c r="M1348" t="n">
        <x:f>IF('Raw_Data'!M1348="",Assumptions!$B$15,'Raw_Data'!M1348)</x:f>
        <x:v>6</x:v>
      </x:c>
      <x:c r="N1348" s="32" t="n">
        <x:f>'Raw_Data'!N1348</x:f>
        <x:v>0.241</x:v>
      </x:c>
      <x:c r="O1348" t="str">
        <x:f>IF(OR(D1348&lt;620,L1348&gt;=2,J1348&gt;0.9),"High",IF(OR(D1348&lt;700,L1348=1,J1348&gt;0.75),"Medium","Low"))</x:f>
        <x:v>Low</x:v>
      </x:c>
      <x:c r="P1348" s="30" t="n">
        <x:f>XLOOKUP(F1348,Assumptions!$A$4:$A$6,Assumptions!$B$4:$B$6)</x:f>
        <x:v>95</x:v>
      </x:c>
      <x:c r="Q1348" s="32" t="n">
        <x:f>XLOOKUP(F1348,Assumptions!$A$4:$A$6,Assumptions!$C$4:$C$6)</x:f>
        <x:v>0.219</x:v>
      </x:c>
      <x:c r="R1348" s="32" t="n">
        <x:f>XLOOKUP(F1348,Assumptions!$A$4:$A$6,Assumptions!$D$4:$D$6)</x:f>
        <x:v>0.016</x:v>
      </x:c>
      <x:c r="S1348" s="32" t="n">
        <x:f>XLOOKUP(F1348,Assumptions!$A$4:$A$6,Assumptions!$E$4:$E$6)</x:f>
        <x:v>0.01</x:v>
      </x:c>
      <x:c r="T1348" s="32" t="n">
        <x:f>XLOOKUP(O1348,Assumptions!$H$4:$H$6,Assumptions!$I$4:$I$6)</x:f>
        <x:v>0.0035</x:v>
      </x:c>
      <x:c r="U1348" s="30" t="n">
        <x:f>XLOOKUP(F1348,Assumptions!$A$4:$A$6,Assumptions!$F$4:$F$6)</x:f>
        <x:v>90</x:v>
      </x:c>
      <x:c r="V1348" s="60" t="n">
        <x:f>I1348*12</x:f>
        <x:v>10641.72</x:v>
      </x:c>
      <x:c r="W1348" s="60" t="n">
        <x:f>H1348*J1348*(1-K1348)*Q1348</x:f>
        <x:v>22.85637300000002</x:v>
      </x:c>
      <x:c r="X1348" s="60" t="n">
        <x:f>V1348*R1348</x:f>
        <x:v>170.26752</x:v>
      </x:c>
      <x:c r="Y1348" s="60" t="n">
        <x:f>V1348*S1348</x:f>
        <x:v>106.4172</x:v>
      </x:c>
      <x:c r="Z1348" s="60" t="n">
        <x:f>H1348*J1348*T1348</x:f>
        <x:v>9.61275</x:v>
      </x:c>
      <x:c r="AA1348" s="60" t="n">
        <x:f>P1348+W1348+X1348-Y1348-Z1348-U1348</x:f>
        <x:v>82.09394300000002</x:v>
      </x:c>
      <x:c r="AB1348" s="32" t="n">
        <x:f>IFERROR(AA1348/(P1348+W1348+X1348),0)</x:f>
        <x:v>0.28492584264783627</x:v>
      </x:c>
      <x:c r="AC1348" t="n">
        <x:f>IF(O1348="High",0,IF(I1348&gt;=1800,3,IF(I1348&gt;=900,2,1))+IF(K1348&gt;=0.9,2,IF(K1348&gt;=0.75,1,0))+IF(J1348&lt;=0.7,2,IF(J1348&lt;=0.85,1,0))+IF(M1348&gt;=8,1,0))</x:f>
        <x:v>5</x:v>
      </x:c>
      <x:c r="AD1348" t="str">
        <x:f>IF(AND(O1348&lt;&gt;"High",AC1348&gt;=Assumptions!$B$10,AA1348&gt;0),"Priority Growth",IF(AND(O1348="Low",AA1348&gt;0),"Maintain","Watch"))</x:f>
        <x:v>Maintain</x:v>
      </x:c>
      <x:c r="AE1348" s="60" t="n">
        <x:f>MAX(AA1348,0)*N1348</x:f>
        <x:v>19.784640263000004</x:v>
      </x:c>
      <x:c r="AF1348" t="str">
        <x:f>IF(AND(AA1348&gt;=Assumptions!$B$11,O1348&lt;&gt;"High",OR(N1348&gt;=Assumptions!$B$12,M1348&lt;=6)),"High","Standard")</x:f>
        <x:v>Standard</x:v>
      </x:c>
    </x:row>
    <x:row r="1349">
      <x:c r="A1349" t="str">
        <x:f>'Raw_Data'!A1349</x:f>
        <x:v>C01348</x:v>
      </x:c>
      <x:c r="B1349" t="n">
        <x:f>'Raw_Data'!B1349</x:f>
        <x:v>41</x:v>
      </x:c>
      <x:c r="C1349" s="30" t="n">
        <x:f>'Raw_Data'!C1349</x:f>
        <x:v>44984</x:v>
      </x:c>
      <x:c r="D1349" t="n">
        <x:f>'Raw_Data'!D1349</x:f>
        <x:v>675</x:v>
      </x:c>
      <x:c r="E1349" t="n">
        <x:f>'Raw_Data'!E1349</x:f>
        <x:v>27</x:v>
      </x:c>
      <x:c r="F1349" t="str">
        <x:f>PROPER(TRIM('Raw_Data'!F1349))</x:f>
        <x:v>Classic</x:v>
      </x:c>
      <x:c r="G1349" t="str">
        <x:f>PROPER(TRIM('Raw_Data'!G1349))</x:f>
        <x:v>Branch</x:v>
      </x:c>
      <x:c r="H1349" s="60" t="n">
        <x:f>'Raw_Data'!H1349</x:f>
        <x:v>1859</x:v>
      </x:c>
      <x:c r="I1349" s="60" t="n">
        <x:f>'Raw_Data'!I1349</x:f>
        <x:v>735.86</x:v>
      </x:c>
      <x:c r="J1349" s="32" t="n">
        <x:f>'Raw_Data'!J1349</x:f>
        <x:v>0.402</x:v>
      </x:c>
      <x:c r="K1349" s="32" t="n">
        <x:f>'Raw_Data'!K1349</x:f>
        <x:v>0.916</x:v>
      </x:c>
      <x:c r="L1349" t="n">
        <x:f>'Raw_Data'!L1349</x:f>
        <x:v>0</x:v>
      </x:c>
      <x:c r="M1349" t="n">
        <x:f>IF('Raw_Data'!M1349="",Assumptions!$B$15,'Raw_Data'!M1349)</x:f>
        <x:v>9</x:v>
      </x:c>
      <x:c r="N1349" s="32" t="n">
        <x:f>'Raw_Data'!N1349</x:f>
        <x:v>0.02</x:v>
      </x:c>
      <x:c r="O1349" t="str">
        <x:f>IF(OR(D1349&lt;620,L1349&gt;=2,J1349&gt;0.9),"High",IF(OR(D1349&lt;700,L1349=1,J1349&gt;0.75),"Medium","Low"))</x:f>
        <x:v>Medium</x:v>
      </x:c>
      <x:c r="P1349" s="30" t="n">
        <x:f>XLOOKUP(F1349,Assumptions!$A$4:$A$6,Assumptions!$B$4:$B$6)</x:f>
        <x:v>0</x:v>
      </x:c>
      <x:c r="Q1349" s="32" t="n">
        <x:f>XLOOKUP(F1349,Assumptions!$A$4:$A$6,Assumptions!$C$4:$C$6)</x:f>
        <x:v>0.229</x:v>
      </x:c>
      <x:c r="R1349" s="32" t="n">
        <x:f>XLOOKUP(F1349,Assumptions!$A$4:$A$6,Assumptions!$D$4:$D$6)</x:f>
        <x:v>0.015</x:v>
      </x:c>
      <x:c r="S1349" s="32" t="n">
        <x:f>XLOOKUP(F1349,Assumptions!$A$4:$A$6,Assumptions!$E$4:$E$6)</x:f>
        <x:v>0.0075</x:v>
      </x:c>
      <x:c r="T1349" s="32" t="n">
        <x:f>XLOOKUP(O1349,Assumptions!$H$4:$H$6,Assumptions!$I$4:$I$6)</x:f>
        <x:v>0.012</x:v>
      </x:c>
      <x:c r="U1349" s="30" t="n">
        <x:f>XLOOKUP(F1349,Assumptions!$A$4:$A$6,Assumptions!$F$4:$F$6)</x:f>
        <x:v>60</x:v>
      </x:c>
      <x:c r="V1349" s="60" t="n">
        <x:f>I1349*12</x:f>
        <x:v>8830.32</x:v>
      </x:c>
      <x:c r="W1349" s="60" t="n">
        <x:f>H1349*J1349*(1-K1349)*Q1349</x:f>
        <x:v>14.375409047999996</x:v>
      </x:c>
      <x:c r="X1349" s="60" t="n">
        <x:f>V1349*R1349</x:f>
        <x:v>132.45479999999998</x:v>
      </x:c>
      <x:c r="Y1349" s="60" t="n">
        <x:f>V1349*S1349</x:f>
        <x:v>66.22739999999999</x:v>
      </x:c>
      <x:c r="Z1349" s="60" t="n">
        <x:f>H1349*J1349*T1349</x:f>
        <x:v>8.967816000000001</x:v>
      </x:c>
      <x:c r="AA1349" s="60" t="n">
        <x:f>P1349+W1349+X1349-Y1349-Z1349-U1349</x:f>
        <x:v>11.634993047999984</x:v>
      </x:c>
      <x:c r="AB1349" s="32" t="n">
        <x:f>IFERROR(AA1349/(P1349+W1349+X1349),0)</x:f>
        <x:v>0.07924113929577266</x:v>
      </x:c>
      <x:c r="AC1349" t="n">
        <x:f>IF(O1349="High",0,IF(I1349&gt;=1800,3,IF(I1349&gt;=900,2,1))+IF(K1349&gt;=0.9,2,IF(K1349&gt;=0.75,1,0))+IF(J1349&lt;=0.7,2,IF(J1349&lt;=0.85,1,0))+IF(M1349&gt;=8,1,0))</x:f>
        <x:v>6</x:v>
      </x:c>
      <x:c r="AD1349" t="str">
        <x:f>IF(AND(O1349&lt;&gt;"High",AC1349&gt;=Assumptions!$B$10,AA1349&gt;0),"Priority Growth",IF(AND(O1349="Low",AA1349&gt;0),"Maintain","Watch"))</x:f>
        <x:v>Priority Growth</x:v>
      </x:c>
      <x:c r="AE1349" s="60" t="n">
        <x:f>MAX(AA1349,0)*N1349</x:f>
        <x:v>0.2326998609599997</x:v>
      </x:c>
      <x:c r="AF1349" t="str">
        <x:f>IF(AND(AA1349&gt;=Assumptions!$B$11,O1349&lt;&gt;"High",OR(N1349&gt;=Assumptions!$B$12,M1349&lt;=6)),"High","Standard")</x:f>
        <x:v>Standard</x:v>
      </x:c>
    </x:row>
    <x:row r="1350">
      <x:c r="A1350" t="str">
        <x:f>'Raw_Data'!A1350</x:f>
        <x:v>C01349</x:v>
      </x:c>
      <x:c r="B1350" t="n">
        <x:f>'Raw_Data'!B1350</x:f>
        <x:v>36</x:v>
      </x:c>
      <x:c r="C1350" s="30" t="n">
        <x:f>'Raw_Data'!C1350</x:f>
        <x:v>36554</x:v>
      </x:c>
      <x:c r="D1350" t="n">
        <x:f>'Raw_Data'!D1350</x:f>
        <x:v>620</x:v>
      </x:c>
      <x:c r="E1350" t="n">
        <x:f>'Raw_Data'!E1350</x:f>
        <x:v>26</x:v>
      </x:c>
      <x:c r="F1350" t="str">
        <x:f>PROPER(TRIM('Raw_Data'!F1350))</x:f>
        <x:v>Classic</x:v>
      </x:c>
      <x:c r="G1350" t="str">
        <x:f>PROPER(TRIM('Raw_Data'!G1350))</x:f>
        <x:v>Digital</x:v>
      </x:c>
      <x:c r="H1350" s="60" t="n">
        <x:f>'Raw_Data'!H1350</x:f>
        <x:v>1000</x:v>
      </x:c>
      <x:c r="I1350" s="60" t="n">
        <x:f>'Raw_Data'!I1350</x:f>
        <x:v>150</x:v>
      </x:c>
      <x:c r="J1350" s="32" t="n">
        <x:f>'Raw_Data'!J1350</x:f>
        <x:v>0.556</x:v>
      </x:c>
      <x:c r="K1350" s="32" t="n">
        <x:f>'Raw_Data'!K1350</x:f>
        <x:v>0.657</x:v>
      </x:c>
      <x:c r="L1350" t="n">
        <x:f>'Raw_Data'!L1350</x:f>
        <x:v>0</x:v>
      </x:c>
      <x:c r="M1350" t="n">
        <x:f>IF('Raw_Data'!M1350="",Assumptions!$B$15,'Raw_Data'!M1350)</x:f>
        <x:v>10</x:v>
      </x:c>
      <x:c r="N1350" s="32" t="n">
        <x:f>'Raw_Data'!N1350</x:f>
        <x:v>0.02</x:v>
      </x:c>
      <x:c r="O1350" t="str">
        <x:f>IF(OR(D1350&lt;620,L1350&gt;=2,J1350&gt;0.9),"High",IF(OR(D1350&lt;700,L1350=1,J1350&gt;0.75),"Medium","Low"))</x:f>
        <x:v>Medium</x:v>
      </x:c>
      <x:c r="P1350" s="30" t="n">
        <x:f>XLOOKUP(F1350,Assumptions!$A$4:$A$6,Assumptions!$B$4:$B$6)</x:f>
        <x:v>0</x:v>
      </x:c>
      <x:c r="Q1350" s="32" t="n">
        <x:f>XLOOKUP(F1350,Assumptions!$A$4:$A$6,Assumptions!$C$4:$C$6)</x:f>
        <x:v>0.229</x:v>
      </x:c>
      <x:c r="R1350" s="32" t="n">
        <x:f>XLOOKUP(F1350,Assumptions!$A$4:$A$6,Assumptions!$D$4:$D$6)</x:f>
        <x:v>0.015</x:v>
      </x:c>
      <x:c r="S1350" s="32" t="n">
        <x:f>XLOOKUP(F1350,Assumptions!$A$4:$A$6,Assumptions!$E$4:$E$6)</x:f>
        <x:v>0.0075</x:v>
      </x:c>
      <x:c r="T1350" s="32" t="n">
        <x:f>XLOOKUP(O1350,Assumptions!$H$4:$H$6,Assumptions!$I$4:$I$6)</x:f>
        <x:v>0.012</x:v>
      </x:c>
      <x:c r="U1350" s="30" t="n">
        <x:f>XLOOKUP(F1350,Assumptions!$A$4:$A$6,Assumptions!$F$4:$F$6)</x:f>
        <x:v>60</x:v>
      </x:c>
      <x:c r="V1350" s="60" t="n">
        <x:f>I1350*12</x:f>
        <x:v>1800</x:v>
      </x:c>
      <x:c r="W1350" s="60" t="n">
        <x:f>H1350*J1350*(1-K1350)*Q1350</x:f>
        <x:v>43.672132</x:v>
      </x:c>
      <x:c r="X1350" s="60" t="n">
        <x:f>V1350*R1350</x:f>
        <x:v>27</x:v>
      </x:c>
      <x:c r="Y1350" s="60" t="n">
        <x:f>V1350*S1350</x:f>
        <x:v>13.5</x:v>
      </x:c>
      <x:c r="Z1350" s="60" t="n">
        <x:f>H1350*J1350*T1350</x:f>
        <x:v>6.672</x:v>
      </x:c>
      <x:c r="AA1350" s="60" t="n">
        <x:f>P1350+W1350+X1350-Y1350-Z1350-U1350</x:f>
        <x:v>-9.499867999999992</x:v>
      </x:c>
      <x:c r="AB1350" s="32" t="n">
        <x:f>IFERROR(AA1350/(P1350+W1350+X1350),0)</x:f>
        <x:v>-0.13442169821620764</x:v>
      </x:c>
      <x:c r="AC1350" t="n">
        <x:f>IF(O1350="High",0,IF(I1350&gt;=1800,3,IF(I1350&gt;=900,2,1))+IF(K1350&gt;=0.9,2,IF(K1350&gt;=0.75,1,0))+IF(J1350&lt;=0.7,2,IF(J1350&lt;=0.85,1,0))+IF(M1350&gt;=8,1,0))</x:f>
        <x:v>4</x:v>
      </x:c>
      <x:c r="AD1350" t="str">
        <x:f>IF(AND(O1350&lt;&gt;"High",AC1350&gt;=Assumptions!$B$10,AA1350&gt;0),"Priority Growth",IF(AND(O1350="Low",AA1350&gt;0),"Maintain","Watch"))</x:f>
        <x:v>Watch</x:v>
      </x:c>
      <x:c r="AE1350" s="60" t="n">
        <x:f>MAX(AA1350,0)*N1350</x:f>
        <x:v>0</x:v>
      </x:c>
      <x:c r="AF1350" t="str">
        <x:f>IF(AND(AA1350&gt;=Assumptions!$B$11,O1350&lt;&gt;"High",OR(N1350&gt;=Assumptions!$B$12,M1350&lt;=6)),"High","Standard")</x:f>
        <x:v>Standard</x:v>
      </x:c>
    </x:row>
    <x:row r="1351">
      <x:c r="A1351" t="str">
        <x:f>'Raw_Data'!A1351</x:f>
        <x:v>C01350</x:v>
      </x:c>
      <x:c r="B1351" t="n">
        <x:f>'Raw_Data'!B1351</x:f>
        <x:v>55</x:v>
      </x:c>
      <x:c r="C1351" s="30" t="n">
        <x:f>'Raw_Data'!C1351</x:f>
        <x:v>174460</x:v>
      </x:c>
      <x:c r="D1351" t="n">
        <x:f>'Raw_Data'!D1351</x:f>
        <x:v>570</x:v>
      </x:c>
      <x:c r="E1351" t="n">
        <x:f>'Raw_Data'!E1351</x:f>
        <x:v>44</x:v>
      </x:c>
      <x:c r="F1351" t="str">
        <x:f>PROPER(TRIM('Raw_Data'!F1351))</x:f>
        <x:v>Platinum</x:v>
      </x:c>
      <x:c r="G1351" t="str">
        <x:f>PROPER(TRIM('Raw_Data'!G1351))</x:f>
        <x:v>Partner</x:v>
      </x:c>
      <x:c r="H1351" s="60" t="n">
        <x:f>'Raw_Data'!H1351</x:f>
        <x:v>32073</x:v>
      </x:c>
      <x:c r="I1351" s="60" t="n">
        <x:f>'Raw_Data'!I1351</x:f>
        <x:v>3427.65</x:v>
      </x:c>
      <x:c r="J1351" s="32" t="n">
        <x:f>'Raw_Data'!J1351</x:f>
        <x:v>0.505</x:v>
      </x:c>
      <x:c r="K1351" s="32" t="n">
        <x:f>'Raw_Data'!K1351</x:f>
        <x:v>0.721</x:v>
      </x:c>
      <x:c r="L1351" t="n">
        <x:f>'Raw_Data'!L1351</x:f>
        <x:v>0</x:v>
      </x:c>
      <x:c r="M1351" t="n">
        <x:f>IF('Raw_Data'!M1351="",Assumptions!$B$15,'Raw_Data'!M1351)</x:f>
        <x:v>10</x:v>
      </x:c>
      <x:c r="N1351" s="32" t="n">
        <x:f>'Raw_Data'!N1351</x:f>
        <x:v>0.02</x:v>
      </x:c>
      <x:c r="O1351" t="str">
        <x:f>IF(OR(D1351&lt;620,L1351&gt;=2,J1351&gt;0.9),"High",IF(OR(D1351&lt;700,L1351=1,J1351&gt;0.75),"Medium","Low"))</x:f>
        <x:v>High</x:v>
      </x:c>
      <x:c r="P1351" s="30" t="n">
        <x:f>XLOOKUP(F1351,Assumptions!$A$4:$A$6,Assumptions!$B$4:$B$6)</x:f>
        <x:v>195</x:v>
      </x:c>
      <x:c r="Q1351" s="32" t="n">
        <x:f>XLOOKUP(F1351,Assumptions!$A$4:$A$6,Assumptions!$C$4:$C$6)</x:f>
        <x:v>0.199</x:v>
      </x:c>
      <x:c r="R1351" s="32" t="n">
        <x:f>XLOOKUP(F1351,Assumptions!$A$4:$A$6,Assumptions!$D$4:$D$6)</x:f>
        <x:v>0.017</x:v>
      </x:c>
      <x:c r="S1351" s="32" t="n">
        <x:f>XLOOKUP(F1351,Assumptions!$A$4:$A$6,Assumptions!$E$4:$E$6)</x:f>
        <x:v>0.013</x:v>
      </x:c>
      <x:c r="T1351" s="32" t="n">
        <x:f>XLOOKUP(O1351,Assumptions!$H$4:$H$6,Assumptions!$I$4:$I$6)</x:f>
        <x:v>0.045</x:v>
      </x:c>
      <x:c r="U1351" s="30" t="n">
        <x:f>XLOOKUP(F1351,Assumptions!$A$4:$A$6,Assumptions!$F$4:$F$6)</x:f>
        <x:v>140</x:v>
      </x:c>
      <x:c r="V1351" s="60" t="n">
        <x:f>I1351*12</x:f>
        <x:v>41131.8</x:v>
      </x:c>
      <x:c r="W1351" s="60" t="n">
        <x:f>H1351*J1351*(1-K1351)*Q1351</x:f>
        <x:v>899.2661416650001</x:v>
      </x:c>
      <x:c r="X1351" s="60" t="n">
        <x:f>V1351*R1351</x:f>
        <x:v>699.2406000000001</x:v>
      </x:c>
      <x:c r="Y1351" s="60" t="n">
        <x:f>V1351*S1351</x:f>
        <x:v>534.7134</x:v>
      </x:c>
      <x:c r="Z1351" s="60" t="n">
        <x:f>H1351*J1351*T1351</x:f>
        <x:v>728.858925</x:v>
      </x:c>
      <x:c r="AA1351" s="60" t="n">
        <x:f>P1351+W1351+X1351-Y1351-Z1351-U1351</x:f>
        <x:v>389.9344166650003</x:v>
      </x:c>
      <x:c r="AB1351" s="32" t="n">
        <x:f>IFERROR(AA1351/(P1351+W1351+X1351),0)</x:f>
        <x:v>0.21741452519046853</x:v>
      </x:c>
      <x:c r="AC1351" t="n">
        <x:f>IF(O1351="High",0,IF(I1351&gt;=1800,3,IF(I1351&gt;=900,2,1))+IF(K1351&gt;=0.9,2,IF(K1351&gt;=0.75,1,0))+IF(J1351&lt;=0.7,2,IF(J1351&lt;=0.85,1,0))+IF(M1351&gt;=8,1,0))</x:f>
        <x:v>0</x:v>
      </x:c>
      <x:c r="AD1351" t="str">
        <x:f>IF(AND(O1351&lt;&gt;"High",AC1351&gt;=Assumptions!$B$10,AA1351&gt;0),"Priority Growth",IF(AND(O1351="Low",AA1351&gt;0),"Maintain","Watch"))</x:f>
        <x:v>Watch</x:v>
      </x:c>
      <x:c r="AE1351" s="60" t="n">
        <x:f>MAX(AA1351,0)*N1351</x:f>
        <x:v>7.7986883333000065</x:v>
      </x:c>
      <x:c r="AF1351" t="str">
        <x:f>IF(AND(AA1351&gt;=Assumptions!$B$11,O1351&lt;&gt;"High",OR(N1351&gt;=Assumptions!$B$12,M1351&lt;=6)),"High","Standard")</x:f>
        <x:v>Standard</x:v>
      </x:c>
    </x:row>
    <x:row r="1352">
      <x:c r="A1352" t="str">
        <x:f>'Raw_Data'!A1352</x:f>
        <x:v>C01351</x:v>
      </x:c>
      <x:c r="B1352" t="n">
        <x:f>'Raw_Data'!B1352</x:f>
        <x:v>49</x:v>
      </x:c>
      <x:c r="C1352" s="30" t="n">
        <x:f>'Raw_Data'!C1352</x:f>
        <x:v>59215</x:v>
      </x:c>
      <x:c r="D1352" t="n">
        <x:f>'Raw_Data'!D1352</x:f>
        <x:v>699</x:v>
      </x:c>
      <x:c r="E1352" t="n">
        <x:f>'Raw_Data'!E1352</x:f>
        <x:v>84</x:v>
      </x:c>
      <x:c r="F1352" t="str">
        <x:f>PROPER(TRIM('Raw_Data'!F1352))</x:f>
        <x:v>Gold</x:v>
      </x:c>
      <x:c r="G1352" t="str">
        <x:f>PROPER(TRIM('Raw_Data'!G1352))</x:f>
        <x:v>Partner</x:v>
      </x:c>
      <x:c r="H1352" s="60" t="n">
        <x:f>'Raw_Data'!H1352</x:f>
        <x:v>7841</x:v>
      </x:c>
      <x:c r="I1352" s="60" t="n">
        <x:f>'Raw_Data'!I1352</x:f>
        <x:v>974.64</x:v>
      </x:c>
      <x:c r="J1352" s="32" t="n">
        <x:f>'Raw_Data'!J1352</x:f>
        <x:v>0.325</x:v>
      </x:c>
      <x:c r="K1352" s="32" t="n">
        <x:f>'Raw_Data'!K1352</x:f>
        <x:v>0.872</x:v>
      </x:c>
      <x:c r="L1352" t="n">
        <x:f>'Raw_Data'!L1352</x:f>
        <x:v>0</x:v>
      </x:c>
      <x:c r="M1352" t="n">
        <x:f>IF('Raw_Data'!M1352="",Assumptions!$B$15,'Raw_Data'!M1352)</x:f>
        <x:v>6</x:v>
      </x:c>
      <x:c r="N1352" s="32" t="n">
        <x:f>'Raw_Data'!N1352</x:f>
        <x:v>0.187</x:v>
      </x:c>
      <x:c r="O1352" t="str">
        <x:f>IF(OR(D1352&lt;620,L1352&gt;=2,J1352&gt;0.9),"High",IF(OR(D1352&lt;700,L1352=1,J1352&gt;0.75),"Medium","Low"))</x:f>
        <x:v>Medium</x:v>
      </x:c>
      <x:c r="P1352" s="30" t="n">
        <x:f>XLOOKUP(F1352,Assumptions!$A$4:$A$6,Assumptions!$B$4:$B$6)</x:f>
        <x:v>95</x:v>
      </x:c>
      <x:c r="Q1352" s="32" t="n">
        <x:f>XLOOKUP(F1352,Assumptions!$A$4:$A$6,Assumptions!$C$4:$C$6)</x:f>
        <x:v>0.219</x:v>
      </x:c>
      <x:c r="R1352" s="32" t="n">
        <x:f>XLOOKUP(F1352,Assumptions!$A$4:$A$6,Assumptions!$D$4:$D$6)</x:f>
        <x:v>0.016</x:v>
      </x:c>
      <x:c r="S1352" s="32" t="n">
        <x:f>XLOOKUP(F1352,Assumptions!$A$4:$A$6,Assumptions!$E$4:$E$6)</x:f>
        <x:v>0.01</x:v>
      </x:c>
      <x:c r="T1352" s="32" t="n">
        <x:f>XLOOKUP(O1352,Assumptions!$H$4:$H$6,Assumptions!$I$4:$I$6)</x:f>
        <x:v>0.012</x:v>
      </x:c>
      <x:c r="U1352" s="30" t="n">
        <x:f>XLOOKUP(F1352,Assumptions!$A$4:$A$6,Assumptions!$F$4:$F$6)</x:f>
        <x:v>90</x:v>
      </x:c>
      <x:c r="V1352" s="60" t="n">
        <x:f>I1352*12</x:f>
        <x:v>11695.68</x:v>
      </x:c>
      <x:c r="W1352" s="60" t="n">
        <x:f>H1352*J1352*(1-K1352)*Q1352</x:f>
        <x:v>71.4346464</x:v>
      </x:c>
      <x:c r="X1352" s="60" t="n">
        <x:f>V1352*R1352</x:f>
        <x:v>187.13088000000002</x:v>
      </x:c>
      <x:c r="Y1352" s="60" t="n">
        <x:f>V1352*S1352</x:f>
        <x:v>116.9568</x:v>
      </x:c>
      <x:c r="Z1352" s="60" t="n">
        <x:f>H1352*J1352*T1352</x:f>
        <x:v>30.579900000000006</x:v>
      </x:c>
      <x:c r="AA1352" s="60" t="n">
        <x:f>P1352+W1352+X1352-Y1352-Z1352-U1352</x:f>
        <x:v>116.02882640000007</x:v>
      </x:c>
      <x:c r="AB1352" s="32" t="n">
        <x:f>IFERROR(AA1352/(P1352+W1352+X1352),0)</x:f>
        <x:v>0.32816781540158674</x:v>
      </x:c>
      <x:c r="AC1352" t="n">
        <x:f>IF(O1352="High",0,IF(I1352&gt;=1800,3,IF(I1352&gt;=900,2,1))+IF(K1352&gt;=0.9,2,IF(K1352&gt;=0.75,1,0))+IF(J1352&lt;=0.7,2,IF(J1352&lt;=0.85,1,0))+IF(M1352&gt;=8,1,0))</x:f>
        <x:v>5</x:v>
      </x:c>
      <x:c r="AD1352" t="str">
        <x:f>IF(AND(O1352&lt;&gt;"High",AC1352&gt;=Assumptions!$B$10,AA1352&gt;0),"Priority Growth",IF(AND(O1352="Low",AA1352&gt;0),"Maintain","Watch"))</x:f>
        <x:v>Watch</x:v>
      </x:c>
      <x:c r="AE1352" s="60" t="n">
        <x:f>MAX(AA1352,0)*N1352</x:f>
        <x:v>21.697390536800015</x:v>
      </x:c>
      <x:c r="AF1352" t="str">
        <x:f>IF(AND(AA1352&gt;=Assumptions!$B$11,O1352&lt;&gt;"High",OR(N1352&gt;=Assumptions!$B$12,M1352&lt;=6)),"High","Standard")</x:f>
        <x:v>Standard</x:v>
      </x:c>
    </x:row>
    <x:row r="1353">
      <x:c r="A1353" t="str">
        <x:f>'Raw_Data'!A1353</x:f>
        <x:v>C01352</x:v>
      </x:c>
      <x:c r="B1353" t="n">
        <x:f>'Raw_Data'!B1353</x:f>
        <x:v>33</x:v>
      </x:c>
      <x:c r="C1353" s="30" t="n">
        <x:f>'Raw_Data'!C1353</x:f>
        <x:v>86977</x:v>
      </x:c>
      <x:c r="D1353" t="n">
        <x:f>'Raw_Data'!D1353</x:f>
        <x:v>752</x:v>
      </x:c>
      <x:c r="E1353" t="n">
        <x:f>'Raw_Data'!E1353</x:f>
        <x:v>13</x:v>
      </x:c>
      <x:c r="F1353" t="str">
        <x:f>PROPER(TRIM('Raw_Data'!F1353))</x:f>
        <x:v>Platinum</x:v>
      </x:c>
      <x:c r="G1353" t="str">
        <x:f>PROPER(TRIM('Raw_Data'!G1353))</x:f>
        <x:v>Direct Mail</x:v>
      </x:c>
      <x:c r="H1353" s="60" t="n">
        <x:f>'Raw_Data'!H1353</x:f>
        <x:v>19232</x:v>
      </x:c>
      <x:c r="I1353" s="60" t="n">
        <x:f>'Raw_Data'!I1353</x:f>
        <x:v>1876.66</x:v>
      </x:c>
      <x:c r="J1353" s="32" t="n">
        <x:f>'Raw_Data'!J1353</x:f>
        <x:v>0.212</x:v>
      </x:c>
      <x:c r="K1353" s="32" t="n">
        <x:f>'Raw_Data'!K1353</x:f>
        <x:v>0.883</x:v>
      </x:c>
      <x:c r="L1353" t="n">
        <x:f>'Raw_Data'!L1353</x:f>
        <x:v>0</x:v>
      </x:c>
      <x:c r="M1353" t="n">
        <x:f>IF('Raw_Data'!M1353="",Assumptions!$B$15,'Raw_Data'!M1353)</x:f>
        <x:v>7</x:v>
      </x:c>
      <x:c r="N1353" s="32" t="n">
        <x:f>'Raw_Data'!N1353</x:f>
        <x:v>0.134</x:v>
      </x:c>
      <x:c r="O1353" t="str">
        <x:f>IF(OR(D1353&lt;620,L1353&gt;=2,J1353&gt;0.9),"High",IF(OR(D1353&lt;700,L1353=1,J1353&gt;0.75),"Medium","Low"))</x:f>
        <x:v>Low</x:v>
      </x:c>
      <x:c r="P1353" s="30" t="n">
        <x:f>XLOOKUP(F1353,Assumptions!$A$4:$A$6,Assumptions!$B$4:$B$6)</x:f>
        <x:v>195</x:v>
      </x:c>
      <x:c r="Q1353" s="32" t="n">
        <x:f>XLOOKUP(F1353,Assumptions!$A$4:$A$6,Assumptions!$C$4:$C$6)</x:f>
        <x:v>0.199</x:v>
      </x:c>
      <x:c r="R1353" s="32" t="n">
        <x:f>XLOOKUP(F1353,Assumptions!$A$4:$A$6,Assumptions!$D$4:$D$6)</x:f>
        <x:v>0.017</x:v>
      </x:c>
      <x:c r="S1353" s="32" t="n">
        <x:f>XLOOKUP(F1353,Assumptions!$A$4:$A$6,Assumptions!$E$4:$E$6)</x:f>
        <x:v>0.013</x:v>
      </x:c>
      <x:c r="T1353" s="32" t="n">
        <x:f>XLOOKUP(O1353,Assumptions!$H$4:$H$6,Assumptions!$I$4:$I$6)</x:f>
        <x:v>0.0035</x:v>
      </x:c>
      <x:c r="U1353" s="30" t="n">
        <x:f>XLOOKUP(F1353,Assumptions!$A$4:$A$6,Assumptions!$F$4:$F$6)</x:f>
        <x:v>140</x:v>
      </x:c>
      <x:c r="V1353" s="60" t="n">
        <x:f>I1353*12</x:f>
        <x:v>22519.920000000002</x:v>
      </x:c>
      <x:c r="W1353" s="60" t="n">
        <x:f>H1353*J1353*(1-K1353)*Q1353</x:f>
        <x:v>94.92907507199999</x:v>
      </x:c>
      <x:c r="X1353" s="60" t="n">
        <x:f>V1353*R1353</x:f>
        <x:v>382.83864000000005</x:v>
      </x:c>
      <x:c r="Y1353" s="60" t="n">
        <x:f>V1353*S1353</x:f>
        <x:v>292.75896</x:v>
      </x:c>
      <x:c r="Z1353" s="60" t="n">
        <x:f>H1353*J1353*T1353</x:f>
        <x:v>14.270144</x:v>
      </x:c>
      <x:c r="AA1353" s="60" t="n">
        <x:f>P1353+W1353+X1353-Y1353-Z1353-U1353</x:f>
        <x:v>225.73861107200008</x:v>
      </x:c>
      <x:c r="AB1353" s="32" t="n">
        <x:f>IFERROR(AA1353/(P1353+W1353+X1353),0)</x:f>
        <x:v>0.33553722334586367</x:v>
      </x:c>
      <x:c r="AC1353" t="n">
        <x:f>IF(O1353="High",0,IF(I1353&gt;=1800,3,IF(I1353&gt;=900,2,1))+IF(K1353&gt;=0.9,2,IF(K1353&gt;=0.75,1,0))+IF(J1353&lt;=0.7,2,IF(J1353&lt;=0.85,1,0))+IF(M1353&gt;=8,1,0))</x:f>
        <x:v>6</x:v>
      </x:c>
      <x:c r="AD1353" t="str">
        <x:f>IF(AND(O1353&lt;&gt;"High",AC1353&gt;=Assumptions!$B$10,AA1353&gt;0),"Priority Growth",IF(AND(O1353="Low",AA1353&gt;0),"Maintain","Watch"))</x:f>
        <x:v>Priority Growth</x:v>
      </x:c>
      <x:c r="AE1353" s="60" t="n">
        <x:f>MAX(AA1353,0)*N1353</x:f>
        <x:v>30.248973883648013</x:v>
      </x:c>
      <x:c r="AF1353" t="str">
        <x:f>IF(AND(AA1353&gt;=Assumptions!$B$11,O1353&lt;&gt;"High",OR(N1353&gt;=Assumptions!$B$12,M1353&lt;=6)),"High","Standard")</x:f>
        <x:v>Standard</x:v>
      </x:c>
    </x:row>
    <x:row r="1354">
      <x:c r="A1354" t="str">
        <x:f>'Raw_Data'!A1354</x:f>
        <x:v>C01353</x:v>
      </x:c>
      <x:c r="B1354" t="n">
        <x:f>'Raw_Data'!B1354</x:f>
        <x:v>46</x:v>
      </x:c>
      <x:c r="C1354" s="30" t="n">
        <x:f>'Raw_Data'!C1354</x:f>
        <x:v>31057</x:v>
      </x:c>
      <x:c r="D1354" t="n">
        <x:f>'Raw_Data'!D1354</x:f>
        <x:v>687</x:v>
      </x:c>
      <x:c r="E1354" t="n">
        <x:f>'Raw_Data'!E1354</x:f>
        <x:v>21</x:v>
      </x:c>
      <x:c r="F1354" t="str">
        <x:f>PROPER(TRIM('Raw_Data'!F1354))</x:f>
        <x:v>Classic</x:v>
      </x:c>
      <x:c r="G1354" t="str">
        <x:f>PROPER(TRIM('Raw_Data'!G1354))</x:f>
        <x:v>Direct Mail</x:v>
      </x:c>
      <x:c r="H1354" s="60" t="n">
        <x:f>'Raw_Data'!H1354</x:f>
        <x:v>4323</x:v>
      </x:c>
      <x:c r="I1354" s="60" t="n">
        <x:f>'Raw_Data'!I1354</x:f>
        <x:v>612.7</x:v>
      </x:c>
      <x:c r="J1354" s="32" t="n">
        <x:f>'Raw_Data'!J1354</x:f>
        <x:v>0.288</x:v>
      </x:c>
      <x:c r="K1354" s="32" t="n">
        <x:f>'Raw_Data'!K1354</x:f>
        <x:v>0.821</x:v>
      </x:c>
      <x:c r="L1354" t="n">
        <x:f>'Raw_Data'!L1354</x:f>
        <x:v>0</x:v>
      </x:c>
      <x:c r="M1354" t="n">
        <x:f>IF('Raw_Data'!M1354="",Assumptions!$B$15,'Raw_Data'!M1354)</x:f>
        <x:v>9</x:v>
      </x:c>
      <x:c r="N1354" s="32" t="n">
        <x:f>'Raw_Data'!N1354</x:f>
        <x:v>0.02</x:v>
      </x:c>
      <x:c r="O1354" t="str">
        <x:f>IF(OR(D1354&lt;620,L1354&gt;=2,J1354&gt;0.9),"High",IF(OR(D1354&lt;700,L1354=1,J1354&gt;0.75),"Medium","Low"))</x:f>
        <x:v>Medium</x:v>
      </x:c>
      <x:c r="P1354" s="30" t="n">
        <x:f>XLOOKUP(F1354,Assumptions!$A$4:$A$6,Assumptions!$B$4:$B$6)</x:f>
        <x:v>0</x:v>
      </x:c>
      <x:c r="Q1354" s="32" t="n">
        <x:f>XLOOKUP(F1354,Assumptions!$A$4:$A$6,Assumptions!$C$4:$C$6)</x:f>
        <x:v>0.229</x:v>
      </x:c>
      <x:c r="R1354" s="32" t="n">
        <x:f>XLOOKUP(F1354,Assumptions!$A$4:$A$6,Assumptions!$D$4:$D$6)</x:f>
        <x:v>0.015</x:v>
      </x:c>
      <x:c r="S1354" s="32" t="n">
        <x:f>XLOOKUP(F1354,Assumptions!$A$4:$A$6,Assumptions!$E$4:$E$6)</x:f>
        <x:v>0.0075</x:v>
      </x:c>
      <x:c r="T1354" s="32" t="n">
        <x:f>XLOOKUP(O1354,Assumptions!$H$4:$H$6,Assumptions!$I$4:$I$6)</x:f>
        <x:v>0.012</x:v>
      </x:c>
      <x:c r="U1354" s="30" t="n">
        <x:f>XLOOKUP(F1354,Assumptions!$A$4:$A$6,Assumptions!$F$4:$F$6)</x:f>
        <x:v>60</x:v>
      </x:c>
      <x:c r="V1354" s="60" t="n">
        <x:f>I1354*12</x:f>
        <x:v>7352.400000000001</x:v>
      </x:c>
      <x:c r="W1354" s="60" t="n">
        <x:f>H1354*J1354*(1-K1354)*Q1354</x:f>
        <x:v>51.03477878400001</x:v>
      </x:c>
      <x:c r="X1354" s="60" t="n">
        <x:f>V1354*R1354</x:f>
        <x:v>110.286</x:v>
      </x:c>
      <x:c r="Y1354" s="60" t="n">
        <x:f>V1354*S1354</x:f>
        <x:v>55.143</x:v>
      </x:c>
      <x:c r="Z1354" s="60" t="n">
        <x:f>H1354*J1354*T1354</x:f>
        <x:v>14.940287999999999</x:v>
      </x:c>
      <x:c r="AA1354" s="60" t="n">
        <x:f>P1354+W1354+X1354-Y1354-Z1354-U1354</x:f>
        <x:v>31.23749078400003</x:v>
      </x:c>
      <x:c r="AB1354" s="32" t="n">
        <x:f>IFERROR(AA1354/(P1354+W1354+X1354),0)</x:f>
        <x:v>0.1936358788958326</x:v>
      </x:c>
      <x:c r="AC1354" t="n">
        <x:f>IF(O1354="High",0,IF(I1354&gt;=1800,3,IF(I1354&gt;=900,2,1))+IF(K1354&gt;=0.9,2,IF(K1354&gt;=0.75,1,0))+IF(J1354&lt;=0.7,2,IF(J1354&lt;=0.85,1,0))+IF(M1354&gt;=8,1,0))</x:f>
        <x:v>5</x:v>
      </x:c>
      <x:c r="AD1354" t="str">
        <x:f>IF(AND(O1354&lt;&gt;"High",AC1354&gt;=Assumptions!$B$10,AA1354&gt;0),"Priority Growth",IF(AND(O1354="Low",AA1354&gt;0),"Maintain","Watch"))</x:f>
        <x:v>Watch</x:v>
      </x:c>
      <x:c r="AE1354" s="60" t="n">
        <x:f>MAX(AA1354,0)*N1354</x:f>
        <x:v>0.6247498156800007</x:v>
      </x:c>
      <x:c r="AF1354" t="str">
        <x:f>IF(AND(AA1354&gt;=Assumptions!$B$11,O1354&lt;&gt;"High",OR(N1354&gt;=Assumptions!$B$12,M1354&lt;=6)),"High","Standard")</x:f>
        <x:v>Standard</x:v>
      </x:c>
    </x:row>
    <x:row r="1355">
      <x:c r="A1355" t="str">
        <x:f>'Raw_Data'!A1355</x:f>
        <x:v>C01354</x:v>
      </x:c>
      <x:c r="B1355" t="n">
        <x:f>'Raw_Data'!B1355</x:f>
        <x:v>47</x:v>
      </x:c>
      <x:c r="C1355" s="30" t="n">
        <x:f>'Raw_Data'!C1355</x:f>
        <x:v>42082</x:v>
      </x:c>
      <x:c r="D1355" t="n">
        <x:f>'Raw_Data'!D1355</x:f>
        <x:v>656</x:v>
      </x:c>
      <x:c r="E1355" t="n">
        <x:f>'Raw_Data'!E1355</x:f>
        <x:v>41</x:v>
      </x:c>
      <x:c r="F1355" t="str">
        <x:f>PROPER(TRIM('Raw_Data'!F1355))</x:f>
        <x:v>Classic</x:v>
      </x:c>
      <x:c r="G1355" t="str">
        <x:f>PROPER(TRIM('Raw_Data'!G1355))</x:f>
        <x:v>Direct Mail</x:v>
      </x:c>
      <x:c r="H1355" s="60" t="n">
        <x:f>'Raw_Data'!H1355</x:f>
        <x:v>3680</x:v>
      </x:c>
      <x:c r="I1355" s="60" t="n">
        <x:f>'Raw_Data'!I1355</x:f>
        <x:v>562.55</x:v>
      </x:c>
      <x:c r="J1355" s="32" t="n">
        <x:f>'Raw_Data'!J1355</x:f>
        <x:v>0.336</x:v>
      </x:c>
      <x:c r="K1355" s="32" t="n">
        <x:f>'Raw_Data'!K1355</x:f>
        <x:v>0.643</x:v>
      </x:c>
      <x:c r="L1355" t="n">
        <x:f>'Raw_Data'!L1355</x:f>
        <x:v>0</x:v>
      </x:c>
      <x:c r="M1355" t="n">
        <x:f>IF('Raw_Data'!M1355="",Assumptions!$B$15,'Raw_Data'!M1355)</x:f>
        <x:v>9</x:v>
      </x:c>
      <x:c r="N1355" s="32" t="n">
        <x:f>'Raw_Data'!N1355</x:f>
        <x:v>0.02</x:v>
      </x:c>
      <x:c r="O1355" t="str">
        <x:f>IF(OR(D1355&lt;620,L1355&gt;=2,J1355&gt;0.9),"High",IF(OR(D1355&lt;700,L1355=1,J1355&gt;0.75),"Medium","Low"))</x:f>
        <x:v>Medium</x:v>
      </x:c>
      <x:c r="P1355" s="30" t="n">
        <x:f>XLOOKUP(F1355,Assumptions!$A$4:$A$6,Assumptions!$B$4:$B$6)</x:f>
        <x:v>0</x:v>
      </x:c>
      <x:c r="Q1355" s="32" t="n">
        <x:f>XLOOKUP(F1355,Assumptions!$A$4:$A$6,Assumptions!$C$4:$C$6)</x:f>
        <x:v>0.229</x:v>
      </x:c>
      <x:c r="R1355" s="32" t="n">
        <x:f>XLOOKUP(F1355,Assumptions!$A$4:$A$6,Assumptions!$D$4:$D$6)</x:f>
        <x:v>0.015</x:v>
      </x:c>
      <x:c r="S1355" s="32" t="n">
        <x:f>XLOOKUP(F1355,Assumptions!$A$4:$A$6,Assumptions!$E$4:$E$6)</x:f>
        <x:v>0.0075</x:v>
      </x:c>
      <x:c r="T1355" s="32" t="n">
        <x:f>XLOOKUP(O1355,Assumptions!$H$4:$H$6,Assumptions!$I$4:$I$6)</x:f>
        <x:v>0.012</x:v>
      </x:c>
      <x:c r="U1355" s="30" t="n">
        <x:f>XLOOKUP(F1355,Assumptions!$A$4:$A$6,Assumptions!$F$4:$F$6)</x:f>
        <x:v>60</x:v>
      </x:c>
      <x:c r="V1355" s="60" t="n">
        <x:f>I1355*12</x:f>
        <x:v>6750.599999999999</x:v>
      </x:c>
      <x:c r="W1355" s="60" t="n">
        <x:f>H1355*J1355*(1-K1355)*Q1355</x:f>
        <x:v>101.08594944000001</x:v>
      </x:c>
      <x:c r="X1355" s="60" t="n">
        <x:f>V1355*R1355</x:f>
        <x:v>101.25899999999999</x:v>
      </x:c>
      <x:c r="Y1355" s="60" t="n">
        <x:f>V1355*S1355</x:f>
        <x:v>50.62949999999999</x:v>
      </x:c>
      <x:c r="Z1355" s="60" t="n">
        <x:f>H1355*J1355*T1355</x:f>
        <x:v>14.837760000000001</x:v>
      </x:c>
      <x:c r="AA1355" s="60" t="n">
        <x:f>P1355+W1355+X1355-Y1355-Z1355-U1355</x:f>
        <x:v>76.87768943999998</x:v>
      </x:c>
      <x:c r="AB1355" s="32" t="n">
        <x:f>IFERROR(AA1355/(P1355+W1355+X1355),0)</x:f>
        <x:v>0.3799338192169507</x:v>
      </x:c>
      <x:c r="AC1355" t="n">
        <x:f>IF(O1355="High",0,IF(I1355&gt;=1800,3,IF(I1355&gt;=900,2,1))+IF(K1355&gt;=0.9,2,IF(K1355&gt;=0.75,1,0))+IF(J1355&lt;=0.7,2,IF(J1355&lt;=0.85,1,0))+IF(M1355&gt;=8,1,0))</x:f>
        <x:v>4</x:v>
      </x:c>
      <x:c r="AD1355" t="str">
        <x:f>IF(AND(O1355&lt;&gt;"High",AC1355&gt;=Assumptions!$B$10,AA1355&gt;0),"Priority Growth",IF(AND(O1355="Low",AA1355&gt;0),"Maintain","Watch"))</x:f>
        <x:v>Watch</x:v>
      </x:c>
      <x:c r="AE1355" s="60" t="n">
        <x:f>MAX(AA1355,0)*N1355</x:f>
        <x:v>1.5375537887999997</x:v>
      </x:c>
      <x:c r="AF1355" t="str">
        <x:f>IF(AND(AA1355&gt;=Assumptions!$B$11,O1355&lt;&gt;"High",OR(N1355&gt;=Assumptions!$B$12,M1355&lt;=6)),"High","Standard")</x:f>
        <x:v>Standard</x:v>
      </x:c>
    </x:row>
    <x:row r="1356">
      <x:c r="A1356" t="str">
        <x:f>'Raw_Data'!A1356</x:f>
        <x:v>C01355</x:v>
      </x:c>
      <x:c r="B1356" t="n">
        <x:f>'Raw_Data'!B1356</x:f>
        <x:v>21</x:v>
      </x:c>
      <x:c r="C1356" s="30" t="n">
        <x:f>'Raw_Data'!C1356</x:f>
        <x:v>64193</x:v>
      </x:c>
      <x:c r="D1356" t="n">
        <x:f>'Raw_Data'!D1356</x:f>
        <x:v>663</x:v>
      </x:c>
      <x:c r="E1356" t="n">
        <x:f>'Raw_Data'!E1356</x:f>
        <x:v>23</x:v>
      </x:c>
      <x:c r="F1356" t="str">
        <x:f>PROPER(TRIM('Raw_Data'!F1356))</x:f>
        <x:v>Gold</x:v>
      </x:c>
      <x:c r="G1356" t="str">
        <x:f>PROPER(TRIM('Raw_Data'!G1356))</x:f>
        <x:v>Partner</x:v>
      </x:c>
      <x:c r="H1356" s="60" t="n">
        <x:f>'Raw_Data'!H1356</x:f>
        <x:v>10040</x:v>
      </x:c>
      <x:c r="I1356" s="60" t="n">
        <x:f>'Raw_Data'!I1356</x:f>
        <x:v>1038.24</x:v>
      </x:c>
      <x:c r="J1356" s="32" t="n">
        <x:f>'Raw_Data'!J1356</x:f>
        <x:v>0.737</x:v>
      </x:c>
      <x:c r="K1356" s="32" t="n">
        <x:f>'Raw_Data'!K1356</x:f>
        <x:v>0.872</x:v>
      </x:c>
      <x:c r="L1356" t="n">
        <x:f>'Raw_Data'!L1356</x:f>
        <x:v>0</x:v>
      </x:c>
      <x:c r="M1356" t="n">
        <x:f>IF('Raw_Data'!M1356="",Assumptions!$B$15,'Raw_Data'!M1356)</x:f>
        <x:v>9</x:v>
      </x:c>
      <x:c r="N1356" s="32" t="n">
        <x:f>'Raw_Data'!N1356</x:f>
        <x:v>0.02</x:v>
      </x:c>
      <x:c r="O1356" t="str">
        <x:f>IF(OR(D1356&lt;620,L1356&gt;=2,J1356&gt;0.9),"High",IF(OR(D1356&lt;700,L1356=1,J1356&gt;0.75),"Medium","Low"))</x:f>
        <x:v>Medium</x:v>
      </x:c>
      <x:c r="P1356" s="30" t="n">
        <x:f>XLOOKUP(F1356,Assumptions!$A$4:$A$6,Assumptions!$B$4:$B$6)</x:f>
        <x:v>95</x:v>
      </x:c>
      <x:c r="Q1356" s="32" t="n">
        <x:f>XLOOKUP(F1356,Assumptions!$A$4:$A$6,Assumptions!$C$4:$C$6)</x:f>
        <x:v>0.219</x:v>
      </x:c>
      <x:c r="R1356" s="32" t="n">
        <x:f>XLOOKUP(F1356,Assumptions!$A$4:$A$6,Assumptions!$D$4:$D$6)</x:f>
        <x:v>0.016</x:v>
      </x:c>
      <x:c r="S1356" s="32" t="n">
        <x:f>XLOOKUP(F1356,Assumptions!$A$4:$A$6,Assumptions!$E$4:$E$6)</x:f>
        <x:v>0.01</x:v>
      </x:c>
      <x:c r="T1356" s="32" t="n">
        <x:f>XLOOKUP(O1356,Assumptions!$H$4:$H$6,Assumptions!$I$4:$I$6)</x:f>
        <x:v>0.012</x:v>
      </x:c>
      <x:c r="U1356" s="30" t="n">
        <x:f>XLOOKUP(F1356,Assumptions!$A$4:$A$6,Assumptions!$F$4:$F$6)</x:f>
        <x:v>90</x:v>
      </x:c>
      <x:c r="V1356" s="60" t="n">
        <x:f>I1356*12</x:f>
        <x:v>12458.880000000001</x:v>
      </x:c>
      <x:c r="W1356" s="60" t="n">
        <x:f>H1356*J1356*(1-K1356)*Q1356</x:f>
        <x:v>207.42222335999998</x:v>
      </x:c>
      <x:c r="X1356" s="60" t="n">
        <x:f>V1356*R1356</x:f>
        <x:v>199.34208</x:v>
      </x:c>
      <x:c r="Y1356" s="60" t="n">
        <x:f>V1356*S1356</x:f>
        <x:v>124.5888</x:v>
      </x:c>
      <x:c r="Z1356" s="60" t="n">
        <x:f>H1356*J1356*T1356</x:f>
        <x:v>88.79375999999999</x:v>
      </x:c>
      <x:c r="AA1356" s="60" t="n">
        <x:f>P1356+W1356+X1356-Y1356-Z1356-U1356</x:f>
        <x:v>198.38174335999997</x:v>
      </x:c>
      <x:c r="AB1356" s="32" t="n">
        <x:f>IFERROR(AA1356/(P1356+W1356+X1356),0)</x:f>
        <x:v>0.3953683871721487</x:v>
      </x:c>
      <x:c r="AC1356" t="n">
        <x:f>IF(O1356="High",0,IF(I1356&gt;=1800,3,IF(I1356&gt;=900,2,1))+IF(K1356&gt;=0.9,2,IF(K1356&gt;=0.75,1,0))+IF(J1356&lt;=0.7,2,IF(J1356&lt;=0.85,1,0))+IF(M1356&gt;=8,1,0))</x:f>
        <x:v>5</x:v>
      </x:c>
      <x:c r="AD1356" t="str">
        <x:f>IF(AND(O1356&lt;&gt;"High",AC1356&gt;=Assumptions!$B$10,AA1356&gt;0),"Priority Growth",IF(AND(O1356="Low",AA1356&gt;0),"Maintain","Watch"))</x:f>
        <x:v>Watch</x:v>
      </x:c>
      <x:c r="AE1356" s="60" t="n">
        <x:f>MAX(AA1356,0)*N1356</x:f>
        <x:v>3.9676348671999997</x:v>
      </x:c>
      <x:c r="AF1356" t="str">
        <x:f>IF(AND(AA1356&gt;=Assumptions!$B$11,O1356&lt;&gt;"High",OR(N1356&gt;=Assumptions!$B$12,M1356&lt;=6)),"High","Standard")</x:f>
        <x:v>Standard</x:v>
      </x:c>
    </x:row>
    <x:row r="1357">
      <x:c r="A1357" t="str">
        <x:f>'Raw_Data'!A1357</x:f>
        <x:v>C01356</x:v>
      </x:c>
      <x:c r="B1357" t="n">
        <x:f>'Raw_Data'!B1357</x:f>
        <x:v>45</x:v>
      </x:c>
      <x:c r="C1357" s="30" t="n">
        <x:f>'Raw_Data'!C1357</x:f>
        <x:v>149631</x:v>
      </x:c>
      <x:c r="D1357" t="n">
        <x:f>'Raw_Data'!D1357</x:f>
        <x:v>734</x:v>
      </x:c>
      <x:c r="E1357" t="n">
        <x:f>'Raw_Data'!E1357</x:f>
        <x:v>70</x:v>
      </x:c>
      <x:c r="F1357" t="str">
        <x:f>PROPER(TRIM('Raw_Data'!F1357))</x:f>
        <x:v>Platinum</x:v>
      </x:c>
      <x:c r="G1357" t="str">
        <x:f>PROPER(TRIM('Raw_Data'!G1357))</x:f>
        <x:v>Branch</x:v>
      </x:c>
      <x:c r="H1357" s="60" t="n">
        <x:f>'Raw_Data'!H1357</x:f>
        <x:v>36175</x:v>
      </x:c>
      <x:c r="I1357" s="60" t="n">
        <x:f>'Raw_Data'!I1357</x:f>
        <x:v>3619.94</x:v>
      </x:c>
      <x:c r="J1357" s="32" t="n">
        <x:f>'Raw_Data'!J1357</x:f>
        <x:v>0.413</x:v>
      </x:c>
      <x:c r="K1357" s="32" t="n">
        <x:f>'Raw_Data'!K1357</x:f>
        <x:v>0.905</x:v>
      </x:c>
      <x:c r="L1357" t="n">
        <x:f>'Raw_Data'!L1357</x:f>
        <x:v>0</x:v>
      </x:c>
      <x:c r="M1357" t="n">
        <x:f>IF('Raw_Data'!M1357="",Assumptions!$B$15,'Raw_Data'!M1357)</x:f>
        <x:v>10</x:v>
      </x:c>
      <x:c r="N1357" s="32" t="n">
        <x:f>'Raw_Data'!N1357</x:f>
        <x:v>0.02</x:v>
      </x:c>
      <x:c r="O1357" t="str">
        <x:f>IF(OR(D1357&lt;620,L1357&gt;=2,J1357&gt;0.9),"High",IF(OR(D1357&lt;700,L1357=1,J1357&gt;0.75),"Medium","Low"))</x:f>
        <x:v>Low</x:v>
      </x:c>
      <x:c r="P1357" s="30" t="n">
        <x:f>XLOOKUP(F1357,Assumptions!$A$4:$A$6,Assumptions!$B$4:$B$6)</x:f>
        <x:v>195</x:v>
      </x:c>
      <x:c r="Q1357" s="32" t="n">
        <x:f>XLOOKUP(F1357,Assumptions!$A$4:$A$6,Assumptions!$C$4:$C$6)</x:f>
        <x:v>0.199</x:v>
      </x:c>
      <x:c r="R1357" s="32" t="n">
        <x:f>XLOOKUP(F1357,Assumptions!$A$4:$A$6,Assumptions!$D$4:$D$6)</x:f>
        <x:v>0.017</x:v>
      </x:c>
      <x:c r="S1357" s="32" t="n">
        <x:f>XLOOKUP(F1357,Assumptions!$A$4:$A$6,Assumptions!$E$4:$E$6)</x:f>
        <x:v>0.013</x:v>
      </x:c>
      <x:c r="T1357" s="32" t="n">
        <x:f>XLOOKUP(O1357,Assumptions!$H$4:$H$6,Assumptions!$I$4:$I$6)</x:f>
        <x:v>0.0035</x:v>
      </x:c>
      <x:c r="U1357" s="30" t="n">
        <x:f>XLOOKUP(F1357,Assumptions!$A$4:$A$6,Assumptions!$F$4:$F$6)</x:f>
        <x:v>140</x:v>
      </x:c>
      <x:c r="V1357" s="60" t="n">
        <x:f>I1357*12</x:f>
        <x:v>43439.28</x:v>
      </x:c>
      <x:c r="W1357" s="60" t="n">
        <x:f>H1357*J1357*(1-K1357)*Q1357</x:f>
        <x:v>282.44589887499995</x:v>
      </x:c>
      <x:c r="X1357" s="60" t="n">
        <x:f>V1357*R1357</x:f>
        <x:v>738.46776</x:v>
      </x:c>
      <x:c r="Y1357" s="60" t="n">
        <x:f>V1357*S1357</x:f>
        <x:v>564.71064</x:v>
      </x:c>
      <x:c r="Z1357" s="60" t="n">
        <x:f>H1357*J1357*T1357</x:f>
        <x:v>52.2909625</x:v>
      </x:c>
      <x:c r="AA1357" s="60" t="n">
        <x:f>P1357+W1357+X1357-Y1357-Z1357-U1357</x:f>
        <x:v>458.912056375</x:v>
      </x:c>
      <x:c r="AB1357" s="32" t="n">
        <x:f>IFERROR(AA1357/(P1357+W1357+X1357),0)</x:f>
        <x:v>0.37742158172612295</x:v>
      </x:c>
      <x:c r="AC1357" t="n">
        <x:f>IF(O1357="High",0,IF(I1357&gt;=1800,3,IF(I1357&gt;=900,2,1))+IF(K1357&gt;=0.9,2,IF(K1357&gt;=0.75,1,0))+IF(J1357&lt;=0.7,2,IF(J1357&lt;=0.85,1,0))+IF(M1357&gt;=8,1,0))</x:f>
        <x:v>8</x:v>
      </x:c>
      <x:c r="AD1357" t="str">
        <x:f>IF(AND(O1357&lt;&gt;"High",AC1357&gt;=Assumptions!$B$10,AA1357&gt;0),"Priority Growth",IF(AND(O1357="Low",AA1357&gt;0),"Maintain","Watch"))</x:f>
        <x:v>Priority Growth</x:v>
      </x:c>
      <x:c r="AE1357" s="60" t="n">
        <x:f>MAX(AA1357,0)*N1357</x:f>
        <x:v>9.1782411275</x:v>
      </x:c>
      <x:c r="AF1357" t="str">
        <x:f>IF(AND(AA1357&gt;=Assumptions!$B$11,O1357&lt;&gt;"High",OR(N1357&gt;=Assumptions!$B$12,M1357&lt;=6)),"High","Standard")</x:f>
        <x:v>Standard</x:v>
      </x:c>
    </x:row>
    <x:row r="1358">
      <x:c r="A1358" t="str">
        <x:f>'Raw_Data'!A1358</x:f>
        <x:v>C01357</x:v>
      </x:c>
      <x:c r="B1358" t="n">
        <x:f>'Raw_Data'!B1358</x:f>
        <x:v>58</x:v>
      </x:c>
      <x:c r="C1358" s="30" t="n">
        <x:f>'Raw_Data'!C1358</x:f>
        <x:v>74595</x:v>
      </x:c>
      <x:c r="D1358" t="n">
        <x:f>'Raw_Data'!D1358</x:f>
        <x:v>715</x:v>
      </x:c>
      <x:c r="E1358" t="n">
        <x:f>'Raw_Data'!E1358</x:f>
        <x:v>31</x:v>
      </x:c>
      <x:c r="F1358" t="str">
        <x:f>PROPER(TRIM('Raw_Data'!F1358))</x:f>
        <x:v>Gold</x:v>
      </x:c>
      <x:c r="G1358" t="str">
        <x:f>PROPER(TRIM('Raw_Data'!G1358))</x:f>
        <x:v>Digital</x:v>
      </x:c>
      <x:c r="H1358" s="60" t="n">
        <x:f>'Raw_Data'!H1358</x:f>
        <x:v>12418</x:v>
      </x:c>
      <x:c r="I1358" s="60" t="n">
        <x:f>'Raw_Data'!I1358</x:f>
        <x:v>1470.41</x:v>
      </x:c>
      <x:c r="J1358" s="32" t="n">
        <x:f>'Raw_Data'!J1358</x:f>
        <x:v>0.296</x:v>
      </x:c>
      <x:c r="K1358" s="32" t="n">
        <x:f>'Raw_Data'!K1358</x:f>
        <x:v>0.686</x:v>
      </x:c>
      <x:c r="L1358" t="n">
        <x:f>'Raw_Data'!L1358</x:f>
        <x:v>0</x:v>
      </x:c>
      <x:c r="M1358" t="n">
        <x:f>IF('Raw_Data'!M1358="",Assumptions!$B$15,'Raw_Data'!M1358)</x:f>
        <x:v>10</x:v>
      </x:c>
      <x:c r="N1358" s="32" t="n">
        <x:f>'Raw_Data'!N1358</x:f>
        <x:v>0.02</x:v>
      </x:c>
      <x:c r="O1358" t="str">
        <x:f>IF(OR(D1358&lt;620,L1358&gt;=2,J1358&gt;0.9),"High",IF(OR(D1358&lt;700,L1358=1,J1358&gt;0.75),"Medium","Low"))</x:f>
        <x:v>Low</x:v>
      </x:c>
      <x:c r="P1358" s="30" t="n">
        <x:f>XLOOKUP(F1358,Assumptions!$A$4:$A$6,Assumptions!$B$4:$B$6)</x:f>
        <x:v>95</x:v>
      </x:c>
      <x:c r="Q1358" s="32" t="n">
        <x:f>XLOOKUP(F1358,Assumptions!$A$4:$A$6,Assumptions!$C$4:$C$6)</x:f>
        <x:v>0.219</x:v>
      </x:c>
      <x:c r="R1358" s="32" t="n">
        <x:f>XLOOKUP(F1358,Assumptions!$A$4:$A$6,Assumptions!$D$4:$D$6)</x:f>
        <x:v>0.016</x:v>
      </x:c>
      <x:c r="S1358" s="32" t="n">
        <x:f>XLOOKUP(F1358,Assumptions!$A$4:$A$6,Assumptions!$E$4:$E$6)</x:f>
        <x:v>0.01</x:v>
      </x:c>
      <x:c r="T1358" s="32" t="n">
        <x:f>XLOOKUP(O1358,Assumptions!$H$4:$H$6,Assumptions!$I$4:$I$6)</x:f>
        <x:v>0.0035</x:v>
      </x:c>
      <x:c r="U1358" s="30" t="n">
        <x:f>XLOOKUP(F1358,Assumptions!$A$4:$A$6,Assumptions!$F$4:$F$6)</x:f>
        <x:v>90</x:v>
      </x:c>
      <x:c r="V1358" s="60" t="n">
        <x:f>I1358*12</x:f>
        <x:v>17644.920000000002</x:v>
      </x:c>
      <x:c r="W1358" s="60" t="n">
        <x:f>H1358*J1358*(1-K1358)*Q1358</x:f>
        <x:v>252.76511164799996</x:v>
      </x:c>
      <x:c r="X1358" s="60" t="n">
        <x:f>V1358*R1358</x:f>
        <x:v>282.31872000000004</x:v>
      </x:c>
      <x:c r="Y1358" s="60" t="n">
        <x:f>V1358*S1358</x:f>
        <x:v>176.44920000000002</x:v>
      </x:c>
      <x:c r="Z1358" s="60" t="n">
        <x:f>H1358*J1358*T1358</x:f>
        <x:v>12.865047999999998</x:v>
      </x:c>
      <x:c r="AA1358" s="60" t="n">
        <x:f>P1358+W1358+X1358-Y1358-Z1358-U1358</x:f>
        <x:v>350.769583648</x:v>
      </x:c>
      <x:c r="AB1358" s="32" t="n">
        <x:f>IFERROR(AA1358/(P1358+W1358+X1358),0)</x:f>
        <x:v>0.5567030385949651</x:v>
      </x:c>
      <x:c r="AC1358" t="n">
        <x:f>IF(O1358="High",0,IF(I1358&gt;=1800,3,IF(I1358&gt;=900,2,1))+IF(K1358&gt;=0.9,2,IF(K1358&gt;=0.75,1,0))+IF(J1358&lt;=0.7,2,IF(J1358&lt;=0.85,1,0))+IF(M1358&gt;=8,1,0))</x:f>
        <x:v>5</x:v>
      </x:c>
      <x:c r="AD1358" t="str">
        <x:f>IF(AND(O1358&lt;&gt;"High",AC1358&gt;=Assumptions!$B$10,AA1358&gt;0),"Priority Growth",IF(AND(O1358="Low",AA1358&gt;0),"Maintain","Watch"))</x:f>
        <x:v>Maintain</x:v>
      </x:c>
      <x:c r="AE1358" s="60" t="n">
        <x:f>MAX(AA1358,0)*N1358</x:f>
        <x:v>7.01539167296</x:v>
      </x:c>
      <x:c r="AF1358" t="str">
        <x:f>IF(AND(AA1358&gt;=Assumptions!$B$11,O1358&lt;&gt;"High",OR(N1358&gt;=Assumptions!$B$12,M1358&lt;=6)),"High","Standard")</x:f>
        <x:v>Standard</x:v>
      </x:c>
    </x:row>
    <x:row r="1359">
      <x:c r="A1359" t="str">
        <x:f>'Raw_Data'!A1359</x:f>
        <x:v>C01358</x:v>
      </x:c>
      <x:c r="B1359" t="n">
        <x:f>'Raw_Data'!B1359</x:f>
        <x:v>46</x:v>
      </x:c>
      <x:c r="C1359" s="30" t="n">
        <x:f>'Raw_Data'!C1359</x:f>
        <x:v>81612</x:v>
      </x:c>
      <x:c r="D1359" t="n">
        <x:f>'Raw_Data'!D1359</x:f>
        <x:v>581</x:v>
      </x:c>
      <x:c r="E1359" t="n">
        <x:f>'Raw_Data'!E1359</x:f>
        <x:v>77</x:v>
      </x:c>
      <x:c r="F1359" t="str">
        <x:f>PROPER(TRIM('Raw_Data'!F1359))</x:f>
        <x:v>Classic</x:v>
      </x:c>
      <x:c r="G1359" t="str">
        <x:f>PROPER(TRIM('Raw_Data'!G1359))</x:f>
        <x:v>Branch</x:v>
      </x:c>
      <x:c r="H1359" s="60" t="n">
        <x:f>'Raw_Data'!H1359</x:f>
        <x:v>4904</x:v>
      </x:c>
      <x:c r="I1359" s="60" t="n">
        <x:f>'Raw_Data'!I1359</x:f>
        <x:v>563.91</x:v>
      </x:c>
      <x:c r="J1359" s="32" t="n">
        <x:f>'Raw_Data'!J1359</x:f>
        <x:v>0.688</x:v>
      </x:c>
      <x:c r="K1359" s="32" t="n">
        <x:f>'Raw_Data'!K1359</x:f>
        <x:v>0.65</x:v>
      </x:c>
      <x:c r="L1359" t="n">
        <x:f>'Raw_Data'!L1359</x:f>
        <x:v>1</x:v>
      </x:c>
      <x:c r="M1359" t="n">
        <x:f>IF('Raw_Data'!M1359="",Assumptions!$B$15,'Raw_Data'!M1359)</x:f>
        <x:v>10</x:v>
      </x:c>
      <x:c r="N1359" s="32" t="n">
        <x:f>'Raw_Data'!N1359</x:f>
        <x:v>0.02</x:v>
      </x:c>
      <x:c r="O1359" t="str">
        <x:f>IF(OR(D1359&lt;620,L1359&gt;=2,J1359&gt;0.9),"High",IF(OR(D1359&lt;700,L1359=1,J1359&gt;0.75),"Medium","Low"))</x:f>
        <x:v>High</x:v>
      </x:c>
      <x:c r="P1359" s="30" t="n">
        <x:f>XLOOKUP(F1359,Assumptions!$A$4:$A$6,Assumptions!$B$4:$B$6)</x:f>
        <x:v>0</x:v>
      </x:c>
      <x:c r="Q1359" s="32" t="n">
        <x:f>XLOOKUP(F1359,Assumptions!$A$4:$A$6,Assumptions!$C$4:$C$6)</x:f>
        <x:v>0.229</x:v>
      </x:c>
      <x:c r="R1359" s="32" t="n">
        <x:f>XLOOKUP(F1359,Assumptions!$A$4:$A$6,Assumptions!$D$4:$D$6)</x:f>
        <x:v>0.015</x:v>
      </x:c>
      <x:c r="S1359" s="32" t="n">
        <x:f>XLOOKUP(F1359,Assumptions!$A$4:$A$6,Assumptions!$E$4:$E$6)</x:f>
        <x:v>0.0075</x:v>
      </x:c>
      <x:c r="T1359" s="32" t="n">
        <x:f>XLOOKUP(O1359,Assumptions!$H$4:$H$6,Assumptions!$I$4:$I$6)</x:f>
        <x:v>0.045</x:v>
      </x:c>
      <x:c r="U1359" s="30" t="n">
        <x:f>XLOOKUP(F1359,Assumptions!$A$4:$A$6,Assumptions!$F$4:$F$6)</x:f>
        <x:v>60</x:v>
      </x:c>
      <x:c r="V1359" s="60" t="n">
        <x:f>I1359*12</x:f>
        <x:v>6766.92</x:v>
      </x:c>
      <x:c r="W1359" s="60" t="n">
        <x:f>H1359*J1359*(1-K1359)*Q1359</x:f>
        <x:v>270.42225279999997</x:v>
      </x:c>
      <x:c r="X1359" s="60" t="n">
        <x:f>V1359*R1359</x:f>
        <x:v>101.5038</x:v>
      </x:c>
      <x:c r="Y1359" s="60" t="n">
        <x:f>V1359*S1359</x:f>
        <x:v>50.7519</x:v>
      </x:c>
      <x:c r="Z1359" s="60" t="n">
        <x:f>H1359*J1359*T1359</x:f>
        <x:v>151.82783999999998</x:v>
      </x:c>
      <x:c r="AA1359" s="60" t="n">
        <x:f>P1359+W1359+X1359-Y1359-Z1359-U1359</x:f>
        <x:v>109.34631280000002</x:v>
      </x:c>
      <x:c r="AB1359" s="32" t="n">
        <x:f>IFERROR(AA1359/(P1359+W1359+X1359),0)</x:f>
        <x:v>0.29400014324567914</x:v>
      </x:c>
      <x:c r="AC1359" t="n">
        <x:f>IF(O1359="High",0,IF(I1359&gt;=1800,3,IF(I1359&gt;=900,2,1))+IF(K1359&gt;=0.9,2,IF(K1359&gt;=0.75,1,0))+IF(J1359&lt;=0.7,2,IF(J1359&lt;=0.85,1,0))+IF(M1359&gt;=8,1,0))</x:f>
        <x:v>0</x:v>
      </x:c>
      <x:c r="AD1359" t="str">
        <x:f>IF(AND(O1359&lt;&gt;"High",AC1359&gt;=Assumptions!$B$10,AA1359&gt;0),"Priority Growth",IF(AND(O1359="Low",AA1359&gt;0),"Maintain","Watch"))</x:f>
        <x:v>Watch</x:v>
      </x:c>
      <x:c r="AE1359" s="60" t="n">
        <x:f>MAX(AA1359,0)*N1359</x:f>
        <x:v>2.1869262560000005</x:v>
      </x:c>
      <x:c r="AF1359" t="str">
        <x:f>IF(AND(AA1359&gt;=Assumptions!$B$11,O1359&lt;&gt;"High",OR(N1359&gt;=Assumptions!$B$12,M1359&lt;=6)),"High","Standard")</x:f>
        <x:v>Standard</x:v>
      </x:c>
    </x:row>
    <x:row r="1360">
      <x:c r="A1360" t="str">
        <x:f>'Raw_Data'!A1360</x:f>
        <x:v>C01359</x:v>
      </x:c>
      <x:c r="B1360" t="n">
        <x:f>'Raw_Data'!B1360</x:f>
        <x:v>48</x:v>
      </x:c>
      <x:c r="C1360" s="30" t="n">
        <x:f>'Raw_Data'!C1360</x:f>
        <x:v>75033</x:v>
      </x:c>
      <x:c r="D1360" t="n">
        <x:f>'Raw_Data'!D1360</x:f>
        <x:v>637</x:v>
      </x:c>
      <x:c r="E1360" t="n">
        <x:f>'Raw_Data'!E1360</x:f>
        <x:v>56</x:v>
      </x:c>
      <x:c r="F1360" t="str">
        <x:f>PROPER(TRIM('Raw_Data'!F1360))</x:f>
        <x:v>Gold</x:v>
      </x:c>
      <x:c r="G1360" t="str">
        <x:f>PROPER(TRIM('Raw_Data'!G1360))</x:f>
        <x:v>Branch</x:v>
      </x:c>
      <x:c r="H1360" s="60" t="n">
        <x:f>'Raw_Data'!H1360</x:f>
        <x:v>10562</x:v>
      </x:c>
      <x:c r="I1360" s="60" t="n">
        <x:f>'Raw_Data'!I1360</x:f>
        <x:v>1051.08</x:v>
      </x:c>
      <x:c r="J1360" s="32" t="n">
        <x:f>'Raw_Data'!J1360</x:f>
        <x:v>0.717</x:v>
      </x:c>
      <x:c r="K1360" s="32" t="n">
        <x:f>'Raw_Data'!K1360</x:f>
        <x:v>0.684</x:v>
      </x:c>
      <x:c r="L1360" t="n">
        <x:f>'Raw_Data'!L1360</x:f>
        <x:v>0</x:v>
      </x:c>
      <x:c r="M1360" t="n">
        <x:f>IF('Raw_Data'!M1360="",Assumptions!$B$15,'Raw_Data'!M1360)</x:f>
        <x:v>5</x:v>
      </x:c>
      <x:c r="N1360" s="32" t="n">
        <x:f>'Raw_Data'!N1360</x:f>
        <x:v>0.244</x:v>
      </x:c>
      <x:c r="O1360" t="str">
        <x:f>IF(OR(D1360&lt;620,L1360&gt;=2,J1360&gt;0.9),"High",IF(OR(D1360&lt;700,L1360=1,J1360&gt;0.75),"Medium","Low"))</x:f>
        <x:v>Medium</x:v>
      </x:c>
      <x:c r="P1360" s="30" t="n">
        <x:f>XLOOKUP(F1360,Assumptions!$A$4:$A$6,Assumptions!$B$4:$B$6)</x:f>
        <x:v>95</x:v>
      </x:c>
      <x:c r="Q1360" s="32" t="n">
        <x:f>XLOOKUP(F1360,Assumptions!$A$4:$A$6,Assumptions!$C$4:$C$6)</x:f>
        <x:v>0.219</x:v>
      </x:c>
      <x:c r="R1360" s="32" t="n">
        <x:f>XLOOKUP(F1360,Assumptions!$A$4:$A$6,Assumptions!$D$4:$D$6)</x:f>
        <x:v>0.016</x:v>
      </x:c>
      <x:c r="S1360" s="32" t="n">
        <x:f>XLOOKUP(F1360,Assumptions!$A$4:$A$6,Assumptions!$E$4:$E$6)</x:f>
        <x:v>0.01</x:v>
      </x:c>
      <x:c r="T1360" s="32" t="n">
        <x:f>XLOOKUP(O1360,Assumptions!$H$4:$H$6,Assumptions!$I$4:$I$6)</x:f>
        <x:v>0.012</x:v>
      </x:c>
      <x:c r="U1360" s="30" t="n">
        <x:f>XLOOKUP(F1360,Assumptions!$A$4:$A$6,Assumptions!$F$4:$F$6)</x:f>
        <x:v>90</x:v>
      </x:c>
      <x:c r="V1360" s="60" t="n">
        <x:f>I1360*12</x:f>
        <x:v>12612.96</x:v>
      </x:c>
      <x:c r="W1360" s="60" t="n">
        <x:f>H1360*J1360*(1-K1360)*Q1360</x:f>
        <x:v>524.078708616</x:v>
      </x:c>
      <x:c r="X1360" s="60" t="n">
        <x:f>V1360*R1360</x:f>
        <x:v>201.80736</x:v>
      </x:c>
      <x:c r="Y1360" s="60" t="n">
        <x:f>V1360*S1360</x:f>
        <x:v>126.1296</x:v>
      </x:c>
      <x:c r="Z1360" s="60" t="n">
        <x:f>H1360*J1360*T1360</x:f>
        <x:v>90.87544799999999</x:v>
      </x:c>
      <x:c r="AA1360" s="60" t="n">
        <x:f>P1360+W1360+X1360-Y1360-Z1360-U1360</x:f>
        <x:v>513.881020616</x:v>
      </x:c>
      <x:c r="AB1360" s="32" t="n">
        <x:f>IFERROR(AA1360/(P1360+W1360+X1360),0)</x:f>
        <x:v>0.626007725386782</x:v>
      </x:c>
      <x:c r="AC1360" t="n">
        <x:f>IF(O1360="High",0,IF(I1360&gt;=1800,3,IF(I1360&gt;=900,2,1))+IF(K1360&gt;=0.9,2,IF(K1360&gt;=0.75,1,0))+IF(J1360&lt;=0.7,2,IF(J1360&lt;=0.85,1,0))+IF(M1360&gt;=8,1,0))</x:f>
        <x:v>3</x:v>
      </x:c>
      <x:c r="AD1360" t="str">
        <x:f>IF(AND(O1360&lt;&gt;"High",AC1360&gt;=Assumptions!$B$10,AA1360&gt;0),"Priority Growth",IF(AND(O1360="Low",AA1360&gt;0),"Maintain","Watch"))</x:f>
        <x:v>Watch</x:v>
      </x:c>
      <x:c r="AE1360" s="60" t="n">
        <x:f>MAX(AA1360,0)*N1360</x:f>
        <x:v>125.386969030304</x:v>
      </x:c>
      <x:c r="AF1360" t="str">
        <x:f>IF(AND(AA1360&gt;=Assumptions!$B$11,O1360&lt;&gt;"High",OR(N1360&gt;=Assumptions!$B$12,M1360&lt;=6)),"High","Standard")</x:f>
        <x:v>High</x:v>
      </x:c>
    </x:row>
    <x:row r="1361">
      <x:c r="A1361" t="str">
        <x:f>'Raw_Data'!A1361</x:f>
        <x:v>C01360</x:v>
      </x:c>
      <x:c r="B1361" t="n">
        <x:f>'Raw_Data'!B1361</x:f>
        <x:v>31</x:v>
      </x:c>
      <x:c r="C1361" s="30" t="n">
        <x:f>'Raw_Data'!C1361</x:f>
        <x:v>41209</x:v>
      </x:c>
      <x:c r="D1361" t="n">
        <x:f>'Raw_Data'!D1361</x:f>
        <x:v>637</x:v>
      </x:c>
      <x:c r="E1361" t="n">
        <x:f>'Raw_Data'!E1361</x:f>
        <x:v>45</x:v>
      </x:c>
      <x:c r="F1361" t="str">
        <x:f>PROPER(TRIM('Raw_Data'!F1361))</x:f>
        <x:v>Classic</x:v>
      </x:c>
      <x:c r="G1361" t="str">
        <x:f>PROPER(TRIM('Raw_Data'!G1361))</x:f>
        <x:v>Digital</x:v>
      </x:c>
      <x:c r="H1361" s="60" t="n">
        <x:f>'Raw_Data'!H1361</x:f>
        <x:v>2934</x:v>
      </x:c>
      <x:c r="I1361" s="60" t="n">
        <x:f>'Raw_Data'!I1361</x:f>
        <x:v>1146.61</x:v>
      </x:c>
      <x:c r="J1361" s="32" t="n">
        <x:f>'Raw_Data'!J1361</x:f>
        <x:v>0.37</x:v>
      </x:c>
      <x:c r="K1361" s="32" t="n">
        <x:f>'Raw_Data'!K1361</x:f>
        <x:v>0.63</x:v>
      </x:c>
      <x:c r="L1361" t="n">
        <x:f>'Raw_Data'!L1361</x:f>
        <x:v>0</x:v>
      </x:c>
      <x:c r="M1361" t="n">
        <x:f>IF('Raw_Data'!M1361="",Assumptions!$B$15,'Raw_Data'!M1361)</x:f>
        <x:v>9</x:v>
      </x:c>
      <x:c r="N1361" s="32" t="n">
        <x:f>'Raw_Data'!N1361</x:f>
        <x:v>0.031</x:v>
      </x:c>
      <x:c r="O1361" t="str">
        <x:f>IF(OR(D1361&lt;620,L1361&gt;=2,J1361&gt;0.9),"High",IF(OR(D1361&lt;700,L1361=1,J1361&gt;0.75),"Medium","Low"))</x:f>
        <x:v>Medium</x:v>
      </x:c>
      <x:c r="P1361" s="30" t="n">
        <x:f>XLOOKUP(F1361,Assumptions!$A$4:$A$6,Assumptions!$B$4:$B$6)</x:f>
        <x:v>0</x:v>
      </x:c>
      <x:c r="Q1361" s="32" t="n">
        <x:f>XLOOKUP(F1361,Assumptions!$A$4:$A$6,Assumptions!$C$4:$C$6)</x:f>
        <x:v>0.229</x:v>
      </x:c>
      <x:c r="R1361" s="32" t="n">
        <x:f>XLOOKUP(F1361,Assumptions!$A$4:$A$6,Assumptions!$D$4:$D$6)</x:f>
        <x:v>0.015</x:v>
      </x:c>
      <x:c r="S1361" s="32" t="n">
        <x:f>XLOOKUP(F1361,Assumptions!$A$4:$A$6,Assumptions!$E$4:$E$6)</x:f>
        <x:v>0.0075</x:v>
      </x:c>
      <x:c r="T1361" s="32" t="n">
        <x:f>XLOOKUP(O1361,Assumptions!$H$4:$H$6,Assumptions!$I$4:$I$6)</x:f>
        <x:v>0.012</x:v>
      </x:c>
      <x:c r="U1361" s="30" t="n">
        <x:f>XLOOKUP(F1361,Assumptions!$A$4:$A$6,Assumptions!$F$4:$F$6)</x:f>
        <x:v>60</x:v>
      </x:c>
      <x:c r="V1361" s="60" t="n">
        <x:f>I1361*12</x:f>
        <x:v>13759.32</x:v>
      </x:c>
      <x:c r="W1361" s="60" t="n">
        <x:f>H1361*J1361*(1-K1361)*Q1361</x:f>
        <x:v>91.9811934</x:v>
      </x:c>
      <x:c r="X1361" s="60" t="n">
        <x:f>V1361*R1361</x:f>
        <x:v>206.38979999999998</x:v>
      </x:c>
      <x:c r="Y1361" s="60" t="n">
        <x:f>V1361*S1361</x:f>
        <x:v>103.19489999999999</x:v>
      </x:c>
      <x:c r="Z1361" s="60" t="n">
        <x:f>H1361*J1361*T1361</x:f>
        <x:v>13.026959999999999</x:v>
      </x:c>
      <x:c r="AA1361" s="60" t="n">
        <x:f>P1361+W1361+X1361-Y1361-Z1361-U1361</x:f>
        <x:v>122.14913339999998</x:v>
      </x:c>
      <x:c r="AB1361" s="32" t="n">
        <x:f>IFERROR(AA1361/(P1361+W1361+X1361),0)</x:f>
        <x:v>0.4093867570975483</x:v>
      </x:c>
      <x:c r="AC1361" t="n">
        <x:f>IF(O1361="High",0,IF(I1361&gt;=1800,3,IF(I1361&gt;=900,2,1))+IF(K1361&gt;=0.9,2,IF(K1361&gt;=0.75,1,0))+IF(J1361&lt;=0.7,2,IF(J1361&lt;=0.85,1,0))+IF(M1361&gt;=8,1,0))</x:f>
        <x:v>5</x:v>
      </x:c>
      <x:c r="AD1361" t="str">
        <x:f>IF(AND(O1361&lt;&gt;"High",AC1361&gt;=Assumptions!$B$10,AA1361&gt;0),"Priority Growth",IF(AND(O1361="Low",AA1361&gt;0),"Maintain","Watch"))</x:f>
        <x:v>Watch</x:v>
      </x:c>
      <x:c r="AE1361" s="60" t="n">
        <x:f>MAX(AA1361,0)*N1361</x:f>
        <x:v>3.7866231353999993</x:v>
      </x:c>
      <x:c r="AF1361" t="str">
        <x:f>IF(AND(AA1361&gt;=Assumptions!$B$11,O1361&lt;&gt;"High",OR(N1361&gt;=Assumptions!$B$12,M1361&lt;=6)),"High","Standard")</x:f>
        <x:v>Standard</x:v>
      </x:c>
    </x:row>
    <x:row r="1362">
      <x:c r="A1362" t="str">
        <x:f>'Raw_Data'!A1362</x:f>
        <x:v>C01361</x:v>
      </x:c>
      <x:c r="B1362" t="n">
        <x:f>'Raw_Data'!B1362</x:f>
        <x:v>55</x:v>
      </x:c>
      <x:c r="C1362" s="30" t="n">
        <x:f>'Raw_Data'!C1362</x:f>
        <x:v>124848</x:v>
      </x:c>
      <x:c r="D1362" t="n">
        <x:f>'Raw_Data'!D1362</x:f>
        <x:v>697</x:v>
      </x:c>
      <x:c r="E1362" t="n">
        <x:f>'Raw_Data'!E1362</x:f>
        <x:v>34</x:v>
      </x:c>
      <x:c r="F1362" t="str">
        <x:f>PROPER(TRIM('Raw_Data'!F1362))</x:f>
        <x:v>Platinum</x:v>
      </x:c>
      <x:c r="G1362" t="str">
        <x:f>PROPER(TRIM('Raw_Data'!G1362))</x:f>
        <x:v>Direct Mail</x:v>
      </x:c>
      <x:c r="H1362" s="60" t="n">
        <x:f>'Raw_Data'!H1362</x:f>
        <x:v>22972</x:v>
      </x:c>
      <x:c r="I1362" s="60" t="n">
        <x:f>'Raw_Data'!I1362</x:f>
        <x:v>2725.88</x:v>
      </x:c>
      <x:c r="J1362" s="32" t="n">
        <x:f>'Raw_Data'!J1362</x:f>
        <x:v>0.446</x:v>
      </x:c>
      <x:c r="K1362" s="32" t="n">
        <x:f>'Raw_Data'!K1362</x:f>
        <x:v>0.819</x:v>
      </x:c>
      <x:c r="L1362" t="n">
        <x:f>'Raw_Data'!L1362</x:f>
        <x:v>0</x:v>
      </x:c>
      <x:c r="M1362" t="n">
        <x:f>IF('Raw_Data'!M1362="",Assumptions!$B$15,'Raw_Data'!M1362)</x:f>
        <x:v>8</x:v>
      </x:c>
      <x:c r="N1362" s="32" t="n">
        <x:f>'Raw_Data'!N1362</x:f>
        <x:v>0.085</x:v>
      </x:c>
      <x:c r="O1362" t="str">
        <x:f>IF(OR(D1362&lt;620,L1362&gt;=2,J1362&gt;0.9),"High",IF(OR(D1362&lt;700,L1362=1,J1362&gt;0.75),"Medium","Low"))</x:f>
        <x:v>Medium</x:v>
      </x:c>
      <x:c r="P1362" s="30" t="n">
        <x:f>XLOOKUP(F1362,Assumptions!$A$4:$A$6,Assumptions!$B$4:$B$6)</x:f>
        <x:v>195</x:v>
      </x:c>
      <x:c r="Q1362" s="32" t="n">
        <x:f>XLOOKUP(F1362,Assumptions!$A$4:$A$6,Assumptions!$C$4:$C$6)</x:f>
        <x:v>0.199</x:v>
      </x:c>
      <x:c r="R1362" s="32" t="n">
        <x:f>XLOOKUP(F1362,Assumptions!$A$4:$A$6,Assumptions!$D$4:$D$6)</x:f>
        <x:v>0.017</x:v>
      </x:c>
      <x:c r="S1362" s="32" t="n">
        <x:f>XLOOKUP(F1362,Assumptions!$A$4:$A$6,Assumptions!$E$4:$E$6)</x:f>
        <x:v>0.013</x:v>
      </x:c>
      <x:c r="T1362" s="32" t="n">
        <x:f>XLOOKUP(O1362,Assumptions!$H$4:$H$6,Assumptions!$I$4:$I$6)</x:f>
        <x:v>0.012</x:v>
      </x:c>
      <x:c r="U1362" s="30" t="n">
        <x:f>XLOOKUP(F1362,Assumptions!$A$4:$A$6,Assumptions!$F$4:$F$6)</x:f>
        <x:v>140</x:v>
      </x:c>
      <x:c r="V1362" s="60" t="n">
        <x:f>I1362*12</x:f>
        <x:v>32710.56</x:v>
      </x:c>
      <x:c r="W1362" s="60" t="n">
        <x:f>H1362*J1362*(1-K1362)*Q1362</x:f>
        <x:v>369.03309672800015</x:v>
      </x:c>
      <x:c r="X1362" s="60" t="n">
        <x:f>V1362*R1362</x:f>
        <x:v>556.0795200000001</x:v>
      </x:c>
      <x:c r="Y1362" s="60" t="n">
        <x:f>V1362*S1362</x:f>
        <x:v>425.23728</x:v>
      </x:c>
      <x:c r="Z1362" s="60" t="n">
        <x:f>H1362*J1362*T1362</x:f>
        <x:v>122.946144</x:v>
      </x:c>
      <x:c r="AA1362" s="60" t="n">
        <x:f>P1362+W1362+X1362-Y1362-Z1362-U1362</x:f>
        <x:v>431.9291927280003</x:v>
      </x:c>
      <x:c r="AB1362" s="32" t="n">
        <x:f>IFERROR(AA1362/(P1362+W1362+X1362),0)</x:f>
        <x:v>0.3856122913691693</x:v>
      </x:c>
      <x:c r="AC1362" t="n">
        <x:f>IF(O1362="High",0,IF(I1362&gt;=1800,3,IF(I1362&gt;=900,2,1))+IF(K1362&gt;=0.9,2,IF(K1362&gt;=0.75,1,0))+IF(J1362&lt;=0.7,2,IF(J1362&lt;=0.85,1,0))+IF(M1362&gt;=8,1,0))</x:f>
        <x:v>7</x:v>
      </x:c>
      <x:c r="AD1362" t="str">
        <x:f>IF(AND(O1362&lt;&gt;"High",AC1362&gt;=Assumptions!$B$10,AA1362&gt;0),"Priority Growth",IF(AND(O1362="Low",AA1362&gt;0),"Maintain","Watch"))</x:f>
        <x:v>Priority Growth</x:v>
      </x:c>
      <x:c r="AE1362" s="60" t="n">
        <x:f>MAX(AA1362,0)*N1362</x:f>
        <x:v>36.71398138188003</x:v>
      </x:c>
      <x:c r="AF1362" t="str">
        <x:f>IF(AND(AA1362&gt;=Assumptions!$B$11,O1362&lt;&gt;"High",OR(N1362&gt;=Assumptions!$B$12,M1362&lt;=6)),"High","Standard")</x:f>
        <x:v>Standard</x:v>
      </x:c>
    </x:row>
    <x:row r="1363">
      <x:c r="A1363" t="str">
        <x:f>'Raw_Data'!A1363</x:f>
        <x:v>C01362</x:v>
      </x:c>
      <x:c r="B1363" t="n">
        <x:f>'Raw_Data'!B1363</x:f>
        <x:v>34</x:v>
      </x:c>
      <x:c r="C1363" s="30" t="n">
        <x:f>'Raw_Data'!C1363</x:f>
        <x:v>42870</x:v>
      </x:c>
      <x:c r="D1363" t="n">
        <x:f>'Raw_Data'!D1363</x:f>
        <x:v>682</x:v>
      </x:c>
      <x:c r="E1363" t="n">
        <x:f>'Raw_Data'!E1363</x:f>
        <x:v>16</x:v>
      </x:c>
      <x:c r="F1363" t="str">
        <x:f>PROPER(TRIM('Raw_Data'!F1363))</x:f>
        <x:v>Classic</x:v>
      </x:c>
      <x:c r="G1363" t="str">
        <x:f>PROPER(TRIM('Raw_Data'!G1363))</x:f>
        <x:v>Partner</x:v>
      </x:c>
      <x:c r="H1363" s="60" t="n">
        <x:f>'Raw_Data'!H1363</x:f>
        <x:v>4272</x:v>
      </x:c>
      <x:c r="I1363" s="60" t="n">
        <x:f>'Raw_Data'!I1363</x:f>
        <x:v>649.12</x:v>
      </x:c>
      <x:c r="J1363" s="32" t="n">
        <x:f>'Raw_Data'!J1363</x:f>
        <x:v>0.451</x:v>
      </x:c>
      <x:c r="K1363" s="32" t="n">
        <x:f>'Raw_Data'!K1363</x:f>
        <x:v>0.92</x:v>
      </x:c>
      <x:c r="L1363" t="n">
        <x:f>'Raw_Data'!L1363</x:f>
        <x:v>0</x:v>
      </x:c>
      <x:c r="M1363" t="n">
        <x:f>IF('Raw_Data'!M1363="",Assumptions!$B$15,'Raw_Data'!M1363)</x:f>
        <x:v>6</x:v>
      </x:c>
      <x:c r="N1363" s="32" t="n">
        <x:f>'Raw_Data'!N1363</x:f>
        <x:v>0.163</x:v>
      </x:c>
      <x:c r="O1363" t="str">
        <x:f>IF(OR(D1363&lt;620,L1363&gt;=2,J1363&gt;0.9),"High",IF(OR(D1363&lt;700,L1363=1,J1363&gt;0.75),"Medium","Low"))</x:f>
        <x:v>Medium</x:v>
      </x:c>
      <x:c r="P1363" s="30" t="n">
        <x:f>XLOOKUP(F1363,Assumptions!$A$4:$A$6,Assumptions!$B$4:$B$6)</x:f>
        <x:v>0</x:v>
      </x:c>
      <x:c r="Q1363" s="32" t="n">
        <x:f>XLOOKUP(F1363,Assumptions!$A$4:$A$6,Assumptions!$C$4:$C$6)</x:f>
        <x:v>0.229</x:v>
      </x:c>
      <x:c r="R1363" s="32" t="n">
        <x:f>XLOOKUP(F1363,Assumptions!$A$4:$A$6,Assumptions!$D$4:$D$6)</x:f>
        <x:v>0.015</x:v>
      </x:c>
      <x:c r="S1363" s="32" t="n">
        <x:f>XLOOKUP(F1363,Assumptions!$A$4:$A$6,Assumptions!$E$4:$E$6)</x:f>
        <x:v>0.0075</x:v>
      </x:c>
      <x:c r="T1363" s="32" t="n">
        <x:f>XLOOKUP(O1363,Assumptions!$H$4:$H$6,Assumptions!$I$4:$I$6)</x:f>
        <x:v>0.012</x:v>
      </x:c>
      <x:c r="U1363" s="30" t="n">
        <x:f>XLOOKUP(F1363,Assumptions!$A$4:$A$6,Assumptions!$F$4:$F$6)</x:f>
        <x:v>60</x:v>
      </x:c>
      <x:c r="V1363" s="60" t="n">
        <x:f>I1363*12</x:f>
        <x:v>7789.4400000000005</x:v>
      </x:c>
      <x:c r="W1363" s="60" t="n">
        <x:f>H1363*J1363*(1-K1363)*Q1363</x:f>
        <x:v>35.29663103999999</x:v>
      </x:c>
      <x:c r="X1363" s="60" t="n">
        <x:f>V1363*R1363</x:f>
        <x:v>116.8416</x:v>
      </x:c>
      <x:c r="Y1363" s="60" t="n">
        <x:f>V1363*S1363</x:f>
        <x:v>58.4208</x:v>
      </x:c>
      <x:c r="Z1363" s="60" t="n">
        <x:f>H1363*J1363*T1363</x:f>
        <x:v>23.120064</x:v>
      </x:c>
      <x:c r="AA1363" s="60" t="n">
        <x:f>P1363+W1363+X1363-Y1363-Z1363-U1363</x:f>
        <x:v>10.597367039999995</x:v>
      </x:c>
      <x:c r="AB1363" s="32" t="n">
        <x:f>IFERROR(AA1363/(P1363+W1363+X1363),0)</x:f>
        <x:v>0.06965617364917139</x:v>
      </x:c>
      <x:c r="AC1363" t="n">
        <x:f>IF(O1363="High",0,IF(I1363&gt;=1800,3,IF(I1363&gt;=900,2,1))+IF(K1363&gt;=0.9,2,IF(K1363&gt;=0.75,1,0))+IF(J1363&lt;=0.7,2,IF(J1363&lt;=0.85,1,0))+IF(M1363&gt;=8,1,0))</x:f>
        <x:v>5</x:v>
      </x:c>
      <x:c r="AD1363" t="str">
        <x:f>IF(AND(O1363&lt;&gt;"High",AC1363&gt;=Assumptions!$B$10,AA1363&gt;0),"Priority Growth",IF(AND(O1363="Low",AA1363&gt;0),"Maintain","Watch"))</x:f>
        <x:v>Watch</x:v>
      </x:c>
      <x:c r="AE1363" s="60" t="n">
        <x:f>MAX(AA1363,0)*N1363</x:f>
        <x:v>1.7273708275199993</x:v>
      </x:c>
      <x:c r="AF1363" t="str">
        <x:f>IF(AND(AA1363&gt;=Assumptions!$B$11,O1363&lt;&gt;"High",OR(N1363&gt;=Assumptions!$B$12,M1363&lt;=6)),"High","Standard")</x:f>
        <x:v>Standard</x:v>
      </x:c>
    </x:row>
    <x:row r="1364">
      <x:c r="A1364" t="str">
        <x:f>'Raw_Data'!A1364</x:f>
        <x:v>C01363</x:v>
      </x:c>
      <x:c r="B1364" t="n">
        <x:f>'Raw_Data'!B1364</x:f>
        <x:v>27</x:v>
      </x:c>
      <x:c r="C1364" s="30" t="n">
        <x:f>'Raw_Data'!C1364</x:f>
        <x:v>44503</x:v>
      </x:c>
      <x:c r="D1364" t="n">
        <x:f>'Raw_Data'!D1364</x:f>
        <x:v>679</x:v>
      </x:c>
      <x:c r="E1364" t="n">
        <x:f>'Raw_Data'!E1364</x:f>
        <x:v>54</x:v>
      </x:c>
      <x:c r="F1364" t="str">
        <x:f>PROPER(TRIM('Raw_Data'!F1364))</x:f>
        <x:v>Classic</x:v>
      </x:c>
      <x:c r="G1364" t="str">
        <x:f>PROPER(TRIM('Raw_Data'!G1364))</x:f>
        <x:v>Branch</x:v>
      </x:c>
      <x:c r="H1364" s="60" t="n">
        <x:f>'Raw_Data'!H1364</x:f>
        <x:v>5395</x:v>
      </x:c>
      <x:c r="I1364" s="60" t="n">
        <x:f>'Raw_Data'!I1364</x:f>
        <x:v>150</x:v>
      </x:c>
      <x:c r="J1364" s="32" t="n">
        <x:f>'Raw_Data'!J1364</x:f>
        <x:v>0.32</x:v>
      </x:c>
      <x:c r="K1364" s="32" t="n">
        <x:f>'Raw_Data'!K1364</x:f>
        <x:v>0.752</x:v>
      </x:c>
      <x:c r="L1364" t="n">
        <x:f>'Raw_Data'!L1364</x:f>
        <x:v>0</x:v>
      </x:c>
      <x:c r="M1364" t="n">
        <x:f>IF('Raw_Data'!M1364="",Assumptions!$B$15,'Raw_Data'!M1364)</x:f>
        <x:v>9</x:v>
      </x:c>
      <x:c r="N1364" s="32" t="n">
        <x:f>'Raw_Data'!N1364</x:f>
        <x:v>0.02</x:v>
      </x:c>
      <x:c r="O1364" t="str">
        <x:f>IF(OR(D1364&lt;620,L1364&gt;=2,J1364&gt;0.9),"High",IF(OR(D1364&lt;700,L1364=1,J1364&gt;0.75),"Medium","Low"))</x:f>
        <x:v>Medium</x:v>
      </x:c>
      <x:c r="P1364" s="30" t="n">
        <x:f>XLOOKUP(F1364,Assumptions!$A$4:$A$6,Assumptions!$B$4:$B$6)</x:f>
        <x:v>0</x:v>
      </x:c>
      <x:c r="Q1364" s="32" t="n">
        <x:f>XLOOKUP(F1364,Assumptions!$A$4:$A$6,Assumptions!$C$4:$C$6)</x:f>
        <x:v>0.229</x:v>
      </x:c>
      <x:c r="R1364" s="32" t="n">
        <x:f>XLOOKUP(F1364,Assumptions!$A$4:$A$6,Assumptions!$D$4:$D$6)</x:f>
        <x:v>0.015</x:v>
      </x:c>
      <x:c r="S1364" s="32" t="n">
        <x:f>XLOOKUP(F1364,Assumptions!$A$4:$A$6,Assumptions!$E$4:$E$6)</x:f>
        <x:v>0.0075</x:v>
      </x:c>
      <x:c r="T1364" s="32" t="n">
        <x:f>XLOOKUP(O1364,Assumptions!$H$4:$H$6,Assumptions!$I$4:$I$6)</x:f>
        <x:v>0.012</x:v>
      </x:c>
      <x:c r="U1364" s="30" t="n">
        <x:f>XLOOKUP(F1364,Assumptions!$A$4:$A$6,Assumptions!$F$4:$F$6)</x:f>
        <x:v>60</x:v>
      </x:c>
      <x:c r="V1364" s="60" t="n">
        <x:f>I1364*12</x:f>
        <x:v>1800</x:v>
      </x:c>
      <x:c r="W1364" s="60" t="n">
        <x:f>H1364*J1364*(1-K1364)*Q1364</x:f>
        <x:v>98.0457088</x:v>
      </x:c>
      <x:c r="X1364" s="60" t="n">
        <x:f>V1364*R1364</x:f>
        <x:v>27</x:v>
      </x:c>
      <x:c r="Y1364" s="60" t="n">
        <x:f>V1364*S1364</x:f>
        <x:v>13.5</x:v>
      </x:c>
      <x:c r="Z1364" s="60" t="n">
        <x:f>H1364*J1364*T1364</x:f>
        <x:v>20.716800000000003</x:v>
      </x:c>
      <x:c r="AA1364" s="60" t="n">
        <x:f>P1364+W1364+X1364-Y1364-Z1364-U1364</x:f>
        <x:v>30.828908799999994</x:v>
      </x:c>
      <x:c r="AB1364" s="32" t="n">
        <x:f>IFERROR(AA1364/(P1364+W1364+X1364),0)</x:f>
        <x:v>0.24654111761090672</x:v>
      </x:c>
      <x:c r="AC1364" t="n">
        <x:f>IF(O1364="High",0,IF(I1364&gt;=1800,3,IF(I1364&gt;=900,2,1))+IF(K1364&gt;=0.9,2,IF(K1364&gt;=0.75,1,0))+IF(J1364&lt;=0.7,2,IF(J1364&lt;=0.85,1,0))+IF(M1364&gt;=8,1,0))</x:f>
        <x:v>5</x:v>
      </x:c>
      <x:c r="AD1364" t="str">
        <x:f>IF(AND(O1364&lt;&gt;"High",AC1364&gt;=Assumptions!$B$10,AA1364&gt;0),"Priority Growth",IF(AND(O1364="Low",AA1364&gt;0),"Maintain","Watch"))</x:f>
        <x:v>Watch</x:v>
      </x:c>
      <x:c r="AE1364" s="60" t="n">
        <x:f>MAX(AA1364,0)*N1364</x:f>
        <x:v>0.6165781759999999</x:v>
      </x:c>
      <x:c r="AF1364" t="str">
        <x:f>IF(AND(AA1364&gt;=Assumptions!$B$11,O1364&lt;&gt;"High",OR(N1364&gt;=Assumptions!$B$12,M1364&lt;=6)),"High","Standard")</x:f>
        <x:v>Standard</x:v>
      </x:c>
    </x:row>
    <x:row r="1365">
      <x:c r="A1365" t="str">
        <x:f>'Raw_Data'!A1365</x:f>
        <x:v>C01364</x:v>
      </x:c>
      <x:c r="B1365" t="n">
        <x:f>'Raw_Data'!B1365</x:f>
        <x:v>46</x:v>
      </x:c>
      <x:c r="C1365" s="30" t="n">
        <x:f>'Raw_Data'!C1365</x:f>
        <x:v>76049</x:v>
      </x:c>
      <x:c r="D1365" t="n">
        <x:f>'Raw_Data'!D1365</x:f>
        <x:v>653</x:v>
      </x:c>
      <x:c r="E1365" t="n">
        <x:f>'Raw_Data'!E1365</x:f>
        <x:v>9</x:v>
      </x:c>
      <x:c r="F1365" t="str">
        <x:f>PROPER(TRIM('Raw_Data'!F1365))</x:f>
        <x:v>Classic</x:v>
      </x:c>
      <x:c r="G1365" t="str">
        <x:f>PROPER(TRIM('Raw_Data'!G1365))</x:f>
        <x:v>Branch</x:v>
      </x:c>
      <x:c r="H1365" s="60" t="n">
        <x:f>'Raw_Data'!H1365</x:f>
        <x:v>5589</x:v>
      </x:c>
      <x:c r="I1365" s="60" t="n">
        <x:f>'Raw_Data'!I1365</x:f>
        <x:v>567.92</x:v>
      </x:c>
      <x:c r="J1365" s="32" t="n">
        <x:f>'Raw_Data'!J1365</x:f>
        <x:v>0.304</x:v>
      </x:c>
      <x:c r="K1365" s="32" t="n">
        <x:f>'Raw_Data'!K1365</x:f>
        <x:v>0.605</x:v>
      </x:c>
      <x:c r="L1365" t="n">
        <x:f>'Raw_Data'!L1365</x:f>
        <x:v>0</x:v>
      </x:c>
      <x:c r="M1365" t="n">
        <x:f>IF('Raw_Data'!M1365="",Assumptions!$B$15,'Raw_Data'!M1365)</x:f>
        <x:v>7</x:v>
      </x:c>
      <x:c r="N1365" s="32" t="n">
        <x:f>'Raw_Data'!N1365</x:f>
        <x:v>0.159</x:v>
      </x:c>
      <x:c r="O1365" t="str">
        <x:f>IF(OR(D1365&lt;620,L1365&gt;=2,J1365&gt;0.9),"High",IF(OR(D1365&lt;700,L1365=1,J1365&gt;0.75),"Medium","Low"))</x:f>
        <x:v>Medium</x:v>
      </x:c>
      <x:c r="P1365" s="30" t="n">
        <x:f>XLOOKUP(F1365,Assumptions!$A$4:$A$6,Assumptions!$B$4:$B$6)</x:f>
        <x:v>0</x:v>
      </x:c>
      <x:c r="Q1365" s="32" t="n">
        <x:f>XLOOKUP(F1365,Assumptions!$A$4:$A$6,Assumptions!$C$4:$C$6)</x:f>
        <x:v>0.229</x:v>
      </x:c>
      <x:c r="R1365" s="32" t="n">
        <x:f>XLOOKUP(F1365,Assumptions!$A$4:$A$6,Assumptions!$D$4:$D$6)</x:f>
        <x:v>0.015</x:v>
      </x:c>
      <x:c r="S1365" s="32" t="n">
        <x:f>XLOOKUP(F1365,Assumptions!$A$4:$A$6,Assumptions!$E$4:$E$6)</x:f>
        <x:v>0.0075</x:v>
      </x:c>
      <x:c r="T1365" s="32" t="n">
        <x:f>XLOOKUP(O1365,Assumptions!$H$4:$H$6,Assumptions!$I$4:$I$6)</x:f>
        <x:v>0.012</x:v>
      </x:c>
      <x:c r="U1365" s="30" t="n">
        <x:f>XLOOKUP(F1365,Assumptions!$A$4:$A$6,Assumptions!$F$4:$F$6)</x:f>
        <x:v>60</x:v>
      </x:c>
      <x:c r="V1365" s="60" t="n">
        <x:f>I1365*12</x:f>
        <x:v>6815.039999999999</x:v>
      </x:c>
      <x:c r="W1365" s="60" t="n">
        <x:f>H1365*J1365*(1-K1365)*Q1365</x:f>
        <x:v>153.68811048</x:v>
      </x:c>
      <x:c r="X1365" s="60" t="n">
        <x:f>V1365*R1365</x:f>
        <x:v>102.22559999999999</x:v>
      </x:c>
      <x:c r="Y1365" s="60" t="n">
        <x:f>V1365*S1365</x:f>
        <x:v>51.11279999999999</x:v>
      </x:c>
      <x:c r="Z1365" s="60" t="n">
        <x:f>H1365*J1365*T1365</x:f>
        <x:v>20.388672</x:v>
      </x:c>
      <x:c r="AA1365" s="60" t="n">
        <x:f>P1365+W1365+X1365-Y1365-Z1365-U1365</x:f>
        <x:v>124.41223847999998</x:v>
      </x:c>
      <x:c r="AB1365" s="32" t="n">
        <x:f>IFERROR(AA1365/(P1365+W1365+X1365),0)</x:f>
        <x:v>0.48614917210433306</x:v>
      </x:c>
      <x:c r="AC1365" t="n">
        <x:f>IF(O1365="High",0,IF(I1365&gt;=1800,3,IF(I1365&gt;=900,2,1))+IF(K1365&gt;=0.9,2,IF(K1365&gt;=0.75,1,0))+IF(J1365&lt;=0.7,2,IF(J1365&lt;=0.85,1,0))+IF(M1365&gt;=8,1,0))</x:f>
        <x:v>3</x:v>
      </x:c>
      <x:c r="AD1365" t="str">
        <x:f>IF(AND(O1365&lt;&gt;"High",AC1365&gt;=Assumptions!$B$10,AA1365&gt;0),"Priority Growth",IF(AND(O1365="Low",AA1365&gt;0),"Maintain","Watch"))</x:f>
        <x:v>Watch</x:v>
      </x:c>
      <x:c r="AE1365" s="60" t="n">
        <x:f>MAX(AA1365,0)*N1365</x:f>
        <x:v>19.78154591832</x:v>
      </x:c>
      <x:c r="AF1365" t="str">
        <x:f>IF(AND(AA1365&gt;=Assumptions!$B$11,O1365&lt;&gt;"High",OR(N1365&gt;=Assumptions!$B$12,M1365&lt;=6)),"High","Standard")</x:f>
        <x:v>Standard</x:v>
      </x:c>
    </x:row>
    <x:row r="1366">
      <x:c r="A1366" t="str">
        <x:f>'Raw_Data'!A1366</x:f>
        <x:v>C01365</x:v>
      </x:c>
      <x:c r="B1366" t="n">
        <x:f>'Raw_Data'!B1366</x:f>
        <x:v>35</x:v>
      </x:c>
      <x:c r="C1366" s="30" t="n">
        <x:f>'Raw_Data'!C1366</x:f>
        <x:v>69543</x:v>
      </x:c>
      <x:c r="D1366" t="n">
        <x:f>'Raw_Data'!D1366</x:f>
        <x:v>680</x:v>
      </x:c>
      <x:c r="E1366" t="n">
        <x:f>'Raw_Data'!E1366</x:f>
        <x:v>93</x:v>
      </x:c>
      <x:c r="F1366" t="str">
        <x:f>PROPER(TRIM('Raw_Data'!F1366))</x:f>
        <x:v>Gold</x:v>
      </x:c>
      <x:c r="G1366" t="str">
        <x:f>PROPER(TRIM('Raw_Data'!G1366))</x:f>
        <x:v>Branch</x:v>
      </x:c>
      <x:c r="H1366" s="60" t="n">
        <x:f>'Raw_Data'!H1366</x:f>
        <x:v>7889</x:v>
      </x:c>
      <x:c r="I1366" s="60" t="n">
        <x:f>'Raw_Data'!I1366</x:f>
        <x:v>931.93</x:v>
      </x:c>
      <x:c r="J1366" s="32" t="n">
        <x:f>'Raw_Data'!J1366</x:f>
        <x:v>0.5</x:v>
      </x:c>
      <x:c r="K1366" s="32" t="n">
        <x:f>'Raw_Data'!K1366</x:f>
        <x:v>0.737</x:v>
      </x:c>
      <x:c r="L1366" t="n">
        <x:f>'Raw_Data'!L1366</x:f>
        <x:v>0</x:v>
      </x:c>
      <x:c r="M1366" t="n">
        <x:f>IF('Raw_Data'!M1366="",Assumptions!$B$15,'Raw_Data'!M1366)</x:f>
        <x:v>9</x:v>
      </x:c>
      <x:c r="N1366" s="32" t="n">
        <x:f>'Raw_Data'!N1366</x:f>
        <x:v>0.02</x:v>
      </x:c>
      <x:c r="O1366" t="str">
        <x:f>IF(OR(D1366&lt;620,L1366&gt;=2,J1366&gt;0.9),"High",IF(OR(D1366&lt;700,L1366=1,J1366&gt;0.75),"Medium","Low"))</x:f>
        <x:v>Medium</x:v>
      </x:c>
      <x:c r="P1366" s="30" t="n">
        <x:f>XLOOKUP(F1366,Assumptions!$A$4:$A$6,Assumptions!$B$4:$B$6)</x:f>
        <x:v>95</x:v>
      </x:c>
      <x:c r="Q1366" s="32" t="n">
        <x:f>XLOOKUP(F1366,Assumptions!$A$4:$A$6,Assumptions!$C$4:$C$6)</x:f>
        <x:v>0.219</x:v>
      </x:c>
      <x:c r="R1366" s="32" t="n">
        <x:f>XLOOKUP(F1366,Assumptions!$A$4:$A$6,Assumptions!$D$4:$D$6)</x:f>
        <x:v>0.016</x:v>
      </x:c>
      <x:c r="S1366" s="32" t="n">
        <x:f>XLOOKUP(F1366,Assumptions!$A$4:$A$6,Assumptions!$E$4:$E$6)</x:f>
        <x:v>0.01</x:v>
      </x:c>
      <x:c r="T1366" s="32" t="n">
        <x:f>XLOOKUP(O1366,Assumptions!$H$4:$H$6,Assumptions!$I$4:$I$6)</x:f>
        <x:v>0.012</x:v>
      </x:c>
      <x:c r="U1366" s="30" t="n">
        <x:f>XLOOKUP(F1366,Assumptions!$A$4:$A$6,Assumptions!$F$4:$F$6)</x:f>
        <x:v>90</x:v>
      </x:c>
      <x:c r="V1366" s="60" t="n">
        <x:f>I1366*12</x:f>
        <x:v>11183.16</x:v>
      </x:c>
      <x:c r="W1366" s="60" t="n">
        <x:f>H1366*J1366*(1-K1366)*Q1366</x:f>
        <x:v>227.19136650000002</x:v>
      </x:c>
      <x:c r="X1366" s="60" t="n">
        <x:f>V1366*R1366</x:f>
        <x:v>178.93056</x:v>
      </x:c>
      <x:c r="Y1366" s="60" t="n">
        <x:f>V1366*S1366</x:f>
        <x:v>111.8316</x:v>
      </x:c>
      <x:c r="Z1366" s="60" t="n">
        <x:f>H1366*J1366*T1366</x:f>
        <x:v>47.334</x:v>
      </x:c>
      <x:c r="AA1366" s="60" t="n">
        <x:f>P1366+W1366+X1366-Y1366-Z1366-U1366</x:f>
        <x:v>251.95632650000005</x:v>
      </x:c>
      <x:c r="AB1366" s="32" t="n">
        <x:f>IFERROR(AA1366/(P1366+W1366+X1366),0)</x:f>
        <x:v>0.5027844785394758</x:v>
      </x:c>
      <x:c r="AC1366" t="n">
        <x:f>IF(O1366="High",0,IF(I1366&gt;=1800,3,IF(I1366&gt;=900,2,1))+IF(K1366&gt;=0.9,2,IF(K1366&gt;=0.75,1,0))+IF(J1366&lt;=0.7,2,IF(J1366&lt;=0.85,1,0))+IF(M1366&gt;=8,1,0))</x:f>
        <x:v>5</x:v>
      </x:c>
      <x:c r="AD1366" t="str">
        <x:f>IF(AND(O1366&lt;&gt;"High",AC1366&gt;=Assumptions!$B$10,AA1366&gt;0),"Priority Growth",IF(AND(O1366="Low",AA1366&gt;0),"Maintain","Watch"))</x:f>
        <x:v>Watch</x:v>
      </x:c>
      <x:c r="AE1366" s="60" t="n">
        <x:f>MAX(AA1366,0)*N1366</x:f>
        <x:v>5.039126530000001</x:v>
      </x:c>
      <x:c r="AF1366" t="str">
        <x:f>IF(AND(AA1366&gt;=Assumptions!$B$11,O1366&lt;&gt;"High",OR(N1366&gt;=Assumptions!$B$12,M1366&lt;=6)),"High","Standard")</x:f>
        <x:v>Standard</x:v>
      </x:c>
    </x:row>
    <x:row r="1367">
      <x:c r="A1367" t="str">
        <x:f>'Raw_Data'!A1367</x:f>
        <x:v>C01366</x:v>
      </x:c>
      <x:c r="B1367" t="n">
        <x:f>'Raw_Data'!B1367</x:f>
        <x:v>65</x:v>
      </x:c>
      <x:c r="C1367" s="30" t="n">
        <x:f>'Raw_Data'!C1367</x:f>
        <x:v>54070</x:v>
      </x:c>
      <x:c r="D1367" t="n">
        <x:f>'Raw_Data'!D1367</x:f>
        <x:v>685</x:v>
      </x:c>
      <x:c r="E1367" t="n">
        <x:f>'Raw_Data'!E1367</x:f>
        <x:v>36</x:v>
      </x:c>
      <x:c r="F1367" t="str">
        <x:f>PROPER(TRIM('Raw_Data'!F1367))</x:f>
        <x:v>Classic</x:v>
      </x:c>
      <x:c r="G1367" t="str">
        <x:f>PROPER(TRIM('Raw_Data'!G1367))</x:f>
        <x:v>Branch</x:v>
      </x:c>
      <x:c r="H1367" s="60" t="n">
        <x:f>'Raw_Data'!H1367</x:f>
        <x:v>6839</x:v>
      </x:c>
      <x:c r="I1367" s="60" t="n">
        <x:f>'Raw_Data'!I1367</x:f>
        <x:v>818.79</x:v>
      </x:c>
      <x:c r="J1367" s="32" t="n">
        <x:f>'Raw_Data'!J1367</x:f>
        <x:v>0.302</x:v>
      </x:c>
      <x:c r="K1367" s="32" t="n">
        <x:f>'Raw_Data'!K1367</x:f>
        <x:v>0.842</x:v>
      </x:c>
      <x:c r="L1367" t="n">
        <x:f>'Raw_Data'!L1367</x:f>
        <x:v>0</x:v>
      </x:c>
      <x:c r="M1367" t="n">
        <x:f>IF('Raw_Data'!M1367="",Assumptions!$B$15,'Raw_Data'!M1367)</x:f>
        <x:v>7</x:v>
      </x:c>
      <x:c r="N1367" s="32" t="n">
        <x:f>'Raw_Data'!N1367</x:f>
        <x:v>0.098</x:v>
      </x:c>
      <x:c r="O1367" t="str">
        <x:f>IF(OR(D1367&lt;620,L1367&gt;=2,J1367&gt;0.9),"High",IF(OR(D1367&lt;700,L1367=1,J1367&gt;0.75),"Medium","Low"))</x:f>
        <x:v>Medium</x:v>
      </x:c>
      <x:c r="P1367" s="30" t="n">
        <x:f>XLOOKUP(F1367,Assumptions!$A$4:$A$6,Assumptions!$B$4:$B$6)</x:f>
        <x:v>0</x:v>
      </x:c>
      <x:c r="Q1367" s="32" t="n">
        <x:f>XLOOKUP(F1367,Assumptions!$A$4:$A$6,Assumptions!$C$4:$C$6)</x:f>
        <x:v>0.229</x:v>
      </x:c>
      <x:c r="R1367" s="32" t="n">
        <x:f>XLOOKUP(F1367,Assumptions!$A$4:$A$6,Assumptions!$D$4:$D$6)</x:f>
        <x:v>0.015</x:v>
      </x:c>
      <x:c r="S1367" s="32" t="n">
        <x:f>XLOOKUP(F1367,Assumptions!$A$4:$A$6,Assumptions!$E$4:$E$6)</x:f>
        <x:v>0.0075</x:v>
      </x:c>
      <x:c r="T1367" s="32" t="n">
        <x:f>XLOOKUP(O1367,Assumptions!$H$4:$H$6,Assumptions!$I$4:$I$6)</x:f>
        <x:v>0.012</x:v>
      </x:c>
      <x:c r="U1367" s="30" t="n">
        <x:f>XLOOKUP(F1367,Assumptions!$A$4:$A$6,Assumptions!$F$4:$F$6)</x:f>
        <x:v>60</x:v>
      </x:c>
      <x:c r="V1367" s="60" t="n">
        <x:f>I1367*12</x:f>
        <x:v>9825.48</x:v>
      </x:c>
      <x:c r="W1367" s="60" t="n">
        <x:f>H1367*J1367*(1-K1367)*Q1367</x:f>
        <x:v>74.72950679600002</x:v>
      </x:c>
      <x:c r="X1367" s="60" t="n">
        <x:f>V1367*R1367</x:f>
        <x:v>147.38219999999998</x:v>
      </x:c>
      <x:c r="Y1367" s="60" t="n">
        <x:f>V1367*S1367</x:f>
        <x:v>73.69109999999999</x:v>
      </x:c>
      <x:c r="Z1367" s="60" t="n">
        <x:f>H1367*J1367*T1367</x:f>
        <x:v>24.784536000000003</x:v>
      </x:c>
      <x:c r="AA1367" s="60" t="n">
        <x:f>P1367+W1367+X1367-Y1367-Z1367-U1367</x:f>
        <x:v>63.63607079600001</x:v>
      </x:c>
      <x:c r="AB1367" s="32" t="n">
        <x:f>IFERROR(AA1367/(P1367+W1367+X1367),0)</x:f>
        <x:v>0.28650480298387415</x:v>
      </x:c>
      <x:c r="AC1367" t="n">
        <x:f>IF(O1367="High",0,IF(I1367&gt;=1800,3,IF(I1367&gt;=900,2,1))+IF(K1367&gt;=0.9,2,IF(K1367&gt;=0.75,1,0))+IF(J1367&lt;=0.7,2,IF(J1367&lt;=0.85,1,0))+IF(M1367&gt;=8,1,0))</x:f>
        <x:v>4</x:v>
      </x:c>
      <x:c r="AD1367" t="str">
        <x:f>IF(AND(O1367&lt;&gt;"High",AC1367&gt;=Assumptions!$B$10,AA1367&gt;0),"Priority Growth",IF(AND(O1367="Low",AA1367&gt;0),"Maintain","Watch"))</x:f>
        <x:v>Watch</x:v>
      </x:c>
      <x:c r="AE1367" s="60" t="n">
        <x:f>MAX(AA1367,0)*N1367</x:f>
        <x:v>6.236334938008001</x:v>
      </x:c>
      <x:c r="AF1367" t="str">
        <x:f>IF(AND(AA1367&gt;=Assumptions!$B$11,O1367&lt;&gt;"High",OR(N1367&gt;=Assumptions!$B$12,M1367&lt;=6)),"High","Standard")</x:f>
        <x:v>Standard</x:v>
      </x:c>
    </x:row>
    <x:row r="1368">
      <x:c r="A1368" t="str">
        <x:f>'Raw_Data'!A1368</x:f>
        <x:v>C01367</x:v>
      </x:c>
      <x:c r="B1368" t="n">
        <x:f>'Raw_Data'!B1368</x:f>
        <x:v>21</x:v>
      </x:c>
      <x:c r="C1368" s="30" t="n">
        <x:f>'Raw_Data'!C1368</x:f>
        <x:v>77495</x:v>
      </x:c>
      <x:c r="D1368" t="n">
        <x:f>'Raw_Data'!D1368</x:f>
        <x:v>622</x:v>
      </x:c>
      <x:c r="E1368" t="n">
        <x:f>'Raw_Data'!E1368</x:f>
        <x:v>25</x:v>
      </x:c>
      <x:c r="F1368" t="str">
        <x:f>PROPER(TRIM('Raw_Data'!F1368))</x:f>
        <x:v>Gold</x:v>
      </x:c>
      <x:c r="G1368" t="str">
        <x:f>PROPER(TRIM('Raw_Data'!G1368))</x:f>
        <x:v>Digital</x:v>
      </x:c>
      <x:c r="H1368" s="60" t="n">
        <x:f>'Raw_Data'!H1368</x:f>
        <x:v>6934</x:v>
      </x:c>
      <x:c r="I1368" s="60" t="n">
        <x:f>'Raw_Data'!I1368</x:f>
        <x:v>1019.42</x:v>
      </x:c>
      <x:c r="J1368" s="32" t="n">
        <x:f>'Raw_Data'!J1368</x:f>
        <x:v>0.317</x:v>
      </x:c>
      <x:c r="K1368" s="32" t="n">
        <x:f>'Raw_Data'!K1368</x:f>
        <x:v>0.645</x:v>
      </x:c>
      <x:c r="L1368" t="n">
        <x:f>'Raw_Data'!L1368</x:f>
        <x:v>0</x:v>
      </x:c>
      <x:c r="M1368" t="n">
        <x:f>IF('Raw_Data'!M1368="",Assumptions!$B$15,'Raw_Data'!M1368)</x:f>
        <x:v>6</x:v>
      </x:c>
      <x:c r="N1368" s="32" t="n">
        <x:f>'Raw_Data'!N1368</x:f>
        <x:v>0.167</x:v>
      </x:c>
      <x:c r="O1368" t="str">
        <x:f>IF(OR(D1368&lt;620,L1368&gt;=2,J1368&gt;0.9),"High",IF(OR(D1368&lt;700,L1368=1,J1368&gt;0.75),"Medium","Low"))</x:f>
        <x:v>Medium</x:v>
      </x:c>
      <x:c r="P1368" s="30" t="n">
        <x:f>XLOOKUP(F1368,Assumptions!$A$4:$A$6,Assumptions!$B$4:$B$6)</x:f>
        <x:v>95</x:v>
      </x:c>
      <x:c r="Q1368" s="32" t="n">
        <x:f>XLOOKUP(F1368,Assumptions!$A$4:$A$6,Assumptions!$C$4:$C$6)</x:f>
        <x:v>0.219</x:v>
      </x:c>
      <x:c r="R1368" s="32" t="n">
        <x:f>XLOOKUP(F1368,Assumptions!$A$4:$A$6,Assumptions!$D$4:$D$6)</x:f>
        <x:v>0.016</x:v>
      </x:c>
      <x:c r="S1368" s="32" t="n">
        <x:f>XLOOKUP(F1368,Assumptions!$A$4:$A$6,Assumptions!$E$4:$E$6)</x:f>
        <x:v>0.01</x:v>
      </x:c>
      <x:c r="T1368" s="32" t="n">
        <x:f>XLOOKUP(O1368,Assumptions!$H$4:$H$6,Assumptions!$I$4:$I$6)</x:f>
        <x:v>0.012</x:v>
      </x:c>
      <x:c r="U1368" s="30" t="n">
        <x:f>XLOOKUP(F1368,Assumptions!$A$4:$A$6,Assumptions!$F$4:$F$6)</x:f>
        <x:v>90</x:v>
      </x:c>
      <x:c r="V1368" s="60" t="n">
        <x:f>I1368*12</x:f>
        <x:v>12233.039999999999</x:v>
      </x:c>
      <x:c r="W1368" s="60" t="n">
        <x:f>H1368*J1368*(1-K1368)*Q1368</x:f>
        <x:v>170.88957410999998</x:v>
      </x:c>
      <x:c r="X1368" s="60" t="n">
        <x:f>V1368*R1368</x:f>
        <x:v>195.72863999999998</x:v>
      </x:c>
      <x:c r="Y1368" s="60" t="n">
        <x:f>V1368*S1368</x:f>
        <x:v>122.3304</x:v>
      </x:c>
      <x:c r="Z1368" s="60" t="n">
        <x:f>H1368*J1368*T1368</x:f>
        <x:v>26.376936</x:v>
      </x:c>
      <x:c r="AA1368" s="60" t="n">
        <x:f>P1368+W1368+X1368-Y1368-Z1368-U1368</x:f>
        <x:v>222.91087811</x:v>
      </x:c>
      <x:c r="AB1368" s="32" t="n">
        <x:f>IFERROR(AA1368/(P1368+W1368+X1368),0)</x:f>
        <x:v>0.482890127157942</x:v>
      </x:c>
      <x:c r="AC1368" t="n">
        <x:f>IF(O1368="High",0,IF(I1368&gt;=1800,3,IF(I1368&gt;=900,2,1))+IF(K1368&gt;=0.9,2,IF(K1368&gt;=0.75,1,0))+IF(J1368&lt;=0.7,2,IF(J1368&lt;=0.85,1,0))+IF(M1368&gt;=8,1,0))</x:f>
        <x:v>4</x:v>
      </x:c>
      <x:c r="AD1368" t="str">
        <x:f>IF(AND(O1368&lt;&gt;"High",AC1368&gt;=Assumptions!$B$10,AA1368&gt;0),"Priority Growth",IF(AND(O1368="Low",AA1368&gt;0),"Maintain","Watch"))</x:f>
        <x:v>Watch</x:v>
      </x:c>
      <x:c r="AE1368" s="60" t="n">
        <x:f>MAX(AA1368,0)*N1368</x:f>
        <x:v>37.22611664437</x:v>
      </x:c>
      <x:c r="AF1368" t="str">
        <x:f>IF(AND(AA1368&gt;=Assumptions!$B$11,O1368&lt;&gt;"High",OR(N1368&gt;=Assumptions!$B$12,M1368&lt;=6)),"High","Standard")</x:f>
        <x:v>Standard</x:v>
      </x:c>
    </x:row>
    <x:row r="1369">
      <x:c r="A1369" t="str">
        <x:f>'Raw_Data'!A1369</x:f>
        <x:v>C01368</x:v>
      </x:c>
      <x:c r="B1369" t="n">
        <x:f>'Raw_Data'!B1369</x:f>
        <x:v>64</x:v>
      </x:c>
      <x:c r="C1369" s="30" t="n">
        <x:f>'Raw_Data'!C1369</x:f>
        <x:v>79958</x:v>
      </x:c>
      <x:c r="D1369" t="n">
        <x:f>'Raw_Data'!D1369</x:f>
        <x:v>620</x:v>
      </x:c>
      <x:c r="E1369" t="n">
        <x:f>'Raw_Data'!E1369</x:f>
        <x:v>43</x:v>
      </x:c>
      <x:c r="F1369" t="str">
        <x:f>PROPER(TRIM('Raw_Data'!F1369))</x:f>
        <x:v>Gold</x:v>
      </x:c>
      <x:c r="G1369" t="str">
        <x:f>PROPER(TRIM('Raw_Data'!G1369))</x:f>
        <x:v>Branch</x:v>
      </x:c>
      <x:c r="H1369" s="60" t="n">
        <x:f>'Raw_Data'!H1369</x:f>
        <x:v>8712</x:v>
      </x:c>
      <x:c r="I1369" s="60" t="n">
        <x:f>'Raw_Data'!I1369</x:f>
        <x:v>1235.37</x:v>
      </x:c>
      <x:c r="J1369" s="32" t="n">
        <x:f>'Raw_Data'!J1369</x:f>
        <x:v>0.591</x:v>
      </x:c>
      <x:c r="K1369" s="32" t="n">
        <x:f>'Raw_Data'!K1369</x:f>
        <x:v>0.719</x:v>
      </x:c>
      <x:c r="L1369" t="n">
        <x:f>'Raw_Data'!L1369</x:f>
        <x:v>0</x:v>
      </x:c>
      <x:c r="M1369" t="n">
        <x:f>IF('Raw_Data'!M1369="",Assumptions!$B$15,'Raw_Data'!M1369)</x:f>
        <x:v>8</x:v>
      </x:c>
      <x:c r="N1369" s="32" t="n">
        <x:f>'Raw_Data'!N1369</x:f>
        <x:v>0.04</x:v>
      </x:c>
      <x:c r="O1369" t="str">
        <x:f>IF(OR(D1369&lt;620,L1369&gt;=2,J1369&gt;0.9),"High",IF(OR(D1369&lt;700,L1369=1,J1369&gt;0.75),"Medium","Low"))</x:f>
        <x:v>Medium</x:v>
      </x:c>
      <x:c r="P1369" s="30" t="n">
        <x:f>XLOOKUP(F1369,Assumptions!$A$4:$A$6,Assumptions!$B$4:$B$6)</x:f>
        <x:v>95</x:v>
      </x:c>
      <x:c r="Q1369" s="32" t="n">
        <x:f>XLOOKUP(F1369,Assumptions!$A$4:$A$6,Assumptions!$C$4:$C$6)</x:f>
        <x:v>0.219</x:v>
      </x:c>
      <x:c r="R1369" s="32" t="n">
        <x:f>XLOOKUP(F1369,Assumptions!$A$4:$A$6,Assumptions!$D$4:$D$6)</x:f>
        <x:v>0.016</x:v>
      </x:c>
      <x:c r="S1369" s="32" t="n">
        <x:f>XLOOKUP(F1369,Assumptions!$A$4:$A$6,Assumptions!$E$4:$E$6)</x:f>
        <x:v>0.01</x:v>
      </x:c>
      <x:c r="T1369" s="32" t="n">
        <x:f>XLOOKUP(O1369,Assumptions!$H$4:$H$6,Assumptions!$I$4:$I$6)</x:f>
        <x:v>0.012</x:v>
      </x:c>
      <x:c r="U1369" s="30" t="n">
        <x:f>XLOOKUP(F1369,Assumptions!$A$4:$A$6,Assumptions!$F$4:$F$6)</x:f>
        <x:v>90</x:v>
      </x:c>
      <x:c r="V1369" s="60" t="n">
        <x:f>I1369*12</x:f>
        <x:v>14824.439999999999</x:v>
      </x:c>
      <x:c r="W1369" s="60" t="n">
        <x:f>H1369*J1369*(1-K1369)*Q1369</x:f>
        <x:v>316.851510888</x:v>
      </x:c>
      <x:c r="X1369" s="60" t="n">
        <x:f>V1369*R1369</x:f>
        <x:v>237.19104</x:v>
      </x:c>
      <x:c r="Y1369" s="60" t="n">
        <x:f>V1369*S1369</x:f>
        <x:v>148.24439999999998</x:v>
      </x:c>
      <x:c r="Z1369" s="60" t="n">
        <x:f>H1369*J1369*T1369</x:f>
        <x:v>61.785503999999996</x:v>
      </x:c>
      <x:c r="AA1369" s="60" t="n">
        <x:f>P1369+W1369+X1369-Y1369-Z1369-U1369</x:f>
        <x:v>349.01264688800006</x:v>
      </x:c>
      <x:c r="AB1369" s="32" t="n">
        <x:f>IFERROR(AA1369/(P1369+W1369+X1369),0)</x:f>
        <x:v>0.5377346160286282</x:v>
      </x:c>
      <x:c r="AC1369" t="n">
        <x:f>IF(O1369="High",0,IF(I1369&gt;=1800,3,IF(I1369&gt;=900,2,1))+IF(K1369&gt;=0.9,2,IF(K1369&gt;=0.75,1,0))+IF(J1369&lt;=0.7,2,IF(J1369&lt;=0.85,1,0))+IF(M1369&gt;=8,1,0))</x:f>
        <x:v>5</x:v>
      </x:c>
      <x:c r="AD1369" t="str">
        <x:f>IF(AND(O1369&lt;&gt;"High",AC1369&gt;=Assumptions!$B$10,AA1369&gt;0),"Priority Growth",IF(AND(O1369="Low",AA1369&gt;0),"Maintain","Watch"))</x:f>
        <x:v>Watch</x:v>
      </x:c>
      <x:c r="AE1369" s="60" t="n">
        <x:f>MAX(AA1369,0)*N1369</x:f>
        <x:v>13.960505875520003</x:v>
      </x:c>
      <x:c r="AF1369" t="str">
        <x:f>IF(AND(AA1369&gt;=Assumptions!$B$11,O1369&lt;&gt;"High",OR(N1369&gt;=Assumptions!$B$12,M1369&lt;=6)),"High","Standard")</x:f>
        <x:v>Standard</x:v>
      </x:c>
    </x:row>
    <x:row r="1370">
      <x:c r="A1370" t="str">
        <x:f>'Raw_Data'!A1370</x:f>
        <x:v>C01369</x:v>
      </x:c>
      <x:c r="B1370" t="n">
        <x:f>'Raw_Data'!B1370</x:f>
        <x:v>21</x:v>
      </x:c>
      <x:c r="C1370" s="30" t="n">
        <x:f>'Raw_Data'!C1370</x:f>
        <x:v>104330</x:v>
      </x:c>
      <x:c r="D1370" t="n">
        <x:f>'Raw_Data'!D1370</x:f>
        <x:v>735</x:v>
      </x:c>
      <x:c r="E1370" t="n">
        <x:f>'Raw_Data'!E1370</x:f>
        <x:v>93</x:v>
      </x:c>
      <x:c r="F1370" t="str">
        <x:f>PROPER(TRIM('Raw_Data'!F1370))</x:f>
        <x:v>Gold</x:v>
      </x:c>
      <x:c r="G1370" t="str">
        <x:f>PROPER(TRIM('Raw_Data'!G1370))</x:f>
        <x:v>Partner</x:v>
      </x:c>
      <x:c r="H1370" s="60" t="n">
        <x:f>'Raw_Data'!H1370</x:f>
        <x:v>18039</x:v>
      </x:c>
      <x:c r="I1370" s="60" t="n">
        <x:f>'Raw_Data'!I1370</x:f>
        <x:v>1751.65</x:v>
      </x:c>
      <x:c r="J1370" s="32" t="n">
        <x:f>'Raw_Data'!J1370</x:f>
        <x:v>0.304</x:v>
      </x:c>
      <x:c r="K1370" s="32" t="n">
        <x:f>'Raw_Data'!K1370</x:f>
        <x:v>0.866</x:v>
      </x:c>
      <x:c r="L1370" t="n">
        <x:f>'Raw_Data'!L1370</x:f>
        <x:v>0</x:v>
      </x:c>
      <x:c r="M1370" t="n">
        <x:f>IF('Raw_Data'!M1370="",Assumptions!$B$15,'Raw_Data'!M1370)</x:f>
        <x:v>8</x:v>
      </x:c>
      <x:c r="N1370" s="32" t="n">
        <x:f>'Raw_Data'!N1370</x:f>
        <x:v>0.084</x:v>
      </x:c>
      <x:c r="O1370" t="str">
        <x:f>IF(OR(D1370&lt;620,L1370&gt;=2,J1370&gt;0.9),"High",IF(OR(D1370&lt;700,L1370=1,J1370&gt;0.75),"Medium","Low"))</x:f>
        <x:v>Low</x:v>
      </x:c>
      <x:c r="P1370" s="30" t="n">
        <x:f>XLOOKUP(F1370,Assumptions!$A$4:$A$6,Assumptions!$B$4:$B$6)</x:f>
        <x:v>95</x:v>
      </x:c>
      <x:c r="Q1370" s="32" t="n">
        <x:f>XLOOKUP(F1370,Assumptions!$A$4:$A$6,Assumptions!$C$4:$C$6)</x:f>
        <x:v>0.219</x:v>
      </x:c>
      <x:c r="R1370" s="32" t="n">
        <x:f>XLOOKUP(F1370,Assumptions!$A$4:$A$6,Assumptions!$D$4:$D$6)</x:f>
        <x:v>0.016</x:v>
      </x:c>
      <x:c r="S1370" s="32" t="n">
        <x:f>XLOOKUP(F1370,Assumptions!$A$4:$A$6,Assumptions!$E$4:$E$6)</x:f>
        <x:v>0.01</x:v>
      </x:c>
      <x:c r="T1370" s="32" t="n">
        <x:f>XLOOKUP(O1370,Assumptions!$H$4:$H$6,Assumptions!$I$4:$I$6)</x:f>
        <x:v>0.0035</x:v>
      </x:c>
      <x:c r="U1370" s="30" t="n">
        <x:f>XLOOKUP(F1370,Assumptions!$A$4:$A$6,Assumptions!$F$4:$F$6)</x:f>
        <x:v>90</x:v>
      </x:c>
      <x:c r="V1370" s="60" t="n">
        <x:f>I1370*12</x:f>
        <x:v>21019.800000000003</x:v>
      </x:c>
      <x:c r="W1370" s="60" t="n">
        <x:f>H1370*J1370*(1-K1370)*Q1370</x:f>
        <x:v>160.929238176</x:v>
      </x:c>
      <x:c r="X1370" s="60" t="n">
        <x:f>V1370*R1370</x:f>
        <x:v>336.31680000000006</x:v>
      </x:c>
      <x:c r="Y1370" s="60" t="n">
        <x:f>V1370*S1370</x:f>
        <x:v>210.19800000000004</x:v>
      </x:c>
      <x:c r="Z1370" s="60" t="n">
        <x:f>H1370*J1370*T1370</x:f>
        <x:v>19.193496</x:v>
      </x:c>
      <x:c r="AA1370" s="60" t="n">
        <x:f>P1370+W1370+X1370-Y1370-Z1370-U1370</x:f>
        <x:v>272.85454217600005</x:v>
      </x:c>
      <x:c r="AB1370" s="32" t="n">
        <x:f>IFERROR(AA1370/(P1370+W1370+X1370),0)</x:f>
        <x:v>0.46071146886239667</x:v>
      </x:c>
      <x:c r="AC1370" t="n">
        <x:f>IF(O1370="High",0,IF(I1370&gt;=1800,3,IF(I1370&gt;=900,2,1))+IF(K1370&gt;=0.9,2,IF(K1370&gt;=0.75,1,0))+IF(J1370&lt;=0.7,2,IF(J1370&lt;=0.85,1,0))+IF(M1370&gt;=8,1,0))</x:f>
        <x:v>6</x:v>
      </x:c>
      <x:c r="AD1370" t="str">
        <x:f>IF(AND(O1370&lt;&gt;"High",AC1370&gt;=Assumptions!$B$10,AA1370&gt;0),"Priority Growth",IF(AND(O1370="Low",AA1370&gt;0),"Maintain","Watch"))</x:f>
        <x:v>Priority Growth</x:v>
      </x:c>
      <x:c r="AE1370" s="60" t="n">
        <x:f>MAX(AA1370,0)*N1370</x:f>
        <x:v>22.919781542784005</x:v>
      </x:c>
      <x:c r="AF1370" t="str">
        <x:f>IF(AND(AA1370&gt;=Assumptions!$B$11,O1370&lt;&gt;"High",OR(N1370&gt;=Assumptions!$B$12,M1370&lt;=6)),"High","Standard")</x:f>
        <x:v>Standard</x:v>
      </x:c>
    </x:row>
    <x:row r="1371">
      <x:c r="A1371" t="str">
        <x:f>'Raw_Data'!A1371</x:f>
        <x:v>C01370</x:v>
      </x:c>
      <x:c r="B1371" t="n">
        <x:f>'Raw_Data'!B1371</x:f>
        <x:v>32</x:v>
      </x:c>
      <x:c r="C1371" s="30" t="n">
        <x:f>'Raw_Data'!C1371</x:f>
        <x:v>71710</x:v>
      </x:c>
      <x:c r="D1371" t="n">
        <x:f>'Raw_Data'!D1371</x:f>
        <x:v>579</x:v>
      </x:c>
      <x:c r="E1371" t="n">
        <x:f>'Raw_Data'!E1371</x:f>
        <x:v>41</x:v>
      </x:c>
      <x:c r="F1371" t="str">
        <x:f>PROPER(TRIM('Raw_Data'!F1371))</x:f>
        <x:v>Classic</x:v>
      </x:c>
      <x:c r="G1371" t="str">
        <x:f>PROPER(TRIM('Raw_Data'!G1371))</x:f>
        <x:v>Branch</x:v>
      </x:c>
      <x:c r="H1371" s="60" t="n">
        <x:f>'Raw_Data'!H1371</x:f>
        <x:v>1231</x:v>
      </x:c>
      <x:c r="I1371" s="60" t="n">
        <x:f>'Raw_Data'!I1371</x:f>
        <x:v>150</x:v>
      </x:c>
      <x:c r="J1371" s="32" t="n">
        <x:f>'Raw_Data'!J1371</x:f>
        <x:v>0.59</x:v>
      </x:c>
      <x:c r="K1371" s="32" t="n">
        <x:f>'Raw_Data'!K1371</x:f>
        <x:v>0.465</x:v>
      </x:c>
      <x:c r="L1371" t="n">
        <x:f>'Raw_Data'!L1371</x:f>
        <x:v>1</x:v>
      </x:c>
      <x:c r="M1371" t="n">
        <x:f>IF('Raw_Data'!M1371="",Assumptions!$B$15,'Raw_Data'!M1371)</x:f>
        <x:v>7</x:v>
      </x:c>
      <x:c r="N1371" s="32" t="n">
        <x:f>'Raw_Data'!N1371</x:f>
        <x:v>0.097</x:v>
      </x:c>
      <x:c r="O1371" t="str">
        <x:f>IF(OR(D1371&lt;620,L1371&gt;=2,J1371&gt;0.9),"High",IF(OR(D1371&lt;700,L1371=1,J1371&gt;0.75),"Medium","Low"))</x:f>
        <x:v>High</x:v>
      </x:c>
      <x:c r="P1371" s="30" t="n">
        <x:f>XLOOKUP(F1371,Assumptions!$A$4:$A$6,Assumptions!$B$4:$B$6)</x:f>
        <x:v>0</x:v>
      </x:c>
      <x:c r="Q1371" s="32" t="n">
        <x:f>XLOOKUP(F1371,Assumptions!$A$4:$A$6,Assumptions!$C$4:$C$6)</x:f>
        <x:v>0.229</x:v>
      </x:c>
      <x:c r="R1371" s="32" t="n">
        <x:f>XLOOKUP(F1371,Assumptions!$A$4:$A$6,Assumptions!$D$4:$D$6)</x:f>
        <x:v>0.015</x:v>
      </x:c>
      <x:c r="S1371" s="32" t="n">
        <x:f>XLOOKUP(F1371,Assumptions!$A$4:$A$6,Assumptions!$E$4:$E$6)</x:f>
        <x:v>0.0075</x:v>
      </x:c>
      <x:c r="T1371" s="32" t="n">
        <x:f>XLOOKUP(O1371,Assumptions!$H$4:$H$6,Assumptions!$I$4:$I$6)</x:f>
        <x:v>0.045</x:v>
      </x:c>
      <x:c r="U1371" s="30" t="n">
        <x:f>XLOOKUP(F1371,Assumptions!$A$4:$A$6,Assumptions!$F$4:$F$6)</x:f>
        <x:v>60</x:v>
      </x:c>
      <x:c r="V1371" s="60" t="n">
        <x:f>I1371*12</x:f>
        <x:v>1800</x:v>
      </x:c>
      <x:c r="W1371" s="60" t="n">
        <x:f>H1371*J1371*(1-K1371)*Q1371</x:f>
        <x:v>88.98141934999998</x:v>
      </x:c>
      <x:c r="X1371" s="60" t="n">
        <x:f>V1371*R1371</x:f>
        <x:v>27</x:v>
      </x:c>
      <x:c r="Y1371" s="60" t="n">
        <x:f>V1371*S1371</x:f>
        <x:v>13.5</x:v>
      </x:c>
      <x:c r="Z1371" s="60" t="n">
        <x:f>H1371*J1371*T1371</x:f>
        <x:v>32.683049999999994</x:v>
      </x:c>
      <x:c r="AA1371" s="60" t="n">
        <x:f>P1371+W1371+X1371-Y1371-Z1371-U1371</x:f>
        <x:v>9.798369349999987</x:v>
      </x:c>
      <x:c r="AB1371" s="32" t="n">
        <x:f>IFERROR(AA1371/(P1371+W1371+X1371),0)</x:f>
        <x:v>0.08448223348975586</x:v>
      </x:c>
      <x:c r="AC1371" t="n">
        <x:f>IF(O1371="High",0,IF(I1371&gt;=1800,3,IF(I1371&gt;=900,2,1))+IF(K1371&gt;=0.9,2,IF(K1371&gt;=0.75,1,0))+IF(J1371&lt;=0.7,2,IF(J1371&lt;=0.85,1,0))+IF(M1371&gt;=8,1,0))</x:f>
        <x:v>0</x:v>
      </x:c>
      <x:c r="AD1371" t="str">
        <x:f>IF(AND(O1371&lt;&gt;"High",AC1371&gt;=Assumptions!$B$10,AA1371&gt;0),"Priority Growth",IF(AND(O1371="Low",AA1371&gt;0),"Maintain","Watch"))</x:f>
        <x:v>Watch</x:v>
      </x:c>
      <x:c r="AE1371" s="60" t="n">
        <x:f>MAX(AA1371,0)*N1371</x:f>
        <x:v>0.9504418269499988</x:v>
      </x:c>
      <x:c r="AF1371" t="str">
        <x:f>IF(AND(AA1371&gt;=Assumptions!$B$11,O1371&lt;&gt;"High",OR(N1371&gt;=Assumptions!$B$12,M1371&lt;=6)),"High","Standard")</x:f>
        <x:v>Standard</x:v>
      </x:c>
    </x:row>
    <x:row r="1372">
      <x:c r="A1372" t="str">
        <x:f>'Raw_Data'!A1372</x:f>
        <x:v>C01371</x:v>
      </x:c>
      <x:c r="B1372" t="n">
        <x:f>'Raw_Data'!B1372</x:f>
        <x:v>47</x:v>
      </x:c>
      <x:c r="C1372" s="30" t="n">
        <x:f>'Raw_Data'!C1372</x:f>
        <x:v>77766</x:v>
      </x:c>
      <x:c r="D1372" t="n">
        <x:f>'Raw_Data'!D1372</x:f>
        <x:v>627</x:v>
      </x:c>
      <x:c r="E1372" t="n">
        <x:f>'Raw_Data'!E1372</x:f>
        <x:v>83</x:v>
      </x:c>
      <x:c r="F1372" t="str">
        <x:f>PROPER(TRIM('Raw_Data'!F1372))</x:f>
        <x:v>Classic</x:v>
      </x:c>
      <x:c r="G1372" t="str">
        <x:f>PROPER(TRIM('Raw_Data'!G1372))</x:f>
        <x:v>Digital</x:v>
      </x:c>
      <x:c r="H1372" s="60" t="n">
        <x:f>'Raw_Data'!H1372</x:f>
        <x:v>7899</x:v>
      </x:c>
      <x:c r="I1372" s="60" t="n">
        <x:f>'Raw_Data'!I1372</x:f>
        <x:v>898.62</x:v>
      </x:c>
      <x:c r="J1372" s="32" t="n">
        <x:f>'Raw_Data'!J1372</x:f>
        <x:v>0.299</x:v>
      </x:c>
      <x:c r="K1372" s="32" t="n">
        <x:f>'Raw_Data'!K1372</x:f>
        <x:v>0.774</x:v>
      </x:c>
      <x:c r="L1372" t="n">
        <x:f>'Raw_Data'!L1372</x:f>
        <x:v>0</x:v>
      </x:c>
      <x:c r="M1372" t="n">
        <x:f>IF('Raw_Data'!M1372="",Assumptions!$B$15,'Raw_Data'!M1372)</x:f>
        <x:v>8</x:v>
      </x:c>
      <x:c r="N1372" s="32" t="n">
        <x:f>'Raw_Data'!N1372</x:f>
        <x:v>0.047</x:v>
      </x:c>
      <x:c r="O1372" t="str">
        <x:f>IF(OR(D1372&lt;620,L1372&gt;=2,J1372&gt;0.9),"High",IF(OR(D1372&lt;700,L1372=1,J1372&gt;0.75),"Medium","Low"))</x:f>
        <x:v>Medium</x:v>
      </x:c>
      <x:c r="P1372" s="30" t="n">
        <x:f>XLOOKUP(F1372,Assumptions!$A$4:$A$6,Assumptions!$B$4:$B$6)</x:f>
        <x:v>0</x:v>
      </x:c>
      <x:c r="Q1372" s="32" t="n">
        <x:f>XLOOKUP(F1372,Assumptions!$A$4:$A$6,Assumptions!$C$4:$C$6)</x:f>
        <x:v>0.229</x:v>
      </x:c>
      <x:c r="R1372" s="32" t="n">
        <x:f>XLOOKUP(F1372,Assumptions!$A$4:$A$6,Assumptions!$D$4:$D$6)</x:f>
        <x:v>0.015</x:v>
      </x:c>
      <x:c r="S1372" s="32" t="n">
        <x:f>XLOOKUP(F1372,Assumptions!$A$4:$A$6,Assumptions!$E$4:$E$6)</x:f>
        <x:v>0.0075</x:v>
      </x:c>
      <x:c r="T1372" s="32" t="n">
        <x:f>XLOOKUP(O1372,Assumptions!$H$4:$H$6,Assumptions!$I$4:$I$6)</x:f>
        <x:v>0.012</x:v>
      </x:c>
      <x:c r="U1372" s="30" t="n">
        <x:f>XLOOKUP(F1372,Assumptions!$A$4:$A$6,Assumptions!$F$4:$F$6)</x:f>
        <x:v>60</x:v>
      </x:c>
      <x:c r="V1372" s="60" t="n">
        <x:f>I1372*12</x:f>
        <x:v>10783.44</x:v>
      </x:c>
      <x:c r="W1372" s="60" t="n">
        <x:f>H1372*J1372*(1-K1372)*Q1372</x:f>
        <x:v>122.232648954</x:v>
      </x:c>
      <x:c r="X1372" s="60" t="n">
        <x:f>V1372*R1372</x:f>
        <x:v>161.7516</x:v>
      </x:c>
      <x:c r="Y1372" s="60" t="n">
        <x:f>V1372*S1372</x:f>
        <x:v>80.8758</x:v>
      </x:c>
      <x:c r="Z1372" s="60" t="n">
        <x:f>H1372*J1372*T1372</x:f>
        <x:v>28.341612</x:v>
      </x:c>
      <x:c r="AA1372" s="60" t="n">
        <x:f>P1372+W1372+X1372-Y1372-Z1372-U1372</x:f>
        <x:v>114.76683695400001</x:v>
      </x:c>
      <x:c r="AB1372" s="32" t="n">
        <x:f>IFERROR(AA1372/(P1372+W1372+X1372),0)</x:f>
        <x:v>0.4041309945066356</x:v>
      </x:c>
      <x:c r="AC1372" t="n">
        <x:f>IF(O1372="High",0,IF(I1372&gt;=1800,3,IF(I1372&gt;=900,2,1))+IF(K1372&gt;=0.9,2,IF(K1372&gt;=0.75,1,0))+IF(J1372&lt;=0.7,2,IF(J1372&lt;=0.85,1,0))+IF(M1372&gt;=8,1,0))</x:f>
        <x:v>5</x:v>
      </x:c>
      <x:c r="AD1372" t="str">
        <x:f>IF(AND(O1372&lt;&gt;"High",AC1372&gt;=Assumptions!$B$10,AA1372&gt;0),"Priority Growth",IF(AND(O1372="Low",AA1372&gt;0),"Maintain","Watch"))</x:f>
        <x:v>Watch</x:v>
      </x:c>
      <x:c r="AE1372" s="60" t="n">
        <x:f>MAX(AA1372,0)*N1372</x:f>
        <x:v>5.394041336838001</x:v>
      </x:c>
      <x:c r="AF1372" t="str">
        <x:f>IF(AND(AA1372&gt;=Assumptions!$B$11,O1372&lt;&gt;"High",OR(N1372&gt;=Assumptions!$B$12,M1372&lt;=6)),"High","Standard")</x:f>
        <x:v>Standard</x:v>
      </x:c>
    </x:row>
    <x:row r="1373">
      <x:c r="A1373" t="str">
        <x:f>'Raw_Data'!A1373</x:f>
        <x:v>C01372</x:v>
      </x:c>
      <x:c r="B1373" t="n">
        <x:f>'Raw_Data'!B1373</x:f>
        <x:v>57</x:v>
      </x:c>
      <x:c r="C1373" s="30" t="n">
        <x:f>'Raw_Data'!C1373</x:f>
        <x:v>73485</x:v>
      </x:c>
      <x:c r="D1373" t="n">
        <x:f>'Raw_Data'!D1373</x:f>
        <x:v>605</x:v>
      </x:c>
      <x:c r="E1373" t="n">
        <x:f>'Raw_Data'!E1373</x:f>
        <x:v>38</x:v>
      </x:c>
      <x:c r="F1373" t="str">
        <x:f>PROPER(TRIM('Raw_Data'!F1373))</x:f>
        <x:v>Classic</x:v>
      </x:c>
      <x:c r="G1373" t="str">
        <x:f>PROPER(TRIM('Raw_Data'!G1373))</x:f>
        <x:v>Branch</x:v>
      </x:c>
      <x:c r="H1373" s="60" t="n">
        <x:f>'Raw_Data'!H1373</x:f>
        <x:v>3574</x:v>
      </x:c>
      <x:c r="I1373" s="60" t="n">
        <x:f>'Raw_Data'!I1373</x:f>
        <x:v>863.64</x:v>
      </x:c>
      <x:c r="J1373" s="32" t="n">
        <x:f>'Raw_Data'!J1373</x:f>
        <x:v>0.685</x:v>
      </x:c>
      <x:c r="K1373" s="32" t="n">
        <x:f>'Raw_Data'!K1373</x:f>
        <x:v>0.613</x:v>
      </x:c>
      <x:c r="L1373" t="n">
        <x:f>'Raw_Data'!L1373</x:f>
        <x:v>0</x:v>
      </x:c>
      <x:c r="M1373" t="n">
        <x:f>IF('Raw_Data'!M1373="",Assumptions!$B$15,'Raw_Data'!M1373)</x:f>
        <x:v>8</x:v>
      </x:c>
      <x:c r="N1373" s="32" t="n">
        <x:f>'Raw_Data'!N1373</x:f>
        <x:v>0.046</x:v>
      </x:c>
      <x:c r="O1373" t="str">
        <x:f>IF(OR(D1373&lt;620,L1373&gt;=2,J1373&gt;0.9),"High",IF(OR(D1373&lt;700,L1373=1,J1373&gt;0.75),"Medium","Low"))</x:f>
        <x:v>High</x:v>
      </x:c>
      <x:c r="P1373" s="30" t="n">
        <x:f>XLOOKUP(F1373,Assumptions!$A$4:$A$6,Assumptions!$B$4:$B$6)</x:f>
        <x:v>0</x:v>
      </x:c>
      <x:c r="Q1373" s="32" t="n">
        <x:f>XLOOKUP(F1373,Assumptions!$A$4:$A$6,Assumptions!$C$4:$C$6)</x:f>
        <x:v>0.229</x:v>
      </x:c>
      <x:c r="R1373" s="32" t="n">
        <x:f>XLOOKUP(F1373,Assumptions!$A$4:$A$6,Assumptions!$D$4:$D$6)</x:f>
        <x:v>0.015</x:v>
      </x:c>
      <x:c r="S1373" s="32" t="n">
        <x:f>XLOOKUP(F1373,Assumptions!$A$4:$A$6,Assumptions!$E$4:$E$6)</x:f>
        <x:v>0.0075</x:v>
      </x:c>
      <x:c r="T1373" s="32" t="n">
        <x:f>XLOOKUP(O1373,Assumptions!$H$4:$H$6,Assumptions!$I$4:$I$6)</x:f>
        <x:v>0.045</x:v>
      </x:c>
      <x:c r="U1373" s="30" t="n">
        <x:f>XLOOKUP(F1373,Assumptions!$A$4:$A$6,Assumptions!$F$4:$F$6)</x:f>
        <x:v>60</x:v>
      </x:c>
      <x:c r="V1373" s="60" t="n">
        <x:f>I1373*12</x:f>
        <x:v>10363.68</x:v>
      </x:c>
      <x:c r="W1373" s="60" t="n">
        <x:f>H1373*J1373*(1-K1373)*Q1373</x:f>
        <x:v>216.96594237000002</x:v>
      </x:c>
      <x:c r="X1373" s="60" t="n">
        <x:f>V1373*R1373</x:f>
        <x:v>155.4552</x:v>
      </x:c>
      <x:c r="Y1373" s="60" t="n">
        <x:f>V1373*S1373</x:f>
        <x:v>77.7276</x:v>
      </x:c>
      <x:c r="Z1373" s="60" t="n">
        <x:f>H1373*J1373*T1373</x:f>
        <x:v>110.16855</x:v>
      </x:c>
      <x:c r="AA1373" s="60" t="n">
        <x:f>P1373+W1373+X1373-Y1373-Z1373-U1373</x:f>
        <x:v>124.52499237</x:v>
      </x:c>
      <x:c r="AB1373" s="32" t="n">
        <x:f>IFERROR(AA1373/(P1373+W1373+X1373),0)</x:f>
        <x:v>0.33436606626990195</x:v>
      </x:c>
      <x:c r="AC1373" t="n">
        <x:f>IF(O1373="High",0,IF(I1373&gt;=1800,3,IF(I1373&gt;=900,2,1))+IF(K1373&gt;=0.9,2,IF(K1373&gt;=0.75,1,0))+IF(J1373&lt;=0.7,2,IF(J1373&lt;=0.85,1,0))+IF(M1373&gt;=8,1,0))</x:f>
        <x:v>0</x:v>
      </x:c>
      <x:c r="AD1373" t="str">
        <x:f>IF(AND(O1373&lt;&gt;"High",AC1373&gt;=Assumptions!$B$10,AA1373&gt;0),"Priority Growth",IF(AND(O1373="Low",AA1373&gt;0),"Maintain","Watch"))</x:f>
        <x:v>Watch</x:v>
      </x:c>
      <x:c r="AE1373" s="60" t="n">
        <x:f>MAX(AA1373,0)*N1373</x:f>
        <x:v>5.728149649020001</x:v>
      </x:c>
      <x:c r="AF1373" t="str">
        <x:f>IF(AND(AA1373&gt;=Assumptions!$B$11,O1373&lt;&gt;"High",OR(N1373&gt;=Assumptions!$B$12,M1373&lt;=6)),"High","Standard")</x:f>
        <x:v>Standard</x:v>
      </x:c>
    </x:row>
    <x:row r="1374">
      <x:c r="A1374" t="str">
        <x:f>'Raw_Data'!A1374</x:f>
        <x:v>C01373</x:v>
      </x:c>
      <x:c r="B1374" t="n">
        <x:f>'Raw_Data'!B1374</x:f>
        <x:v>46</x:v>
      </x:c>
      <x:c r="C1374" s="30" t="n">
        <x:f>'Raw_Data'!C1374</x:f>
        <x:v>57451</x:v>
      </x:c>
      <x:c r="D1374" t="n">
        <x:f>'Raw_Data'!D1374</x:f>
        <x:v>734</x:v>
      </x:c>
      <x:c r="E1374" t="n">
        <x:f>'Raw_Data'!E1374</x:f>
        <x:v>117</x:v>
      </x:c>
      <x:c r="F1374" t="str">
        <x:f>PROPER(TRIM('Raw_Data'!F1374))</x:f>
        <x:v>Gold</x:v>
      </x:c>
      <x:c r="G1374" t="str">
        <x:f>PROPER(TRIM('Raw_Data'!G1374))</x:f>
        <x:v>Direct Mail</x:v>
      </x:c>
      <x:c r="H1374" s="60" t="n">
        <x:f>'Raw_Data'!H1374</x:f>
        <x:v>9726</x:v>
      </x:c>
      <x:c r="I1374" s="60" t="n">
        <x:f>'Raw_Data'!I1374</x:f>
        <x:v>926.97</x:v>
      </x:c>
      <x:c r="J1374" s="32" t="n">
        <x:f>'Raw_Data'!J1374</x:f>
        <x:v>0.368</x:v>
      </x:c>
      <x:c r="K1374" s="32" t="n">
        <x:f>'Raw_Data'!K1374</x:f>
        <x:v>0.767</x:v>
      </x:c>
      <x:c r="L1374" t="n">
        <x:f>'Raw_Data'!L1374</x:f>
        <x:v>0</x:v>
      </x:c>
      <x:c r="M1374" t="n">
        <x:f>IF('Raw_Data'!M1374="",Assumptions!$B$15,'Raw_Data'!M1374)</x:f>
        <x:v>5</x:v>
      </x:c>
      <x:c r="N1374" s="32" t="n">
        <x:f>'Raw_Data'!N1374</x:f>
        <x:v>0.19</x:v>
      </x:c>
      <x:c r="O1374" t="str">
        <x:f>IF(OR(D1374&lt;620,L1374&gt;=2,J1374&gt;0.9),"High",IF(OR(D1374&lt;700,L1374=1,J1374&gt;0.75),"Medium","Low"))</x:f>
        <x:v>Low</x:v>
      </x:c>
      <x:c r="P1374" s="30" t="n">
        <x:f>XLOOKUP(F1374,Assumptions!$A$4:$A$6,Assumptions!$B$4:$B$6)</x:f>
        <x:v>95</x:v>
      </x:c>
      <x:c r="Q1374" s="32" t="n">
        <x:f>XLOOKUP(F1374,Assumptions!$A$4:$A$6,Assumptions!$C$4:$C$6)</x:f>
        <x:v>0.219</x:v>
      </x:c>
      <x:c r="R1374" s="32" t="n">
        <x:f>XLOOKUP(F1374,Assumptions!$A$4:$A$6,Assumptions!$D$4:$D$6)</x:f>
        <x:v>0.016</x:v>
      </x:c>
      <x:c r="S1374" s="32" t="n">
        <x:f>XLOOKUP(F1374,Assumptions!$A$4:$A$6,Assumptions!$E$4:$E$6)</x:f>
        <x:v>0.01</x:v>
      </x:c>
      <x:c r="T1374" s="32" t="n">
        <x:f>XLOOKUP(O1374,Assumptions!$H$4:$H$6,Assumptions!$I$4:$I$6)</x:f>
        <x:v>0.0035</x:v>
      </x:c>
      <x:c r="U1374" s="30" t="n">
        <x:f>XLOOKUP(F1374,Assumptions!$A$4:$A$6,Assumptions!$F$4:$F$6)</x:f>
        <x:v>90</x:v>
      </x:c>
      <x:c r="V1374" s="60" t="n">
        <x:f>I1374*12</x:f>
        <x:v>11123.64</x:v>
      </x:c>
      <x:c r="W1374" s="60" t="n">
        <x:f>H1374*J1374*(1-K1374)*Q1374</x:f>
        <x:v>182.634205536</x:v>
      </x:c>
      <x:c r="X1374" s="60" t="n">
        <x:f>V1374*R1374</x:f>
        <x:v>177.97824</x:v>
      </x:c>
      <x:c r="Y1374" s="60" t="n">
        <x:f>V1374*S1374</x:f>
        <x:v>111.2364</x:v>
      </x:c>
      <x:c r="Z1374" s="60" t="n">
        <x:f>H1374*J1374*T1374</x:f>
        <x:v>12.527088000000001</x:v>
      </x:c>
      <x:c r="AA1374" s="60" t="n">
        <x:f>P1374+W1374+X1374-Y1374-Z1374-U1374</x:f>
        <x:v>241.848957536</x:v>
      </x:c>
      <x:c r="AB1374" s="32" t="n">
        <x:f>IFERROR(AA1374/(P1374+W1374+X1374),0)</x:f>
        <x:v>0.5308216663209882</x:v>
      </x:c>
      <x:c r="AC1374" t="n">
        <x:f>IF(O1374="High",0,IF(I1374&gt;=1800,3,IF(I1374&gt;=900,2,1))+IF(K1374&gt;=0.9,2,IF(K1374&gt;=0.75,1,0))+IF(J1374&lt;=0.7,2,IF(J1374&lt;=0.85,1,0))+IF(M1374&gt;=8,1,0))</x:f>
        <x:v>5</x:v>
      </x:c>
      <x:c r="AD1374" t="str">
        <x:f>IF(AND(O1374&lt;&gt;"High",AC1374&gt;=Assumptions!$B$10,AA1374&gt;0),"Priority Growth",IF(AND(O1374="Low",AA1374&gt;0),"Maintain","Watch"))</x:f>
        <x:v>Maintain</x:v>
      </x:c>
      <x:c r="AE1374" s="60" t="n">
        <x:f>MAX(AA1374,0)*N1374</x:f>
        <x:v>45.95130193184</x:v>
      </x:c>
      <x:c r="AF1374" t="str">
        <x:f>IF(AND(AA1374&gt;=Assumptions!$B$11,O1374&lt;&gt;"High",OR(N1374&gt;=Assumptions!$B$12,M1374&lt;=6)),"High","Standard")</x:f>
        <x:v>Standard</x:v>
      </x:c>
    </x:row>
    <x:row r="1375">
      <x:c r="A1375" t="str">
        <x:f>'Raw_Data'!A1375</x:f>
        <x:v>C01374</x:v>
      </x:c>
      <x:c r="B1375" t="n">
        <x:f>'Raw_Data'!B1375</x:f>
        <x:v>28</x:v>
      </x:c>
      <x:c r="C1375" s="30" t="n">
        <x:f>'Raw_Data'!C1375</x:f>
        <x:v>68206</x:v>
      </x:c>
      <x:c r="D1375" t="n">
        <x:f>'Raw_Data'!D1375</x:f>
        <x:v>679</x:v>
      </x:c>
      <x:c r="E1375" t="n">
        <x:f>'Raw_Data'!E1375</x:f>
        <x:v>29</x:v>
      </x:c>
      <x:c r="F1375" t="str">
        <x:f>PROPER(TRIM('Raw_Data'!F1375))</x:f>
        <x:v>Gold</x:v>
      </x:c>
      <x:c r="G1375" t="str">
        <x:f>PROPER(TRIM('Raw_Data'!G1375))</x:f>
        <x:v>Branch</x:v>
      </x:c>
      <x:c r="H1375" s="60" t="n">
        <x:f>'Raw_Data'!H1375</x:f>
        <x:v>8528</x:v>
      </x:c>
      <x:c r="I1375" s="60" t="n">
        <x:f>'Raw_Data'!I1375</x:f>
        <x:v>802.21</x:v>
      </x:c>
      <x:c r="J1375" s="32" t="n">
        <x:f>'Raw_Data'!J1375</x:f>
        <x:v>0.374</x:v>
      </x:c>
      <x:c r="K1375" s="32" t="n">
        <x:f>'Raw_Data'!K1375</x:f>
        <x:v>0.718</x:v>
      </x:c>
      <x:c r="L1375" t="n">
        <x:f>'Raw_Data'!L1375</x:f>
        <x:v>0</x:v>
      </x:c>
      <x:c r="M1375" t="n">
        <x:f>IF('Raw_Data'!M1375="",Assumptions!$B$15,'Raw_Data'!M1375)</x:f>
        <x:v>7</x:v>
      </x:c>
      <x:c r="N1375" s="32" t="n">
        <x:f>'Raw_Data'!N1375</x:f>
        <x:v>0.22</x:v>
      </x:c>
      <x:c r="O1375" t="str">
        <x:f>IF(OR(D1375&lt;620,L1375&gt;=2,J1375&gt;0.9),"High",IF(OR(D1375&lt;700,L1375=1,J1375&gt;0.75),"Medium","Low"))</x:f>
        <x:v>Medium</x:v>
      </x:c>
      <x:c r="P1375" s="30" t="n">
        <x:f>XLOOKUP(F1375,Assumptions!$A$4:$A$6,Assumptions!$B$4:$B$6)</x:f>
        <x:v>95</x:v>
      </x:c>
      <x:c r="Q1375" s="32" t="n">
        <x:f>XLOOKUP(F1375,Assumptions!$A$4:$A$6,Assumptions!$C$4:$C$6)</x:f>
        <x:v>0.219</x:v>
      </x:c>
      <x:c r="R1375" s="32" t="n">
        <x:f>XLOOKUP(F1375,Assumptions!$A$4:$A$6,Assumptions!$D$4:$D$6)</x:f>
        <x:v>0.016</x:v>
      </x:c>
      <x:c r="S1375" s="32" t="n">
        <x:f>XLOOKUP(F1375,Assumptions!$A$4:$A$6,Assumptions!$E$4:$E$6)</x:f>
        <x:v>0.01</x:v>
      </x:c>
      <x:c r="T1375" s="32" t="n">
        <x:f>XLOOKUP(O1375,Assumptions!$H$4:$H$6,Assumptions!$I$4:$I$6)</x:f>
        <x:v>0.012</x:v>
      </x:c>
      <x:c r="U1375" s="30" t="n">
        <x:f>XLOOKUP(F1375,Assumptions!$A$4:$A$6,Assumptions!$F$4:$F$6)</x:f>
        <x:v>90</x:v>
      </x:c>
      <x:c r="V1375" s="60" t="n">
        <x:f>I1375*12</x:f>
        <x:v>9626.52</x:v>
      </x:c>
      <x:c r="W1375" s="60" t="n">
        <x:f>H1375*J1375*(1-K1375)*Q1375</x:f>
        <x:v>196.97541177600002</x:v>
      </x:c>
      <x:c r="X1375" s="60" t="n">
        <x:f>V1375*R1375</x:f>
        <x:v>154.02432000000002</x:v>
      </x:c>
      <x:c r="Y1375" s="60" t="n">
        <x:f>V1375*S1375</x:f>
        <x:v>96.26520000000001</x:v>
      </x:c>
      <x:c r="Z1375" s="60" t="n">
        <x:f>H1375*J1375*T1375</x:f>
        <x:v>38.273664000000004</x:v>
      </x:c>
      <x:c r="AA1375" s="60" t="n">
        <x:f>P1375+W1375+X1375-Y1375-Z1375-U1375</x:f>
        <x:v>221.460867776</x:v>
      </x:c>
      <x:c r="AB1375" s="32" t="n">
        <x:f>IFERROR(AA1375/(P1375+W1375+X1375),0)</x:f>
        <x:v>0.4965493295122138</x:v>
      </x:c>
      <x:c r="AC1375" t="n">
        <x:f>IF(O1375="High",0,IF(I1375&gt;=1800,3,IF(I1375&gt;=900,2,1))+IF(K1375&gt;=0.9,2,IF(K1375&gt;=0.75,1,0))+IF(J1375&lt;=0.7,2,IF(J1375&lt;=0.85,1,0))+IF(M1375&gt;=8,1,0))</x:f>
        <x:v>3</x:v>
      </x:c>
      <x:c r="AD1375" t="str">
        <x:f>IF(AND(O1375&lt;&gt;"High",AC1375&gt;=Assumptions!$B$10,AA1375&gt;0),"Priority Growth",IF(AND(O1375="Low",AA1375&gt;0),"Maintain","Watch"))</x:f>
        <x:v>Watch</x:v>
      </x:c>
      <x:c r="AE1375" s="60" t="n">
        <x:f>MAX(AA1375,0)*N1375</x:f>
        <x:v>48.72139091072</x:v>
      </x:c>
      <x:c r="AF1375" t="str">
        <x:f>IF(AND(AA1375&gt;=Assumptions!$B$11,O1375&lt;&gt;"High",OR(N1375&gt;=Assumptions!$B$12,M1375&lt;=6)),"High","Standard")</x:f>
        <x:v>Standard</x:v>
      </x:c>
    </x:row>
    <x:row r="1376">
      <x:c r="A1376" t="str">
        <x:f>'Raw_Data'!A1376</x:f>
        <x:v>C01375</x:v>
      </x:c>
      <x:c r="B1376" t="n">
        <x:f>'Raw_Data'!B1376</x:f>
        <x:v>42</x:v>
      </x:c>
      <x:c r="C1376" s="30" t="n">
        <x:f>'Raw_Data'!C1376</x:f>
        <x:v>54619</x:v>
      </x:c>
      <x:c r="D1376" t="n">
        <x:f>'Raw_Data'!D1376</x:f>
        <x:v>651</x:v>
      </x:c>
      <x:c r="E1376" t="n">
        <x:f>'Raw_Data'!E1376</x:f>
        <x:v>27</x:v>
      </x:c>
      <x:c r="F1376" t="str">
        <x:f>PROPER(TRIM('Raw_Data'!F1376))</x:f>
        <x:v>Classic</x:v>
      </x:c>
      <x:c r="G1376" t="str">
        <x:f>PROPER(TRIM('Raw_Data'!G1376))</x:f>
        <x:v>Branch</x:v>
      </x:c>
      <x:c r="H1376" s="60" t="n">
        <x:f>'Raw_Data'!H1376</x:f>
        <x:v>5328</x:v>
      </x:c>
      <x:c r="I1376" s="60" t="n">
        <x:f>'Raw_Data'!I1376</x:f>
        <x:v>414.31</x:v>
      </x:c>
      <x:c r="J1376" s="32" t="n">
        <x:f>'Raw_Data'!J1376</x:f>
        <x:v>0.515</x:v>
      </x:c>
      <x:c r="K1376" s="32" t="n">
        <x:f>'Raw_Data'!K1376</x:f>
        <x:v>0.696</x:v>
      </x:c>
      <x:c r="L1376" t="n">
        <x:f>'Raw_Data'!L1376</x:f>
        <x:v>1</x:v>
      </x:c>
      <x:c r="M1376" t="n">
        <x:f>IF('Raw_Data'!M1376="",Assumptions!$B$15,'Raw_Data'!M1376)</x:f>
        <x:v>6</x:v>
      </x:c>
      <x:c r="N1376" s="32" t="n">
        <x:f>'Raw_Data'!N1376</x:f>
        <x:v>0.157</x:v>
      </x:c>
      <x:c r="O1376" t="str">
        <x:f>IF(OR(D1376&lt;620,L1376&gt;=2,J1376&gt;0.9),"High",IF(OR(D1376&lt;700,L1376=1,J1376&gt;0.75),"Medium","Low"))</x:f>
        <x:v>Medium</x:v>
      </x:c>
      <x:c r="P1376" s="30" t="n">
        <x:f>XLOOKUP(F1376,Assumptions!$A$4:$A$6,Assumptions!$B$4:$B$6)</x:f>
        <x:v>0</x:v>
      </x:c>
      <x:c r="Q1376" s="32" t="n">
        <x:f>XLOOKUP(F1376,Assumptions!$A$4:$A$6,Assumptions!$C$4:$C$6)</x:f>
        <x:v>0.229</x:v>
      </x:c>
      <x:c r="R1376" s="32" t="n">
        <x:f>XLOOKUP(F1376,Assumptions!$A$4:$A$6,Assumptions!$D$4:$D$6)</x:f>
        <x:v>0.015</x:v>
      </x:c>
      <x:c r="S1376" s="32" t="n">
        <x:f>XLOOKUP(F1376,Assumptions!$A$4:$A$6,Assumptions!$E$4:$E$6)</x:f>
        <x:v>0.0075</x:v>
      </x:c>
      <x:c r="T1376" s="32" t="n">
        <x:f>XLOOKUP(O1376,Assumptions!$H$4:$H$6,Assumptions!$I$4:$I$6)</x:f>
        <x:v>0.012</x:v>
      </x:c>
      <x:c r="U1376" s="30" t="n">
        <x:f>XLOOKUP(F1376,Assumptions!$A$4:$A$6,Assumptions!$F$4:$F$6)</x:f>
        <x:v>60</x:v>
      </x:c>
      <x:c r="V1376" s="60" t="n">
        <x:f>I1376*12</x:f>
        <x:v>4971.72</x:v>
      </x:c>
      <x:c r="W1376" s="60" t="n">
        <x:f>H1376*J1376*(1-K1376)*Q1376</x:f>
        <x:v>191.02073472000004</x:v>
      </x:c>
      <x:c r="X1376" s="60" t="n">
        <x:f>V1376*R1376</x:f>
        <x:v>74.5758</x:v>
      </x:c>
      <x:c r="Y1376" s="60" t="n">
        <x:f>V1376*S1376</x:f>
        <x:v>37.2879</x:v>
      </x:c>
      <x:c r="Z1376" s="60" t="n">
        <x:f>H1376*J1376*T1376</x:f>
        <x:v>32.92704</x:v>
      </x:c>
      <x:c r="AA1376" s="60" t="n">
        <x:f>P1376+W1376+X1376-Y1376-Z1376-U1376</x:f>
        <x:v>135.38159472</x:v>
      </x:c>
      <x:c r="AB1376" s="32" t="n">
        <x:f>IFERROR(AA1376/(P1376+W1376+X1376),0)</x:f>
        <x:v>0.5097265100341893</x:v>
      </x:c>
      <x:c r="AC1376" t="n">
        <x:f>IF(O1376="High",0,IF(I1376&gt;=1800,3,IF(I1376&gt;=900,2,1))+IF(K1376&gt;=0.9,2,IF(K1376&gt;=0.75,1,0))+IF(J1376&lt;=0.7,2,IF(J1376&lt;=0.85,1,0))+IF(M1376&gt;=8,1,0))</x:f>
        <x:v>3</x:v>
      </x:c>
      <x:c r="AD1376" t="str">
        <x:f>IF(AND(O1376&lt;&gt;"High",AC1376&gt;=Assumptions!$B$10,AA1376&gt;0),"Priority Growth",IF(AND(O1376="Low",AA1376&gt;0),"Maintain","Watch"))</x:f>
        <x:v>Watch</x:v>
      </x:c>
      <x:c r="AE1376" s="60" t="n">
        <x:f>MAX(AA1376,0)*N1376</x:f>
        <x:v>21.25491037104</x:v>
      </x:c>
      <x:c r="AF1376" t="str">
        <x:f>IF(AND(AA1376&gt;=Assumptions!$B$11,O1376&lt;&gt;"High",OR(N1376&gt;=Assumptions!$B$12,M1376&lt;=6)),"High","Standard")</x:f>
        <x:v>Standard</x:v>
      </x:c>
    </x:row>
    <x:row r="1377">
      <x:c r="A1377" t="str">
        <x:f>'Raw_Data'!A1377</x:f>
        <x:v>C01376</x:v>
      </x:c>
      <x:c r="B1377" t="n">
        <x:f>'Raw_Data'!B1377</x:f>
        <x:v>37</x:v>
      </x:c>
      <x:c r="C1377" s="30" t="n">
        <x:f>'Raw_Data'!C1377</x:f>
        <x:v>34689</x:v>
      </x:c>
      <x:c r="D1377" t="n">
        <x:f>'Raw_Data'!D1377</x:f>
        <x:v>626</x:v>
      </x:c>
      <x:c r="E1377" t="n">
        <x:f>'Raw_Data'!E1377</x:f>
        <x:v>32</x:v>
      </x:c>
      <x:c r="F1377" t="str">
        <x:f>PROPER(TRIM('Raw_Data'!F1377))</x:f>
        <x:v>Classic</x:v>
      </x:c>
      <x:c r="G1377" t="str">
        <x:f>PROPER(TRIM('Raw_Data'!G1377))</x:f>
        <x:v>Branch</x:v>
      </x:c>
      <x:c r="H1377" s="60" t="n">
        <x:f>'Raw_Data'!H1377</x:f>
        <x:v>2612</x:v>
      </x:c>
      <x:c r="I1377" s="60" t="n">
        <x:f>'Raw_Data'!I1377</x:f>
        <x:v>244.35</x:v>
      </x:c>
      <x:c r="J1377" s="32" t="n">
        <x:f>'Raw_Data'!J1377</x:f>
        <x:v>0.425</x:v>
      </x:c>
      <x:c r="K1377" s="32" t="n">
        <x:f>'Raw_Data'!K1377</x:f>
        <x:v>0.587</x:v>
      </x:c>
      <x:c r="L1377" t="n">
        <x:f>'Raw_Data'!L1377</x:f>
        <x:v>0</x:v>
      </x:c>
      <x:c r="M1377" t="n">
        <x:f>IF('Raw_Data'!M1377="",Assumptions!$B$15,'Raw_Data'!M1377)</x:f>
        <x:v>9</x:v>
      </x:c>
      <x:c r="N1377" s="32" t="n">
        <x:f>'Raw_Data'!N1377</x:f>
        <x:v>0.038</x:v>
      </x:c>
      <x:c r="O1377" t="str">
        <x:f>IF(OR(D1377&lt;620,L1377&gt;=2,J1377&gt;0.9),"High",IF(OR(D1377&lt;700,L1377=1,J1377&gt;0.75),"Medium","Low"))</x:f>
        <x:v>Medium</x:v>
      </x:c>
      <x:c r="P1377" s="30" t="n">
        <x:f>XLOOKUP(F1377,Assumptions!$A$4:$A$6,Assumptions!$B$4:$B$6)</x:f>
        <x:v>0</x:v>
      </x:c>
      <x:c r="Q1377" s="32" t="n">
        <x:f>XLOOKUP(F1377,Assumptions!$A$4:$A$6,Assumptions!$C$4:$C$6)</x:f>
        <x:v>0.229</x:v>
      </x:c>
      <x:c r="R1377" s="32" t="n">
        <x:f>XLOOKUP(F1377,Assumptions!$A$4:$A$6,Assumptions!$D$4:$D$6)</x:f>
        <x:v>0.015</x:v>
      </x:c>
      <x:c r="S1377" s="32" t="n">
        <x:f>XLOOKUP(F1377,Assumptions!$A$4:$A$6,Assumptions!$E$4:$E$6)</x:f>
        <x:v>0.0075</x:v>
      </x:c>
      <x:c r="T1377" s="32" t="n">
        <x:f>XLOOKUP(O1377,Assumptions!$H$4:$H$6,Assumptions!$I$4:$I$6)</x:f>
        <x:v>0.012</x:v>
      </x:c>
      <x:c r="U1377" s="30" t="n">
        <x:f>XLOOKUP(F1377,Assumptions!$A$4:$A$6,Assumptions!$F$4:$F$6)</x:f>
        <x:v>60</x:v>
      </x:c>
      <x:c r="V1377" s="60" t="n">
        <x:f>I1377*12</x:f>
        <x:v>2932.2</x:v>
      </x:c>
      <x:c r="W1377" s="60" t="n">
        <x:f>H1377*J1377*(1-K1377)*Q1377</x:f>
        <x:v>104.9899277</x:v>
      </x:c>
      <x:c r="X1377" s="60" t="n">
        <x:f>V1377*R1377</x:f>
        <x:v>43.983</x:v>
      </x:c>
      <x:c r="Y1377" s="60" t="n">
        <x:f>V1377*S1377</x:f>
        <x:v>21.9915</x:v>
      </x:c>
      <x:c r="Z1377" s="60" t="n">
        <x:f>H1377*J1377*T1377</x:f>
        <x:v>13.3212</x:v>
      </x:c>
      <x:c r="AA1377" s="60" t="n">
        <x:f>P1377+W1377+X1377-Y1377-Z1377-U1377</x:f>
        <x:v>53.66022769999998</x:v>
      </x:c>
      <x:c r="AB1377" s="32" t="n">
        <x:f>IFERROR(AA1377/(P1377+W1377+X1377),0)</x:f>
        <x:v>0.3602012025168784</x:v>
      </x:c>
      <x:c r="AC1377" t="n">
        <x:f>IF(O1377="High",0,IF(I1377&gt;=1800,3,IF(I1377&gt;=900,2,1))+IF(K1377&gt;=0.9,2,IF(K1377&gt;=0.75,1,0))+IF(J1377&lt;=0.7,2,IF(J1377&lt;=0.85,1,0))+IF(M1377&gt;=8,1,0))</x:f>
        <x:v>4</x:v>
      </x:c>
      <x:c r="AD1377" t="str">
        <x:f>IF(AND(O1377&lt;&gt;"High",AC1377&gt;=Assumptions!$B$10,AA1377&gt;0),"Priority Growth",IF(AND(O1377="Low",AA1377&gt;0),"Maintain","Watch"))</x:f>
        <x:v>Watch</x:v>
      </x:c>
      <x:c r="AE1377" s="60" t="n">
        <x:f>MAX(AA1377,0)*N1377</x:f>
        <x:v>2.039088652599999</x:v>
      </x:c>
      <x:c r="AF1377" t="str">
        <x:f>IF(AND(AA1377&gt;=Assumptions!$B$11,O1377&lt;&gt;"High",OR(N1377&gt;=Assumptions!$B$12,M1377&lt;=6)),"High","Standard")</x:f>
        <x:v>Standard</x:v>
      </x:c>
    </x:row>
    <x:row r="1378">
      <x:c r="A1378" t="str">
        <x:f>'Raw_Data'!A1378</x:f>
        <x:v>C01377</x:v>
      </x:c>
      <x:c r="B1378" t="n">
        <x:f>'Raw_Data'!B1378</x:f>
        <x:v>52</x:v>
      </x:c>
      <x:c r="C1378" s="30" t="n">
        <x:f>'Raw_Data'!C1378</x:f>
        <x:v>46934</x:v>
      </x:c>
      <x:c r="D1378" t="n">
        <x:f>'Raw_Data'!D1378</x:f>
        <x:v>616</x:v>
      </x:c>
      <x:c r="E1378" t="n">
        <x:f>'Raw_Data'!E1378</x:f>
        <x:v>52</x:v>
      </x:c>
      <x:c r="F1378" t="str">
        <x:f>PROPER(TRIM('Raw_Data'!F1378))</x:f>
        <x:v>Classic</x:v>
      </x:c>
      <x:c r="G1378" t="str">
        <x:f>PROPER(TRIM('Raw_Data'!G1378))</x:f>
        <x:v>Branch</x:v>
      </x:c>
      <x:c r="H1378" s="60" t="n">
        <x:f>'Raw_Data'!H1378</x:f>
        <x:v>2727</x:v>
      </x:c>
      <x:c r="I1378" s="60" t="n">
        <x:f>'Raw_Data'!I1378</x:f>
        <x:v>761.86</x:v>
      </x:c>
      <x:c r="J1378" s="32" t="n">
        <x:f>'Raw_Data'!J1378</x:f>
        <x:v>0.361</x:v>
      </x:c>
      <x:c r="K1378" s="32" t="n">
        <x:f>'Raw_Data'!K1378</x:f>
        <x:v>0.677</x:v>
      </x:c>
      <x:c r="L1378" t="n">
        <x:f>'Raw_Data'!L1378</x:f>
        <x:v>0</x:v>
      </x:c>
      <x:c r="M1378" t="n">
        <x:f>IF('Raw_Data'!M1378="",Assumptions!$B$15,'Raw_Data'!M1378)</x:f>
        <x:v>9</x:v>
      </x:c>
      <x:c r="N1378" s="32" t="n">
        <x:f>'Raw_Data'!N1378</x:f>
        <x:v>0.02</x:v>
      </x:c>
      <x:c r="O1378" t="str">
        <x:f>IF(OR(D1378&lt;620,L1378&gt;=2,J1378&gt;0.9),"High",IF(OR(D1378&lt;700,L1378=1,J1378&gt;0.75),"Medium","Low"))</x:f>
        <x:v>High</x:v>
      </x:c>
      <x:c r="P1378" s="30" t="n">
        <x:f>XLOOKUP(F1378,Assumptions!$A$4:$A$6,Assumptions!$B$4:$B$6)</x:f>
        <x:v>0</x:v>
      </x:c>
      <x:c r="Q1378" s="32" t="n">
        <x:f>XLOOKUP(F1378,Assumptions!$A$4:$A$6,Assumptions!$C$4:$C$6)</x:f>
        <x:v>0.229</x:v>
      </x:c>
      <x:c r="R1378" s="32" t="n">
        <x:f>XLOOKUP(F1378,Assumptions!$A$4:$A$6,Assumptions!$D$4:$D$6)</x:f>
        <x:v>0.015</x:v>
      </x:c>
      <x:c r="S1378" s="32" t="n">
        <x:f>XLOOKUP(F1378,Assumptions!$A$4:$A$6,Assumptions!$E$4:$E$6)</x:f>
        <x:v>0.0075</x:v>
      </x:c>
      <x:c r="T1378" s="32" t="n">
        <x:f>XLOOKUP(O1378,Assumptions!$H$4:$H$6,Assumptions!$I$4:$I$6)</x:f>
        <x:v>0.045</x:v>
      </x:c>
      <x:c r="U1378" s="30" t="n">
        <x:f>XLOOKUP(F1378,Assumptions!$A$4:$A$6,Assumptions!$F$4:$F$6)</x:f>
        <x:v>60</x:v>
      </x:c>
      <x:c r="V1378" s="60" t="n">
        <x:f>I1378*12</x:f>
        <x:v>9142.32</x:v>
      </x:c>
      <x:c r="W1378" s="60" t="n">
        <x:f>H1378*J1378*(1-K1378)*Q1378</x:f>
        <x:v>72.81659124899998</x:v>
      </x:c>
      <x:c r="X1378" s="60" t="n">
        <x:f>V1378*R1378</x:f>
        <x:v>137.13479999999998</x:v>
      </x:c>
      <x:c r="Y1378" s="60" t="n">
        <x:f>V1378*S1378</x:f>
        <x:v>68.56739999999999</x:v>
      </x:c>
      <x:c r="Z1378" s="60" t="n">
        <x:f>H1378*J1378*T1378</x:f>
        <x:v>44.300115</x:v>
      </x:c>
      <x:c r="AA1378" s="60" t="n">
        <x:f>P1378+W1378+X1378-Y1378-Z1378-U1378</x:f>
        <x:v>37.083876248999985</x:v>
      </x:c>
      <x:c r="AB1378" s="32" t="n">
        <x:f>IFERROR(AA1378/(P1378+W1378+X1378),0)</x:f>
        <x:v>0.1766307716676139</x:v>
      </x:c>
      <x:c r="AC1378" t="n">
        <x:f>IF(O1378="High",0,IF(I1378&gt;=1800,3,IF(I1378&gt;=900,2,1))+IF(K1378&gt;=0.9,2,IF(K1378&gt;=0.75,1,0))+IF(J1378&lt;=0.7,2,IF(J1378&lt;=0.85,1,0))+IF(M1378&gt;=8,1,0))</x:f>
        <x:v>0</x:v>
      </x:c>
      <x:c r="AD1378" t="str">
        <x:f>IF(AND(O1378&lt;&gt;"High",AC1378&gt;=Assumptions!$B$10,AA1378&gt;0),"Priority Growth",IF(AND(O1378="Low",AA1378&gt;0),"Maintain","Watch"))</x:f>
        <x:v>Watch</x:v>
      </x:c>
      <x:c r="AE1378" s="60" t="n">
        <x:f>MAX(AA1378,0)*N1378</x:f>
        <x:v>0.7416775249799997</x:v>
      </x:c>
      <x:c r="AF1378" t="str">
        <x:f>IF(AND(AA1378&gt;=Assumptions!$B$11,O1378&lt;&gt;"High",OR(N1378&gt;=Assumptions!$B$12,M1378&lt;=6)),"High","Standard")</x:f>
        <x:v>Standard</x:v>
      </x:c>
    </x:row>
    <x:row r="1379">
      <x:c r="A1379" t="str">
        <x:f>'Raw_Data'!A1379</x:f>
        <x:v>C01378</x:v>
      </x:c>
      <x:c r="B1379" t="n">
        <x:f>'Raw_Data'!B1379</x:f>
        <x:v>45</x:v>
      </x:c>
      <x:c r="C1379" s="30" t="n">
        <x:f>'Raw_Data'!C1379</x:f>
        <x:v>37242</x:v>
      </x:c>
      <x:c r="D1379" t="n">
        <x:f>'Raw_Data'!D1379</x:f>
        <x:v>698</x:v>
      </x:c>
      <x:c r="E1379" t="n">
        <x:f>'Raw_Data'!E1379</x:f>
        <x:v>57</x:v>
      </x:c>
      <x:c r="F1379" t="str">
        <x:f>PROPER(TRIM('Raw_Data'!F1379))</x:f>
        <x:v>Classic</x:v>
      </x:c>
      <x:c r="G1379" t="str">
        <x:f>PROPER(TRIM('Raw_Data'!G1379))</x:f>
        <x:v>Digital</x:v>
      </x:c>
      <x:c r="H1379" s="60" t="n">
        <x:f>'Raw_Data'!H1379</x:f>
        <x:v>4000</x:v>
      </x:c>
      <x:c r="I1379" s="60" t="n">
        <x:f>'Raw_Data'!I1379</x:f>
        <x:v>591.05</x:v>
      </x:c>
      <x:c r="J1379" s="32" t="n">
        <x:f>'Raw_Data'!J1379</x:f>
        <x:v>0.466</x:v>
      </x:c>
      <x:c r="K1379" s="32" t="n">
        <x:f>'Raw_Data'!K1379</x:f>
        <x:v>0.878</x:v>
      </x:c>
      <x:c r="L1379" t="n">
        <x:f>'Raw_Data'!L1379</x:f>
        <x:v>0</x:v>
      </x:c>
      <x:c r="M1379" t="n">
        <x:f>IF('Raw_Data'!M1379="",Assumptions!$B$15,'Raw_Data'!M1379)</x:f>
        <x:v>9</x:v>
      </x:c>
      <x:c r="N1379" s="32" t="n">
        <x:f>'Raw_Data'!N1379</x:f>
        <x:v>0.02</x:v>
      </x:c>
      <x:c r="O1379" t="str">
        <x:f>IF(OR(D1379&lt;620,L1379&gt;=2,J1379&gt;0.9),"High",IF(OR(D1379&lt;700,L1379=1,J1379&gt;0.75),"Medium","Low"))</x:f>
        <x:v>Medium</x:v>
      </x:c>
      <x:c r="P1379" s="30" t="n">
        <x:f>XLOOKUP(F1379,Assumptions!$A$4:$A$6,Assumptions!$B$4:$B$6)</x:f>
        <x:v>0</x:v>
      </x:c>
      <x:c r="Q1379" s="32" t="n">
        <x:f>XLOOKUP(F1379,Assumptions!$A$4:$A$6,Assumptions!$C$4:$C$6)</x:f>
        <x:v>0.229</x:v>
      </x:c>
      <x:c r="R1379" s="32" t="n">
        <x:f>XLOOKUP(F1379,Assumptions!$A$4:$A$6,Assumptions!$D$4:$D$6)</x:f>
        <x:v>0.015</x:v>
      </x:c>
      <x:c r="S1379" s="32" t="n">
        <x:f>XLOOKUP(F1379,Assumptions!$A$4:$A$6,Assumptions!$E$4:$E$6)</x:f>
        <x:v>0.0075</x:v>
      </x:c>
      <x:c r="T1379" s="32" t="n">
        <x:f>XLOOKUP(O1379,Assumptions!$H$4:$H$6,Assumptions!$I$4:$I$6)</x:f>
        <x:v>0.012</x:v>
      </x:c>
      <x:c r="U1379" s="30" t="n">
        <x:f>XLOOKUP(F1379,Assumptions!$A$4:$A$6,Assumptions!$F$4:$F$6)</x:f>
        <x:v>60</x:v>
      </x:c>
      <x:c r="V1379" s="60" t="n">
        <x:f>I1379*12</x:f>
        <x:v>7092.599999999999</x:v>
      </x:c>
      <x:c r="W1379" s="60" t="n">
        <x:f>H1379*J1379*(1-K1379)*Q1379</x:f>
        <x:v>52.076432</x:v>
      </x:c>
      <x:c r="X1379" s="60" t="n">
        <x:f>V1379*R1379</x:f>
        <x:v>106.38899999999998</x:v>
      </x:c>
      <x:c r="Y1379" s="60" t="n">
        <x:f>V1379*S1379</x:f>
        <x:v>53.19449999999999</x:v>
      </x:c>
      <x:c r="Z1379" s="60" t="n">
        <x:f>H1379*J1379*T1379</x:f>
        <x:v>22.368000000000002</x:v>
      </x:c>
      <x:c r="AA1379" s="60" t="n">
        <x:f>P1379+W1379+X1379-Y1379-Z1379-U1379</x:f>
        <x:v>22.902931999999964</x:v>
      </x:c>
      <x:c r="AB1379" s="32" t="n">
        <x:f>IFERROR(AA1379/(P1379+W1379+X1379),0)</x:f>
        <x:v>0.14452951480295065</x:v>
      </x:c>
      <x:c r="AC1379" t="n">
        <x:f>IF(O1379="High",0,IF(I1379&gt;=1800,3,IF(I1379&gt;=900,2,1))+IF(K1379&gt;=0.9,2,IF(K1379&gt;=0.75,1,0))+IF(J1379&lt;=0.7,2,IF(J1379&lt;=0.85,1,0))+IF(M1379&gt;=8,1,0))</x:f>
        <x:v>5</x:v>
      </x:c>
      <x:c r="AD1379" t="str">
        <x:f>IF(AND(O1379&lt;&gt;"High",AC1379&gt;=Assumptions!$B$10,AA1379&gt;0),"Priority Growth",IF(AND(O1379="Low",AA1379&gt;0),"Maintain","Watch"))</x:f>
        <x:v>Watch</x:v>
      </x:c>
      <x:c r="AE1379" s="60" t="n">
        <x:f>MAX(AA1379,0)*N1379</x:f>
        <x:v>0.4580586399999993</x:v>
      </x:c>
      <x:c r="AF1379" t="str">
        <x:f>IF(AND(AA1379&gt;=Assumptions!$B$11,O1379&lt;&gt;"High",OR(N1379&gt;=Assumptions!$B$12,M1379&lt;=6)),"High","Standard")</x:f>
        <x:v>Standard</x:v>
      </x:c>
    </x:row>
    <x:row r="1380">
      <x:c r="A1380" t="str">
        <x:f>'Raw_Data'!A1380</x:f>
        <x:v>C01379</x:v>
      </x:c>
      <x:c r="B1380" t="n">
        <x:f>'Raw_Data'!B1380</x:f>
        <x:v>33</x:v>
      </x:c>
      <x:c r="C1380" s="30" t="n">
        <x:f>'Raw_Data'!C1380</x:f>
        <x:v>42519</x:v>
      </x:c>
      <x:c r="D1380" t="n">
        <x:f>'Raw_Data'!D1380</x:f>
        <x:v>741</x:v>
      </x:c>
      <x:c r="E1380" t="n">
        <x:f>'Raw_Data'!E1380</x:f>
        <x:v>53</x:v>
      </x:c>
      <x:c r="F1380" t="str">
        <x:f>PROPER(TRIM('Raw_Data'!F1380))</x:f>
        <x:v>Classic</x:v>
      </x:c>
      <x:c r="G1380" t="str">
        <x:f>PROPER(TRIM('Raw_Data'!G1380))</x:f>
        <x:v>Branch</x:v>
      </x:c>
      <x:c r="H1380" s="60" t="n">
        <x:f>'Raw_Data'!H1380</x:f>
        <x:v>7108</x:v>
      </x:c>
      <x:c r="I1380" s="60" t="n">
        <x:f>'Raw_Data'!I1380</x:f>
        <x:v>767.94</x:v>
      </x:c>
      <x:c r="J1380" s="32" t="n">
        <x:f>'Raw_Data'!J1380</x:f>
        <x:v>0.526</x:v>
      </x:c>
      <x:c r="K1380" s="32" t="n">
        <x:f>'Raw_Data'!K1380</x:f>
        <x:v>0.882</x:v>
      </x:c>
      <x:c r="L1380" t="n">
        <x:f>'Raw_Data'!L1380</x:f>
        <x:v>0</x:v>
      </x:c>
      <x:c r="M1380" t="n">
        <x:f>IF('Raw_Data'!M1380="",Assumptions!$B$15,'Raw_Data'!M1380)</x:f>
        <x:v>8</x:v>
      </x:c>
      <x:c r="N1380" s="32" t="n">
        <x:f>'Raw_Data'!N1380</x:f>
        <x:v>0.02</x:v>
      </x:c>
      <x:c r="O1380" t="str">
        <x:f>IF(OR(D1380&lt;620,L1380&gt;=2,J1380&gt;0.9),"High",IF(OR(D1380&lt;700,L1380=1,J1380&gt;0.75),"Medium","Low"))</x:f>
        <x:v>Low</x:v>
      </x:c>
      <x:c r="P1380" s="30" t="n">
        <x:f>XLOOKUP(F1380,Assumptions!$A$4:$A$6,Assumptions!$B$4:$B$6)</x:f>
        <x:v>0</x:v>
      </x:c>
      <x:c r="Q1380" s="32" t="n">
        <x:f>XLOOKUP(F1380,Assumptions!$A$4:$A$6,Assumptions!$C$4:$C$6)</x:f>
        <x:v>0.229</x:v>
      </x:c>
      <x:c r="R1380" s="32" t="n">
        <x:f>XLOOKUP(F1380,Assumptions!$A$4:$A$6,Assumptions!$D$4:$D$6)</x:f>
        <x:v>0.015</x:v>
      </x:c>
      <x:c r="S1380" s="32" t="n">
        <x:f>XLOOKUP(F1380,Assumptions!$A$4:$A$6,Assumptions!$E$4:$E$6)</x:f>
        <x:v>0.0075</x:v>
      </x:c>
      <x:c r="T1380" s="32" t="n">
        <x:f>XLOOKUP(O1380,Assumptions!$H$4:$H$6,Assumptions!$I$4:$I$6)</x:f>
        <x:v>0.0035</x:v>
      </x:c>
      <x:c r="U1380" s="30" t="n">
        <x:f>XLOOKUP(F1380,Assumptions!$A$4:$A$6,Assumptions!$F$4:$F$6)</x:f>
        <x:v>60</x:v>
      </x:c>
      <x:c r="V1380" s="60" t="n">
        <x:f>I1380*12</x:f>
        <x:v>9215.28</x:v>
      </x:c>
      <x:c r="W1380" s="60" t="n">
        <x:f>H1380*J1380*(1-K1380)*Q1380</x:f>
        <x:v>101.03006977599999</x:v>
      </x:c>
      <x:c r="X1380" s="60" t="n">
        <x:f>V1380*R1380</x:f>
        <x:v>138.2292</x:v>
      </x:c>
      <x:c r="Y1380" s="60" t="n">
        <x:f>V1380*S1380</x:f>
        <x:v>69.1146</x:v>
      </x:c>
      <x:c r="Z1380" s="60" t="n">
        <x:f>H1380*J1380*T1380</x:f>
        <x:v>13.085828000000001</x:v>
      </x:c>
      <x:c r="AA1380" s="60" t="n">
        <x:f>P1380+W1380+X1380-Y1380-Z1380-U1380</x:f>
        <x:v>97.05884177600001</x:v>
      </x:c>
      <x:c r="AB1380" s="32" t="n">
        <x:f>IFERROR(AA1380/(P1380+W1380+X1380),0)</x:f>
        <x:v>0.4056638719447264</x:v>
      </x:c>
      <x:c r="AC1380" t="n">
        <x:f>IF(O1380="High",0,IF(I1380&gt;=1800,3,IF(I1380&gt;=900,2,1))+IF(K1380&gt;=0.9,2,IF(K1380&gt;=0.75,1,0))+IF(J1380&lt;=0.7,2,IF(J1380&lt;=0.85,1,0))+IF(M1380&gt;=8,1,0))</x:f>
        <x:v>5</x:v>
      </x:c>
      <x:c r="AD1380" t="str">
        <x:f>IF(AND(O1380&lt;&gt;"High",AC1380&gt;=Assumptions!$B$10,AA1380&gt;0),"Priority Growth",IF(AND(O1380="Low",AA1380&gt;0),"Maintain","Watch"))</x:f>
        <x:v>Maintain</x:v>
      </x:c>
      <x:c r="AE1380" s="60" t="n">
        <x:f>MAX(AA1380,0)*N1380</x:f>
        <x:v>1.9411768355200003</x:v>
      </x:c>
      <x:c r="AF1380" t="str">
        <x:f>IF(AND(AA1380&gt;=Assumptions!$B$11,O1380&lt;&gt;"High",OR(N1380&gt;=Assumptions!$B$12,M1380&lt;=6)),"High","Standard")</x:f>
        <x:v>Standard</x:v>
      </x:c>
    </x:row>
    <x:row r="1381">
      <x:c r="A1381" t="str">
        <x:f>'Raw_Data'!A1381</x:f>
        <x:v>C01380</x:v>
      </x:c>
      <x:c r="B1381" t="n">
        <x:f>'Raw_Data'!B1381</x:f>
        <x:v>55</x:v>
      </x:c>
      <x:c r="C1381" s="30" t="n">
        <x:f>'Raw_Data'!C1381</x:f>
        <x:v>51940</x:v>
      </x:c>
      <x:c r="D1381" t="n">
        <x:f>'Raw_Data'!D1381</x:f>
        <x:v>675</x:v>
      </x:c>
      <x:c r="E1381" t="n">
        <x:f>'Raw_Data'!E1381</x:f>
        <x:v>17</x:v>
      </x:c>
      <x:c r="F1381" t="str">
        <x:f>PROPER(TRIM('Raw_Data'!F1381))</x:f>
        <x:v>Classic</x:v>
      </x:c>
      <x:c r="G1381" t="str">
        <x:f>PROPER(TRIM('Raw_Data'!G1381))</x:f>
        <x:v>Direct Mail</x:v>
      </x:c>
      <x:c r="H1381" s="60" t="n">
        <x:f>'Raw_Data'!H1381</x:f>
        <x:v>4752</x:v>
      </x:c>
      <x:c r="I1381" s="60" t="n">
        <x:f>'Raw_Data'!I1381</x:f>
        <x:v>1005.52</x:v>
      </x:c>
      <x:c r="J1381" s="32" t="n">
        <x:f>'Raw_Data'!J1381</x:f>
        <x:v>0.394</x:v>
      </x:c>
      <x:c r="K1381" s="32" t="n">
        <x:f>'Raw_Data'!K1381</x:f>
        <x:v>0.762</x:v>
      </x:c>
      <x:c r="L1381" t="n">
        <x:f>'Raw_Data'!L1381</x:f>
        <x:v>1</x:v>
      </x:c>
      <x:c r="M1381" t="n">
        <x:f>IF('Raw_Data'!M1381="",Assumptions!$B$15,'Raw_Data'!M1381)</x:f>
        <x:v>8</x:v>
      </x:c>
      <x:c r="N1381" s="32" t="n">
        <x:f>'Raw_Data'!N1381</x:f>
        <x:v>0.067</x:v>
      </x:c>
      <x:c r="O1381" t="str">
        <x:f>IF(OR(D1381&lt;620,L1381&gt;=2,J1381&gt;0.9),"High",IF(OR(D1381&lt;700,L1381=1,J1381&gt;0.75),"Medium","Low"))</x:f>
        <x:v>Medium</x:v>
      </x:c>
      <x:c r="P1381" s="30" t="n">
        <x:f>XLOOKUP(F1381,Assumptions!$A$4:$A$6,Assumptions!$B$4:$B$6)</x:f>
        <x:v>0</x:v>
      </x:c>
      <x:c r="Q1381" s="32" t="n">
        <x:f>XLOOKUP(F1381,Assumptions!$A$4:$A$6,Assumptions!$C$4:$C$6)</x:f>
        <x:v>0.229</x:v>
      </x:c>
      <x:c r="R1381" s="32" t="n">
        <x:f>XLOOKUP(F1381,Assumptions!$A$4:$A$6,Assumptions!$D$4:$D$6)</x:f>
        <x:v>0.015</x:v>
      </x:c>
      <x:c r="S1381" s="32" t="n">
        <x:f>XLOOKUP(F1381,Assumptions!$A$4:$A$6,Assumptions!$E$4:$E$6)</x:f>
        <x:v>0.0075</x:v>
      </x:c>
      <x:c r="T1381" s="32" t="n">
        <x:f>XLOOKUP(O1381,Assumptions!$H$4:$H$6,Assumptions!$I$4:$I$6)</x:f>
        <x:v>0.012</x:v>
      </x:c>
      <x:c r="U1381" s="30" t="n">
        <x:f>XLOOKUP(F1381,Assumptions!$A$4:$A$6,Assumptions!$F$4:$F$6)</x:f>
        <x:v>60</x:v>
      </x:c>
      <x:c r="V1381" s="60" t="n">
        <x:f>I1381*12</x:f>
        <x:v>12066.24</x:v>
      </x:c>
      <x:c r="W1381" s="60" t="n">
        <x:f>H1381*J1381*(1-K1381)*Q1381</x:f>
        <x:v>102.043440576</x:v>
      </x:c>
      <x:c r="X1381" s="60" t="n">
        <x:f>V1381*R1381</x:f>
        <x:v>180.9936</x:v>
      </x:c>
      <x:c r="Y1381" s="60" t="n">
        <x:f>V1381*S1381</x:f>
        <x:v>90.4968</x:v>
      </x:c>
      <x:c r="Z1381" s="60" t="n">
        <x:f>H1381*J1381*T1381</x:f>
        <x:v>22.467456000000002</x:v>
      </x:c>
      <x:c r="AA1381" s="60" t="n">
        <x:f>P1381+W1381+X1381-Y1381-Z1381-U1381</x:f>
        <x:v>110.07278457599998</x:v>
      </x:c>
      <x:c r="AB1381" s="32" t="n">
        <x:f>IFERROR(AA1381/(P1381+W1381+X1381),0)</x:f>
        <x:v>0.38889886762522047</x:v>
      </x:c>
      <x:c r="AC1381" t="n">
        <x:f>IF(O1381="High",0,IF(I1381&gt;=1800,3,IF(I1381&gt;=900,2,1))+IF(K1381&gt;=0.9,2,IF(K1381&gt;=0.75,1,0))+IF(J1381&lt;=0.7,2,IF(J1381&lt;=0.85,1,0))+IF(M1381&gt;=8,1,0))</x:f>
        <x:v>6</x:v>
      </x:c>
      <x:c r="AD1381" t="str">
        <x:f>IF(AND(O1381&lt;&gt;"High",AC1381&gt;=Assumptions!$B$10,AA1381&gt;0),"Priority Growth",IF(AND(O1381="Low",AA1381&gt;0),"Maintain","Watch"))</x:f>
        <x:v>Priority Growth</x:v>
      </x:c>
      <x:c r="AE1381" s="60" t="n">
        <x:f>MAX(AA1381,0)*N1381</x:f>
        <x:v>7.374876566591999</x:v>
      </x:c>
      <x:c r="AF1381" t="str">
        <x:f>IF(AND(AA1381&gt;=Assumptions!$B$11,O1381&lt;&gt;"High",OR(N1381&gt;=Assumptions!$B$12,M1381&lt;=6)),"High","Standard")</x:f>
        <x:v>Standard</x:v>
      </x:c>
    </x:row>
    <x:row r="1382">
      <x:c r="A1382" t="str">
        <x:f>'Raw_Data'!A1382</x:f>
        <x:v>C01381</x:v>
      </x:c>
      <x:c r="B1382" t="n">
        <x:f>'Raw_Data'!B1382</x:f>
        <x:v>42</x:v>
      </x:c>
      <x:c r="C1382" s="30" t="n">
        <x:f>'Raw_Data'!C1382</x:f>
        <x:v>70530</x:v>
      </x:c>
      <x:c r="D1382" t="n">
        <x:f>'Raw_Data'!D1382</x:f>
        <x:v>737</x:v>
      </x:c>
      <x:c r="E1382" t="n">
        <x:f>'Raw_Data'!E1382</x:f>
        <x:v>83</x:v>
      </x:c>
      <x:c r="F1382" t="str">
        <x:f>PROPER(TRIM('Raw_Data'!F1382))</x:f>
        <x:v>Gold</x:v>
      </x:c>
      <x:c r="G1382" t="str">
        <x:f>PROPER(TRIM('Raw_Data'!G1382))</x:f>
        <x:v>Partner</x:v>
      </x:c>
      <x:c r="H1382" s="60" t="n">
        <x:f>'Raw_Data'!H1382</x:f>
        <x:v>10456</x:v>
      </x:c>
      <x:c r="I1382" s="60" t="n">
        <x:f>'Raw_Data'!I1382</x:f>
        <x:v>950.07</x:v>
      </x:c>
      <x:c r="J1382" s="32" t="n">
        <x:f>'Raw_Data'!J1382</x:f>
        <x:v>0.352</x:v>
      </x:c>
      <x:c r="K1382" s="32" t="n">
        <x:f>'Raw_Data'!K1382</x:f>
        <x:v>0.756</x:v>
      </x:c>
      <x:c r="L1382" t="n">
        <x:f>'Raw_Data'!L1382</x:f>
        <x:v>0</x:v>
      </x:c>
      <x:c r="M1382" t="n">
        <x:f>IF('Raw_Data'!M1382="",Assumptions!$B$15,'Raw_Data'!M1382)</x:f>
        <x:v>8</x:v>
      </x:c>
      <x:c r="N1382" s="32" t="n">
        <x:f>'Raw_Data'!N1382</x:f>
        <x:v>0.082</x:v>
      </x:c>
      <x:c r="O1382" t="str">
        <x:f>IF(OR(D1382&lt;620,L1382&gt;=2,J1382&gt;0.9),"High",IF(OR(D1382&lt;700,L1382=1,J1382&gt;0.75),"Medium","Low"))</x:f>
        <x:v>Low</x:v>
      </x:c>
      <x:c r="P1382" s="30" t="n">
        <x:f>XLOOKUP(F1382,Assumptions!$A$4:$A$6,Assumptions!$B$4:$B$6)</x:f>
        <x:v>95</x:v>
      </x:c>
      <x:c r="Q1382" s="32" t="n">
        <x:f>XLOOKUP(F1382,Assumptions!$A$4:$A$6,Assumptions!$C$4:$C$6)</x:f>
        <x:v>0.219</x:v>
      </x:c>
      <x:c r="R1382" s="32" t="n">
        <x:f>XLOOKUP(F1382,Assumptions!$A$4:$A$6,Assumptions!$D$4:$D$6)</x:f>
        <x:v>0.016</x:v>
      </x:c>
      <x:c r="S1382" s="32" t="n">
        <x:f>XLOOKUP(F1382,Assumptions!$A$4:$A$6,Assumptions!$E$4:$E$6)</x:f>
        <x:v>0.01</x:v>
      </x:c>
      <x:c r="T1382" s="32" t="n">
        <x:f>XLOOKUP(O1382,Assumptions!$H$4:$H$6,Assumptions!$I$4:$I$6)</x:f>
        <x:v>0.0035</x:v>
      </x:c>
      <x:c r="U1382" s="30" t="n">
        <x:f>XLOOKUP(F1382,Assumptions!$A$4:$A$6,Assumptions!$F$4:$F$6)</x:f>
        <x:v>90</x:v>
      </x:c>
      <x:c r="V1382" s="60" t="n">
        <x:f>I1382*12</x:f>
        <x:v>11400.84</x:v>
      </x:c>
      <x:c r="W1382" s="60" t="n">
        <x:f>H1382*J1382*(1-K1382)*Q1382</x:f>
        <x:v>196.67183923199997</x:v>
      </x:c>
      <x:c r="X1382" s="60" t="n">
        <x:f>V1382*R1382</x:f>
        <x:v>182.41344</x:v>
      </x:c>
      <x:c r="Y1382" s="60" t="n">
        <x:f>V1382*S1382</x:f>
        <x:v>114.00840000000001</x:v>
      </x:c>
      <x:c r="Z1382" s="60" t="n">
        <x:f>H1382*J1382*T1382</x:f>
        <x:v>12.881791999999999</x:v>
      </x:c>
      <x:c r="AA1382" s="60" t="n">
        <x:f>P1382+W1382+X1382-Y1382-Z1382-U1382</x:f>
        <x:v>257.19508723199993</x:v>
      </x:c>
      <x:c r="AB1382" s="32" t="n">
        <x:f>IFERROR(AA1382/(P1382+W1382+X1382),0)</x:f>
        <x:v>0.542508064474489</x:v>
      </x:c>
      <x:c r="AC1382" t="n">
        <x:f>IF(O1382="High",0,IF(I1382&gt;=1800,3,IF(I1382&gt;=900,2,1))+IF(K1382&gt;=0.9,2,IF(K1382&gt;=0.75,1,0))+IF(J1382&lt;=0.7,2,IF(J1382&lt;=0.85,1,0))+IF(M1382&gt;=8,1,0))</x:f>
        <x:v>6</x:v>
      </x:c>
      <x:c r="AD1382" t="str">
        <x:f>IF(AND(O1382&lt;&gt;"High",AC1382&gt;=Assumptions!$B$10,AA1382&gt;0),"Priority Growth",IF(AND(O1382="Low",AA1382&gt;0),"Maintain","Watch"))</x:f>
        <x:v>Priority Growth</x:v>
      </x:c>
      <x:c r="AE1382" s="60" t="n">
        <x:f>MAX(AA1382,0)*N1382</x:f>
        <x:v>21.089997153023994</x:v>
      </x:c>
      <x:c r="AF1382" t="str">
        <x:f>IF(AND(AA1382&gt;=Assumptions!$B$11,O1382&lt;&gt;"High",OR(N1382&gt;=Assumptions!$B$12,M1382&lt;=6)),"High","Standard")</x:f>
        <x:v>Standard</x:v>
      </x:c>
    </x:row>
    <x:row r="1383">
      <x:c r="A1383" t="str">
        <x:f>'Raw_Data'!A1383</x:f>
        <x:v>C01382</x:v>
      </x:c>
      <x:c r="B1383" t="n">
        <x:f>'Raw_Data'!B1383</x:f>
        <x:v>46</x:v>
      </x:c>
      <x:c r="C1383" s="30" t="n">
        <x:f>'Raw_Data'!C1383</x:f>
        <x:v>82921</x:v>
      </x:c>
      <x:c r="D1383" t="n">
        <x:f>'Raw_Data'!D1383</x:f>
        <x:v>660</x:v>
      </x:c>
      <x:c r="E1383" t="n">
        <x:f>'Raw_Data'!E1383</x:f>
        <x:v>7</x:v>
      </x:c>
      <x:c r="F1383" t="str">
        <x:f>PROPER(TRIM('Raw_Data'!F1383))</x:f>
        <x:v>Gold</x:v>
      </x:c>
      <x:c r="G1383" t="str">
        <x:f>PROPER(TRIM('Raw_Data'!G1383))</x:f>
        <x:v>Direct Mail</x:v>
      </x:c>
      <x:c r="H1383" s="60" t="n">
        <x:f>'Raw_Data'!H1383</x:f>
        <x:v>13781</x:v>
      </x:c>
      <x:c r="I1383" s="60" t="n">
        <x:f>'Raw_Data'!I1383</x:f>
        <x:v>1087.13</x:v>
      </x:c>
      <x:c r="J1383" s="32" t="n">
        <x:f>'Raw_Data'!J1383</x:f>
        <x:v>0.366</x:v>
      </x:c>
      <x:c r="K1383" s="32" t="n">
        <x:f>'Raw_Data'!K1383</x:f>
        <x:v>0.738</x:v>
      </x:c>
      <x:c r="L1383" t="n">
        <x:f>'Raw_Data'!L1383</x:f>
        <x:v>0</x:v>
      </x:c>
      <x:c r="M1383" t="n">
        <x:f>IF('Raw_Data'!M1383="",Assumptions!$B$15,'Raw_Data'!M1383)</x:f>
        <x:v>8</x:v>
      </x:c>
      <x:c r="N1383" s="32" t="n">
        <x:f>'Raw_Data'!N1383</x:f>
        <x:v>0.077</x:v>
      </x:c>
      <x:c r="O1383" t="str">
        <x:f>IF(OR(D1383&lt;620,L1383&gt;=2,J1383&gt;0.9),"High",IF(OR(D1383&lt;700,L1383=1,J1383&gt;0.75),"Medium","Low"))</x:f>
        <x:v>Medium</x:v>
      </x:c>
      <x:c r="P1383" s="30" t="n">
        <x:f>XLOOKUP(F1383,Assumptions!$A$4:$A$6,Assumptions!$B$4:$B$6)</x:f>
        <x:v>95</x:v>
      </x:c>
      <x:c r="Q1383" s="32" t="n">
        <x:f>XLOOKUP(F1383,Assumptions!$A$4:$A$6,Assumptions!$C$4:$C$6)</x:f>
        <x:v>0.219</x:v>
      </x:c>
      <x:c r="R1383" s="32" t="n">
        <x:f>XLOOKUP(F1383,Assumptions!$A$4:$A$6,Assumptions!$D$4:$D$6)</x:f>
        <x:v>0.016</x:v>
      </x:c>
      <x:c r="S1383" s="32" t="n">
        <x:f>XLOOKUP(F1383,Assumptions!$A$4:$A$6,Assumptions!$E$4:$E$6)</x:f>
        <x:v>0.01</x:v>
      </x:c>
      <x:c r="T1383" s="32" t="n">
        <x:f>XLOOKUP(O1383,Assumptions!$H$4:$H$6,Assumptions!$I$4:$I$6)</x:f>
        <x:v>0.012</x:v>
      </x:c>
      <x:c r="U1383" s="30" t="n">
        <x:f>XLOOKUP(F1383,Assumptions!$A$4:$A$6,Assumptions!$F$4:$F$6)</x:f>
        <x:v>90</x:v>
      </x:c>
      <x:c r="V1383" s="60" t="n">
        <x:f>I1383*12</x:f>
        <x:v>13045.560000000001</x:v>
      </x:c>
      <x:c r="W1383" s="60" t="n">
        <x:f>H1383*J1383*(1-K1383)*Q1383</x:f>
        <x:v>289.405795788</x:v>
      </x:c>
      <x:c r="X1383" s="60" t="n">
        <x:f>V1383*R1383</x:f>
        <x:v>208.72896000000003</x:v>
      </x:c>
      <x:c r="Y1383" s="60" t="n">
        <x:f>V1383*S1383</x:f>
        <x:v>130.4556</x:v>
      </x:c>
      <x:c r="Z1383" s="60" t="n">
        <x:f>H1383*J1383*T1383</x:f>
        <x:v>60.526151999999996</x:v>
      </x:c>
      <x:c r="AA1383" s="60" t="n">
        <x:f>P1383+W1383+X1383-Y1383-Z1383-U1383</x:f>
        <x:v>312.153003788</x:v>
      </x:c>
      <x:c r="AB1383" s="32" t="n">
        <x:f>IFERROR(AA1383/(P1383+W1383+X1383),0)</x:f>
        <x:v>0.5262767031301242</x:v>
      </x:c>
      <x:c r="AC1383" t="n">
        <x:f>IF(O1383="High",0,IF(I1383&gt;=1800,3,IF(I1383&gt;=900,2,1))+IF(K1383&gt;=0.9,2,IF(K1383&gt;=0.75,1,0))+IF(J1383&lt;=0.7,2,IF(J1383&lt;=0.85,1,0))+IF(M1383&gt;=8,1,0))</x:f>
        <x:v>5</x:v>
      </x:c>
      <x:c r="AD1383" t="str">
        <x:f>IF(AND(O1383&lt;&gt;"High",AC1383&gt;=Assumptions!$B$10,AA1383&gt;0),"Priority Growth",IF(AND(O1383="Low",AA1383&gt;0),"Maintain","Watch"))</x:f>
        <x:v>Watch</x:v>
      </x:c>
      <x:c r="AE1383" s="60" t="n">
        <x:f>MAX(AA1383,0)*N1383</x:f>
        <x:v>24.035781291676</x:v>
      </x:c>
      <x:c r="AF1383" t="str">
        <x:f>IF(AND(AA1383&gt;=Assumptions!$B$11,O1383&lt;&gt;"High",OR(N1383&gt;=Assumptions!$B$12,M1383&lt;=6)),"High","Standard")</x:f>
        <x:v>Standard</x:v>
      </x:c>
    </x:row>
    <x:row r="1384">
      <x:c r="A1384" t="str">
        <x:f>'Raw_Data'!A1384</x:f>
        <x:v>C01383</x:v>
      </x:c>
      <x:c r="B1384" t="n">
        <x:f>'Raw_Data'!B1384</x:f>
        <x:v>46</x:v>
      </x:c>
      <x:c r="C1384" s="30" t="n">
        <x:f>'Raw_Data'!C1384</x:f>
        <x:v>122113</x:v>
      </x:c>
      <x:c r="D1384" t="n">
        <x:f>'Raw_Data'!D1384</x:f>
        <x:v>734</x:v>
      </x:c>
      <x:c r="E1384" t="n">
        <x:f>'Raw_Data'!E1384</x:f>
        <x:v>93</x:v>
      </x:c>
      <x:c r="F1384" t="str">
        <x:f>PROPER(TRIM('Raw_Data'!F1384))</x:f>
        <x:v>Platinum</x:v>
      </x:c>
      <x:c r="G1384" t="str">
        <x:f>PROPER(TRIM('Raw_Data'!G1384))</x:f>
        <x:v>Branch</x:v>
      </x:c>
      <x:c r="H1384" s="60" t="n">
        <x:f>'Raw_Data'!H1384</x:f>
        <x:v>30150</x:v>
      </x:c>
      <x:c r="I1384" s="60" t="n">
        <x:f>'Raw_Data'!I1384</x:f>
        <x:v>3009.94</x:v>
      </x:c>
      <x:c r="J1384" s="32" t="n">
        <x:f>'Raw_Data'!J1384</x:f>
        <x:v>0.287</x:v>
      </x:c>
      <x:c r="K1384" s="32" t="n">
        <x:f>'Raw_Data'!K1384</x:f>
        <x:v>1</x:v>
      </x:c>
      <x:c r="L1384" t="n">
        <x:f>'Raw_Data'!L1384</x:f>
        <x:v>0</x:v>
      </x:c>
      <x:c r="M1384" t="n">
        <x:f>IF('Raw_Data'!M1384="",Assumptions!$B$15,'Raw_Data'!M1384)</x:f>
        <x:v>8</x:v>
      </x:c>
      <x:c r="N1384" s="32" t="n">
        <x:f>'Raw_Data'!N1384</x:f>
        <x:v>0.042</x:v>
      </x:c>
      <x:c r="O1384" t="str">
        <x:f>IF(OR(D1384&lt;620,L1384&gt;=2,J1384&gt;0.9),"High",IF(OR(D1384&lt;700,L1384=1,J1384&gt;0.75),"Medium","Low"))</x:f>
        <x:v>Low</x:v>
      </x:c>
      <x:c r="P1384" s="30" t="n">
        <x:f>XLOOKUP(F1384,Assumptions!$A$4:$A$6,Assumptions!$B$4:$B$6)</x:f>
        <x:v>195</x:v>
      </x:c>
      <x:c r="Q1384" s="32" t="n">
        <x:f>XLOOKUP(F1384,Assumptions!$A$4:$A$6,Assumptions!$C$4:$C$6)</x:f>
        <x:v>0.199</x:v>
      </x:c>
      <x:c r="R1384" s="32" t="n">
        <x:f>XLOOKUP(F1384,Assumptions!$A$4:$A$6,Assumptions!$D$4:$D$6)</x:f>
        <x:v>0.017</x:v>
      </x:c>
      <x:c r="S1384" s="32" t="n">
        <x:f>XLOOKUP(F1384,Assumptions!$A$4:$A$6,Assumptions!$E$4:$E$6)</x:f>
        <x:v>0.013</x:v>
      </x:c>
      <x:c r="T1384" s="32" t="n">
        <x:f>XLOOKUP(O1384,Assumptions!$H$4:$H$6,Assumptions!$I$4:$I$6)</x:f>
        <x:v>0.0035</x:v>
      </x:c>
      <x:c r="U1384" s="30" t="n">
        <x:f>XLOOKUP(F1384,Assumptions!$A$4:$A$6,Assumptions!$F$4:$F$6)</x:f>
        <x:v>140</x:v>
      </x:c>
      <x:c r="V1384" s="60" t="n">
        <x:f>I1384*12</x:f>
        <x:v>36119.28</x:v>
      </x:c>
      <x:c r="W1384" s="60" t="n">
        <x:f>H1384*J1384*(1-K1384)*Q1384</x:f>
        <x:v>0</x:v>
      </x:c>
      <x:c r="X1384" s="60" t="n">
        <x:f>V1384*R1384</x:f>
        <x:v>614.0277600000001</x:v>
      </x:c>
      <x:c r="Y1384" s="60" t="n">
        <x:f>V1384*S1384</x:f>
        <x:v>469.55064</x:v>
      </x:c>
      <x:c r="Z1384" s="60" t="n">
        <x:f>H1384*J1384*T1384</x:f>
        <x:v>30.285674999999998</x:v>
      </x:c>
      <x:c r="AA1384" s="60" t="n">
        <x:f>P1384+W1384+X1384-Y1384-Z1384-U1384</x:f>
        <x:v>169.19144500000004</x:v>
      </x:c>
      <x:c r="AB1384" s="32" t="n">
        <x:f>IFERROR(AA1384/(P1384+W1384+X1384),0)</x:f>
        <x:v>0.20912934433794958</x:v>
      </x:c>
      <x:c r="AC1384" t="n">
        <x:f>IF(O1384="High",0,IF(I1384&gt;=1800,3,IF(I1384&gt;=900,2,1))+IF(K1384&gt;=0.9,2,IF(K1384&gt;=0.75,1,0))+IF(J1384&lt;=0.7,2,IF(J1384&lt;=0.85,1,0))+IF(M1384&gt;=8,1,0))</x:f>
        <x:v>8</x:v>
      </x:c>
      <x:c r="AD1384" t="str">
        <x:f>IF(AND(O1384&lt;&gt;"High",AC1384&gt;=Assumptions!$B$10,AA1384&gt;0),"Priority Growth",IF(AND(O1384="Low",AA1384&gt;0),"Maintain","Watch"))</x:f>
        <x:v>Priority Growth</x:v>
      </x:c>
      <x:c r="AE1384" s="60" t="n">
        <x:f>MAX(AA1384,0)*N1384</x:f>
        <x:v>7.106040690000002</x:v>
      </x:c>
      <x:c r="AF1384" t="str">
        <x:f>IF(AND(AA1384&gt;=Assumptions!$B$11,O1384&lt;&gt;"High",OR(N1384&gt;=Assumptions!$B$12,M1384&lt;=6)),"High","Standard")</x:f>
        <x:v>Standard</x:v>
      </x:c>
    </x:row>
    <x:row r="1385">
      <x:c r="A1385" t="str">
        <x:f>'Raw_Data'!A1385</x:f>
        <x:v>C01384</x:v>
      </x:c>
      <x:c r="B1385" t="n">
        <x:f>'Raw_Data'!B1385</x:f>
        <x:v>39</x:v>
      </x:c>
      <x:c r="C1385" s="30" t="n">
        <x:f>'Raw_Data'!C1385</x:f>
        <x:v>48947</x:v>
      </x:c>
      <x:c r="D1385" t="n">
        <x:f>'Raw_Data'!D1385</x:f>
        <x:v>705</x:v>
      </x:c>
      <x:c r="E1385" t="n">
        <x:f>'Raw_Data'!E1385</x:f>
        <x:v>20</x:v>
      </x:c>
      <x:c r="F1385" t="str">
        <x:f>PROPER(TRIM('Raw_Data'!F1385))</x:f>
        <x:v>Gold</x:v>
      </x:c>
      <x:c r="G1385" t="str">
        <x:f>PROPER(TRIM('Raw_Data'!G1385))</x:f>
        <x:v>Digital</x:v>
      </x:c>
      <x:c r="H1385" s="60" t="n">
        <x:f>'Raw_Data'!H1385</x:f>
        <x:v>10792</x:v>
      </x:c>
      <x:c r="I1385" s="60" t="n">
        <x:f>'Raw_Data'!I1385</x:f>
        <x:v>1504.76</x:v>
      </x:c>
      <x:c r="J1385" s="32" t="n">
        <x:f>'Raw_Data'!J1385</x:f>
        <x:v>0.236</x:v>
      </x:c>
      <x:c r="K1385" s="32" t="n">
        <x:f>'Raw_Data'!K1385</x:f>
        <x:v>0.692</x:v>
      </x:c>
      <x:c r="L1385" t="n">
        <x:f>'Raw_Data'!L1385</x:f>
        <x:v>0</x:v>
      </x:c>
      <x:c r="M1385" t="n">
        <x:f>IF('Raw_Data'!M1385="",Assumptions!$B$15,'Raw_Data'!M1385)</x:f>
        <x:v>8</x:v>
      </x:c>
      <x:c r="N1385" s="32" t="n">
        <x:f>'Raw_Data'!N1385</x:f>
        <x:v>0.083</x:v>
      </x:c>
      <x:c r="O1385" t="str">
        <x:f>IF(OR(D1385&lt;620,L1385&gt;=2,J1385&gt;0.9),"High",IF(OR(D1385&lt;700,L1385=1,J1385&gt;0.75),"Medium","Low"))</x:f>
        <x:v>Low</x:v>
      </x:c>
      <x:c r="P1385" s="30" t="n">
        <x:f>XLOOKUP(F1385,Assumptions!$A$4:$A$6,Assumptions!$B$4:$B$6)</x:f>
        <x:v>95</x:v>
      </x:c>
      <x:c r="Q1385" s="32" t="n">
        <x:f>XLOOKUP(F1385,Assumptions!$A$4:$A$6,Assumptions!$C$4:$C$6)</x:f>
        <x:v>0.219</x:v>
      </x:c>
      <x:c r="R1385" s="32" t="n">
        <x:f>XLOOKUP(F1385,Assumptions!$A$4:$A$6,Assumptions!$D$4:$D$6)</x:f>
        <x:v>0.016</x:v>
      </x:c>
      <x:c r="S1385" s="32" t="n">
        <x:f>XLOOKUP(F1385,Assumptions!$A$4:$A$6,Assumptions!$E$4:$E$6)</x:f>
        <x:v>0.01</x:v>
      </x:c>
      <x:c r="T1385" s="32" t="n">
        <x:f>XLOOKUP(O1385,Assumptions!$H$4:$H$6,Assumptions!$I$4:$I$6)</x:f>
        <x:v>0.0035</x:v>
      </x:c>
      <x:c r="U1385" s="30" t="n">
        <x:f>XLOOKUP(F1385,Assumptions!$A$4:$A$6,Assumptions!$F$4:$F$6)</x:f>
        <x:v>90</x:v>
      </x:c>
      <x:c r="V1385" s="60" t="n">
        <x:f>I1385*12</x:f>
        <x:v>18057.12</x:v>
      </x:c>
      <x:c r="W1385" s="60" t="n">
        <x:f>H1385*J1385*(1-K1385)*Q1385</x:f>
        <x:v>171.79430822400002</x:v>
      </x:c>
      <x:c r="X1385" s="60" t="n">
        <x:f>V1385*R1385</x:f>
        <x:v>288.91391999999996</x:v>
      </x:c>
      <x:c r="Y1385" s="60" t="n">
        <x:f>V1385*S1385</x:f>
        <x:v>180.5712</x:v>
      </x:c>
      <x:c r="Z1385" s="60" t="n">
        <x:f>H1385*J1385*T1385</x:f>
        <x:v>8.914192</x:v>
      </x:c>
      <x:c r="AA1385" s="60" t="n">
        <x:f>P1385+W1385+X1385-Y1385-Z1385-U1385</x:f>
        <x:v>276.222836224</x:v>
      </x:c>
      <x:c r="AB1385" s="32" t="n">
        <x:f>IFERROR(AA1385/(P1385+W1385+X1385),0)</x:f>
        <x:v>0.49706450650692463</x:v>
      </x:c>
      <x:c r="AC1385" t="n">
        <x:f>IF(O1385="High",0,IF(I1385&gt;=1800,3,IF(I1385&gt;=900,2,1))+IF(K1385&gt;=0.9,2,IF(K1385&gt;=0.75,1,0))+IF(J1385&lt;=0.7,2,IF(J1385&lt;=0.85,1,0))+IF(M1385&gt;=8,1,0))</x:f>
        <x:v>5</x:v>
      </x:c>
      <x:c r="AD1385" t="str">
        <x:f>IF(AND(O1385&lt;&gt;"High",AC1385&gt;=Assumptions!$B$10,AA1385&gt;0),"Priority Growth",IF(AND(O1385="Low",AA1385&gt;0),"Maintain","Watch"))</x:f>
        <x:v>Maintain</x:v>
      </x:c>
      <x:c r="AE1385" s="60" t="n">
        <x:f>MAX(AA1385,0)*N1385</x:f>
        <x:v>22.926495406592</x:v>
      </x:c>
      <x:c r="AF1385" t="str">
        <x:f>IF(AND(AA1385&gt;=Assumptions!$B$11,O1385&lt;&gt;"High",OR(N1385&gt;=Assumptions!$B$12,M1385&lt;=6)),"High","Standard")</x:f>
        <x:v>Standard</x:v>
      </x:c>
    </x:row>
    <x:row r="1386">
      <x:c r="A1386" t="str">
        <x:f>'Raw_Data'!A1386</x:f>
        <x:v>C01385</x:v>
      </x:c>
      <x:c r="B1386" t="n">
        <x:f>'Raw_Data'!B1386</x:f>
        <x:v>52</x:v>
      </x:c>
      <x:c r="C1386" s="30" t="n">
        <x:f>'Raw_Data'!C1386</x:f>
        <x:v>77579</x:v>
      </x:c>
      <x:c r="D1386" t="n">
        <x:f>'Raw_Data'!D1386</x:f>
        <x:v>709</x:v>
      </x:c>
      <x:c r="E1386" t="n">
        <x:f>'Raw_Data'!E1386</x:f>
        <x:v>13</x:v>
      </x:c>
      <x:c r="F1386" t="str">
        <x:f>PROPER(TRIM('Raw_Data'!F1386))</x:f>
        <x:v>Gold</x:v>
      </x:c>
      <x:c r="G1386" t="str">
        <x:f>PROPER(TRIM('Raw_Data'!G1386))</x:f>
        <x:v>Partner</x:v>
      </x:c>
      <x:c r="H1386" s="60" t="n">
        <x:f>'Raw_Data'!H1386</x:f>
        <x:v>11838</x:v>
      </x:c>
      <x:c r="I1386" s="60" t="n">
        <x:f>'Raw_Data'!I1386</x:f>
        <x:v>1784.19</x:v>
      </x:c>
      <x:c r="J1386" s="32" t="n">
        <x:f>'Raw_Data'!J1386</x:f>
        <x:v>0.514</x:v>
      </x:c>
      <x:c r="K1386" s="32" t="n">
        <x:f>'Raw_Data'!K1386</x:f>
        <x:v>0.732</x:v>
      </x:c>
      <x:c r="L1386" t="n">
        <x:f>'Raw_Data'!L1386</x:f>
        <x:v>0</x:v>
      </x:c>
      <x:c r="M1386" t="n">
        <x:f>IF('Raw_Data'!M1386="",Assumptions!$B$15,'Raw_Data'!M1386)</x:f>
        <x:v>6</x:v>
      </x:c>
      <x:c r="N1386" s="32" t="n">
        <x:f>'Raw_Data'!N1386</x:f>
        <x:v>0.129</x:v>
      </x:c>
      <x:c r="O1386" t="str">
        <x:f>IF(OR(D1386&lt;620,L1386&gt;=2,J1386&gt;0.9),"High",IF(OR(D1386&lt;700,L1386=1,J1386&gt;0.75),"Medium","Low"))</x:f>
        <x:v>Low</x:v>
      </x:c>
      <x:c r="P1386" s="30" t="n">
        <x:f>XLOOKUP(F1386,Assumptions!$A$4:$A$6,Assumptions!$B$4:$B$6)</x:f>
        <x:v>95</x:v>
      </x:c>
      <x:c r="Q1386" s="32" t="n">
        <x:f>XLOOKUP(F1386,Assumptions!$A$4:$A$6,Assumptions!$C$4:$C$6)</x:f>
        <x:v>0.219</x:v>
      </x:c>
      <x:c r="R1386" s="32" t="n">
        <x:f>XLOOKUP(F1386,Assumptions!$A$4:$A$6,Assumptions!$D$4:$D$6)</x:f>
        <x:v>0.016</x:v>
      </x:c>
      <x:c r="S1386" s="32" t="n">
        <x:f>XLOOKUP(F1386,Assumptions!$A$4:$A$6,Assumptions!$E$4:$E$6)</x:f>
        <x:v>0.01</x:v>
      </x:c>
      <x:c r="T1386" s="32" t="n">
        <x:f>XLOOKUP(O1386,Assumptions!$H$4:$H$6,Assumptions!$I$4:$I$6)</x:f>
        <x:v>0.0035</x:v>
      </x:c>
      <x:c r="U1386" s="30" t="n">
        <x:f>XLOOKUP(F1386,Assumptions!$A$4:$A$6,Assumptions!$F$4:$F$6)</x:f>
        <x:v>90</x:v>
      </x:c>
      <x:c r="V1386" s="60" t="n">
        <x:f>I1386*12</x:f>
        <x:v>21410.28</x:v>
      </x:c>
      <x:c r="W1386" s="60" t="n">
        <x:f>H1386*J1386*(1-K1386)*Q1386</x:f>
        <x:v>357.12509054400005</x:v>
      </x:c>
      <x:c r="X1386" s="60" t="n">
        <x:f>V1386*R1386</x:f>
        <x:v>342.56448</x:v>
      </x:c>
      <x:c r="Y1386" s="60" t="n">
        <x:f>V1386*S1386</x:f>
        <x:v>214.1028</x:v>
      </x:c>
      <x:c r="Z1386" s="60" t="n">
        <x:f>H1386*J1386*T1386</x:f>
        <x:v>21.296562</x:v>
      </x:c>
      <x:c r="AA1386" s="60" t="n">
        <x:f>P1386+W1386+X1386-Y1386-Z1386-U1386</x:f>
        <x:v>469.29020854400005</x:v>
      </x:c>
      <x:c r="AB1386" s="32" t="n">
        <x:f>IFERROR(AA1386/(P1386+W1386+X1386),0)</x:f>
        <x:v>0.5905327387431928</x:v>
      </x:c>
      <x:c r="AC1386" t="n">
        <x:f>IF(O1386="High",0,IF(I1386&gt;=1800,3,IF(I1386&gt;=900,2,1))+IF(K1386&gt;=0.9,2,IF(K1386&gt;=0.75,1,0))+IF(J1386&lt;=0.7,2,IF(J1386&lt;=0.85,1,0))+IF(M1386&gt;=8,1,0))</x:f>
        <x:v>4</x:v>
      </x:c>
      <x:c r="AD1386" t="str">
        <x:f>IF(AND(O1386&lt;&gt;"High",AC1386&gt;=Assumptions!$B$10,AA1386&gt;0),"Priority Growth",IF(AND(O1386="Low",AA1386&gt;0),"Maintain","Watch"))</x:f>
        <x:v>Maintain</x:v>
      </x:c>
      <x:c r="AE1386" s="60" t="n">
        <x:f>MAX(AA1386,0)*N1386</x:f>
        <x:v>60.53843690217601</x:v>
      </x:c>
      <x:c r="AF1386" t="str">
        <x:f>IF(AND(AA1386&gt;=Assumptions!$B$11,O1386&lt;&gt;"High",OR(N1386&gt;=Assumptions!$B$12,M1386&lt;=6)),"High","Standard")</x:f>
        <x:v>High</x:v>
      </x:c>
    </x:row>
    <x:row r="1387">
      <x:c r="A1387" t="str">
        <x:f>'Raw_Data'!A1387</x:f>
        <x:v>C01386</x:v>
      </x:c>
      <x:c r="B1387" t="n">
        <x:f>'Raw_Data'!B1387</x:f>
        <x:v>34</x:v>
      </x:c>
      <x:c r="C1387" s="30" t="n">
        <x:f>'Raw_Data'!C1387</x:f>
        <x:v>107472</x:v>
      </x:c>
      <x:c r="D1387" t="n">
        <x:f>'Raw_Data'!D1387</x:f>
        <x:v>600</x:v>
      </x:c>
      <x:c r="E1387" t="n">
        <x:f>'Raw_Data'!E1387</x:f>
        <x:v>38</x:v>
      </x:c>
      <x:c r="F1387" t="str">
        <x:f>PROPER(TRIM('Raw_Data'!F1387))</x:f>
        <x:v>Gold</x:v>
      </x:c>
      <x:c r="G1387" t="str">
        <x:f>PROPER(TRIM('Raw_Data'!G1387))</x:f>
        <x:v>Direct Mail</x:v>
      </x:c>
      <x:c r="H1387" s="60" t="n">
        <x:f>'Raw_Data'!H1387</x:f>
        <x:v>12140</x:v>
      </x:c>
      <x:c r="I1387" s="60" t="n">
        <x:f>'Raw_Data'!I1387</x:f>
        <x:v>1237.44</x:v>
      </x:c>
      <x:c r="J1387" s="32" t="n">
        <x:f>'Raw_Data'!J1387</x:f>
        <x:v>0.662</x:v>
      </x:c>
      <x:c r="K1387" s="32" t="n">
        <x:f>'Raw_Data'!K1387</x:f>
        <x:v>0.694</x:v>
      </x:c>
      <x:c r="L1387" t="n">
        <x:f>'Raw_Data'!L1387</x:f>
        <x:v>0</x:v>
      </x:c>
      <x:c r="M1387" t="n">
        <x:f>IF('Raw_Data'!M1387="",Assumptions!$B$15,'Raw_Data'!M1387)</x:f>
        <x:v>7</x:v>
      </x:c>
      <x:c r="N1387" s="32" t="n">
        <x:f>'Raw_Data'!N1387</x:f>
        <x:v>0.123</x:v>
      </x:c>
      <x:c r="O1387" t="str">
        <x:f>IF(OR(D1387&lt;620,L1387&gt;=2,J1387&gt;0.9),"High",IF(OR(D1387&lt;700,L1387=1,J1387&gt;0.75),"Medium","Low"))</x:f>
        <x:v>High</x:v>
      </x:c>
      <x:c r="P1387" s="30" t="n">
        <x:f>XLOOKUP(F1387,Assumptions!$A$4:$A$6,Assumptions!$B$4:$B$6)</x:f>
        <x:v>95</x:v>
      </x:c>
      <x:c r="Q1387" s="32" t="n">
        <x:f>XLOOKUP(F1387,Assumptions!$A$4:$A$6,Assumptions!$C$4:$C$6)</x:f>
        <x:v>0.219</x:v>
      </x:c>
      <x:c r="R1387" s="32" t="n">
        <x:f>XLOOKUP(F1387,Assumptions!$A$4:$A$6,Assumptions!$D$4:$D$6)</x:f>
        <x:v>0.016</x:v>
      </x:c>
      <x:c r="S1387" s="32" t="n">
        <x:f>XLOOKUP(F1387,Assumptions!$A$4:$A$6,Assumptions!$E$4:$E$6)</x:f>
        <x:v>0.01</x:v>
      </x:c>
      <x:c r="T1387" s="32" t="n">
        <x:f>XLOOKUP(O1387,Assumptions!$H$4:$H$6,Assumptions!$I$4:$I$6)</x:f>
        <x:v>0.045</x:v>
      </x:c>
      <x:c r="U1387" s="30" t="n">
        <x:f>XLOOKUP(F1387,Assumptions!$A$4:$A$6,Assumptions!$F$4:$F$6)</x:f>
        <x:v>90</x:v>
      </x:c>
      <x:c r="V1387" s="60" t="n">
        <x:f>I1387*12</x:f>
        <x:v>14849.28</x:v>
      </x:c>
      <x:c r="W1387" s="60" t="n">
        <x:f>H1387*J1387*(1-K1387)*Q1387</x:f>
        <x:v>538.57007352</x:v>
      </x:c>
      <x:c r="X1387" s="60" t="n">
        <x:f>V1387*R1387</x:f>
        <x:v>237.58848</x:v>
      </x:c>
      <x:c r="Y1387" s="60" t="n">
        <x:f>V1387*S1387</x:f>
        <x:v>148.49280000000002</x:v>
      </x:c>
      <x:c r="Z1387" s="60" t="n">
        <x:f>H1387*J1387*T1387</x:f>
        <x:v>361.6506</x:v>
      </x:c>
      <x:c r="AA1387" s="60" t="n">
        <x:f>P1387+W1387+X1387-Y1387-Z1387-U1387</x:f>
        <x:v>271.01515352000007</x:v>
      </x:c>
      <x:c r="AB1387" s="32" t="n">
        <x:f>IFERROR(AA1387/(P1387+W1387+X1387),0)</x:f>
        <x:v>0.3110973914276996</x:v>
      </x:c>
      <x:c r="AC1387" t="n">
        <x:f>IF(O1387="High",0,IF(I1387&gt;=1800,3,IF(I1387&gt;=900,2,1))+IF(K1387&gt;=0.9,2,IF(K1387&gt;=0.75,1,0))+IF(J1387&lt;=0.7,2,IF(J1387&lt;=0.85,1,0))+IF(M1387&gt;=8,1,0))</x:f>
        <x:v>0</x:v>
      </x:c>
      <x:c r="AD1387" t="str">
        <x:f>IF(AND(O1387&lt;&gt;"High",AC1387&gt;=Assumptions!$B$10,AA1387&gt;0),"Priority Growth",IF(AND(O1387="Low",AA1387&gt;0),"Maintain","Watch"))</x:f>
        <x:v>Watch</x:v>
      </x:c>
      <x:c r="AE1387" s="60" t="n">
        <x:f>MAX(AA1387,0)*N1387</x:f>
        <x:v>33.33486388296001</x:v>
      </x:c>
      <x:c r="AF1387" t="str">
        <x:f>IF(AND(AA1387&gt;=Assumptions!$B$11,O1387&lt;&gt;"High",OR(N1387&gt;=Assumptions!$B$12,M1387&lt;=6)),"High","Standard")</x:f>
        <x:v>Standard</x:v>
      </x:c>
    </x:row>
    <x:row r="1388">
      <x:c r="A1388" t="str">
        <x:f>'Raw_Data'!A1388</x:f>
        <x:v>C01387</x:v>
      </x:c>
      <x:c r="B1388" t="n">
        <x:f>'Raw_Data'!B1388</x:f>
        <x:v>49</x:v>
      </x:c>
      <x:c r="C1388" s="30" t="n">
        <x:f>'Raw_Data'!C1388</x:f>
        <x:v>62415</x:v>
      </x:c>
      <x:c r="D1388" t="n">
        <x:f>'Raw_Data'!D1388</x:f>
        <x:v>779</x:v>
      </x:c>
      <x:c r="E1388" t="n">
        <x:f>'Raw_Data'!E1388</x:f>
        <x:v>29</x:v>
      </x:c>
      <x:c r="F1388" t="str">
        <x:f>PROPER(TRIM('Raw_Data'!F1388))</x:f>
        <x:v>Gold</x:v>
      </x:c>
      <x:c r="G1388" t="str">
        <x:f>PROPER(TRIM('Raw_Data'!G1388))</x:f>
        <x:v>Partner</x:v>
      </x:c>
      <x:c r="H1388" s="60" t="n">
        <x:f>'Raw_Data'!H1388</x:f>
        <x:v>14933</x:v>
      </x:c>
      <x:c r="I1388" s="60" t="n">
        <x:f>'Raw_Data'!I1388</x:f>
        <x:v>1527.67</x:v>
      </x:c>
      <x:c r="J1388" s="32" t="n">
        <x:f>'Raw_Data'!J1388</x:f>
        <x:v>0.373</x:v>
      </x:c>
      <x:c r="K1388" s="32" t="n">
        <x:f>'Raw_Data'!K1388</x:f>
        <x:v>0.989</x:v>
      </x:c>
      <x:c r="L1388" t="n">
        <x:f>'Raw_Data'!L1388</x:f>
        <x:v>0</x:v>
      </x:c>
      <x:c r="M1388" t="n">
        <x:f>IF('Raw_Data'!M1388="",Assumptions!$B$15,'Raw_Data'!M1388)</x:f>
        <x:v>6</x:v>
      </x:c>
      <x:c r="N1388" s="32" t="n">
        <x:f>'Raw_Data'!N1388</x:f>
        <x:v>0.143</x:v>
      </x:c>
      <x:c r="O1388" t="str">
        <x:f>IF(OR(D1388&lt;620,L1388&gt;=2,J1388&gt;0.9),"High",IF(OR(D1388&lt;700,L1388=1,J1388&gt;0.75),"Medium","Low"))</x:f>
        <x:v>Low</x:v>
      </x:c>
      <x:c r="P1388" s="30" t="n">
        <x:f>XLOOKUP(F1388,Assumptions!$A$4:$A$6,Assumptions!$B$4:$B$6)</x:f>
        <x:v>95</x:v>
      </x:c>
      <x:c r="Q1388" s="32" t="n">
        <x:f>XLOOKUP(F1388,Assumptions!$A$4:$A$6,Assumptions!$C$4:$C$6)</x:f>
        <x:v>0.219</x:v>
      </x:c>
      <x:c r="R1388" s="32" t="n">
        <x:f>XLOOKUP(F1388,Assumptions!$A$4:$A$6,Assumptions!$D$4:$D$6)</x:f>
        <x:v>0.016</x:v>
      </x:c>
      <x:c r="S1388" s="32" t="n">
        <x:f>XLOOKUP(F1388,Assumptions!$A$4:$A$6,Assumptions!$E$4:$E$6)</x:f>
        <x:v>0.01</x:v>
      </x:c>
      <x:c r="T1388" s="32" t="n">
        <x:f>XLOOKUP(O1388,Assumptions!$H$4:$H$6,Assumptions!$I$4:$I$6)</x:f>
        <x:v>0.0035</x:v>
      </x:c>
      <x:c r="U1388" s="30" t="n">
        <x:f>XLOOKUP(F1388,Assumptions!$A$4:$A$6,Assumptions!$F$4:$F$6)</x:f>
        <x:v>90</x:v>
      </x:c>
      <x:c r="V1388" s="60" t="n">
        <x:f>I1388*12</x:f>
        <x:v>18332.04</x:v>
      </x:c>
      <x:c r="W1388" s="60" t="n">
        <x:f>H1388*J1388*(1-K1388)*Q1388</x:f>
        <x:v>13.418151681000012</x:v>
      </x:c>
      <x:c r="X1388" s="60" t="n">
        <x:f>V1388*R1388</x:f>
        <x:v>293.31264000000004</x:v>
      </x:c>
      <x:c r="Y1388" s="60" t="n">
        <x:f>V1388*S1388</x:f>
        <x:v>183.3204</x:v>
      </x:c>
      <x:c r="Z1388" s="60" t="n">
        <x:f>H1388*J1388*T1388</x:f>
        <x:v>19.4950315</x:v>
      </x:c>
      <x:c r="AA1388" s="60" t="n">
        <x:f>P1388+W1388+X1388-Y1388-Z1388-U1388</x:f>
        <x:v>108.91536018100001</x:v>
      </x:c>
      <x:c r="AB1388" s="32" t="n">
        <x:f>IFERROR(AA1388/(P1388+W1388+X1388),0)</x:f>
        <x:v>0.2711152902301942</x:v>
      </x:c>
      <x:c r="AC1388" t="n">
        <x:f>IF(O1388="High",0,IF(I1388&gt;=1800,3,IF(I1388&gt;=900,2,1))+IF(K1388&gt;=0.9,2,IF(K1388&gt;=0.75,1,0))+IF(J1388&lt;=0.7,2,IF(J1388&lt;=0.85,1,0))+IF(M1388&gt;=8,1,0))</x:f>
        <x:v>6</x:v>
      </x:c>
      <x:c r="AD1388" t="str">
        <x:f>IF(AND(O1388&lt;&gt;"High",AC1388&gt;=Assumptions!$B$10,AA1388&gt;0),"Priority Growth",IF(AND(O1388="Low",AA1388&gt;0),"Maintain","Watch"))</x:f>
        <x:v>Priority Growth</x:v>
      </x:c>
      <x:c r="AE1388" s="60" t="n">
        <x:f>MAX(AA1388,0)*N1388</x:f>
        <x:v>15.574896505883</x:v>
      </x:c>
      <x:c r="AF1388" t="str">
        <x:f>IF(AND(AA1388&gt;=Assumptions!$B$11,O1388&lt;&gt;"High",OR(N1388&gt;=Assumptions!$B$12,M1388&lt;=6)),"High","Standard")</x:f>
        <x:v>Standard</x:v>
      </x:c>
    </x:row>
    <x:row r="1389">
      <x:c r="A1389" t="str">
        <x:f>'Raw_Data'!A1389</x:f>
        <x:v>C01388</x:v>
      </x:c>
      <x:c r="B1389" t="n">
        <x:f>'Raw_Data'!B1389</x:f>
        <x:v>48</x:v>
      </x:c>
      <x:c r="C1389" s="30" t="n">
        <x:f>'Raw_Data'!C1389</x:f>
        <x:v>52374</x:v>
      </x:c>
      <x:c r="D1389" t="n">
        <x:f>'Raw_Data'!D1389</x:f>
        <x:v>645</x:v>
      </x:c>
      <x:c r="E1389" t="n">
        <x:f>'Raw_Data'!E1389</x:f>
        <x:v>86</x:v>
      </x:c>
      <x:c r="F1389" t="str">
        <x:f>PROPER(TRIM('Raw_Data'!F1389))</x:f>
        <x:v>Classic</x:v>
      </x:c>
      <x:c r="G1389" t="str">
        <x:f>PROPER(TRIM('Raw_Data'!G1389))</x:f>
        <x:v>Branch</x:v>
      </x:c>
      <x:c r="H1389" s="60" t="n">
        <x:f>'Raw_Data'!H1389</x:f>
        <x:v>1000</x:v>
      </x:c>
      <x:c r="I1389" s="60" t="n">
        <x:f>'Raw_Data'!I1389</x:f>
        <x:v>388.77</x:v>
      </x:c>
      <x:c r="J1389" s="32" t="n">
        <x:f>'Raw_Data'!J1389</x:f>
        <x:v>0.498</x:v>
      </x:c>
      <x:c r="K1389" s="32" t="n">
        <x:f>'Raw_Data'!K1389</x:f>
        <x:v>0.734</x:v>
      </x:c>
      <x:c r="L1389" t="n">
        <x:f>'Raw_Data'!L1389</x:f>
        <x:v>1</x:v>
      </x:c>
      <x:c r="M1389" t="n">
        <x:f>IF('Raw_Data'!M1389="",Assumptions!$B$15,'Raw_Data'!M1389)</x:f>
        <x:v>8</x:v>
      </x:c>
      <x:c r="N1389" s="32" t="n">
        <x:f>'Raw_Data'!N1389</x:f>
        <x:v>0.023</x:v>
      </x:c>
      <x:c r="O1389" t="str">
        <x:f>IF(OR(D1389&lt;620,L1389&gt;=2,J1389&gt;0.9),"High",IF(OR(D1389&lt;700,L1389=1,J1389&gt;0.75),"Medium","Low"))</x:f>
        <x:v>Medium</x:v>
      </x:c>
      <x:c r="P1389" s="30" t="n">
        <x:f>XLOOKUP(F1389,Assumptions!$A$4:$A$6,Assumptions!$B$4:$B$6)</x:f>
        <x:v>0</x:v>
      </x:c>
      <x:c r="Q1389" s="32" t="n">
        <x:f>XLOOKUP(F1389,Assumptions!$A$4:$A$6,Assumptions!$C$4:$C$6)</x:f>
        <x:v>0.229</x:v>
      </x:c>
      <x:c r="R1389" s="32" t="n">
        <x:f>XLOOKUP(F1389,Assumptions!$A$4:$A$6,Assumptions!$D$4:$D$6)</x:f>
        <x:v>0.015</x:v>
      </x:c>
      <x:c r="S1389" s="32" t="n">
        <x:f>XLOOKUP(F1389,Assumptions!$A$4:$A$6,Assumptions!$E$4:$E$6)</x:f>
        <x:v>0.0075</x:v>
      </x:c>
      <x:c r="T1389" s="32" t="n">
        <x:f>XLOOKUP(O1389,Assumptions!$H$4:$H$6,Assumptions!$I$4:$I$6)</x:f>
        <x:v>0.012</x:v>
      </x:c>
      <x:c r="U1389" s="30" t="n">
        <x:f>XLOOKUP(F1389,Assumptions!$A$4:$A$6,Assumptions!$F$4:$F$6)</x:f>
        <x:v>60</x:v>
      </x:c>
      <x:c r="V1389" s="60" t="n">
        <x:f>I1389*12</x:f>
        <x:v>4665.24</x:v>
      </x:c>
      <x:c r="W1389" s="60" t="n">
        <x:f>H1389*J1389*(1-K1389)*Q1389</x:f>
        <x:v>30.335172000000004</x:v>
      </x:c>
      <x:c r="X1389" s="60" t="n">
        <x:f>V1389*R1389</x:f>
        <x:v>69.9786</x:v>
      </x:c>
      <x:c r="Y1389" s="60" t="n">
        <x:f>V1389*S1389</x:f>
        <x:v>34.9893</x:v>
      </x:c>
      <x:c r="Z1389" s="60" t="n">
        <x:f>H1389*J1389*T1389</x:f>
        <x:v>5.976</x:v>
      </x:c>
      <x:c r="AA1389" s="60" t="n">
        <x:f>P1389+W1389+X1389-Y1389-Z1389-U1389</x:f>
        <x:v>-0.651527999999999</x:v>
      </x:c>
      <x:c r="AB1389" s="32" t="n">
        <x:f>IFERROR(AA1389/(P1389+W1389+X1389),0)</x:f>
        <x:v>-0.006494900819799688</x:v>
      </x:c>
      <x:c r="AC1389" t="n">
        <x:f>IF(O1389="High",0,IF(I1389&gt;=1800,3,IF(I1389&gt;=900,2,1))+IF(K1389&gt;=0.9,2,IF(K1389&gt;=0.75,1,0))+IF(J1389&lt;=0.7,2,IF(J1389&lt;=0.85,1,0))+IF(M1389&gt;=8,1,0))</x:f>
        <x:v>4</x:v>
      </x:c>
      <x:c r="AD1389" t="str">
        <x:f>IF(AND(O1389&lt;&gt;"High",AC1389&gt;=Assumptions!$B$10,AA1389&gt;0),"Priority Growth",IF(AND(O1389="Low",AA1389&gt;0),"Maintain","Watch"))</x:f>
        <x:v>Watch</x:v>
      </x:c>
      <x:c r="AE1389" s="60" t="n">
        <x:f>MAX(AA1389,0)*N1389</x:f>
        <x:v>0</x:v>
      </x:c>
      <x:c r="AF1389" t="str">
        <x:f>IF(AND(AA1389&gt;=Assumptions!$B$11,O1389&lt;&gt;"High",OR(N1389&gt;=Assumptions!$B$12,M1389&lt;=6)),"High","Standard")</x:f>
        <x:v>Standard</x:v>
      </x:c>
    </x:row>
    <x:row r="1390">
      <x:c r="A1390" t="str">
        <x:f>'Raw_Data'!A1390</x:f>
        <x:v>C01389</x:v>
      </x:c>
      <x:c r="B1390" t="n">
        <x:f>'Raw_Data'!B1390</x:f>
        <x:v>27</x:v>
      </x:c>
      <x:c r="C1390" s="30" t="n">
        <x:f>'Raw_Data'!C1390</x:f>
        <x:v>121386</x:v>
      </x:c>
      <x:c r="D1390" t="n">
        <x:f>'Raw_Data'!D1390</x:f>
        <x:v>775</x:v>
      </x:c>
      <x:c r="E1390" t="n">
        <x:f>'Raw_Data'!E1390</x:f>
        <x:v>18</x:v>
      </x:c>
      <x:c r="F1390" t="str">
        <x:f>PROPER(TRIM('Raw_Data'!F1390))</x:f>
        <x:v>Platinum</x:v>
      </x:c>
      <x:c r="G1390" t="str">
        <x:f>PROPER(TRIM('Raw_Data'!G1390))</x:f>
        <x:v>Branch</x:v>
      </x:c>
      <x:c r="H1390" s="60" t="n">
        <x:f>'Raw_Data'!H1390</x:f>
        <x:v>28630</x:v>
      </x:c>
      <x:c r="I1390" s="60" t="n">
        <x:f>'Raw_Data'!I1390</x:f>
        <x:v>2800.29</x:v>
      </x:c>
      <x:c r="J1390" s="32" t="n">
        <x:f>'Raw_Data'!J1390</x:f>
        <x:v>0.287</x:v>
      </x:c>
      <x:c r="K1390" s="32" t="n">
        <x:f>'Raw_Data'!K1390</x:f>
        <x:v>0.704</x:v>
      </x:c>
      <x:c r="L1390" t="n">
        <x:f>'Raw_Data'!L1390</x:f>
        <x:v>0</x:v>
      </x:c>
      <x:c r="M1390" t="n">
        <x:f>IF('Raw_Data'!M1390="",Assumptions!$B$15,'Raw_Data'!M1390)</x:f>
        <x:v>10</x:v>
      </x:c>
      <x:c r="N1390" s="32" t="n">
        <x:f>'Raw_Data'!N1390</x:f>
        <x:v>0.02</x:v>
      </x:c>
      <x:c r="O1390" t="str">
        <x:f>IF(OR(D1390&lt;620,L1390&gt;=2,J1390&gt;0.9),"High",IF(OR(D1390&lt;700,L1390=1,J1390&gt;0.75),"Medium","Low"))</x:f>
        <x:v>Low</x:v>
      </x:c>
      <x:c r="P1390" s="30" t="n">
        <x:f>XLOOKUP(F1390,Assumptions!$A$4:$A$6,Assumptions!$B$4:$B$6)</x:f>
        <x:v>195</x:v>
      </x:c>
      <x:c r="Q1390" s="32" t="n">
        <x:f>XLOOKUP(F1390,Assumptions!$A$4:$A$6,Assumptions!$C$4:$C$6)</x:f>
        <x:v>0.199</x:v>
      </x:c>
      <x:c r="R1390" s="32" t="n">
        <x:f>XLOOKUP(F1390,Assumptions!$A$4:$A$6,Assumptions!$D$4:$D$6)</x:f>
        <x:v>0.017</x:v>
      </x:c>
      <x:c r="S1390" s="32" t="n">
        <x:f>XLOOKUP(F1390,Assumptions!$A$4:$A$6,Assumptions!$E$4:$E$6)</x:f>
        <x:v>0.013</x:v>
      </x:c>
      <x:c r="T1390" s="32" t="n">
        <x:f>XLOOKUP(O1390,Assumptions!$H$4:$H$6,Assumptions!$I$4:$I$6)</x:f>
        <x:v>0.0035</x:v>
      </x:c>
      <x:c r="U1390" s="30" t="n">
        <x:f>XLOOKUP(F1390,Assumptions!$A$4:$A$6,Assumptions!$F$4:$F$6)</x:f>
        <x:v>140</x:v>
      </x:c>
      <x:c r="V1390" s="60" t="n">
        <x:f>I1390*12</x:f>
        <x:v>33603.479999999996</x:v>
      </x:c>
      <x:c r="W1390" s="60" t="n">
        <x:f>H1390*J1390*(1-K1390)*Q1390</x:f>
        <x:v>484.00297624000007</x:v>
      </x:c>
      <x:c r="X1390" s="60" t="n">
        <x:f>V1390*R1390</x:f>
        <x:v>571.25916</x:v>
      </x:c>
      <x:c r="Y1390" s="60" t="n">
        <x:f>V1390*S1390</x:f>
        <x:v>436.84523999999993</x:v>
      </x:c>
      <x:c r="Z1390" s="60" t="n">
        <x:f>H1390*J1390*T1390</x:f>
        <x:v>28.758834999999998</x:v>
      </x:c>
      <x:c r="AA1390" s="60" t="n">
        <x:f>P1390+W1390+X1390-Y1390-Z1390-U1390</x:f>
        <x:v>644.6580612400002</x:v>
      </x:c>
      <x:c r="AB1390" s="32" t="n">
        <x:f>IFERROR(AA1390/(P1390+W1390+X1390),0)</x:f>
        <x:v>0.5156183191940252</x:v>
      </x:c>
      <x:c r="AC1390" t="n">
        <x:f>IF(O1390="High",0,IF(I1390&gt;=1800,3,IF(I1390&gt;=900,2,1))+IF(K1390&gt;=0.9,2,IF(K1390&gt;=0.75,1,0))+IF(J1390&lt;=0.7,2,IF(J1390&lt;=0.85,1,0))+IF(M1390&gt;=8,1,0))</x:f>
        <x:v>6</x:v>
      </x:c>
      <x:c r="AD1390" t="str">
        <x:f>IF(AND(O1390&lt;&gt;"High",AC1390&gt;=Assumptions!$B$10,AA1390&gt;0),"Priority Growth",IF(AND(O1390="Low",AA1390&gt;0),"Maintain","Watch"))</x:f>
        <x:v>Priority Growth</x:v>
      </x:c>
      <x:c r="AE1390" s="60" t="n">
        <x:f>MAX(AA1390,0)*N1390</x:f>
        <x:v>12.893161224800004</x:v>
      </x:c>
      <x:c r="AF1390" t="str">
        <x:f>IF(AND(AA1390&gt;=Assumptions!$B$11,O1390&lt;&gt;"High",OR(N1390&gt;=Assumptions!$B$12,M1390&lt;=6)),"High","Standard")</x:f>
        <x:v>Standard</x:v>
      </x:c>
    </x:row>
    <x:row r="1391">
      <x:c r="A1391" t="str">
        <x:f>'Raw_Data'!A1391</x:f>
        <x:v>C01390</x:v>
      </x:c>
      <x:c r="B1391" t="n">
        <x:f>'Raw_Data'!B1391</x:f>
        <x:v>75</x:v>
      </x:c>
      <x:c r="C1391" s="30" t="n">
        <x:f>'Raw_Data'!C1391</x:f>
        <x:v>28000</x:v>
      </x:c>
      <x:c r="D1391" t="n">
        <x:f>'Raw_Data'!D1391</x:f>
        <x:v>667</x:v>
      </x:c>
      <x:c r="E1391" t="n">
        <x:f>'Raw_Data'!E1391</x:f>
        <x:v>25</x:v>
      </x:c>
      <x:c r="F1391" t="str">
        <x:f>PROPER(TRIM('Raw_Data'!F1391))</x:f>
        <x:v>Classic</x:v>
      </x:c>
      <x:c r="G1391" t="str">
        <x:f>PROPER(TRIM('Raw_Data'!G1391))</x:f>
        <x:v>Partner</x:v>
      </x:c>
      <x:c r="H1391" s="60" t="n">
        <x:f>'Raw_Data'!H1391</x:f>
        <x:v>1221</x:v>
      </x:c>
      <x:c r="I1391" s="60" t="n">
        <x:f>'Raw_Data'!I1391</x:f>
        <x:v>251.78</x:v>
      </x:c>
      <x:c r="J1391" s="32" t="n">
        <x:f>'Raw_Data'!J1391</x:f>
        <x:v>0.346</x:v>
      </x:c>
      <x:c r="K1391" s="32" t="n">
        <x:f>'Raw_Data'!K1391</x:f>
        <x:v>0.763</x:v>
      </x:c>
      <x:c r="L1391" t="n">
        <x:f>'Raw_Data'!L1391</x:f>
        <x:v>1</x:v>
      </x:c>
      <x:c r="M1391" t="n">
        <x:f>IF('Raw_Data'!M1391="",Assumptions!$B$15,'Raw_Data'!M1391)</x:f>
        <x:v>8</x:v>
      </x:c>
      <x:c r="N1391" s="32" t="n">
        <x:f>'Raw_Data'!N1391</x:f>
        <x:v>0.058</x:v>
      </x:c>
      <x:c r="O1391" t="str">
        <x:f>IF(OR(D1391&lt;620,L1391&gt;=2,J1391&gt;0.9),"High",IF(OR(D1391&lt;700,L1391=1,J1391&gt;0.75),"Medium","Low"))</x:f>
        <x:v>Medium</x:v>
      </x:c>
      <x:c r="P1391" s="30" t="n">
        <x:f>XLOOKUP(F1391,Assumptions!$A$4:$A$6,Assumptions!$B$4:$B$6)</x:f>
        <x:v>0</x:v>
      </x:c>
      <x:c r="Q1391" s="32" t="n">
        <x:f>XLOOKUP(F1391,Assumptions!$A$4:$A$6,Assumptions!$C$4:$C$6)</x:f>
        <x:v>0.229</x:v>
      </x:c>
      <x:c r="R1391" s="32" t="n">
        <x:f>XLOOKUP(F1391,Assumptions!$A$4:$A$6,Assumptions!$D$4:$D$6)</x:f>
        <x:v>0.015</x:v>
      </x:c>
      <x:c r="S1391" s="32" t="n">
        <x:f>XLOOKUP(F1391,Assumptions!$A$4:$A$6,Assumptions!$E$4:$E$6)</x:f>
        <x:v>0.0075</x:v>
      </x:c>
      <x:c r="T1391" s="32" t="n">
        <x:f>XLOOKUP(O1391,Assumptions!$H$4:$H$6,Assumptions!$I$4:$I$6)</x:f>
        <x:v>0.012</x:v>
      </x:c>
      <x:c r="U1391" s="30" t="n">
        <x:f>XLOOKUP(F1391,Assumptions!$A$4:$A$6,Assumptions!$F$4:$F$6)</x:f>
        <x:v>60</x:v>
      </x:c>
      <x:c r="V1391" s="60" t="n">
        <x:f>I1391*12</x:f>
        <x:v>3021.36</x:v>
      </x:c>
      <x:c r="W1391" s="60" t="n">
        <x:f>H1391*J1391*(1-K1391)*Q1391</x:f>
        <x:v>22.928497217999997</x:v>
      </x:c>
      <x:c r="X1391" s="60" t="n">
        <x:f>V1391*R1391</x:f>
        <x:v>45.3204</x:v>
      </x:c>
      <x:c r="Y1391" s="60" t="n">
        <x:f>V1391*S1391</x:f>
        <x:v>22.6602</x:v>
      </x:c>
      <x:c r="Z1391" s="60" t="n">
        <x:f>H1391*J1391*T1391</x:f>
        <x:v>5.069591999999999</x:v>
      </x:c>
      <x:c r="AA1391" s="60" t="n">
        <x:f>P1391+W1391+X1391-Y1391-Z1391-U1391</x:f>
        <x:v>-19.480894782000007</x:v>
      </x:c>
      <x:c r="AB1391" s="32" t="n">
        <x:f>IFERROR(AA1391/(P1391+W1391+X1391),0)</x:f>
        <x:v>-0.2854389678967898</x:v>
      </x:c>
      <x:c r="AC1391" t="n">
        <x:f>IF(O1391="High",0,IF(I1391&gt;=1800,3,IF(I1391&gt;=900,2,1))+IF(K1391&gt;=0.9,2,IF(K1391&gt;=0.75,1,0))+IF(J1391&lt;=0.7,2,IF(J1391&lt;=0.85,1,0))+IF(M1391&gt;=8,1,0))</x:f>
        <x:v>5</x:v>
      </x:c>
      <x:c r="AD1391" t="str">
        <x:f>IF(AND(O1391&lt;&gt;"High",AC1391&gt;=Assumptions!$B$10,AA1391&gt;0),"Priority Growth",IF(AND(O1391="Low",AA1391&gt;0),"Maintain","Watch"))</x:f>
        <x:v>Watch</x:v>
      </x:c>
      <x:c r="AE1391" s="60" t="n">
        <x:f>MAX(AA1391,0)*N1391</x:f>
        <x:v>0</x:v>
      </x:c>
      <x:c r="AF1391" t="str">
        <x:f>IF(AND(AA1391&gt;=Assumptions!$B$11,O1391&lt;&gt;"High",OR(N1391&gt;=Assumptions!$B$12,M1391&lt;=6)),"High","Standard")</x:f>
        <x:v>Standard</x:v>
      </x:c>
    </x:row>
    <x:row r="1392">
      <x:c r="A1392" t="str">
        <x:f>'Raw_Data'!A1392</x:f>
        <x:v>C01391</x:v>
      </x:c>
      <x:c r="B1392" t="n">
        <x:f>'Raw_Data'!B1392</x:f>
        <x:v>47</x:v>
      </x:c>
      <x:c r="C1392" s="30" t="n">
        <x:f>'Raw_Data'!C1392</x:f>
        <x:v>64903</x:v>
      </x:c>
      <x:c r="D1392" t="n">
        <x:f>'Raw_Data'!D1392</x:f>
        <x:v>711</x:v>
      </x:c>
      <x:c r="E1392" t="n">
        <x:f>'Raw_Data'!E1392</x:f>
        <x:v>50</x:v>
      </x:c>
      <x:c r="F1392" t="str">
        <x:f>PROPER(TRIM('Raw_Data'!F1392))</x:f>
        <x:v>Gold</x:v>
      </x:c>
      <x:c r="G1392" t="str">
        <x:f>PROPER(TRIM('Raw_Data'!G1392))</x:f>
        <x:v>Digital</x:v>
      </x:c>
      <x:c r="H1392" s="60" t="n">
        <x:f>'Raw_Data'!H1392</x:f>
        <x:v>10837</x:v>
      </x:c>
      <x:c r="I1392" s="60" t="n">
        <x:f>'Raw_Data'!I1392</x:f>
        <x:v>1199.53</x:v>
      </x:c>
      <x:c r="J1392" s="32" t="n">
        <x:f>'Raw_Data'!J1392</x:f>
        <x:v>0.317</x:v>
      </x:c>
      <x:c r="K1392" s="32" t="n">
        <x:f>'Raw_Data'!K1392</x:f>
        <x:v>0.834</x:v>
      </x:c>
      <x:c r="L1392" t="n">
        <x:f>'Raw_Data'!L1392</x:f>
        <x:v>0</x:v>
      </x:c>
      <x:c r="M1392" t="n">
        <x:f>IF('Raw_Data'!M1392="",Assumptions!$B$15,'Raw_Data'!M1392)</x:f>
        <x:v>8</x:v>
      </x:c>
      <x:c r="N1392" s="32" t="n">
        <x:f>'Raw_Data'!N1392</x:f>
        <x:v>0.061</x:v>
      </x:c>
      <x:c r="O1392" t="str">
        <x:f>IF(OR(D1392&lt;620,L1392&gt;=2,J1392&gt;0.9),"High",IF(OR(D1392&lt;700,L1392=1,J1392&gt;0.75),"Medium","Low"))</x:f>
        <x:v>Low</x:v>
      </x:c>
      <x:c r="P1392" s="30" t="n">
        <x:f>XLOOKUP(F1392,Assumptions!$A$4:$A$6,Assumptions!$B$4:$B$6)</x:f>
        <x:v>95</x:v>
      </x:c>
      <x:c r="Q1392" s="32" t="n">
        <x:f>XLOOKUP(F1392,Assumptions!$A$4:$A$6,Assumptions!$C$4:$C$6)</x:f>
        <x:v>0.219</x:v>
      </x:c>
      <x:c r="R1392" s="32" t="n">
        <x:f>XLOOKUP(F1392,Assumptions!$A$4:$A$6,Assumptions!$D$4:$D$6)</x:f>
        <x:v>0.016</x:v>
      </x:c>
      <x:c r="S1392" s="32" t="n">
        <x:f>XLOOKUP(F1392,Assumptions!$A$4:$A$6,Assumptions!$E$4:$E$6)</x:f>
        <x:v>0.01</x:v>
      </x:c>
      <x:c r="T1392" s="32" t="n">
        <x:f>XLOOKUP(O1392,Assumptions!$H$4:$H$6,Assumptions!$I$4:$I$6)</x:f>
        <x:v>0.0035</x:v>
      </x:c>
      <x:c r="U1392" s="30" t="n">
        <x:f>XLOOKUP(F1392,Assumptions!$A$4:$A$6,Assumptions!$F$4:$F$6)</x:f>
        <x:v>90</x:v>
      </x:c>
      <x:c r="V1392" s="60" t="n">
        <x:f>I1392*12</x:f>
        <x:v>14394.36</x:v>
      </x:c>
      <x:c r="W1392" s="60" t="n">
        <x:f>H1392*J1392*(1-K1392)*Q1392</x:f>
        <x:v>124.88795046600004</x:v>
      </x:c>
      <x:c r="X1392" s="60" t="n">
        <x:f>V1392*R1392</x:f>
        <x:v>230.30976</x:v>
      </x:c>
      <x:c r="Y1392" s="60" t="n">
        <x:f>V1392*S1392</x:f>
        <x:v>143.9436</x:v>
      </x:c>
      <x:c r="Z1392" s="60" t="n">
        <x:f>H1392*J1392*T1392</x:f>
        <x:v>12.023651500000001</x:v>
      </x:c>
      <x:c r="AA1392" s="60" t="n">
        <x:f>P1392+W1392+X1392-Y1392-Z1392-U1392</x:f>
        <x:v>204.23045896600001</x:v>
      </x:c>
      <x:c r="AB1392" s="32" t="n">
        <x:f>IFERROR(AA1392/(P1392+W1392+X1392),0)</x:f>
        <x:v>0.453646151942001</x:v>
      </x:c>
      <x:c r="AC1392" t="n">
        <x:f>IF(O1392="High",0,IF(I1392&gt;=1800,3,IF(I1392&gt;=900,2,1))+IF(K1392&gt;=0.9,2,IF(K1392&gt;=0.75,1,0))+IF(J1392&lt;=0.7,2,IF(J1392&lt;=0.85,1,0))+IF(M1392&gt;=8,1,0))</x:f>
        <x:v>6</x:v>
      </x:c>
      <x:c r="AD1392" t="str">
        <x:f>IF(AND(O1392&lt;&gt;"High",AC1392&gt;=Assumptions!$B$10,AA1392&gt;0),"Priority Growth",IF(AND(O1392="Low",AA1392&gt;0),"Maintain","Watch"))</x:f>
        <x:v>Priority Growth</x:v>
      </x:c>
      <x:c r="AE1392" s="60" t="n">
        <x:f>MAX(AA1392,0)*N1392</x:f>
        <x:v>12.458057996926001</x:v>
      </x:c>
      <x:c r="AF1392" t="str">
        <x:f>IF(AND(AA1392&gt;=Assumptions!$B$11,O1392&lt;&gt;"High",OR(N1392&gt;=Assumptions!$B$12,M1392&lt;=6)),"High","Standard")</x:f>
        <x:v>Standard</x:v>
      </x:c>
    </x:row>
    <x:row r="1393">
      <x:c r="A1393" t="str">
        <x:f>'Raw_Data'!A1393</x:f>
        <x:v>C01392</x:v>
      </x:c>
      <x:c r="B1393" t="n">
        <x:f>'Raw_Data'!B1393</x:f>
        <x:v>51</x:v>
      </x:c>
      <x:c r="C1393" s="30" t="n">
        <x:f>'Raw_Data'!C1393</x:f>
        <x:v>60882</x:v>
      </x:c>
      <x:c r="D1393" t="n">
        <x:f>'Raw_Data'!D1393</x:f>
        <x:v>661</x:v>
      </x:c>
      <x:c r="E1393" t="n">
        <x:f>'Raw_Data'!E1393</x:f>
        <x:v>5</x:v>
      </x:c>
      <x:c r="F1393" t="str">
        <x:f>PROPER(TRIM('Raw_Data'!F1393))</x:f>
        <x:v>Classic</x:v>
      </x:c>
      <x:c r="G1393" t="str">
        <x:f>PROPER(TRIM('Raw_Data'!G1393))</x:f>
        <x:v>Digital</x:v>
      </x:c>
      <x:c r="H1393" s="60" t="n">
        <x:f>'Raw_Data'!H1393</x:f>
        <x:v>5608</x:v>
      </x:c>
      <x:c r="I1393" s="60" t="n">
        <x:f>'Raw_Data'!I1393</x:f>
        <x:v>754.43</x:v>
      </x:c>
      <x:c r="J1393" s="32" t="n">
        <x:f>'Raw_Data'!J1393</x:f>
        <x:v>0.405</x:v>
      </x:c>
      <x:c r="K1393" s="32" t="n">
        <x:f>'Raw_Data'!K1393</x:f>
        <x:v>0.822</x:v>
      </x:c>
      <x:c r="L1393" t="n">
        <x:f>'Raw_Data'!L1393</x:f>
        <x:v>0</x:v>
      </x:c>
      <x:c r="M1393" t="n">
        <x:f>IF('Raw_Data'!M1393="",Assumptions!$B$15,'Raw_Data'!M1393)</x:f>
        <x:v>9</x:v>
      </x:c>
      <x:c r="N1393" s="32" t="n">
        <x:f>'Raw_Data'!N1393</x:f>
        <x:v>0.077</x:v>
      </x:c>
      <x:c r="O1393" t="str">
        <x:f>IF(OR(D1393&lt;620,L1393&gt;=2,J1393&gt;0.9),"High",IF(OR(D1393&lt;700,L1393=1,J1393&gt;0.75),"Medium","Low"))</x:f>
        <x:v>Medium</x:v>
      </x:c>
      <x:c r="P1393" s="30" t="n">
        <x:f>XLOOKUP(F1393,Assumptions!$A$4:$A$6,Assumptions!$B$4:$B$6)</x:f>
        <x:v>0</x:v>
      </x:c>
      <x:c r="Q1393" s="32" t="n">
        <x:f>XLOOKUP(F1393,Assumptions!$A$4:$A$6,Assumptions!$C$4:$C$6)</x:f>
        <x:v>0.229</x:v>
      </x:c>
      <x:c r="R1393" s="32" t="n">
        <x:f>XLOOKUP(F1393,Assumptions!$A$4:$A$6,Assumptions!$D$4:$D$6)</x:f>
        <x:v>0.015</x:v>
      </x:c>
      <x:c r="S1393" s="32" t="n">
        <x:f>XLOOKUP(F1393,Assumptions!$A$4:$A$6,Assumptions!$E$4:$E$6)</x:f>
        <x:v>0.0075</x:v>
      </x:c>
      <x:c r="T1393" s="32" t="n">
        <x:f>XLOOKUP(O1393,Assumptions!$H$4:$H$6,Assumptions!$I$4:$I$6)</x:f>
        <x:v>0.012</x:v>
      </x:c>
      <x:c r="U1393" s="30" t="n">
        <x:f>XLOOKUP(F1393,Assumptions!$A$4:$A$6,Assumptions!$F$4:$F$6)</x:f>
        <x:v>60</x:v>
      </x:c>
      <x:c r="V1393" s="60" t="n">
        <x:f>I1393*12</x:f>
        <x:v>9053.16</x:v>
      </x:c>
      <x:c r="W1393" s="60" t="n">
        <x:f>H1393*J1393*(1-K1393)*Q1393</x:f>
        <x:v>92.58028488000004</x:v>
      </x:c>
      <x:c r="X1393" s="60" t="n">
        <x:f>V1393*R1393</x:f>
        <x:v>135.79739999999998</x:v>
      </x:c>
      <x:c r="Y1393" s="60" t="n">
        <x:f>V1393*S1393</x:f>
        <x:v>67.89869999999999</x:v>
      </x:c>
      <x:c r="Z1393" s="60" t="n">
        <x:f>H1393*J1393*T1393</x:f>
        <x:v>27.254880000000004</x:v>
      </x:c>
      <x:c r="AA1393" s="60" t="n">
        <x:f>P1393+W1393+X1393-Y1393-Z1393-U1393</x:f>
        <x:v>73.22410488</x:v>
      </x:c>
      <x:c r="AB1393" s="32" t="n">
        <x:f>IFERROR(AA1393/(P1393+W1393+X1393),0)</x:f>
        <x:v>0.32062723167754004</x:v>
      </x:c>
      <x:c r="AC1393" t="n">
        <x:f>IF(O1393="High",0,IF(I1393&gt;=1800,3,IF(I1393&gt;=900,2,1))+IF(K1393&gt;=0.9,2,IF(K1393&gt;=0.75,1,0))+IF(J1393&lt;=0.7,2,IF(J1393&lt;=0.85,1,0))+IF(M1393&gt;=8,1,0))</x:f>
        <x:v>5</x:v>
      </x:c>
      <x:c r="AD1393" t="str">
        <x:f>IF(AND(O1393&lt;&gt;"High",AC1393&gt;=Assumptions!$B$10,AA1393&gt;0),"Priority Growth",IF(AND(O1393="Low",AA1393&gt;0),"Maintain","Watch"))</x:f>
        <x:v>Watch</x:v>
      </x:c>
      <x:c r="AE1393" s="60" t="n">
        <x:f>MAX(AA1393,0)*N1393</x:f>
        <x:v>5.63825607576</x:v>
      </x:c>
      <x:c r="AF1393" t="str">
        <x:f>IF(AND(AA1393&gt;=Assumptions!$B$11,O1393&lt;&gt;"High",OR(N1393&gt;=Assumptions!$B$12,M1393&lt;=6)),"High","Standard")</x:f>
        <x:v>Standard</x:v>
      </x:c>
    </x:row>
    <x:row r="1394">
      <x:c r="A1394" t="str">
        <x:f>'Raw_Data'!A1394</x:f>
        <x:v>C01393</x:v>
      </x:c>
      <x:c r="B1394" t="n">
        <x:f>'Raw_Data'!B1394</x:f>
        <x:v>42</x:v>
      </x:c>
      <x:c r="C1394" s="30" t="n">
        <x:f>'Raw_Data'!C1394</x:f>
        <x:v>66435</x:v>
      </x:c>
      <x:c r="D1394" t="n">
        <x:f>'Raw_Data'!D1394</x:f>
        <x:v>520</x:v>
      </x:c>
      <x:c r="E1394" t="n">
        <x:f>'Raw_Data'!E1394</x:f>
        <x:v>44</x:v>
      </x:c>
      <x:c r="F1394" t="str">
        <x:f>PROPER(TRIM('Raw_Data'!F1394))</x:f>
        <x:v>Classic</x:v>
      </x:c>
      <x:c r="G1394" t="str">
        <x:f>PROPER(TRIM('Raw_Data'!G1394))</x:f>
        <x:v>Digital</x:v>
      </x:c>
      <x:c r="H1394" s="60" t="n">
        <x:f>'Raw_Data'!H1394</x:f>
        <x:v>1104</x:v>
      </x:c>
      <x:c r="I1394" s="60" t="n">
        <x:f>'Raw_Data'!I1394</x:f>
        <x:v>150</x:v>
      </x:c>
      <x:c r="J1394" s="32" t="n">
        <x:f>'Raw_Data'!J1394</x:f>
        <x:v>0.613</x:v>
      </x:c>
      <x:c r="K1394" s="32" t="n">
        <x:f>'Raw_Data'!K1394</x:f>
        <x:v>0.366</x:v>
      </x:c>
      <x:c r="L1394" t="n">
        <x:f>'Raw_Data'!L1394</x:f>
        <x:v>0</x:v>
      </x:c>
      <x:c r="M1394" t="n">
        <x:f>IF('Raw_Data'!M1394="",Assumptions!$B$15,'Raw_Data'!M1394)</x:f>
        <x:v>8</x:v>
      </x:c>
      <x:c r="N1394" s="32" t="n">
        <x:f>'Raw_Data'!N1394</x:f>
        <x:v>0.047</x:v>
      </x:c>
      <x:c r="O1394" t="str">
        <x:f>IF(OR(D1394&lt;620,L1394&gt;=2,J1394&gt;0.9),"High",IF(OR(D1394&lt;700,L1394=1,J1394&gt;0.75),"Medium","Low"))</x:f>
        <x:v>High</x:v>
      </x:c>
      <x:c r="P1394" s="30" t="n">
        <x:f>XLOOKUP(F1394,Assumptions!$A$4:$A$6,Assumptions!$B$4:$B$6)</x:f>
        <x:v>0</x:v>
      </x:c>
      <x:c r="Q1394" s="32" t="n">
        <x:f>XLOOKUP(F1394,Assumptions!$A$4:$A$6,Assumptions!$C$4:$C$6)</x:f>
        <x:v>0.229</x:v>
      </x:c>
      <x:c r="R1394" s="32" t="n">
        <x:f>XLOOKUP(F1394,Assumptions!$A$4:$A$6,Assumptions!$D$4:$D$6)</x:f>
        <x:v>0.015</x:v>
      </x:c>
      <x:c r="S1394" s="32" t="n">
        <x:f>XLOOKUP(F1394,Assumptions!$A$4:$A$6,Assumptions!$E$4:$E$6)</x:f>
        <x:v>0.0075</x:v>
      </x:c>
      <x:c r="T1394" s="32" t="n">
        <x:f>XLOOKUP(O1394,Assumptions!$H$4:$H$6,Assumptions!$I$4:$I$6)</x:f>
        <x:v>0.045</x:v>
      </x:c>
      <x:c r="U1394" s="30" t="n">
        <x:f>XLOOKUP(F1394,Assumptions!$A$4:$A$6,Assumptions!$F$4:$F$6)</x:f>
        <x:v>60</x:v>
      </x:c>
      <x:c r="V1394" s="60" t="n">
        <x:f>I1394*12</x:f>
        <x:v>1800</x:v>
      </x:c>
      <x:c r="W1394" s="60" t="n">
        <x:f>H1394*J1394*(1-K1394)*Q1394</x:f>
        <x:v>98.254915872</x:v>
      </x:c>
      <x:c r="X1394" s="60" t="n">
        <x:f>V1394*R1394</x:f>
        <x:v>27</x:v>
      </x:c>
      <x:c r="Y1394" s="60" t="n">
        <x:f>V1394*S1394</x:f>
        <x:v>13.5</x:v>
      </x:c>
      <x:c r="Z1394" s="60" t="n">
        <x:f>H1394*J1394*T1394</x:f>
        <x:v>30.453839999999996</x:v>
      </x:c>
      <x:c r="AA1394" s="60" t="n">
        <x:f>P1394+W1394+X1394-Y1394-Z1394-U1394</x:f>
        <x:v>21.301075872</x:v>
      </x:c>
      <x:c r="AB1394" s="32" t="n">
        <x:f>IFERROR(AA1394/(P1394+W1394+X1394),0)</x:f>
        <x:v>0.17006179536911675</x:v>
      </x:c>
      <x:c r="AC1394" t="n">
        <x:f>IF(O1394="High",0,IF(I1394&gt;=1800,3,IF(I1394&gt;=900,2,1))+IF(K1394&gt;=0.9,2,IF(K1394&gt;=0.75,1,0))+IF(J1394&lt;=0.7,2,IF(J1394&lt;=0.85,1,0))+IF(M1394&gt;=8,1,0))</x:f>
        <x:v>0</x:v>
      </x:c>
      <x:c r="AD1394" t="str">
        <x:f>IF(AND(O1394&lt;&gt;"High",AC1394&gt;=Assumptions!$B$10,AA1394&gt;0),"Priority Growth",IF(AND(O1394="Low",AA1394&gt;0),"Maintain","Watch"))</x:f>
        <x:v>Watch</x:v>
      </x:c>
      <x:c r="AE1394" s="60" t="n">
        <x:f>MAX(AA1394,0)*N1394</x:f>
        <x:v>1.0011505659839999</x:v>
      </x:c>
      <x:c r="AF1394" t="str">
        <x:f>IF(AND(AA1394&gt;=Assumptions!$B$11,O1394&lt;&gt;"High",OR(N1394&gt;=Assumptions!$B$12,M1394&lt;=6)),"High","Standard")</x:f>
        <x:v>Standard</x:v>
      </x:c>
    </x:row>
    <x:row r="1395">
      <x:c r="A1395" t="str">
        <x:f>'Raw_Data'!A1395</x:f>
        <x:v>C01394</x:v>
      </x:c>
      <x:c r="B1395" t="n">
        <x:f>'Raw_Data'!B1395</x:f>
        <x:v>21</x:v>
      </x:c>
      <x:c r="C1395" s="30" t="n">
        <x:f>'Raw_Data'!C1395</x:f>
        <x:v>82694</x:v>
      </x:c>
      <x:c r="D1395" t="n">
        <x:f>'Raw_Data'!D1395</x:f>
        <x:v>697</x:v>
      </x:c>
      <x:c r="E1395" t="n">
        <x:f>'Raw_Data'!E1395</x:f>
        <x:v>48</x:v>
      </x:c>
      <x:c r="F1395" t="str">
        <x:f>PROPER(TRIM('Raw_Data'!F1395))</x:f>
        <x:v>Gold</x:v>
      </x:c>
      <x:c r="G1395" t="str">
        <x:f>PROPER(TRIM('Raw_Data'!G1395))</x:f>
        <x:v>Partner</x:v>
      </x:c>
      <x:c r="H1395" s="60" t="n">
        <x:f>'Raw_Data'!H1395</x:f>
        <x:v>14569</x:v>
      </x:c>
      <x:c r="I1395" s="60" t="n">
        <x:f>'Raw_Data'!I1395</x:f>
        <x:v>1765.19</x:v>
      </x:c>
      <x:c r="J1395" s="32" t="n">
        <x:f>'Raw_Data'!J1395</x:f>
        <x:v>0.451</x:v>
      </x:c>
      <x:c r="K1395" s="32" t="n">
        <x:f>'Raw_Data'!K1395</x:f>
        <x:v>0.786</x:v>
      </x:c>
      <x:c r="L1395" t="n">
        <x:f>'Raw_Data'!L1395</x:f>
        <x:v>0</x:v>
      </x:c>
      <x:c r="M1395" t="n">
        <x:f>IF('Raw_Data'!M1395="",Assumptions!$B$15,'Raw_Data'!M1395)</x:f>
        <x:v>10</x:v>
      </x:c>
      <x:c r="N1395" s="32" t="n">
        <x:f>'Raw_Data'!N1395</x:f>
        <x:v>0.02</x:v>
      </x:c>
      <x:c r="O1395" t="str">
        <x:f>IF(OR(D1395&lt;620,L1395&gt;=2,J1395&gt;0.9),"High",IF(OR(D1395&lt;700,L1395=1,J1395&gt;0.75),"Medium","Low"))</x:f>
        <x:v>Medium</x:v>
      </x:c>
      <x:c r="P1395" s="30" t="n">
        <x:f>XLOOKUP(F1395,Assumptions!$A$4:$A$6,Assumptions!$B$4:$B$6)</x:f>
        <x:v>95</x:v>
      </x:c>
      <x:c r="Q1395" s="32" t="n">
        <x:f>XLOOKUP(F1395,Assumptions!$A$4:$A$6,Assumptions!$C$4:$C$6)</x:f>
        <x:v>0.219</x:v>
      </x:c>
      <x:c r="R1395" s="32" t="n">
        <x:f>XLOOKUP(F1395,Assumptions!$A$4:$A$6,Assumptions!$D$4:$D$6)</x:f>
        <x:v>0.016</x:v>
      </x:c>
      <x:c r="S1395" s="32" t="n">
        <x:f>XLOOKUP(F1395,Assumptions!$A$4:$A$6,Assumptions!$E$4:$E$6)</x:f>
        <x:v>0.01</x:v>
      </x:c>
      <x:c r="T1395" s="32" t="n">
        <x:f>XLOOKUP(O1395,Assumptions!$H$4:$H$6,Assumptions!$I$4:$I$6)</x:f>
        <x:v>0.012</x:v>
      </x:c>
      <x:c r="U1395" s="30" t="n">
        <x:f>XLOOKUP(F1395,Assumptions!$A$4:$A$6,Assumptions!$F$4:$F$6)</x:f>
        <x:v>90</x:v>
      </x:c>
      <x:c r="V1395" s="60" t="n">
        <x:f>I1395*12</x:f>
        <x:v>21182.28</x:v>
      </x:c>
      <x:c r="W1395" s="60" t="n">
        <x:f>H1395*J1395*(1-K1395)*Q1395</x:f>
        <x:v>307.938630054</x:v>
      </x:c>
      <x:c r="X1395" s="60" t="n">
        <x:f>V1395*R1395</x:f>
        <x:v>338.91648</x:v>
      </x:c>
      <x:c r="Y1395" s="60" t="n">
        <x:f>V1395*S1395</x:f>
        <x:v>211.8228</x:v>
      </x:c>
      <x:c r="Z1395" s="60" t="n">
        <x:f>H1395*J1395*T1395</x:f>
        <x:v>78.84742800000001</x:v>
      </x:c>
      <x:c r="AA1395" s="60" t="n">
        <x:f>P1395+W1395+X1395-Y1395-Z1395-U1395</x:f>
        <x:v>361.1848820539999</x:v>
      </x:c>
      <x:c r="AB1395" s="32" t="n">
        <x:f>IFERROR(AA1395/(P1395+W1395+X1395),0)</x:f>
        <x:v>0.4868671485294603</x:v>
      </x:c>
      <x:c r="AC1395" t="n">
        <x:f>IF(O1395="High",0,IF(I1395&gt;=1800,3,IF(I1395&gt;=900,2,1))+IF(K1395&gt;=0.9,2,IF(K1395&gt;=0.75,1,0))+IF(J1395&lt;=0.7,2,IF(J1395&lt;=0.85,1,0))+IF(M1395&gt;=8,1,0))</x:f>
        <x:v>6</x:v>
      </x:c>
      <x:c r="AD1395" t="str">
        <x:f>IF(AND(O1395&lt;&gt;"High",AC1395&gt;=Assumptions!$B$10,AA1395&gt;0),"Priority Growth",IF(AND(O1395="Low",AA1395&gt;0),"Maintain","Watch"))</x:f>
        <x:v>Priority Growth</x:v>
      </x:c>
      <x:c r="AE1395" s="60" t="n">
        <x:f>MAX(AA1395,0)*N1395</x:f>
        <x:v>7.2236976410799985</x:v>
      </x:c>
      <x:c r="AF1395" t="str">
        <x:f>IF(AND(AA1395&gt;=Assumptions!$B$11,O1395&lt;&gt;"High",OR(N1395&gt;=Assumptions!$B$12,M1395&lt;=6)),"High","Standard")</x:f>
        <x:v>Standard</x:v>
      </x:c>
    </x:row>
    <x:row r="1396">
      <x:c r="A1396" t="str">
        <x:f>'Raw_Data'!A1396</x:f>
        <x:v>C01395</x:v>
      </x:c>
      <x:c r="B1396" t="n">
        <x:f>'Raw_Data'!B1396</x:f>
        <x:v>39</x:v>
      </x:c>
      <x:c r="C1396" s="30" t="n">
        <x:f>'Raw_Data'!C1396</x:f>
        <x:v>96624</x:v>
      </x:c>
      <x:c r="D1396" t="n">
        <x:f>'Raw_Data'!D1396</x:f>
        <x:v>640</x:v>
      </x:c>
      <x:c r="E1396" t="n">
        <x:f>'Raw_Data'!E1396</x:f>
        <x:v>8</x:v>
      </x:c>
      <x:c r="F1396" t="str">
        <x:f>PROPER(TRIM('Raw_Data'!F1396))</x:f>
        <x:v>Gold</x:v>
      </x:c>
      <x:c r="G1396" t="str">
        <x:f>PROPER(TRIM('Raw_Data'!G1396))</x:f>
        <x:v>Digital</x:v>
      </x:c>
      <x:c r="H1396" s="60" t="n">
        <x:f>'Raw_Data'!H1396</x:f>
        <x:v>11187</x:v>
      </x:c>
      <x:c r="I1396" s="60" t="n">
        <x:f>'Raw_Data'!I1396</x:f>
        <x:v>1039.99</x:v>
      </x:c>
      <x:c r="J1396" s="32" t="n">
        <x:f>'Raw_Data'!J1396</x:f>
        <x:v>0.482</x:v>
      </x:c>
      <x:c r="K1396" s="32" t="n">
        <x:f>'Raw_Data'!K1396</x:f>
        <x:v>0.817</x:v>
      </x:c>
      <x:c r="L1396" t="n">
        <x:f>'Raw_Data'!L1396</x:f>
        <x:v>0</x:v>
      </x:c>
      <x:c r="M1396" t="n">
        <x:f>IF('Raw_Data'!M1396="",Assumptions!$B$15,'Raw_Data'!M1396)</x:f>
        <x:v>7</x:v>
      </x:c>
      <x:c r="N1396" s="32" t="n">
        <x:f>'Raw_Data'!N1396</x:f>
        <x:v>0.145</x:v>
      </x:c>
      <x:c r="O1396" t="str">
        <x:f>IF(OR(D1396&lt;620,L1396&gt;=2,J1396&gt;0.9),"High",IF(OR(D1396&lt;700,L1396=1,J1396&gt;0.75),"Medium","Low"))</x:f>
        <x:v>Medium</x:v>
      </x:c>
      <x:c r="P1396" s="30" t="n">
        <x:f>XLOOKUP(F1396,Assumptions!$A$4:$A$6,Assumptions!$B$4:$B$6)</x:f>
        <x:v>95</x:v>
      </x:c>
      <x:c r="Q1396" s="32" t="n">
        <x:f>XLOOKUP(F1396,Assumptions!$A$4:$A$6,Assumptions!$C$4:$C$6)</x:f>
        <x:v>0.219</x:v>
      </x:c>
      <x:c r="R1396" s="32" t="n">
        <x:f>XLOOKUP(F1396,Assumptions!$A$4:$A$6,Assumptions!$D$4:$D$6)</x:f>
        <x:v>0.016</x:v>
      </x:c>
      <x:c r="S1396" s="32" t="n">
        <x:f>XLOOKUP(F1396,Assumptions!$A$4:$A$6,Assumptions!$E$4:$E$6)</x:f>
        <x:v>0.01</x:v>
      </x:c>
      <x:c r="T1396" s="32" t="n">
        <x:f>XLOOKUP(O1396,Assumptions!$H$4:$H$6,Assumptions!$I$4:$I$6)</x:f>
        <x:v>0.012</x:v>
      </x:c>
      <x:c r="U1396" s="30" t="n">
        <x:f>XLOOKUP(F1396,Assumptions!$A$4:$A$6,Assumptions!$F$4:$F$6)</x:f>
        <x:v>90</x:v>
      </x:c>
      <x:c r="V1396" s="60" t="n">
        <x:f>I1396*12</x:f>
        <x:v>12479.880000000001</x:v>
      </x:c>
      <x:c r="W1396" s="60" t="n">
        <x:f>H1396*J1396*(1-K1396)*Q1396</x:f>
        <x:v>216.10055431800006</x:v>
      </x:c>
      <x:c r="X1396" s="60" t="n">
        <x:f>V1396*R1396</x:f>
        <x:v>199.67808000000002</x:v>
      </x:c>
      <x:c r="Y1396" s="60" t="n">
        <x:f>V1396*S1396</x:f>
        <x:v>124.79880000000001</x:v>
      </x:c>
      <x:c r="Z1396" s="60" t="n">
        <x:f>H1396*J1396*T1396</x:f>
        <x:v>64.705608</x:v>
      </x:c>
      <x:c r="AA1396" s="60" t="n">
        <x:f>P1396+W1396+X1396-Y1396-Z1396-U1396</x:f>
        <x:v>231.27422631800005</x:v>
      </x:c>
      <x:c r="AB1396" s="32" t="n">
        <x:f>IFERROR(AA1396/(P1396+W1396+X1396),0)</x:f>
        <x:v>0.45278758894604343</x:v>
      </x:c>
      <x:c r="AC1396" t="n">
        <x:f>IF(O1396="High",0,IF(I1396&gt;=1800,3,IF(I1396&gt;=900,2,1))+IF(K1396&gt;=0.9,2,IF(K1396&gt;=0.75,1,0))+IF(J1396&lt;=0.7,2,IF(J1396&lt;=0.85,1,0))+IF(M1396&gt;=8,1,0))</x:f>
        <x:v>5</x:v>
      </x:c>
      <x:c r="AD1396" t="str">
        <x:f>IF(AND(O1396&lt;&gt;"High",AC1396&gt;=Assumptions!$B$10,AA1396&gt;0),"Priority Growth",IF(AND(O1396="Low",AA1396&gt;0),"Maintain","Watch"))</x:f>
        <x:v>Watch</x:v>
      </x:c>
      <x:c r="AE1396" s="60" t="n">
        <x:f>MAX(AA1396,0)*N1396</x:f>
        <x:v>33.53476281611</x:v>
      </x:c>
      <x:c r="AF1396" t="str">
        <x:f>IF(AND(AA1396&gt;=Assumptions!$B$11,O1396&lt;&gt;"High",OR(N1396&gt;=Assumptions!$B$12,M1396&lt;=6)),"High","Standard")</x:f>
        <x:v>Standard</x:v>
      </x:c>
    </x:row>
    <x:row r="1397">
      <x:c r="A1397" t="str">
        <x:f>'Raw_Data'!A1397</x:f>
        <x:v>C01396</x:v>
      </x:c>
      <x:c r="B1397" t="n">
        <x:f>'Raw_Data'!B1397</x:f>
        <x:v>38</x:v>
      </x:c>
      <x:c r="C1397" s="30" t="n">
        <x:f>'Raw_Data'!C1397</x:f>
        <x:v>65304</x:v>
      </x:c>
      <x:c r="D1397" t="n">
        <x:f>'Raw_Data'!D1397</x:f>
        <x:v>650</x:v>
      </x:c>
      <x:c r="E1397" t="n">
        <x:f>'Raw_Data'!E1397</x:f>
        <x:v>30</x:v>
      </x:c>
      <x:c r="F1397" t="str">
        <x:f>PROPER(TRIM('Raw_Data'!F1397))</x:f>
        <x:v>Classic</x:v>
      </x:c>
      <x:c r="G1397" t="str">
        <x:f>PROPER(TRIM('Raw_Data'!G1397))</x:f>
        <x:v>Branch</x:v>
      </x:c>
      <x:c r="H1397" s="60" t="n">
        <x:f>'Raw_Data'!H1397</x:f>
        <x:v>6335</x:v>
      </x:c>
      <x:c r="I1397" s="60" t="n">
        <x:f>'Raw_Data'!I1397</x:f>
        <x:v>957.72</x:v>
      </x:c>
      <x:c r="J1397" s="32" t="n">
        <x:f>'Raw_Data'!J1397</x:f>
        <x:v>0.341</x:v>
      </x:c>
      <x:c r="K1397" s="32" t="n">
        <x:f>'Raw_Data'!K1397</x:f>
        <x:v>0.73</x:v>
      </x:c>
      <x:c r="L1397" t="n">
        <x:f>'Raw_Data'!L1397</x:f>
        <x:v>0</x:v>
      </x:c>
      <x:c r="M1397" t="n">
        <x:f>IF('Raw_Data'!M1397="",Assumptions!$B$15,'Raw_Data'!M1397)</x:f>
        <x:v>7</x:v>
      </x:c>
      <x:c r="N1397" s="32" t="n">
        <x:f>'Raw_Data'!N1397</x:f>
        <x:v>0.111</x:v>
      </x:c>
      <x:c r="O1397" t="str">
        <x:f>IF(OR(D1397&lt;620,L1397&gt;=2,J1397&gt;0.9),"High",IF(OR(D1397&lt;700,L1397=1,J1397&gt;0.75),"Medium","Low"))</x:f>
        <x:v>Medium</x:v>
      </x:c>
      <x:c r="P1397" s="30" t="n">
        <x:f>XLOOKUP(F1397,Assumptions!$A$4:$A$6,Assumptions!$B$4:$B$6)</x:f>
        <x:v>0</x:v>
      </x:c>
      <x:c r="Q1397" s="32" t="n">
        <x:f>XLOOKUP(F1397,Assumptions!$A$4:$A$6,Assumptions!$C$4:$C$6)</x:f>
        <x:v>0.229</x:v>
      </x:c>
      <x:c r="R1397" s="32" t="n">
        <x:f>XLOOKUP(F1397,Assumptions!$A$4:$A$6,Assumptions!$D$4:$D$6)</x:f>
        <x:v>0.015</x:v>
      </x:c>
      <x:c r="S1397" s="32" t="n">
        <x:f>XLOOKUP(F1397,Assumptions!$A$4:$A$6,Assumptions!$E$4:$E$6)</x:f>
        <x:v>0.0075</x:v>
      </x:c>
      <x:c r="T1397" s="32" t="n">
        <x:f>XLOOKUP(O1397,Assumptions!$H$4:$H$6,Assumptions!$I$4:$I$6)</x:f>
        <x:v>0.012</x:v>
      </x:c>
      <x:c r="U1397" s="30" t="n">
        <x:f>XLOOKUP(F1397,Assumptions!$A$4:$A$6,Assumptions!$F$4:$F$6)</x:f>
        <x:v>60</x:v>
      </x:c>
      <x:c r="V1397" s="60" t="n">
        <x:f>I1397*12</x:f>
        <x:v>11492.64</x:v>
      </x:c>
      <x:c r="W1397" s="60" t="n">
        <x:f>H1397*J1397*(1-K1397)*Q1397</x:f>
        <x:v>133.56733005</x:v>
      </x:c>
      <x:c r="X1397" s="60" t="n">
        <x:f>V1397*R1397</x:f>
        <x:v>172.38959999999997</x:v>
      </x:c>
      <x:c r="Y1397" s="60" t="n">
        <x:f>V1397*S1397</x:f>
        <x:v>86.19479999999999</x:v>
      </x:c>
      <x:c r="Z1397" s="60" t="n">
        <x:f>H1397*J1397*T1397</x:f>
        <x:v>25.92282</x:v>
      </x:c>
      <x:c r="AA1397" s="60" t="n">
        <x:f>P1397+W1397+X1397-Y1397-Z1397-U1397</x:f>
        <x:v>133.83931005</x:v>
      </x:c>
      <x:c r="AB1397" s="32" t="n">
        <x:f>IFERROR(AA1397/(P1397+W1397+X1397),0)</x:f>
        <x:v>0.43744493719468214</x:v>
      </x:c>
      <x:c r="AC1397" t="n">
        <x:f>IF(O1397="High",0,IF(I1397&gt;=1800,3,IF(I1397&gt;=900,2,1))+IF(K1397&gt;=0.9,2,IF(K1397&gt;=0.75,1,0))+IF(J1397&lt;=0.7,2,IF(J1397&lt;=0.85,1,0))+IF(M1397&gt;=8,1,0))</x:f>
        <x:v>4</x:v>
      </x:c>
      <x:c r="AD1397" t="str">
        <x:f>IF(AND(O1397&lt;&gt;"High",AC1397&gt;=Assumptions!$B$10,AA1397&gt;0),"Priority Growth",IF(AND(O1397="Low",AA1397&gt;0),"Maintain","Watch"))</x:f>
        <x:v>Watch</x:v>
      </x:c>
      <x:c r="AE1397" s="60" t="n">
        <x:f>MAX(AA1397,0)*N1397</x:f>
        <x:v>14.85616341555</x:v>
      </x:c>
      <x:c r="AF1397" t="str">
        <x:f>IF(AND(AA1397&gt;=Assumptions!$B$11,O1397&lt;&gt;"High",OR(N1397&gt;=Assumptions!$B$12,M1397&lt;=6)),"High","Standard")</x:f>
        <x:v>Standard</x:v>
      </x:c>
    </x:row>
    <x:row r="1398">
      <x:c r="A1398" t="str">
        <x:f>'Raw_Data'!A1398</x:f>
        <x:v>C01397</x:v>
      </x:c>
      <x:c r="B1398" t="n">
        <x:f>'Raw_Data'!B1398</x:f>
        <x:v>33</x:v>
      </x:c>
      <x:c r="C1398" s="30" t="n">
        <x:f>'Raw_Data'!C1398</x:f>
        <x:v>83537</x:v>
      </x:c>
      <x:c r="D1398" t="n">
        <x:f>'Raw_Data'!D1398</x:f>
        <x:v>730</x:v>
      </x:c>
      <x:c r="E1398" t="n">
        <x:f>'Raw_Data'!E1398</x:f>
        <x:v>67</x:v>
      </x:c>
      <x:c r="F1398" t="str">
        <x:f>PROPER(TRIM('Raw_Data'!F1398))</x:f>
        <x:v>Gold</x:v>
      </x:c>
      <x:c r="G1398" t="str">
        <x:f>PROPER(TRIM('Raw_Data'!G1398))</x:f>
        <x:v>Digital</x:v>
      </x:c>
      <x:c r="H1398" s="60" t="n">
        <x:f>'Raw_Data'!H1398</x:f>
        <x:v>13004</x:v>
      </x:c>
      <x:c r="I1398" s="60" t="n">
        <x:f>'Raw_Data'!I1398</x:f>
        <x:v>1311.07</x:v>
      </x:c>
      <x:c r="J1398" s="32" t="n">
        <x:f>'Raw_Data'!J1398</x:f>
        <x:v>0.262</x:v>
      </x:c>
      <x:c r="K1398" s="32" t="n">
        <x:f>'Raw_Data'!K1398</x:f>
        <x:v>0.882</x:v>
      </x:c>
      <x:c r="L1398" t="n">
        <x:f>'Raw_Data'!L1398</x:f>
        <x:v>0</x:v>
      </x:c>
      <x:c r="M1398" t="n">
        <x:f>IF('Raw_Data'!M1398="",Assumptions!$B$15,'Raw_Data'!M1398)</x:f>
        <x:v>6</x:v>
      </x:c>
      <x:c r="N1398" s="32" t="n">
        <x:f>'Raw_Data'!N1398</x:f>
        <x:v>0.153</x:v>
      </x:c>
      <x:c r="O1398" t="str">
        <x:f>IF(OR(D1398&lt;620,L1398&gt;=2,J1398&gt;0.9),"High",IF(OR(D1398&lt;700,L1398=1,J1398&gt;0.75),"Medium","Low"))</x:f>
        <x:v>Low</x:v>
      </x:c>
      <x:c r="P1398" s="30" t="n">
        <x:f>XLOOKUP(F1398,Assumptions!$A$4:$A$6,Assumptions!$B$4:$B$6)</x:f>
        <x:v>95</x:v>
      </x:c>
      <x:c r="Q1398" s="32" t="n">
        <x:f>XLOOKUP(F1398,Assumptions!$A$4:$A$6,Assumptions!$C$4:$C$6)</x:f>
        <x:v>0.219</x:v>
      </x:c>
      <x:c r="R1398" s="32" t="n">
        <x:f>XLOOKUP(F1398,Assumptions!$A$4:$A$6,Assumptions!$D$4:$D$6)</x:f>
        <x:v>0.016</x:v>
      </x:c>
      <x:c r="S1398" s="32" t="n">
        <x:f>XLOOKUP(F1398,Assumptions!$A$4:$A$6,Assumptions!$E$4:$E$6)</x:f>
        <x:v>0.01</x:v>
      </x:c>
      <x:c r="T1398" s="32" t="n">
        <x:f>XLOOKUP(O1398,Assumptions!$H$4:$H$6,Assumptions!$I$4:$I$6)</x:f>
        <x:v>0.0035</x:v>
      </x:c>
      <x:c r="U1398" s="30" t="n">
        <x:f>XLOOKUP(F1398,Assumptions!$A$4:$A$6,Assumptions!$F$4:$F$6)</x:f>
        <x:v>90</x:v>
      </x:c>
      <x:c r="V1398" s="60" t="n">
        <x:f>I1398*12</x:f>
        <x:v>15732.84</x:v>
      </x:c>
      <x:c r="W1398" s="60" t="n">
        <x:f>H1398*J1398*(1-K1398)*Q1398</x:f>
        <x:v>88.04493441599999</x:v>
      </x:c>
      <x:c r="X1398" s="60" t="n">
        <x:f>V1398*R1398</x:f>
        <x:v>251.72544000000002</x:v>
      </x:c>
      <x:c r="Y1398" s="60" t="n">
        <x:f>V1398*S1398</x:f>
        <x:v>157.32840000000002</x:v>
      </x:c>
      <x:c r="Z1398" s="60" t="n">
        <x:f>H1398*J1398*T1398</x:f>
        <x:v>11.924668</x:v>
      </x:c>
      <x:c r="AA1398" s="60" t="n">
        <x:f>P1398+W1398+X1398-Y1398-Z1398-U1398</x:f>
        <x:v>175.517306416</x:v>
      </x:c>
      <x:c r="AB1398" s="32" t="n">
        <x:f>IFERROR(AA1398/(P1398+W1398+X1398),0)</x:f>
        <x:v>0.40370116444056586</x:v>
      </x:c>
      <x:c r="AC1398" t="n">
        <x:f>IF(O1398="High",0,IF(I1398&gt;=1800,3,IF(I1398&gt;=900,2,1))+IF(K1398&gt;=0.9,2,IF(K1398&gt;=0.75,1,0))+IF(J1398&lt;=0.7,2,IF(J1398&lt;=0.85,1,0))+IF(M1398&gt;=8,1,0))</x:f>
        <x:v>5</x:v>
      </x:c>
      <x:c r="AD1398" t="str">
        <x:f>IF(AND(O1398&lt;&gt;"High",AC1398&gt;=Assumptions!$B$10,AA1398&gt;0),"Priority Growth",IF(AND(O1398="Low",AA1398&gt;0),"Maintain","Watch"))</x:f>
        <x:v>Maintain</x:v>
      </x:c>
      <x:c r="AE1398" s="60" t="n">
        <x:f>MAX(AA1398,0)*N1398</x:f>
        <x:v>26.854147881648</x:v>
      </x:c>
      <x:c r="AF1398" t="str">
        <x:f>IF(AND(AA1398&gt;=Assumptions!$B$11,O1398&lt;&gt;"High",OR(N1398&gt;=Assumptions!$B$12,M1398&lt;=6)),"High","Standard")</x:f>
        <x:v>Standard</x:v>
      </x:c>
    </x:row>
    <x:row r="1399">
      <x:c r="A1399" t="str">
        <x:f>'Raw_Data'!A1399</x:f>
        <x:v>C01398</x:v>
      </x:c>
      <x:c r="B1399" t="n">
        <x:f>'Raw_Data'!B1399</x:f>
        <x:v>28</x:v>
      </x:c>
      <x:c r="C1399" s="30" t="n">
        <x:f>'Raw_Data'!C1399</x:f>
        <x:v>163104</x:v>
      </x:c>
      <x:c r="D1399" t="n">
        <x:f>'Raw_Data'!D1399</x:f>
        <x:v>719</x:v>
      </x:c>
      <x:c r="E1399" t="n">
        <x:f>'Raw_Data'!E1399</x:f>
        <x:v>41</x:v>
      </x:c>
      <x:c r="F1399" t="str">
        <x:f>PROPER(TRIM('Raw_Data'!F1399))</x:f>
        <x:v>Platinum</x:v>
      </x:c>
      <x:c r="G1399" t="str">
        <x:f>PROPER(TRIM('Raw_Data'!G1399))</x:f>
        <x:v>Direct Mail</x:v>
      </x:c>
      <x:c r="H1399" s="60" t="n">
        <x:f>'Raw_Data'!H1399</x:f>
        <x:v>34452</x:v>
      </x:c>
      <x:c r="I1399" s="60" t="n">
        <x:f>'Raw_Data'!I1399</x:f>
        <x:v>3756.41</x:v>
      </x:c>
      <x:c r="J1399" s="32" t="n">
        <x:f>'Raw_Data'!J1399</x:f>
        <x:v>0.208</x:v>
      </x:c>
      <x:c r="K1399" s="32" t="n">
        <x:f>'Raw_Data'!K1399</x:f>
        <x:v>0.856</x:v>
      </x:c>
      <x:c r="L1399" t="n">
        <x:f>'Raw_Data'!L1399</x:f>
        <x:v>0</x:v>
      </x:c>
      <x:c r="M1399" t="n">
        <x:f>IF('Raw_Data'!M1399="",Assumptions!$B$15,'Raw_Data'!M1399)</x:f>
        <x:v>6</x:v>
      </x:c>
      <x:c r="N1399" s="32" t="n">
        <x:f>'Raw_Data'!N1399</x:f>
        <x:v>0.184</x:v>
      </x:c>
      <x:c r="O1399" t="str">
        <x:f>IF(OR(D1399&lt;620,L1399&gt;=2,J1399&gt;0.9),"High",IF(OR(D1399&lt;700,L1399=1,J1399&gt;0.75),"Medium","Low"))</x:f>
        <x:v>Low</x:v>
      </x:c>
      <x:c r="P1399" s="30" t="n">
        <x:f>XLOOKUP(F1399,Assumptions!$A$4:$A$6,Assumptions!$B$4:$B$6)</x:f>
        <x:v>195</x:v>
      </x:c>
      <x:c r="Q1399" s="32" t="n">
        <x:f>XLOOKUP(F1399,Assumptions!$A$4:$A$6,Assumptions!$C$4:$C$6)</x:f>
        <x:v>0.199</x:v>
      </x:c>
      <x:c r="R1399" s="32" t="n">
        <x:f>XLOOKUP(F1399,Assumptions!$A$4:$A$6,Assumptions!$D$4:$D$6)</x:f>
        <x:v>0.017</x:v>
      </x:c>
      <x:c r="S1399" s="32" t="n">
        <x:f>XLOOKUP(F1399,Assumptions!$A$4:$A$6,Assumptions!$E$4:$E$6)</x:f>
        <x:v>0.013</x:v>
      </x:c>
      <x:c r="T1399" s="32" t="n">
        <x:f>XLOOKUP(O1399,Assumptions!$H$4:$H$6,Assumptions!$I$4:$I$6)</x:f>
        <x:v>0.0035</x:v>
      </x:c>
      <x:c r="U1399" s="30" t="n">
        <x:f>XLOOKUP(F1399,Assumptions!$A$4:$A$6,Assumptions!$F$4:$F$6)</x:f>
        <x:v>140</x:v>
      </x:c>
      <x:c r="V1399" s="60" t="n">
        <x:f>I1399*12</x:f>
        <x:v>45076.92</x:v>
      </x:c>
      <x:c r="W1399" s="60" t="n">
        <x:f>H1399*J1399*(1-K1399)*Q1399</x:f>
        <x:v>205.34935449600002</x:v>
      </x:c>
      <x:c r="X1399" s="60" t="n">
        <x:f>V1399*R1399</x:f>
        <x:v>766.30764</x:v>
      </x:c>
      <x:c r="Y1399" s="60" t="n">
        <x:f>V1399*S1399</x:f>
        <x:v>585.99996</x:v>
      </x:c>
      <x:c r="Z1399" s="60" t="n">
        <x:f>H1399*J1399*T1399</x:f>
        <x:v>25.081056</x:v>
      </x:c>
      <x:c r="AA1399" s="60" t="n">
        <x:f>P1399+W1399+X1399-Y1399-Z1399-U1399</x:f>
        <x:v>415.5759784960002</x:v>
      </x:c>
      <x:c r="AB1399" s="32" t="n">
        <x:f>IFERROR(AA1399/(P1399+W1399+X1399),0)</x:f>
        <x:v>0.356210934710532</x:v>
      </x:c>
      <x:c r="AC1399" t="n">
        <x:f>IF(O1399="High",0,IF(I1399&gt;=1800,3,IF(I1399&gt;=900,2,1))+IF(K1399&gt;=0.9,2,IF(K1399&gt;=0.75,1,0))+IF(J1399&lt;=0.7,2,IF(J1399&lt;=0.85,1,0))+IF(M1399&gt;=8,1,0))</x:f>
        <x:v>6</x:v>
      </x:c>
      <x:c r="AD1399" t="str">
        <x:f>IF(AND(O1399&lt;&gt;"High",AC1399&gt;=Assumptions!$B$10,AA1399&gt;0),"Priority Growth",IF(AND(O1399="Low",AA1399&gt;0),"Maintain","Watch"))</x:f>
        <x:v>Priority Growth</x:v>
      </x:c>
      <x:c r="AE1399" s="60" t="n">
        <x:f>MAX(AA1399,0)*N1399</x:f>
        <x:v>76.46598004326403</x:v>
      </x:c>
      <x:c r="AF1399" t="str">
        <x:f>IF(AND(AA1399&gt;=Assumptions!$B$11,O1399&lt;&gt;"High",OR(N1399&gt;=Assumptions!$B$12,M1399&lt;=6)),"High","Standard")</x:f>
        <x:v>High</x:v>
      </x:c>
    </x:row>
    <x:row r="1400">
      <x:c r="A1400" t="str">
        <x:f>'Raw_Data'!A1400</x:f>
        <x:v>C01399</x:v>
      </x:c>
      <x:c r="B1400" t="n">
        <x:f>'Raw_Data'!B1400</x:f>
        <x:v>49</x:v>
      </x:c>
      <x:c r="C1400" s="30" t="n">
        <x:f>'Raw_Data'!C1400</x:f>
        <x:v>89476</x:v>
      </x:c>
      <x:c r="D1400" t="n">
        <x:f>'Raw_Data'!D1400</x:f>
        <x:v>655</x:v>
      </x:c>
      <x:c r="E1400" t="n">
        <x:f>'Raw_Data'!E1400</x:f>
        <x:v>39</x:v>
      </x:c>
      <x:c r="F1400" t="str">
        <x:f>PROPER(TRIM('Raw_Data'!F1400))</x:f>
        <x:v>Gold</x:v>
      </x:c>
      <x:c r="G1400" t="str">
        <x:f>PROPER(TRIM('Raw_Data'!G1400))</x:f>
        <x:v>Digital</x:v>
      </x:c>
      <x:c r="H1400" s="60" t="n">
        <x:f>'Raw_Data'!H1400</x:f>
        <x:v>11137</x:v>
      </x:c>
      <x:c r="I1400" s="60" t="n">
        <x:f>'Raw_Data'!I1400</x:f>
        <x:v>1321.47</x:v>
      </x:c>
      <x:c r="J1400" s="32" t="n">
        <x:f>'Raw_Data'!J1400</x:f>
        <x:v>0.289</x:v>
      </x:c>
      <x:c r="K1400" s="32" t="n">
        <x:f>'Raw_Data'!K1400</x:f>
        <x:v>0.928</x:v>
      </x:c>
      <x:c r="L1400" t="n">
        <x:f>'Raw_Data'!L1400</x:f>
        <x:v>1</x:v>
      </x:c>
      <x:c r="M1400" t="n">
        <x:f>IF('Raw_Data'!M1400="",Assumptions!$B$15,'Raw_Data'!M1400)</x:f>
        <x:v>9</x:v>
      </x:c>
      <x:c r="N1400" s="32" t="n">
        <x:f>'Raw_Data'!N1400</x:f>
        <x:v>0.02</x:v>
      </x:c>
      <x:c r="O1400" t="str">
        <x:f>IF(OR(D1400&lt;620,L1400&gt;=2,J1400&gt;0.9),"High",IF(OR(D1400&lt;700,L1400=1,J1400&gt;0.75),"Medium","Low"))</x:f>
        <x:v>Medium</x:v>
      </x:c>
      <x:c r="P1400" s="30" t="n">
        <x:f>XLOOKUP(F1400,Assumptions!$A$4:$A$6,Assumptions!$B$4:$B$6)</x:f>
        <x:v>95</x:v>
      </x:c>
      <x:c r="Q1400" s="32" t="n">
        <x:f>XLOOKUP(F1400,Assumptions!$A$4:$A$6,Assumptions!$C$4:$C$6)</x:f>
        <x:v>0.219</x:v>
      </x:c>
      <x:c r="R1400" s="32" t="n">
        <x:f>XLOOKUP(F1400,Assumptions!$A$4:$A$6,Assumptions!$D$4:$D$6)</x:f>
        <x:v>0.016</x:v>
      </x:c>
      <x:c r="S1400" s="32" t="n">
        <x:f>XLOOKUP(F1400,Assumptions!$A$4:$A$6,Assumptions!$E$4:$E$6)</x:f>
        <x:v>0.01</x:v>
      </x:c>
      <x:c r="T1400" s="32" t="n">
        <x:f>XLOOKUP(O1400,Assumptions!$H$4:$H$6,Assumptions!$I$4:$I$6)</x:f>
        <x:v>0.012</x:v>
      </x:c>
      <x:c r="U1400" s="30" t="n">
        <x:f>XLOOKUP(F1400,Assumptions!$A$4:$A$6,Assumptions!$F$4:$F$6)</x:f>
        <x:v>90</x:v>
      </x:c>
      <x:c r="V1400" s="60" t="n">
        <x:f>I1400*12</x:f>
        <x:v>15857.64</x:v>
      </x:c>
      <x:c r="W1400" s="60" t="n">
        <x:f>H1400*J1400*(1-K1400)*Q1400</x:f>
        <x:v>50.750774423999964</x:v>
      </x:c>
      <x:c r="X1400" s="60" t="n">
        <x:f>V1400*R1400</x:f>
        <x:v>253.72224</x:v>
      </x:c>
      <x:c r="Y1400" s="60" t="n">
        <x:f>V1400*S1400</x:f>
        <x:v>158.5764</x:v>
      </x:c>
      <x:c r="Z1400" s="60" t="n">
        <x:f>H1400*J1400*T1400</x:f>
        <x:v>38.623115999999996</x:v>
      </x:c>
      <x:c r="AA1400" s="60" t="n">
        <x:f>P1400+W1400+X1400-Y1400-Z1400-U1400</x:f>
        <x:v>112.27349842399997</x:v>
      </x:c>
      <x:c r="AB1400" s="32" t="n">
        <x:f>IFERROR(AA1400/(P1400+W1400+X1400),0)</x:f>
        <x:v>0.28105402460260576</x:v>
      </x:c>
      <x:c r="AC1400" t="n">
        <x:f>IF(O1400="High",0,IF(I1400&gt;=1800,3,IF(I1400&gt;=900,2,1))+IF(K1400&gt;=0.9,2,IF(K1400&gt;=0.75,1,0))+IF(J1400&lt;=0.7,2,IF(J1400&lt;=0.85,1,0))+IF(M1400&gt;=8,1,0))</x:f>
        <x:v>7</x:v>
      </x:c>
      <x:c r="AD1400" t="str">
        <x:f>IF(AND(O1400&lt;&gt;"High",AC1400&gt;=Assumptions!$B$10,AA1400&gt;0),"Priority Growth",IF(AND(O1400="Low",AA1400&gt;0),"Maintain","Watch"))</x:f>
        <x:v>Priority Growth</x:v>
      </x:c>
      <x:c r="AE1400" s="60" t="n">
        <x:f>MAX(AA1400,0)*N1400</x:f>
        <x:v>2.2454699684799992</x:v>
      </x:c>
      <x:c r="AF1400" t="str">
        <x:f>IF(AND(AA1400&gt;=Assumptions!$B$11,O1400&lt;&gt;"High",OR(N1400&gt;=Assumptions!$B$12,M1400&lt;=6)),"High","Standard")</x:f>
        <x:v>Standard</x:v>
      </x:c>
    </x:row>
    <x:row r="1401">
      <x:c r="A1401" t="str">
        <x:f>'Raw_Data'!A1401</x:f>
        <x:v>C01400</x:v>
      </x:c>
      <x:c r="B1401" t="n">
        <x:f>'Raw_Data'!B1401</x:f>
        <x:v>42</x:v>
      </x:c>
      <x:c r="C1401" s="30" t="n">
        <x:f>'Raw_Data'!C1401</x:f>
        <x:v>39509</x:v>
      </x:c>
      <x:c r="D1401" t="n">
        <x:f>'Raw_Data'!D1401</x:f>
        <x:v>646</x:v>
      </x:c>
      <x:c r="E1401" t="n">
        <x:f>'Raw_Data'!E1401</x:f>
        <x:v>24</x:v>
      </x:c>
      <x:c r="F1401" t="str">
        <x:f>PROPER(TRIM('Raw_Data'!F1401))</x:f>
        <x:v>Classic</x:v>
      </x:c>
      <x:c r="G1401" t="str">
        <x:f>PROPER(TRIM('Raw_Data'!G1401))</x:f>
        <x:v>Branch</x:v>
      </x:c>
      <x:c r="H1401" s="60" t="n">
        <x:f>'Raw_Data'!H1401</x:f>
        <x:v>1000</x:v>
      </x:c>
      <x:c r="I1401" s="60" t="n">
        <x:f>'Raw_Data'!I1401</x:f>
        <x:v>150</x:v>
      </x:c>
      <x:c r="J1401" s="32" t="n">
        <x:f>'Raw_Data'!J1401</x:f>
        <x:v>0.525</x:v>
      </x:c>
      <x:c r="K1401" s="32" t="n">
        <x:f>'Raw_Data'!K1401</x:f>
        <x:v>0.645</x:v>
      </x:c>
      <x:c r="L1401" t="n">
        <x:f>'Raw_Data'!L1401</x:f>
        <x:v>0</x:v>
      </x:c>
      <x:c r="M1401" t="n">
        <x:f>IF('Raw_Data'!M1401="",Assumptions!$B$15,'Raw_Data'!M1401)</x:f>
        <x:v>5</x:v>
      </x:c>
      <x:c r="N1401" s="32" t="n">
        <x:f>'Raw_Data'!N1401</x:f>
        <x:v>0.191</x:v>
      </x:c>
      <x:c r="O1401" t="str">
        <x:f>IF(OR(D1401&lt;620,L1401&gt;=2,J1401&gt;0.9),"High",IF(OR(D1401&lt;700,L1401=1,J1401&gt;0.75),"Medium","Low"))</x:f>
        <x:v>Medium</x:v>
      </x:c>
      <x:c r="P1401" s="30" t="n">
        <x:f>XLOOKUP(F1401,Assumptions!$A$4:$A$6,Assumptions!$B$4:$B$6)</x:f>
        <x:v>0</x:v>
      </x:c>
      <x:c r="Q1401" s="32" t="n">
        <x:f>XLOOKUP(F1401,Assumptions!$A$4:$A$6,Assumptions!$C$4:$C$6)</x:f>
        <x:v>0.229</x:v>
      </x:c>
      <x:c r="R1401" s="32" t="n">
        <x:f>XLOOKUP(F1401,Assumptions!$A$4:$A$6,Assumptions!$D$4:$D$6)</x:f>
        <x:v>0.015</x:v>
      </x:c>
      <x:c r="S1401" s="32" t="n">
        <x:f>XLOOKUP(F1401,Assumptions!$A$4:$A$6,Assumptions!$E$4:$E$6)</x:f>
        <x:v>0.0075</x:v>
      </x:c>
      <x:c r="T1401" s="32" t="n">
        <x:f>XLOOKUP(O1401,Assumptions!$H$4:$H$6,Assumptions!$I$4:$I$6)</x:f>
        <x:v>0.012</x:v>
      </x:c>
      <x:c r="U1401" s="30" t="n">
        <x:f>XLOOKUP(F1401,Assumptions!$A$4:$A$6,Assumptions!$F$4:$F$6)</x:f>
        <x:v>60</x:v>
      </x:c>
      <x:c r="V1401" s="60" t="n">
        <x:f>I1401*12</x:f>
        <x:v>1800</x:v>
      </x:c>
      <x:c r="W1401" s="60" t="n">
        <x:f>H1401*J1401*(1-K1401)*Q1401</x:f>
        <x:v>42.679875</x:v>
      </x:c>
      <x:c r="X1401" s="60" t="n">
        <x:f>V1401*R1401</x:f>
        <x:v>27</x:v>
      </x:c>
      <x:c r="Y1401" s="60" t="n">
        <x:f>V1401*S1401</x:f>
        <x:v>13.5</x:v>
      </x:c>
      <x:c r="Z1401" s="60" t="n">
        <x:f>H1401*J1401*T1401</x:f>
        <x:v>6.3</x:v>
      </x:c>
      <x:c r="AA1401" s="60" t="n">
        <x:f>P1401+W1401+X1401-Y1401-Z1401-U1401</x:f>
        <x:v>-10.120124999999987</x:v>
      </x:c>
      <x:c r="AB1401" s="32" t="n">
        <x:f>IFERROR(AA1401/(P1401+W1401+X1401),0)</x:f>
        <x:v>-0.14523741611189725</x:v>
      </x:c>
      <x:c r="AC1401" t="n">
        <x:f>IF(O1401="High",0,IF(I1401&gt;=1800,3,IF(I1401&gt;=900,2,1))+IF(K1401&gt;=0.9,2,IF(K1401&gt;=0.75,1,0))+IF(J1401&lt;=0.7,2,IF(J1401&lt;=0.85,1,0))+IF(M1401&gt;=8,1,0))</x:f>
        <x:v>3</x:v>
      </x:c>
      <x:c r="AD1401" t="str">
        <x:f>IF(AND(O1401&lt;&gt;"High",AC1401&gt;=Assumptions!$B$10,AA1401&gt;0),"Priority Growth",IF(AND(O1401="Low",AA1401&gt;0),"Maintain","Watch"))</x:f>
        <x:v>Watch</x:v>
      </x:c>
      <x:c r="AE1401" s="60" t="n">
        <x:f>MAX(AA1401,0)*N1401</x:f>
        <x:v>0</x:v>
      </x:c>
      <x:c r="AF1401" t="str">
        <x:f>IF(AND(AA1401&gt;=Assumptions!$B$11,O1401&lt;&gt;"High",OR(N1401&gt;=Assumptions!$B$12,M1401&lt;=6)),"High","Standard")</x:f>
        <x:v>Standard</x:v>
      </x:c>
    </x:row>
    <x:row r="1402">
      <x:c r="A1402" t="str">
        <x:f>'Raw_Data'!A1402</x:f>
        <x:v>C01401</x:v>
      </x:c>
      <x:c r="B1402" t="n">
        <x:f>'Raw_Data'!B1402</x:f>
        <x:v>44</x:v>
      </x:c>
      <x:c r="C1402" s="30" t="n">
        <x:f>'Raw_Data'!C1402</x:f>
        <x:v>64505</x:v>
      </x:c>
      <x:c r="D1402" t="n">
        <x:f>'Raw_Data'!D1402</x:f>
        <x:v>641</x:v>
      </x:c>
      <x:c r="E1402" t="n">
        <x:f>'Raw_Data'!E1402</x:f>
        <x:v>76</x:v>
      </x:c>
      <x:c r="F1402" t="str">
        <x:f>PROPER(TRIM('Raw_Data'!F1402))</x:f>
        <x:v>Classic</x:v>
      </x:c>
      <x:c r="G1402" t="str">
        <x:f>PROPER(TRIM('Raw_Data'!G1402))</x:f>
        <x:v>Digital</x:v>
      </x:c>
      <x:c r="H1402" s="60" t="n">
        <x:f>'Raw_Data'!H1402</x:f>
        <x:v>5424</x:v>
      </x:c>
      <x:c r="I1402" s="60" t="n">
        <x:f>'Raw_Data'!I1402</x:f>
        <x:v>714.98</x:v>
      </x:c>
      <x:c r="J1402" s="32" t="n">
        <x:f>'Raw_Data'!J1402</x:f>
        <x:v>0.443</x:v>
      </x:c>
      <x:c r="K1402" s="32" t="n">
        <x:f>'Raw_Data'!K1402</x:f>
        <x:v>0.667</x:v>
      </x:c>
      <x:c r="L1402" t="n">
        <x:f>'Raw_Data'!L1402</x:f>
        <x:v>0</x:v>
      </x:c>
      <x:c r="M1402" t="n">
        <x:f>IF('Raw_Data'!M1402="",Assumptions!$B$15,'Raw_Data'!M1402)</x:f>
        <x:v>8</x:v>
      </x:c>
      <x:c r="N1402" s="32" t="n">
        <x:f>'Raw_Data'!N1402</x:f>
        <x:v>0.02</x:v>
      </x:c>
      <x:c r="O1402" t="str">
        <x:f>IF(OR(D1402&lt;620,L1402&gt;=2,J1402&gt;0.9),"High",IF(OR(D1402&lt;700,L1402=1,J1402&gt;0.75),"Medium","Low"))</x:f>
        <x:v>Medium</x:v>
      </x:c>
      <x:c r="P1402" s="30" t="n">
        <x:f>XLOOKUP(F1402,Assumptions!$A$4:$A$6,Assumptions!$B$4:$B$6)</x:f>
        <x:v>0</x:v>
      </x:c>
      <x:c r="Q1402" s="32" t="n">
        <x:f>XLOOKUP(F1402,Assumptions!$A$4:$A$6,Assumptions!$C$4:$C$6)</x:f>
        <x:v>0.229</x:v>
      </x:c>
      <x:c r="R1402" s="32" t="n">
        <x:f>XLOOKUP(F1402,Assumptions!$A$4:$A$6,Assumptions!$D$4:$D$6)</x:f>
        <x:v>0.015</x:v>
      </x:c>
      <x:c r="S1402" s="32" t="n">
        <x:f>XLOOKUP(F1402,Assumptions!$A$4:$A$6,Assumptions!$E$4:$E$6)</x:f>
        <x:v>0.0075</x:v>
      </x:c>
      <x:c r="T1402" s="32" t="n">
        <x:f>XLOOKUP(O1402,Assumptions!$H$4:$H$6,Assumptions!$I$4:$I$6)</x:f>
        <x:v>0.012</x:v>
      </x:c>
      <x:c r="U1402" s="30" t="n">
        <x:f>XLOOKUP(F1402,Assumptions!$A$4:$A$6,Assumptions!$F$4:$F$6)</x:f>
        <x:v>60</x:v>
      </x:c>
      <x:c r="V1402" s="60" t="n">
        <x:f>I1402*12</x:f>
        <x:v>8579.76</x:v>
      </x:c>
      <x:c r="W1402" s="60" t="n">
        <x:f>H1402*J1402*(1-K1402)*Q1402</x:f>
        <x:v>183.23275982399997</x:v>
      </x:c>
      <x:c r="X1402" s="60" t="n">
        <x:f>V1402*R1402</x:f>
        <x:v>128.6964</x:v>
      </x:c>
      <x:c r="Y1402" s="60" t="n">
        <x:f>V1402*S1402</x:f>
        <x:v>64.3482</x:v>
      </x:c>
      <x:c r="Z1402" s="60" t="n">
        <x:f>H1402*J1402*T1402</x:f>
        <x:v>28.833983999999997</x:v>
      </x:c>
      <x:c r="AA1402" s="60" t="n">
        <x:f>P1402+W1402+X1402-Y1402-Z1402-U1402</x:f>
        <x:v>158.74697582399995</x:v>
      </x:c>
      <x:c r="AB1402" s="32" t="n">
        <x:f>IFERROR(AA1402/(P1402+W1402+X1402),0)</x:f>
        <x:v>0.5089199609089765</x:v>
      </x:c>
      <x:c r="AC1402" t="n">
        <x:f>IF(O1402="High",0,IF(I1402&gt;=1800,3,IF(I1402&gt;=900,2,1))+IF(K1402&gt;=0.9,2,IF(K1402&gt;=0.75,1,0))+IF(J1402&lt;=0.7,2,IF(J1402&lt;=0.85,1,0))+IF(M1402&gt;=8,1,0))</x:f>
        <x:v>4</x:v>
      </x:c>
      <x:c r="AD1402" t="str">
        <x:f>IF(AND(O1402&lt;&gt;"High",AC1402&gt;=Assumptions!$B$10,AA1402&gt;0),"Priority Growth",IF(AND(O1402="Low",AA1402&gt;0),"Maintain","Watch"))</x:f>
        <x:v>Watch</x:v>
      </x:c>
      <x:c r="AE1402" s="60" t="n">
        <x:f>MAX(AA1402,0)*N1402</x:f>
        <x:v>3.174939516479999</x:v>
      </x:c>
      <x:c r="AF1402" t="str">
        <x:f>IF(AND(AA1402&gt;=Assumptions!$B$11,O1402&lt;&gt;"High",OR(N1402&gt;=Assumptions!$B$12,M1402&lt;=6)),"High","Standard")</x:f>
        <x:v>Standard</x:v>
      </x:c>
    </x:row>
    <x:row r="1403">
      <x:c r="A1403" t="str">
        <x:f>'Raw_Data'!A1403</x:f>
        <x:v>C01402</x:v>
      </x:c>
      <x:c r="B1403" t="n">
        <x:f>'Raw_Data'!B1403</x:f>
        <x:v>56</x:v>
      </x:c>
      <x:c r="C1403" s="30" t="n">
        <x:f>'Raw_Data'!C1403</x:f>
        <x:v>94295</x:v>
      </x:c>
      <x:c r="D1403" t="n">
        <x:f>'Raw_Data'!D1403</x:f>
        <x:v>691</x:v>
      </x:c>
      <x:c r="E1403" t="n">
        <x:f>'Raw_Data'!E1403</x:f>
        <x:v>34</x:v>
      </x:c>
      <x:c r="F1403" t="str">
        <x:f>PROPER(TRIM('Raw_Data'!F1403))</x:f>
        <x:v>Gold</x:v>
      </x:c>
      <x:c r="G1403" t="str">
        <x:f>PROPER(TRIM('Raw_Data'!G1403))</x:f>
        <x:v>Branch</x:v>
      </x:c>
      <x:c r="H1403" s="60" t="n">
        <x:f>'Raw_Data'!H1403</x:f>
        <x:v>12638</x:v>
      </x:c>
      <x:c r="I1403" s="60" t="n">
        <x:f>'Raw_Data'!I1403</x:f>
        <x:v>1330.41</x:v>
      </x:c>
      <x:c r="J1403" s="32" t="n">
        <x:f>'Raw_Data'!J1403</x:f>
        <x:v>0.288</x:v>
      </x:c>
      <x:c r="K1403" s="32" t="n">
        <x:f>'Raw_Data'!K1403</x:f>
        <x:v>0.772</x:v>
      </x:c>
      <x:c r="L1403" t="n">
        <x:f>'Raw_Data'!L1403</x:f>
        <x:v>0</x:v>
      </x:c>
      <x:c r="M1403" t="n">
        <x:f>IF('Raw_Data'!M1403="",Assumptions!$B$15,'Raw_Data'!M1403)</x:f>
        <x:v>8</x:v>
      </x:c>
      <x:c r="N1403" s="32" t="n">
        <x:f>'Raw_Data'!N1403</x:f>
        <x:v>0.026</x:v>
      </x:c>
      <x:c r="O1403" t="str">
        <x:f>IF(OR(D1403&lt;620,L1403&gt;=2,J1403&gt;0.9),"High",IF(OR(D1403&lt;700,L1403=1,J1403&gt;0.75),"Medium","Low"))</x:f>
        <x:v>Medium</x:v>
      </x:c>
      <x:c r="P1403" s="30" t="n">
        <x:f>XLOOKUP(F1403,Assumptions!$A$4:$A$6,Assumptions!$B$4:$B$6)</x:f>
        <x:v>95</x:v>
      </x:c>
      <x:c r="Q1403" s="32" t="n">
        <x:f>XLOOKUP(F1403,Assumptions!$A$4:$A$6,Assumptions!$C$4:$C$6)</x:f>
        <x:v>0.219</x:v>
      </x:c>
      <x:c r="R1403" s="32" t="n">
        <x:f>XLOOKUP(F1403,Assumptions!$A$4:$A$6,Assumptions!$D$4:$D$6)</x:f>
        <x:v>0.016</x:v>
      </x:c>
      <x:c r="S1403" s="32" t="n">
        <x:f>XLOOKUP(F1403,Assumptions!$A$4:$A$6,Assumptions!$E$4:$E$6)</x:f>
        <x:v>0.01</x:v>
      </x:c>
      <x:c r="T1403" s="32" t="n">
        <x:f>XLOOKUP(O1403,Assumptions!$H$4:$H$6,Assumptions!$I$4:$I$6)</x:f>
        <x:v>0.012</x:v>
      </x:c>
      <x:c r="U1403" s="30" t="n">
        <x:f>XLOOKUP(F1403,Assumptions!$A$4:$A$6,Assumptions!$F$4:$F$6)</x:f>
        <x:v>90</x:v>
      </x:c>
      <x:c r="V1403" s="60" t="n">
        <x:f>I1403*12</x:f>
        <x:v>15964.920000000002</x:v>
      </x:c>
      <x:c r="W1403" s="60" t="n">
        <x:f>H1403*J1403*(1-K1403)*Q1403</x:f>
        <x:v>181.73969740799998</x:v>
      </x:c>
      <x:c r="X1403" s="60" t="n">
        <x:f>V1403*R1403</x:f>
        <x:v>255.43872000000005</x:v>
      </x:c>
      <x:c r="Y1403" s="60" t="n">
        <x:f>V1403*S1403</x:f>
        <x:v>159.64920000000004</x:v>
      </x:c>
      <x:c r="Z1403" s="60" t="n">
        <x:f>H1403*J1403*T1403</x:f>
        <x:v>43.676928</x:v>
      </x:c>
      <x:c r="AA1403" s="60" t="n">
        <x:f>P1403+W1403+X1403-Y1403-Z1403-U1403</x:f>
        <x:v>238.85228940800005</x:v>
      </x:c>
      <x:c r="AB1403" s="32" t="n">
        <x:f>IFERROR(AA1403/(P1403+W1403+X1403),0)</x:f>
        <x:v>0.4488199475870166</x:v>
      </x:c>
      <x:c r="AC1403" t="n">
        <x:f>IF(O1403="High",0,IF(I1403&gt;=1800,3,IF(I1403&gt;=900,2,1))+IF(K1403&gt;=0.9,2,IF(K1403&gt;=0.75,1,0))+IF(J1403&lt;=0.7,2,IF(J1403&lt;=0.85,1,0))+IF(M1403&gt;=8,1,0))</x:f>
        <x:v>6</x:v>
      </x:c>
      <x:c r="AD1403" t="str">
        <x:f>IF(AND(O1403&lt;&gt;"High",AC1403&gt;=Assumptions!$B$10,AA1403&gt;0),"Priority Growth",IF(AND(O1403="Low",AA1403&gt;0),"Maintain","Watch"))</x:f>
        <x:v>Priority Growth</x:v>
      </x:c>
      <x:c r="AE1403" s="60" t="n">
        <x:f>MAX(AA1403,0)*N1403</x:f>
        <x:v>6.210159524608001</x:v>
      </x:c>
      <x:c r="AF1403" t="str">
        <x:f>IF(AND(AA1403&gt;=Assumptions!$B$11,O1403&lt;&gt;"High",OR(N1403&gt;=Assumptions!$B$12,M1403&lt;=6)),"High","Standard")</x:f>
        <x:v>Standard</x:v>
      </x:c>
    </x:row>
    <x:row r="1404">
      <x:c r="A1404" t="str">
        <x:f>'Raw_Data'!A1404</x:f>
        <x:v>C01403</x:v>
      </x:c>
      <x:c r="B1404" t="n">
        <x:f>'Raw_Data'!B1404</x:f>
        <x:v>56</x:v>
      </x:c>
      <x:c r="C1404" s="30" t="n">
        <x:f>'Raw_Data'!C1404</x:f>
        <x:v>53126</x:v>
      </x:c>
      <x:c r="D1404" t="n">
        <x:f>'Raw_Data'!D1404</x:f>
        <x:v>720</x:v>
      </x:c>
      <x:c r="E1404" t="n">
        <x:f>'Raw_Data'!E1404</x:f>
        <x:v>60</x:v>
      </x:c>
      <x:c r="F1404" t="str">
        <x:f>PROPER(TRIM('Raw_Data'!F1404))</x:f>
        <x:v>Gold</x:v>
      </x:c>
      <x:c r="G1404" t="str">
        <x:f>PROPER(TRIM('Raw_Data'!G1404))</x:f>
        <x:v>Direct Mail</x:v>
      </x:c>
      <x:c r="H1404" s="60" t="n">
        <x:f>'Raw_Data'!H1404</x:f>
        <x:v>9084</x:v>
      </x:c>
      <x:c r="I1404" s="60" t="n">
        <x:f>'Raw_Data'!I1404</x:f>
        <x:v>1036.31</x:v>
      </x:c>
      <x:c r="J1404" s="32" t="n">
        <x:f>'Raw_Data'!J1404</x:f>
        <x:v>0.535</x:v>
      </x:c>
      <x:c r="K1404" s="32" t="n">
        <x:f>'Raw_Data'!K1404</x:f>
        <x:v>0.805</x:v>
      </x:c>
      <x:c r="L1404" t="n">
        <x:f>'Raw_Data'!L1404</x:f>
        <x:v>0</x:v>
      </x:c>
      <x:c r="M1404" t="n">
        <x:f>IF('Raw_Data'!M1404="",Assumptions!$B$15,'Raw_Data'!M1404)</x:f>
        <x:v>8</x:v>
      </x:c>
      <x:c r="N1404" s="32" t="n">
        <x:f>'Raw_Data'!N1404</x:f>
        <x:v>0.044</x:v>
      </x:c>
      <x:c r="O1404" t="str">
        <x:f>IF(OR(D1404&lt;620,L1404&gt;=2,J1404&gt;0.9),"High",IF(OR(D1404&lt;700,L1404=1,J1404&gt;0.75),"Medium","Low"))</x:f>
        <x:v>Low</x:v>
      </x:c>
      <x:c r="P1404" s="30" t="n">
        <x:f>XLOOKUP(F1404,Assumptions!$A$4:$A$6,Assumptions!$B$4:$B$6)</x:f>
        <x:v>95</x:v>
      </x:c>
      <x:c r="Q1404" s="32" t="n">
        <x:f>XLOOKUP(F1404,Assumptions!$A$4:$A$6,Assumptions!$C$4:$C$6)</x:f>
        <x:v>0.219</x:v>
      </x:c>
      <x:c r="R1404" s="32" t="n">
        <x:f>XLOOKUP(F1404,Assumptions!$A$4:$A$6,Assumptions!$D$4:$D$6)</x:f>
        <x:v>0.016</x:v>
      </x:c>
      <x:c r="S1404" s="32" t="n">
        <x:f>XLOOKUP(F1404,Assumptions!$A$4:$A$6,Assumptions!$E$4:$E$6)</x:f>
        <x:v>0.01</x:v>
      </x:c>
      <x:c r="T1404" s="32" t="n">
        <x:f>XLOOKUP(O1404,Assumptions!$H$4:$H$6,Assumptions!$I$4:$I$6)</x:f>
        <x:v>0.0035</x:v>
      </x:c>
      <x:c r="U1404" s="30" t="n">
        <x:f>XLOOKUP(F1404,Assumptions!$A$4:$A$6,Assumptions!$F$4:$F$6)</x:f>
        <x:v>90</x:v>
      </x:c>
      <x:c r="V1404" s="60" t="n">
        <x:f>I1404*12</x:f>
        <x:v>12435.72</x:v>
      </x:c>
      <x:c r="W1404" s="60" t="n">
        <x:f>H1404*J1404*(1-K1404)*Q1404</x:f>
        <x:v>207.54373769999998</x:v>
      </x:c>
      <x:c r="X1404" s="60" t="n">
        <x:f>V1404*R1404</x:f>
        <x:v>198.97152</x:v>
      </x:c>
      <x:c r="Y1404" s="60" t="n">
        <x:f>V1404*S1404</x:f>
        <x:v>124.35719999999999</x:v>
      </x:c>
      <x:c r="Z1404" s="60" t="n">
        <x:f>H1404*J1404*T1404</x:f>
        <x:v>17.009790000000002</x:v>
      </x:c>
      <x:c r="AA1404" s="60" t="n">
        <x:f>P1404+W1404+X1404-Y1404-Z1404-U1404</x:f>
        <x:v>270.14826769999996</x:v>
      </x:c>
      <x:c r="AB1404" s="32" t="n">
        <x:f>IFERROR(AA1404/(P1404+W1404+X1404),0)</x:f>
        <x:v>0.5386641055327558</x:v>
      </x:c>
      <x:c r="AC1404" t="n">
        <x:f>IF(O1404="High",0,IF(I1404&gt;=1800,3,IF(I1404&gt;=900,2,1))+IF(K1404&gt;=0.9,2,IF(K1404&gt;=0.75,1,0))+IF(J1404&lt;=0.7,2,IF(J1404&lt;=0.85,1,0))+IF(M1404&gt;=8,1,0))</x:f>
        <x:v>6</x:v>
      </x:c>
      <x:c r="AD1404" t="str">
        <x:f>IF(AND(O1404&lt;&gt;"High",AC1404&gt;=Assumptions!$B$10,AA1404&gt;0),"Priority Growth",IF(AND(O1404="Low",AA1404&gt;0),"Maintain","Watch"))</x:f>
        <x:v>Priority Growth</x:v>
      </x:c>
      <x:c r="AE1404" s="60" t="n">
        <x:f>MAX(AA1404,0)*N1404</x:f>
        <x:v>11.886523778799997</x:v>
      </x:c>
      <x:c r="AF1404" t="str">
        <x:f>IF(AND(AA1404&gt;=Assumptions!$B$11,O1404&lt;&gt;"High",OR(N1404&gt;=Assumptions!$B$12,M1404&lt;=6)),"High","Standard")</x:f>
        <x:v>Standard</x:v>
      </x:c>
    </x:row>
    <x:row r="1405">
      <x:c r="A1405" t="str">
        <x:f>'Raw_Data'!A1405</x:f>
        <x:v>C01404</x:v>
      </x:c>
      <x:c r="B1405" t="n">
        <x:f>'Raw_Data'!B1405</x:f>
        <x:v>33</x:v>
      </x:c>
      <x:c r="C1405" s="30" t="n">
        <x:f>'Raw_Data'!C1405</x:f>
        <x:v>97391</x:v>
      </x:c>
      <x:c r="D1405" t="n">
        <x:f>'Raw_Data'!D1405</x:f>
        <x:v>697</x:v>
      </x:c>
      <x:c r="E1405" t="n">
        <x:f>'Raw_Data'!E1405</x:f>
        <x:v>18</x:v>
      </x:c>
      <x:c r="F1405" t="str">
        <x:f>PROPER(TRIM('Raw_Data'!F1405))</x:f>
        <x:v>Gold</x:v>
      </x:c>
      <x:c r="G1405" t="str">
        <x:f>PROPER(TRIM('Raw_Data'!G1405))</x:f>
        <x:v>Partner</x:v>
      </x:c>
      <x:c r="H1405" s="60" t="n">
        <x:f>'Raw_Data'!H1405</x:f>
        <x:v>15651</x:v>
      </x:c>
      <x:c r="I1405" s="60" t="n">
        <x:f>'Raw_Data'!I1405</x:f>
        <x:v>1493.51</x:v>
      </x:c>
      <x:c r="J1405" s="32" t="n">
        <x:f>'Raw_Data'!J1405</x:f>
        <x:v>0.254</x:v>
      </x:c>
      <x:c r="K1405" s="32" t="n">
        <x:f>'Raw_Data'!K1405</x:f>
        <x:v>0.772</x:v>
      </x:c>
      <x:c r="L1405" t="n">
        <x:f>'Raw_Data'!L1405</x:f>
        <x:v>0</x:v>
      </x:c>
      <x:c r="M1405" t="n">
        <x:f>IF('Raw_Data'!M1405="",Assumptions!$B$15,'Raw_Data'!M1405)</x:f>
        <x:v>5</x:v>
      </x:c>
      <x:c r="N1405" s="32" t="n">
        <x:f>'Raw_Data'!N1405</x:f>
        <x:v>0.238</x:v>
      </x:c>
      <x:c r="O1405" t="str">
        <x:f>IF(OR(D1405&lt;620,L1405&gt;=2,J1405&gt;0.9),"High",IF(OR(D1405&lt;700,L1405=1,J1405&gt;0.75),"Medium","Low"))</x:f>
        <x:v>Medium</x:v>
      </x:c>
      <x:c r="P1405" s="30" t="n">
        <x:f>XLOOKUP(F1405,Assumptions!$A$4:$A$6,Assumptions!$B$4:$B$6)</x:f>
        <x:v>95</x:v>
      </x:c>
      <x:c r="Q1405" s="32" t="n">
        <x:f>XLOOKUP(F1405,Assumptions!$A$4:$A$6,Assumptions!$C$4:$C$6)</x:f>
        <x:v>0.219</x:v>
      </x:c>
      <x:c r="R1405" s="32" t="n">
        <x:f>XLOOKUP(F1405,Assumptions!$A$4:$A$6,Assumptions!$D$4:$D$6)</x:f>
        <x:v>0.016</x:v>
      </x:c>
      <x:c r="S1405" s="32" t="n">
        <x:f>XLOOKUP(F1405,Assumptions!$A$4:$A$6,Assumptions!$E$4:$E$6)</x:f>
        <x:v>0.01</x:v>
      </x:c>
      <x:c r="T1405" s="32" t="n">
        <x:f>XLOOKUP(O1405,Assumptions!$H$4:$H$6,Assumptions!$I$4:$I$6)</x:f>
        <x:v>0.012</x:v>
      </x:c>
      <x:c r="U1405" s="30" t="n">
        <x:f>XLOOKUP(F1405,Assumptions!$A$4:$A$6,Assumptions!$F$4:$F$6)</x:f>
        <x:v>90</x:v>
      </x:c>
      <x:c r="V1405" s="60" t="n">
        <x:f>I1405*12</x:f>
        <x:v>17922.12</x:v>
      </x:c>
      <x:c r="W1405" s="60" t="n">
        <x:f>H1405*J1405*(1-K1405)*Q1405</x:f>
        <x:v>198.497375928</x:v>
      </x:c>
      <x:c r="X1405" s="60" t="n">
        <x:f>V1405*R1405</x:f>
        <x:v>286.75392</x:v>
      </x:c>
      <x:c r="Y1405" s="60" t="n">
        <x:f>V1405*S1405</x:f>
        <x:v>179.22119999999998</x:v>
      </x:c>
      <x:c r="Z1405" s="60" t="n">
        <x:f>H1405*J1405*T1405</x:f>
        <x:v>47.70424800000001</x:v>
      </x:c>
      <x:c r="AA1405" s="60" t="n">
        <x:f>P1405+W1405+X1405-Y1405-Z1405-U1405</x:f>
        <x:v>263.32584792800003</x:v>
      </x:c>
      <x:c r="AB1405" s="32" t="n">
        <x:f>IFERROR(AA1405/(P1405+W1405+X1405),0)</x:f>
        <x:v>0.45381345940272505</x:v>
      </x:c>
      <x:c r="AC1405" t="n">
        <x:f>IF(O1405="High",0,IF(I1405&gt;=1800,3,IF(I1405&gt;=900,2,1))+IF(K1405&gt;=0.9,2,IF(K1405&gt;=0.75,1,0))+IF(J1405&lt;=0.7,2,IF(J1405&lt;=0.85,1,0))+IF(M1405&gt;=8,1,0))</x:f>
        <x:v>5</x:v>
      </x:c>
      <x:c r="AD1405" t="str">
        <x:f>IF(AND(O1405&lt;&gt;"High",AC1405&gt;=Assumptions!$B$10,AA1405&gt;0),"Priority Growth",IF(AND(O1405="Low",AA1405&gt;0),"Maintain","Watch"))</x:f>
        <x:v>Watch</x:v>
      </x:c>
      <x:c r="AE1405" s="60" t="n">
        <x:f>MAX(AA1405,0)*N1405</x:f>
        <x:v>62.671551806864</x:v>
      </x:c>
      <x:c r="AF1405" t="str">
        <x:f>IF(AND(AA1405&gt;=Assumptions!$B$11,O1405&lt;&gt;"High",OR(N1405&gt;=Assumptions!$B$12,M1405&lt;=6)),"High","Standard")</x:f>
        <x:v>Standard</x:v>
      </x:c>
    </x:row>
    <x:row r="1406">
      <x:c r="A1406" t="str">
        <x:f>'Raw_Data'!A1406</x:f>
        <x:v>C01405</x:v>
      </x:c>
      <x:c r="B1406" t="n">
        <x:f>'Raw_Data'!B1406</x:f>
        <x:v>46</x:v>
      </x:c>
      <x:c r="C1406" s="30" t="n">
        <x:f>'Raw_Data'!C1406</x:f>
        <x:v>132219</x:v>
      </x:c>
      <x:c r="D1406" t="n">
        <x:f>'Raw_Data'!D1406</x:f>
        <x:v>780</x:v>
      </x:c>
      <x:c r="E1406" t="n">
        <x:f>'Raw_Data'!E1406</x:f>
        <x:v>17</x:v>
      </x:c>
      <x:c r="F1406" t="str">
        <x:f>PROPER(TRIM('Raw_Data'!F1406))</x:f>
        <x:v>Platinum</x:v>
      </x:c>
      <x:c r="G1406" t="str">
        <x:f>PROPER(TRIM('Raw_Data'!G1406))</x:f>
        <x:v>Digital</x:v>
      </x:c>
      <x:c r="H1406" s="60" t="n">
        <x:f>'Raw_Data'!H1406</x:f>
        <x:v>30687</x:v>
      </x:c>
      <x:c r="I1406" s="60" t="n">
        <x:f>'Raw_Data'!I1406</x:f>
        <x:v>2805.46</x:v>
      </x:c>
      <x:c r="J1406" s="32" t="n">
        <x:f>'Raw_Data'!J1406</x:f>
        <x:v>0.512</x:v>
      </x:c>
      <x:c r="K1406" s="32" t="n">
        <x:f>'Raw_Data'!K1406</x:f>
        <x:v>1</x:v>
      </x:c>
      <x:c r="L1406" t="n">
        <x:f>'Raw_Data'!L1406</x:f>
        <x:v>0</x:v>
      </x:c>
      <x:c r="M1406" t="n">
        <x:f>IF('Raw_Data'!M1406="",Assumptions!$B$15,'Raw_Data'!M1406)</x:f>
        <x:v>6</x:v>
      </x:c>
      <x:c r="N1406" s="32" t="n">
        <x:f>'Raw_Data'!N1406</x:f>
        <x:v>0.124</x:v>
      </x:c>
      <x:c r="O1406" t="str">
        <x:f>IF(OR(D1406&lt;620,L1406&gt;=2,J1406&gt;0.9),"High",IF(OR(D1406&lt;700,L1406=1,J1406&gt;0.75),"Medium","Low"))</x:f>
        <x:v>Low</x:v>
      </x:c>
      <x:c r="P1406" s="30" t="n">
        <x:f>XLOOKUP(F1406,Assumptions!$A$4:$A$6,Assumptions!$B$4:$B$6)</x:f>
        <x:v>195</x:v>
      </x:c>
      <x:c r="Q1406" s="32" t="n">
        <x:f>XLOOKUP(F1406,Assumptions!$A$4:$A$6,Assumptions!$C$4:$C$6)</x:f>
        <x:v>0.199</x:v>
      </x:c>
      <x:c r="R1406" s="32" t="n">
        <x:f>XLOOKUP(F1406,Assumptions!$A$4:$A$6,Assumptions!$D$4:$D$6)</x:f>
        <x:v>0.017</x:v>
      </x:c>
      <x:c r="S1406" s="32" t="n">
        <x:f>XLOOKUP(F1406,Assumptions!$A$4:$A$6,Assumptions!$E$4:$E$6)</x:f>
        <x:v>0.013</x:v>
      </x:c>
      <x:c r="T1406" s="32" t="n">
        <x:f>XLOOKUP(O1406,Assumptions!$H$4:$H$6,Assumptions!$I$4:$I$6)</x:f>
        <x:v>0.0035</x:v>
      </x:c>
      <x:c r="U1406" s="30" t="n">
        <x:f>XLOOKUP(F1406,Assumptions!$A$4:$A$6,Assumptions!$F$4:$F$6)</x:f>
        <x:v>140</x:v>
      </x:c>
      <x:c r="V1406" s="60" t="n">
        <x:f>I1406*12</x:f>
        <x:v>33665.520000000004</x:v>
      </x:c>
      <x:c r="W1406" s="60" t="n">
        <x:f>H1406*J1406*(1-K1406)*Q1406</x:f>
        <x:v>0</x:v>
      </x:c>
      <x:c r="X1406" s="60" t="n">
        <x:f>V1406*R1406</x:f>
        <x:v>572.3138400000001</x:v>
      </x:c>
      <x:c r="Y1406" s="60" t="n">
        <x:f>V1406*S1406</x:f>
        <x:v>437.65176</x:v>
      </x:c>
      <x:c r="Z1406" s="60" t="n">
        <x:f>H1406*J1406*T1406</x:f>
        <x:v>54.991104</x:v>
      </x:c>
      <x:c r="AA1406" s="60" t="n">
        <x:f>P1406+W1406+X1406-Y1406-Z1406-U1406</x:f>
        <x:v>134.6709760000001</x:v>
      </x:c>
      <x:c r="AB1406" s="32" t="n">
        <x:f>IFERROR(AA1406/(P1406+W1406+X1406),0)</x:f>
        <x:v>0.17550964022752422</x:v>
      </x:c>
      <x:c r="AC1406" t="n">
        <x:f>IF(O1406="High",0,IF(I1406&gt;=1800,3,IF(I1406&gt;=900,2,1))+IF(K1406&gt;=0.9,2,IF(K1406&gt;=0.75,1,0))+IF(J1406&lt;=0.7,2,IF(J1406&lt;=0.85,1,0))+IF(M1406&gt;=8,1,0))</x:f>
        <x:v>7</x:v>
      </x:c>
      <x:c r="AD1406" t="str">
        <x:f>IF(AND(O1406&lt;&gt;"High",AC1406&gt;=Assumptions!$B$10,AA1406&gt;0),"Priority Growth",IF(AND(O1406="Low",AA1406&gt;0),"Maintain","Watch"))</x:f>
        <x:v>Priority Growth</x:v>
      </x:c>
      <x:c r="AE1406" s="60" t="n">
        <x:f>MAX(AA1406,0)*N1406</x:f>
        <x:v>16.699201024000015</x:v>
      </x:c>
      <x:c r="AF1406" t="str">
        <x:f>IF(AND(AA1406&gt;=Assumptions!$B$11,O1406&lt;&gt;"High",OR(N1406&gt;=Assumptions!$B$12,M1406&lt;=6)),"High","Standard")</x:f>
        <x:v>Standard</x:v>
      </x:c>
    </x:row>
    <x:row r="1407">
      <x:c r="A1407" t="str">
        <x:f>'Raw_Data'!A1407</x:f>
        <x:v>C01406</x:v>
      </x:c>
      <x:c r="B1407" t="n">
        <x:f>'Raw_Data'!B1407</x:f>
        <x:v>40</x:v>
      </x:c>
      <x:c r="C1407" s="30" t="n">
        <x:f>'Raw_Data'!C1407</x:f>
        <x:v>102194</x:v>
      </x:c>
      <x:c r="D1407" t="n">
        <x:f>'Raw_Data'!D1407</x:f>
        <x:v>635</x:v>
      </x:c>
      <x:c r="E1407" t="n">
        <x:f>'Raw_Data'!E1407</x:f>
        <x:v>10</x:v>
      </x:c>
      <x:c r="F1407" t="str">
        <x:f>PROPER(TRIM('Raw_Data'!F1407))</x:f>
        <x:v>Gold</x:v>
      </x:c>
      <x:c r="G1407" t="str">
        <x:f>PROPER(TRIM('Raw_Data'!G1407))</x:f>
        <x:v>Branch</x:v>
      </x:c>
      <x:c r="H1407" s="60" t="n">
        <x:f>'Raw_Data'!H1407</x:f>
        <x:v>12577</x:v>
      </x:c>
      <x:c r="I1407" s="60" t="n">
        <x:f>'Raw_Data'!I1407</x:f>
        <x:v>1857.31</x:v>
      </x:c>
      <x:c r="J1407" s="32" t="n">
        <x:f>'Raw_Data'!J1407</x:f>
        <x:v>0.449</x:v>
      </x:c>
      <x:c r="K1407" s="32" t="n">
        <x:f>'Raw_Data'!K1407</x:f>
        <x:v>0.608</x:v>
      </x:c>
      <x:c r="L1407" t="n">
        <x:f>'Raw_Data'!L1407</x:f>
        <x:v>0</x:v>
      </x:c>
      <x:c r="M1407" t="n">
        <x:f>IF('Raw_Data'!M1407="",Assumptions!$B$15,'Raw_Data'!M1407)</x:f>
        <x:v>9</x:v>
      </x:c>
      <x:c r="N1407" s="32" t="n">
        <x:f>'Raw_Data'!N1407</x:f>
        <x:v>0.02</x:v>
      </x:c>
      <x:c r="O1407" t="str">
        <x:f>IF(OR(D1407&lt;620,L1407&gt;=2,J1407&gt;0.9),"High",IF(OR(D1407&lt;700,L1407=1,J1407&gt;0.75),"Medium","Low"))</x:f>
        <x:v>Medium</x:v>
      </x:c>
      <x:c r="P1407" s="30" t="n">
        <x:f>XLOOKUP(F1407,Assumptions!$A$4:$A$6,Assumptions!$B$4:$B$6)</x:f>
        <x:v>95</x:v>
      </x:c>
      <x:c r="Q1407" s="32" t="n">
        <x:f>XLOOKUP(F1407,Assumptions!$A$4:$A$6,Assumptions!$C$4:$C$6)</x:f>
        <x:v>0.219</x:v>
      </x:c>
      <x:c r="R1407" s="32" t="n">
        <x:f>XLOOKUP(F1407,Assumptions!$A$4:$A$6,Assumptions!$D$4:$D$6)</x:f>
        <x:v>0.016</x:v>
      </x:c>
      <x:c r="S1407" s="32" t="n">
        <x:f>XLOOKUP(F1407,Assumptions!$A$4:$A$6,Assumptions!$E$4:$E$6)</x:f>
        <x:v>0.01</x:v>
      </x:c>
      <x:c r="T1407" s="32" t="n">
        <x:f>XLOOKUP(O1407,Assumptions!$H$4:$H$6,Assumptions!$I$4:$I$6)</x:f>
        <x:v>0.012</x:v>
      </x:c>
      <x:c r="U1407" s="30" t="n">
        <x:f>XLOOKUP(F1407,Assumptions!$A$4:$A$6,Assumptions!$F$4:$F$6)</x:f>
        <x:v>90</x:v>
      </x:c>
      <x:c r="V1407" s="60" t="n">
        <x:f>I1407*12</x:f>
        <x:v>22287.72</x:v>
      </x:c>
      <x:c r="W1407" s="60" t="n">
        <x:f>H1407*J1407*(1-K1407)*Q1407</x:f>
        <x:v>484.7899229040001</x:v>
      </x:c>
      <x:c r="X1407" s="60" t="n">
        <x:f>V1407*R1407</x:f>
        <x:v>356.60352</x:v>
      </x:c>
      <x:c r="Y1407" s="60" t="n">
        <x:f>V1407*S1407</x:f>
        <x:v>222.87720000000002</x:v>
      </x:c>
      <x:c r="Z1407" s="60" t="n">
        <x:f>H1407*J1407*T1407</x:f>
        <x:v>67.764876</x:v>
      </x:c>
      <x:c r="AA1407" s="60" t="n">
        <x:f>P1407+W1407+X1407-Y1407-Z1407-U1407</x:f>
        <x:v>555.7513669040002</x:v>
      </x:c>
      <x:c r="AB1407" s="32" t="n">
        <x:f>IFERROR(AA1407/(P1407+W1407+X1407),0)</x:f>
        <x:v>0.593501984785872</x:v>
      </x:c>
      <x:c r="AC1407" t="n">
        <x:f>IF(O1407="High",0,IF(I1407&gt;=1800,3,IF(I1407&gt;=900,2,1))+IF(K1407&gt;=0.9,2,IF(K1407&gt;=0.75,1,0))+IF(J1407&lt;=0.7,2,IF(J1407&lt;=0.85,1,0))+IF(M1407&gt;=8,1,0))</x:f>
        <x:v>6</x:v>
      </x:c>
      <x:c r="AD1407" t="str">
        <x:f>IF(AND(O1407&lt;&gt;"High",AC1407&gt;=Assumptions!$B$10,AA1407&gt;0),"Priority Growth",IF(AND(O1407="Low",AA1407&gt;0),"Maintain","Watch"))</x:f>
        <x:v>Priority Growth</x:v>
      </x:c>
      <x:c r="AE1407" s="60" t="n">
        <x:f>MAX(AA1407,0)*N1407</x:f>
        <x:v>11.115027338080004</x:v>
      </x:c>
      <x:c r="AF1407" t="str">
        <x:f>IF(AND(AA1407&gt;=Assumptions!$B$11,O1407&lt;&gt;"High",OR(N1407&gt;=Assumptions!$B$12,M1407&lt;=6)),"High","Standard")</x:f>
        <x:v>Standard</x:v>
      </x:c>
    </x:row>
    <x:row r="1408">
      <x:c r="A1408" t="str">
        <x:f>'Raw_Data'!A1408</x:f>
        <x:v>C01407</x:v>
      </x:c>
      <x:c r="B1408" t="n">
        <x:f>'Raw_Data'!B1408</x:f>
        <x:v>31</x:v>
      </x:c>
      <x:c r="C1408" s="30" t="n">
        <x:f>'Raw_Data'!C1408</x:f>
        <x:v>149106</x:v>
      </x:c>
      <x:c r="D1408" t="n">
        <x:f>'Raw_Data'!D1408</x:f>
        <x:v>698</x:v>
      </x:c>
      <x:c r="E1408" t="n">
        <x:f>'Raw_Data'!E1408</x:f>
        <x:v>27</x:v>
      </x:c>
      <x:c r="F1408" t="str">
        <x:f>PROPER(TRIM('Raw_Data'!F1408))</x:f>
        <x:v>Platinum</x:v>
      </x:c>
      <x:c r="G1408" t="str">
        <x:f>PROPER(TRIM('Raw_Data'!G1408))</x:f>
        <x:v>Digital</x:v>
      </x:c>
      <x:c r="H1408" s="60" t="n">
        <x:f>'Raw_Data'!H1408</x:f>
        <x:v>31699</x:v>
      </x:c>
      <x:c r="I1408" s="60" t="n">
        <x:f>'Raw_Data'!I1408</x:f>
        <x:v>3275.12</x:v>
      </x:c>
      <x:c r="J1408" s="32" t="n">
        <x:f>'Raw_Data'!J1408</x:f>
        <x:v>0.194</x:v>
      </x:c>
      <x:c r="K1408" s="32" t="n">
        <x:f>'Raw_Data'!K1408</x:f>
        <x:v>0.765</x:v>
      </x:c>
      <x:c r="L1408" t="n">
        <x:f>'Raw_Data'!L1408</x:f>
        <x:v>0</x:v>
      </x:c>
      <x:c r="M1408" t="n">
        <x:f>IF('Raw_Data'!M1408="",Assumptions!$B$15,'Raw_Data'!M1408)</x:f>
        <x:v>7</x:v>
      </x:c>
      <x:c r="N1408" s="32" t="n">
        <x:f>'Raw_Data'!N1408</x:f>
        <x:v>0.106</x:v>
      </x:c>
      <x:c r="O1408" t="str">
        <x:f>IF(OR(D1408&lt;620,L1408&gt;=2,J1408&gt;0.9),"High",IF(OR(D1408&lt;700,L1408=1,J1408&gt;0.75),"Medium","Low"))</x:f>
        <x:v>Medium</x:v>
      </x:c>
      <x:c r="P1408" s="30" t="n">
        <x:f>XLOOKUP(F1408,Assumptions!$A$4:$A$6,Assumptions!$B$4:$B$6)</x:f>
        <x:v>195</x:v>
      </x:c>
      <x:c r="Q1408" s="32" t="n">
        <x:f>XLOOKUP(F1408,Assumptions!$A$4:$A$6,Assumptions!$C$4:$C$6)</x:f>
        <x:v>0.199</x:v>
      </x:c>
      <x:c r="R1408" s="32" t="n">
        <x:f>XLOOKUP(F1408,Assumptions!$A$4:$A$6,Assumptions!$D$4:$D$6)</x:f>
        <x:v>0.017</x:v>
      </x:c>
      <x:c r="S1408" s="32" t="n">
        <x:f>XLOOKUP(F1408,Assumptions!$A$4:$A$6,Assumptions!$E$4:$E$6)</x:f>
        <x:v>0.013</x:v>
      </x:c>
      <x:c r="T1408" s="32" t="n">
        <x:f>XLOOKUP(O1408,Assumptions!$H$4:$H$6,Assumptions!$I$4:$I$6)</x:f>
        <x:v>0.012</x:v>
      </x:c>
      <x:c r="U1408" s="30" t="n">
        <x:f>XLOOKUP(F1408,Assumptions!$A$4:$A$6,Assumptions!$F$4:$F$6)</x:f>
        <x:v>140</x:v>
      </x:c>
      <x:c r="V1408" s="60" t="n">
        <x:f>I1408*12</x:f>
        <x:v>39301.44</x:v>
      </x:c>
      <x:c r="W1408" s="60" t="n">
        <x:f>H1408*J1408*(1-K1408)*Q1408</x:f>
        <x:v>287.58632458999995</x:v>
      </x:c>
      <x:c r="X1408" s="60" t="n">
        <x:f>V1408*R1408</x:f>
        <x:v>668.1244800000001</x:v>
      </x:c>
      <x:c r="Y1408" s="60" t="n">
        <x:f>V1408*S1408</x:f>
        <x:v>510.91872</x:v>
      </x:c>
      <x:c r="Z1408" s="60" t="n">
        <x:f>H1408*J1408*T1408</x:f>
        <x:v>73.795272</x:v>
      </x:c>
      <x:c r="AA1408" s="60" t="n">
        <x:f>P1408+W1408+X1408-Y1408-Z1408-U1408</x:f>
        <x:v>425.99681259</x:v>
      </x:c>
      <x:c r="AB1408" s="32" t="n">
        <x:f>IFERROR(AA1408/(P1408+W1408+X1408),0)</x:f>
        <x:v>0.37020319170617616</x:v>
      </x:c>
      <x:c r="AC1408" t="n">
        <x:f>IF(O1408="High",0,IF(I1408&gt;=1800,3,IF(I1408&gt;=900,2,1))+IF(K1408&gt;=0.9,2,IF(K1408&gt;=0.75,1,0))+IF(J1408&lt;=0.7,2,IF(J1408&lt;=0.85,1,0))+IF(M1408&gt;=8,1,0))</x:f>
        <x:v>6</x:v>
      </x:c>
      <x:c r="AD1408" t="str">
        <x:f>IF(AND(O1408&lt;&gt;"High",AC1408&gt;=Assumptions!$B$10,AA1408&gt;0),"Priority Growth",IF(AND(O1408="Low",AA1408&gt;0),"Maintain","Watch"))</x:f>
        <x:v>Priority Growth</x:v>
      </x:c>
      <x:c r="AE1408" s="60" t="n">
        <x:f>MAX(AA1408,0)*N1408</x:f>
        <x:v>45.155662134539995</x:v>
      </x:c>
      <x:c r="AF1408" t="str">
        <x:f>IF(AND(AA1408&gt;=Assumptions!$B$11,O1408&lt;&gt;"High",OR(N1408&gt;=Assumptions!$B$12,M1408&lt;=6)),"High","Standard")</x:f>
        <x:v>Standard</x:v>
      </x:c>
    </x:row>
    <x:row r="1409">
      <x:c r="A1409" t="str">
        <x:f>'Raw_Data'!A1409</x:f>
        <x:v>C01408</x:v>
      </x:c>
      <x:c r="B1409" t="n">
        <x:f>'Raw_Data'!B1409</x:f>
        <x:v>28</x:v>
      </x:c>
      <x:c r="C1409" s="30" t="n">
        <x:f>'Raw_Data'!C1409</x:f>
        <x:v>100819</x:v>
      </x:c>
      <x:c r="D1409" t="n">
        <x:f>'Raw_Data'!D1409</x:f>
        <x:v>713</x:v>
      </x:c>
      <x:c r="E1409" t="n">
        <x:f>'Raw_Data'!E1409</x:f>
        <x:v>137</x:v>
      </x:c>
      <x:c r="F1409" t="str">
        <x:f>PROPER(TRIM('Raw_Data'!F1409))</x:f>
        <x:v>Platinum</x:v>
      </x:c>
      <x:c r="G1409" t="str">
        <x:f>PROPER(TRIM('Raw_Data'!G1409))</x:f>
        <x:v>Digital</x:v>
      </x:c>
      <x:c r="H1409" s="60" t="n">
        <x:f>'Raw_Data'!H1409</x:f>
        <x:v>20248</x:v>
      </x:c>
      <x:c r="I1409" s="60" t="n">
        <x:f>'Raw_Data'!I1409</x:f>
        <x:v>2237.8</x:v>
      </x:c>
      <x:c r="J1409" s="32" t="n">
        <x:f>'Raw_Data'!J1409</x:f>
        <x:v>0.615</x:v>
      </x:c>
      <x:c r="K1409" s="32" t="n">
        <x:f>'Raw_Data'!K1409</x:f>
        <x:v>0.856</x:v>
      </x:c>
      <x:c r="L1409" t="n">
        <x:f>'Raw_Data'!L1409</x:f>
        <x:v>0</x:v>
      </x:c>
      <x:c r="M1409" t="n">
        <x:f>IF('Raw_Data'!M1409="",Assumptions!$B$15,'Raw_Data'!M1409)</x:f>
        <x:v>8</x:v>
      </x:c>
      <x:c r="N1409" s="32" t="n">
        <x:f>'Raw_Data'!N1409</x:f>
        <x:v>0.031</x:v>
      </x:c>
      <x:c r="O1409" t="str">
        <x:f>IF(OR(D1409&lt;620,L1409&gt;=2,J1409&gt;0.9),"High",IF(OR(D1409&lt;700,L1409=1,J1409&gt;0.75),"Medium","Low"))</x:f>
        <x:v>Low</x:v>
      </x:c>
      <x:c r="P1409" s="30" t="n">
        <x:f>XLOOKUP(F1409,Assumptions!$A$4:$A$6,Assumptions!$B$4:$B$6)</x:f>
        <x:v>195</x:v>
      </x:c>
      <x:c r="Q1409" s="32" t="n">
        <x:f>XLOOKUP(F1409,Assumptions!$A$4:$A$6,Assumptions!$C$4:$C$6)</x:f>
        <x:v>0.199</x:v>
      </x:c>
      <x:c r="R1409" s="32" t="n">
        <x:f>XLOOKUP(F1409,Assumptions!$A$4:$A$6,Assumptions!$D$4:$D$6)</x:f>
        <x:v>0.017</x:v>
      </x:c>
      <x:c r="S1409" s="32" t="n">
        <x:f>XLOOKUP(F1409,Assumptions!$A$4:$A$6,Assumptions!$E$4:$E$6)</x:f>
        <x:v>0.013</x:v>
      </x:c>
      <x:c r="T1409" s="32" t="n">
        <x:f>XLOOKUP(O1409,Assumptions!$H$4:$H$6,Assumptions!$I$4:$I$6)</x:f>
        <x:v>0.0035</x:v>
      </x:c>
      <x:c r="U1409" s="30" t="n">
        <x:f>XLOOKUP(F1409,Assumptions!$A$4:$A$6,Assumptions!$F$4:$F$6)</x:f>
        <x:v>140</x:v>
      </x:c>
      <x:c r="V1409" s="60" t="n">
        <x:f>I1409*12</x:f>
        <x:v>26853.600000000002</x:v>
      </x:c>
      <x:c r="W1409" s="60" t="n">
        <x:f>H1409*J1409*(1-K1409)*Q1409</x:f>
        <x:v>356.8394131200001</x:v>
      </x:c>
      <x:c r="X1409" s="60" t="n">
        <x:f>V1409*R1409</x:f>
        <x:v>456.5112000000001</x:v>
      </x:c>
      <x:c r="Y1409" s="60" t="n">
        <x:f>V1409*S1409</x:f>
        <x:v>349.09680000000003</x:v>
      </x:c>
      <x:c r="Z1409" s="60" t="n">
        <x:f>H1409*J1409*T1409</x:f>
        <x:v>43.58382</x:v>
      </x:c>
      <x:c r="AA1409" s="60" t="n">
        <x:f>P1409+W1409+X1409-Y1409-Z1409-U1409</x:f>
        <x:v>475.6699931200001</x:v>
      </x:c>
      <x:c r="AB1409" s="32" t="n">
        <x:f>IFERROR(AA1409/(P1409+W1409+X1409),0)</x:f>
        <x:v>0.47173075211230353</x:v>
      </x:c>
      <x:c r="AC1409" t="n">
        <x:f>IF(O1409="High",0,IF(I1409&gt;=1800,3,IF(I1409&gt;=900,2,1))+IF(K1409&gt;=0.9,2,IF(K1409&gt;=0.75,1,0))+IF(J1409&lt;=0.7,2,IF(J1409&lt;=0.85,1,0))+IF(M1409&gt;=8,1,0))</x:f>
        <x:v>7</x:v>
      </x:c>
      <x:c r="AD1409" t="str">
        <x:f>IF(AND(O1409&lt;&gt;"High",AC1409&gt;=Assumptions!$B$10,AA1409&gt;0),"Priority Growth",IF(AND(O1409="Low",AA1409&gt;0),"Maintain","Watch"))</x:f>
        <x:v>Priority Growth</x:v>
      </x:c>
      <x:c r="AE1409" s="60" t="n">
        <x:f>MAX(AA1409,0)*N1409</x:f>
        <x:v>14.745769786720002</x:v>
      </x:c>
      <x:c r="AF1409" t="str">
        <x:f>IF(AND(AA1409&gt;=Assumptions!$B$11,O1409&lt;&gt;"High",OR(N1409&gt;=Assumptions!$B$12,M1409&lt;=6)),"High","Standard")</x:f>
        <x:v>Standard</x:v>
      </x:c>
    </x:row>
    <x:row r="1410">
      <x:c r="A1410" t="str">
        <x:f>'Raw_Data'!A1410</x:f>
        <x:v>C01409</x:v>
      </x:c>
      <x:c r="B1410" t="n">
        <x:f>'Raw_Data'!B1410</x:f>
        <x:v>27</x:v>
      </x:c>
      <x:c r="C1410" s="30" t="n">
        <x:f>'Raw_Data'!C1410</x:f>
        <x:v>95507</x:v>
      </x:c>
      <x:c r="D1410" t="n">
        <x:f>'Raw_Data'!D1410</x:f>
        <x:v>713</x:v>
      </x:c>
      <x:c r="E1410" t="n">
        <x:f>'Raw_Data'!E1410</x:f>
        <x:v>59</x:v>
      </x:c>
      <x:c r="F1410" t="str">
        <x:f>PROPER(TRIM('Raw_Data'!F1410))</x:f>
        <x:v>Platinum</x:v>
      </x:c>
      <x:c r="G1410" t="str">
        <x:f>PROPER(TRIM('Raw_Data'!G1410))</x:f>
        <x:v>Digital</x:v>
      </x:c>
      <x:c r="H1410" s="60" t="n">
        <x:f>'Raw_Data'!H1410</x:f>
        <x:v>20529</x:v>
      </x:c>
      <x:c r="I1410" s="60" t="n">
        <x:f>'Raw_Data'!I1410</x:f>
        <x:v>2023.52</x:v>
      </x:c>
      <x:c r="J1410" s="32" t="n">
        <x:f>'Raw_Data'!J1410</x:f>
        <x:v>0.559</x:v>
      </x:c>
      <x:c r="K1410" s="32" t="n">
        <x:f>'Raw_Data'!K1410</x:f>
        <x:v>0.836</x:v>
      </x:c>
      <x:c r="L1410" t="n">
        <x:f>'Raw_Data'!L1410</x:f>
        <x:v>0</x:v>
      </x:c>
      <x:c r="M1410" t="n">
        <x:f>IF('Raw_Data'!M1410="",Assumptions!$B$15,'Raw_Data'!M1410)</x:f>
        <x:v>5</x:v>
      </x:c>
      <x:c r="N1410" s="32" t="n">
        <x:f>'Raw_Data'!N1410</x:f>
        <x:v>0.222</x:v>
      </x:c>
      <x:c r="O1410" t="str">
        <x:f>IF(OR(D1410&lt;620,L1410&gt;=2,J1410&gt;0.9),"High",IF(OR(D1410&lt;700,L1410=1,J1410&gt;0.75),"Medium","Low"))</x:f>
        <x:v>Low</x:v>
      </x:c>
      <x:c r="P1410" s="30" t="n">
        <x:f>XLOOKUP(F1410,Assumptions!$A$4:$A$6,Assumptions!$B$4:$B$6)</x:f>
        <x:v>195</x:v>
      </x:c>
      <x:c r="Q1410" s="32" t="n">
        <x:f>XLOOKUP(F1410,Assumptions!$A$4:$A$6,Assumptions!$C$4:$C$6)</x:f>
        <x:v>0.199</x:v>
      </x:c>
      <x:c r="R1410" s="32" t="n">
        <x:f>XLOOKUP(F1410,Assumptions!$A$4:$A$6,Assumptions!$D$4:$D$6)</x:f>
        <x:v>0.017</x:v>
      </x:c>
      <x:c r="S1410" s="32" t="n">
        <x:f>XLOOKUP(F1410,Assumptions!$A$4:$A$6,Assumptions!$E$4:$E$6)</x:f>
        <x:v>0.013</x:v>
      </x:c>
      <x:c r="T1410" s="32" t="n">
        <x:f>XLOOKUP(O1410,Assumptions!$H$4:$H$6,Assumptions!$I$4:$I$6)</x:f>
        <x:v>0.0035</x:v>
      </x:c>
      <x:c r="U1410" s="30" t="n">
        <x:f>XLOOKUP(F1410,Assumptions!$A$4:$A$6,Assumptions!$F$4:$F$6)</x:f>
        <x:v>140</x:v>
      </x:c>
      <x:c r="V1410" s="60" t="n">
        <x:f>I1410*12</x:f>
        <x:v>24282.239999999998</x:v>
      </x:c>
      <x:c r="W1410" s="60" t="n">
        <x:f>H1410*J1410*(1-K1410)*Q1410</x:f>
        <x:v>374.52130419600013</x:v>
      </x:c>
      <x:c r="X1410" s="60" t="n">
        <x:f>V1410*R1410</x:f>
        <x:v>412.79807999999997</x:v>
      </x:c>
      <x:c r="Y1410" s="60" t="n">
        <x:f>V1410*S1410</x:f>
        <x:v>315.66911999999996</x:v>
      </x:c>
      <x:c r="Z1410" s="60" t="n">
        <x:f>H1410*J1410*T1410</x:f>
        <x:v>40.16498850000001</x:v>
      </x:c>
      <x:c r="AA1410" s="60" t="n">
        <x:f>P1410+W1410+X1410-Y1410-Z1410-U1410</x:f>
        <x:v>486.48527569600003</x:v>
      </x:c>
      <x:c r="AB1410" s="32" t="n">
        <x:f>IFERROR(AA1410/(P1410+W1410+X1410),0)</x:f>
        <x:v>0.4952414494947324</x:v>
      </x:c>
      <x:c r="AC1410" t="n">
        <x:f>IF(O1410="High",0,IF(I1410&gt;=1800,3,IF(I1410&gt;=900,2,1))+IF(K1410&gt;=0.9,2,IF(K1410&gt;=0.75,1,0))+IF(J1410&lt;=0.7,2,IF(J1410&lt;=0.85,1,0))+IF(M1410&gt;=8,1,0))</x:f>
        <x:v>6</x:v>
      </x:c>
      <x:c r="AD1410" t="str">
        <x:f>IF(AND(O1410&lt;&gt;"High",AC1410&gt;=Assumptions!$B$10,AA1410&gt;0),"Priority Growth",IF(AND(O1410="Low",AA1410&gt;0),"Maintain","Watch"))</x:f>
        <x:v>Priority Growth</x:v>
      </x:c>
      <x:c r="AE1410" s="60" t="n">
        <x:f>MAX(AA1410,0)*N1410</x:f>
        <x:v>107.999731204512</x:v>
      </x:c>
      <x:c r="AF1410" t="str">
        <x:f>IF(AND(AA1410&gt;=Assumptions!$B$11,O1410&lt;&gt;"High",OR(N1410&gt;=Assumptions!$B$12,M1410&lt;=6)),"High","Standard")</x:f>
        <x:v>High</x:v>
      </x:c>
    </x:row>
    <x:row r="1411">
      <x:c r="A1411" t="str">
        <x:f>'Raw_Data'!A1411</x:f>
        <x:v>C01410</x:v>
      </x:c>
      <x:c r="B1411" t="n">
        <x:f>'Raw_Data'!B1411</x:f>
        <x:v>52</x:v>
      </x:c>
      <x:c r="C1411" s="30" t="n">
        <x:f>'Raw_Data'!C1411</x:f>
        <x:v>102965</x:v>
      </x:c>
      <x:c r="D1411" t="n">
        <x:f>'Raw_Data'!D1411</x:f>
        <x:v>687</x:v>
      </x:c>
      <x:c r="E1411" t="n">
        <x:f>'Raw_Data'!E1411</x:f>
        <x:v>46</x:v>
      </x:c>
      <x:c r="F1411" t="str">
        <x:f>PROPER(TRIM('Raw_Data'!F1411))</x:f>
        <x:v>Classic</x:v>
      </x:c>
      <x:c r="G1411" t="str">
        <x:f>PROPER(TRIM('Raw_Data'!G1411))</x:f>
        <x:v>Direct Mail</x:v>
      </x:c>
      <x:c r="H1411" s="60" t="n">
        <x:f>'Raw_Data'!H1411</x:f>
        <x:v>12085</x:v>
      </x:c>
      <x:c r="I1411" s="60" t="n">
        <x:f>'Raw_Data'!I1411</x:f>
        <x:v>1511.41</x:v>
      </x:c>
      <x:c r="J1411" s="32" t="n">
        <x:f>'Raw_Data'!J1411</x:f>
        <x:v>0.486</x:v>
      </x:c>
      <x:c r="K1411" s="32" t="n">
        <x:f>'Raw_Data'!K1411</x:f>
        <x:v>0.647</x:v>
      </x:c>
      <x:c r="L1411" t="n">
        <x:f>'Raw_Data'!L1411</x:f>
        <x:v>0</x:v>
      </x:c>
      <x:c r="M1411" t="n">
        <x:f>IF('Raw_Data'!M1411="",Assumptions!$B$15,'Raw_Data'!M1411)</x:f>
        <x:v>9</x:v>
      </x:c>
      <x:c r="N1411" s="32" t="n">
        <x:f>'Raw_Data'!N1411</x:f>
        <x:v>0.02</x:v>
      </x:c>
      <x:c r="O1411" t="str">
        <x:f>IF(OR(D1411&lt;620,L1411&gt;=2,J1411&gt;0.9),"High",IF(OR(D1411&lt;700,L1411=1,J1411&gt;0.75),"Medium","Low"))</x:f>
        <x:v>Medium</x:v>
      </x:c>
      <x:c r="P1411" s="30" t="n">
        <x:f>XLOOKUP(F1411,Assumptions!$A$4:$A$6,Assumptions!$B$4:$B$6)</x:f>
        <x:v>0</x:v>
      </x:c>
      <x:c r="Q1411" s="32" t="n">
        <x:f>XLOOKUP(F1411,Assumptions!$A$4:$A$6,Assumptions!$C$4:$C$6)</x:f>
        <x:v>0.229</x:v>
      </x:c>
      <x:c r="R1411" s="32" t="n">
        <x:f>XLOOKUP(F1411,Assumptions!$A$4:$A$6,Assumptions!$D$4:$D$6)</x:f>
        <x:v>0.015</x:v>
      </x:c>
      <x:c r="S1411" s="32" t="n">
        <x:f>XLOOKUP(F1411,Assumptions!$A$4:$A$6,Assumptions!$E$4:$E$6)</x:f>
        <x:v>0.0075</x:v>
      </x:c>
      <x:c r="T1411" s="32" t="n">
        <x:f>XLOOKUP(O1411,Assumptions!$H$4:$H$6,Assumptions!$I$4:$I$6)</x:f>
        <x:v>0.012</x:v>
      </x:c>
      <x:c r="U1411" s="30" t="n">
        <x:f>XLOOKUP(F1411,Assumptions!$A$4:$A$6,Assumptions!$F$4:$F$6)</x:f>
        <x:v>60</x:v>
      </x:c>
      <x:c r="V1411" s="60" t="n">
        <x:f>I1411*12</x:f>
        <x:v>18136.920000000002</x:v>
      </x:c>
      <x:c r="W1411" s="60" t="n">
        <x:f>H1411*J1411*(1-K1411)*Q1411</x:f>
        <x:v>474.78076046999996</x:v>
      </x:c>
      <x:c r="X1411" s="60" t="n">
        <x:f>V1411*R1411</x:f>
        <x:v>272.0538</x:v>
      </x:c>
      <x:c r="Y1411" s="60" t="n">
        <x:f>V1411*S1411</x:f>
        <x:v>136.0269</x:v>
      </x:c>
      <x:c r="Z1411" s="60" t="n">
        <x:f>H1411*J1411*T1411</x:f>
        <x:v>70.47972</x:v>
      </x:c>
      <x:c r="AA1411" s="60" t="n">
        <x:f>P1411+W1411+X1411-Y1411-Z1411-U1411</x:f>
        <x:v>480.32794046999993</x:v>
      </x:c>
      <x:c r="AB1411" s="32" t="n">
        <x:f>IFERROR(AA1411/(P1411+W1411+X1411),0)</x:f>
        <x:v>0.6431517311782124</x:v>
      </x:c>
      <x:c r="AC1411" t="n">
        <x:f>IF(O1411="High",0,IF(I1411&gt;=1800,3,IF(I1411&gt;=900,2,1))+IF(K1411&gt;=0.9,2,IF(K1411&gt;=0.75,1,0))+IF(J1411&lt;=0.7,2,IF(J1411&lt;=0.85,1,0))+IF(M1411&gt;=8,1,0))</x:f>
        <x:v>5</x:v>
      </x:c>
      <x:c r="AD1411" t="str">
        <x:f>IF(AND(O1411&lt;&gt;"High",AC1411&gt;=Assumptions!$B$10,AA1411&gt;0),"Priority Growth",IF(AND(O1411="Low",AA1411&gt;0),"Maintain","Watch"))</x:f>
        <x:v>Watch</x:v>
      </x:c>
      <x:c r="AE1411" s="60" t="n">
        <x:f>MAX(AA1411,0)*N1411</x:f>
        <x:v>9.6065588094</x:v>
      </x:c>
      <x:c r="AF1411" t="str">
        <x:f>IF(AND(AA1411&gt;=Assumptions!$B$11,O1411&lt;&gt;"High",OR(N1411&gt;=Assumptions!$B$12,M1411&lt;=6)),"High","Standard")</x:f>
        <x:v>Standard</x:v>
      </x:c>
    </x:row>
    <x:row r="1412">
      <x:c r="A1412" t="str">
        <x:f>'Raw_Data'!A1412</x:f>
        <x:v>C01411</x:v>
      </x:c>
      <x:c r="B1412" t="n">
        <x:f>'Raw_Data'!B1412</x:f>
        <x:v>25</x:v>
      </x:c>
      <x:c r="C1412" s="30" t="n">
        <x:f>'Raw_Data'!C1412</x:f>
        <x:v>53424</x:v>
      </x:c>
      <x:c r="D1412" t="n">
        <x:f>'Raw_Data'!D1412</x:f>
        <x:v>621</x:v>
      </x:c>
      <x:c r="E1412" t="n">
        <x:f>'Raw_Data'!E1412</x:f>
        <x:v>104</x:v>
      </x:c>
      <x:c r="F1412" t="str">
        <x:f>PROPER(TRIM('Raw_Data'!F1412))</x:f>
        <x:v>Classic</x:v>
      </x:c>
      <x:c r="G1412" t="str">
        <x:f>PROPER(TRIM('Raw_Data'!G1412))</x:f>
        <x:v>Branch</x:v>
      </x:c>
      <x:c r="H1412" s="60" t="n">
        <x:f>'Raw_Data'!H1412</x:f>
        <x:v>2808</x:v>
      </x:c>
      <x:c r="I1412" s="60" t="n">
        <x:f>'Raw_Data'!I1412</x:f>
        <x:v>331.28</x:v>
      </x:c>
      <x:c r="J1412" s="32" t="n">
        <x:f>'Raw_Data'!J1412</x:f>
        <x:v>0.443</x:v>
      </x:c>
      <x:c r="K1412" s="32" t="n">
        <x:f>'Raw_Data'!K1412</x:f>
        <x:v>0.551</x:v>
      </x:c>
      <x:c r="L1412" t="n">
        <x:f>'Raw_Data'!L1412</x:f>
        <x:v>0</x:v>
      </x:c>
      <x:c r="M1412" t="n">
        <x:f>IF('Raw_Data'!M1412="",Assumptions!$B$15,'Raw_Data'!M1412)</x:f>
        <x:v>7.370408870408871</x:v>
      </x:c>
      <x:c r="N1412" s="32" t="n">
        <x:f>'Raw_Data'!N1412</x:f>
        <x:v>0.059</x:v>
      </x:c>
      <x:c r="O1412" t="str">
        <x:f>IF(OR(D1412&lt;620,L1412&gt;=2,J1412&gt;0.9),"High",IF(OR(D1412&lt;700,L1412=1,J1412&gt;0.75),"Medium","Low"))</x:f>
        <x:v>Medium</x:v>
      </x:c>
      <x:c r="P1412" s="30" t="n">
        <x:f>XLOOKUP(F1412,Assumptions!$A$4:$A$6,Assumptions!$B$4:$B$6)</x:f>
        <x:v>0</x:v>
      </x:c>
      <x:c r="Q1412" s="32" t="n">
        <x:f>XLOOKUP(F1412,Assumptions!$A$4:$A$6,Assumptions!$C$4:$C$6)</x:f>
        <x:v>0.229</x:v>
      </x:c>
      <x:c r="R1412" s="32" t="n">
        <x:f>XLOOKUP(F1412,Assumptions!$A$4:$A$6,Assumptions!$D$4:$D$6)</x:f>
        <x:v>0.015</x:v>
      </x:c>
      <x:c r="S1412" s="32" t="n">
        <x:f>XLOOKUP(F1412,Assumptions!$A$4:$A$6,Assumptions!$E$4:$E$6)</x:f>
        <x:v>0.0075</x:v>
      </x:c>
      <x:c r="T1412" s="32" t="n">
        <x:f>XLOOKUP(O1412,Assumptions!$H$4:$H$6,Assumptions!$I$4:$I$6)</x:f>
        <x:v>0.012</x:v>
      </x:c>
      <x:c r="U1412" s="30" t="n">
        <x:f>XLOOKUP(F1412,Assumptions!$A$4:$A$6,Assumptions!$F$4:$F$6)</x:f>
        <x:v>60</x:v>
      </x:c>
      <x:c r="V1412" s="60" t="n">
        <x:f>I1412*12</x:f>
        <x:v>3975.3599999999997</x:v>
      </x:c>
      <x:c r="W1412" s="60" t="n">
        <x:f>H1412*J1412*(1-K1412)*Q1412</x:f>
        <x:v>127.903566024</x:v>
      </x:c>
      <x:c r="X1412" s="60" t="n">
        <x:f>V1412*R1412</x:f>
        <x:v>59.630399999999995</x:v>
      </x:c>
      <x:c r="Y1412" s="60" t="n">
        <x:f>V1412*S1412</x:f>
        <x:v>29.815199999999997</x:v>
      </x:c>
      <x:c r="Z1412" s="60" t="n">
        <x:f>H1412*J1412*T1412</x:f>
        <x:v>14.927328</x:v>
      </x:c>
      <x:c r="AA1412" s="60" t="n">
        <x:f>P1412+W1412+X1412-Y1412-Z1412-U1412</x:f>
        <x:v>82.791438024</x:v>
      </x:c>
      <x:c r="AB1412" s="32" t="n">
        <x:f>IFERROR(AA1412/(P1412+W1412+X1412),0)</x:f>
        <x:v>0.44147436210784674</x:v>
      </x:c>
      <x:c r="AC1412" t="n">
        <x:f>IF(O1412="High",0,IF(I1412&gt;=1800,3,IF(I1412&gt;=900,2,1))+IF(K1412&gt;=0.9,2,IF(K1412&gt;=0.75,1,0))+IF(J1412&lt;=0.7,2,IF(J1412&lt;=0.85,1,0))+IF(M1412&gt;=8,1,0))</x:f>
        <x:v>3</x:v>
      </x:c>
      <x:c r="AD1412" t="str">
        <x:f>IF(AND(O1412&lt;&gt;"High",AC1412&gt;=Assumptions!$B$10,AA1412&gt;0),"Priority Growth",IF(AND(O1412="Low",AA1412&gt;0),"Maintain","Watch"))</x:f>
        <x:v>Watch</x:v>
      </x:c>
      <x:c r="AE1412" s="60" t="n">
        <x:f>MAX(AA1412,0)*N1412</x:f>
        <x:v>4.884694843416</x:v>
      </x:c>
      <x:c r="AF1412" t="str">
        <x:f>IF(AND(AA1412&gt;=Assumptions!$B$11,O1412&lt;&gt;"High",OR(N1412&gt;=Assumptions!$B$12,M1412&lt;=6)),"High","Standard")</x:f>
        <x:v>Standard</x:v>
      </x:c>
    </x:row>
    <x:row r="1413">
      <x:c r="A1413" t="str">
        <x:f>'Raw_Data'!A1413</x:f>
        <x:v>C01412</x:v>
      </x:c>
      <x:c r="B1413" t="n">
        <x:f>'Raw_Data'!B1413</x:f>
        <x:v>64</x:v>
      </x:c>
      <x:c r="C1413" s="30" t="n">
        <x:f>'Raw_Data'!C1413</x:f>
        <x:v>56386</x:v>
      </x:c>
      <x:c r="D1413" t="n">
        <x:f>'Raw_Data'!D1413</x:f>
        <x:v>715</x:v>
      </x:c>
      <x:c r="E1413" t="n">
        <x:f>'Raw_Data'!E1413</x:f>
        <x:v>42</x:v>
      </x:c>
      <x:c r="F1413" t="str">
        <x:f>PROPER(TRIM('Raw_Data'!F1413))</x:f>
        <x:v>Gold</x:v>
      </x:c>
      <x:c r="G1413" t="str">
        <x:f>PROPER(TRIM('Raw_Data'!G1413))</x:f>
        <x:v>Branch</x:v>
      </x:c>
      <x:c r="H1413" s="60" t="n">
        <x:f>'Raw_Data'!H1413</x:f>
        <x:v>10899</x:v>
      </x:c>
      <x:c r="I1413" s="60" t="n">
        <x:f>'Raw_Data'!I1413</x:f>
        <x:v>1319.94</x:v>
      </x:c>
      <x:c r="J1413" s="32" t="n">
        <x:f>'Raw_Data'!J1413</x:f>
        <x:v>0.488</x:v>
      </x:c>
      <x:c r="K1413" s="32" t="n">
        <x:f>'Raw_Data'!K1413</x:f>
        <x:v>0.773</x:v>
      </x:c>
      <x:c r="L1413" t="n">
        <x:f>'Raw_Data'!L1413</x:f>
        <x:v>0</x:v>
      </x:c>
      <x:c r="M1413" t="n">
        <x:f>IF('Raw_Data'!M1413="",Assumptions!$B$15,'Raw_Data'!M1413)</x:f>
        <x:v>6</x:v>
      </x:c>
      <x:c r="N1413" s="32" t="n">
        <x:f>'Raw_Data'!N1413</x:f>
        <x:v>0.157</x:v>
      </x:c>
      <x:c r="O1413" t="str">
        <x:f>IF(OR(D1413&lt;620,L1413&gt;=2,J1413&gt;0.9),"High",IF(OR(D1413&lt;700,L1413=1,J1413&gt;0.75),"Medium","Low"))</x:f>
        <x:v>Low</x:v>
      </x:c>
      <x:c r="P1413" s="30" t="n">
        <x:f>XLOOKUP(F1413,Assumptions!$A$4:$A$6,Assumptions!$B$4:$B$6)</x:f>
        <x:v>95</x:v>
      </x:c>
      <x:c r="Q1413" s="32" t="n">
        <x:f>XLOOKUP(F1413,Assumptions!$A$4:$A$6,Assumptions!$C$4:$C$6)</x:f>
        <x:v>0.219</x:v>
      </x:c>
      <x:c r="R1413" s="32" t="n">
        <x:f>XLOOKUP(F1413,Assumptions!$A$4:$A$6,Assumptions!$D$4:$D$6)</x:f>
        <x:v>0.016</x:v>
      </x:c>
      <x:c r="S1413" s="32" t="n">
        <x:f>XLOOKUP(F1413,Assumptions!$A$4:$A$6,Assumptions!$E$4:$E$6)</x:f>
        <x:v>0.01</x:v>
      </x:c>
      <x:c r="T1413" s="32" t="n">
        <x:f>XLOOKUP(O1413,Assumptions!$H$4:$H$6,Assumptions!$I$4:$I$6)</x:f>
        <x:v>0.0035</x:v>
      </x:c>
      <x:c r="U1413" s="30" t="n">
        <x:f>XLOOKUP(F1413,Assumptions!$A$4:$A$6,Assumptions!$F$4:$F$6)</x:f>
        <x:v>90</x:v>
      </x:c>
      <x:c r="V1413" s="60" t="n">
        <x:f>I1413*12</x:f>
        <x:v>15839.28</x:v>
      </x:c>
      <x:c r="W1413" s="60" t="n">
        <x:f>H1413*J1413*(1-K1413)*Q1413</x:f>
        <x:v>264.40912965599995</x:v>
      </x:c>
      <x:c r="X1413" s="60" t="n">
        <x:f>V1413*R1413</x:f>
        <x:v>253.42848</x:v>
      </x:c>
      <x:c r="Y1413" s="60" t="n">
        <x:f>V1413*S1413</x:f>
        <x:v>158.39280000000002</x:v>
      </x:c>
      <x:c r="Z1413" s="60" t="n">
        <x:f>H1413*J1413*T1413</x:f>
        <x:v>18.615492</x:v>
      </x:c>
      <x:c r="AA1413" s="60" t="n">
        <x:f>P1413+W1413+X1413-Y1413-Z1413-U1413</x:f>
        <x:v>345.8293176559999</x:v>
      </x:c>
      <x:c r="AB1413" s="32" t="n">
        <x:f>IFERROR(AA1413/(P1413+W1413+X1413),0)</x:f>
        <x:v>0.5643082477430228</x:v>
      </x:c>
      <x:c r="AC1413" t="n">
        <x:f>IF(O1413="High",0,IF(I1413&gt;=1800,3,IF(I1413&gt;=900,2,1))+IF(K1413&gt;=0.9,2,IF(K1413&gt;=0.75,1,0))+IF(J1413&lt;=0.7,2,IF(J1413&lt;=0.85,1,0))+IF(M1413&gt;=8,1,0))</x:f>
        <x:v>5</x:v>
      </x:c>
      <x:c r="AD1413" t="str">
        <x:f>IF(AND(O1413&lt;&gt;"High",AC1413&gt;=Assumptions!$B$10,AA1413&gt;0),"Priority Growth",IF(AND(O1413="Low",AA1413&gt;0),"Maintain","Watch"))</x:f>
        <x:v>Maintain</x:v>
      </x:c>
      <x:c r="AE1413" s="60" t="n">
        <x:f>MAX(AA1413,0)*N1413</x:f>
        <x:v>54.29520287199198</x:v>
      </x:c>
      <x:c r="AF1413" t="str">
        <x:f>IF(AND(AA1413&gt;=Assumptions!$B$11,O1413&lt;&gt;"High",OR(N1413&gt;=Assumptions!$B$12,M1413&lt;=6)),"High","Standard")</x:f>
        <x:v>High</x:v>
      </x:c>
    </x:row>
    <x:row r="1414">
      <x:c r="A1414" t="str">
        <x:f>'Raw_Data'!A1414</x:f>
        <x:v>C01413</x:v>
      </x:c>
      <x:c r="B1414" t="n">
        <x:f>'Raw_Data'!B1414</x:f>
        <x:v>58</x:v>
      </x:c>
      <x:c r="C1414" s="30" t="n">
        <x:f>'Raw_Data'!C1414</x:f>
        <x:v>118997</x:v>
      </x:c>
      <x:c r="D1414" t="n">
        <x:f>'Raw_Data'!D1414</x:f>
        <x:v>655</x:v>
      </x:c>
      <x:c r="E1414" t="n">
        <x:f>'Raw_Data'!E1414</x:f>
        <x:v>55</x:v>
      </x:c>
      <x:c r="F1414" t="str">
        <x:f>PROPER(TRIM('Raw_Data'!F1414))</x:f>
        <x:v>Gold</x:v>
      </x:c>
      <x:c r="G1414" t="str">
        <x:f>PROPER(TRIM('Raw_Data'!G1414))</x:f>
        <x:v>Digital</x:v>
      </x:c>
      <x:c r="H1414" s="60" t="n">
        <x:f>'Raw_Data'!H1414</x:f>
        <x:v>14076</x:v>
      </x:c>
      <x:c r="I1414" s="60" t="n">
        <x:f>'Raw_Data'!I1414</x:f>
        <x:v>1829.04</x:v>
      </x:c>
      <x:c r="J1414" s="32" t="n">
        <x:f>'Raw_Data'!J1414</x:f>
        <x:v>0.338</x:v>
      </x:c>
      <x:c r="K1414" s="32" t="n">
        <x:f>'Raw_Data'!K1414</x:f>
        <x:v>0.647</x:v>
      </x:c>
      <x:c r="L1414" t="n">
        <x:f>'Raw_Data'!L1414</x:f>
        <x:v>0</x:v>
      </x:c>
      <x:c r="M1414" t="n">
        <x:f>IF('Raw_Data'!M1414="",Assumptions!$B$15,'Raw_Data'!M1414)</x:f>
        <x:v>4</x:v>
      </x:c>
      <x:c r="N1414" s="32" t="n">
        <x:f>'Raw_Data'!N1414</x:f>
        <x:v>0.228</x:v>
      </x:c>
      <x:c r="O1414" t="str">
        <x:f>IF(OR(D1414&lt;620,L1414&gt;=2,J1414&gt;0.9),"High",IF(OR(D1414&lt;700,L1414=1,J1414&gt;0.75),"Medium","Low"))</x:f>
        <x:v>Medium</x:v>
      </x:c>
      <x:c r="P1414" s="30" t="n">
        <x:f>XLOOKUP(F1414,Assumptions!$A$4:$A$6,Assumptions!$B$4:$B$6)</x:f>
        <x:v>95</x:v>
      </x:c>
      <x:c r="Q1414" s="32" t="n">
        <x:f>XLOOKUP(F1414,Assumptions!$A$4:$A$6,Assumptions!$C$4:$C$6)</x:f>
        <x:v>0.219</x:v>
      </x:c>
      <x:c r="R1414" s="32" t="n">
        <x:f>XLOOKUP(F1414,Assumptions!$A$4:$A$6,Assumptions!$D$4:$D$6)</x:f>
        <x:v>0.016</x:v>
      </x:c>
      <x:c r="S1414" s="32" t="n">
        <x:f>XLOOKUP(F1414,Assumptions!$A$4:$A$6,Assumptions!$E$4:$E$6)</x:f>
        <x:v>0.01</x:v>
      </x:c>
      <x:c r="T1414" s="32" t="n">
        <x:f>XLOOKUP(O1414,Assumptions!$H$4:$H$6,Assumptions!$I$4:$I$6)</x:f>
        <x:v>0.012</x:v>
      </x:c>
      <x:c r="U1414" s="30" t="n">
        <x:f>XLOOKUP(F1414,Assumptions!$A$4:$A$6,Assumptions!$F$4:$F$6)</x:f>
        <x:v>90</x:v>
      </x:c>
      <x:c r="V1414" s="60" t="n">
        <x:f>I1414*12</x:f>
        <x:v>21948.48</x:v>
      </x:c>
      <x:c r="W1414" s="60" t="n">
        <x:f>H1414*J1414*(1-K1414)*Q1414</x:f>
        <x:v>367.80258621599995</x:v>
      </x:c>
      <x:c r="X1414" s="60" t="n">
        <x:f>V1414*R1414</x:f>
        <x:v>351.17568</x:v>
      </x:c>
      <x:c r="Y1414" s="60" t="n">
        <x:f>V1414*S1414</x:f>
        <x:v>219.4848</x:v>
      </x:c>
      <x:c r="Z1414" s="60" t="n">
        <x:f>H1414*J1414*T1414</x:f>
        <x:v>57.092256</x:v>
      </x:c>
      <x:c r="AA1414" s="60" t="n">
        <x:f>P1414+W1414+X1414-Y1414-Z1414-U1414</x:f>
        <x:v>447.40121021599987</x:v>
      </x:c>
      <x:c r="AB1414" s="32" t="n">
        <x:f>IFERROR(AA1414/(P1414+W1414+X1414),0)</x:f>
        <x:v>0.5496476119637278</x:v>
      </x:c>
      <x:c r="AC1414" t="n">
        <x:f>IF(O1414="High",0,IF(I1414&gt;=1800,3,IF(I1414&gt;=900,2,1))+IF(K1414&gt;=0.9,2,IF(K1414&gt;=0.75,1,0))+IF(J1414&lt;=0.7,2,IF(J1414&lt;=0.85,1,0))+IF(M1414&gt;=8,1,0))</x:f>
        <x:v>5</x:v>
      </x:c>
      <x:c r="AD1414" t="str">
        <x:f>IF(AND(O1414&lt;&gt;"High",AC1414&gt;=Assumptions!$B$10,AA1414&gt;0),"Priority Growth",IF(AND(O1414="Low",AA1414&gt;0),"Maintain","Watch"))</x:f>
        <x:v>Watch</x:v>
      </x:c>
      <x:c r="AE1414" s="60" t="n">
        <x:f>MAX(AA1414,0)*N1414</x:f>
        <x:v>102.00747592924797</x:v>
      </x:c>
      <x:c r="AF1414" t="str">
        <x:f>IF(AND(AA1414&gt;=Assumptions!$B$11,O1414&lt;&gt;"High",OR(N1414&gt;=Assumptions!$B$12,M1414&lt;=6)),"High","Standard")</x:f>
        <x:v>High</x:v>
      </x:c>
    </x:row>
    <x:row r="1415">
      <x:c r="A1415" t="str">
        <x:f>'Raw_Data'!A1415</x:f>
        <x:v>C01414</x:v>
      </x:c>
      <x:c r="B1415" t="n">
        <x:f>'Raw_Data'!B1415</x:f>
        <x:v>42</x:v>
      </x:c>
      <x:c r="C1415" s="30" t="n">
        <x:f>'Raw_Data'!C1415</x:f>
        <x:v>40368</x:v>
      </x:c>
      <x:c r="D1415" t="n">
        <x:f>'Raw_Data'!D1415</x:f>
        <x:v>701</x:v>
      </x:c>
      <x:c r="E1415" t="n">
        <x:f>'Raw_Data'!E1415</x:f>
        <x:v>87</x:v>
      </x:c>
      <x:c r="F1415" t="str">
        <x:f>PROPER(TRIM('Raw_Data'!F1415))</x:f>
        <x:v>Classic</x:v>
      </x:c>
      <x:c r="G1415" t="str">
        <x:f>PROPER(TRIM('Raw_Data'!G1415))</x:f>
        <x:v>Branch</x:v>
      </x:c>
      <x:c r="H1415" s="60" t="n">
        <x:f>'Raw_Data'!H1415</x:f>
        <x:v>4207</x:v>
      </x:c>
      <x:c r="I1415" s="60" t="n">
        <x:f>'Raw_Data'!I1415</x:f>
        <x:v>539.46</x:v>
      </x:c>
      <x:c r="J1415" s="32" t="n">
        <x:f>'Raw_Data'!J1415</x:f>
        <x:v>0.444</x:v>
      </x:c>
      <x:c r="K1415" s="32" t="n">
        <x:f>'Raw_Data'!K1415</x:f>
        <x:v>0.78</x:v>
      </x:c>
      <x:c r="L1415" t="n">
        <x:f>'Raw_Data'!L1415</x:f>
        <x:v>0</x:v>
      </x:c>
      <x:c r="M1415" t="n">
        <x:f>IF('Raw_Data'!M1415="",Assumptions!$B$15,'Raw_Data'!M1415)</x:f>
        <x:v>9</x:v>
      </x:c>
      <x:c r="N1415" s="32" t="n">
        <x:f>'Raw_Data'!N1415</x:f>
        <x:v>0.02</x:v>
      </x:c>
      <x:c r="O1415" t="str">
        <x:f>IF(OR(D1415&lt;620,L1415&gt;=2,J1415&gt;0.9),"High",IF(OR(D1415&lt;700,L1415=1,J1415&gt;0.75),"Medium","Low"))</x:f>
        <x:v>Low</x:v>
      </x:c>
      <x:c r="P1415" s="30" t="n">
        <x:f>XLOOKUP(F1415,Assumptions!$A$4:$A$6,Assumptions!$B$4:$B$6)</x:f>
        <x:v>0</x:v>
      </x:c>
      <x:c r="Q1415" s="32" t="n">
        <x:f>XLOOKUP(F1415,Assumptions!$A$4:$A$6,Assumptions!$C$4:$C$6)</x:f>
        <x:v>0.229</x:v>
      </x:c>
      <x:c r="R1415" s="32" t="n">
        <x:f>XLOOKUP(F1415,Assumptions!$A$4:$A$6,Assumptions!$D$4:$D$6)</x:f>
        <x:v>0.015</x:v>
      </x:c>
      <x:c r="S1415" s="32" t="n">
        <x:f>XLOOKUP(F1415,Assumptions!$A$4:$A$6,Assumptions!$E$4:$E$6)</x:f>
        <x:v>0.0075</x:v>
      </x:c>
      <x:c r="T1415" s="32" t="n">
        <x:f>XLOOKUP(O1415,Assumptions!$H$4:$H$6,Assumptions!$I$4:$I$6)</x:f>
        <x:v>0.0035</x:v>
      </x:c>
      <x:c r="U1415" s="30" t="n">
        <x:f>XLOOKUP(F1415,Assumptions!$A$4:$A$6,Assumptions!$F$4:$F$6)</x:f>
        <x:v>60</x:v>
      </x:c>
      <x:c r="V1415" s="60" t="n">
        <x:f>I1415*12</x:f>
        <x:v>6473.52</x:v>
      </x:c>
      <x:c r="W1415" s="60" t="n">
        <x:f>H1415*J1415*(1-K1415)*Q1415</x:f>
        <x:v>94.10520504</x:v>
      </x:c>
      <x:c r="X1415" s="60" t="n">
        <x:f>V1415*R1415</x:f>
        <x:v>97.1028</x:v>
      </x:c>
      <x:c r="Y1415" s="60" t="n">
        <x:f>V1415*S1415</x:f>
        <x:v>48.5514</x:v>
      </x:c>
      <x:c r="Z1415" s="60" t="n">
        <x:f>H1415*J1415*T1415</x:f>
        <x:v>6.5376780000000005</x:v>
      </x:c>
      <x:c r="AA1415" s="60" t="n">
        <x:f>P1415+W1415+X1415-Y1415-Z1415-U1415</x:f>
        <x:v>76.11892703999999</x:v>
      </x:c>
      <x:c r="AB1415" s="32" t="n">
        <x:f>IFERROR(AA1415/(P1415+W1415+X1415),0)</x:f>
        <x:v>0.39809487591315124</x:v>
      </x:c>
      <x:c r="AC1415" t="n">
        <x:f>IF(O1415="High",0,IF(I1415&gt;=1800,3,IF(I1415&gt;=900,2,1))+IF(K1415&gt;=0.9,2,IF(K1415&gt;=0.75,1,0))+IF(J1415&lt;=0.7,2,IF(J1415&lt;=0.85,1,0))+IF(M1415&gt;=8,1,0))</x:f>
        <x:v>5</x:v>
      </x:c>
      <x:c r="AD1415" t="str">
        <x:f>IF(AND(O1415&lt;&gt;"High",AC1415&gt;=Assumptions!$B$10,AA1415&gt;0),"Priority Growth",IF(AND(O1415="Low",AA1415&gt;0),"Maintain","Watch"))</x:f>
        <x:v>Maintain</x:v>
      </x:c>
      <x:c r="AE1415" s="60" t="n">
        <x:f>MAX(AA1415,0)*N1415</x:f>
        <x:v>1.5223785408</x:v>
      </x:c>
      <x:c r="AF1415" t="str">
        <x:f>IF(AND(AA1415&gt;=Assumptions!$B$11,O1415&lt;&gt;"High",OR(N1415&gt;=Assumptions!$B$12,M1415&lt;=6)),"High","Standard")</x:f>
        <x:v>Standard</x:v>
      </x:c>
    </x:row>
    <x:row r="1416">
      <x:c r="A1416" t="str">
        <x:f>'Raw_Data'!A1416</x:f>
        <x:v>C01415</x:v>
      </x:c>
      <x:c r="B1416" t="n">
        <x:f>'Raw_Data'!B1416</x:f>
        <x:v>21</x:v>
      </x:c>
      <x:c r="C1416" s="30" t="n">
        <x:f>'Raw_Data'!C1416</x:f>
        <x:v>92202</x:v>
      </x:c>
      <x:c r="D1416" t="n">
        <x:f>'Raw_Data'!D1416</x:f>
        <x:v>586</x:v>
      </x:c>
      <x:c r="E1416" t="n">
        <x:f>'Raw_Data'!E1416</x:f>
        <x:v>120</x:v>
      </x:c>
      <x:c r="F1416" t="str">
        <x:f>PROPER(TRIM('Raw_Data'!F1416))</x:f>
        <x:v>Gold</x:v>
      </x:c>
      <x:c r="G1416" t="str">
        <x:f>PROPER(TRIM('Raw_Data'!G1416))</x:f>
        <x:v>Partner</x:v>
      </x:c>
      <x:c r="H1416" s="60" t="n">
        <x:f>'Raw_Data'!H1416</x:f>
        <x:v>10361</x:v>
      </x:c>
      <x:c r="I1416" s="60" t="n">
        <x:f>'Raw_Data'!I1416</x:f>
        <x:v>1287.18</x:v>
      </x:c>
      <x:c r="J1416" s="32" t="n">
        <x:f>'Raw_Data'!J1416</x:f>
        <x:v>0.55</x:v>
      </x:c>
      <x:c r="K1416" s="32" t="n">
        <x:f>'Raw_Data'!K1416</x:f>
        <x:v>0.58</x:v>
      </x:c>
      <x:c r="L1416" t="n">
        <x:f>'Raw_Data'!L1416</x:f>
        <x:v>0</x:v>
      </x:c>
      <x:c r="M1416" t="n">
        <x:f>IF('Raw_Data'!M1416="",Assumptions!$B$15,'Raw_Data'!M1416)</x:f>
        <x:v>8</x:v>
      </x:c>
      <x:c r="N1416" s="32" t="n">
        <x:f>'Raw_Data'!N1416</x:f>
        <x:v>0.038</x:v>
      </x:c>
      <x:c r="O1416" t="str">
        <x:f>IF(OR(D1416&lt;620,L1416&gt;=2,J1416&gt;0.9),"High",IF(OR(D1416&lt;700,L1416=1,J1416&gt;0.75),"Medium","Low"))</x:f>
        <x:v>High</x:v>
      </x:c>
      <x:c r="P1416" s="30" t="n">
        <x:f>XLOOKUP(F1416,Assumptions!$A$4:$A$6,Assumptions!$B$4:$B$6)</x:f>
        <x:v>95</x:v>
      </x:c>
      <x:c r="Q1416" s="32" t="n">
        <x:f>XLOOKUP(F1416,Assumptions!$A$4:$A$6,Assumptions!$C$4:$C$6)</x:f>
        <x:v>0.219</x:v>
      </x:c>
      <x:c r="R1416" s="32" t="n">
        <x:f>XLOOKUP(F1416,Assumptions!$A$4:$A$6,Assumptions!$D$4:$D$6)</x:f>
        <x:v>0.016</x:v>
      </x:c>
      <x:c r="S1416" s="32" t="n">
        <x:f>XLOOKUP(F1416,Assumptions!$A$4:$A$6,Assumptions!$E$4:$E$6)</x:f>
        <x:v>0.01</x:v>
      </x:c>
      <x:c r="T1416" s="32" t="n">
        <x:f>XLOOKUP(O1416,Assumptions!$H$4:$H$6,Assumptions!$I$4:$I$6)</x:f>
        <x:v>0.045</x:v>
      </x:c>
      <x:c r="U1416" s="30" t="n">
        <x:f>XLOOKUP(F1416,Assumptions!$A$4:$A$6,Assumptions!$F$4:$F$6)</x:f>
        <x:v>90</x:v>
      </x:c>
      <x:c r="V1416" s="60" t="n">
        <x:f>I1416*12</x:f>
        <x:v>15446.16</x:v>
      </x:c>
      <x:c r="W1416" s="60" t="n">
        <x:f>H1416*J1416*(1-K1416)*Q1416</x:f>
        <x:v>524.1526290000002</x:v>
      </x:c>
      <x:c r="X1416" s="60" t="n">
        <x:f>V1416*R1416</x:f>
        <x:v>247.13856</x:v>
      </x:c>
      <x:c r="Y1416" s="60" t="n">
        <x:f>V1416*S1416</x:f>
        <x:v>154.4616</x:v>
      </x:c>
      <x:c r="Z1416" s="60" t="n">
        <x:f>H1416*J1416*T1416</x:f>
        <x:v>256.43475</x:v>
      </x:c>
      <x:c r="AA1416" s="60" t="n">
        <x:f>P1416+W1416+X1416-Y1416-Z1416-U1416</x:f>
        <x:v>365.39483900000016</x:v>
      </x:c>
      <x:c r="AB1416" s="32" t="n">
        <x:f>IFERROR(AA1416/(P1416+W1416+X1416),0)</x:f>
        <x:v>0.4217921683144351</x:v>
      </x:c>
      <x:c r="AC1416" t="n">
        <x:f>IF(O1416="High",0,IF(I1416&gt;=1800,3,IF(I1416&gt;=900,2,1))+IF(K1416&gt;=0.9,2,IF(K1416&gt;=0.75,1,0))+IF(J1416&lt;=0.7,2,IF(J1416&lt;=0.85,1,0))+IF(M1416&gt;=8,1,0))</x:f>
        <x:v>0</x:v>
      </x:c>
      <x:c r="AD1416" t="str">
        <x:f>IF(AND(O1416&lt;&gt;"High",AC1416&gt;=Assumptions!$B$10,AA1416&gt;0),"Priority Growth",IF(AND(O1416="Low",AA1416&gt;0),"Maintain","Watch"))</x:f>
        <x:v>Watch</x:v>
      </x:c>
      <x:c r="AE1416" s="60" t="n">
        <x:f>MAX(AA1416,0)*N1416</x:f>
        <x:v>13.885003882000007</x:v>
      </x:c>
      <x:c r="AF1416" t="str">
        <x:f>IF(AND(AA1416&gt;=Assumptions!$B$11,O1416&lt;&gt;"High",OR(N1416&gt;=Assumptions!$B$12,M1416&lt;=6)),"High","Standard")</x:f>
        <x:v>Standard</x:v>
      </x:c>
    </x:row>
    <x:row r="1417">
      <x:c r="A1417" t="str">
        <x:f>'Raw_Data'!A1417</x:f>
        <x:v>C01416</x:v>
      </x:c>
      <x:c r="B1417" t="n">
        <x:f>'Raw_Data'!B1417</x:f>
        <x:v>38</x:v>
      </x:c>
      <x:c r="C1417" s="30" t="n">
        <x:f>'Raw_Data'!C1417</x:f>
        <x:v>78200</x:v>
      </x:c>
      <x:c r="D1417" t="n">
        <x:f>'Raw_Data'!D1417</x:f>
        <x:v>644</x:v>
      </x:c>
      <x:c r="E1417" t="n">
        <x:f>'Raw_Data'!E1417</x:f>
        <x:v>25</x:v>
      </x:c>
      <x:c r="F1417" t="str">
        <x:f>PROPER(TRIM('Raw_Data'!F1417))</x:f>
        <x:v>Gold</x:v>
      </x:c>
      <x:c r="G1417" t="str">
        <x:f>PROPER(TRIM('Raw_Data'!G1417))</x:f>
        <x:v>Digital</x:v>
      </x:c>
      <x:c r="H1417" s="60" t="n">
        <x:f>'Raw_Data'!H1417</x:f>
        <x:v>10139</x:v>
      </x:c>
      <x:c r="I1417" s="60" t="n">
        <x:f>'Raw_Data'!I1417</x:f>
        <x:v>934.17</x:v>
      </x:c>
      <x:c r="J1417" s="32" t="n">
        <x:f>'Raw_Data'!J1417</x:f>
        <x:v>0.422</x:v>
      </x:c>
      <x:c r="K1417" s="32" t="n">
        <x:f>'Raw_Data'!K1417</x:f>
        <x:v>0.819</x:v>
      </x:c>
      <x:c r="L1417" t="n">
        <x:f>'Raw_Data'!L1417</x:f>
        <x:v>0</x:v>
      </x:c>
      <x:c r="M1417" t="n">
        <x:f>IF('Raw_Data'!M1417="",Assumptions!$B$15,'Raw_Data'!M1417)</x:f>
        <x:v>4</x:v>
      </x:c>
      <x:c r="N1417" s="32" t="n">
        <x:f>'Raw_Data'!N1417</x:f>
        <x:v>0.288</x:v>
      </x:c>
      <x:c r="O1417" t="str">
        <x:f>IF(OR(D1417&lt;620,L1417&gt;=2,J1417&gt;0.9),"High",IF(OR(D1417&lt;700,L1417=1,J1417&gt;0.75),"Medium","Low"))</x:f>
        <x:v>Medium</x:v>
      </x:c>
      <x:c r="P1417" s="30" t="n">
        <x:f>XLOOKUP(F1417,Assumptions!$A$4:$A$6,Assumptions!$B$4:$B$6)</x:f>
        <x:v>95</x:v>
      </x:c>
      <x:c r="Q1417" s="32" t="n">
        <x:f>XLOOKUP(F1417,Assumptions!$A$4:$A$6,Assumptions!$C$4:$C$6)</x:f>
        <x:v>0.219</x:v>
      </x:c>
      <x:c r="R1417" s="32" t="n">
        <x:f>XLOOKUP(F1417,Assumptions!$A$4:$A$6,Assumptions!$D$4:$D$6)</x:f>
        <x:v>0.016</x:v>
      </x:c>
      <x:c r="S1417" s="32" t="n">
        <x:f>XLOOKUP(F1417,Assumptions!$A$4:$A$6,Assumptions!$E$4:$E$6)</x:f>
        <x:v>0.01</x:v>
      </x:c>
      <x:c r="T1417" s="32" t="n">
        <x:f>XLOOKUP(O1417,Assumptions!$H$4:$H$6,Assumptions!$I$4:$I$6)</x:f>
        <x:v>0.012</x:v>
      </x:c>
      <x:c r="U1417" s="30" t="n">
        <x:f>XLOOKUP(F1417,Assumptions!$A$4:$A$6,Assumptions!$F$4:$F$6)</x:f>
        <x:v>90</x:v>
      </x:c>
      <x:c r="V1417" s="60" t="n">
        <x:f>I1417*12</x:f>
        <x:v>11210.039999999999</x:v>
      </x:c>
      <x:c r="W1417" s="60" t="n">
        <x:f>H1417*J1417*(1-K1417)*Q1417</x:f>
        <x:v>169.60172446200002</x:v>
      </x:c>
      <x:c r="X1417" s="60" t="n">
        <x:f>V1417*R1417</x:f>
        <x:v>179.36064</x:v>
      </x:c>
      <x:c r="Y1417" s="60" t="n">
        <x:f>V1417*S1417</x:f>
        <x:v>112.1004</x:v>
      </x:c>
      <x:c r="Z1417" s="60" t="n">
        <x:f>H1417*J1417*T1417</x:f>
        <x:v>51.343895999999994</x:v>
      </x:c>
      <x:c r="AA1417" s="60" t="n">
        <x:f>P1417+W1417+X1417-Y1417-Z1417-U1417</x:f>
        <x:v>190.51806846200003</x:v>
      </x:c>
      <x:c r="AB1417" s="32" t="n">
        <x:f>IFERROR(AA1417/(P1417+W1417+X1417),0)</x:f>
        <x:v>0.4291311239700973</x:v>
      </x:c>
      <x:c r="AC1417" t="n">
        <x:f>IF(O1417="High",0,IF(I1417&gt;=1800,3,IF(I1417&gt;=900,2,1))+IF(K1417&gt;=0.9,2,IF(K1417&gt;=0.75,1,0))+IF(J1417&lt;=0.7,2,IF(J1417&lt;=0.85,1,0))+IF(M1417&gt;=8,1,0))</x:f>
        <x:v>5</x:v>
      </x:c>
      <x:c r="AD1417" t="str">
        <x:f>IF(AND(O1417&lt;&gt;"High",AC1417&gt;=Assumptions!$B$10,AA1417&gt;0),"Priority Growth",IF(AND(O1417="Low",AA1417&gt;0),"Maintain","Watch"))</x:f>
        <x:v>Watch</x:v>
      </x:c>
      <x:c r="AE1417" s="60" t="n">
        <x:f>MAX(AA1417,0)*N1417</x:f>
        <x:v>54.869203717056</x:v>
      </x:c>
      <x:c r="AF1417" t="str">
        <x:f>IF(AND(AA1417&gt;=Assumptions!$B$11,O1417&lt;&gt;"High",OR(N1417&gt;=Assumptions!$B$12,M1417&lt;=6)),"High","Standard")</x:f>
        <x:v>Standard</x:v>
      </x:c>
    </x:row>
    <x:row r="1418">
      <x:c r="A1418" t="str">
        <x:f>'Raw_Data'!A1418</x:f>
        <x:v>C01417</x:v>
      </x:c>
      <x:c r="B1418" t="n">
        <x:f>'Raw_Data'!B1418</x:f>
        <x:v>48</x:v>
      </x:c>
      <x:c r="C1418" s="30" t="n">
        <x:f>'Raw_Data'!C1418</x:f>
        <x:v>74541</x:v>
      </x:c>
      <x:c r="D1418" t="n">
        <x:f>'Raw_Data'!D1418</x:f>
        <x:v>686</x:v>
      </x:c>
      <x:c r="E1418" t="n">
        <x:f>'Raw_Data'!E1418</x:f>
        <x:v>56</x:v>
      </x:c>
      <x:c r="F1418" t="str">
        <x:f>PROPER(TRIM('Raw_Data'!F1418))</x:f>
        <x:v>Gold</x:v>
      </x:c>
      <x:c r="G1418" t="str">
        <x:f>PROPER(TRIM('Raw_Data'!G1418))</x:f>
        <x:v>Digital</x:v>
      </x:c>
      <x:c r="H1418" s="60" t="n">
        <x:f>'Raw_Data'!H1418</x:f>
        <x:v>10423</x:v>
      </x:c>
      <x:c r="I1418" s="60" t="n">
        <x:f>'Raw_Data'!I1418</x:f>
        <x:v>1087.96</x:v>
      </x:c>
      <x:c r="J1418" s="32" t="n">
        <x:f>'Raw_Data'!J1418</x:f>
        <x:v>0.299</x:v>
      </x:c>
      <x:c r="K1418" s="32" t="n">
        <x:f>'Raw_Data'!K1418</x:f>
        <x:v>0.747</x:v>
      </x:c>
      <x:c r="L1418" t="n">
        <x:f>'Raw_Data'!L1418</x:f>
        <x:v>0</x:v>
      </x:c>
      <x:c r="M1418" t="n">
        <x:f>IF('Raw_Data'!M1418="",Assumptions!$B$15,'Raw_Data'!M1418)</x:f>
        <x:v>8</x:v>
      </x:c>
      <x:c r="N1418" s="32" t="n">
        <x:f>'Raw_Data'!N1418</x:f>
        <x:v>0.091</x:v>
      </x:c>
      <x:c r="O1418" t="str">
        <x:f>IF(OR(D1418&lt;620,L1418&gt;=2,J1418&gt;0.9),"High",IF(OR(D1418&lt;700,L1418=1,J1418&gt;0.75),"Medium","Low"))</x:f>
        <x:v>Medium</x:v>
      </x:c>
      <x:c r="P1418" s="30" t="n">
        <x:f>XLOOKUP(F1418,Assumptions!$A$4:$A$6,Assumptions!$B$4:$B$6)</x:f>
        <x:v>95</x:v>
      </x:c>
      <x:c r="Q1418" s="32" t="n">
        <x:f>XLOOKUP(F1418,Assumptions!$A$4:$A$6,Assumptions!$C$4:$C$6)</x:f>
        <x:v>0.219</x:v>
      </x:c>
      <x:c r="R1418" s="32" t="n">
        <x:f>XLOOKUP(F1418,Assumptions!$A$4:$A$6,Assumptions!$D$4:$D$6)</x:f>
        <x:v>0.016</x:v>
      </x:c>
      <x:c r="S1418" s="32" t="n">
        <x:f>XLOOKUP(F1418,Assumptions!$A$4:$A$6,Assumptions!$E$4:$E$6)</x:f>
        <x:v>0.01</x:v>
      </x:c>
      <x:c r="T1418" s="32" t="n">
        <x:f>XLOOKUP(O1418,Assumptions!$H$4:$H$6,Assumptions!$I$4:$I$6)</x:f>
        <x:v>0.012</x:v>
      </x:c>
      <x:c r="U1418" s="30" t="n">
        <x:f>XLOOKUP(F1418,Assumptions!$A$4:$A$6,Assumptions!$F$4:$F$6)</x:f>
        <x:v>90</x:v>
      </x:c>
      <x:c r="V1418" s="60" t="n">
        <x:f>I1418*12</x:f>
        <x:v>13055.52</x:v>
      </x:c>
      <x:c r="W1418" s="60" t="n">
        <x:f>H1418*J1418*(1-K1418)*Q1418</x:f>
        <x:v>172.674641139</x:v>
      </x:c>
      <x:c r="X1418" s="60" t="n">
        <x:f>V1418*R1418</x:f>
        <x:v>208.88832000000002</x:v>
      </x:c>
      <x:c r="Y1418" s="60" t="n">
        <x:f>V1418*S1418</x:f>
        <x:v>130.5552</x:v>
      </x:c>
      <x:c r="Z1418" s="60" t="n">
        <x:f>H1418*J1418*T1418</x:f>
        <x:v>37.397724</x:v>
      </x:c>
      <x:c r="AA1418" s="60" t="n">
        <x:f>P1418+W1418+X1418-Y1418-Z1418-U1418</x:f>
        <x:v>218.61003713899999</x:v>
      </x:c>
      <x:c r="AB1418" s="32" t="n">
        <x:f>IFERROR(AA1418/(P1418+W1418+X1418),0)</x:f>
        <x:v>0.45872225700569624</x:v>
      </x:c>
      <x:c r="AC1418" t="n">
        <x:f>IF(O1418="High",0,IF(I1418&gt;=1800,3,IF(I1418&gt;=900,2,1))+IF(K1418&gt;=0.9,2,IF(K1418&gt;=0.75,1,0))+IF(J1418&lt;=0.7,2,IF(J1418&lt;=0.85,1,0))+IF(M1418&gt;=8,1,0))</x:f>
        <x:v>5</x:v>
      </x:c>
      <x:c r="AD1418" t="str">
        <x:f>IF(AND(O1418&lt;&gt;"High",AC1418&gt;=Assumptions!$B$10,AA1418&gt;0),"Priority Growth",IF(AND(O1418="Low",AA1418&gt;0),"Maintain","Watch"))</x:f>
        <x:v>Watch</x:v>
      </x:c>
      <x:c r="AE1418" s="60" t="n">
        <x:f>MAX(AA1418,0)*N1418</x:f>
        <x:v>19.893513379648997</x:v>
      </x:c>
      <x:c r="AF1418" t="str">
        <x:f>IF(AND(AA1418&gt;=Assumptions!$B$11,O1418&lt;&gt;"High",OR(N1418&gt;=Assumptions!$B$12,M1418&lt;=6)),"High","Standard")</x:f>
        <x:v>Standard</x:v>
      </x:c>
    </x:row>
    <x:row r="1419">
      <x:c r="A1419" t="str">
        <x:f>'Raw_Data'!A1419</x:f>
        <x:v>C01418</x:v>
      </x:c>
      <x:c r="B1419" t="n">
        <x:f>'Raw_Data'!B1419</x:f>
        <x:v>41</x:v>
      </x:c>
      <x:c r="C1419" s="30" t="n">
        <x:f>'Raw_Data'!C1419</x:f>
        <x:v>134922</x:v>
      </x:c>
      <x:c r="D1419" t="n">
        <x:f>'Raw_Data'!D1419</x:f>
        <x:v>640</x:v>
      </x:c>
      <x:c r="E1419" t="n">
        <x:f>'Raw_Data'!E1419</x:f>
        <x:v>42</x:v>
      </x:c>
      <x:c r="F1419" t="str">
        <x:f>PROPER(TRIM('Raw_Data'!F1419))</x:f>
        <x:v>Platinum</x:v>
      </x:c>
      <x:c r="G1419" t="str">
        <x:f>PROPER(TRIM('Raw_Data'!G1419))</x:f>
        <x:v>Branch</x:v>
      </x:c>
      <x:c r="H1419" s="60" t="n">
        <x:f>'Raw_Data'!H1419</x:f>
        <x:v>27003</x:v>
      </x:c>
      <x:c r="I1419" s="60" t="n">
        <x:f>'Raw_Data'!I1419</x:f>
        <x:v>2478.48</x:v>
      </x:c>
      <x:c r="J1419" s="32" t="n">
        <x:f>'Raw_Data'!J1419</x:f>
        <x:v>0.36</x:v>
      </x:c>
      <x:c r="K1419" s="32" t="n">
        <x:f>'Raw_Data'!K1419</x:f>
        <x:v>0.75</x:v>
      </x:c>
      <x:c r="L1419" t="n">
        <x:f>'Raw_Data'!L1419</x:f>
        <x:v>0</x:v>
      </x:c>
      <x:c r="M1419" t="n">
        <x:f>IF('Raw_Data'!M1419="",Assumptions!$B$15,'Raw_Data'!M1419)</x:f>
        <x:v>7</x:v>
      </x:c>
      <x:c r="N1419" s="32" t="n">
        <x:f>'Raw_Data'!N1419</x:f>
        <x:v>0.117</x:v>
      </x:c>
      <x:c r="O1419" t="str">
        <x:f>IF(OR(D1419&lt;620,L1419&gt;=2,J1419&gt;0.9),"High",IF(OR(D1419&lt;700,L1419=1,J1419&gt;0.75),"Medium","Low"))</x:f>
        <x:v>Medium</x:v>
      </x:c>
      <x:c r="P1419" s="30" t="n">
        <x:f>XLOOKUP(F1419,Assumptions!$A$4:$A$6,Assumptions!$B$4:$B$6)</x:f>
        <x:v>195</x:v>
      </x:c>
      <x:c r="Q1419" s="32" t="n">
        <x:f>XLOOKUP(F1419,Assumptions!$A$4:$A$6,Assumptions!$C$4:$C$6)</x:f>
        <x:v>0.199</x:v>
      </x:c>
      <x:c r="R1419" s="32" t="n">
        <x:f>XLOOKUP(F1419,Assumptions!$A$4:$A$6,Assumptions!$D$4:$D$6)</x:f>
        <x:v>0.017</x:v>
      </x:c>
      <x:c r="S1419" s="32" t="n">
        <x:f>XLOOKUP(F1419,Assumptions!$A$4:$A$6,Assumptions!$E$4:$E$6)</x:f>
        <x:v>0.013</x:v>
      </x:c>
      <x:c r="T1419" s="32" t="n">
        <x:f>XLOOKUP(O1419,Assumptions!$H$4:$H$6,Assumptions!$I$4:$I$6)</x:f>
        <x:v>0.012</x:v>
      </x:c>
      <x:c r="U1419" s="30" t="n">
        <x:f>XLOOKUP(F1419,Assumptions!$A$4:$A$6,Assumptions!$F$4:$F$6)</x:f>
        <x:v>140</x:v>
      </x:c>
      <x:c r="V1419" s="60" t="n">
        <x:f>I1419*12</x:f>
        <x:v>29741.760000000002</x:v>
      </x:c>
      <x:c r="W1419" s="60" t="n">
        <x:f>H1419*J1419*(1-K1419)*Q1419</x:f>
        <x:v>483.62373</x:v>
      </x:c>
      <x:c r="X1419" s="60" t="n">
        <x:f>V1419*R1419</x:f>
        <x:v>505.60992000000005</x:v>
      </x:c>
      <x:c r="Y1419" s="60" t="n">
        <x:f>V1419*S1419</x:f>
        <x:v>386.64288</x:v>
      </x:c>
      <x:c r="Z1419" s="60" t="n">
        <x:f>H1419*J1419*T1419</x:f>
        <x:v>116.65296000000001</x:v>
      </x:c>
      <x:c r="AA1419" s="60" t="n">
        <x:f>P1419+W1419+X1419-Y1419-Z1419-U1419</x:f>
        <x:v>540.9378100000001</x:v>
      </x:c>
      <x:c r="AB1419" s="32" t="n">
        <x:f>IFERROR(AA1419/(P1419+W1419+X1419),0)</x:f>
        <x:v>0.4567830089948889</x:v>
      </x:c>
      <x:c r="AC1419" t="n">
        <x:f>IF(O1419="High",0,IF(I1419&gt;=1800,3,IF(I1419&gt;=900,2,1))+IF(K1419&gt;=0.9,2,IF(K1419&gt;=0.75,1,0))+IF(J1419&lt;=0.7,2,IF(J1419&lt;=0.85,1,0))+IF(M1419&gt;=8,1,0))</x:f>
        <x:v>6</x:v>
      </x:c>
      <x:c r="AD1419" t="str">
        <x:f>IF(AND(O1419&lt;&gt;"High",AC1419&gt;=Assumptions!$B$10,AA1419&gt;0),"Priority Growth",IF(AND(O1419="Low",AA1419&gt;0),"Maintain","Watch"))</x:f>
        <x:v>Priority Growth</x:v>
      </x:c>
      <x:c r="AE1419" s="60" t="n">
        <x:f>MAX(AA1419,0)*N1419</x:f>
        <x:v>63.289723770000016</x:v>
      </x:c>
      <x:c r="AF1419" t="str">
        <x:f>IF(AND(AA1419&gt;=Assumptions!$B$11,O1419&lt;&gt;"High",OR(N1419&gt;=Assumptions!$B$12,M1419&lt;=6)),"High","Standard")</x:f>
        <x:v>Standard</x:v>
      </x:c>
    </x:row>
    <x:row r="1420">
      <x:c r="A1420" t="str">
        <x:f>'Raw_Data'!A1420</x:f>
        <x:v>C01419</x:v>
      </x:c>
      <x:c r="B1420" t="n">
        <x:f>'Raw_Data'!B1420</x:f>
        <x:v>36</x:v>
      </x:c>
      <x:c r="C1420" s="30" t="n">
        <x:f>'Raw_Data'!C1420</x:f>
        <x:v>73639</x:v>
      </x:c>
      <x:c r="D1420" t="n">
        <x:f>'Raw_Data'!D1420</x:f>
        <x:v>811</x:v>
      </x:c>
      <x:c r="E1420" t="n">
        <x:f>'Raw_Data'!E1420</x:f>
        <x:v>44</x:v>
      </x:c>
      <x:c r="F1420" t="str">
        <x:f>PROPER(TRIM('Raw_Data'!F1420))</x:f>
        <x:v>Platinum</x:v>
      </x:c>
      <x:c r="G1420" t="str">
        <x:f>PROPER(TRIM('Raw_Data'!G1420))</x:f>
        <x:v>Digital</x:v>
      </x:c>
      <x:c r="H1420" s="60" t="n">
        <x:f>'Raw_Data'!H1420</x:f>
        <x:v>19150</x:v>
      </x:c>
      <x:c r="I1420" s="60" t="n">
        <x:f>'Raw_Data'!I1420</x:f>
        <x:v>2054.14</x:v>
      </x:c>
      <x:c r="J1420" s="32" t="n">
        <x:f>'Raw_Data'!J1420</x:f>
        <x:v>0.26</x:v>
      </x:c>
      <x:c r="K1420" s="32" t="n">
        <x:f>'Raw_Data'!K1420</x:f>
        <x:v>1</x:v>
      </x:c>
      <x:c r="L1420" t="n">
        <x:f>'Raw_Data'!L1420</x:f>
        <x:v>0</x:v>
      </x:c>
      <x:c r="M1420" t="n">
        <x:f>IF('Raw_Data'!M1420="",Assumptions!$B$15,'Raw_Data'!M1420)</x:f>
        <x:v>7</x:v>
      </x:c>
      <x:c r="N1420" s="32" t="n">
        <x:f>'Raw_Data'!N1420</x:f>
        <x:v>0.108</x:v>
      </x:c>
      <x:c r="O1420" t="str">
        <x:f>IF(OR(D1420&lt;620,L1420&gt;=2,J1420&gt;0.9),"High",IF(OR(D1420&lt;700,L1420=1,J1420&gt;0.75),"Medium","Low"))</x:f>
        <x:v>Low</x:v>
      </x:c>
      <x:c r="P1420" s="30" t="n">
        <x:f>XLOOKUP(F1420,Assumptions!$A$4:$A$6,Assumptions!$B$4:$B$6)</x:f>
        <x:v>195</x:v>
      </x:c>
      <x:c r="Q1420" s="32" t="n">
        <x:f>XLOOKUP(F1420,Assumptions!$A$4:$A$6,Assumptions!$C$4:$C$6)</x:f>
        <x:v>0.199</x:v>
      </x:c>
      <x:c r="R1420" s="32" t="n">
        <x:f>XLOOKUP(F1420,Assumptions!$A$4:$A$6,Assumptions!$D$4:$D$6)</x:f>
        <x:v>0.017</x:v>
      </x:c>
      <x:c r="S1420" s="32" t="n">
        <x:f>XLOOKUP(F1420,Assumptions!$A$4:$A$6,Assumptions!$E$4:$E$6)</x:f>
        <x:v>0.013</x:v>
      </x:c>
      <x:c r="T1420" s="32" t="n">
        <x:f>XLOOKUP(O1420,Assumptions!$H$4:$H$6,Assumptions!$I$4:$I$6)</x:f>
        <x:v>0.0035</x:v>
      </x:c>
      <x:c r="U1420" s="30" t="n">
        <x:f>XLOOKUP(F1420,Assumptions!$A$4:$A$6,Assumptions!$F$4:$F$6)</x:f>
        <x:v>140</x:v>
      </x:c>
      <x:c r="V1420" s="60" t="n">
        <x:f>I1420*12</x:f>
        <x:v>24649.68</x:v>
      </x:c>
      <x:c r="W1420" s="60" t="n">
        <x:f>H1420*J1420*(1-K1420)*Q1420</x:f>
        <x:v>0</x:v>
      </x:c>
      <x:c r="X1420" s="60" t="n">
        <x:f>V1420*R1420</x:f>
        <x:v>419.04456000000005</x:v>
      </x:c>
      <x:c r="Y1420" s="60" t="n">
        <x:f>V1420*S1420</x:f>
        <x:v>320.44584</x:v>
      </x:c>
      <x:c r="Z1420" s="60" t="n">
        <x:f>H1420*J1420*T1420</x:f>
        <x:v>17.4265</x:v>
      </x:c>
      <x:c r="AA1420" s="60" t="n">
        <x:f>P1420+W1420+X1420-Y1420-Z1420-U1420</x:f>
        <x:v>136.1722200000001</x:v>
      </x:c>
      <x:c r="AB1420" s="32" t="n">
        <x:f>IFERROR(AA1420/(P1420+W1420+X1420),0)</x:f>
        <x:v>0.2217627658813557</x:v>
      </x:c>
      <x:c r="AC1420" t="n">
        <x:f>IF(O1420="High",0,IF(I1420&gt;=1800,3,IF(I1420&gt;=900,2,1))+IF(K1420&gt;=0.9,2,IF(K1420&gt;=0.75,1,0))+IF(J1420&lt;=0.7,2,IF(J1420&lt;=0.85,1,0))+IF(M1420&gt;=8,1,0))</x:f>
        <x:v>7</x:v>
      </x:c>
      <x:c r="AD1420" t="str">
        <x:f>IF(AND(O1420&lt;&gt;"High",AC1420&gt;=Assumptions!$B$10,AA1420&gt;0),"Priority Growth",IF(AND(O1420="Low",AA1420&gt;0),"Maintain","Watch"))</x:f>
        <x:v>Priority Growth</x:v>
      </x:c>
      <x:c r="AE1420" s="60" t="n">
        <x:f>MAX(AA1420,0)*N1420</x:f>
        <x:v>14.70659976000001</x:v>
      </x:c>
      <x:c r="AF1420" t="str">
        <x:f>IF(AND(AA1420&gt;=Assumptions!$B$11,O1420&lt;&gt;"High",OR(N1420&gt;=Assumptions!$B$12,M1420&lt;=6)),"High","Standard")</x:f>
        <x:v>Standard</x:v>
      </x:c>
    </x:row>
    <x:row r="1421">
      <x:c r="A1421" t="str">
        <x:f>'Raw_Data'!A1421</x:f>
        <x:v>C01420</x:v>
      </x:c>
      <x:c r="B1421" t="n">
        <x:f>'Raw_Data'!B1421</x:f>
        <x:v>53</x:v>
      </x:c>
      <x:c r="C1421" s="30" t="n">
        <x:f>'Raw_Data'!C1421</x:f>
        <x:v>74158</x:v>
      </x:c>
      <x:c r="D1421" t="n">
        <x:f>'Raw_Data'!D1421</x:f>
        <x:v>776</x:v>
      </x:c>
      <x:c r="E1421" t="n">
        <x:f>'Raw_Data'!E1421</x:f>
        <x:v>29</x:v>
      </x:c>
      <x:c r="F1421" t="str">
        <x:f>PROPER(TRIM('Raw_Data'!F1421))</x:f>
        <x:v>Platinum</x:v>
      </x:c>
      <x:c r="G1421" t="str">
        <x:f>PROPER(TRIM('Raw_Data'!G1421))</x:f>
        <x:v>Partner</x:v>
      </x:c>
      <x:c r="H1421" s="60" t="n">
        <x:f>'Raw_Data'!H1421</x:f>
        <x:v>21657</x:v>
      </x:c>
      <x:c r="I1421" s="60" t="n">
        <x:f>'Raw_Data'!I1421</x:f>
        <x:v>1598.4</x:v>
      </x:c>
      <x:c r="J1421" s="32" t="n">
        <x:f>'Raw_Data'!J1421</x:f>
        <x:v>0.167</x:v>
      </x:c>
      <x:c r="K1421" s="32" t="n">
        <x:f>'Raw_Data'!K1421</x:f>
        <x:v>0.835</x:v>
      </x:c>
      <x:c r="L1421" t="n">
        <x:f>'Raw_Data'!L1421</x:f>
        <x:v>0</x:v>
      </x:c>
      <x:c r="M1421" t="n">
        <x:f>IF('Raw_Data'!M1421="",Assumptions!$B$15,'Raw_Data'!M1421)</x:f>
        <x:v>6</x:v>
      </x:c>
      <x:c r="N1421" s="32" t="n">
        <x:f>'Raw_Data'!N1421</x:f>
        <x:v>0.165</x:v>
      </x:c>
      <x:c r="O1421" t="str">
        <x:f>IF(OR(D1421&lt;620,L1421&gt;=2,J1421&gt;0.9),"High",IF(OR(D1421&lt;700,L1421=1,J1421&gt;0.75),"Medium","Low"))</x:f>
        <x:v>Low</x:v>
      </x:c>
      <x:c r="P1421" s="30" t="n">
        <x:f>XLOOKUP(F1421,Assumptions!$A$4:$A$6,Assumptions!$B$4:$B$6)</x:f>
        <x:v>195</x:v>
      </x:c>
      <x:c r="Q1421" s="32" t="n">
        <x:f>XLOOKUP(F1421,Assumptions!$A$4:$A$6,Assumptions!$C$4:$C$6)</x:f>
        <x:v>0.199</x:v>
      </x:c>
      <x:c r="R1421" s="32" t="n">
        <x:f>XLOOKUP(F1421,Assumptions!$A$4:$A$6,Assumptions!$D$4:$D$6)</x:f>
        <x:v>0.017</x:v>
      </x:c>
      <x:c r="S1421" s="32" t="n">
        <x:f>XLOOKUP(F1421,Assumptions!$A$4:$A$6,Assumptions!$E$4:$E$6)</x:f>
        <x:v>0.013</x:v>
      </x:c>
      <x:c r="T1421" s="32" t="n">
        <x:f>XLOOKUP(O1421,Assumptions!$H$4:$H$6,Assumptions!$I$4:$I$6)</x:f>
        <x:v>0.0035</x:v>
      </x:c>
      <x:c r="U1421" s="30" t="n">
        <x:f>XLOOKUP(F1421,Assumptions!$A$4:$A$6,Assumptions!$F$4:$F$6)</x:f>
        <x:v>140</x:v>
      </x:c>
      <x:c r="V1421" s="60" t="n">
        <x:f>I1421*12</x:f>
        <x:v>19180.800000000003</x:v>
      </x:c>
      <x:c r="W1421" s="60" t="n">
        <x:f>H1421*J1421*(1-K1421)*Q1421</x:f>
        <x:v>118.75496836500004</x:v>
      </x:c>
      <x:c r="X1421" s="60" t="n">
        <x:f>V1421*R1421</x:f>
        <x:v>326.07360000000006</x:v>
      </x:c>
      <x:c r="Y1421" s="60" t="n">
        <x:f>V1421*S1421</x:f>
        <x:v>249.35040000000004</x:v>
      </x:c>
      <x:c r="Z1421" s="60" t="n">
        <x:f>H1421*J1421*T1421</x:f>
        <x:v>12.658516500000001</x:v>
      </x:c>
      <x:c r="AA1421" s="60" t="n">
        <x:f>P1421+W1421+X1421-Y1421-Z1421-U1421</x:f>
        <x:v>237.81965186500008</x:v>
      </x:c>
      <x:c r="AB1421" s="32" t="n">
        <x:f>IFERROR(AA1421/(P1421+W1421+X1421),0)</x:f>
        <x:v>0.37169276838125204</x:v>
      </x:c>
      <x:c r="AC1421" t="n">
        <x:f>IF(O1421="High",0,IF(I1421&gt;=1800,3,IF(I1421&gt;=900,2,1))+IF(K1421&gt;=0.9,2,IF(K1421&gt;=0.75,1,0))+IF(J1421&lt;=0.7,2,IF(J1421&lt;=0.85,1,0))+IF(M1421&gt;=8,1,0))</x:f>
        <x:v>5</x:v>
      </x:c>
      <x:c r="AD1421" t="str">
        <x:f>IF(AND(O1421&lt;&gt;"High",AC1421&gt;=Assumptions!$B$10,AA1421&gt;0),"Priority Growth",IF(AND(O1421="Low",AA1421&gt;0),"Maintain","Watch"))</x:f>
        <x:v>Maintain</x:v>
      </x:c>
      <x:c r="AE1421" s="60" t="n">
        <x:f>MAX(AA1421,0)*N1421</x:f>
        <x:v>39.24024255772502</x:v>
      </x:c>
      <x:c r="AF1421" t="str">
        <x:f>IF(AND(AA1421&gt;=Assumptions!$B$11,O1421&lt;&gt;"High",OR(N1421&gt;=Assumptions!$B$12,M1421&lt;=6)),"High","Standard")</x:f>
        <x:v>Standard</x:v>
      </x:c>
    </x:row>
    <x:row r="1422">
      <x:c r="A1422" t="str">
        <x:f>'Raw_Data'!A1422</x:f>
        <x:v>C01421</x:v>
      </x:c>
      <x:c r="B1422" t="n">
        <x:f>'Raw_Data'!B1422</x:f>
        <x:v>46</x:v>
      </x:c>
      <x:c r="C1422" s="30" t="n">
        <x:f>'Raw_Data'!C1422</x:f>
        <x:v>54038</x:v>
      </x:c>
      <x:c r="D1422" t="n">
        <x:f>'Raw_Data'!D1422</x:f>
        <x:v>745</x:v>
      </x:c>
      <x:c r="E1422" t="n">
        <x:f>'Raw_Data'!E1422</x:f>
        <x:v>121</x:v>
      </x:c>
      <x:c r="F1422" t="str">
        <x:f>PROPER(TRIM('Raw_Data'!F1422))</x:f>
        <x:v>Gold</x:v>
      </x:c>
      <x:c r="G1422" t="str">
        <x:f>PROPER(TRIM('Raw_Data'!G1422))</x:f>
        <x:v>Digital</x:v>
      </x:c>
      <x:c r="H1422" s="60" t="n">
        <x:f>'Raw_Data'!H1422</x:f>
        <x:v>10331</x:v>
      </x:c>
      <x:c r="I1422" s="60" t="n">
        <x:f>'Raw_Data'!I1422</x:f>
        <x:v>1016.26</x:v>
      </x:c>
      <x:c r="J1422" s="32" t="n">
        <x:f>'Raw_Data'!J1422</x:f>
        <x:v>0.325</x:v>
      </x:c>
      <x:c r="K1422" s="32" t="n">
        <x:f>'Raw_Data'!K1422</x:f>
        <x:v>0.877</x:v>
      </x:c>
      <x:c r="L1422" t="n">
        <x:f>'Raw_Data'!L1422</x:f>
        <x:v>0</x:v>
      </x:c>
      <x:c r="M1422" t="n">
        <x:f>IF('Raw_Data'!M1422="",Assumptions!$B$15,'Raw_Data'!M1422)</x:f>
        <x:v>4</x:v>
      </x:c>
      <x:c r="N1422" s="32" t="n">
        <x:f>'Raw_Data'!N1422</x:f>
        <x:v>0.257</x:v>
      </x:c>
      <x:c r="O1422" t="str">
        <x:f>IF(OR(D1422&lt;620,L1422&gt;=2,J1422&gt;0.9),"High",IF(OR(D1422&lt;700,L1422=1,J1422&gt;0.75),"Medium","Low"))</x:f>
        <x:v>Low</x:v>
      </x:c>
      <x:c r="P1422" s="30" t="n">
        <x:f>XLOOKUP(F1422,Assumptions!$A$4:$A$6,Assumptions!$B$4:$B$6)</x:f>
        <x:v>95</x:v>
      </x:c>
      <x:c r="Q1422" s="32" t="n">
        <x:f>XLOOKUP(F1422,Assumptions!$A$4:$A$6,Assumptions!$C$4:$C$6)</x:f>
        <x:v>0.219</x:v>
      </x:c>
      <x:c r="R1422" s="32" t="n">
        <x:f>XLOOKUP(F1422,Assumptions!$A$4:$A$6,Assumptions!$D$4:$D$6)</x:f>
        <x:v>0.016</x:v>
      </x:c>
      <x:c r="S1422" s="32" t="n">
        <x:f>XLOOKUP(F1422,Assumptions!$A$4:$A$6,Assumptions!$E$4:$E$6)</x:f>
        <x:v>0.01</x:v>
      </x:c>
      <x:c r="T1422" s="32" t="n">
        <x:f>XLOOKUP(O1422,Assumptions!$H$4:$H$6,Assumptions!$I$4:$I$6)</x:f>
        <x:v>0.0035</x:v>
      </x:c>
      <x:c r="U1422" s="30" t="n">
        <x:f>XLOOKUP(F1422,Assumptions!$A$4:$A$6,Assumptions!$F$4:$F$6)</x:f>
        <x:v>90</x:v>
      </x:c>
      <x:c r="V1422" s="60" t="n">
        <x:f>I1422*12</x:f>
        <x:v>12195.119999999999</x:v>
      </x:c>
      <x:c r="W1422" s="60" t="n">
        <x:f>H1422*J1422*(1-K1422)*Q1422</x:f>
        <x:v>90.44299777500001</x:v>
      </x:c>
      <x:c r="X1422" s="60" t="n">
        <x:f>V1422*R1422</x:f>
        <x:v>195.12192</x:v>
      </x:c>
      <x:c r="Y1422" s="60" t="n">
        <x:f>V1422*S1422</x:f>
        <x:v>121.95119999999999</x:v>
      </x:c>
      <x:c r="Z1422" s="60" t="n">
        <x:f>H1422*J1422*T1422</x:f>
        <x:v>11.7515125</x:v>
      </x:c>
      <x:c r="AA1422" s="60" t="n">
        <x:f>P1422+W1422+X1422-Y1422-Z1422-U1422</x:f>
        <x:v>156.86220527500006</x:v>
      </x:c>
      <x:c r="AB1422" s="32" t="n">
        <x:f>IFERROR(AA1422/(P1422+W1422+X1422),0)</x:f>
        <x:v>0.41218251590847144</x:v>
      </x:c>
      <x:c r="AC1422" t="n">
        <x:f>IF(O1422="High",0,IF(I1422&gt;=1800,3,IF(I1422&gt;=900,2,1))+IF(K1422&gt;=0.9,2,IF(K1422&gt;=0.75,1,0))+IF(J1422&lt;=0.7,2,IF(J1422&lt;=0.85,1,0))+IF(M1422&gt;=8,1,0))</x:f>
        <x:v>5</x:v>
      </x:c>
      <x:c r="AD1422" t="str">
        <x:f>IF(AND(O1422&lt;&gt;"High",AC1422&gt;=Assumptions!$B$10,AA1422&gt;0),"Priority Growth",IF(AND(O1422="Low",AA1422&gt;0),"Maintain","Watch"))</x:f>
        <x:v>Maintain</x:v>
      </x:c>
      <x:c r="AE1422" s="60" t="n">
        <x:f>MAX(AA1422,0)*N1422</x:f>
        <x:v>40.31358675567502</x:v>
      </x:c>
      <x:c r="AF1422" t="str">
        <x:f>IF(AND(AA1422&gt;=Assumptions!$B$11,O1422&lt;&gt;"High",OR(N1422&gt;=Assumptions!$B$12,M1422&lt;=6)),"High","Standard")</x:f>
        <x:v>Standard</x:v>
      </x:c>
    </x:row>
    <x:row r="1423">
      <x:c r="A1423" t="str">
        <x:f>'Raw_Data'!A1423</x:f>
        <x:v>C01422</x:v>
      </x:c>
      <x:c r="B1423" t="n">
        <x:f>'Raw_Data'!B1423</x:f>
        <x:v>21</x:v>
      </x:c>
      <x:c r="C1423" s="30" t="n">
        <x:f>'Raw_Data'!C1423</x:f>
        <x:v>134173</x:v>
      </x:c>
      <x:c r="D1423" t="n">
        <x:f>'Raw_Data'!D1423</x:f>
        <x:v>724</x:v>
      </x:c>
      <x:c r="E1423" t="n">
        <x:f>'Raw_Data'!E1423</x:f>
        <x:v>58</x:v>
      </x:c>
      <x:c r="F1423" t="str">
        <x:f>PROPER(TRIM('Raw_Data'!F1423))</x:f>
        <x:v>Platinum</x:v>
      </x:c>
      <x:c r="G1423" t="str">
        <x:f>PROPER(TRIM('Raw_Data'!G1423))</x:f>
        <x:v>Digital</x:v>
      </x:c>
      <x:c r="H1423" s="60" t="n">
        <x:f>'Raw_Data'!H1423</x:f>
        <x:v>30974</x:v>
      </x:c>
      <x:c r="I1423" s="60" t="n">
        <x:f>'Raw_Data'!I1423</x:f>
        <x:v>3400.5</x:v>
      </x:c>
      <x:c r="J1423" s="32" t="n">
        <x:f>'Raw_Data'!J1423</x:f>
        <x:v>0.461</x:v>
      </x:c>
      <x:c r="K1423" s="32" t="n">
        <x:f>'Raw_Data'!K1423</x:f>
        <x:v>0.816</x:v>
      </x:c>
      <x:c r="L1423" t="n">
        <x:f>'Raw_Data'!L1423</x:f>
        <x:v>0</x:v>
      </x:c>
      <x:c r="M1423" t="n">
        <x:f>IF('Raw_Data'!M1423="",Assumptions!$B$15,'Raw_Data'!M1423)</x:f>
        <x:v>6</x:v>
      </x:c>
      <x:c r="N1423" s="32" t="n">
        <x:f>'Raw_Data'!N1423</x:f>
        <x:v>0.171</x:v>
      </x:c>
      <x:c r="O1423" t="str">
        <x:f>IF(OR(D1423&lt;620,L1423&gt;=2,J1423&gt;0.9),"High",IF(OR(D1423&lt;700,L1423=1,J1423&gt;0.75),"Medium","Low"))</x:f>
        <x:v>Low</x:v>
      </x:c>
      <x:c r="P1423" s="30" t="n">
        <x:f>XLOOKUP(F1423,Assumptions!$A$4:$A$6,Assumptions!$B$4:$B$6)</x:f>
        <x:v>195</x:v>
      </x:c>
      <x:c r="Q1423" s="32" t="n">
        <x:f>XLOOKUP(F1423,Assumptions!$A$4:$A$6,Assumptions!$C$4:$C$6)</x:f>
        <x:v>0.199</x:v>
      </x:c>
      <x:c r="R1423" s="32" t="n">
        <x:f>XLOOKUP(F1423,Assumptions!$A$4:$A$6,Assumptions!$D$4:$D$6)</x:f>
        <x:v>0.017</x:v>
      </x:c>
      <x:c r="S1423" s="32" t="n">
        <x:f>XLOOKUP(F1423,Assumptions!$A$4:$A$6,Assumptions!$E$4:$E$6)</x:f>
        <x:v>0.013</x:v>
      </x:c>
      <x:c r="T1423" s="32" t="n">
        <x:f>XLOOKUP(O1423,Assumptions!$H$4:$H$6,Assumptions!$I$4:$I$6)</x:f>
        <x:v>0.0035</x:v>
      </x:c>
      <x:c r="U1423" s="30" t="n">
        <x:f>XLOOKUP(F1423,Assumptions!$A$4:$A$6,Assumptions!$F$4:$F$6)</x:f>
        <x:v>140</x:v>
      </x:c>
      <x:c r="V1423" s="60" t="n">
        <x:f>I1423*12</x:f>
        <x:v>40806</x:v>
      </x:c>
      <x:c r="W1423" s="60" t="n">
        <x:f>H1423*J1423*(1-K1423)*Q1423</x:f>
        <x:v>522.8403766240002</x:v>
      </x:c>
      <x:c r="X1423" s="60" t="n">
        <x:f>V1423*R1423</x:f>
        <x:v>693.702</x:v>
      </x:c>
      <x:c r="Y1423" s="60" t="n">
        <x:f>V1423*S1423</x:f>
        <x:v>530.478</x:v>
      </x:c>
      <x:c r="Z1423" s="60" t="n">
        <x:f>H1423*J1423*T1423</x:f>
        <x:v>49.976549000000006</x:v>
      </x:c>
      <x:c r="AA1423" s="60" t="n">
        <x:f>P1423+W1423+X1423-Y1423-Z1423-U1423</x:f>
        <x:v>691.0878276240002</x:v>
      </x:c>
      <x:c r="AB1423" s="32" t="n">
        <x:f>IFERROR(AA1423/(P1423+W1423+X1423),0)</x:f>
        <x:v>0.4895976479833937</x:v>
      </x:c>
      <x:c r="AC1423" t="n">
        <x:f>IF(O1423="High",0,IF(I1423&gt;=1800,3,IF(I1423&gt;=900,2,1))+IF(K1423&gt;=0.9,2,IF(K1423&gt;=0.75,1,0))+IF(J1423&lt;=0.7,2,IF(J1423&lt;=0.85,1,0))+IF(M1423&gt;=8,1,0))</x:f>
        <x:v>6</x:v>
      </x:c>
      <x:c r="AD1423" t="str">
        <x:f>IF(AND(O1423&lt;&gt;"High",AC1423&gt;=Assumptions!$B$10,AA1423&gt;0),"Priority Growth",IF(AND(O1423="Low",AA1423&gt;0),"Maintain","Watch"))</x:f>
        <x:v>Priority Growth</x:v>
      </x:c>
      <x:c r="AE1423" s="60" t="n">
        <x:f>MAX(AA1423,0)*N1423</x:f>
        <x:v>118.17601852370404</x:v>
      </x:c>
      <x:c r="AF1423" t="str">
        <x:f>IF(AND(AA1423&gt;=Assumptions!$B$11,O1423&lt;&gt;"High",OR(N1423&gt;=Assumptions!$B$12,M1423&lt;=6)),"High","Standard")</x:f>
        <x:v>High</x:v>
      </x:c>
    </x:row>
    <x:row r="1424">
      <x:c r="A1424" t="str">
        <x:f>'Raw_Data'!A1424</x:f>
        <x:v>C01423</x:v>
      </x:c>
      <x:c r="B1424" t="n">
        <x:f>'Raw_Data'!B1424</x:f>
        <x:v>49</x:v>
      </x:c>
      <x:c r="C1424" s="30" t="n">
        <x:f>'Raw_Data'!C1424</x:f>
        <x:v>75637</x:v>
      </x:c>
      <x:c r="D1424" t="n">
        <x:f>'Raw_Data'!D1424</x:f>
        <x:v>661</x:v>
      </x:c>
      <x:c r="E1424" t="n">
        <x:f>'Raw_Data'!E1424</x:f>
        <x:v>59</x:v>
      </x:c>
      <x:c r="F1424" t="str">
        <x:f>PROPER(TRIM('Raw_Data'!F1424))</x:f>
        <x:v>Gold</x:v>
      </x:c>
      <x:c r="G1424" t="str">
        <x:f>PROPER(TRIM('Raw_Data'!G1424))</x:f>
        <x:v>Partner</x:v>
      </x:c>
      <x:c r="H1424" s="60" t="n">
        <x:f>'Raw_Data'!H1424</x:f>
        <x:v>11131</x:v>
      </x:c>
      <x:c r="I1424" s="60" t="n">
        <x:f>'Raw_Data'!I1424</x:f>
        <x:v>1339.11</x:v>
      </x:c>
      <x:c r="J1424" s="32" t="n">
        <x:f>'Raw_Data'!J1424</x:f>
        <x:v>0.399</x:v>
      </x:c>
      <x:c r="K1424" s="32" t="n">
        <x:f>'Raw_Data'!K1424</x:f>
        <x:v>0.67</x:v>
      </x:c>
      <x:c r="L1424" t="n">
        <x:f>'Raw_Data'!L1424</x:f>
        <x:v>0</x:v>
      </x:c>
      <x:c r="M1424" t="n">
        <x:f>IF('Raw_Data'!M1424="",Assumptions!$B$15,'Raw_Data'!M1424)</x:f>
        <x:v>4</x:v>
      </x:c>
      <x:c r="N1424" s="32" t="n">
        <x:f>'Raw_Data'!N1424</x:f>
        <x:v>0.285</x:v>
      </x:c>
      <x:c r="O1424" t="str">
        <x:f>IF(OR(D1424&lt;620,L1424&gt;=2,J1424&gt;0.9),"High",IF(OR(D1424&lt;700,L1424=1,J1424&gt;0.75),"Medium","Low"))</x:f>
        <x:v>Medium</x:v>
      </x:c>
      <x:c r="P1424" s="30" t="n">
        <x:f>XLOOKUP(F1424,Assumptions!$A$4:$A$6,Assumptions!$B$4:$B$6)</x:f>
        <x:v>95</x:v>
      </x:c>
      <x:c r="Q1424" s="32" t="n">
        <x:f>XLOOKUP(F1424,Assumptions!$A$4:$A$6,Assumptions!$C$4:$C$6)</x:f>
        <x:v>0.219</x:v>
      </x:c>
      <x:c r="R1424" s="32" t="n">
        <x:f>XLOOKUP(F1424,Assumptions!$A$4:$A$6,Assumptions!$D$4:$D$6)</x:f>
        <x:v>0.016</x:v>
      </x:c>
      <x:c r="S1424" s="32" t="n">
        <x:f>XLOOKUP(F1424,Assumptions!$A$4:$A$6,Assumptions!$E$4:$E$6)</x:f>
        <x:v>0.01</x:v>
      </x:c>
      <x:c r="T1424" s="32" t="n">
        <x:f>XLOOKUP(O1424,Assumptions!$H$4:$H$6,Assumptions!$I$4:$I$6)</x:f>
        <x:v>0.012</x:v>
      </x:c>
      <x:c r="U1424" s="30" t="n">
        <x:f>XLOOKUP(F1424,Assumptions!$A$4:$A$6,Assumptions!$F$4:$F$6)</x:f>
        <x:v>90</x:v>
      </x:c>
      <x:c r="V1424" s="60" t="n">
        <x:f>I1424*12</x:f>
        <x:v>16069.32</x:v>
      </x:c>
      <x:c r="W1424" s="60" t="n">
        <x:f>H1424*J1424*(1-K1424)*Q1424</x:f>
        <x:v>320.97051063</x:v>
      </x:c>
      <x:c r="X1424" s="60" t="n">
        <x:f>V1424*R1424</x:f>
        <x:v>257.10912</x:v>
      </x:c>
      <x:c r="Y1424" s="60" t="n">
        <x:f>V1424*S1424</x:f>
        <x:v>160.6932</x:v>
      </x:c>
      <x:c r="Z1424" s="60" t="n">
        <x:f>H1424*J1424*T1424</x:f>
        <x:v>53.295228</x:v>
      </x:c>
      <x:c r="AA1424" s="60" t="n">
        <x:f>P1424+W1424+X1424-Y1424-Z1424-U1424</x:f>
        <x:v>369.09120262999994</x:v>
      </x:c>
      <x:c r="AB1424" s="32" t="n">
        <x:f>IFERROR(AA1424/(P1424+W1424+X1424),0)</x:f>
        <x:v>0.5483618666108376</x:v>
      </x:c>
      <x:c r="AC1424" t="n">
        <x:f>IF(O1424="High",0,IF(I1424&gt;=1800,3,IF(I1424&gt;=900,2,1))+IF(K1424&gt;=0.9,2,IF(K1424&gt;=0.75,1,0))+IF(J1424&lt;=0.7,2,IF(J1424&lt;=0.85,1,0))+IF(M1424&gt;=8,1,0))</x:f>
        <x:v>4</x:v>
      </x:c>
      <x:c r="AD1424" t="str">
        <x:f>IF(AND(O1424&lt;&gt;"High",AC1424&gt;=Assumptions!$B$10,AA1424&gt;0),"Priority Growth",IF(AND(O1424="Low",AA1424&gt;0),"Maintain","Watch"))</x:f>
        <x:v>Watch</x:v>
      </x:c>
      <x:c r="AE1424" s="60" t="n">
        <x:f>MAX(AA1424,0)*N1424</x:f>
        <x:v>105.19099274954998</x:v>
      </x:c>
      <x:c r="AF1424" t="str">
        <x:f>IF(AND(AA1424&gt;=Assumptions!$B$11,O1424&lt;&gt;"High",OR(N1424&gt;=Assumptions!$B$12,M1424&lt;=6)),"High","Standard")</x:f>
        <x:v>High</x:v>
      </x:c>
    </x:row>
    <x:row r="1425">
      <x:c r="A1425" t="str">
        <x:f>'Raw_Data'!A1425</x:f>
        <x:v>C01424</x:v>
      </x:c>
      <x:c r="B1425" t="n">
        <x:f>'Raw_Data'!B1425</x:f>
        <x:v>72</x:v>
      </x:c>
      <x:c r="C1425" s="30" t="n">
        <x:f>'Raw_Data'!C1425</x:f>
        <x:v>56539</x:v>
      </x:c>
      <x:c r="D1425" t="n">
        <x:f>'Raw_Data'!D1425</x:f>
        <x:v>712</x:v>
      </x:c>
      <x:c r="E1425" t="n">
        <x:f>'Raw_Data'!E1425</x:f>
        <x:v>44</x:v>
      </x:c>
      <x:c r="F1425" t="str">
        <x:f>PROPER(TRIM('Raw_Data'!F1425))</x:f>
        <x:v>Gold</x:v>
      </x:c>
      <x:c r="G1425" t="str">
        <x:f>PROPER(TRIM('Raw_Data'!G1425))</x:f>
        <x:v>Direct Mail</x:v>
      </x:c>
      <x:c r="H1425" s="60" t="n">
        <x:f>'Raw_Data'!H1425</x:f>
        <x:v>10904</x:v>
      </x:c>
      <x:c r="I1425" s="60" t="n">
        <x:f>'Raw_Data'!I1425</x:f>
        <x:v>940.56</x:v>
      </x:c>
      <x:c r="J1425" s="32" t="n">
        <x:f>'Raw_Data'!J1425</x:f>
        <x:v>0.188</x:v>
      </x:c>
      <x:c r="K1425" s="32" t="n">
        <x:f>'Raw_Data'!K1425</x:f>
        <x:v>0.857</x:v>
      </x:c>
      <x:c r="L1425" t="n">
        <x:f>'Raw_Data'!L1425</x:f>
        <x:v>0</x:v>
      </x:c>
      <x:c r="M1425" t="n">
        <x:f>IF('Raw_Data'!M1425="",Assumptions!$B$15,'Raw_Data'!M1425)</x:f>
        <x:v>7</x:v>
      </x:c>
      <x:c r="N1425" s="32" t="n">
        <x:f>'Raw_Data'!N1425</x:f>
        <x:v>0.118</x:v>
      </x:c>
      <x:c r="O1425" t="str">
        <x:f>IF(OR(D1425&lt;620,L1425&gt;=2,J1425&gt;0.9),"High",IF(OR(D1425&lt;700,L1425=1,J1425&gt;0.75),"Medium","Low"))</x:f>
        <x:v>Low</x:v>
      </x:c>
      <x:c r="P1425" s="30" t="n">
        <x:f>XLOOKUP(F1425,Assumptions!$A$4:$A$6,Assumptions!$B$4:$B$6)</x:f>
        <x:v>95</x:v>
      </x:c>
      <x:c r="Q1425" s="32" t="n">
        <x:f>XLOOKUP(F1425,Assumptions!$A$4:$A$6,Assumptions!$C$4:$C$6)</x:f>
        <x:v>0.219</x:v>
      </x:c>
      <x:c r="R1425" s="32" t="n">
        <x:f>XLOOKUP(F1425,Assumptions!$A$4:$A$6,Assumptions!$D$4:$D$6)</x:f>
        <x:v>0.016</x:v>
      </x:c>
      <x:c r="S1425" s="32" t="n">
        <x:f>XLOOKUP(F1425,Assumptions!$A$4:$A$6,Assumptions!$E$4:$E$6)</x:f>
        <x:v>0.01</x:v>
      </x:c>
      <x:c r="T1425" s="32" t="n">
        <x:f>XLOOKUP(O1425,Assumptions!$H$4:$H$6,Assumptions!$I$4:$I$6)</x:f>
        <x:v>0.0035</x:v>
      </x:c>
      <x:c r="U1425" s="30" t="n">
        <x:f>XLOOKUP(F1425,Assumptions!$A$4:$A$6,Assumptions!$F$4:$F$6)</x:f>
        <x:v>90</x:v>
      </x:c>
      <x:c r="V1425" s="60" t="n">
        <x:f>I1425*12</x:f>
        <x:v>11286.72</x:v>
      </x:c>
      <x:c r="W1425" s="60" t="n">
        <x:f>H1425*J1425*(1-K1425)*Q1425</x:f>
        <x:v>64.19834678400002</x:v>
      </x:c>
      <x:c r="X1425" s="60" t="n">
        <x:f>V1425*R1425</x:f>
        <x:v>180.58751999999998</x:v>
      </x:c>
      <x:c r="Y1425" s="60" t="n">
        <x:f>V1425*S1425</x:f>
        <x:v>112.8672</x:v>
      </x:c>
      <x:c r="Z1425" s="60" t="n">
        <x:f>H1425*J1425*T1425</x:f>
        <x:v>7.174832000000001</x:v>
      </x:c>
      <x:c r="AA1425" s="60" t="n">
        <x:f>P1425+W1425+X1425-Y1425-Z1425-U1425</x:f>
        <x:v>129.743834784</x:v>
      </x:c>
      <x:c r="AB1425" s="32" t="n">
        <x:f>IFERROR(AA1425/(P1425+W1425+X1425),0)</x:f>
        <x:v>0.3818399982671364</x:v>
      </x:c>
      <x:c r="AC1425" t="n">
        <x:f>IF(O1425="High",0,IF(I1425&gt;=1800,3,IF(I1425&gt;=900,2,1))+IF(K1425&gt;=0.9,2,IF(K1425&gt;=0.75,1,0))+IF(J1425&lt;=0.7,2,IF(J1425&lt;=0.85,1,0))+IF(M1425&gt;=8,1,0))</x:f>
        <x:v>5</x:v>
      </x:c>
      <x:c r="AD1425" t="str">
        <x:f>IF(AND(O1425&lt;&gt;"High",AC1425&gt;=Assumptions!$B$10,AA1425&gt;0),"Priority Growth",IF(AND(O1425="Low",AA1425&gt;0),"Maintain","Watch"))</x:f>
        <x:v>Maintain</x:v>
      </x:c>
      <x:c r="AE1425" s="60" t="n">
        <x:f>MAX(AA1425,0)*N1425</x:f>
        <x:v>15.309772504511999</x:v>
      </x:c>
      <x:c r="AF1425" t="str">
        <x:f>IF(AND(AA1425&gt;=Assumptions!$B$11,O1425&lt;&gt;"High",OR(N1425&gt;=Assumptions!$B$12,M1425&lt;=6)),"High","Standard")</x:f>
        <x:v>Standard</x:v>
      </x:c>
    </x:row>
    <x:row r="1426">
      <x:c r="A1426" t="str">
        <x:f>'Raw_Data'!A1426</x:f>
        <x:v>C01425</x:v>
      </x:c>
      <x:c r="B1426" t="n">
        <x:f>'Raw_Data'!B1426</x:f>
        <x:v>57</x:v>
      </x:c>
      <x:c r="C1426" s="30" t="n">
        <x:f>'Raw_Data'!C1426</x:f>
        <x:v>111235</x:v>
      </x:c>
      <x:c r="D1426" t="n">
        <x:f>'Raw_Data'!D1426</x:f>
        <x:v>695</x:v>
      </x:c>
      <x:c r="E1426" t="n">
        <x:f>'Raw_Data'!E1426</x:f>
        <x:v>44</x:v>
      </x:c>
      <x:c r="F1426" t="str">
        <x:f>PROPER(TRIM('Raw_Data'!F1426))</x:f>
        <x:v>Platinum</x:v>
      </x:c>
      <x:c r="G1426" t="str">
        <x:f>PROPER(TRIM('Raw_Data'!G1426))</x:f>
        <x:v>Digital</x:v>
      </x:c>
      <x:c r="H1426" s="60" t="n">
        <x:f>'Raw_Data'!H1426</x:f>
        <x:v>23428</x:v>
      </x:c>
      <x:c r="I1426" s="60" t="n">
        <x:f>'Raw_Data'!I1426</x:f>
        <x:v>2372.32</x:v>
      </x:c>
      <x:c r="J1426" s="32" t="n">
        <x:f>'Raw_Data'!J1426</x:f>
        <x:v>0.421</x:v>
      </x:c>
      <x:c r="K1426" s="32" t="n">
        <x:f>'Raw_Data'!K1426</x:f>
        <x:v>0.733</x:v>
      </x:c>
      <x:c r="L1426" t="n">
        <x:f>'Raw_Data'!L1426</x:f>
        <x:v>0</x:v>
      </x:c>
      <x:c r="M1426" t="n">
        <x:f>IF('Raw_Data'!M1426="",Assumptions!$B$15,'Raw_Data'!M1426)</x:f>
        <x:v>6</x:v>
      </x:c>
      <x:c r="N1426" s="32" t="n">
        <x:f>'Raw_Data'!N1426</x:f>
        <x:v>0.175</x:v>
      </x:c>
      <x:c r="O1426" t="str">
        <x:f>IF(OR(D1426&lt;620,L1426&gt;=2,J1426&gt;0.9),"High",IF(OR(D1426&lt;700,L1426=1,J1426&gt;0.75),"Medium","Low"))</x:f>
        <x:v>Medium</x:v>
      </x:c>
      <x:c r="P1426" s="30" t="n">
        <x:f>XLOOKUP(F1426,Assumptions!$A$4:$A$6,Assumptions!$B$4:$B$6)</x:f>
        <x:v>195</x:v>
      </x:c>
      <x:c r="Q1426" s="32" t="n">
        <x:f>XLOOKUP(F1426,Assumptions!$A$4:$A$6,Assumptions!$C$4:$C$6)</x:f>
        <x:v>0.199</x:v>
      </x:c>
      <x:c r="R1426" s="32" t="n">
        <x:f>XLOOKUP(F1426,Assumptions!$A$4:$A$6,Assumptions!$D$4:$D$6)</x:f>
        <x:v>0.017</x:v>
      </x:c>
      <x:c r="S1426" s="32" t="n">
        <x:f>XLOOKUP(F1426,Assumptions!$A$4:$A$6,Assumptions!$E$4:$E$6)</x:f>
        <x:v>0.013</x:v>
      </x:c>
      <x:c r="T1426" s="32" t="n">
        <x:f>XLOOKUP(O1426,Assumptions!$H$4:$H$6,Assumptions!$I$4:$I$6)</x:f>
        <x:v>0.012</x:v>
      </x:c>
      <x:c r="U1426" s="30" t="n">
        <x:f>XLOOKUP(F1426,Assumptions!$A$4:$A$6,Assumptions!$F$4:$F$6)</x:f>
        <x:v>140</x:v>
      </x:c>
      <x:c r="V1426" s="60" t="n">
        <x:f>I1426*12</x:f>
        <x:v>28467.840000000004</x:v>
      </x:c>
      <x:c r="W1426" s="60" t="n">
        <x:f>H1426*J1426*(1-K1426)*Q1426</x:f>
        <x:v>524.060768004</x:v>
      </x:c>
      <x:c r="X1426" s="60" t="n">
        <x:f>V1426*R1426</x:f>
        <x:v>483.9532800000001</x:v>
      </x:c>
      <x:c r="Y1426" s="60" t="n">
        <x:f>V1426*S1426</x:f>
        <x:v>370.08192</x:v>
      </x:c>
      <x:c r="Z1426" s="60" t="n">
        <x:f>H1426*J1426*T1426</x:f>
        <x:v>118.358256</x:v>
      </x:c>
      <x:c r="AA1426" s="60" t="n">
        <x:f>P1426+W1426+X1426-Y1426-Z1426-U1426</x:f>
        <x:v>574.5738720040001</x:v>
      </x:c>
      <x:c r="AB1426" s="32" t="n">
        <x:f>IFERROR(AA1426/(P1426+W1426+X1426),0)</x:f>
        <x:v>0.47761193891069975</x:v>
      </x:c>
      <x:c r="AC1426" t="n">
        <x:f>IF(O1426="High",0,IF(I1426&gt;=1800,3,IF(I1426&gt;=900,2,1))+IF(K1426&gt;=0.9,2,IF(K1426&gt;=0.75,1,0))+IF(J1426&lt;=0.7,2,IF(J1426&lt;=0.85,1,0))+IF(M1426&gt;=8,1,0))</x:f>
        <x:v>5</x:v>
      </x:c>
      <x:c r="AD1426" t="str">
        <x:f>IF(AND(O1426&lt;&gt;"High",AC1426&gt;=Assumptions!$B$10,AA1426&gt;0),"Priority Growth",IF(AND(O1426="Low",AA1426&gt;0),"Maintain","Watch"))</x:f>
        <x:v>Watch</x:v>
      </x:c>
      <x:c r="AE1426" s="60" t="n">
        <x:f>MAX(AA1426,0)*N1426</x:f>
        <x:v>100.55042760070002</x:v>
      </x:c>
      <x:c r="AF1426" t="str">
        <x:f>IF(AND(AA1426&gt;=Assumptions!$B$11,O1426&lt;&gt;"High",OR(N1426&gt;=Assumptions!$B$12,M1426&lt;=6)),"High","Standard")</x:f>
        <x:v>High</x:v>
      </x:c>
    </x:row>
    <x:row r="1427">
      <x:c r="A1427" t="str">
        <x:f>'Raw_Data'!A1427</x:f>
        <x:v>C01426</x:v>
      </x:c>
      <x:c r="B1427" t="n">
        <x:f>'Raw_Data'!B1427</x:f>
        <x:v>56</x:v>
      </x:c>
      <x:c r="C1427" s="30" t="n">
        <x:f>'Raw_Data'!C1427</x:f>
        <x:v>95344</x:v>
      </x:c>
      <x:c r="D1427" t="n">
        <x:f>'Raw_Data'!D1427</x:f>
        <x:v>743</x:v>
      </x:c>
      <x:c r="E1427" t="n">
        <x:f>'Raw_Data'!E1427</x:f>
        <x:v>72</x:v>
      </x:c>
      <x:c r="F1427" t="str">
        <x:f>PROPER(TRIM('Raw_Data'!F1427))</x:f>
        <x:v>Classic</x:v>
      </x:c>
      <x:c r="G1427" t="str">
        <x:f>PROPER(TRIM('Raw_Data'!G1427))</x:f>
        <x:v>Partner</x:v>
      </x:c>
      <x:c r="H1427" s="60" t="n">
        <x:f>'Raw_Data'!H1427</x:f>
        <x:v>10857</x:v>
      </x:c>
      <x:c r="I1427" s="60" t="n">
        <x:f>'Raw_Data'!I1427</x:f>
        <x:v>1525.72</x:v>
      </x:c>
      <x:c r="J1427" s="32" t="n">
        <x:f>'Raw_Data'!J1427</x:f>
        <x:v>0.647</x:v>
      </x:c>
      <x:c r="K1427" s="32" t="n">
        <x:f>'Raw_Data'!K1427</x:f>
        <x:v>0.745</x:v>
      </x:c>
      <x:c r="L1427" t="n">
        <x:f>'Raw_Data'!L1427</x:f>
        <x:v>0</x:v>
      </x:c>
      <x:c r="M1427" t="n">
        <x:f>IF('Raw_Data'!M1427="",Assumptions!$B$15,'Raw_Data'!M1427)</x:f>
        <x:v>7</x:v>
      </x:c>
      <x:c r="N1427" s="32" t="n">
        <x:f>'Raw_Data'!N1427</x:f>
        <x:v>0.135</x:v>
      </x:c>
      <x:c r="O1427" t="str">
        <x:f>IF(OR(D1427&lt;620,L1427&gt;=2,J1427&gt;0.9),"High",IF(OR(D1427&lt;700,L1427=1,J1427&gt;0.75),"Medium","Low"))</x:f>
        <x:v>Low</x:v>
      </x:c>
      <x:c r="P1427" s="30" t="n">
        <x:f>XLOOKUP(F1427,Assumptions!$A$4:$A$6,Assumptions!$B$4:$B$6)</x:f>
        <x:v>0</x:v>
      </x:c>
      <x:c r="Q1427" s="32" t="n">
        <x:f>XLOOKUP(F1427,Assumptions!$A$4:$A$6,Assumptions!$C$4:$C$6)</x:f>
        <x:v>0.229</x:v>
      </x:c>
      <x:c r="R1427" s="32" t="n">
        <x:f>XLOOKUP(F1427,Assumptions!$A$4:$A$6,Assumptions!$D$4:$D$6)</x:f>
        <x:v>0.015</x:v>
      </x:c>
      <x:c r="S1427" s="32" t="n">
        <x:f>XLOOKUP(F1427,Assumptions!$A$4:$A$6,Assumptions!$E$4:$E$6)</x:f>
        <x:v>0.0075</x:v>
      </x:c>
      <x:c r="T1427" s="32" t="n">
        <x:f>XLOOKUP(O1427,Assumptions!$H$4:$H$6,Assumptions!$I$4:$I$6)</x:f>
        <x:v>0.0035</x:v>
      </x:c>
      <x:c r="U1427" s="30" t="n">
        <x:f>XLOOKUP(F1427,Assumptions!$A$4:$A$6,Assumptions!$F$4:$F$6)</x:f>
        <x:v>60</x:v>
      </x:c>
      <x:c r="V1427" s="60" t="n">
        <x:f>I1427*12</x:f>
        <x:v>18308.64</x:v>
      </x:c>
      <x:c r="W1427" s="60" t="n">
        <x:f>H1427*J1427*(1-K1427)*Q1427</x:f>
        <x:v>410.19445120500006</x:v>
      </x:c>
      <x:c r="X1427" s="60" t="n">
        <x:f>V1427*R1427</x:f>
        <x:v>274.6296</x:v>
      </x:c>
      <x:c r="Y1427" s="60" t="n">
        <x:f>V1427*S1427</x:f>
        <x:v>137.3148</x:v>
      </x:c>
      <x:c r="Z1427" s="60" t="n">
        <x:f>H1427*J1427*T1427</x:f>
        <x:v>24.5856765</x:v>
      </x:c>
      <x:c r="AA1427" s="60" t="n">
        <x:f>P1427+W1427+X1427-Y1427-Z1427-U1427</x:f>
        <x:v>462.9235747050001</x:v>
      </x:c>
      <x:c r="AB1427" s="32" t="n">
        <x:f>IFERROR(AA1427/(P1427+W1427+X1427),0)</x:f>
        <x:v>0.6759744694866525</x:v>
      </x:c>
      <x:c r="AC1427" t="n">
        <x:f>IF(O1427="High",0,IF(I1427&gt;=1800,3,IF(I1427&gt;=900,2,1))+IF(K1427&gt;=0.9,2,IF(K1427&gt;=0.75,1,0))+IF(J1427&lt;=0.7,2,IF(J1427&lt;=0.85,1,0))+IF(M1427&gt;=8,1,0))</x:f>
        <x:v>4</x:v>
      </x:c>
      <x:c r="AD1427" t="str">
        <x:f>IF(AND(O1427&lt;&gt;"High",AC1427&gt;=Assumptions!$B$10,AA1427&gt;0),"Priority Growth",IF(AND(O1427="Low",AA1427&gt;0),"Maintain","Watch"))</x:f>
        <x:v>Maintain</x:v>
      </x:c>
      <x:c r="AE1427" s="60" t="n">
        <x:f>MAX(AA1427,0)*N1427</x:f>
        <x:v>62.49468258517501</x:v>
      </x:c>
      <x:c r="AF1427" t="str">
        <x:f>IF(AND(AA1427&gt;=Assumptions!$B$11,O1427&lt;&gt;"High",OR(N1427&gt;=Assumptions!$B$12,M1427&lt;=6)),"High","Standard")</x:f>
        <x:v>Standard</x:v>
      </x:c>
    </x:row>
    <x:row r="1428">
      <x:c r="A1428" t="str">
        <x:f>'Raw_Data'!A1428</x:f>
        <x:v>C01427</x:v>
      </x:c>
      <x:c r="B1428" t="n">
        <x:f>'Raw_Data'!B1428</x:f>
        <x:v>62</x:v>
      </x:c>
      <x:c r="C1428" s="30" t="n">
        <x:f>'Raw_Data'!C1428</x:f>
        <x:v>71057</x:v>
      </x:c>
      <x:c r="D1428" t="n">
        <x:f>'Raw_Data'!D1428</x:f>
        <x:v>733</x:v>
      </x:c>
      <x:c r="E1428" t="n">
        <x:f>'Raw_Data'!E1428</x:f>
        <x:v>51</x:v>
      </x:c>
      <x:c r="F1428" t="str">
        <x:f>PROPER(TRIM('Raw_Data'!F1428))</x:f>
        <x:v>Gold</x:v>
      </x:c>
      <x:c r="G1428" t="str">
        <x:f>PROPER(TRIM('Raw_Data'!G1428))</x:f>
        <x:v>Partner</x:v>
      </x:c>
      <x:c r="H1428" s="60" t="n">
        <x:f>'Raw_Data'!H1428</x:f>
        <x:v>13232</x:v>
      </x:c>
      <x:c r="I1428" s="60" t="n">
        <x:f>'Raw_Data'!I1428</x:f>
        <x:v>1361.55</x:v>
      </x:c>
      <x:c r="J1428" s="32" t="n">
        <x:f>'Raw_Data'!J1428</x:f>
        <x:v>0.282</x:v>
      </x:c>
      <x:c r="K1428" s="32" t="n">
        <x:f>'Raw_Data'!K1428</x:f>
        <x:v>0.805</x:v>
      </x:c>
      <x:c r="L1428" t="n">
        <x:f>'Raw_Data'!L1428</x:f>
        <x:v>0</x:v>
      </x:c>
      <x:c r="M1428" t="n">
        <x:f>IF('Raw_Data'!M1428="",Assumptions!$B$15,'Raw_Data'!M1428)</x:f>
        <x:v>8</x:v>
      </x:c>
      <x:c r="N1428" s="32" t="n">
        <x:f>'Raw_Data'!N1428</x:f>
        <x:v>0.022</x:v>
      </x:c>
      <x:c r="O1428" t="str">
        <x:f>IF(OR(D1428&lt;620,L1428&gt;=2,J1428&gt;0.9),"High",IF(OR(D1428&lt;700,L1428=1,J1428&gt;0.75),"Medium","Low"))</x:f>
        <x:v>Low</x:v>
      </x:c>
      <x:c r="P1428" s="30" t="n">
        <x:f>XLOOKUP(F1428,Assumptions!$A$4:$A$6,Assumptions!$B$4:$B$6)</x:f>
        <x:v>95</x:v>
      </x:c>
      <x:c r="Q1428" s="32" t="n">
        <x:f>XLOOKUP(F1428,Assumptions!$A$4:$A$6,Assumptions!$C$4:$C$6)</x:f>
        <x:v>0.219</x:v>
      </x:c>
      <x:c r="R1428" s="32" t="n">
        <x:f>XLOOKUP(F1428,Assumptions!$A$4:$A$6,Assumptions!$D$4:$D$6)</x:f>
        <x:v>0.016</x:v>
      </x:c>
      <x:c r="S1428" s="32" t="n">
        <x:f>XLOOKUP(F1428,Assumptions!$A$4:$A$6,Assumptions!$E$4:$E$6)</x:f>
        <x:v>0.01</x:v>
      </x:c>
      <x:c r="T1428" s="32" t="n">
        <x:f>XLOOKUP(O1428,Assumptions!$H$4:$H$6,Assumptions!$I$4:$I$6)</x:f>
        <x:v>0.0035</x:v>
      </x:c>
      <x:c r="U1428" s="30" t="n">
        <x:f>XLOOKUP(F1428,Assumptions!$A$4:$A$6,Assumptions!$F$4:$F$6)</x:f>
        <x:v>90</x:v>
      </x:c>
      <x:c r="V1428" s="60" t="n">
        <x:f>I1428*12</x:f>
        <x:v>16338.599999999999</x:v>
      </x:c>
      <x:c r="W1428" s="60" t="n">
        <x:f>H1428*J1428*(1-K1428)*Q1428</x:f>
        <x:v>159.35046191999993</x:v>
      </x:c>
      <x:c r="X1428" s="60" t="n">
        <x:f>V1428*R1428</x:f>
        <x:v>261.4176</x:v>
      </x:c>
      <x:c r="Y1428" s="60" t="n">
        <x:f>V1428*S1428</x:f>
        <x:v>163.386</x:v>
      </x:c>
      <x:c r="Z1428" s="60" t="n">
        <x:f>H1428*J1428*T1428</x:f>
        <x:v>13.059983999999998</x:v>
      </x:c>
      <x:c r="AA1428" s="60" t="n">
        <x:f>P1428+W1428+X1428-Y1428-Z1428-U1428</x:f>
        <x:v>249.32207791999997</x:v>
      </x:c>
      <x:c r="AB1428" s="32" t="n">
        <x:f>IFERROR(AA1428/(P1428+W1428+X1428),0)</x:f>
        <x:v>0.48339960600094695</x:v>
      </x:c>
      <x:c r="AC1428" t="n">
        <x:f>IF(O1428="High",0,IF(I1428&gt;=1800,3,IF(I1428&gt;=900,2,1))+IF(K1428&gt;=0.9,2,IF(K1428&gt;=0.75,1,0))+IF(J1428&lt;=0.7,2,IF(J1428&lt;=0.85,1,0))+IF(M1428&gt;=8,1,0))</x:f>
        <x:v>6</x:v>
      </x:c>
      <x:c r="AD1428" t="str">
        <x:f>IF(AND(O1428&lt;&gt;"High",AC1428&gt;=Assumptions!$B$10,AA1428&gt;0),"Priority Growth",IF(AND(O1428="Low",AA1428&gt;0),"Maintain","Watch"))</x:f>
        <x:v>Priority Growth</x:v>
      </x:c>
      <x:c r="AE1428" s="60" t="n">
        <x:f>MAX(AA1428,0)*N1428</x:f>
        <x:v>5.485085714239999</x:v>
      </x:c>
      <x:c r="AF1428" t="str">
        <x:f>IF(AND(AA1428&gt;=Assumptions!$B$11,O1428&lt;&gt;"High",OR(N1428&gt;=Assumptions!$B$12,M1428&lt;=6)),"High","Standard")</x:f>
        <x:v>Standard</x:v>
      </x:c>
    </x:row>
    <x:row r="1429">
      <x:c r="A1429" t="str">
        <x:f>'Raw_Data'!A1429</x:f>
        <x:v>C01428</x:v>
      </x:c>
      <x:c r="B1429" t="n">
        <x:f>'Raw_Data'!B1429</x:f>
        <x:v>70</x:v>
      </x:c>
      <x:c r="C1429" s="30" t="n">
        <x:f>'Raw_Data'!C1429</x:f>
        <x:v>92471</x:v>
      </x:c>
      <x:c r="D1429" t="n">
        <x:f>'Raw_Data'!D1429</x:f>
        <x:v>674</x:v>
      </x:c>
      <x:c r="E1429" t="n">
        <x:f>'Raw_Data'!E1429</x:f>
        <x:v>34</x:v>
      </x:c>
      <x:c r="F1429" t="str">
        <x:f>PROPER(TRIM('Raw_Data'!F1429))</x:f>
        <x:v>Gold</x:v>
      </x:c>
      <x:c r="G1429" t="str">
        <x:f>PROPER(TRIM('Raw_Data'!G1429))</x:f>
        <x:v>Branch</x:v>
      </x:c>
      <x:c r="H1429" s="60" t="n">
        <x:f>'Raw_Data'!H1429</x:f>
        <x:v>14923</x:v>
      </x:c>
      <x:c r="I1429" s="60" t="n">
        <x:f>'Raw_Data'!I1429</x:f>
        <x:v>1254.69</x:v>
      </x:c>
      <x:c r="J1429" s="32" t="n">
        <x:f>'Raw_Data'!J1429</x:f>
        <x:v>0.514</x:v>
      </x:c>
      <x:c r="K1429" s="32" t="n">
        <x:f>'Raw_Data'!K1429</x:f>
        <x:v>0.723</x:v>
      </x:c>
      <x:c r="L1429" t="n">
        <x:f>'Raw_Data'!L1429</x:f>
        <x:v>0</x:v>
      </x:c>
      <x:c r="M1429" t="n">
        <x:f>IF('Raw_Data'!M1429="",Assumptions!$B$15,'Raw_Data'!M1429)</x:f>
        <x:v>7</x:v>
      </x:c>
      <x:c r="N1429" s="32" t="n">
        <x:f>'Raw_Data'!N1429</x:f>
        <x:v>0.097</x:v>
      </x:c>
      <x:c r="O1429" t="str">
        <x:f>IF(OR(D1429&lt;620,L1429&gt;=2,J1429&gt;0.9),"High",IF(OR(D1429&lt;700,L1429=1,J1429&gt;0.75),"Medium","Low"))</x:f>
        <x:v>Medium</x:v>
      </x:c>
      <x:c r="P1429" s="30" t="n">
        <x:f>XLOOKUP(F1429,Assumptions!$A$4:$A$6,Assumptions!$B$4:$B$6)</x:f>
        <x:v>95</x:v>
      </x:c>
      <x:c r="Q1429" s="32" t="n">
        <x:f>XLOOKUP(F1429,Assumptions!$A$4:$A$6,Assumptions!$C$4:$C$6)</x:f>
        <x:v>0.219</x:v>
      </x:c>
      <x:c r="R1429" s="32" t="n">
        <x:f>XLOOKUP(F1429,Assumptions!$A$4:$A$6,Assumptions!$D$4:$D$6)</x:f>
        <x:v>0.016</x:v>
      </x:c>
      <x:c r="S1429" s="32" t="n">
        <x:f>XLOOKUP(F1429,Assumptions!$A$4:$A$6,Assumptions!$E$4:$E$6)</x:f>
        <x:v>0.01</x:v>
      </x:c>
      <x:c r="T1429" s="32" t="n">
        <x:f>XLOOKUP(O1429,Assumptions!$H$4:$H$6,Assumptions!$I$4:$I$6)</x:f>
        <x:v>0.012</x:v>
      </x:c>
      <x:c r="U1429" s="30" t="n">
        <x:f>XLOOKUP(F1429,Assumptions!$A$4:$A$6,Assumptions!$F$4:$F$6)</x:f>
        <x:v>90</x:v>
      </x:c>
      <x:c r="V1429" s="60" t="n">
        <x:f>I1429*12</x:f>
        <x:v>15056.28</x:v>
      </x:c>
      <x:c r="W1429" s="60" t="n">
        <x:f>H1429*J1429*(1-K1429)*Q1429</x:f>
        <x:v>465.3108097860001</x:v>
      </x:c>
      <x:c r="X1429" s="60" t="n">
        <x:f>V1429*R1429</x:f>
        <x:v>240.90048000000002</x:v>
      </x:c>
      <x:c r="Y1429" s="60" t="n">
        <x:f>V1429*S1429</x:f>
        <x:v>150.5628</x:v>
      </x:c>
      <x:c r="Z1429" s="60" t="n">
        <x:f>H1429*J1429*T1429</x:f>
        <x:v>92.04506400000001</x:v>
      </x:c>
      <x:c r="AA1429" s="60" t="n">
        <x:f>P1429+W1429+X1429-Y1429-Z1429-U1429</x:f>
        <x:v>468.6034257860001</x:v>
      </x:c>
      <x:c r="AB1429" s="32" t="n">
        <x:f>IFERROR(AA1429/(P1429+W1429+X1429),0)</x:f>
        <x:v>0.5848687253410545</x:v>
      </x:c>
      <x:c r="AC1429" t="n">
        <x:f>IF(O1429="High",0,IF(I1429&gt;=1800,3,IF(I1429&gt;=900,2,1))+IF(K1429&gt;=0.9,2,IF(K1429&gt;=0.75,1,0))+IF(J1429&lt;=0.7,2,IF(J1429&lt;=0.85,1,0))+IF(M1429&gt;=8,1,0))</x:f>
        <x:v>4</x:v>
      </x:c>
      <x:c r="AD1429" t="str">
        <x:f>IF(AND(O1429&lt;&gt;"High",AC1429&gt;=Assumptions!$B$10,AA1429&gt;0),"Priority Growth",IF(AND(O1429="Low",AA1429&gt;0),"Maintain","Watch"))</x:f>
        <x:v>Watch</x:v>
      </x:c>
      <x:c r="AE1429" s="60" t="n">
        <x:f>MAX(AA1429,0)*N1429</x:f>
        <x:v>45.45453230124201</x:v>
      </x:c>
      <x:c r="AF1429" t="str">
        <x:f>IF(AND(AA1429&gt;=Assumptions!$B$11,O1429&lt;&gt;"High",OR(N1429&gt;=Assumptions!$B$12,M1429&lt;=6)),"High","Standard")</x:f>
        <x:v>Standard</x:v>
      </x:c>
    </x:row>
    <x:row r="1430">
      <x:c r="A1430" t="str">
        <x:f>'Raw_Data'!A1430</x:f>
        <x:v>C01429</x:v>
      </x:c>
      <x:c r="B1430" t="n">
        <x:f>'Raw_Data'!B1430</x:f>
        <x:v>49</x:v>
      </x:c>
      <x:c r="C1430" s="30" t="n">
        <x:f>'Raw_Data'!C1430</x:f>
        <x:v>96341</x:v>
      </x:c>
      <x:c r="D1430" t="n">
        <x:f>'Raw_Data'!D1430</x:f>
        <x:v>573</x:v>
      </x:c>
      <x:c r="E1430" t="n">
        <x:f>'Raw_Data'!E1430</x:f>
        <x:v>30</x:v>
      </x:c>
      <x:c r="F1430" t="str">
        <x:f>PROPER(TRIM('Raw_Data'!F1430))</x:f>
        <x:v>Gold</x:v>
      </x:c>
      <x:c r="G1430" t="str">
        <x:f>PROPER(TRIM('Raw_Data'!G1430))</x:f>
        <x:v>Partner</x:v>
      </x:c>
      <x:c r="H1430" s="60" t="n">
        <x:f>'Raw_Data'!H1430</x:f>
        <x:v>12391</x:v>
      </x:c>
      <x:c r="I1430" s="60" t="n">
        <x:f>'Raw_Data'!I1430</x:f>
        <x:v>1675.32</x:v>
      </x:c>
      <x:c r="J1430" s="32" t="n">
        <x:f>'Raw_Data'!J1430</x:f>
        <x:v>0.451</x:v>
      </x:c>
      <x:c r="K1430" s="32" t="n">
        <x:f>'Raw_Data'!K1430</x:f>
        <x:v>0.721</x:v>
      </x:c>
      <x:c r="L1430" t="n">
        <x:f>'Raw_Data'!L1430</x:f>
        <x:v>0</x:v>
      </x:c>
      <x:c r="M1430" t="n">
        <x:f>IF('Raw_Data'!M1430="",Assumptions!$B$15,'Raw_Data'!M1430)</x:f>
        <x:v>7</x:v>
      </x:c>
      <x:c r="N1430" s="32" t="n">
        <x:f>'Raw_Data'!N1430</x:f>
        <x:v>0.065</x:v>
      </x:c>
      <x:c r="O1430" t="str">
        <x:f>IF(OR(D1430&lt;620,L1430&gt;=2,J1430&gt;0.9),"High",IF(OR(D1430&lt;700,L1430=1,J1430&gt;0.75),"Medium","Low"))</x:f>
        <x:v>High</x:v>
      </x:c>
      <x:c r="P1430" s="30" t="n">
        <x:f>XLOOKUP(F1430,Assumptions!$A$4:$A$6,Assumptions!$B$4:$B$6)</x:f>
        <x:v>95</x:v>
      </x:c>
      <x:c r="Q1430" s="32" t="n">
        <x:f>XLOOKUP(F1430,Assumptions!$A$4:$A$6,Assumptions!$C$4:$C$6)</x:f>
        <x:v>0.219</x:v>
      </x:c>
      <x:c r="R1430" s="32" t="n">
        <x:f>XLOOKUP(F1430,Assumptions!$A$4:$A$6,Assumptions!$D$4:$D$6)</x:f>
        <x:v>0.016</x:v>
      </x:c>
      <x:c r="S1430" s="32" t="n">
        <x:f>XLOOKUP(F1430,Assumptions!$A$4:$A$6,Assumptions!$E$4:$E$6)</x:f>
        <x:v>0.01</x:v>
      </x:c>
      <x:c r="T1430" s="32" t="n">
        <x:f>XLOOKUP(O1430,Assumptions!$H$4:$H$6,Assumptions!$I$4:$I$6)</x:f>
        <x:v>0.045</x:v>
      </x:c>
      <x:c r="U1430" s="30" t="n">
        <x:f>XLOOKUP(F1430,Assumptions!$A$4:$A$6,Assumptions!$F$4:$F$6)</x:f>
        <x:v>90</x:v>
      </x:c>
      <x:c r="V1430" s="60" t="n">
        <x:f>I1430*12</x:f>
        <x:v>20103.84</x:v>
      </x:c>
      <x:c r="W1430" s="60" t="n">
        <x:f>H1430*J1430*(1-K1430)*Q1430</x:f>
        <x:v>341.45322344100003</x:v>
      </x:c>
      <x:c r="X1430" s="60" t="n">
        <x:f>V1430*R1430</x:f>
        <x:v>321.66144</x:v>
      </x:c>
      <x:c r="Y1430" s="60" t="n">
        <x:f>V1430*S1430</x:f>
        <x:v>201.0384</x:v>
      </x:c>
      <x:c r="Z1430" s="60" t="n">
        <x:f>H1430*J1430*T1430</x:f>
        <x:v>251.475345</x:v>
      </x:c>
      <x:c r="AA1430" s="60" t="n">
        <x:f>P1430+W1430+X1430-Y1430-Z1430-U1430</x:f>
        <x:v>215.60091844100003</x:v>
      </x:c>
      <x:c r="AB1430" s="32" t="n">
        <x:f>IFERROR(AA1430/(P1430+W1430+X1430),0)</x:f>
        <x:v>0.2843909092358284</x:v>
      </x:c>
      <x:c r="AC1430" t="n">
        <x:f>IF(O1430="High",0,IF(I1430&gt;=1800,3,IF(I1430&gt;=900,2,1))+IF(K1430&gt;=0.9,2,IF(K1430&gt;=0.75,1,0))+IF(J1430&lt;=0.7,2,IF(J1430&lt;=0.85,1,0))+IF(M1430&gt;=8,1,0))</x:f>
        <x:v>0</x:v>
      </x:c>
      <x:c r="AD1430" t="str">
        <x:f>IF(AND(O1430&lt;&gt;"High",AC1430&gt;=Assumptions!$B$10,AA1430&gt;0),"Priority Growth",IF(AND(O1430="Low",AA1430&gt;0),"Maintain","Watch"))</x:f>
        <x:v>Watch</x:v>
      </x:c>
      <x:c r="AE1430" s="60" t="n">
        <x:f>MAX(AA1430,0)*N1430</x:f>
        <x:v>14.014059698665003</x:v>
      </x:c>
      <x:c r="AF1430" t="str">
        <x:f>IF(AND(AA1430&gt;=Assumptions!$B$11,O1430&lt;&gt;"High",OR(N1430&gt;=Assumptions!$B$12,M1430&lt;=6)),"High","Standard")</x:f>
        <x:v>Standard</x:v>
      </x:c>
    </x:row>
    <x:row r="1431">
      <x:c r="A1431" t="str">
        <x:f>'Raw_Data'!A1431</x:f>
        <x:v>C01430</x:v>
      </x:c>
      <x:c r="B1431" t="n">
        <x:f>'Raw_Data'!B1431</x:f>
        <x:v>47</x:v>
      </x:c>
      <x:c r="C1431" s="30" t="n">
        <x:f>'Raw_Data'!C1431</x:f>
        <x:v>86771</x:v>
      </x:c>
      <x:c r="D1431" t="n">
        <x:f>'Raw_Data'!D1431</x:f>
        <x:v>730</x:v>
      </x:c>
      <x:c r="E1431" t="n">
        <x:f>'Raw_Data'!E1431</x:f>
        <x:v>50</x:v>
      </x:c>
      <x:c r="F1431" t="str">
        <x:f>PROPER(TRIM('Raw_Data'!F1431))</x:f>
        <x:v>Gold</x:v>
      </x:c>
      <x:c r="G1431" t="str">
        <x:f>PROPER(TRIM('Raw_Data'!G1431))</x:f>
        <x:v>Direct Mail</x:v>
      </x:c>
      <x:c r="H1431" s="60" t="n">
        <x:f>'Raw_Data'!H1431</x:f>
        <x:v>14149</x:v>
      </x:c>
      <x:c r="I1431" s="60" t="n">
        <x:f>'Raw_Data'!I1431</x:f>
        <x:v>1861.61</x:v>
      </x:c>
      <x:c r="J1431" s="32" t="n">
        <x:f>'Raw_Data'!J1431</x:f>
        <x:v>0.37</x:v>
      </x:c>
      <x:c r="K1431" s="32" t="n">
        <x:f>'Raw_Data'!K1431</x:f>
        <x:v>0.688</x:v>
      </x:c>
      <x:c r="L1431" t="n">
        <x:f>'Raw_Data'!L1431</x:f>
        <x:v>0</x:v>
      </x:c>
      <x:c r="M1431" t="n">
        <x:f>IF('Raw_Data'!M1431="",Assumptions!$B$15,'Raw_Data'!M1431)</x:f>
        <x:v>10</x:v>
      </x:c>
      <x:c r="N1431" s="32" t="n">
        <x:f>'Raw_Data'!N1431</x:f>
        <x:v>0.02</x:v>
      </x:c>
      <x:c r="O1431" t="str">
        <x:f>IF(OR(D1431&lt;620,L1431&gt;=2,J1431&gt;0.9),"High",IF(OR(D1431&lt;700,L1431=1,J1431&gt;0.75),"Medium","Low"))</x:f>
        <x:v>Low</x:v>
      </x:c>
      <x:c r="P1431" s="30" t="n">
        <x:f>XLOOKUP(F1431,Assumptions!$A$4:$A$6,Assumptions!$B$4:$B$6)</x:f>
        <x:v>95</x:v>
      </x:c>
      <x:c r="Q1431" s="32" t="n">
        <x:f>XLOOKUP(F1431,Assumptions!$A$4:$A$6,Assumptions!$C$4:$C$6)</x:f>
        <x:v>0.219</x:v>
      </x:c>
      <x:c r="R1431" s="32" t="n">
        <x:f>XLOOKUP(F1431,Assumptions!$A$4:$A$6,Assumptions!$D$4:$D$6)</x:f>
        <x:v>0.016</x:v>
      </x:c>
      <x:c r="S1431" s="32" t="n">
        <x:f>XLOOKUP(F1431,Assumptions!$A$4:$A$6,Assumptions!$E$4:$E$6)</x:f>
        <x:v>0.01</x:v>
      </x:c>
      <x:c r="T1431" s="32" t="n">
        <x:f>XLOOKUP(O1431,Assumptions!$H$4:$H$6,Assumptions!$I$4:$I$6)</x:f>
        <x:v>0.0035</x:v>
      </x:c>
      <x:c r="U1431" s="30" t="n">
        <x:f>XLOOKUP(F1431,Assumptions!$A$4:$A$6,Assumptions!$F$4:$F$6)</x:f>
        <x:v>90</x:v>
      </x:c>
      <x:c r="V1431" s="60" t="n">
        <x:f>I1431*12</x:f>
        <x:v>22339.32</x:v>
      </x:c>
      <x:c r="W1431" s="60" t="n">
        <x:f>H1431*J1431*(1-K1431)*Q1431</x:f>
        <x:v>357.70596264000005</x:v>
      </x:c>
      <x:c r="X1431" s="60" t="n">
        <x:f>V1431*R1431</x:f>
        <x:v>357.42912</x:v>
      </x:c>
      <x:c r="Y1431" s="60" t="n">
        <x:f>V1431*S1431</x:f>
        <x:v>223.3932</x:v>
      </x:c>
      <x:c r="Z1431" s="60" t="n">
        <x:f>H1431*J1431*T1431</x:f>
        <x:v>18.322955</x:v>
      </x:c>
      <x:c r="AA1431" s="60" t="n">
        <x:f>P1431+W1431+X1431-Y1431-Z1431-U1431</x:f>
        <x:v>478.4189276400001</x:v>
      </x:c>
      <x:c r="AB1431" s="32" t="n">
        <x:f>IFERROR(AA1431/(P1431+W1431+X1431),0)</x:f>
        <x:v>0.590542167462948</x:v>
      </x:c>
      <x:c r="AC1431" t="n">
        <x:f>IF(O1431="High",0,IF(I1431&gt;=1800,3,IF(I1431&gt;=900,2,1))+IF(K1431&gt;=0.9,2,IF(K1431&gt;=0.75,1,0))+IF(J1431&lt;=0.7,2,IF(J1431&lt;=0.85,1,0))+IF(M1431&gt;=8,1,0))</x:f>
        <x:v>6</x:v>
      </x:c>
      <x:c r="AD1431" t="str">
        <x:f>IF(AND(O1431&lt;&gt;"High",AC1431&gt;=Assumptions!$B$10,AA1431&gt;0),"Priority Growth",IF(AND(O1431="Low",AA1431&gt;0),"Maintain","Watch"))</x:f>
        <x:v>Priority Growth</x:v>
      </x:c>
      <x:c r="AE1431" s="60" t="n">
        <x:f>MAX(AA1431,0)*N1431</x:f>
        <x:v>9.568378552800002</x:v>
      </x:c>
      <x:c r="AF1431" t="str">
        <x:f>IF(AND(AA1431&gt;=Assumptions!$B$11,O1431&lt;&gt;"High",OR(N1431&gt;=Assumptions!$B$12,M1431&lt;=6)),"High","Standard")</x:f>
        <x:v>Standard</x:v>
      </x:c>
    </x:row>
    <x:row r="1432">
      <x:c r="A1432" t="str">
        <x:f>'Raw_Data'!A1432</x:f>
        <x:v>C01431</x:v>
      </x:c>
      <x:c r="B1432" t="n">
        <x:f>'Raw_Data'!B1432</x:f>
        <x:v>30</x:v>
      </x:c>
      <x:c r="C1432" s="30" t="n">
        <x:f>'Raw_Data'!C1432</x:f>
        <x:v>41937</x:v>
      </x:c>
      <x:c r="D1432" t="n">
        <x:f>'Raw_Data'!D1432</x:f>
        <x:v>698</x:v>
      </x:c>
      <x:c r="E1432" t="n">
        <x:f>'Raw_Data'!E1432</x:f>
        <x:v>4</x:v>
      </x:c>
      <x:c r="F1432" t="str">
        <x:f>PROPER(TRIM('Raw_Data'!F1432))</x:f>
        <x:v>Classic</x:v>
      </x:c>
      <x:c r="G1432" t="str">
        <x:f>PROPER(TRIM('Raw_Data'!G1432))</x:f>
        <x:v>Direct Mail</x:v>
      </x:c>
      <x:c r="H1432" s="60" t="n">
        <x:f>'Raw_Data'!H1432</x:f>
        <x:v>6265</x:v>
      </x:c>
      <x:c r="I1432" s="60" t="n">
        <x:f>'Raw_Data'!I1432</x:f>
        <x:v>352.66</x:v>
      </x:c>
      <x:c r="J1432" s="32" t="n">
        <x:f>'Raw_Data'!J1432</x:f>
        <x:v>0.416</x:v>
      </x:c>
      <x:c r="K1432" s="32" t="n">
        <x:f>'Raw_Data'!K1432</x:f>
        <x:v>0.854</x:v>
      </x:c>
      <x:c r="L1432" t="n">
        <x:f>'Raw_Data'!L1432</x:f>
        <x:v>0</x:v>
      </x:c>
      <x:c r="M1432" t="n">
        <x:f>IF('Raw_Data'!M1432="",Assumptions!$B$15,'Raw_Data'!M1432)</x:f>
        <x:v>7</x:v>
      </x:c>
      <x:c r="N1432" s="32" t="n">
        <x:f>'Raw_Data'!N1432</x:f>
        <x:v>0.15</x:v>
      </x:c>
      <x:c r="O1432" t="str">
        <x:f>IF(OR(D1432&lt;620,L1432&gt;=2,J1432&gt;0.9),"High",IF(OR(D1432&lt;700,L1432=1,J1432&gt;0.75),"Medium","Low"))</x:f>
        <x:v>Medium</x:v>
      </x:c>
      <x:c r="P1432" s="30" t="n">
        <x:f>XLOOKUP(F1432,Assumptions!$A$4:$A$6,Assumptions!$B$4:$B$6)</x:f>
        <x:v>0</x:v>
      </x:c>
      <x:c r="Q1432" s="32" t="n">
        <x:f>XLOOKUP(F1432,Assumptions!$A$4:$A$6,Assumptions!$C$4:$C$6)</x:f>
        <x:v>0.229</x:v>
      </x:c>
      <x:c r="R1432" s="32" t="n">
        <x:f>XLOOKUP(F1432,Assumptions!$A$4:$A$6,Assumptions!$D$4:$D$6)</x:f>
        <x:v>0.015</x:v>
      </x:c>
      <x:c r="S1432" s="32" t="n">
        <x:f>XLOOKUP(F1432,Assumptions!$A$4:$A$6,Assumptions!$E$4:$E$6)</x:f>
        <x:v>0.0075</x:v>
      </x:c>
      <x:c r="T1432" s="32" t="n">
        <x:f>XLOOKUP(O1432,Assumptions!$H$4:$H$6,Assumptions!$I$4:$I$6)</x:f>
        <x:v>0.012</x:v>
      </x:c>
      <x:c r="U1432" s="30" t="n">
        <x:f>XLOOKUP(F1432,Assumptions!$A$4:$A$6,Assumptions!$F$4:$F$6)</x:f>
        <x:v>60</x:v>
      </x:c>
      <x:c r="V1432" s="60" t="n">
        <x:f>I1432*12</x:f>
        <x:v>4231.92</x:v>
      </x:c>
      <x:c r="W1432" s="60" t="n">
        <x:f>H1432*J1432*(1-K1432)*Q1432</x:f>
        <x:v>87.13702816000001</x:v>
      </x:c>
      <x:c r="X1432" s="60" t="n">
        <x:f>V1432*R1432</x:f>
        <x:v>63.4788</x:v>
      </x:c>
      <x:c r="Y1432" s="60" t="n">
        <x:f>V1432*S1432</x:f>
        <x:v>31.7394</x:v>
      </x:c>
      <x:c r="Z1432" s="60" t="n">
        <x:f>H1432*J1432*T1432</x:f>
        <x:v>31.27488</x:v>
      </x:c>
      <x:c r="AA1432" s="60" t="n">
        <x:f>P1432+W1432+X1432-Y1432-Z1432-U1432</x:f>
        <x:v>27.601548160000007</x:v>
      </x:c>
      <x:c r="AB1432" s="32" t="n">
        <x:f>IFERROR(AA1432/(P1432+W1432+X1432),0)</x:f>
        <x:v>0.18325795168538817</x:v>
      </x:c>
      <x:c r="AC1432" t="n">
        <x:f>IF(O1432="High",0,IF(I1432&gt;=1800,3,IF(I1432&gt;=900,2,1))+IF(K1432&gt;=0.9,2,IF(K1432&gt;=0.75,1,0))+IF(J1432&lt;=0.7,2,IF(J1432&lt;=0.85,1,0))+IF(M1432&gt;=8,1,0))</x:f>
        <x:v>4</x:v>
      </x:c>
      <x:c r="AD1432" t="str">
        <x:f>IF(AND(O1432&lt;&gt;"High",AC1432&gt;=Assumptions!$B$10,AA1432&gt;0),"Priority Growth",IF(AND(O1432="Low",AA1432&gt;0),"Maintain","Watch"))</x:f>
        <x:v>Watch</x:v>
      </x:c>
      <x:c r="AE1432" s="60" t="n">
        <x:f>MAX(AA1432,0)*N1432</x:f>
        <x:v>4.140232224000001</x:v>
      </x:c>
      <x:c r="AF1432" t="str">
        <x:f>IF(AND(AA1432&gt;=Assumptions!$B$11,O1432&lt;&gt;"High",OR(N1432&gt;=Assumptions!$B$12,M1432&lt;=6)),"High","Standard")</x:f>
        <x:v>Standard</x:v>
      </x:c>
    </x:row>
    <x:row r="1433">
      <x:c r="A1433" t="str">
        <x:f>'Raw_Data'!A1433</x:f>
        <x:v>C01432</x:v>
      </x:c>
      <x:c r="B1433" t="n">
        <x:f>'Raw_Data'!B1433</x:f>
        <x:v>41</x:v>
      </x:c>
      <x:c r="C1433" s="30" t="n">
        <x:f>'Raw_Data'!C1433</x:f>
        <x:v>47565</x:v>
      </x:c>
      <x:c r="D1433" t="n">
        <x:f>'Raw_Data'!D1433</x:f>
        <x:v>679</x:v>
      </x:c>
      <x:c r="E1433" t="n">
        <x:f>'Raw_Data'!E1433</x:f>
        <x:v>13</x:v>
      </x:c>
      <x:c r="F1433" t="str">
        <x:f>PROPER(TRIM('Raw_Data'!F1433))</x:f>
        <x:v>Classic</x:v>
      </x:c>
      <x:c r="G1433" t="str">
        <x:f>PROPER(TRIM('Raw_Data'!G1433))</x:f>
        <x:v>Branch</x:v>
      </x:c>
      <x:c r="H1433" s="60" t="n">
        <x:f>'Raw_Data'!H1433</x:f>
        <x:v>4959</x:v>
      </x:c>
      <x:c r="I1433" s="60" t="n">
        <x:f>'Raw_Data'!I1433</x:f>
        <x:v>723.17</x:v>
      </x:c>
      <x:c r="J1433" s="32" t="n">
        <x:f>'Raw_Data'!J1433</x:f>
        <x:v>0.507</x:v>
      </x:c>
      <x:c r="K1433" s="32" t="n">
        <x:f>'Raw_Data'!K1433</x:f>
        <x:v>0.651</x:v>
      </x:c>
      <x:c r="L1433" t="n">
        <x:f>'Raw_Data'!L1433</x:f>
        <x:v>1</x:v>
      </x:c>
      <x:c r="M1433" t="n">
        <x:f>IF('Raw_Data'!M1433="",Assumptions!$B$15,'Raw_Data'!M1433)</x:f>
        <x:v>6</x:v>
      </x:c>
      <x:c r="N1433" s="32" t="n">
        <x:f>'Raw_Data'!N1433</x:f>
        <x:v>0.182</x:v>
      </x:c>
      <x:c r="O1433" t="str">
        <x:f>IF(OR(D1433&lt;620,L1433&gt;=2,J1433&gt;0.9),"High",IF(OR(D1433&lt;700,L1433=1,J1433&gt;0.75),"Medium","Low"))</x:f>
        <x:v>Medium</x:v>
      </x:c>
      <x:c r="P1433" s="30" t="n">
        <x:f>XLOOKUP(F1433,Assumptions!$A$4:$A$6,Assumptions!$B$4:$B$6)</x:f>
        <x:v>0</x:v>
      </x:c>
      <x:c r="Q1433" s="32" t="n">
        <x:f>XLOOKUP(F1433,Assumptions!$A$4:$A$6,Assumptions!$C$4:$C$6)</x:f>
        <x:v>0.229</x:v>
      </x:c>
      <x:c r="R1433" s="32" t="n">
        <x:f>XLOOKUP(F1433,Assumptions!$A$4:$A$6,Assumptions!$D$4:$D$6)</x:f>
        <x:v>0.015</x:v>
      </x:c>
      <x:c r="S1433" s="32" t="n">
        <x:f>XLOOKUP(F1433,Assumptions!$A$4:$A$6,Assumptions!$E$4:$E$6)</x:f>
        <x:v>0.0075</x:v>
      </x:c>
      <x:c r="T1433" s="32" t="n">
        <x:f>XLOOKUP(O1433,Assumptions!$H$4:$H$6,Assumptions!$I$4:$I$6)</x:f>
        <x:v>0.012</x:v>
      </x:c>
      <x:c r="U1433" s="30" t="n">
        <x:f>XLOOKUP(F1433,Assumptions!$A$4:$A$6,Assumptions!$F$4:$F$6)</x:f>
        <x:v>60</x:v>
      </x:c>
      <x:c r="V1433" s="60" t="n">
        <x:f>I1433*12</x:f>
        <x:v>8678.039999999999</x:v>
      </x:c>
      <x:c r="W1433" s="60" t="n">
        <x:f>H1433*J1433*(1-K1433)*Q1433</x:f>
        <x:v>200.938417173</x:v>
      </x:c>
      <x:c r="X1433" s="60" t="n">
        <x:f>V1433*R1433</x:f>
        <x:v>130.17059999999998</x:v>
      </x:c>
      <x:c r="Y1433" s="60" t="n">
        <x:f>V1433*S1433</x:f>
        <x:v>65.08529999999999</x:v>
      </x:c>
      <x:c r="Z1433" s="60" t="n">
        <x:f>H1433*J1433*T1433</x:f>
        <x:v>30.170556</x:v>
      </x:c>
      <x:c r="AA1433" s="60" t="n">
        <x:f>P1433+W1433+X1433-Y1433-Z1433-U1433</x:f>
        <x:v>175.85316117300002</x:v>
      </x:c>
      <x:c r="AB1433" s="32" t="n">
        <x:f>IFERROR(AA1433/(P1433+W1433+X1433),0)</x:f>
        <x:v>0.5311035098784975</x:v>
      </x:c>
      <x:c r="AC1433" t="n">
        <x:f>IF(O1433="High",0,IF(I1433&gt;=1800,3,IF(I1433&gt;=900,2,1))+IF(K1433&gt;=0.9,2,IF(K1433&gt;=0.75,1,0))+IF(J1433&lt;=0.7,2,IF(J1433&lt;=0.85,1,0))+IF(M1433&gt;=8,1,0))</x:f>
        <x:v>3</x:v>
      </x:c>
      <x:c r="AD1433" t="str">
        <x:f>IF(AND(O1433&lt;&gt;"High",AC1433&gt;=Assumptions!$B$10,AA1433&gt;0),"Priority Growth",IF(AND(O1433="Low",AA1433&gt;0),"Maintain","Watch"))</x:f>
        <x:v>Watch</x:v>
      </x:c>
      <x:c r="AE1433" s="60" t="n">
        <x:f>MAX(AA1433,0)*N1433</x:f>
        <x:v>32.005275333486004</x:v>
      </x:c>
      <x:c r="AF1433" t="str">
        <x:f>IF(AND(AA1433&gt;=Assumptions!$B$11,O1433&lt;&gt;"High",OR(N1433&gt;=Assumptions!$B$12,M1433&lt;=6)),"High","Standard")</x:f>
        <x:v>Standard</x:v>
      </x:c>
    </x:row>
    <x:row r="1434">
      <x:c r="A1434" t="str">
        <x:f>'Raw_Data'!A1434</x:f>
        <x:v>C01433</x:v>
      </x:c>
      <x:c r="B1434" t="n">
        <x:f>'Raw_Data'!B1434</x:f>
        <x:v>33</x:v>
      </x:c>
      <x:c r="C1434" s="30" t="n">
        <x:f>'Raw_Data'!C1434</x:f>
        <x:v>92815</x:v>
      </x:c>
      <x:c r="D1434" t="n">
        <x:f>'Raw_Data'!D1434</x:f>
        <x:v>662</x:v>
      </x:c>
      <x:c r="E1434" t="n">
        <x:f>'Raw_Data'!E1434</x:f>
        <x:v>26</x:v>
      </x:c>
      <x:c r="F1434" t="str">
        <x:f>PROPER(TRIM('Raw_Data'!F1434))</x:f>
        <x:v>Gold</x:v>
      </x:c>
      <x:c r="G1434" t="str">
        <x:f>PROPER(TRIM('Raw_Data'!G1434))</x:f>
        <x:v>Branch</x:v>
      </x:c>
      <x:c r="H1434" s="60" t="n">
        <x:f>'Raw_Data'!H1434</x:f>
        <x:v>8974</x:v>
      </x:c>
      <x:c r="I1434" s="60" t="n">
        <x:f>'Raw_Data'!I1434</x:f>
        <x:v>1053.95</x:v>
      </x:c>
      <x:c r="J1434" s="32" t="n">
        <x:f>'Raw_Data'!J1434</x:f>
        <x:v>0.27</x:v>
      </x:c>
      <x:c r="K1434" s="32" t="n">
        <x:f>'Raw_Data'!K1434</x:f>
        <x:v>0.668</x:v>
      </x:c>
      <x:c r="L1434" t="n">
        <x:f>'Raw_Data'!L1434</x:f>
        <x:v>0</x:v>
      </x:c>
      <x:c r="M1434" t="n">
        <x:f>IF('Raw_Data'!M1434="",Assumptions!$B$15,'Raw_Data'!M1434)</x:f>
        <x:v>8</x:v>
      </x:c>
      <x:c r="N1434" s="32" t="n">
        <x:f>'Raw_Data'!N1434</x:f>
        <x:v>0.03</x:v>
      </x:c>
      <x:c r="O1434" t="str">
        <x:f>IF(OR(D1434&lt;620,L1434&gt;=2,J1434&gt;0.9),"High",IF(OR(D1434&lt;700,L1434=1,J1434&gt;0.75),"Medium","Low"))</x:f>
        <x:v>Medium</x:v>
      </x:c>
      <x:c r="P1434" s="30" t="n">
        <x:f>XLOOKUP(F1434,Assumptions!$A$4:$A$6,Assumptions!$B$4:$B$6)</x:f>
        <x:v>95</x:v>
      </x:c>
      <x:c r="Q1434" s="32" t="n">
        <x:f>XLOOKUP(F1434,Assumptions!$A$4:$A$6,Assumptions!$C$4:$C$6)</x:f>
        <x:v>0.219</x:v>
      </x:c>
      <x:c r="R1434" s="32" t="n">
        <x:f>XLOOKUP(F1434,Assumptions!$A$4:$A$6,Assumptions!$D$4:$D$6)</x:f>
        <x:v>0.016</x:v>
      </x:c>
      <x:c r="S1434" s="32" t="n">
        <x:f>XLOOKUP(F1434,Assumptions!$A$4:$A$6,Assumptions!$E$4:$E$6)</x:f>
        <x:v>0.01</x:v>
      </x:c>
      <x:c r="T1434" s="32" t="n">
        <x:f>XLOOKUP(O1434,Assumptions!$H$4:$H$6,Assumptions!$I$4:$I$6)</x:f>
        <x:v>0.012</x:v>
      </x:c>
      <x:c r="U1434" s="30" t="n">
        <x:f>XLOOKUP(F1434,Assumptions!$A$4:$A$6,Assumptions!$F$4:$F$6)</x:f>
        <x:v>90</x:v>
      </x:c>
      <x:c r="V1434" s="60" t="n">
        <x:f>I1434*12</x:f>
        <x:v>12647.400000000001</x:v>
      </x:c>
      <x:c r="W1434" s="60" t="n">
        <x:f>H1434*J1434*(1-K1434)*Q1434</x:f>
        <x:v>176.17002983999998</x:v>
      </x:c>
      <x:c r="X1434" s="60" t="n">
        <x:f>V1434*R1434</x:f>
        <x:v>202.35840000000002</x:v>
      </x:c>
      <x:c r="Y1434" s="60" t="n">
        <x:f>V1434*S1434</x:f>
        <x:v>126.47400000000002</x:v>
      </x:c>
      <x:c r="Z1434" s="60" t="n">
        <x:f>H1434*J1434*T1434</x:f>
        <x:v>29.075760000000002</x:v>
      </x:c>
      <x:c r="AA1434" s="60" t="n">
        <x:f>P1434+W1434+X1434-Y1434-Z1434-U1434</x:f>
        <x:v>227.97866984</x:v>
      </x:c>
      <x:c r="AB1434" s="32" t="n">
        <x:f>IFERROR(AA1434/(P1434+W1434+X1434),0)</x:f>
        <x:v>0.48144663651352776</x:v>
      </x:c>
      <x:c r="AC1434" t="n">
        <x:f>IF(O1434="High",0,IF(I1434&gt;=1800,3,IF(I1434&gt;=900,2,1))+IF(K1434&gt;=0.9,2,IF(K1434&gt;=0.75,1,0))+IF(J1434&lt;=0.7,2,IF(J1434&lt;=0.85,1,0))+IF(M1434&gt;=8,1,0))</x:f>
        <x:v>5</x:v>
      </x:c>
      <x:c r="AD1434" t="str">
        <x:f>IF(AND(O1434&lt;&gt;"High",AC1434&gt;=Assumptions!$B$10,AA1434&gt;0),"Priority Growth",IF(AND(O1434="Low",AA1434&gt;0),"Maintain","Watch"))</x:f>
        <x:v>Watch</x:v>
      </x:c>
      <x:c r="AE1434" s="60" t="n">
        <x:f>MAX(AA1434,0)*N1434</x:f>
        <x:v>6.8393600952</x:v>
      </x:c>
      <x:c r="AF1434" t="str">
        <x:f>IF(AND(AA1434&gt;=Assumptions!$B$11,O1434&lt;&gt;"High",OR(N1434&gt;=Assumptions!$B$12,M1434&lt;=6)),"High","Standard")</x:f>
        <x:v>Standard</x:v>
      </x:c>
    </x:row>
    <x:row r="1435">
      <x:c r="A1435" t="str">
        <x:f>'Raw_Data'!A1435</x:f>
        <x:v>C01434</x:v>
      </x:c>
      <x:c r="B1435" t="n">
        <x:f>'Raw_Data'!B1435</x:f>
        <x:v>39</x:v>
      </x:c>
      <x:c r="C1435" s="30" t="n">
        <x:f>'Raw_Data'!C1435</x:f>
        <x:v>55561</x:v>
      </x:c>
      <x:c r="D1435" t="n">
        <x:f>'Raw_Data'!D1435</x:f>
        <x:v>694</x:v>
      </x:c>
      <x:c r="E1435" t="n">
        <x:f>'Raw_Data'!E1435</x:f>
        <x:v>22</x:v>
      </x:c>
      <x:c r="F1435" t="str">
        <x:f>PROPER(TRIM('Raw_Data'!F1435))</x:f>
        <x:v>Classic</x:v>
      </x:c>
      <x:c r="G1435" t="str">
        <x:f>PROPER(TRIM('Raw_Data'!G1435))</x:f>
        <x:v>Digital</x:v>
      </x:c>
      <x:c r="H1435" s="60" t="n">
        <x:f>'Raw_Data'!H1435</x:f>
        <x:v>6417</x:v>
      </x:c>
      <x:c r="I1435" s="60" t="n">
        <x:f>'Raw_Data'!I1435</x:f>
        <x:v>568.54</x:v>
      </x:c>
      <x:c r="J1435" s="32" t="n">
        <x:f>'Raw_Data'!J1435</x:f>
        <x:v>0.517</x:v>
      </x:c>
      <x:c r="K1435" s="32" t="n">
        <x:f>'Raw_Data'!K1435</x:f>
        <x:v>0.942</x:v>
      </x:c>
      <x:c r="L1435" t="n">
        <x:f>'Raw_Data'!L1435</x:f>
        <x:v>0</x:v>
      </x:c>
      <x:c r="M1435" t="n">
        <x:f>IF('Raw_Data'!M1435="",Assumptions!$B$15,'Raw_Data'!M1435)</x:f>
        <x:v>5</x:v>
      </x:c>
      <x:c r="N1435" s="32" t="n">
        <x:f>'Raw_Data'!N1435</x:f>
        <x:v>0.217</x:v>
      </x:c>
      <x:c r="O1435" t="str">
        <x:f>IF(OR(D1435&lt;620,L1435&gt;=2,J1435&gt;0.9),"High",IF(OR(D1435&lt;700,L1435=1,J1435&gt;0.75),"Medium","Low"))</x:f>
        <x:v>Medium</x:v>
      </x:c>
      <x:c r="P1435" s="30" t="n">
        <x:f>XLOOKUP(F1435,Assumptions!$A$4:$A$6,Assumptions!$B$4:$B$6)</x:f>
        <x:v>0</x:v>
      </x:c>
      <x:c r="Q1435" s="32" t="n">
        <x:f>XLOOKUP(F1435,Assumptions!$A$4:$A$6,Assumptions!$C$4:$C$6)</x:f>
        <x:v>0.229</x:v>
      </x:c>
      <x:c r="R1435" s="32" t="n">
        <x:f>XLOOKUP(F1435,Assumptions!$A$4:$A$6,Assumptions!$D$4:$D$6)</x:f>
        <x:v>0.015</x:v>
      </x:c>
      <x:c r="S1435" s="32" t="n">
        <x:f>XLOOKUP(F1435,Assumptions!$A$4:$A$6,Assumptions!$E$4:$E$6)</x:f>
        <x:v>0.0075</x:v>
      </x:c>
      <x:c r="T1435" s="32" t="n">
        <x:f>XLOOKUP(O1435,Assumptions!$H$4:$H$6,Assumptions!$I$4:$I$6)</x:f>
        <x:v>0.012</x:v>
      </x:c>
      <x:c r="U1435" s="30" t="n">
        <x:f>XLOOKUP(F1435,Assumptions!$A$4:$A$6,Assumptions!$F$4:$F$6)</x:f>
        <x:v>60</x:v>
      </x:c>
      <x:c r="V1435" s="60" t="n">
        <x:f>I1435*12</x:f>
        <x:v>6822.48</x:v>
      </x:c>
      <x:c r="W1435" s="60" t="n">
        <x:f>H1435*J1435*(1-K1435)*Q1435</x:f>
        <x:v>44.06421709800004</x:v>
      </x:c>
      <x:c r="X1435" s="60" t="n">
        <x:f>V1435*R1435</x:f>
        <x:v>102.3372</x:v>
      </x:c>
      <x:c r="Y1435" s="60" t="n">
        <x:f>V1435*S1435</x:f>
        <x:v>51.1686</x:v>
      </x:c>
      <x:c r="Z1435" s="60" t="n">
        <x:f>H1435*J1435*T1435</x:f>
        <x:v>39.811068</x:v>
      </x:c>
      <x:c r="AA1435" s="60" t="n">
        <x:f>P1435+W1435+X1435-Y1435-Z1435-U1435</x:f>
        <x:v>-4.578250901999972</x:v>
      </x:c>
      <x:c r="AB1435" s="32" t="n">
        <x:f>IFERROR(AA1435/(P1435+W1435+X1435),0)</x:f>
        <x:v>-0.03127190291426841</x:v>
      </x:c>
      <x:c r="AC1435" t="n">
        <x:f>IF(O1435="High",0,IF(I1435&gt;=1800,3,IF(I1435&gt;=900,2,1))+IF(K1435&gt;=0.9,2,IF(K1435&gt;=0.75,1,0))+IF(J1435&lt;=0.7,2,IF(J1435&lt;=0.85,1,0))+IF(M1435&gt;=8,1,0))</x:f>
        <x:v>5</x:v>
      </x:c>
      <x:c r="AD1435" t="str">
        <x:f>IF(AND(O1435&lt;&gt;"High",AC1435&gt;=Assumptions!$B$10,AA1435&gt;0),"Priority Growth",IF(AND(O1435="Low",AA1435&gt;0),"Maintain","Watch"))</x:f>
        <x:v>Watch</x:v>
      </x:c>
      <x:c r="AE1435" s="60" t="n">
        <x:f>MAX(AA1435,0)*N1435</x:f>
        <x:v>0</x:v>
      </x:c>
      <x:c r="AF1435" t="str">
        <x:f>IF(AND(AA1435&gt;=Assumptions!$B$11,O1435&lt;&gt;"High",OR(N1435&gt;=Assumptions!$B$12,M1435&lt;=6)),"High","Standard")</x:f>
        <x:v>Standard</x:v>
      </x:c>
    </x:row>
    <x:row r="1436">
      <x:c r="A1436" t="str">
        <x:f>'Raw_Data'!A1436</x:f>
        <x:v>C01435</x:v>
      </x:c>
      <x:c r="B1436" t="n">
        <x:f>'Raw_Data'!B1436</x:f>
        <x:v>31</x:v>
      </x:c>
      <x:c r="C1436" s="30" t="n">
        <x:f>'Raw_Data'!C1436</x:f>
        <x:v>121063</x:v>
      </x:c>
      <x:c r="D1436" t="n">
        <x:f>'Raw_Data'!D1436</x:f>
        <x:v>723</x:v>
      </x:c>
      <x:c r="E1436" t="n">
        <x:f>'Raw_Data'!E1436</x:f>
        <x:v>92</x:v>
      </x:c>
      <x:c r="F1436" t="str">
        <x:f>PROPER(TRIM('Raw_Data'!F1436))</x:f>
        <x:v>Classic</x:v>
      </x:c>
      <x:c r="G1436" t="str">
        <x:f>PROPER(TRIM('Raw_Data'!G1436))</x:f>
        <x:v>Digital</x:v>
      </x:c>
      <x:c r="H1436" s="60" t="n">
        <x:f>'Raw_Data'!H1436</x:f>
        <x:v>11892</x:v>
      </x:c>
      <x:c r="I1436" s="60" t="n">
        <x:f>'Raw_Data'!I1436</x:f>
        <x:v>1267.69</x:v>
      </x:c>
      <x:c r="J1436" s="32" t="n">
        <x:f>'Raw_Data'!J1436</x:f>
        <x:v>0.46</x:v>
      </x:c>
      <x:c r="K1436" s="32" t="n">
        <x:f>'Raw_Data'!K1436</x:f>
        <x:v>0.798</x:v>
      </x:c>
      <x:c r="L1436" t="n">
        <x:f>'Raw_Data'!L1436</x:f>
        <x:v>0</x:v>
      </x:c>
      <x:c r="M1436" t="n">
        <x:f>IF('Raw_Data'!M1436="",Assumptions!$B$15,'Raw_Data'!M1436)</x:f>
        <x:v>6</x:v>
      </x:c>
      <x:c r="N1436" s="32" t="n">
        <x:f>'Raw_Data'!N1436</x:f>
        <x:v>0.162</x:v>
      </x:c>
      <x:c r="O1436" t="str">
        <x:f>IF(OR(D1436&lt;620,L1436&gt;=2,J1436&gt;0.9),"High",IF(OR(D1436&lt;700,L1436=1,J1436&gt;0.75),"Medium","Low"))</x:f>
        <x:v>Low</x:v>
      </x:c>
      <x:c r="P1436" s="30" t="n">
        <x:f>XLOOKUP(F1436,Assumptions!$A$4:$A$6,Assumptions!$B$4:$B$6)</x:f>
        <x:v>0</x:v>
      </x:c>
      <x:c r="Q1436" s="32" t="n">
        <x:f>XLOOKUP(F1436,Assumptions!$A$4:$A$6,Assumptions!$C$4:$C$6)</x:f>
        <x:v>0.229</x:v>
      </x:c>
      <x:c r="R1436" s="32" t="n">
        <x:f>XLOOKUP(F1436,Assumptions!$A$4:$A$6,Assumptions!$D$4:$D$6)</x:f>
        <x:v>0.015</x:v>
      </x:c>
      <x:c r="S1436" s="32" t="n">
        <x:f>XLOOKUP(F1436,Assumptions!$A$4:$A$6,Assumptions!$E$4:$E$6)</x:f>
        <x:v>0.0075</x:v>
      </x:c>
      <x:c r="T1436" s="32" t="n">
        <x:f>XLOOKUP(O1436,Assumptions!$H$4:$H$6,Assumptions!$I$4:$I$6)</x:f>
        <x:v>0.0035</x:v>
      </x:c>
      <x:c r="U1436" s="30" t="n">
        <x:f>XLOOKUP(F1436,Assumptions!$A$4:$A$6,Assumptions!$F$4:$F$6)</x:f>
        <x:v>60</x:v>
      </x:c>
      <x:c r="V1436" s="60" t="n">
        <x:f>I1436*12</x:f>
        <x:v>15212.28</x:v>
      </x:c>
      <x:c r="W1436" s="60" t="n">
        <x:f>H1436*J1436*(1-K1436)*Q1436</x:f>
        <x:v>253.04606256</x:v>
      </x:c>
      <x:c r="X1436" s="60" t="n">
        <x:f>V1436*R1436</x:f>
        <x:v>228.1842</x:v>
      </x:c>
      <x:c r="Y1436" s="60" t="n">
        <x:f>V1436*S1436</x:f>
        <x:v>114.0921</x:v>
      </x:c>
      <x:c r="Z1436" s="60" t="n">
        <x:f>H1436*J1436*T1436</x:f>
        <x:v>19.146120000000003</x:v>
      </x:c>
      <x:c r="AA1436" s="60" t="n">
        <x:f>P1436+W1436+X1436-Y1436-Z1436-U1436</x:f>
        <x:v>287.99204256</x:v>
      </x:c>
      <x:c r="AB1436" s="32" t="n">
        <x:f>IFERROR(AA1436/(P1436+W1436+X1436),0)</x:f>
        <x:v>0.598449567631032</x:v>
      </x:c>
      <x:c r="AC1436" t="n">
        <x:f>IF(O1436="High",0,IF(I1436&gt;=1800,3,IF(I1436&gt;=900,2,1))+IF(K1436&gt;=0.9,2,IF(K1436&gt;=0.75,1,0))+IF(J1436&lt;=0.7,2,IF(J1436&lt;=0.85,1,0))+IF(M1436&gt;=8,1,0))</x:f>
        <x:v>5</x:v>
      </x:c>
      <x:c r="AD1436" t="str">
        <x:f>IF(AND(O1436&lt;&gt;"High",AC1436&gt;=Assumptions!$B$10,AA1436&gt;0),"Priority Growth",IF(AND(O1436="Low",AA1436&gt;0),"Maintain","Watch"))</x:f>
        <x:v>Maintain</x:v>
      </x:c>
      <x:c r="AE1436" s="60" t="n">
        <x:f>MAX(AA1436,0)*N1436</x:f>
        <x:v>46.654710894720004</x:v>
      </x:c>
      <x:c r="AF1436" t="str">
        <x:f>IF(AND(AA1436&gt;=Assumptions!$B$11,O1436&lt;&gt;"High",OR(N1436&gt;=Assumptions!$B$12,M1436&lt;=6)),"High","Standard")</x:f>
        <x:v>Standard</x:v>
      </x:c>
    </x:row>
    <x:row r="1437">
      <x:c r="A1437" t="str">
        <x:f>'Raw_Data'!A1437</x:f>
        <x:v>C01436</x:v>
      </x:c>
      <x:c r="B1437" t="n">
        <x:f>'Raw_Data'!B1437</x:f>
        <x:v>21</x:v>
      </x:c>
      <x:c r="C1437" s="30" t="n">
        <x:f>'Raw_Data'!C1437</x:f>
        <x:v>52441</x:v>
      </x:c>
      <x:c r="D1437" t="n">
        <x:f>'Raw_Data'!D1437</x:f>
        <x:v>614</x:v>
      </x:c>
      <x:c r="E1437" t="n">
        <x:f>'Raw_Data'!E1437</x:f>
        <x:v>38</x:v>
      </x:c>
      <x:c r="F1437" t="str">
        <x:f>PROPER(TRIM('Raw_Data'!F1437))</x:f>
        <x:v>Classic</x:v>
      </x:c>
      <x:c r="G1437" t="str">
        <x:f>PROPER(TRIM('Raw_Data'!G1437))</x:f>
        <x:v>Digital</x:v>
      </x:c>
      <x:c r="H1437" s="60" t="n">
        <x:f>'Raw_Data'!H1437</x:f>
        <x:v>1400</x:v>
      </x:c>
      <x:c r="I1437" s="60" t="n">
        <x:f>'Raw_Data'!I1437</x:f>
        <x:v>150</x:v>
      </x:c>
      <x:c r="J1437" s="32" t="n">
        <x:f>'Raw_Data'!J1437</x:f>
        <x:v>0.713</x:v>
      </x:c>
      <x:c r="K1437" s="32" t="n">
        <x:f>'Raw_Data'!K1437</x:f>
        <x:v>0.766</x:v>
      </x:c>
      <x:c r="L1437" t="n">
        <x:f>'Raw_Data'!L1437</x:f>
        <x:v>0</x:v>
      </x:c>
      <x:c r="M1437" t="n">
        <x:f>IF('Raw_Data'!M1437="",Assumptions!$B$15,'Raw_Data'!M1437)</x:f>
        <x:v>7</x:v>
      </x:c>
      <x:c r="N1437" s="32" t="n">
        <x:f>'Raw_Data'!N1437</x:f>
        <x:v>0.099</x:v>
      </x:c>
      <x:c r="O1437" t="str">
        <x:f>IF(OR(D1437&lt;620,L1437&gt;=2,J1437&gt;0.9),"High",IF(OR(D1437&lt;700,L1437=1,J1437&gt;0.75),"Medium","Low"))</x:f>
        <x:v>High</x:v>
      </x:c>
      <x:c r="P1437" s="30" t="n">
        <x:f>XLOOKUP(F1437,Assumptions!$A$4:$A$6,Assumptions!$B$4:$B$6)</x:f>
        <x:v>0</x:v>
      </x:c>
      <x:c r="Q1437" s="32" t="n">
        <x:f>XLOOKUP(F1437,Assumptions!$A$4:$A$6,Assumptions!$C$4:$C$6)</x:f>
        <x:v>0.229</x:v>
      </x:c>
      <x:c r="R1437" s="32" t="n">
        <x:f>XLOOKUP(F1437,Assumptions!$A$4:$A$6,Assumptions!$D$4:$D$6)</x:f>
        <x:v>0.015</x:v>
      </x:c>
      <x:c r="S1437" s="32" t="n">
        <x:f>XLOOKUP(F1437,Assumptions!$A$4:$A$6,Assumptions!$E$4:$E$6)</x:f>
        <x:v>0.0075</x:v>
      </x:c>
      <x:c r="T1437" s="32" t="n">
        <x:f>XLOOKUP(O1437,Assumptions!$H$4:$H$6,Assumptions!$I$4:$I$6)</x:f>
        <x:v>0.045</x:v>
      </x:c>
      <x:c r="U1437" s="30" t="n">
        <x:f>XLOOKUP(F1437,Assumptions!$A$4:$A$6,Assumptions!$F$4:$F$6)</x:f>
        <x:v>60</x:v>
      </x:c>
      <x:c r="V1437" s="60" t="n">
        <x:f>I1437*12</x:f>
        <x:v>1800</x:v>
      </x:c>
      <x:c r="W1437" s="60" t="n">
        <x:f>H1437*J1437*(1-K1437)*Q1437</x:f>
        <x:v>53.489545199999995</x:v>
      </x:c>
      <x:c r="X1437" s="60" t="n">
        <x:f>V1437*R1437</x:f>
        <x:v>27</x:v>
      </x:c>
      <x:c r="Y1437" s="60" t="n">
        <x:f>V1437*S1437</x:f>
        <x:v>13.5</x:v>
      </x:c>
      <x:c r="Z1437" s="60" t="n">
        <x:f>H1437*J1437*T1437</x:f>
        <x:v>44.919</x:v>
      </x:c>
      <x:c r="AA1437" s="60" t="n">
        <x:f>P1437+W1437+X1437-Y1437-Z1437-U1437</x:f>
        <x:v>-37.9294548</x:v>
      </x:c>
      <x:c r="AB1437" s="32" t="n">
        <x:f>IFERROR(AA1437/(P1437+W1437+X1437),0)</x:f>
        <x:v>-0.4712345523353759</x:v>
      </x:c>
      <x:c r="AC1437" t="n">
        <x:f>IF(O1437="High",0,IF(I1437&gt;=1800,3,IF(I1437&gt;=900,2,1))+IF(K1437&gt;=0.9,2,IF(K1437&gt;=0.75,1,0))+IF(J1437&lt;=0.7,2,IF(J1437&lt;=0.85,1,0))+IF(M1437&gt;=8,1,0))</x:f>
        <x:v>0</x:v>
      </x:c>
      <x:c r="AD1437" t="str">
        <x:f>IF(AND(O1437&lt;&gt;"High",AC1437&gt;=Assumptions!$B$10,AA1437&gt;0),"Priority Growth",IF(AND(O1437="Low",AA1437&gt;0),"Maintain","Watch"))</x:f>
        <x:v>Watch</x:v>
      </x:c>
      <x:c r="AE1437" s="60" t="n">
        <x:f>MAX(AA1437,0)*N1437</x:f>
        <x:v>0</x:v>
      </x:c>
      <x:c r="AF1437" t="str">
        <x:f>IF(AND(AA1437&gt;=Assumptions!$B$11,O1437&lt;&gt;"High",OR(N1437&gt;=Assumptions!$B$12,M1437&lt;=6)),"High","Standard")</x:f>
        <x:v>Standard</x:v>
      </x:c>
    </x:row>
    <x:row r="1438">
      <x:c r="A1438" t="str">
        <x:f>'Raw_Data'!A1438</x:f>
        <x:v>C01437</x:v>
      </x:c>
      <x:c r="B1438" t="n">
        <x:f>'Raw_Data'!B1438</x:f>
        <x:v>46</x:v>
      </x:c>
      <x:c r="C1438" s="30" t="n">
        <x:f>'Raw_Data'!C1438</x:f>
        <x:v>100712</x:v>
      </x:c>
      <x:c r="D1438" t="n">
        <x:f>'Raw_Data'!D1438</x:f>
        <x:v>683</x:v>
      </x:c>
      <x:c r="E1438" t="n">
        <x:f>'Raw_Data'!E1438</x:f>
        <x:v>45</x:v>
      </x:c>
      <x:c r="F1438" t="str">
        <x:f>PROPER(TRIM('Raw_Data'!F1438))</x:f>
        <x:v>Gold</x:v>
      </x:c>
      <x:c r="G1438" t="str">
        <x:f>PROPER(TRIM('Raw_Data'!G1438))</x:f>
        <x:v>Partner</x:v>
      </x:c>
      <x:c r="H1438" s="60" t="n">
        <x:f>'Raw_Data'!H1438</x:f>
        <x:v>15806</x:v>
      </x:c>
      <x:c r="I1438" s="60" t="n">
        <x:f>'Raw_Data'!I1438</x:f>
        <x:v>1846.74</x:v>
      </x:c>
      <x:c r="J1438" s="32" t="n">
        <x:f>'Raw_Data'!J1438</x:f>
        <x:v>0.482</x:v>
      </x:c>
      <x:c r="K1438" s="32" t="n">
        <x:f>'Raw_Data'!K1438</x:f>
        <x:v>0.766</x:v>
      </x:c>
      <x:c r="L1438" t="n">
        <x:f>'Raw_Data'!L1438</x:f>
        <x:v>0</x:v>
      </x:c>
      <x:c r="M1438" t="n">
        <x:f>IF('Raw_Data'!M1438="",Assumptions!$B$15,'Raw_Data'!M1438)</x:f>
        <x:v>7</x:v>
      </x:c>
      <x:c r="N1438" s="32" t="n">
        <x:f>'Raw_Data'!N1438</x:f>
        <x:v>0.123</x:v>
      </x:c>
      <x:c r="O1438" t="str">
        <x:f>IF(OR(D1438&lt;620,L1438&gt;=2,J1438&gt;0.9),"High",IF(OR(D1438&lt;700,L1438=1,J1438&gt;0.75),"Medium","Low"))</x:f>
        <x:v>Medium</x:v>
      </x:c>
      <x:c r="P1438" s="30" t="n">
        <x:f>XLOOKUP(F1438,Assumptions!$A$4:$A$6,Assumptions!$B$4:$B$6)</x:f>
        <x:v>95</x:v>
      </x:c>
      <x:c r="Q1438" s="32" t="n">
        <x:f>XLOOKUP(F1438,Assumptions!$A$4:$A$6,Assumptions!$C$4:$C$6)</x:f>
        <x:v>0.219</x:v>
      </x:c>
      <x:c r="R1438" s="32" t="n">
        <x:f>XLOOKUP(F1438,Assumptions!$A$4:$A$6,Assumptions!$D$4:$D$6)</x:f>
        <x:v>0.016</x:v>
      </x:c>
      <x:c r="S1438" s="32" t="n">
        <x:f>XLOOKUP(F1438,Assumptions!$A$4:$A$6,Assumptions!$E$4:$E$6)</x:f>
        <x:v>0.01</x:v>
      </x:c>
      <x:c r="T1438" s="32" t="n">
        <x:f>XLOOKUP(O1438,Assumptions!$H$4:$H$6,Assumptions!$I$4:$I$6)</x:f>
        <x:v>0.012</x:v>
      </x:c>
      <x:c r="U1438" s="30" t="n">
        <x:f>XLOOKUP(F1438,Assumptions!$A$4:$A$6,Assumptions!$F$4:$F$6)</x:f>
        <x:v>90</x:v>
      </x:c>
      <x:c r="V1438" s="60" t="n">
        <x:f>I1438*12</x:f>
        <x:v>22160.88</x:v>
      </x:c>
      <x:c r="W1438" s="60" t="n">
        <x:f>H1438*J1438*(1-K1438)*Q1438</x:f>
        <x:v>390.417241032</x:v>
      </x:c>
      <x:c r="X1438" s="60" t="n">
        <x:f>V1438*R1438</x:f>
        <x:v>354.57408000000004</x:v>
      </x:c>
      <x:c r="Y1438" s="60" t="n">
        <x:f>V1438*S1438</x:f>
        <x:v>221.6088</x:v>
      </x:c>
      <x:c r="Z1438" s="60" t="n">
        <x:f>H1438*J1438*T1438</x:f>
        <x:v>91.421904</x:v>
      </x:c>
      <x:c r="AA1438" s="60" t="n">
        <x:f>P1438+W1438+X1438-Y1438-Z1438-U1438</x:f>
        <x:v>436.9606170320001</x:v>
      </x:c>
      <x:c r="AB1438" s="32" t="n">
        <x:f>IFERROR(AA1438/(P1438+W1438+X1438),0)</x:f>
        <x:v>0.520196585477999</x:v>
      </x:c>
      <x:c r="AC1438" t="n">
        <x:f>IF(O1438="High",0,IF(I1438&gt;=1800,3,IF(I1438&gt;=900,2,1))+IF(K1438&gt;=0.9,2,IF(K1438&gt;=0.75,1,0))+IF(J1438&lt;=0.7,2,IF(J1438&lt;=0.85,1,0))+IF(M1438&gt;=8,1,0))</x:f>
        <x:v>6</x:v>
      </x:c>
      <x:c r="AD1438" t="str">
        <x:f>IF(AND(O1438&lt;&gt;"High",AC1438&gt;=Assumptions!$B$10,AA1438&gt;0),"Priority Growth",IF(AND(O1438="Low",AA1438&gt;0),"Maintain","Watch"))</x:f>
        <x:v>Priority Growth</x:v>
      </x:c>
      <x:c r="AE1438" s="60" t="n">
        <x:f>MAX(AA1438,0)*N1438</x:f>
        <x:v>53.74615589493601</x:v>
      </x:c>
      <x:c r="AF1438" t="str">
        <x:f>IF(AND(AA1438&gt;=Assumptions!$B$11,O1438&lt;&gt;"High",OR(N1438&gt;=Assumptions!$B$12,M1438&lt;=6)),"High","Standard")</x:f>
        <x:v>Standard</x:v>
      </x:c>
    </x:row>
    <x:row r="1439">
      <x:c r="A1439" t="str">
        <x:f>'Raw_Data'!A1439</x:f>
        <x:v>C01438</x:v>
      </x:c>
      <x:c r="B1439" t="n">
        <x:f>'Raw_Data'!B1439</x:f>
        <x:v>32</x:v>
      </x:c>
      <x:c r="C1439" s="30" t="n">
        <x:f>'Raw_Data'!C1439</x:f>
        <x:v>96116</x:v>
      </x:c>
      <x:c r="D1439" t="n">
        <x:f>'Raw_Data'!D1439</x:f>
        <x:v>730</x:v>
      </x:c>
      <x:c r="E1439" t="n">
        <x:f>'Raw_Data'!E1439</x:f>
        <x:v>73</x:v>
      </x:c>
      <x:c r="F1439" t="str">
        <x:f>PROPER(TRIM('Raw_Data'!F1439))</x:f>
        <x:v>Platinum</x:v>
      </x:c>
      <x:c r="G1439" t="str">
        <x:f>PROPER(TRIM('Raw_Data'!G1439))</x:f>
        <x:v>Branch</x:v>
      </x:c>
      <x:c r="H1439" s="60" t="n">
        <x:f>'Raw_Data'!H1439</x:f>
        <x:v>19086</x:v>
      </x:c>
      <x:c r="I1439" s="60" t="n">
        <x:f>'Raw_Data'!I1439</x:f>
        <x:v>1663.67</x:v>
      </x:c>
      <x:c r="J1439" s="32" t="n">
        <x:f>'Raw_Data'!J1439</x:f>
        <x:v>0.392</x:v>
      </x:c>
      <x:c r="K1439" s="32" t="n">
        <x:f>'Raw_Data'!K1439</x:f>
        <x:v>0.647</x:v>
      </x:c>
      <x:c r="L1439" t="n">
        <x:f>'Raw_Data'!L1439</x:f>
        <x:v>0</x:v>
      </x:c>
      <x:c r="M1439" t="n">
        <x:f>IF('Raw_Data'!M1439="",Assumptions!$B$15,'Raw_Data'!M1439)</x:f>
        <x:v>6</x:v>
      </x:c>
      <x:c r="N1439" s="32" t="n">
        <x:f>'Raw_Data'!N1439</x:f>
        <x:v>0.16</x:v>
      </x:c>
      <x:c r="O1439" t="str">
        <x:f>IF(OR(D1439&lt;620,L1439&gt;=2,J1439&gt;0.9),"High",IF(OR(D1439&lt;700,L1439=1,J1439&gt;0.75),"Medium","Low"))</x:f>
        <x:v>Low</x:v>
      </x:c>
      <x:c r="P1439" s="30" t="n">
        <x:f>XLOOKUP(F1439,Assumptions!$A$4:$A$6,Assumptions!$B$4:$B$6)</x:f>
        <x:v>195</x:v>
      </x:c>
      <x:c r="Q1439" s="32" t="n">
        <x:f>XLOOKUP(F1439,Assumptions!$A$4:$A$6,Assumptions!$C$4:$C$6)</x:f>
        <x:v>0.199</x:v>
      </x:c>
      <x:c r="R1439" s="32" t="n">
        <x:f>XLOOKUP(F1439,Assumptions!$A$4:$A$6,Assumptions!$D$4:$D$6)</x:f>
        <x:v>0.017</x:v>
      </x:c>
      <x:c r="S1439" s="32" t="n">
        <x:f>XLOOKUP(F1439,Assumptions!$A$4:$A$6,Assumptions!$E$4:$E$6)</x:f>
        <x:v>0.013</x:v>
      </x:c>
      <x:c r="T1439" s="32" t="n">
        <x:f>XLOOKUP(O1439,Assumptions!$H$4:$H$6,Assumptions!$I$4:$I$6)</x:f>
        <x:v>0.0035</x:v>
      </x:c>
      <x:c r="U1439" s="30" t="n">
        <x:f>XLOOKUP(F1439,Assumptions!$A$4:$A$6,Assumptions!$F$4:$F$6)</x:f>
        <x:v>140</x:v>
      </x:c>
      <x:c r="V1439" s="60" t="n">
        <x:f>I1439*12</x:f>
        <x:v>19964.04</x:v>
      </x:c>
      <x:c r="W1439" s="60" t="n">
        <x:f>H1439*J1439*(1-K1439)*Q1439</x:f>
        <x:v>525.567822864</x:v>
      </x:c>
      <x:c r="X1439" s="60" t="n">
        <x:f>V1439*R1439</x:f>
        <x:v>339.38868</x:v>
      </x:c>
      <x:c r="Y1439" s="60" t="n">
        <x:f>V1439*S1439</x:f>
        <x:v>259.53252</x:v>
      </x:c>
      <x:c r="Z1439" s="60" t="n">
        <x:f>H1439*J1439*T1439</x:f>
        <x:v>26.185992000000002</x:v>
      </x:c>
      <x:c r="AA1439" s="60" t="n">
        <x:f>P1439+W1439+X1439-Y1439-Z1439-U1439</x:f>
        <x:v>634.2379908639999</x:v>
      </x:c>
      <x:c r="AB1439" s="32" t="n">
        <x:f>IFERROR(AA1439/(P1439+W1439+X1439),0)</x:f>
        <x:v>0.5983622810467131</x:v>
      </x:c>
      <x:c r="AC1439" t="n">
        <x:f>IF(O1439="High",0,IF(I1439&gt;=1800,3,IF(I1439&gt;=900,2,1))+IF(K1439&gt;=0.9,2,IF(K1439&gt;=0.75,1,0))+IF(J1439&lt;=0.7,2,IF(J1439&lt;=0.85,1,0))+IF(M1439&gt;=8,1,0))</x:f>
        <x:v>4</x:v>
      </x:c>
      <x:c r="AD1439" t="str">
        <x:f>IF(AND(O1439&lt;&gt;"High",AC1439&gt;=Assumptions!$B$10,AA1439&gt;0),"Priority Growth",IF(AND(O1439="Low",AA1439&gt;0),"Maintain","Watch"))</x:f>
        <x:v>Maintain</x:v>
      </x:c>
      <x:c r="AE1439" s="60" t="n">
        <x:f>MAX(AA1439,0)*N1439</x:f>
        <x:v>101.47807853823998</x:v>
      </x:c>
      <x:c r="AF1439" t="str">
        <x:f>IF(AND(AA1439&gt;=Assumptions!$B$11,O1439&lt;&gt;"High",OR(N1439&gt;=Assumptions!$B$12,M1439&lt;=6)),"High","Standard")</x:f>
        <x:v>High</x:v>
      </x:c>
    </x:row>
    <x:row r="1440">
      <x:c r="A1440" t="str">
        <x:f>'Raw_Data'!A1440</x:f>
        <x:v>C01439</x:v>
      </x:c>
      <x:c r="B1440" t="n">
        <x:f>'Raw_Data'!B1440</x:f>
        <x:v>39</x:v>
      </x:c>
      <x:c r="C1440" s="30" t="n">
        <x:f>'Raw_Data'!C1440</x:f>
        <x:v>57462</x:v>
      </x:c>
      <x:c r="D1440" t="n">
        <x:f>'Raw_Data'!D1440</x:f>
        <x:v>656</x:v>
      </x:c>
      <x:c r="E1440" t="n">
        <x:f>'Raw_Data'!E1440</x:f>
        <x:v>60</x:v>
      </x:c>
      <x:c r="F1440" t="str">
        <x:f>PROPER(TRIM('Raw_Data'!F1440))</x:f>
        <x:v>Classic</x:v>
      </x:c>
      <x:c r="G1440" t="str">
        <x:f>PROPER(TRIM('Raw_Data'!G1440))</x:f>
        <x:v>Digital</x:v>
      </x:c>
      <x:c r="H1440" s="60" t="n">
        <x:f>'Raw_Data'!H1440</x:f>
        <x:v>3357</x:v>
      </x:c>
      <x:c r="I1440" s="60" t="n">
        <x:f>'Raw_Data'!I1440</x:f>
        <x:v>723.52</x:v>
      </x:c>
      <x:c r="J1440" s="32" t="n">
        <x:f>'Raw_Data'!J1440</x:f>
        <x:v>0.654</x:v>
      </x:c>
      <x:c r="K1440" s="32" t="n">
        <x:f>'Raw_Data'!K1440</x:f>
        <x:v>0.718</x:v>
      </x:c>
      <x:c r="L1440" t="n">
        <x:f>'Raw_Data'!L1440</x:f>
        <x:v>0</x:v>
      </x:c>
      <x:c r="M1440" t="n">
        <x:f>IF('Raw_Data'!M1440="",Assumptions!$B$15,'Raw_Data'!M1440)</x:f>
        <x:v>10</x:v>
      </x:c>
      <x:c r="N1440" s="32" t="n">
        <x:f>'Raw_Data'!N1440</x:f>
        <x:v>0.02</x:v>
      </x:c>
      <x:c r="O1440" t="str">
        <x:f>IF(OR(D1440&lt;620,L1440&gt;=2,J1440&gt;0.9),"High",IF(OR(D1440&lt;700,L1440=1,J1440&gt;0.75),"Medium","Low"))</x:f>
        <x:v>Medium</x:v>
      </x:c>
      <x:c r="P1440" s="30" t="n">
        <x:f>XLOOKUP(F1440,Assumptions!$A$4:$A$6,Assumptions!$B$4:$B$6)</x:f>
        <x:v>0</x:v>
      </x:c>
      <x:c r="Q1440" s="32" t="n">
        <x:f>XLOOKUP(F1440,Assumptions!$A$4:$A$6,Assumptions!$C$4:$C$6)</x:f>
        <x:v>0.229</x:v>
      </x:c>
      <x:c r="R1440" s="32" t="n">
        <x:f>XLOOKUP(F1440,Assumptions!$A$4:$A$6,Assumptions!$D$4:$D$6)</x:f>
        <x:v>0.015</x:v>
      </x:c>
      <x:c r="S1440" s="32" t="n">
        <x:f>XLOOKUP(F1440,Assumptions!$A$4:$A$6,Assumptions!$E$4:$E$6)</x:f>
        <x:v>0.0075</x:v>
      </x:c>
      <x:c r="T1440" s="32" t="n">
        <x:f>XLOOKUP(O1440,Assumptions!$H$4:$H$6,Assumptions!$I$4:$I$6)</x:f>
        <x:v>0.012</x:v>
      </x:c>
      <x:c r="U1440" s="30" t="n">
        <x:f>XLOOKUP(F1440,Assumptions!$A$4:$A$6,Assumptions!$F$4:$F$6)</x:f>
        <x:v>60</x:v>
      </x:c>
      <x:c r="V1440" s="60" t="n">
        <x:f>I1440*12</x:f>
        <x:v>8682.24</x:v>
      </x:c>
      <x:c r="W1440" s="60" t="n">
        <x:f>H1440*J1440*(1-K1440)*Q1440</x:f>
        <x:v>141.77957828400002</x:v>
      </x:c>
      <x:c r="X1440" s="60" t="n">
        <x:f>V1440*R1440</x:f>
        <x:v>130.2336</x:v>
      </x:c>
      <x:c r="Y1440" s="60" t="n">
        <x:f>V1440*S1440</x:f>
        <x:v>65.1168</x:v>
      </x:c>
      <x:c r="Z1440" s="60" t="n">
        <x:f>H1440*J1440*T1440</x:f>
        <x:v>26.345736000000002</x:v>
      </x:c>
      <x:c r="AA1440" s="60" t="n">
        <x:f>P1440+W1440+X1440-Y1440-Z1440-U1440</x:f>
        <x:v>120.55064228399999</x:v>
      </x:c>
      <x:c r="AB1440" s="32" t="n">
        <x:f>IFERROR(AA1440/(P1440+W1440+X1440),0)</x:f>
        <x:v>0.4431794188961575</x:v>
      </x:c>
      <x:c r="AC1440" t="n">
        <x:f>IF(O1440="High",0,IF(I1440&gt;=1800,3,IF(I1440&gt;=900,2,1))+IF(K1440&gt;=0.9,2,IF(K1440&gt;=0.75,1,0))+IF(J1440&lt;=0.7,2,IF(J1440&lt;=0.85,1,0))+IF(M1440&gt;=8,1,0))</x:f>
        <x:v>4</x:v>
      </x:c>
      <x:c r="AD1440" t="str">
        <x:f>IF(AND(O1440&lt;&gt;"High",AC1440&gt;=Assumptions!$B$10,AA1440&gt;0),"Priority Growth",IF(AND(O1440="Low",AA1440&gt;0),"Maintain","Watch"))</x:f>
        <x:v>Watch</x:v>
      </x:c>
      <x:c r="AE1440" s="60" t="n">
        <x:f>MAX(AA1440,0)*N1440</x:f>
        <x:v>2.4110128456799997</x:v>
      </x:c>
      <x:c r="AF1440" t="str">
        <x:f>IF(AND(AA1440&gt;=Assumptions!$B$11,O1440&lt;&gt;"High",OR(N1440&gt;=Assumptions!$B$12,M1440&lt;=6)),"High","Standard")</x:f>
        <x:v>Standard</x:v>
      </x:c>
    </x:row>
    <x:row r="1441">
      <x:c r="A1441" t="str">
        <x:f>'Raw_Data'!A1441</x:f>
        <x:v>C01440</x:v>
      </x:c>
      <x:c r="B1441" t="n">
        <x:f>'Raw_Data'!B1441</x:f>
        <x:v>44</x:v>
      </x:c>
      <x:c r="C1441" s="30" t="n">
        <x:f>'Raw_Data'!C1441</x:f>
        <x:v>213893</x:v>
      </x:c>
      <x:c r="D1441" t="n">
        <x:f>'Raw_Data'!D1441</x:f>
        <x:v>614</x:v>
      </x:c>
      <x:c r="E1441" t="n">
        <x:f>'Raw_Data'!E1441</x:f>
        <x:v>7</x:v>
      </x:c>
      <x:c r="F1441" t="str">
        <x:f>PROPER(TRIM('Raw_Data'!F1441))</x:f>
        <x:v>Platinum</x:v>
      </x:c>
      <x:c r="G1441" t="str">
        <x:f>PROPER(TRIM('Raw_Data'!G1441))</x:f>
        <x:v>Direct Mail</x:v>
      </x:c>
      <x:c r="H1441" s="60" t="n">
        <x:f>'Raw_Data'!H1441</x:f>
        <x:v>40000</x:v>
      </x:c>
      <x:c r="I1441" s="60" t="n">
        <x:f>'Raw_Data'!I1441</x:f>
        <x:v>4715.54</x:v>
      </x:c>
      <x:c r="J1441" s="32" t="n">
        <x:f>'Raw_Data'!J1441</x:f>
        <x:v>0.655</x:v>
      </x:c>
      <x:c r="K1441" s="32" t="n">
        <x:f>'Raw_Data'!K1441</x:f>
        <x:v>0.675</x:v>
      </x:c>
      <x:c r="L1441" t="n">
        <x:f>'Raw_Data'!L1441</x:f>
        <x:v>0</x:v>
      </x:c>
      <x:c r="M1441" t="n">
        <x:f>IF('Raw_Data'!M1441="",Assumptions!$B$15,'Raw_Data'!M1441)</x:f>
        <x:v>8</x:v>
      </x:c>
      <x:c r="N1441" s="32" t="n">
        <x:f>'Raw_Data'!N1441</x:f>
        <x:v>0.083</x:v>
      </x:c>
      <x:c r="O1441" t="str">
        <x:f>IF(OR(D1441&lt;620,L1441&gt;=2,J1441&gt;0.9),"High",IF(OR(D1441&lt;700,L1441=1,J1441&gt;0.75),"Medium","Low"))</x:f>
        <x:v>High</x:v>
      </x:c>
      <x:c r="P1441" s="30" t="n">
        <x:f>XLOOKUP(F1441,Assumptions!$A$4:$A$6,Assumptions!$B$4:$B$6)</x:f>
        <x:v>195</x:v>
      </x:c>
      <x:c r="Q1441" s="32" t="n">
        <x:f>XLOOKUP(F1441,Assumptions!$A$4:$A$6,Assumptions!$C$4:$C$6)</x:f>
        <x:v>0.199</x:v>
      </x:c>
      <x:c r="R1441" s="32" t="n">
        <x:f>XLOOKUP(F1441,Assumptions!$A$4:$A$6,Assumptions!$D$4:$D$6)</x:f>
        <x:v>0.017</x:v>
      </x:c>
      <x:c r="S1441" s="32" t="n">
        <x:f>XLOOKUP(F1441,Assumptions!$A$4:$A$6,Assumptions!$E$4:$E$6)</x:f>
        <x:v>0.013</x:v>
      </x:c>
      <x:c r="T1441" s="32" t="n">
        <x:f>XLOOKUP(O1441,Assumptions!$H$4:$H$6,Assumptions!$I$4:$I$6)</x:f>
        <x:v>0.045</x:v>
      </x:c>
      <x:c r="U1441" s="30" t="n">
        <x:f>XLOOKUP(F1441,Assumptions!$A$4:$A$6,Assumptions!$F$4:$F$6)</x:f>
        <x:v>140</x:v>
      </x:c>
      <x:c r="V1441" s="60" t="n">
        <x:f>I1441*12</x:f>
        <x:v>56586.479999999996</x:v>
      </x:c>
      <x:c r="W1441" s="60" t="n">
        <x:f>H1441*J1441*(1-K1441)*Q1441</x:f>
        <x:v>1694.4849999999997</x:v>
      </x:c>
      <x:c r="X1441" s="60" t="n">
        <x:f>V1441*R1441</x:f>
        <x:v>961.97016</x:v>
      </x:c>
      <x:c r="Y1441" s="60" t="n">
        <x:f>V1441*S1441</x:f>
        <x:v>735.6242399999999</x:v>
      </x:c>
      <x:c r="Z1441" s="60" t="n">
        <x:f>H1441*J1441*T1441</x:f>
        <x:v>1179</x:v>
      </x:c>
      <x:c r="AA1441" s="60" t="n">
        <x:f>P1441+W1441+X1441-Y1441-Z1441-U1441</x:f>
        <x:v>796.8309199999994</x:v>
      </x:c>
      <x:c r="AB1441" s="32" t="n">
        <x:f>IFERROR(AA1441/(P1441+W1441+X1441),0)</x:f>
        <x:v>0.27944711569653424</x:v>
      </x:c>
      <x:c r="AC1441" t="n">
        <x:f>IF(O1441="High",0,IF(I1441&gt;=1800,3,IF(I1441&gt;=900,2,1))+IF(K1441&gt;=0.9,2,IF(K1441&gt;=0.75,1,0))+IF(J1441&lt;=0.7,2,IF(J1441&lt;=0.85,1,0))+IF(M1441&gt;=8,1,0))</x:f>
        <x:v>0</x:v>
      </x:c>
      <x:c r="AD1441" t="str">
        <x:f>IF(AND(O1441&lt;&gt;"High",AC1441&gt;=Assumptions!$B$10,AA1441&gt;0),"Priority Growth",IF(AND(O1441="Low",AA1441&gt;0),"Maintain","Watch"))</x:f>
        <x:v>Watch</x:v>
      </x:c>
      <x:c r="AE1441" s="60" t="n">
        <x:f>MAX(AA1441,0)*N1441</x:f>
        <x:v>66.13696635999996</x:v>
      </x:c>
      <x:c r="AF1441" t="str">
        <x:f>IF(AND(AA1441&gt;=Assumptions!$B$11,O1441&lt;&gt;"High",OR(N1441&gt;=Assumptions!$B$12,M1441&lt;=6)),"High","Standard")</x:f>
        <x:v>Standard</x:v>
      </x:c>
    </x:row>
    <x:row r="1442">
      <x:c r="A1442" t="str">
        <x:f>'Raw_Data'!A1442</x:f>
        <x:v>C01441</x:v>
      </x:c>
      <x:c r="B1442" t="n">
        <x:f>'Raw_Data'!B1442</x:f>
        <x:v>30</x:v>
      </x:c>
      <x:c r="C1442" s="30" t="n">
        <x:f>'Raw_Data'!C1442</x:f>
        <x:v>52744</x:v>
      </x:c>
      <x:c r="D1442" t="n">
        <x:f>'Raw_Data'!D1442</x:f>
        <x:v>680</x:v>
      </x:c>
      <x:c r="E1442" t="n">
        <x:f>'Raw_Data'!E1442</x:f>
        <x:v>40</x:v>
      </x:c>
      <x:c r="F1442" t="str">
        <x:f>PROPER(TRIM('Raw_Data'!F1442))</x:f>
        <x:v>Classic</x:v>
      </x:c>
      <x:c r="G1442" t="str">
        <x:f>PROPER(TRIM('Raw_Data'!G1442))</x:f>
        <x:v>Digital</x:v>
      </x:c>
      <x:c r="H1442" s="60" t="n">
        <x:f>'Raw_Data'!H1442</x:f>
        <x:v>4284</x:v>
      </x:c>
      <x:c r="I1442" s="60" t="n">
        <x:f>'Raw_Data'!I1442</x:f>
        <x:v>956.27</x:v>
      </x:c>
      <x:c r="J1442" s="32" t="n">
        <x:f>'Raw_Data'!J1442</x:f>
        <x:v>0.367</x:v>
      </x:c>
      <x:c r="K1442" s="32" t="n">
        <x:f>'Raw_Data'!K1442</x:f>
        <x:v>0.855</x:v>
      </x:c>
      <x:c r="L1442" t="n">
        <x:f>'Raw_Data'!L1442</x:f>
        <x:v>0</x:v>
      </x:c>
      <x:c r="M1442" t="n">
        <x:f>IF('Raw_Data'!M1442="",Assumptions!$B$15,'Raw_Data'!M1442)</x:f>
        <x:v>9</x:v>
      </x:c>
      <x:c r="N1442" s="32" t="n">
        <x:f>'Raw_Data'!N1442</x:f>
        <x:v>0.02</x:v>
      </x:c>
      <x:c r="O1442" t="str">
        <x:f>IF(OR(D1442&lt;620,L1442&gt;=2,J1442&gt;0.9),"High",IF(OR(D1442&lt;700,L1442=1,J1442&gt;0.75),"Medium","Low"))</x:f>
        <x:v>Medium</x:v>
      </x:c>
      <x:c r="P1442" s="30" t="n">
        <x:f>XLOOKUP(F1442,Assumptions!$A$4:$A$6,Assumptions!$B$4:$B$6)</x:f>
        <x:v>0</x:v>
      </x:c>
      <x:c r="Q1442" s="32" t="n">
        <x:f>XLOOKUP(F1442,Assumptions!$A$4:$A$6,Assumptions!$C$4:$C$6)</x:f>
        <x:v>0.229</x:v>
      </x:c>
      <x:c r="R1442" s="32" t="n">
        <x:f>XLOOKUP(F1442,Assumptions!$A$4:$A$6,Assumptions!$D$4:$D$6)</x:f>
        <x:v>0.015</x:v>
      </x:c>
      <x:c r="S1442" s="32" t="n">
        <x:f>XLOOKUP(F1442,Assumptions!$A$4:$A$6,Assumptions!$E$4:$E$6)</x:f>
        <x:v>0.0075</x:v>
      </x:c>
      <x:c r="T1442" s="32" t="n">
        <x:f>XLOOKUP(O1442,Assumptions!$H$4:$H$6,Assumptions!$I$4:$I$6)</x:f>
        <x:v>0.012</x:v>
      </x:c>
      <x:c r="U1442" s="30" t="n">
        <x:f>XLOOKUP(F1442,Assumptions!$A$4:$A$6,Assumptions!$F$4:$F$6)</x:f>
        <x:v>60</x:v>
      </x:c>
      <x:c r="V1442" s="60" t="n">
        <x:f>I1442*12</x:f>
        <x:v>11475.24</x:v>
      </x:c>
      <x:c r="W1442" s="60" t="n">
        <x:f>H1442*J1442*(1-K1442)*Q1442</x:f>
        <x:v>52.20583074000001</x:v>
      </x:c>
      <x:c r="X1442" s="60" t="n">
        <x:f>V1442*R1442</x:f>
        <x:v>172.12859999999998</x:v>
      </x:c>
      <x:c r="Y1442" s="60" t="n">
        <x:f>V1442*S1442</x:f>
        <x:v>86.06429999999999</x:v>
      </x:c>
      <x:c r="Z1442" s="60" t="n">
        <x:f>H1442*J1442*T1442</x:f>
        <x:v>18.866736</x:v>
      </x:c>
      <x:c r="AA1442" s="60" t="n">
        <x:f>P1442+W1442+X1442-Y1442-Z1442-U1442</x:f>
        <x:v>59.40339474000001</x:v>
      </x:c>
      <x:c r="AB1442" s="32" t="n">
        <x:f>IFERROR(AA1442/(P1442+W1442+X1442),0)</x:f>
        <x:v>0.2647983840200062</x:v>
      </x:c>
      <x:c r="AC1442" t="n">
        <x:f>IF(O1442="High",0,IF(I1442&gt;=1800,3,IF(I1442&gt;=900,2,1))+IF(K1442&gt;=0.9,2,IF(K1442&gt;=0.75,1,0))+IF(J1442&lt;=0.7,2,IF(J1442&lt;=0.85,1,0))+IF(M1442&gt;=8,1,0))</x:f>
        <x:v>6</x:v>
      </x:c>
      <x:c r="AD1442" t="str">
        <x:f>IF(AND(O1442&lt;&gt;"High",AC1442&gt;=Assumptions!$B$10,AA1442&gt;0),"Priority Growth",IF(AND(O1442="Low",AA1442&gt;0),"Maintain","Watch"))</x:f>
        <x:v>Priority Growth</x:v>
      </x:c>
      <x:c r="AE1442" s="60" t="n">
        <x:f>MAX(AA1442,0)*N1442</x:f>
        <x:v>1.1880678948000003</x:v>
      </x:c>
      <x:c r="AF1442" t="str">
        <x:f>IF(AND(AA1442&gt;=Assumptions!$B$11,O1442&lt;&gt;"High",OR(N1442&gt;=Assumptions!$B$12,M1442&lt;=6)),"High","Standard")</x:f>
        <x:v>Standard</x:v>
      </x:c>
    </x:row>
    <x:row r="1443">
      <x:c r="A1443" t="str">
        <x:f>'Raw_Data'!A1443</x:f>
        <x:v>C01442</x:v>
      </x:c>
      <x:c r="B1443" t="n">
        <x:f>'Raw_Data'!B1443</x:f>
        <x:v>49</x:v>
      </x:c>
      <x:c r="C1443" s="30" t="n">
        <x:f>'Raw_Data'!C1443</x:f>
        <x:v>51461</x:v>
      </x:c>
      <x:c r="D1443" t="n">
        <x:f>'Raw_Data'!D1443</x:f>
        <x:v>705</x:v>
      </x:c>
      <x:c r="E1443" t="n">
        <x:f>'Raw_Data'!E1443</x:f>
        <x:v>60</x:v>
      </x:c>
      <x:c r="F1443" t="str">
        <x:f>PROPER(TRIM('Raw_Data'!F1443))</x:f>
        <x:v>Gold</x:v>
      </x:c>
      <x:c r="G1443" t="str">
        <x:f>PROPER(TRIM('Raw_Data'!G1443))</x:f>
        <x:v>Direct Mail</x:v>
      </x:c>
      <x:c r="H1443" s="60" t="n">
        <x:f>'Raw_Data'!H1443</x:f>
        <x:v>8924</x:v>
      </x:c>
      <x:c r="I1443" s="60" t="n">
        <x:f>'Raw_Data'!I1443</x:f>
        <x:v>699.89</x:v>
      </x:c>
      <x:c r="J1443" s="32" t="n">
        <x:f>'Raw_Data'!J1443</x:f>
        <x:v>0.448</x:v>
      </x:c>
      <x:c r="K1443" s="32" t="n">
        <x:f>'Raw_Data'!K1443</x:f>
        <x:v>0.859</x:v>
      </x:c>
      <x:c r="L1443" t="n">
        <x:f>'Raw_Data'!L1443</x:f>
        <x:v>0</x:v>
      </x:c>
      <x:c r="M1443" t="n">
        <x:f>IF('Raw_Data'!M1443="",Assumptions!$B$15,'Raw_Data'!M1443)</x:f>
        <x:v>9</x:v>
      </x:c>
      <x:c r="N1443" s="32" t="n">
        <x:f>'Raw_Data'!N1443</x:f>
        <x:v>0.058</x:v>
      </x:c>
      <x:c r="O1443" t="str">
        <x:f>IF(OR(D1443&lt;620,L1443&gt;=2,J1443&gt;0.9),"High",IF(OR(D1443&lt;700,L1443=1,J1443&gt;0.75),"Medium","Low"))</x:f>
        <x:v>Low</x:v>
      </x:c>
      <x:c r="P1443" s="30" t="n">
        <x:f>XLOOKUP(F1443,Assumptions!$A$4:$A$6,Assumptions!$B$4:$B$6)</x:f>
        <x:v>95</x:v>
      </x:c>
      <x:c r="Q1443" s="32" t="n">
        <x:f>XLOOKUP(F1443,Assumptions!$A$4:$A$6,Assumptions!$C$4:$C$6)</x:f>
        <x:v>0.219</x:v>
      </x:c>
      <x:c r="R1443" s="32" t="n">
        <x:f>XLOOKUP(F1443,Assumptions!$A$4:$A$6,Assumptions!$D$4:$D$6)</x:f>
        <x:v>0.016</x:v>
      </x:c>
      <x:c r="S1443" s="32" t="n">
        <x:f>XLOOKUP(F1443,Assumptions!$A$4:$A$6,Assumptions!$E$4:$E$6)</x:f>
        <x:v>0.01</x:v>
      </x:c>
      <x:c r="T1443" s="32" t="n">
        <x:f>XLOOKUP(O1443,Assumptions!$H$4:$H$6,Assumptions!$I$4:$I$6)</x:f>
        <x:v>0.0035</x:v>
      </x:c>
      <x:c r="U1443" s="30" t="n">
        <x:f>XLOOKUP(F1443,Assumptions!$A$4:$A$6,Assumptions!$F$4:$F$6)</x:f>
        <x:v>90</x:v>
      </x:c>
      <x:c r="V1443" s="60" t="n">
        <x:f>I1443*12</x:f>
        <x:v>8398.68</x:v>
      </x:c>
      <x:c r="W1443" s="60" t="n">
        <x:f>H1443*J1443*(1-K1443)*Q1443</x:f>
        <x:v>123.45275980800002</x:v>
      </x:c>
      <x:c r="X1443" s="60" t="n">
        <x:f>V1443*R1443</x:f>
        <x:v>134.37888</x:v>
      </x:c>
      <x:c r="Y1443" s="60" t="n">
        <x:f>V1443*S1443</x:f>
        <x:v>83.9868</x:v>
      </x:c>
      <x:c r="Z1443" s="60" t="n">
        <x:f>H1443*J1443*T1443</x:f>
        <x:v>13.992832000000002</x:v>
      </x:c>
      <x:c r="AA1443" s="60" t="n">
        <x:f>P1443+W1443+X1443-Y1443-Z1443-U1443</x:f>
        <x:v>164.85200780800002</x:v>
      </x:c>
      <x:c r="AB1443" s="32" t="n">
        <x:f>IFERROR(AA1443/(P1443+W1443+X1443),0)</x:f>
        <x:v>0.4672256940950855</x:v>
      </x:c>
      <x:c r="AC1443" t="n">
        <x:f>IF(O1443="High",0,IF(I1443&gt;=1800,3,IF(I1443&gt;=900,2,1))+IF(K1443&gt;=0.9,2,IF(K1443&gt;=0.75,1,0))+IF(J1443&lt;=0.7,2,IF(J1443&lt;=0.85,1,0))+IF(M1443&gt;=8,1,0))</x:f>
        <x:v>5</x:v>
      </x:c>
      <x:c r="AD1443" t="str">
        <x:f>IF(AND(O1443&lt;&gt;"High",AC1443&gt;=Assumptions!$B$10,AA1443&gt;0),"Priority Growth",IF(AND(O1443="Low",AA1443&gt;0),"Maintain","Watch"))</x:f>
        <x:v>Maintain</x:v>
      </x:c>
      <x:c r="AE1443" s="60" t="n">
        <x:f>MAX(AA1443,0)*N1443</x:f>
        <x:v>9.561416452864002</x:v>
      </x:c>
      <x:c r="AF1443" t="str">
        <x:f>IF(AND(AA1443&gt;=Assumptions!$B$11,O1443&lt;&gt;"High",OR(N1443&gt;=Assumptions!$B$12,M1443&lt;=6)),"High","Standard")</x:f>
        <x:v>Standard</x:v>
      </x:c>
    </x:row>
    <x:row r="1444">
      <x:c r="A1444" t="str">
        <x:f>'Raw_Data'!A1444</x:f>
        <x:v>C01443</x:v>
      </x:c>
      <x:c r="B1444" t="n">
        <x:f>'Raw_Data'!B1444</x:f>
        <x:v>46</x:v>
      </x:c>
      <x:c r="C1444" s="30" t="n">
        <x:f>'Raw_Data'!C1444</x:f>
        <x:v>96937</x:v>
      </x:c>
      <x:c r="D1444" t="n">
        <x:f>'Raw_Data'!D1444</x:f>
        <x:v>796</x:v>
      </x:c>
      <x:c r="E1444" t="n">
        <x:f>'Raw_Data'!E1444</x:f>
        <x:v>55</x:v>
      </x:c>
      <x:c r="F1444" t="str">
        <x:f>PROPER(TRIM('Raw_Data'!F1444))</x:f>
        <x:v>Platinum</x:v>
      </x:c>
      <x:c r="G1444" t="str">
        <x:f>PROPER(TRIM('Raw_Data'!G1444))</x:f>
        <x:v>Digital</x:v>
      </x:c>
      <x:c r="H1444" s="60" t="n">
        <x:f>'Raw_Data'!H1444</x:f>
        <x:v>26357</x:v>
      </x:c>
      <x:c r="I1444" s="60" t="n">
        <x:f>'Raw_Data'!I1444</x:f>
        <x:v>2464.85</x:v>
      </x:c>
      <x:c r="J1444" s="32" t="n">
        <x:f>'Raw_Data'!J1444</x:f>
        <x:v>0.165</x:v>
      </x:c>
      <x:c r="K1444" s="32" t="n">
        <x:f>'Raw_Data'!K1444</x:f>
        <x:v>0.999</x:v>
      </x:c>
      <x:c r="L1444" t="n">
        <x:f>'Raw_Data'!L1444</x:f>
        <x:v>0</x:v>
      </x:c>
      <x:c r="M1444" t="n">
        <x:f>IF('Raw_Data'!M1444="",Assumptions!$B$15,'Raw_Data'!M1444)</x:f>
        <x:v>9</x:v>
      </x:c>
      <x:c r="N1444" s="32" t="n">
        <x:f>'Raw_Data'!N1444</x:f>
        <x:v>0.02</x:v>
      </x:c>
      <x:c r="O1444" t="str">
        <x:f>IF(OR(D1444&lt;620,L1444&gt;=2,J1444&gt;0.9),"High",IF(OR(D1444&lt;700,L1444=1,J1444&gt;0.75),"Medium","Low"))</x:f>
        <x:v>Low</x:v>
      </x:c>
      <x:c r="P1444" s="30" t="n">
        <x:f>XLOOKUP(F1444,Assumptions!$A$4:$A$6,Assumptions!$B$4:$B$6)</x:f>
        <x:v>195</x:v>
      </x:c>
      <x:c r="Q1444" s="32" t="n">
        <x:f>XLOOKUP(F1444,Assumptions!$A$4:$A$6,Assumptions!$C$4:$C$6)</x:f>
        <x:v>0.199</x:v>
      </x:c>
      <x:c r="R1444" s="32" t="n">
        <x:f>XLOOKUP(F1444,Assumptions!$A$4:$A$6,Assumptions!$D$4:$D$6)</x:f>
        <x:v>0.017</x:v>
      </x:c>
      <x:c r="S1444" s="32" t="n">
        <x:f>XLOOKUP(F1444,Assumptions!$A$4:$A$6,Assumptions!$E$4:$E$6)</x:f>
        <x:v>0.013</x:v>
      </x:c>
      <x:c r="T1444" s="32" t="n">
        <x:f>XLOOKUP(O1444,Assumptions!$H$4:$H$6,Assumptions!$I$4:$I$6)</x:f>
        <x:v>0.0035</x:v>
      </x:c>
      <x:c r="U1444" s="30" t="n">
        <x:f>XLOOKUP(F1444,Assumptions!$A$4:$A$6,Assumptions!$F$4:$F$6)</x:f>
        <x:v>140</x:v>
      </x:c>
      <x:c r="V1444" s="60" t="n">
        <x:f>I1444*12</x:f>
        <x:v>29578.199999999997</x:v>
      </x:c>
      <x:c r="W1444" s="60" t="n">
        <x:f>H1444*J1444*(1-K1444)*Q1444</x:f>
        <x:v>0.865432095000001</x:v>
      </x:c>
      <x:c r="X1444" s="60" t="n">
        <x:f>V1444*R1444</x:f>
        <x:v>502.82939999999996</x:v>
      </x:c>
      <x:c r="Y1444" s="60" t="n">
        <x:f>V1444*S1444</x:f>
        <x:v>384.5165999999999</x:v>
      </x:c>
      <x:c r="Z1444" s="60" t="n">
        <x:f>H1444*J1444*T1444</x:f>
        <x:v>15.221167500000002</x:v>
      </x:c>
      <x:c r="AA1444" s="60" t="n">
        <x:f>P1444+W1444+X1444-Y1444-Z1444-U1444</x:f>
        <x:v>158.95706459500002</x:v>
      </x:c>
      <x:c r="AB1444" s="32" t="n">
        <x:f>IFERROR(AA1444/(P1444+W1444+X1444),0)</x:f>
        <x:v>0.2275057110675566</x:v>
      </x:c>
      <x:c r="AC1444" t="n">
        <x:f>IF(O1444="High",0,IF(I1444&gt;=1800,3,IF(I1444&gt;=900,2,1))+IF(K1444&gt;=0.9,2,IF(K1444&gt;=0.75,1,0))+IF(J1444&lt;=0.7,2,IF(J1444&lt;=0.85,1,0))+IF(M1444&gt;=8,1,0))</x:f>
        <x:v>8</x:v>
      </x:c>
      <x:c r="AD1444" t="str">
        <x:f>IF(AND(O1444&lt;&gt;"High",AC1444&gt;=Assumptions!$B$10,AA1444&gt;0),"Priority Growth",IF(AND(O1444="Low",AA1444&gt;0),"Maintain","Watch"))</x:f>
        <x:v>Priority Growth</x:v>
      </x:c>
      <x:c r="AE1444" s="60" t="n">
        <x:f>MAX(AA1444,0)*N1444</x:f>
        <x:v>3.1791412919000006</x:v>
      </x:c>
      <x:c r="AF1444" t="str">
        <x:f>IF(AND(AA1444&gt;=Assumptions!$B$11,O1444&lt;&gt;"High",OR(N1444&gt;=Assumptions!$B$12,M1444&lt;=6)),"High","Standard")</x:f>
        <x:v>Standard</x:v>
      </x:c>
    </x:row>
    <x:row r="1445">
      <x:c r="A1445" t="str">
        <x:f>'Raw_Data'!A1445</x:f>
        <x:v>C01444</x:v>
      </x:c>
      <x:c r="B1445" t="n">
        <x:f>'Raw_Data'!B1445</x:f>
        <x:v>46</x:v>
      </x:c>
      <x:c r="C1445" s="30" t="n">
        <x:f>'Raw_Data'!C1445</x:f>
        <x:v>218106</x:v>
      </x:c>
      <x:c r="D1445" t="n">
        <x:f>'Raw_Data'!D1445</x:f>
        <x:v>696</x:v>
      </x:c>
      <x:c r="E1445" t="n">
        <x:f>'Raw_Data'!E1445</x:f>
        <x:v>28</x:v>
      </x:c>
      <x:c r="F1445" t="str">
        <x:f>PROPER(TRIM('Raw_Data'!F1445))</x:f>
        <x:v>Platinum</x:v>
      </x:c>
      <x:c r="G1445" t="str">
        <x:f>PROPER(TRIM('Raw_Data'!G1445))</x:f>
        <x:v>Direct Mail</x:v>
      </x:c>
      <x:c r="H1445" s="60" t="n">
        <x:f>'Raw_Data'!H1445</x:f>
        <x:v>40000</x:v>
      </x:c>
      <x:c r="I1445" s="60" t="n">
        <x:f>'Raw_Data'!I1445</x:f>
        <x:v>4079.31</x:v>
      </x:c>
      <x:c r="J1445" s="32" t="n">
        <x:f>'Raw_Data'!J1445</x:f>
        <x:v>0.432</x:v>
      </x:c>
      <x:c r="K1445" s="32" t="n">
        <x:f>'Raw_Data'!K1445</x:f>
        <x:v>0.811</x:v>
      </x:c>
      <x:c r="L1445" t="n">
        <x:f>'Raw_Data'!L1445</x:f>
        <x:v>0</x:v>
      </x:c>
      <x:c r="M1445" t="n">
        <x:f>IF('Raw_Data'!M1445="",Assumptions!$B$15,'Raw_Data'!M1445)</x:f>
        <x:v>8</x:v>
      </x:c>
      <x:c r="N1445" s="32" t="n">
        <x:f>'Raw_Data'!N1445</x:f>
        <x:v>0.06</x:v>
      </x:c>
      <x:c r="O1445" t="str">
        <x:f>IF(OR(D1445&lt;620,L1445&gt;=2,J1445&gt;0.9),"High",IF(OR(D1445&lt;700,L1445=1,J1445&gt;0.75),"Medium","Low"))</x:f>
        <x:v>Medium</x:v>
      </x:c>
      <x:c r="P1445" s="30" t="n">
        <x:f>XLOOKUP(F1445,Assumptions!$A$4:$A$6,Assumptions!$B$4:$B$6)</x:f>
        <x:v>195</x:v>
      </x:c>
      <x:c r="Q1445" s="32" t="n">
        <x:f>XLOOKUP(F1445,Assumptions!$A$4:$A$6,Assumptions!$C$4:$C$6)</x:f>
        <x:v>0.199</x:v>
      </x:c>
      <x:c r="R1445" s="32" t="n">
        <x:f>XLOOKUP(F1445,Assumptions!$A$4:$A$6,Assumptions!$D$4:$D$6)</x:f>
        <x:v>0.017</x:v>
      </x:c>
      <x:c r="S1445" s="32" t="n">
        <x:f>XLOOKUP(F1445,Assumptions!$A$4:$A$6,Assumptions!$E$4:$E$6)</x:f>
        <x:v>0.013</x:v>
      </x:c>
      <x:c r="T1445" s="32" t="n">
        <x:f>XLOOKUP(O1445,Assumptions!$H$4:$H$6,Assumptions!$I$4:$I$6)</x:f>
        <x:v>0.012</x:v>
      </x:c>
      <x:c r="U1445" s="30" t="n">
        <x:f>XLOOKUP(F1445,Assumptions!$A$4:$A$6,Assumptions!$F$4:$F$6)</x:f>
        <x:v>140</x:v>
      </x:c>
      <x:c r="V1445" s="60" t="n">
        <x:f>I1445*12</x:f>
        <x:v>48951.72</x:v>
      </x:c>
      <x:c r="W1445" s="60" t="n">
        <x:f>H1445*J1445*(1-K1445)*Q1445</x:f>
        <x:v>649.9180799999999</x:v>
      </x:c>
      <x:c r="X1445" s="60" t="n">
        <x:f>V1445*R1445</x:f>
        <x:v>832.17924</x:v>
      </x:c>
      <x:c r="Y1445" s="60" t="n">
        <x:f>V1445*S1445</x:f>
        <x:v>636.37236</x:v>
      </x:c>
      <x:c r="Z1445" s="60" t="n">
        <x:f>H1445*J1445*T1445</x:f>
        <x:v>207.36</x:v>
      </x:c>
      <x:c r="AA1445" s="60" t="n">
        <x:f>P1445+W1445+X1445-Y1445-Z1445-U1445</x:f>
        <x:v>693.36496</x:v>
      </x:c>
      <x:c r="AB1445" s="32" t="n">
        <x:f>IFERROR(AA1445/(P1445+W1445+X1445),0)</x:f>
        <x:v>0.4134315592371229</x:v>
      </x:c>
      <x:c r="AC1445" t="n">
        <x:f>IF(O1445="High",0,IF(I1445&gt;=1800,3,IF(I1445&gt;=900,2,1))+IF(K1445&gt;=0.9,2,IF(K1445&gt;=0.75,1,0))+IF(J1445&lt;=0.7,2,IF(J1445&lt;=0.85,1,0))+IF(M1445&gt;=8,1,0))</x:f>
        <x:v>7</x:v>
      </x:c>
      <x:c r="AD1445" t="str">
        <x:f>IF(AND(O1445&lt;&gt;"High",AC1445&gt;=Assumptions!$B$10,AA1445&gt;0),"Priority Growth",IF(AND(O1445="Low",AA1445&gt;0),"Maintain","Watch"))</x:f>
        <x:v>Priority Growth</x:v>
      </x:c>
      <x:c r="AE1445" s="60" t="n">
        <x:f>MAX(AA1445,0)*N1445</x:f>
        <x:v>41.6018976</x:v>
      </x:c>
      <x:c r="AF1445" t="str">
        <x:f>IF(AND(AA1445&gt;=Assumptions!$B$11,O1445&lt;&gt;"High",OR(N1445&gt;=Assumptions!$B$12,M1445&lt;=6)),"High","Standard")</x:f>
        <x:v>Standard</x:v>
      </x:c>
    </x:row>
    <x:row r="1446">
      <x:c r="A1446" t="str">
        <x:f>'Raw_Data'!A1446</x:f>
        <x:v>C01445</x:v>
      </x:c>
      <x:c r="B1446" t="n">
        <x:f>'Raw_Data'!B1446</x:f>
        <x:v>32</x:v>
      </x:c>
      <x:c r="C1446" s="30" t="n">
        <x:f>'Raw_Data'!C1446</x:f>
        <x:v>129477</x:v>
      </x:c>
      <x:c r="D1446" t="n">
        <x:f>'Raw_Data'!D1446</x:f>
        <x:v>644</x:v>
      </x:c>
      <x:c r="E1446" t="n">
        <x:f>'Raw_Data'!E1446</x:f>
        <x:v>45</x:v>
      </x:c>
      <x:c r="F1446" t="str">
        <x:f>PROPER(TRIM('Raw_Data'!F1446))</x:f>
        <x:v>Platinum</x:v>
      </x:c>
      <x:c r="G1446" t="str">
        <x:f>PROPER(TRIM('Raw_Data'!G1446))</x:f>
        <x:v>Branch</x:v>
      </x:c>
      <x:c r="H1446" s="60" t="n">
        <x:f>'Raw_Data'!H1446</x:f>
        <x:v>22977</x:v>
      </x:c>
      <x:c r="I1446" s="60" t="n">
        <x:f>'Raw_Data'!I1446</x:f>
        <x:v>2772.95</x:v>
      </x:c>
      <x:c r="J1446" s="32" t="n">
        <x:f>'Raw_Data'!J1446</x:f>
        <x:v>0.701</x:v>
      </x:c>
      <x:c r="K1446" s="32" t="n">
        <x:f>'Raw_Data'!K1446</x:f>
        <x:v>0.588</x:v>
      </x:c>
      <x:c r="L1446" t="n">
        <x:f>'Raw_Data'!L1446</x:f>
        <x:v>1</x:v>
      </x:c>
      <x:c r="M1446" t="n">
        <x:f>IF('Raw_Data'!M1446="",Assumptions!$B$15,'Raw_Data'!M1446)</x:f>
        <x:v>7</x:v>
      </x:c>
      <x:c r="N1446" s="32" t="n">
        <x:f>'Raw_Data'!N1446</x:f>
        <x:v>0.108</x:v>
      </x:c>
      <x:c r="O1446" t="str">
        <x:f>IF(OR(D1446&lt;620,L1446&gt;=2,J1446&gt;0.9),"High",IF(OR(D1446&lt;700,L1446=1,J1446&gt;0.75),"Medium","Low"))</x:f>
        <x:v>Medium</x:v>
      </x:c>
      <x:c r="P1446" s="30" t="n">
        <x:f>XLOOKUP(F1446,Assumptions!$A$4:$A$6,Assumptions!$B$4:$B$6)</x:f>
        <x:v>195</x:v>
      </x:c>
      <x:c r="Q1446" s="32" t="n">
        <x:f>XLOOKUP(F1446,Assumptions!$A$4:$A$6,Assumptions!$C$4:$C$6)</x:f>
        <x:v>0.199</x:v>
      </x:c>
      <x:c r="R1446" s="32" t="n">
        <x:f>XLOOKUP(F1446,Assumptions!$A$4:$A$6,Assumptions!$D$4:$D$6)</x:f>
        <x:v>0.017</x:v>
      </x:c>
      <x:c r="S1446" s="32" t="n">
        <x:f>XLOOKUP(F1446,Assumptions!$A$4:$A$6,Assumptions!$E$4:$E$6)</x:f>
        <x:v>0.013</x:v>
      </x:c>
      <x:c r="T1446" s="32" t="n">
        <x:f>XLOOKUP(O1446,Assumptions!$H$4:$H$6,Assumptions!$I$4:$I$6)</x:f>
        <x:v>0.012</x:v>
      </x:c>
      <x:c r="U1446" s="30" t="n">
        <x:f>XLOOKUP(F1446,Assumptions!$A$4:$A$6,Assumptions!$F$4:$F$6)</x:f>
        <x:v>140</x:v>
      </x:c>
      <x:c r="V1446" s="60" t="n">
        <x:f>I1446*12</x:f>
        <x:v>33275.399999999994</x:v>
      </x:c>
      <x:c r="W1446" s="60" t="n">
        <x:f>H1446*J1446*(1-K1446)*Q1446</x:f>
        <x:v>1320.570631476</x:v>
      </x:c>
      <x:c r="X1446" s="60" t="n">
        <x:f>V1446*R1446</x:f>
        <x:v>565.6818</x:v>
      </x:c>
      <x:c r="Y1446" s="60" t="n">
        <x:f>V1446*S1446</x:f>
        <x:v>432.5801999999999</x:v>
      </x:c>
      <x:c r="Z1446" s="60" t="n">
        <x:f>H1446*J1446*T1446</x:f>
        <x:v>193.282524</x:v>
      </x:c>
      <x:c r="AA1446" s="60" t="n">
        <x:f>P1446+W1446+X1446-Y1446-Z1446-U1446</x:f>
        <x:v>1315.389707476</x:v>
      </x:c>
      <x:c r="AB1446" s="32" t="n">
        <x:f>IFERROR(AA1446/(P1446+W1446+X1446),0)</x:f>
        <x:v>0.6320183402948104</x:v>
      </x:c>
      <x:c r="AC1446" t="n">
        <x:f>IF(O1446="High",0,IF(I1446&gt;=1800,3,IF(I1446&gt;=900,2,1))+IF(K1446&gt;=0.9,2,IF(K1446&gt;=0.75,1,0))+IF(J1446&lt;=0.7,2,IF(J1446&lt;=0.85,1,0))+IF(M1446&gt;=8,1,0))</x:f>
        <x:v>4</x:v>
      </x:c>
      <x:c r="AD1446" t="str">
        <x:f>IF(AND(O1446&lt;&gt;"High",AC1446&gt;=Assumptions!$B$10,AA1446&gt;0),"Priority Growth",IF(AND(O1446="Low",AA1446&gt;0),"Maintain","Watch"))</x:f>
        <x:v>Watch</x:v>
      </x:c>
      <x:c r="AE1446" s="60" t="n">
        <x:f>MAX(AA1446,0)*N1446</x:f>
        <x:v>142.062088407408</x:v>
      </x:c>
      <x:c r="AF1446" t="str">
        <x:f>IF(AND(AA1446&gt;=Assumptions!$B$11,O1446&lt;&gt;"High",OR(N1446&gt;=Assumptions!$B$12,M1446&lt;=6)),"High","Standard")</x:f>
        <x:v>Standard</x:v>
      </x:c>
    </x:row>
    <x:row r="1447">
      <x:c r="A1447" t="str">
        <x:f>'Raw_Data'!A1447</x:f>
        <x:v>C01446</x:v>
      </x:c>
      <x:c r="B1447" t="n">
        <x:f>'Raw_Data'!B1447</x:f>
        <x:v>33</x:v>
      </x:c>
      <x:c r="C1447" s="30" t="n">
        <x:f>'Raw_Data'!C1447</x:f>
        <x:v>45774</x:v>
      </x:c>
      <x:c r="D1447" t="n">
        <x:f>'Raw_Data'!D1447</x:f>
        <x:v>553</x:v>
      </x:c>
      <x:c r="E1447" t="n">
        <x:f>'Raw_Data'!E1447</x:f>
        <x:v>166</x:v>
      </x:c>
      <x:c r="F1447" t="str">
        <x:f>PROPER(TRIM('Raw_Data'!F1447))</x:f>
        <x:v>Classic</x:v>
      </x:c>
      <x:c r="G1447" t="str">
        <x:f>PROPER(TRIM('Raw_Data'!G1447))</x:f>
        <x:v>Digital</x:v>
      </x:c>
      <x:c r="H1447" s="60" t="n">
        <x:f>'Raw_Data'!H1447</x:f>
        <x:v>2341</x:v>
      </x:c>
      <x:c r="I1447" s="60" t="n">
        <x:f>'Raw_Data'!I1447</x:f>
        <x:v>387.52</x:v>
      </x:c>
      <x:c r="J1447" s="32" t="n">
        <x:f>'Raw_Data'!J1447</x:f>
        <x:v>0.521</x:v>
      </x:c>
      <x:c r="K1447" s="32" t="n">
        <x:f>'Raw_Data'!K1447</x:f>
        <x:v>0.563</x:v>
      </x:c>
      <x:c r="L1447" t="n">
        <x:f>'Raw_Data'!L1447</x:f>
        <x:v>1</x:v>
      </x:c>
      <x:c r="M1447" t="n">
        <x:f>IF('Raw_Data'!M1447="",Assumptions!$B$15,'Raw_Data'!M1447)</x:f>
        <x:v>8</x:v>
      </x:c>
      <x:c r="N1447" s="32" t="n">
        <x:f>'Raw_Data'!N1447</x:f>
        <x:v>0.02</x:v>
      </x:c>
      <x:c r="O1447" t="str">
        <x:f>IF(OR(D1447&lt;620,L1447&gt;=2,J1447&gt;0.9),"High",IF(OR(D1447&lt;700,L1447=1,J1447&gt;0.75),"Medium","Low"))</x:f>
        <x:v>High</x:v>
      </x:c>
      <x:c r="P1447" s="30" t="n">
        <x:f>XLOOKUP(F1447,Assumptions!$A$4:$A$6,Assumptions!$B$4:$B$6)</x:f>
        <x:v>0</x:v>
      </x:c>
      <x:c r="Q1447" s="32" t="n">
        <x:f>XLOOKUP(F1447,Assumptions!$A$4:$A$6,Assumptions!$C$4:$C$6)</x:f>
        <x:v>0.229</x:v>
      </x:c>
      <x:c r="R1447" s="32" t="n">
        <x:f>XLOOKUP(F1447,Assumptions!$A$4:$A$6,Assumptions!$D$4:$D$6)</x:f>
        <x:v>0.015</x:v>
      </x:c>
      <x:c r="S1447" s="32" t="n">
        <x:f>XLOOKUP(F1447,Assumptions!$A$4:$A$6,Assumptions!$E$4:$E$6)</x:f>
        <x:v>0.0075</x:v>
      </x:c>
      <x:c r="T1447" s="32" t="n">
        <x:f>XLOOKUP(O1447,Assumptions!$H$4:$H$6,Assumptions!$I$4:$I$6)</x:f>
        <x:v>0.045</x:v>
      </x:c>
      <x:c r="U1447" s="30" t="n">
        <x:f>XLOOKUP(F1447,Assumptions!$A$4:$A$6,Assumptions!$F$4:$F$6)</x:f>
        <x:v>60</x:v>
      </x:c>
      <x:c r="V1447" s="60" t="n">
        <x:f>I1447*12</x:f>
        <x:v>4650.24</x:v>
      </x:c>
      <x:c r="W1447" s="60" t="n">
        <x:f>H1447*J1447*(1-K1447)*Q1447</x:f>
        <x:v>122.05513525300003</x:v>
      </x:c>
      <x:c r="X1447" s="60" t="n">
        <x:f>V1447*R1447</x:f>
        <x:v>69.75359999999999</x:v>
      </x:c>
      <x:c r="Y1447" s="60" t="n">
        <x:f>V1447*S1447</x:f>
        <x:v>34.876799999999996</x:v>
      </x:c>
      <x:c r="Z1447" s="60" t="n">
        <x:f>H1447*J1447*T1447</x:f>
        <x:v>54.884745</x:v>
      </x:c>
      <x:c r="AA1447" s="60" t="n">
        <x:f>P1447+W1447+X1447-Y1447-Z1447-U1447</x:f>
        <x:v>42.047190253</x:v>
      </x:c>
      <x:c r="AB1447" s="32" t="n">
        <x:f>IFERROR(AA1447/(P1447+W1447+X1447),0)</x:f>
        <x:v>0.21921415725690915</x:v>
      </x:c>
      <x:c r="AC1447" t="n">
        <x:f>IF(O1447="High",0,IF(I1447&gt;=1800,3,IF(I1447&gt;=900,2,1))+IF(K1447&gt;=0.9,2,IF(K1447&gt;=0.75,1,0))+IF(J1447&lt;=0.7,2,IF(J1447&lt;=0.85,1,0))+IF(M1447&gt;=8,1,0))</x:f>
        <x:v>0</x:v>
      </x:c>
      <x:c r="AD1447" t="str">
        <x:f>IF(AND(O1447&lt;&gt;"High",AC1447&gt;=Assumptions!$B$10,AA1447&gt;0),"Priority Growth",IF(AND(O1447="Low",AA1447&gt;0),"Maintain","Watch"))</x:f>
        <x:v>Watch</x:v>
      </x:c>
      <x:c r="AE1447" s="60" t="n">
        <x:f>MAX(AA1447,0)*N1447</x:f>
        <x:v>0.84094380506</x:v>
      </x:c>
      <x:c r="AF1447" t="str">
        <x:f>IF(AND(AA1447&gt;=Assumptions!$B$11,O1447&lt;&gt;"High",OR(N1447&gt;=Assumptions!$B$12,M1447&lt;=6)),"High","Standard")</x:f>
        <x:v>Standard</x:v>
      </x:c>
    </x:row>
    <x:row r="1448">
      <x:c r="A1448" t="str">
        <x:f>'Raw_Data'!A1448</x:f>
        <x:v>C01447</x:v>
      </x:c>
      <x:c r="B1448" t="n">
        <x:f>'Raw_Data'!B1448</x:f>
        <x:v>28</x:v>
      </x:c>
      <x:c r="C1448" s="30" t="n">
        <x:f>'Raw_Data'!C1448</x:f>
        <x:v>101454</x:v>
      </x:c>
      <x:c r="D1448" t="n">
        <x:f>'Raw_Data'!D1448</x:f>
        <x:v>762</x:v>
      </x:c>
      <x:c r="E1448" t="n">
        <x:f>'Raw_Data'!E1448</x:f>
        <x:v>29</x:v>
      </x:c>
      <x:c r="F1448" t="str">
        <x:f>PROPER(TRIM('Raw_Data'!F1448))</x:f>
        <x:v>Platinum</x:v>
      </x:c>
      <x:c r="G1448" t="str">
        <x:f>PROPER(TRIM('Raw_Data'!G1448))</x:f>
        <x:v>Branch</x:v>
      </x:c>
      <x:c r="H1448" s="60" t="n">
        <x:f>'Raw_Data'!H1448</x:f>
        <x:v>23744</x:v>
      </x:c>
      <x:c r="I1448" s="60" t="n">
        <x:f>'Raw_Data'!I1448</x:f>
        <x:v>2167.97</x:v>
      </x:c>
      <x:c r="J1448" s="32" t="n">
        <x:f>'Raw_Data'!J1448</x:f>
        <x:v>0.566</x:v>
      </x:c>
      <x:c r="K1448" s="32" t="n">
        <x:f>'Raw_Data'!K1448</x:f>
        <x:v>0.93</x:v>
      </x:c>
      <x:c r="L1448" t="n">
        <x:f>'Raw_Data'!L1448</x:f>
        <x:v>0</x:v>
      </x:c>
      <x:c r="M1448" t="n">
        <x:f>IF('Raw_Data'!M1448="",Assumptions!$B$15,'Raw_Data'!M1448)</x:f>
        <x:v>9</x:v>
      </x:c>
      <x:c r="N1448" s="32" t="n">
        <x:f>'Raw_Data'!N1448</x:f>
        <x:v>0.02</x:v>
      </x:c>
      <x:c r="O1448" t="str">
        <x:f>IF(OR(D1448&lt;620,L1448&gt;=2,J1448&gt;0.9),"High",IF(OR(D1448&lt;700,L1448=1,J1448&gt;0.75),"Medium","Low"))</x:f>
        <x:v>Low</x:v>
      </x:c>
      <x:c r="P1448" s="30" t="n">
        <x:f>XLOOKUP(F1448,Assumptions!$A$4:$A$6,Assumptions!$B$4:$B$6)</x:f>
        <x:v>195</x:v>
      </x:c>
      <x:c r="Q1448" s="32" t="n">
        <x:f>XLOOKUP(F1448,Assumptions!$A$4:$A$6,Assumptions!$C$4:$C$6)</x:f>
        <x:v>0.199</x:v>
      </x:c>
      <x:c r="R1448" s="32" t="n">
        <x:f>XLOOKUP(F1448,Assumptions!$A$4:$A$6,Assumptions!$D$4:$D$6)</x:f>
        <x:v>0.017</x:v>
      </x:c>
      <x:c r="S1448" s="32" t="n">
        <x:f>XLOOKUP(F1448,Assumptions!$A$4:$A$6,Assumptions!$E$4:$E$6)</x:f>
        <x:v>0.013</x:v>
      </x:c>
      <x:c r="T1448" s="32" t="n">
        <x:f>XLOOKUP(O1448,Assumptions!$H$4:$H$6,Assumptions!$I$4:$I$6)</x:f>
        <x:v>0.0035</x:v>
      </x:c>
      <x:c r="U1448" s="30" t="n">
        <x:f>XLOOKUP(F1448,Assumptions!$A$4:$A$6,Assumptions!$F$4:$F$6)</x:f>
        <x:v>140</x:v>
      </x:c>
      <x:c r="V1448" s="60" t="n">
        <x:f>I1448*12</x:f>
        <x:v>26015.64</x:v>
      </x:c>
      <x:c r="W1448" s="60" t="n">
        <x:f>H1448*J1448*(1-K1448)*Q1448</x:f>
        <x:v>187.20671871999986</x:v>
      </x:c>
      <x:c r="X1448" s="60" t="n">
        <x:f>V1448*R1448</x:f>
        <x:v>442.26588000000004</x:v>
      </x:c>
      <x:c r="Y1448" s="60" t="n">
        <x:f>V1448*S1448</x:f>
        <x:v>338.20331999999996</x:v>
      </x:c>
      <x:c r="Z1448" s="60" t="n">
        <x:f>H1448*J1448*T1448</x:f>
        <x:v>47.036864</x:v>
      </x:c>
      <x:c r="AA1448" s="60" t="n">
        <x:f>P1448+W1448+X1448-Y1448-Z1448-U1448</x:f>
        <x:v>299.23241472</x:v>
      </x:c>
      <x:c r="AB1448" s="32" t="n">
        <x:f>IFERROR(AA1448/(P1448+W1448+X1448),0)</x:f>
        <x:v>0.36293797414803186</x:v>
      </x:c>
      <x:c r="AC1448" t="n">
        <x:f>IF(O1448="High",0,IF(I1448&gt;=1800,3,IF(I1448&gt;=900,2,1))+IF(K1448&gt;=0.9,2,IF(K1448&gt;=0.75,1,0))+IF(J1448&lt;=0.7,2,IF(J1448&lt;=0.85,1,0))+IF(M1448&gt;=8,1,0))</x:f>
        <x:v>8</x:v>
      </x:c>
      <x:c r="AD1448" t="str">
        <x:f>IF(AND(O1448&lt;&gt;"High",AC1448&gt;=Assumptions!$B$10,AA1448&gt;0),"Priority Growth",IF(AND(O1448="Low",AA1448&gt;0),"Maintain","Watch"))</x:f>
        <x:v>Priority Growth</x:v>
      </x:c>
      <x:c r="AE1448" s="60" t="n">
        <x:f>MAX(AA1448,0)*N1448</x:f>
        <x:v>5.9846482944</x:v>
      </x:c>
      <x:c r="AF1448" t="str">
        <x:f>IF(AND(AA1448&gt;=Assumptions!$B$11,O1448&lt;&gt;"High",OR(N1448&gt;=Assumptions!$B$12,M1448&lt;=6)),"High","Standard")</x:f>
        <x:v>Standard</x:v>
      </x:c>
    </x:row>
    <x:row r="1449">
      <x:c r="A1449" t="str">
        <x:f>'Raw_Data'!A1449</x:f>
        <x:v>C01448</x:v>
      </x:c>
      <x:c r="B1449" t="n">
        <x:f>'Raw_Data'!B1449</x:f>
        <x:v>58</x:v>
      </x:c>
      <x:c r="C1449" s="30" t="n">
        <x:f>'Raw_Data'!C1449</x:f>
        <x:v>67063</x:v>
      </x:c>
      <x:c r="D1449" t="n">
        <x:f>'Raw_Data'!D1449</x:f>
        <x:v>791</x:v>
      </x:c>
      <x:c r="E1449" t="n">
        <x:f>'Raw_Data'!E1449</x:f>
        <x:v>24</x:v>
      </x:c>
      <x:c r="F1449" t="str">
        <x:f>PROPER(TRIM('Raw_Data'!F1449))</x:f>
        <x:v>Gold</x:v>
      </x:c>
      <x:c r="G1449" t="str">
        <x:f>PROPER(TRIM('Raw_Data'!G1449))</x:f>
        <x:v>Digital</x:v>
      </x:c>
      <x:c r="H1449" s="60" t="n">
        <x:f>'Raw_Data'!H1449</x:f>
        <x:v>11891</x:v>
      </x:c>
      <x:c r="I1449" s="60" t="n">
        <x:f>'Raw_Data'!I1449</x:f>
        <x:v>1259.58</x:v>
      </x:c>
      <x:c r="J1449" s="32" t="n">
        <x:f>'Raw_Data'!J1449</x:f>
        <x:v>0.314</x:v>
      </x:c>
      <x:c r="K1449" s="32" t="n">
        <x:f>'Raw_Data'!K1449</x:f>
        <x:v>0.969</x:v>
      </x:c>
      <x:c r="L1449" t="n">
        <x:f>'Raw_Data'!L1449</x:f>
        <x:v>0</x:v>
      </x:c>
      <x:c r="M1449" t="n">
        <x:f>IF('Raw_Data'!M1449="",Assumptions!$B$15,'Raw_Data'!M1449)</x:f>
        <x:v>8</x:v>
      </x:c>
      <x:c r="N1449" s="32" t="n">
        <x:f>'Raw_Data'!N1449</x:f>
        <x:v>0.06</x:v>
      </x:c>
      <x:c r="O1449" t="str">
        <x:f>IF(OR(D1449&lt;620,L1449&gt;=2,J1449&gt;0.9),"High",IF(OR(D1449&lt;700,L1449=1,J1449&gt;0.75),"Medium","Low"))</x:f>
        <x:v>Low</x:v>
      </x:c>
      <x:c r="P1449" s="30" t="n">
        <x:f>XLOOKUP(F1449,Assumptions!$A$4:$A$6,Assumptions!$B$4:$B$6)</x:f>
        <x:v>95</x:v>
      </x:c>
      <x:c r="Q1449" s="32" t="n">
        <x:f>XLOOKUP(F1449,Assumptions!$A$4:$A$6,Assumptions!$C$4:$C$6)</x:f>
        <x:v>0.219</x:v>
      </x:c>
      <x:c r="R1449" s="32" t="n">
        <x:f>XLOOKUP(F1449,Assumptions!$A$4:$A$6,Assumptions!$D$4:$D$6)</x:f>
        <x:v>0.016</x:v>
      </x:c>
      <x:c r="S1449" s="32" t="n">
        <x:f>XLOOKUP(F1449,Assumptions!$A$4:$A$6,Assumptions!$E$4:$E$6)</x:f>
        <x:v>0.01</x:v>
      </x:c>
      <x:c r="T1449" s="32" t="n">
        <x:f>XLOOKUP(O1449,Assumptions!$H$4:$H$6,Assumptions!$I$4:$I$6)</x:f>
        <x:v>0.0035</x:v>
      </x:c>
      <x:c r="U1449" s="30" t="n">
        <x:f>XLOOKUP(F1449,Assumptions!$A$4:$A$6,Assumptions!$F$4:$F$6)</x:f>
        <x:v>90</x:v>
      </x:c>
      <x:c r="V1449" s="60" t="n">
        <x:f>I1449*12</x:f>
        <x:v>15114.96</x:v>
      </x:c>
      <x:c r="W1449" s="60" t="n">
        <x:f>H1449*J1449*(1-K1449)*Q1449</x:f>
        <x:v>25.34859168600002</x:v>
      </x:c>
      <x:c r="X1449" s="60" t="n">
        <x:f>V1449*R1449</x:f>
        <x:v>241.83936</x:v>
      </x:c>
      <x:c r="Y1449" s="60" t="n">
        <x:f>V1449*S1449</x:f>
        <x:v>151.1496</x:v>
      </x:c>
      <x:c r="Z1449" s="60" t="n">
        <x:f>H1449*J1449*T1449</x:f>
        <x:v>13.068209</x:v>
      </x:c>
      <x:c r="AA1449" s="60" t="n">
        <x:f>P1449+W1449+X1449-Y1449-Z1449-U1449</x:f>
        <x:v>107.97014268600003</x:v>
      </x:c>
      <x:c r="AB1449" s="32" t="n">
        <x:f>IFERROR(AA1449/(P1449+W1449+X1449),0)</x:f>
        <x:v>0.29810528534534214</x:v>
      </x:c>
      <x:c r="AC1449" t="n">
        <x:f>IF(O1449="High",0,IF(I1449&gt;=1800,3,IF(I1449&gt;=900,2,1))+IF(K1449&gt;=0.9,2,IF(K1449&gt;=0.75,1,0))+IF(J1449&lt;=0.7,2,IF(J1449&lt;=0.85,1,0))+IF(M1449&gt;=8,1,0))</x:f>
        <x:v>7</x:v>
      </x:c>
      <x:c r="AD1449" t="str">
        <x:f>IF(AND(O1449&lt;&gt;"High",AC1449&gt;=Assumptions!$B$10,AA1449&gt;0),"Priority Growth",IF(AND(O1449="Low",AA1449&gt;0),"Maintain","Watch"))</x:f>
        <x:v>Priority Growth</x:v>
      </x:c>
      <x:c r="AE1449" s="60" t="n">
        <x:f>MAX(AA1449,0)*N1449</x:f>
        <x:v>6.4782085611600015</x:v>
      </x:c>
      <x:c r="AF1449" t="str">
        <x:f>IF(AND(AA1449&gt;=Assumptions!$B$11,O1449&lt;&gt;"High",OR(N1449&gt;=Assumptions!$B$12,M1449&lt;=6)),"High","Standard")</x:f>
        <x:v>Standard</x:v>
      </x:c>
    </x:row>
    <x:row r="1450">
      <x:c r="A1450" t="str">
        <x:f>'Raw_Data'!A1450</x:f>
        <x:v>C01449</x:v>
      </x:c>
      <x:c r="B1450" t="n">
        <x:f>'Raw_Data'!B1450</x:f>
        <x:v>26</x:v>
      </x:c>
      <x:c r="C1450" s="30" t="n">
        <x:f>'Raw_Data'!C1450</x:f>
        <x:v>37594</x:v>
      </x:c>
      <x:c r="D1450" t="n">
        <x:f>'Raw_Data'!D1450</x:f>
        <x:v>596</x:v>
      </x:c>
      <x:c r="E1450" t="n">
        <x:f>'Raw_Data'!E1450</x:f>
        <x:v>25</x:v>
      </x:c>
      <x:c r="F1450" t="str">
        <x:f>PROPER(TRIM('Raw_Data'!F1450))</x:f>
        <x:v>Classic</x:v>
      </x:c>
      <x:c r="G1450" t="str">
        <x:f>PROPER(TRIM('Raw_Data'!G1450))</x:f>
        <x:v>Branch</x:v>
      </x:c>
      <x:c r="H1450" s="60" t="n">
        <x:f>'Raw_Data'!H1450</x:f>
        <x:v>2296</x:v>
      </x:c>
      <x:c r="I1450" s="60" t="n">
        <x:f>'Raw_Data'!I1450</x:f>
        <x:v>216.03</x:v>
      </x:c>
      <x:c r="J1450" s="32" t="n">
        <x:f>'Raw_Data'!J1450</x:f>
        <x:v>0.534</x:v>
      </x:c>
      <x:c r="K1450" s="32" t="n">
        <x:f>'Raw_Data'!K1450</x:f>
        <x:v>0.709</x:v>
      </x:c>
      <x:c r="L1450" t="n">
        <x:f>'Raw_Data'!L1450</x:f>
        <x:v>1</x:v>
      </x:c>
      <x:c r="M1450" t="n">
        <x:f>IF('Raw_Data'!M1450="",Assumptions!$B$15,'Raw_Data'!M1450)</x:f>
        <x:v>7</x:v>
      </x:c>
      <x:c r="N1450" s="32" t="n">
        <x:f>'Raw_Data'!N1450</x:f>
        <x:v>0.151</x:v>
      </x:c>
      <x:c r="O1450" t="str">
        <x:f>IF(OR(D1450&lt;620,L1450&gt;=2,J1450&gt;0.9),"High",IF(OR(D1450&lt;700,L1450=1,J1450&gt;0.75),"Medium","Low"))</x:f>
        <x:v>High</x:v>
      </x:c>
      <x:c r="P1450" s="30" t="n">
        <x:f>XLOOKUP(F1450,Assumptions!$A$4:$A$6,Assumptions!$B$4:$B$6)</x:f>
        <x:v>0</x:v>
      </x:c>
      <x:c r="Q1450" s="32" t="n">
        <x:f>XLOOKUP(F1450,Assumptions!$A$4:$A$6,Assumptions!$C$4:$C$6)</x:f>
        <x:v>0.229</x:v>
      </x:c>
      <x:c r="R1450" s="32" t="n">
        <x:f>XLOOKUP(F1450,Assumptions!$A$4:$A$6,Assumptions!$D$4:$D$6)</x:f>
        <x:v>0.015</x:v>
      </x:c>
      <x:c r="S1450" s="32" t="n">
        <x:f>XLOOKUP(F1450,Assumptions!$A$4:$A$6,Assumptions!$E$4:$E$6)</x:f>
        <x:v>0.0075</x:v>
      </x:c>
      <x:c r="T1450" s="32" t="n">
        <x:f>XLOOKUP(O1450,Assumptions!$H$4:$H$6,Assumptions!$I$4:$I$6)</x:f>
        <x:v>0.045</x:v>
      </x:c>
      <x:c r="U1450" s="30" t="n">
        <x:f>XLOOKUP(F1450,Assumptions!$A$4:$A$6,Assumptions!$F$4:$F$6)</x:f>
        <x:v>60</x:v>
      </x:c>
      <x:c r="V1450" s="60" t="n">
        <x:f>I1450*12</x:f>
        <x:v>2592.36</x:v>
      </x:c>
      <x:c r="W1450" s="60" t="n">
        <x:f>H1450*J1450*(1-K1450)*Q1450</x:f>
        <x:v>81.70367889600001</x:v>
      </x:c>
      <x:c r="X1450" s="60" t="n">
        <x:f>V1450*R1450</x:f>
        <x:v>38.8854</x:v>
      </x:c>
      <x:c r="Y1450" s="60" t="n">
        <x:f>V1450*S1450</x:f>
        <x:v>19.4427</x:v>
      </x:c>
      <x:c r="Z1450" s="60" t="n">
        <x:f>H1450*J1450*T1450</x:f>
        <x:v>55.17288</x:v>
      </x:c>
      <x:c r="AA1450" s="60" t="n">
        <x:f>P1450+W1450+X1450-Y1450-Z1450-U1450</x:f>
        <x:v>-14.026501103999983</x:v>
      </x:c>
      <x:c r="AB1450" s="32" t="n">
        <x:f>IFERROR(AA1450/(P1450+W1450+X1450),0)</x:f>
        <x:v>-0.11631651251019919</x:v>
      </x:c>
      <x:c r="AC1450" t="n">
        <x:f>IF(O1450="High",0,IF(I1450&gt;=1800,3,IF(I1450&gt;=900,2,1))+IF(K1450&gt;=0.9,2,IF(K1450&gt;=0.75,1,0))+IF(J1450&lt;=0.7,2,IF(J1450&lt;=0.85,1,0))+IF(M1450&gt;=8,1,0))</x:f>
        <x:v>0</x:v>
      </x:c>
      <x:c r="AD1450" t="str">
        <x:f>IF(AND(O1450&lt;&gt;"High",AC1450&gt;=Assumptions!$B$10,AA1450&gt;0),"Priority Growth",IF(AND(O1450="Low",AA1450&gt;0),"Maintain","Watch"))</x:f>
        <x:v>Watch</x:v>
      </x:c>
      <x:c r="AE1450" s="60" t="n">
        <x:f>MAX(AA1450,0)*N1450</x:f>
        <x:v>0</x:v>
      </x:c>
      <x:c r="AF1450" t="str">
        <x:f>IF(AND(AA1450&gt;=Assumptions!$B$11,O1450&lt;&gt;"High",OR(N1450&gt;=Assumptions!$B$12,M1450&lt;=6)),"High","Standard")</x:f>
        <x:v>Standard</x:v>
      </x:c>
    </x:row>
    <x:row r="1451">
      <x:c r="A1451" t="str">
        <x:f>'Raw_Data'!A1451</x:f>
        <x:v>C01450</x:v>
      </x:c>
      <x:c r="B1451" t="n">
        <x:f>'Raw_Data'!B1451</x:f>
        <x:v>43</x:v>
      </x:c>
      <x:c r="C1451" s="30" t="n">
        <x:f>'Raw_Data'!C1451</x:f>
        <x:v>36382</x:v>
      </x:c>
      <x:c r="D1451" t="n">
        <x:f>'Raw_Data'!D1451</x:f>
        <x:v>658</x:v>
      </x:c>
      <x:c r="E1451" t="n">
        <x:f>'Raw_Data'!E1451</x:f>
        <x:v>7</x:v>
      </x:c>
      <x:c r="F1451" t="str">
        <x:f>PROPER(TRIM('Raw_Data'!F1451))</x:f>
        <x:v>Classic</x:v>
      </x:c>
      <x:c r="G1451" t="str">
        <x:f>PROPER(TRIM('Raw_Data'!G1451))</x:f>
        <x:v>Partner</x:v>
      </x:c>
      <x:c r="H1451" s="60" t="n">
        <x:f>'Raw_Data'!H1451</x:f>
        <x:v>3752</x:v>
      </x:c>
      <x:c r="I1451" s="60" t="n">
        <x:f>'Raw_Data'!I1451</x:f>
        <x:v>427.71</x:v>
      </x:c>
      <x:c r="J1451" s="32" t="n">
        <x:f>'Raw_Data'!J1451</x:f>
        <x:v>0.285</x:v>
      </x:c>
      <x:c r="K1451" s="32" t="n">
        <x:f>'Raw_Data'!K1451</x:f>
        <x:v>0.798</x:v>
      </x:c>
      <x:c r="L1451" t="n">
        <x:f>'Raw_Data'!L1451</x:f>
        <x:v>0</x:v>
      </x:c>
      <x:c r="M1451" t="n">
        <x:f>IF('Raw_Data'!M1451="",Assumptions!$B$15,'Raw_Data'!M1451)</x:f>
        <x:v>5</x:v>
      </x:c>
      <x:c r="N1451" s="32" t="n">
        <x:f>'Raw_Data'!N1451</x:f>
        <x:v>0.262</x:v>
      </x:c>
      <x:c r="O1451" t="str">
        <x:f>IF(OR(D1451&lt;620,L1451&gt;=2,J1451&gt;0.9),"High",IF(OR(D1451&lt;700,L1451=1,J1451&gt;0.75),"Medium","Low"))</x:f>
        <x:v>Medium</x:v>
      </x:c>
      <x:c r="P1451" s="30" t="n">
        <x:f>XLOOKUP(F1451,Assumptions!$A$4:$A$6,Assumptions!$B$4:$B$6)</x:f>
        <x:v>0</x:v>
      </x:c>
      <x:c r="Q1451" s="32" t="n">
        <x:f>XLOOKUP(F1451,Assumptions!$A$4:$A$6,Assumptions!$C$4:$C$6)</x:f>
        <x:v>0.229</x:v>
      </x:c>
      <x:c r="R1451" s="32" t="n">
        <x:f>XLOOKUP(F1451,Assumptions!$A$4:$A$6,Assumptions!$D$4:$D$6)</x:f>
        <x:v>0.015</x:v>
      </x:c>
      <x:c r="S1451" s="32" t="n">
        <x:f>XLOOKUP(F1451,Assumptions!$A$4:$A$6,Assumptions!$E$4:$E$6)</x:f>
        <x:v>0.0075</x:v>
      </x:c>
      <x:c r="T1451" s="32" t="n">
        <x:f>XLOOKUP(O1451,Assumptions!$H$4:$H$6,Assumptions!$I$4:$I$6)</x:f>
        <x:v>0.012</x:v>
      </x:c>
      <x:c r="U1451" s="30" t="n">
        <x:f>XLOOKUP(F1451,Assumptions!$A$4:$A$6,Assumptions!$F$4:$F$6)</x:f>
        <x:v>60</x:v>
      </x:c>
      <x:c r="V1451" s="60" t="n">
        <x:f>I1451*12</x:f>
        <x:v>5132.5199999999995</x:v>
      </x:c>
      <x:c r="W1451" s="60" t="n">
        <x:f>H1451*J1451*(1-K1451)*Q1451</x:f>
        <x:v>49.464604559999984</x:v>
      </x:c>
      <x:c r="X1451" s="60" t="n">
        <x:f>V1451*R1451</x:f>
        <x:v>76.9878</x:v>
      </x:c>
      <x:c r="Y1451" s="60" t="n">
        <x:f>V1451*S1451</x:f>
        <x:v>38.4939</x:v>
      </x:c>
      <x:c r="Z1451" s="60" t="n">
        <x:f>H1451*J1451*T1451</x:f>
        <x:v>12.83184</x:v>
      </x:c>
      <x:c r="AA1451" s="60" t="n">
        <x:f>P1451+W1451+X1451-Y1451-Z1451-U1451</x:f>
        <x:v>15.12666455999998</x:v>
      </x:c>
      <x:c r="AB1451" s="32" t="n">
        <x:f>IFERROR(AA1451/(P1451+W1451+X1451),0)</x:f>
        <x:v>0.11962338409170052</x:v>
      </x:c>
      <x:c r="AC1451" t="n">
        <x:f>IF(O1451="High",0,IF(I1451&gt;=1800,3,IF(I1451&gt;=900,2,1))+IF(K1451&gt;=0.9,2,IF(K1451&gt;=0.75,1,0))+IF(J1451&lt;=0.7,2,IF(J1451&lt;=0.85,1,0))+IF(M1451&gt;=8,1,0))</x:f>
        <x:v>4</x:v>
      </x:c>
      <x:c r="AD1451" t="str">
        <x:f>IF(AND(O1451&lt;&gt;"High",AC1451&gt;=Assumptions!$B$10,AA1451&gt;0),"Priority Growth",IF(AND(O1451="Low",AA1451&gt;0),"Maintain","Watch"))</x:f>
        <x:v>Watch</x:v>
      </x:c>
      <x:c r="AE1451" s="60" t="n">
        <x:f>MAX(AA1451,0)*N1451</x:f>
        <x:v>3.963186114719995</x:v>
      </x:c>
      <x:c r="AF1451" t="str">
        <x:f>IF(AND(AA1451&gt;=Assumptions!$B$11,O1451&lt;&gt;"High",OR(N1451&gt;=Assumptions!$B$12,M1451&lt;=6)),"High","Standard")</x:f>
        <x:v>Standard</x:v>
      </x:c>
    </x:row>
    <x:row r="1452">
      <x:c r="A1452" t="str">
        <x:f>'Raw_Data'!A1452</x:f>
        <x:v>C01451</x:v>
      </x:c>
      <x:c r="B1452" t="n">
        <x:f>'Raw_Data'!B1452</x:f>
        <x:v>21</x:v>
      </x:c>
      <x:c r="C1452" s="30" t="n">
        <x:f>'Raw_Data'!C1452</x:f>
        <x:v>62780</x:v>
      </x:c>
      <x:c r="D1452" t="n">
        <x:f>'Raw_Data'!D1452</x:f>
        <x:v>770</x:v>
      </x:c>
      <x:c r="E1452" t="n">
        <x:f>'Raw_Data'!E1452</x:f>
        <x:v>51</x:v>
      </x:c>
      <x:c r="F1452" t="str">
        <x:f>PROPER(TRIM('Raw_Data'!F1452))</x:f>
        <x:v>Gold</x:v>
      </x:c>
      <x:c r="G1452" t="str">
        <x:f>PROPER(TRIM('Raw_Data'!G1452))</x:f>
        <x:v>Branch</x:v>
      </x:c>
      <x:c r="H1452" s="60" t="n">
        <x:f>'Raw_Data'!H1452</x:f>
        <x:v>14860</x:v>
      </x:c>
      <x:c r="I1452" s="60" t="n">
        <x:f>'Raw_Data'!I1452</x:f>
        <x:v>1391.77</x:v>
      </x:c>
      <x:c r="J1452" s="32" t="n">
        <x:f>'Raw_Data'!J1452</x:f>
        <x:v>0.298</x:v>
      </x:c>
      <x:c r="K1452" s="32" t="n">
        <x:f>'Raw_Data'!K1452</x:f>
        <x:v>0.869</x:v>
      </x:c>
      <x:c r="L1452" t="n">
        <x:f>'Raw_Data'!L1452</x:f>
        <x:v>0</x:v>
      </x:c>
      <x:c r="M1452" t="n">
        <x:f>IF('Raw_Data'!M1452="",Assumptions!$B$15,'Raw_Data'!M1452)</x:f>
        <x:v>6</x:v>
      </x:c>
      <x:c r="N1452" s="32" t="n">
        <x:f>'Raw_Data'!N1452</x:f>
        <x:v>0.154</x:v>
      </x:c>
      <x:c r="O1452" t="str">
        <x:f>IF(OR(D1452&lt;620,L1452&gt;=2,J1452&gt;0.9),"High",IF(OR(D1452&lt;700,L1452=1,J1452&gt;0.75),"Medium","Low"))</x:f>
        <x:v>Low</x:v>
      </x:c>
      <x:c r="P1452" s="30" t="n">
        <x:f>XLOOKUP(F1452,Assumptions!$A$4:$A$6,Assumptions!$B$4:$B$6)</x:f>
        <x:v>95</x:v>
      </x:c>
      <x:c r="Q1452" s="32" t="n">
        <x:f>XLOOKUP(F1452,Assumptions!$A$4:$A$6,Assumptions!$C$4:$C$6)</x:f>
        <x:v>0.219</x:v>
      </x:c>
      <x:c r="R1452" s="32" t="n">
        <x:f>XLOOKUP(F1452,Assumptions!$A$4:$A$6,Assumptions!$D$4:$D$6)</x:f>
        <x:v>0.016</x:v>
      </x:c>
      <x:c r="S1452" s="32" t="n">
        <x:f>XLOOKUP(F1452,Assumptions!$A$4:$A$6,Assumptions!$E$4:$E$6)</x:f>
        <x:v>0.01</x:v>
      </x:c>
      <x:c r="T1452" s="32" t="n">
        <x:f>XLOOKUP(O1452,Assumptions!$H$4:$H$6,Assumptions!$I$4:$I$6)</x:f>
        <x:v>0.0035</x:v>
      </x:c>
      <x:c r="U1452" s="30" t="n">
        <x:f>XLOOKUP(F1452,Assumptions!$A$4:$A$6,Assumptions!$F$4:$F$6)</x:f>
        <x:v>90</x:v>
      </x:c>
      <x:c r="V1452" s="60" t="n">
        <x:f>I1452*12</x:f>
        <x:v>16701.239999999998</x:v>
      </x:c>
      <x:c r="W1452" s="60" t="n">
        <x:f>H1452*J1452*(1-K1452)*Q1452</x:f>
        <x:v>127.04292492</x:v>
      </x:c>
      <x:c r="X1452" s="60" t="n">
        <x:f>V1452*R1452</x:f>
        <x:v>267.21984</x:v>
      </x:c>
      <x:c r="Y1452" s="60" t="n">
        <x:f>V1452*S1452</x:f>
        <x:v>167.01239999999999</x:v>
      </x:c>
      <x:c r="Z1452" s="60" t="n">
        <x:f>H1452*J1452*T1452</x:f>
        <x:v>15.49898</x:v>
      </x:c>
      <x:c r="AA1452" s="60" t="n">
        <x:f>P1452+W1452+X1452-Y1452-Z1452-U1452</x:f>
        <x:v>216.75138492000002</x:v>
      </x:c>
      <x:c r="AB1452" s="32" t="n">
        <x:f>IFERROR(AA1452/(P1452+W1452+X1452),0)</x:f>
        <x:v>0.44301631037759703</x:v>
      </x:c>
      <x:c r="AC1452" t="n">
        <x:f>IF(O1452="High",0,IF(I1452&gt;=1800,3,IF(I1452&gt;=900,2,1))+IF(K1452&gt;=0.9,2,IF(K1452&gt;=0.75,1,0))+IF(J1452&lt;=0.7,2,IF(J1452&lt;=0.85,1,0))+IF(M1452&gt;=8,1,0))</x:f>
        <x:v>5</x:v>
      </x:c>
      <x:c r="AD1452" t="str">
        <x:f>IF(AND(O1452&lt;&gt;"High",AC1452&gt;=Assumptions!$B$10,AA1452&gt;0),"Priority Growth",IF(AND(O1452="Low",AA1452&gt;0),"Maintain","Watch"))</x:f>
        <x:v>Maintain</x:v>
      </x:c>
      <x:c r="AE1452" s="60" t="n">
        <x:f>MAX(AA1452,0)*N1452</x:f>
        <x:v>33.379713277680004</x:v>
      </x:c>
      <x:c r="AF1452" t="str">
        <x:f>IF(AND(AA1452&gt;=Assumptions!$B$11,O1452&lt;&gt;"High",OR(N1452&gt;=Assumptions!$B$12,M1452&lt;=6)),"High","Standard")</x:f>
        <x:v>Standard</x:v>
      </x:c>
    </x:row>
    <x:row r="1453">
      <x:c r="A1453" t="str">
        <x:f>'Raw_Data'!A1453</x:f>
        <x:v>C01452</x:v>
      </x:c>
      <x:c r="B1453" t="n">
        <x:f>'Raw_Data'!B1453</x:f>
        <x:v>48</x:v>
      </x:c>
      <x:c r="C1453" s="30" t="n">
        <x:f>'Raw_Data'!C1453</x:f>
        <x:v>103486</x:v>
      </x:c>
      <x:c r="D1453" t="n">
        <x:f>'Raw_Data'!D1453</x:f>
        <x:v>587</x:v>
      </x:c>
      <x:c r="E1453" t="n">
        <x:f>'Raw_Data'!E1453</x:f>
        <x:v>23</x:v>
      </x:c>
      <x:c r="F1453" t="str">
        <x:f>PROPER(TRIM('Raw_Data'!F1453))</x:f>
        <x:v>Gold</x:v>
      </x:c>
      <x:c r="G1453" t="str">
        <x:f>PROPER(TRIM('Raw_Data'!G1453))</x:f>
        <x:v>Digital</x:v>
      </x:c>
      <x:c r="H1453" s="60" t="n">
        <x:f>'Raw_Data'!H1453</x:f>
        <x:v>9843</x:v>
      </x:c>
      <x:c r="I1453" s="60" t="n">
        <x:f>'Raw_Data'!I1453</x:f>
        <x:v>1108.1</x:v>
      </x:c>
      <x:c r="J1453" s="32" t="n">
        <x:f>'Raw_Data'!J1453</x:f>
        <x:v>0.614</x:v>
      </x:c>
      <x:c r="K1453" s="32" t="n">
        <x:f>'Raw_Data'!K1453</x:f>
        <x:v>0.669</x:v>
      </x:c>
      <x:c r="L1453" t="n">
        <x:f>'Raw_Data'!L1453</x:f>
        <x:v>0</x:v>
      </x:c>
      <x:c r="M1453" t="n">
        <x:f>IF('Raw_Data'!M1453="",Assumptions!$B$15,'Raw_Data'!M1453)</x:f>
        <x:v>7</x:v>
      </x:c>
      <x:c r="N1453" s="32" t="n">
        <x:f>'Raw_Data'!N1453</x:f>
        <x:v>0.069</x:v>
      </x:c>
      <x:c r="O1453" t="str">
        <x:f>IF(OR(D1453&lt;620,L1453&gt;=2,J1453&gt;0.9),"High",IF(OR(D1453&lt;700,L1453=1,J1453&gt;0.75),"Medium","Low"))</x:f>
        <x:v>High</x:v>
      </x:c>
      <x:c r="P1453" s="30" t="n">
        <x:f>XLOOKUP(F1453,Assumptions!$A$4:$A$6,Assumptions!$B$4:$B$6)</x:f>
        <x:v>95</x:v>
      </x:c>
      <x:c r="Q1453" s="32" t="n">
        <x:f>XLOOKUP(F1453,Assumptions!$A$4:$A$6,Assumptions!$C$4:$C$6)</x:f>
        <x:v>0.219</x:v>
      </x:c>
      <x:c r="R1453" s="32" t="n">
        <x:f>XLOOKUP(F1453,Assumptions!$A$4:$A$6,Assumptions!$D$4:$D$6)</x:f>
        <x:v>0.016</x:v>
      </x:c>
      <x:c r="S1453" s="32" t="n">
        <x:f>XLOOKUP(F1453,Assumptions!$A$4:$A$6,Assumptions!$E$4:$E$6)</x:f>
        <x:v>0.01</x:v>
      </x:c>
      <x:c r="T1453" s="32" t="n">
        <x:f>XLOOKUP(O1453,Assumptions!$H$4:$H$6,Assumptions!$I$4:$I$6)</x:f>
        <x:v>0.045</x:v>
      </x:c>
      <x:c r="U1453" s="30" t="n">
        <x:f>XLOOKUP(F1453,Assumptions!$A$4:$A$6,Assumptions!$F$4:$F$6)</x:f>
        <x:v>90</x:v>
      </x:c>
      <x:c r="V1453" s="60" t="n">
        <x:f>I1453*12</x:f>
        <x:v>13297.199999999999</x:v>
      </x:c>
      <x:c r="W1453" s="60" t="n">
        <x:f>H1453*J1453*(1-K1453)*Q1453</x:f>
        <x:v>438.09466537799995</x:v>
      </x:c>
      <x:c r="X1453" s="60" t="n">
        <x:f>V1453*R1453</x:f>
        <x:v>212.75519999999997</x:v>
      </x:c>
      <x:c r="Y1453" s="60" t="n">
        <x:f>V1453*S1453</x:f>
        <x:v>132.97199999999998</x:v>
      </x:c>
      <x:c r="Z1453" s="60" t="n">
        <x:f>H1453*J1453*T1453</x:f>
        <x:v>271.96209</x:v>
      </x:c>
      <x:c r="AA1453" s="60" t="n">
        <x:f>P1453+W1453+X1453-Y1453-Z1453-U1453</x:f>
        <x:v>250.91577537799992</x:v>
      </x:c>
      <x:c r="AB1453" s="32" t="n">
        <x:f>IFERROR(AA1453/(P1453+W1453+X1453),0)</x:f>
        <x:v>0.3364159290299459</x:v>
      </x:c>
      <x:c r="AC1453" t="n">
        <x:f>IF(O1453="High",0,IF(I1453&gt;=1800,3,IF(I1453&gt;=900,2,1))+IF(K1453&gt;=0.9,2,IF(K1453&gt;=0.75,1,0))+IF(J1453&lt;=0.7,2,IF(J1453&lt;=0.85,1,0))+IF(M1453&gt;=8,1,0))</x:f>
        <x:v>0</x:v>
      </x:c>
      <x:c r="AD1453" t="str">
        <x:f>IF(AND(O1453&lt;&gt;"High",AC1453&gt;=Assumptions!$B$10,AA1453&gt;0),"Priority Growth",IF(AND(O1453="Low",AA1453&gt;0),"Maintain","Watch"))</x:f>
        <x:v>Watch</x:v>
      </x:c>
      <x:c r="AE1453" s="60" t="n">
        <x:f>MAX(AA1453,0)*N1453</x:f>
        <x:v>17.313188501081996</x:v>
      </x:c>
      <x:c r="AF1453" t="str">
        <x:f>IF(AND(AA1453&gt;=Assumptions!$B$11,O1453&lt;&gt;"High",OR(N1453&gt;=Assumptions!$B$12,M1453&lt;=6)),"High","Standard")</x:f>
        <x:v>Standard</x:v>
      </x:c>
    </x:row>
    <x:row r="1454">
      <x:c r="A1454" t="str">
        <x:f>'Raw_Data'!A1454</x:f>
        <x:v>C01453</x:v>
      </x:c>
      <x:c r="B1454" t="n">
        <x:f>'Raw_Data'!B1454</x:f>
        <x:v>47</x:v>
      </x:c>
      <x:c r="C1454" s="30" t="n">
        <x:f>'Raw_Data'!C1454</x:f>
        <x:v>41438</x:v>
      </x:c>
      <x:c r="D1454" t="n">
        <x:f>'Raw_Data'!D1454</x:f>
        <x:v>752</x:v>
      </x:c>
      <x:c r="E1454" t="n">
        <x:f>'Raw_Data'!E1454</x:f>
        <x:v>119</x:v>
      </x:c>
      <x:c r="F1454" t="str">
        <x:f>PROPER(TRIM('Raw_Data'!F1454))</x:f>
        <x:v>Gold</x:v>
      </x:c>
      <x:c r="G1454" t="str">
        <x:f>PROPER(TRIM('Raw_Data'!G1454))</x:f>
        <x:v>Branch</x:v>
      </x:c>
      <x:c r="H1454" s="60" t="n">
        <x:f>'Raw_Data'!H1454</x:f>
        <x:v>6393</x:v>
      </x:c>
      <x:c r="I1454" s="60" t="n">
        <x:f>'Raw_Data'!I1454</x:f>
        <x:v>878.41</x:v>
      </x:c>
      <x:c r="J1454" s="32" t="n">
        <x:f>'Raw_Data'!J1454</x:f>
        <x:v>0.295</x:v>
      </x:c>
      <x:c r="K1454" s="32" t="n">
        <x:f>'Raw_Data'!K1454</x:f>
        <x:v>1</x:v>
      </x:c>
      <x:c r="L1454" t="n">
        <x:f>'Raw_Data'!L1454</x:f>
        <x:v>0</x:v>
      </x:c>
      <x:c r="M1454" t="n">
        <x:f>IF('Raw_Data'!M1454="",Assumptions!$B$15,'Raw_Data'!M1454)</x:f>
        <x:v>6</x:v>
      </x:c>
      <x:c r="N1454" s="32" t="n">
        <x:f>'Raw_Data'!N1454</x:f>
        <x:v>0.211</x:v>
      </x:c>
      <x:c r="O1454" t="str">
        <x:f>IF(OR(D1454&lt;620,L1454&gt;=2,J1454&gt;0.9),"High",IF(OR(D1454&lt;700,L1454=1,J1454&gt;0.75),"Medium","Low"))</x:f>
        <x:v>Low</x:v>
      </x:c>
      <x:c r="P1454" s="30" t="n">
        <x:f>XLOOKUP(F1454,Assumptions!$A$4:$A$6,Assumptions!$B$4:$B$6)</x:f>
        <x:v>95</x:v>
      </x:c>
      <x:c r="Q1454" s="32" t="n">
        <x:f>XLOOKUP(F1454,Assumptions!$A$4:$A$6,Assumptions!$C$4:$C$6)</x:f>
        <x:v>0.219</x:v>
      </x:c>
      <x:c r="R1454" s="32" t="n">
        <x:f>XLOOKUP(F1454,Assumptions!$A$4:$A$6,Assumptions!$D$4:$D$6)</x:f>
        <x:v>0.016</x:v>
      </x:c>
      <x:c r="S1454" s="32" t="n">
        <x:f>XLOOKUP(F1454,Assumptions!$A$4:$A$6,Assumptions!$E$4:$E$6)</x:f>
        <x:v>0.01</x:v>
      </x:c>
      <x:c r="T1454" s="32" t="n">
        <x:f>XLOOKUP(O1454,Assumptions!$H$4:$H$6,Assumptions!$I$4:$I$6)</x:f>
        <x:v>0.0035</x:v>
      </x:c>
      <x:c r="U1454" s="30" t="n">
        <x:f>XLOOKUP(F1454,Assumptions!$A$4:$A$6,Assumptions!$F$4:$F$6)</x:f>
        <x:v>90</x:v>
      </x:c>
      <x:c r="V1454" s="60" t="n">
        <x:f>I1454*12</x:f>
        <x:v>10540.92</x:v>
      </x:c>
      <x:c r="W1454" s="60" t="n">
        <x:f>H1454*J1454*(1-K1454)*Q1454</x:f>
        <x:v>0</x:v>
      </x:c>
      <x:c r="X1454" s="60" t="n">
        <x:f>V1454*R1454</x:f>
        <x:v>168.65472</x:v>
      </x:c>
      <x:c r="Y1454" s="60" t="n">
        <x:f>V1454*S1454</x:f>
        <x:v>105.4092</x:v>
      </x:c>
      <x:c r="Z1454" s="60" t="n">
        <x:f>H1454*J1454*T1454</x:f>
        <x:v>6.6007725</x:v>
      </x:c>
      <x:c r="AA1454" s="60" t="n">
        <x:f>P1454+W1454+X1454-Y1454-Z1454-U1454</x:f>
        <x:v>61.644747499999994</x:v>
      </x:c>
      <x:c r="AB1454" s="32" t="n">
        <x:f>IFERROR(AA1454/(P1454+W1454+X1454),0)</x:f>
        <x:v>0.233808624780167</x:v>
      </x:c>
      <x:c r="AC1454" t="n">
        <x:f>IF(O1454="High",0,IF(I1454&gt;=1800,3,IF(I1454&gt;=900,2,1))+IF(K1454&gt;=0.9,2,IF(K1454&gt;=0.75,1,0))+IF(J1454&lt;=0.7,2,IF(J1454&lt;=0.85,1,0))+IF(M1454&gt;=8,1,0))</x:f>
        <x:v>5</x:v>
      </x:c>
      <x:c r="AD1454" t="str">
        <x:f>IF(AND(O1454&lt;&gt;"High",AC1454&gt;=Assumptions!$B$10,AA1454&gt;0),"Priority Growth",IF(AND(O1454="Low",AA1454&gt;0),"Maintain","Watch"))</x:f>
        <x:v>Maintain</x:v>
      </x:c>
      <x:c r="AE1454" s="60" t="n">
        <x:f>MAX(AA1454,0)*N1454</x:f>
        <x:v>13.007041722499999</x:v>
      </x:c>
      <x:c r="AF1454" t="str">
        <x:f>IF(AND(AA1454&gt;=Assumptions!$B$11,O1454&lt;&gt;"High",OR(N1454&gt;=Assumptions!$B$12,M1454&lt;=6)),"High","Standard")</x:f>
        <x:v>Standard</x:v>
      </x:c>
    </x:row>
    <x:row r="1455">
      <x:c r="A1455" t="str">
        <x:f>'Raw_Data'!A1455</x:f>
        <x:v>C01454</x:v>
      </x:c>
      <x:c r="B1455" t="n">
        <x:f>'Raw_Data'!B1455</x:f>
        <x:v>41</x:v>
      </x:c>
      <x:c r="C1455" s="30" t="n">
        <x:f>'Raw_Data'!C1455</x:f>
        <x:v>80202</x:v>
      </x:c>
      <x:c r="D1455" t="n">
        <x:f>'Raw_Data'!D1455</x:f>
        <x:v>755</x:v>
      </x:c>
      <x:c r="E1455" t="n">
        <x:f>'Raw_Data'!E1455</x:f>
        <x:v>79</x:v>
      </x:c>
      <x:c r="F1455" t="str">
        <x:f>PROPER(TRIM('Raw_Data'!F1455))</x:f>
        <x:v>Gold</x:v>
      </x:c>
      <x:c r="G1455" t="str">
        <x:f>PROPER(TRIM('Raw_Data'!G1455))</x:f>
        <x:v>Partner</x:v>
      </x:c>
      <x:c r="H1455" s="60" t="n">
        <x:f>'Raw_Data'!H1455</x:f>
        <x:v>13670</x:v>
      </x:c>
      <x:c r="I1455" s="60" t="n">
        <x:f>'Raw_Data'!I1455</x:f>
        <x:v>1650.3</x:v>
      </x:c>
      <x:c r="J1455" s="32" t="n">
        <x:f>'Raw_Data'!J1455</x:f>
        <x:v>0.296</x:v>
      </x:c>
      <x:c r="K1455" s="32" t="n">
        <x:f>'Raw_Data'!K1455</x:f>
        <x:v>0.972</x:v>
      </x:c>
      <x:c r="L1455" t="n">
        <x:f>'Raw_Data'!L1455</x:f>
        <x:v>0</x:v>
      </x:c>
      <x:c r="M1455" t="n">
        <x:f>IF('Raw_Data'!M1455="",Assumptions!$B$15,'Raw_Data'!M1455)</x:f>
        <x:v>10</x:v>
      </x:c>
      <x:c r="N1455" s="32" t="n">
        <x:f>'Raw_Data'!N1455</x:f>
        <x:v>0.02</x:v>
      </x:c>
      <x:c r="O1455" t="str">
        <x:f>IF(OR(D1455&lt;620,L1455&gt;=2,J1455&gt;0.9),"High",IF(OR(D1455&lt;700,L1455=1,J1455&gt;0.75),"Medium","Low"))</x:f>
        <x:v>Low</x:v>
      </x:c>
      <x:c r="P1455" s="30" t="n">
        <x:f>XLOOKUP(F1455,Assumptions!$A$4:$A$6,Assumptions!$B$4:$B$6)</x:f>
        <x:v>95</x:v>
      </x:c>
      <x:c r="Q1455" s="32" t="n">
        <x:f>XLOOKUP(F1455,Assumptions!$A$4:$A$6,Assumptions!$C$4:$C$6)</x:f>
        <x:v>0.219</x:v>
      </x:c>
      <x:c r="R1455" s="32" t="n">
        <x:f>XLOOKUP(F1455,Assumptions!$A$4:$A$6,Assumptions!$D$4:$D$6)</x:f>
        <x:v>0.016</x:v>
      </x:c>
      <x:c r="S1455" s="32" t="n">
        <x:f>XLOOKUP(F1455,Assumptions!$A$4:$A$6,Assumptions!$E$4:$E$6)</x:f>
        <x:v>0.01</x:v>
      </x:c>
      <x:c r="T1455" s="32" t="n">
        <x:f>XLOOKUP(O1455,Assumptions!$H$4:$H$6,Assumptions!$I$4:$I$6)</x:f>
        <x:v>0.0035</x:v>
      </x:c>
      <x:c r="U1455" s="30" t="n">
        <x:f>XLOOKUP(F1455,Assumptions!$A$4:$A$6,Assumptions!$F$4:$F$6)</x:f>
        <x:v>90</x:v>
      </x:c>
      <x:c r="V1455" s="60" t="n">
        <x:f>I1455*12</x:f>
        <x:v>19803.6</x:v>
      </x:c>
      <x:c r="W1455" s="60" t="n">
        <x:f>H1455*J1455*(1-K1455)*Q1455</x:f>
        <x:v>24.81203424000002</x:v>
      </x:c>
      <x:c r="X1455" s="60" t="n">
        <x:f>V1455*R1455</x:f>
        <x:v>316.8576</x:v>
      </x:c>
      <x:c r="Y1455" s="60" t="n">
        <x:f>V1455*S1455</x:f>
        <x:v>198.036</x:v>
      </x:c>
      <x:c r="Z1455" s="60" t="n">
        <x:f>H1455*J1455*T1455</x:f>
        <x:v>14.16212</x:v>
      </x:c>
      <x:c r="AA1455" s="60" t="n">
        <x:f>P1455+W1455+X1455-Y1455-Z1455-U1455</x:f>
        <x:v>134.47151424</x:v>
      </x:c>
      <x:c r="AB1455" s="32" t="n">
        <x:f>IFERROR(AA1455/(P1455+W1455+X1455),0)</x:f>
        <x:v>0.30794793980589114</x:v>
      </x:c>
      <x:c r="AC1455" t="n">
        <x:f>IF(O1455="High",0,IF(I1455&gt;=1800,3,IF(I1455&gt;=900,2,1))+IF(K1455&gt;=0.9,2,IF(K1455&gt;=0.75,1,0))+IF(J1455&lt;=0.7,2,IF(J1455&lt;=0.85,1,0))+IF(M1455&gt;=8,1,0))</x:f>
        <x:v>7</x:v>
      </x:c>
      <x:c r="AD1455" t="str">
        <x:f>IF(AND(O1455&lt;&gt;"High",AC1455&gt;=Assumptions!$B$10,AA1455&gt;0),"Priority Growth",IF(AND(O1455="Low",AA1455&gt;0),"Maintain","Watch"))</x:f>
        <x:v>Priority Growth</x:v>
      </x:c>
      <x:c r="AE1455" s="60" t="n">
        <x:f>MAX(AA1455,0)*N1455</x:f>
        <x:v>2.6894302848000002</x:v>
      </x:c>
      <x:c r="AF1455" t="str">
        <x:f>IF(AND(AA1455&gt;=Assumptions!$B$11,O1455&lt;&gt;"High",OR(N1455&gt;=Assumptions!$B$12,M1455&lt;=6)),"High","Standard")</x:f>
        <x:v>Standard</x:v>
      </x:c>
    </x:row>
    <x:row r="1456">
      <x:c r="A1456" t="str">
        <x:f>'Raw_Data'!A1456</x:f>
        <x:v>C01455</x:v>
      </x:c>
      <x:c r="B1456" t="n">
        <x:f>'Raw_Data'!B1456</x:f>
        <x:v>27</x:v>
      </x:c>
      <x:c r="C1456" s="30" t="n">
        <x:f>'Raw_Data'!C1456</x:f>
        <x:v>35936</x:v>
      </x:c>
      <x:c r="D1456" t="n">
        <x:f>'Raw_Data'!D1456</x:f>
        <x:v>655</x:v>
      </x:c>
      <x:c r="E1456" t="n">
        <x:f>'Raw_Data'!E1456</x:f>
        <x:v>22</x:v>
      </x:c>
      <x:c r="F1456" t="str">
        <x:f>PROPER(TRIM('Raw_Data'!F1456))</x:f>
        <x:v>Classic</x:v>
      </x:c>
      <x:c r="G1456" t="str">
        <x:f>PROPER(TRIM('Raw_Data'!G1456))</x:f>
        <x:v>Partner</x:v>
      </x:c>
      <x:c r="H1456" s="60" t="n">
        <x:f>'Raw_Data'!H1456</x:f>
        <x:v>1107</x:v>
      </x:c>
      <x:c r="I1456" s="60" t="n">
        <x:f>'Raw_Data'!I1456</x:f>
        <x:v>150</x:v>
      </x:c>
      <x:c r="J1456" s="32" t="n">
        <x:f>'Raw_Data'!J1456</x:f>
        <x:v>0.339</x:v>
      </x:c>
      <x:c r="K1456" s="32" t="n">
        <x:f>'Raw_Data'!K1456</x:f>
        <x:v>0.615</x:v>
      </x:c>
      <x:c r="L1456" t="n">
        <x:f>'Raw_Data'!L1456</x:f>
        <x:v>0</x:v>
      </x:c>
      <x:c r="M1456" t="n">
        <x:f>IF('Raw_Data'!M1456="",Assumptions!$B$15,'Raw_Data'!M1456)</x:f>
        <x:v>7.370408870408871</x:v>
      </x:c>
      <x:c r="N1456" s="32" t="n">
        <x:f>'Raw_Data'!N1456</x:f>
        <x:v>0.194</x:v>
      </x:c>
      <x:c r="O1456" t="str">
        <x:f>IF(OR(D1456&lt;620,L1456&gt;=2,J1456&gt;0.9),"High",IF(OR(D1456&lt;700,L1456=1,J1456&gt;0.75),"Medium","Low"))</x:f>
        <x:v>Medium</x:v>
      </x:c>
      <x:c r="P1456" s="30" t="n">
        <x:f>XLOOKUP(F1456,Assumptions!$A$4:$A$6,Assumptions!$B$4:$B$6)</x:f>
        <x:v>0</x:v>
      </x:c>
      <x:c r="Q1456" s="32" t="n">
        <x:f>XLOOKUP(F1456,Assumptions!$A$4:$A$6,Assumptions!$C$4:$C$6)</x:f>
        <x:v>0.229</x:v>
      </x:c>
      <x:c r="R1456" s="32" t="n">
        <x:f>XLOOKUP(F1456,Assumptions!$A$4:$A$6,Assumptions!$D$4:$D$6)</x:f>
        <x:v>0.015</x:v>
      </x:c>
      <x:c r="S1456" s="32" t="n">
        <x:f>XLOOKUP(F1456,Assumptions!$A$4:$A$6,Assumptions!$E$4:$E$6)</x:f>
        <x:v>0.0075</x:v>
      </x:c>
      <x:c r="T1456" s="32" t="n">
        <x:f>XLOOKUP(O1456,Assumptions!$H$4:$H$6,Assumptions!$I$4:$I$6)</x:f>
        <x:v>0.012</x:v>
      </x:c>
      <x:c r="U1456" s="30" t="n">
        <x:f>XLOOKUP(F1456,Assumptions!$A$4:$A$6,Assumptions!$F$4:$F$6)</x:f>
        <x:v>60</x:v>
      </x:c>
      <x:c r="V1456" s="60" t="n">
        <x:f>I1456*12</x:f>
        <x:v>1800</x:v>
      </x:c>
      <x:c r="W1456" s="60" t="n">
        <x:f>H1456*J1456*(1-K1456)*Q1456</x:f>
        <x:v>33.085944045000005</x:v>
      </x:c>
      <x:c r="X1456" s="60" t="n">
        <x:f>V1456*R1456</x:f>
        <x:v>27</x:v>
      </x:c>
      <x:c r="Y1456" s="60" t="n">
        <x:f>V1456*S1456</x:f>
        <x:v>13.5</x:v>
      </x:c>
      <x:c r="Z1456" s="60" t="n">
        <x:f>H1456*J1456*T1456</x:f>
        <x:v>4.5032760000000005</x:v>
      </x:c>
      <x:c r="AA1456" s="60" t="n">
        <x:f>P1456+W1456+X1456-Y1456-Z1456-U1456</x:f>
        <x:v>-17.917331954999995</x:v>
      </x:c>
      <x:c r="AB1456" s="32" t="n">
        <x:f>IFERROR(AA1456/(P1456+W1456+X1456),0)</x:f>
        <x:v>-0.298195064416084</x:v>
      </x:c>
      <x:c r="AC1456" t="n">
        <x:f>IF(O1456="High",0,IF(I1456&gt;=1800,3,IF(I1456&gt;=900,2,1))+IF(K1456&gt;=0.9,2,IF(K1456&gt;=0.75,1,0))+IF(J1456&lt;=0.7,2,IF(J1456&lt;=0.85,1,0))+IF(M1456&gt;=8,1,0))</x:f>
        <x:v>3</x:v>
      </x:c>
      <x:c r="AD1456" t="str">
        <x:f>IF(AND(O1456&lt;&gt;"High",AC1456&gt;=Assumptions!$B$10,AA1456&gt;0),"Priority Growth",IF(AND(O1456="Low",AA1456&gt;0),"Maintain","Watch"))</x:f>
        <x:v>Watch</x:v>
      </x:c>
      <x:c r="AE1456" s="60" t="n">
        <x:f>MAX(AA1456,0)*N1456</x:f>
        <x:v>0</x:v>
      </x:c>
      <x:c r="AF1456" t="str">
        <x:f>IF(AND(AA1456&gt;=Assumptions!$B$11,O1456&lt;&gt;"High",OR(N1456&gt;=Assumptions!$B$12,M1456&lt;=6)),"High","Standard")</x:f>
        <x:v>Standard</x:v>
      </x:c>
    </x:row>
    <x:row r="1457">
      <x:c r="A1457" t="str">
        <x:f>'Raw_Data'!A1457</x:f>
        <x:v>C01456</x:v>
      </x:c>
      <x:c r="B1457" t="n">
        <x:f>'Raw_Data'!B1457</x:f>
        <x:v>51</x:v>
      </x:c>
      <x:c r="C1457" s="30" t="n">
        <x:f>'Raw_Data'!C1457</x:f>
        <x:v>65297</x:v>
      </x:c>
      <x:c r="D1457" t="n">
        <x:f>'Raw_Data'!D1457</x:f>
        <x:v>682</x:v>
      </x:c>
      <x:c r="E1457" t="n">
        <x:f>'Raw_Data'!E1457</x:f>
        <x:v>53</x:v>
      </x:c>
      <x:c r="F1457" t="str">
        <x:f>PROPER(TRIM('Raw_Data'!F1457))</x:f>
        <x:v>Gold</x:v>
      </x:c>
      <x:c r="G1457" t="str">
        <x:f>PROPER(TRIM('Raw_Data'!G1457))</x:f>
        <x:v>Direct Mail</x:v>
      </x:c>
      <x:c r="H1457" s="60" t="n">
        <x:f>'Raw_Data'!H1457</x:f>
        <x:v>8477</x:v>
      </x:c>
      <x:c r="I1457" s="60" t="n">
        <x:f>'Raw_Data'!I1457</x:f>
        <x:v>814.48</x:v>
      </x:c>
      <x:c r="J1457" s="32" t="n">
        <x:f>'Raw_Data'!J1457</x:f>
        <x:v>0.315</x:v>
      </x:c>
      <x:c r="K1457" s="32" t="n">
        <x:f>'Raw_Data'!K1457</x:f>
        <x:v>0.737</x:v>
      </x:c>
      <x:c r="L1457" t="n">
        <x:f>'Raw_Data'!L1457</x:f>
        <x:v>1</x:v>
      </x:c>
      <x:c r="M1457" t="n">
        <x:f>IF('Raw_Data'!M1457="",Assumptions!$B$15,'Raw_Data'!M1457)</x:f>
        <x:v>7</x:v>
      </x:c>
      <x:c r="N1457" s="32" t="n">
        <x:f>'Raw_Data'!N1457</x:f>
        <x:v>0.184</x:v>
      </x:c>
      <x:c r="O1457" t="str">
        <x:f>IF(OR(D1457&lt;620,L1457&gt;=2,J1457&gt;0.9),"High",IF(OR(D1457&lt;700,L1457=1,J1457&gt;0.75),"Medium","Low"))</x:f>
        <x:v>Medium</x:v>
      </x:c>
      <x:c r="P1457" s="30" t="n">
        <x:f>XLOOKUP(F1457,Assumptions!$A$4:$A$6,Assumptions!$B$4:$B$6)</x:f>
        <x:v>95</x:v>
      </x:c>
      <x:c r="Q1457" s="32" t="n">
        <x:f>XLOOKUP(F1457,Assumptions!$A$4:$A$6,Assumptions!$C$4:$C$6)</x:f>
        <x:v>0.219</x:v>
      </x:c>
      <x:c r="R1457" s="32" t="n">
        <x:f>XLOOKUP(F1457,Assumptions!$A$4:$A$6,Assumptions!$D$4:$D$6)</x:f>
        <x:v>0.016</x:v>
      </x:c>
      <x:c r="S1457" s="32" t="n">
        <x:f>XLOOKUP(F1457,Assumptions!$A$4:$A$6,Assumptions!$E$4:$E$6)</x:f>
        <x:v>0.01</x:v>
      </x:c>
      <x:c r="T1457" s="32" t="n">
        <x:f>XLOOKUP(O1457,Assumptions!$H$4:$H$6,Assumptions!$I$4:$I$6)</x:f>
        <x:v>0.012</x:v>
      </x:c>
      <x:c r="U1457" s="30" t="n">
        <x:f>XLOOKUP(F1457,Assumptions!$A$4:$A$6,Assumptions!$F$4:$F$6)</x:f>
        <x:v>90</x:v>
      </x:c>
      <x:c r="V1457" s="60" t="n">
        <x:f>I1457*12</x:f>
        <x:v>9773.76</x:v>
      </x:c>
      <x:c r="W1457" s="60" t="n">
        <x:f>H1457*J1457*(1-K1457)*Q1457</x:f>
        <x:v>153.798677235</x:v>
      </x:c>
      <x:c r="X1457" s="60" t="n">
        <x:f>V1457*R1457</x:f>
        <x:v>156.38016000000002</x:v>
      </x:c>
      <x:c r="Y1457" s="60" t="n">
        <x:f>V1457*S1457</x:f>
        <x:v>97.7376</x:v>
      </x:c>
      <x:c r="Z1457" s="60" t="n">
        <x:f>H1457*J1457*T1457</x:f>
        <x:v>32.043060000000004</x:v>
      </x:c>
      <x:c r="AA1457" s="60" t="n">
        <x:f>P1457+W1457+X1457-Y1457-Z1457-U1457</x:f>
        <x:v>185.39817723500005</x:v>
      </x:c>
      <x:c r="AB1457" s="32" t="n">
        <x:f>IFERROR(AA1457/(P1457+W1457+X1457),0)</x:f>
        <x:v>0.4575712258324854</x:v>
      </x:c>
      <x:c r="AC1457" t="n">
        <x:f>IF(O1457="High",0,IF(I1457&gt;=1800,3,IF(I1457&gt;=900,2,1))+IF(K1457&gt;=0.9,2,IF(K1457&gt;=0.75,1,0))+IF(J1457&lt;=0.7,2,IF(J1457&lt;=0.85,1,0))+IF(M1457&gt;=8,1,0))</x:f>
        <x:v>3</x:v>
      </x:c>
      <x:c r="AD1457" t="str">
        <x:f>IF(AND(O1457&lt;&gt;"High",AC1457&gt;=Assumptions!$B$10,AA1457&gt;0),"Priority Growth",IF(AND(O1457="Low",AA1457&gt;0),"Maintain","Watch"))</x:f>
        <x:v>Watch</x:v>
      </x:c>
      <x:c r="AE1457" s="60" t="n">
        <x:f>MAX(AA1457,0)*N1457</x:f>
        <x:v>34.113264611240005</x:v>
      </x:c>
      <x:c r="AF1457" t="str">
        <x:f>IF(AND(AA1457&gt;=Assumptions!$B$11,O1457&lt;&gt;"High",OR(N1457&gt;=Assumptions!$B$12,M1457&lt;=6)),"High","Standard")</x:f>
        <x:v>Standard</x:v>
      </x:c>
    </x:row>
    <x:row r="1458">
      <x:c r="A1458" t="str">
        <x:f>'Raw_Data'!A1458</x:f>
        <x:v>C01457</x:v>
      </x:c>
      <x:c r="B1458" t="n">
        <x:f>'Raw_Data'!B1458</x:f>
        <x:v>31</x:v>
      </x:c>
      <x:c r="C1458" s="30" t="n">
        <x:f>'Raw_Data'!C1458</x:f>
        <x:v>49473</x:v>
      </x:c>
      <x:c r="D1458" t="n">
        <x:f>'Raw_Data'!D1458</x:f>
        <x:v>644</x:v>
      </x:c>
      <x:c r="E1458" t="n">
        <x:f>'Raw_Data'!E1458</x:f>
        <x:v>6</x:v>
      </x:c>
      <x:c r="F1458" t="str">
        <x:f>PROPER(TRIM('Raw_Data'!F1458))</x:f>
        <x:v>Classic</x:v>
      </x:c>
      <x:c r="G1458" t="str">
        <x:f>PROPER(TRIM('Raw_Data'!G1458))</x:f>
        <x:v>Partner</x:v>
      </x:c>
      <x:c r="H1458" s="60" t="n">
        <x:f>'Raw_Data'!H1458</x:f>
        <x:v>1285</x:v>
      </x:c>
      <x:c r="I1458" s="60" t="n">
        <x:f>'Raw_Data'!I1458</x:f>
        <x:v>548.27</x:v>
      </x:c>
      <x:c r="J1458" s="32" t="n">
        <x:f>'Raw_Data'!J1458</x:f>
        <x:v>0.41</x:v>
      </x:c>
      <x:c r="K1458" s="32" t="n">
        <x:f>'Raw_Data'!K1458</x:f>
        <x:v>0.742</x:v>
      </x:c>
      <x:c r="L1458" t="n">
        <x:f>'Raw_Data'!L1458</x:f>
        <x:v>0</x:v>
      </x:c>
      <x:c r="M1458" t="n">
        <x:f>IF('Raw_Data'!M1458="",Assumptions!$B$15,'Raw_Data'!M1458)</x:f>
        <x:v>7</x:v>
      </x:c>
      <x:c r="N1458" s="32" t="n">
        <x:f>'Raw_Data'!N1458</x:f>
        <x:v>0.115</x:v>
      </x:c>
      <x:c r="O1458" t="str">
        <x:f>IF(OR(D1458&lt;620,L1458&gt;=2,J1458&gt;0.9),"High",IF(OR(D1458&lt;700,L1458=1,J1458&gt;0.75),"Medium","Low"))</x:f>
        <x:v>Medium</x:v>
      </x:c>
      <x:c r="P1458" s="30" t="n">
        <x:f>XLOOKUP(F1458,Assumptions!$A$4:$A$6,Assumptions!$B$4:$B$6)</x:f>
        <x:v>0</x:v>
      </x:c>
      <x:c r="Q1458" s="32" t="n">
        <x:f>XLOOKUP(F1458,Assumptions!$A$4:$A$6,Assumptions!$C$4:$C$6)</x:f>
        <x:v>0.229</x:v>
      </x:c>
      <x:c r="R1458" s="32" t="n">
        <x:f>XLOOKUP(F1458,Assumptions!$A$4:$A$6,Assumptions!$D$4:$D$6)</x:f>
        <x:v>0.015</x:v>
      </x:c>
      <x:c r="S1458" s="32" t="n">
        <x:f>XLOOKUP(F1458,Assumptions!$A$4:$A$6,Assumptions!$E$4:$E$6)</x:f>
        <x:v>0.0075</x:v>
      </x:c>
      <x:c r="T1458" s="32" t="n">
        <x:f>XLOOKUP(O1458,Assumptions!$H$4:$H$6,Assumptions!$I$4:$I$6)</x:f>
        <x:v>0.012</x:v>
      </x:c>
      <x:c r="U1458" s="30" t="n">
        <x:f>XLOOKUP(F1458,Assumptions!$A$4:$A$6,Assumptions!$F$4:$F$6)</x:f>
        <x:v>60</x:v>
      </x:c>
      <x:c r="V1458" s="60" t="n">
        <x:f>I1458*12</x:f>
        <x:v>6579.24</x:v>
      </x:c>
      <x:c r="W1458" s="60" t="n">
        <x:f>H1458*J1458*(1-K1458)*Q1458</x:f>
        <x:v>31.127351700000002</x:v>
      </x:c>
      <x:c r="X1458" s="60" t="n">
        <x:f>V1458*R1458</x:f>
        <x:v>98.6886</x:v>
      </x:c>
      <x:c r="Y1458" s="60" t="n">
        <x:f>V1458*S1458</x:f>
        <x:v>49.3443</x:v>
      </x:c>
      <x:c r="Z1458" s="60" t="n">
        <x:f>H1458*J1458*T1458</x:f>
        <x:v>6.3222000000000005</x:v>
      </x:c>
      <x:c r="AA1458" s="60" t="n">
        <x:f>P1458+W1458+X1458-Y1458-Z1458-U1458</x:f>
        <x:v>14.1494517</x:v>
      </x:c>
      <x:c r="AB1458" s="32" t="n">
        <x:f>IFERROR(AA1458/(P1458+W1458+X1458),0)</x:f>
        <x:v>0.10899624826307074</x:v>
      </x:c>
      <x:c r="AC1458" t="n">
        <x:f>IF(O1458="High",0,IF(I1458&gt;=1800,3,IF(I1458&gt;=900,2,1))+IF(K1458&gt;=0.9,2,IF(K1458&gt;=0.75,1,0))+IF(J1458&lt;=0.7,2,IF(J1458&lt;=0.85,1,0))+IF(M1458&gt;=8,1,0))</x:f>
        <x:v>3</x:v>
      </x:c>
      <x:c r="AD1458" t="str">
        <x:f>IF(AND(O1458&lt;&gt;"High",AC1458&gt;=Assumptions!$B$10,AA1458&gt;0),"Priority Growth",IF(AND(O1458="Low",AA1458&gt;0),"Maintain","Watch"))</x:f>
        <x:v>Watch</x:v>
      </x:c>
      <x:c r="AE1458" s="60" t="n">
        <x:f>MAX(AA1458,0)*N1458</x:f>
        <x:v>1.6271869455</x:v>
      </x:c>
      <x:c r="AF1458" t="str">
        <x:f>IF(AND(AA1458&gt;=Assumptions!$B$11,O1458&lt;&gt;"High",OR(N1458&gt;=Assumptions!$B$12,M1458&lt;=6)),"High","Standard")</x:f>
        <x:v>Standard</x:v>
      </x:c>
    </x:row>
    <x:row r="1459">
      <x:c r="A1459" t="str">
        <x:f>'Raw_Data'!A1459</x:f>
        <x:v>C01458</x:v>
      </x:c>
      <x:c r="B1459" t="n">
        <x:f>'Raw_Data'!B1459</x:f>
        <x:v>66</x:v>
      </x:c>
      <x:c r="C1459" s="30" t="n">
        <x:f>'Raw_Data'!C1459</x:f>
        <x:v>127862</x:v>
      </x:c>
      <x:c r="D1459" t="n">
        <x:f>'Raw_Data'!D1459</x:f>
        <x:v>687</x:v>
      </x:c>
      <x:c r="E1459" t="n">
        <x:f>'Raw_Data'!E1459</x:f>
        <x:v>113</x:v>
      </x:c>
      <x:c r="F1459" t="str">
        <x:f>PROPER(TRIM('Raw_Data'!F1459))</x:f>
        <x:v>Platinum</x:v>
      </x:c>
      <x:c r="G1459" t="str">
        <x:f>PROPER(TRIM('Raw_Data'!G1459))</x:f>
        <x:v>Digital</x:v>
      </x:c>
      <x:c r="H1459" s="60" t="n">
        <x:f>'Raw_Data'!H1459</x:f>
        <x:v>28130</x:v>
      </x:c>
      <x:c r="I1459" s="60" t="n">
        <x:f>'Raw_Data'!I1459</x:f>
        <x:v>3166.66</x:v>
      </x:c>
      <x:c r="J1459" s="32" t="n">
        <x:f>'Raw_Data'!J1459</x:f>
        <x:v>0.266</x:v>
      </x:c>
      <x:c r="K1459" s="32" t="n">
        <x:f>'Raw_Data'!K1459</x:f>
        <x:v>0.84</x:v>
      </x:c>
      <x:c r="L1459" t="n">
        <x:f>'Raw_Data'!L1459</x:f>
        <x:v>0</x:v>
      </x:c>
      <x:c r="M1459" t="n">
        <x:f>IF('Raw_Data'!M1459="",Assumptions!$B$15,'Raw_Data'!M1459)</x:f>
        <x:v>9</x:v>
      </x:c>
      <x:c r="N1459" s="32" t="n">
        <x:f>'Raw_Data'!N1459</x:f>
        <x:v>0.02</x:v>
      </x:c>
      <x:c r="O1459" t="str">
        <x:f>IF(OR(D1459&lt;620,L1459&gt;=2,J1459&gt;0.9),"High",IF(OR(D1459&lt;700,L1459=1,J1459&gt;0.75),"Medium","Low"))</x:f>
        <x:v>Medium</x:v>
      </x:c>
      <x:c r="P1459" s="30" t="n">
        <x:f>XLOOKUP(F1459,Assumptions!$A$4:$A$6,Assumptions!$B$4:$B$6)</x:f>
        <x:v>195</x:v>
      </x:c>
      <x:c r="Q1459" s="32" t="n">
        <x:f>XLOOKUP(F1459,Assumptions!$A$4:$A$6,Assumptions!$C$4:$C$6)</x:f>
        <x:v>0.199</x:v>
      </x:c>
      <x:c r="R1459" s="32" t="n">
        <x:f>XLOOKUP(F1459,Assumptions!$A$4:$A$6,Assumptions!$D$4:$D$6)</x:f>
        <x:v>0.017</x:v>
      </x:c>
      <x:c r="S1459" s="32" t="n">
        <x:f>XLOOKUP(F1459,Assumptions!$A$4:$A$6,Assumptions!$E$4:$E$6)</x:f>
        <x:v>0.013</x:v>
      </x:c>
      <x:c r="T1459" s="32" t="n">
        <x:f>XLOOKUP(O1459,Assumptions!$H$4:$H$6,Assumptions!$I$4:$I$6)</x:f>
        <x:v>0.012</x:v>
      </x:c>
      <x:c r="U1459" s="30" t="n">
        <x:f>XLOOKUP(F1459,Assumptions!$A$4:$A$6,Assumptions!$F$4:$F$6)</x:f>
        <x:v>140</x:v>
      </x:c>
      <x:c r="V1459" s="60" t="n">
        <x:f>I1459*12</x:f>
        <x:v>37999.92</x:v>
      </x:c>
      <x:c r="W1459" s="60" t="n">
        <x:f>H1459*J1459*(1-K1459)*Q1459</x:f>
        <x:v>238.2453472000001</x:v>
      </x:c>
      <x:c r="X1459" s="60" t="n">
        <x:f>V1459*R1459</x:f>
        <x:v>645.99864</x:v>
      </x:c>
      <x:c r="Y1459" s="60" t="n">
        <x:f>V1459*S1459</x:f>
        <x:v>493.99895999999995</x:v>
      </x:c>
      <x:c r="Z1459" s="60" t="n">
        <x:f>H1459*J1459*T1459</x:f>
        <x:v>89.79096000000001</x:v>
      </x:c>
      <x:c r="AA1459" s="60" t="n">
        <x:f>P1459+W1459+X1459-Y1459-Z1459-U1459</x:f>
        <x:v>355.45406720000005</x:v>
      </x:c>
      <x:c r="AB1459" s="32" t="n">
        <x:f>IFERROR(AA1459/(P1459+W1459+X1459),0)</x:f>
        <x:v>0.3293546884816965</x:v>
      </x:c>
      <x:c r="AC1459" t="n">
        <x:f>IF(O1459="High",0,IF(I1459&gt;=1800,3,IF(I1459&gt;=900,2,1))+IF(K1459&gt;=0.9,2,IF(K1459&gt;=0.75,1,0))+IF(J1459&lt;=0.7,2,IF(J1459&lt;=0.85,1,0))+IF(M1459&gt;=8,1,0))</x:f>
        <x:v>7</x:v>
      </x:c>
      <x:c r="AD1459" t="str">
        <x:f>IF(AND(O1459&lt;&gt;"High",AC1459&gt;=Assumptions!$B$10,AA1459&gt;0),"Priority Growth",IF(AND(O1459="Low",AA1459&gt;0),"Maintain","Watch"))</x:f>
        <x:v>Priority Growth</x:v>
      </x:c>
      <x:c r="AE1459" s="60" t="n">
        <x:f>MAX(AA1459,0)*N1459</x:f>
        <x:v>7.109081344000002</x:v>
      </x:c>
      <x:c r="AF1459" t="str">
        <x:f>IF(AND(AA1459&gt;=Assumptions!$B$11,O1459&lt;&gt;"High",OR(N1459&gt;=Assumptions!$B$12,M1459&lt;=6)),"High","Standard")</x:f>
        <x:v>Standard</x:v>
      </x:c>
    </x:row>
    <x:row r="1460">
      <x:c r="A1460" t="str">
        <x:f>'Raw_Data'!A1460</x:f>
        <x:v>C01459</x:v>
      </x:c>
      <x:c r="B1460" t="n">
        <x:f>'Raw_Data'!B1460</x:f>
        <x:v>67</x:v>
      </x:c>
      <x:c r="C1460" s="30" t="n">
        <x:f>'Raw_Data'!C1460</x:f>
        <x:v>95000</x:v>
      </x:c>
      <x:c r="D1460" t="n">
        <x:f>'Raw_Data'!D1460</x:f>
        <x:v>659</x:v>
      </x:c>
      <x:c r="E1460" t="n">
        <x:f>'Raw_Data'!E1460</x:f>
        <x:v>75</x:v>
      </x:c>
      <x:c r="F1460" t="str">
        <x:f>PROPER(TRIM('Raw_Data'!F1460))</x:f>
        <x:v>Classic</x:v>
      </x:c>
      <x:c r="G1460" t="str">
        <x:f>PROPER(TRIM('Raw_Data'!G1460))</x:f>
        <x:v>Digital</x:v>
      </x:c>
      <x:c r="H1460" s="60" t="n">
        <x:f>'Raw_Data'!H1460</x:f>
        <x:v>7704</x:v>
      </x:c>
      <x:c r="I1460" s="60" t="n">
        <x:f>'Raw_Data'!I1460</x:f>
        <x:v>954.65</x:v>
      </x:c>
      <x:c r="J1460" s="32" t="n">
        <x:f>'Raw_Data'!J1460</x:f>
        <x:v>0.602</x:v>
      </x:c>
      <x:c r="K1460" s="32" t="n">
        <x:f>'Raw_Data'!K1460</x:f>
        <x:v>0.668</x:v>
      </x:c>
      <x:c r="L1460" t="n">
        <x:f>'Raw_Data'!L1460</x:f>
        <x:v>0</x:v>
      </x:c>
      <x:c r="M1460" t="n">
        <x:f>IF('Raw_Data'!M1460="",Assumptions!$B$15,'Raw_Data'!M1460)</x:f>
        <x:v>7</x:v>
      </x:c>
      <x:c r="N1460" s="32" t="n">
        <x:f>'Raw_Data'!N1460</x:f>
        <x:v>0.084</x:v>
      </x:c>
      <x:c r="O1460" t="str">
        <x:f>IF(OR(D1460&lt;620,L1460&gt;=2,J1460&gt;0.9),"High",IF(OR(D1460&lt;700,L1460=1,J1460&gt;0.75),"Medium","Low"))</x:f>
        <x:v>Medium</x:v>
      </x:c>
      <x:c r="P1460" s="30" t="n">
        <x:f>XLOOKUP(F1460,Assumptions!$A$4:$A$6,Assumptions!$B$4:$B$6)</x:f>
        <x:v>0</x:v>
      </x:c>
      <x:c r="Q1460" s="32" t="n">
        <x:f>XLOOKUP(F1460,Assumptions!$A$4:$A$6,Assumptions!$C$4:$C$6)</x:f>
        <x:v>0.229</x:v>
      </x:c>
      <x:c r="R1460" s="32" t="n">
        <x:f>XLOOKUP(F1460,Assumptions!$A$4:$A$6,Assumptions!$D$4:$D$6)</x:f>
        <x:v>0.015</x:v>
      </x:c>
      <x:c r="S1460" s="32" t="n">
        <x:f>XLOOKUP(F1460,Assumptions!$A$4:$A$6,Assumptions!$E$4:$E$6)</x:f>
        <x:v>0.0075</x:v>
      </x:c>
      <x:c r="T1460" s="32" t="n">
        <x:f>XLOOKUP(O1460,Assumptions!$H$4:$H$6,Assumptions!$I$4:$I$6)</x:f>
        <x:v>0.012</x:v>
      </x:c>
      <x:c r="U1460" s="30" t="n">
        <x:f>XLOOKUP(F1460,Assumptions!$A$4:$A$6,Assumptions!$F$4:$F$6)</x:f>
        <x:v>60</x:v>
      </x:c>
      <x:c r="V1460" s="60" t="n">
        <x:f>I1460*12</x:f>
        <x:v>11455.8</x:v>
      </x:c>
      <x:c r="W1460" s="60" t="n">
        <x:f>H1460*J1460*(1-K1460)*Q1460</x:f>
        <x:v>352.60326662399996</x:v>
      </x:c>
      <x:c r="X1460" s="60" t="n">
        <x:f>V1460*R1460</x:f>
        <x:v>171.837</x:v>
      </x:c>
      <x:c r="Y1460" s="60" t="n">
        <x:f>V1460*S1460</x:f>
        <x:v>85.9185</x:v>
      </x:c>
      <x:c r="Z1460" s="60" t="n">
        <x:f>H1460*J1460*T1460</x:f>
        <x:v>55.653696000000004</x:v>
      </x:c>
      <x:c r="AA1460" s="60" t="n">
        <x:f>P1460+W1460+X1460-Y1460-Z1460-U1460</x:f>
        <x:v>322.8680706239999</x:v>
      </x:c>
      <x:c r="AB1460" s="32" t="n">
        <x:f>IFERROR(AA1460/(P1460+W1460+X1460),0)</x:f>
        <x:v>0.6156431745838498</x:v>
      </x:c>
      <x:c r="AC1460" t="n">
        <x:f>IF(O1460="High",0,IF(I1460&gt;=1800,3,IF(I1460&gt;=900,2,1))+IF(K1460&gt;=0.9,2,IF(K1460&gt;=0.75,1,0))+IF(J1460&lt;=0.7,2,IF(J1460&lt;=0.85,1,0))+IF(M1460&gt;=8,1,0))</x:f>
        <x:v>4</x:v>
      </x:c>
      <x:c r="AD1460" t="str">
        <x:f>IF(AND(O1460&lt;&gt;"High",AC1460&gt;=Assumptions!$B$10,AA1460&gt;0),"Priority Growth",IF(AND(O1460="Low",AA1460&gt;0),"Maintain","Watch"))</x:f>
        <x:v>Watch</x:v>
      </x:c>
      <x:c r="AE1460" s="60" t="n">
        <x:f>MAX(AA1460,0)*N1460</x:f>
        <x:v>27.120917932415995</x:v>
      </x:c>
      <x:c r="AF1460" t="str">
        <x:f>IF(AND(AA1460&gt;=Assumptions!$B$11,O1460&lt;&gt;"High",OR(N1460&gt;=Assumptions!$B$12,M1460&lt;=6)),"High","Standard")</x:f>
        <x:v>Standard</x:v>
      </x:c>
    </x:row>
    <x:row r="1461">
      <x:c r="A1461" t="str">
        <x:f>'Raw_Data'!A1461</x:f>
        <x:v>C01460</x:v>
      </x:c>
      <x:c r="B1461" t="n">
        <x:f>'Raw_Data'!B1461</x:f>
        <x:v>53</x:v>
      </x:c>
      <x:c r="C1461" s="30" t="n">
        <x:f>'Raw_Data'!C1461</x:f>
        <x:v>75056</x:v>
      </x:c>
      <x:c r="D1461" t="n">
        <x:f>'Raw_Data'!D1461</x:f>
        <x:v>676</x:v>
      </x:c>
      <x:c r="E1461" t="n">
        <x:f>'Raw_Data'!E1461</x:f>
        <x:v>71</x:v>
      </x:c>
      <x:c r="F1461" t="str">
        <x:f>PROPER(TRIM('Raw_Data'!F1461))</x:f>
        <x:v>Gold</x:v>
      </x:c>
      <x:c r="G1461" t="str">
        <x:f>PROPER(TRIM('Raw_Data'!G1461))</x:f>
        <x:v>Partner</x:v>
      </x:c>
      <x:c r="H1461" s="60" t="n">
        <x:f>'Raw_Data'!H1461</x:f>
        <x:v>9002</x:v>
      </x:c>
      <x:c r="I1461" s="60" t="n">
        <x:f>'Raw_Data'!I1461</x:f>
        <x:v>1146.24</x:v>
      </x:c>
      <x:c r="J1461" s="32" t="n">
        <x:f>'Raw_Data'!J1461</x:f>
        <x:v>0.287</x:v>
      </x:c>
      <x:c r="K1461" s="32" t="n">
        <x:f>'Raw_Data'!K1461</x:f>
        <x:v>0.685</x:v>
      </x:c>
      <x:c r="L1461" t="n">
        <x:f>'Raw_Data'!L1461</x:f>
        <x:v>0</x:v>
      </x:c>
      <x:c r="M1461" t="n">
        <x:f>IF('Raw_Data'!M1461="",Assumptions!$B$15,'Raw_Data'!M1461)</x:f>
        <x:v>4</x:v>
      </x:c>
      <x:c r="N1461" s="32" t="n">
        <x:f>'Raw_Data'!N1461</x:f>
        <x:v>0.263</x:v>
      </x:c>
      <x:c r="O1461" t="str">
        <x:f>IF(OR(D1461&lt;620,L1461&gt;=2,J1461&gt;0.9),"High",IF(OR(D1461&lt;700,L1461=1,J1461&gt;0.75),"Medium","Low"))</x:f>
        <x:v>Medium</x:v>
      </x:c>
      <x:c r="P1461" s="30" t="n">
        <x:f>XLOOKUP(F1461,Assumptions!$A$4:$A$6,Assumptions!$B$4:$B$6)</x:f>
        <x:v>95</x:v>
      </x:c>
      <x:c r="Q1461" s="32" t="n">
        <x:f>XLOOKUP(F1461,Assumptions!$A$4:$A$6,Assumptions!$C$4:$C$6)</x:f>
        <x:v>0.219</x:v>
      </x:c>
      <x:c r="R1461" s="32" t="n">
        <x:f>XLOOKUP(F1461,Assumptions!$A$4:$A$6,Assumptions!$D$4:$D$6)</x:f>
        <x:v>0.016</x:v>
      </x:c>
      <x:c r="S1461" s="32" t="n">
        <x:f>XLOOKUP(F1461,Assumptions!$A$4:$A$6,Assumptions!$E$4:$E$6)</x:f>
        <x:v>0.01</x:v>
      </x:c>
      <x:c r="T1461" s="32" t="n">
        <x:f>XLOOKUP(O1461,Assumptions!$H$4:$H$6,Assumptions!$I$4:$I$6)</x:f>
        <x:v>0.012</x:v>
      </x:c>
      <x:c r="U1461" s="30" t="n">
        <x:f>XLOOKUP(F1461,Assumptions!$A$4:$A$6,Assumptions!$F$4:$F$6)</x:f>
        <x:v>90</x:v>
      </x:c>
      <x:c r="V1461" s="60" t="n">
        <x:f>I1461*12</x:f>
        <x:v>13754.880000000001</x:v>
      </x:c>
      <x:c r="W1461" s="60" t="n">
        <x:f>H1461*J1461*(1-K1461)*Q1461</x:f>
        <x:v>178.22785238999992</x:v>
      </x:c>
      <x:c r="X1461" s="60" t="n">
        <x:f>V1461*R1461</x:f>
        <x:v>220.07808000000003</x:v>
      </x:c>
      <x:c r="Y1461" s="60" t="n">
        <x:f>V1461*S1461</x:f>
        <x:v>137.5488</x:v>
      </x:c>
      <x:c r="Z1461" s="60" t="n">
        <x:f>H1461*J1461*T1461</x:f>
        <x:v>31.002887999999995</x:v>
      </x:c>
      <x:c r="AA1461" s="60" t="n">
        <x:f>P1461+W1461+X1461-Y1461-Z1461-U1461</x:f>
        <x:v>234.75424438999994</x:v>
      </x:c>
      <x:c r="AB1461" s="32" t="n">
        <x:f>IFERROR(AA1461/(P1461+W1461+X1461),0)</x:f>
        <x:v>0.4758796296096575</x:v>
      </x:c>
      <x:c r="AC1461" t="n">
        <x:f>IF(O1461="High",0,IF(I1461&gt;=1800,3,IF(I1461&gt;=900,2,1))+IF(K1461&gt;=0.9,2,IF(K1461&gt;=0.75,1,0))+IF(J1461&lt;=0.7,2,IF(J1461&lt;=0.85,1,0))+IF(M1461&gt;=8,1,0))</x:f>
        <x:v>4</x:v>
      </x:c>
      <x:c r="AD1461" t="str">
        <x:f>IF(AND(O1461&lt;&gt;"High",AC1461&gt;=Assumptions!$B$10,AA1461&gt;0),"Priority Growth",IF(AND(O1461="Low",AA1461&gt;0),"Maintain","Watch"))</x:f>
        <x:v>Watch</x:v>
      </x:c>
      <x:c r="AE1461" s="60" t="n">
        <x:f>MAX(AA1461,0)*N1461</x:f>
        <x:v>61.740366274569986</x:v>
      </x:c>
      <x:c r="AF1461" t="str">
        <x:f>IF(AND(AA1461&gt;=Assumptions!$B$11,O1461&lt;&gt;"High",OR(N1461&gt;=Assumptions!$B$12,M1461&lt;=6)),"High","Standard")</x:f>
        <x:v>Standard</x:v>
      </x:c>
    </x:row>
    <x:row r="1462">
      <x:c r="A1462" t="str">
        <x:f>'Raw_Data'!A1462</x:f>
        <x:v>C01461</x:v>
      </x:c>
      <x:c r="B1462" t="n">
        <x:f>'Raw_Data'!B1462</x:f>
        <x:v>61</x:v>
      </x:c>
      <x:c r="C1462" s="30" t="n">
        <x:f>'Raw_Data'!C1462</x:f>
        <x:v>40296</x:v>
      </x:c>
      <x:c r="D1462" t="n">
        <x:f>'Raw_Data'!D1462</x:f>
        <x:v>690</x:v>
      </x:c>
      <x:c r="E1462" t="n">
        <x:f>'Raw_Data'!E1462</x:f>
        <x:v>16</x:v>
      </x:c>
      <x:c r="F1462" t="str">
        <x:f>PROPER(TRIM('Raw_Data'!F1462))</x:f>
        <x:v>Classic</x:v>
      </x:c>
      <x:c r="G1462" t="str">
        <x:f>PROPER(TRIM('Raw_Data'!G1462))</x:f>
        <x:v>Digital</x:v>
      </x:c>
      <x:c r="H1462" s="60" t="n">
        <x:f>'Raw_Data'!H1462</x:f>
        <x:v>5691</x:v>
      </x:c>
      <x:c r="I1462" s="60" t="n">
        <x:f>'Raw_Data'!I1462</x:f>
        <x:v>589.77</x:v>
      </x:c>
      <x:c r="J1462" s="32" t="n">
        <x:f>'Raw_Data'!J1462</x:f>
        <x:v>0.53</x:v>
      </x:c>
      <x:c r="K1462" s="32" t="n">
        <x:f>'Raw_Data'!K1462</x:f>
        <x:v>0.69</x:v>
      </x:c>
      <x:c r="L1462" t="n">
        <x:f>'Raw_Data'!L1462</x:f>
        <x:v>0</x:v>
      </x:c>
      <x:c r="M1462" t="n">
        <x:f>IF('Raw_Data'!M1462="",Assumptions!$B$15,'Raw_Data'!M1462)</x:f>
        <x:v>6</x:v>
      </x:c>
      <x:c r="N1462" s="32" t="n">
        <x:f>'Raw_Data'!N1462</x:f>
        <x:v>0.163</x:v>
      </x:c>
      <x:c r="O1462" t="str">
        <x:f>IF(OR(D1462&lt;620,L1462&gt;=2,J1462&gt;0.9),"High",IF(OR(D1462&lt;700,L1462=1,J1462&gt;0.75),"Medium","Low"))</x:f>
        <x:v>Medium</x:v>
      </x:c>
      <x:c r="P1462" s="30" t="n">
        <x:f>XLOOKUP(F1462,Assumptions!$A$4:$A$6,Assumptions!$B$4:$B$6)</x:f>
        <x:v>0</x:v>
      </x:c>
      <x:c r="Q1462" s="32" t="n">
        <x:f>XLOOKUP(F1462,Assumptions!$A$4:$A$6,Assumptions!$C$4:$C$6)</x:f>
        <x:v>0.229</x:v>
      </x:c>
      <x:c r="R1462" s="32" t="n">
        <x:f>XLOOKUP(F1462,Assumptions!$A$4:$A$6,Assumptions!$D$4:$D$6)</x:f>
        <x:v>0.015</x:v>
      </x:c>
      <x:c r="S1462" s="32" t="n">
        <x:f>XLOOKUP(F1462,Assumptions!$A$4:$A$6,Assumptions!$E$4:$E$6)</x:f>
        <x:v>0.0075</x:v>
      </x:c>
      <x:c r="T1462" s="32" t="n">
        <x:f>XLOOKUP(O1462,Assumptions!$H$4:$H$6,Assumptions!$I$4:$I$6)</x:f>
        <x:v>0.012</x:v>
      </x:c>
      <x:c r="U1462" s="30" t="n">
        <x:f>XLOOKUP(F1462,Assumptions!$A$4:$A$6,Assumptions!$F$4:$F$6)</x:f>
        <x:v>60</x:v>
      </x:c>
      <x:c r="V1462" s="60" t="n">
        <x:f>I1462*12</x:f>
        <x:v>7077.24</x:v>
      </x:c>
      <x:c r="W1462" s="60" t="n">
        <x:f>H1462*J1462*(1-K1462)*Q1462</x:f>
        <x:v>214.12216770000006</x:v>
      </x:c>
      <x:c r="X1462" s="60" t="n">
        <x:f>V1462*R1462</x:f>
        <x:v>106.15859999999999</x:v>
      </x:c>
      <x:c r="Y1462" s="60" t="n">
        <x:f>V1462*S1462</x:f>
        <x:v>53.079299999999996</x:v>
      </x:c>
      <x:c r="Z1462" s="60" t="n">
        <x:f>H1462*J1462*T1462</x:f>
        <x:v>36.19476</x:v>
      </x:c>
      <x:c r="AA1462" s="60" t="n">
        <x:f>P1462+W1462+X1462-Y1462-Z1462-U1462</x:f>
        <x:v>171.00670770000008</x:v>
      </x:c>
      <x:c r="AB1462" s="32" t="n">
        <x:f>IFERROR(AA1462/(P1462+W1462+X1462),0)</x:f>
        <x:v>0.5339274940797516</x:v>
      </x:c>
      <x:c r="AC1462" t="n">
        <x:f>IF(O1462="High",0,IF(I1462&gt;=1800,3,IF(I1462&gt;=900,2,1))+IF(K1462&gt;=0.9,2,IF(K1462&gt;=0.75,1,0))+IF(J1462&lt;=0.7,2,IF(J1462&lt;=0.85,1,0))+IF(M1462&gt;=8,1,0))</x:f>
        <x:v>3</x:v>
      </x:c>
      <x:c r="AD1462" t="str">
        <x:f>IF(AND(O1462&lt;&gt;"High",AC1462&gt;=Assumptions!$B$10,AA1462&gt;0),"Priority Growth",IF(AND(O1462="Low",AA1462&gt;0),"Maintain","Watch"))</x:f>
        <x:v>Watch</x:v>
      </x:c>
      <x:c r="AE1462" s="60" t="n">
        <x:f>MAX(AA1462,0)*N1462</x:f>
        <x:v>27.874093355100015</x:v>
      </x:c>
      <x:c r="AF1462" t="str">
        <x:f>IF(AND(AA1462&gt;=Assumptions!$B$11,O1462&lt;&gt;"High",OR(N1462&gt;=Assumptions!$B$12,M1462&lt;=6)),"High","Standard")</x:f>
        <x:v>Standard</x:v>
      </x:c>
    </x:row>
    <x:row r="1463">
      <x:c r="A1463" t="str">
        <x:f>'Raw_Data'!A1463</x:f>
        <x:v>C01462</x:v>
      </x:c>
      <x:c r="B1463" t="n">
        <x:f>'Raw_Data'!B1463</x:f>
        <x:v>43</x:v>
      </x:c>
      <x:c r="C1463" s="30" t="n">
        <x:f>'Raw_Data'!C1463</x:f>
        <x:v>67356</x:v>
      </x:c>
      <x:c r="D1463" t="n">
        <x:f>'Raw_Data'!D1463</x:f>
        <x:v>714</x:v>
      </x:c>
      <x:c r="E1463" t="n">
        <x:f>'Raw_Data'!E1463</x:f>
        <x:v>65</x:v>
      </x:c>
      <x:c r="F1463" t="str">
        <x:f>PROPER(TRIM('Raw_Data'!F1463))</x:f>
        <x:v>Gold</x:v>
      </x:c>
      <x:c r="G1463" t="str">
        <x:f>PROPER(TRIM('Raw_Data'!G1463))</x:f>
        <x:v>Digital</x:v>
      </x:c>
      <x:c r="H1463" s="60" t="n">
        <x:f>'Raw_Data'!H1463</x:f>
        <x:v>10563</x:v>
      </x:c>
      <x:c r="I1463" s="60" t="n">
        <x:f>'Raw_Data'!I1463</x:f>
        <x:v>1109.43</x:v>
      </x:c>
      <x:c r="J1463" s="32" t="n">
        <x:f>'Raw_Data'!J1463</x:f>
        <x:v>0.344</x:v>
      </x:c>
      <x:c r="K1463" s="32" t="n">
        <x:f>'Raw_Data'!K1463</x:f>
        <x:v>0.718</x:v>
      </x:c>
      <x:c r="L1463" t="n">
        <x:f>'Raw_Data'!L1463</x:f>
        <x:v>0</x:v>
      </x:c>
      <x:c r="M1463" t="n">
        <x:f>IF('Raw_Data'!M1463="",Assumptions!$B$15,'Raw_Data'!M1463)</x:f>
        <x:v>7</x:v>
      </x:c>
      <x:c r="N1463" s="32" t="n">
        <x:f>'Raw_Data'!N1463</x:f>
        <x:v>0.163</x:v>
      </x:c>
      <x:c r="O1463" t="str">
        <x:f>IF(OR(D1463&lt;620,L1463&gt;=2,J1463&gt;0.9),"High",IF(OR(D1463&lt;700,L1463=1,J1463&gt;0.75),"Medium","Low"))</x:f>
        <x:v>Low</x:v>
      </x:c>
      <x:c r="P1463" s="30" t="n">
        <x:f>XLOOKUP(F1463,Assumptions!$A$4:$A$6,Assumptions!$B$4:$B$6)</x:f>
        <x:v>95</x:v>
      </x:c>
      <x:c r="Q1463" s="32" t="n">
        <x:f>XLOOKUP(F1463,Assumptions!$A$4:$A$6,Assumptions!$C$4:$C$6)</x:f>
        <x:v>0.219</x:v>
      </x:c>
      <x:c r="R1463" s="32" t="n">
        <x:f>XLOOKUP(F1463,Assumptions!$A$4:$A$6,Assumptions!$D$4:$D$6)</x:f>
        <x:v>0.016</x:v>
      </x:c>
      <x:c r="S1463" s="32" t="n">
        <x:f>XLOOKUP(F1463,Assumptions!$A$4:$A$6,Assumptions!$E$4:$E$6)</x:f>
        <x:v>0.01</x:v>
      </x:c>
      <x:c r="T1463" s="32" t="n">
        <x:f>XLOOKUP(O1463,Assumptions!$H$4:$H$6,Assumptions!$I$4:$I$6)</x:f>
        <x:v>0.0035</x:v>
      </x:c>
      <x:c r="U1463" s="30" t="n">
        <x:f>XLOOKUP(F1463,Assumptions!$A$4:$A$6,Assumptions!$F$4:$F$6)</x:f>
        <x:v>90</x:v>
      </x:c>
      <x:c r="V1463" s="60" t="n">
        <x:f>I1463*12</x:f>
        <x:v>13313.16</x:v>
      </x:c>
      <x:c r="W1463" s="60" t="n">
        <x:f>H1463*J1463*(1-K1463)*Q1463</x:f>
        <x:v>224.40831537600002</x:v>
      </x:c>
      <x:c r="X1463" s="60" t="n">
        <x:f>V1463*R1463</x:f>
        <x:v>213.01056</x:v>
      </x:c>
      <x:c r="Y1463" s="60" t="n">
        <x:f>V1463*S1463</x:f>
        <x:v>133.1316</x:v>
      </x:c>
      <x:c r="Z1463" s="60" t="n">
        <x:f>H1463*J1463*T1463</x:f>
        <x:v>12.717851999999999</x:v>
      </x:c>
      <x:c r="AA1463" s="60" t="n">
        <x:f>P1463+W1463+X1463-Y1463-Z1463-U1463</x:f>
        <x:v>296.569423376</x:v>
      </x:c>
      <x:c r="AB1463" s="32" t="n">
        <x:f>IFERROR(AA1463/(P1463+W1463+X1463),0)</x:f>
        <x:v>0.5570227448577202</x:v>
      </x:c>
      <x:c r="AC1463" t="n">
        <x:f>IF(O1463="High",0,IF(I1463&gt;=1800,3,IF(I1463&gt;=900,2,1))+IF(K1463&gt;=0.9,2,IF(K1463&gt;=0.75,1,0))+IF(J1463&lt;=0.7,2,IF(J1463&lt;=0.85,1,0))+IF(M1463&gt;=8,1,0))</x:f>
        <x:v>4</x:v>
      </x:c>
      <x:c r="AD1463" t="str">
        <x:f>IF(AND(O1463&lt;&gt;"High",AC1463&gt;=Assumptions!$B$10,AA1463&gt;0),"Priority Growth",IF(AND(O1463="Low",AA1463&gt;0),"Maintain","Watch"))</x:f>
        <x:v>Maintain</x:v>
      </x:c>
      <x:c r="AE1463" s="60" t="n">
        <x:f>MAX(AA1463,0)*N1463</x:f>
        <x:v>48.340816010287995</x:v>
      </x:c>
      <x:c r="AF1463" t="str">
        <x:f>IF(AND(AA1463&gt;=Assumptions!$B$11,O1463&lt;&gt;"High",OR(N1463&gt;=Assumptions!$B$12,M1463&lt;=6)),"High","Standard")</x:f>
        <x:v>Standard</x:v>
      </x:c>
    </x:row>
    <x:row r="1464">
      <x:c r="A1464" t="str">
        <x:f>'Raw_Data'!A1464</x:f>
        <x:v>C01463</x:v>
      </x:c>
      <x:c r="B1464" t="n">
        <x:f>'Raw_Data'!B1464</x:f>
        <x:v>41</x:v>
      </x:c>
      <x:c r="C1464" s="30" t="n">
        <x:f>'Raw_Data'!C1464</x:f>
        <x:v>70376</x:v>
      </x:c>
      <x:c r="D1464" t="n">
        <x:f>'Raw_Data'!D1464</x:f>
        <x:v>740</x:v>
      </x:c>
      <x:c r="E1464" t="n">
        <x:f>'Raw_Data'!E1464</x:f>
        <x:v>51</x:v>
      </x:c>
      <x:c r="F1464" t="str">
        <x:f>PROPER(TRIM('Raw_Data'!F1464))</x:f>
        <x:v>Classic</x:v>
      </x:c>
      <x:c r="G1464" t="str">
        <x:f>PROPER(TRIM('Raw_Data'!G1464))</x:f>
        <x:v>Partner</x:v>
      </x:c>
      <x:c r="H1464" s="60" t="n">
        <x:f>'Raw_Data'!H1464</x:f>
        <x:v>6714</x:v>
      </x:c>
      <x:c r="I1464" s="60" t="n">
        <x:f>'Raw_Data'!I1464</x:f>
        <x:v>345.41</x:v>
      </x:c>
      <x:c r="J1464" s="32" t="n">
        <x:f>'Raw_Data'!J1464</x:f>
        <x:v>0.353</x:v>
      </x:c>
      <x:c r="K1464" s="32" t="n">
        <x:f>'Raw_Data'!K1464</x:f>
        <x:v>0.922</x:v>
      </x:c>
      <x:c r="L1464" t="n">
        <x:f>'Raw_Data'!L1464</x:f>
        <x:v>0</x:v>
      </x:c>
      <x:c r="M1464" t="n">
        <x:f>IF('Raw_Data'!M1464="",Assumptions!$B$15,'Raw_Data'!M1464)</x:f>
        <x:v>4</x:v>
      </x:c>
      <x:c r="N1464" s="32" t="n">
        <x:f>'Raw_Data'!N1464</x:f>
        <x:v>0.274</x:v>
      </x:c>
      <x:c r="O1464" t="str">
        <x:f>IF(OR(D1464&lt;620,L1464&gt;=2,J1464&gt;0.9),"High",IF(OR(D1464&lt;700,L1464=1,J1464&gt;0.75),"Medium","Low"))</x:f>
        <x:v>Low</x:v>
      </x:c>
      <x:c r="P1464" s="30" t="n">
        <x:f>XLOOKUP(F1464,Assumptions!$A$4:$A$6,Assumptions!$B$4:$B$6)</x:f>
        <x:v>0</x:v>
      </x:c>
      <x:c r="Q1464" s="32" t="n">
        <x:f>XLOOKUP(F1464,Assumptions!$A$4:$A$6,Assumptions!$C$4:$C$6)</x:f>
        <x:v>0.229</x:v>
      </x:c>
      <x:c r="R1464" s="32" t="n">
        <x:f>XLOOKUP(F1464,Assumptions!$A$4:$A$6,Assumptions!$D$4:$D$6)</x:f>
        <x:v>0.015</x:v>
      </x:c>
      <x:c r="S1464" s="32" t="n">
        <x:f>XLOOKUP(F1464,Assumptions!$A$4:$A$6,Assumptions!$E$4:$E$6)</x:f>
        <x:v>0.0075</x:v>
      </x:c>
      <x:c r="T1464" s="32" t="n">
        <x:f>XLOOKUP(O1464,Assumptions!$H$4:$H$6,Assumptions!$I$4:$I$6)</x:f>
        <x:v>0.0035</x:v>
      </x:c>
      <x:c r="U1464" s="30" t="n">
        <x:f>XLOOKUP(F1464,Assumptions!$A$4:$A$6,Assumptions!$F$4:$F$6)</x:f>
        <x:v>60</x:v>
      </x:c>
      <x:c r="V1464" s="60" t="n">
        <x:f>I1464*12</x:f>
        <x:v>4144.92</x:v>
      </x:c>
      <x:c r="W1464" s="60" t="n">
        <x:f>H1464*J1464*(1-K1464)*Q1464</x:f>
        <x:v>42.33369020399998</x:v>
      </x:c>
      <x:c r="X1464" s="60" t="n">
        <x:f>V1464*R1464</x:f>
        <x:v>62.1738</x:v>
      </x:c>
      <x:c r="Y1464" s="60" t="n">
        <x:f>V1464*S1464</x:f>
        <x:v>31.0869</x:v>
      </x:c>
      <x:c r="Z1464" s="60" t="n">
        <x:f>H1464*J1464*T1464</x:f>
        <x:v>8.295147</x:v>
      </x:c>
      <x:c r="AA1464" s="60" t="n">
        <x:f>P1464+W1464+X1464-Y1464-Z1464-U1464</x:f>
        <x:v>5.125443203999978</x:v>
      </x:c>
      <x:c r="AB1464" s="32" t="n">
        <x:f>IFERROR(AA1464/(P1464+W1464+X1464),0)</x:f>
        <x:v>0.0490437880959063</x:v>
      </x:c>
      <x:c r="AC1464" t="n">
        <x:f>IF(O1464="High",0,IF(I1464&gt;=1800,3,IF(I1464&gt;=900,2,1))+IF(K1464&gt;=0.9,2,IF(K1464&gt;=0.75,1,0))+IF(J1464&lt;=0.7,2,IF(J1464&lt;=0.85,1,0))+IF(M1464&gt;=8,1,0))</x:f>
        <x:v>5</x:v>
      </x:c>
      <x:c r="AD1464" t="str">
        <x:f>IF(AND(O1464&lt;&gt;"High",AC1464&gt;=Assumptions!$B$10,AA1464&gt;0),"Priority Growth",IF(AND(O1464="Low",AA1464&gt;0),"Maintain","Watch"))</x:f>
        <x:v>Maintain</x:v>
      </x:c>
      <x:c r="AE1464" s="60" t="n">
        <x:f>MAX(AA1464,0)*N1464</x:f>
        <x:v>1.4043714378959942</x:v>
      </x:c>
      <x:c r="AF1464" t="str">
        <x:f>IF(AND(AA1464&gt;=Assumptions!$B$11,O1464&lt;&gt;"High",OR(N1464&gt;=Assumptions!$B$12,M1464&lt;=6)),"High","Standard")</x:f>
        <x:v>Standard</x:v>
      </x:c>
    </x:row>
    <x:row r="1465">
      <x:c r="A1465" t="str">
        <x:f>'Raw_Data'!A1465</x:f>
        <x:v>C01464</x:v>
      </x:c>
      <x:c r="B1465" t="n">
        <x:f>'Raw_Data'!B1465</x:f>
        <x:v>60</x:v>
      </x:c>
      <x:c r="C1465" s="30" t="n">
        <x:f>'Raw_Data'!C1465</x:f>
        <x:v>46071</x:v>
      </x:c>
      <x:c r="D1465" t="n">
        <x:f>'Raw_Data'!D1465</x:f>
        <x:v>703</x:v>
      </x:c>
      <x:c r="E1465" t="n">
        <x:f>'Raw_Data'!E1465</x:f>
        <x:v>39</x:v>
      </x:c>
      <x:c r="F1465" t="str">
        <x:f>PROPER(TRIM('Raw_Data'!F1465))</x:f>
        <x:v>Classic</x:v>
      </x:c>
      <x:c r="G1465" t="str">
        <x:f>PROPER(TRIM('Raw_Data'!G1465))</x:f>
        <x:v>Branch</x:v>
      </x:c>
      <x:c r="H1465" s="60" t="n">
        <x:f>'Raw_Data'!H1465</x:f>
        <x:v>6105</x:v>
      </x:c>
      <x:c r="I1465" s="60" t="n">
        <x:f>'Raw_Data'!I1465</x:f>
        <x:v>752.08</x:v>
      </x:c>
      <x:c r="J1465" s="32" t="n">
        <x:f>'Raw_Data'!J1465</x:f>
        <x:v>0.517</x:v>
      </x:c>
      <x:c r="K1465" s="32" t="n">
        <x:f>'Raw_Data'!K1465</x:f>
        <x:v>0.878</x:v>
      </x:c>
      <x:c r="L1465" t="n">
        <x:f>'Raw_Data'!L1465</x:f>
        <x:v>0</x:v>
      </x:c>
      <x:c r="M1465" t="n">
        <x:f>IF('Raw_Data'!M1465="",Assumptions!$B$15,'Raw_Data'!M1465)</x:f>
        <x:v>7</x:v>
      </x:c>
      <x:c r="N1465" s="32" t="n">
        <x:f>'Raw_Data'!N1465</x:f>
        <x:v>0.168</x:v>
      </x:c>
      <x:c r="O1465" t="str">
        <x:f>IF(OR(D1465&lt;620,L1465&gt;=2,J1465&gt;0.9),"High",IF(OR(D1465&lt;700,L1465=1,J1465&gt;0.75),"Medium","Low"))</x:f>
        <x:v>Low</x:v>
      </x:c>
      <x:c r="P1465" s="30" t="n">
        <x:f>XLOOKUP(F1465,Assumptions!$A$4:$A$6,Assumptions!$B$4:$B$6)</x:f>
        <x:v>0</x:v>
      </x:c>
      <x:c r="Q1465" s="32" t="n">
        <x:f>XLOOKUP(F1465,Assumptions!$A$4:$A$6,Assumptions!$C$4:$C$6)</x:f>
        <x:v>0.229</x:v>
      </x:c>
      <x:c r="R1465" s="32" t="n">
        <x:f>XLOOKUP(F1465,Assumptions!$A$4:$A$6,Assumptions!$D$4:$D$6)</x:f>
        <x:v>0.015</x:v>
      </x:c>
      <x:c r="S1465" s="32" t="n">
        <x:f>XLOOKUP(F1465,Assumptions!$A$4:$A$6,Assumptions!$E$4:$E$6)</x:f>
        <x:v>0.0075</x:v>
      </x:c>
      <x:c r="T1465" s="32" t="n">
        <x:f>XLOOKUP(O1465,Assumptions!$H$4:$H$6,Assumptions!$I$4:$I$6)</x:f>
        <x:v>0.0035</x:v>
      </x:c>
      <x:c r="U1465" s="30" t="n">
        <x:f>XLOOKUP(F1465,Assumptions!$A$4:$A$6,Assumptions!$F$4:$F$6)</x:f>
        <x:v>60</x:v>
      </x:c>
      <x:c r="V1465" s="60" t="n">
        <x:f>I1465*12</x:f>
        <x:v>9024.960000000001</x:v>
      </x:c>
      <x:c r="W1465" s="60" t="n">
        <x:f>H1465*J1465*(1-K1465)*Q1465</x:f>
        <x:v>88.18029033</x:v>
      </x:c>
      <x:c r="X1465" s="60" t="n">
        <x:f>V1465*R1465</x:f>
        <x:v>135.3744</x:v>
      </x:c>
      <x:c r="Y1465" s="60" t="n">
        <x:f>V1465*S1465</x:f>
        <x:v>67.6872</x:v>
      </x:c>
      <x:c r="Z1465" s="60" t="n">
        <x:f>H1465*J1465*T1465</x:f>
        <x:v>11.046997500000002</x:v>
      </x:c>
      <x:c r="AA1465" s="60" t="n">
        <x:f>P1465+W1465+X1465-Y1465-Z1465-U1465</x:f>
        <x:v>84.82049283</x:v>
      </x:c>
      <x:c r="AB1465" s="32" t="n">
        <x:f>IFERROR(AA1465/(P1465+W1465+X1465),0)</x:f>
        <x:v>0.37941719185042516</x:v>
      </x:c>
      <x:c r="AC1465" t="n">
        <x:f>IF(O1465="High",0,IF(I1465&gt;=1800,3,IF(I1465&gt;=900,2,1))+IF(K1465&gt;=0.9,2,IF(K1465&gt;=0.75,1,0))+IF(J1465&lt;=0.7,2,IF(J1465&lt;=0.85,1,0))+IF(M1465&gt;=8,1,0))</x:f>
        <x:v>4</x:v>
      </x:c>
      <x:c r="AD1465" t="str">
        <x:f>IF(AND(O1465&lt;&gt;"High",AC1465&gt;=Assumptions!$B$10,AA1465&gt;0),"Priority Growth",IF(AND(O1465="Low",AA1465&gt;0),"Maintain","Watch"))</x:f>
        <x:v>Maintain</x:v>
      </x:c>
      <x:c r="AE1465" s="60" t="n">
        <x:f>MAX(AA1465,0)*N1465</x:f>
        <x:v>14.249842795440001</x:v>
      </x:c>
      <x:c r="AF1465" t="str">
        <x:f>IF(AND(AA1465&gt;=Assumptions!$B$11,O1465&lt;&gt;"High",OR(N1465&gt;=Assumptions!$B$12,M1465&lt;=6)),"High","Standard")</x:f>
        <x:v>Standard</x:v>
      </x:c>
    </x:row>
    <x:row r="1466">
      <x:c r="A1466" t="str">
        <x:f>'Raw_Data'!A1466</x:f>
        <x:v>C01465</x:v>
      </x:c>
      <x:c r="B1466" t="n">
        <x:f>'Raw_Data'!B1466</x:f>
        <x:v>36</x:v>
      </x:c>
      <x:c r="C1466" s="30" t="n">
        <x:f>'Raw_Data'!C1466</x:f>
        <x:v>39153</x:v>
      </x:c>
      <x:c r="D1466" t="n">
        <x:f>'Raw_Data'!D1466</x:f>
        <x:v>636</x:v>
      </x:c>
      <x:c r="E1466" t="n">
        <x:f>'Raw_Data'!E1466</x:f>
        <x:v>40</x:v>
      </x:c>
      <x:c r="F1466" t="str">
        <x:f>PROPER(TRIM('Raw_Data'!F1466))</x:f>
        <x:v>Classic</x:v>
      </x:c>
      <x:c r="G1466" t="str">
        <x:f>PROPER(TRIM('Raw_Data'!G1466))</x:f>
        <x:v>Digital</x:v>
      </x:c>
      <x:c r="H1466" s="60" t="n">
        <x:f>'Raw_Data'!H1466</x:f>
        <x:v>3530</x:v>
      </x:c>
      <x:c r="I1466" s="60" t="n">
        <x:f>'Raw_Data'!I1466</x:f>
        <x:v>396.34</x:v>
      </x:c>
      <x:c r="J1466" s="32" t="n">
        <x:f>'Raw_Data'!J1466</x:f>
        <x:v>0.324</x:v>
      </x:c>
      <x:c r="K1466" s="32" t="n">
        <x:f>'Raw_Data'!K1466</x:f>
        <x:v>0.81</x:v>
      </x:c>
      <x:c r="L1466" t="n">
        <x:f>'Raw_Data'!L1466</x:f>
        <x:v>0</x:v>
      </x:c>
      <x:c r="M1466" t="n">
        <x:f>IF('Raw_Data'!M1466="",Assumptions!$B$15,'Raw_Data'!M1466)</x:f>
        <x:v>7</x:v>
      </x:c>
      <x:c r="N1466" s="32" t="n">
        <x:f>'Raw_Data'!N1466</x:f>
        <x:v>0.087</x:v>
      </x:c>
      <x:c r="O1466" t="str">
        <x:f>IF(OR(D1466&lt;620,L1466&gt;=2,J1466&gt;0.9),"High",IF(OR(D1466&lt;700,L1466=1,J1466&gt;0.75),"Medium","Low"))</x:f>
        <x:v>Medium</x:v>
      </x:c>
      <x:c r="P1466" s="30" t="n">
        <x:f>XLOOKUP(F1466,Assumptions!$A$4:$A$6,Assumptions!$B$4:$B$6)</x:f>
        <x:v>0</x:v>
      </x:c>
      <x:c r="Q1466" s="32" t="n">
        <x:f>XLOOKUP(F1466,Assumptions!$A$4:$A$6,Assumptions!$C$4:$C$6)</x:f>
        <x:v>0.229</x:v>
      </x:c>
      <x:c r="R1466" s="32" t="n">
        <x:f>XLOOKUP(F1466,Assumptions!$A$4:$A$6,Assumptions!$D$4:$D$6)</x:f>
        <x:v>0.015</x:v>
      </x:c>
      <x:c r="S1466" s="32" t="n">
        <x:f>XLOOKUP(F1466,Assumptions!$A$4:$A$6,Assumptions!$E$4:$E$6)</x:f>
        <x:v>0.0075</x:v>
      </x:c>
      <x:c r="T1466" s="32" t="n">
        <x:f>XLOOKUP(O1466,Assumptions!$H$4:$H$6,Assumptions!$I$4:$I$6)</x:f>
        <x:v>0.012</x:v>
      </x:c>
      <x:c r="U1466" s="30" t="n">
        <x:f>XLOOKUP(F1466,Assumptions!$A$4:$A$6,Assumptions!$F$4:$F$6)</x:f>
        <x:v>60</x:v>
      </x:c>
      <x:c r="V1466" s="60" t="n">
        <x:f>I1466*12</x:f>
        <x:v>4756.08</x:v>
      </x:c>
      <x:c r="W1466" s="60" t="n">
        <x:f>H1466*J1466*(1-K1466)*Q1466</x:f>
        <x:v>49.76325719999999</x:v>
      </x:c>
      <x:c r="X1466" s="60" t="n">
        <x:f>V1466*R1466</x:f>
        <x:v>71.3412</x:v>
      </x:c>
      <x:c r="Y1466" s="60" t="n">
        <x:f>V1466*S1466</x:f>
        <x:v>35.6706</x:v>
      </x:c>
      <x:c r="Z1466" s="60" t="n">
        <x:f>H1466*J1466*T1466</x:f>
        <x:v>13.72464</x:v>
      </x:c>
      <x:c r="AA1466" s="60" t="n">
        <x:f>P1466+W1466+X1466-Y1466-Z1466-U1466</x:f>
        <x:v>11.709217199999983</x:v>
      </x:c>
      <x:c r="AB1466" s="32" t="n">
        <x:f>IFERROR(AA1466/(P1466+W1466+X1466),0)</x:f>
        <x:v>0.09668692194097035</x:v>
      </x:c>
      <x:c r="AC1466" t="n">
        <x:f>IF(O1466="High",0,IF(I1466&gt;=1800,3,IF(I1466&gt;=900,2,1))+IF(K1466&gt;=0.9,2,IF(K1466&gt;=0.75,1,0))+IF(J1466&lt;=0.7,2,IF(J1466&lt;=0.85,1,0))+IF(M1466&gt;=8,1,0))</x:f>
        <x:v>4</x:v>
      </x:c>
      <x:c r="AD1466" t="str">
        <x:f>IF(AND(O1466&lt;&gt;"High",AC1466&gt;=Assumptions!$B$10,AA1466&gt;0),"Priority Growth",IF(AND(O1466="Low",AA1466&gt;0),"Maintain","Watch"))</x:f>
        <x:v>Watch</x:v>
      </x:c>
      <x:c r="AE1466" s="60" t="n">
        <x:f>MAX(AA1466,0)*N1466</x:f>
        <x:v>1.0187018963999985</x:v>
      </x:c>
      <x:c r="AF1466" t="str">
        <x:f>IF(AND(AA1466&gt;=Assumptions!$B$11,O1466&lt;&gt;"High",OR(N1466&gt;=Assumptions!$B$12,M1466&lt;=6)),"High","Standard")</x:f>
        <x:v>Standard</x:v>
      </x:c>
    </x:row>
    <x:row r="1467">
      <x:c r="A1467" t="str">
        <x:f>'Raw_Data'!A1467</x:f>
        <x:v>C01466</x:v>
      </x:c>
      <x:c r="B1467" t="n">
        <x:f>'Raw_Data'!B1467</x:f>
        <x:v>30</x:v>
      </x:c>
      <x:c r="C1467" s="30" t="n">
        <x:f>'Raw_Data'!C1467</x:f>
        <x:v>74846</x:v>
      </x:c>
      <x:c r="D1467" t="n">
        <x:f>'Raw_Data'!D1467</x:f>
        <x:v>702</x:v>
      </x:c>
      <x:c r="E1467" t="n">
        <x:f>'Raw_Data'!E1467</x:f>
        <x:v>79</x:v>
      </x:c>
      <x:c r="F1467" t="str">
        <x:f>PROPER(TRIM('Raw_Data'!F1467))</x:f>
        <x:v>Gold</x:v>
      </x:c>
      <x:c r="G1467" t="str">
        <x:f>PROPER(TRIM('Raw_Data'!G1467))</x:f>
        <x:v>Digital</x:v>
      </x:c>
      <x:c r="H1467" s="60" t="n">
        <x:f>'Raw_Data'!H1467</x:f>
        <x:v>11124</x:v>
      </x:c>
      <x:c r="I1467" s="60" t="n">
        <x:f>'Raw_Data'!I1467</x:f>
        <x:v>1055.31</x:v>
      </x:c>
      <x:c r="J1467" s="32" t="n">
        <x:f>'Raw_Data'!J1467</x:f>
        <x:v>0.382</x:v>
      </x:c>
      <x:c r="K1467" s="32" t="n">
        <x:f>'Raw_Data'!K1467</x:f>
        <x:v>0.881</x:v>
      </x:c>
      <x:c r="L1467" t="n">
        <x:f>'Raw_Data'!L1467</x:f>
        <x:v>0</x:v>
      </x:c>
      <x:c r="M1467" t="n">
        <x:f>IF('Raw_Data'!M1467="",Assumptions!$B$15,'Raw_Data'!M1467)</x:f>
        <x:v>7</x:v>
      </x:c>
      <x:c r="N1467" s="32" t="n">
        <x:f>'Raw_Data'!N1467</x:f>
        <x:v>0.133</x:v>
      </x:c>
      <x:c r="O1467" t="str">
        <x:f>IF(OR(D1467&lt;620,L1467&gt;=2,J1467&gt;0.9),"High",IF(OR(D1467&lt;700,L1467=1,J1467&gt;0.75),"Medium","Low"))</x:f>
        <x:v>Low</x:v>
      </x:c>
      <x:c r="P1467" s="30" t="n">
        <x:f>XLOOKUP(F1467,Assumptions!$A$4:$A$6,Assumptions!$B$4:$B$6)</x:f>
        <x:v>95</x:v>
      </x:c>
      <x:c r="Q1467" s="32" t="n">
        <x:f>XLOOKUP(F1467,Assumptions!$A$4:$A$6,Assumptions!$C$4:$C$6)</x:f>
        <x:v>0.219</x:v>
      </x:c>
      <x:c r="R1467" s="32" t="n">
        <x:f>XLOOKUP(F1467,Assumptions!$A$4:$A$6,Assumptions!$D$4:$D$6)</x:f>
        <x:v>0.016</x:v>
      </x:c>
      <x:c r="S1467" s="32" t="n">
        <x:f>XLOOKUP(F1467,Assumptions!$A$4:$A$6,Assumptions!$E$4:$E$6)</x:f>
        <x:v>0.01</x:v>
      </x:c>
      <x:c r="T1467" s="32" t="n">
        <x:f>XLOOKUP(O1467,Assumptions!$H$4:$H$6,Assumptions!$I$4:$I$6)</x:f>
        <x:v>0.0035</x:v>
      </x:c>
      <x:c r="U1467" s="30" t="n">
        <x:f>XLOOKUP(F1467,Assumptions!$A$4:$A$6,Assumptions!$F$4:$F$6)</x:f>
        <x:v>90</x:v>
      </x:c>
      <x:c r="V1467" s="60" t="n">
        <x:f>I1467*12</x:f>
        <x:v>12663.72</x:v>
      </x:c>
      <x:c r="W1467" s="60" t="n">
        <x:f>H1467*J1467*(1-K1467)*Q1467</x:f>
        <x:v>110.74277944800001</x:v>
      </x:c>
      <x:c r="X1467" s="60" t="n">
        <x:f>V1467*R1467</x:f>
        <x:v>202.61952</x:v>
      </x:c>
      <x:c r="Y1467" s="60" t="n">
        <x:f>V1467*S1467</x:f>
        <x:v>126.63719999999999</x:v>
      </x:c>
      <x:c r="Z1467" s="60" t="n">
        <x:f>H1467*J1467*T1467</x:f>
        <x:v>14.872788000000002</x:v>
      </x:c>
      <x:c r="AA1467" s="60" t="n">
        <x:f>P1467+W1467+X1467-Y1467-Z1467-U1467</x:f>
        <x:v>176.85231144800002</x:v>
      </x:c>
      <x:c r="AB1467" s="32" t="n">
        <x:f>IFERROR(AA1467/(P1467+W1467+X1467),0)</x:f>
        <x:v>0.4330769801400827</x:v>
      </x:c>
      <x:c r="AC1467" t="n">
        <x:f>IF(O1467="High",0,IF(I1467&gt;=1800,3,IF(I1467&gt;=900,2,1))+IF(K1467&gt;=0.9,2,IF(K1467&gt;=0.75,1,0))+IF(J1467&lt;=0.7,2,IF(J1467&lt;=0.85,1,0))+IF(M1467&gt;=8,1,0))</x:f>
        <x:v>5</x:v>
      </x:c>
      <x:c r="AD1467" t="str">
        <x:f>IF(AND(O1467&lt;&gt;"High",AC1467&gt;=Assumptions!$B$10,AA1467&gt;0),"Priority Growth",IF(AND(O1467="Low",AA1467&gt;0),"Maintain","Watch"))</x:f>
        <x:v>Maintain</x:v>
      </x:c>
      <x:c r="AE1467" s="60" t="n">
        <x:f>MAX(AA1467,0)*N1467</x:f>
        <x:v>23.521357422584003</x:v>
      </x:c>
      <x:c r="AF1467" t="str">
        <x:f>IF(AND(AA1467&gt;=Assumptions!$B$11,O1467&lt;&gt;"High",OR(N1467&gt;=Assumptions!$B$12,M1467&lt;=6)),"High","Standard")</x:f>
        <x:v>Standard</x:v>
      </x:c>
    </x:row>
    <x:row r="1468">
      <x:c r="A1468" t="str">
        <x:f>'Raw_Data'!A1468</x:f>
        <x:v>C01467</x:v>
      </x:c>
      <x:c r="B1468" t="n">
        <x:f>'Raw_Data'!B1468</x:f>
        <x:v>31</x:v>
      </x:c>
      <x:c r="C1468" s="30" t="n">
        <x:f>'Raw_Data'!C1468</x:f>
        <x:v>123010</x:v>
      </x:c>
      <x:c r="D1468" t="n">
        <x:f>'Raw_Data'!D1468</x:f>
        <x:v>703</x:v>
      </x:c>
      <x:c r="E1468" t="n">
        <x:f>'Raw_Data'!E1468</x:f>
        <x:v>19</x:v>
      </x:c>
      <x:c r="F1468" t="str">
        <x:f>PROPER(TRIM('Raw_Data'!F1468))</x:f>
        <x:v>Platinum</x:v>
      </x:c>
      <x:c r="G1468" t="str">
        <x:f>PROPER(TRIM('Raw_Data'!G1468))</x:f>
        <x:v>Partner</x:v>
      </x:c>
      <x:c r="H1468" s="60" t="n">
        <x:f>'Raw_Data'!H1468</x:f>
        <x:v>25692</x:v>
      </x:c>
      <x:c r="I1468" s="60" t="n">
        <x:f>'Raw_Data'!I1468</x:f>
        <x:v>2824.84</x:v>
      </x:c>
      <x:c r="J1468" s="32" t="n">
        <x:f>'Raw_Data'!J1468</x:f>
        <x:v>0.387</x:v>
      </x:c>
      <x:c r="K1468" s="32" t="n">
        <x:f>'Raw_Data'!K1468</x:f>
        <x:v>0.843</x:v>
      </x:c>
      <x:c r="L1468" t="n">
        <x:f>'Raw_Data'!L1468</x:f>
        <x:v>0</x:v>
      </x:c>
      <x:c r="M1468" t="n">
        <x:f>IF('Raw_Data'!M1468="",Assumptions!$B$15,'Raw_Data'!M1468)</x:f>
        <x:v>8</x:v>
      </x:c>
      <x:c r="N1468" s="32" t="n">
        <x:f>'Raw_Data'!N1468</x:f>
        <x:v>0.035</x:v>
      </x:c>
      <x:c r="O1468" t="str">
        <x:f>IF(OR(D1468&lt;620,L1468&gt;=2,J1468&gt;0.9),"High",IF(OR(D1468&lt;700,L1468=1,J1468&gt;0.75),"Medium","Low"))</x:f>
        <x:v>Low</x:v>
      </x:c>
      <x:c r="P1468" s="30" t="n">
        <x:f>XLOOKUP(F1468,Assumptions!$A$4:$A$6,Assumptions!$B$4:$B$6)</x:f>
        <x:v>195</x:v>
      </x:c>
      <x:c r="Q1468" s="32" t="n">
        <x:f>XLOOKUP(F1468,Assumptions!$A$4:$A$6,Assumptions!$C$4:$C$6)</x:f>
        <x:v>0.199</x:v>
      </x:c>
      <x:c r="R1468" s="32" t="n">
        <x:f>XLOOKUP(F1468,Assumptions!$A$4:$A$6,Assumptions!$D$4:$D$6)</x:f>
        <x:v>0.017</x:v>
      </x:c>
      <x:c r="S1468" s="32" t="n">
        <x:f>XLOOKUP(F1468,Assumptions!$A$4:$A$6,Assumptions!$E$4:$E$6)</x:f>
        <x:v>0.013</x:v>
      </x:c>
      <x:c r="T1468" s="32" t="n">
        <x:f>XLOOKUP(O1468,Assumptions!$H$4:$H$6,Assumptions!$I$4:$I$6)</x:f>
        <x:v>0.0035</x:v>
      </x:c>
      <x:c r="U1468" s="30" t="n">
        <x:f>XLOOKUP(F1468,Assumptions!$A$4:$A$6,Assumptions!$F$4:$F$6)</x:f>
        <x:v>140</x:v>
      </x:c>
      <x:c r="V1468" s="60" t="n">
        <x:f>I1468*12</x:f>
        <x:v>33898.08</x:v>
      </x:c>
      <x:c r="W1468" s="60" t="n">
        <x:f>H1468*J1468*(1-K1468)*Q1468</x:f>
        <x:v>310.64302537200007</x:v>
      </x:c>
      <x:c r="X1468" s="60" t="n">
        <x:f>V1468*R1468</x:f>
        <x:v>576.26736</x:v>
      </x:c>
      <x:c r="Y1468" s="60" t="n">
        <x:f>V1468*S1468</x:f>
        <x:v>440.67504</x:v>
      </x:c>
      <x:c r="Z1468" s="60" t="n">
        <x:f>H1468*J1468*T1468</x:f>
        <x:v>34.799814</x:v>
      </x:c>
      <x:c r="AA1468" s="60" t="n">
        <x:f>P1468+W1468+X1468-Y1468-Z1468-U1468</x:f>
        <x:v>466.435531372</x:v>
      </x:c>
      <x:c r="AB1468" s="32" t="n">
        <x:f>IFERROR(AA1468/(P1468+W1468+X1468),0)</x:f>
        <x:v>0.43112214992891723</x:v>
      </x:c>
      <x:c r="AC1468" t="n">
        <x:f>IF(O1468="High",0,IF(I1468&gt;=1800,3,IF(I1468&gt;=900,2,1))+IF(K1468&gt;=0.9,2,IF(K1468&gt;=0.75,1,0))+IF(J1468&lt;=0.7,2,IF(J1468&lt;=0.85,1,0))+IF(M1468&gt;=8,1,0))</x:f>
        <x:v>7</x:v>
      </x:c>
      <x:c r="AD1468" t="str">
        <x:f>IF(AND(O1468&lt;&gt;"High",AC1468&gt;=Assumptions!$B$10,AA1468&gt;0),"Priority Growth",IF(AND(O1468="Low",AA1468&gt;0),"Maintain","Watch"))</x:f>
        <x:v>Priority Growth</x:v>
      </x:c>
      <x:c r="AE1468" s="60" t="n">
        <x:f>MAX(AA1468,0)*N1468</x:f>
        <x:v>16.325243598020002</x:v>
      </x:c>
      <x:c r="AF1468" t="str">
        <x:f>IF(AND(AA1468&gt;=Assumptions!$B$11,O1468&lt;&gt;"High",OR(N1468&gt;=Assumptions!$B$12,M1468&lt;=6)),"High","Standard")</x:f>
        <x:v>Standard</x:v>
      </x:c>
    </x:row>
    <x:row r="1469">
      <x:c r="A1469" t="str">
        <x:f>'Raw_Data'!A1469</x:f>
        <x:v>C01468</x:v>
      </x:c>
      <x:c r="B1469" t="n">
        <x:f>'Raw_Data'!B1469</x:f>
        <x:v>33</x:v>
      </x:c>
      <x:c r="C1469" s="30" t="n">
        <x:f>'Raw_Data'!C1469</x:f>
        <x:v>75082</x:v>
      </x:c>
      <x:c r="D1469" t="n">
        <x:f>'Raw_Data'!D1469</x:f>
        <x:v>691</x:v>
      </x:c>
      <x:c r="E1469" t="n">
        <x:f>'Raw_Data'!E1469</x:f>
        <x:v>45</x:v>
      </x:c>
      <x:c r="F1469" t="str">
        <x:f>PROPER(TRIM('Raw_Data'!F1469))</x:f>
        <x:v>Gold</x:v>
      </x:c>
      <x:c r="G1469" t="str">
        <x:f>PROPER(TRIM('Raw_Data'!G1469))</x:f>
        <x:v>Branch</x:v>
      </x:c>
      <x:c r="H1469" s="60" t="n">
        <x:f>'Raw_Data'!H1469</x:f>
        <x:v>9531</x:v>
      </x:c>
      <x:c r="I1469" s="60" t="n">
        <x:f>'Raw_Data'!I1469</x:f>
        <x:v>634.46</x:v>
      </x:c>
      <x:c r="J1469" s="32" t="n">
        <x:f>'Raw_Data'!J1469</x:f>
        <x:v>0.512</x:v>
      </x:c>
      <x:c r="K1469" s="32" t="n">
        <x:f>'Raw_Data'!K1469</x:f>
        <x:v>0.727</x:v>
      </x:c>
      <x:c r="L1469" t="n">
        <x:f>'Raw_Data'!L1469</x:f>
        <x:v>0</x:v>
      </x:c>
      <x:c r="M1469" t="n">
        <x:f>IF('Raw_Data'!M1469="",Assumptions!$B$15,'Raw_Data'!M1469)</x:f>
        <x:v>9</x:v>
      </x:c>
      <x:c r="N1469" s="32" t="n">
        <x:f>'Raw_Data'!N1469</x:f>
        <x:v>0.124</x:v>
      </x:c>
      <x:c r="O1469" t="str">
        <x:f>IF(OR(D1469&lt;620,L1469&gt;=2,J1469&gt;0.9),"High",IF(OR(D1469&lt;700,L1469=1,J1469&gt;0.75),"Medium","Low"))</x:f>
        <x:v>Medium</x:v>
      </x:c>
      <x:c r="P1469" s="30" t="n">
        <x:f>XLOOKUP(F1469,Assumptions!$A$4:$A$6,Assumptions!$B$4:$B$6)</x:f>
        <x:v>95</x:v>
      </x:c>
      <x:c r="Q1469" s="32" t="n">
        <x:f>XLOOKUP(F1469,Assumptions!$A$4:$A$6,Assumptions!$C$4:$C$6)</x:f>
        <x:v>0.219</x:v>
      </x:c>
      <x:c r="R1469" s="32" t="n">
        <x:f>XLOOKUP(F1469,Assumptions!$A$4:$A$6,Assumptions!$D$4:$D$6)</x:f>
        <x:v>0.016</x:v>
      </x:c>
      <x:c r="S1469" s="32" t="n">
        <x:f>XLOOKUP(F1469,Assumptions!$A$4:$A$6,Assumptions!$E$4:$E$6)</x:f>
        <x:v>0.01</x:v>
      </x:c>
      <x:c r="T1469" s="32" t="n">
        <x:f>XLOOKUP(O1469,Assumptions!$H$4:$H$6,Assumptions!$I$4:$I$6)</x:f>
        <x:v>0.012</x:v>
      </x:c>
      <x:c r="U1469" s="30" t="n">
        <x:f>XLOOKUP(F1469,Assumptions!$A$4:$A$6,Assumptions!$F$4:$F$6)</x:f>
        <x:v>90</x:v>
      </x:c>
      <x:c r="V1469" s="60" t="n">
        <x:f>I1469*12</x:f>
        <x:v>7613.52</x:v>
      </x:c>
      <x:c r="W1469" s="60" t="n">
        <x:f>H1469*J1469*(1-K1469)*Q1469</x:f>
        <x:v>291.75290726400004</x:v>
      </x:c>
      <x:c r="X1469" s="60" t="n">
        <x:f>V1469*R1469</x:f>
        <x:v>121.81632</x:v>
      </x:c>
      <x:c r="Y1469" s="60" t="n">
        <x:f>V1469*S1469</x:f>
        <x:v>76.13520000000001</x:v>
      </x:c>
      <x:c r="Z1469" s="60" t="n">
        <x:f>H1469*J1469*T1469</x:f>
        <x:v>58.55846400000001</x:v>
      </x:c>
      <x:c r="AA1469" s="60" t="n">
        <x:f>P1469+W1469+X1469-Y1469-Z1469-U1469</x:f>
        <x:v>283.87556326400005</x:v>
      </x:c>
      <x:c r="AB1469" s="32" t="n">
        <x:f>IFERROR(AA1469/(P1469+W1469+X1469),0)</x:f>
        <x:v>0.5581847033710501</x:v>
      </x:c>
      <x:c r="AC1469" t="n">
        <x:f>IF(O1469="High",0,IF(I1469&gt;=1800,3,IF(I1469&gt;=900,2,1))+IF(K1469&gt;=0.9,2,IF(K1469&gt;=0.75,1,0))+IF(J1469&lt;=0.7,2,IF(J1469&lt;=0.85,1,0))+IF(M1469&gt;=8,1,0))</x:f>
        <x:v>4</x:v>
      </x:c>
      <x:c r="AD1469" t="str">
        <x:f>IF(AND(O1469&lt;&gt;"High",AC1469&gt;=Assumptions!$B$10,AA1469&gt;0),"Priority Growth",IF(AND(O1469="Low",AA1469&gt;0),"Maintain","Watch"))</x:f>
        <x:v>Watch</x:v>
      </x:c>
      <x:c r="AE1469" s="60" t="n">
        <x:f>MAX(AA1469,0)*N1469</x:f>
        <x:v>35.20056984473601</x:v>
      </x:c>
      <x:c r="AF1469" t="str">
        <x:f>IF(AND(AA1469&gt;=Assumptions!$B$11,O1469&lt;&gt;"High",OR(N1469&gt;=Assumptions!$B$12,M1469&lt;=6)),"High","Standard")</x:f>
        <x:v>Standard</x:v>
      </x:c>
    </x:row>
    <x:row r="1470">
      <x:c r="A1470" t="str">
        <x:f>'Raw_Data'!A1470</x:f>
        <x:v>C01469</x:v>
      </x:c>
      <x:c r="B1470" t="n">
        <x:f>'Raw_Data'!B1470</x:f>
        <x:v>24</x:v>
      </x:c>
      <x:c r="C1470" s="30" t="n">
        <x:f>'Raw_Data'!C1470</x:f>
        <x:v>100625</x:v>
      </x:c>
      <x:c r="D1470" t="n">
        <x:f>'Raw_Data'!D1470</x:f>
        <x:v>725</x:v>
      </x:c>
      <x:c r="E1470" t="n">
        <x:f>'Raw_Data'!E1470</x:f>
        <x:v>36</x:v>
      </x:c>
      <x:c r="F1470" t="str">
        <x:f>PROPER(TRIM('Raw_Data'!F1470))</x:f>
        <x:v>Platinum</x:v>
      </x:c>
      <x:c r="G1470" t="str">
        <x:f>PROPER(TRIM('Raw_Data'!G1470))</x:f>
        <x:v>Partner</x:v>
      </x:c>
      <x:c r="H1470" s="60" t="n">
        <x:f>'Raw_Data'!H1470</x:f>
        <x:v>22772</x:v>
      </x:c>
      <x:c r="I1470" s="60" t="n">
        <x:f>'Raw_Data'!I1470</x:f>
        <x:v>2137.3</x:v>
      </x:c>
      <x:c r="J1470" s="32" t="n">
        <x:f>'Raw_Data'!J1470</x:f>
        <x:v>0.261</x:v>
      </x:c>
      <x:c r="K1470" s="32" t="n">
        <x:f>'Raw_Data'!K1470</x:f>
        <x:v>0.929</x:v>
      </x:c>
      <x:c r="L1470" t="n">
        <x:f>'Raw_Data'!L1470</x:f>
        <x:v>0</x:v>
      </x:c>
      <x:c r="M1470" t="n">
        <x:f>IF('Raw_Data'!M1470="",Assumptions!$B$15,'Raw_Data'!M1470)</x:f>
        <x:v>6</x:v>
      </x:c>
      <x:c r="N1470" s="32" t="n">
        <x:f>'Raw_Data'!N1470</x:f>
        <x:v>0.128</x:v>
      </x:c>
      <x:c r="O1470" t="str">
        <x:f>IF(OR(D1470&lt;620,L1470&gt;=2,J1470&gt;0.9),"High",IF(OR(D1470&lt;700,L1470=1,J1470&gt;0.75),"Medium","Low"))</x:f>
        <x:v>Low</x:v>
      </x:c>
      <x:c r="P1470" s="30" t="n">
        <x:f>XLOOKUP(F1470,Assumptions!$A$4:$A$6,Assumptions!$B$4:$B$6)</x:f>
        <x:v>195</x:v>
      </x:c>
      <x:c r="Q1470" s="32" t="n">
        <x:f>XLOOKUP(F1470,Assumptions!$A$4:$A$6,Assumptions!$C$4:$C$6)</x:f>
        <x:v>0.199</x:v>
      </x:c>
      <x:c r="R1470" s="32" t="n">
        <x:f>XLOOKUP(F1470,Assumptions!$A$4:$A$6,Assumptions!$D$4:$D$6)</x:f>
        <x:v>0.017</x:v>
      </x:c>
      <x:c r="S1470" s="32" t="n">
        <x:f>XLOOKUP(F1470,Assumptions!$A$4:$A$6,Assumptions!$E$4:$E$6)</x:f>
        <x:v>0.013</x:v>
      </x:c>
      <x:c r="T1470" s="32" t="n">
        <x:f>XLOOKUP(O1470,Assumptions!$H$4:$H$6,Assumptions!$I$4:$I$6)</x:f>
        <x:v>0.0035</x:v>
      </x:c>
      <x:c r="U1470" s="30" t="n">
        <x:f>XLOOKUP(F1470,Assumptions!$A$4:$A$6,Assumptions!$F$4:$F$6)</x:f>
        <x:v>140</x:v>
      </x:c>
      <x:c r="V1470" s="60" t="n">
        <x:f>I1470*12</x:f>
        <x:v>25647.600000000002</x:v>
      </x:c>
      <x:c r="W1470" s="60" t="n">
        <x:f>H1470*J1470*(1-K1470)*Q1470</x:f>
        <x:v>83.97559846799994</x:v>
      </x:c>
      <x:c r="X1470" s="60" t="n">
        <x:f>V1470*R1470</x:f>
        <x:v>436.0092000000001</x:v>
      </x:c>
      <x:c r="Y1470" s="60" t="n">
        <x:f>V1470*S1470</x:f>
        <x:v>333.41880000000003</x:v>
      </x:c>
      <x:c r="Z1470" s="60" t="n">
        <x:f>H1470*J1470*T1470</x:f>
        <x:v>20.802222</x:v>
      </x:c>
      <x:c r="AA1470" s="60" t="n">
        <x:f>P1470+W1470+X1470-Y1470-Z1470-U1470</x:f>
        <x:v>220.76377646799995</x:v>
      </x:c>
      <x:c r="AB1470" s="32" t="n">
        <x:f>IFERROR(AA1470/(P1470+W1470+X1470),0)</x:f>
        <x:v>0.30876709118995416</x:v>
      </x:c>
      <x:c r="AC1470" t="n">
        <x:f>IF(O1470="High",0,IF(I1470&gt;=1800,3,IF(I1470&gt;=900,2,1))+IF(K1470&gt;=0.9,2,IF(K1470&gt;=0.75,1,0))+IF(J1470&lt;=0.7,2,IF(J1470&lt;=0.85,1,0))+IF(M1470&gt;=8,1,0))</x:f>
        <x:v>7</x:v>
      </x:c>
      <x:c r="AD1470" t="str">
        <x:f>IF(AND(O1470&lt;&gt;"High",AC1470&gt;=Assumptions!$B$10,AA1470&gt;0),"Priority Growth",IF(AND(O1470="Low",AA1470&gt;0),"Maintain","Watch"))</x:f>
        <x:v>Priority Growth</x:v>
      </x:c>
      <x:c r="AE1470" s="60" t="n">
        <x:f>MAX(AA1470,0)*N1470</x:f>
        <x:v>28.257763387903992</x:v>
      </x:c>
      <x:c r="AF1470" t="str">
        <x:f>IF(AND(AA1470&gt;=Assumptions!$B$11,O1470&lt;&gt;"High",OR(N1470&gt;=Assumptions!$B$12,M1470&lt;=6)),"High","Standard")</x:f>
        <x:v>Standard</x:v>
      </x:c>
    </x:row>
    <x:row r="1471">
      <x:c r="A1471" t="str">
        <x:f>'Raw_Data'!A1471</x:f>
        <x:v>C01470</x:v>
      </x:c>
      <x:c r="B1471" t="n">
        <x:f>'Raw_Data'!B1471</x:f>
        <x:v>35</x:v>
      </x:c>
      <x:c r="C1471" s="30" t="n">
        <x:f>'Raw_Data'!C1471</x:f>
        <x:v>66619</x:v>
      </x:c>
      <x:c r="D1471" t="n">
        <x:f>'Raw_Data'!D1471</x:f>
        <x:v>684</x:v>
      </x:c>
      <x:c r="E1471" t="n">
        <x:f>'Raw_Data'!E1471</x:f>
        <x:v>67</x:v>
      </x:c>
      <x:c r="F1471" t="str">
        <x:f>PROPER(TRIM('Raw_Data'!F1471))</x:f>
        <x:v>Gold</x:v>
      </x:c>
      <x:c r="G1471" t="str">
        <x:f>PROPER(TRIM('Raw_Data'!G1471))</x:f>
        <x:v>Partner</x:v>
      </x:c>
      <x:c r="H1471" s="60" t="n">
        <x:f>'Raw_Data'!H1471</x:f>
        <x:v>8969</x:v>
      </x:c>
      <x:c r="I1471" s="60" t="n">
        <x:f>'Raw_Data'!I1471</x:f>
        <x:v>1172.25</x:v>
      </x:c>
      <x:c r="J1471" s="32" t="n">
        <x:f>'Raw_Data'!J1471</x:f>
        <x:v>0.364</x:v>
      </x:c>
      <x:c r="K1471" s="32" t="n">
        <x:f>'Raw_Data'!K1471</x:f>
        <x:v>0.699</x:v>
      </x:c>
      <x:c r="L1471" t="n">
        <x:f>'Raw_Data'!L1471</x:f>
        <x:v>0</x:v>
      </x:c>
      <x:c r="M1471" t="n">
        <x:f>IF('Raw_Data'!M1471="",Assumptions!$B$15,'Raw_Data'!M1471)</x:f>
        <x:v>6</x:v>
      </x:c>
      <x:c r="N1471" s="32" t="n">
        <x:f>'Raw_Data'!N1471</x:f>
        <x:v>0.158</x:v>
      </x:c>
      <x:c r="O1471" t="str">
        <x:f>IF(OR(D1471&lt;620,L1471&gt;=2,J1471&gt;0.9),"High",IF(OR(D1471&lt;700,L1471=1,J1471&gt;0.75),"Medium","Low"))</x:f>
        <x:v>Medium</x:v>
      </x:c>
      <x:c r="P1471" s="30" t="n">
        <x:f>XLOOKUP(F1471,Assumptions!$A$4:$A$6,Assumptions!$B$4:$B$6)</x:f>
        <x:v>95</x:v>
      </x:c>
      <x:c r="Q1471" s="32" t="n">
        <x:f>XLOOKUP(F1471,Assumptions!$A$4:$A$6,Assumptions!$C$4:$C$6)</x:f>
        <x:v>0.219</x:v>
      </x:c>
      <x:c r="R1471" s="32" t="n">
        <x:f>XLOOKUP(F1471,Assumptions!$A$4:$A$6,Assumptions!$D$4:$D$6)</x:f>
        <x:v>0.016</x:v>
      </x:c>
      <x:c r="S1471" s="32" t="n">
        <x:f>XLOOKUP(F1471,Assumptions!$A$4:$A$6,Assumptions!$E$4:$E$6)</x:f>
        <x:v>0.01</x:v>
      </x:c>
      <x:c r="T1471" s="32" t="n">
        <x:f>XLOOKUP(O1471,Assumptions!$H$4:$H$6,Assumptions!$I$4:$I$6)</x:f>
        <x:v>0.012</x:v>
      </x:c>
      <x:c r="U1471" s="30" t="n">
        <x:f>XLOOKUP(F1471,Assumptions!$A$4:$A$6,Assumptions!$F$4:$F$6)</x:f>
        <x:v>90</x:v>
      </x:c>
      <x:c r="V1471" s="60" t="n">
        <x:f>I1471*12</x:f>
        <x:v>14067</x:v>
      </x:c>
      <x:c r="W1471" s="60" t="n">
        <x:f>H1471*J1471*(1-K1471)*Q1471</x:f>
        <x:v>215.20681400400002</x:v>
      </x:c>
      <x:c r="X1471" s="60" t="n">
        <x:f>V1471*R1471</x:f>
        <x:v>225.072</x:v>
      </x:c>
      <x:c r="Y1471" s="60" t="n">
        <x:f>V1471*S1471</x:f>
        <x:v>140.67000000000002</x:v>
      </x:c>
      <x:c r="Z1471" s="60" t="n">
        <x:f>H1471*J1471*T1471</x:f>
        <x:v>39.176592</x:v>
      </x:c>
      <x:c r="AA1471" s="60" t="n">
        <x:f>P1471+W1471+X1471-Y1471-Z1471-U1471</x:f>
        <x:v>265.432222004</x:v>
      </x:c>
      <x:c r="AB1471" s="32" t="n">
        <x:f>IFERROR(AA1471/(P1471+W1471+X1471),0)</x:f>
        <x:v>0.49587656948069775</x:v>
      </x:c>
      <x:c r="AC1471" t="n">
        <x:f>IF(O1471="High",0,IF(I1471&gt;=1800,3,IF(I1471&gt;=900,2,1))+IF(K1471&gt;=0.9,2,IF(K1471&gt;=0.75,1,0))+IF(J1471&lt;=0.7,2,IF(J1471&lt;=0.85,1,0))+IF(M1471&gt;=8,1,0))</x:f>
        <x:v>4</x:v>
      </x:c>
      <x:c r="AD1471" t="str">
        <x:f>IF(AND(O1471&lt;&gt;"High",AC1471&gt;=Assumptions!$B$10,AA1471&gt;0),"Priority Growth",IF(AND(O1471="Low",AA1471&gt;0),"Maintain","Watch"))</x:f>
        <x:v>Watch</x:v>
      </x:c>
      <x:c r="AE1471" s="60" t="n">
        <x:f>MAX(AA1471,0)*N1471</x:f>
        <x:v>41.938291076632</x:v>
      </x:c>
      <x:c r="AF1471" t="str">
        <x:f>IF(AND(AA1471&gt;=Assumptions!$B$11,O1471&lt;&gt;"High",OR(N1471&gt;=Assumptions!$B$12,M1471&lt;=6)),"High","Standard")</x:f>
        <x:v>Standard</x:v>
      </x:c>
    </x:row>
    <x:row r="1472">
      <x:c r="A1472" t="str">
        <x:f>'Raw_Data'!A1472</x:f>
        <x:v>C01471</x:v>
      </x:c>
      <x:c r="B1472" t="n">
        <x:f>'Raw_Data'!B1472</x:f>
        <x:v>39</x:v>
      </x:c>
      <x:c r="C1472" s="30" t="n">
        <x:f>'Raw_Data'!C1472</x:f>
        <x:v>49583</x:v>
      </x:c>
      <x:c r="D1472" t="n">
        <x:f>'Raw_Data'!D1472</x:f>
        <x:v>718</x:v>
      </x:c>
      <x:c r="E1472" t="n">
        <x:f>'Raw_Data'!E1472</x:f>
        <x:v>76</x:v>
      </x:c>
      <x:c r="F1472" t="str">
        <x:f>PROPER(TRIM('Raw_Data'!F1472))</x:f>
        <x:v>Classic</x:v>
      </x:c>
      <x:c r="G1472" t="str">
        <x:f>PROPER(TRIM('Raw_Data'!G1472))</x:f>
        <x:v>Branch</x:v>
      </x:c>
      <x:c r="H1472" s="60" t="n">
        <x:f>'Raw_Data'!H1472</x:f>
        <x:v>9243</x:v>
      </x:c>
      <x:c r="I1472" s="60" t="n">
        <x:f>'Raw_Data'!I1472</x:f>
        <x:v>1098.72</x:v>
      </x:c>
      <x:c r="J1472" s="32" t="n">
        <x:f>'Raw_Data'!J1472</x:f>
        <x:v>0.254</x:v>
      </x:c>
      <x:c r="K1472" s="32" t="n">
        <x:f>'Raw_Data'!K1472</x:f>
        <x:v>0.682</x:v>
      </x:c>
      <x:c r="L1472" t="n">
        <x:f>'Raw_Data'!L1472</x:f>
        <x:v>0</x:v>
      </x:c>
      <x:c r="M1472" t="n">
        <x:f>IF('Raw_Data'!M1472="",Assumptions!$B$15,'Raw_Data'!M1472)</x:f>
        <x:v>7</x:v>
      </x:c>
      <x:c r="N1472" s="32" t="n">
        <x:f>'Raw_Data'!N1472</x:f>
        <x:v>0.098</x:v>
      </x:c>
      <x:c r="O1472" t="str">
        <x:f>IF(OR(D1472&lt;620,L1472&gt;=2,J1472&gt;0.9),"High",IF(OR(D1472&lt;700,L1472=1,J1472&gt;0.75),"Medium","Low"))</x:f>
        <x:v>Low</x:v>
      </x:c>
      <x:c r="P1472" s="30" t="n">
        <x:f>XLOOKUP(F1472,Assumptions!$A$4:$A$6,Assumptions!$B$4:$B$6)</x:f>
        <x:v>0</x:v>
      </x:c>
      <x:c r="Q1472" s="32" t="n">
        <x:f>XLOOKUP(F1472,Assumptions!$A$4:$A$6,Assumptions!$C$4:$C$6)</x:f>
        <x:v>0.229</x:v>
      </x:c>
      <x:c r="R1472" s="32" t="n">
        <x:f>XLOOKUP(F1472,Assumptions!$A$4:$A$6,Assumptions!$D$4:$D$6)</x:f>
        <x:v>0.015</x:v>
      </x:c>
      <x:c r="S1472" s="32" t="n">
        <x:f>XLOOKUP(F1472,Assumptions!$A$4:$A$6,Assumptions!$E$4:$E$6)</x:f>
        <x:v>0.0075</x:v>
      </x:c>
      <x:c r="T1472" s="32" t="n">
        <x:f>XLOOKUP(O1472,Assumptions!$H$4:$H$6,Assumptions!$I$4:$I$6)</x:f>
        <x:v>0.0035</x:v>
      </x:c>
      <x:c r="U1472" s="30" t="n">
        <x:f>XLOOKUP(F1472,Assumptions!$A$4:$A$6,Assumptions!$F$4:$F$6)</x:f>
        <x:v>60</x:v>
      </x:c>
      <x:c r="V1472" s="60" t="n">
        <x:f>I1472*12</x:f>
        <x:v>13184.64</x:v>
      </x:c>
      <x:c r="W1472" s="60" t="n">
        <x:f>H1472*J1472*(1-K1472)*Q1472</x:f>
        <x:v>170.96581148399997</x:v>
      </x:c>
      <x:c r="X1472" s="60" t="n">
        <x:f>V1472*R1472</x:f>
        <x:v>197.7696</x:v>
      </x:c>
      <x:c r="Y1472" s="60" t="n">
        <x:f>V1472*S1472</x:f>
        <x:v>98.8848</x:v>
      </x:c>
      <x:c r="Z1472" s="60" t="n">
        <x:f>H1472*J1472*T1472</x:f>
        <x:v>8.217027000000002</x:v>
      </x:c>
      <x:c r="AA1472" s="60" t="n">
        <x:f>P1472+W1472+X1472-Y1472-Z1472-U1472</x:f>
        <x:v>201.63358448400004</x:v>
      </x:c>
      <x:c r="AB1472" s="32" t="n">
        <x:f>IFERROR(AA1472/(P1472+W1472+X1472),0)</x:f>
        <x:v>0.5468245744896384</x:v>
      </x:c>
      <x:c r="AC1472" t="n">
        <x:f>IF(O1472="High",0,IF(I1472&gt;=1800,3,IF(I1472&gt;=900,2,1))+IF(K1472&gt;=0.9,2,IF(K1472&gt;=0.75,1,0))+IF(J1472&lt;=0.7,2,IF(J1472&lt;=0.85,1,0))+IF(M1472&gt;=8,1,0))</x:f>
        <x:v>4</x:v>
      </x:c>
      <x:c r="AD1472" t="str">
        <x:f>IF(AND(O1472&lt;&gt;"High",AC1472&gt;=Assumptions!$B$10,AA1472&gt;0),"Priority Growth",IF(AND(O1472="Low",AA1472&gt;0),"Maintain","Watch"))</x:f>
        <x:v>Maintain</x:v>
      </x:c>
      <x:c r="AE1472" s="60" t="n">
        <x:f>MAX(AA1472,0)*N1472</x:f>
        <x:v>19.760091279432004</x:v>
      </x:c>
      <x:c r="AF1472" t="str">
        <x:f>IF(AND(AA1472&gt;=Assumptions!$B$11,O1472&lt;&gt;"High",OR(N1472&gt;=Assumptions!$B$12,M1472&lt;=6)),"High","Standard")</x:f>
        <x:v>Standard</x:v>
      </x:c>
    </x:row>
    <x:row r="1473">
      <x:c r="A1473" t="str">
        <x:f>'Raw_Data'!A1473</x:f>
        <x:v>C01472</x:v>
      </x:c>
      <x:c r="B1473" t="n">
        <x:f>'Raw_Data'!B1473</x:f>
        <x:v>35</x:v>
      </x:c>
      <x:c r="C1473" s="30" t="n">
        <x:f>'Raw_Data'!C1473</x:f>
        <x:v>28000</x:v>
      </x:c>
      <x:c r="D1473" t="n">
        <x:f>'Raw_Data'!D1473</x:f>
        <x:v>679</x:v>
      </x:c>
      <x:c r="E1473" t="n">
        <x:f>'Raw_Data'!E1473</x:f>
        <x:v>46</x:v>
      </x:c>
      <x:c r="F1473" t="str">
        <x:f>PROPER(TRIM('Raw_Data'!F1473))</x:f>
        <x:v>Classic</x:v>
      </x:c>
      <x:c r="G1473" t="str">
        <x:f>PROPER(TRIM('Raw_Data'!G1473))</x:f>
        <x:v>Digital</x:v>
      </x:c>
      <x:c r="H1473" s="60" t="n">
        <x:f>'Raw_Data'!H1473</x:f>
        <x:v>1510</x:v>
      </x:c>
      <x:c r="I1473" s="60" t="n">
        <x:f>'Raw_Data'!I1473</x:f>
        <x:v>150</x:v>
      </x:c>
      <x:c r="J1473" s="32" t="n">
        <x:f>'Raw_Data'!J1473</x:f>
        <x:v>0.328</x:v>
      </x:c>
      <x:c r="K1473" s="32" t="n">
        <x:f>'Raw_Data'!K1473</x:f>
        <x:v>0.629</x:v>
      </x:c>
      <x:c r="L1473" t="n">
        <x:f>'Raw_Data'!L1473</x:f>
        <x:v>0</x:v>
      </x:c>
      <x:c r="M1473" t="n">
        <x:f>IF('Raw_Data'!M1473="",Assumptions!$B$15,'Raw_Data'!M1473)</x:f>
        <x:v>7</x:v>
      </x:c>
      <x:c r="N1473" s="32" t="n">
        <x:f>'Raw_Data'!N1473</x:f>
        <x:v>0.14</x:v>
      </x:c>
      <x:c r="O1473" t="str">
        <x:f>IF(OR(D1473&lt;620,L1473&gt;=2,J1473&gt;0.9),"High",IF(OR(D1473&lt;700,L1473=1,J1473&gt;0.75),"Medium","Low"))</x:f>
        <x:v>Medium</x:v>
      </x:c>
      <x:c r="P1473" s="30" t="n">
        <x:f>XLOOKUP(F1473,Assumptions!$A$4:$A$6,Assumptions!$B$4:$B$6)</x:f>
        <x:v>0</x:v>
      </x:c>
      <x:c r="Q1473" s="32" t="n">
        <x:f>XLOOKUP(F1473,Assumptions!$A$4:$A$6,Assumptions!$C$4:$C$6)</x:f>
        <x:v>0.229</x:v>
      </x:c>
      <x:c r="R1473" s="32" t="n">
        <x:f>XLOOKUP(F1473,Assumptions!$A$4:$A$6,Assumptions!$D$4:$D$6)</x:f>
        <x:v>0.015</x:v>
      </x:c>
      <x:c r="S1473" s="32" t="n">
        <x:f>XLOOKUP(F1473,Assumptions!$A$4:$A$6,Assumptions!$E$4:$E$6)</x:f>
        <x:v>0.0075</x:v>
      </x:c>
      <x:c r="T1473" s="32" t="n">
        <x:f>XLOOKUP(O1473,Assumptions!$H$4:$H$6,Assumptions!$I$4:$I$6)</x:f>
        <x:v>0.012</x:v>
      </x:c>
      <x:c r="U1473" s="30" t="n">
        <x:f>XLOOKUP(F1473,Assumptions!$A$4:$A$6,Assumptions!$F$4:$F$6)</x:f>
        <x:v>60</x:v>
      </x:c>
      <x:c r="V1473" s="60" t="n">
        <x:f>I1473*12</x:f>
        <x:v>1800</x:v>
      </x:c>
      <x:c r="W1473" s="60" t="n">
        <x:f>H1473*J1473*(1-K1473)*Q1473</x:f>
        <x:v>42.07849352</x:v>
      </x:c>
      <x:c r="X1473" s="60" t="n">
        <x:f>V1473*R1473</x:f>
        <x:v>27</x:v>
      </x:c>
      <x:c r="Y1473" s="60" t="n">
        <x:f>V1473*S1473</x:f>
        <x:v>13.5</x:v>
      </x:c>
      <x:c r="Z1473" s="60" t="n">
        <x:f>H1473*J1473*T1473</x:f>
        <x:v>5.94336</x:v>
      </x:c>
      <x:c r="AA1473" s="60" t="n">
        <x:f>P1473+W1473+X1473-Y1473-Z1473-U1473</x:f>
        <x:v>-10.364866480000003</x:v>
      </x:c>
      <x:c r="AB1473" s="32" t="n">
        <x:f>IFERROR(AA1473/(P1473+W1473+X1473),0)</x:f>
        <x:v>-0.150044767218311</x:v>
      </x:c>
      <x:c r="AC1473" t="n">
        <x:f>IF(O1473="High",0,IF(I1473&gt;=1800,3,IF(I1473&gt;=900,2,1))+IF(K1473&gt;=0.9,2,IF(K1473&gt;=0.75,1,0))+IF(J1473&lt;=0.7,2,IF(J1473&lt;=0.85,1,0))+IF(M1473&gt;=8,1,0))</x:f>
        <x:v>3</x:v>
      </x:c>
      <x:c r="AD1473" t="str">
        <x:f>IF(AND(O1473&lt;&gt;"High",AC1473&gt;=Assumptions!$B$10,AA1473&gt;0),"Priority Growth",IF(AND(O1473="Low",AA1473&gt;0),"Maintain","Watch"))</x:f>
        <x:v>Watch</x:v>
      </x:c>
      <x:c r="AE1473" s="60" t="n">
        <x:f>MAX(AA1473,0)*N1473</x:f>
        <x:v>0</x:v>
      </x:c>
      <x:c r="AF1473" t="str">
        <x:f>IF(AND(AA1473&gt;=Assumptions!$B$11,O1473&lt;&gt;"High",OR(N1473&gt;=Assumptions!$B$12,M1473&lt;=6)),"High","Standard")</x:f>
        <x:v>Standard</x:v>
      </x:c>
    </x:row>
    <x:row r="1474">
      <x:c r="A1474" t="str">
        <x:f>'Raw_Data'!A1474</x:f>
        <x:v>C01473</x:v>
      </x:c>
      <x:c r="B1474" t="n">
        <x:f>'Raw_Data'!B1474</x:f>
        <x:v>33</x:v>
      </x:c>
      <x:c r="C1474" s="30" t="n">
        <x:f>'Raw_Data'!C1474</x:f>
        <x:v>156296</x:v>
      </x:c>
      <x:c r="D1474" t="n">
        <x:f>'Raw_Data'!D1474</x:f>
        <x:v>707</x:v>
      </x:c>
      <x:c r="E1474" t="n">
        <x:f>'Raw_Data'!E1474</x:f>
        <x:v>35</x:v>
      </x:c>
      <x:c r="F1474" t="str">
        <x:f>PROPER(TRIM('Raw_Data'!F1474))</x:f>
        <x:v>Gold</x:v>
      </x:c>
      <x:c r="G1474" t="str">
        <x:f>PROPER(TRIM('Raw_Data'!G1474))</x:f>
        <x:v>Digital</x:v>
      </x:c>
      <x:c r="H1474" s="60" t="n">
        <x:f>'Raw_Data'!H1474</x:f>
        <x:v>22702</x:v>
      </x:c>
      <x:c r="I1474" s="60" t="n">
        <x:f>'Raw_Data'!I1474</x:f>
        <x:v>2081.43</x:v>
      </x:c>
      <x:c r="J1474" s="32" t="n">
        <x:f>'Raw_Data'!J1474</x:f>
        <x:v>0.354</x:v>
      </x:c>
      <x:c r="K1474" s="32" t="n">
        <x:f>'Raw_Data'!K1474</x:f>
        <x:v>0.779</x:v>
      </x:c>
      <x:c r="L1474" t="n">
        <x:f>'Raw_Data'!L1474</x:f>
        <x:v>0</x:v>
      </x:c>
      <x:c r="M1474" t="n">
        <x:f>IF('Raw_Data'!M1474="",Assumptions!$B$15,'Raw_Data'!M1474)</x:f>
        <x:v>7</x:v>
      </x:c>
      <x:c r="N1474" s="32" t="n">
        <x:f>'Raw_Data'!N1474</x:f>
        <x:v>0.075</x:v>
      </x:c>
      <x:c r="O1474" t="str">
        <x:f>IF(OR(D1474&lt;620,L1474&gt;=2,J1474&gt;0.9),"High",IF(OR(D1474&lt;700,L1474=1,J1474&gt;0.75),"Medium","Low"))</x:f>
        <x:v>Low</x:v>
      </x:c>
      <x:c r="P1474" s="30" t="n">
        <x:f>XLOOKUP(F1474,Assumptions!$A$4:$A$6,Assumptions!$B$4:$B$6)</x:f>
        <x:v>95</x:v>
      </x:c>
      <x:c r="Q1474" s="32" t="n">
        <x:f>XLOOKUP(F1474,Assumptions!$A$4:$A$6,Assumptions!$C$4:$C$6)</x:f>
        <x:v>0.219</x:v>
      </x:c>
      <x:c r="R1474" s="32" t="n">
        <x:f>XLOOKUP(F1474,Assumptions!$A$4:$A$6,Assumptions!$D$4:$D$6)</x:f>
        <x:v>0.016</x:v>
      </x:c>
      <x:c r="S1474" s="32" t="n">
        <x:f>XLOOKUP(F1474,Assumptions!$A$4:$A$6,Assumptions!$E$4:$E$6)</x:f>
        <x:v>0.01</x:v>
      </x:c>
      <x:c r="T1474" s="32" t="n">
        <x:f>XLOOKUP(O1474,Assumptions!$H$4:$H$6,Assumptions!$I$4:$I$6)</x:f>
        <x:v>0.0035</x:v>
      </x:c>
      <x:c r="U1474" s="30" t="n">
        <x:f>XLOOKUP(F1474,Assumptions!$A$4:$A$6,Assumptions!$F$4:$F$6)</x:f>
        <x:v>90</x:v>
      </x:c>
      <x:c r="V1474" s="60" t="n">
        <x:f>I1474*12</x:f>
        <x:v>24977.159999999996</x:v>
      </x:c>
      <x:c r="W1474" s="60" t="n">
        <x:f>H1474*J1474*(1-K1474)*Q1474</x:f>
        <x:v>388.958950692</x:v>
      </x:c>
      <x:c r="X1474" s="60" t="n">
        <x:f>V1474*R1474</x:f>
        <x:v>399.63455999999996</x:v>
      </x:c>
      <x:c r="Y1474" s="60" t="n">
        <x:f>V1474*S1474</x:f>
        <x:v>249.77159999999998</x:v>
      </x:c>
      <x:c r="Z1474" s="60" t="n">
        <x:f>H1474*J1474*T1474</x:f>
        <x:v>28.127778</x:v>
      </x:c>
      <x:c r="AA1474" s="60" t="n">
        <x:f>P1474+W1474+X1474-Y1474-Z1474-U1474</x:f>
        <x:v>515.6941326919998</x:v>
      </x:c>
      <x:c r="AB1474" s="32" t="n">
        <x:f>IFERROR(AA1474/(P1474+W1474+X1474),0)</x:f>
        <x:v>0.5836327750846948</x:v>
      </x:c>
      <x:c r="AC1474" t="n">
        <x:f>IF(O1474="High",0,IF(I1474&gt;=1800,3,IF(I1474&gt;=900,2,1))+IF(K1474&gt;=0.9,2,IF(K1474&gt;=0.75,1,0))+IF(J1474&lt;=0.7,2,IF(J1474&lt;=0.85,1,0))+IF(M1474&gt;=8,1,0))</x:f>
        <x:v>6</x:v>
      </x:c>
      <x:c r="AD1474" t="str">
        <x:f>IF(AND(O1474&lt;&gt;"High",AC1474&gt;=Assumptions!$B$10,AA1474&gt;0),"Priority Growth",IF(AND(O1474="Low",AA1474&gt;0),"Maintain","Watch"))</x:f>
        <x:v>Priority Growth</x:v>
      </x:c>
      <x:c r="AE1474" s="60" t="n">
        <x:f>MAX(AA1474,0)*N1474</x:f>
        <x:v>38.677059951899984</x:v>
      </x:c>
      <x:c r="AF1474" t="str">
        <x:f>IF(AND(AA1474&gt;=Assumptions!$B$11,O1474&lt;&gt;"High",OR(N1474&gt;=Assumptions!$B$12,M1474&lt;=6)),"High","Standard")</x:f>
        <x:v>Standard</x:v>
      </x:c>
    </x:row>
    <x:row r="1475">
      <x:c r="A1475" t="str">
        <x:f>'Raw_Data'!A1475</x:f>
        <x:v>C01474</x:v>
      </x:c>
      <x:c r="B1475" t="n">
        <x:f>'Raw_Data'!B1475</x:f>
        <x:v>43</x:v>
      </x:c>
      <x:c r="C1475" s="30" t="n">
        <x:f>'Raw_Data'!C1475</x:f>
        <x:v>76467</x:v>
      </x:c>
      <x:c r="D1475" t="n">
        <x:f>'Raw_Data'!D1475</x:f>
        <x:v>669</x:v>
      </x:c>
      <x:c r="E1475" t="n">
        <x:f>'Raw_Data'!E1475</x:f>
        <x:v>7</x:v>
      </x:c>
      <x:c r="F1475" t="str">
        <x:f>PROPER(TRIM('Raw_Data'!F1475))</x:f>
        <x:v>Gold</x:v>
      </x:c>
      <x:c r="G1475" t="str">
        <x:f>PROPER(TRIM('Raw_Data'!G1475))</x:f>
        <x:v>Digital</x:v>
      </x:c>
      <x:c r="H1475" s="60" t="n">
        <x:f>'Raw_Data'!H1475</x:f>
        <x:v>4356</x:v>
      </x:c>
      <x:c r="I1475" s="60" t="n">
        <x:f>'Raw_Data'!I1475</x:f>
        <x:v>155.04</x:v>
      </x:c>
      <x:c r="J1475" s="32" t="n">
        <x:f>'Raw_Data'!J1475</x:f>
        <x:v>0.328</x:v>
      </x:c>
      <x:c r="K1475" s="32" t="n">
        <x:f>'Raw_Data'!K1475</x:f>
        <x:v>0.653</x:v>
      </x:c>
      <x:c r="L1475" t="n">
        <x:f>'Raw_Data'!L1475</x:f>
        <x:v>0</x:v>
      </x:c>
      <x:c r="M1475" t="n">
        <x:f>IF('Raw_Data'!M1475="",Assumptions!$B$15,'Raw_Data'!M1475)</x:f>
        <x:v>7</x:v>
      </x:c>
      <x:c r="N1475" s="32" t="n">
        <x:f>'Raw_Data'!N1475</x:f>
        <x:v>0.261</x:v>
      </x:c>
      <x:c r="O1475" t="str">
        <x:f>IF(OR(D1475&lt;620,L1475&gt;=2,J1475&gt;0.9),"High",IF(OR(D1475&lt;700,L1475=1,J1475&gt;0.75),"Medium","Low"))</x:f>
        <x:v>Medium</x:v>
      </x:c>
      <x:c r="P1475" s="30" t="n">
        <x:f>XLOOKUP(F1475,Assumptions!$A$4:$A$6,Assumptions!$B$4:$B$6)</x:f>
        <x:v>95</x:v>
      </x:c>
      <x:c r="Q1475" s="32" t="n">
        <x:f>XLOOKUP(F1475,Assumptions!$A$4:$A$6,Assumptions!$C$4:$C$6)</x:f>
        <x:v>0.219</x:v>
      </x:c>
      <x:c r="R1475" s="32" t="n">
        <x:f>XLOOKUP(F1475,Assumptions!$A$4:$A$6,Assumptions!$D$4:$D$6)</x:f>
        <x:v>0.016</x:v>
      </x:c>
      <x:c r="S1475" s="32" t="n">
        <x:f>XLOOKUP(F1475,Assumptions!$A$4:$A$6,Assumptions!$E$4:$E$6)</x:f>
        <x:v>0.01</x:v>
      </x:c>
      <x:c r="T1475" s="32" t="n">
        <x:f>XLOOKUP(O1475,Assumptions!$H$4:$H$6,Assumptions!$I$4:$I$6)</x:f>
        <x:v>0.012</x:v>
      </x:c>
      <x:c r="U1475" s="30" t="n">
        <x:f>XLOOKUP(F1475,Assumptions!$A$4:$A$6,Assumptions!$F$4:$F$6)</x:f>
        <x:v>90</x:v>
      </x:c>
      <x:c r="V1475" s="60" t="n">
        <x:f>I1475*12</x:f>
        <x:v>1860.48</x:v>
      </x:c>
      <x:c r="W1475" s="60" t="n">
        <x:f>H1475*J1475*(1-K1475)*Q1475</x:f>
        <x:v>108.576366624</x:v>
      </x:c>
      <x:c r="X1475" s="60" t="n">
        <x:f>V1475*R1475</x:f>
        <x:v>29.767680000000002</x:v>
      </x:c>
      <x:c r="Y1475" s="60" t="n">
        <x:f>V1475*S1475</x:f>
        <x:v>18.6048</x:v>
      </x:c>
      <x:c r="Z1475" s="60" t="n">
        <x:f>H1475*J1475*T1475</x:f>
        <x:v>17.145216</x:v>
      </x:c>
      <x:c r="AA1475" s="60" t="n">
        <x:f>P1475+W1475+X1475-Y1475-Z1475-U1475</x:f>
        <x:v>107.594030624</x:v>
      </x:c>
      <x:c r="AB1475" s="32" t="n">
        <x:f>IFERROR(AA1475/(P1475+W1475+X1475),0)</x:f>
        <x:v>0.4610961032889437</x:v>
      </x:c>
      <x:c r="AC1475" t="n">
        <x:f>IF(O1475="High",0,IF(I1475&gt;=1800,3,IF(I1475&gt;=900,2,1))+IF(K1475&gt;=0.9,2,IF(K1475&gt;=0.75,1,0))+IF(J1475&lt;=0.7,2,IF(J1475&lt;=0.85,1,0))+IF(M1475&gt;=8,1,0))</x:f>
        <x:v>3</x:v>
      </x:c>
      <x:c r="AD1475" t="str">
        <x:f>IF(AND(O1475&lt;&gt;"High",AC1475&gt;=Assumptions!$B$10,AA1475&gt;0),"Priority Growth",IF(AND(O1475="Low",AA1475&gt;0),"Maintain","Watch"))</x:f>
        <x:v>Watch</x:v>
      </x:c>
      <x:c r="AE1475" s="60" t="n">
        <x:f>MAX(AA1475,0)*N1475</x:f>
        <x:v>28.082041992864</x:v>
      </x:c>
      <x:c r="AF1475" t="str">
        <x:f>IF(AND(AA1475&gt;=Assumptions!$B$11,O1475&lt;&gt;"High",OR(N1475&gt;=Assumptions!$B$12,M1475&lt;=6)),"High","Standard")</x:f>
        <x:v>Standard</x:v>
      </x:c>
    </x:row>
    <x:row r="1476">
      <x:c r="A1476" t="str">
        <x:f>'Raw_Data'!A1476</x:f>
        <x:v>C01475</x:v>
      </x:c>
      <x:c r="B1476" t="n">
        <x:f>'Raw_Data'!B1476</x:f>
        <x:v>40</x:v>
      </x:c>
      <x:c r="C1476" s="30" t="n">
        <x:f>'Raw_Data'!C1476</x:f>
        <x:v>56718</x:v>
      </x:c>
      <x:c r="D1476" t="n">
        <x:f>'Raw_Data'!D1476</x:f>
        <x:v>671</x:v>
      </x:c>
      <x:c r="E1476" t="n">
        <x:f>'Raw_Data'!E1476</x:f>
        <x:v>36</x:v>
      </x:c>
      <x:c r="F1476" t="str">
        <x:f>PROPER(TRIM('Raw_Data'!F1476))</x:f>
        <x:v>Classic</x:v>
      </x:c>
      <x:c r="G1476" t="str">
        <x:f>PROPER(TRIM('Raw_Data'!G1476))</x:f>
        <x:v>Direct Mail</x:v>
      </x:c>
      <x:c r="H1476" s="60" t="n">
        <x:f>'Raw_Data'!H1476</x:f>
        <x:v>4334</x:v>
      </x:c>
      <x:c r="I1476" s="60" t="n">
        <x:f>'Raw_Data'!I1476</x:f>
        <x:v>649.17</x:v>
      </x:c>
      <x:c r="J1476" s="32" t="n">
        <x:f>'Raw_Data'!J1476</x:f>
        <x:v>0.526</x:v>
      </x:c>
      <x:c r="K1476" s="32" t="n">
        <x:f>'Raw_Data'!K1476</x:f>
        <x:v>0.707</x:v>
      </x:c>
      <x:c r="L1476" t="n">
        <x:f>'Raw_Data'!L1476</x:f>
        <x:v>0</x:v>
      </x:c>
      <x:c r="M1476" t="n">
        <x:f>IF('Raw_Data'!M1476="",Assumptions!$B$15,'Raw_Data'!M1476)</x:f>
        <x:v>7.370408870408871</x:v>
      </x:c>
      <x:c r="N1476" s="32" t="n">
        <x:f>'Raw_Data'!N1476</x:f>
        <x:v>0.1</x:v>
      </x:c>
      <x:c r="O1476" t="str">
        <x:f>IF(OR(D1476&lt;620,L1476&gt;=2,J1476&gt;0.9),"High",IF(OR(D1476&lt;700,L1476=1,J1476&gt;0.75),"Medium","Low"))</x:f>
        <x:v>Medium</x:v>
      </x:c>
      <x:c r="P1476" s="30" t="n">
        <x:f>XLOOKUP(F1476,Assumptions!$A$4:$A$6,Assumptions!$B$4:$B$6)</x:f>
        <x:v>0</x:v>
      </x:c>
      <x:c r="Q1476" s="32" t="n">
        <x:f>XLOOKUP(F1476,Assumptions!$A$4:$A$6,Assumptions!$C$4:$C$6)</x:f>
        <x:v>0.229</x:v>
      </x:c>
      <x:c r="R1476" s="32" t="n">
        <x:f>XLOOKUP(F1476,Assumptions!$A$4:$A$6,Assumptions!$D$4:$D$6)</x:f>
        <x:v>0.015</x:v>
      </x:c>
      <x:c r="S1476" s="32" t="n">
        <x:f>XLOOKUP(F1476,Assumptions!$A$4:$A$6,Assumptions!$E$4:$E$6)</x:f>
        <x:v>0.0075</x:v>
      </x:c>
      <x:c r="T1476" s="32" t="n">
        <x:f>XLOOKUP(O1476,Assumptions!$H$4:$H$6,Assumptions!$I$4:$I$6)</x:f>
        <x:v>0.012</x:v>
      </x:c>
      <x:c r="U1476" s="30" t="n">
        <x:f>XLOOKUP(F1476,Assumptions!$A$4:$A$6,Assumptions!$F$4:$F$6)</x:f>
        <x:v>60</x:v>
      </x:c>
      <x:c r="V1476" s="60" t="n">
        <x:f>I1476*12</x:f>
        <x:v>7790.039999999999</x:v>
      </x:c>
      <x:c r="W1476" s="60" t="n">
        <x:f>H1476*J1476*(1-K1476)*Q1476</x:f>
        <x:v>152.95995734800002</x:v>
      </x:c>
      <x:c r="X1476" s="60" t="n">
        <x:f>V1476*R1476</x:f>
        <x:v>116.85059999999999</x:v>
      </x:c>
      <x:c r="Y1476" s="60" t="n">
        <x:f>V1476*S1476</x:f>
        <x:v>58.42529999999999</x:v>
      </x:c>
      <x:c r="Z1476" s="60" t="n">
        <x:f>H1476*J1476*T1476</x:f>
        <x:v>27.356208000000002</x:v>
      </x:c>
      <x:c r="AA1476" s="60" t="n">
        <x:f>P1476+W1476+X1476-Y1476-Z1476-U1476</x:f>
        <x:v>124.02904934799997</x:v>
      </x:c>
      <x:c r="AB1476" s="32" t="n">
        <x:f>IFERROR(AA1476/(P1476+W1476+X1476),0)</x:f>
        <x:v>0.45968938564560347</x:v>
      </x:c>
      <x:c r="AC1476" t="n">
        <x:f>IF(O1476="High",0,IF(I1476&gt;=1800,3,IF(I1476&gt;=900,2,1))+IF(K1476&gt;=0.9,2,IF(K1476&gt;=0.75,1,0))+IF(J1476&lt;=0.7,2,IF(J1476&lt;=0.85,1,0))+IF(M1476&gt;=8,1,0))</x:f>
        <x:v>3</x:v>
      </x:c>
      <x:c r="AD1476" t="str">
        <x:f>IF(AND(O1476&lt;&gt;"High",AC1476&gt;=Assumptions!$B$10,AA1476&gt;0),"Priority Growth",IF(AND(O1476="Low",AA1476&gt;0),"Maintain","Watch"))</x:f>
        <x:v>Watch</x:v>
      </x:c>
      <x:c r="AE1476" s="60" t="n">
        <x:f>MAX(AA1476,0)*N1476</x:f>
        <x:v>12.402904934799999</x:v>
      </x:c>
      <x:c r="AF1476" t="str">
        <x:f>IF(AND(AA1476&gt;=Assumptions!$B$11,O1476&lt;&gt;"High",OR(N1476&gt;=Assumptions!$B$12,M1476&lt;=6)),"High","Standard")</x:f>
        <x:v>Standard</x:v>
      </x:c>
    </x:row>
    <x:row r="1477">
      <x:c r="A1477" t="str">
        <x:f>'Raw_Data'!A1477</x:f>
        <x:v>C01476</x:v>
      </x:c>
      <x:c r="B1477" t="n">
        <x:f>'Raw_Data'!B1477</x:f>
        <x:v>43</x:v>
      </x:c>
      <x:c r="C1477" s="30" t="n">
        <x:f>'Raw_Data'!C1477</x:f>
        <x:v>66870</x:v>
      </x:c>
      <x:c r="D1477" t="n">
        <x:f>'Raw_Data'!D1477</x:f>
        <x:v>705</x:v>
      </x:c>
      <x:c r="E1477" t="n">
        <x:f>'Raw_Data'!E1477</x:f>
        <x:v>73</x:v>
      </x:c>
      <x:c r="F1477" t="str">
        <x:f>PROPER(TRIM('Raw_Data'!F1477))</x:f>
        <x:v>Gold</x:v>
      </x:c>
      <x:c r="G1477" t="str">
        <x:f>PROPER(TRIM('Raw_Data'!G1477))</x:f>
        <x:v>Branch</x:v>
      </x:c>
      <x:c r="H1477" s="60" t="n">
        <x:f>'Raw_Data'!H1477</x:f>
        <x:v>10666</x:v>
      </x:c>
      <x:c r="I1477" s="60" t="n">
        <x:f>'Raw_Data'!I1477</x:f>
        <x:v>1051.81</x:v>
      </x:c>
      <x:c r="J1477" s="32" t="n">
        <x:f>'Raw_Data'!J1477</x:f>
        <x:v>0.305</x:v>
      </x:c>
      <x:c r="K1477" s="32" t="n">
        <x:f>'Raw_Data'!K1477</x:f>
        <x:v>0.662</x:v>
      </x:c>
      <x:c r="L1477" t="n">
        <x:f>'Raw_Data'!L1477</x:f>
        <x:v>0</x:v>
      </x:c>
      <x:c r="M1477" t="n">
        <x:f>IF('Raw_Data'!M1477="",Assumptions!$B$15,'Raw_Data'!M1477)</x:f>
        <x:v>6</x:v>
      </x:c>
      <x:c r="N1477" s="32" t="n">
        <x:f>'Raw_Data'!N1477</x:f>
        <x:v>0.161</x:v>
      </x:c>
      <x:c r="O1477" t="str">
        <x:f>IF(OR(D1477&lt;620,L1477&gt;=2,J1477&gt;0.9),"High",IF(OR(D1477&lt;700,L1477=1,J1477&gt;0.75),"Medium","Low"))</x:f>
        <x:v>Low</x:v>
      </x:c>
      <x:c r="P1477" s="30" t="n">
        <x:f>XLOOKUP(F1477,Assumptions!$A$4:$A$6,Assumptions!$B$4:$B$6)</x:f>
        <x:v>95</x:v>
      </x:c>
      <x:c r="Q1477" s="32" t="n">
        <x:f>XLOOKUP(F1477,Assumptions!$A$4:$A$6,Assumptions!$C$4:$C$6)</x:f>
        <x:v>0.219</x:v>
      </x:c>
      <x:c r="R1477" s="32" t="n">
        <x:f>XLOOKUP(F1477,Assumptions!$A$4:$A$6,Assumptions!$D$4:$D$6)</x:f>
        <x:v>0.016</x:v>
      </x:c>
      <x:c r="S1477" s="32" t="n">
        <x:f>XLOOKUP(F1477,Assumptions!$A$4:$A$6,Assumptions!$E$4:$E$6)</x:f>
        <x:v>0.01</x:v>
      </x:c>
      <x:c r="T1477" s="32" t="n">
        <x:f>XLOOKUP(O1477,Assumptions!$H$4:$H$6,Assumptions!$I$4:$I$6)</x:f>
        <x:v>0.0035</x:v>
      </x:c>
      <x:c r="U1477" s="30" t="n">
        <x:f>XLOOKUP(F1477,Assumptions!$A$4:$A$6,Assumptions!$F$4:$F$6)</x:f>
        <x:v>90</x:v>
      </x:c>
      <x:c r="V1477" s="60" t="n">
        <x:f>I1477*12</x:f>
        <x:v>12621.72</x:v>
      </x:c>
      <x:c r="W1477" s="60" t="n">
        <x:f>H1477*J1477*(1-K1477)*Q1477</x:f>
        <x:v>240.80318885999998</x:v>
      </x:c>
      <x:c r="X1477" s="60" t="n">
        <x:f>V1477*R1477</x:f>
        <x:v>201.94752</x:v>
      </x:c>
      <x:c r="Y1477" s="60" t="n">
        <x:f>V1477*S1477</x:f>
        <x:v>126.21719999999999</x:v>
      </x:c>
      <x:c r="Z1477" s="60" t="n">
        <x:f>H1477*J1477*T1477</x:f>
        <x:v>11.385955000000001</x:v>
      </x:c>
      <x:c r="AA1477" s="60" t="n">
        <x:f>P1477+W1477+X1477-Y1477-Z1477-U1477</x:f>
        <x:v>310.14755386</x:v>
      </x:c>
      <x:c r="AB1477" s="32" t="n">
        <x:f>IFERROR(AA1477/(P1477+W1477+X1477),0)</x:f>
        <x:v>0.5767496885638601</x:v>
      </x:c>
      <x:c r="AC1477" t="n">
        <x:f>IF(O1477="High",0,IF(I1477&gt;=1800,3,IF(I1477&gt;=900,2,1))+IF(K1477&gt;=0.9,2,IF(K1477&gt;=0.75,1,0))+IF(J1477&lt;=0.7,2,IF(J1477&lt;=0.85,1,0))+IF(M1477&gt;=8,1,0))</x:f>
        <x:v>4</x:v>
      </x:c>
      <x:c r="AD1477" t="str">
        <x:f>IF(AND(O1477&lt;&gt;"High",AC1477&gt;=Assumptions!$B$10,AA1477&gt;0),"Priority Growth",IF(AND(O1477="Low",AA1477&gt;0),"Maintain","Watch"))</x:f>
        <x:v>Maintain</x:v>
      </x:c>
      <x:c r="AE1477" s="60" t="n">
        <x:f>MAX(AA1477,0)*N1477</x:f>
        <x:v>49.933756171460004</x:v>
      </x:c>
      <x:c r="AF1477" t="str">
        <x:f>IF(AND(AA1477&gt;=Assumptions!$B$11,O1477&lt;&gt;"High",OR(N1477&gt;=Assumptions!$B$12,M1477&lt;=6)),"High","Standard")</x:f>
        <x:v>High</x:v>
      </x:c>
    </x:row>
    <x:row r="1478">
      <x:c r="A1478" t="str">
        <x:f>'Raw_Data'!A1478</x:f>
        <x:v>C01477</x:v>
      </x:c>
      <x:c r="B1478" t="n">
        <x:f>'Raw_Data'!B1478</x:f>
        <x:v>37</x:v>
      </x:c>
      <x:c r="C1478" s="30" t="n">
        <x:f>'Raw_Data'!C1478</x:f>
        <x:v>118596</x:v>
      </x:c>
      <x:c r="D1478" t="n">
        <x:f>'Raw_Data'!D1478</x:f>
        <x:v>702</x:v>
      </x:c>
      <x:c r="E1478" t="n">
        <x:f>'Raw_Data'!E1478</x:f>
        <x:v>29</x:v>
      </x:c>
      <x:c r="F1478" t="str">
        <x:f>PROPER(TRIM('Raw_Data'!F1478))</x:f>
        <x:v>Classic</x:v>
      </x:c>
      <x:c r="G1478" t="str">
        <x:f>PROPER(TRIM('Raw_Data'!G1478))</x:f>
        <x:v>Digital</x:v>
      </x:c>
      <x:c r="H1478" s="60" t="n">
        <x:f>'Raw_Data'!H1478</x:f>
        <x:v>11509</x:v>
      </x:c>
      <x:c r="I1478" s="60" t="n">
        <x:f>'Raw_Data'!I1478</x:f>
        <x:v>1677.16</x:v>
      </x:c>
      <x:c r="J1478" s="32" t="n">
        <x:f>'Raw_Data'!J1478</x:f>
        <x:v>0.528</x:v>
      </x:c>
      <x:c r="K1478" s="32" t="n">
        <x:f>'Raw_Data'!K1478</x:f>
        <x:v>0.684</x:v>
      </x:c>
      <x:c r="L1478" t="n">
        <x:f>'Raw_Data'!L1478</x:f>
        <x:v>0</x:v>
      </x:c>
      <x:c r="M1478" t="n">
        <x:f>IF('Raw_Data'!M1478="",Assumptions!$B$15,'Raw_Data'!M1478)</x:f>
        <x:v>7.370408870408871</x:v>
      </x:c>
      <x:c r="N1478" s="32" t="n">
        <x:f>'Raw_Data'!N1478</x:f>
        <x:v>0.158</x:v>
      </x:c>
      <x:c r="O1478" t="str">
        <x:f>IF(OR(D1478&lt;620,L1478&gt;=2,J1478&gt;0.9),"High",IF(OR(D1478&lt;700,L1478=1,J1478&gt;0.75),"Medium","Low"))</x:f>
        <x:v>Low</x:v>
      </x:c>
      <x:c r="P1478" s="30" t="n">
        <x:f>XLOOKUP(F1478,Assumptions!$A$4:$A$6,Assumptions!$B$4:$B$6)</x:f>
        <x:v>0</x:v>
      </x:c>
      <x:c r="Q1478" s="32" t="n">
        <x:f>XLOOKUP(F1478,Assumptions!$A$4:$A$6,Assumptions!$C$4:$C$6)</x:f>
        <x:v>0.229</x:v>
      </x:c>
      <x:c r="R1478" s="32" t="n">
        <x:f>XLOOKUP(F1478,Assumptions!$A$4:$A$6,Assumptions!$D$4:$D$6)</x:f>
        <x:v>0.015</x:v>
      </x:c>
      <x:c r="S1478" s="32" t="n">
        <x:f>XLOOKUP(F1478,Assumptions!$A$4:$A$6,Assumptions!$E$4:$E$6)</x:f>
        <x:v>0.0075</x:v>
      </x:c>
      <x:c r="T1478" s="32" t="n">
        <x:f>XLOOKUP(O1478,Assumptions!$H$4:$H$6,Assumptions!$I$4:$I$6)</x:f>
        <x:v>0.0035</x:v>
      </x:c>
      <x:c r="U1478" s="30" t="n">
        <x:f>XLOOKUP(F1478,Assumptions!$A$4:$A$6,Assumptions!$F$4:$F$6)</x:f>
        <x:v>60</x:v>
      </x:c>
      <x:c r="V1478" s="60" t="n">
        <x:f>I1478*12</x:f>
        <x:v>20125.920000000002</x:v>
      </x:c>
      <x:c r="W1478" s="60" t="n">
        <x:f>H1478*J1478*(1-K1478)*Q1478</x:f>
        <x:v>439.73808172799994</x:v>
      </x:c>
      <x:c r="X1478" s="60" t="n">
        <x:f>V1478*R1478</x:f>
        <x:v>301.8888</x:v>
      </x:c>
      <x:c r="Y1478" s="60" t="n">
        <x:f>V1478*S1478</x:f>
        <x:v>150.9444</x:v>
      </x:c>
      <x:c r="Z1478" s="60" t="n">
        <x:f>H1478*J1478*T1478</x:f>
        <x:v>21.268632</x:v>
      </x:c>
      <x:c r="AA1478" s="60" t="n">
        <x:f>P1478+W1478+X1478-Y1478-Z1478-U1478</x:f>
        <x:v>509.41384972799995</x:v>
      </x:c>
      <x:c r="AB1478" s="32" t="n">
        <x:f>IFERROR(AA1478/(P1478+W1478+X1478),0)</x:f>
        <x:v>0.6868869808778496</x:v>
      </x:c>
      <x:c r="AC1478" t="n">
        <x:f>IF(O1478="High",0,IF(I1478&gt;=1800,3,IF(I1478&gt;=900,2,1))+IF(K1478&gt;=0.9,2,IF(K1478&gt;=0.75,1,0))+IF(J1478&lt;=0.7,2,IF(J1478&lt;=0.85,1,0))+IF(M1478&gt;=8,1,0))</x:f>
        <x:v>4</x:v>
      </x:c>
      <x:c r="AD1478" t="str">
        <x:f>IF(AND(O1478&lt;&gt;"High",AC1478&gt;=Assumptions!$B$10,AA1478&gt;0),"Priority Growth",IF(AND(O1478="Low",AA1478&gt;0),"Maintain","Watch"))</x:f>
        <x:v>Maintain</x:v>
      </x:c>
      <x:c r="AE1478" s="60" t="n">
        <x:f>MAX(AA1478,0)*N1478</x:f>
        <x:v>80.487388257024</x:v>
      </x:c>
      <x:c r="AF1478" t="str">
        <x:f>IF(AND(AA1478&gt;=Assumptions!$B$11,O1478&lt;&gt;"High",OR(N1478&gt;=Assumptions!$B$12,M1478&lt;=6)),"High","Standard")</x:f>
        <x:v>High</x:v>
      </x:c>
    </x:row>
    <x:row r="1479">
      <x:c r="A1479" t="str">
        <x:f>'Raw_Data'!A1479</x:f>
        <x:v>C01478</x:v>
      </x:c>
      <x:c r="B1479" t="n">
        <x:f>'Raw_Data'!B1479</x:f>
        <x:v>50</x:v>
      </x:c>
      <x:c r="C1479" s="30" t="n">
        <x:f>'Raw_Data'!C1479</x:f>
        <x:v>63925</x:v>
      </x:c>
      <x:c r="D1479" t="n">
        <x:f>'Raw_Data'!D1479</x:f>
        <x:v>720</x:v>
      </x:c>
      <x:c r="E1479" t="n">
        <x:f>'Raw_Data'!E1479</x:f>
        <x:v>48</x:v>
      </x:c>
      <x:c r="F1479" t="str">
        <x:f>PROPER(TRIM('Raw_Data'!F1479))</x:f>
        <x:v>Gold</x:v>
      </x:c>
      <x:c r="G1479" t="str">
        <x:f>PROPER(TRIM('Raw_Data'!G1479))</x:f>
        <x:v>Digital</x:v>
      </x:c>
      <x:c r="H1479" s="60" t="n">
        <x:f>'Raw_Data'!H1479</x:f>
        <x:v>13223</x:v>
      </x:c>
      <x:c r="I1479" s="60" t="n">
        <x:f>'Raw_Data'!I1479</x:f>
        <x:v>1998</x:v>
      </x:c>
      <x:c r="J1479" s="32" t="n">
        <x:f>'Raw_Data'!J1479</x:f>
        <x:v>0.314</x:v>
      </x:c>
      <x:c r="K1479" s="32" t="n">
        <x:f>'Raw_Data'!K1479</x:f>
        <x:v>0.788</x:v>
      </x:c>
      <x:c r="L1479" t="n">
        <x:f>'Raw_Data'!L1479</x:f>
        <x:v>0</x:v>
      </x:c>
      <x:c r="M1479" t="n">
        <x:f>IF('Raw_Data'!M1479="",Assumptions!$B$15,'Raw_Data'!M1479)</x:f>
        <x:v>7</x:v>
      </x:c>
      <x:c r="N1479" s="32" t="n">
        <x:f>'Raw_Data'!N1479</x:f>
        <x:v>0.091</x:v>
      </x:c>
      <x:c r="O1479" t="str">
        <x:f>IF(OR(D1479&lt;620,L1479&gt;=2,J1479&gt;0.9),"High",IF(OR(D1479&lt;700,L1479=1,J1479&gt;0.75),"Medium","Low"))</x:f>
        <x:v>Low</x:v>
      </x:c>
      <x:c r="P1479" s="30" t="n">
        <x:f>XLOOKUP(F1479,Assumptions!$A$4:$A$6,Assumptions!$B$4:$B$6)</x:f>
        <x:v>95</x:v>
      </x:c>
      <x:c r="Q1479" s="32" t="n">
        <x:f>XLOOKUP(F1479,Assumptions!$A$4:$A$6,Assumptions!$C$4:$C$6)</x:f>
        <x:v>0.219</x:v>
      </x:c>
      <x:c r="R1479" s="32" t="n">
        <x:f>XLOOKUP(F1479,Assumptions!$A$4:$A$6,Assumptions!$D$4:$D$6)</x:f>
        <x:v>0.016</x:v>
      </x:c>
      <x:c r="S1479" s="32" t="n">
        <x:f>XLOOKUP(F1479,Assumptions!$A$4:$A$6,Assumptions!$E$4:$E$6)</x:f>
        <x:v>0.01</x:v>
      </x:c>
      <x:c r="T1479" s="32" t="n">
        <x:f>XLOOKUP(O1479,Assumptions!$H$4:$H$6,Assumptions!$I$4:$I$6)</x:f>
        <x:v>0.0035</x:v>
      </x:c>
      <x:c r="U1479" s="30" t="n">
        <x:f>XLOOKUP(F1479,Assumptions!$A$4:$A$6,Assumptions!$F$4:$F$6)</x:f>
        <x:v>90</x:v>
      </x:c>
      <x:c r="V1479" s="60" t="n">
        <x:f>I1479*12</x:f>
        <x:v>23976</x:v>
      </x:c>
      <x:c r="W1479" s="60" t="n">
        <x:f>H1479*J1479*(1-K1479)*Q1479</x:f>
        <x:v>192.77007741599996</x:v>
      </x:c>
      <x:c r="X1479" s="60" t="n">
        <x:f>V1479*R1479</x:f>
        <x:v>383.616</x:v>
      </x:c>
      <x:c r="Y1479" s="60" t="n">
        <x:f>V1479*S1479</x:f>
        <x:v>239.76</x:v>
      </x:c>
      <x:c r="Z1479" s="60" t="n">
        <x:f>H1479*J1479*T1479</x:f>
        <x:v>14.532077</x:v>
      </x:c>
      <x:c r="AA1479" s="60" t="n">
        <x:f>P1479+W1479+X1479-Y1479-Z1479-U1479</x:f>
        <x:v>327.0940004159999</x:v>
      </x:c>
      <x:c r="AB1479" s="32" t="n">
        <x:f>IFERROR(AA1479/(P1479+W1479+X1479),0)</x:f>
        <x:v>0.4871921110948627</x:v>
      </x:c>
      <x:c r="AC1479" t="n">
        <x:f>IF(O1479="High",0,IF(I1479&gt;=1800,3,IF(I1479&gt;=900,2,1))+IF(K1479&gt;=0.9,2,IF(K1479&gt;=0.75,1,0))+IF(J1479&lt;=0.7,2,IF(J1479&lt;=0.85,1,0))+IF(M1479&gt;=8,1,0))</x:f>
        <x:v>6</x:v>
      </x:c>
      <x:c r="AD1479" t="str">
        <x:f>IF(AND(O1479&lt;&gt;"High",AC1479&gt;=Assumptions!$B$10,AA1479&gt;0),"Priority Growth",IF(AND(O1479="Low",AA1479&gt;0),"Maintain","Watch"))</x:f>
        <x:v>Priority Growth</x:v>
      </x:c>
      <x:c r="AE1479" s="60" t="n">
        <x:f>MAX(AA1479,0)*N1479</x:f>
        <x:v>29.765554037855992</x:v>
      </x:c>
      <x:c r="AF1479" t="str">
        <x:f>IF(AND(AA1479&gt;=Assumptions!$B$11,O1479&lt;&gt;"High",OR(N1479&gt;=Assumptions!$B$12,M1479&lt;=6)),"High","Standard")</x:f>
        <x:v>Standard</x:v>
      </x:c>
    </x:row>
    <x:row r="1480">
      <x:c r="A1480" t="str">
        <x:f>'Raw_Data'!A1480</x:f>
        <x:v>C01479</x:v>
      </x:c>
      <x:c r="B1480" t="n">
        <x:f>'Raw_Data'!B1480</x:f>
        <x:v>25</x:v>
      </x:c>
      <x:c r="C1480" s="30" t="n">
        <x:f>'Raw_Data'!C1480</x:f>
        <x:v>42351</x:v>
      </x:c>
      <x:c r="D1480" t="n">
        <x:f>'Raw_Data'!D1480</x:f>
        <x:v>673</x:v>
      </x:c>
      <x:c r="E1480" t="n">
        <x:f>'Raw_Data'!E1480</x:f>
        <x:v>43</x:v>
      </x:c>
      <x:c r="F1480" t="str">
        <x:f>PROPER(TRIM('Raw_Data'!F1480))</x:f>
        <x:v>Classic</x:v>
      </x:c>
      <x:c r="G1480" t="str">
        <x:f>PROPER(TRIM('Raw_Data'!G1480))</x:f>
        <x:v>Partner</x:v>
      </x:c>
      <x:c r="H1480" s="60" t="n">
        <x:f>'Raw_Data'!H1480</x:f>
        <x:v>4908</x:v>
      </x:c>
      <x:c r="I1480" s="60" t="n">
        <x:f>'Raw_Data'!I1480</x:f>
        <x:v>246.07</x:v>
      </x:c>
      <x:c r="J1480" s="32" t="n">
        <x:f>'Raw_Data'!J1480</x:f>
        <x:v>0.446</x:v>
      </x:c>
      <x:c r="K1480" s="32" t="n">
        <x:f>'Raw_Data'!K1480</x:f>
        <x:v>0.708</x:v>
      </x:c>
      <x:c r="L1480" t="n">
        <x:f>'Raw_Data'!L1480</x:f>
        <x:v>0</x:v>
      </x:c>
      <x:c r="M1480" t="n">
        <x:f>IF('Raw_Data'!M1480="",Assumptions!$B$15,'Raw_Data'!M1480)</x:f>
        <x:v>6</x:v>
      </x:c>
      <x:c r="N1480" s="32" t="n">
        <x:f>'Raw_Data'!N1480</x:f>
        <x:v>0.159</x:v>
      </x:c>
      <x:c r="O1480" t="str">
        <x:f>IF(OR(D1480&lt;620,L1480&gt;=2,J1480&gt;0.9),"High",IF(OR(D1480&lt;700,L1480=1,J1480&gt;0.75),"Medium","Low"))</x:f>
        <x:v>Medium</x:v>
      </x:c>
      <x:c r="P1480" s="30" t="n">
        <x:f>XLOOKUP(F1480,Assumptions!$A$4:$A$6,Assumptions!$B$4:$B$6)</x:f>
        <x:v>0</x:v>
      </x:c>
      <x:c r="Q1480" s="32" t="n">
        <x:f>XLOOKUP(F1480,Assumptions!$A$4:$A$6,Assumptions!$C$4:$C$6)</x:f>
        <x:v>0.229</x:v>
      </x:c>
      <x:c r="R1480" s="32" t="n">
        <x:f>XLOOKUP(F1480,Assumptions!$A$4:$A$6,Assumptions!$D$4:$D$6)</x:f>
        <x:v>0.015</x:v>
      </x:c>
      <x:c r="S1480" s="32" t="n">
        <x:f>XLOOKUP(F1480,Assumptions!$A$4:$A$6,Assumptions!$E$4:$E$6)</x:f>
        <x:v>0.0075</x:v>
      </x:c>
      <x:c r="T1480" s="32" t="n">
        <x:f>XLOOKUP(O1480,Assumptions!$H$4:$H$6,Assumptions!$I$4:$I$6)</x:f>
        <x:v>0.012</x:v>
      </x:c>
      <x:c r="U1480" s="30" t="n">
        <x:f>XLOOKUP(F1480,Assumptions!$A$4:$A$6,Assumptions!$F$4:$F$6)</x:f>
        <x:v>60</x:v>
      </x:c>
      <x:c r="V1480" s="60" t="n">
        <x:f>I1480*12</x:f>
        <x:v>2952.84</x:v>
      </x:c>
      <x:c r="W1480" s="60" t="n">
        <x:f>H1480*J1480*(1-K1480)*Q1480</x:f>
        <x:v>146.37191222400003</x:v>
      </x:c>
      <x:c r="X1480" s="60" t="n">
        <x:f>V1480*R1480</x:f>
        <x:v>44.2926</x:v>
      </x:c>
      <x:c r="Y1480" s="60" t="n">
        <x:f>V1480*S1480</x:f>
        <x:v>22.1463</x:v>
      </x:c>
      <x:c r="Z1480" s="60" t="n">
        <x:f>H1480*J1480*T1480</x:f>
        <x:v>26.267616</x:v>
      </x:c>
      <x:c r="AA1480" s="60" t="n">
        <x:f>P1480+W1480+X1480-Y1480-Z1480-U1480</x:f>
        <x:v>82.25059622400002</x:v>
      </x:c>
      <x:c r="AB1480" s="32" t="n">
        <x:f>IFERROR(AA1480/(P1480+W1480+X1480),0)</x:f>
        <x:v>0.4313891204219947</x:v>
      </x:c>
      <x:c r="AC1480" t="n">
        <x:f>IF(O1480="High",0,IF(I1480&gt;=1800,3,IF(I1480&gt;=900,2,1))+IF(K1480&gt;=0.9,2,IF(K1480&gt;=0.75,1,0))+IF(J1480&lt;=0.7,2,IF(J1480&lt;=0.85,1,0))+IF(M1480&gt;=8,1,0))</x:f>
        <x:v>3</x:v>
      </x:c>
      <x:c r="AD1480" t="str">
        <x:f>IF(AND(O1480&lt;&gt;"High",AC1480&gt;=Assumptions!$B$10,AA1480&gt;0),"Priority Growth",IF(AND(O1480="Low",AA1480&gt;0),"Maintain","Watch"))</x:f>
        <x:v>Watch</x:v>
      </x:c>
      <x:c r="AE1480" s="60" t="n">
        <x:f>MAX(AA1480,0)*N1480</x:f>
        <x:v>13.077844799616003</x:v>
      </x:c>
      <x:c r="AF1480" t="str">
        <x:f>IF(AND(AA1480&gt;=Assumptions!$B$11,O1480&lt;&gt;"High",OR(N1480&gt;=Assumptions!$B$12,M1480&lt;=6)),"High","Standard")</x:f>
        <x:v>Standard</x:v>
      </x:c>
    </x:row>
    <x:row r="1481">
      <x:c r="A1481" t="str">
        <x:f>'Raw_Data'!A1481</x:f>
        <x:v>C01480</x:v>
      </x:c>
      <x:c r="B1481" t="n">
        <x:f>'Raw_Data'!B1481</x:f>
        <x:v>26</x:v>
      </x:c>
      <x:c r="C1481" s="30" t="n">
        <x:f>'Raw_Data'!C1481</x:f>
        <x:v>68313</x:v>
      </x:c>
      <x:c r="D1481" t="n">
        <x:f>'Raw_Data'!D1481</x:f>
        <x:v>714</x:v>
      </x:c>
      <x:c r="E1481" t="n">
        <x:f>'Raw_Data'!E1481</x:f>
        <x:v>50</x:v>
      </x:c>
      <x:c r="F1481" t="str">
        <x:f>PROPER(TRIM('Raw_Data'!F1481))</x:f>
        <x:v>Gold</x:v>
      </x:c>
      <x:c r="G1481" t="str">
        <x:f>PROPER(TRIM('Raw_Data'!G1481))</x:f>
        <x:v>Digital</x:v>
      </x:c>
      <x:c r="H1481" s="60" t="n">
        <x:f>'Raw_Data'!H1481</x:f>
        <x:v>12374</x:v>
      </x:c>
      <x:c r="I1481" s="60" t="n">
        <x:f>'Raw_Data'!I1481</x:f>
        <x:v>805.09</x:v>
      </x:c>
      <x:c r="J1481" s="32" t="n">
        <x:f>'Raw_Data'!J1481</x:f>
        <x:v>0.474</x:v>
      </x:c>
      <x:c r="K1481" s="32" t="n">
        <x:f>'Raw_Data'!K1481</x:f>
        <x:v>0.734</x:v>
      </x:c>
      <x:c r="L1481" t="n">
        <x:f>'Raw_Data'!L1481</x:f>
        <x:v>0</x:v>
      </x:c>
      <x:c r="M1481" t="n">
        <x:f>IF('Raw_Data'!M1481="",Assumptions!$B$15,'Raw_Data'!M1481)</x:f>
        <x:v>9</x:v>
      </x:c>
      <x:c r="N1481" s="32" t="n">
        <x:f>'Raw_Data'!N1481</x:f>
        <x:v>0.065</x:v>
      </x:c>
      <x:c r="O1481" t="str">
        <x:f>IF(OR(D1481&lt;620,L1481&gt;=2,J1481&gt;0.9),"High",IF(OR(D1481&lt;700,L1481=1,J1481&gt;0.75),"Medium","Low"))</x:f>
        <x:v>Low</x:v>
      </x:c>
      <x:c r="P1481" s="30" t="n">
        <x:f>XLOOKUP(F1481,Assumptions!$A$4:$A$6,Assumptions!$B$4:$B$6)</x:f>
        <x:v>95</x:v>
      </x:c>
      <x:c r="Q1481" s="32" t="n">
        <x:f>XLOOKUP(F1481,Assumptions!$A$4:$A$6,Assumptions!$C$4:$C$6)</x:f>
        <x:v>0.219</x:v>
      </x:c>
      <x:c r="R1481" s="32" t="n">
        <x:f>XLOOKUP(F1481,Assumptions!$A$4:$A$6,Assumptions!$D$4:$D$6)</x:f>
        <x:v>0.016</x:v>
      </x:c>
      <x:c r="S1481" s="32" t="n">
        <x:f>XLOOKUP(F1481,Assumptions!$A$4:$A$6,Assumptions!$E$4:$E$6)</x:f>
        <x:v>0.01</x:v>
      </x:c>
      <x:c r="T1481" s="32" t="n">
        <x:f>XLOOKUP(O1481,Assumptions!$H$4:$H$6,Assumptions!$I$4:$I$6)</x:f>
        <x:v>0.0035</x:v>
      </x:c>
      <x:c r="U1481" s="30" t="n">
        <x:f>XLOOKUP(F1481,Assumptions!$A$4:$A$6,Assumptions!$F$4:$F$6)</x:f>
        <x:v>90</x:v>
      </x:c>
      <x:c r="V1481" s="60" t="n">
        <x:f>I1481*12</x:f>
        <x:v>9661.08</x:v>
      </x:c>
      <x:c r="W1481" s="60" t="n">
        <x:f>H1481*J1481*(1-K1481)*Q1481</x:f>
        <x:v>341.67578810400005</x:v>
      </x:c>
      <x:c r="X1481" s="60" t="n">
        <x:f>V1481*R1481</x:f>
        <x:v>154.57728</x:v>
      </x:c>
      <x:c r="Y1481" s="60" t="n">
        <x:f>V1481*S1481</x:f>
        <x:v>96.6108</x:v>
      </x:c>
      <x:c r="Z1481" s="60" t="n">
        <x:f>H1481*J1481*T1481</x:f>
        <x:v>20.528465999999998</x:v>
      </x:c>
      <x:c r="AA1481" s="60" t="n">
        <x:f>P1481+W1481+X1481-Y1481-Z1481-U1481</x:f>
        <x:v>384.11380210400006</x:v>
      </x:c>
      <x:c r="AB1481" s="32" t="n">
        <x:f>IFERROR(AA1481/(P1481+W1481+X1481),0)</x:f>
        <x:v>0.6496605646982204</x:v>
      </x:c>
      <x:c r="AC1481" t="n">
        <x:f>IF(O1481="High",0,IF(I1481&gt;=1800,3,IF(I1481&gt;=900,2,1))+IF(K1481&gt;=0.9,2,IF(K1481&gt;=0.75,1,0))+IF(J1481&lt;=0.7,2,IF(J1481&lt;=0.85,1,0))+IF(M1481&gt;=8,1,0))</x:f>
        <x:v>4</x:v>
      </x:c>
      <x:c r="AD1481" t="str">
        <x:f>IF(AND(O1481&lt;&gt;"High",AC1481&gt;=Assumptions!$B$10,AA1481&gt;0),"Priority Growth",IF(AND(O1481="Low",AA1481&gt;0),"Maintain","Watch"))</x:f>
        <x:v>Maintain</x:v>
      </x:c>
      <x:c r="AE1481" s="60" t="n">
        <x:f>MAX(AA1481,0)*N1481</x:f>
        <x:v>24.967397136760006</x:v>
      </x:c>
      <x:c r="AF1481" t="str">
        <x:f>IF(AND(AA1481&gt;=Assumptions!$B$11,O1481&lt;&gt;"High",OR(N1481&gt;=Assumptions!$B$12,M1481&lt;=6)),"High","Standard")</x:f>
        <x:v>Standard</x:v>
      </x:c>
    </x:row>
    <x:row r="1482">
      <x:c r="A1482" t="str">
        <x:f>'Raw_Data'!A1482</x:f>
        <x:v>C01481</x:v>
      </x:c>
      <x:c r="B1482" t="n">
        <x:f>'Raw_Data'!B1482</x:f>
        <x:v>35</x:v>
      </x:c>
      <x:c r="C1482" s="30" t="n">
        <x:f>'Raw_Data'!C1482</x:f>
        <x:v>53369</x:v>
      </x:c>
      <x:c r="D1482" t="n">
        <x:f>'Raw_Data'!D1482</x:f>
        <x:v>677</x:v>
      </x:c>
      <x:c r="E1482" t="n">
        <x:f>'Raw_Data'!E1482</x:f>
        <x:v>30</x:v>
      </x:c>
      <x:c r="F1482" t="str">
        <x:f>PROPER(TRIM('Raw_Data'!F1482))</x:f>
        <x:v>Classic</x:v>
      </x:c>
      <x:c r="G1482" t="str">
        <x:f>PROPER(TRIM('Raw_Data'!G1482))</x:f>
        <x:v>Digital</x:v>
      </x:c>
      <x:c r="H1482" s="60" t="n">
        <x:f>'Raw_Data'!H1482</x:f>
        <x:v>5894</x:v>
      </x:c>
      <x:c r="I1482" s="60" t="n">
        <x:f>'Raw_Data'!I1482</x:f>
        <x:v>509.68</x:v>
      </x:c>
      <x:c r="J1482" s="32" t="n">
        <x:f>'Raw_Data'!J1482</x:f>
        <x:v>0.487</x:v>
      </x:c>
      <x:c r="K1482" s="32" t="n">
        <x:f>'Raw_Data'!K1482</x:f>
        <x:v>0.729</x:v>
      </x:c>
      <x:c r="L1482" t="n">
        <x:f>'Raw_Data'!L1482</x:f>
        <x:v>0</x:v>
      </x:c>
      <x:c r="M1482" t="n">
        <x:f>IF('Raw_Data'!M1482="",Assumptions!$B$15,'Raw_Data'!M1482)</x:f>
        <x:v>6</x:v>
      </x:c>
      <x:c r="N1482" s="32" t="n">
        <x:f>'Raw_Data'!N1482</x:f>
        <x:v>0.147</x:v>
      </x:c>
      <x:c r="O1482" t="str">
        <x:f>IF(OR(D1482&lt;620,L1482&gt;=2,J1482&gt;0.9),"High",IF(OR(D1482&lt;700,L1482=1,J1482&gt;0.75),"Medium","Low"))</x:f>
        <x:v>Medium</x:v>
      </x:c>
      <x:c r="P1482" s="30" t="n">
        <x:f>XLOOKUP(F1482,Assumptions!$A$4:$A$6,Assumptions!$B$4:$B$6)</x:f>
        <x:v>0</x:v>
      </x:c>
      <x:c r="Q1482" s="32" t="n">
        <x:f>XLOOKUP(F1482,Assumptions!$A$4:$A$6,Assumptions!$C$4:$C$6)</x:f>
        <x:v>0.229</x:v>
      </x:c>
      <x:c r="R1482" s="32" t="n">
        <x:f>XLOOKUP(F1482,Assumptions!$A$4:$A$6,Assumptions!$D$4:$D$6)</x:f>
        <x:v>0.015</x:v>
      </x:c>
      <x:c r="S1482" s="32" t="n">
        <x:f>XLOOKUP(F1482,Assumptions!$A$4:$A$6,Assumptions!$E$4:$E$6)</x:f>
        <x:v>0.0075</x:v>
      </x:c>
      <x:c r="T1482" s="32" t="n">
        <x:f>XLOOKUP(O1482,Assumptions!$H$4:$H$6,Assumptions!$I$4:$I$6)</x:f>
        <x:v>0.012</x:v>
      </x:c>
      <x:c r="U1482" s="30" t="n">
        <x:f>XLOOKUP(F1482,Assumptions!$A$4:$A$6,Assumptions!$F$4:$F$6)</x:f>
        <x:v>60</x:v>
      </x:c>
      <x:c r="V1482" s="60" t="n">
        <x:f>I1482*12</x:f>
        <x:v>6116.16</x:v>
      </x:c>
      <x:c r="W1482" s="60" t="n">
        <x:f>H1482*J1482*(1-K1482)*Q1482</x:f>
        <x:v>178.13278830200002</x:v>
      </x:c>
      <x:c r="X1482" s="60" t="n">
        <x:f>V1482*R1482</x:f>
        <x:v>91.74239999999999</x:v>
      </x:c>
      <x:c r="Y1482" s="60" t="n">
        <x:f>V1482*S1482</x:f>
        <x:v>45.871199999999995</x:v>
      </x:c>
      <x:c r="Z1482" s="60" t="n">
        <x:f>H1482*J1482*T1482</x:f>
        <x:v>34.444536</x:v>
      </x:c>
      <x:c r="AA1482" s="60" t="n">
        <x:f>P1482+W1482+X1482-Y1482-Z1482-U1482</x:f>
        <x:v>129.55945230200004</x:v>
      </x:c>
      <x:c r="AB1482" s="32" t="n">
        <x:f>IFERROR(AA1482/(P1482+W1482+X1482),0)</x:f>
        <x:v>0.4800717439686169</x:v>
      </x:c>
      <x:c r="AC1482" t="n">
        <x:f>IF(O1482="High",0,IF(I1482&gt;=1800,3,IF(I1482&gt;=900,2,1))+IF(K1482&gt;=0.9,2,IF(K1482&gt;=0.75,1,0))+IF(J1482&lt;=0.7,2,IF(J1482&lt;=0.85,1,0))+IF(M1482&gt;=8,1,0))</x:f>
        <x:v>3</x:v>
      </x:c>
      <x:c r="AD1482" t="str">
        <x:f>IF(AND(O1482&lt;&gt;"High",AC1482&gt;=Assumptions!$B$10,AA1482&gt;0),"Priority Growth",IF(AND(O1482="Low",AA1482&gt;0),"Maintain","Watch"))</x:f>
        <x:v>Watch</x:v>
      </x:c>
      <x:c r="AE1482" s="60" t="n">
        <x:f>MAX(AA1482,0)*N1482</x:f>
        <x:v>19.045239488394003</x:v>
      </x:c>
      <x:c r="AF1482" t="str">
        <x:f>IF(AND(AA1482&gt;=Assumptions!$B$11,O1482&lt;&gt;"High",OR(N1482&gt;=Assumptions!$B$12,M1482&lt;=6)),"High","Standard")</x:f>
        <x:v>Standard</x:v>
      </x:c>
    </x:row>
    <x:row r="1483">
      <x:c r="A1483" t="str">
        <x:f>'Raw_Data'!A1483</x:f>
        <x:v>C01482</x:v>
      </x:c>
      <x:c r="B1483" t="n">
        <x:f>'Raw_Data'!B1483</x:f>
        <x:v>49</x:v>
      </x:c>
      <x:c r="C1483" s="30" t="n">
        <x:f>'Raw_Data'!C1483</x:f>
        <x:v>62977</x:v>
      </x:c>
      <x:c r="D1483" t="n">
        <x:f>'Raw_Data'!D1483</x:f>
        <x:v>665</x:v>
      </x:c>
      <x:c r="E1483" t="n">
        <x:f>'Raw_Data'!E1483</x:f>
        <x:v>40</x:v>
      </x:c>
      <x:c r="F1483" t="str">
        <x:f>PROPER(TRIM('Raw_Data'!F1483))</x:f>
        <x:v>Classic</x:v>
      </x:c>
      <x:c r="G1483" t="str">
        <x:f>PROPER(TRIM('Raw_Data'!G1483))</x:f>
        <x:v>Direct Mail</x:v>
      </x:c>
      <x:c r="H1483" s="60" t="n">
        <x:f>'Raw_Data'!H1483</x:f>
        <x:v>5292</x:v>
      </x:c>
      <x:c r="I1483" s="60" t="n">
        <x:f>'Raw_Data'!I1483</x:f>
        <x:v>256.38</x:v>
      </x:c>
      <x:c r="J1483" s="32" t="n">
        <x:f>'Raw_Data'!J1483</x:f>
        <x:v>0.436</x:v>
      </x:c>
      <x:c r="K1483" s="32" t="n">
        <x:f>'Raw_Data'!K1483</x:f>
        <x:v>0.741</x:v>
      </x:c>
      <x:c r="L1483" t="n">
        <x:f>'Raw_Data'!L1483</x:f>
        <x:v>0</x:v>
      </x:c>
      <x:c r="M1483" t="n">
        <x:f>IF('Raw_Data'!M1483="",Assumptions!$B$15,'Raw_Data'!M1483)</x:f>
        <x:v>7</x:v>
      </x:c>
      <x:c r="N1483" s="32" t="n">
        <x:f>'Raw_Data'!N1483</x:f>
        <x:v>0.085</x:v>
      </x:c>
      <x:c r="O1483" t="str">
        <x:f>IF(OR(D1483&lt;620,L1483&gt;=2,J1483&gt;0.9),"High",IF(OR(D1483&lt;700,L1483=1,J1483&gt;0.75),"Medium","Low"))</x:f>
        <x:v>Medium</x:v>
      </x:c>
      <x:c r="P1483" s="30" t="n">
        <x:f>XLOOKUP(F1483,Assumptions!$A$4:$A$6,Assumptions!$B$4:$B$6)</x:f>
        <x:v>0</x:v>
      </x:c>
      <x:c r="Q1483" s="32" t="n">
        <x:f>XLOOKUP(F1483,Assumptions!$A$4:$A$6,Assumptions!$C$4:$C$6)</x:f>
        <x:v>0.229</x:v>
      </x:c>
      <x:c r="R1483" s="32" t="n">
        <x:f>XLOOKUP(F1483,Assumptions!$A$4:$A$6,Assumptions!$D$4:$D$6)</x:f>
        <x:v>0.015</x:v>
      </x:c>
      <x:c r="S1483" s="32" t="n">
        <x:f>XLOOKUP(F1483,Assumptions!$A$4:$A$6,Assumptions!$E$4:$E$6)</x:f>
        <x:v>0.0075</x:v>
      </x:c>
      <x:c r="T1483" s="32" t="n">
        <x:f>XLOOKUP(O1483,Assumptions!$H$4:$H$6,Assumptions!$I$4:$I$6)</x:f>
        <x:v>0.012</x:v>
      </x:c>
      <x:c r="U1483" s="30" t="n">
        <x:f>XLOOKUP(F1483,Assumptions!$A$4:$A$6,Assumptions!$F$4:$F$6)</x:f>
        <x:v>60</x:v>
      </x:c>
      <x:c r="V1483" s="60" t="n">
        <x:f>I1483*12</x:f>
        <x:v>3076.56</x:v>
      </x:c>
      <x:c r="W1483" s="60" t="n">
        <x:f>H1483*J1483*(1-K1483)*Q1483</x:f>
        <x:v>136.848982032</x:v>
      </x:c>
      <x:c r="X1483" s="60" t="n">
        <x:f>V1483*R1483</x:f>
        <x:v>46.148399999999995</x:v>
      </x:c>
      <x:c r="Y1483" s="60" t="n">
        <x:f>V1483*S1483</x:f>
        <x:v>23.074199999999998</x:v>
      </x:c>
      <x:c r="Z1483" s="60" t="n">
        <x:f>H1483*J1483*T1483</x:f>
        <x:v>27.687744</x:v>
      </x:c>
      <x:c r="AA1483" s="60" t="n">
        <x:f>P1483+W1483+X1483-Y1483-Z1483-U1483</x:f>
        <x:v>72.23543803200002</x:v>
      </x:c>
      <x:c r="AB1483" s="32" t="n">
        <x:f>IFERROR(AA1483/(P1483+W1483+X1483),0)</x:f>
        <x:v>0.394734816585346</x:v>
      </x:c>
      <x:c r="AC1483" t="n">
        <x:f>IF(O1483="High",0,IF(I1483&gt;=1800,3,IF(I1483&gt;=900,2,1))+IF(K1483&gt;=0.9,2,IF(K1483&gt;=0.75,1,0))+IF(J1483&lt;=0.7,2,IF(J1483&lt;=0.85,1,0))+IF(M1483&gt;=8,1,0))</x:f>
        <x:v>3</x:v>
      </x:c>
      <x:c r="AD1483" t="str">
        <x:f>IF(AND(O1483&lt;&gt;"High",AC1483&gt;=Assumptions!$B$10,AA1483&gt;0),"Priority Growth",IF(AND(O1483="Low",AA1483&gt;0),"Maintain","Watch"))</x:f>
        <x:v>Watch</x:v>
      </x:c>
      <x:c r="AE1483" s="60" t="n">
        <x:f>MAX(AA1483,0)*N1483</x:f>
        <x:v>6.140012232720002</x:v>
      </x:c>
      <x:c r="AF1483" t="str">
        <x:f>IF(AND(AA1483&gt;=Assumptions!$B$11,O1483&lt;&gt;"High",OR(N1483&gt;=Assumptions!$B$12,M1483&lt;=6)),"High","Standard")</x:f>
        <x:v>Standard</x:v>
      </x:c>
    </x:row>
    <x:row r="1484">
      <x:c r="A1484" t="str">
        <x:f>'Raw_Data'!A1484</x:f>
        <x:v>C01483</x:v>
      </x:c>
      <x:c r="B1484" t="n">
        <x:f>'Raw_Data'!B1484</x:f>
        <x:v>40</x:v>
      </x:c>
      <x:c r="C1484" s="30" t="n">
        <x:f>'Raw_Data'!C1484</x:f>
        <x:v>53280</x:v>
      </x:c>
      <x:c r="D1484" t="n">
        <x:f>'Raw_Data'!D1484</x:f>
        <x:v>573</x:v>
      </x:c>
      <x:c r="E1484" t="n">
        <x:f>'Raw_Data'!E1484</x:f>
        <x:v>63</x:v>
      </x:c>
      <x:c r="F1484" t="str">
        <x:f>PROPER(TRIM('Raw_Data'!F1484))</x:f>
        <x:v>Classic</x:v>
      </x:c>
      <x:c r="G1484" t="str">
        <x:f>PROPER(TRIM('Raw_Data'!G1484))</x:f>
        <x:v>Direct Mail</x:v>
      </x:c>
      <x:c r="H1484" s="60" t="n">
        <x:f>'Raw_Data'!H1484</x:f>
        <x:v>3001</x:v>
      </x:c>
      <x:c r="I1484" s="60" t="n">
        <x:f>'Raw_Data'!I1484</x:f>
        <x:v>150</x:v>
      </x:c>
      <x:c r="J1484" s="32" t="n">
        <x:f>'Raw_Data'!J1484</x:f>
        <x:v>0.635</x:v>
      </x:c>
      <x:c r="K1484" s="32" t="n">
        <x:f>'Raw_Data'!K1484</x:f>
        <x:v>0.524</x:v>
      </x:c>
      <x:c r="L1484" t="n">
        <x:f>'Raw_Data'!L1484</x:f>
        <x:v>0</x:v>
      </x:c>
      <x:c r="M1484" t="n">
        <x:f>IF('Raw_Data'!M1484="",Assumptions!$B$15,'Raw_Data'!M1484)</x:f>
        <x:v>9</x:v>
      </x:c>
      <x:c r="N1484" s="32" t="n">
        <x:f>'Raw_Data'!N1484</x:f>
        <x:v>0.02</x:v>
      </x:c>
      <x:c r="O1484" t="str">
        <x:f>IF(OR(D1484&lt;620,L1484&gt;=2,J1484&gt;0.9),"High",IF(OR(D1484&lt;700,L1484=1,J1484&gt;0.75),"Medium","Low"))</x:f>
        <x:v>High</x:v>
      </x:c>
      <x:c r="P1484" s="30" t="n">
        <x:f>XLOOKUP(F1484,Assumptions!$A$4:$A$6,Assumptions!$B$4:$B$6)</x:f>
        <x:v>0</x:v>
      </x:c>
      <x:c r="Q1484" s="32" t="n">
        <x:f>XLOOKUP(F1484,Assumptions!$A$4:$A$6,Assumptions!$C$4:$C$6)</x:f>
        <x:v>0.229</x:v>
      </x:c>
      <x:c r="R1484" s="32" t="n">
        <x:f>XLOOKUP(F1484,Assumptions!$A$4:$A$6,Assumptions!$D$4:$D$6)</x:f>
        <x:v>0.015</x:v>
      </x:c>
      <x:c r="S1484" s="32" t="n">
        <x:f>XLOOKUP(F1484,Assumptions!$A$4:$A$6,Assumptions!$E$4:$E$6)</x:f>
        <x:v>0.0075</x:v>
      </x:c>
      <x:c r="T1484" s="32" t="n">
        <x:f>XLOOKUP(O1484,Assumptions!$H$4:$H$6,Assumptions!$I$4:$I$6)</x:f>
        <x:v>0.045</x:v>
      </x:c>
      <x:c r="U1484" s="30" t="n">
        <x:f>XLOOKUP(F1484,Assumptions!$A$4:$A$6,Assumptions!$F$4:$F$6)</x:f>
        <x:v>60</x:v>
      </x:c>
      <x:c r="V1484" s="60" t="n">
        <x:f>I1484*12</x:f>
        <x:v>1800</x:v>
      </x:c>
      <x:c r="W1484" s="60" t="n">
        <x:f>H1484*J1484*(1-K1484)*Q1484</x:f>
        <x:v>207.72183754</x:v>
      </x:c>
      <x:c r="X1484" s="60" t="n">
        <x:f>V1484*R1484</x:f>
        <x:v>27</x:v>
      </x:c>
      <x:c r="Y1484" s="60" t="n">
        <x:f>V1484*S1484</x:f>
        <x:v>13.5</x:v>
      </x:c>
      <x:c r="Z1484" s="60" t="n">
        <x:f>H1484*J1484*T1484</x:f>
        <x:v>85.753575</x:v>
      </x:c>
      <x:c r="AA1484" s="60" t="n">
        <x:f>P1484+W1484+X1484-Y1484-Z1484-U1484</x:f>
        <x:v>75.46826254000001</x:v>
      </x:c>
      <x:c r="AB1484" s="32" t="n">
        <x:f>IFERROR(AA1484/(P1484+W1484+X1484),0)</x:f>
        <x:v>0.32152211882347387</x:v>
      </x:c>
      <x:c r="AC1484" t="n">
        <x:f>IF(O1484="High",0,IF(I1484&gt;=1800,3,IF(I1484&gt;=900,2,1))+IF(K1484&gt;=0.9,2,IF(K1484&gt;=0.75,1,0))+IF(J1484&lt;=0.7,2,IF(J1484&lt;=0.85,1,0))+IF(M1484&gt;=8,1,0))</x:f>
        <x:v>0</x:v>
      </x:c>
      <x:c r="AD1484" t="str">
        <x:f>IF(AND(O1484&lt;&gt;"High",AC1484&gt;=Assumptions!$B$10,AA1484&gt;0),"Priority Growth",IF(AND(O1484="Low",AA1484&gt;0),"Maintain","Watch"))</x:f>
        <x:v>Watch</x:v>
      </x:c>
      <x:c r="AE1484" s="60" t="n">
        <x:f>MAX(AA1484,0)*N1484</x:f>
        <x:v>1.5093652508000002</x:v>
      </x:c>
      <x:c r="AF1484" t="str">
        <x:f>IF(AND(AA1484&gt;=Assumptions!$B$11,O1484&lt;&gt;"High",OR(N1484&gt;=Assumptions!$B$12,M1484&lt;=6)),"High","Standard")</x:f>
        <x:v>Standard</x:v>
      </x:c>
    </x:row>
    <x:row r="1485">
      <x:c r="A1485" t="str">
        <x:f>'Raw_Data'!A1485</x:f>
        <x:v>C01484</x:v>
      </x:c>
      <x:c r="B1485" t="n">
        <x:f>'Raw_Data'!B1485</x:f>
        <x:v>57</x:v>
      </x:c>
      <x:c r="C1485" s="30" t="n">
        <x:f>'Raw_Data'!C1485</x:f>
        <x:v>173055</x:v>
      </x:c>
      <x:c r="D1485" t="n">
        <x:f>'Raw_Data'!D1485</x:f>
        <x:v>760</x:v>
      </x:c>
      <x:c r="E1485" t="n">
        <x:f>'Raw_Data'!E1485</x:f>
        <x:v>63</x:v>
      </x:c>
      <x:c r="F1485" t="str">
        <x:f>PROPER(TRIM('Raw_Data'!F1485))</x:f>
        <x:v>Platinum</x:v>
      </x:c>
      <x:c r="G1485" t="str">
        <x:f>PROPER(TRIM('Raw_Data'!G1485))</x:f>
        <x:v>Branch</x:v>
      </x:c>
      <x:c r="H1485" s="60" t="n">
        <x:f>'Raw_Data'!H1485</x:f>
        <x:v>40000</x:v>
      </x:c>
      <x:c r="I1485" s="60" t="n">
        <x:f>'Raw_Data'!I1485</x:f>
        <x:v>4096.57</x:v>
      </x:c>
      <x:c r="J1485" s="32" t="n">
        <x:f>'Raw_Data'!J1485</x:f>
        <x:v>0.381</x:v>
      </x:c>
      <x:c r="K1485" s="32" t="n">
        <x:f>'Raw_Data'!K1485</x:f>
        <x:v>0.938</x:v>
      </x:c>
      <x:c r="L1485" t="n">
        <x:f>'Raw_Data'!L1485</x:f>
        <x:v>0</x:v>
      </x:c>
      <x:c r="M1485" t="n">
        <x:f>IF('Raw_Data'!M1485="",Assumptions!$B$15,'Raw_Data'!M1485)</x:f>
        <x:v>7</x:v>
      </x:c>
      <x:c r="N1485" s="32" t="n">
        <x:f>'Raw_Data'!N1485</x:f>
        <x:v>0.079</x:v>
      </x:c>
      <x:c r="O1485" t="str">
        <x:f>IF(OR(D1485&lt;620,L1485&gt;=2,J1485&gt;0.9),"High",IF(OR(D1485&lt;700,L1485=1,J1485&gt;0.75),"Medium","Low"))</x:f>
        <x:v>Low</x:v>
      </x:c>
      <x:c r="P1485" s="30" t="n">
        <x:f>XLOOKUP(F1485,Assumptions!$A$4:$A$6,Assumptions!$B$4:$B$6)</x:f>
        <x:v>195</x:v>
      </x:c>
      <x:c r="Q1485" s="32" t="n">
        <x:f>XLOOKUP(F1485,Assumptions!$A$4:$A$6,Assumptions!$C$4:$C$6)</x:f>
        <x:v>0.199</x:v>
      </x:c>
      <x:c r="R1485" s="32" t="n">
        <x:f>XLOOKUP(F1485,Assumptions!$A$4:$A$6,Assumptions!$D$4:$D$6)</x:f>
        <x:v>0.017</x:v>
      </x:c>
      <x:c r="S1485" s="32" t="n">
        <x:f>XLOOKUP(F1485,Assumptions!$A$4:$A$6,Assumptions!$E$4:$E$6)</x:f>
        <x:v>0.013</x:v>
      </x:c>
      <x:c r="T1485" s="32" t="n">
        <x:f>XLOOKUP(O1485,Assumptions!$H$4:$H$6,Assumptions!$I$4:$I$6)</x:f>
        <x:v>0.0035</x:v>
      </x:c>
      <x:c r="U1485" s="30" t="n">
        <x:f>XLOOKUP(F1485,Assumptions!$A$4:$A$6,Assumptions!$F$4:$F$6)</x:f>
        <x:v>140</x:v>
      </x:c>
      <x:c r="V1485" s="60" t="n">
        <x:f>I1485*12</x:f>
        <x:v>49158.84</x:v>
      </x:c>
      <x:c r="W1485" s="60" t="n">
        <x:f>H1485*J1485*(1-K1485)*Q1485</x:f>
        <x:v>188.03112000000016</x:v>
      </x:c>
      <x:c r="X1485" s="60" t="n">
        <x:f>V1485*R1485</x:f>
        <x:v>835.70028</x:v>
      </x:c>
      <x:c r="Y1485" s="60" t="n">
        <x:f>V1485*S1485</x:f>
        <x:v>639.0649199999999</x:v>
      </x:c>
      <x:c r="Z1485" s="60" t="n">
        <x:f>H1485*J1485*T1485</x:f>
        <x:v>53.34</x:v>
      </x:c>
      <x:c r="AA1485" s="60" t="n">
        <x:f>P1485+W1485+X1485-Y1485-Z1485-U1485</x:f>
        <x:v>386.3264800000002</x:v>
      </x:c>
      <x:c r="AB1485" s="32" t="n">
        <x:f>IFERROR(AA1485/(P1485+W1485+X1485),0)</x:f>
        <x:v>0.31699066750885396</x:v>
      </x:c>
      <x:c r="AC1485" t="n">
        <x:f>IF(O1485="High",0,IF(I1485&gt;=1800,3,IF(I1485&gt;=900,2,1))+IF(K1485&gt;=0.9,2,IF(K1485&gt;=0.75,1,0))+IF(J1485&lt;=0.7,2,IF(J1485&lt;=0.85,1,0))+IF(M1485&gt;=8,1,0))</x:f>
        <x:v>7</x:v>
      </x:c>
      <x:c r="AD1485" t="str">
        <x:f>IF(AND(O1485&lt;&gt;"High",AC1485&gt;=Assumptions!$B$10,AA1485&gt;0),"Priority Growth",IF(AND(O1485="Low",AA1485&gt;0),"Maintain","Watch"))</x:f>
        <x:v>Priority Growth</x:v>
      </x:c>
      <x:c r="AE1485" s="60" t="n">
        <x:f>MAX(AA1485,0)*N1485</x:f>
        <x:v>30.519791920000014</x:v>
      </x:c>
      <x:c r="AF1485" t="str">
        <x:f>IF(AND(AA1485&gt;=Assumptions!$B$11,O1485&lt;&gt;"High",OR(N1485&gt;=Assumptions!$B$12,M1485&lt;=6)),"High","Standard")</x:f>
        <x:v>Standard</x:v>
      </x:c>
    </x:row>
    <x:row r="1486">
      <x:c r="A1486" t="str">
        <x:f>'Raw_Data'!A1486</x:f>
        <x:v>C01485</x:v>
      </x:c>
      <x:c r="B1486" t="n">
        <x:f>'Raw_Data'!B1486</x:f>
        <x:v>75</x:v>
      </x:c>
      <x:c r="C1486" s="30" t="n">
        <x:f>'Raw_Data'!C1486</x:f>
        <x:v>101794</x:v>
      </x:c>
      <x:c r="D1486" t="n">
        <x:f>'Raw_Data'!D1486</x:f>
        <x:v>758</x:v>
      </x:c>
      <x:c r="E1486" t="n">
        <x:f>'Raw_Data'!E1486</x:f>
        <x:v>43</x:v>
      </x:c>
      <x:c r="F1486" t="str">
        <x:f>PROPER(TRIM('Raw_Data'!F1486))</x:f>
        <x:v>Platinum</x:v>
      </x:c>
      <x:c r="G1486" t="str">
        <x:f>PROPER(TRIM('Raw_Data'!G1486))</x:f>
        <x:v>Digital</x:v>
      </x:c>
      <x:c r="H1486" s="60" t="n">
        <x:f>'Raw_Data'!H1486</x:f>
        <x:v>22787</x:v>
      </x:c>
      <x:c r="I1486" s="60" t="n">
        <x:f>'Raw_Data'!I1486</x:f>
        <x:v>2547.65</x:v>
      </x:c>
      <x:c r="J1486" s="32" t="n">
        <x:f>'Raw_Data'!J1486</x:f>
        <x:v>0.443</x:v>
      </x:c>
      <x:c r="K1486" s="32" t="n">
        <x:f>'Raw_Data'!K1486</x:f>
        <x:v>0.909</x:v>
      </x:c>
      <x:c r="L1486" t="n">
        <x:f>'Raw_Data'!L1486</x:f>
        <x:v>0</x:v>
      </x:c>
      <x:c r="M1486" t="n">
        <x:f>IF('Raw_Data'!M1486="",Assumptions!$B$15,'Raw_Data'!M1486)</x:f>
        <x:v>10</x:v>
      </x:c>
      <x:c r="N1486" s="32" t="n">
        <x:f>'Raw_Data'!N1486</x:f>
        <x:v>0.02</x:v>
      </x:c>
      <x:c r="O1486" t="str">
        <x:f>IF(OR(D1486&lt;620,L1486&gt;=2,J1486&gt;0.9),"High",IF(OR(D1486&lt;700,L1486=1,J1486&gt;0.75),"Medium","Low"))</x:f>
        <x:v>Low</x:v>
      </x:c>
      <x:c r="P1486" s="30" t="n">
        <x:f>XLOOKUP(F1486,Assumptions!$A$4:$A$6,Assumptions!$B$4:$B$6)</x:f>
        <x:v>195</x:v>
      </x:c>
      <x:c r="Q1486" s="32" t="n">
        <x:f>XLOOKUP(F1486,Assumptions!$A$4:$A$6,Assumptions!$C$4:$C$6)</x:f>
        <x:v>0.199</x:v>
      </x:c>
      <x:c r="R1486" s="32" t="n">
        <x:f>XLOOKUP(F1486,Assumptions!$A$4:$A$6,Assumptions!$D$4:$D$6)</x:f>
        <x:v>0.017</x:v>
      </x:c>
      <x:c r="S1486" s="32" t="n">
        <x:f>XLOOKUP(F1486,Assumptions!$A$4:$A$6,Assumptions!$E$4:$E$6)</x:f>
        <x:v>0.013</x:v>
      </x:c>
      <x:c r="T1486" s="32" t="n">
        <x:f>XLOOKUP(O1486,Assumptions!$H$4:$H$6,Assumptions!$I$4:$I$6)</x:f>
        <x:v>0.0035</x:v>
      </x:c>
      <x:c r="U1486" s="30" t="n">
        <x:f>XLOOKUP(F1486,Assumptions!$A$4:$A$6,Assumptions!$F$4:$F$6)</x:f>
        <x:v>140</x:v>
      </x:c>
      <x:c r="V1486" s="60" t="n">
        <x:f>I1486*12</x:f>
        <x:v>30571.800000000003</x:v>
      </x:c>
      <x:c r="W1486" s="60" t="n">
        <x:f>H1486*J1486*(1-K1486)*Q1486</x:f>
        <x:v>182.80385386899994</x:v>
      </x:c>
      <x:c r="X1486" s="60" t="n">
        <x:f>V1486*R1486</x:f>
        <x:v>519.7206000000001</x:v>
      </x:c>
      <x:c r="Y1486" s="60" t="n">
        <x:f>V1486*S1486</x:f>
        <x:v>397.4334</x:v>
      </x:c>
      <x:c r="Z1486" s="60" t="n">
        <x:f>H1486*J1486*T1486</x:f>
        <x:v>35.3312435</x:v>
      </x:c>
      <x:c r="AA1486" s="60" t="n">
        <x:f>P1486+W1486+X1486-Y1486-Z1486-U1486</x:f>
        <x:v>324.759810369</x:v>
      </x:c>
      <x:c r="AB1486" s="32" t="n">
        <x:f>IFERROR(AA1486/(P1486+W1486+X1486),0)</x:f>
        <x:v>0.36183951196988884</x:v>
      </x:c>
      <x:c r="AC1486" t="n">
        <x:f>IF(O1486="High",0,IF(I1486&gt;=1800,3,IF(I1486&gt;=900,2,1))+IF(K1486&gt;=0.9,2,IF(K1486&gt;=0.75,1,0))+IF(J1486&lt;=0.7,2,IF(J1486&lt;=0.85,1,0))+IF(M1486&gt;=8,1,0))</x:f>
        <x:v>8</x:v>
      </x:c>
      <x:c r="AD1486" t="str">
        <x:f>IF(AND(O1486&lt;&gt;"High",AC1486&gt;=Assumptions!$B$10,AA1486&gt;0),"Priority Growth",IF(AND(O1486="Low",AA1486&gt;0),"Maintain","Watch"))</x:f>
        <x:v>Priority Growth</x:v>
      </x:c>
      <x:c r="AE1486" s="60" t="n">
        <x:f>MAX(AA1486,0)*N1486</x:f>
        <x:v>6.495196207379999</x:v>
      </x:c>
      <x:c r="AF1486" t="str">
        <x:f>IF(AND(AA1486&gt;=Assumptions!$B$11,O1486&lt;&gt;"High",OR(N1486&gt;=Assumptions!$B$12,M1486&lt;=6)),"High","Standard")</x:f>
        <x:v>Standard</x:v>
      </x:c>
    </x:row>
    <x:row r="1487">
      <x:c r="A1487" t="str">
        <x:f>'Raw_Data'!A1487</x:f>
        <x:v>C01486</x:v>
      </x:c>
      <x:c r="B1487" t="n">
        <x:f>'Raw_Data'!B1487</x:f>
        <x:v>48</x:v>
      </x:c>
      <x:c r="C1487" s="30" t="n">
        <x:f>'Raw_Data'!C1487</x:f>
        <x:v>75467</x:v>
      </x:c>
      <x:c r="D1487" t="n">
        <x:f>'Raw_Data'!D1487</x:f>
        <x:v>832</x:v>
      </x:c>
      <x:c r="E1487" t="n">
        <x:f>'Raw_Data'!E1487</x:f>
        <x:v>24</x:v>
      </x:c>
      <x:c r="F1487" t="str">
        <x:f>PROPER(TRIM('Raw_Data'!F1487))</x:f>
        <x:v>Platinum</x:v>
      </x:c>
      <x:c r="G1487" t="str">
        <x:f>PROPER(TRIM('Raw_Data'!G1487))</x:f>
        <x:v>Partner</x:v>
      </x:c>
      <x:c r="H1487" s="60" t="n">
        <x:f>'Raw_Data'!H1487</x:f>
        <x:v>17956</x:v>
      </x:c>
      <x:c r="I1487" s="60" t="n">
        <x:f>'Raw_Data'!I1487</x:f>
        <x:v>1910.37</x:v>
      </x:c>
      <x:c r="J1487" s="32" t="n">
        <x:f>'Raw_Data'!J1487</x:f>
        <x:v>0.212</x:v>
      </x:c>
      <x:c r="K1487" s="32" t="n">
        <x:f>'Raw_Data'!K1487</x:f>
        <x:v>1</x:v>
      </x:c>
      <x:c r="L1487" t="n">
        <x:f>'Raw_Data'!L1487</x:f>
        <x:v>0</x:v>
      </x:c>
      <x:c r="M1487" t="n">
        <x:f>IF('Raw_Data'!M1487="",Assumptions!$B$15,'Raw_Data'!M1487)</x:f>
        <x:v>7</x:v>
      </x:c>
      <x:c r="N1487" s="32" t="n">
        <x:f>'Raw_Data'!N1487</x:f>
        <x:v>0.07</x:v>
      </x:c>
      <x:c r="O1487" t="str">
        <x:f>IF(OR(D1487&lt;620,L1487&gt;=2,J1487&gt;0.9),"High",IF(OR(D1487&lt;700,L1487=1,J1487&gt;0.75),"Medium","Low"))</x:f>
        <x:v>Low</x:v>
      </x:c>
      <x:c r="P1487" s="30" t="n">
        <x:f>XLOOKUP(F1487,Assumptions!$A$4:$A$6,Assumptions!$B$4:$B$6)</x:f>
        <x:v>195</x:v>
      </x:c>
      <x:c r="Q1487" s="32" t="n">
        <x:f>XLOOKUP(F1487,Assumptions!$A$4:$A$6,Assumptions!$C$4:$C$6)</x:f>
        <x:v>0.199</x:v>
      </x:c>
      <x:c r="R1487" s="32" t="n">
        <x:f>XLOOKUP(F1487,Assumptions!$A$4:$A$6,Assumptions!$D$4:$D$6)</x:f>
        <x:v>0.017</x:v>
      </x:c>
      <x:c r="S1487" s="32" t="n">
        <x:f>XLOOKUP(F1487,Assumptions!$A$4:$A$6,Assumptions!$E$4:$E$6)</x:f>
        <x:v>0.013</x:v>
      </x:c>
      <x:c r="T1487" s="32" t="n">
        <x:f>XLOOKUP(O1487,Assumptions!$H$4:$H$6,Assumptions!$I$4:$I$6)</x:f>
        <x:v>0.0035</x:v>
      </x:c>
      <x:c r="U1487" s="30" t="n">
        <x:f>XLOOKUP(F1487,Assumptions!$A$4:$A$6,Assumptions!$F$4:$F$6)</x:f>
        <x:v>140</x:v>
      </x:c>
      <x:c r="V1487" s="60" t="n">
        <x:f>I1487*12</x:f>
        <x:v>22924.44</x:v>
      </x:c>
      <x:c r="W1487" s="60" t="n">
        <x:f>H1487*J1487*(1-K1487)*Q1487</x:f>
        <x:v>0</x:v>
      </x:c>
      <x:c r="X1487" s="60" t="n">
        <x:f>V1487*R1487</x:f>
        <x:v>389.71548</x:v>
      </x:c>
      <x:c r="Y1487" s="60" t="n">
        <x:f>V1487*S1487</x:f>
        <x:v>298.01772</x:v>
      </x:c>
      <x:c r="Z1487" s="60" t="n">
        <x:f>H1487*J1487*T1487</x:f>
        <x:v>13.323352</x:v>
      </x:c>
      <x:c r="AA1487" s="60" t="n">
        <x:f>P1487+W1487+X1487-Y1487-Z1487-U1487</x:f>
        <x:v>133.37440800000007</x:v>
      </x:c>
      <x:c r="AB1487" s="32" t="n">
        <x:f>IFERROR(AA1487/(P1487+W1487+X1487),0)</x:f>
        <x:v>0.22810138017895482</x:v>
      </x:c>
      <x:c r="AC1487" t="n">
        <x:f>IF(O1487="High",0,IF(I1487&gt;=1800,3,IF(I1487&gt;=900,2,1))+IF(K1487&gt;=0.9,2,IF(K1487&gt;=0.75,1,0))+IF(J1487&lt;=0.7,2,IF(J1487&lt;=0.85,1,0))+IF(M1487&gt;=8,1,0))</x:f>
        <x:v>7</x:v>
      </x:c>
      <x:c r="AD1487" t="str">
        <x:f>IF(AND(O1487&lt;&gt;"High",AC1487&gt;=Assumptions!$B$10,AA1487&gt;0),"Priority Growth",IF(AND(O1487="Low",AA1487&gt;0),"Maintain","Watch"))</x:f>
        <x:v>Priority Growth</x:v>
      </x:c>
      <x:c r="AE1487" s="60" t="n">
        <x:f>MAX(AA1487,0)*N1487</x:f>
        <x:v>9.336208560000006</x:v>
      </x:c>
      <x:c r="AF1487" t="str">
        <x:f>IF(AND(AA1487&gt;=Assumptions!$B$11,O1487&lt;&gt;"High",OR(N1487&gt;=Assumptions!$B$12,M1487&lt;=6)),"High","Standard")</x:f>
        <x:v>Standard</x:v>
      </x:c>
    </x:row>
    <x:row r="1488">
      <x:c r="A1488" t="str">
        <x:f>'Raw_Data'!A1488</x:f>
        <x:v>C01487</x:v>
      </x:c>
      <x:c r="B1488" t="n">
        <x:f>'Raw_Data'!B1488</x:f>
        <x:v>36</x:v>
      </x:c>
      <x:c r="C1488" s="30" t="n">
        <x:f>'Raw_Data'!C1488</x:f>
        <x:v>172421</x:v>
      </x:c>
      <x:c r="D1488" t="n">
        <x:f>'Raw_Data'!D1488</x:f>
        <x:v>663</x:v>
      </x:c>
      <x:c r="E1488" t="n">
        <x:f>'Raw_Data'!E1488</x:f>
        <x:v>11</x:v>
      </x:c>
      <x:c r="F1488" t="str">
        <x:f>PROPER(TRIM('Raw_Data'!F1488))</x:f>
        <x:v>Platinum</x:v>
      </x:c>
      <x:c r="G1488" t="str">
        <x:f>PROPER(TRIM('Raw_Data'!G1488))</x:f>
        <x:v>Digital</x:v>
      </x:c>
      <x:c r="H1488" s="60" t="n">
        <x:f>'Raw_Data'!H1488</x:f>
        <x:v>35339</x:v>
      </x:c>
      <x:c r="I1488" s="60" t="n">
        <x:f>'Raw_Data'!I1488</x:f>
        <x:v>3157.07</x:v>
      </x:c>
      <x:c r="J1488" s="32" t="n">
        <x:f>'Raw_Data'!J1488</x:f>
        <x:v>0.664</x:v>
      </x:c>
      <x:c r="K1488" s="32" t="n">
        <x:f>'Raw_Data'!K1488</x:f>
        <x:v>0.792</x:v>
      </x:c>
      <x:c r="L1488" t="n">
        <x:f>'Raw_Data'!L1488</x:f>
        <x:v>0</x:v>
      </x:c>
      <x:c r="M1488" t="n">
        <x:f>IF('Raw_Data'!M1488="",Assumptions!$B$15,'Raw_Data'!M1488)</x:f>
        <x:v>8</x:v>
      </x:c>
      <x:c r="N1488" s="32" t="n">
        <x:f>'Raw_Data'!N1488</x:f>
        <x:v>0.086</x:v>
      </x:c>
      <x:c r="O1488" t="str">
        <x:f>IF(OR(D1488&lt;620,L1488&gt;=2,J1488&gt;0.9),"High",IF(OR(D1488&lt;700,L1488=1,J1488&gt;0.75),"Medium","Low"))</x:f>
        <x:v>Medium</x:v>
      </x:c>
      <x:c r="P1488" s="30" t="n">
        <x:f>XLOOKUP(F1488,Assumptions!$A$4:$A$6,Assumptions!$B$4:$B$6)</x:f>
        <x:v>195</x:v>
      </x:c>
      <x:c r="Q1488" s="32" t="n">
        <x:f>XLOOKUP(F1488,Assumptions!$A$4:$A$6,Assumptions!$C$4:$C$6)</x:f>
        <x:v>0.199</x:v>
      </x:c>
      <x:c r="R1488" s="32" t="n">
        <x:f>XLOOKUP(F1488,Assumptions!$A$4:$A$6,Assumptions!$D$4:$D$6)</x:f>
        <x:v>0.017</x:v>
      </x:c>
      <x:c r="S1488" s="32" t="n">
        <x:f>XLOOKUP(F1488,Assumptions!$A$4:$A$6,Assumptions!$E$4:$E$6)</x:f>
        <x:v>0.013</x:v>
      </x:c>
      <x:c r="T1488" s="32" t="n">
        <x:f>XLOOKUP(O1488,Assumptions!$H$4:$H$6,Assumptions!$I$4:$I$6)</x:f>
        <x:v>0.012</x:v>
      </x:c>
      <x:c r="U1488" s="30" t="n">
        <x:f>XLOOKUP(F1488,Assumptions!$A$4:$A$6,Assumptions!$F$4:$F$6)</x:f>
        <x:v>140</x:v>
      </x:c>
      <x:c r="V1488" s="60" t="n">
        <x:f>I1488*12</x:f>
        <x:v>37884.840000000004</x:v>
      </x:c>
      <x:c r="W1488" s="60" t="n">
        <x:f>H1488*J1488*(1-K1488)*Q1488</x:f>
        <x:v>971.267253632</x:v>
      </x:c>
      <x:c r="X1488" s="60" t="n">
        <x:f>V1488*R1488</x:f>
        <x:v>644.0422800000001</x:v>
      </x:c>
      <x:c r="Y1488" s="60" t="n">
        <x:f>V1488*S1488</x:f>
        <x:v>492.50292</x:v>
      </x:c>
      <x:c r="Z1488" s="60" t="n">
        <x:f>H1488*J1488*T1488</x:f>
        <x:v>281.58115200000003</x:v>
      </x:c>
      <x:c r="AA1488" s="60" t="n">
        <x:f>P1488+W1488+X1488-Y1488-Z1488-U1488</x:f>
        <x:v>896.2254616320004</x:v>
      </x:c>
      <x:c r="AB1488" s="32" t="n">
        <x:f>IFERROR(AA1488/(P1488+W1488+X1488),0)</x:f>
        <x:v>0.4950675257362839</x:v>
      </x:c>
      <x:c r="AC1488" t="n">
        <x:f>IF(O1488="High",0,IF(I1488&gt;=1800,3,IF(I1488&gt;=900,2,1))+IF(K1488&gt;=0.9,2,IF(K1488&gt;=0.75,1,0))+IF(J1488&lt;=0.7,2,IF(J1488&lt;=0.85,1,0))+IF(M1488&gt;=8,1,0))</x:f>
        <x:v>7</x:v>
      </x:c>
      <x:c r="AD1488" t="str">
        <x:f>IF(AND(O1488&lt;&gt;"High",AC1488&gt;=Assumptions!$B$10,AA1488&gt;0),"Priority Growth",IF(AND(O1488="Low",AA1488&gt;0),"Maintain","Watch"))</x:f>
        <x:v>Priority Growth</x:v>
      </x:c>
      <x:c r="AE1488" s="60" t="n">
        <x:f>MAX(AA1488,0)*N1488</x:f>
        <x:v>77.07538970035202</x:v>
      </x:c>
      <x:c r="AF1488" t="str">
        <x:f>IF(AND(AA1488&gt;=Assumptions!$B$11,O1488&lt;&gt;"High",OR(N1488&gt;=Assumptions!$B$12,M1488&lt;=6)),"High","Standard")</x:f>
        <x:v>Standard</x:v>
      </x:c>
    </x:row>
    <x:row r="1489">
      <x:c r="A1489" t="str">
        <x:f>'Raw_Data'!A1489</x:f>
        <x:v>C01488</x:v>
      </x:c>
      <x:c r="B1489" t="n">
        <x:f>'Raw_Data'!B1489</x:f>
        <x:v>35</x:v>
      </x:c>
      <x:c r="C1489" s="30" t="n">
        <x:f>'Raw_Data'!C1489</x:f>
        <x:v>54628</x:v>
      </x:c>
      <x:c r="D1489" t="n">
        <x:f>'Raw_Data'!D1489</x:f>
        <x:v>631</x:v>
      </x:c>
      <x:c r="E1489" t="n">
        <x:f>'Raw_Data'!E1489</x:f>
        <x:v>33</x:v>
      </x:c>
      <x:c r="F1489" t="str">
        <x:f>PROPER(TRIM('Raw_Data'!F1489))</x:f>
        <x:v>Classic</x:v>
      </x:c>
      <x:c r="G1489" t="str">
        <x:f>PROPER(TRIM('Raw_Data'!G1489))</x:f>
        <x:v>Branch</x:v>
      </x:c>
      <x:c r="H1489" s="60" t="n">
        <x:f>'Raw_Data'!H1489</x:f>
        <x:v>4128</x:v>
      </x:c>
      <x:c r="I1489" s="60" t="n">
        <x:f>'Raw_Data'!I1489</x:f>
        <x:v>150</x:v>
      </x:c>
      <x:c r="J1489" s="32" t="n">
        <x:f>'Raw_Data'!J1489</x:f>
        <x:v>0.464</x:v>
      </x:c>
      <x:c r="K1489" s="32" t="n">
        <x:f>'Raw_Data'!K1489</x:f>
        <x:v>0.71</x:v>
      </x:c>
      <x:c r="L1489" t="n">
        <x:f>'Raw_Data'!L1489</x:f>
        <x:v>1</x:v>
      </x:c>
      <x:c r="M1489" t="n">
        <x:f>IF('Raw_Data'!M1489="",Assumptions!$B$15,'Raw_Data'!M1489)</x:f>
        <x:v>9</x:v>
      </x:c>
      <x:c r="N1489" s="32" t="n">
        <x:f>'Raw_Data'!N1489</x:f>
        <x:v>0.02</x:v>
      </x:c>
      <x:c r="O1489" t="str">
        <x:f>IF(OR(D1489&lt;620,L1489&gt;=2,J1489&gt;0.9),"High",IF(OR(D1489&lt;700,L1489=1,J1489&gt;0.75),"Medium","Low"))</x:f>
        <x:v>Medium</x:v>
      </x:c>
      <x:c r="P1489" s="30" t="n">
        <x:f>XLOOKUP(F1489,Assumptions!$A$4:$A$6,Assumptions!$B$4:$B$6)</x:f>
        <x:v>0</x:v>
      </x:c>
      <x:c r="Q1489" s="32" t="n">
        <x:f>XLOOKUP(F1489,Assumptions!$A$4:$A$6,Assumptions!$C$4:$C$6)</x:f>
        <x:v>0.229</x:v>
      </x:c>
      <x:c r="R1489" s="32" t="n">
        <x:f>XLOOKUP(F1489,Assumptions!$A$4:$A$6,Assumptions!$D$4:$D$6)</x:f>
        <x:v>0.015</x:v>
      </x:c>
      <x:c r="S1489" s="32" t="n">
        <x:f>XLOOKUP(F1489,Assumptions!$A$4:$A$6,Assumptions!$E$4:$E$6)</x:f>
        <x:v>0.0075</x:v>
      </x:c>
      <x:c r="T1489" s="32" t="n">
        <x:f>XLOOKUP(O1489,Assumptions!$H$4:$H$6,Assumptions!$I$4:$I$6)</x:f>
        <x:v>0.012</x:v>
      </x:c>
      <x:c r="U1489" s="30" t="n">
        <x:f>XLOOKUP(F1489,Assumptions!$A$4:$A$6,Assumptions!$F$4:$F$6)</x:f>
        <x:v>60</x:v>
      </x:c>
      <x:c r="V1489" s="60" t="n">
        <x:f>I1489*12</x:f>
        <x:v>1800</x:v>
      </x:c>
      <x:c r="W1489" s="60" t="n">
        <x:f>H1489*J1489*(1-K1489)*Q1489</x:f>
        <x:v>127.20118272000002</x:v>
      </x:c>
      <x:c r="X1489" s="60" t="n">
        <x:f>V1489*R1489</x:f>
        <x:v>27</x:v>
      </x:c>
      <x:c r="Y1489" s="60" t="n">
        <x:f>V1489*S1489</x:f>
        <x:v>13.5</x:v>
      </x:c>
      <x:c r="Z1489" s="60" t="n">
        <x:f>H1489*J1489*T1489</x:f>
        <x:v>22.984704</x:v>
      </x:c>
      <x:c r="AA1489" s="60" t="n">
        <x:f>P1489+W1489+X1489-Y1489-Z1489-U1489</x:f>
        <x:v>57.716478720000026</x:v>
      </x:c>
      <x:c r="AB1489" s="32" t="n">
        <x:f>IFERROR(AA1489/(P1489+W1489+X1489),0)</x:f>
        <x:v>0.3742933595055633</x:v>
      </x:c>
      <x:c r="AC1489" t="n">
        <x:f>IF(O1489="High",0,IF(I1489&gt;=1800,3,IF(I1489&gt;=900,2,1))+IF(K1489&gt;=0.9,2,IF(K1489&gt;=0.75,1,0))+IF(J1489&lt;=0.7,2,IF(J1489&lt;=0.85,1,0))+IF(M1489&gt;=8,1,0))</x:f>
        <x:v>4</x:v>
      </x:c>
      <x:c r="AD1489" t="str">
        <x:f>IF(AND(O1489&lt;&gt;"High",AC1489&gt;=Assumptions!$B$10,AA1489&gt;0),"Priority Growth",IF(AND(O1489="Low",AA1489&gt;0),"Maintain","Watch"))</x:f>
        <x:v>Watch</x:v>
      </x:c>
      <x:c r="AE1489" s="60" t="n">
        <x:f>MAX(AA1489,0)*N1489</x:f>
        <x:v>1.1543295744000006</x:v>
      </x:c>
      <x:c r="AF1489" t="str">
        <x:f>IF(AND(AA1489&gt;=Assumptions!$B$11,O1489&lt;&gt;"High",OR(N1489&gt;=Assumptions!$B$12,M1489&lt;=6)),"High","Standard")</x:f>
        <x:v>Standard</x:v>
      </x:c>
    </x:row>
    <x:row r="1490">
      <x:c r="A1490" t="str">
        <x:f>'Raw_Data'!A1490</x:f>
        <x:v>C01489</x:v>
      </x:c>
      <x:c r="B1490" t="n">
        <x:f>'Raw_Data'!B1490</x:f>
        <x:v>48</x:v>
      </x:c>
      <x:c r="C1490" s="30" t="n">
        <x:f>'Raw_Data'!C1490</x:f>
        <x:v>88536</x:v>
      </x:c>
      <x:c r="D1490" t="n">
        <x:f>'Raw_Data'!D1490</x:f>
        <x:v>621</x:v>
      </x:c>
      <x:c r="E1490" t="n">
        <x:f>'Raw_Data'!E1490</x:f>
        <x:v>67</x:v>
      </x:c>
      <x:c r="F1490" t="str">
        <x:f>PROPER(TRIM('Raw_Data'!F1490))</x:f>
        <x:v>Classic</x:v>
      </x:c>
      <x:c r="G1490" t="str">
        <x:f>PROPER(TRIM('Raw_Data'!G1490))</x:f>
        <x:v>Branch</x:v>
      </x:c>
      <x:c r="H1490" s="60" t="n">
        <x:f>'Raw_Data'!H1490</x:f>
        <x:v>4096</x:v>
      </x:c>
      <x:c r="I1490" s="60" t="n">
        <x:f>'Raw_Data'!I1490</x:f>
        <x:v>556.93</x:v>
      </x:c>
      <x:c r="J1490" s="32" t="n">
        <x:f>'Raw_Data'!J1490</x:f>
        <x:v>0.336</x:v>
      </x:c>
      <x:c r="K1490" s="32" t="n">
        <x:f>'Raw_Data'!K1490</x:f>
        <x:v>0.778</x:v>
      </x:c>
      <x:c r="L1490" t="n">
        <x:f>'Raw_Data'!L1490</x:f>
        <x:v>0</x:v>
      </x:c>
      <x:c r="M1490" t="n">
        <x:f>IF('Raw_Data'!M1490="",Assumptions!$B$15,'Raw_Data'!M1490)</x:f>
        <x:v>8</x:v>
      </x:c>
      <x:c r="N1490" s="32" t="n">
        <x:f>'Raw_Data'!N1490</x:f>
        <x:v>0.052</x:v>
      </x:c>
      <x:c r="O1490" t="str">
        <x:f>IF(OR(D1490&lt;620,L1490&gt;=2,J1490&gt;0.9),"High",IF(OR(D1490&lt;700,L1490=1,J1490&gt;0.75),"Medium","Low"))</x:f>
        <x:v>Medium</x:v>
      </x:c>
      <x:c r="P1490" s="30" t="n">
        <x:f>XLOOKUP(F1490,Assumptions!$A$4:$A$6,Assumptions!$B$4:$B$6)</x:f>
        <x:v>0</x:v>
      </x:c>
      <x:c r="Q1490" s="32" t="n">
        <x:f>XLOOKUP(F1490,Assumptions!$A$4:$A$6,Assumptions!$C$4:$C$6)</x:f>
        <x:v>0.229</x:v>
      </x:c>
      <x:c r="R1490" s="32" t="n">
        <x:f>XLOOKUP(F1490,Assumptions!$A$4:$A$6,Assumptions!$D$4:$D$6)</x:f>
        <x:v>0.015</x:v>
      </x:c>
      <x:c r="S1490" s="32" t="n">
        <x:f>XLOOKUP(F1490,Assumptions!$A$4:$A$6,Assumptions!$E$4:$E$6)</x:f>
        <x:v>0.0075</x:v>
      </x:c>
      <x:c r="T1490" s="32" t="n">
        <x:f>XLOOKUP(O1490,Assumptions!$H$4:$H$6,Assumptions!$I$4:$I$6)</x:f>
        <x:v>0.012</x:v>
      </x:c>
      <x:c r="U1490" s="30" t="n">
        <x:f>XLOOKUP(F1490,Assumptions!$A$4:$A$6,Assumptions!$F$4:$F$6)</x:f>
        <x:v>60</x:v>
      </x:c>
      <x:c r="V1490" s="60" t="n">
        <x:f>I1490*12</x:f>
        <x:v>6683.16</x:v>
      </x:c>
      <x:c r="W1490" s="60" t="n">
        <x:f>H1490*J1490*(1-K1490)*Q1490</x:f>
        <x:v>69.966102528</x:v>
      </x:c>
      <x:c r="X1490" s="60" t="n">
        <x:f>V1490*R1490</x:f>
        <x:v>100.2474</x:v>
      </x:c>
      <x:c r="Y1490" s="60" t="n">
        <x:f>V1490*S1490</x:f>
        <x:v>50.1237</x:v>
      </x:c>
      <x:c r="Z1490" s="60" t="n">
        <x:f>H1490*J1490*T1490</x:f>
        <x:v>16.515072</x:v>
      </x:c>
      <x:c r="AA1490" s="60" t="n">
        <x:f>P1490+W1490+X1490-Y1490-Z1490-U1490</x:f>
        <x:v>43.57473052799999</x:v>
      </x:c>
      <x:c r="AB1490" s="32" t="n">
        <x:f>IFERROR(AA1490/(P1490+W1490+X1490),0)</x:f>
        <x:v>0.25600043404800965</x:v>
      </x:c>
      <x:c r="AC1490" t="n">
        <x:f>IF(O1490="High",0,IF(I1490&gt;=1800,3,IF(I1490&gt;=900,2,1))+IF(K1490&gt;=0.9,2,IF(K1490&gt;=0.75,1,0))+IF(J1490&lt;=0.7,2,IF(J1490&lt;=0.85,1,0))+IF(M1490&gt;=8,1,0))</x:f>
        <x:v>5</x:v>
      </x:c>
      <x:c r="AD1490" t="str">
        <x:f>IF(AND(O1490&lt;&gt;"High",AC1490&gt;=Assumptions!$B$10,AA1490&gt;0),"Priority Growth",IF(AND(O1490="Low",AA1490&gt;0),"Maintain","Watch"))</x:f>
        <x:v>Watch</x:v>
      </x:c>
      <x:c r="AE1490" s="60" t="n">
        <x:f>MAX(AA1490,0)*N1490</x:f>
        <x:v>2.265885987455999</x:v>
      </x:c>
      <x:c r="AF1490" t="str">
        <x:f>IF(AND(AA1490&gt;=Assumptions!$B$11,O1490&lt;&gt;"High",OR(N1490&gt;=Assumptions!$B$12,M1490&lt;=6)),"High","Standard")</x:f>
        <x:v>Standard</x:v>
      </x:c>
    </x:row>
    <x:row r="1491">
      <x:c r="A1491" t="str">
        <x:f>'Raw_Data'!A1491</x:f>
        <x:v>C01490</x:v>
      </x:c>
      <x:c r="B1491" t="n">
        <x:f>'Raw_Data'!B1491</x:f>
        <x:v>54</x:v>
      </x:c>
      <x:c r="C1491" s="30" t="n">
        <x:f>'Raw_Data'!C1491</x:f>
        <x:v>59615</x:v>
      </x:c>
      <x:c r="D1491" t="n">
        <x:f>'Raw_Data'!D1491</x:f>
        <x:v>659</x:v>
      </x:c>
      <x:c r="E1491" t="n">
        <x:f>'Raw_Data'!E1491</x:f>
        <x:v>46</x:v>
      </x:c>
      <x:c r="F1491" t="str">
        <x:f>PROPER(TRIM('Raw_Data'!F1491))</x:f>
        <x:v>Classic</x:v>
      </x:c>
      <x:c r="G1491" t="str">
        <x:f>PROPER(TRIM('Raw_Data'!G1491))</x:f>
        <x:v>Direct Mail</x:v>
      </x:c>
      <x:c r="H1491" s="60" t="n">
        <x:f>'Raw_Data'!H1491</x:f>
        <x:v>4402</x:v>
      </x:c>
      <x:c r="I1491" s="60" t="n">
        <x:f>'Raw_Data'!I1491</x:f>
        <x:v>408.14</x:v>
      </x:c>
      <x:c r="J1491" s="32" t="n">
        <x:f>'Raw_Data'!J1491</x:f>
        <x:v>0.469</x:v>
      </x:c>
      <x:c r="K1491" s="32" t="n">
        <x:f>'Raw_Data'!K1491</x:f>
        <x:v>0.801</x:v>
      </x:c>
      <x:c r="L1491" t="n">
        <x:f>'Raw_Data'!L1491</x:f>
        <x:v>1</x:v>
      </x:c>
      <x:c r="M1491" t="n">
        <x:f>IF('Raw_Data'!M1491="",Assumptions!$B$15,'Raw_Data'!M1491)</x:f>
        <x:v>7</x:v>
      </x:c>
      <x:c r="N1491" s="32" t="n">
        <x:f>'Raw_Data'!N1491</x:f>
        <x:v>0.103</x:v>
      </x:c>
      <x:c r="O1491" t="str">
        <x:f>IF(OR(D1491&lt;620,L1491&gt;=2,J1491&gt;0.9),"High",IF(OR(D1491&lt;700,L1491=1,J1491&gt;0.75),"Medium","Low"))</x:f>
        <x:v>Medium</x:v>
      </x:c>
      <x:c r="P1491" s="30" t="n">
        <x:f>XLOOKUP(F1491,Assumptions!$A$4:$A$6,Assumptions!$B$4:$B$6)</x:f>
        <x:v>0</x:v>
      </x:c>
      <x:c r="Q1491" s="32" t="n">
        <x:f>XLOOKUP(F1491,Assumptions!$A$4:$A$6,Assumptions!$C$4:$C$6)</x:f>
        <x:v>0.229</x:v>
      </x:c>
      <x:c r="R1491" s="32" t="n">
        <x:f>XLOOKUP(F1491,Assumptions!$A$4:$A$6,Assumptions!$D$4:$D$6)</x:f>
        <x:v>0.015</x:v>
      </x:c>
      <x:c r="S1491" s="32" t="n">
        <x:f>XLOOKUP(F1491,Assumptions!$A$4:$A$6,Assumptions!$E$4:$E$6)</x:f>
        <x:v>0.0075</x:v>
      </x:c>
      <x:c r="T1491" s="32" t="n">
        <x:f>XLOOKUP(O1491,Assumptions!$H$4:$H$6,Assumptions!$I$4:$I$6)</x:f>
        <x:v>0.012</x:v>
      </x:c>
      <x:c r="U1491" s="30" t="n">
        <x:f>XLOOKUP(F1491,Assumptions!$A$4:$A$6,Assumptions!$F$4:$F$6)</x:f>
        <x:v>60</x:v>
      </x:c>
      <x:c r="V1491" s="60" t="n">
        <x:f>I1491*12</x:f>
        <x:v>4897.68</x:v>
      </x:c>
      <x:c r="W1491" s="60" t="n">
        <x:f>H1491*J1491*(1-K1491)*Q1491</x:f>
        <x:v>94.08306119799998</x:v>
      </x:c>
      <x:c r="X1491" s="60" t="n">
        <x:f>V1491*R1491</x:f>
        <x:v>73.4652</x:v>
      </x:c>
      <x:c r="Y1491" s="60" t="n">
        <x:f>V1491*S1491</x:f>
        <x:v>36.7326</x:v>
      </x:c>
      <x:c r="Z1491" s="60" t="n">
        <x:f>H1491*J1491*T1491</x:f>
        <x:v>24.774456</x:v>
      </x:c>
      <x:c r="AA1491" s="60" t="n">
        <x:f>P1491+W1491+X1491-Y1491-Z1491-U1491</x:f>
        <x:v>46.041205197999986</x:v>
      </x:c>
      <x:c r="AB1491" s="32" t="n">
        <x:f>IFERROR(AA1491/(P1491+W1491+X1491),0)</x:f>
        <x:v>0.2747936914940039</x:v>
      </x:c>
      <x:c r="AC1491" t="n">
        <x:f>IF(O1491="High",0,IF(I1491&gt;=1800,3,IF(I1491&gt;=900,2,1))+IF(K1491&gt;=0.9,2,IF(K1491&gt;=0.75,1,0))+IF(J1491&lt;=0.7,2,IF(J1491&lt;=0.85,1,0))+IF(M1491&gt;=8,1,0))</x:f>
        <x:v>4</x:v>
      </x:c>
      <x:c r="AD1491" t="str">
        <x:f>IF(AND(O1491&lt;&gt;"High",AC1491&gt;=Assumptions!$B$10,AA1491&gt;0),"Priority Growth",IF(AND(O1491="Low",AA1491&gt;0),"Maintain","Watch"))</x:f>
        <x:v>Watch</x:v>
      </x:c>
      <x:c r="AE1491" s="60" t="n">
        <x:f>MAX(AA1491,0)*N1491</x:f>
        <x:v>4.742244135393999</x:v>
      </x:c>
      <x:c r="AF1491" t="str">
        <x:f>IF(AND(AA1491&gt;=Assumptions!$B$11,O1491&lt;&gt;"High",OR(N1491&gt;=Assumptions!$B$12,M1491&lt;=6)),"High","Standard")</x:f>
        <x:v>Standard</x:v>
      </x:c>
    </x:row>
    <x:row r="1492">
      <x:c r="A1492" t="str">
        <x:f>'Raw_Data'!A1492</x:f>
        <x:v>C01491</x:v>
      </x:c>
      <x:c r="B1492" t="n">
        <x:f>'Raw_Data'!B1492</x:f>
        <x:v>31</x:v>
      </x:c>
      <x:c r="C1492" s="30" t="n">
        <x:f>'Raw_Data'!C1492</x:f>
        <x:v>28000</x:v>
      </x:c>
      <x:c r="D1492" t="n">
        <x:f>'Raw_Data'!D1492</x:f>
        <x:v>740</x:v>
      </x:c>
      <x:c r="E1492" t="n">
        <x:f>'Raw_Data'!E1492</x:f>
        <x:v>84</x:v>
      </x:c>
      <x:c r="F1492" t="str">
        <x:f>PROPER(TRIM('Raw_Data'!F1492))</x:f>
        <x:v>Classic</x:v>
      </x:c>
      <x:c r="G1492" t="str">
        <x:f>PROPER(TRIM('Raw_Data'!G1492))</x:f>
        <x:v>Digital</x:v>
      </x:c>
      <x:c r="H1492" s="60" t="n">
        <x:f>'Raw_Data'!H1492</x:f>
        <x:v>5513</x:v>
      </x:c>
      <x:c r="I1492" s="60" t="n">
        <x:f>'Raw_Data'!I1492</x:f>
        <x:v>835.06</x:v>
      </x:c>
      <x:c r="J1492" s="32" t="n">
        <x:f>'Raw_Data'!J1492</x:f>
        <x:v>0.357</x:v>
      </x:c>
      <x:c r="K1492" s="32" t="n">
        <x:f>'Raw_Data'!K1492</x:f>
        <x:v>0.802</x:v>
      </x:c>
      <x:c r="L1492" t="n">
        <x:f>'Raw_Data'!L1492</x:f>
        <x:v>0</x:v>
      </x:c>
      <x:c r="M1492" t="n">
        <x:f>IF('Raw_Data'!M1492="",Assumptions!$B$15,'Raw_Data'!M1492)</x:f>
        <x:v>9</x:v>
      </x:c>
      <x:c r="N1492" s="32" t="n">
        <x:f>'Raw_Data'!N1492</x:f>
        <x:v>0.02</x:v>
      </x:c>
      <x:c r="O1492" t="str">
        <x:f>IF(OR(D1492&lt;620,L1492&gt;=2,J1492&gt;0.9),"High",IF(OR(D1492&lt;700,L1492=1,J1492&gt;0.75),"Medium","Low"))</x:f>
        <x:v>Low</x:v>
      </x:c>
      <x:c r="P1492" s="30" t="n">
        <x:f>XLOOKUP(F1492,Assumptions!$A$4:$A$6,Assumptions!$B$4:$B$6)</x:f>
        <x:v>0</x:v>
      </x:c>
      <x:c r="Q1492" s="32" t="n">
        <x:f>XLOOKUP(F1492,Assumptions!$A$4:$A$6,Assumptions!$C$4:$C$6)</x:f>
        <x:v>0.229</x:v>
      </x:c>
      <x:c r="R1492" s="32" t="n">
        <x:f>XLOOKUP(F1492,Assumptions!$A$4:$A$6,Assumptions!$D$4:$D$6)</x:f>
        <x:v>0.015</x:v>
      </x:c>
      <x:c r="S1492" s="32" t="n">
        <x:f>XLOOKUP(F1492,Assumptions!$A$4:$A$6,Assumptions!$E$4:$E$6)</x:f>
        <x:v>0.0075</x:v>
      </x:c>
      <x:c r="T1492" s="32" t="n">
        <x:f>XLOOKUP(O1492,Assumptions!$H$4:$H$6,Assumptions!$I$4:$I$6)</x:f>
        <x:v>0.0035</x:v>
      </x:c>
      <x:c r="U1492" s="30" t="n">
        <x:f>XLOOKUP(F1492,Assumptions!$A$4:$A$6,Assumptions!$F$4:$F$6)</x:f>
        <x:v>60</x:v>
      </x:c>
      <x:c r="V1492" s="60" t="n">
        <x:f>I1492*12</x:f>
        <x:v>10020.72</x:v>
      </x:c>
      <x:c r="W1492" s="60" t="n">
        <x:f>H1492*J1492*(1-K1492)*Q1492</x:f>
        <x:v>89.23944922199998</x:v>
      </x:c>
      <x:c r="X1492" s="60" t="n">
        <x:f>V1492*R1492</x:f>
        <x:v>150.31079999999997</x:v>
      </x:c>
      <x:c r="Y1492" s="60" t="n">
        <x:f>V1492*S1492</x:f>
        <x:v>75.15539999999999</x:v>
      </x:c>
      <x:c r="Z1492" s="60" t="n">
        <x:f>H1492*J1492*T1492</x:f>
        <x:v>6.8884935</x:v>
      </x:c>
      <x:c r="AA1492" s="60" t="n">
        <x:f>P1492+W1492+X1492-Y1492-Z1492-U1492</x:f>
        <x:v>97.50635572199994</x:v>
      </x:c>
      <x:c r="AB1492" s="32" t="n">
        <x:f>IFERROR(AA1492/(P1492+W1492+X1492),0)</x:f>
        <x:v>0.40703925810420366</x:v>
      </x:c>
      <x:c r="AC1492" t="n">
        <x:f>IF(O1492="High",0,IF(I1492&gt;=1800,3,IF(I1492&gt;=900,2,1))+IF(K1492&gt;=0.9,2,IF(K1492&gt;=0.75,1,0))+IF(J1492&lt;=0.7,2,IF(J1492&lt;=0.85,1,0))+IF(M1492&gt;=8,1,0))</x:f>
        <x:v>5</x:v>
      </x:c>
      <x:c r="AD1492" t="str">
        <x:f>IF(AND(O1492&lt;&gt;"High",AC1492&gt;=Assumptions!$B$10,AA1492&gt;0),"Priority Growth",IF(AND(O1492="Low",AA1492&gt;0),"Maintain","Watch"))</x:f>
        <x:v>Maintain</x:v>
      </x:c>
      <x:c r="AE1492" s="60" t="n">
        <x:f>MAX(AA1492,0)*N1492</x:f>
        <x:v>1.9501271144399988</x:v>
      </x:c>
      <x:c r="AF1492" t="str">
        <x:f>IF(AND(AA1492&gt;=Assumptions!$B$11,O1492&lt;&gt;"High",OR(N1492&gt;=Assumptions!$B$12,M1492&lt;=6)),"High","Standard")</x:f>
        <x:v>Standard</x:v>
      </x:c>
    </x:row>
    <x:row r="1493">
      <x:c r="A1493" t="str">
        <x:f>'Raw_Data'!A1493</x:f>
        <x:v>C01492</x:v>
      </x:c>
      <x:c r="B1493" t="n">
        <x:f>'Raw_Data'!B1493</x:f>
        <x:v>27</x:v>
      </x:c>
      <x:c r="C1493" s="30" t="n">
        <x:f>'Raw_Data'!C1493</x:f>
        <x:v>52956</x:v>
      </x:c>
      <x:c r="D1493" t="n">
        <x:f>'Raw_Data'!D1493</x:f>
        <x:v>676</x:v>
      </x:c>
      <x:c r="E1493" t="n">
        <x:f>'Raw_Data'!E1493</x:f>
        <x:v>28</x:v>
      </x:c>
      <x:c r="F1493" t="str">
        <x:f>PROPER(TRIM('Raw_Data'!F1493))</x:f>
        <x:v>Classic</x:v>
      </x:c>
      <x:c r="G1493" t="str">
        <x:f>PROPER(TRIM('Raw_Data'!G1493))</x:f>
        <x:v>Direct Mail</x:v>
      </x:c>
      <x:c r="H1493" s="60" t="n">
        <x:f>'Raw_Data'!H1493</x:f>
        <x:v>2351</x:v>
      </x:c>
      <x:c r="I1493" s="60" t="n">
        <x:f>'Raw_Data'!I1493</x:f>
        <x:v>337.44</x:v>
      </x:c>
      <x:c r="J1493" s="32" t="n">
        <x:f>'Raw_Data'!J1493</x:f>
        <x:v>0.418</x:v>
      </x:c>
      <x:c r="K1493" s="32" t="n">
        <x:f>'Raw_Data'!K1493</x:f>
        <x:v>0.92</x:v>
      </x:c>
      <x:c r="L1493" t="n">
        <x:f>'Raw_Data'!L1493</x:f>
        <x:v>0</x:v>
      </x:c>
      <x:c r="M1493" t="n">
        <x:f>IF('Raw_Data'!M1493="",Assumptions!$B$15,'Raw_Data'!M1493)</x:f>
        <x:v>7.370408870408871</x:v>
      </x:c>
      <x:c r="N1493" s="32" t="n">
        <x:f>'Raw_Data'!N1493</x:f>
        <x:v>0.184</x:v>
      </x:c>
      <x:c r="O1493" t="str">
        <x:f>IF(OR(D1493&lt;620,L1493&gt;=2,J1493&gt;0.9),"High",IF(OR(D1493&lt;700,L1493=1,J1493&gt;0.75),"Medium","Low"))</x:f>
        <x:v>Medium</x:v>
      </x:c>
      <x:c r="P1493" s="30" t="n">
        <x:f>XLOOKUP(F1493,Assumptions!$A$4:$A$6,Assumptions!$B$4:$B$6)</x:f>
        <x:v>0</x:v>
      </x:c>
      <x:c r="Q1493" s="32" t="n">
        <x:f>XLOOKUP(F1493,Assumptions!$A$4:$A$6,Assumptions!$C$4:$C$6)</x:f>
        <x:v>0.229</x:v>
      </x:c>
      <x:c r="R1493" s="32" t="n">
        <x:f>XLOOKUP(F1493,Assumptions!$A$4:$A$6,Assumptions!$D$4:$D$6)</x:f>
        <x:v>0.015</x:v>
      </x:c>
      <x:c r="S1493" s="32" t="n">
        <x:f>XLOOKUP(F1493,Assumptions!$A$4:$A$6,Assumptions!$E$4:$E$6)</x:f>
        <x:v>0.0075</x:v>
      </x:c>
      <x:c r="T1493" s="32" t="n">
        <x:f>XLOOKUP(O1493,Assumptions!$H$4:$H$6,Assumptions!$I$4:$I$6)</x:f>
        <x:v>0.012</x:v>
      </x:c>
      <x:c r="U1493" s="30" t="n">
        <x:f>XLOOKUP(F1493,Assumptions!$A$4:$A$6,Assumptions!$F$4:$F$6)</x:f>
        <x:v>60</x:v>
      </x:c>
      <x:c r="V1493" s="60" t="n">
        <x:f>I1493*12</x:f>
        <x:v>4049.2799999999997</x:v>
      </x:c>
      <x:c r="W1493" s="60" t="n">
        <x:f>H1493*J1493*(1-K1493)*Q1493</x:f>
        <x:v>18.00339375999999</x:v>
      </x:c>
      <x:c r="X1493" s="60" t="n">
        <x:f>V1493*R1493</x:f>
        <x:v>60.7392</x:v>
      </x:c>
      <x:c r="Y1493" s="60" t="n">
        <x:f>V1493*S1493</x:f>
        <x:v>30.3696</x:v>
      </x:c>
      <x:c r="Z1493" s="60" t="n">
        <x:f>H1493*J1493*T1493</x:f>
        <x:v>11.792616</x:v>
      </x:c>
      <x:c r="AA1493" s="60" t="n">
        <x:f>P1493+W1493+X1493-Y1493-Z1493-U1493</x:f>
        <x:v>-23.41962224000001</x:v>
      </x:c>
      <x:c r="AB1493" s="32" t="n">
        <x:f>IFERROR(AA1493/(P1493+W1493+X1493),0)</x:f>
        <x:v>-0.2974200000495388</x:v>
      </x:c>
      <x:c r="AC1493" t="n">
        <x:f>IF(O1493="High",0,IF(I1493&gt;=1800,3,IF(I1493&gt;=900,2,1))+IF(K1493&gt;=0.9,2,IF(K1493&gt;=0.75,1,0))+IF(J1493&lt;=0.7,2,IF(J1493&lt;=0.85,1,0))+IF(M1493&gt;=8,1,0))</x:f>
        <x:v>5</x:v>
      </x:c>
      <x:c r="AD1493" t="str">
        <x:f>IF(AND(O1493&lt;&gt;"High",AC1493&gt;=Assumptions!$B$10,AA1493&gt;0),"Priority Growth",IF(AND(O1493="Low",AA1493&gt;0),"Maintain","Watch"))</x:f>
        <x:v>Watch</x:v>
      </x:c>
      <x:c r="AE1493" s="60" t="n">
        <x:f>MAX(AA1493,0)*N1493</x:f>
        <x:v>0</x:v>
      </x:c>
      <x:c r="AF1493" t="str">
        <x:f>IF(AND(AA1493&gt;=Assumptions!$B$11,O1493&lt;&gt;"High",OR(N1493&gt;=Assumptions!$B$12,M1493&lt;=6)),"High","Standard")</x:f>
        <x:v>Standard</x:v>
      </x:c>
    </x:row>
    <x:row r="1494">
      <x:c r="A1494" t="str">
        <x:f>'Raw_Data'!A1494</x:f>
        <x:v>C01493</x:v>
      </x:c>
      <x:c r="B1494" t="n">
        <x:f>'Raw_Data'!B1494</x:f>
        <x:v>55</x:v>
      </x:c>
      <x:c r="C1494" s="30" t="n">
        <x:f>'Raw_Data'!C1494</x:f>
        <x:v>119268</x:v>
      </x:c>
      <x:c r="D1494" t="n">
        <x:f>'Raw_Data'!D1494</x:f>
        <x:v>719</x:v>
      </x:c>
      <x:c r="E1494" t="n">
        <x:f>'Raw_Data'!E1494</x:f>
        <x:v>33</x:v>
      </x:c>
      <x:c r="F1494" t="str">
        <x:f>PROPER(TRIM('Raw_Data'!F1494))</x:f>
        <x:v>Classic</x:v>
      </x:c>
      <x:c r="G1494" t="str">
        <x:f>PROPER(TRIM('Raw_Data'!G1494))</x:f>
        <x:v>Digital</x:v>
      </x:c>
      <x:c r="H1494" s="60" t="n">
        <x:f>'Raw_Data'!H1494</x:f>
        <x:v>11444</x:v>
      </x:c>
      <x:c r="I1494" s="60" t="n">
        <x:f>'Raw_Data'!I1494</x:f>
        <x:v>1323.41</x:v>
      </x:c>
      <x:c r="J1494" s="32" t="n">
        <x:f>'Raw_Data'!J1494</x:f>
        <x:v>0.253</x:v>
      </x:c>
      <x:c r="K1494" s="32" t="n">
        <x:f>'Raw_Data'!K1494</x:f>
        <x:v>0.826</x:v>
      </x:c>
      <x:c r="L1494" t="n">
        <x:f>'Raw_Data'!L1494</x:f>
        <x:v>0</x:v>
      </x:c>
      <x:c r="M1494" t="n">
        <x:f>IF('Raw_Data'!M1494="",Assumptions!$B$15,'Raw_Data'!M1494)</x:f>
        <x:v>4</x:v>
      </x:c>
      <x:c r="N1494" s="32" t="n">
        <x:f>'Raw_Data'!N1494</x:f>
        <x:v>0.27</x:v>
      </x:c>
      <x:c r="O1494" t="str">
        <x:f>IF(OR(D1494&lt;620,L1494&gt;=2,J1494&gt;0.9),"High",IF(OR(D1494&lt;700,L1494=1,J1494&gt;0.75),"Medium","Low"))</x:f>
        <x:v>Low</x:v>
      </x:c>
      <x:c r="P1494" s="30" t="n">
        <x:f>XLOOKUP(F1494,Assumptions!$A$4:$A$6,Assumptions!$B$4:$B$6)</x:f>
        <x:v>0</x:v>
      </x:c>
      <x:c r="Q1494" s="32" t="n">
        <x:f>XLOOKUP(F1494,Assumptions!$A$4:$A$6,Assumptions!$C$4:$C$6)</x:f>
        <x:v>0.229</x:v>
      </x:c>
      <x:c r="R1494" s="32" t="n">
        <x:f>XLOOKUP(F1494,Assumptions!$A$4:$A$6,Assumptions!$D$4:$D$6)</x:f>
        <x:v>0.015</x:v>
      </x:c>
      <x:c r="S1494" s="32" t="n">
        <x:f>XLOOKUP(F1494,Assumptions!$A$4:$A$6,Assumptions!$E$4:$E$6)</x:f>
        <x:v>0.0075</x:v>
      </x:c>
      <x:c r="T1494" s="32" t="n">
        <x:f>XLOOKUP(O1494,Assumptions!$H$4:$H$6,Assumptions!$I$4:$I$6)</x:f>
        <x:v>0.0035</x:v>
      </x:c>
      <x:c r="U1494" s="30" t="n">
        <x:f>XLOOKUP(F1494,Assumptions!$A$4:$A$6,Assumptions!$F$4:$F$6)</x:f>
        <x:v>60</x:v>
      </x:c>
      <x:c r="V1494" s="60" t="n">
        <x:f>I1494*12</x:f>
        <x:v>15880.920000000002</x:v>
      </x:c>
      <x:c r="W1494" s="60" t="n">
        <x:f>H1494*J1494*(1-K1494)*Q1494</x:f>
        <x:v>115.36739887200002</x:v>
      </x:c>
      <x:c r="X1494" s="60" t="n">
        <x:f>V1494*R1494</x:f>
        <x:v>238.21380000000002</x:v>
      </x:c>
      <x:c r="Y1494" s="60" t="n">
        <x:f>V1494*S1494</x:f>
        <x:v>119.10690000000001</x:v>
      </x:c>
      <x:c r="Z1494" s="60" t="n">
        <x:f>H1494*J1494*T1494</x:f>
        <x:v>10.133662</x:v>
      </x:c>
      <x:c r="AA1494" s="60" t="n">
        <x:f>P1494+W1494+X1494-Y1494-Z1494-U1494</x:f>
        <x:v>164.3406368720001</x:v>
      </x:c>
      <x:c r="AB1494" s="32" t="n">
        <x:f>IFERROR(AA1494/(P1494+W1494+X1494),0)</x:f>
        <x:v>0.46478895766031114</x:v>
      </x:c>
      <x:c r="AC1494" t="n">
        <x:f>IF(O1494="High",0,IF(I1494&gt;=1800,3,IF(I1494&gt;=900,2,1))+IF(K1494&gt;=0.9,2,IF(K1494&gt;=0.75,1,0))+IF(J1494&lt;=0.7,2,IF(J1494&lt;=0.85,1,0))+IF(M1494&gt;=8,1,0))</x:f>
        <x:v>5</x:v>
      </x:c>
      <x:c r="AD1494" t="str">
        <x:f>IF(AND(O1494&lt;&gt;"High",AC1494&gt;=Assumptions!$B$10,AA1494&gt;0),"Priority Growth",IF(AND(O1494="Low",AA1494&gt;0),"Maintain","Watch"))</x:f>
        <x:v>Maintain</x:v>
      </x:c>
      <x:c r="AE1494" s="60" t="n">
        <x:f>MAX(AA1494,0)*N1494</x:f>
        <x:v>44.371971955440024</x:v>
      </x:c>
      <x:c r="AF1494" t="str">
        <x:f>IF(AND(AA1494&gt;=Assumptions!$B$11,O1494&lt;&gt;"High",OR(N1494&gt;=Assumptions!$B$12,M1494&lt;=6)),"High","Standard")</x:f>
        <x:v>Standard</x:v>
      </x:c>
    </x:row>
    <x:row r="1495">
      <x:c r="A1495" t="str">
        <x:f>'Raw_Data'!A1495</x:f>
        <x:v>C01494</x:v>
      </x:c>
      <x:c r="B1495" t="n">
        <x:f>'Raw_Data'!B1495</x:f>
        <x:v>37</x:v>
      </x:c>
      <x:c r="C1495" s="30" t="n">
        <x:f>'Raw_Data'!C1495</x:f>
        <x:v>82622</x:v>
      </x:c>
      <x:c r="D1495" t="n">
        <x:f>'Raw_Data'!D1495</x:f>
        <x:v>664</x:v>
      </x:c>
      <x:c r="E1495" t="n">
        <x:f>'Raw_Data'!E1495</x:f>
        <x:v>65</x:v>
      </x:c>
      <x:c r="F1495" t="str">
        <x:f>PROPER(TRIM('Raw_Data'!F1495))</x:f>
        <x:v>Gold</x:v>
      </x:c>
      <x:c r="G1495" t="str">
        <x:f>PROPER(TRIM('Raw_Data'!G1495))</x:f>
        <x:v>Partner</x:v>
      </x:c>
      <x:c r="H1495" s="60" t="n">
        <x:f>'Raw_Data'!H1495</x:f>
        <x:v>9430</x:v>
      </x:c>
      <x:c r="I1495" s="60" t="n">
        <x:f>'Raw_Data'!I1495</x:f>
        <x:v>929.93</x:v>
      </x:c>
      <x:c r="J1495" s="32" t="n">
        <x:f>'Raw_Data'!J1495</x:f>
        <x:v>0.244</x:v>
      </x:c>
      <x:c r="K1495" s="32" t="n">
        <x:f>'Raw_Data'!K1495</x:f>
        <x:v>0.738</x:v>
      </x:c>
      <x:c r="L1495" t="n">
        <x:f>'Raw_Data'!L1495</x:f>
        <x:v>0</x:v>
      </x:c>
      <x:c r="M1495" t="n">
        <x:f>IF('Raw_Data'!M1495="",Assumptions!$B$15,'Raw_Data'!M1495)</x:f>
        <x:v>5</x:v>
      </x:c>
      <x:c r="N1495" s="32" t="n">
        <x:f>'Raw_Data'!N1495</x:f>
        <x:v>0.223</x:v>
      </x:c>
      <x:c r="O1495" t="str">
        <x:f>IF(OR(D1495&lt;620,L1495&gt;=2,J1495&gt;0.9),"High",IF(OR(D1495&lt;700,L1495=1,J1495&gt;0.75),"Medium","Low"))</x:f>
        <x:v>Medium</x:v>
      </x:c>
      <x:c r="P1495" s="30" t="n">
        <x:f>XLOOKUP(F1495,Assumptions!$A$4:$A$6,Assumptions!$B$4:$B$6)</x:f>
        <x:v>95</x:v>
      </x:c>
      <x:c r="Q1495" s="32" t="n">
        <x:f>XLOOKUP(F1495,Assumptions!$A$4:$A$6,Assumptions!$C$4:$C$6)</x:f>
        <x:v>0.219</x:v>
      </x:c>
      <x:c r="R1495" s="32" t="n">
        <x:f>XLOOKUP(F1495,Assumptions!$A$4:$A$6,Assumptions!$D$4:$D$6)</x:f>
        <x:v>0.016</x:v>
      </x:c>
      <x:c r="S1495" s="32" t="n">
        <x:f>XLOOKUP(F1495,Assumptions!$A$4:$A$6,Assumptions!$E$4:$E$6)</x:f>
        <x:v>0.01</x:v>
      </x:c>
      <x:c r="T1495" s="32" t="n">
        <x:f>XLOOKUP(O1495,Assumptions!$H$4:$H$6,Assumptions!$I$4:$I$6)</x:f>
        <x:v>0.012</x:v>
      </x:c>
      <x:c r="U1495" s="30" t="n">
        <x:f>XLOOKUP(F1495,Assumptions!$A$4:$A$6,Assumptions!$F$4:$F$6)</x:f>
        <x:v>90</x:v>
      </x:c>
      <x:c r="V1495" s="60" t="n">
        <x:f>I1495*12</x:f>
        <x:v>11159.16</x:v>
      </x:c>
      <x:c r="W1495" s="60" t="n">
        <x:f>H1495*J1495*(1-K1495)*Q1495</x:f>
        <x:v>132.02218776</x:v>
      </x:c>
      <x:c r="X1495" s="60" t="n">
        <x:f>V1495*R1495</x:f>
        <x:v>178.54656</x:v>
      </x:c>
      <x:c r="Y1495" s="60" t="n">
        <x:f>V1495*S1495</x:f>
        <x:v>111.5916</x:v>
      </x:c>
      <x:c r="Z1495" s="60" t="n">
        <x:f>H1495*J1495*T1495</x:f>
        <x:v>27.611040000000003</x:v>
      </x:c>
      <x:c r="AA1495" s="60" t="n">
        <x:f>P1495+W1495+X1495-Y1495-Z1495-U1495</x:f>
        <x:v>176.36610775999998</x:v>
      </x:c>
      <x:c r="AB1495" s="32" t="n">
        <x:f>IFERROR(AA1495/(P1495+W1495+X1495),0)</x:f>
        <x:v>0.43486118872346313</x:v>
      </x:c>
      <x:c r="AC1495" t="n">
        <x:f>IF(O1495="High",0,IF(I1495&gt;=1800,3,IF(I1495&gt;=900,2,1))+IF(K1495&gt;=0.9,2,IF(K1495&gt;=0.75,1,0))+IF(J1495&lt;=0.7,2,IF(J1495&lt;=0.85,1,0))+IF(M1495&gt;=8,1,0))</x:f>
        <x:v>4</x:v>
      </x:c>
      <x:c r="AD1495" t="str">
        <x:f>IF(AND(O1495&lt;&gt;"High",AC1495&gt;=Assumptions!$B$10,AA1495&gt;0),"Priority Growth",IF(AND(O1495="Low",AA1495&gt;0),"Maintain","Watch"))</x:f>
        <x:v>Watch</x:v>
      </x:c>
      <x:c r="AE1495" s="60" t="n">
        <x:f>MAX(AA1495,0)*N1495</x:f>
        <x:v>39.329642030479995</x:v>
      </x:c>
      <x:c r="AF1495" t="str">
        <x:f>IF(AND(AA1495&gt;=Assumptions!$B$11,O1495&lt;&gt;"High",OR(N1495&gt;=Assumptions!$B$12,M1495&lt;=6)),"High","Standard")</x:f>
        <x:v>Standard</x:v>
      </x:c>
    </x:row>
    <x:row r="1496">
      <x:c r="A1496" t="str">
        <x:f>'Raw_Data'!A1496</x:f>
        <x:v>C01495</x:v>
      </x:c>
      <x:c r="B1496" t="n">
        <x:f>'Raw_Data'!B1496</x:f>
        <x:v>21</x:v>
      </x:c>
      <x:c r="C1496" s="30" t="n">
        <x:f>'Raw_Data'!C1496</x:f>
        <x:v>163194</x:v>
      </x:c>
      <x:c r="D1496" t="n">
        <x:f>'Raw_Data'!D1496</x:f>
        <x:v>693</x:v>
      </x:c>
      <x:c r="E1496" t="n">
        <x:f>'Raw_Data'!E1496</x:f>
        <x:v>44</x:v>
      </x:c>
      <x:c r="F1496" t="str">
        <x:f>PROPER(TRIM('Raw_Data'!F1496))</x:f>
        <x:v>Platinum</x:v>
      </x:c>
      <x:c r="G1496" t="str">
        <x:f>PROPER(TRIM('Raw_Data'!G1496))</x:f>
        <x:v>Branch</x:v>
      </x:c>
      <x:c r="H1496" s="60" t="n">
        <x:f>'Raw_Data'!H1496</x:f>
        <x:v>33782</x:v>
      </x:c>
      <x:c r="I1496" s="60" t="n">
        <x:f>'Raw_Data'!I1496</x:f>
        <x:v>3228.09</x:v>
      </x:c>
      <x:c r="J1496" s="32" t="n">
        <x:f>'Raw_Data'!J1496</x:f>
        <x:v>0.325</x:v>
      </x:c>
      <x:c r="K1496" s="32" t="n">
        <x:f>'Raw_Data'!K1496</x:f>
        <x:v>0.802</x:v>
      </x:c>
      <x:c r="L1496" t="n">
        <x:f>'Raw_Data'!L1496</x:f>
        <x:v>0</x:v>
      </x:c>
      <x:c r="M1496" t="n">
        <x:f>IF('Raw_Data'!M1496="",Assumptions!$B$15,'Raw_Data'!M1496)</x:f>
        <x:v>9</x:v>
      </x:c>
      <x:c r="N1496" s="32" t="n">
        <x:f>'Raw_Data'!N1496</x:f>
        <x:v>0.02</x:v>
      </x:c>
      <x:c r="O1496" t="str">
        <x:f>IF(OR(D1496&lt;620,L1496&gt;=2,J1496&gt;0.9),"High",IF(OR(D1496&lt;700,L1496=1,J1496&gt;0.75),"Medium","Low"))</x:f>
        <x:v>Medium</x:v>
      </x:c>
      <x:c r="P1496" s="30" t="n">
        <x:f>XLOOKUP(F1496,Assumptions!$A$4:$A$6,Assumptions!$B$4:$B$6)</x:f>
        <x:v>195</x:v>
      </x:c>
      <x:c r="Q1496" s="32" t="n">
        <x:f>XLOOKUP(F1496,Assumptions!$A$4:$A$6,Assumptions!$C$4:$C$6)</x:f>
        <x:v>0.199</x:v>
      </x:c>
      <x:c r="R1496" s="32" t="n">
        <x:f>XLOOKUP(F1496,Assumptions!$A$4:$A$6,Assumptions!$D$4:$D$6)</x:f>
        <x:v>0.017</x:v>
      </x:c>
      <x:c r="S1496" s="32" t="n">
        <x:f>XLOOKUP(F1496,Assumptions!$A$4:$A$6,Assumptions!$E$4:$E$6)</x:f>
        <x:v>0.013</x:v>
      </x:c>
      <x:c r="T1496" s="32" t="n">
        <x:f>XLOOKUP(O1496,Assumptions!$H$4:$H$6,Assumptions!$I$4:$I$6)</x:f>
        <x:v>0.012</x:v>
      </x:c>
      <x:c r="U1496" s="30" t="n">
        <x:f>XLOOKUP(F1496,Assumptions!$A$4:$A$6,Assumptions!$F$4:$F$6)</x:f>
        <x:v>140</x:v>
      </x:c>
      <x:c r="V1496" s="60" t="n">
        <x:f>I1496*12</x:f>
        <x:v>38737.08</x:v>
      </x:c>
      <x:c r="W1496" s="60" t="n">
        <x:f>H1496*J1496*(1-K1496)*Q1496</x:f>
        <x:v>432.6004682999999</x:v>
      </x:c>
      <x:c r="X1496" s="60" t="n">
        <x:f>V1496*R1496</x:f>
        <x:v>658.5303600000001</x:v>
      </x:c>
      <x:c r="Y1496" s="60" t="n">
        <x:f>V1496*S1496</x:f>
        <x:v>503.58204</x:v>
      </x:c>
      <x:c r="Z1496" s="60" t="n">
        <x:f>H1496*J1496*T1496</x:f>
        <x:v>131.7498</x:v>
      </x:c>
      <x:c r="AA1496" s="60" t="n">
        <x:f>P1496+W1496+X1496-Y1496-Z1496-U1496</x:f>
        <x:v>510.7989882999998</x:v>
      </x:c>
      <x:c r="AB1496" s="32" t="n">
        <x:f>IFERROR(AA1496/(P1496+W1496+X1496),0)</x:f>
        <x:v>0.39715943126499104</x:v>
      </x:c>
      <x:c r="AC1496" t="n">
        <x:f>IF(O1496="High",0,IF(I1496&gt;=1800,3,IF(I1496&gt;=900,2,1))+IF(K1496&gt;=0.9,2,IF(K1496&gt;=0.75,1,0))+IF(J1496&lt;=0.7,2,IF(J1496&lt;=0.85,1,0))+IF(M1496&gt;=8,1,0))</x:f>
        <x:v>7</x:v>
      </x:c>
      <x:c r="AD1496" t="str">
        <x:f>IF(AND(O1496&lt;&gt;"High",AC1496&gt;=Assumptions!$B$10,AA1496&gt;0),"Priority Growth",IF(AND(O1496="Low",AA1496&gt;0),"Maintain","Watch"))</x:f>
        <x:v>Priority Growth</x:v>
      </x:c>
      <x:c r="AE1496" s="60" t="n">
        <x:f>MAX(AA1496,0)*N1496</x:f>
        <x:v>10.215979765999997</x:v>
      </x:c>
      <x:c r="AF1496" t="str">
        <x:f>IF(AND(AA1496&gt;=Assumptions!$B$11,O1496&lt;&gt;"High",OR(N1496&gt;=Assumptions!$B$12,M1496&lt;=6)),"High","Standard")</x:f>
        <x:v>Standard</x:v>
      </x:c>
    </x:row>
    <x:row r="1497">
      <x:c r="A1497" t="str">
        <x:f>'Raw_Data'!A1497</x:f>
        <x:v>C01496</x:v>
      </x:c>
      <x:c r="B1497" t="n">
        <x:f>'Raw_Data'!B1497</x:f>
        <x:v>59</x:v>
      </x:c>
      <x:c r="C1497" s="30" t="n">
        <x:f>'Raw_Data'!C1497</x:f>
        <x:v>56544</x:v>
      </x:c>
      <x:c r="D1497" t="n">
        <x:f>'Raw_Data'!D1497</x:f>
        <x:v>634</x:v>
      </x:c>
      <x:c r="E1497" t="n">
        <x:f>'Raw_Data'!E1497</x:f>
        <x:v>5</x:v>
      </x:c>
      <x:c r="F1497" t="str">
        <x:f>PROPER(TRIM('Raw_Data'!F1497))</x:f>
        <x:v>Classic</x:v>
      </x:c>
      <x:c r="G1497" t="str">
        <x:f>PROPER(TRIM('Raw_Data'!G1497))</x:f>
        <x:v>Branch</x:v>
      </x:c>
      <x:c r="H1497" s="60" t="n">
        <x:f>'Raw_Data'!H1497</x:f>
        <x:v>5154</x:v>
      </x:c>
      <x:c r="I1497" s="60" t="n">
        <x:f>'Raw_Data'!I1497</x:f>
        <x:v>1241.29</x:v>
      </x:c>
      <x:c r="J1497" s="32" t="n">
        <x:f>'Raw_Data'!J1497</x:f>
        <x:v>0.578</x:v>
      </x:c>
      <x:c r="K1497" s="32" t="n">
        <x:f>'Raw_Data'!K1497</x:f>
        <x:v>0.581</x:v>
      </x:c>
      <x:c r="L1497" t="n">
        <x:f>'Raw_Data'!L1497</x:f>
        <x:v>1</x:v>
      </x:c>
      <x:c r="M1497" t="n">
        <x:f>IF('Raw_Data'!M1497="",Assumptions!$B$15,'Raw_Data'!M1497)</x:f>
        <x:v>7</x:v>
      </x:c>
      <x:c r="N1497" s="32" t="n">
        <x:f>'Raw_Data'!N1497</x:f>
        <x:v>0.181</x:v>
      </x:c>
      <x:c r="O1497" t="str">
        <x:f>IF(OR(D1497&lt;620,L1497&gt;=2,J1497&gt;0.9),"High",IF(OR(D1497&lt;700,L1497=1,J1497&gt;0.75),"Medium","Low"))</x:f>
        <x:v>Medium</x:v>
      </x:c>
      <x:c r="P1497" s="30" t="n">
        <x:f>XLOOKUP(F1497,Assumptions!$A$4:$A$6,Assumptions!$B$4:$B$6)</x:f>
        <x:v>0</x:v>
      </x:c>
      <x:c r="Q1497" s="32" t="n">
        <x:f>XLOOKUP(F1497,Assumptions!$A$4:$A$6,Assumptions!$C$4:$C$6)</x:f>
        <x:v>0.229</x:v>
      </x:c>
      <x:c r="R1497" s="32" t="n">
        <x:f>XLOOKUP(F1497,Assumptions!$A$4:$A$6,Assumptions!$D$4:$D$6)</x:f>
        <x:v>0.015</x:v>
      </x:c>
      <x:c r="S1497" s="32" t="n">
        <x:f>XLOOKUP(F1497,Assumptions!$A$4:$A$6,Assumptions!$E$4:$E$6)</x:f>
        <x:v>0.0075</x:v>
      </x:c>
      <x:c r="T1497" s="32" t="n">
        <x:f>XLOOKUP(O1497,Assumptions!$H$4:$H$6,Assumptions!$I$4:$I$6)</x:f>
        <x:v>0.012</x:v>
      </x:c>
      <x:c r="U1497" s="30" t="n">
        <x:f>XLOOKUP(F1497,Assumptions!$A$4:$A$6,Assumptions!$F$4:$F$6)</x:f>
        <x:v>60</x:v>
      </x:c>
      <x:c r="V1497" s="60" t="n">
        <x:f>I1497*12</x:f>
        <x:v>14895.48</x:v>
      </x:c>
      <x:c r="W1497" s="60" t="n">
        <x:f>H1497*J1497*(1-K1497)*Q1497</x:f>
        <x:v>285.839180412</x:v>
      </x:c>
      <x:c r="X1497" s="60" t="n">
        <x:f>V1497*R1497</x:f>
        <x:v>223.4322</x:v>
      </x:c>
      <x:c r="Y1497" s="60" t="n">
        <x:f>V1497*S1497</x:f>
        <x:v>111.7161</x:v>
      </x:c>
      <x:c r="Z1497" s="60" t="n">
        <x:f>H1497*J1497*T1497</x:f>
        <x:v>35.748143999999996</x:v>
      </x:c>
      <x:c r="AA1497" s="60" t="n">
        <x:f>P1497+W1497+X1497-Y1497-Z1497-U1497</x:f>
        <x:v>301.807136412</x:v>
      </x:c>
      <x:c r="AB1497" s="32" t="n">
        <x:f>IFERROR(AA1497/(P1497+W1497+X1497),0)</x:f>
        <x:v>0.5926253624694918</x:v>
      </x:c>
      <x:c r="AC1497" t="n">
        <x:f>IF(O1497="High",0,IF(I1497&gt;=1800,3,IF(I1497&gt;=900,2,1))+IF(K1497&gt;=0.9,2,IF(K1497&gt;=0.75,1,0))+IF(J1497&lt;=0.7,2,IF(J1497&lt;=0.85,1,0))+IF(M1497&gt;=8,1,0))</x:f>
        <x:v>4</x:v>
      </x:c>
      <x:c r="AD1497" t="str">
        <x:f>IF(AND(O1497&lt;&gt;"High",AC1497&gt;=Assumptions!$B$10,AA1497&gt;0),"Priority Growth",IF(AND(O1497="Low",AA1497&gt;0),"Maintain","Watch"))</x:f>
        <x:v>Watch</x:v>
      </x:c>
      <x:c r="AE1497" s="60" t="n">
        <x:f>MAX(AA1497,0)*N1497</x:f>
        <x:v>54.627091690571994</x:v>
      </x:c>
      <x:c r="AF1497" t="str">
        <x:f>IF(AND(AA1497&gt;=Assumptions!$B$11,O1497&lt;&gt;"High",OR(N1497&gt;=Assumptions!$B$12,M1497&lt;=6)),"High","Standard")</x:f>
        <x:v>High</x:v>
      </x:c>
    </x:row>
    <x:row r="1498">
      <x:c r="A1498" t="str">
        <x:f>'Raw_Data'!A1498</x:f>
        <x:v>C01497</x:v>
      </x:c>
      <x:c r="B1498" t="n">
        <x:f>'Raw_Data'!B1498</x:f>
        <x:v>47</x:v>
      </x:c>
      <x:c r="C1498" s="30" t="n">
        <x:f>'Raw_Data'!C1498</x:f>
        <x:v>63504</x:v>
      </x:c>
      <x:c r="D1498" t="n">
        <x:f>'Raw_Data'!D1498</x:f>
        <x:v>690</x:v>
      </x:c>
      <x:c r="E1498" t="n">
        <x:f>'Raw_Data'!E1498</x:f>
        <x:v>105</x:v>
      </x:c>
      <x:c r="F1498" t="str">
        <x:f>PROPER(TRIM('Raw_Data'!F1498))</x:f>
        <x:v>Gold</x:v>
      </x:c>
      <x:c r="G1498" t="str">
        <x:f>PROPER(TRIM('Raw_Data'!G1498))</x:f>
        <x:v>Partner</x:v>
      </x:c>
      <x:c r="H1498" s="60" t="n">
        <x:f>'Raw_Data'!H1498</x:f>
        <x:v>11356</x:v>
      </x:c>
      <x:c r="I1498" s="60" t="n">
        <x:f>'Raw_Data'!I1498</x:f>
        <x:v>1601.14</x:v>
      </x:c>
      <x:c r="J1498" s="32" t="n">
        <x:f>'Raw_Data'!J1498</x:f>
        <x:v>0.407</x:v>
      </x:c>
      <x:c r="K1498" s="32" t="n">
        <x:f>'Raw_Data'!K1498</x:f>
        <x:v>0.704</x:v>
      </x:c>
      <x:c r="L1498" t="n">
        <x:f>'Raw_Data'!L1498</x:f>
        <x:v>0</x:v>
      </x:c>
      <x:c r="M1498" t="n">
        <x:f>IF('Raw_Data'!M1498="",Assumptions!$B$15,'Raw_Data'!M1498)</x:f>
        <x:v>7</x:v>
      </x:c>
      <x:c r="N1498" s="32" t="n">
        <x:f>'Raw_Data'!N1498</x:f>
        <x:v>0.13</x:v>
      </x:c>
      <x:c r="O1498" t="str">
        <x:f>IF(OR(D1498&lt;620,L1498&gt;=2,J1498&gt;0.9),"High",IF(OR(D1498&lt;700,L1498=1,J1498&gt;0.75),"Medium","Low"))</x:f>
        <x:v>Medium</x:v>
      </x:c>
      <x:c r="P1498" s="30" t="n">
        <x:f>XLOOKUP(F1498,Assumptions!$A$4:$A$6,Assumptions!$B$4:$B$6)</x:f>
        <x:v>95</x:v>
      </x:c>
      <x:c r="Q1498" s="32" t="n">
        <x:f>XLOOKUP(F1498,Assumptions!$A$4:$A$6,Assumptions!$C$4:$C$6)</x:f>
        <x:v>0.219</x:v>
      </x:c>
      <x:c r="R1498" s="32" t="n">
        <x:f>XLOOKUP(F1498,Assumptions!$A$4:$A$6,Assumptions!$D$4:$D$6)</x:f>
        <x:v>0.016</x:v>
      </x:c>
      <x:c r="S1498" s="32" t="n">
        <x:f>XLOOKUP(F1498,Assumptions!$A$4:$A$6,Assumptions!$E$4:$E$6)</x:f>
        <x:v>0.01</x:v>
      </x:c>
      <x:c r="T1498" s="32" t="n">
        <x:f>XLOOKUP(O1498,Assumptions!$H$4:$H$6,Assumptions!$I$4:$I$6)</x:f>
        <x:v>0.012</x:v>
      </x:c>
      <x:c r="U1498" s="30" t="n">
        <x:f>XLOOKUP(F1498,Assumptions!$A$4:$A$6,Assumptions!$F$4:$F$6)</x:f>
        <x:v>90</x:v>
      </x:c>
      <x:c r="V1498" s="60" t="n">
        <x:f>I1498*12</x:f>
        <x:v>19213.68</x:v>
      </x:c>
      <x:c r="W1498" s="60" t="n">
        <x:f>H1498*J1498*(1-K1498)*Q1498</x:f>
        <x:v>299.60952700800004</x:v>
      </x:c>
      <x:c r="X1498" s="60" t="n">
        <x:f>V1498*R1498</x:f>
        <x:v>307.41888</x:v>
      </x:c>
      <x:c r="Y1498" s="60" t="n">
        <x:f>V1498*S1498</x:f>
        <x:v>192.1368</x:v>
      </x:c>
      <x:c r="Z1498" s="60" t="n">
        <x:f>H1498*J1498*T1498</x:f>
        <x:v>55.462704</x:v>
      </x:c>
      <x:c r="AA1498" s="60" t="n">
        <x:f>P1498+W1498+X1498-Y1498-Z1498-U1498</x:f>
        <x:v>364.428903008</x:v>
      </x:c>
      <x:c r="AB1498" s="32" t="n">
        <x:f>IFERROR(AA1498/(P1498+W1498+X1498),0)</x:f>
        <x:v>0.5191084853121152</x:v>
      </x:c>
      <x:c r="AC1498" t="n">
        <x:f>IF(O1498="High",0,IF(I1498&gt;=1800,3,IF(I1498&gt;=900,2,1))+IF(K1498&gt;=0.9,2,IF(K1498&gt;=0.75,1,0))+IF(J1498&lt;=0.7,2,IF(J1498&lt;=0.85,1,0))+IF(M1498&gt;=8,1,0))</x:f>
        <x:v>4</x:v>
      </x:c>
      <x:c r="AD1498" t="str">
        <x:f>IF(AND(O1498&lt;&gt;"High",AC1498&gt;=Assumptions!$B$10,AA1498&gt;0),"Priority Growth",IF(AND(O1498="Low",AA1498&gt;0),"Maintain","Watch"))</x:f>
        <x:v>Watch</x:v>
      </x:c>
      <x:c r="AE1498" s="60" t="n">
        <x:f>MAX(AA1498,0)*N1498</x:f>
        <x:v>47.375757391040004</x:v>
      </x:c>
      <x:c r="AF1498" t="str">
        <x:f>IF(AND(AA1498&gt;=Assumptions!$B$11,O1498&lt;&gt;"High",OR(N1498&gt;=Assumptions!$B$12,M1498&lt;=6)),"High","Standard")</x:f>
        <x:v>Standard</x:v>
      </x:c>
    </x:row>
    <x:row r="1499">
      <x:c r="A1499" t="str">
        <x:f>'Raw_Data'!A1499</x:f>
        <x:v>C01498</x:v>
      </x:c>
      <x:c r="B1499" t="n">
        <x:f>'Raw_Data'!B1499</x:f>
        <x:v>47</x:v>
      </x:c>
      <x:c r="C1499" s="30" t="n">
        <x:f>'Raw_Data'!C1499</x:f>
        <x:v>36193</x:v>
      </x:c>
      <x:c r="D1499" t="n">
        <x:f>'Raw_Data'!D1499</x:f>
        <x:v>708</x:v>
      </x:c>
      <x:c r="E1499" t="n">
        <x:f>'Raw_Data'!E1499</x:f>
        <x:v>33</x:v>
      </x:c>
      <x:c r="F1499" t="str">
        <x:f>PROPER(TRIM('Raw_Data'!F1499))</x:f>
        <x:v>Classic</x:v>
      </x:c>
      <x:c r="G1499" t="str">
        <x:f>PROPER(TRIM('Raw_Data'!G1499))</x:f>
        <x:v>Digital</x:v>
      </x:c>
      <x:c r="H1499" s="60" t="n">
        <x:f>'Raw_Data'!H1499</x:f>
        <x:v>4848</x:v>
      </x:c>
      <x:c r="I1499" s="60" t="n">
        <x:f>'Raw_Data'!I1499</x:f>
        <x:v>299.59</x:v>
      </x:c>
      <x:c r="J1499" s="32" t="n">
        <x:f>'Raw_Data'!J1499</x:f>
        <x:v>0.387</x:v>
      </x:c>
      <x:c r="K1499" s="32" t="n">
        <x:f>'Raw_Data'!K1499</x:f>
        <x:v>0.694</x:v>
      </x:c>
      <x:c r="L1499" t="n">
        <x:f>'Raw_Data'!L1499</x:f>
        <x:v>1</x:v>
      </x:c>
      <x:c r="M1499" t="n">
        <x:f>IF('Raw_Data'!M1499="",Assumptions!$B$15,'Raw_Data'!M1499)</x:f>
        <x:v>6</x:v>
      </x:c>
      <x:c r="N1499" s="32" t="n">
        <x:f>'Raw_Data'!N1499</x:f>
        <x:v>0.164</x:v>
      </x:c>
      <x:c r="O1499" t="str">
        <x:f>IF(OR(D1499&lt;620,L1499&gt;=2,J1499&gt;0.9),"High",IF(OR(D1499&lt;700,L1499=1,J1499&gt;0.75),"Medium","Low"))</x:f>
        <x:v>Medium</x:v>
      </x:c>
      <x:c r="P1499" s="30" t="n">
        <x:f>XLOOKUP(F1499,Assumptions!$A$4:$A$6,Assumptions!$B$4:$B$6)</x:f>
        <x:v>0</x:v>
      </x:c>
      <x:c r="Q1499" s="32" t="n">
        <x:f>XLOOKUP(F1499,Assumptions!$A$4:$A$6,Assumptions!$C$4:$C$6)</x:f>
        <x:v>0.229</x:v>
      </x:c>
      <x:c r="R1499" s="32" t="n">
        <x:f>XLOOKUP(F1499,Assumptions!$A$4:$A$6,Assumptions!$D$4:$D$6)</x:f>
        <x:v>0.015</x:v>
      </x:c>
      <x:c r="S1499" s="32" t="n">
        <x:f>XLOOKUP(F1499,Assumptions!$A$4:$A$6,Assumptions!$E$4:$E$6)</x:f>
        <x:v>0.0075</x:v>
      </x:c>
      <x:c r="T1499" s="32" t="n">
        <x:f>XLOOKUP(O1499,Assumptions!$H$4:$H$6,Assumptions!$I$4:$I$6)</x:f>
        <x:v>0.012</x:v>
      </x:c>
      <x:c r="U1499" s="30" t="n">
        <x:f>XLOOKUP(F1499,Assumptions!$A$4:$A$6,Assumptions!$F$4:$F$6)</x:f>
        <x:v>60</x:v>
      </x:c>
      <x:c r="V1499" s="60" t="n">
        <x:f>I1499*12</x:f>
        <x:v>3595.08</x:v>
      </x:c>
      <x:c r="W1499" s="60" t="n">
        <x:f>H1499*J1499*(1-K1499)*Q1499</x:f>
        <x:v>131.47115702400004</x:v>
      </x:c>
      <x:c r="X1499" s="60" t="n">
        <x:f>V1499*R1499</x:f>
        <x:v>53.926199999999994</x:v>
      </x:c>
      <x:c r="Y1499" s="60" t="n">
        <x:f>V1499*S1499</x:f>
        <x:v>26.963099999999997</x:v>
      </x:c>
      <x:c r="Z1499" s="60" t="n">
        <x:f>H1499*J1499*T1499</x:f>
        <x:v>22.514112</x:v>
      </x:c>
      <x:c r="AA1499" s="60" t="n">
        <x:f>P1499+W1499+X1499-Y1499-Z1499-U1499</x:f>
        <x:v>75.92014502400002</x:v>
      </x:c>
      <x:c r="AB1499" s="32" t="n">
        <x:f>IFERROR(AA1499/(P1499+W1499+X1499),0)</x:f>
        <x:v>0.4094996079915639</x:v>
      </x:c>
      <x:c r="AC1499" t="n">
        <x:f>IF(O1499="High",0,IF(I1499&gt;=1800,3,IF(I1499&gt;=900,2,1))+IF(K1499&gt;=0.9,2,IF(K1499&gt;=0.75,1,0))+IF(J1499&lt;=0.7,2,IF(J1499&lt;=0.85,1,0))+IF(M1499&gt;=8,1,0))</x:f>
        <x:v>3</x:v>
      </x:c>
      <x:c r="AD1499" t="str">
        <x:f>IF(AND(O1499&lt;&gt;"High",AC1499&gt;=Assumptions!$B$10,AA1499&gt;0),"Priority Growth",IF(AND(O1499="Low",AA1499&gt;0),"Maintain","Watch"))</x:f>
        <x:v>Watch</x:v>
      </x:c>
      <x:c r="AE1499" s="60" t="n">
        <x:f>MAX(AA1499,0)*N1499</x:f>
        <x:v>12.450903783936004</x:v>
      </x:c>
      <x:c r="AF1499" t="str">
        <x:f>IF(AND(AA1499&gt;=Assumptions!$B$11,O1499&lt;&gt;"High",OR(N1499&gt;=Assumptions!$B$12,M1499&lt;=6)),"High","Standard")</x:f>
        <x:v>Standard</x:v>
      </x:c>
    </x:row>
    <x:row r="1500">
      <x:c r="A1500" t="str">
        <x:f>'Raw_Data'!A1500</x:f>
        <x:v>C01499</x:v>
      </x:c>
      <x:c r="B1500" t="n">
        <x:f>'Raw_Data'!B1500</x:f>
        <x:v>28</x:v>
      </x:c>
      <x:c r="C1500" s="30" t="n">
        <x:f>'Raw_Data'!C1500</x:f>
        <x:v>66404</x:v>
      </x:c>
      <x:c r="D1500" t="n">
        <x:f>'Raw_Data'!D1500</x:f>
        <x:v>678</x:v>
      </x:c>
      <x:c r="E1500" t="n">
        <x:f>'Raw_Data'!E1500</x:f>
        <x:v>6</x:v>
      </x:c>
      <x:c r="F1500" t="str">
        <x:f>PROPER(TRIM('Raw_Data'!F1500))</x:f>
        <x:v>Gold</x:v>
      </x:c>
      <x:c r="G1500" t="str">
        <x:f>PROPER(TRIM('Raw_Data'!G1500))</x:f>
        <x:v>Digital</x:v>
      </x:c>
      <x:c r="H1500" s="60" t="n">
        <x:f>'Raw_Data'!H1500</x:f>
        <x:v>8177</x:v>
      </x:c>
      <x:c r="I1500" s="60" t="n">
        <x:f>'Raw_Data'!I1500</x:f>
        <x:v>840.09</x:v>
      </x:c>
      <x:c r="J1500" s="32" t="n">
        <x:f>'Raw_Data'!J1500</x:f>
        <x:v>0.32</x:v>
      </x:c>
      <x:c r="K1500" s="32" t="n">
        <x:f>'Raw_Data'!K1500</x:f>
        <x:v>0.814</x:v>
      </x:c>
      <x:c r="L1500" t="n">
        <x:f>'Raw_Data'!L1500</x:f>
        <x:v>0</x:v>
      </x:c>
      <x:c r="M1500" t="n">
        <x:f>IF('Raw_Data'!M1500="",Assumptions!$B$15,'Raw_Data'!M1500)</x:f>
        <x:v>6</x:v>
      </x:c>
      <x:c r="N1500" s="32" t="n">
        <x:f>'Raw_Data'!N1500</x:f>
        <x:v>0.261</x:v>
      </x:c>
      <x:c r="O1500" t="str">
        <x:f>IF(OR(D1500&lt;620,L1500&gt;=2,J1500&gt;0.9),"High",IF(OR(D1500&lt;700,L1500=1,J1500&gt;0.75),"Medium","Low"))</x:f>
        <x:v>Medium</x:v>
      </x:c>
      <x:c r="P1500" s="30" t="n">
        <x:f>XLOOKUP(F1500,Assumptions!$A$4:$A$6,Assumptions!$B$4:$B$6)</x:f>
        <x:v>95</x:v>
      </x:c>
      <x:c r="Q1500" s="32" t="n">
        <x:f>XLOOKUP(F1500,Assumptions!$A$4:$A$6,Assumptions!$C$4:$C$6)</x:f>
        <x:v>0.219</x:v>
      </x:c>
      <x:c r="R1500" s="32" t="n">
        <x:f>XLOOKUP(F1500,Assumptions!$A$4:$A$6,Assumptions!$D$4:$D$6)</x:f>
        <x:v>0.016</x:v>
      </x:c>
      <x:c r="S1500" s="32" t="n">
        <x:f>XLOOKUP(F1500,Assumptions!$A$4:$A$6,Assumptions!$E$4:$E$6)</x:f>
        <x:v>0.01</x:v>
      </x:c>
      <x:c r="T1500" s="32" t="n">
        <x:f>XLOOKUP(O1500,Assumptions!$H$4:$H$6,Assumptions!$I$4:$I$6)</x:f>
        <x:v>0.012</x:v>
      </x:c>
      <x:c r="U1500" s="30" t="n">
        <x:f>XLOOKUP(F1500,Assumptions!$A$4:$A$6,Assumptions!$F$4:$F$6)</x:f>
        <x:v>90</x:v>
      </x:c>
      <x:c r="V1500" s="60" t="n">
        <x:f>I1500*12</x:f>
        <x:v>10081.08</x:v>
      </x:c>
      <x:c r="W1500" s="60" t="n">
        <x:f>H1500*J1500*(1-K1500)*Q1500</x:f>
        <x:v>106.58621376000002</x:v>
      </x:c>
      <x:c r="X1500" s="60" t="n">
        <x:f>V1500*R1500</x:f>
        <x:v>161.29728</x:v>
      </x:c>
      <x:c r="Y1500" s="60" t="n">
        <x:f>V1500*S1500</x:f>
        <x:v>100.8108</x:v>
      </x:c>
      <x:c r="Z1500" s="60" t="n">
        <x:f>H1500*J1500*T1500</x:f>
        <x:v>31.39968</x:v>
      </x:c>
      <x:c r="AA1500" s="60" t="n">
        <x:f>P1500+W1500+X1500-Y1500-Z1500-U1500</x:f>
        <x:v>140.67301376</x:v>
      </x:c>
      <x:c r="AB1500" s="32" t="n">
        <x:f>IFERROR(AA1500/(P1500+W1500+X1500),0)</x:f>
        <x:v>0.38765338236364316</x:v>
      </x:c>
      <x:c r="AC1500" t="n">
        <x:f>IF(O1500="High",0,IF(I1500&gt;=1800,3,IF(I1500&gt;=900,2,1))+IF(K1500&gt;=0.9,2,IF(K1500&gt;=0.75,1,0))+IF(J1500&lt;=0.7,2,IF(J1500&lt;=0.85,1,0))+IF(M1500&gt;=8,1,0))</x:f>
        <x:v>4</x:v>
      </x:c>
      <x:c r="AD1500" t="str">
        <x:f>IF(AND(O1500&lt;&gt;"High",AC1500&gt;=Assumptions!$B$10,AA1500&gt;0),"Priority Growth",IF(AND(O1500="Low",AA1500&gt;0),"Maintain","Watch"))</x:f>
        <x:v>Watch</x:v>
      </x:c>
      <x:c r="AE1500" s="60" t="n">
        <x:f>MAX(AA1500,0)*N1500</x:f>
        <x:v>36.71565659136</x:v>
      </x:c>
      <x:c r="AF1500" t="str">
        <x:f>IF(AND(AA1500&gt;=Assumptions!$B$11,O1500&lt;&gt;"High",OR(N1500&gt;=Assumptions!$B$12,M1500&lt;=6)),"High","Standard")</x:f>
        <x:v>Standard</x:v>
      </x:c>
    </x:row>
    <x:row r="1501">
      <x:c r="A1501" t="str">
        <x:f>'Raw_Data'!A1501</x:f>
        <x:v>C01500</x:v>
      </x:c>
      <x:c r="B1501" t="n">
        <x:f>'Raw_Data'!B1501</x:f>
        <x:v>44</x:v>
      </x:c>
      <x:c r="C1501" s="30" t="n">
        <x:f>'Raw_Data'!C1501</x:f>
        <x:v>61516</x:v>
      </x:c>
      <x:c r="D1501" t="n">
        <x:f>'Raw_Data'!D1501</x:f>
        <x:v>713</x:v>
      </x:c>
      <x:c r="E1501" t="n">
        <x:f>'Raw_Data'!E1501</x:f>
        <x:v>102</x:v>
      </x:c>
      <x:c r="F1501" t="str">
        <x:f>PROPER(TRIM('Raw_Data'!F1501))</x:f>
        <x:v>Gold</x:v>
      </x:c>
      <x:c r="G1501" t="str">
        <x:f>PROPER(TRIM('Raw_Data'!G1501))</x:f>
        <x:v>Partner</x:v>
      </x:c>
      <x:c r="H1501" s="60" t="n">
        <x:f>'Raw_Data'!H1501</x:f>
        <x:v>6672</x:v>
      </x:c>
      <x:c r="I1501" s="60" t="n">
        <x:f>'Raw_Data'!I1501</x:f>
        <x:v>793.05</x:v>
      </x:c>
      <x:c r="J1501" s="32" t="n">
        <x:f>'Raw_Data'!J1501</x:f>
        <x:v>0.319</x:v>
      </x:c>
      <x:c r="K1501" s="32" t="n">
        <x:f>'Raw_Data'!K1501</x:f>
        <x:v>0.686</x:v>
      </x:c>
      <x:c r="L1501" t="n">
        <x:f>'Raw_Data'!L1501</x:f>
        <x:v>0</x:v>
      </x:c>
      <x:c r="M1501" t="n">
        <x:f>IF('Raw_Data'!M1501="",Assumptions!$B$15,'Raw_Data'!M1501)</x:f>
        <x:v>7</x:v>
      </x:c>
      <x:c r="N1501" s="32" t="n">
        <x:f>'Raw_Data'!N1501</x:f>
        <x:v>0.164</x:v>
      </x:c>
      <x:c r="O1501" t="str">
        <x:f>IF(OR(D1501&lt;620,L1501&gt;=2,J1501&gt;0.9),"High",IF(OR(D1501&lt;700,L1501=1,J1501&gt;0.75),"Medium","Low"))</x:f>
        <x:v>Low</x:v>
      </x:c>
      <x:c r="P1501" s="30" t="n">
        <x:f>XLOOKUP(F1501,Assumptions!$A$4:$A$6,Assumptions!$B$4:$B$6)</x:f>
        <x:v>95</x:v>
      </x:c>
      <x:c r="Q1501" s="32" t="n">
        <x:f>XLOOKUP(F1501,Assumptions!$A$4:$A$6,Assumptions!$C$4:$C$6)</x:f>
        <x:v>0.219</x:v>
      </x:c>
      <x:c r="R1501" s="32" t="n">
        <x:f>XLOOKUP(F1501,Assumptions!$A$4:$A$6,Assumptions!$D$4:$D$6)</x:f>
        <x:v>0.016</x:v>
      </x:c>
      <x:c r="S1501" s="32" t="n">
        <x:f>XLOOKUP(F1501,Assumptions!$A$4:$A$6,Assumptions!$E$4:$E$6)</x:f>
        <x:v>0.01</x:v>
      </x:c>
      <x:c r="T1501" s="32" t="n">
        <x:f>XLOOKUP(O1501,Assumptions!$H$4:$H$6,Assumptions!$I$4:$I$6)</x:f>
        <x:v>0.0035</x:v>
      </x:c>
      <x:c r="U1501" s="30" t="n">
        <x:f>XLOOKUP(F1501,Assumptions!$A$4:$A$6,Assumptions!$F$4:$F$6)</x:f>
        <x:v>90</x:v>
      </x:c>
      <x:c r="V1501" s="60" t="n">
        <x:f>I1501*12</x:f>
        <x:v>9516.599999999999</x:v>
      </x:c>
      <x:c r="W1501" s="60" t="n">
        <x:f>H1501*J1501*(1-K1501)*Q1501</x:f>
        <x:v>146.35935388799996</x:v>
      </x:c>
      <x:c r="X1501" s="60" t="n">
        <x:f>V1501*R1501</x:f>
        <x:v>152.26559999999998</x:v>
      </x:c>
      <x:c r="Y1501" s="60" t="n">
        <x:f>V1501*S1501</x:f>
        <x:v>95.16599999999998</x:v>
      </x:c>
      <x:c r="Z1501" s="60" t="n">
        <x:f>H1501*J1501*T1501</x:f>
        <x:v>7.449288</x:v>
      </x:c>
      <x:c r="AA1501" s="60" t="n">
        <x:f>P1501+W1501+X1501-Y1501-Z1501-U1501</x:f>
        <x:v>201.00966588799992</x:v>
      </x:c>
      <x:c r="AB1501" s="32" t="n">
        <x:f>IFERROR(AA1501/(P1501+W1501+X1501),0)</x:f>
        <x:v>0.5106629137775502</x:v>
      </x:c>
      <x:c r="AC1501" t="n">
        <x:f>IF(O1501="High",0,IF(I1501&gt;=1800,3,IF(I1501&gt;=900,2,1))+IF(K1501&gt;=0.9,2,IF(K1501&gt;=0.75,1,0))+IF(J1501&lt;=0.7,2,IF(J1501&lt;=0.85,1,0))+IF(M1501&gt;=8,1,0))</x:f>
        <x:v>3</x:v>
      </x:c>
      <x:c r="AD1501" t="str">
        <x:f>IF(AND(O1501&lt;&gt;"High",AC1501&gt;=Assumptions!$B$10,AA1501&gt;0),"Priority Growth",IF(AND(O1501="Low",AA1501&gt;0),"Maintain","Watch"))</x:f>
        <x:v>Maintain</x:v>
      </x:c>
      <x:c r="AE1501" s="60" t="n">
        <x:f>MAX(AA1501,0)*N1501</x:f>
        <x:v>32.96558520563199</x:v>
      </x:c>
      <x:c r="AF1501" t="str">
        <x:f>IF(AND(AA1501&gt;=Assumptions!$B$11,O1501&lt;&gt;"High",OR(N1501&gt;=Assumptions!$B$12,M1501&lt;=6)),"High","Standard")</x:f>
        <x:v>Standard</x:v>
      </x:c>
    </x:row>
    <x:row r="1502">
      <x:c r="A1502" t="str">
        <x:f>'Raw_Data'!A1502</x:f>
        <x:v>C01501</x:v>
      </x:c>
      <x:c r="B1502" t="n">
        <x:f>'Raw_Data'!B1502</x:f>
        <x:v>42</x:v>
      </x:c>
      <x:c r="C1502" s="30" t="n">
        <x:f>'Raw_Data'!C1502</x:f>
        <x:v>66741</x:v>
      </x:c>
      <x:c r="D1502" t="n">
        <x:f>'Raw_Data'!D1502</x:f>
        <x:v>729</x:v>
      </x:c>
      <x:c r="E1502" t="n">
        <x:f>'Raw_Data'!E1502</x:f>
        <x:v>46</x:v>
      </x:c>
      <x:c r="F1502" t="str">
        <x:f>PROPER(TRIM('Raw_Data'!F1502))</x:f>
        <x:v>Gold</x:v>
      </x:c>
      <x:c r="G1502" t="str">
        <x:f>PROPER(TRIM('Raw_Data'!G1502))</x:f>
        <x:v>Digital</x:v>
      </x:c>
      <x:c r="H1502" s="60" t="n">
        <x:f>'Raw_Data'!H1502</x:f>
        <x:v>11586</x:v>
      </x:c>
      <x:c r="I1502" s="60" t="n">
        <x:f>'Raw_Data'!I1502</x:f>
        <x:v>1098.45</x:v>
      </x:c>
      <x:c r="J1502" s="32" t="n">
        <x:f>'Raw_Data'!J1502</x:f>
        <x:v>0.463</x:v>
      </x:c>
      <x:c r="K1502" s="32" t="n">
        <x:f>'Raw_Data'!K1502</x:f>
        <x:v>0.832</x:v>
      </x:c>
      <x:c r="L1502" t="n">
        <x:f>'Raw_Data'!L1502</x:f>
        <x:v>0</x:v>
      </x:c>
      <x:c r="M1502" t="n">
        <x:f>IF('Raw_Data'!M1502="",Assumptions!$B$15,'Raw_Data'!M1502)</x:f>
        <x:v>6</x:v>
      </x:c>
      <x:c r="N1502" s="32" t="n">
        <x:f>'Raw_Data'!N1502</x:f>
        <x:v>0.168</x:v>
      </x:c>
      <x:c r="O1502" t="str">
        <x:f>IF(OR(D1502&lt;620,L1502&gt;=2,J1502&gt;0.9),"High",IF(OR(D1502&lt;700,L1502=1,J1502&gt;0.75),"Medium","Low"))</x:f>
        <x:v>Low</x:v>
      </x:c>
      <x:c r="P1502" s="30" t="n">
        <x:f>XLOOKUP(F1502,Assumptions!$A$4:$A$6,Assumptions!$B$4:$B$6)</x:f>
        <x:v>95</x:v>
      </x:c>
      <x:c r="Q1502" s="32" t="n">
        <x:f>XLOOKUP(F1502,Assumptions!$A$4:$A$6,Assumptions!$C$4:$C$6)</x:f>
        <x:v>0.219</x:v>
      </x:c>
      <x:c r="R1502" s="32" t="n">
        <x:f>XLOOKUP(F1502,Assumptions!$A$4:$A$6,Assumptions!$D$4:$D$6)</x:f>
        <x:v>0.016</x:v>
      </x:c>
      <x:c r="S1502" s="32" t="n">
        <x:f>XLOOKUP(F1502,Assumptions!$A$4:$A$6,Assumptions!$E$4:$E$6)</x:f>
        <x:v>0.01</x:v>
      </x:c>
      <x:c r="T1502" s="32" t="n">
        <x:f>XLOOKUP(O1502,Assumptions!$H$4:$H$6,Assumptions!$I$4:$I$6)</x:f>
        <x:v>0.0035</x:v>
      </x:c>
      <x:c r="U1502" s="30" t="n">
        <x:f>XLOOKUP(F1502,Assumptions!$A$4:$A$6,Assumptions!$F$4:$F$6)</x:f>
        <x:v>90</x:v>
      </x:c>
      <x:c r="V1502" s="60" t="n">
        <x:f>I1502*12</x:f>
        <x:v>13181.400000000001</x:v>
      </x:c>
      <x:c r="W1502" s="60" t="n">
        <x:f>H1502*J1502*(1-K1502)*Q1502</x:f>
        <x:v>197.36398785600005</x:v>
      </x:c>
      <x:c r="X1502" s="60" t="n">
        <x:f>V1502*R1502</x:f>
        <x:v>210.90240000000003</x:v>
      </x:c>
      <x:c r="Y1502" s="60" t="n">
        <x:f>V1502*S1502</x:f>
        <x:v>131.81400000000002</x:v>
      </x:c>
      <x:c r="Z1502" s="60" t="n">
        <x:f>H1502*J1502*T1502</x:f>
        <x:v>18.775113</x:v>
      </x:c>
      <x:c r="AA1502" s="60" t="n">
        <x:f>P1502+W1502+X1502-Y1502-Z1502-U1502</x:f>
        <x:v>262.67727485600005</x:v>
      </x:c>
      <x:c r="AB1502" s="32" t="n">
        <x:f>IFERROR(AA1502/(P1502+W1502+X1502),0)</x:f>
        <x:v>0.5219448013904717</x:v>
      </x:c>
      <x:c r="AC1502" t="n">
        <x:f>IF(O1502="High",0,IF(I1502&gt;=1800,3,IF(I1502&gt;=900,2,1))+IF(K1502&gt;=0.9,2,IF(K1502&gt;=0.75,1,0))+IF(J1502&lt;=0.7,2,IF(J1502&lt;=0.85,1,0))+IF(M1502&gt;=8,1,0))</x:f>
        <x:v>5</x:v>
      </x:c>
      <x:c r="AD1502" t="str">
        <x:f>IF(AND(O1502&lt;&gt;"High",AC1502&gt;=Assumptions!$B$10,AA1502&gt;0),"Priority Growth",IF(AND(O1502="Low",AA1502&gt;0),"Maintain","Watch"))</x:f>
        <x:v>Maintain</x:v>
      </x:c>
      <x:c r="AE1502" s="60" t="n">
        <x:f>MAX(AA1502,0)*N1502</x:f>
        <x:v>44.12978217580801</x:v>
      </x:c>
      <x:c r="AF1502" t="str">
        <x:f>IF(AND(AA1502&gt;=Assumptions!$B$11,O1502&lt;&gt;"High",OR(N1502&gt;=Assumptions!$B$12,M1502&lt;=6)),"High","Standard")</x:f>
        <x:v>Standard</x:v>
      </x:c>
    </x:row>
    <x:row r="1503">
      <x:c r="A1503" t="str">
        <x:f>'Raw_Data'!A1503</x:f>
        <x:v>C01502</x:v>
      </x:c>
      <x:c r="B1503" t="n">
        <x:f>'Raw_Data'!B1503</x:f>
        <x:v>44</x:v>
      </x:c>
      <x:c r="C1503" s="30" t="n">
        <x:f>'Raw_Data'!C1503</x:f>
        <x:v>195293</x:v>
      </x:c>
      <x:c r="D1503" t="n">
        <x:f>'Raw_Data'!D1503</x:f>
        <x:v>806</x:v>
      </x:c>
      <x:c r="E1503" t="n">
        <x:f>'Raw_Data'!E1503</x:f>
        <x:v>45</x:v>
      </x:c>
      <x:c r="F1503" t="str">
        <x:f>PROPER(TRIM('Raw_Data'!F1503))</x:f>
        <x:v>Platinum</x:v>
      </x:c>
      <x:c r="G1503" t="str">
        <x:f>PROPER(TRIM('Raw_Data'!G1503))</x:f>
        <x:v>Digital</x:v>
      </x:c>
      <x:c r="H1503" s="60" t="n">
        <x:f>'Raw_Data'!H1503</x:f>
        <x:v>40000</x:v>
      </x:c>
      <x:c r="I1503" s="60" t="n">
        <x:f>'Raw_Data'!I1503</x:f>
        <x:v>4265.92</x:v>
      </x:c>
      <x:c r="J1503" s="32" t="n">
        <x:f>'Raw_Data'!J1503</x:f>
        <x:v>0.304</x:v>
      </x:c>
      <x:c r="K1503" s="32" t="n">
        <x:f>'Raw_Data'!K1503</x:f>
        <x:v>1</x:v>
      </x:c>
      <x:c r="L1503" t="n">
        <x:f>'Raw_Data'!L1503</x:f>
        <x:v>0</x:v>
      </x:c>
      <x:c r="M1503" t="n">
        <x:f>IF('Raw_Data'!M1503="",Assumptions!$B$15,'Raw_Data'!M1503)</x:f>
        <x:v>8</x:v>
      </x:c>
      <x:c r="N1503" s="32" t="n">
        <x:f>'Raw_Data'!N1503</x:f>
        <x:v>0.061</x:v>
      </x:c>
      <x:c r="O1503" t="str">
        <x:f>IF(OR(D1503&lt;620,L1503&gt;=2,J1503&gt;0.9),"High",IF(OR(D1503&lt;700,L1503=1,J1503&gt;0.75),"Medium","Low"))</x:f>
        <x:v>Low</x:v>
      </x:c>
      <x:c r="P1503" s="30" t="n">
        <x:f>XLOOKUP(F1503,Assumptions!$A$4:$A$6,Assumptions!$B$4:$B$6)</x:f>
        <x:v>195</x:v>
      </x:c>
      <x:c r="Q1503" s="32" t="n">
        <x:f>XLOOKUP(F1503,Assumptions!$A$4:$A$6,Assumptions!$C$4:$C$6)</x:f>
        <x:v>0.199</x:v>
      </x:c>
      <x:c r="R1503" s="32" t="n">
        <x:f>XLOOKUP(F1503,Assumptions!$A$4:$A$6,Assumptions!$D$4:$D$6)</x:f>
        <x:v>0.017</x:v>
      </x:c>
      <x:c r="S1503" s="32" t="n">
        <x:f>XLOOKUP(F1503,Assumptions!$A$4:$A$6,Assumptions!$E$4:$E$6)</x:f>
        <x:v>0.013</x:v>
      </x:c>
      <x:c r="T1503" s="32" t="n">
        <x:f>XLOOKUP(O1503,Assumptions!$H$4:$H$6,Assumptions!$I$4:$I$6)</x:f>
        <x:v>0.0035</x:v>
      </x:c>
      <x:c r="U1503" s="30" t="n">
        <x:f>XLOOKUP(F1503,Assumptions!$A$4:$A$6,Assumptions!$F$4:$F$6)</x:f>
        <x:v>140</x:v>
      </x:c>
      <x:c r="V1503" s="60" t="n">
        <x:f>I1503*12</x:f>
        <x:v>51191.04</x:v>
      </x:c>
      <x:c r="W1503" s="60" t="n">
        <x:f>H1503*J1503*(1-K1503)*Q1503</x:f>
        <x:v>0</x:v>
      </x:c>
      <x:c r="X1503" s="60" t="n">
        <x:f>V1503*R1503</x:f>
        <x:v>870.2476800000001</x:v>
      </x:c>
      <x:c r="Y1503" s="60" t="n">
        <x:f>V1503*S1503</x:f>
        <x:v>665.48352</x:v>
      </x:c>
      <x:c r="Z1503" s="60" t="n">
        <x:f>H1503*J1503*T1503</x:f>
        <x:v>42.56</x:v>
      </x:c>
      <x:c r="AA1503" s="60" t="n">
        <x:f>P1503+W1503+X1503-Y1503-Z1503-U1503</x:f>
        <x:v>217.20415999999994</x:v>
      </x:c>
      <x:c r="AB1503" s="32" t="n">
        <x:f>IFERROR(AA1503/(P1503+W1503+X1503),0)</x:f>
        <x:v>0.20390014836737308</x:v>
      </x:c>
      <x:c r="AC1503" t="n">
        <x:f>IF(O1503="High",0,IF(I1503&gt;=1800,3,IF(I1503&gt;=900,2,1))+IF(K1503&gt;=0.9,2,IF(K1503&gt;=0.75,1,0))+IF(J1503&lt;=0.7,2,IF(J1503&lt;=0.85,1,0))+IF(M1503&gt;=8,1,0))</x:f>
        <x:v>8</x:v>
      </x:c>
      <x:c r="AD1503" t="str">
        <x:f>IF(AND(O1503&lt;&gt;"High",AC1503&gt;=Assumptions!$B$10,AA1503&gt;0),"Priority Growth",IF(AND(O1503="Low",AA1503&gt;0),"Maintain","Watch"))</x:f>
        <x:v>Priority Growth</x:v>
      </x:c>
      <x:c r="AE1503" s="60" t="n">
        <x:f>MAX(AA1503,0)*N1503</x:f>
        <x:v>13.249453759999996</x:v>
      </x:c>
      <x:c r="AF1503" t="str">
        <x:f>IF(AND(AA1503&gt;=Assumptions!$B$11,O1503&lt;&gt;"High",OR(N1503&gt;=Assumptions!$B$12,M1503&lt;=6)),"High","Standard")</x:f>
        <x:v>Standard</x:v>
      </x:c>
    </x:row>
    <x:row r="1504">
      <x:c r="A1504" t="str">
        <x:f>'Raw_Data'!A1504</x:f>
        <x:v>C01503</x:v>
      </x:c>
      <x:c r="B1504" t="n">
        <x:f>'Raw_Data'!B1504</x:f>
        <x:v>41</x:v>
      </x:c>
      <x:c r="C1504" s="30" t="n">
        <x:f>'Raw_Data'!C1504</x:f>
        <x:v>34696</x:v>
      </x:c>
      <x:c r="D1504" t="n">
        <x:f>'Raw_Data'!D1504</x:f>
        <x:v>681</x:v>
      </x:c>
      <x:c r="E1504" t="n">
        <x:f>'Raw_Data'!E1504</x:f>
        <x:v>56</x:v>
      </x:c>
      <x:c r="F1504" t="str">
        <x:f>PROPER(TRIM('Raw_Data'!F1504))</x:f>
        <x:v>Classic</x:v>
      </x:c>
      <x:c r="G1504" t="str">
        <x:f>PROPER(TRIM('Raw_Data'!G1504))</x:f>
        <x:v>Digital</x:v>
      </x:c>
      <x:c r="H1504" s="60" t="n">
        <x:f>'Raw_Data'!H1504</x:f>
        <x:v>4310</x:v>
      </x:c>
      <x:c r="I1504" s="60" t="n">
        <x:f>'Raw_Data'!I1504</x:f>
        <x:v>591.28</x:v>
      </x:c>
      <x:c r="J1504" s="32" t="n">
        <x:f>'Raw_Data'!J1504</x:f>
        <x:v>0.356</x:v>
      </x:c>
      <x:c r="K1504" s="32" t="n">
        <x:f>'Raw_Data'!K1504</x:f>
        <x:v>0.763</x:v>
      </x:c>
      <x:c r="L1504" t="n">
        <x:f>'Raw_Data'!L1504</x:f>
        <x:v>0</x:v>
      </x:c>
      <x:c r="M1504" t="n">
        <x:f>IF('Raw_Data'!M1504="",Assumptions!$B$15,'Raw_Data'!M1504)</x:f>
        <x:v>8</x:v>
      </x:c>
      <x:c r="N1504" s="32" t="n">
        <x:f>'Raw_Data'!N1504</x:f>
        <x:v>0.042</x:v>
      </x:c>
      <x:c r="O1504" t="str">
        <x:f>IF(OR(D1504&lt;620,L1504&gt;=2,J1504&gt;0.9),"High",IF(OR(D1504&lt;700,L1504=1,J1504&gt;0.75),"Medium","Low"))</x:f>
        <x:v>Medium</x:v>
      </x:c>
      <x:c r="P1504" s="30" t="n">
        <x:f>XLOOKUP(F1504,Assumptions!$A$4:$A$6,Assumptions!$B$4:$B$6)</x:f>
        <x:v>0</x:v>
      </x:c>
      <x:c r="Q1504" s="32" t="n">
        <x:f>XLOOKUP(F1504,Assumptions!$A$4:$A$6,Assumptions!$C$4:$C$6)</x:f>
        <x:v>0.229</x:v>
      </x:c>
      <x:c r="R1504" s="32" t="n">
        <x:f>XLOOKUP(F1504,Assumptions!$A$4:$A$6,Assumptions!$D$4:$D$6)</x:f>
        <x:v>0.015</x:v>
      </x:c>
      <x:c r="S1504" s="32" t="n">
        <x:f>XLOOKUP(F1504,Assumptions!$A$4:$A$6,Assumptions!$E$4:$E$6)</x:f>
        <x:v>0.0075</x:v>
      </x:c>
      <x:c r="T1504" s="32" t="n">
        <x:f>XLOOKUP(O1504,Assumptions!$H$4:$H$6,Assumptions!$I$4:$I$6)</x:f>
        <x:v>0.012</x:v>
      </x:c>
      <x:c r="U1504" s="30" t="n">
        <x:f>XLOOKUP(F1504,Assumptions!$A$4:$A$6,Assumptions!$F$4:$F$6)</x:f>
        <x:v>60</x:v>
      </x:c>
      <x:c r="V1504" s="60" t="n">
        <x:f>I1504*12</x:f>
        <x:v>7095.36</x:v>
      </x:c>
      <x:c r="W1504" s="60" t="n">
        <x:f>H1504*J1504*(1-K1504)*Q1504</x:f>
        <x:v>83.27432028</x:v>
      </x:c>
      <x:c r="X1504" s="60" t="n">
        <x:f>V1504*R1504</x:f>
        <x:v>106.43039999999999</x:v>
      </x:c>
      <x:c r="Y1504" s="60" t="n">
        <x:f>V1504*S1504</x:f>
        <x:v>53.215199999999996</x:v>
      </x:c>
      <x:c r="Z1504" s="60" t="n">
        <x:f>H1504*J1504*T1504</x:f>
        <x:v>18.412319999999998</x:v>
      </x:c>
      <x:c r="AA1504" s="60" t="n">
        <x:f>P1504+W1504+X1504-Y1504-Z1504-U1504</x:f>
        <x:v>58.07720028000003</x:v>
      </x:c>
      <x:c r="AB1504" s="32" t="n">
        <x:f>IFERROR(AA1504/(P1504+W1504+X1504),0)</x:f>
        <x:v>0.30614525666140174</x:v>
      </x:c>
      <x:c r="AC1504" t="n">
        <x:f>IF(O1504="High",0,IF(I1504&gt;=1800,3,IF(I1504&gt;=900,2,1))+IF(K1504&gt;=0.9,2,IF(K1504&gt;=0.75,1,0))+IF(J1504&lt;=0.7,2,IF(J1504&lt;=0.85,1,0))+IF(M1504&gt;=8,1,0))</x:f>
        <x:v>5</x:v>
      </x:c>
      <x:c r="AD1504" t="str">
        <x:f>IF(AND(O1504&lt;&gt;"High",AC1504&gt;=Assumptions!$B$10,AA1504&gt;0),"Priority Growth",IF(AND(O1504="Low",AA1504&gt;0),"Maintain","Watch"))</x:f>
        <x:v>Watch</x:v>
      </x:c>
      <x:c r="AE1504" s="60" t="n">
        <x:f>MAX(AA1504,0)*N1504</x:f>
        <x:v>2.4392424117600013</x:v>
      </x:c>
      <x:c r="AF1504" t="str">
        <x:f>IF(AND(AA1504&gt;=Assumptions!$B$11,O1504&lt;&gt;"High",OR(N1504&gt;=Assumptions!$B$12,M1504&lt;=6)),"High","Standard")</x:f>
        <x:v>Standard</x:v>
      </x:c>
    </x:row>
    <x:row r="1505">
      <x:c r="A1505" t="str">
        <x:f>'Raw_Data'!A1505</x:f>
        <x:v>C01504</x:v>
      </x:c>
      <x:c r="B1505" t="n">
        <x:f>'Raw_Data'!B1505</x:f>
        <x:v>22</x:v>
      </x:c>
      <x:c r="C1505" s="30" t="n">
        <x:f>'Raw_Data'!C1505</x:f>
        <x:v>56677</x:v>
      </x:c>
      <x:c r="D1505" t="n">
        <x:f>'Raw_Data'!D1505</x:f>
        <x:v>741</x:v>
      </x:c>
      <x:c r="E1505" t="n">
        <x:f>'Raw_Data'!E1505</x:f>
        <x:v>10</x:v>
      </x:c>
      <x:c r="F1505" t="str">
        <x:f>PROPER(TRIM('Raw_Data'!F1505))</x:f>
        <x:v>Gold</x:v>
      </x:c>
      <x:c r="G1505" t="str">
        <x:f>PROPER(TRIM('Raw_Data'!G1505))</x:f>
        <x:v>Digital</x:v>
      </x:c>
      <x:c r="H1505" s="60" t="n">
        <x:f>'Raw_Data'!H1505</x:f>
        <x:v>12023</x:v>
      </x:c>
      <x:c r="I1505" s="60" t="n">
        <x:f>'Raw_Data'!I1505</x:f>
        <x:v>1354.73</x:v>
      </x:c>
      <x:c r="J1505" s="32" t="n">
        <x:f>'Raw_Data'!J1505</x:f>
        <x:v>0.299</x:v>
      </x:c>
      <x:c r="K1505" s="32" t="n">
        <x:f>'Raw_Data'!K1505</x:f>
        <x:v>0.963</x:v>
      </x:c>
      <x:c r="L1505" t="n">
        <x:f>'Raw_Data'!L1505</x:f>
        <x:v>0</x:v>
      </x:c>
      <x:c r="M1505" t="n">
        <x:f>IF('Raw_Data'!M1505="",Assumptions!$B$15,'Raw_Data'!M1505)</x:f>
        <x:v>7</x:v>
      </x:c>
      <x:c r="N1505" s="32" t="n">
        <x:f>'Raw_Data'!N1505</x:f>
        <x:v>0.139</x:v>
      </x:c>
      <x:c r="O1505" t="str">
        <x:f>IF(OR(D1505&lt;620,L1505&gt;=2,J1505&gt;0.9),"High",IF(OR(D1505&lt;700,L1505=1,J1505&gt;0.75),"Medium","Low"))</x:f>
        <x:v>Low</x:v>
      </x:c>
      <x:c r="P1505" s="30" t="n">
        <x:f>XLOOKUP(F1505,Assumptions!$A$4:$A$6,Assumptions!$B$4:$B$6)</x:f>
        <x:v>95</x:v>
      </x:c>
      <x:c r="Q1505" s="32" t="n">
        <x:f>XLOOKUP(F1505,Assumptions!$A$4:$A$6,Assumptions!$C$4:$C$6)</x:f>
        <x:v>0.219</x:v>
      </x:c>
      <x:c r="R1505" s="32" t="n">
        <x:f>XLOOKUP(F1505,Assumptions!$A$4:$A$6,Assumptions!$D$4:$D$6)</x:f>
        <x:v>0.016</x:v>
      </x:c>
      <x:c r="S1505" s="32" t="n">
        <x:f>XLOOKUP(F1505,Assumptions!$A$4:$A$6,Assumptions!$E$4:$E$6)</x:f>
        <x:v>0.01</x:v>
      </x:c>
      <x:c r="T1505" s="32" t="n">
        <x:f>XLOOKUP(O1505,Assumptions!$H$4:$H$6,Assumptions!$I$4:$I$6)</x:f>
        <x:v>0.0035</x:v>
      </x:c>
      <x:c r="U1505" s="30" t="n">
        <x:f>XLOOKUP(F1505,Assumptions!$A$4:$A$6,Assumptions!$F$4:$F$6)</x:f>
        <x:v>90</x:v>
      </x:c>
      <x:c r="V1505" s="60" t="n">
        <x:f>I1505*12</x:f>
        <x:v>16256.76</x:v>
      </x:c>
      <x:c r="W1505" s="60" t="n">
        <x:f>H1505*J1505*(1-K1505)*Q1505</x:f>
        <x:v>29.129288331000023</x:v>
      </x:c>
      <x:c r="X1505" s="60" t="n">
        <x:f>V1505*R1505</x:f>
        <x:v>260.10816</x:v>
      </x:c>
      <x:c r="Y1505" s="60" t="n">
        <x:f>V1505*S1505</x:f>
        <x:v>162.5676</x:v>
      </x:c>
      <x:c r="Z1505" s="60" t="n">
        <x:f>H1505*J1505*T1505</x:f>
        <x:v>12.5820695</x:v>
      </x:c>
      <x:c r="AA1505" s="60" t="n">
        <x:f>P1505+W1505+X1505-Y1505-Z1505-U1505</x:f>
        <x:v>119.08777883100001</x:v>
      </x:c>
      <x:c r="AB1505" s="32" t="n">
        <x:f>IFERROR(AA1505/(P1505+W1505+X1505),0)</x:f>
        <x:v>0.3099327755487598</x:v>
      </x:c>
      <x:c r="AC1505" t="n">
        <x:f>IF(O1505="High",0,IF(I1505&gt;=1800,3,IF(I1505&gt;=900,2,1))+IF(K1505&gt;=0.9,2,IF(K1505&gt;=0.75,1,0))+IF(J1505&lt;=0.7,2,IF(J1505&lt;=0.85,1,0))+IF(M1505&gt;=8,1,0))</x:f>
        <x:v>6</x:v>
      </x:c>
      <x:c r="AD1505" t="str">
        <x:f>IF(AND(O1505&lt;&gt;"High",AC1505&gt;=Assumptions!$B$10,AA1505&gt;0),"Priority Growth",IF(AND(O1505="Low",AA1505&gt;0),"Maintain","Watch"))</x:f>
        <x:v>Priority Growth</x:v>
      </x:c>
      <x:c r="AE1505" s="60" t="n">
        <x:f>MAX(AA1505,0)*N1505</x:f>
        <x:v>16.553201257509002</x:v>
      </x:c>
      <x:c r="AF1505" t="str">
        <x:f>IF(AND(AA1505&gt;=Assumptions!$B$11,O1505&lt;&gt;"High",OR(N1505&gt;=Assumptions!$B$12,M1505&lt;=6)),"High","Standard")</x:f>
        <x:v>Standard</x:v>
      </x:c>
    </x:row>
    <x:row r="1506">
      <x:c r="A1506" t="str">
        <x:f>'Raw_Data'!A1506</x:f>
        <x:v>C01505</x:v>
      </x:c>
      <x:c r="B1506" t="n">
        <x:f>'Raw_Data'!B1506</x:f>
        <x:v>51</x:v>
      </x:c>
      <x:c r="C1506" s="30" t="n">
        <x:f>'Raw_Data'!C1506</x:f>
        <x:v>128184</x:v>
      </x:c>
      <x:c r="D1506" t="n">
        <x:f>'Raw_Data'!D1506</x:f>
        <x:v>712</x:v>
      </x:c>
      <x:c r="E1506" t="n">
        <x:f>'Raw_Data'!E1506</x:f>
        <x:v>45</x:v>
      </x:c>
      <x:c r="F1506" t="str">
        <x:f>PROPER(TRIM('Raw_Data'!F1506))</x:f>
        <x:v>Classic</x:v>
      </x:c>
      <x:c r="G1506" t="str">
        <x:f>PROPER(TRIM('Raw_Data'!G1506))</x:f>
        <x:v>Direct Mail</x:v>
      </x:c>
      <x:c r="H1506" s="60" t="n">
        <x:f>'Raw_Data'!H1506</x:f>
        <x:v>13012</x:v>
      </x:c>
      <x:c r="I1506" s="60" t="n">
        <x:f>'Raw_Data'!I1506</x:f>
        <x:v>1508.23</x:v>
      </x:c>
      <x:c r="J1506" s="32" t="n">
        <x:f>'Raw_Data'!J1506</x:f>
        <x:v>0.266</x:v>
      </x:c>
      <x:c r="K1506" s="32" t="n">
        <x:f>'Raw_Data'!K1506</x:f>
        <x:v>0.791</x:v>
      </x:c>
      <x:c r="L1506" t="n">
        <x:f>'Raw_Data'!L1506</x:f>
        <x:v>0</x:v>
      </x:c>
      <x:c r="M1506" t="n">
        <x:f>IF('Raw_Data'!M1506="",Assumptions!$B$15,'Raw_Data'!M1506)</x:f>
        <x:v>10</x:v>
      </x:c>
      <x:c r="N1506" s="32" t="n">
        <x:f>'Raw_Data'!N1506</x:f>
        <x:v>0.02</x:v>
      </x:c>
      <x:c r="O1506" t="str">
        <x:f>IF(OR(D1506&lt;620,L1506&gt;=2,J1506&gt;0.9),"High",IF(OR(D1506&lt;700,L1506=1,J1506&gt;0.75),"Medium","Low"))</x:f>
        <x:v>Low</x:v>
      </x:c>
      <x:c r="P1506" s="30" t="n">
        <x:f>XLOOKUP(F1506,Assumptions!$A$4:$A$6,Assumptions!$B$4:$B$6)</x:f>
        <x:v>0</x:v>
      </x:c>
      <x:c r="Q1506" s="32" t="n">
        <x:f>XLOOKUP(F1506,Assumptions!$A$4:$A$6,Assumptions!$C$4:$C$6)</x:f>
        <x:v>0.229</x:v>
      </x:c>
      <x:c r="R1506" s="32" t="n">
        <x:f>XLOOKUP(F1506,Assumptions!$A$4:$A$6,Assumptions!$D$4:$D$6)</x:f>
        <x:v>0.015</x:v>
      </x:c>
      <x:c r="S1506" s="32" t="n">
        <x:f>XLOOKUP(F1506,Assumptions!$A$4:$A$6,Assumptions!$E$4:$E$6)</x:f>
        <x:v>0.0075</x:v>
      </x:c>
      <x:c r="T1506" s="32" t="n">
        <x:f>XLOOKUP(O1506,Assumptions!$H$4:$H$6,Assumptions!$I$4:$I$6)</x:f>
        <x:v>0.0035</x:v>
      </x:c>
      <x:c r="U1506" s="30" t="n">
        <x:f>XLOOKUP(F1506,Assumptions!$A$4:$A$6,Assumptions!$F$4:$F$6)</x:f>
        <x:v>60</x:v>
      </x:c>
      <x:c r="V1506" s="60" t="n">
        <x:f>I1506*12</x:f>
        <x:v>18098.760000000002</x:v>
      </x:c>
      <x:c r="W1506" s="60" t="n">
        <x:f>H1506*J1506*(1-K1506)*Q1506</x:f>
        <x:v>165.65611031199998</x:v>
      </x:c>
      <x:c r="X1506" s="60" t="n">
        <x:f>V1506*R1506</x:f>
        <x:v>271.4814</x:v>
      </x:c>
      <x:c r="Y1506" s="60" t="n">
        <x:f>V1506*S1506</x:f>
        <x:v>135.7407</x:v>
      </x:c>
      <x:c r="Z1506" s="60" t="n">
        <x:f>H1506*J1506*T1506</x:f>
        <x:v>12.114172</x:v>
      </x:c>
      <x:c r="AA1506" s="60" t="n">
        <x:f>P1506+W1506+X1506-Y1506-Z1506-U1506</x:f>
        <x:v>229.28263831200002</x:v>
      </x:c>
      <x:c r="AB1506" s="32" t="n">
        <x:f>IFERROR(AA1506/(P1506+W1506+X1506),0)</x:f>
        <x:v>0.5245091828160735</x:v>
      </x:c>
      <x:c r="AC1506" t="n">
        <x:f>IF(O1506="High",0,IF(I1506&gt;=1800,3,IF(I1506&gt;=900,2,1))+IF(K1506&gt;=0.9,2,IF(K1506&gt;=0.75,1,0))+IF(J1506&lt;=0.7,2,IF(J1506&lt;=0.85,1,0))+IF(M1506&gt;=8,1,0))</x:f>
        <x:v>6</x:v>
      </x:c>
      <x:c r="AD1506" t="str">
        <x:f>IF(AND(O1506&lt;&gt;"High",AC1506&gt;=Assumptions!$B$10,AA1506&gt;0),"Priority Growth",IF(AND(O1506="Low",AA1506&gt;0),"Maintain","Watch"))</x:f>
        <x:v>Priority Growth</x:v>
      </x:c>
      <x:c r="AE1506" s="60" t="n">
        <x:f>MAX(AA1506,0)*N1506</x:f>
        <x:v>4.585652766240001</x:v>
      </x:c>
      <x:c r="AF1506" t="str">
        <x:f>IF(AND(AA1506&gt;=Assumptions!$B$11,O1506&lt;&gt;"High",OR(N1506&gt;=Assumptions!$B$12,M1506&lt;=6)),"High","Standard")</x:f>
        <x:v>Standard</x:v>
      </x:c>
    </x:row>
    <x:row r="1507">
      <x:c r="A1507" t="str">
        <x:f>'Raw_Data'!A1507</x:f>
        <x:v>C01506</x:v>
      </x:c>
      <x:c r="B1507" t="n">
        <x:f>'Raw_Data'!B1507</x:f>
        <x:v>47</x:v>
      </x:c>
      <x:c r="C1507" s="30" t="n">
        <x:f>'Raw_Data'!C1507</x:f>
        <x:v>160885</x:v>
      </x:c>
      <x:c r="D1507" t="n">
        <x:f>'Raw_Data'!D1507</x:f>
        <x:v>615</x:v>
      </x:c>
      <x:c r="E1507" t="n">
        <x:f>'Raw_Data'!E1507</x:f>
        <x:v>62</x:v>
      </x:c>
      <x:c r="F1507" t="str">
        <x:f>PROPER(TRIM('Raw_Data'!F1507))</x:f>
        <x:v>Platinum</x:v>
      </x:c>
      <x:c r="G1507" t="str">
        <x:f>PROPER(TRIM('Raw_Data'!G1507))</x:f>
        <x:v>Digital</x:v>
      </x:c>
      <x:c r="H1507" s="60" t="n">
        <x:f>'Raw_Data'!H1507</x:f>
        <x:v>33201</x:v>
      </x:c>
      <x:c r="I1507" s="60" t="n">
        <x:f>'Raw_Data'!I1507</x:f>
        <x:v>3438.21</x:v>
      </x:c>
      <x:c r="J1507" s="32" t="n">
        <x:f>'Raw_Data'!J1507</x:f>
        <x:v>0.599</x:v>
      </x:c>
      <x:c r="K1507" s="32" t="n">
        <x:f>'Raw_Data'!K1507</x:f>
        <x:v>0.679</x:v>
      </x:c>
      <x:c r="L1507" t="n">
        <x:f>'Raw_Data'!L1507</x:f>
        <x:v>0</x:v>
      </x:c>
      <x:c r="M1507" t="n">
        <x:f>IF('Raw_Data'!M1507="",Assumptions!$B$15,'Raw_Data'!M1507)</x:f>
        <x:v>8</x:v>
      </x:c>
      <x:c r="N1507" s="32" t="n">
        <x:f>'Raw_Data'!N1507</x:f>
        <x:v>0.02</x:v>
      </x:c>
      <x:c r="O1507" t="str">
        <x:f>IF(OR(D1507&lt;620,L1507&gt;=2,J1507&gt;0.9),"High",IF(OR(D1507&lt;700,L1507=1,J1507&gt;0.75),"Medium","Low"))</x:f>
        <x:v>High</x:v>
      </x:c>
      <x:c r="P1507" s="30" t="n">
        <x:f>XLOOKUP(F1507,Assumptions!$A$4:$A$6,Assumptions!$B$4:$B$6)</x:f>
        <x:v>195</x:v>
      </x:c>
      <x:c r="Q1507" s="32" t="n">
        <x:f>XLOOKUP(F1507,Assumptions!$A$4:$A$6,Assumptions!$C$4:$C$6)</x:f>
        <x:v>0.199</x:v>
      </x:c>
      <x:c r="R1507" s="32" t="n">
        <x:f>XLOOKUP(F1507,Assumptions!$A$4:$A$6,Assumptions!$D$4:$D$6)</x:f>
        <x:v>0.017</x:v>
      </x:c>
      <x:c r="S1507" s="32" t="n">
        <x:f>XLOOKUP(F1507,Assumptions!$A$4:$A$6,Assumptions!$E$4:$E$6)</x:f>
        <x:v>0.013</x:v>
      </x:c>
      <x:c r="T1507" s="32" t="n">
        <x:f>XLOOKUP(O1507,Assumptions!$H$4:$H$6,Assumptions!$I$4:$I$6)</x:f>
        <x:v>0.045</x:v>
      </x:c>
      <x:c r="U1507" s="30" t="n">
        <x:f>XLOOKUP(F1507,Assumptions!$A$4:$A$6,Assumptions!$F$4:$F$6)</x:f>
        <x:v>140</x:v>
      </x:c>
      <x:c r="V1507" s="60" t="n">
        <x:f>I1507*12</x:f>
        <x:v>41258.520000000004</x:v>
      </x:c>
      <x:c r="W1507" s="60" t="n">
        <x:f>H1507*J1507*(1-K1507)*Q1507</x:f>
        <x:v>1270.3871607209996</x:v>
      </x:c>
      <x:c r="X1507" s="60" t="n">
        <x:f>V1507*R1507</x:f>
        <x:v>701.3948400000002</x:v>
      </x:c>
      <x:c r="Y1507" s="60" t="n">
        <x:f>V1507*S1507</x:f>
        <x:v>536.36076</x:v>
      </x:c>
      <x:c r="Z1507" s="60" t="n">
        <x:f>H1507*J1507*T1507</x:f>
        <x:v>894.9329549999999</x:v>
      </x:c>
      <x:c r="AA1507" s="60" t="n">
        <x:f>P1507+W1507+X1507-Y1507-Z1507-U1507</x:f>
        <x:v>595.4882857209999</x:v>
      </x:c>
      <x:c r="AB1507" s="32" t="n">
        <x:f>IFERROR(AA1507/(P1507+W1507+X1507),0)</x:f>
        <x:v>0.2748261179587288</x:v>
      </x:c>
      <x:c r="AC1507" t="n">
        <x:f>IF(O1507="High",0,IF(I1507&gt;=1800,3,IF(I1507&gt;=900,2,1))+IF(K1507&gt;=0.9,2,IF(K1507&gt;=0.75,1,0))+IF(J1507&lt;=0.7,2,IF(J1507&lt;=0.85,1,0))+IF(M1507&gt;=8,1,0))</x:f>
        <x:v>0</x:v>
      </x:c>
      <x:c r="AD1507" t="str">
        <x:f>IF(AND(O1507&lt;&gt;"High",AC1507&gt;=Assumptions!$B$10,AA1507&gt;0),"Priority Growth",IF(AND(O1507="Low",AA1507&gt;0),"Maintain","Watch"))</x:f>
        <x:v>Watch</x:v>
      </x:c>
      <x:c r="AE1507" s="60" t="n">
        <x:f>MAX(AA1507,0)*N1507</x:f>
        <x:v>11.909765714419999</x:v>
      </x:c>
      <x:c r="AF1507" t="str">
        <x:f>IF(AND(AA1507&gt;=Assumptions!$B$11,O1507&lt;&gt;"High",OR(N1507&gt;=Assumptions!$B$12,M1507&lt;=6)),"High","Standard")</x:f>
        <x:v>Standard</x:v>
      </x:c>
    </x:row>
    <x:row r="1508">
      <x:c r="A1508" t="str">
        <x:f>'Raw_Data'!A1508</x:f>
        <x:v>C01507</x:v>
      </x:c>
      <x:c r="B1508" t="n">
        <x:f>'Raw_Data'!B1508</x:f>
        <x:v>31</x:v>
      </x:c>
      <x:c r="C1508" s="30" t="n">
        <x:f>'Raw_Data'!C1508</x:f>
        <x:v>90135</x:v>
      </x:c>
      <x:c r="D1508" t="n">
        <x:f>'Raw_Data'!D1508</x:f>
        <x:v>713</x:v>
      </x:c>
      <x:c r="E1508" t="n">
        <x:f>'Raw_Data'!E1508</x:f>
        <x:v>49</x:v>
      </x:c>
      <x:c r="F1508" t="str">
        <x:f>PROPER(TRIM('Raw_Data'!F1508))</x:f>
        <x:v>Gold</x:v>
      </x:c>
      <x:c r="G1508" t="str">
        <x:f>PROPER(TRIM('Raw_Data'!G1508))</x:f>
        <x:v>Digital</x:v>
      </x:c>
      <x:c r="H1508" s="60" t="n">
        <x:f>'Raw_Data'!H1508</x:f>
        <x:v>14682</x:v>
      </x:c>
      <x:c r="I1508" s="60" t="n">
        <x:f>'Raw_Data'!I1508</x:f>
        <x:v>1439.99</x:v>
      </x:c>
      <x:c r="J1508" s="32" t="n">
        <x:f>'Raw_Data'!J1508</x:f>
        <x:v>0.435</x:v>
      </x:c>
      <x:c r="K1508" s="32" t="n">
        <x:f>'Raw_Data'!K1508</x:f>
        <x:v>0.612</x:v>
      </x:c>
      <x:c r="L1508" t="n">
        <x:f>'Raw_Data'!L1508</x:f>
        <x:v>0</x:v>
      </x:c>
      <x:c r="M1508" t="n">
        <x:f>IF('Raw_Data'!M1508="",Assumptions!$B$15,'Raw_Data'!M1508)</x:f>
        <x:v>8</x:v>
      </x:c>
      <x:c r="N1508" s="32" t="n">
        <x:f>'Raw_Data'!N1508</x:f>
        <x:v>0.083</x:v>
      </x:c>
      <x:c r="O1508" t="str">
        <x:f>IF(OR(D1508&lt;620,L1508&gt;=2,J1508&gt;0.9),"High",IF(OR(D1508&lt;700,L1508=1,J1508&gt;0.75),"Medium","Low"))</x:f>
        <x:v>Low</x:v>
      </x:c>
      <x:c r="P1508" s="30" t="n">
        <x:f>XLOOKUP(F1508,Assumptions!$A$4:$A$6,Assumptions!$B$4:$B$6)</x:f>
        <x:v>95</x:v>
      </x:c>
      <x:c r="Q1508" s="32" t="n">
        <x:f>XLOOKUP(F1508,Assumptions!$A$4:$A$6,Assumptions!$C$4:$C$6)</x:f>
        <x:v>0.219</x:v>
      </x:c>
      <x:c r="R1508" s="32" t="n">
        <x:f>XLOOKUP(F1508,Assumptions!$A$4:$A$6,Assumptions!$D$4:$D$6)</x:f>
        <x:v>0.016</x:v>
      </x:c>
      <x:c r="S1508" s="32" t="n">
        <x:f>XLOOKUP(F1508,Assumptions!$A$4:$A$6,Assumptions!$E$4:$E$6)</x:f>
        <x:v>0.01</x:v>
      </x:c>
      <x:c r="T1508" s="32" t="n">
        <x:f>XLOOKUP(O1508,Assumptions!$H$4:$H$6,Assumptions!$I$4:$I$6)</x:f>
        <x:v>0.0035</x:v>
      </x:c>
      <x:c r="U1508" s="30" t="n">
        <x:f>XLOOKUP(F1508,Assumptions!$A$4:$A$6,Assumptions!$F$4:$F$6)</x:f>
        <x:v>90</x:v>
      </x:c>
      <x:c r="V1508" s="60" t="n">
        <x:f>I1508*12</x:f>
        <x:v>17279.88</x:v>
      </x:c>
      <x:c r="W1508" s="60" t="n">
        <x:f>H1508*J1508*(1-K1508)*Q1508</x:f>
        <x:v>542.68812324</x:v>
      </x:c>
      <x:c r="X1508" s="60" t="n">
        <x:f>V1508*R1508</x:f>
        <x:v>276.47808000000003</x:v>
      </x:c>
      <x:c r="Y1508" s="60" t="n">
        <x:f>V1508*S1508</x:f>
        <x:v>172.7988</x:v>
      </x:c>
      <x:c r="Z1508" s="60" t="n">
        <x:f>H1508*J1508*T1508</x:f>
        <x:v>22.353345</x:v>
      </x:c>
      <x:c r="AA1508" s="60" t="n">
        <x:f>P1508+W1508+X1508-Y1508-Z1508-U1508</x:f>
        <x:v>629.0140582399999</x:v>
      </x:c>
      <x:c r="AB1508" s="32" t="n">
        <x:f>IFERROR(AA1508/(P1508+W1508+X1508),0)</x:f>
        <x:v>0.6880740679437065</x:v>
      </x:c>
      <x:c r="AC1508" t="n">
        <x:f>IF(O1508="High",0,IF(I1508&gt;=1800,3,IF(I1508&gt;=900,2,1))+IF(K1508&gt;=0.9,2,IF(K1508&gt;=0.75,1,0))+IF(J1508&lt;=0.7,2,IF(J1508&lt;=0.85,1,0))+IF(M1508&gt;=8,1,0))</x:f>
        <x:v>5</x:v>
      </x:c>
      <x:c r="AD1508" t="str">
        <x:f>IF(AND(O1508&lt;&gt;"High",AC1508&gt;=Assumptions!$B$10,AA1508&gt;0),"Priority Growth",IF(AND(O1508="Low",AA1508&gt;0),"Maintain","Watch"))</x:f>
        <x:v>Maintain</x:v>
      </x:c>
      <x:c r="AE1508" s="60" t="n">
        <x:f>MAX(AA1508,0)*N1508</x:f>
        <x:v>52.20816683392</x:v>
      </x:c>
      <x:c r="AF1508" t="str">
        <x:f>IF(AND(AA1508&gt;=Assumptions!$B$11,O1508&lt;&gt;"High",OR(N1508&gt;=Assumptions!$B$12,M1508&lt;=6)),"High","Standard")</x:f>
        <x:v>Standard</x:v>
      </x:c>
    </x:row>
    <x:row r="1509">
      <x:c r="A1509" t="str">
        <x:f>'Raw_Data'!A1509</x:f>
        <x:v>C01508</x:v>
      </x:c>
      <x:c r="B1509" t="n">
        <x:f>'Raw_Data'!B1509</x:f>
        <x:v>36</x:v>
      </x:c>
      <x:c r="C1509" s="30" t="n">
        <x:f>'Raw_Data'!C1509</x:f>
        <x:v>99292</x:v>
      </x:c>
      <x:c r="D1509" t="n">
        <x:f>'Raw_Data'!D1509</x:f>
        <x:v>712</x:v>
      </x:c>
      <x:c r="E1509" t="n">
        <x:f>'Raw_Data'!E1509</x:f>
        <x:v>60</x:v>
      </x:c>
      <x:c r="F1509" t="str">
        <x:f>PROPER(TRIM('Raw_Data'!F1509))</x:f>
        <x:v>Platinum</x:v>
      </x:c>
      <x:c r="G1509" t="str">
        <x:f>PROPER(TRIM('Raw_Data'!G1509))</x:f>
        <x:v>Digital</x:v>
      </x:c>
      <x:c r="H1509" s="60" t="n">
        <x:f>'Raw_Data'!H1509</x:f>
        <x:v>22114</x:v>
      </x:c>
      <x:c r="I1509" s="60" t="n">
        <x:f>'Raw_Data'!I1509</x:f>
        <x:v>2156.13</x:v>
      </x:c>
      <x:c r="J1509" s="32" t="n">
        <x:f>'Raw_Data'!J1509</x:f>
        <x:v>0.504</x:v>
      </x:c>
      <x:c r="K1509" s="32" t="n">
        <x:f>'Raw_Data'!K1509</x:f>
        <x:v>0.553</x:v>
      </x:c>
      <x:c r="L1509" t="n">
        <x:f>'Raw_Data'!L1509</x:f>
        <x:v>0</x:v>
      </x:c>
      <x:c r="M1509" t="n">
        <x:f>IF('Raw_Data'!M1509="",Assumptions!$B$15,'Raw_Data'!M1509)</x:f>
        <x:v>8</x:v>
      </x:c>
      <x:c r="N1509" s="32" t="n">
        <x:f>'Raw_Data'!N1509</x:f>
        <x:v>0.053</x:v>
      </x:c>
      <x:c r="O1509" t="str">
        <x:f>IF(OR(D1509&lt;620,L1509&gt;=2,J1509&gt;0.9),"High",IF(OR(D1509&lt;700,L1509=1,J1509&gt;0.75),"Medium","Low"))</x:f>
        <x:v>Low</x:v>
      </x:c>
      <x:c r="P1509" s="30" t="n">
        <x:f>XLOOKUP(F1509,Assumptions!$A$4:$A$6,Assumptions!$B$4:$B$6)</x:f>
        <x:v>195</x:v>
      </x:c>
      <x:c r="Q1509" s="32" t="n">
        <x:f>XLOOKUP(F1509,Assumptions!$A$4:$A$6,Assumptions!$C$4:$C$6)</x:f>
        <x:v>0.199</x:v>
      </x:c>
      <x:c r="R1509" s="32" t="n">
        <x:f>XLOOKUP(F1509,Assumptions!$A$4:$A$6,Assumptions!$D$4:$D$6)</x:f>
        <x:v>0.017</x:v>
      </x:c>
      <x:c r="S1509" s="32" t="n">
        <x:f>XLOOKUP(F1509,Assumptions!$A$4:$A$6,Assumptions!$E$4:$E$6)</x:f>
        <x:v>0.013</x:v>
      </x:c>
      <x:c r="T1509" s="32" t="n">
        <x:f>XLOOKUP(O1509,Assumptions!$H$4:$H$6,Assumptions!$I$4:$I$6)</x:f>
        <x:v>0.0035</x:v>
      </x:c>
      <x:c r="U1509" s="30" t="n">
        <x:f>XLOOKUP(F1509,Assumptions!$A$4:$A$6,Assumptions!$F$4:$F$6)</x:f>
        <x:v>140</x:v>
      </x:c>
      <x:c r="V1509" s="60" t="n">
        <x:f>I1509*12</x:f>
        <x:v>25873.56</x:v>
      </x:c>
      <x:c r="W1509" s="60" t="n">
        <x:f>H1509*J1509*(1-K1509)*Q1509</x:f>
        <x:v>991.421747568</x:v>
      </x:c>
      <x:c r="X1509" s="60" t="n">
        <x:f>V1509*R1509</x:f>
        <x:v>439.8505200000001</x:v>
      </x:c>
      <x:c r="Y1509" s="60" t="n">
        <x:f>V1509*S1509</x:f>
        <x:v>336.35628</x:v>
      </x:c>
      <x:c r="Z1509" s="60" t="n">
        <x:f>H1509*J1509*T1509</x:f>
        <x:v>39.009096</x:v>
      </x:c>
      <x:c r="AA1509" s="60" t="n">
        <x:f>P1509+W1509+X1509-Y1509-Z1509-U1509</x:f>
        <x:v>1110.9068915680002</x:v>
      </x:c>
      <x:c r="AB1509" s="32" t="n">
        <x:f>IFERROR(AA1509/(P1509+W1509+X1509),0)</x:f>
        <x:v>0.6831001879096787</x:v>
      </x:c>
      <x:c r="AC1509" t="n">
        <x:f>IF(O1509="High",0,IF(I1509&gt;=1800,3,IF(I1509&gt;=900,2,1))+IF(K1509&gt;=0.9,2,IF(K1509&gt;=0.75,1,0))+IF(J1509&lt;=0.7,2,IF(J1509&lt;=0.85,1,0))+IF(M1509&gt;=8,1,0))</x:f>
        <x:v>6</x:v>
      </x:c>
      <x:c r="AD1509" t="str">
        <x:f>IF(AND(O1509&lt;&gt;"High",AC1509&gt;=Assumptions!$B$10,AA1509&gt;0),"Priority Growth",IF(AND(O1509="Low",AA1509&gt;0),"Maintain","Watch"))</x:f>
        <x:v>Priority Growth</x:v>
      </x:c>
      <x:c r="AE1509" s="60" t="n">
        <x:f>MAX(AA1509,0)*N1509</x:f>
        <x:v>58.87806525310401</x:v>
      </x:c>
      <x:c r="AF1509" t="str">
        <x:f>IF(AND(AA1509&gt;=Assumptions!$B$11,O1509&lt;&gt;"High",OR(N1509&gt;=Assumptions!$B$12,M1509&lt;=6)),"High","Standard")</x:f>
        <x:v>Standard</x:v>
      </x:c>
    </x:row>
    <x:row r="1510">
      <x:c r="A1510" t="str">
        <x:f>'Raw_Data'!A1510</x:f>
        <x:v>C01509</x:v>
      </x:c>
      <x:c r="B1510" t="n">
        <x:f>'Raw_Data'!B1510</x:f>
        <x:v>37</x:v>
      </x:c>
      <x:c r="C1510" s="30" t="n">
        <x:f>'Raw_Data'!C1510</x:f>
        <x:v>140896</x:v>
      </x:c>
      <x:c r="D1510" t="n">
        <x:f>'Raw_Data'!D1510</x:f>
        <x:v>624</x:v>
      </x:c>
      <x:c r="E1510" t="n">
        <x:f>'Raw_Data'!E1510</x:f>
        <x:v>19</x:v>
      </x:c>
      <x:c r="F1510" t="str">
        <x:f>PROPER(TRIM('Raw_Data'!F1510))</x:f>
        <x:v>Platinum</x:v>
      </x:c>
      <x:c r="G1510" t="str">
        <x:f>PROPER(TRIM('Raw_Data'!G1510))</x:f>
        <x:v>Digital</x:v>
      </x:c>
      <x:c r="H1510" s="60" t="n">
        <x:f>'Raw_Data'!H1510</x:f>
        <x:v>28411</x:v>
      </x:c>
      <x:c r="I1510" s="60" t="n">
        <x:f>'Raw_Data'!I1510</x:f>
        <x:v>3149.26</x:v>
      </x:c>
      <x:c r="J1510" s="32" t="n">
        <x:f>'Raw_Data'!J1510</x:f>
        <x:v>0.593</x:v>
      </x:c>
      <x:c r="K1510" s="32" t="n">
        <x:f>'Raw_Data'!K1510</x:f>
        <x:v>0.615</x:v>
      </x:c>
      <x:c r="L1510" t="n">
        <x:f>'Raw_Data'!L1510</x:f>
        <x:v>0</x:v>
      </x:c>
      <x:c r="M1510" t="n">
        <x:f>IF('Raw_Data'!M1510="",Assumptions!$B$15,'Raw_Data'!M1510)</x:f>
        <x:v>6</x:v>
      </x:c>
      <x:c r="N1510" s="32" t="n">
        <x:f>'Raw_Data'!N1510</x:f>
        <x:v>0.187</x:v>
      </x:c>
      <x:c r="O1510" t="str">
        <x:f>IF(OR(D1510&lt;620,L1510&gt;=2,J1510&gt;0.9),"High",IF(OR(D1510&lt;700,L1510=1,J1510&gt;0.75),"Medium","Low"))</x:f>
        <x:v>Medium</x:v>
      </x:c>
      <x:c r="P1510" s="30" t="n">
        <x:f>XLOOKUP(F1510,Assumptions!$A$4:$A$6,Assumptions!$B$4:$B$6)</x:f>
        <x:v>195</x:v>
      </x:c>
      <x:c r="Q1510" s="32" t="n">
        <x:f>XLOOKUP(F1510,Assumptions!$A$4:$A$6,Assumptions!$C$4:$C$6)</x:f>
        <x:v>0.199</x:v>
      </x:c>
      <x:c r="R1510" s="32" t="n">
        <x:f>XLOOKUP(F1510,Assumptions!$A$4:$A$6,Assumptions!$D$4:$D$6)</x:f>
        <x:v>0.017</x:v>
      </x:c>
      <x:c r="S1510" s="32" t="n">
        <x:f>XLOOKUP(F1510,Assumptions!$A$4:$A$6,Assumptions!$E$4:$E$6)</x:f>
        <x:v>0.013</x:v>
      </x:c>
      <x:c r="T1510" s="32" t="n">
        <x:f>XLOOKUP(O1510,Assumptions!$H$4:$H$6,Assumptions!$I$4:$I$6)</x:f>
        <x:v>0.012</x:v>
      </x:c>
      <x:c r="U1510" s="30" t="n">
        <x:f>XLOOKUP(F1510,Assumptions!$A$4:$A$6,Assumptions!$F$4:$F$6)</x:f>
        <x:v>140</x:v>
      </x:c>
      <x:c r="V1510" s="60" t="n">
        <x:f>I1510*12</x:f>
        <x:v>37791.12</x:v>
      </x:c>
      <x:c r="W1510" s="60" t="n">
        <x:f>H1510*J1510*(1-K1510)*Q1510</x:f>
        <x:v>1290.788297645</x:v>
      </x:c>
      <x:c r="X1510" s="60" t="n">
        <x:f>V1510*R1510</x:f>
        <x:v>642.4490400000001</x:v>
      </x:c>
      <x:c r="Y1510" s="60" t="n">
        <x:f>V1510*S1510</x:f>
        <x:v>491.28456</x:v>
      </x:c>
      <x:c r="Z1510" s="60" t="n">
        <x:f>H1510*J1510*T1510</x:f>
        <x:v>202.172676</x:v>
      </x:c>
      <x:c r="AA1510" s="60" t="n">
        <x:f>P1510+W1510+X1510-Y1510-Z1510-U1510</x:f>
        <x:v>1294.780101645</x:v>
      </x:c>
      <x:c r="AB1510" s="32" t="n">
        <x:f>IFERROR(AA1510/(P1510+W1510+X1510),0)</x:f>
        <x:v>0.6083814425874787</x:v>
      </x:c>
      <x:c r="AC1510" t="n">
        <x:f>IF(O1510="High",0,IF(I1510&gt;=1800,3,IF(I1510&gt;=900,2,1))+IF(K1510&gt;=0.9,2,IF(K1510&gt;=0.75,1,0))+IF(J1510&lt;=0.7,2,IF(J1510&lt;=0.85,1,0))+IF(M1510&gt;=8,1,0))</x:f>
        <x:v>5</x:v>
      </x:c>
      <x:c r="AD1510" t="str">
        <x:f>IF(AND(O1510&lt;&gt;"High",AC1510&gt;=Assumptions!$B$10,AA1510&gt;0),"Priority Growth",IF(AND(O1510="Low",AA1510&gt;0),"Maintain","Watch"))</x:f>
        <x:v>Watch</x:v>
      </x:c>
      <x:c r="AE1510" s="60" t="n">
        <x:f>MAX(AA1510,0)*N1510</x:f>
        <x:v>242.12387900761502</x:v>
      </x:c>
      <x:c r="AF1510" t="str">
        <x:f>IF(AND(AA1510&gt;=Assumptions!$B$11,O1510&lt;&gt;"High",OR(N1510&gt;=Assumptions!$B$12,M1510&lt;=6)),"High","Standard")</x:f>
        <x:v>High</x:v>
      </x:c>
    </x:row>
    <x:row r="1511">
      <x:c r="A1511" t="str">
        <x:f>'Raw_Data'!A1511</x:f>
        <x:v>C01510</x:v>
      </x:c>
      <x:c r="B1511" t="n">
        <x:f>'Raw_Data'!B1511</x:f>
        <x:v>40</x:v>
      </x:c>
      <x:c r="C1511" s="30" t="n">
        <x:f>'Raw_Data'!C1511</x:f>
        <x:v>90846</x:v>
      </x:c>
      <x:c r="D1511" t="n">
        <x:f>'Raw_Data'!D1511</x:f>
        <x:v>657</x:v>
      </x:c>
      <x:c r="E1511" t="n">
        <x:f>'Raw_Data'!E1511</x:f>
        <x:v>92</x:v>
      </x:c>
      <x:c r="F1511" t="str">
        <x:f>PROPER(TRIM('Raw_Data'!F1511))</x:f>
        <x:v>Gold</x:v>
      </x:c>
      <x:c r="G1511" t="str">
        <x:f>PROPER(TRIM('Raw_Data'!G1511))</x:f>
        <x:v>Digital</x:v>
      </x:c>
      <x:c r="H1511" s="60" t="n">
        <x:f>'Raw_Data'!H1511</x:f>
        <x:v>10708</x:v>
      </x:c>
      <x:c r="I1511" s="60" t="n">
        <x:f>'Raw_Data'!I1511</x:f>
        <x:v>1495.62</x:v>
      </x:c>
      <x:c r="J1511" s="32" t="n">
        <x:f>'Raw_Data'!J1511</x:f>
        <x:v>0.493</x:v>
      </x:c>
      <x:c r="K1511" s="32" t="n">
        <x:f>'Raw_Data'!K1511</x:f>
        <x:v>0.748</x:v>
      </x:c>
      <x:c r="L1511" t="n">
        <x:f>'Raw_Data'!L1511</x:f>
        <x:v>0</x:v>
      </x:c>
      <x:c r="M1511" t="n">
        <x:f>IF('Raw_Data'!M1511="",Assumptions!$B$15,'Raw_Data'!M1511)</x:f>
        <x:v>7</x:v>
      </x:c>
      <x:c r="N1511" s="32" t="n">
        <x:f>'Raw_Data'!N1511</x:f>
        <x:v>0.105</x:v>
      </x:c>
      <x:c r="O1511" t="str">
        <x:f>IF(OR(D1511&lt;620,L1511&gt;=2,J1511&gt;0.9),"High",IF(OR(D1511&lt;700,L1511=1,J1511&gt;0.75),"Medium","Low"))</x:f>
        <x:v>Medium</x:v>
      </x:c>
      <x:c r="P1511" s="30" t="n">
        <x:f>XLOOKUP(F1511,Assumptions!$A$4:$A$6,Assumptions!$B$4:$B$6)</x:f>
        <x:v>95</x:v>
      </x:c>
      <x:c r="Q1511" s="32" t="n">
        <x:f>XLOOKUP(F1511,Assumptions!$A$4:$A$6,Assumptions!$C$4:$C$6)</x:f>
        <x:v>0.219</x:v>
      </x:c>
      <x:c r="R1511" s="32" t="n">
        <x:f>XLOOKUP(F1511,Assumptions!$A$4:$A$6,Assumptions!$D$4:$D$6)</x:f>
        <x:v>0.016</x:v>
      </x:c>
      <x:c r="S1511" s="32" t="n">
        <x:f>XLOOKUP(F1511,Assumptions!$A$4:$A$6,Assumptions!$E$4:$E$6)</x:f>
        <x:v>0.01</x:v>
      </x:c>
      <x:c r="T1511" s="32" t="n">
        <x:f>XLOOKUP(O1511,Assumptions!$H$4:$H$6,Assumptions!$I$4:$I$6)</x:f>
        <x:v>0.012</x:v>
      </x:c>
      <x:c r="U1511" s="30" t="n">
        <x:f>XLOOKUP(F1511,Assumptions!$A$4:$A$6,Assumptions!$F$4:$F$6)</x:f>
        <x:v>90</x:v>
      </x:c>
      <x:c r="V1511" s="60" t="n">
        <x:f>I1511*12</x:f>
        <x:v>17947.44</x:v>
      </x:c>
      <x:c r="W1511" s="60" t="n">
        <x:f>H1511*J1511*(1-K1511)*Q1511</x:f>
        <x:v>291.339880272</x:v>
      </x:c>
      <x:c r="X1511" s="60" t="n">
        <x:f>V1511*R1511</x:f>
        <x:v>287.15904</x:v>
      </x:c>
      <x:c r="Y1511" s="60" t="n">
        <x:f>V1511*S1511</x:f>
        <x:v>179.4744</x:v>
      </x:c>
      <x:c r="Z1511" s="60" t="n">
        <x:f>H1511*J1511*T1511</x:f>
        <x:v>63.348528</x:v>
      </x:c>
      <x:c r="AA1511" s="60" t="n">
        <x:f>P1511+W1511+X1511-Y1511-Z1511-U1511</x:f>
        <x:v>340.6759922720001</x:v>
      </x:c>
      <x:c r="AB1511" s="32" t="n">
        <x:f>IFERROR(AA1511/(P1511+W1511+X1511),0)</x:f>
        <x:v>0.5058300496375173</x:v>
      </x:c>
      <x:c r="AC1511" t="n">
        <x:f>IF(O1511="High",0,IF(I1511&gt;=1800,3,IF(I1511&gt;=900,2,1))+IF(K1511&gt;=0.9,2,IF(K1511&gt;=0.75,1,0))+IF(J1511&lt;=0.7,2,IF(J1511&lt;=0.85,1,0))+IF(M1511&gt;=8,1,0))</x:f>
        <x:v>4</x:v>
      </x:c>
      <x:c r="AD1511" t="str">
        <x:f>IF(AND(O1511&lt;&gt;"High",AC1511&gt;=Assumptions!$B$10,AA1511&gt;0),"Priority Growth",IF(AND(O1511="Low",AA1511&gt;0),"Maintain","Watch"))</x:f>
        <x:v>Watch</x:v>
      </x:c>
      <x:c r="AE1511" s="60" t="n">
        <x:f>MAX(AA1511,0)*N1511</x:f>
        <x:v>35.770979188560005</x:v>
      </x:c>
      <x:c r="AF1511" t="str">
        <x:f>IF(AND(AA1511&gt;=Assumptions!$B$11,O1511&lt;&gt;"High",OR(N1511&gt;=Assumptions!$B$12,M1511&lt;=6)),"High","Standard")</x:f>
        <x:v>Standard</x:v>
      </x:c>
    </x:row>
    <x:row r="1512">
      <x:c r="A1512" t="str">
        <x:f>'Raw_Data'!A1512</x:f>
        <x:v>C01511</x:v>
      </x:c>
      <x:c r="B1512" t="n">
        <x:f>'Raw_Data'!B1512</x:f>
        <x:v>27</x:v>
      </x:c>
      <x:c r="C1512" s="30" t="n">
        <x:f>'Raw_Data'!C1512</x:f>
        <x:v>79526</x:v>
      </x:c>
      <x:c r="D1512" t="n">
        <x:f>'Raw_Data'!D1512</x:f>
        <x:v>712</x:v>
      </x:c>
      <x:c r="E1512" t="n">
        <x:f>'Raw_Data'!E1512</x:f>
        <x:v>25</x:v>
      </x:c>
      <x:c r="F1512" t="str">
        <x:f>PROPER(TRIM('Raw_Data'!F1512))</x:f>
        <x:v>Gold</x:v>
      </x:c>
      <x:c r="G1512" t="str">
        <x:f>PROPER(TRIM('Raw_Data'!G1512))</x:f>
        <x:v>Digital</x:v>
      </x:c>
      <x:c r="H1512" s="60" t="n">
        <x:f>'Raw_Data'!H1512</x:f>
        <x:v>10284</x:v>
      </x:c>
      <x:c r="I1512" s="60" t="n">
        <x:f>'Raw_Data'!I1512</x:f>
        <x:v>1299.12</x:v>
      </x:c>
      <x:c r="J1512" s="32" t="n">
        <x:f>'Raw_Data'!J1512</x:f>
        <x:v>0.262</x:v>
      </x:c>
      <x:c r="K1512" s="32" t="n">
        <x:f>'Raw_Data'!K1512</x:f>
        <x:v>0.807</x:v>
      </x:c>
      <x:c r="L1512" t="n">
        <x:f>'Raw_Data'!L1512</x:f>
        <x:v>0</x:v>
      </x:c>
      <x:c r="M1512" t="n">
        <x:f>IF('Raw_Data'!M1512="",Assumptions!$B$15,'Raw_Data'!M1512)</x:f>
        <x:v>6</x:v>
      </x:c>
      <x:c r="N1512" s="32" t="n">
        <x:f>'Raw_Data'!N1512</x:f>
        <x:v>0.172</x:v>
      </x:c>
      <x:c r="O1512" t="str">
        <x:f>IF(OR(D1512&lt;620,L1512&gt;=2,J1512&gt;0.9),"High",IF(OR(D1512&lt;700,L1512=1,J1512&gt;0.75),"Medium","Low"))</x:f>
        <x:v>Low</x:v>
      </x:c>
      <x:c r="P1512" s="30" t="n">
        <x:f>XLOOKUP(F1512,Assumptions!$A$4:$A$6,Assumptions!$B$4:$B$6)</x:f>
        <x:v>95</x:v>
      </x:c>
      <x:c r="Q1512" s="32" t="n">
        <x:f>XLOOKUP(F1512,Assumptions!$A$4:$A$6,Assumptions!$C$4:$C$6)</x:f>
        <x:v>0.219</x:v>
      </x:c>
      <x:c r="R1512" s="32" t="n">
        <x:f>XLOOKUP(F1512,Assumptions!$A$4:$A$6,Assumptions!$D$4:$D$6)</x:f>
        <x:v>0.016</x:v>
      </x:c>
      <x:c r="S1512" s="32" t="n">
        <x:f>XLOOKUP(F1512,Assumptions!$A$4:$A$6,Assumptions!$E$4:$E$6)</x:f>
        <x:v>0.01</x:v>
      </x:c>
      <x:c r="T1512" s="32" t="n">
        <x:f>XLOOKUP(O1512,Assumptions!$H$4:$H$6,Assumptions!$I$4:$I$6)</x:f>
        <x:v>0.0035</x:v>
      </x:c>
      <x:c r="U1512" s="30" t="n">
        <x:f>XLOOKUP(F1512,Assumptions!$A$4:$A$6,Assumptions!$F$4:$F$6)</x:f>
        <x:v>90</x:v>
      </x:c>
      <x:c r="V1512" s="60" t="n">
        <x:f>I1512*12</x:f>
        <x:v>15589.439999999999</x:v>
      </x:c>
      <x:c r="W1512" s="60" t="n">
        <x:f>H1512*J1512*(1-K1512)*Q1512</x:f>
        <x:v>113.88454293599996</x:v>
      </x:c>
      <x:c r="X1512" s="60" t="n">
        <x:f>V1512*R1512</x:f>
        <x:v>249.43104</x:v>
      </x:c>
      <x:c r="Y1512" s="60" t="n">
        <x:f>V1512*S1512</x:f>
        <x:v>155.8944</x:v>
      </x:c>
      <x:c r="Z1512" s="60" t="n">
        <x:f>H1512*J1512*T1512</x:f>
        <x:v>9.430428</x:v>
      </x:c>
      <x:c r="AA1512" s="60" t="n">
        <x:f>P1512+W1512+X1512-Y1512-Z1512-U1512</x:f>
        <x:v>202.99075493599992</x:v>
      </x:c>
      <x:c r="AB1512" s="32" t="n">
        <x:f>IFERROR(AA1512/(P1512+W1512+X1512),0)</x:f>
        <x:v>0.4429060727885963</x:v>
      </x:c>
      <x:c r="AC1512" t="n">
        <x:f>IF(O1512="High",0,IF(I1512&gt;=1800,3,IF(I1512&gt;=900,2,1))+IF(K1512&gt;=0.9,2,IF(K1512&gt;=0.75,1,0))+IF(J1512&lt;=0.7,2,IF(J1512&lt;=0.85,1,0))+IF(M1512&gt;=8,1,0))</x:f>
        <x:v>5</x:v>
      </x:c>
      <x:c r="AD1512" t="str">
        <x:f>IF(AND(O1512&lt;&gt;"High",AC1512&gt;=Assumptions!$B$10,AA1512&gt;0),"Priority Growth",IF(AND(O1512="Low",AA1512&gt;0),"Maintain","Watch"))</x:f>
        <x:v>Maintain</x:v>
      </x:c>
      <x:c r="AE1512" s="60" t="n">
        <x:f>MAX(AA1512,0)*N1512</x:f>
        <x:v>34.91440984899198</x:v>
      </x:c>
      <x:c r="AF1512" t="str">
        <x:f>IF(AND(AA1512&gt;=Assumptions!$B$11,O1512&lt;&gt;"High",OR(N1512&gt;=Assumptions!$B$12,M1512&lt;=6)),"High","Standard")</x:f>
        <x:v>Standard</x:v>
      </x:c>
    </x:row>
    <x:row r="1513">
      <x:c r="A1513" t="str">
        <x:f>'Raw_Data'!A1513</x:f>
        <x:v>C01512</x:v>
      </x:c>
      <x:c r="B1513" t="n">
        <x:f>'Raw_Data'!B1513</x:f>
        <x:v>37</x:v>
      </x:c>
      <x:c r="C1513" s="30" t="n">
        <x:f>'Raw_Data'!C1513</x:f>
        <x:v>62580</x:v>
      </x:c>
      <x:c r="D1513" t="n">
        <x:f>'Raw_Data'!D1513</x:f>
        <x:v>702</x:v>
      </x:c>
      <x:c r="E1513" t="n">
        <x:f>'Raw_Data'!E1513</x:f>
        <x:v>29</x:v>
      </x:c>
      <x:c r="F1513" t="str">
        <x:f>PROPER(TRIM('Raw_Data'!F1513))</x:f>
        <x:v>Gold</x:v>
      </x:c>
      <x:c r="G1513" t="str">
        <x:f>PROPER(TRIM('Raw_Data'!G1513))</x:f>
        <x:v>Partner</x:v>
      </x:c>
      <x:c r="H1513" s="60" t="n">
        <x:f>'Raw_Data'!H1513</x:f>
        <x:v>10024</x:v>
      </x:c>
      <x:c r="I1513" s="60" t="n">
        <x:f>'Raw_Data'!I1513</x:f>
        <x:v>968.89</x:v>
      </x:c>
      <x:c r="J1513" s="32" t="n">
        <x:f>'Raw_Data'!J1513</x:f>
        <x:v>0.21</x:v>
      </x:c>
      <x:c r="K1513" s="32" t="n">
        <x:f>'Raw_Data'!K1513</x:f>
        <x:v>0.872</x:v>
      </x:c>
      <x:c r="L1513" t="n">
        <x:f>'Raw_Data'!L1513</x:f>
        <x:v>0</x:v>
      </x:c>
      <x:c r="M1513" t="n">
        <x:f>IF('Raw_Data'!M1513="",Assumptions!$B$15,'Raw_Data'!M1513)</x:f>
        <x:v>8</x:v>
      </x:c>
      <x:c r="N1513" s="32" t="n">
        <x:f>'Raw_Data'!N1513</x:f>
        <x:v>0.045</x:v>
      </x:c>
      <x:c r="O1513" t="str">
        <x:f>IF(OR(D1513&lt;620,L1513&gt;=2,J1513&gt;0.9),"High",IF(OR(D1513&lt;700,L1513=1,J1513&gt;0.75),"Medium","Low"))</x:f>
        <x:v>Low</x:v>
      </x:c>
      <x:c r="P1513" s="30" t="n">
        <x:f>XLOOKUP(F1513,Assumptions!$A$4:$A$6,Assumptions!$B$4:$B$6)</x:f>
        <x:v>95</x:v>
      </x:c>
      <x:c r="Q1513" s="32" t="n">
        <x:f>XLOOKUP(F1513,Assumptions!$A$4:$A$6,Assumptions!$C$4:$C$6)</x:f>
        <x:v>0.219</x:v>
      </x:c>
      <x:c r="R1513" s="32" t="n">
        <x:f>XLOOKUP(F1513,Assumptions!$A$4:$A$6,Assumptions!$D$4:$D$6)</x:f>
        <x:v>0.016</x:v>
      </x:c>
      <x:c r="S1513" s="32" t="n">
        <x:f>XLOOKUP(F1513,Assumptions!$A$4:$A$6,Assumptions!$E$4:$E$6)</x:f>
        <x:v>0.01</x:v>
      </x:c>
      <x:c r="T1513" s="32" t="n">
        <x:f>XLOOKUP(O1513,Assumptions!$H$4:$H$6,Assumptions!$I$4:$I$6)</x:f>
        <x:v>0.0035</x:v>
      </x:c>
      <x:c r="U1513" s="30" t="n">
        <x:f>XLOOKUP(F1513,Assumptions!$A$4:$A$6,Assumptions!$F$4:$F$6)</x:f>
        <x:v>90</x:v>
      </x:c>
      <x:c r="V1513" s="60" t="n">
        <x:f>I1513*12</x:f>
        <x:v>11626.68</x:v>
      </x:c>
      <x:c r="W1513" s="60" t="n">
        <x:f>H1513*J1513*(1-K1513)*Q1513</x:f>
        <x:v>59.00848127999999</x:v>
      </x:c>
      <x:c r="X1513" s="60" t="n">
        <x:f>V1513*R1513</x:f>
        <x:v>186.02688</x:v>
      </x:c>
      <x:c r="Y1513" s="60" t="n">
        <x:f>V1513*S1513</x:f>
        <x:v>116.2668</x:v>
      </x:c>
      <x:c r="Z1513" s="60" t="n">
        <x:f>H1513*J1513*T1513</x:f>
        <x:v>7.36764</x:v>
      </x:c>
      <x:c r="AA1513" s="60" t="n">
        <x:f>P1513+W1513+X1513-Y1513-Z1513-U1513</x:f>
        <x:v>126.40092127999998</x:v>
      </x:c>
      <x:c r="AB1513" s="32" t="n">
        <x:f>IFERROR(AA1513/(P1513+W1513+X1513),0)</x:f>
        <x:v>0.371728754339511</x:v>
      </x:c>
      <x:c r="AC1513" t="n">
        <x:f>IF(O1513="High",0,IF(I1513&gt;=1800,3,IF(I1513&gt;=900,2,1))+IF(K1513&gt;=0.9,2,IF(K1513&gt;=0.75,1,0))+IF(J1513&lt;=0.7,2,IF(J1513&lt;=0.85,1,0))+IF(M1513&gt;=8,1,0))</x:f>
        <x:v>6</x:v>
      </x:c>
      <x:c r="AD1513" t="str">
        <x:f>IF(AND(O1513&lt;&gt;"High",AC1513&gt;=Assumptions!$B$10,AA1513&gt;0),"Priority Growth",IF(AND(O1513="Low",AA1513&gt;0),"Maintain","Watch"))</x:f>
        <x:v>Priority Growth</x:v>
      </x:c>
      <x:c r="AE1513" s="60" t="n">
        <x:f>MAX(AA1513,0)*N1513</x:f>
        <x:v>5.688041457599999</x:v>
      </x:c>
      <x:c r="AF1513" t="str">
        <x:f>IF(AND(AA1513&gt;=Assumptions!$B$11,O1513&lt;&gt;"High",OR(N1513&gt;=Assumptions!$B$12,M1513&lt;=6)),"High","Standard")</x:f>
        <x:v>Standard</x:v>
      </x:c>
    </x:row>
    <x:row r="1514">
      <x:c r="A1514" t="str">
        <x:f>'Raw_Data'!A1514</x:f>
        <x:v>C01513</x:v>
      </x:c>
      <x:c r="B1514" t="n">
        <x:f>'Raw_Data'!B1514</x:f>
        <x:v>36</x:v>
      </x:c>
      <x:c r="C1514" s="30" t="n">
        <x:f>'Raw_Data'!C1514</x:f>
        <x:v>51741</x:v>
      </x:c>
      <x:c r="D1514" t="n">
        <x:f>'Raw_Data'!D1514</x:f>
        <x:v>736</x:v>
      </x:c>
      <x:c r="E1514" t="n">
        <x:f>'Raw_Data'!E1514</x:f>
        <x:v>52</x:v>
      </x:c>
      <x:c r="F1514" t="str">
        <x:f>PROPER(TRIM('Raw_Data'!F1514))</x:f>
        <x:v>Gold</x:v>
      </x:c>
      <x:c r="G1514" t="str">
        <x:f>PROPER(TRIM('Raw_Data'!G1514))</x:f>
        <x:v>Branch</x:v>
      </x:c>
      <x:c r="H1514" s="60" t="n">
        <x:f>'Raw_Data'!H1514</x:f>
        <x:v>9065</x:v>
      </x:c>
      <x:c r="I1514" s="60" t="n">
        <x:f>'Raw_Data'!I1514</x:f>
        <x:v>1182.41</x:v>
      </x:c>
      <x:c r="J1514" s="32" t="n">
        <x:f>'Raw_Data'!J1514</x:f>
        <x:v>0.323</x:v>
      </x:c>
      <x:c r="K1514" s="32" t="n">
        <x:f>'Raw_Data'!K1514</x:f>
        <x:v>0.82</x:v>
      </x:c>
      <x:c r="L1514" t="n">
        <x:f>'Raw_Data'!L1514</x:f>
        <x:v>0</x:v>
      </x:c>
      <x:c r="M1514" t="n">
        <x:f>IF('Raw_Data'!M1514="",Assumptions!$B$15,'Raw_Data'!M1514)</x:f>
        <x:v>7</x:v>
      </x:c>
      <x:c r="N1514" s="32" t="n">
        <x:f>'Raw_Data'!N1514</x:f>
        <x:v>0.133</x:v>
      </x:c>
      <x:c r="O1514" t="str">
        <x:f>IF(OR(D1514&lt;620,L1514&gt;=2,J1514&gt;0.9),"High",IF(OR(D1514&lt;700,L1514=1,J1514&gt;0.75),"Medium","Low"))</x:f>
        <x:v>Low</x:v>
      </x:c>
      <x:c r="P1514" s="30" t="n">
        <x:f>XLOOKUP(F1514,Assumptions!$A$4:$A$6,Assumptions!$B$4:$B$6)</x:f>
        <x:v>95</x:v>
      </x:c>
      <x:c r="Q1514" s="32" t="n">
        <x:f>XLOOKUP(F1514,Assumptions!$A$4:$A$6,Assumptions!$C$4:$C$6)</x:f>
        <x:v>0.219</x:v>
      </x:c>
      <x:c r="R1514" s="32" t="n">
        <x:f>XLOOKUP(F1514,Assumptions!$A$4:$A$6,Assumptions!$D$4:$D$6)</x:f>
        <x:v>0.016</x:v>
      </x:c>
      <x:c r="S1514" s="32" t="n">
        <x:f>XLOOKUP(F1514,Assumptions!$A$4:$A$6,Assumptions!$E$4:$E$6)</x:f>
        <x:v>0.01</x:v>
      </x:c>
      <x:c r="T1514" s="32" t="n">
        <x:f>XLOOKUP(O1514,Assumptions!$H$4:$H$6,Assumptions!$I$4:$I$6)</x:f>
        <x:v>0.0035</x:v>
      </x:c>
      <x:c r="U1514" s="30" t="n">
        <x:f>XLOOKUP(F1514,Assumptions!$A$4:$A$6,Assumptions!$F$4:$F$6)</x:f>
        <x:v>90</x:v>
      </x:c>
      <x:c r="V1514" s="60" t="n">
        <x:f>I1514*12</x:f>
        <x:v>14188.920000000002</x:v>
      </x:c>
      <x:c r="W1514" s="60" t="n">
        <x:f>H1514*J1514*(1-K1514)*Q1514</x:f>
        <x:v>115.42156290000001</x:v>
      </x:c>
      <x:c r="X1514" s="60" t="n">
        <x:f>V1514*R1514</x:f>
        <x:v>227.02272000000002</x:v>
      </x:c>
      <x:c r="Y1514" s="60" t="n">
        <x:f>V1514*S1514</x:f>
        <x:v>141.88920000000002</x:v>
      </x:c>
      <x:c r="Z1514" s="60" t="n">
        <x:f>H1514*J1514*T1514</x:f>
        <x:v>10.247982499999999</x:v>
      </x:c>
      <x:c r="AA1514" s="60" t="n">
        <x:f>P1514+W1514+X1514-Y1514-Z1514-U1514</x:f>
        <x:v>195.30710040000008</x:v>
      </x:c>
      <x:c r="AB1514" s="32" t="n">
        <x:f>IFERROR(AA1514/(P1514+W1514+X1514),0)</x:f>
        <x:v>0.44647308933889385</x:v>
      </x:c>
      <x:c r="AC1514" t="n">
        <x:f>IF(O1514="High",0,IF(I1514&gt;=1800,3,IF(I1514&gt;=900,2,1))+IF(K1514&gt;=0.9,2,IF(K1514&gt;=0.75,1,0))+IF(J1514&lt;=0.7,2,IF(J1514&lt;=0.85,1,0))+IF(M1514&gt;=8,1,0))</x:f>
        <x:v>5</x:v>
      </x:c>
      <x:c r="AD1514" t="str">
        <x:f>IF(AND(O1514&lt;&gt;"High",AC1514&gt;=Assumptions!$B$10,AA1514&gt;0),"Priority Growth",IF(AND(O1514="Low",AA1514&gt;0),"Maintain","Watch"))</x:f>
        <x:v>Maintain</x:v>
      </x:c>
      <x:c r="AE1514" s="60" t="n">
        <x:f>MAX(AA1514,0)*N1514</x:f>
        <x:v>25.975844353200014</x:v>
      </x:c>
      <x:c r="AF1514" t="str">
        <x:f>IF(AND(AA1514&gt;=Assumptions!$B$11,O1514&lt;&gt;"High",OR(N1514&gt;=Assumptions!$B$12,M1514&lt;=6)),"High","Standard")</x:f>
        <x:v>Standard</x:v>
      </x:c>
    </x:row>
    <x:row r="1515">
      <x:c r="A1515" t="str">
        <x:f>'Raw_Data'!A1515</x:f>
        <x:v>C01514</x:v>
      </x:c>
      <x:c r="B1515" t="n">
        <x:f>'Raw_Data'!B1515</x:f>
        <x:v>54</x:v>
      </x:c>
      <x:c r="C1515" s="30" t="n">
        <x:f>'Raw_Data'!C1515</x:f>
        <x:v>64036</x:v>
      </x:c>
      <x:c r="D1515" t="n">
        <x:f>'Raw_Data'!D1515</x:f>
        <x:v>780</x:v>
      </x:c>
      <x:c r="E1515" t="n">
        <x:f>'Raw_Data'!E1515</x:f>
        <x:v>62</x:v>
      </x:c>
      <x:c r="F1515" t="str">
        <x:f>PROPER(TRIM('Raw_Data'!F1515))</x:f>
        <x:v>Gold</x:v>
      </x:c>
      <x:c r="G1515" t="str">
        <x:f>PROPER(TRIM('Raw_Data'!G1515))</x:f>
        <x:v>Digital</x:v>
      </x:c>
      <x:c r="H1515" s="60" t="n">
        <x:f>'Raw_Data'!H1515</x:f>
        <x:v>14887</x:v>
      </x:c>
      <x:c r="I1515" s="60" t="n">
        <x:f>'Raw_Data'!I1515</x:f>
        <x:v>1503.36</x:v>
      </x:c>
      <x:c r="J1515" s="32" t="n">
        <x:f>'Raw_Data'!J1515</x:f>
        <x:v>0.487</x:v>
      </x:c>
      <x:c r="K1515" s="32" t="n">
        <x:f>'Raw_Data'!K1515</x:f>
        <x:v>0.952</x:v>
      </x:c>
      <x:c r="L1515" t="n">
        <x:f>'Raw_Data'!L1515</x:f>
        <x:v>0</x:v>
      </x:c>
      <x:c r="M1515" t="n">
        <x:f>IF('Raw_Data'!M1515="",Assumptions!$B$15,'Raw_Data'!M1515)</x:f>
        <x:v>6</x:v>
      </x:c>
      <x:c r="N1515" s="32" t="n">
        <x:f>'Raw_Data'!N1515</x:f>
        <x:v>0.134</x:v>
      </x:c>
      <x:c r="O1515" t="str">
        <x:f>IF(OR(D1515&lt;620,L1515&gt;=2,J1515&gt;0.9),"High",IF(OR(D1515&lt;700,L1515=1,J1515&gt;0.75),"Medium","Low"))</x:f>
        <x:v>Low</x:v>
      </x:c>
      <x:c r="P1515" s="30" t="n">
        <x:f>XLOOKUP(F1515,Assumptions!$A$4:$A$6,Assumptions!$B$4:$B$6)</x:f>
        <x:v>95</x:v>
      </x:c>
      <x:c r="Q1515" s="32" t="n">
        <x:f>XLOOKUP(F1515,Assumptions!$A$4:$A$6,Assumptions!$C$4:$C$6)</x:f>
        <x:v>0.219</x:v>
      </x:c>
      <x:c r="R1515" s="32" t="n">
        <x:f>XLOOKUP(F1515,Assumptions!$A$4:$A$6,Assumptions!$D$4:$D$6)</x:f>
        <x:v>0.016</x:v>
      </x:c>
      <x:c r="S1515" s="32" t="n">
        <x:f>XLOOKUP(F1515,Assumptions!$A$4:$A$6,Assumptions!$E$4:$E$6)</x:f>
        <x:v>0.01</x:v>
      </x:c>
      <x:c r="T1515" s="32" t="n">
        <x:f>XLOOKUP(O1515,Assumptions!$H$4:$H$6,Assumptions!$I$4:$I$6)</x:f>
        <x:v>0.0035</x:v>
      </x:c>
      <x:c r="U1515" s="30" t="n">
        <x:f>XLOOKUP(F1515,Assumptions!$A$4:$A$6,Assumptions!$F$4:$F$6)</x:f>
        <x:v>90</x:v>
      </x:c>
      <x:c r="V1515" s="60" t="n">
        <x:f>I1515*12</x:f>
        <x:v>18040.32</x:v>
      </x:c>
      <x:c r="W1515" s="60" t="n">
        <x:f>H1515*J1515*(1-K1515)*Q1515</x:f>
        <x:v>76.21167412800007</x:v>
      </x:c>
      <x:c r="X1515" s="60" t="n">
        <x:f>V1515*R1515</x:f>
        <x:v>288.64512</x:v>
      </x:c>
      <x:c r="Y1515" s="60" t="n">
        <x:f>V1515*S1515</x:f>
        <x:v>180.4032</x:v>
      </x:c>
      <x:c r="Z1515" s="60" t="n">
        <x:f>H1515*J1515*T1515</x:f>
        <x:v>25.3748915</x:v>
      </x:c>
      <x:c r="AA1515" s="60" t="n">
        <x:f>P1515+W1515+X1515-Y1515-Z1515-U1515</x:f>
        <x:v>164.0787026280001</x:v>
      </x:c>
      <x:c r="AB1515" s="32" t="n">
        <x:f>IFERROR(AA1515/(P1515+W1515+X1515),0)</x:f>
        <x:v>0.3568039109634839</x:v>
      </x:c>
      <x:c r="AC1515" t="n">
        <x:f>IF(O1515="High",0,IF(I1515&gt;=1800,3,IF(I1515&gt;=900,2,1))+IF(K1515&gt;=0.9,2,IF(K1515&gt;=0.75,1,0))+IF(J1515&lt;=0.7,2,IF(J1515&lt;=0.85,1,0))+IF(M1515&gt;=8,1,0))</x:f>
        <x:v>6</x:v>
      </x:c>
      <x:c r="AD1515" t="str">
        <x:f>IF(AND(O1515&lt;&gt;"High",AC1515&gt;=Assumptions!$B$10,AA1515&gt;0),"Priority Growth",IF(AND(O1515="Low",AA1515&gt;0),"Maintain","Watch"))</x:f>
        <x:v>Priority Growth</x:v>
      </x:c>
      <x:c r="AE1515" s="60" t="n">
        <x:f>MAX(AA1515,0)*N1515</x:f>
        <x:v>21.986546152152012</x:v>
      </x:c>
      <x:c r="AF1515" t="str">
        <x:f>IF(AND(AA1515&gt;=Assumptions!$B$11,O1515&lt;&gt;"High",OR(N1515&gt;=Assumptions!$B$12,M1515&lt;=6)),"High","Standard")</x:f>
        <x:v>Standard</x:v>
      </x:c>
    </x:row>
    <x:row r="1516">
      <x:c r="A1516" t="str">
        <x:f>'Raw_Data'!A1516</x:f>
        <x:v>C01515</x:v>
      </x:c>
      <x:c r="B1516" t="n">
        <x:f>'Raw_Data'!B1516</x:f>
        <x:v>42</x:v>
      </x:c>
      <x:c r="C1516" s="30" t="n">
        <x:f>'Raw_Data'!C1516</x:f>
        <x:v>76378</x:v>
      </x:c>
      <x:c r="D1516" t="n">
        <x:f>'Raw_Data'!D1516</x:f>
        <x:v>640</x:v>
      </x:c>
      <x:c r="E1516" t="n">
        <x:f>'Raw_Data'!E1516</x:f>
        <x:v>38</x:v>
      </x:c>
      <x:c r="F1516" t="str">
        <x:f>PROPER(TRIM('Raw_Data'!F1516))</x:f>
        <x:v>Classic</x:v>
      </x:c>
      <x:c r="G1516" t="str">
        <x:f>PROPER(TRIM('Raw_Data'!G1516))</x:f>
        <x:v>Branch</x:v>
      </x:c>
      <x:c r="H1516" s="60" t="n">
        <x:f>'Raw_Data'!H1516</x:f>
        <x:v>3478</x:v>
      </x:c>
      <x:c r="I1516" s="60" t="n">
        <x:f>'Raw_Data'!I1516</x:f>
        <x:v>936.58</x:v>
      </x:c>
      <x:c r="J1516" s="32" t="n">
        <x:f>'Raw_Data'!J1516</x:f>
        <x:v>0.452</x:v>
      </x:c>
      <x:c r="K1516" s="32" t="n">
        <x:f>'Raw_Data'!K1516</x:f>
        <x:v>0.594</x:v>
      </x:c>
      <x:c r="L1516" t="n">
        <x:f>'Raw_Data'!L1516</x:f>
        <x:v>0</x:v>
      </x:c>
      <x:c r="M1516" t="n">
        <x:f>IF('Raw_Data'!M1516="",Assumptions!$B$15,'Raw_Data'!M1516)</x:f>
        <x:v>6</x:v>
      </x:c>
      <x:c r="N1516" s="32" t="n">
        <x:f>'Raw_Data'!N1516</x:f>
        <x:v>0.165</x:v>
      </x:c>
      <x:c r="O1516" t="str">
        <x:f>IF(OR(D1516&lt;620,L1516&gt;=2,J1516&gt;0.9),"High",IF(OR(D1516&lt;700,L1516=1,J1516&gt;0.75),"Medium","Low"))</x:f>
        <x:v>Medium</x:v>
      </x:c>
      <x:c r="P1516" s="30" t="n">
        <x:f>XLOOKUP(F1516,Assumptions!$A$4:$A$6,Assumptions!$B$4:$B$6)</x:f>
        <x:v>0</x:v>
      </x:c>
      <x:c r="Q1516" s="32" t="n">
        <x:f>XLOOKUP(F1516,Assumptions!$A$4:$A$6,Assumptions!$C$4:$C$6)</x:f>
        <x:v>0.229</x:v>
      </x:c>
      <x:c r="R1516" s="32" t="n">
        <x:f>XLOOKUP(F1516,Assumptions!$A$4:$A$6,Assumptions!$D$4:$D$6)</x:f>
        <x:v>0.015</x:v>
      </x:c>
      <x:c r="S1516" s="32" t="n">
        <x:f>XLOOKUP(F1516,Assumptions!$A$4:$A$6,Assumptions!$E$4:$E$6)</x:f>
        <x:v>0.0075</x:v>
      </x:c>
      <x:c r="T1516" s="32" t="n">
        <x:f>XLOOKUP(O1516,Assumptions!$H$4:$H$6,Assumptions!$I$4:$I$6)</x:f>
        <x:v>0.012</x:v>
      </x:c>
      <x:c r="U1516" s="30" t="n">
        <x:f>XLOOKUP(F1516,Assumptions!$A$4:$A$6,Assumptions!$F$4:$F$6)</x:f>
        <x:v>60</x:v>
      </x:c>
      <x:c r="V1516" s="60" t="n">
        <x:f>I1516*12</x:f>
        <x:v>11238.960000000001</x:v>
      </x:c>
      <x:c r="W1516" s="60" t="n">
        <x:f>H1516*J1516*(1-K1516)*Q1516</x:f>
        <x:v>146.16033454400002</x:v>
      </x:c>
      <x:c r="X1516" s="60" t="n">
        <x:f>V1516*R1516</x:f>
        <x:v>168.58440000000002</x:v>
      </x:c>
      <x:c r="Y1516" s="60" t="n">
        <x:f>V1516*S1516</x:f>
        <x:v>84.29220000000001</x:v>
      </x:c>
      <x:c r="Z1516" s="60" t="n">
        <x:f>H1516*J1516*T1516</x:f>
        <x:v>18.864672000000002</x:v>
      </x:c>
      <x:c r="AA1516" s="60" t="n">
        <x:f>P1516+W1516+X1516-Y1516-Z1516-U1516</x:f>
        <x:v>151.58786254400002</x:v>
      </x:c>
      <x:c r="AB1516" s="32" t="n">
        <x:f>IFERROR(AA1516/(P1516+W1516+X1516),0)</x:f>
        <x:v>0.4816215996865506</x:v>
      </x:c>
      <x:c r="AC1516" t="n">
        <x:f>IF(O1516="High",0,IF(I1516&gt;=1800,3,IF(I1516&gt;=900,2,1))+IF(K1516&gt;=0.9,2,IF(K1516&gt;=0.75,1,0))+IF(J1516&lt;=0.7,2,IF(J1516&lt;=0.85,1,0))+IF(M1516&gt;=8,1,0))</x:f>
        <x:v>4</x:v>
      </x:c>
      <x:c r="AD1516" t="str">
        <x:f>IF(AND(O1516&lt;&gt;"High",AC1516&gt;=Assumptions!$B$10,AA1516&gt;0),"Priority Growth",IF(AND(O1516="Low",AA1516&gt;0),"Maintain","Watch"))</x:f>
        <x:v>Watch</x:v>
      </x:c>
      <x:c r="AE1516" s="60" t="n">
        <x:f>MAX(AA1516,0)*N1516</x:f>
        <x:v>25.011997319760003</x:v>
      </x:c>
      <x:c r="AF1516" t="str">
        <x:f>IF(AND(AA1516&gt;=Assumptions!$B$11,O1516&lt;&gt;"High",OR(N1516&gt;=Assumptions!$B$12,M1516&lt;=6)),"High","Standard")</x:f>
        <x:v>Standard</x:v>
      </x:c>
    </x:row>
    <x:row r="1517">
      <x:c r="A1517" t="str">
        <x:f>'Raw_Data'!A1517</x:f>
        <x:v>C01516</x:v>
      </x:c>
      <x:c r="B1517" t="n">
        <x:f>'Raw_Data'!B1517</x:f>
        <x:v>39</x:v>
      </x:c>
      <x:c r="C1517" s="30" t="n">
        <x:f>'Raw_Data'!C1517</x:f>
        <x:v>78229</x:v>
      </x:c>
      <x:c r="D1517" t="n">
        <x:f>'Raw_Data'!D1517</x:f>
        <x:v>662</x:v>
      </x:c>
      <x:c r="E1517" t="n">
        <x:f>'Raw_Data'!E1517</x:f>
        <x:v>15</x:v>
      </x:c>
      <x:c r="F1517" t="str">
        <x:f>PROPER(TRIM('Raw_Data'!F1517))</x:f>
        <x:v>Gold</x:v>
      </x:c>
      <x:c r="G1517" t="str">
        <x:f>PROPER(TRIM('Raw_Data'!G1517))</x:f>
        <x:v>Partner</x:v>
      </x:c>
      <x:c r="H1517" s="60" t="n">
        <x:f>'Raw_Data'!H1517</x:f>
        <x:v>13195</x:v>
      </x:c>
      <x:c r="I1517" s="60" t="n">
        <x:f>'Raw_Data'!I1517</x:f>
        <x:v>1423.13</x:v>
      </x:c>
      <x:c r="J1517" s="32" t="n">
        <x:f>'Raw_Data'!J1517</x:f>
        <x:v>0.432</x:v>
      </x:c>
      <x:c r="K1517" s="32" t="n">
        <x:f>'Raw_Data'!K1517</x:f>
        <x:v>0.727</x:v>
      </x:c>
      <x:c r="L1517" t="n">
        <x:f>'Raw_Data'!L1517</x:f>
        <x:v>0</x:v>
      </x:c>
      <x:c r="M1517" t="n">
        <x:f>IF('Raw_Data'!M1517="",Assumptions!$B$15,'Raw_Data'!M1517)</x:f>
        <x:v>6</x:v>
      </x:c>
      <x:c r="N1517" s="32" t="n">
        <x:f>'Raw_Data'!N1517</x:f>
        <x:v>0.183</x:v>
      </x:c>
      <x:c r="O1517" t="str">
        <x:f>IF(OR(D1517&lt;620,L1517&gt;=2,J1517&gt;0.9),"High",IF(OR(D1517&lt;700,L1517=1,J1517&gt;0.75),"Medium","Low"))</x:f>
        <x:v>Medium</x:v>
      </x:c>
      <x:c r="P1517" s="30" t="n">
        <x:f>XLOOKUP(F1517,Assumptions!$A$4:$A$6,Assumptions!$B$4:$B$6)</x:f>
        <x:v>95</x:v>
      </x:c>
      <x:c r="Q1517" s="32" t="n">
        <x:f>XLOOKUP(F1517,Assumptions!$A$4:$A$6,Assumptions!$C$4:$C$6)</x:f>
        <x:v>0.219</x:v>
      </x:c>
      <x:c r="R1517" s="32" t="n">
        <x:f>XLOOKUP(F1517,Assumptions!$A$4:$A$6,Assumptions!$D$4:$D$6)</x:f>
        <x:v>0.016</x:v>
      </x:c>
      <x:c r="S1517" s="32" t="n">
        <x:f>XLOOKUP(F1517,Assumptions!$A$4:$A$6,Assumptions!$E$4:$E$6)</x:f>
        <x:v>0.01</x:v>
      </x:c>
      <x:c r="T1517" s="32" t="n">
        <x:f>XLOOKUP(O1517,Assumptions!$H$4:$H$6,Assumptions!$I$4:$I$6)</x:f>
        <x:v>0.012</x:v>
      </x:c>
      <x:c r="U1517" s="30" t="n">
        <x:f>XLOOKUP(F1517,Assumptions!$A$4:$A$6,Assumptions!$F$4:$F$6)</x:f>
        <x:v>90</x:v>
      </x:c>
      <x:c r="V1517" s="60" t="n">
        <x:f>I1517*12</x:f>
        <x:v>17077.56</x:v>
      </x:c>
      <x:c r="W1517" s="60" t="n">
        <x:f>H1517*J1517*(1-K1517)*Q1517</x:f>
        <x:v>340.80024888</x:v>
      </x:c>
      <x:c r="X1517" s="60" t="n">
        <x:f>V1517*R1517</x:f>
        <x:v>273.24096000000003</x:v>
      </x:c>
      <x:c r="Y1517" s="60" t="n">
        <x:f>V1517*S1517</x:f>
        <x:v>170.77560000000003</x:v>
      </x:c>
      <x:c r="Z1517" s="60" t="n">
        <x:f>H1517*J1517*T1517</x:f>
        <x:v>68.40288</x:v>
      </x:c>
      <x:c r="AA1517" s="60" t="n">
        <x:f>P1517+W1517+X1517-Y1517-Z1517-U1517</x:f>
        <x:v>379.8627288800001</x:v>
      </x:c>
      <x:c r="AB1517" s="32" t="n">
        <x:f>IFERROR(AA1517/(P1517+W1517+X1517),0)</x:f>
        <x:v>0.5357413985571169</x:v>
      </x:c>
      <x:c r="AC1517" t="n">
        <x:f>IF(O1517="High",0,IF(I1517&gt;=1800,3,IF(I1517&gt;=900,2,1))+IF(K1517&gt;=0.9,2,IF(K1517&gt;=0.75,1,0))+IF(J1517&lt;=0.7,2,IF(J1517&lt;=0.85,1,0))+IF(M1517&gt;=8,1,0))</x:f>
        <x:v>4</x:v>
      </x:c>
      <x:c r="AD1517" t="str">
        <x:f>IF(AND(O1517&lt;&gt;"High",AC1517&gt;=Assumptions!$B$10,AA1517&gt;0),"Priority Growth",IF(AND(O1517="Low",AA1517&gt;0),"Maintain","Watch"))</x:f>
        <x:v>Watch</x:v>
      </x:c>
      <x:c r="AE1517" s="60" t="n">
        <x:f>MAX(AA1517,0)*N1517</x:f>
        <x:v>69.51487938504002</x:v>
      </x:c>
      <x:c r="AF1517" t="str">
        <x:f>IF(AND(AA1517&gt;=Assumptions!$B$11,O1517&lt;&gt;"High",OR(N1517&gt;=Assumptions!$B$12,M1517&lt;=6)),"High","Standard")</x:f>
        <x:v>High</x:v>
      </x:c>
    </x:row>
    <x:row r="1518">
      <x:c r="A1518" t="str">
        <x:f>'Raw_Data'!A1518</x:f>
        <x:v>C01517</x:v>
      </x:c>
      <x:c r="B1518" t="n">
        <x:f>'Raw_Data'!B1518</x:f>
        <x:v>39</x:v>
      </x:c>
      <x:c r="C1518" s="30" t="n">
        <x:f>'Raw_Data'!C1518</x:f>
        <x:v>60558</x:v>
      </x:c>
      <x:c r="D1518" t="n">
        <x:f>'Raw_Data'!D1518</x:f>
        <x:v>699</x:v>
      </x:c>
      <x:c r="E1518" t="n">
        <x:f>'Raw_Data'!E1518</x:f>
        <x:v>94</x:v>
      </x:c>
      <x:c r="F1518" t="str">
        <x:f>PROPER(TRIM('Raw_Data'!F1518))</x:f>
        <x:v>Gold</x:v>
      </x:c>
      <x:c r="G1518" t="str">
        <x:f>PROPER(TRIM('Raw_Data'!G1518))</x:f>
        <x:v>Digital</x:v>
      </x:c>
      <x:c r="H1518" s="60" t="n">
        <x:f>'Raw_Data'!H1518</x:f>
        <x:v>6303</x:v>
      </x:c>
      <x:c r="I1518" s="60" t="n">
        <x:f>'Raw_Data'!I1518</x:f>
        <x:v>862.02</x:v>
      </x:c>
      <x:c r="J1518" s="32" t="n">
        <x:f>'Raw_Data'!J1518</x:f>
        <x:v>0.326</x:v>
      </x:c>
      <x:c r="K1518" s="32" t="n">
        <x:f>'Raw_Data'!K1518</x:f>
        <x:v>0.838</x:v>
      </x:c>
      <x:c r="L1518" t="n">
        <x:f>'Raw_Data'!L1518</x:f>
        <x:v>0</x:v>
      </x:c>
      <x:c r="M1518" t="n">
        <x:f>IF('Raw_Data'!M1518="",Assumptions!$B$15,'Raw_Data'!M1518)</x:f>
        <x:v>4</x:v>
      </x:c>
      <x:c r="N1518" s="32" t="n">
        <x:f>'Raw_Data'!N1518</x:f>
        <x:v>0.366</x:v>
      </x:c>
      <x:c r="O1518" t="str">
        <x:f>IF(OR(D1518&lt;620,L1518&gt;=2,J1518&gt;0.9),"High",IF(OR(D1518&lt;700,L1518=1,J1518&gt;0.75),"Medium","Low"))</x:f>
        <x:v>Medium</x:v>
      </x:c>
      <x:c r="P1518" s="30" t="n">
        <x:f>XLOOKUP(F1518,Assumptions!$A$4:$A$6,Assumptions!$B$4:$B$6)</x:f>
        <x:v>95</x:v>
      </x:c>
      <x:c r="Q1518" s="32" t="n">
        <x:f>XLOOKUP(F1518,Assumptions!$A$4:$A$6,Assumptions!$C$4:$C$6)</x:f>
        <x:v>0.219</x:v>
      </x:c>
      <x:c r="R1518" s="32" t="n">
        <x:f>XLOOKUP(F1518,Assumptions!$A$4:$A$6,Assumptions!$D$4:$D$6)</x:f>
        <x:v>0.016</x:v>
      </x:c>
      <x:c r="S1518" s="32" t="n">
        <x:f>XLOOKUP(F1518,Assumptions!$A$4:$A$6,Assumptions!$E$4:$E$6)</x:f>
        <x:v>0.01</x:v>
      </x:c>
      <x:c r="T1518" s="32" t="n">
        <x:f>XLOOKUP(O1518,Assumptions!$H$4:$H$6,Assumptions!$I$4:$I$6)</x:f>
        <x:v>0.012</x:v>
      </x:c>
      <x:c r="U1518" s="30" t="n">
        <x:f>XLOOKUP(F1518,Assumptions!$A$4:$A$6,Assumptions!$F$4:$F$6)</x:f>
        <x:v>90</x:v>
      </x:c>
      <x:c r="V1518" s="60" t="n">
        <x:f>I1518*12</x:f>
        <x:v>10344.24</x:v>
      </x:c>
      <x:c r="W1518" s="60" t="n">
        <x:f>H1518*J1518*(1-K1518)*Q1518</x:f>
        <x:v>72.89941388400003</x:v>
      </x:c>
      <x:c r="X1518" s="60" t="n">
        <x:f>V1518*R1518</x:f>
        <x:v>165.50784</x:v>
      </x:c>
      <x:c r="Y1518" s="60" t="n">
        <x:f>V1518*S1518</x:f>
        <x:v>103.4424</x:v>
      </x:c>
      <x:c r="Z1518" s="60" t="n">
        <x:f>H1518*J1518*T1518</x:f>
        <x:v>24.657336000000004</x:v>
      </x:c>
      <x:c r="AA1518" s="60" t="n">
        <x:f>P1518+W1518+X1518-Y1518-Z1518-U1518</x:f>
        <x:v>115.30751788399996</x:v>
      </x:c>
      <x:c r="AB1518" s="32" t="n">
        <x:f>IFERROR(AA1518/(P1518+W1518+X1518),0)</x:f>
        <x:v>0.34584585830312525</x:v>
      </x:c>
      <x:c r="AC1518" t="n">
        <x:f>IF(O1518="High",0,IF(I1518&gt;=1800,3,IF(I1518&gt;=900,2,1))+IF(K1518&gt;=0.9,2,IF(K1518&gt;=0.75,1,0))+IF(J1518&lt;=0.7,2,IF(J1518&lt;=0.85,1,0))+IF(M1518&gt;=8,1,0))</x:f>
        <x:v>4</x:v>
      </x:c>
      <x:c r="AD1518" t="str">
        <x:f>IF(AND(O1518&lt;&gt;"High",AC1518&gt;=Assumptions!$B$10,AA1518&gt;0),"Priority Growth",IF(AND(O1518="Low",AA1518&gt;0),"Maintain","Watch"))</x:f>
        <x:v>Watch</x:v>
      </x:c>
      <x:c r="AE1518" s="60" t="n">
        <x:f>MAX(AA1518,0)*N1518</x:f>
        <x:v>42.20255154554398</x:v>
      </x:c>
      <x:c r="AF1518" t="str">
        <x:f>IF(AND(AA1518&gt;=Assumptions!$B$11,O1518&lt;&gt;"High",OR(N1518&gt;=Assumptions!$B$12,M1518&lt;=6)),"High","Standard")</x:f>
        <x:v>Standard</x:v>
      </x:c>
    </x:row>
    <x:row r="1519">
      <x:c r="A1519" t="str">
        <x:f>'Raw_Data'!A1519</x:f>
        <x:v>C01518</x:v>
      </x:c>
      <x:c r="B1519" t="n">
        <x:f>'Raw_Data'!B1519</x:f>
        <x:v>44</x:v>
      </x:c>
      <x:c r="C1519" s="30" t="n">
        <x:f>'Raw_Data'!C1519</x:f>
        <x:v>68513</x:v>
      </x:c>
      <x:c r="D1519" t="n">
        <x:f>'Raw_Data'!D1519</x:f>
        <x:v>587</x:v>
      </x:c>
      <x:c r="E1519" t="n">
        <x:f>'Raw_Data'!E1519</x:f>
        <x:v>21</x:v>
      </x:c>
      <x:c r="F1519" t="str">
        <x:f>PROPER(TRIM('Raw_Data'!F1519))</x:f>
        <x:v>Classic</x:v>
      </x:c>
      <x:c r="G1519" t="str">
        <x:f>PROPER(TRIM('Raw_Data'!G1519))</x:f>
        <x:v>Digital</x:v>
      </x:c>
      <x:c r="H1519" s="60" t="n">
        <x:f>'Raw_Data'!H1519</x:f>
        <x:v>3210</x:v>
      </x:c>
      <x:c r="I1519" s="60" t="n">
        <x:f>'Raw_Data'!I1519</x:f>
        <x:v>384.48</x:v>
      </x:c>
      <x:c r="J1519" s="32" t="n">
        <x:f>'Raw_Data'!J1519</x:f>
        <x:v>0.485</x:v>
      </x:c>
      <x:c r="K1519" s="32" t="n">
        <x:f>'Raw_Data'!K1519</x:f>
        <x:v>0.591</x:v>
      </x:c>
      <x:c r="L1519" t="n">
        <x:f>'Raw_Data'!L1519</x:f>
        <x:v>0</x:v>
      </x:c>
      <x:c r="M1519" t="n">
        <x:f>IF('Raw_Data'!M1519="",Assumptions!$B$15,'Raw_Data'!M1519)</x:f>
        <x:v>7</x:v>
      </x:c>
      <x:c r="N1519" s="32" t="n">
        <x:f>'Raw_Data'!N1519</x:f>
        <x:v>0.094</x:v>
      </x:c>
      <x:c r="O1519" t="str">
        <x:f>IF(OR(D1519&lt;620,L1519&gt;=2,J1519&gt;0.9),"High",IF(OR(D1519&lt;700,L1519=1,J1519&gt;0.75),"Medium","Low"))</x:f>
        <x:v>High</x:v>
      </x:c>
      <x:c r="P1519" s="30" t="n">
        <x:f>XLOOKUP(F1519,Assumptions!$A$4:$A$6,Assumptions!$B$4:$B$6)</x:f>
        <x:v>0</x:v>
      </x:c>
      <x:c r="Q1519" s="32" t="n">
        <x:f>XLOOKUP(F1519,Assumptions!$A$4:$A$6,Assumptions!$C$4:$C$6)</x:f>
        <x:v>0.229</x:v>
      </x:c>
      <x:c r="R1519" s="32" t="n">
        <x:f>XLOOKUP(F1519,Assumptions!$A$4:$A$6,Assumptions!$D$4:$D$6)</x:f>
        <x:v>0.015</x:v>
      </x:c>
      <x:c r="S1519" s="32" t="n">
        <x:f>XLOOKUP(F1519,Assumptions!$A$4:$A$6,Assumptions!$E$4:$E$6)</x:f>
        <x:v>0.0075</x:v>
      </x:c>
      <x:c r="T1519" s="32" t="n">
        <x:f>XLOOKUP(O1519,Assumptions!$H$4:$H$6,Assumptions!$I$4:$I$6)</x:f>
        <x:v>0.045</x:v>
      </x:c>
      <x:c r="U1519" s="30" t="n">
        <x:f>XLOOKUP(F1519,Assumptions!$A$4:$A$6,Assumptions!$F$4:$F$6)</x:f>
        <x:v>60</x:v>
      </x:c>
      <x:c r="V1519" s="60" t="n">
        <x:f>I1519*12</x:f>
        <x:v>4613.76</x:v>
      </x:c>
      <x:c r="W1519" s="60" t="n">
        <x:f>H1519*J1519*(1-K1519)*Q1519</x:f>
        <x:v>145.81612785000002</x:v>
      </x:c>
      <x:c r="X1519" s="60" t="n">
        <x:f>V1519*R1519</x:f>
        <x:v>69.2064</x:v>
      </x:c>
      <x:c r="Y1519" s="60" t="n">
        <x:f>V1519*S1519</x:f>
        <x:v>34.6032</x:v>
      </x:c>
      <x:c r="Z1519" s="60" t="n">
        <x:f>H1519*J1519*T1519</x:f>
        <x:v>70.05824999999999</x:v>
      </x:c>
      <x:c r="AA1519" s="60" t="n">
        <x:f>P1519+W1519+X1519-Y1519-Z1519-U1519</x:f>
        <x:v>50.361077850000015</x:v>
      </x:c>
      <x:c r="AB1519" s="32" t="n">
        <x:f>IFERROR(AA1519/(P1519+W1519+X1519),0)</x:f>
        <x:v>0.2342130303906201</x:v>
      </x:c>
      <x:c r="AC1519" t="n">
        <x:f>IF(O1519="High",0,IF(I1519&gt;=1800,3,IF(I1519&gt;=900,2,1))+IF(K1519&gt;=0.9,2,IF(K1519&gt;=0.75,1,0))+IF(J1519&lt;=0.7,2,IF(J1519&lt;=0.85,1,0))+IF(M1519&gt;=8,1,0))</x:f>
        <x:v>0</x:v>
      </x:c>
      <x:c r="AD1519" t="str">
        <x:f>IF(AND(O1519&lt;&gt;"High",AC1519&gt;=Assumptions!$B$10,AA1519&gt;0),"Priority Growth",IF(AND(O1519="Low",AA1519&gt;0),"Maintain","Watch"))</x:f>
        <x:v>Watch</x:v>
      </x:c>
      <x:c r="AE1519" s="60" t="n">
        <x:f>MAX(AA1519,0)*N1519</x:f>
        <x:v>4.733941317900001</x:v>
      </x:c>
      <x:c r="AF1519" t="str">
        <x:f>IF(AND(AA1519&gt;=Assumptions!$B$11,O1519&lt;&gt;"High",OR(N1519&gt;=Assumptions!$B$12,M1519&lt;=6)),"High","Standard")</x:f>
        <x:v>Standard</x:v>
      </x:c>
    </x:row>
    <x:row r="1520">
      <x:c r="A1520" t="str">
        <x:f>'Raw_Data'!A1520</x:f>
        <x:v>C01519</x:v>
      </x:c>
      <x:c r="B1520" t="n">
        <x:f>'Raw_Data'!B1520</x:f>
        <x:v>46</x:v>
      </x:c>
      <x:c r="C1520" s="30" t="n">
        <x:f>'Raw_Data'!C1520</x:f>
        <x:v>79604</x:v>
      </x:c>
      <x:c r="D1520" t="n">
        <x:f>'Raw_Data'!D1520</x:f>
        <x:v>733</x:v>
      </x:c>
      <x:c r="E1520" t="n">
        <x:f>'Raw_Data'!E1520</x:f>
        <x:v>15</x:v>
      </x:c>
      <x:c r="F1520" t="str">
        <x:f>PROPER(TRIM('Raw_Data'!F1520))</x:f>
        <x:v>Gold</x:v>
      </x:c>
      <x:c r="G1520" t="str">
        <x:f>PROPER(TRIM('Raw_Data'!G1520))</x:f>
        <x:v>Digital</x:v>
      </x:c>
      <x:c r="H1520" s="60" t="n">
        <x:f>'Raw_Data'!H1520</x:f>
        <x:v>13417</x:v>
      </x:c>
      <x:c r="I1520" s="60" t="n">
        <x:f>'Raw_Data'!I1520</x:f>
        <x:v>736.79</x:v>
      </x:c>
      <x:c r="J1520" s="32" t="n">
        <x:f>'Raw_Data'!J1520</x:f>
        <x:v>0.484</x:v>
      </x:c>
      <x:c r="K1520" s="32" t="n">
        <x:f>'Raw_Data'!K1520</x:f>
        <x:v>0.764</x:v>
      </x:c>
      <x:c r="L1520" t="n">
        <x:f>'Raw_Data'!L1520</x:f>
        <x:v>0</x:v>
      </x:c>
      <x:c r="M1520" t="n">
        <x:f>IF('Raw_Data'!M1520="",Assumptions!$B$15,'Raw_Data'!M1520)</x:f>
        <x:v>7</x:v>
      </x:c>
      <x:c r="N1520" s="32" t="n">
        <x:f>'Raw_Data'!N1520</x:f>
        <x:v>0.17</x:v>
      </x:c>
      <x:c r="O1520" t="str">
        <x:f>IF(OR(D1520&lt;620,L1520&gt;=2,J1520&gt;0.9),"High",IF(OR(D1520&lt;700,L1520=1,J1520&gt;0.75),"Medium","Low"))</x:f>
        <x:v>Low</x:v>
      </x:c>
      <x:c r="P1520" s="30" t="n">
        <x:f>XLOOKUP(F1520,Assumptions!$A$4:$A$6,Assumptions!$B$4:$B$6)</x:f>
        <x:v>95</x:v>
      </x:c>
      <x:c r="Q1520" s="32" t="n">
        <x:f>XLOOKUP(F1520,Assumptions!$A$4:$A$6,Assumptions!$C$4:$C$6)</x:f>
        <x:v>0.219</x:v>
      </x:c>
      <x:c r="R1520" s="32" t="n">
        <x:f>XLOOKUP(F1520,Assumptions!$A$4:$A$6,Assumptions!$D$4:$D$6)</x:f>
        <x:v>0.016</x:v>
      </x:c>
      <x:c r="S1520" s="32" t="n">
        <x:f>XLOOKUP(F1520,Assumptions!$A$4:$A$6,Assumptions!$E$4:$E$6)</x:f>
        <x:v>0.01</x:v>
      </x:c>
      <x:c r="T1520" s="32" t="n">
        <x:f>XLOOKUP(O1520,Assumptions!$H$4:$H$6,Assumptions!$I$4:$I$6)</x:f>
        <x:v>0.0035</x:v>
      </x:c>
      <x:c r="U1520" s="30" t="n">
        <x:f>XLOOKUP(F1520,Assumptions!$A$4:$A$6,Assumptions!$F$4:$F$6)</x:f>
        <x:v>90</x:v>
      </x:c>
      <x:c r="V1520" s="60" t="n">
        <x:f>I1520*12</x:f>
        <x:v>8841.48</x:v>
      </x:c>
      <x:c r="W1520" s="60" t="n">
        <x:f>H1520*J1520*(1-K1520)*Q1520</x:f>
        <x:v>335.62700635199997</x:v>
      </x:c>
      <x:c r="X1520" s="60" t="n">
        <x:f>V1520*R1520</x:f>
        <x:v>141.46367999999998</x:v>
      </x:c>
      <x:c r="Y1520" s="60" t="n">
        <x:f>V1520*S1520</x:f>
        <x:v>88.4148</x:v>
      </x:c>
      <x:c r="Z1520" s="60" t="n">
        <x:f>H1520*J1520*T1520</x:f>
        <x:v>22.728398</x:v>
      </x:c>
      <x:c r="AA1520" s="60" t="n">
        <x:f>P1520+W1520+X1520-Y1520-Z1520-U1520</x:f>
        <x:v>370.94748835199994</x:v>
      </x:c>
      <x:c r="AB1520" s="32" t="n">
        <x:f>IFERROR(AA1520/(P1520+W1520+X1520),0)</x:f>
        <x:v>0.648406794939082</x:v>
      </x:c>
      <x:c r="AC1520" t="n">
        <x:f>IF(O1520="High",0,IF(I1520&gt;=1800,3,IF(I1520&gt;=900,2,1))+IF(K1520&gt;=0.9,2,IF(K1520&gt;=0.75,1,0))+IF(J1520&lt;=0.7,2,IF(J1520&lt;=0.85,1,0))+IF(M1520&gt;=8,1,0))</x:f>
        <x:v>4</x:v>
      </x:c>
      <x:c r="AD1520" t="str">
        <x:f>IF(AND(O1520&lt;&gt;"High",AC1520&gt;=Assumptions!$B$10,AA1520&gt;0),"Priority Growth",IF(AND(O1520="Low",AA1520&gt;0),"Maintain","Watch"))</x:f>
        <x:v>Maintain</x:v>
      </x:c>
      <x:c r="AE1520" s="60" t="n">
        <x:f>MAX(AA1520,0)*N1520</x:f>
        <x:v>63.061073019839995</x:v>
      </x:c>
      <x:c r="AF1520" t="str">
        <x:f>IF(AND(AA1520&gt;=Assumptions!$B$11,O1520&lt;&gt;"High",OR(N1520&gt;=Assumptions!$B$12,M1520&lt;=6)),"High","Standard")</x:f>
        <x:v>High</x:v>
      </x:c>
    </x:row>
    <x:row r="1521">
      <x:c r="A1521" t="str">
        <x:f>'Raw_Data'!A1521</x:f>
        <x:v>C01520</x:v>
      </x:c>
      <x:c r="B1521" t="n">
        <x:f>'Raw_Data'!B1521</x:f>
        <x:v>58</x:v>
      </x:c>
      <x:c r="C1521" s="30" t="n">
        <x:f>'Raw_Data'!C1521</x:f>
        <x:v>97956</x:v>
      </x:c>
      <x:c r="D1521" t="n">
        <x:f>'Raw_Data'!D1521</x:f>
        <x:v>686</x:v>
      </x:c>
      <x:c r="E1521" t="n">
        <x:f>'Raw_Data'!E1521</x:f>
        <x:v>16</x:v>
      </x:c>
      <x:c r="F1521" t="str">
        <x:f>PROPER(TRIM('Raw_Data'!F1521))</x:f>
        <x:v>Gold</x:v>
      </x:c>
      <x:c r="G1521" t="str">
        <x:f>PROPER(TRIM('Raw_Data'!G1521))</x:f>
        <x:v>Digital</x:v>
      </x:c>
      <x:c r="H1521" s="60" t="n">
        <x:f>'Raw_Data'!H1521</x:f>
        <x:v>13157</x:v>
      </x:c>
      <x:c r="I1521" s="60" t="n">
        <x:f>'Raw_Data'!I1521</x:f>
        <x:v>1787.38</x:v>
      </x:c>
      <x:c r="J1521" s="32" t="n">
        <x:f>'Raw_Data'!J1521</x:f>
        <x:v>0.445</x:v>
      </x:c>
      <x:c r="K1521" s="32" t="n">
        <x:f>'Raw_Data'!K1521</x:f>
        <x:v>0.752</x:v>
      </x:c>
      <x:c r="L1521" t="n">
        <x:f>'Raw_Data'!L1521</x:f>
        <x:v>0</x:v>
      </x:c>
      <x:c r="M1521" t="n">
        <x:f>IF('Raw_Data'!M1521="",Assumptions!$B$15,'Raw_Data'!M1521)</x:f>
        <x:v>7</x:v>
      </x:c>
      <x:c r="N1521" s="32" t="n">
        <x:f>'Raw_Data'!N1521</x:f>
        <x:v>0.1</x:v>
      </x:c>
      <x:c r="O1521" t="str">
        <x:f>IF(OR(D1521&lt;620,L1521&gt;=2,J1521&gt;0.9),"High",IF(OR(D1521&lt;700,L1521=1,J1521&gt;0.75),"Medium","Low"))</x:f>
        <x:v>Medium</x:v>
      </x:c>
      <x:c r="P1521" s="30" t="n">
        <x:f>XLOOKUP(F1521,Assumptions!$A$4:$A$6,Assumptions!$B$4:$B$6)</x:f>
        <x:v>95</x:v>
      </x:c>
      <x:c r="Q1521" s="32" t="n">
        <x:f>XLOOKUP(F1521,Assumptions!$A$4:$A$6,Assumptions!$C$4:$C$6)</x:f>
        <x:v>0.219</x:v>
      </x:c>
      <x:c r="R1521" s="32" t="n">
        <x:f>XLOOKUP(F1521,Assumptions!$A$4:$A$6,Assumptions!$D$4:$D$6)</x:f>
        <x:v>0.016</x:v>
      </x:c>
      <x:c r="S1521" s="32" t="n">
        <x:f>XLOOKUP(F1521,Assumptions!$A$4:$A$6,Assumptions!$E$4:$E$6)</x:f>
        <x:v>0.01</x:v>
      </x:c>
      <x:c r="T1521" s="32" t="n">
        <x:f>XLOOKUP(O1521,Assumptions!$H$4:$H$6,Assumptions!$I$4:$I$6)</x:f>
        <x:v>0.012</x:v>
      </x:c>
      <x:c r="U1521" s="30" t="n">
        <x:f>XLOOKUP(F1521,Assumptions!$A$4:$A$6,Assumptions!$F$4:$F$6)</x:f>
        <x:v>90</x:v>
      </x:c>
      <x:c r="V1521" s="60" t="n">
        <x:f>I1521*12</x:f>
        <x:v>21448.56</x:v>
      </x:c>
      <x:c r="W1521" s="60" t="n">
        <x:f>H1521*J1521*(1-K1521)*Q1521</x:f>
        <x:v>317.98942788</x:v>
      </x:c>
      <x:c r="X1521" s="60" t="n">
        <x:f>V1521*R1521</x:f>
        <x:v>343.17696</x:v>
      </x:c>
      <x:c r="Y1521" s="60" t="n">
        <x:f>V1521*S1521</x:f>
        <x:v>214.4856</x:v>
      </x:c>
      <x:c r="Z1521" s="60" t="n">
        <x:f>H1521*J1521*T1521</x:f>
        <x:v>70.25838</x:v>
      </x:c>
      <x:c r="AA1521" s="60" t="n">
        <x:f>P1521+W1521+X1521-Y1521-Z1521-U1521</x:f>
        <x:v>381.42240788000004</x:v>
      </x:c>
      <x:c r="AB1521" s="32" t="n">
        <x:f>IFERROR(AA1521/(P1521+W1521+X1521),0)</x:f>
        <x:v>0.5044159777444776</x:v>
      </x:c>
      <x:c r="AC1521" t="n">
        <x:f>IF(O1521="High",0,IF(I1521&gt;=1800,3,IF(I1521&gt;=900,2,1))+IF(K1521&gt;=0.9,2,IF(K1521&gt;=0.75,1,0))+IF(J1521&lt;=0.7,2,IF(J1521&lt;=0.85,1,0))+IF(M1521&gt;=8,1,0))</x:f>
        <x:v>5</x:v>
      </x:c>
      <x:c r="AD1521" t="str">
        <x:f>IF(AND(O1521&lt;&gt;"High",AC1521&gt;=Assumptions!$B$10,AA1521&gt;0),"Priority Growth",IF(AND(O1521="Low",AA1521&gt;0),"Maintain","Watch"))</x:f>
        <x:v>Watch</x:v>
      </x:c>
      <x:c r="AE1521" s="60" t="n">
        <x:f>MAX(AA1521,0)*N1521</x:f>
        <x:v>38.142240788</x:v>
      </x:c>
      <x:c r="AF1521" t="str">
        <x:f>IF(AND(AA1521&gt;=Assumptions!$B$11,O1521&lt;&gt;"High",OR(N1521&gt;=Assumptions!$B$12,M1521&lt;=6)),"High","Standard")</x:f>
        <x:v>Standard</x:v>
      </x:c>
    </x:row>
    <x:row r="1522">
      <x:c r="A1522" t="str">
        <x:f>'Raw_Data'!A1522</x:f>
        <x:v>C01521</x:v>
      </x:c>
      <x:c r="B1522" t="n">
        <x:f>'Raw_Data'!B1522</x:f>
        <x:v>57</x:v>
      </x:c>
      <x:c r="C1522" s="30" t="n">
        <x:f>'Raw_Data'!C1522</x:f>
        <x:v>30222</x:v>
      </x:c>
      <x:c r="D1522" t="n">
        <x:f>'Raw_Data'!D1522</x:f>
        <x:v>677</x:v>
      </x:c>
      <x:c r="E1522" t="n">
        <x:f>'Raw_Data'!E1522</x:f>
        <x:v>24</x:v>
      </x:c>
      <x:c r="F1522" t="str">
        <x:f>PROPER(TRIM('Raw_Data'!F1522))</x:f>
        <x:v>Classic</x:v>
      </x:c>
      <x:c r="G1522" t="str">
        <x:f>PROPER(TRIM('Raw_Data'!G1522))</x:f>
        <x:v>Branch</x:v>
      </x:c>
      <x:c r="H1522" s="60" t="n">
        <x:f>'Raw_Data'!H1522</x:f>
        <x:v>1225</x:v>
      </x:c>
      <x:c r="I1522" s="60" t="n">
        <x:f>'Raw_Data'!I1522</x:f>
        <x:v>150</x:v>
      </x:c>
      <x:c r="J1522" s="32" t="n">
        <x:f>'Raw_Data'!J1522</x:f>
        <x:v>0.374</x:v>
      </x:c>
      <x:c r="K1522" s="32" t="n">
        <x:f>'Raw_Data'!K1522</x:f>
        <x:v>0.768</x:v>
      </x:c>
      <x:c r="L1522" t="n">
        <x:f>'Raw_Data'!L1522</x:f>
        <x:v>0</x:v>
      </x:c>
      <x:c r="M1522" t="n">
        <x:f>IF('Raw_Data'!M1522="",Assumptions!$B$15,'Raw_Data'!M1522)</x:f>
        <x:v>9</x:v>
      </x:c>
      <x:c r="N1522" s="32" t="n">
        <x:f>'Raw_Data'!N1522</x:f>
        <x:v>0.024</x:v>
      </x:c>
      <x:c r="O1522" t="str">
        <x:f>IF(OR(D1522&lt;620,L1522&gt;=2,J1522&gt;0.9),"High",IF(OR(D1522&lt;700,L1522=1,J1522&gt;0.75),"Medium","Low"))</x:f>
        <x:v>Medium</x:v>
      </x:c>
      <x:c r="P1522" s="30" t="n">
        <x:f>XLOOKUP(F1522,Assumptions!$A$4:$A$6,Assumptions!$B$4:$B$6)</x:f>
        <x:v>0</x:v>
      </x:c>
      <x:c r="Q1522" s="32" t="n">
        <x:f>XLOOKUP(F1522,Assumptions!$A$4:$A$6,Assumptions!$C$4:$C$6)</x:f>
        <x:v>0.229</x:v>
      </x:c>
      <x:c r="R1522" s="32" t="n">
        <x:f>XLOOKUP(F1522,Assumptions!$A$4:$A$6,Assumptions!$D$4:$D$6)</x:f>
        <x:v>0.015</x:v>
      </x:c>
      <x:c r="S1522" s="32" t="n">
        <x:f>XLOOKUP(F1522,Assumptions!$A$4:$A$6,Assumptions!$E$4:$E$6)</x:f>
        <x:v>0.0075</x:v>
      </x:c>
      <x:c r="T1522" s="32" t="n">
        <x:f>XLOOKUP(O1522,Assumptions!$H$4:$H$6,Assumptions!$I$4:$I$6)</x:f>
        <x:v>0.012</x:v>
      </x:c>
      <x:c r="U1522" s="30" t="n">
        <x:f>XLOOKUP(F1522,Assumptions!$A$4:$A$6,Assumptions!$F$4:$F$6)</x:f>
        <x:v>60</x:v>
      </x:c>
      <x:c r="V1522" s="60" t="n">
        <x:f>I1522*12</x:f>
        <x:v>1800</x:v>
      </x:c>
      <x:c r="W1522" s="60" t="n">
        <x:f>H1522*J1522*(1-K1522)*Q1522</x:f>
        <x:v>24.340593199999997</x:v>
      </x:c>
      <x:c r="X1522" s="60" t="n">
        <x:f>V1522*R1522</x:f>
        <x:v>27</x:v>
      </x:c>
      <x:c r="Y1522" s="60" t="n">
        <x:f>V1522*S1522</x:f>
        <x:v>13.5</x:v>
      </x:c>
      <x:c r="Z1522" s="60" t="n">
        <x:f>H1522*J1522*T1522</x:f>
        <x:v>5.4978</x:v>
      </x:c>
      <x:c r="AA1522" s="60" t="n">
        <x:f>P1522+W1522+X1522-Y1522-Z1522-U1522</x:f>
        <x:v>-27.657206799999997</x:v>
      </x:c>
      <x:c r="AB1522" s="32" t="n">
        <x:f>IFERROR(AA1522/(P1522+W1522+X1522),0)</x:f>
        <x:v>-0.538700569591393</x:v>
      </x:c>
      <x:c r="AC1522" t="n">
        <x:f>IF(O1522="High",0,IF(I1522&gt;=1800,3,IF(I1522&gt;=900,2,1))+IF(K1522&gt;=0.9,2,IF(K1522&gt;=0.75,1,0))+IF(J1522&lt;=0.7,2,IF(J1522&lt;=0.85,1,0))+IF(M1522&gt;=8,1,0))</x:f>
        <x:v>5</x:v>
      </x:c>
      <x:c r="AD1522" t="str">
        <x:f>IF(AND(O1522&lt;&gt;"High",AC1522&gt;=Assumptions!$B$10,AA1522&gt;0),"Priority Growth",IF(AND(O1522="Low",AA1522&gt;0),"Maintain","Watch"))</x:f>
        <x:v>Watch</x:v>
      </x:c>
      <x:c r="AE1522" s="60" t="n">
        <x:f>MAX(AA1522,0)*N1522</x:f>
        <x:v>0</x:v>
      </x:c>
      <x:c r="AF1522" t="str">
        <x:f>IF(AND(AA1522&gt;=Assumptions!$B$11,O1522&lt;&gt;"High",OR(N1522&gt;=Assumptions!$B$12,M1522&lt;=6)),"High","Standard")</x:f>
        <x:v>Standard</x:v>
      </x:c>
    </x:row>
    <x:row r="1523">
      <x:c r="A1523" t="str">
        <x:f>'Raw_Data'!A1523</x:f>
        <x:v>C01522</x:v>
      </x:c>
      <x:c r="B1523" t="n">
        <x:f>'Raw_Data'!B1523</x:f>
        <x:v>24</x:v>
      </x:c>
      <x:c r="C1523" s="30" t="n">
        <x:f>'Raw_Data'!C1523</x:f>
        <x:v>101726</x:v>
      </x:c>
      <x:c r="D1523" t="n">
        <x:f>'Raw_Data'!D1523</x:f>
        <x:v>692</x:v>
      </x:c>
      <x:c r="E1523" t="n">
        <x:f>'Raw_Data'!E1523</x:f>
        <x:v>32</x:v>
      </x:c>
      <x:c r="F1523" t="str">
        <x:f>PROPER(TRIM('Raw_Data'!F1523))</x:f>
        <x:v>Classic</x:v>
      </x:c>
      <x:c r="G1523" t="str">
        <x:f>PROPER(TRIM('Raw_Data'!G1523))</x:f>
        <x:v>Digital</x:v>
      </x:c>
      <x:c r="H1523" s="60" t="n">
        <x:f>'Raw_Data'!H1523</x:f>
        <x:v>7648</x:v>
      </x:c>
      <x:c r="I1523" s="60" t="n">
        <x:f>'Raw_Data'!I1523</x:f>
        <x:v>851.21</x:v>
      </x:c>
      <x:c r="J1523" s="32" t="n">
        <x:f>'Raw_Data'!J1523</x:f>
        <x:v>0.47</x:v>
      </x:c>
      <x:c r="K1523" s="32" t="n">
        <x:f>'Raw_Data'!K1523</x:f>
        <x:v>0.804</x:v>
      </x:c>
      <x:c r="L1523" t="n">
        <x:f>'Raw_Data'!L1523</x:f>
        <x:v>0</x:v>
      </x:c>
      <x:c r="M1523" t="n">
        <x:f>IF('Raw_Data'!M1523="",Assumptions!$B$15,'Raw_Data'!M1523)</x:f>
        <x:v>7</x:v>
      </x:c>
      <x:c r="N1523" s="32" t="n">
        <x:f>'Raw_Data'!N1523</x:f>
        <x:v>0.145</x:v>
      </x:c>
      <x:c r="O1523" t="str">
        <x:f>IF(OR(D1523&lt;620,L1523&gt;=2,J1523&gt;0.9),"High",IF(OR(D1523&lt;700,L1523=1,J1523&gt;0.75),"Medium","Low"))</x:f>
        <x:v>Medium</x:v>
      </x:c>
      <x:c r="P1523" s="30" t="n">
        <x:f>XLOOKUP(F1523,Assumptions!$A$4:$A$6,Assumptions!$B$4:$B$6)</x:f>
        <x:v>0</x:v>
      </x:c>
      <x:c r="Q1523" s="32" t="n">
        <x:f>XLOOKUP(F1523,Assumptions!$A$4:$A$6,Assumptions!$C$4:$C$6)</x:f>
        <x:v>0.229</x:v>
      </x:c>
      <x:c r="R1523" s="32" t="n">
        <x:f>XLOOKUP(F1523,Assumptions!$A$4:$A$6,Assumptions!$D$4:$D$6)</x:f>
        <x:v>0.015</x:v>
      </x:c>
      <x:c r="S1523" s="32" t="n">
        <x:f>XLOOKUP(F1523,Assumptions!$A$4:$A$6,Assumptions!$E$4:$E$6)</x:f>
        <x:v>0.0075</x:v>
      </x:c>
      <x:c r="T1523" s="32" t="n">
        <x:f>XLOOKUP(O1523,Assumptions!$H$4:$H$6,Assumptions!$I$4:$I$6)</x:f>
        <x:v>0.012</x:v>
      </x:c>
      <x:c r="U1523" s="30" t="n">
        <x:f>XLOOKUP(F1523,Assumptions!$A$4:$A$6,Assumptions!$F$4:$F$6)</x:f>
        <x:v>60</x:v>
      </x:c>
      <x:c r="V1523" s="60" t="n">
        <x:f>I1523*12</x:f>
        <x:v>10214.52</x:v>
      </x:c>
      <x:c r="W1523" s="60" t="n">
        <x:f>H1523*J1523*(1-K1523)*Q1523</x:f>
        <x:v>161.33823103999995</x:v>
      </x:c>
      <x:c r="X1523" s="60" t="n">
        <x:f>V1523*R1523</x:f>
        <x:v>153.2178</x:v>
      </x:c>
      <x:c r="Y1523" s="60" t="n">
        <x:f>V1523*S1523</x:f>
        <x:v>76.6089</x:v>
      </x:c>
      <x:c r="Z1523" s="60" t="n">
        <x:f>H1523*J1523*T1523</x:f>
        <x:v>43.13472</x:v>
      </x:c>
      <x:c r="AA1523" s="60" t="n">
        <x:f>P1523+W1523+X1523-Y1523-Z1523-U1523</x:f>
        <x:v>134.81241103999997</x:v>
      </x:c>
      <x:c r="AB1523" s="32" t="n">
        <x:f>IFERROR(AA1523/(P1523+W1523+X1523),0)</x:f>
        <x:v>0.42857995948854266</x:v>
      </x:c>
      <x:c r="AC1523" t="n">
        <x:f>IF(O1523="High",0,IF(I1523&gt;=1800,3,IF(I1523&gt;=900,2,1))+IF(K1523&gt;=0.9,2,IF(K1523&gt;=0.75,1,0))+IF(J1523&lt;=0.7,2,IF(J1523&lt;=0.85,1,0))+IF(M1523&gt;=8,1,0))</x:f>
        <x:v>4</x:v>
      </x:c>
      <x:c r="AD1523" t="str">
        <x:f>IF(AND(O1523&lt;&gt;"High",AC1523&gt;=Assumptions!$B$10,AA1523&gt;0),"Priority Growth",IF(AND(O1523="Low",AA1523&gt;0),"Maintain","Watch"))</x:f>
        <x:v>Watch</x:v>
      </x:c>
      <x:c r="AE1523" s="60" t="n">
        <x:f>MAX(AA1523,0)*N1523</x:f>
        <x:v>19.547799600799994</x:v>
      </x:c>
      <x:c r="AF1523" t="str">
        <x:f>IF(AND(AA1523&gt;=Assumptions!$B$11,O1523&lt;&gt;"High",OR(N1523&gt;=Assumptions!$B$12,M1523&lt;=6)),"High","Standard")</x:f>
        <x:v>Standard</x:v>
      </x:c>
    </x:row>
    <x:row r="1524">
      <x:c r="A1524" t="str">
        <x:f>'Raw_Data'!A1524</x:f>
        <x:v>C01523</x:v>
      </x:c>
      <x:c r="B1524" t="n">
        <x:f>'Raw_Data'!B1524</x:f>
        <x:v>52</x:v>
      </x:c>
      <x:c r="C1524" s="30" t="n">
        <x:f>'Raw_Data'!C1524</x:f>
        <x:v>129074</x:v>
      </x:c>
      <x:c r="D1524" t="n">
        <x:f>'Raw_Data'!D1524</x:f>
        <x:v>732</x:v>
      </x:c>
      <x:c r="E1524" t="n">
        <x:f>'Raw_Data'!E1524</x:f>
        <x:v>71</x:v>
      </x:c>
      <x:c r="F1524" t="str">
        <x:f>PROPER(TRIM('Raw_Data'!F1524))</x:f>
        <x:v>Classic</x:v>
      </x:c>
      <x:c r="G1524" t="str">
        <x:f>PROPER(TRIM('Raw_Data'!G1524))</x:f>
        <x:v>Digital</x:v>
      </x:c>
      <x:c r="H1524" s="60" t="n">
        <x:f>'Raw_Data'!H1524</x:f>
        <x:v>17370</x:v>
      </x:c>
      <x:c r="I1524" s="60" t="n">
        <x:f>'Raw_Data'!I1524</x:f>
        <x:v>1769.97</x:v>
      </x:c>
      <x:c r="J1524" s="32" t="n">
        <x:f>'Raw_Data'!J1524</x:f>
        <x:v>0.236</x:v>
      </x:c>
      <x:c r="K1524" s="32" t="n">
        <x:f>'Raw_Data'!K1524</x:f>
        <x:v>0.758</x:v>
      </x:c>
      <x:c r="L1524" t="n">
        <x:f>'Raw_Data'!L1524</x:f>
        <x:v>0</x:v>
      </x:c>
      <x:c r="M1524" t="n">
        <x:f>IF('Raw_Data'!M1524="",Assumptions!$B$15,'Raw_Data'!M1524)</x:f>
        <x:v>7</x:v>
      </x:c>
      <x:c r="N1524" s="32" t="n">
        <x:f>'Raw_Data'!N1524</x:f>
        <x:v>0.098</x:v>
      </x:c>
      <x:c r="O1524" t="str">
        <x:f>IF(OR(D1524&lt;620,L1524&gt;=2,J1524&gt;0.9),"High",IF(OR(D1524&lt;700,L1524=1,J1524&gt;0.75),"Medium","Low"))</x:f>
        <x:v>Low</x:v>
      </x:c>
      <x:c r="P1524" s="30" t="n">
        <x:f>XLOOKUP(F1524,Assumptions!$A$4:$A$6,Assumptions!$B$4:$B$6)</x:f>
        <x:v>0</x:v>
      </x:c>
      <x:c r="Q1524" s="32" t="n">
        <x:f>XLOOKUP(F1524,Assumptions!$A$4:$A$6,Assumptions!$C$4:$C$6)</x:f>
        <x:v>0.229</x:v>
      </x:c>
      <x:c r="R1524" s="32" t="n">
        <x:f>XLOOKUP(F1524,Assumptions!$A$4:$A$6,Assumptions!$D$4:$D$6)</x:f>
        <x:v>0.015</x:v>
      </x:c>
      <x:c r="S1524" s="32" t="n">
        <x:f>XLOOKUP(F1524,Assumptions!$A$4:$A$6,Assumptions!$E$4:$E$6)</x:f>
        <x:v>0.0075</x:v>
      </x:c>
      <x:c r="T1524" s="32" t="n">
        <x:f>XLOOKUP(O1524,Assumptions!$H$4:$H$6,Assumptions!$I$4:$I$6)</x:f>
        <x:v>0.0035</x:v>
      </x:c>
      <x:c r="U1524" s="30" t="n">
        <x:f>XLOOKUP(F1524,Assumptions!$A$4:$A$6,Assumptions!$F$4:$F$6)</x:f>
        <x:v>60</x:v>
      </x:c>
      <x:c r="V1524" s="60" t="n">
        <x:f>I1524*12</x:f>
        <x:v>21239.64</x:v>
      </x:c>
      <x:c r="W1524" s="60" t="n">
        <x:f>H1524*J1524*(1-K1524)*Q1524</x:f>
        <x:v>227.17611576</x:v>
      </x:c>
      <x:c r="X1524" s="60" t="n">
        <x:f>V1524*R1524</x:f>
        <x:v>318.59459999999996</x:v>
      </x:c>
      <x:c r="Y1524" s="60" t="n">
        <x:f>V1524*S1524</x:f>
        <x:v>159.29729999999998</x:v>
      </x:c>
      <x:c r="Z1524" s="60" t="n">
        <x:f>H1524*J1524*T1524</x:f>
        <x:v>14.34762</x:v>
      </x:c>
      <x:c r="AA1524" s="60" t="n">
        <x:f>P1524+W1524+X1524-Y1524-Z1524-U1524</x:f>
        <x:v>312.12579575999996</x:v>
      </x:c>
      <x:c r="AB1524" s="32" t="n">
        <x:f>IFERROR(AA1524/(P1524+W1524+X1524),0)</x:f>
        <x:v>0.5718991267703997</x:v>
      </x:c>
      <x:c r="AC1524" t="n">
        <x:f>IF(O1524="High",0,IF(I1524&gt;=1800,3,IF(I1524&gt;=900,2,1))+IF(K1524&gt;=0.9,2,IF(K1524&gt;=0.75,1,0))+IF(J1524&lt;=0.7,2,IF(J1524&lt;=0.85,1,0))+IF(M1524&gt;=8,1,0))</x:f>
        <x:v>5</x:v>
      </x:c>
      <x:c r="AD1524" t="str">
        <x:f>IF(AND(O1524&lt;&gt;"High",AC1524&gt;=Assumptions!$B$10,AA1524&gt;0),"Priority Growth",IF(AND(O1524="Low",AA1524&gt;0),"Maintain","Watch"))</x:f>
        <x:v>Maintain</x:v>
      </x:c>
      <x:c r="AE1524" s="60" t="n">
        <x:f>MAX(AA1524,0)*N1524</x:f>
        <x:v>30.588327984479996</x:v>
      </x:c>
      <x:c r="AF1524" t="str">
        <x:f>IF(AND(AA1524&gt;=Assumptions!$B$11,O1524&lt;&gt;"High",OR(N1524&gt;=Assumptions!$B$12,M1524&lt;=6)),"High","Standard")</x:f>
        <x:v>Standard</x:v>
      </x:c>
    </x:row>
    <x:row r="1525">
      <x:c r="A1525" t="str">
        <x:f>'Raw_Data'!A1525</x:f>
        <x:v>C01524</x:v>
      </x:c>
      <x:c r="B1525" t="n">
        <x:f>'Raw_Data'!B1525</x:f>
        <x:v>31</x:v>
      </x:c>
      <x:c r="C1525" s="30" t="n">
        <x:f>'Raw_Data'!C1525</x:f>
        <x:v>136304</x:v>
      </x:c>
      <x:c r="D1525" t="n">
        <x:f>'Raw_Data'!D1525</x:f>
        <x:v>669</x:v>
      </x:c>
      <x:c r="E1525" t="n">
        <x:f>'Raw_Data'!E1525</x:f>
        <x:v>17</x:v>
      </x:c>
      <x:c r="F1525" t="str">
        <x:f>PROPER(TRIM('Raw_Data'!F1525))</x:f>
        <x:v>Platinum</x:v>
      </x:c>
      <x:c r="G1525" t="str">
        <x:f>PROPER(TRIM('Raw_Data'!G1525))</x:f>
        <x:v>Digital</x:v>
      </x:c>
      <x:c r="H1525" s="60" t="n">
        <x:f>'Raw_Data'!H1525</x:f>
        <x:v>28345</x:v>
      </x:c>
      <x:c r="I1525" s="60" t="n">
        <x:f>'Raw_Data'!I1525</x:f>
        <x:v>3021.8</x:v>
      </x:c>
      <x:c r="J1525" s="32" t="n">
        <x:f>'Raw_Data'!J1525</x:f>
        <x:v>0.328</x:v>
      </x:c>
      <x:c r="K1525" s="32" t="n">
        <x:f>'Raw_Data'!K1525</x:f>
        <x:v>0.802</x:v>
      </x:c>
      <x:c r="L1525" t="n">
        <x:f>'Raw_Data'!L1525</x:f>
        <x:v>0</x:v>
      </x:c>
      <x:c r="M1525" t="n">
        <x:f>IF('Raw_Data'!M1525="",Assumptions!$B$15,'Raw_Data'!M1525)</x:f>
        <x:v>6</x:v>
      </x:c>
      <x:c r="N1525" s="32" t="n">
        <x:f>'Raw_Data'!N1525</x:f>
        <x:v>0.115</x:v>
      </x:c>
      <x:c r="O1525" t="str">
        <x:f>IF(OR(D1525&lt;620,L1525&gt;=2,J1525&gt;0.9),"High",IF(OR(D1525&lt;700,L1525=1,J1525&gt;0.75),"Medium","Low"))</x:f>
        <x:v>Medium</x:v>
      </x:c>
      <x:c r="P1525" s="30" t="n">
        <x:f>XLOOKUP(F1525,Assumptions!$A$4:$A$6,Assumptions!$B$4:$B$6)</x:f>
        <x:v>195</x:v>
      </x:c>
      <x:c r="Q1525" s="32" t="n">
        <x:f>XLOOKUP(F1525,Assumptions!$A$4:$A$6,Assumptions!$C$4:$C$6)</x:f>
        <x:v>0.199</x:v>
      </x:c>
      <x:c r="R1525" s="32" t="n">
        <x:f>XLOOKUP(F1525,Assumptions!$A$4:$A$6,Assumptions!$D$4:$D$6)</x:f>
        <x:v>0.017</x:v>
      </x:c>
      <x:c r="S1525" s="32" t="n">
        <x:f>XLOOKUP(F1525,Assumptions!$A$4:$A$6,Assumptions!$E$4:$E$6)</x:f>
        <x:v>0.013</x:v>
      </x:c>
      <x:c r="T1525" s="32" t="n">
        <x:f>XLOOKUP(O1525,Assumptions!$H$4:$H$6,Assumptions!$I$4:$I$6)</x:f>
        <x:v>0.012</x:v>
      </x:c>
      <x:c r="U1525" s="30" t="n">
        <x:f>XLOOKUP(F1525,Assumptions!$A$4:$A$6,Assumptions!$F$4:$F$6)</x:f>
        <x:v>140</x:v>
      </x:c>
      <x:c r="V1525" s="60" t="n">
        <x:f>I1525*12</x:f>
        <x:v>36261.600000000006</x:v>
      </x:c>
      <x:c r="W1525" s="60" t="n">
        <x:f>H1525*J1525*(1-K1525)*Q1525</x:f>
        <x:v>366.32669831999993</x:v>
      </x:c>
      <x:c r="X1525" s="60" t="n">
        <x:f>V1525*R1525</x:f>
        <x:v>616.4472000000002</x:v>
      </x:c>
      <x:c r="Y1525" s="60" t="n">
        <x:f>V1525*S1525</x:f>
        <x:v>471.40080000000006</x:v>
      </x:c>
      <x:c r="Z1525" s="60" t="n">
        <x:f>H1525*J1525*T1525</x:f>
        <x:v>111.56592</x:v>
      </x:c>
      <x:c r="AA1525" s="60" t="n">
        <x:f>P1525+W1525+X1525-Y1525-Z1525-U1525</x:f>
        <x:v>454.80717832000005</x:v>
      </x:c>
      <x:c r="AB1525" s="32" t="n">
        <x:f>IFERROR(AA1525/(P1525+W1525+X1525),0)</x:f>
        <x:v>0.38615831015506963</x:v>
      </x:c>
      <x:c r="AC1525" t="n">
        <x:f>IF(O1525="High",0,IF(I1525&gt;=1800,3,IF(I1525&gt;=900,2,1))+IF(K1525&gt;=0.9,2,IF(K1525&gt;=0.75,1,0))+IF(J1525&lt;=0.7,2,IF(J1525&lt;=0.85,1,0))+IF(M1525&gt;=8,1,0))</x:f>
        <x:v>6</x:v>
      </x:c>
      <x:c r="AD1525" t="str">
        <x:f>IF(AND(O1525&lt;&gt;"High",AC1525&gt;=Assumptions!$B$10,AA1525&gt;0),"Priority Growth",IF(AND(O1525="Low",AA1525&gt;0),"Maintain","Watch"))</x:f>
        <x:v>Priority Growth</x:v>
      </x:c>
      <x:c r="AE1525" s="60" t="n">
        <x:f>MAX(AA1525,0)*N1525</x:f>
        <x:v>52.302825506800005</x:v>
      </x:c>
      <x:c r="AF1525" t="str">
        <x:f>IF(AND(AA1525&gt;=Assumptions!$B$11,O1525&lt;&gt;"High",OR(N1525&gt;=Assumptions!$B$12,M1525&lt;=6)),"High","Standard")</x:f>
        <x:v>High</x:v>
      </x:c>
    </x:row>
    <x:row r="1526">
      <x:c r="A1526" t="str">
        <x:f>'Raw_Data'!A1526</x:f>
        <x:v>C01525</x:v>
      </x:c>
      <x:c r="B1526" t="n">
        <x:f>'Raw_Data'!B1526</x:f>
        <x:v>42</x:v>
      </x:c>
      <x:c r="C1526" s="30" t="n">
        <x:f>'Raw_Data'!C1526</x:f>
        <x:v>72138</x:v>
      </x:c>
      <x:c r="D1526" t="n">
        <x:f>'Raw_Data'!D1526</x:f>
        <x:v>752</x:v>
      </x:c>
      <x:c r="E1526" t="n">
        <x:f>'Raw_Data'!E1526</x:f>
        <x:v>34</x:v>
      </x:c>
      <x:c r="F1526" t="str">
        <x:f>PROPER(TRIM('Raw_Data'!F1526))</x:f>
        <x:v>Gold</x:v>
      </x:c>
      <x:c r="G1526" t="str">
        <x:f>PROPER(TRIM('Raw_Data'!G1526))</x:f>
        <x:v>Branch</x:v>
      </x:c>
      <x:c r="H1526" s="60" t="n">
        <x:f>'Raw_Data'!H1526</x:f>
        <x:v>10801</x:v>
      </x:c>
      <x:c r="I1526" s="60" t="n">
        <x:f>'Raw_Data'!I1526</x:f>
        <x:v>1230.2</x:v>
      </x:c>
      <x:c r="J1526" s="32" t="n">
        <x:f>'Raw_Data'!J1526</x:f>
        <x:v>0.263</x:v>
      </x:c>
      <x:c r="K1526" s="32" t="n">
        <x:f>'Raw_Data'!K1526</x:f>
        <x:v>0.842</x:v>
      </x:c>
      <x:c r="L1526" t="n">
        <x:f>'Raw_Data'!L1526</x:f>
        <x:v>0</x:v>
      </x:c>
      <x:c r="M1526" t="n">
        <x:f>IF('Raw_Data'!M1526="",Assumptions!$B$15,'Raw_Data'!M1526)</x:f>
        <x:v>7</x:v>
      </x:c>
      <x:c r="N1526" s="32" t="n">
        <x:f>'Raw_Data'!N1526</x:f>
        <x:v>0.14</x:v>
      </x:c>
      <x:c r="O1526" t="str">
        <x:f>IF(OR(D1526&lt;620,L1526&gt;=2,J1526&gt;0.9),"High",IF(OR(D1526&lt;700,L1526=1,J1526&gt;0.75),"Medium","Low"))</x:f>
        <x:v>Low</x:v>
      </x:c>
      <x:c r="P1526" s="30" t="n">
        <x:f>XLOOKUP(F1526,Assumptions!$A$4:$A$6,Assumptions!$B$4:$B$6)</x:f>
        <x:v>95</x:v>
      </x:c>
      <x:c r="Q1526" s="32" t="n">
        <x:f>XLOOKUP(F1526,Assumptions!$A$4:$A$6,Assumptions!$C$4:$C$6)</x:f>
        <x:v>0.219</x:v>
      </x:c>
      <x:c r="R1526" s="32" t="n">
        <x:f>XLOOKUP(F1526,Assumptions!$A$4:$A$6,Assumptions!$D$4:$D$6)</x:f>
        <x:v>0.016</x:v>
      </x:c>
      <x:c r="S1526" s="32" t="n">
        <x:f>XLOOKUP(F1526,Assumptions!$A$4:$A$6,Assumptions!$E$4:$E$6)</x:f>
        <x:v>0.01</x:v>
      </x:c>
      <x:c r="T1526" s="32" t="n">
        <x:f>XLOOKUP(O1526,Assumptions!$H$4:$H$6,Assumptions!$I$4:$I$6)</x:f>
        <x:v>0.0035</x:v>
      </x:c>
      <x:c r="U1526" s="30" t="n">
        <x:f>XLOOKUP(F1526,Assumptions!$A$4:$A$6,Assumptions!$F$4:$F$6)</x:f>
        <x:v>90</x:v>
      </x:c>
      <x:c r="V1526" s="60" t="n">
        <x:f>I1526*12</x:f>
        <x:v>14762.400000000001</x:v>
      </x:c>
      <x:c r="W1526" s="60" t="n">
        <x:f>H1526*J1526*(1-K1526)*Q1526</x:f>
        <x:v>98.29262112600003</x:v>
      </x:c>
      <x:c r="X1526" s="60" t="n">
        <x:f>V1526*R1526</x:f>
        <x:v>236.19840000000002</x:v>
      </x:c>
      <x:c r="Y1526" s="60" t="n">
        <x:f>V1526*S1526</x:f>
        <x:v>147.62400000000002</x:v>
      </x:c>
      <x:c r="Z1526" s="60" t="n">
        <x:f>H1526*J1526*T1526</x:f>
        <x:v>9.942320500000001</x:v>
      </x:c>
      <x:c r="AA1526" s="60" t="n">
        <x:f>P1526+W1526+X1526-Y1526-Z1526-U1526</x:f>
        <x:v>181.92470062600006</x:v>
      </x:c>
      <x:c r="AB1526" s="32" t="n">
        <x:f>IFERROR(AA1526/(P1526+W1526+X1526),0)</x:f>
        <x:v>0.42358208129484665</x:v>
      </x:c>
      <x:c r="AC1526" t="n">
        <x:f>IF(O1526="High",0,IF(I1526&gt;=1800,3,IF(I1526&gt;=900,2,1))+IF(K1526&gt;=0.9,2,IF(K1526&gt;=0.75,1,0))+IF(J1526&lt;=0.7,2,IF(J1526&lt;=0.85,1,0))+IF(M1526&gt;=8,1,0))</x:f>
        <x:v>5</x:v>
      </x:c>
      <x:c r="AD1526" t="str">
        <x:f>IF(AND(O1526&lt;&gt;"High",AC1526&gt;=Assumptions!$B$10,AA1526&gt;0),"Priority Growth",IF(AND(O1526="Low",AA1526&gt;0),"Maintain","Watch"))</x:f>
        <x:v>Maintain</x:v>
      </x:c>
      <x:c r="AE1526" s="60" t="n">
        <x:f>MAX(AA1526,0)*N1526</x:f>
        <x:v>25.46945808764001</x:v>
      </x:c>
      <x:c r="AF1526" t="str">
        <x:f>IF(AND(AA1526&gt;=Assumptions!$B$11,O1526&lt;&gt;"High",OR(N1526&gt;=Assumptions!$B$12,M1526&lt;=6)),"High","Standard")</x:f>
        <x:v>Standard</x:v>
      </x:c>
    </x:row>
    <x:row r="1527">
      <x:c r="A1527" t="str">
        <x:f>'Raw_Data'!A1527</x:f>
        <x:v>C01526</x:v>
      </x:c>
      <x:c r="B1527" t="n">
        <x:f>'Raw_Data'!B1527</x:f>
        <x:v>39</x:v>
      </x:c>
      <x:c r="C1527" s="30" t="n">
        <x:f>'Raw_Data'!C1527</x:f>
        <x:v>72731</x:v>
      </x:c>
      <x:c r="D1527" t="n">
        <x:f>'Raw_Data'!D1527</x:f>
        <x:v>666</x:v>
      </x:c>
      <x:c r="E1527" t="n">
        <x:f>'Raw_Data'!E1527</x:f>
        <x:v>19</x:v>
      </x:c>
      <x:c r="F1527" t="str">
        <x:f>PROPER(TRIM('Raw_Data'!F1527))</x:f>
        <x:v>Gold</x:v>
      </x:c>
      <x:c r="G1527" t="str">
        <x:f>PROPER(TRIM('Raw_Data'!G1527))</x:f>
        <x:v>Digital</x:v>
      </x:c>
      <x:c r="H1527" s="60" t="n">
        <x:f>'Raw_Data'!H1527</x:f>
        <x:v>9361</x:v>
      </x:c>
      <x:c r="I1527" s="60" t="n">
        <x:f>'Raw_Data'!I1527</x:f>
        <x:v>1345.83</x:v>
      </x:c>
      <x:c r="J1527" s="32" t="n">
        <x:f>'Raw_Data'!J1527</x:f>
        <x:v>0.362</x:v>
      </x:c>
      <x:c r="K1527" s="32" t="n">
        <x:f>'Raw_Data'!K1527</x:f>
        <x:v>0.719</x:v>
      </x:c>
      <x:c r="L1527" t="n">
        <x:f>'Raw_Data'!L1527</x:f>
        <x:v>0</x:v>
      </x:c>
      <x:c r="M1527" t="n">
        <x:f>IF('Raw_Data'!M1527="",Assumptions!$B$15,'Raw_Data'!M1527)</x:f>
        <x:v>4</x:v>
      </x:c>
      <x:c r="N1527" s="32" t="n">
        <x:f>'Raw_Data'!N1527</x:f>
        <x:v>0.265</x:v>
      </x:c>
      <x:c r="O1527" t="str">
        <x:f>IF(OR(D1527&lt;620,L1527&gt;=2,J1527&gt;0.9),"High",IF(OR(D1527&lt;700,L1527=1,J1527&gt;0.75),"Medium","Low"))</x:f>
        <x:v>Medium</x:v>
      </x:c>
      <x:c r="P1527" s="30" t="n">
        <x:f>XLOOKUP(F1527,Assumptions!$A$4:$A$6,Assumptions!$B$4:$B$6)</x:f>
        <x:v>95</x:v>
      </x:c>
      <x:c r="Q1527" s="32" t="n">
        <x:f>XLOOKUP(F1527,Assumptions!$A$4:$A$6,Assumptions!$C$4:$C$6)</x:f>
        <x:v>0.219</x:v>
      </x:c>
      <x:c r="R1527" s="32" t="n">
        <x:f>XLOOKUP(F1527,Assumptions!$A$4:$A$6,Assumptions!$D$4:$D$6)</x:f>
        <x:v>0.016</x:v>
      </x:c>
      <x:c r="S1527" s="32" t="n">
        <x:f>XLOOKUP(F1527,Assumptions!$A$4:$A$6,Assumptions!$E$4:$E$6)</x:f>
        <x:v>0.01</x:v>
      </x:c>
      <x:c r="T1527" s="32" t="n">
        <x:f>XLOOKUP(O1527,Assumptions!$H$4:$H$6,Assumptions!$I$4:$I$6)</x:f>
        <x:v>0.012</x:v>
      </x:c>
      <x:c r="U1527" s="30" t="n">
        <x:f>XLOOKUP(F1527,Assumptions!$A$4:$A$6,Assumptions!$F$4:$F$6)</x:f>
        <x:v>90</x:v>
      </x:c>
      <x:c r="V1527" s="60" t="n">
        <x:f>I1527*12</x:f>
        <x:v>16149.96</x:v>
      </x:c>
      <x:c r="W1527" s="60" t="n">
        <x:f>H1527*J1527*(1-K1527)*Q1527</x:f>
        <x:v>208.53610159800002</x:v>
      </x:c>
      <x:c r="X1527" s="60" t="n">
        <x:f>V1527*R1527</x:f>
        <x:v>258.39936</x:v>
      </x:c>
      <x:c r="Y1527" s="60" t="n">
        <x:f>V1527*S1527</x:f>
        <x:v>161.4996</x:v>
      </x:c>
      <x:c r="Z1527" s="60" t="n">
        <x:f>H1527*J1527*T1527</x:f>
        <x:v>40.664184</x:v>
      </x:c>
      <x:c r="AA1527" s="60" t="n">
        <x:f>P1527+W1527+X1527-Y1527-Z1527-U1527</x:f>
        <x:v>269.7716775980001</x:v>
      </x:c>
      <x:c r="AB1527" s="32" t="n">
        <x:f>IFERROR(AA1527/(P1527+W1527+X1527),0)</x:f>
        <x:v>0.48007590912813863</x:v>
      </x:c>
      <x:c r="AC1527" t="n">
        <x:f>IF(O1527="High",0,IF(I1527&gt;=1800,3,IF(I1527&gt;=900,2,1))+IF(K1527&gt;=0.9,2,IF(K1527&gt;=0.75,1,0))+IF(J1527&lt;=0.7,2,IF(J1527&lt;=0.85,1,0))+IF(M1527&gt;=8,1,0))</x:f>
        <x:v>4</x:v>
      </x:c>
      <x:c r="AD1527" t="str">
        <x:f>IF(AND(O1527&lt;&gt;"High",AC1527&gt;=Assumptions!$B$10,AA1527&gt;0),"Priority Growth",IF(AND(O1527="Low",AA1527&gt;0),"Maintain","Watch"))</x:f>
        <x:v>Watch</x:v>
      </x:c>
      <x:c r="AE1527" s="60" t="n">
        <x:f>MAX(AA1527,0)*N1527</x:f>
        <x:v>71.48949456347003</x:v>
      </x:c>
      <x:c r="AF1527" t="str">
        <x:f>IF(AND(AA1527&gt;=Assumptions!$B$11,O1527&lt;&gt;"High",OR(N1527&gt;=Assumptions!$B$12,M1527&lt;=6)),"High","Standard")</x:f>
        <x:v>Standard</x:v>
      </x:c>
    </x:row>
    <x:row r="1528">
      <x:c r="A1528" t="str">
        <x:f>'Raw_Data'!A1528</x:f>
        <x:v>C01527</x:v>
      </x:c>
      <x:c r="B1528" t="n">
        <x:f>'Raw_Data'!B1528</x:f>
        <x:v>50</x:v>
      </x:c>
      <x:c r="C1528" s="30" t="n">
        <x:f>'Raw_Data'!C1528</x:f>
        <x:v>38729</x:v>
      </x:c>
      <x:c r="D1528" t="n">
        <x:f>'Raw_Data'!D1528</x:f>
        <x:v>619</x:v>
      </x:c>
      <x:c r="E1528" t="n">
        <x:f>'Raw_Data'!E1528</x:f>
        <x:v>61</x:v>
      </x:c>
      <x:c r="F1528" t="str">
        <x:f>PROPER(TRIM('Raw_Data'!F1528))</x:f>
        <x:v>Classic</x:v>
      </x:c>
      <x:c r="G1528" t="str">
        <x:f>PROPER(TRIM('Raw_Data'!G1528))</x:f>
        <x:v>Direct Mail</x:v>
      </x:c>
      <x:c r="H1528" s="60" t="n">
        <x:f>'Raw_Data'!H1528</x:f>
        <x:v>2294</x:v>
      </x:c>
      <x:c r="I1528" s="60" t="n">
        <x:f>'Raw_Data'!I1528</x:f>
        <x:v>478.78</x:v>
      </x:c>
      <x:c r="J1528" s="32" t="n">
        <x:f>'Raw_Data'!J1528</x:f>
        <x:v>0.622</x:v>
      </x:c>
      <x:c r="K1528" s="32" t="n">
        <x:f>'Raw_Data'!K1528</x:f>
        <x:v>0.729</x:v>
      </x:c>
      <x:c r="L1528" t="n">
        <x:f>'Raw_Data'!L1528</x:f>
        <x:v>0</x:v>
      </x:c>
      <x:c r="M1528" t="n">
        <x:f>IF('Raw_Data'!M1528="",Assumptions!$B$15,'Raw_Data'!M1528)</x:f>
        <x:v>7</x:v>
      </x:c>
      <x:c r="N1528" s="32" t="n">
        <x:f>'Raw_Data'!N1528</x:f>
        <x:v>0.11</x:v>
      </x:c>
      <x:c r="O1528" t="str">
        <x:f>IF(OR(D1528&lt;620,L1528&gt;=2,J1528&gt;0.9),"High",IF(OR(D1528&lt;700,L1528=1,J1528&gt;0.75),"Medium","Low"))</x:f>
        <x:v>High</x:v>
      </x:c>
      <x:c r="P1528" s="30" t="n">
        <x:f>XLOOKUP(F1528,Assumptions!$A$4:$A$6,Assumptions!$B$4:$B$6)</x:f>
        <x:v>0</x:v>
      </x:c>
      <x:c r="Q1528" s="32" t="n">
        <x:f>XLOOKUP(F1528,Assumptions!$A$4:$A$6,Assumptions!$C$4:$C$6)</x:f>
        <x:v>0.229</x:v>
      </x:c>
      <x:c r="R1528" s="32" t="n">
        <x:f>XLOOKUP(F1528,Assumptions!$A$4:$A$6,Assumptions!$D$4:$D$6)</x:f>
        <x:v>0.015</x:v>
      </x:c>
      <x:c r="S1528" s="32" t="n">
        <x:f>XLOOKUP(F1528,Assumptions!$A$4:$A$6,Assumptions!$E$4:$E$6)</x:f>
        <x:v>0.0075</x:v>
      </x:c>
      <x:c r="T1528" s="32" t="n">
        <x:f>XLOOKUP(O1528,Assumptions!$H$4:$H$6,Assumptions!$I$4:$I$6)</x:f>
        <x:v>0.045</x:v>
      </x:c>
      <x:c r="U1528" s="30" t="n">
        <x:f>XLOOKUP(F1528,Assumptions!$A$4:$A$6,Assumptions!$F$4:$F$6)</x:f>
        <x:v>60</x:v>
      </x:c>
      <x:c r="V1528" s="60" t="n">
        <x:f>I1528*12</x:f>
        <x:v>5745.36</x:v>
      </x:c>
      <x:c r="W1528" s="60" t="n">
        <x:f>H1528*J1528*(1-K1528)*Q1528</x:f>
        <x:v>88.55000121200001</x:v>
      </x:c>
      <x:c r="X1528" s="60" t="n">
        <x:f>V1528*R1528</x:f>
        <x:v>86.18039999999999</x:v>
      </x:c>
      <x:c r="Y1528" s="60" t="n">
        <x:f>V1528*S1528</x:f>
        <x:v>43.090199999999996</x:v>
      </x:c>
      <x:c r="Z1528" s="60" t="n">
        <x:f>H1528*J1528*T1528</x:f>
        <x:v>64.20906</x:v>
      </x:c>
      <x:c r="AA1528" s="60" t="n">
        <x:f>P1528+W1528+X1528-Y1528-Z1528-U1528</x:f>
        <x:v>7.431141212000028</x:v>
      </x:c>
      <x:c r="AB1528" s="32" t="n">
        <x:f>IFERROR(AA1528/(P1528+W1528+X1528),0)</x:f>
        <x:v>0.04252918301826505</x:v>
      </x:c>
      <x:c r="AC1528" t="n">
        <x:f>IF(O1528="High",0,IF(I1528&gt;=1800,3,IF(I1528&gt;=900,2,1))+IF(K1528&gt;=0.9,2,IF(K1528&gt;=0.75,1,0))+IF(J1528&lt;=0.7,2,IF(J1528&lt;=0.85,1,0))+IF(M1528&gt;=8,1,0))</x:f>
        <x:v>0</x:v>
      </x:c>
      <x:c r="AD1528" t="str">
        <x:f>IF(AND(O1528&lt;&gt;"High",AC1528&gt;=Assumptions!$B$10,AA1528&gt;0),"Priority Growth",IF(AND(O1528="Low",AA1528&gt;0),"Maintain","Watch"))</x:f>
        <x:v>Watch</x:v>
      </x:c>
      <x:c r="AE1528" s="60" t="n">
        <x:f>MAX(AA1528,0)*N1528</x:f>
        <x:v>0.8174255333200031</x:v>
      </x:c>
      <x:c r="AF1528" t="str">
        <x:f>IF(AND(AA1528&gt;=Assumptions!$B$11,O1528&lt;&gt;"High",OR(N1528&gt;=Assumptions!$B$12,M1528&lt;=6)),"High","Standard")</x:f>
        <x:v>Standard</x:v>
      </x:c>
    </x:row>
    <x:row r="1529">
      <x:c r="A1529" t="str">
        <x:f>'Raw_Data'!A1529</x:f>
        <x:v>C01528</x:v>
      </x:c>
      <x:c r="B1529" t="n">
        <x:f>'Raw_Data'!B1529</x:f>
        <x:v>32</x:v>
      </x:c>
      <x:c r="C1529" s="30" t="n">
        <x:f>'Raw_Data'!C1529</x:f>
        <x:v>71949</x:v>
      </x:c>
      <x:c r="D1529" t="n">
        <x:f>'Raw_Data'!D1529</x:f>
        <x:v>640</x:v>
      </x:c>
      <x:c r="E1529" t="n">
        <x:f>'Raw_Data'!E1529</x:f>
        <x:v>62</x:v>
      </x:c>
      <x:c r="F1529" t="str">
        <x:f>PROPER(TRIM('Raw_Data'!F1529))</x:f>
        <x:v>Classic</x:v>
      </x:c>
      <x:c r="G1529" t="str">
        <x:f>PROPER(TRIM('Raw_Data'!G1529))</x:f>
        <x:v>Branch</x:v>
      </x:c>
      <x:c r="H1529" s="60" t="n">
        <x:f>'Raw_Data'!H1529</x:f>
        <x:v>3994</x:v>
      </x:c>
      <x:c r="I1529" s="60" t="n">
        <x:f>'Raw_Data'!I1529</x:f>
        <x:v>554.31</x:v>
      </x:c>
      <x:c r="J1529" s="32" t="n">
        <x:f>'Raw_Data'!J1529</x:f>
        <x:v>0.447</x:v>
      </x:c>
      <x:c r="K1529" s="32" t="n">
        <x:f>'Raw_Data'!K1529</x:f>
        <x:v>0.802</x:v>
      </x:c>
      <x:c r="L1529" t="n">
        <x:f>'Raw_Data'!L1529</x:f>
        <x:v>0</x:v>
      </x:c>
      <x:c r="M1529" t="n">
        <x:f>IF('Raw_Data'!M1529="",Assumptions!$B$15,'Raw_Data'!M1529)</x:f>
        <x:v>7</x:v>
      </x:c>
      <x:c r="N1529" s="32" t="n">
        <x:f>'Raw_Data'!N1529</x:f>
        <x:v>0.116</x:v>
      </x:c>
      <x:c r="O1529" t="str">
        <x:f>IF(OR(D1529&lt;620,L1529&gt;=2,J1529&gt;0.9),"High",IF(OR(D1529&lt;700,L1529=1,J1529&gt;0.75),"Medium","Low"))</x:f>
        <x:v>Medium</x:v>
      </x:c>
      <x:c r="P1529" s="30" t="n">
        <x:f>XLOOKUP(F1529,Assumptions!$A$4:$A$6,Assumptions!$B$4:$B$6)</x:f>
        <x:v>0</x:v>
      </x:c>
      <x:c r="Q1529" s="32" t="n">
        <x:f>XLOOKUP(F1529,Assumptions!$A$4:$A$6,Assumptions!$C$4:$C$6)</x:f>
        <x:v>0.229</x:v>
      </x:c>
      <x:c r="R1529" s="32" t="n">
        <x:f>XLOOKUP(F1529,Assumptions!$A$4:$A$6,Assumptions!$D$4:$D$6)</x:f>
        <x:v>0.015</x:v>
      </x:c>
      <x:c r="S1529" s="32" t="n">
        <x:f>XLOOKUP(F1529,Assumptions!$A$4:$A$6,Assumptions!$E$4:$E$6)</x:f>
        <x:v>0.0075</x:v>
      </x:c>
      <x:c r="T1529" s="32" t="n">
        <x:f>XLOOKUP(O1529,Assumptions!$H$4:$H$6,Assumptions!$I$4:$I$6)</x:f>
        <x:v>0.012</x:v>
      </x:c>
      <x:c r="U1529" s="30" t="n">
        <x:f>XLOOKUP(F1529,Assumptions!$A$4:$A$6,Assumptions!$F$4:$F$6)</x:f>
        <x:v>60</x:v>
      </x:c>
      <x:c r="V1529" s="60" t="n">
        <x:f>I1529*12</x:f>
        <x:v>6651.719999999999</x:v>
      </x:c>
      <x:c r="W1529" s="60" t="n">
        <x:f>H1529*J1529*(1-K1529)*Q1529</x:f>
        <x:v>80.94988875599998</x:v>
      </x:c>
      <x:c r="X1529" s="60" t="n">
        <x:f>V1529*R1529</x:f>
        <x:v>99.77579999999999</x:v>
      </x:c>
      <x:c r="Y1529" s="60" t="n">
        <x:f>V1529*S1529</x:f>
        <x:v>49.887899999999995</x:v>
      </x:c>
      <x:c r="Z1529" s="60" t="n">
        <x:f>H1529*J1529*T1529</x:f>
        <x:v>21.423816</x:v>
      </x:c>
      <x:c r="AA1529" s="60" t="n">
        <x:f>P1529+W1529+X1529-Y1529-Z1529-U1529</x:f>
        <x:v>49.41397275599995</x:v>
      </x:c>
      <x:c r="AB1529" s="32" t="n">
        <x:f>IFERROR(AA1529/(P1529+W1529+X1529),0)</x:f>
        <x:v>0.2734197506515766</x:v>
      </x:c>
      <x:c r="AC1529" t="n">
        <x:f>IF(O1529="High",0,IF(I1529&gt;=1800,3,IF(I1529&gt;=900,2,1))+IF(K1529&gt;=0.9,2,IF(K1529&gt;=0.75,1,0))+IF(J1529&lt;=0.7,2,IF(J1529&lt;=0.85,1,0))+IF(M1529&gt;=8,1,0))</x:f>
        <x:v>4</x:v>
      </x:c>
      <x:c r="AD1529" t="str">
        <x:f>IF(AND(O1529&lt;&gt;"High",AC1529&gt;=Assumptions!$B$10,AA1529&gt;0),"Priority Growth",IF(AND(O1529="Low",AA1529&gt;0),"Maintain","Watch"))</x:f>
        <x:v>Watch</x:v>
      </x:c>
      <x:c r="AE1529" s="60" t="n">
        <x:f>MAX(AA1529,0)*N1529</x:f>
        <x:v>5.732020839695995</x:v>
      </x:c>
      <x:c r="AF1529" t="str">
        <x:f>IF(AND(AA1529&gt;=Assumptions!$B$11,O1529&lt;&gt;"High",OR(N1529&gt;=Assumptions!$B$12,M1529&lt;=6)),"High","Standard")</x:f>
        <x:v>Standard</x:v>
      </x:c>
    </x:row>
    <x:row r="1530">
      <x:c r="A1530" t="str">
        <x:f>'Raw_Data'!A1530</x:f>
        <x:v>C01529</x:v>
      </x:c>
      <x:c r="B1530" t="n">
        <x:f>'Raw_Data'!B1530</x:f>
        <x:v>21</x:v>
      </x:c>
      <x:c r="C1530" s="30" t="n">
        <x:f>'Raw_Data'!C1530</x:f>
        <x:v>115274</x:v>
      </x:c>
      <x:c r="D1530" t="n">
        <x:f>'Raw_Data'!D1530</x:f>
        <x:v>604</x:v>
      </x:c>
      <x:c r="E1530" t="n">
        <x:f>'Raw_Data'!E1530</x:f>
        <x:v>39</x:v>
      </x:c>
      <x:c r="F1530" t="str">
        <x:f>PROPER(TRIM('Raw_Data'!F1530))</x:f>
        <x:v>Gold</x:v>
      </x:c>
      <x:c r="G1530" t="str">
        <x:f>PROPER(TRIM('Raw_Data'!G1530))</x:f>
        <x:v>Partner</x:v>
      </x:c>
      <x:c r="H1530" s="60" t="n">
        <x:f>'Raw_Data'!H1530</x:f>
        <x:v>13328</x:v>
      </x:c>
      <x:c r="I1530" s="60" t="n">
        <x:f>'Raw_Data'!I1530</x:f>
        <x:v>1800.79</x:v>
      </x:c>
      <x:c r="J1530" s="32" t="n">
        <x:f>'Raw_Data'!J1530</x:f>
        <x:v>0.59</x:v>
      </x:c>
      <x:c r="K1530" s="32" t="n">
        <x:f>'Raw_Data'!K1530</x:f>
        <x:v>0.523</x:v>
      </x:c>
      <x:c r="L1530" t="n">
        <x:f>'Raw_Data'!L1530</x:f>
        <x:v>0</x:v>
      </x:c>
      <x:c r="M1530" t="n">
        <x:f>IF('Raw_Data'!M1530="",Assumptions!$B$15,'Raw_Data'!M1530)</x:f>
        <x:v>10</x:v>
      </x:c>
      <x:c r="N1530" s="32" t="n">
        <x:f>'Raw_Data'!N1530</x:f>
        <x:v>0.02</x:v>
      </x:c>
      <x:c r="O1530" t="str">
        <x:f>IF(OR(D1530&lt;620,L1530&gt;=2,J1530&gt;0.9),"High",IF(OR(D1530&lt;700,L1530=1,J1530&gt;0.75),"Medium","Low"))</x:f>
        <x:v>High</x:v>
      </x:c>
      <x:c r="P1530" s="30" t="n">
        <x:f>XLOOKUP(F1530,Assumptions!$A$4:$A$6,Assumptions!$B$4:$B$6)</x:f>
        <x:v>95</x:v>
      </x:c>
      <x:c r="Q1530" s="32" t="n">
        <x:f>XLOOKUP(F1530,Assumptions!$A$4:$A$6,Assumptions!$C$4:$C$6)</x:f>
        <x:v>0.219</x:v>
      </x:c>
      <x:c r="R1530" s="32" t="n">
        <x:f>XLOOKUP(F1530,Assumptions!$A$4:$A$6,Assumptions!$D$4:$D$6)</x:f>
        <x:v>0.016</x:v>
      </x:c>
      <x:c r="S1530" s="32" t="n">
        <x:f>XLOOKUP(F1530,Assumptions!$A$4:$A$6,Assumptions!$E$4:$E$6)</x:f>
        <x:v>0.01</x:v>
      </x:c>
      <x:c r="T1530" s="32" t="n">
        <x:f>XLOOKUP(O1530,Assumptions!$H$4:$H$6,Assumptions!$I$4:$I$6)</x:f>
        <x:v>0.045</x:v>
      </x:c>
      <x:c r="U1530" s="30" t="n">
        <x:f>XLOOKUP(F1530,Assumptions!$A$4:$A$6,Assumptions!$F$4:$F$6)</x:f>
        <x:v>90</x:v>
      </x:c>
      <x:c r="V1530" s="60" t="n">
        <x:f>I1530*12</x:f>
        <x:v>21609.48</x:v>
      </x:c>
      <x:c r="W1530" s="60" t="n">
        <x:f>H1530*J1530*(1-K1530)*Q1530</x:f>
        <x:v>821.44688976</x:v>
      </x:c>
      <x:c r="X1530" s="60" t="n">
        <x:f>V1530*R1530</x:f>
        <x:v>345.75168</x:v>
      </x:c>
      <x:c r="Y1530" s="60" t="n">
        <x:f>V1530*S1530</x:f>
        <x:v>216.0948</x:v>
      </x:c>
      <x:c r="Z1530" s="60" t="n">
        <x:f>H1530*J1530*T1530</x:f>
        <x:v>353.85839999999996</x:v>
      </x:c>
      <x:c r="AA1530" s="60" t="n">
        <x:f>P1530+W1530+X1530-Y1530-Z1530-U1530</x:f>
        <x:v>602.24536976</x:v>
      </x:c>
      <x:c r="AB1530" s="32" t="n">
        <x:f>IFERROR(AA1530/(P1530+W1530+X1530),0)</x:f>
        <x:v>0.4771399557793142</x:v>
      </x:c>
      <x:c r="AC1530" t="n">
        <x:f>IF(O1530="High",0,IF(I1530&gt;=1800,3,IF(I1530&gt;=900,2,1))+IF(K1530&gt;=0.9,2,IF(K1530&gt;=0.75,1,0))+IF(J1530&lt;=0.7,2,IF(J1530&lt;=0.85,1,0))+IF(M1530&gt;=8,1,0))</x:f>
        <x:v>0</x:v>
      </x:c>
      <x:c r="AD1530" t="str">
        <x:f>IF(AND(O1530&lt;&gt;"High",AC1530&gt;=Assumptions!$B$10,AA1530&gt;0),"Priority Growth",IF(AND(O1530="Low",AA1530&gt;0),"Maintain","Watch"))</x:f>
        <x:v>Watch</x:v>
      </x:c>
      <x:c r="AE1530" s="60" t="n">
        <x:f>MAX(AA1530,0)*N1530</x:f>
        <x:v>12.044907395200001</x:v>
      </x:c>
      <x:c r="AF1530" t="str">
        <x:f>IF(AND(AA1530&gt;=Assumptions!$B$11,O1530&lt;&gt;"High",OR(N1530&gt;=Assumptions!$B$12,M1530&lt;=6)),"High","Standard")</x:f>
        <x:v>Standard</x:v>
      </x:c>
    </x:row>
    <x:row r="1531">
      <x:c r="A1531" t="str">
        <x:f>'Raw_Data'!A1531</x:f>
        <x:v>C01530</x:v>
      </x:c>
      <x:c r="B1531" t="n">
        <x:f>'Raw_Data'!B1531</x:f>
        <x:v>23</x:v>
      </x:c>
      <x:c r="C1531" s="30" t="n">
        <x:f>'Raw_Data'!C1531</x:f>
        <x:v>61583</x:v>
      </x:c>
      <x:c r="D1531" t="n">
        <x:f>'Raw_Data'!D1531</x:f>
        <x:v>732</x:v>
      </x:c>
      <x:c r="E1531" t="n">
        <x:f>'Raw_Data'!E1531</x:f>
        <x:v>44</x:v>
      </x:c>
      <x:c r="F1531" t="str">
        <x:f>PROPER(TRIM('Raw_Data'!F1531))</x:f>
        <x:v>Gold</x:v>
      </x:c>
      <x:c r="G1531" t="str">
        <x:f>PROPER(TRIM('Raw_Data'!G1531))</x:f>
        <x:v>Digital</x:v>
      </x:c>
      <x:c r="H1531" s="60" t="n">
        <x:f>'Raw_Data'!H1531</x:f>
        <x:v>11143</x:v>
      </x:c>
      <x:c r="I1531" s="60" t="n">
        <x:f>'Raw_Data'!I1531</x:f>
        <x:v>1059</x:v>
      </x:c>
      <x:c r="J1531" s="32" t="n">
        <x:f>'Raw_Data'!J1531</x:f>
        <x:v>0.268</x:v>
      </x:c>
      <x:c r="K1531" s="32" t="n">
        <x:f>'Raw_Data'!K1531</x:f>
        <x:v>0.891</x:v>
      </x:c>
      <x:c r="L1531" t="n">
        <x:f>'Raw_Data'!L1531</x:f>
        <x:v>0</x:v>
      </x:c>
      <x:c r="M1531" t="n">
        <x:f>IF('Raw_Data'!M1531="",Assumptions!$B$15,'Raw_Data'!M1531)</x:f>
        <x:v>8</x:v>
      </x:c>
      <x:c r="N1531" s="32" t="n">
        <x:f>'Raw_Data'!N1531</x:f>
        <x:v>0.02</x:v>
      </x:c>
      <x:c r="O1531" t="str">
        <x:f>IF(OR(D1531&lt;620,L1531&gt;=2,J1531&gt;0.9),"High",IF(OR(D1531&lt;700,L1531=1,J1531&gt;0.75),"Medium","Low"))</x:f>
        <x:v>Low</x:v>
      </x:c>
      <x:c r="P1531" s="30" t="n">
        <x:f>XLOOKUP(F1531,Assumptions!$A$4:$A$6,Assumptions!$B$4:$B$6)</x:f>
        <x:v>95</x:v>
      </x:c>
      <x:c r="Q1531" s="32" t="n">
        <x:f>XLOOKUP(F1531,Assumptions!$A$4:$A$6,Assumptions!$C$4:$C$6)</x:f>
        <x:v>0.219</x:v>
      </x:c>
      <x:c r="R1531" s="32" t="n">
        <x:f>XLOOKUP(F1531,Assumptions!$A$4:$A$6,Assumptions!$D$4:$D$6)</x:f>
        <x:v>0.016</x:v>
      </x:c>
      <x:c r="S1531" s="32" t="n">
        <x:f>XLOOKUP(F1531,Assumptions!$A$4:$A$6,Assumptions!$E$4:$E$6)</x:f>
        <x:v>0.01</x:v>
      </x:c>
      <x:c r="T1531" s="32" t="n">
        <x:f>XLOOKUP(O1531,Assumptions!$H$4:$H$6,Assumptions!$I$4:$I$6)</x:f>
        <x:v>0.0035</x:v>
      </x:c>
      <x:c r="U1531" s="30" t="n">
        <x:f>XLOOKUP(F1531,Assumptions!$A$4:$A$6,Assumptions!$F$4:$F$6)</x:f>
        <x:v>90</x:v>
      </x:c>
      <x:c r="V1531" s="60" t="n">
        <x:f>I1531*12</x:f>
        <x:v>12708</x:v>
      </x:c>
      <x:c r="W1531" s="60" t="n">
        <x:f>H1531*J1531*(1-K1531)*Q1531</x:f>
        <x:v>71.28654020399999</x:v>
      </x:c>
      <x:c r="X1531" s="60" t="n">
        <x:f>V1531*R1531</x:f>
        <x:v>203.328</x:v>
      </x:c>
      <x:c r="Y1531" s="60" t="n">
        <x:f>V1531*S1531</x:f>
        <x:v>127.08</x:v>
      </x:c>
      <x:c r="Z1531" s="60" t="n">
        <x:f>H1531*J1531*T1531</x:f>
        <x:v>10.452134000000001</x:v>
      </x:c>
      <x:c r="AA1531" s="60" t="n">
        <x:f>P1531+W1531+X1531-Y1531-Z1531-U1531</x:f>
        <x:v>142.08240620400005</x:v>
      </x:c>
      <x:c r="AB1531" s="32" t="n">
        <x:f>IFERROR(AA1531/(P1531+W1531+X1531),0)</x:f>
        <x:v>0.38440697199190543</x:v>
      </x:c>
      <x:c r="AC1531" t="n">
        <x:f>IF(O1531="High",0,IF(I1531&gt;=1800,3,IF(I1531&gt;=900,2,1))+IF(K1531&gt;=0.9,2,IF(K1531&gt;=0.75,1,0))+IF(J1531&lt;=0.7,2,IF(J1531&lt;=0.85,1,0))+IF(M1531&gt;=8,1,0))</x:f>
        <x:v>6</x:v>
      </x:c>
      <x:c r="AD1531" t="str">
        <x:f>IF(AND(O1531&lt;&gt;"High",AC1531&gt;=Assumptions!$B$10,AA1531&gt;0),"Priority Growth",IF(AND(O1531="Low",AA1531&gt;0),"Maintain","Watch"))</x:f>
        <x:v>Priority Growth</x:v>
      </x:c>
      <x:c r="AE1531" s="60" t="n">
        <x:f>MAX(AA1531,0)*N1531</x:f>
        <x:v>2.841648124080001</x:v>
      </x:c>
      <x:c r="AF1531" t="str">
        <x:f>IF(AND(AA1531&gt;=Assumptions!$B$11,O1531&lt;&gt;"High",OR(N1531&gt;=Assumptions!$B$12,M1531&lt;=6)),"High","Standard")</x:f>
        <x:v>Standard</x:v>
      </x:c>
    </x:row>
    <x:row r="1532">
      <x:c r="A1532" t="str">
        <x:f>'Raw_Data'!A1532</x:f>
        <x:v>C01531</x:v>
      </x:c>
      <x:c r="B1532" t="n">
        <x:f>'Raw_Data'!B1532</x:f>
        <x:v>46</x:v>
      </x:c>
      <x:c r="C1532" s="30" t="n">
        <x:f>'Raw_Data'!C1532</x:f>
        <x:v>130092</x:v>
      </x:c>
      <x:c r="D1532" t="n">
        <x:f>'Raw_Data'!D1532</x:f>
        <x:v>691</x:v>
      </x:c>
      <x:c r="E1532" t="n">
        <x:f>'Raw_Data'!E1532</x:f>
        <x:v>57</x:v>
      </x:c>
      <x:c r="F1532" t="str">
        <x:f>PROPER(TRIM('Raw_Data'!F1532))</x:f>
        <x:v>Platinum</x:v>
      </x:c>
      <x:c r="G1532" t="str">
        <x:f>PROPER(TRIM('Raw_Data'!G1532))</x:f>
        <x:v>Partner</x:v>
      </x:c>
      <x:c r="H1532" s="60" t="n">
        <x:f>'Raw_Data'!H1532</x:f>
        <x:v>29091</x:v>
      </x:c>
      <x:c r="I1532" s="60" t="n">
        <x:f>'Raw_Data'!I1532</x:f>
        <x:v>2827.76</x:v>
      </x:c>
      <x:c r="J1532" s="32" t="n">
        <x:f>'Raw_Data'!J1532</x:f>
        <x:v>0.436</x:v>
      </x:c>
      <x:c r="K1532" s="32" t="n">
        <x:f>'Raw_Data'!K1532</x:f>
        <x:v>0.79</x:v>
      </x:c>
      <x:c r="L1532" t="n">
        <x:f>'Raw_Data'!L1532</x:f>
        <x:v>0</x:v>
      </x:c>
      <x:c r="M1532" t="n">
        <x:f>IF('Raw_Data'!M1532="",Assumptions!$B$15,'Raw_Data'!M1532)</x:f>
        <x:v>5</x:v>
      </x:c>
      <x:c r="N1532" s="32" t="n">
        <x:f>'Raw_Data'!N1532</x:f>
        <x:v>0.207</x:v>
      </x:c>
      <x:c r="O1532" t="str">
        <x:f>IF(OR(D1532&lt;620,L1532&gt;=2,J1532&gt;0.9),"High",IF(OR(D1532&lt;700,L1532=1,J1532&gt;0.75),"Medium","Low"))</x:f>
        <x:v>Medium</x:v>
      </x:c>
      <x:c r="P1532" s="30" t="n">
        <x:f>XLOOKUP(F1532,Assumptions!$A$4:$A$6,Assumptions!$B$4:$B$6)</x:f>
        <x:v>195</x:v>
      </x:c>
      <x:c r="Q1532" s="32" t="n">
        <x:f>XLOOKUP(F1532,Assumptions!$A$4:$A$6,Assumptions!$C$4:$C$6)</x:f>
        <x:v>0.199</x:v>
      </x:c>
      <x:c r="R1532" s="32" t="n">
        <x:f>XLOOKUP(F1532,Assumptions!$A$4:$A$6,Assumptions!$D$4:$D$6)</x:f>
        <x:v>0.017</x:v>
      </x:c>
      <x:c r="S1532" s="32" t="n">
        <x:f>XLOOKUP(F1532,Assumptions!$A$4:$A$6,Assumptions!$E$4:$E$6)</x:f>
        <x:v>0.013</x:v>
      </x:c>
      <x:c r="T1532" s="32" t="n">
        <x:f>XLOOKUP(O1532,Assumptions!$H$4:$H$6,Assumptions!$I$4:$I$6)</x:f>
        <x:v>0.012</x:v>
      </x:c>
      <x:c r="U1532" s="30" t="n">
        <x:f>XLOOKUP(F1532,Assumptions!$A$4:$A$6,Assumptions!$F$4:$F$6)</x:f>
        <x:v>140</x:v>
      </x:c>
      <x:c r="V1532" s="60" t="n">
        <x:f>I1532*12</x:f>
        <x:v>33933.12</x:v>
      </x:c>
      <x:c r="W1532" s="60" t="n">
        <x:f>H1532*J1532*(1-K1532)*Q1532</x:f>
        <x:v>530.0508200399998</x:v>
      </x:c>
      <x:c r="X1532" s="60" t="n">
        <x:f>V1532*R1532</x:f>
        <x:v>576.8630400000001</x:v>
      </x:c>
      <x:c r="Y1532" s="60" t="n">
        <x:f>V1532*S1532</x:f>
        <x:v>441.13056</x:v>
      </x:c>
      <x:c r="Z1532" s="60" t="n">
        <x:f>H1532*J1532*T1532</x:f>
        <x:v>152.204112</x:v>
      </x:c>
      <x:c r="AA1532" s="60" t="n">
        <x:f>P1532+W1532+X1532-Y1532-Z1532-U1532</x:f>
        <x:v>568.5791880399998</x:v>
      </x:c>
      <x:c r="AB1532" s="32" t="n">
        <x:f>IFERROR(AA1532/(P1532+W1532+X1532),0)</x:f>
        <x:v>0.4367256586565035</x:v>
      </x:c>
      <x:c r="AC1532" t="n">
        <x:f>IF(O1532="High",0,IF(I1532&gt;=1800,3,IF(I1532&gt;=900,2,1))+IF(K1532&gt;=0.9,2,IF(K1532&gt;=0.75,1,0))+IF(J1532&lt;=0.7,2,IF(J1532&lt;=0.85,1,0))+IF(M1532&gt;=8,1,0))</x:f>
        <x:v>6</x:v>
      </x:c>
      <x:c r="AD1532" t="str">
        <x:f>IF(AND(O1532&lt;&gt;"High",AC1532&gt;=Assumptions!$B$10,AA1532&gt;0),"Priority Growth",IF(AND(O1532="Low",AA1532&gt;0),"Maintain","Watch"))</x:f>
        <x:v>Priority Growth</x:v>
      </x:c>
      <x:c r="AE1532" s="60" t="n">
        <x:f>MAX(AA1532,0)*N1532</x:f>
        <x:v>117.69589192427996</x:v>
      </x:c>
      <x:c r="AF1532" t="str">
        <x:f>IF(AND(AA1532&gt;=Assumptions!$B$11,O1532&lt;&gt;"High",OR(N1532&gt;=Assumptions!$B$12,M1532&lt;=6)),"High","Standard")</x:f>
        <x:v>High</x:v>
      </x:c>
    </x:row>
    <x:row r="1533">
      <x:c r="A1533" t="str">
        <x:f>'Raw_Data'!A1533</x:f>
        <x:v>C01532</x:v>
      </x:c>
      <x:c r="B1533" t="n">
        <x:f>'Raw_Data'!B1533</x:f>
        <x:v>41</x:v>
      </x:c>
      <x:c r="C1533" s="30" t="n">
        <x:f>'Raw_Data'!C1533</x:f>
        <x:v>87474</x:v>
      </x:c>
      <x:c r="D1533" t="n">
        <x:f>'Raw_Data'!D1533</x:f>
        <x:v>591</x:v>
      </x:c>
      <x:c r="E1533" t="n">
        <x:f>'Raw_Data'!E1533</x:f>
        <x:v>50</x:v>
      </x:c>
      <x:c r="F1533" t="str">
        <x:f>PROPER(TRIM('Raw_Data'!F1533))</x:f>
        <x:v>Classic</x:v>
      </x:c>
      <x:c r="G1533" t="str">
        <x:f>PROPER(TRIM('Raw_Data'!G1533))</x:f>
        <x:v>Digital</x:v>
      </x:c>
      <x:c r="H1533" s="60" t="n">
        <x:f>'Raw_Data'!H1533</x:f>
        <x:v>3690</x:v>
      </x:c>
      <x:c r="I1533" s="60" t="n">
        <x:f>'Raw_Data'!I1533</x:f>
        <x:v>602.55</x:v>
      </x:c>
      <x:c r="J1533" s="32" t="n">
        <x:f>'Raw_Data'!J1533</x:f>
        <x:v>0.464</x:v>
      </x:c>
      <x:c r="K1533" s="32" t="n">
        <x:f>'Raw_Data'!K1533</x:f>
        <x:v>0.661</x:v>
      </x:c>
      <x:c r="L1533" t="n">
        <x:f>'Raw_Data'!L1533</x:f>
        <x:v>0</x:v>
      </x:c>
      <x:c r="M1533" t="n">
        <x:f>IF('Raw_Data'!M1533="",Assumptions!$B$15,'Raw_Data'!M1533)</x:f>
        <x:v>8</x:v>
      </x:c>
      <x:c r="N1533" s="32" t="n">
        <x:f>'Raw_Data'!N1533</x:f>
        <x:v>0.08</x:v>
      </x:c>
      <x:c r="O1533" t="str">
        <x:f>IF(OR(D1533&lt;620,L1533&gt;=2,J1533&gt;0.9),"High",IF(OR(D1533&lt;700,L1533=1,J1533&gt;0.75),"Medium","Low"))</x:f>
        <x:v>High</x:v>
      </x:c>
      <x:c r="P1533" s="30" t="n">
        <x:f>XLOOKUP(F1533,Assumptions!$A$4:$A$6,Assumptions!$B$4:$B$6)</x:f>
        <x:v>0</x:v>
      </x:c>
      <x:c r="Q1533" s="32" t="n">
        <x:f>XLOOKUP(F1533,Assumptions!$A$4:$A$6,Assumptions!$C$4:$C$6)</x:f>
        <x:v>0.229</x:v>
      </x:c>
      <x:c r="R1533" s="32" t="n">
        <x:f>XLOOKUP(F1533,Assumptions!$A$4:$A$6,Assumptions!$D$4:$D$6)</x:f>
        <x:v>0.015</x:v>
      </x:c>
      <x:c r="S1533" s="32" t="n">
        <x:f>XLOOKUP(F1533,Assumptions!$A$4:$A$6,Assumptions!$E$4:$E$6)</x:f>
        <x:v>0.0075</x:v>
      </x:c>
      <x:c r="T1533" s="32" t="n">
        <x:f>XLOOKUP(O1533,Assumptions!$H$4:$H$6,Assumptions!$I$4:$I$6)</x:f>
        <x:v>0.045</x:v>
      </x:c>
      <x:c r="U1533" s="30" t="n">
        <x:f>XLOOKUP(F1533,Assumptions!$A$4:$A$6,Assumptions!$F$4:$F$6)</x:f>
        <x:v>60</x:v>
      </x:c>
      <x:c r="V1533" s="60" t="n">
        <x:f>I1533*12</x:f>
        <x:v>7230.599999999999</x:v>
      </x:c>
      <x:c r="W1533" s="60" t="n">
        <x:f>H1533*J1533*(1-K1533)*Q1533</x:f>
        <x:v>132.91669296</x:v>
      </x:c>
      <x:c r="X1533" s="60" t="n">
        <x:f>V1533*R1533</x:f>
        <x:v>108.45899999999999</x:v>
      </x:c>
      <x:c r="Y1533" s="60" t="n">
        <x:f>V1533*S1533</x:f>
        <x:v>54.229499999999994</x:v>
      </x:c>
      <x:c r="Z1533" s="60" t="n">
        <x:f>H1533*J1533*T1533</x:f>
        <x:v>77.0472</x:v>
      </x:c>
      <x:c r="AA1533" s="60" t="n">
        <x:f>P1533+W1533+X1533-Y1533-Z1533-U1533</x:f>
        <x:v>50.098992959999975</x:v>
      </x:c>
      <x:c r="AB1533" s="32" t="n">
        <x:f>IFERROR(AA1533/(P1533+W1533+X1533),0)</x:f>
        <x:v>0.20755608133376638</x:v>
      </x:c>
      <x:c r="AC1533" t="n">
        <x:f>IF(O1533="High",0,IF(I1533&gt;=1800,3,IF(I1533&gt;=900,2,1))+IF(K1533&gt;=0.9,2,IF(K1533&gt;=0.75,1,0))+IF(J1533&lt;=0.7,2,IF(J1533&lt;=0.85,1,0))+IF(M1533&gt;=8,1,0))</x:f>
        <x:v>0</x:v>
      </x:c>
      <x:c r="AD1533" t="str">
        <x:f>IF(AND(O1533&lt;&gt;"High",AC1533&gt;=Assumptions!$B$10,AA1533&gt;0),"Priority Growth",IF(AND(O1533="Low",AA1533&gt;0),"Maintain","Watch"))</x:f>
        <x:v>Watch</x:v>
      </x:c>
      <x:c r="AE1533" s="60" t="n">
        <x:f>MAX(AA1533,0)*N1533</x:f>
        <x:v>4.007919436799998</x:v>
      </x:c>
      <x:c r="AF1533" t="str">
        <x:f>IF(AND(AA1533&gt;=Assumptions!$B$11,O1533&lt;&gt;"High",OR(N1533&gt;=Assumptions!$B$12,M1533&lt;=6)),"High","Standard")</x:f>
        <x:v>Standard</x:v>
      </x:c>
    </x:row>
    <x:row r="1534">
      <x:c r="A1534" t="str">
        <x:f>'Raw_Data'!A1534</x:f>
        <x:v>C01533</x:v>
      </x:c>
      <x:c r="B1534" t="n">
        <x:f>'Raw_Data'!B1534</x:f>
        <x:v>55</x:v>
      </x:c>
      <x:c r="C1534" s="30" t="n">
        <x:f>'Raw_Data'!C1534</x:f>
        <x:v>75067</x:v>
      </x:c>
      <x:c r="D1534" t="n">
        <x:f>'Raw_Data'!D1534</x:f>
        <x:v>588</x:v>
      </x:c>
      <x:c r="E1534" t="n">
        <x:f>'Raw_Data'!E1534</x:f>
        <x:v>95</x:v>
      </x:c>
      <x:c r="F1534" t="str">
        <x:f>PROPER(TRIM('Raw_Data'!F1534))</x:f>
        <x:v>Classic</x:v>
      </x:c>
      <x:c r="G1534" t="str">
        <x:f>PROPER(TRIM('Raw_Data'!G1534))</x:f>
        <x:v>Digital</x:v>
      </x:c>
      <x:c r="H1534" s="60" t="n">
        <x:f>'Raw_Data'!H1534</x:f>
        <x:v>5374</x:v>
      </x:c>
      <x:c r="I1534" s="60" t="n">
        <x:f>'Raw_Data'!I1534</x:f>
        <x:v>571.43</x:v>
      </x:c>
      <x:c r="J1534" s="32" t="n">
        <x:f>'Raw_Data'!J1534</x:f>
        <x:v>0.348</x:v>
      </x:c>
      <x:c r="K1534" s="32" t="n">
        <x:f>'Raw_Data'!K1534</x:f>
        <x:v>0.652</x:v>
      </x:c>
      <x:c r="L1534" t="n">
        <x:f>'Raw_Data'!L1534</x:f>
        <x:v>1</x:v>
      </x:c>
      <x:c r="M1534" t="n">
        <x:f>IF('Raw_Data'!M1534="",Assumptions!$B$15,'Raw_Data'!M1534)</x:f>
        <x:v>7</x:v>
      </x:c>
      <x:c r="N1534" s="32" t="n">
        <x:f>'Raw_Data'!N1534</x:f>
        <x:v>0.109</x:v>
      </x:c>
      <x:c r="O1534" t="str">
        <x:f>IF(OR(D1534&lt;620,L1534&gt;=2,J1534&gt;0.9),"High",IF(OR(D1534&lt;700,L1534=1,J1534&gt;0.75),"Medium","Low"))</x:f>
        <x:v>High</x:v>
      </x:c>
      <x:c r="P1534" s="30" t="n">
        <x:f>XLOOKUP(F1534,Assumptions!$A$4:$A$6,Assumptions!$B$4:$B$6)</x:f>
        <x:v>0</x:v>
      </x:c>
      <x:c r="Q1534" s="32" t="n">
        <x:f>XLOOKUP(F1534,Assumptions!$A$4:$A$6,Assumptions!$C$4:$C$6)</x:f>
        <x:v>0.229</x:v>
      </x:c>
      <x:c r="R1534" s="32" t="n">
        <x:f>XLOOKUP(F1534,Assumptions!$A$4:$A$6,Assumptions!$D$4:$D$6)</x:f>
        <x:v>0.015</x:v>
      </x:c>
      <x:c r="S1534" s="32" t="n">
        <x:f>XLOOKUP(F1534,Assumptions!$A$4:$A$6,Assumptions!$E$4:$E$6)</x:f>
        <x:v>0.0075</x:v>
      </x:c>
      <x:c r="T1534" s="32" t="n">
        <x:f>XLOOKUP(O1534,Assumptions!$H$4:$H$6,Assumptions!$I$4:$I$6)</x:f>
        <x:v>0.045</x:v>
      </x:c>
      <x:c r="U1534" s="30" t="n">
        <x:f>XLOOKUP(F1534,Assumptions!$A$4:$A$6,Assumptions!$F$4:$F$6)</x:f>
        <x:v>60</x:v>
      </x:c>
      <x:c r="V1534" s="60" t="n">
        <x:f>I1534*12</x:f>
        <x:v>6857.16</x:v>
      </x:c>
      <x:c r="W1534" s="60" t="n">
        <x:f>H1534*J1534*(1-K1534)*Q1534</x:f>
        <x:v>149.03615318399997</x:v>
      </x:c>
      <x:c r="X1534" s="60" t="n">
        <x:f>V1534*R1534</x:f>
        <x:v>102.8574</x:v>
      </x:c>
      <x:c r="Y1534" s="60" t="n">
        <x:f>V1534*S1534</x:f>
        <x:v>51.4287</x:v>
      </x:c>
      <x:c r="Z1534" s="60" t="n">
        <x:f>H1534*J1534*T1534</x:f>
        <x:v>84.15683999999999</x:v>
      </x:c>
      <x:c r="AA1534" s="60" t="n">
        <x:f>P1534+W1534+X1534-Y1534-Z1534-U1534</x:f>
        <x:v>56.308013184</x:v>
      </x:c>
      <x:c r="AB1534" s="32" t="n">
        <x:f>IFERROR(AA1534/(P1534+W1534+X1534),0)</x:f>
        <x:v>0.22353892139061154</x:v>
      </x:c>
      <x:c r="AC1534" t="n">
        <x:f>IF(O1534="High",0,IF(I1534&gt;=1800,3,IF(I1534&gt;=900,2,1))+IF(K1534&gt;=0.9,2,IF(K1534&gt;=0.75,1,0))+IF(J1534&lt;=0.7,2,IF(J1534&lt;=0.85,1,0))+IF(M1534&gt;=8,1,0))</x:f>
        <x:v>0</x:v>
      </x:c>
      <x:c r="AD1534" t="str">
        <x:f>IF(AND(O1534&lt;&gt;"High",AC1534&gt;=Assumptions!$B$10,AA1534&gt;0),"Priority Growth",IF(AND(O1534="Low",AA1534&gt;0),"Maintain","Watch"))</x:f>
        <x:v>Watch</x:v>
      </x:c>
      <x:c r="AE1534" s="60" t="n">
        <x:f>MAX(AA1534,0)*N1534</x:f>
        <x:v>6.137573437056</x:v>
      </x:c>
      <x:c r="AF1534" t="str">
        <x:f>IF(AND(AA1534&gt;=Assumptions!$B$11,O1534&lt;&gt;"High",OR(N1534&gt;=Assumptions!$B$12,M1534&lt;=6)),"High","Standard")</x:f>
        <x:v>Standard</x:v>
      </x:c>
    </x:row>
    <x:row r="1535">
      <x:c r="A1535" t="str">
        <x:f>'Raw_Data'!A1535</x:f>
        <x:v>C01534</x:v>
      </x:c>
      <x:c r="B1535" t="n">
        <x:f>'Raw_Data'!B1535</x:f>
        <x:v>72</x:v>
      </x:c>
      <x:c r="C1535" s="30" t="n">
        <x:f>'Raw_Data'!C1535</x:f>
        <x:v>51165</x:v>
      </x:c>
      <x:c r="D1535" t="n">
        <x:f>'Raw_Data'!D1535</x:f>
        <x:v>651</x:v>
      </x:c>
      <x:c r="E1535" t="n">
        <x:f>'Raw_Data'!E1535</x:f>
        <x:v>46</x:v>
      </x:c>
      <x:c r="F1535" t="str">
        <x:f>PROPER(TRIM('Raw_Data'!F1535))</x:f>
        <x:v>Classic</x:v>
      </x:c>
      <x:c r="G1535" t="str">
        <x:f>PROPER(TRIM('Raw_Data'!G1535))</x:f>
        <x:v>Direct Mail</x:v>
      </x:c>
      <x:c r="H1535" s="60" t="n">
        <x:f>'Raw_Data'!H1535</x:f>
        <x:v>4749</x:v>
      </x:c>
      <x:c r="I1535" s="60" t="n">
        <x:f>'Raw_Data'!I1535</x:f>
        <x:v>686.93</x:v>
      </x:c>
      <x:c r="J1535" s="32" t="n">
        <x:f>'Raw_Data'!J1535</x:f>
        <x:v>0.605</x:v>
      </x:c>
      <x:c r="K1535" s="32" t="n">
        <x:f>'Raw_Data'!K1535</x:f>
        <x:v>0.673</x:v>
      </x:c>
      <x:c r="L1535" t="n">
        <x:f>'Raw_Data'!L1535</x:f>
        <x:v>0</x:v>
      </x:c>
      <x:c r="M1535" t="n">
        <x:f>IF('Raw_Data'!M1535="",Assumptions!$B$15,'Raw_Data'!M1535)</x:f>
        <x:v>7</x:v>
      </x:c>
      <x:c r="N1535" s="32" t="n">
        <x:f>'Raw_Data'!N1535</x:f>
        <x:v>0.1</x:v>
      </x:c>
      <x:c r="O1535" t="str">
        <x:f>IF(OR(D1535&lt;620,L1535&gt;=2,J1535&gt;0.9),"High",IF(OR(D1535&lt;700,L1535=1,J1535&gt;0.75),"Medium","Low"))</x:f>
        <x:v>Medium</x:v>
      </x:c>
      <x:c r="P1535" s="30" t="n">
        <x:f>XLOOKUP(F1535,Assumptions!$A$4:$A$6,Assumptions!$B$4:$B$6)</x:f>
        <x:v>0</x:v>
      </x:c>
      <x:c r="Q1535" s="32" t="n">
        <x:f>XLOOKUP(F1535,Assumptions!$A$4:$A$6,Assumptions!$C$4:$C$6)</x:f>
        <x:v>0.229</x:v>
      </x:c>
      <x:c r="R1535" s="32" t="n">
        <x:f>XLOOKUP(F1535,Assumptions!$A$4:$A$6,Assumptions!$D$4:$D$6)</x:f>
        <x:v>0.015</x:v>
      </x:c>
      <x:c r="S1535" s="32" t="n">
        <x:f>XLOOKUP(F1535,Assumptions!$A$4:$A$6,Assumptions!$E$4:$E$6)</x:f>
        <x:v>0.0075</x:v>
      </x:c>
      <x:c r="T1535" s="32" t="n">
        <x:f>XLOOKUP(O1535,Assumptions!$H$4:$H$6,Assumptions!$I$4:$I$6)</x:f>
        <x:v>0.012</x:v>
      </x:c>
      <x:c r="U1535" s="30" t="n">
        <x:f>XLOOKUP(F1535,Assumptions!$A$4:$A$6,Assumptions!$F$4:$F$6)</x:f>
        <x:v>60</x:v>
      </x:c>
      <x:c r="V1535" s="60" t="n">
        <x:f>I1535*12</x:f>
        <x:v>8243.16</x:v>
      </x:c>
      <x:c r="W1535" s="60" t="n">
        <x:f>H1535*J1535*(1-K1535)*Q1535</x:f>
        <x:v>215.14971703499998</x:v>
      </x:c>
      <x:c r="X1535" s="60" t="n">
        <x:f>V1535*R1535</x:f>
        <x:v>123.64739999999999</x:v>
      </x:c>
      <x:c r="Y1535" s="60" t="n">
        <x:f>V1535*S1535</x:f>
        <x:v>61.823699999999995</x:v>
      </x:c>
      <x:c r="Z1535" s="60" t="n">
        <x:f>H1535*J1535*T1535</x:f>
        <x:v>34.47774</x:v>
      </x:c>
      <x:c r="AA1535" s="60" t="n">
        <x:f>P1535+W1535+X1535-Y1535-Z1535-U1535</x:f>
        <x:v>182.49567703500003</x:v>
      </x:c>
      <x:c r="AB1535" s="32" t="n">
        <x:f>IFERROR(AA1535/(P1535+W1535+X1535),0)</x:f>
        <x:v>0.5386577035605266</x:v>
      </x:c>
      <x:c r="AC1535" t="n">
        <x:f>IF(O1535="High",0,IF(I1535&gt;=1800,3,IF(I1535&gt;=900,2,1))+IF(K1535&gt;=0.9,2,IF(K1535&gt;=0.75,1,0))+IF(J1535&lt;=0.7,2,IF(J1535&lt;=0.85,1,0))+IF(M1535&gt;=8,1,0))</x:f>
        <x:v>3</x:v>
      </x:c>
      <x:c r="AD1535" t="str">
        <x:f>IF(AND(O1535&lt;&gt;"High",AC1535&gt;=Assumptions!$B$10,AA1535&gt;0),"Priority Growth",IF(AND(O1535="Low",AA1535&gt;0),"Maintain","Watch"))</x:f>
        <x:v>Watch</x:v>
      </x:c>
      <x:c r="AE1535" s="60" t="n">
        <x:f>MAX(AA1535,0)*N1535</x:f>
        <x:v>18.249567703500002</x:v>
      </x:c>
      <x:c r="AF1535" t="str">
        <x:f>IF(AND(AA1535&gt;=Assumptions!$B$11,O1535&lt;&gt;"High",OR(N1535&gt;=Assumptions!$B$12,M1535&lt;=6)),"High","Standard")</x:f>
        <x:v>Standard</x:v>
      </x:c>
    </x:row>
    <x:row r="1536">
      <x:c r="A1536" t="str">
        <x:f>'Raw_Data'!A1536</x:f>
        <x:v>C01535</x:v>
      </x:c>
      <x:c r="B1536" t="n">
        <x:f>'Raw_Data'!B1536</x:f>
        <x:v>50</x:v>
      </x:c>
      <x:c r="C1536" s="30" t="n">
        <x:f>'Raw_Data'!C1536</x:f>
        <x:v>38703</x:v>
      </x:c>
      <x:c r="D1536" t="n">
        <x:f>'Raw_Data'!D1536</x:f>
        <x:v>679</x:v>
      </x:c>
      <x:c r="E1536" t="n">
        <x:f>'Raw_Data'!E1536</x:f>
        <x:v>26</x:v>
      </x:c>
      <x:c r="F1536" t="str">
        <x:f>PROPER(TRIM('Raw_Data'!F1536))</x:f>
        <x:v>Classic</x:v>
      </x:c>
      <x:c r="G1536" t="str">
        <x:f>PROPER(TRIM('Raw_Data'!G1536))</x:f>
        <x:v>Partner</x:v>
      </x:c>
      <x:c r="H1536" s="60" t="n">
        <x:f>'Raw_Data'!H1536</x:f>
        <x:v>5263</x:v>
      </x:c>
      <x:c r="I1536" s="60" t="n">
        <x:f>'Raw_Data'!I1536</x:f>
        <x:v>493.54</x:v>
      </x:c>
      <x:c r="J1536" s="32" t="n">
        <x:f>'Raw_Data'!J1536</x:f>
        <x:v>0.381</x:v>
      </x:c>
      <x:c r="K1536" s="32" t="n">
        <x:f>'Raw_Data'!K1536</x:f>
        <x:v>0.668</x:v>
      </x:c>
      <x:c r="L1536" t="n">
        <x:f>'Raw_Data'!L1536</x:f>
        <x:v>0</x:v>
      </x:c>
      <x:c r="M1536" t="n">
        <x:f>IF('Raw_Data'!M1536="",Assumptions!$B$15,'Raw_Data'!M1536)</x:f>
        <x:v>10</x:v>
      </x:c>
      <x:c r="N1536" s="32" t="n">
        <x:f>'Raw_Data'!N1536</x:f>
        <x:v>0.02</x:v>
      </x:c>
      <x:c r="O1536" t="str">
        <x:f>IF(OR(D1536&lt;620,L1536&gt;=2,J1536&gt;0.9),"High",IF(OR(D1536&lt;700,L1536=1,J1536&gt;0.75),"Medium","Low"))</x:f>
        <x:v>Medium</x:v>
      </x:c>
      <x:c r="P1536" s="30" t="n">
        <x:f>XLOOKUP(F1536,Assumptions!$A$4:$A$6,Assumptions!$B$4:$B$6)</x:f>
        <x:v>0</x:v>
      </x:c>
      <x:c r="Q1536" s="32" t="n">
        <x:f>XLOOKUP(F1536,Assumptions!$A$4:$A$6,Assumptions!$C$4:$C$6)</x:f>
        <x:v>0.229</x:v>
      </x:c>
      <x:c r="R1536" s="32" t="n">
        <x:f>XLOOKUP(F1536,Assumptions!$A$4:$A$6,Assumptions!$D$4:$D$6)</x:f>
        <x:v>0.015</x:v>
      </x:c>
      <x:c r="S1536" s="32" t="n">
        <x:f>XLOOKUP(F1536,Assumptions!$A$4:$A$6,Assumptions!$E$4:$E$6)</x:f>
        <x:v>0.0075</x:v>
      </x:c>
      <x:c r="T1536" s="32" t="n">
        <x:f>XLOOKUP(O1536,Assumptions!$H$4:$H$6,Assumptions!$I$4:$I$6)</x:f>
        <x:v>0.012</x:v>
      </x:c>
      <x:c r="U1536" s="30" t="n">
        <x:f>XLOOKUP(F1536,Assumptions!$A$4:$A$6,Assumptions!$F$4:$F$6)</x:f>
        <x:v>60</x:v>
      </x:c>
      <x:c r="V1536" s="60" t="n">
        <x:f>I1536*12</x:f>
        <x:v>5922.4800000000005</x:v>
      </x:c>
      <x:c r="W1536" s="60" t="n">
        <x:f>H1536*J1536*(1-K1536)*Q1536</x:f>
        <x:v>152.45157368399998</x:v>
      </x:c>
      <x:c r="X1536" s="60" t="n">
        <x:f>V1536*R1536</x:f>
        <x:v>88.83720000000001</x:v>
      </x:c>
      <x:c r="Y1536" s="60" t="n">
        <x:f>V1536*S1536</x:f>
        <x:v>44.418600000000005</x:v>
      </x:c>
      <x:c r="Z1536" s="60" t="n">
        <x:f>H1536*J1536*T1536</x:f>
        <x:v>24.062436</x:v>
      </x:c>
      <x:c r="AA1536" s="60" t="n">
        <x:f>P1536+W1536+X1536-Y1536-Z1536-U1536</x:f>
        <x:v>112.80773768399999</x:v>
      </x:c>
      <x:c r="AB1536" s="32" t="n">
        <x:f>IFERROR(AA1536/(P1536+W1536+X1536),0)</x:f>
        <x:v>0.4675217000843017</x:v>
      </x:c>
      <x:c r="AC1536" t="n">
        <x:f>IF(O1536="High",0,IF(I1536&gt;=1800,3,IF(I1536&gt;=900,2,1))+IF(K1536&gt;=0.9,2,IF(K1536&gt;=0.75,1,0))+IF(J1536&lt;=0.7,2,IF(J1536&lt;=0.85,1,0))+IF(M1536&gt;=8,1,0))</x:f>
        <x:v>4</x:v>
      </x:c>
      <x:c r="AD1536" t="str">
        <x:f>IF(AND(O1536&lt;&gt;"High",AC1536&gt;=Assumptions!$B$10,AA1536&gt;0),"Priority Growth",IF(AND(O1536="Low",AA1536&gt;0),"Maintain","Watch"))</x:f>
        <x:v>Watch</x:v>
      </x:c>
      <x:c r="AE1536" s="60" t="n">
        <x:f>MAX(AA1536,0)*N1536</x:f>
        <x:v>2.2561547536799997</x:v>
      </x:c>
      <x:c r="AF1536" t="str">
        <x:f>IF(AND(AA1536&gt;=Assumptions!$B$11,O1536&lt;&gt;"High",OR(N1536&gt;=Assumptions!$B$12,M1536&lt;=6)),"High","Standard")</x:f>
        <x:v>Standard</x:v>
      </x:c>
    </x:row>
    <x:row r="1537">
      <x:c r="A1537" t="str">
        <x:f>'Raw_Data'!A1537</x:f>
        <x:v>C01536</x:v>
      </x:c>
      <x:c r="B1537" t="n">
        <x:f>'Raw_Data'!B1537</x:f>
        <x:v>27</x:v>
      </x:c>
      <x:c r="C1537" s="30" t="n">
        <x:f>'Raw_Data'!C1537</x:f>
        <x:v>49889</x:v>
      </x:c>
      <x:c r="D1537" t="n">
        <x:f>'Raw_Data'!D1537</x:f>
        <x:v>650</x:v>
      </x:c>
      <x:c r="E1537" t="n">
        <x:f>'Raw_Data'!E1537</x:f>
        <x:v>57</x:v>
      </x:c>
      <x:c r="F1537" t="str">
        <x:f>PROPER(TRIM('Raw_Data'!F1537))</x:f>
        <x:v>Classic</x:v>
      </x:c>
      <x:c r="G1537" t="str">
        <x:f>PROPER(TRIM('Raw_Data'!G1537))</x:f>
        <x:v>Digital</x:v>
      </x:c>
      <x:c r="H1537" s="60" t="n">
        <x:f>'Raw_Data'!H1537</x:f>
        <x:v>4053</x:v>
      </x:c>
      <x:c r="I1537" s="60" t="n">
        <x:f>'Raw_Data'!I1537</x:f>
        <x:v>530.96</x:v>
      </x:c>
      <x:c r="J1537" s="32" t="n">
        <x:f>'Raw_Data'!J1537</x:f>
        <x:v>0.471</x:v>
      </x:c>
      <x:c r="K1537" s="32" t="n">
        <x:f>'Raw_Data'!K1537</x:f>
        <x:v>0.659</x:v>
      </x:c>
      <x:c r="L1537" t="n">
        <x:f>'Raw_Data'!L1537</x:f>
        <x:v>0</x:v>
      </x:c>
      <x:c r="M1537" t="n">
        <x:f>IF('Raw_Data'!M1537="",Assumptions!$B$15,'Raw_Data'!M1537)</x:f>
        <x:v>10</x:v>
      </x:c>
      <x:c r="N1537" s="32" t="n">
        <x:f>'Raw_Data'!N1537</x:f>
        <x:v>0.02</x:v>
      </x:c>
      <x:c r="O1537" t="str">
        <x:f>IF(OR(D1537&lt;620,L1537&gt;=2,J1537&gt;0.9),"High",IF(OR(D1537&lt;700,L1537=1,J1537&gt;0.75),"Medium","Low"))</x:f>
        <x:v>Medium</x:v>
      </x:c>
      <x:c r="P1537" s="30" t="n">
        <x:f>XLOOKUP(F1537,Assumptions!$A$4:$A$6,Assumptions!$B$4:$B$6)</x:f>
        <x:v>0</x:v>
      </x:c>
      <x:c r="Q1537" s="32" t="n">
        <x:f>XLOOKUP(F1537,Assumptions!$A$4:$A$6,Assumptions!$C$4:$C$6)</x:f>
        <x:v>0.229</x:v>
      </x:c>
      <x:c r="R1537" s="32" t="n">
        <x:f>XLOOKUP(F1537,Assumptions!$A$4:$A$6,Assumptions!$D$4:$D$6)</x:f>
        <x:v>0.015</x:v>
      </x:c>
      <x:c r="S1537" s="32" t="n">
        <x:f>XLOOKUP(F1537,Assumptions!$A$4:$A$6,Assumptions!$E$4:$E$6)</x:f>
        <x:v>0.0075</x:v>
      </x:c>
      <x:c r="T1537" s="32" t="n">
        <x:f>XLOOKUP(O1537,Assumptions!$H$4:$H$6,Assumptions!$I$4:$I$6)</x:f>
        <x:v>0.012</x:v>
      </x:c>
      <x:c r="U1537" s="30" t="n">
        <x:f>XLOOKUP(F1537,Assumptions!$A$4:$A$6,Assumptions!$F$4:$F$6)</x:f>
        <x:v>60</x:v>
      </x:c>
      <x:c r="V1537" s="60" t="n">
        <x:f>I1537*12</x:f>
        <x:v>6371.52</x:v>
      </x:c>
      <x:c r="W1537" s="60" t="n">
        <x:f>H1537*J1537*(1-K1537)*Q1537</x:f>
        <x:v>149.069011707</x:v>
      </x:c>
      <x:c r="X1537" s="60" t="n">
        <x:f>V1537*R1537</x:f>
        <x:v>95.5728</x:v>
      </x:c>
      <x:c r="Y1537" s="60" t="n">
        <x:f>V1537*S1537</x:f>
        <x:v>47.7864</x:v>
      </x:c>
      <x:c r="Z1537" s="60" t="n">
        <x:f>H1537*J1537*T1537</x:f>
        <x:v>22.907556</x:v>
      </x:c>
      <x:c r="AA1537" s="60" t="n">
        <x:f>P1537+W1537+X1537-Y1537-Z1537-U1537</x:f>
        <x:v>113.94785570699997</x:v>
      </x:c>
      <x:c r="AB1537" s="32" t="n">
        <x:f>IFERROR(AA1537/(P1537+W1537+X1537),0)</x:f>
        <x:v>0.4657742473043481</x:v>
      </x:c>
      <x:c r="AC1537" t="n">
        <x:f>IF(O1537="High",0,IF(I1537&gt;=1800,3,IF(I1537&gt;=900,2,1))+IF(K1537&gt;=0.9,2,IF(K1537&gt;=0.75,1,0))+IF(J1537&lt;=0.7,2,IF(J1537&lt;=0.85,1,0))+IF(M1537&gt;=8,1,0))</x:f>
        <x:v>4</x:v>
      </x:c>
      <x:c r="AD1537" t="str">
        <x:f>IF(AND(O1537&lt;&gt;"High",AC1537&gt;=Assumptions!$B$10,AA1537&gt;0),"Priority Growth",IF(AND(O1537="Low",AA1537&gt;0),"Maintain","Watch"))</x:f>
        <x:v>Watch</x:v>
      </x:c>
      <x:c r="AE1537" s="60" t="n">
        <x:f>MAX(AA1537,0)*N1537</x:f>
        <x:v>2.2789571141399994</x:v>
      </x:c>
      <x:c r="AF1537" t="str">
        <x:f>IF(AND(AA1537&gt;=Assumptions!$B$11,O1537&lt;&gt;"High",OR(N1537&gt;=Assumptions!$B$12,M1537&lt;=6)),"High","Standard")</x:f>
        <x:v>Standard</x:v>
      </x:c>
    </x:row>
    <x:row r="1538">
      <x:c r="A1538" t="str">
        <x:f>'Raw_Data'!A1538</x:f>
        <x:v>C01537</x:v>
      </x:c>
      <x:c r="B1538" t="n">
        <x:f>'Raw_Data'!B1538</x:f>
        <x:v>31</x:v>
      </x:c>
      <x:c r="C1538" s="30" t="n">
        <x:f>'Raw_Data'!C1538</x:f>
        <x:v>74526</x:v>
      </x:c>
      <x:c r="D1538" t="n">
        <x:f>'Raw_Data'!D1538</x:f>
        <x:v>567</x:v>
      </x:c>
      <x:c r="E1538" t="n">
        <x:f>'Raw_Data'!E1538</x:f>
        <x:v>43</x:v>
      </x:c>
      <x:c r="F1538" t="str">
        <x:f>PROPER(TRIM('Raw_Data'!F1538))</x:f>
        <x:v>Classic</x:v>
      </x:c>
      <x:c r="G1538" t="str">
        <x:f>PROPER(TRIM('Raw_Data'!G1538))</x:f>
        <x:v>Digital</x:v>
      </x:c>
      <x:c r="H1538" s="60" t="n">
        <x:f>'Raw_Data'!H1538</x:f>
        <x:v>4890</x:v>
      </x:c>
      <x:c r="I1538" s="60" t="n">
        <x:f>'Raw_Data'!I1538</x:f>
        <x:v>569.07</x:v>
      </x:c>
      <x:c r="J1538" s="32" t="n">
        <x:f>'Raw_Data'!J1538</x:f>
        <x:v>0.586</x:v>
      </x:c>
      <x:c r="K1538" s="32" t="n">
        <x:f>'Raw_Data'!K1538</x:f>
        <x:v>0.572</x:v>
      </x:c>
      <x:c r="L1538" t="n">
        <x:f>'Raw_Data'!L1538</x:f>
        <x:v>0</x:v>
      </x:c>
      <x:c r="M1538" t="n">
        <x:f>IF('Raw_Data'!M1538="",Assumptions!$B$15,'Raw_Data'!M1538)</x:f>
        <x:v>8</x:v>
      </x:c>
      <x:c r="N1538" s="32" t="n">
        <x:f>'Raw_Data'!N1538</x:f>
        <x:v>0.064</x:v>
      </x:c>
      <x:c r="O1538" t="str">
        <x:f>IF(OR(D1538&lt;620,L1538&gt;=2,J1538&gt;0.9),"High",IF(OR(D1538&lt;700,L1538=1,J1538&gt;0.75),"Medium","Low"))</x:f>
        <x:v>High</x:v>
      </x:c>
      <x:c r="P1538" s="30" t="n">
        <x:f>XLOOKUP(F1538,Assumptions!$A$4:$A$6,Assumptions!$B$4:$B$6)</x:f>
        <x:v>0</x:v>
      </x:c>
      <x:c r="Q1538" s="32" t="n">
        <x:f>XLOOKUP(F1538,Assumptions!$A$4:$A$6,Assumptions!$C$4:$C$6)</x:f>
        <x:v>0.229</x:v>
      </x:c>
      <x:c r="R1538" s="32" t="n">
        <x:f>XLOOKUP(F1538,Assumptions!$A$4:$A$6,Assumptions!$D$4:$D$6)</x:f>
        <x:v>0.015</x:v>
      </x:c>
      <x:c r="S1538" s="32" t="n">
        <x:f>XLOOKUP(F1538,Assumptions!$A$4:$A$6,Assumptions!$E$4:$E$6)</x:f>
        <x:v>0.0075</x:v>
      </x:c>
      <x:c r="T1538" s="32" t="n">
        <x:f>XLOOKUP(O1538,Assumptions!$H$4:$H$6,Assumptions!$I$4:$I$6)</x:f>
        <x:v>0.045</x:v>
      </x:c>
      <x:c r="U1538" s="30" t="n">
        <x:f>XLOOKUP(F1538,Assumptions!$A$4:$A$6,Assumptions!$F$4:$F$6)</x:f>
        <x:v>60</x:v>
      </x:c>
      <x:c r="V1538" s="60" t="n">
        <x:f>I1538*12</x:f>
        <x:v>6828.84</x:v>
      </x:c>
      <x:c r="W1538" s="60" t="n">
        <x:f>H1538*J1538*(1-K1538)*Q1538</x:f>
        <x:v>280.85730648000003</x:v>
      </x:c>
      <x:c r="X1538" s="60" t="n">
        <x:f>V1538*R1538</x:f>
        <x:v>102.4326</x:v>
      </x:c>
      <x:c r="Y1538" s="60" t="n">
        <x:f>V1538*S1538</x:f>
        <x:v>51.2163</x:v>
      </x:c>
      <x:c r="Z1538" s="60" t="n">
        <x:f>H1538*J1538*T1538</x:f>
        <x:v>128.9493</x:v>
      </x:c>
      <x:c r="AA1538" s="60" t="n">
        <x:f>P1538+W1538+X1538-Y1538-Z1538-U1538</x:f>
        <x:v>143.12430648000003</x:v>
      </x:c>
      <x:c r="AB1538" s="32" t="n">
        <x:f>IFERROR(AA1538/(P1538+W1538+X1538),0)</x:f>
        <x:v>0.3734100587057025</x:v>
      </x:c>
      <x:c r="AC1538" t="n">
        <x:f>IF(O1538="High",0,IF(I1538&gt;=1800,3,IF(I1538&gt;=900,2,1))+IF(K1538&gt;=0.9,2,IF(K1538&gt;=0.75,1,0))+IF(J1538&lt;=0.7,2,IF(J1538&lt;=0.85,1,0))+IF(M1538&gt;=8,1,0))</x:f>
        <x:v>0</x:v>
      </x:c>
      <x:c r="AD1538" t="str">
        <x:f>IF(AND(O1538&lt;&gt;"High",AC1538&gt;=Assumptions!$B$10,AA1538&gt;0),"Priority Growth",IF(AND(O1538="Low",AA1538&gt;0),"Maintain","Watch"))</x:f>
        <x:v>Watch</x:v>
      </x:c>
      <x:c r="AE1538" s="60" t="n">
        <x:f>MAX(AA1538,0)*N1538</x:f>
        <x:v>9.159955614720003</x:v>
      </x:c>
      <x:c r="AF1538" t="str">
        <x:f>IF(AND(AA1538&gt;=Assumptions!$B$11,O1538&lt;&gt;"High",OR(N1538&gt;=Assumptions!$B$12,M1538&lt;=6)),"High","Standard")</x:f>
        <x:v>Standard</x:v>
      </x:c>
    </x:row>
    <x:row r="1539">
      <x:c r="A1539" t="str">
        <x:f>'Raw_Data'!A1539</x:f>
        <x:v>C01538</x:v>
      </x:c>
      <x:c r="B1539" t="n">
        <x:f>'Raw_Data'!B1539</x:f>
        <x:v>41</x:v>
      </x:c>
      <x:c r="C1539" s="30" t="n">
        <x:f>'Raw_Data'!C1539</x:f>
        <x:v>85086</x:v>
      </x:c>
      <x:c r="D1539" t="n">
        <x:f>'Raw_Data'!D1539</x:f>
        <x:v>743</x:v>
      </x:c>
      <x:c r="E1539" t="n">
        <x:f>'Raw_Data'!E1539</x:f>
        <x:v>65</x:v>
      </x:c>
      <x:c r="F1539" t="str">
        <x:f>PROPER(TRIM('Raw_Data'!F1539))</x:f>
        <x:v>Platinum</x:v>
      </x:c>
      <x:c r="G1539" t="str">
        <x:f>PROPER(TRIM('Raw_Data'!G1539))</x:f>
        <x:v>Digital</x:v>
      </x:c>
      <x:c r="H1539" s="60" t="n">
        <x:f>'Raw_Data'!H1539</x:f>
        <x:v>17789</x:v>
      </x:c>
      <x:c r="I1539" s="60" t="n">
        <x:f>'Raw_Data'!I1539</x:f>
        <x:v>2514.39</x:v>
      </x:c>
      <x:c r="J1539" s="32" t="n">
        <x:f>'Raw_Data'!J1539</x:f>
        <x:v>0.395</x:v>
      </x:c>
      <x:c r="K1539" s="32" t="n">
        <x:f>'Raw_Data'!K1539</x:f>
        <x:v>0.75</x:v>
      </x:c>
      <x:c r="L1539" t="n">
        <x:f>'Raw_Data'!L1539</x:f>
        <x:v>0</x:v>
      </x:c>
      <x:c r="M1539" t="n">
        <x:f>IF('Raw_Data'!M1539="",Assumptions!$B$15,'Raw_Data'!M1539)</x:f>
        <x:v>7</x:v>
      </x:c>
      <x:c r="N1539" s="32" t="n">
        <x:f>'Raw_Data'!N1539</x:f>
        <x:v>0.083</x:v>
      </x:c>
      <x:c r="O1539" t="str">
        <x:f>IF(OR(D1539&lt;620,L1539&gt;=2,J1539&gt;0.9),"High",IF(OR(D1539&lt;700,L1539=1,J1539&gt;0.75),"Medium","Low"))</x:f>
        <x:v>Low</x:v>
      </x:c>
      <x:c r="P1539" s="30" t="n">
        <x:f>XLOOKUP(F1539,Assumptions!$A$4:$A$6,Assumptions!$B$4:$B$6)</x:f>
        <x:v>195</x:v>
      </x:c>
      <x:c r="Q1539" s="32" t="n">
        <x:f>XLOOKUP(F1539,Assumptions!$A$4:$A$6,Assumptions!$C$4:$C$6)</x:f>
        <x:v>0.199</x:v>
      </x:c>
      <x:c r="R1539" s="32" t="n">
        <x:f>XLOOKUP(F1539,Assumptions!$A$4:$A$6,Assumptions!$D$4:$D$6)</x:f>
        <x:v>0.017</x:v>
      </x:c>
      <x:c r="S1539" s="32" t="n">
        <x:f>XLOOKUP(F1539,Assumptions!$A$4:$A$6,Assumptions!$E$4:$E$6)</x:f>
        <x:v>0.013</x:v>
      </x:c>
      <x:c r="T1539" s="32" t="n">
        <x:f>XLOOKUP(O1539,Assumptions!$H$4:$H$6,Assumptions!$I$4:$I$6)</x:f>
        <x:v>0.0035</x:v>
      </x:c>
      <x:c r="U1539" s="30" t="n">
        <x:f>XLOOKUP(F1539,Assumptions!$A$4:$A$6,Assumptions!$F$4:$F$6)</x:f>
        <x:v>140</x:v>
      </x:c>
      <x:c r="V1539" s="60" t="n">
        <x:f>I1539*12</x:f>
        <x:v>30172.68</x:v>
      </x:c>
      <x:c r="W1539" s="60" t="n">
        <x:f>H1539*J1539*(1-K1539)*Q1539</x:f>
        <x:v>349.57608625000006</x:v>
      </x:c>
      <x:c r="X1539" s="60" t="n">
        <x:f>V1539*R1539</x:f>
        <x:v>512.93556</x:v>
      </x:c>
      <x:c r="Y1539" s="60" t="n">
        <x:f>V1539*S1539</x:f>
        <x:v>392.24484</x:v>
      </x:c>
      <x:c r="Z1539" s="60" t="n">
        <x:f>H1539*J1539*T1539</x:f>
        <x:v>24.593292500000004</x:v>
      </x:c>
      <x:c r="AA1539" s="60" t="n">
        <x:f>P1539+W1539+X1539-Y1539-Z1539-U1539</x:f>
        <x:v>500.67351375</x:v>
      </x:c>
      <x:c r="AB1539" s="32" t="n">
        <x:f>IFERROR(AA1539/(P1539+W1539+X1539),0)</x:f>
        <x:v>0.4734449171556818</x:v>
      </x:c>
      <x:c r="AC1539" t="n">
        <x:f>IF(O1539="High",0,IF(I1539&gt;=1800,3,IF(I1539&gt;=900,2,1))+IF(K1539&gt;=0.9,2,IF(K1539&gt;=0.75,1,0))+IF(J1539&lt;=0.7,2,IF(J1539&lt;=0.85,1,0))+IF(M1539&gt;=8,1,0))</x:f>
        <x:v>6</x:v>
      </x:c>
      <x:c r="AD1539" t="str">
        <x:f>IF(AND(O1539&lt;&gt;"High",AC1539&gt;=Assumptions!$B$10,AA1539&gt;0),"Priority Growth",IF(AND(O1539="Low",AA1539&gt;0),"Maintain","Watch"))</x:f>
        <x:v>Priority Growth</x:v>
      </x:c>
      <x:c r="AE1539" s="60" t="n">
        <x:f>MAX(AA1539,0)*N1539</x:f>
        <x:v>41.55590164125</x:v>
      </x:c>
      <x:c r="AF1539" t="str">
        <x:f>IF(AND(AA1539&gt;=Assumptions!$B$11,O1539&lt;&gt;"High",OR(N1539&gt;=Assumptions!$B$12,M1539&lt;=6)),"High","Standard")</x:f>
        <x:v>Standard</x:v>
      </x:c>
    </x:row>
    <x:row r="1540">
      <x:c r="A1540" t="str">
        <x:f>'Raw_Data'!A1540</x:f>
        <x:v>C01539</x:v>
      </x:c>
      <x:c r="B1540" t="n">
        <x:f>'Raw_Data'!B1540</x:f>
        <x:v>45</x:v>
      </x:c>
      <x:c r="C1540" s="30" t="n">
        <x:f>'Raw_Data'!C1540</x:f>
        <x:v>65571</x:v>
      </x:c>
      <x:c r="D1540" t="n">
        <x:f>'Raw_Data'!D1540</x:f>
        <x:v>767</x:v>
      </x:c>
      <x:c r="E1540" t="n">
        <x:f>'Raw_Data'!E1540</x:f>
        <x:v>47</x:v>
      </x:c>
      <x:c r="F1540" t="str">
        <x:f>PROPER(TRIM('Raw_Data'!F1540))</x:f>
        <x:v>Gold</x:v>
      </x:c>
      <x:c r="G1540" t="str">
        <x:f>PROPER(TRIM('Raw_Data'!G1540))</x:f>
        <x:v>Partner</x:v>
      </x:c>
      <x:c r="H1540" s="60" t="n">
        <x:f>'Raw_Data'!H1540</x:f>
        <x:v>11334</x:v>
      </x:c>
      <x:c r="I1540" s="60" t="n">
        <x:f>'Raw_Data'!I1540</x:f>
        <x:v>785.27</x:v>
      </x:c>
      <x:c r="J1540" s="32" t="n">
        <x:f>'Raw_Data'!J1540</x:f>
        <x:v>0.284</x:v>
      </x:c>
      <x:c r="K1540" s="32" t="n">
        <x:f>'Raw_Data'!K1540</x:f>
        <x:v>0.867</x:v>
      </x:c>
      <x:c r="L1540" t="n">
        <x:f>'Raw_Data'!L1540</x:f>
        <x:v>0</x:v>
      </x:c>
      <x:c r="M1540" t="n">
        <x:f>IF('Raw_Data'!M1540="",Assumptions!$B$15,'Raw_Data'!M1540)</x:f>
        <x:v>7</x:v>
      </x:c>
      <x:c r="N1540" s="32" t="n">
        <x:f>'Raw_Data'!N1540</x:f>
        <x:v>0.191</x:v>
      </x:c>
      <x:c r="O1540" t="str">
        <x:f>IF(OR(D1540&lt;620,L1540&gt;=2,J1540&gt;0.9),"High",IF(OR(D1540&lt;700,L1540=1,J1540&gt;0.75),"Medium","Low"))</x:f>
        <x:v>Low</x:v>
      </x:c>
      <x:c r="P1540" s="30" t="n">
        <x:f>XLOOKUP(F1540,Assumptions!$A$4:$A$6,Assumptions!$B$4:$B$6)</x:f>
        <x:v>95</x:v>
      </x:c>
      <x:c r="Q1540" s="32" t="n">
        <x:f>XLOOKUP(F1540,Assumptions!$A$4:$A$6,Assumptions!$C$4:$C$6)</x:f>
        <x:v>0.219</x:v>
      </x:c>
      <x:c r="R1540" s="32" t="n">
        <x:f>XLOOKUP(F1540,Assumptions!$A$4:$A$6,Assumptions!$D$4:$D$6)</x:f>
        <x:v>0.016</x:v>
      </x:c>
      <x:c r="S1540" s="32" t="n">
        <x:f>XLOOKUP(F1540,Assumptions!$A$4:$A$6,Assumptions!$E$4:$E$6)</x:f>
        <x:v>0.01</x:v>
      </x:c>
      <x:c r="T1540" s="32" t="n">
        <x:f>XLOOKUP(O1540,Assumptions!$H$4:$H$6,Assumptions!$I$4:$I$6)</x:f>
        <x:v>0.0035</x:v>
      </x:c>
      <x:c r="U1540" s="30" t="n">
        <x:f>XLOOKUP(F1540,Assumptions!$A$4:$A$6,Assumptions!$F$4:$F$6)</x:f>
        <x:v>90</x:v>
      </x:c>
      <x:c r="V1540" s="60" t="n">
        <x:f>I1540*12</x:f>
        <x:v>9423.24</x:v>
      </x:c>
      <x:c r="W1540" s="60" t="n">
        <x:f>H1540*J1540*(1-K1540)*Q1540</x:f>
        <x:v>93.755618712</x:v>
      </x:c>
      <x:c r="X1540" s="60" t="n">
        <x:f>V1540*R1540</x:f>
        <x:v>150.77184</x:v>
      </x:c>
      <x:c r="Y1540" s="60" t="n">
        <x:f>V1540*S1540</x:f>
        <x:v>94.2324</x:v>
      </x:c>
      <x:c r="Z1540" s="60" t="n">
        <x:f>H1540*J1540*T1540</x:f>
        <x:v>11.265996</x:v>
      </x:c>
      <x:c r="AA1540" s="60" t="n">
        <x:f>P1540+W1540+X1540-Y1540-Z1540-U1540</x:f>
        <x:v>144.029062712</x:v>
      </x:c>
      <x:c r="AB1540" s="32" t="n">
        <x:f>IFERROR(AA1540/(P1540+W1540+X1540),0)</x:f>
        <x:v>0.4242044612779637</x:v>
      </x:c>
      <x:c r="AC1540" t="n">
        <x:f>IF(O1540="High",0,IF(I1540&gt;=1800,3,IF(I1540&gt;=900,2,1))+IF(K1540&gt;=0.9,2,IF(K1540&gt;=0.75,1,0))+IF(J1540&lt;=0.7,2,IF(J1540&lt;=0.85,1,0))+IF(M1540&gt;=8,1,0))</x:f>
        <x:v>4</x:v>
      </x:c>
      <x:c r="AD1540" t="str">
        <x:f>IF(AND(O1540&lt;&gt;"High",AC1540&gt;=Assumptions!$B$10,AA1540&gt;0),"Priority Growth",IF(AND(O1540="Low",AA1540&gt;0),"Maintain","Watch"))</x:f>
        <x:v>Maintain</x:v>
      </x:c>
      <x:c r="AE1540" s="60" t="n">
        <x:f>MAX(AA1540,0)*N1540</x:f>
        <x:v>27.509550977992003</x:v>
      </x:c>
      <x:c r="AF1540" t="str">
        <x:f>IF(AND(AA1540&gt;=Assumptions!$B$11,O1540&lt;&gt;"High",OR(N1540&gt;=Assumptions!$B$12,M1540&lt;=6)),"High","Standard")</x:f>
        <x:v>Standard</x:v>
      </x:c>
    </x:row>
    <x:row r="1541">
      <x:c r="A1541" t="str">
        <x:f>'Raw_Data'!A1541</x:f>
        <x:v>C01540</x:v>
      </x:c>
      <x:c r="B1541" t="n">
        <x:f>'Raw_Data'!B1541</x:f>
        <x:v>49</x:v>
      </x:c>
      <x:c r="C1541" s="30" t="n">
        <x:f>'Raw_Data'!C1541</x:f>
        <x:v>48429</x:v>
      </x:c>
      <x:c r="D1541" t="n">
        <x:f>'Raw_Data'!D1541</x:f>
        <x:v>717</x:v>
      </x:c>
      <x:c r="E1541" t="n">
        <x:f>'Raw_Data'!E1541</x:f>
        <x:v>47</x:v>
      </x:c>
      <x:c r="F1541" t="str">
        <x:f>PROPER(TRIM('Raw_Data'!F1541))</x:f>
        <x:v>Gold</x:v>
      </x:c>
      <x:c r="G1541" t="str">
        <x:f>PROPER(TRIM('Raw_Data'!G1541))</x:f>
        <x:v>Branch</x:v>
      </x:c>
      <x:c r="H1541" s="60" t="n">
        <x:f>'Raw_Data'!H1541</x:f>
        <x:v>7421</x:v>
      </x:c>
      <x:c r="I1541" s="60" t="n">
        <x:f>'Raw_Data'!I1541</x:f>
        <x:v>850.1</x:v>
      </x:c>
      <x:c r="J1541" s="32" t="n">
        <x:f>'Raw_Data'!J1541</x:f>
        <x:v>0.556</x:v>
      </x:c>
      <x:c r="K1541" s="32" t="n">
        <x:f>'Raw_Data'!K1541</x:f>
        <x:v>0.688</x:v>
      </x:c>
      <x:c r="L1541" t="n">
        <x:f>'Raw_Data'!L1541</x:f>
        <x:v>0</x:v>
      </x:c>
      <x:c r="M1541" t="n">
        <x:f>IF('Raw_Data'!M1541="",Assumptions!$B$15,'Raw_Data'!M1541)</x:f>
        <x:v>6</x:v>
      </x:c>
      <x:c r="N1541" s="32" t="n">
        <x:f>'Raw_Data'!N1541</x:f>
        <x:v>0.278</x:v>
      </x:c>
      <x:c r="O1541" t="str">
        <x:f>IF(OR(D1541&lt;620,L1541&gt;=2,J1541&gt;0.9),"High",IF(OR(D1541&lt;700,L1541=1,J1541&gt;0.75),"Medium","Low"))</x:f>
        <x:v>Low</x:v>
      </x:c>
      <x:c r="P1541" s="30" t="n">
        <x:f>XLOOKUP(F1541,Assumptions!$A$4:$A$6,Assumptions!$B$4:$B$6)</x:f>
        <x:v>95</x:v>
      </x:c>
      <x:c r="Q1541" s="32" t="n">
        <x:f>XLOOKUP(F1541,Assumptions!$A$4:$A$6,Assumptions!$C$4:$C$6)</x:f>
        <x:v>0.219</x:v>
      </x:c>
      <x:c r="R1541" s="32" t="n">
        <x:f>XLOOKUP(F1541,Assumptions!$A$4:$A$6,Assumptions!$D$4:$D$6)</x:f>
        <x:v>0.016</x:v>
      </x:c>
      <x:c r="S1541" s="32" t="n">
        <x:f>XLOOKUP(F1541,Assumptions!$A$4:$A$6,Assumptions!$E$4:$E$6)</x:f>
        <x:v>0.01</x:v>
      </x:c>
      <x:c r="T1541" s="32" t="n">
        <x:f>XLOOKUP(O1541,Assumptions!$H$4:$H$6,Assumptions!$I$4:$I$6)</x:f>
        <x:v>0.0035</x:v>
      </x:c>
      <x:c r="U1541" s="30" t="n">
        <x:f>XLOOKUP(F1541,Assumptions!$A$4:$A$6,Assumptions!$F$4:$F$6)</x:f>
        <x:v>90</x:v>
      </x:c>
      <x:c r="V1541" s="60" t="n">
        <x:f>I1541*12</x:f>
        <x:v>10201.2</x:v>
      </x:c>
      <x:c r="W1541" s="60" t="n">
        <x:f>H1541*J1541*(1-K1541)*Q1541</x:f>
        <x:v>281.92652092800006</x:v>
      </x:c>
      <x:c r="X1541" s="60" t="n">
        <x:f>V1541*R1541</x:f>
        <x:v>163.21920000000003</x:v>
      </x:c>
      <x:c r="Y1541" s="60" t="n">
        <x:f>V1541*S1541</x:f>
        <x:v>102.01200000000001</x:v>
      </x:c>
      <x:c r="Z1541" s="60" t="n">
        <x:f>H1541*J1541*T1541</x:f>
        <x:v>14.441266</x:v>
      </x:c>
      <x:c r="AA1541" s="60" t="n">
        <x:f>P1541+W1541+X1541-Y1541-Z1541-U1541</x:f>
        <x:v>333.6924549280001</x:v>
      </x:c>
      <x:c r="AB1541" s="32" t="n">
        <x:f>IFERROR(AA1541/(P1541+W1541+X1541),0)</x:f>
        <x:v>0.6177822798534774</x:v>
      </x:c>
      <x:c r="AC1541" t="n">
        <x:f>IF(O1541="High",0,IF(I1541&gt;=1800,3,IF(I1541&gt;=900,2,1))+IF(K1541&gt;=0.9,2,IF(K1541&gt;=0.75,1,0))+IF(J1541&lt;=0.7,2,IF(J1541&lt;=0.85,1,0))+IF(M1541&gt;=8,1,0))</x:f>
        <x:v>3</x:v>
      </x:c>
      <x:c r="AD1541" t="str">
        <x:f>IF(AND(O1541&lt;&gt;"High",AC1541&gt;=Assumptions!$B$10,AA1541&gt;0),"Priority Growth",IF(AND(O1541="Low",AA1541&gt;0),"Maintain","Watch"))</x:f>
        <x:v>Maintain</x:v>
      </x:c>
      <x:c r="AE1541" s="60" t="n">
        <x:f>MAX(AA1541,0)*N1541</x:f>
        <x:v>92.76650246998403</x:v>
      </x:c>
      <x:c r="AF1541" t="str">
        <x:f>IF(AND(AA1541&gt;=Assumptions!$B$11,O1541&lt;&gt;"High",OR(N1541&gt;=Assumptions!$B$12,M1541&lt;=6)),"High","Standard")</x:f>
        <x:v>High</x:v>
      </x:c>
    </x:row>
    <x:row r="1542">
      <x:c r="A1542" t="str">
        <x:f>'Raw_Data'!A1542</x:f>
        <x:v>C01541</x:v>
      </x:c>
      <x:c r="B1542" t="n">
        <x:f>'Raw_Data'!B1542</x:f>
        <x:v>32</x:v>
      </x:c>
      <x:c r="C1542" s="30" t="n">
        <x:f>'Raw_Data'!C1542</x:f>
        <x:v>86012</x:v>
      </x:c>
      <x:c r="D1542" t="n">
        <x:f>'Raw_Data'!D1542</x:f>
        <x:v>692</x:v>
      </x:c>
      <x:c r="E1542" t="n">
        <x:f>'Raw_Data'!E1542</x:f>
        <x:v>52</x:v>
      </x:c>
      <x:c r="F1542" t="str">
        <x:f>PROPER(TRIM('Raw_Data'!F1542))</x:f>
        <x:v>Gold</x:v>
      </x:c>
      <x:c r="G1542" t="str">
        <x:f>PROPER(TRIM('Raw_Data'!G1542))</x:f>
        <x:v>Digital</x:v>
      </x:c>
      <x:c r="H1542" s="60" t="n">
        <x:f>'Raw_Data'!H1542</x:f>
        <x:v>10548</x:v>
      </x:c>
      <x:c r="I1542" s="60" t="n">
        <x:f>'Raw_Data'!I1542</x:f>
        <x:v>1052.79</x:v>
      </x:c>
      <x:c r="J1542" s="32" t="n">
        <x:f>'Raw_Data'!J1542</x:f>
        <x:v>0.374</x:v>
      </x:c>
      <x:c r="K1542" s="32" t="n">
        <x:f>'Raw_Data'!K1542</x:f>
        <x:v>0.887</x:v>
      </x:c>
      <x:c r="L1542" t="n">
        <x:f>'Raw_Data'!L1542</x:f>
        <x:v>0</x:v>
      </x:c>
      <x:c r="M1542" t="n">
        <x:f>IF('Raw_Data'!M1542="",Assumptions!$B$15,'Raw_Data'!M1542)</x:f>
        <x:v>5</x:v>
      </x:c>
      <x:c r="N1542" s="32" t="n">
        <x:f>'Raw_Data'!N1542</x:f>
        <x:v>0.217</x:v>
      </x:c>
      <x:c r="O1542" t="str">
        <x:f>IF(OR(D1542&lt;620,L1542&gt;=2,J1542&gt;0.9),"High",IF(OR(D1542&lt;700,L1542=1,J1542&gt;0.75),"Medium","Low"))</x:f>
        <x:v>Medium</x:v>
      </x:c>
      <x:c r="P1542" s="30" t="n">
        <x:f>XLOOKUP(F1542,Assumptions!$A$4:$A$6,Assumptions!$B$4:$B$6)</x:f>
        <x:v>95</x:v>
      </x:c>
      <x:c r="Q1542" s="32" t="n">
        <x:f>XLOOKUP(F1542,Assumptions!$A$4:$A$6,Assumptions!$C$4:$C$6)</x:f>
        <x:v>0.219</x:v>
      </x:c>
      <x:c r="R1542" s="32" t="n">
        <x:f>XLOOKUP(F1542,Assumptions!$A$4:$A$6,Assumptions!$D$4:$D$6)</x:f>
        <x:v>0.016</x:v>
      </x:c>
      <x:c r="S1542" s="32" t="n">
        <x:f>XLOOKUP(F1542,Assumptions!$A$4:$A$6,Assumptions!$E$4:$E$6)</x:f>
        <x:v>0.01</x:v>
      </x:c>
      <x:c r="T1542" s="32" t="n">
        <x:f>XLOOKUP(O1542,Assumptions!$H$4:$H$6,Assumptions!$I$4:$I$6)</x:f>
        <x:v>0.012</x:v>
      </x:c>
      <x:c r="U1542" s="30" t="n">
        <x:f>XLOOKUP(F1542,Assumptions!$A$4:$A$6,Assumptions!$F$4:$F$6)</x:f>
        <x:v>90</x:v>
      </x:c>
      <x:c r="V1542" s="60" t="n">
        <x:f>I1542*12</x:f>
        <x:v>12633.48</x:v>
      </x:c>
      <x:c r="W1542" s="60" t="n">
        <x:f>H1542*J1542*(1-K1542)*Q1542</x:f>
        <x:v>97.62572714399998</x:v>
      </x:c>
      <x:c r="X1542" s="60" t="n">
        <x:f>V1542*R1542</x:f>
        <x:v>202.13568</x:v>
      </x:c>
      <x:c r="Y1542" s="60" t="n">
        <x:f>V1542*S1542</x:f>
        <x:v>126.3348</x:v>
      </x:c>
      <x:c r="Z1542" s="60" t="n">
        <x:f>H1542*J1542*T1542</x:f>
        <x:v>47.339424</x:v>
      </x:c>
      <x:c r="AA1542" s="60" t="n">
        <x:f>P1542+W1542+X1542-Y1542-Z1542-U1542</x:f>
        <x:v>131.08718314400005</x:v>
      </x:c>
      <x:c r="AB1542" s="32" t="n">
        <x:f>IFERROR(AA1542/(P1542+W1542+X1542),0)</x:f>
        <x:v>0.33206686563507565</x:v>
      </x:c>
      <x:c r="AC1542" t="n">
        <x:f>IF(O1542="High",0,IF(I1542&gt;=1800,3,IF(I1542&gt;=900,2,1))+IF(K1542&gt;=0.9,2,IF(K1542&gt;=0.75,1,0))+IF(J1542&lt;=0.7,2,IF(J1542&lt;=0.85,1,0))+IF(M1542&gt;=8,1,0))</x:f>
        <x:v>5</x:v>
      </x:c>
      <x:c r="AD1542" t="str">
        <x:f>IF(AND(O1542&lt;&gt;"High",AC1542&gt;=Assumptions!$B$10,AA1542&gt;0),"Priority Growth",IF(AND(O1542="Low",AA1542&gt;0),"Maintain","Watch"))</x:f>
        <x:v>Watch</x:v>
      </x:c>
      <x:c r="AE1542" s="60" t="n">
        <x:f>MAX(AA1542,0)*N1542</x:f>
        <x:v>28.44591874224801</x:v>
      </x:c>
      <x:c r="AF1542" t="str">
        <x:f>IF(AND(AA1542&gt;=Assumptions!$B$11,O1542&lt;&gt;"High",OR(N1542&gt;=Assumptions!$B$12,M1542&lt;=6)),"High","Standard")</x:f>
        <x:v>Standard</x:v>
      </x:c>
    </x:row>
    <x:row r="1543">
      <x:c r="A1543" t="str">
        <x:f>'Raw_Data'!A1543</x:f>
        <x:v>C01542</x:v>
      </x:c>
      <x:c r="B1543" t="n">
        <x:f>'Raw_Data'!B1543</x:f>
        <x:v>52</x:v>
      </x:c>
      <x:c r="C1543" s="30" t="n">
        <x:f>'Raw_Data'!C1543</x:f>
        <x:v>136845</x:v>
      </x:c>
      <x:c r="D1543" t="n">
        <x:f>'Raw_Data'!D1543</x:f>
        <x:v>749</x:v>
      </x:c>
      <x:c r="E1543" t="n">
        <x:f>'Raw_Data'!E1543</x:f>
        <x:v>77</x:v>
      </x:c>
      <x:c r="F1543" t="str">
        <x:f>PROPER(TRIM('Raw_Data'!F1543))</x:f>
        <x:v>Platinum</x:v>
      </x:c>
      <x:c r="G1543" t="str">
        <x:f>PROPER(TRIM('Raw_Data'!G1543))</x:f>
        <x:v>Partner</x:v>
      </x:c>
      <x:c r="H1543" s="60" t="n">
        <x:f>'Raw_Data'!H1543</x:f>
        <x:v>29815</x:v>
      </x:c>
      <x:c r="I1543" s="60" t="n">
        <x:f>'Raw_Data'!I1543</x:f>
        <x:v>3025.9</x:v>
      </x:c>
      <x:c r="J1543" s="32" t="n">
        <x:f>'Raw_Data'!J1543</x:f>
        <x:v>0.454</x:v>
      </x:c>
      <x:c r="K1543" s="32" t="n">
        <x:f>'Raw_Data'!K1543</x:f>
        <x:v>0.851</x:v>
      </x:c>
      <x:c r="L1543" t="n">
        <x:f>'Raw_Data'!L1543</x:f>
        <x:v>0</x:v>
      </x:c>
      <x:c r="M1543" t="n">
        <x:f>IF('Raw_Data'!M1543="",Assumptions!$B$15,'Raw_Data'!M1543)</x:f>
        <x:v>7</x:v>
      </x:c>
      <x:c r="N1543" s="32" t="n">
        <x:f>'Raw_Data'!N1543</x:f>
        <x:v>0.074</x:v>
      </x:c>
      <x:c r="O1543" t="str">
        <x:f>IF(OR(D1543&lt;620,L1543&gt;=2,J1543&gt;0.9),"High",IF(OR(D1543&lt;700,L1543=1,J1543&gt;0.75),"Medium","Low"))</x:f>
        <x:v>Low</x:v>
      </x:c>
      <x:c r="P1543" s="30" t="n">
        <x:f>XLOOKUP(F1543,Assumptions!$A$4:$A$6,Assumptions!$B$4:$B$6)</x:f>
        <x:v>195</x:v>
      </x:c>
      <x:c r="Q1543" s="32" t="n">
        <x:f>XLOOKUP(F1543,Assumptions!$A$4:$A$6,Assumptions!$C$4:$C$6)</x:f>
        <x:v>0.199</x:v>
      </x:c>
      <x:c r="R1543" s="32" t="n">
        <x:f>XLOOKUP(F1543,Assumptions!$A$4:$A$6,Assumptions!$D$4:$D$6)</x:f>
        <x:v>0.017</x:v>
      </x:c>
      <x:c r="S1543" s="32" t="n">
        <x:f>XLOOKUP(F1543,Assumptions!$A$4:$A$6,Assumptions!$E$4:$E$6)</x:f>
        <x:v>0.013</x:v>
      </x:c>
      <x:c r="T1543" s="32" t="n">
        <x:f>XLOOKUP(O1543,Assumptions!$H$4:$H$6,Assumptions!$I$4:$I$6)</x:f>
        <x:v>0.0035</x:v>
      </x:c>
      <x:c r="U1543" s="30" t="n">
        <x:f>XLOOKUP(F1543,Assumptions!$A$4:$A$6,Assumptions!$F$4:$F$6)</x:f>
        <x:v>140</x:v>
      </x:c>
      <x:c r="V1543" s="60" t="n">
        <x:f>I1543*12</x:f>
        <x:v>36310.8</x:v>
      </x:c>
      <x:c r="W1543" s="60" t="n">
        <x:f>H1543*J1543*(1-K1543)*Q1543</x:f>
        <x:v>401.3562325100001</x:v>
      </x:c>
      <x:c r="X1543" s="60" t="n">
        <x:f>V1543*R1543</x:f>
        <x:v>617.2836000000001</x:v>
      </x:c>
      <x:c r="Y1543" s="60" t="n">
        <x:f>V1543*S1543</x:f>
        <x:v>472.04040000000003</x:v>
      </x:c>
      <x:c r="Z1543" s="60" t="n">
        <x:f>H1543*J1543*T1543</x:f>
        <x:v>47.376035</x:v>
      </x:c>
      <x:c r="AA1543" s="60" t="n">
        <x:f>P1543+W1543+X1543-Y1543-Z1543-U1543</x:f>
        <x:v>554.2233975100003</x:v>
      </x:c>
      <x:c r="AB1543" s="32" t="n">
        <x:f>IFERROR(AA1543/(P1543+W1543+X1543),0)</x:f>
        <x:v>0.4566621683500434</x:v>
      </x:c>
      <x:c r="AC1543" t="n">
        <x:f>IF(O1543="High",0,IF(I1543&gt;=1800,3,IF(I1543&gt;=900,2,1))+IF(K1543&gt;=0.9,2,IF(K1543&gt;=0.75,1,0))+IF(J1543&lt;=0.7,2,IF(J1543&lt;=0.85,1,0))+IF(M1543&gt;=8,1,0))</x:f>
        <x:v>6</x:v>
      </x:c>
      <x:c r="AD1543" t="str">
        <x:f>IF(AND(O1543&lt;&gt;"High",AC1543&gt;=Assumptions!$B$10,AA1543&gt;0),"Priority Growth",IF(AND(O1543="Low",AA1543&gt;0),"Maintain","Watch"))</x:f>
        <x:v>Priority Growth</x:v>
      </x:c>
      <x:c r="AE1543" s="60" t="n">
        <x:f>MAX(AA1543,0)*N1543</x:f>
        <x:v>41.01253141574002</x:v>
      </x:c>
      <x:c r="AF1543" t="str">
        <x:f>IF(AND(AA1543&gt;=Assumptions!$B$11,O1543&lt;&gt;"High",OR(N1543&gt;=Assumptions!$B$12,M1543&lt;=6)),"High","Standard")</x:f>
        <x:v>Standard</x:v>
      </x:c>
    </x:row>
    <x:row r="1544">
      <x:c r="A1544" t="str">
        <x:f>'Raw_Data'!A1544</x:f>
        <x:v>C01543</x:v>
      </x:c>
      <x:c r="B1544" t="n">
        <x:f>'Raw_Data'!B1544</x:f>
        <x:v>35</x:v>
      </x:c>
      <x:c r="C1544" s="30" t="n">
        <x:f>'Raw_Data'!C1544</x:f>
        <x:v>159175</x:v>
      </x:c>
      <x:c r="D1544" t="n">
        <x:f>'Raw_Data'!D1544</x:f>
        <x:v>642</x:v>
      </x:c>
      <x:c r="E1544" t="n">
        <x:f>'Raw_Data'!E1544</x:f>
        <x:v>36</x:v>
      </x:c>
      <x:c r="F1544" t="str">
        <x:f>PROPER(TRIM('Raw_Data'!F1544))</x:f>
        <x:v>Platinum</x:v>
      </x:c>
      <x:c r="G1544" t="str">
        <x:f>PROPER(TRIM('Raw_Data'!G1544))</x:f>
        <x:v>Digital</x:v>
      </x:c>
      <x:c r="H1544" s="60" t="n">
        <x:f>'Raw_Data'!H1544</x:f>
        <x:v>31309</x:v>
      </x:c>
      <x:c r="I1544" s="60" t="n">
        <x:f>'Raw_Data'!I1544</x:f>
        <x:v>2943.07</x:v>
      </x:c>
      <x:c r="J1544" s="32" t="n">
        <x:f>'Raw_Data'!J1544</x:f>
        <x:v>0.303</x:v>
      </x:c>
      <x:c r="K1544" s="32" t="n">
        <x:f>'Raw_Data'!K1544</x:f>
        <x:v>0.737</x:v>
      </x:c>
      <x:c r="L1544" t="n">
        <x:f>'Raw_Data'!L1544</x:f>
        <x:v>0</x:v>
      </x:c>
      <x:c r="M1544" t="n">
        <x:f>IF('Raw_Data'!M1544="",Assumptions!$B$15,'Raw_Data'!M1544)</x:f>
        <x:v>9</x:v>
      </x:c>
      <x:c r="N1544" s="32" t="n">
        <x:f>'Raw_Data'!N1544</x:f>
        <x:v>0.02</x:v>
      </x:c>
      <x:c r="O1544" t="str">
        <x:f>IF(OR(D1544&lt;620,L1544&gt;=2,J1544&gt;0.9),"High",IF(OR(D1544&lt;700,L1544=1,J1544&gt;0.75),"Medium","Low"))</x:f>
        <x:v>Medium</x:v>
      </x:c>
      <x:c r="P1544" s="30" t="n">
        <x:f>XLOOKUP(F1544,Assumptions!$A$4:$A$6,Assumptions!$B$4:$B$6)</x:f>
        <x:v>195</x:v>
      </x:c>
      <x:c r="Q1544" s="32" t="n">
        <x:f>XLOOKUP(F1544,Assumptions!$A$4:$A$6,Assumptions!$C$4:$C$6)</x:f>
        <x:v>0.199</x:v>
      </x:c>
      <x:c r="R1544" s="32" t="n">
        <x:f>XLOOKUP(F1544,Assumptions!$A$4:$A$6,Assumptions!$D$4:$D$6)</x:f>
        <x:v>0.017</x:v>
      </x:c>
      <x:c r="S1544" s="32" t="n">
        <x:f>XLOOKUP(F1544,Assumptions!$A$4:$A$6,Assumptions!$E$4:$E$6)</x:f>
        <x:v>0.013</x:v>
      </x:c>
      <x:c r="T1544" s="32" t="n">
        <x:f>XLOOKUP(O1544,Assumptions!$H$4:$H$6,Assumptions!$I$4:$I$6)</x:f>
        <x:v>0.012</x:v>
      </x:c>
      <x:c r="U1544" s="30" t="n">
        <x:f>XLOOKUP(F1544,Assumptions!$A$4:$A$6,Assumptions!$F$4:$F$6)</x:f>
        <x:v>140</x:v>
      </x:c>
      <x:c r="V1544" s="60" t="n">
        <x:f>I1544*12</x:f>
        <x:v>35316.840000000004</x:v>
      </x:c>
      <x:c r="W1544" s="60" t="n">
        <x:f>H1544*J1544*(1-K1544)*Q1544</x:f>
        <x:v>496.5015972990001</x:v>
      </x:c>
      <x:c r="X1544" s="60" t="n">
        <x:f>V1544*R1544</x:f>
        <x:v>600.38628</x:v>
      </x:c>
      <x:c r="Y1544" s="60" t="n">
        <x:f>V1544*S1544</x:f>
        <x:v>459.11892</x:v>
      </x:c>
      <x:c r="Z1544" s="60" t="n">
        <x:f>H1544*J1544*T1544</x:f>
        <x:v>113.83952400000001</x:v>
      </x:c>
      <x:c r="AA1544" s="60" t="n">
        <x:f>P1544+W1544+X1544-Y1544-Z1544-U1544</x:f>
        <x:v>578.9294332990002</x:v>
      </x:c>
      <x:c r="AB1544" s="32" t="n">
        <x:f>IFERROR(AA1544/(P1544+W1544+X1544),0)</x:f>
        <x:v>0.4481266861249525</x:v>
      </x:c>
      <x:c r="AC1544" t="n">
        <x:f>IF(O1544="High",0,IF(I1544&gt;=1800,3,IF(I1544&gt;=900,2,1))+IF(K1544&gt;=0.9,2,IF(K1544&gt;=0.75,1,0))+IF(J1544&lt;=0.7,2,IF(J1544&lt;=0.85,1,0))+IF(M1544&gt;=8,1,0))</x:f>
        <x:v>6</x:v>
      </x:c>
      <x:c r="AD1544" t="str">
        <x:f>IF(AND(O1544&lt;&gt;"High",AC1544&gt;=Assumptions!$B$10,AA1544&gt;0),"Priority Growth",IF(AND(O1544="Low",AA1544&gt;0),"Maintain","Watch"))</x:f>
        <x:v>Priority Growth</x:v>
      </x:c>
      <x:c r="AE1544" s="60" t="n">
        <x:f>MAX(AA1544,0)*N1544</x:f>
        <x:v>11.578588665980003</x:v>
      </x:c>
      <x:c r="AF1544" t="str">
        <x:f>IF(AND(AA1544&gt;=Assumptions!$B$11,O1544&lt;&gt;"High",OR(N1544&gt;=Assumptions!$B$12,M1544&lt;=6)),"High","Standard")</x:f>
        <x:v>Standard</x:v>
      </x:c>
    </x:row>
    <x:row r="1545">
      <x:c r="A1545" t="str">
        <x:f>'Raw_Data'!A1545</x:f>
        <x:v>C01544</x:v>
      </x:c>
      <x:c r="B1545" t="n">
        <x:f>'Raw_Data'!B1545</x:f>
        <x:v>45</x:v>
      </x:c>
      <x:c r="C1545" s="30" t="n">
        <x:f>'Raw_Data'!C1545</x:f>
        <x:v>127764</x:v>
      </x:c>
      <x:c r="D1545" t="n">
        <x:f>'Raw_Data'!D1545</x:f>
        <x:v>748</x:v>
      </x:c>
      <x:c r="E1545" t="n">
        <x:f>'Raw_Data'!E1545</x:f>
        <x:v>44</x:v>
      </x:c>
      <x:c r="F1545" t="str">
        <x:f>PROPER(TRIM('Raw_Data'!F1545))</x:f>
        <x:v>Platinum</x:v>
      </x:c>
      <x:c r="G1545" t="str">
        <x:f>PROPER(TRIM('Raw_Data'!G1545))</x:f>
        <x:v>Digital</x:v>
      </x:c>
      <x:c r="H1545" s="60" t="n">
        <x:f>'Raw_Data'!H1545</x:f>
        <x:v>31404</x:v>
      </x:c>
      <x:c r="I1545" s="60" t="n">
        <x:f>'Raw_Data'!I1545</x:f>
        <x:v>3036.37</x:v>
      </x:c>
      <x:c r="J1545" s="32" t="n">
        <x:f>'Raw_Data'!J1545</x:f>
        <x:v>0.351</x:v>
      </x:c>
      <x:c r="K1545" s="32" t="n">
        <x:f>'Raw_Data'!K1545</x:f>
        <x:v>0.763</x:v>
      </x:c>
      <x:c r="L1545" t="n">
        <x:f>'Raw_Data'!L1545</x:f>
        <x:v>0</x:v>
      </x:c>
      <x:c r="M1545" t="n">
        <x:f>IF('Raw_Data'!M1545="",Assumptions!$B$15,'Raw_Data'!M1545)</x:f>
        <x:v>7</x:v>
      </x:c>
      <x:c r="N1545" s="32" t="n">
        <x:f>'Raw_Data'!N1545</x:f>
        <x:v>0.092</x:v>
      </x:c>
      <x:c r="O1545" t="str">
        <x:f>IF(OR(D1545&lt;620,L1545&gt;=2,J1545&gt;0.9),"High",IF(OR(D1545&lt;700,L1545=1,J1545&gt;0.75),"Medium","Low"))</x:f>
        <x:v>Low</x:v>
      </x:c>
      <x:c r="P1545" s="30" t="n">
        <x:f>XLOOKUP(F1545,Assumptions!$A$4:$A$6,Assumptions!$B$4:$B$6)</x:f>
        <x:v>195</x:v>
      </x:c>
      <x:c r="Q1545" s="32" t="n">
        <x:f>XLOOKUP(F1545,Assumptions!$A$4:$A$6,Assumptions!$C$4:$C$6)</x:f>
        <x:v>0.199</x:v>
      </x:c>
      <x:c r="R1545" s="32" t="n">
        <x:f>XLOOKUP(F1545,Assumptions!$A$4:$A$6,Assumptions!$D$4:$D$6)</x:f>
        <x:v>0.017</x:v>
      </x:c>
      <x:c r="S1545" s="32" t="n">
        <x:f>XLOOKUP(F1545,Assumptions!$A$4:$A$6,Assumptions!$E$4:$E$6)</x:f>
        <x:v>0.013</x:v>
      </x:c>
      <x:c r="T1545" s="32" t="n">
        <x:f>XLOOKUP(O1545,Assumptions!$H$4:$H$6,Assumptions!$I$4:$I$6)</x:f>
        <x:v>0.0035</x:v>
      </x:c>
      <x:c r="U1545" s="30" t="n">
        <x:f>XLOOKUP(F1545,Assumptions!$A$4:$A$6,Assumptions!$F$4:$F$6)</x:f>
        <x:v>140</x:v>
      </x:c>
      <x:c r="V1545" s="60" t="n">
        <x:f>I1545*12</x:f>
        <x:v>36436.44</x:v>
      </x:c>
      <x:c r="W1545" s="60" t="n">
        <x:f>H1545*J1545*(1-K1545)*Q1545</x:f>
        <x:v>519.868505052</x:v>
      </x:c>
      <x:c r="X1545" s="60" t="n">
        <x:f>V1545*R1545</x:f>
        <x:v>619.4194800000001</x:v>
      </x:c>
      <x:c r="Y1545" s="60" t="n">
        <x:f>V1545*S1545</x:f>
        <x:v>473.67372</x:v>
      </x:c>
      <x:c r="Z1545" s="60" t="n">
        <x:f>H1545*J1545*T1545</x:f>
        <x:v>38.579814</x:v>
      </x:c>
      <x:c r="AA1545" s="60" t="n">
        <x:f>P1545+W1545+X1545-Y1545-Z1545-U1545</x:f>
        <x:v>682.0344510520003</x:v>
      </x:c>
      <x:c r="AB1545" s="32" t="n">
        <x:f>IFERROR(AA1545/(P1545+W1545+X1545),0)</x:f>
        <x:v>0.5111598535644611</x:v>
      </x:c>
      <x:c r="AC1545" t="n">
        <x:f>IF(O1545="High",0,IF(I1545&gt;=1800,3,IF(I1545&gt;=900,2,1))+IF(K1545&gt;=0.9,2,IF(K1545&gt;=0.75,1,0))+IF(J1545&lt;=0.7,2,IF(J1545&lt;=0.85,1,0))+IF(M1545&gt;=8,1,0))</x:f>
        <x:v>6</x:v>
      </x:c>
      <x:c r="AD1545" t="str">
        <x:f>IF(AND(O1545&lt;&gt;"High",AC1545&gt;=Assumptions!$B$10,AA1545&gt;0),"Priority Growth",IF(AND(O1545="Low",AA1545&gt;0),"Maintain","Watch"))</x:f>
        <x:v>Priority Growth</x:v>
      </x:c>
      <x:c r="AE1545" s="60" t="n">
        <x:f>MAX(AA1545,0)*N1545</x:f>
        <x:v>62.74716949678403</x:v>
      </x:c>
      <x:c r="AF1545" t="str">
        <x:f>IF(AND(AA1545&gt;=Assumptions!$B$11,O1545&lt;&gt;"High",OR(N1545&gt;=Assumptions!$B$12,M1545&lt;=6)),"High","Standard")</x:f>
        <x:v>Standard</x:v>
      </x:c>
    </x:row>
    <x:row r="1546">
      <x:c r="A1546" t="str">
        <x:f>'Raw_Data'!A1546</x:f>
        <x:v>C01545</x:v>
      </x:c>
      <x:c r="B1546" t="n">
        <x:f>'Raw_Data'!B1546</x:f>
        <x:v>45</x:v>
      </x:c>
      <x:c r="C1546" s="30" t="n">
        <x:f>'Raw_Data'!C1546</x:f>
        <x:v>31529</x:v>
      </x:c>
      <x:c r="D1546" t="n">
        <x:f>'Raw_Data'!D1546</x:f>
        <x:v>563</x:v>
      </x:c>
      <x:c r="E1546" t="n">
        <x:f>'Raw_Data'!E1546</x:f>
        <x:v>12</x:v>
      </x:c>
      <x:c r="F1546" t="str">
        <x:f>PROPER(TRIM('Raw_Data'!F1546))</x:f>
        <x:v>Classic</x:v>
      </x:c>
      <x:c r="G1546" t="str">
        <x:f>PROPER(TRIM('Raw_Data'!G1546))</x:f>
        <x:v>Direct Mail</x:v>
      </x:c>
      <x:c r="H1546" s="60" t="n">
        <x:f>'Raw_Data'!H1546</x:f>
        <x:v>1000</x:v>
      </x:c>
      <x:c r="I1546" s="60" t="n">
        <x:f>'Raw_Data'!I1546</x:f>
        <x:v>218.61</x:v>
      </x:c>
      <x:c r="J1546" s="32" t="n">
        <x:f>'Raw_Data'!J1546</x:f>
        <x:v>0.507</x:v>
      </x:c>
      <x:c r="K1546" s="32" t="n">
        <x:f>'Raw_Data'!K1546</x:f>
        <x:v>0.69</x:v>
      </x:c>
      <x:c r="L1546" t="n">
        <x:f>'Raw_Data'!L1546</x:f>
        <x:v>1</x:v>
      </x:c>
      <x:c r="M1546" t="n">
        <x:f>IF('Raw_Data'!M1546="",Assumptions!$B$15,'Raw_Data'!M1546)</x:f>
        <x:v>5</x:v>
      </x:c>
      <x:c r="N1546" s="32" t="n">
        <x:f>'Raw_Data'!N1546</x:f>
        <x:v>0.216</x:v>
      </x:c>
      <x:c r="O1546" t="str">
        <x:f>IF(OR(D1546&lt;620,L1546&gt;=2,J1546&gt;0.9),"High",IF(OR(D1546&lt;700,L1546=1,J1546&gt;0.75),"Medium","Low"))</x:f>
        <x:v>High</x:v>
      </x:c>
      <x:c r="P1546" s="30" t="n">
        <x:f>XLOOKUP(F1546,Assumptions!$A$4:$A$6,Assumptions!$B$4:$B$6)</x:f>
        <x:v>0</x:v>
      </x:c>
      <x:c r="Q1546" s="32" t="n">
        <x:f>XLOOKUP(F1546,Assumptions!$A$4:$A$6,Assumptions!$C$4:$C$6)</x:f>
        <x:v>0.229</x:v>
      </x:c>
      <x:c r="R1546" s="32" t="n">
        <x:f>XLOOKUP(F1546,Assumptions!$A$4:$A$6,Assumptions!$D$4:$D$6)</x:f>
        <x:v>0.015</x:v>
      </x:c>
      <x:c r="S1546" s="32" t="n">
        <x:f>XLOOKUP(F1546,Assumptions!$A$4:$A$6,Assumptions!$E$4:$E$6)</x:f>
        <x:v>0.0075</x:v>
      </x:c>
      <x:c r="T1546" s="32" t="n">
        <x:f>XLOOKUP(O1546,Assumptions!$H$4:$H$6,Assumptions!$I$4:$I$6)</x:f>
        <x:v>0.045</x:v>
      </x:c>
      <x:c r="U1546" s="30" t="n">
        <x:f>XLOOKUP(F1546,Assumptions!$A$4:$A$6,Assumptions!$F$4:$F$6)</x:f>
        <x:v>60</x:v>
      </x:c>
      <x:c r="V1546" s="60" t="n">
        <x:f>I1546*12</x:f>
        <x:v>2623.32</x:v>
      </x:c>
      <x:c r="W1546" s="60" t="n">
        <x:f>H1546*J1546*(1-K1546)*Q1546</x:f>
        <x:v>35.99193</x:v>
      </x:c>
      <x:c r="X1546" s="60" t="n">
        <x:f>V1546*R1546</x:f>
        <x:v>39.3498</x:v>
      </x:c>
      <x:c r="Y1546" s="60" t="n">
        <x:f>V1546*S1546</x:f>
        <x:v>19.6749</x:v>
      </x:c>
      <x:c r="Z1546" s="60" t="n">
        <x:f>H1546*J1546*T1546</x:f>
        <x:v>22.814999999999998</x:v>
      </x:c>
      <x:c r="AA1546" s="60" t="n">
        <x:f>P1546+W1546+X1546-Y1546-Z1546-U1546</x:f>
        <x:v>-27.148169999999986</x:v>
      </x:c>
      <x:c r="AB1546" s="32" t="n">
        <x:f>IFERROR(AA1546/(P1546+W1546+X1546),0)</x:f>
        <x:v>-0.3603337751867389</x:v>
      </x:c>
      <x:c r="AC1546" t="n">
        <x:f>IF(O1546="High",0,IF(I1546&gt;=1800,3,IF(I1546&gt;=900,2,1))+IF(K1546&gt;=0.9,2,IF(K1546&gt;=0.75,1,0))+IF(J1546&lt;=0.7,2,IF(J1546&lt;=0.85,1,0))+IF(M1546&gt;=8,1,0))</x:f>
        <x:v>0</x:v>
      </x:c>
      <x:c r="AD1546" t="str">
        <x:f>IF(AND(O1546&lt;&gt;"High",AC1546&gt;=Assumptions!$B$10,AA1546&gt;0),"Priority Growth",IF(AND(O1546="Low",AA1546&gt;0),"Maintain","Watch"))</x:f>
        <x:v>Watch</x:v>
      </x:c>
      <x:c r="AE1546" s="60" t="n">
        <x:f>MAX(AA1546,0)*N1546</x:f>
        <x:v>0</x:v>
      </x:c>
      <x:c r="AF1546" t="str">
        <x:f>IF(AND(AA1546&gt;=Assumptions!$B$11,O1546&lt;&gt;"High",OR(N1546&gt;=Assumptions!$B$12,M1546&lt;=6)),"High","Standard")</x:f>
        <x:v>Standard</x:v>
      </x:c>
    </x:row>
    <x:row r="1547">
      <x:c r="A1547" t="str">
        <x:f>'Raw_Data'!A1547</x:f>
        <x:v>C01546</x:v>
      </x:c>
      <x:c r="B1547" t="n">
        <x:f>'Raw_Data'!B1547</x:f>
        <x:v>60</x:v>
      </x:c>
      <x:c r="C1547" s="30" t="n">
        <x:f>'Raw_Data'!C1547</x:f>
        <x:v>31801</x:v>
      </x:c>
      <x:c r="D1547" t="n">
        <x:f>'Raw_Data'!D1547</x:f>
        <x:v>662</x:v>
      </x:c>
      <x:c r="E1547" t="n">
        <x:f>'Raw_Data'!E1547</x:f>
        <x:v>25</x:v>
      </x:c>
      <x:c r="F1547" t="str">
        <x:f>PROPER(TRIM('Raw_Data'!F1547))</x:f>
        <x:v>Classic</x:v>
      </x:c>
      <x:c r="G1547" t="str">
        <x:f>PROPER(TRIM('Raw_Data'!G1547))</x:f>
        <x:v>Partner</x:v>
      </x:c>
      <x:c r="H1547" s="60" t="n">
        <x:f>'Raw_Data'!H1547</x:f>
        <x:v>3363</x:v>
      </x:c>
      <x:c r="I1547" s="60" t="n">
        <x:f>'Raw_Data'!I1547</x:f>
        <x:v>409.71</x:v>
      </x:c>
      <x:c r="J1547" s="32" t="n">
        <x:f>'Raw_Data'!J1547</x:f>
        <x:v>0.389</x:v>
      </x:c>
      <x:c r="K1547" s="32" t="n">
        <x:f>'Raw_Data'!K1547</x:f>
        <x:v>0.632</x:v>
      </x:c>
      <x:c r="L1547" t="n">
        <x:f>'Raw_Data'!L1547</x:f>
        <x:v>0</x:v>
      </x:c>
      <x:c r="M1547" t="n">
        <x:f>IF('Raw_Data'!M1547="",Assumptions!$B$15,'Raw_Data'!M1547)</x:f>
        <x:v>9</x:v>
      </x:c>
      <x:c r="N1547" s="32" t="n">
        <x:f>'Raw_Data'!N1547</x:f>
        <x:v>0.032</x:v>
      </x:c>
      <x:c r="O1547" t="str">
        <x:f>IF(OR(D1547&lt;620,L1547&gt;=2,J1547&gt;0.9),"High",IF(OR(D1547&lt;700,L1547=1,J1547&gt;0.75),"Medium","Low"))</x:f>
        <x:v>Medium</x:v>
      </x:c>
      <x:c r="P1547" s="30" t="n">
        <x:f>XLOOKUP(F1547,Assumptions!$A$4:$A$6,Assumptions!$B$4:$B$6)</x:f>
        <x:v>0</x:v>
      </x:c>
      <x:c r="Q1547" s="32" t="n">
        <x:f>XLOOKUP(F1547,Assumptions!$A$4:$A$6,Assumptions!$C$4:$C$6)</x:f>
        <x:v>0.229</x:v>
      </x:c>
      <x:c r="R1547" s="32" t="n">
        <x:f>XLOOKUP(F1547,Assumptions!$A$4:$A$6,Assumptions!$D$4:$D$6)</x:f>
        <x:v>0.015</x:v>
      </x:c>
      <x:c r="S1547" s="32" t="n">
        <x:f>XLOOKUP(F1547,Assumptions!$A$4:$A$6,Assumptions!$E$4:$E$6)</x:f>
        <x:v>0.0075</x:v>
      </x:c>
      <x:c r="T1547" s="32" t="n">
        <x:f>XLOOKUP(O1547,Assumptions!$H$4:$H$6,Assumptions!$I$4:$I$6)</x:f>
        <x:v>0.012</x:v>
      </x:c>
      <x:c r="U1547" s="30" t="n">
        <x:f>XLOOKUP(F1547,Assumptions!$A$4:$A$6,Assumptions!$F$4:$F$6)</x:f>
        <x:v>60</x:v>
      </x:c>
      <x:c r="V1547" s="60" t="n">
        <x:f>I1547*12</x:f>
        <x:v>4916.5199999999995</x:v>
      </x:c>
      <x:c r="W1547" s="60" t="n">
        <x:f>H1547*J1547*(1-K1547)*Q1547</x:f>
        <x:v>110.24522030400001</x:v>
      </x:c>
      <x:c r="X1547" s="60" t="n">
        <x:f>V1547*R1547</x:f>
        <x:v>73.74779999999998</x:v>
      </x:c>
      <x:c r="Y1547" s="60" t="n">
        <x:f>V1547*S1547</x:f>
        <x:v>36.87389999999999</x:v>
      </x:c>
      <x:c r="Z1547" s="60" t="n">
        <x:f>H1547*J1547*T1547</x:f>
        <x:v>15.698484000000002</x:v>
      </x:c>
      <x:c r="AA1547" s="60" t="n">
        <x:f>P1547+W1547+X1547-Y1547-Z1547-U1547</x:f>
        <x:v>71.420636304</x:v>
      </x:c>
      <x:c r="AB1547" s="32" t="n">
        <x:f>IFERROR(AA1547/(P1547+W1547+X1547),0)</x:f>
        <x:v>0.3881703566037245</x:v>
      </x:c>
      <x:c r="AC1547" t="n">
        <x:f>IF(O1547="High",0,IF(I1547&gt;=1800,3,IF(I1547&gt;=900,2,1))+IF(K1547&gt;=0.9,2,IF(K1547&gt;=0.75,1,0))+IF(J1547&lt;=0.7,2,IF(J1547&lt;=0.85,1,0))+IF(M1547&gt;=8,1,0))</x:f>
        <x:v>4</x:v>
      </x:c>
      <x:c r="AD1547" t="str">
        <x:f>IF(AND(O1547&lt;&gt;"High",AC1547&gt;=Assumptions!$B$10,AA1547&gt;0),"Priority Growth",IF(AND(O1547="Low",AA1547&gt;0),"Maintain","Watch"))</x:f>
        <x:v>Watch</x:v>
      </x:c>
      <x:c r="AE1547" s="60" t="n">
        <x:f>MAX(AA1547,0)*N1547</x:f>
        <x:v>2.285460361728</x:v>
      </x:c>
      <x:c r="AF1547" t="str">
        <x:f>IF(AND(AA1547&gt;=Assumptions!$B$11,O1547&lt;&gt;"High",OR(N1547&gt;=Assumptions!$B$12,M1547&lt;=6)),"High","Standard")</x:f>
        <x:v>Standard</x:v>
      </x:c>
    </x:row>
    <x:row r="1548">
      <x:c r="A1548" t="str">
        <x:f>'Raw_Data'!A1548</x:f>
        <x:v>C01547</x:v>
      </x:c>
      <x:c r="B1548" t="n">
        <x:f>'Raw_Data'!B1548</x:f>
        <x:v>36</x:v>
      </x:c>
      <x:c r="C1548" s="30" t="n">
        <x:f>'Raw_Data'!C1548</x:f>
        <x:v>52826</x:v>
      </x:c>
      <x:c r="D1548" t="n">
        <x:f>'Raw_Data'!D1548</x:f>
        <x:v>733</x:v>
      </x:c>
      <x:c r="E1548" t="n">
        <x:f>'Raw_Data'!E1548</x:f>
        <x:v>52</x:v>
      </x:c>
      <x:c r="F1548" t="str">
        <x:f>PROPER(TRIM('Raw_Data'!F1548))</x:f>
        <x:v>Gold</x:v>
      </x:c>
      <x:c r="G1548" t="str">
        <x:f>PROPER(TRIM('Raw_Data'!G1548))</x:f>
        <x:v>Direct Mail</x:v>
      </x:c>
      <x:c r="H1548" s="60" t="n">
        <x:f>'Raw_Data'!H1548</x:f>
        <x:v>12416</x:v>
      </x:c>
      <x:c r="I1548" s="60" t="n">
        <x:f>'Raw_Data'!I1548</x:f>
        <x:v>641.45</x:v>
      </x:c>
      <x:c r="J1548" s="32" t="n">
        <x:f>'Raw_Data'!J1548</x:f>
        <x:v>0.246</x:v>
      </x:c>
      <x:c r="K1548" s="32" t="n">
        <x:f>'Raw_Data'!K1548</x:f>
        <x:v>0.942</x:v>
      </x:c>
      <x:c r="L1548" t="n">
        <x:f>'Raw_Data'!L1548</x:f>
        <x:v>0</x:v>
      </x:c>
      <x:c r="M1548" t="n">
        <x:f>IF('Raw_Data'!M1548="",Assumptions!$B$15,'Raw_Data'!M1548)</x:f>
        <x:v>9</x:v>
      </x:c>
      <x:c r="N1548" s="32" t="n">
        <x:f>'Raw_Data'!N1548</x:f>
        <x:v>0.03</x:v>
      </x:c>
      <x:c r="O1548" t="str">
        <x:f>IF(OR(D1548&lt;620,L1548&gt;=2,J1548&gt;0.9),"High",IF(OR(D1548&lt;700,L1548=1,J1548&gt;0.75),"Medium","Low"))</x:f>
        <x:v>Low</x:v>
      </x:c>
      <x:c r="P1548" s="30" t="n">
        <x:f>XLOOKUP(F1548,Assumptions!$A$4:$A$6,Assumptions!$B$4:$B$6)</x:f>
        <x:v>95</x:v>
      </x:c>
      <x:c r="Q1548" s="32" t="n">
        <x:f>XLOOKUP(F1548,Assumptions!$A$4:$A$6,Assumptions!$C$4:$C$6)</x:f>
        <x:v>0.219</x:v>
      </x:c>
      <x:c r="R1548" s="32" t="n">
        <x:f>XLOOKUP(F1548,Assumptions!$A$4:$A$6,Assumptions!$D$4:$D$6)</x:f>
        <x:v>0.016</x:v>
      </x:c>
      <x:c r="S1548" s="32" t="n">
        <x:f>XLOOKUP(F1548,Assumptions!$A$4:$A$6,Assumptions!$E$4:$E$6)</x:f>
        <x:v>0.01</x:v>
      </x:c>
      <x:c r="T1548" s="32" t="n">
        <x:f>XLOOKUP(O1548,Assumptions!$H$4:$H$6,Assumptions!$I$4:$I$6)</x:f>
        <x:v>0.0035</x:v>
      </x:c>
      <x:c r="U1548" s="30" t="n">
        <x:f>XLOOKUP(F1548,Assumptions!$A$4:$A$6,Assumptions!$F$4:$F$6)</x:f>
        <x:v>90</x:v>
      </x:c>
      <x:c r="V1548" s="60" t="n">
        <x:f>I1548*12</x:f>
        <x:v>7697.400000000001</x:v>
      </x:c>
      <x:c r="W1548" s="60" t="n">
        <x:f>H1548*J1548*(1-K1548)*Q1548</x:f>
        <x:v>38.796175872000035</x:v>
      </x:c>
      <x:c r="X1548" s="60" t="n">
        <x:f>V1548*R1548</x:f>
        <x:v>123.15840000000001</x:v>
      </x:c>
      <x:c r="Y1548" s="60" t="n">
        <x:f>V1548*S1548</x:f>
        <x:v>76.974</x:v>
      </x:c>
      <x:c r="Z1548" s="60" t="n">
        <x:f>H1548*J1548*T1548</x:f>
        <x:v>10.690176</x:v>
      </x:c>
      <x:c r="AA1548" s="60" t="n">
        <x:f>P1548+W1548+X1548-Y1548-Z1548-U1548</x:f>
        <x:v>79.29039987200008</x:v>
      </x:c>
      <x:c r="AB1548" s="32" t="n">
        <x:f>IFERROR(AA1548/(P1548+W1548+X1548),0)</x:f>
        <x:v>0.3085774970261591</x:v>
      </x:c>
      <x:c r="AC1548" t="n">
        <x:f>IF(O1548="High",0,IF(I1548&gt;=1800,3,IF(I1548&gt;=900,2,1))+IF(K1548&gt;=0.9,2,IF(K1548&gt;=0.75,1,0))+IF(J1548&lt;=0.7,2,IF(J1548&lt;=0.85,1,0))+IF(M1548&gt;=8,1,0))</x:f>
        <x:v>6</x:v>
      </x:c>
      <x:c r="AD1548" t="str">
        <x:f>IF(AND(O1548&lt;&gt;"High",AC1548&gt;=Assumptions!$B$10,AA1548&gt;0),"Priority Growth",IF(AND(O1548="Low",AA1548&gt;0),"Maintain","Watch"))</x:f>
        <x:v>Priority Growth</x:v>
      </x:c>
      <x:c r="AE1548" s="60" t="n">
        <x:f>MAX(AA1548,0)*N1548</x:f>
        <x:v>2.3787119961600025</x:v>
      </x:c>
      <x:c r="AF1548" t="str">
        <x:f>IF(AND(AA1548&gt;=Assumptions!$B$11,O1548&lt;&gt;"High",OR(N1548&gt;=Assumptions!$B$12,M1548&lt;=6)),"High","Standard")</x:f>
        <x:v>Standard</x:v>
      </x:c>
    </x:row>
    <x:row r="1549">
      <x:c r="A1549" t="str">
        <x:f>'Raw_Data'!A1549</x:f>
        <x:v>C01548</x:v>
      </x:c>
      <x:c r="B1549" t="n">
        <x:f>'Raw_Data'!B1549</x:f>
        <x:v>40</x:v>
      </x:c>
      <x:c r="C1549" s="30" t="n">
        <x:f>'Raw_Data'!C1549</x:f>
        <x:v>89765</x:v>
      </x:c>
      <x:c r="D1549" t="n">
        <x:f>'Raw_Data'!D1549</x:f>
        <x:v>639</x:v>
      </x:c>
      <x:c r="E1549" t="n">
        <x:f>'Raw_Data'!E1549</x:f>
        <x:v>89</x:v>
      </x:c>
      <x:c r="F1549" t="str">
        <x:f>PROPER(TRIM('Raw_Data'!F1549))</x:f>
        <x:v>Gold</x:v>
      </x:c>
      <x:c r="G1549" t="str">
        <x:f>PROPER(TRIM('Raw_Data'!G1549))</x:f>
        <x:v>Branch</x:v>
      </x:c>
      <x:c r="H1549" s="60" t="n">
        <x:f>'Raw_Data'!H1549</x:f>
        <x:v>9361</x:v>
      </x:c>
      <x:c r="I1549" s="60" t="n">
        <x:f>'Raw_Data'!I1549</x:f>
        <x:v>1032.72</x:v>
      </x:c>
      <x:c r="J1549" s="32" t="n">
        <x:f>'Raw_Data'!J1549</x:f>
        <x:v>0.413</x:v>
      </x:c>
      <x:c r="K1549" s="32" t="n">
        <x:f>'Raw_Data'!K1549</x:f>
        <x:v>0.685</x:v>
      </x:c>
      <x:c r="L1549" t="n">
        <x:f>'Raw_Data'!L1549</x:f>
        <x:v>0</x:v>
      </x:c>
      <x:c r="M1549" t="n">
        <x:f>IF('Raw_Data'!M1549="",Assumptions!$B$15,'Raw_Data'!M1549)</x:f>
        <x:v>8</x:v>
      </x:c>
      <x:c r="N1549" s="32" t="n">
        <x:f>'Raw_Data'!N1549</x:f>
        <x:v>0.073</x:v>
      </x:c>
      <x:c r="O1549" t="str">
        <x:f>IF(OR(D1549&lt;620,L1549&gt;=2,J1549&gt;0.9),"High",IF(OR(D1549&lt;700,L1549=1,J1549&gt;0.75),"Medium","Low"))</x:f>
        <x:v>Medium</x:v>
      </x:c>
      <x:c r="P1549" s="30" t="n">
        <x:f>XLOOKUP(F1549,Assumptions!$A$4:$A$6,Assumptions!$B$4:$B$6)</x:f>
        <x:v>95</x:v>
      </x:c>
      <x:c r="Q1549" s="32" t="n">
        <x:f>XLOOKUP(F1549,Assumptions!$A$4:$A$6,Assumptions!$C$4:$C$6)</x:f>
        <x:v>0.219</x:v>
      </x:c>
      <x:c r="R1549" s="32" t="n">
        <x:f>XLOOKUP(F1549,Assumptions!$A$4:$A$6,Assumptions!$D$4:$D$6)</x:f>
        <x:v>0.016</x:v>
      </x:c>
      <x:c r="S1549" s="32" t="n">
        <x:f>XLOOKUP(F1549,Assumptions!$A$4:$A$6,Assumptions!$E$4:$E$6)</x:f>
        <x:v>0.01</x:v>
      </x:c>
      <x:c r="T1549" s="32" t="n">
        <x:f>XLOOKUP(O1549,Assumptions!$H$4:$H$6,Assumptions!$I$4:$I$6)</x:f>
        <x:v>0.012</x:v>
      </x:c>
      <x:c r="U1549" s="30" t="n">
        <x:f>XLOOKUP(F1549,Assumptions!$A$4:$A$6,Assumptions!$F$4:$F$6)</x:f>
        <x:v>90</x:v>
      </x:c>
      <x:c r="V1549" s="60" t="n">
        <x:f>I1549*12</x:f>
        <x:v>12392.64</x:v>
      </x:c>
      <x:c r="W1549" s="60" t="n">
        <x:f>H1549*J1549*(1-K1549)*Q1549</x:f>
        <x:v>266.702425605</x:v>
      </x:c>
      <x:c r="X1549" s="60" t="n">
        <x:f>V1549*R1549</x:f>
        <x:v>198.28224</x:v>
      </x:c>
      <x:c r="Y1549" s="60" t="n">
        <x:f>V1549*S1549</x:f>
        <x:v>123.9264</x:v>
      </x:c>
      <x:c r="Z1549" s="60" t="n">
        <x:f>H1549*J1549*T1549</x:f>
        <x:v>46.393116</x:v>
      </x:c>
      <x:c r="AA1549" s="60" t="n">
        <x:f>P1549+W1549+X1549-Y1549-Z1549-U1549</x:f>
        <x:v>299.6651496049999</x:v>
      </x:c>
      <x:c r="AB1549" s="32" t="n">
        <x:f>IFERROR(AA1549/(P1549+W1549+X1549),0)</x:f>
        <x:v>0.5351309919910855</x:v>
      </x:c>
      <x:c r="AC1549" t="n">
        <x:f>IF(O1549="High",0,IF(I1549&gt;=1800,3,IF(I1549&gt;=900,2,1))+IF(K1549&gt;=0.9,2,IF(K1549&gt;=0.75,1,0))+IF(J1549&lt;=0.7,2,IF(J1549&lt;=0.85,1,0))+IF(M1549&gt;=8,1,0))</x:f>
        <x:v>5</x:v>
      </x:c>
      <x:c r="AD1549" t="str">
        <x:f>IF(AND(O1549&lt;&gt;"High",AC1549&gt;=Assumptions!$B$10,AA1549&gt;0),"Priority Growth",IF(AND(O1549="Low",AA1549&gt;0),"Maintain","Watch"))</x:f>
        <x:v>Watch</x:v>
      </x:c>
      <x:c r="AE1549" s="60" t="n">
        <x:f>MAX(AA1549,0)*N1549</x:f>
        <x:v>21.87555592116499</x:v>
      </x:c>
      <x:c r="AF1549" t="str">
        <x:f>IF(AND(AA1549&gt;=Assumptions!$B$11,O1549&lt;&gt;"High",OR(N1549&gt;=Assumptions!$B$12,M1549&lt;=6)),"High","Standard")</x:f>
        <x:v>Standard</x:v>
      </x:c>
    </x:row>
    <x:row r="1550">
      <x:c r="A1550" t="str">
        <x:f>'Raw_Data'!A1550</x:f>
        <x:v>C01549</x:v>
      </x:c>
      <x:c r="B1550" t="n">
        <x:f>'Raw_Data'!B1550</x:f>
        <x:v>56</x:v>
      </x:c>
      <x:c r="C1550" s="30" t="n">
        <x:f>'Raw_Data'!C1550</x:f>
        <x:v>118727</x:v>
      </x:c>
      <x:c r="D1550" t="n">
        <x:f>'Raw_Data'!D1550</x:f>
        <x:v>736</x:v>
      </x:c>
      <x:c r="E1550" t="n">
        <x:f>'Raw_Data'!E1550</x:f>
        <x:v>19</x:v>
      </x:c>
      <x:c r="F1550" t="str">
        <x:f>PROPER(TRIM('Raw_Data'!F1550))</x:f>
        <x:v>Platinum</x:v>
      </x:c>
      <x:c r="G1550" t="str">
        <x:f>PROPER(TRIM('Raw_Data'!G1550))</x:f>
        <x:v>Branch</x:v>
      </x:c>
      <x:c r="H1550" s="60" t="n">
        <x:f>'Raw_Data'!H1550</x:f>
        <x:v>27850</x:v>
      </x:c>
      <x:c r="I1550" s="60" t="n">
        <x:f>'Raw_Data'!I1550</x:f>
        <x:v>3185.42</x:v>
      </x:c>
      <x:c r="J1550" s="32" t="n">
        <x:f>'Raw_Data'!J1550</x:f>
        <x:v>0.413</x:v>
      </x:c>
      <x:c r="K1550" s="32" t="n">
        <x:f>'Raw_Data'!K1550</x:f>
        <x:v>0.915</x:v>
      </x:c>
      <x:c r="L1550" t="n">
        <x:f>'Raw_Data'!L1550</x:f>
        <x:v>1</x:v>
      </x:c>
      <x:c r="M1550" t="n">
        <x:f>IF('Raw_Data'!M1550="",Assumptions!$B$15,'Raw_Data'!M1550)</x:f>
        <x:v>6</x:v>
      </x:c>
      <x:c r="N1550" s="32" t="n">
        <x:f>'Raw_Data'!N1550</x:f>
        <x:v>0.179</x:v>
      </x:c>
      <x:c r="O1550" t="str">
        <x:f>IF(OR(D1550&lt;620,L1550&gt;=2,J1550&gt;0.9),"High",IF(OR(D1550&lt;700,L1550=1,J1550&gt;0.75),"Medium","Low"))</x:f>
        <x:v>Medium</x:v>
      </x:c>
      <x:c r="P1550" s="30" t="n">
        <x:f>XLOOKUP(F1550,Assumptions!$A$4:$A$6,Assumptions!$B$4:$B$6)</x:f>
        <x:v>195</x:v>
      </x:c>
      <x:c r="Q1550" s="32" t="n">
        <x:f>XLOOKUP(F1550,Assumptions!$A$4:$A$6,Assumptions!$C$4:$C$6)</x:f>
        <x:v>0.199</x:v>
      </x:c>
      <x:c r="R1550" s="32" t="n">
        <x:f>XLOOKUP(F1550,Assumptions!$A$4:$A$6,Assumptions!$D$4:$D$6)</x:f>
        <x:v>0.017</x:v>
      </x:c>
      <x:c r="S1550" s="32" t="n">
        <x:f>XLOOKUP(F1550,Assumptions!$A$4:$A$6,Assumptions!$E$4:$E$6)</x:f>
        <x:v>0.013</x:v>
      </x:c>
      <x:c r="T1550" s="32" t="n">
        <x:f>XLOOKUP(O1550,Assumptions!$H$4:$H$6,Assumptions!$I$4:$I$6)</x:f>
        <x:v>0.012</x:v>
      </x:c>
      <x:c r="U1550" s="30" t="n">
        <x:f>XLOOKUP(F1550,Assumptions!$A$4:$A$6,Assumptions!$F$4:$F$6)</x:f>
        <x:v>140</x:v>
      </x:c>
      <x:c r="V1550" s="60" t="n">
        <x:f>I1550*12</x:f>
        <x:v>38225.04</x:v>
      </x:c>
      <x:c r="W1550" s="60" t="n">
        <x:f>H1550*J1550*(1-K1550)*Q1550</x:f>
        <x:v>194.5571757499999</x:v>
      </x:c>
      <x:c r="X1550" s="60" t="n">
        <x:f>V1550*R1550</x:f>
        <x:v>649.82568</x:v>
      </x:c>
      <x:c r="Y1550" s="60" t="n">
        <x:f>V1550*S1550</x:f>
        <x:v>496.92552</x:v>
      </x:c>
      <x:c r="Z1550" s="60" t="n">
        <x:f>H1550*J1550*T1550</x:f>
        <x:v>138.0246</x:v>
      </x:c>
      <x:c r="AA1550" s="60" t="n">
        <x:f>P1550+W1550+X1550-Y1550-Z1550-U1550</x:f>
        <x:v>264.4327357500001</x:v>
      </x:c>
      <x:c r="AB1550" s="32" t="n">
        <x:f>IFERROR(AA1550/(P1550+W1550+X1550),0)</x:f>
        <x:v>0.2544132167344536</x:v>
      </x:c>
      <x:c r="AC1550" t="n">
        <x:f>IF(O1550="High",0,IF(I1550&gt;=1800,3,IF(I1550&gt;=900,2,1))+IF(K1550&gt;=0.9,2,IF(K1550&gt;=0.75,1,0))+IF(J1550&lt;=0.7,2,IF(J1550&lt;=0.85,1,0))+IF(M1550&gt;=8,1,0))</x:f>
        <x:v>7</x:v>
      </x:c>
      <x:c r="AD1550" t="str">
        <x:f>IF(AND(O1550&lt;&gt;"High",AC1550&gt;=Assumptions!$B$10,AA1550&gt;0),"Priority Growth",IF(AND(O1550="Low",AA1550&gt;0),"Maintain","Watch"))</x:f>
        <x:v>Priority Growth</x:v>
      </x:c>
      <x:c r="AE1550" s="60" t="n">
        <x:f>MAX(AA1550,0)*N1550</x:f>
        <x:v>47.33345969925002</x:v>
      </x:c>
      <x:c r="AF1550" t="str">
        <x:f>IF(AND(AA1550&gt;=Assumptions!$B$11,O1550&lt;&gt;"High",OR(N1550&gt;=Assumptions!$B$12,M1550&lt;=6)),"High","Standard")</x:f>
        <x:v>Standard</x:v>
      </x:c>
    </x:row>
    <x:row r="1551">
      <x:c r="A1551" t="str">
        <x:f>'Raw_Data'!A1551</x:f>
        <x:v>C01550</x:v>
      </x:c>
      <x:c r="B1551" t="n">
        <x:f>'Raw_Data'!B1551</x:f>
        <x:v>58</x:v>
      </x:c>
      <x:c r="C1551" s="30" t="n">
        <x:f>'Raw_Data'!C1551</x:f>
        <x:v>86495</x:v>
      </x:c>
      <x:c r="D1551" t="n">
        <x:f>'Raw_Data'!D1551</x:f>
        <x:v>658</x:v>
      </x:c>
      <x:c r="E1551" t="n">
        <x:f>'Raw_Data'!E1551</x:f>
        <x:v>37</x:v>
      </x:c>
      <x:c r="F1551" t="str">
        <x:f>PROPER(TRIM('Raw_Data'!F1551))</x:f>
        <x:v>Gold</x:v>
      </x:c>
      <x:c r="G1551" t="str">
        <x:f>PROPER(TRIM('Raw_Data'!G1551))</x:f>
        <x:v>Direct Mail</x:v>
      </x:c>
      <x:c r="H1551" s="60" t="n">
        <x:f>'Raw_Data'!H1551</x:f>
        <x:v>11279</x:v>
      </x:c>
      <x:c r="I1551" s="60" t="n">
        <x:f>'Raw_Data'!I1551</x:f>
        <x:v>1766.3</x:v>
      </x:c>
      <x:c r="J1551" s="32" t="n">
        <x:f>'Raw_Data'!J1551</x:f>
        <x:v>0.289</x:v>
      </x:c>
      <x:c r="K1551" s="32" t="n">
        <x:f>'Raw_Data'!K1551</x:f>
        <x:v>0.548</x:v>
      </x:c>
      <x:c r="L1551" t="n">
        <x:f>'Raw_Data'!L1551</x:f>
        <x:v>0</x:v>
      </x:c>
      <x:c r="M1551" t="n">
        <x:f>IF('Raw_Data'!M1551="",Assumptions!$B$15,'Raw_Data'!M1551)</x:f>
        <x:v>9</x:v>
      </x:c>
      <x:c r="N1551" s="32" t="n">
        <x:f>'Raw_Data'!N1551</x:f>
        <x:v>0.02</x:v>
      </x:c>
      <x:c r="O1551" t="str">
        <x:f>IF(OR(D1551&lt;620,L1551&gt;=2,J1551&gt;0.9),"High",IF(OR(D1551&lt;700,L1551=1,J1551&gt;0.75),"Medium","Low"))</x:f>
        <x:v>Medium</x:v>
      </x:c>
      <x:c r="P1551" s="30" t="n">
        <x:f>XLOOKUP(F1551,Assumptions!$A$4:$A$6,Assumptions!$B$4:$B$6)</x:f>
        <x:v>95</x:v>
      </x:c>
      <x:c r="Q1551" s="32" t="n">
        <x:f>XLOOKUP(F1551,Assumptions!$A$4:$A$6,Assumptions!$C$4:$C$6)</x:f>
        <x:v>0.219</x:v>
      </x:c>
      <x:c r="R1551" s="32" t="n">
        <x:f>XLOOKUP(F1551,Assumptions!$A$4:$A$6,Assumptions!$D$4:$D$6)</x:f>
        <x:v>0.016</x:v>
      </x:c>
      <x:c r="S1551" s="32" t="n">
        <x:f>XLOOKUP(F1551,Assumptions!$A$4:$A$6,Assumptions!$E$4:$E$6)</x:f>
        <x:v>0.01</x:v>
      </x:c>
      <x:c r="T1551" s="32" t="n">
        <x:f>XLOOKUP(O1551,Assumptions!$H$4:$H$6,Assumptions!$I$4:$I$6)</x:f>
        <x:v>0.012</x:v>
      </x:c>
      <x:c r="U1551" s="30" t="n">
        <x:f>XLOOKUP(F1551,Assumptions!$A$4:$A$6,Assumptions!$F$4:$F$6)</x:f>
        <x:v>90</x:v>
      </x:c>
      <x:c r="V1551" s="60" t="n">
        <x:f>I1551*12</x:f>
        <x:v>21195.6</x:v>
      </x:c>
      <x:c r="W1551" s="60" t="n">
        <x:f>H1551*J1551*(1-K1551)*Q1551</x:f>
        <x:v>322.66435342799997</x:v>
      </x:c>
      <x:c r="X1551" s="60" t="n">
        <x:f>V1551*R1551</x:f>
        <x:v>339.1296</x:v>
      </x:c>
      <x:c r="Y1551" s="60" t="n">
        <x:f>V1551*S1551</x:f>
        <x:v>211.956</x:v>
      </x:c>
      <x:c r="Z1551" s="60" t="n">
        <x:f>H1551*J1551*T1551</x:f>
        <x:v>39.115572</x:v>
      </x:c>
      <x:c r="AA1551" s="60" t="n">
        <x:f>P1551+W1551+X1551-Y1551-Z1551-U1551</x:f>
        <x:v>415.7223814279999</x:v>
      </x:c>
      <x:c r="AB1551" s="32" t="n">
        <x:f>IFERROR(AA1551/(P1551+W1551+X1551),0)</x:f>
        <x:v>0.5493204319946394</x:v>
      </x:c>
      <x:c r="AC1551" t="n">
        <x:f>IF(O1551="High",0,IF(I1551&gt;=1800,3,IF(I1551&gt;=900,2,1))+IF(K1551&gt;=0.9,2,IF(K1551&gt;=0.75,1,0))+IF(J1551&lt;=0.7,2,IF(J1551&lt;=0.85,1,0))+IF(M1551&gt;=8,1,0))</x:f>
        <x:v>5</x:v>
      </x:c>
      <x:c r="AD1551" t="str">
        <x:f>IF(AND(O1551&lt;&gt;"High",AC1551&gt;=Assumptions!$B$10,AA1551&gt;0),"Priority Growth",IF(AND(O1551="Low",AA1551&gt;0),"Maintain","Watch"))</x:f>
        <x:v>Watch</x:v>
      </x:c>
      <x:c r="AE1551" s="60" t="n">
        <x:f>MAX(AA1551,0)*N1551</x:f>
        <x:v>8.314447628559998</x:v>
      </x:c>
      <x:c r="AF1551" t="str">
        <x:f>IF(AND(AA1551&gt;=Assumptions!$B$11,O1551&lt;&gt;"High",OR(N1551&gt;=Assumptions!$B$12,M1551&lt;=6)),"High","Standard")</x:f>
        <x:v>Standard</x:v>
      </x:c>
    </x:row>
    <x:row r="1552">
      <x:c r="A1552" t="str">
        <x:f>'Raw_Data'!A1552</x:f>
        <x:v>C01551</x:v>
      </x:c>
      <x:c r="B1552" t="n">
        <x:f>'Raw_Data'!B1552</x:f>
        <x:v>39</x:v>
      </x:c>
      <x:c r="C1552" s="30" t="n">
        <x:f>'Raw_Data'!C1552</x:f>
        <x:v>30210</x:v>
      </x:c>
      <x:c r="D1552" t="n">
        <x:f>'Raw_Data'!D1552</x:f>
        <x:v>689</x:v>
      </x:c>
      <x:c r="E1552" t="n">
        <x:f>'Raw_Data'!E1552</x:f>
        <x:v>23</x:v>
      </x:c>
      <x:c r="F1552" t="str">
        <x:f>PROPER(TRIM('Raw_Data'!F1552))</x:f>
        <x:v>Classic</x:v>
      </x:c>
      <x:c r="G1552" t="str">
        <x:f>PROPER(TRIM('Raw_Data'!G1552))</x:f>
        <x:v>Direct Mail</x:v>
      </x:c>
      <x:c r="H1552" s="60" t="n">
        <x:f>'Raw_Data'!H1552</x:f>
        <x:v>2411</x:v>
      </x:c>
      <x:c r="I1552" s="60" t="n">
        <x:f>'Raw_Data'!I1552</x:f>
        <x:v>650.83</x:v>
      </x:c>
      <x:c r="J1552" s="32" t="n">
        <x:f>'Raw_Data'!J1552</x:f>
        <x:v>0.434</x:v>
      </x:c>
      <x:c r="K1552" s="32" t="n">
        <x:f>'Raw_Data'!K1552</x:f>
        <x:v>0.905</x:v>
      </x:c>
      <x:c r="L1552" t="n">
        <x:f>'Raw_Data'!L1552</x:f>
        <x:v>0</x:v>
      </x:c>
      <x:c r="M1552" t="n">
        <x:f>IF('Raw_Data'!M1552="",Assumptions!$B$15,'Raw_Data'!M1552)</x:f>
        <x:v>8</x:v>
      </x:c>
      <x:c r="N1552" s="32" t="n">
        <x:f>'Raw_Data'!N1552</x:f>
        <x:v>0.07</x:v>
      </x:c>
      <x:c r="O1552" t="str">
        <x:f>IF(OR(D1552&lt;620,L1552&gt;=2,J1552&gt;0.9),"High",IF(OR(D1552&lt;700,L1552=1,J1552&gt;0.75),"Medium","Low"))</x:f>
        <x:v>Medium</x:v>
      </x:c>
      <x:c r="P1552" s="30" t="n">
        <x:f>XLOOKUP(F1552,Assumptions!$A$4:$A$6,Assumptions!$B$4:$B$6)</x:f>
        <x:v>0</x:v>
      </x:c>
      <x:c r="Q1552" s="32" t="n">
        <x:f>XLOOKUP(F1552,Assumptions!$A$4:$A$6,Assumptions!$C$4:$C$6)</x:f>
        <x:v>0.229</x:v>
      </x:c>
      <x:c r="R1552" s="32" t="n">
        <x:f>XLOOKUP(F1552,Assumptions!$A$4:$A$6,Assumptions!$D$4:$D$6)</x:f>
        <x:v>0.015</x:v>
      </x:c>
      <x:c r="S1552" s="32" t="n">
        <x:f>XLOOKUP(F1552,Assumptions!$A$4:$A$6,Assumptions!$E$4:$E$6)</x:f>
        <x:v>0.0075</x:v>
      </x:c>
      <x:c r="T1552" s="32" t="n">
        <x:f>XLOOKUP(O1552,Assumptions!$H$4:$H$6,Assumptions!$I$4:$I$6)</x:f>
        <x:v>0.012</x:v>
      </x:c>
      <x:c r="U1552" s="30" t="n">
        <x:f>XLOOKUP(F1552,Assumptions!$A$4:$A$6,Assumptions!$F$4:$F$6)</x:f>
        <x:v>60</x:v>
      </x:c>
      <x:c r="V1552" s="60" t="n">
        <x:f>I1552*12</x:f>
        <x:v>7809.960000000001</x:v>
      </x:c>
      <x:c r="W1552" s="60" t="n">
        <x:f>H1552*J1552*(1-K1552)*Q1552</x:f>
        <x:v>22.763866369999995</x:v>
      </x:c>
      <x:c r="X1552" s="60" t="n">
        <x:f>V1552*R1552</x:f>
        <x:v>117.14940000000001</x:v>
      </x:c>
      <x:c r="Y1552" s="60" t="n">
        <x:f>V1552*S1552</x:f>
        <x:v>58.57470000000001</x:v>
      </x:c>
      <x:c r="Z1552" s="60" t="n">
        <x:f>H1552*J1552*T1552</x:f>
        <x:v>12.556488</x:v>
      </x:c>
      <x:c r="AA1552" s="60" t="n">
        <x:f>P1552+W1552+X1552-Y1552-Z1552-U1552</x:f>
        <x:v>8.782078369999994</x:v>
      </x:c>
      <x:c r="AB1552" s="32" t="n">
        <x:f>IFERROR(AA1552/(P1552+W1552+X1552),0)</x:f>
        <x:v>0.06276801762869166</x:v>
      </x:c>
      <x:c r="AC1552" t="n">
        <x:f>IF(O1552="High",0,IF(I1552&gt;=1800,3,IF(I1552&gt;=900,2,1))+IF(K1552&gt;=0.9,2,IF(K1552&gt;=0.75,1,0))+IF(J1552&lt;=0.7,2,IF(J1552&lt;=0.85,1,0))+IF(M1552&gt;=8,1,0))</x:f>
        <x:v>6</x:v>
      </x:c>
      <x:c r="AD1552" t="str">
        <x:f>IF(AND(O1552&lt;&gt;"High",AC1552&gt;=Assumptions!$B$10,AA1552&gt;0),"Priority Growth",IF(AND(O1552="Low",AA1552&gt;0),"Maintain","Watch"))</x:f>
        <x:v>Priority Growth</x:v>
      </x:c>
      <x:c r="AE1552" s="60" t="n">
        <x:f>MAX(AA1552,0)*N1552</x:f>
        <x:v>0.6147454858999996</x:v>
      </x:c>
      <x:c r="AF1552" t="str">
        <x:f>IF(AND(AA1552&gt;=Assumptions!$B$11,O1552&lt;&gt;"High",OR(N1552&gt;=Assumptions!$B$12,M1552&lt;=6)),"High","Standard")</x:f>
        <x:v>Standard</x:v>
      </x:c>
    </x:row>
    <x:row r="1553">
      <x:c r="A1553" t="str">
        <x:f>'Raw_Data'!A1553</x:f>
        <x:v>C01552</x:v>
      </x:c>
      <x:c r="B1553" t="n">
        <x:f>'Raw_Data'!B1553</x:f>
        <x:v>40</x:v>
      </x:c>
      <x:c r="C1553" s="30" t="n">
        <x:f>'Raw_Data'!C1553</x:f>
        <x:v>65564</x:v>
      </x:c>
      <x:c r="D1553" t="n">
        <x:f>'Raw_Data'!D1553</x:f>
        <x:v>638</x:v>
      </x:c>
      <x:c r="E1553" t="n">
        <x:f>'Raw_Data'!E1553</x:f>
        <x:v>62</x:v>
      </x:c>
      <x:c r="F1553" t="str">
        <x:f>PROPER(TRIM('Raw_Data'!F1553))</x:f>
        <x:v>Classic</x:v>
      </x:c>
      <x:c r="G1553" t="str">
        <x:f>PROPER(TRIM('Raw_Data'!G1553))</x:f>
        <x:v>Branch</x:v>
      </x:c>
      <x:c r="H1553" s="60" t="n">
        <x:f>'Raw_Data'!H1553</x:f>
        <x:v>5710</x:v>
      </x:c>
      <x:c r="I1553" s="60" t="n">
        <x:f>'Raw_Data'!I1553</x:f>
        <x:v>672.22</x:v>
      </x:c>
      <x:c r="J1553" s="32" t="n">
        <x:f>'Raw_Data'!J1553</x:f>
        <x:v>0.436</x:v>
      </x:c>
      <x:c r="K1553" s="32" t="n">
        <x:f>'Raw_Data'!K1553</x:f>
        <x:v>0.767</x:v>
      </x:c>
      <x:c r="L1553" t="n">
        <x:f>'Raw_Data'!L1553</x:f>
        <x:v>0</x:v>
      </x:c>
      <x:c r="M1553" t="n">
        <x:f>IF('Raw_Data'!M1553="",Assumptions!$B$15,'Raw_Data'!M1553)</x:f>
        <x:v>6</x:v>
      </x:c>
      <x:c r="N1553" s="32" t="n">
        <x:f>'Raw_Data'!N1553</x:f>
        <x:v>0.105</x:v>
      </x:c>
      <x:c r="O1553" t="str">
        <x:f>IF(OR(D1553&lt;620,L1553&gt;=2,J1553&gt;0.9),"High",IF(OR(D1553&lt;700,L1553=1,J1553&gt;0.75),"Medium","Low"))</x:f>
        <x:v>Medium</x:v>
      </x:c>
      <x:c r="P1553" s="30" t="n">
        <x:f>XLOOKUP(F1553,Assumptions!$A$4:$A$6,Assumptions!$B$4:$B$6)</x:f>
        <x:v>0</x:v>
      </x:c>
      <x:c r="Q1553" s="32" t="n">
        <x:f>XLOOKUP(F1553,Assumptions!$A$4:$A$6,Assumptions!$C$4:$C$6)</x:f>
        <x:v>0.229</x:v>
      </x:c>
      <x:c r="R1553" s="32" t="n">
        <x:f>XLOOKUP(F1553,Assumptions!$A$4:$A$6,Assumptions!$D$4:$D$6)</x:f>
        <x:v>0.015</x:v>
      </x:c>
      <x:c r="S1553" s="32" t="n">
        <x:f>XLOOKUP(F1553,Assumptions!$A$4:$A$6,Assumptions!$E$4:$E$6)</x:f>
        <x:v>0.0075</x:v>
      </x:c>
      <x:c r="T1553" s="32" t="n">
        <x:f>XLOOKUP(O1553,Assumptions!$H$4:$H$6,Assumptions!$I$4:$I$6)</x:f>
        <x:v>0.012</x:v>
      </x:c>
      <x:c r="U1553" s="30" t="n">
        <x:f>XLOOKUP(F1553,Assumptions!$A$4:$A$6,Assumptions!$F$4:$F$6)</x:f>
        <x:v>60</x:v>
      </x:c>
      <x:c r="V1553" s="60" t="n">
        <x:f>I1553*12</x:f>
        <x:v>8066.64</x:v>
      </x:c>
      <x:c r="W1553" s="60" t="n">
        <x:f>H1553*J1553*(1-K1553)*Q1553</x:f>
        <x:v>132.83545292</x:v>
      </x:c>
      <x:c r="X1553" s="60" t="n">
        <x:f>V1553*R1553</x:f>
        <x:v>120.9996</x:v>
      </x:c>
      <x:c r="Y1553" s="60" t="n">
        <x:f>V1553*S1553</x:f>
        <x:v>60.4998</x:v>
      </x:c>
      <x:c r="Z1553" s="60" t="n">
        <x:f>H1553*J1553*T1553</x:f>
        <x:v>29.87472</x:v>
      </x:c>
      <x:c r="AA1553" s="60" t="n">
        <x:f>P1553+W1553+X1553-Y1553-Z1553-U1553</x:f>
        <x:v>103.46053292000002</x:v>
      </x:c>
      <x:c r="AB1553" s="32" t="n">
        <x:f>IFERROR(AA1553/(P1553+W1553+X1553),0)</x:f>
        <x:v>0.4075896206211015</x:v>
      </x:c>
      <x:c r="AC1553" t="n">
        <x:f>IF(O1553="High",0,IF(I1553&gt;=1800,3,IF(I1553&gt;=900,2,1))+IF(K1553&gt;=0.9,2,IF(K1553&gt;=0.75,1,0))+IF(J1553&lt;=0.7,2,IF(J1553&lt;=0.85,1,0))+IF(M1553&gt;=8,1,0))</x:f>
        <x:v>4</x:v>
      </x:c>
      <x:c r="AD1553" t="str">
        <x:f>IF(AND(O1553&lt;&gt;"High",AC1553&gt;=Assumptions!$B$10,AA1553&gt;0),"Priority Growth",IF(AND(O1553="Low",AA1553&gt;0),"Maintain","Watch"))</x:f>
        <x:v>Watch</x:v>
      </x:c>
      <x:c r="AE1553" s="60" t="n">
        <x:f>MAX(AA1553,0)*N1553</x:f>
        <x:v>10.863355956600001</x:v>
      </x:c>
      <x:c r="AF1553" t="str">
        <x:f>IF(AND(AA1553&gt;=Assumptions!$B$11,O1553&lt;&gt;"High",OR(N1553&gt;=Assumptions!$B$12,M1553&lt;=6)),"High","Standard")</x:f>
        <x:v>Standard</x:v>
      </x:c>
    </x:row>
    <x:row r="1554">
      <x:c r="A1554" t="str">
        <x:f>'Raw_Data'!A1554</x:f>
        <x:v>C01553</x:v>
      </x:c>
      <x:c r="B1554" t="n">
        <x:f>'Raw_Data'!B1554</x:f>
        <x:v>39</x:v>
      </x:c>
      <x:c r="C1554" s="30" t="n">
        <x:f>'Raw_Data'!C1554</x:f>
        <x:v>75294</x:v>
      </x:c>
      <x:c r="D1554" t="n">
        <x:f>'Raw_Data'!D1554</x:f>
        <x:v>678</x:v>
      </x:c>
      <x:c r="E1554" t="n">
        <x:f>'Raw_Data'!E1554</x:f>
        <x:v>22</x:v>
      </x:c>
      <x:c r="F1554" t="str">
        <x:f>PROPER(TRIM('Raw_Data'!F1554))</x:f>
        <x:v>Gold</x:v>
      </x:c>
      <x:c r="G1554" t="str">
        <x:f>PROPER(TRIM('Raw_Data'!G1554))</x:f>
        <x:v>Digital</x:v>
      </x:c>
      <x:c r="H1554" s="60" t="n">
        <x:f>'Raw_Data'!H1554</x:f>
        <x:v>6831</x:v>
      </x:c>
      <x:c r="I1554" s="60" t="n">
        <x:f>'Raw_Data'!I1554</x:f>
        <x:v>1045.68</x:v>
      </x:c>
      <x:c r="J1554" s="32" t="n">
        <x:f>'Raw_Data'!J1554</x:f>
        <x:v>0.503</x:v>
      </x:c>
      <x:c r="K1554" s="32" t="n">
        <x:f>'Raw_Data'!K1554</x:f>
        <x:v>0.693</x:v>
      </x:c>
      <x:c r="L1554" t="n">
        <x:f>'Raw_Data'!L1554</x:f>
        <x:v>0</x:v>
      </x:c>
      <x:c r="M1554" t="n">
        <x:f>IF('Raw_Data'!M1554="",Assumptions!$B$15,'Raw_Data'!M1554)</x:f>
        <x:v>8</x:v>
      </x:c>
      <x:c r="N1554" s="32" t="n">
        <x:f>'Raw_Data'!N1554</x:f>
        <x:v>0.02</x:v>
      </x:c>
      <x:c r="O1554" t="str">
        <x:f>IF(OR(D1554&lt;620,L1554&gt;=2,J1554&gt;0.9),"High",IF(OR(D1554&lt;700,L1554=1,J1554&gt;0.75),"Medium","Low"))</x:f>
        <x:v>Medium</x:v>
      </x:c>
      <x:c r="P1554" s="30" t="n">
        <x:f>XLOOKUP(F1554,Assumptions!$A$4:$A$6,Assumptions!$B$4:$B$6)</x:f>
        <x:v>95</x:v>
      </x:c>
      <x:c r="Q1554" s="32" t="n">
        <x:f>XLOOKUP(F1554,Assumptions!$A$4:$A$6,Assumptions!$C$4:$C$6)</x:f>
        <x:v>0.219</x:v>
      </x:c>
      <x:c r="R1554" s="32" t="n">
        <x:f>XLOOKUP(F1554,Assumptions!$A$4:$A$6,Assumptions!$D$4:$D$6)</x:f>
        <x:v>0.016</x:v>
      </x:c>
      <x:c r="S1554" s="32" t="n">
        <x:f>XLOOKUP(F1554,Assumptions!$A$4:$A$6,Assumptions!$E$4:$E$6)</x:f>
        <x:v>0.01</x:v>
      </x:c>
      <x:c r="T1554" s="32" t="n">
        <x:f>XLOOKUP(O1554,Assumptions!$H$4:$H$6,Assumptions!$I$4:$I$6)</x:f>
        <x:v>0.012</x:v>
      </x:c>
      <x:c r="U1554" s="30" t="n">
        <x:f>XLOOKUP(F1554,Assumptions!$A$4:$A$6,Assumptions!$F$4:$F$6)</x:f>
        <x:v>90</x:v>
      </x:c>
      <x:c r="V1554" s="60" t="n">
        <x:f>I1554*12</x:f>
        <x:v>12548.16</x:v>
      </x:c>
      <x:c r="W1554" s="60" t="n">
        <x:f>H1554*J1554*(1-K1554)*Q1554</x:f>
        <x:v>231.01211736900004</x:v>
      </x:c>
      <x:c r="X1554" s="60" t="n">
        <x:f>V1554*R1554</x:f>
        <x:v>200.77056</x:v>
      </x:c>
      <x:c r="Y1554" s="60" t="n">
        <x:f>V1554*S1554</x:f>
        <x:v>125.4816</x:v>
      </x:c>
      <x:c r="Z1554" s="60" t="n">
        <x:f>H1554*J1554*T1554</x:f>
        <x:v>41.231916</x:v>
      </x:c>
      <x:c r="AA1554" s="60" t="n">
        <x:f>P1554+W1554+X1554-Y1554-Z1554-U1554</x:f>
        <x:v>270.0691613690001</x:v>
      </x:c>
      <x:c r="AB1554" s="32" t="n">
        <x:f>IFERROR(AA1554/(P1554+W1554+X1554),0)</x:f>
        <x:v>0.5126766178376484</x:v>
      </x:c>
      <x:c r="AC1554" t="n">
        <x:f>IF(O1554="High",0,IF(I1554&gt;=1800,3,IF(I1554&gt;=900,2,1))+IF(K1554&gt;=0.9,2,IF(K1554&gt;=0.75,1,0))+IF(J1554&lt;=0.7,2,IF(J1554&lt;=0.85,1,0))+IF(M1554&gt;=8,1,0))</x:f>
        <x:v>5</x:v>
      </x:c>
      <x:c r="AD1554" t="str">
        <x:f>IF(AND(O1554&lt;&gt;"High",AC1554&gt;=Assumptions!$B$10,AA1554&gt;0),"Priority Growth",IF(AND(O1554="Low",AA1554&gt;0),"Maintain","Watch"))</x:f>
        <x:v>Watch</x:v>
      </x:c>
      <x:c r="AE1554" s="60" t="n">
        <x:f>MAX(AA1554,0)*N1554</x:f>
        <x:v>5.401383227380002</x:v>
      </x:c>
      <x:c r="AF1554" t="str">
        <x:f>IF(AND(AA1554&gt;=Assumptions!$B$11,O1554&lt;&gt;"High",OR(N1554&gt;=Assumptions!$B$12,M1554&lt;=6)),"High","Standard")</x:f>
        <x:v>Standard</x:v>
      </x:c>
    </x:row>
    <x:row r="1555">
      <x:c r="A1555" t="str">
        <x:f>'Raw_Data'!A1555</x:f>
        <x:v>C01554</x:v>
      </x:c>
      <x:c r="B1555" t="n">
        <x:f>'Raw_Data'!B1555</x:f>
        <x:v>55</x:v>
      </x:c>
      <x:c r="C1555" s="30" t="n">
        <x:f>'Raw_Data'!C1555</x:f>
        <x:v>83771</x:v>
      </x:c>
      <x:c r="D1555" t="n">
        <x:f>'Raw_Data'!D1555</x:f>
        <x:v>619</x:v>
      </x:c>
      <x:c r="E1555" t="n">
        <x:f>'Raw_Data'!E1555</x:f>
        <x:v>14</x:v>
      </x:c>
      <x:c r="F1555" t="str">
        <x:f>PROPER(TRIM('Raw_Data'!F1555))</x:f>
        <x:v>Gold</x:v>
      </x:c>
      <x:c r="G1555" t="str">
        <x:f>PROPER(TRIM('Raw_Data'!G1555))</x:f>
        <x:v>Partner</x:v>
      </x:c>
      <x:c r="H1555" s="60" t="n">
        <x:f>'Raw_Data'!H1555</x:f>
        <x:v>8961</x:v>
      </x:c>
      <x:c r="I1555" s="60" t="n">
        <x:f>'Raw_Data'!I1555</x:f>
        <x:v>668.73</x:v>
      </x:c>
      <x:c r="J1555" s="32" t="n">
        <x:f>'Raw_Data'!J1555</x:f>
        <x:v>0.467</x:v>
      </x:c>
      <x:c r="K1555" s="32" t="n">
        <x:f>'Raw_Data'!K1555</x:f>
        <x:v>0.572</x:v>
      </x:c>
      <x:c r="L1555" t="n">
        <x:f>'Raw_Data'!L1555</x:f>
        <x:v>0</x:v>
      </x:c>
      <x:c r="M1555" t="n">
        <x:f>IF('Raw_Data'!M1555="",Assumptions!$B$15,'Raw_Data'!M1555)</x:f>
        <x:v>7.370408870408871</x:v>
      </x:c>
      <x:c r="N1555" s="32" t="n">
        <x:f>'Raw_Data'!N1555</x:f>
        <x:v>0.196</x:v>
      </x:c>
      <x:c r="O1555" t="str">
        <x:f>IF(OR(D1555&lt;620,L1555&gt;=2,J1555&gt;0.9),"High",IF(OR(D1555&lt;700,L1555=1,J1555&gt;0.75),"Medium","Low"))</x:f>
        <x:v>High</x:v>
      </x:c>
      <x:c r="P1555" s="30" t="n">
        <x:f>XLOOKUP(F1555,Assumptions!$A$4:$A$6,Assumptions!$B$4:$B$6)</x:f>
        <x:v>95</x:v>
      </x:c>
      <x:c r="Q1555" s="32" t="n">
        <x:f>XLOOKUP(F1555,Assumptions!$A$4:$A$6,Assumptions!$C$4:$C$6)</x:f>
        <x:v>0.219</x:v>
      </x:c>
      <x:c r="R1555" s="32" t="n">
        <x:f>XLOOKUP(F1555,Assumptions!$A$4:$A$6,Assumptions!$D$4:$D$6)</x:f>
        <x:v>0.016</x:v>
      </x:c>
      <x:c r="S1555" s="32" t="n">
        <x:f>XLOOKUP(F1555,Assumptions!$A$4:$A$6,Assumptions!$E$4:$E$6)</x:f>
        <x:v>0.01</x:v>
      </x:c>
      <x:c r="T1555" s="32" t="n">
        <x:f>XLOOKUP(O1555,Assumptions!$H$4:$H$6,Assumptions!$I$4:$I$6)</x:f>
        <x:v>0.045</x:v>
      </x:c>
      <x:c r="U1555" s="30" t="n">
        <x:f>XLOOKUP(F1555,Assumptions!$A$4:$A$6,Assumptions!$F$4:$F$6)</x:f>
        <x:v>90</x:v>
      </x:c>
      <x:c r="V1555" s="60" t="n">
        <x:f>I1555*12</x:f>
        <x:v>8024.76</x:v>
      </x:c>
      <x:c r="W1555" s="60" t="n">
        <x:f>H1555*J1555*(1-K1555)*Q1555</x:f>
        <x:v>392.24845508400006</x:v>
      </x:c>
      <x:c r="X1555" s="60" t="n">
        <x:f>V1555*R1555</x:f>
        <x:v>128.39616</x:v>
      </x:c>
      <x:c r="Y1555" s="60" t="n">
        <x:f>V1555*S1555</x:f>
        <x:v>80.2476</x:v>
      </x:c>
      <x:c r="Z1555" s="60" t="n">
        <x:f>H1555*J1555*T1555</x:f>
        <x:v>188.315415</x:v>
      </x:c>
      <x:c r="AA1555" s="60" t="n">
        <x:f>P1555+W1555+X1555-Y1555-Z1555-U1555</x:f>
        <x:v>257.081600084</x:v>
      </x:c>
      <x:c r="AB1555" s="32" t="n">
        <x:f>IFERROR(AA1555/(P1555+W1555+X1555),0)</x:f>
        <x:v>0.41758117229519365</x:v>
      </x:c>
      <x:c r="AC1555" t="n">
        <x:f>IF(O1555="High",0,IF(I1555&gt;=1800,3,IF(I1555&gt;=900,2,1))+IF(K1555&gt;=0.9,2,IF(K1555&gt;=0.75,1,0))+IF(J1555&lt;=0.7,2,IF(J1555&lt;=0.85,1,0))+IF(M1555&gt;=8,1,0))</x:f>
        <x:v>0</x:v>
      </x:c>
      <x:c r="AD1555" t="str">
        <x:f>IF(AND(O1555&lt;&gt;"High",AC1555&gt;=Assumptions!$B$10,AA1555&gt;0),"Priority Growth",IF(AND(O1555="Low",AA1555&gt;0),"Maintain","Watch"))</x:f>
        <x:v>Watch</x:v>
      </x:c>
      <x:c r="AE1555" s="60" t="n">
        <x:f>MAX(AA1555,0)*N1555</x:f>
        <x:v>50.387993616464</x:v>
      </x:c>
      <x:c r="AF1555" t="str">
        <x:f>IF(AND(AA1555&gt;=Assumptions!$B$11,O1555&lt;&gt;"High",OR(N1555&gt;=Assumptions!$B$12,M1555&lt;=6)),"High","Standard")</x:f>
        <x:v>Standard</x:v>
      </x:c>
    </x:row>
    <x:row r="1556">
      <x:c r="A1556" t="str">
        <x:f>'Raw_Data'!A1556</x:f>
        <x:v>C01555</x:v>
      </x:c>
      <x:c r="B1556" t="n">
        <x:f>'Raw_Data'!B1556</x:f>
        <x:v>35</x:v>
      </x:c>
      <x:c r="C1556" s="30" t="n">
        <x:f>'Raw_Data'!C1556</x:f>
        <x:v>82518</x:v>
      </x:c>
      <x:c r="D1556" t="n">
        <x:f>'Raw_Data'!D1556</x:f>
        <x:v>705</x:v>
      </x:c>
      <x:c r="E1556" t="n">
        <x:f>'Raw_Data'!E1556</x:f>
        <x:v>14</x:v>
      </x:c>
      <x:c r="F1556" t="str">
        <x:f>PROPER(TRIM('Raw_Data'!F1556))</x:f>
        <x:v>Classic</x:v>
      </x:c>
      <x:c r="G1556" t="str">
        <x:f>PROPER(TRIM('Raw_Data'!G1556))</x:f>
        <x:v>Direct Mail</x:v>
      </x:c>
      <x:c r="H1556" s="60" t="n">
        <x:f>'Raw_Data'!H1556</x:f>
        <x:v>4334</x:v>
      </x:c>
      <x:c r="I1556" s="60" t="n">
        <x:f>'Raw_Data'!I1556</x:f>
        <x:v>776.74</x:v>
      </x:c>
      <x:c r="J1556" s="32" t="n">
        <x:f>'Raw_Data'!J1556</x:f>
        <x:v>0.249</x:v>
      </x:c>
      <x:c r="K1556" s="32" t="n">
        <x:f>'Raw_Data'!K1556</x:f>
        <x:v>0.863</x:v>
      </x:c>
      <x:c r="L1556" t="n">
        <x:f>'Raw_Data'!L1556</x:f>
        <x:v>0</x:v>
      </x:c>
      <x:c r="M1556" t="n">
        <x:f>IF('Raw_Data'!M1556="",Assumptions!$B$15,'Raw_Data'!M1556)</x:f>
        <x:v>10</x:v>
      </x:c>
      <x:c r="N1556" s="32" t="n">
        <x:f>'Raw_Data'!N1556</x:f>
        <x:v>0.02</x:v>
      </x:c>
      <x:c r="O1556" t="str">
        <x:f>IF(OR(D1556&lt;620,L1556&gt;=2,J1556&gt;0.9),"High",IF(OR(D1556&lt;700,L1556=1,J1556&gt;0.75),"Medium","Low"))</x:f>
        <x:v>Low</x:v>
      </x:c>
      <x:c r="P1556" s="30" t="n">
        <x:f>XLOOKUP(F1556,Assumptions!$A$4:$A$6,Assumptions!$B$4:$B$6)</x:f>
        <x:v>0</x:v>
      </x:c>
      <x:c r="Q1556" s="32" t="n">
        <x:f>XLOOKUP(F1556,Assumptions!$A$4:$A$6,Assumptions!$C$4:$C$6)</x:f>
        <x:v>0.229</x:v>
      </x:c>
      <x:c r="R1556" s="32" t="n">
        <x:f>XLOOKUP(F1556,Assumptions!$A$4:$A$6,Assumptions!$D$4:$D$6)</x:f>
        <x:v>0.015</x:v>
      </x:c>
      <x:c r="S1556" s="32" t="n">
        <x:f>XLOOKUP(F1556,Assumptions!$A$4:$A$6,Assumptions!$E$4:$E$6)</x:f>
        <x:v>0.0075</x:v>
      </x:c>
      <x:c r="T1556" s="32" t="n">
        <x:f>XLOOKUP(O1556,Assumptions!$H$4:$H$6,Assumptions!$I$4:$I$6)</x:f>
        <x:v>0.0035</x:v>
      </x:c>
      <x:c r="U1556" s="30" t="n">
        <x:f>XLOOKUP(F1556,Assumptions!$A$4:$A$6,Assumptions!$F$4:$F$6)</x:f>
        <x:v>60</x:v>
      </x:c>
      <x:c r="V1556" s="60" t="n">
        <x:f>I1556*12</x:f>
        <x:v>9320.880000000001</x:v>
      </x:c>
      <x:c r="W1556" s="60" t="n">
        <x:f>H1556*J1556*(1-K1556)*Q1556</x:f>
        <x:v>33.856674918</x:v>
      </x:c>
      <x:c r="X1556" s="60" t="n">
        <x:f>V1556*R1556</x:f>
        <x:v>139.81320000000002</x:v>
      </x:c>
      <x:c r="Y1556" s="60" t="n">
        <x:f>V1556*S1556</x:f>
        <x:v>69.90660000000001</x:v>
      </x:c>
      <x:c r="Z1556" s="60" t="n">
        <x:f>H1556*J1556*T1556</x:f>
        <x:v>3.777081</x:v>
      </x:c>
      <x:c r="AA1556" s="60" t="n">
        <x:f>P1556+W1556+X1556-Y1556-Z1556-U1556</x:f>
        <x:v>39.986193918000026</x:v>
      </x:c>
      <x:c r="AB1556" s="32" t="n">
        <x:f>IFERROR(AA1556/(P1556+W1556+X1556),0)</x:f>
        <x:v>0.23024254457993884</x:v>
      </x:c>
      <x:c r="AC1556" t="n">
        <x:f>IF(O1556="High",0,IF(I1556&gt;=1800,3,IF(I1556&gt;=900,2,1))+IF(K1556&gt;=0.9,2,IF(K1556&gt;=0.75,1,0))+IF(J1556&lt;=0.7,2,IF(J1556&lt;=0.85,1,0))+IF(M1556&gt;=8,1,0))</x:f>
        <x:v>5</x:v>
      </x:c>
      <x:c r="AD1556" t="str">
        <x:f>IF(AND(O1556&lt;&gt;"High",AC1556&gt;=Assumptions!$B$10,AA1556&gt;0),"Priority Growth",IF(AND(O1556="Low",AA1556&gt;0),"Maintain","Watch"))</x:f>
        <x:v>Maintain</x:v>
      </x:c>
      <x:c r="AE1556" s="60" t="n">
        <x:f>MAX(AA1556,0)*N1556</x:f>
        <x:v>0.7997238783600006</x:v>
      </x:c>
      <x:c r="AF1556" t="str">
        <x:f>IF(AND(AA1556&gt;=Assumptions!$B$11,O1556&lt;&gt;"High",OR(N1556&gt;=Assumptions!$B$12,M1556&lt;=6)),"High","Standard")</x:f>
        <x:v>Standard</x:v>
      </x:c>
    </x:row>
    <x:row r="1557">
      <x:c r="A1557" t="str">
        <x:f>'Raw_Data'!A1557</x:f>
        <x:v>C01556</x:v>
      </x:c>
      <x:c r="B1557" t="n">
        <x:f>'Raw_Data'!B1557</x:f>
        <x:v>60</x:v>
      </x:c>
      <x:c r="C1557" s="30" t="n">
        <x:f>'Raw_Data'!C1557</x:f>
        <x:v>50138</x:v>
      </x:c>
      <x:c r="D1557" t="n">
        <x:f>'Raw_Data'!D1557</x:f>
        <x:v>639</x:v>
      </x:c>
      <x:c r="E1557" t="n">
        <x:f>'Raw_Data'!E1557</x:f>
        <x:v>44</x:v>
      </x:c>
      <x:c r="F1557" t="str">
        <x:f>PROPER(TRIM('Raw_Data'!F1557))</x:f>
        <x:v>Classic</x:v>
      </x:c>
      <x:c r="G1557" t="str">
        <x:f>PROPER(TRIM('Raw_Data'!G1557))</x:f>
        <x:v>Direct Mail</x:v>
      </x:c>
      <x:c r="H1557" s="60" t="n">
        <x:f>'Raw_Data'!H1557</x:f>
        <x:v>1425</x:v>
      </x:c>
      <x:c r="I1557" s="60" t="n">
        <x:f>'Raw_Data'!I1557</x:f>
        <x:v>864.03</x:v>
      </x:c>
      <x:c r="J1557" s="32" t="n">
        <x:f>'Raw_Data'!J1557</x:f>
        <x:v>0.484</x:v>
      </x:c>
      <x:c r="K1557" s="32" t="n">
        <x:f>'Raw_Data'!K1557</x:f>
        <x:v>0.624</x:v>
      </x:c>
      <x:c r="L1557" t="n">
        <x:f>'Raw_Data'!L1557</x:f>
        <x:v>0</x:v>
      </x:c>
      <x:c r="M1557" t="n">
        <x:f>IF('Raw_Data'!M1557="",Assumptions!$B$15,'Raw_Data'!M1557)</x:f>
        <x:v>6</x:v>
      </x:c>
      <x:c r="N1557" s="32" t="n">
        <x:f>'Raw_Data'!N1557</x:f>
        <x:v>0.172</x:v>
      </x:c>
      <x:c r="O1557" t="str">
        <x:f>IF(OR(D1557&lt;620,L1557&gt;=2,J1557&gt;0.9),"High",IF(OR(D1557&lt;700,L1557=1,J1557&gt;0.75),"Medium","Low"))</x:f>
        <x:v>Medium</x:v>
      </x:c>
      <x:c r="P1557" s="30" t="n">
        <x:f>XLOOKUP(F1557,Assumptions!$A$4:$A$6,Assumptions!$B$4:$B$6)</x:f>
        <x:v>0</x:v>
      </x:c>
      <x:c r="Q1557" s="32" t="n">
        <x:f>XLOOKUP(F1557,Assumptions!$A$4:$A$6,Assumptions!$C$4:$C$6)</x:f>
        <x:v>0.229</x:v>
      </x:c>
      <x:c r="R1557" s="32" t="n">
        <x:f>XLOOKUP(F1557,Assumptions!$A$4:$A$6,Assumptions!$D$4:$D$6)</x:f>
        <x:v>0.015</x:v>
      </x:c>
      <x:c r="S1557" s="32" t="n">
        <x:f>XLOOKUP(F1557,Assumptions!$A$4:$A$6,Assumptions!$E$4:$E$6)</x:f>
        <x:v>0.0075</x:v>
      </x:c>
      <x:c r="T1557" s="32" t="n">
        <x:f>XLOOKUP(O1557,Assumptions!$H$4:$H$6,Assumptions!$I$4:$I$6)</x:f>
        <x:v>0.012</x:v>
      </x:c>
      <x:c r="U1557" s="30" t="n">
        <x:f>XLOOKUP(F1557,Assumptions!$A$4:$A$6,Assumptions!$F$4:$F$6)</x:f>
        <x:v>60</x:v>
      </x:c>
      <x:c r="V1557" s="60" t="n">
        <x:f>I1557*12</x:f>
        <x:v>10368.36</x:v>
      </x:c>
      <x:c r="W1557" s="60" t="n">
        <x:f>H1557*J1557*(1-K1557)*Q1557</x:f>
        <x:v>59.38592879999999</x:v>
      </x:c>
      <x:c r="X1557" s="60" t="n">
        <x:f>V1557*R1557</x:f>
        <x:v>155.5254</x:v>
      </x:c>
      <x:c r="Y1557" s="60" t="n">
        <x:f>V1557*S1557</x:f>
        <x:v>77.7627</x:v>
      </x:c>
      <x:c r="Z1557" s="60" t="n">
        <x:f>H1557*J1557*T1557</x:f>
        <x:v>8.276399999999999</x:v>
      </x:c>
      <x:c r="AA1557" s="60" t="n">
        <x:f>P1557+W1557+X1557-Y1557-Z1557-U1557</x:f>
        <x:v>68.87222879999999</x:v>
      </x:c>
      <x:c r="AB1557" s="32" t="n">
        <x:f>IFERROR(AA1557/(P1557+W1557+X1557),0)</x:f>
        <x:v>0.32046811670916436</x:v>
      </x:c>
      <x:c r="AC1557" t="n">
        <x:f>IF(O1557="High",0,IF(I1557&gt;=1800,3,IF(I1557&gt;=900,2,1))+IF(K1557&gt;=0.9,2,IF(K1557&gt;=0.75,1,0))+IF(J1557&lt;=0.7,2,IF(J1557&lt;=0.85,1,0))+IF(M1557&gt;=8,1,0))</x:f>
        <x:v>3</x:v>
      </x:c>
      <x:c r="AD1557" t="str">
        <x:f>IF(AND(O1557&lt;&gt;"High",AC1557&gt;=Assumptions!$B$10,AA1557&gt;0),"Priority Growth",IF(AND(O1557="Low",AA1557&gt;0),"Maintain","Watch"))</x:f>
        <x:v>Watch</x:v>
      </x:c>
      <x:c r="AE1557" s="60" t="n">
        <x:f>MAX(AA1557,0)*N1557</x:f>
        <x:v>11.846023353599996</x:v>
      </x:c>
      <x:c r="AF1557" t="str">
        <x:f>IF(AND(AA1557&gt;=Assumptions!$B$11,O1557&lt;&gt;"High",OR(N1557&gt;=Assumptions!$B$12,M1557&lt;=6)),"High","Standard")</x:f>
        <x:v>Standard</x:v>
      </x:c>
    </x:row>
    <x:row r="1558">
      <x:c r="A1558" t="str">
        <x:f>'Raw_Data'!A1558</x:f>
        <x:v>C01557</x:v>
      </x:c>
      <x:c r="B1558" t="n">
        <x:f>'Raw_Data'!B1558</x:f>
        <x:v>48</x:v>
      </x:c>
      <x:c r="C1558" s="30" t="n">
        <x:f>'Raw_Data'!C1558</x:f>
        <x:v>83696</x:v>
      </x:c>
      <x:c r="D1558" t="n">
        <x:f>'Raw_Data'!D1558</x:f>
        <x:v>567</x:v>
      </x:c>
      <x:c r="E1558" t="n">
        <x:f>'Raw_Data'!E1558</x:f>
        <x:v>48</x:v>
      </x:c>
      <x:c r="F1558" t="str">
        <x:f>PROPER(TRIM('Raw_Data'!F1558))</x:f>
        <x:v>Classic</x:v>
      </x:c>
      <x:c r="G1558" t="str">
        <x:f>PROPER(TRIM('Raw_Data'!G1558))</x:f>
        <x:v>Digital</x:v>
      </x:c>
      <x:c r="H1558" s="60" t="n">
        <x:f>'Raw_Data'!H1558</x:f>
        <x:v>2123</x:v>
      </x:c>
      <x:c r="I1558" s="60" t="n">
        <x:f>'Raw_Data'!I1558</x:f>
        <x:v>150</x:v>
      </x:c>
      <x:c r="J1558" s="32" t="n">
        <x:f>'Raw_Data'!J1558</x:f>
        <x:v>0.375</x:v>
      </x:c>
      <x:c r="K1558" s="32" t="n">
        <x:f>'Raw_Data'!K1558</x:f>
        <x:v>0.536</x:v>
      </x:c>
      <x:c r="L1558" t="n">
        <x:f>'Raw_Data'!L1558</x:f>
        <x:v>1</x:v>
      </x:c>
      <x:c r="M1558" t="n">
        <x:f>IF('Raw_Data'!M1558="",Assumptions!$B$15,'Raw_Data'!M1558)</x:f>
        <x:v>8</x:v>
      </x:c>
      <x:c r="N1558" s="32" t="n">
        <x:f>'Raw_Data'!N1558</x:f>
        <x:v>0.041</x:v>
      </x:c>
      <x:c r="O1558" t="str">
        <x:f>IF(OR(D1558&lt;620,L1558&gt;=2,J1558&gt;0.9),"High",IF(OR(D1558&lt;700,L1558=1,J1558&gt;0.75),"Medium","Low"))</x:f>
        <x:v>High</x:v>
      </x:c>
      <x:c r="P1558" s="30" t="n">
        <x:f>XLOOKUP(F1558,Assumptions!$A$4:$A$6,Assumptions!$B$4:$B$6)</x:f>
        <x:v>0</x:v>
      </x:c>
      <x:c r="Q1558" s="32" t="n">
        <x:f>XLOOKUP(F1558,Assumptions!$A$4:$A$6,Assumptions!$C$4:$C$6)</x:f>
        <x:v>0.229</x:v>
      </x:c>
      <x:c r="R1558" s="32" t="n">
        <x:f>XLOOKUP(F1558,Assumptions!$A$4:$A$6,Assumptions!$D$4:$D$6)</x:f>
        <x:v>0.015</x:v>
      </x:c>
      <x:c r="S1558" s="32" t="n">
        <x:f>XLOOKUP(F1558,Assumptions!$A$4:$A$6,Assumptions!$E$4:$E$6)</x:f>
        <x:v>0.0075</x:v>
      </x:c>
      <x:c r="T1558" s="32" t="n">
        <x:f>XLOOKUP(O1558,Assumptions!$H$4:$H$6,Assumptions!$I$4:$I$6)</x:f>
        <x:v>0.045</x:v>
      </x:c>
      <x:c r="U1558" s="30" t="n">
        <x:f>XLOOKUP(F1558,Assumptions!$A$4:$A$6,Assumptions!$F$4:$F$6)</x:f>
        <x:v>60</x:v>
      </x:c>
      <x:c r="V1558" s="60" t="n">
        <x:f>I1558*12</x:f>
        <x:v>1800</x:v>
      </x:c>
      <x:c r="W1558" s="60" t="n">
        <x:f>H1558*J1558*(1-K1558)*Q1558</x:f>
        <x:v>84.593058</x:v>
      </x:c>
      <x:c r="X1558" s="60" t="n">
        <x:f>V1558*R1558</x:f>
        <x:v>27</x:v>
      </x:c>
      <x:c r="Y1558" s="60" t="n">
        <x:f>V1558*S1558</x:f>
        <x:v>13.5</x:v>
      </x:c>
      <x:c r="Z1558" s="60" t="n">
        <x:f>H1558*J1558*T1558</x:f>
        <x:v>35.825624999999995</x:v>
      </x:c>
      <x:c r="AA1558" s="60" t="n">
        <x:f>P1558+W1558+X1558-Y1558-Z1558-U1558</x:f>
        <x:v>2.267433000000004</x:v>
      </x:c>
      <x:c r="AB1558" s="32" t="n">
        <x:f>IFERROR(AA1558/(P1558+W1558+X1558),0)</x:f>
        <x:v>0.020318763914508053</x:v>
      </x:c>
      <x:c r="AC1558" t="n">
        <x:f>IF(O1558="High",0,IF(I1558&gt;=1800,3,IF(I1558&gt;=900,2,1))+IF(K1558&gt;=0.9,2,IF(K1558&gt;=0.75,1,0))+IF(J1558&lt;=0.7,2,IF(J1558&lt;=0.85,1,0))+IF(M1558&gt;=8,1,0))</x:f>
        <x:v>0</x:v>
      </x:c>
      <x:c r="AD1558" t="str">
        <x:f>IF(AND(O1558&lt;&gt;"High",AC1558&gt;=Assumptions!$B$10,AA1558&gt;0),"Priority Growth",IF(AND(O1558="Low",AA1558&gt;0),"Maintain","Watch"))</x:f>
        <x:v>Watch</x:v>
      </x:c>
      <x:c r="AE1558" s="60" t="n">
        <x:f>MAX(AA1558,0)*N1558</x:f>
        <x:v>0.09296475300000016</x:v>
      </x:c>
      <x:c r="AF1558" t="str">
        <x:f>IF(AND(AA1558&gt;=Assumptions!$B$11,O1558&lt;&gt;"High",OR(N1558&gt;=Assumptions!$B$12,M1558&lt;=6)),"High","Standard")</x:f>
        <x:v>Standard</x:v>
      </x:c>
    </x:row>
    <x:row r="1559">
      <x:c r="A1559" t="str">
        <x:f>'Raw_Data'!A1559</x:f>
        <x:v>C01558</x:v>
      </x:c>
      <x:c r="B1559" t="n">
        <x:f>'Raw_Data'!B1559</x:f>
        <x:v>58</x:v>
      </x:c>
      <x:c r="C1559" s="30" t="n">
        <x:f>'Raw_Data'!C1559</x:f>
        <x:v>134910</x:v>
      </x:c>
      <x:c r="D1559" t="n">
        <x:f>'Raw_Data'!D1559</x:f>
        <x:v>565</x:v>
      </x:c>
      <x:c r="E1559" t="n">
        <x:f>'Raw_Data'!E1559</x:f>
        <x:v>26</x:v>
      </x:c>
      <x:c r="F1559" t="str">
        <x:f>PROPER(TRIM('Raw_Data'!F1559))</x:f>
        <x:v>Gold</x:v>
      </x:c>
      <x:c r="G1559" t="str">
        <x:f>PROPER(TRIM('Raw_Data'!G1559))</x:f>
        <x:v>Branch</x:v>
      </x:c>
      <x:c r="H1559" s="60" t="n">
        <x:f>'Raw_Data'!H1559</x:f>
        <x:v>14884</x:v>
      </x:c>
      <x:c r="I1559" s="60" t="n">
        <x:f>'Raw_Data'!I1559</x:f>
        <x:v>1447.81</x:v>
      </x:c>
      <x:c r="J1559" s="32" t="n">
        <x:f>'Raw_Data'!J1559</x:f>
        <x:v>0.526</x:v>
      </x:c>
      <x:c r="K1559" s="32" t="n">
        <x:f>'Raw_Data'!K1559</x:f>
        <x:v>0.704</x:v>
      </x:c>
      <x:c r="L1559" t="n">
        <x:f>'Raw_Data'!L1559</x:f>
        <x:v>0</x:v>
      </x:c>
      <x:c r="M1559" t="n">
        <x:f>IF('Raw_Data'!M1559="",Assumptions!$B$15,'Raw_Data'!M1559)</x:f>
        <x:v>6</x:v>
      </x:c>
      <x:c r="N1559" s="32" t="n">
        <x:f>'Raw_Data'!N1559</x:f>
        <x:v>0.157</x:v>
      </x:c>
      <x:c r="O1559" t="str">
        <x:f>IF(OR(D1559&lt;620,L1559&gt;=2,J1559&gt;0.9),"High",IF(OR(D1559&lt;700,L1559=1,J1559&gt;0.75),"Medium","Low"))</x:f>
        <x:v>High</x:v>
      </x:c>
      <x:c r="P1559" s="30" t="n">
        <x:f>XLOOKUP(F1559,Assumptions!$A$4:$A$6,Assumptions!$B$4:$B$6)</x:f>
        <x:v>95</x:v>
      </x:c>
      <x:c r="Q1559" s="32" t="n">
        <x:f>XLOOKUP(F1559,Assumptions!$A$4:$A$6,Assumptions!$C$4:$C$6)</x:f>
        <x:v>0.219</x:v>
      </x:c>
      <x:c r="R1559" s="32" t="n">
        <x:f>XLOOKUP(F1559,Assumptions!$A$4:$A$6,Assumptions!$D$4:$D$6)</x:f>
        <x:v>0.016</x:v>
      </x:c>
      <x:c r="S1559" s="32" t="n">
        <x:f>XLOOKUP(F1559,Assumptions!$A$4:$A$6,Assumptions!$E$4:$E$6)</x:f>
        <x:v>0.01</x:v>
      </x:c>
      <x:c r="T1559" s="32" t="n">
        <x:f>XLOOKUP(O1559,Assumptions!$H$4:$H$6,Assumptions!$I$4:$I$6)</x:f>
        <x:v>0.045</x:v>
      </x:c>
      <x:c r="U1559" s="30" t="n">
        <x:f>XLOOKUP(F1559,Assumptions!$A$4:$A$6,Assumptions!$F$4:$F$6)</x:f>
        <x:v>90</x:v>
      </x:c>
      <x:c r="V1559" s="60" t="n">
        <x:f>I1559*12</x:f>
        <x:v>17373.72</x:v>
      </x:c>
      <x:c r="W1559" s="60" t="n">
        <x:f>H1559*J1559*(1-K1559)*Q1559</x:f>
        <x:v>507.5060588160001</x:v>
      </x:c>
      <x:c r="X1559" s="60" t="n">
        <x:f>V1559*R1559</x:f>
        <x:v>277.97952000000004</x:v>
      </x:c>
      <x:c r="Y1559" s="60" t="n">
        <x:f>V1559*S1559</x:f>
        <x:v>173.7372</x:v>
      </x:c>
      <x:c r="Z1559" s="60" t="n">
        <x:f>H1559*J1559*T1559</x:f>
        <x:v>352.30428</x:v>
      </x:c>
      <x:c r="AA1559" s="60" t="n">
        <x:f>P1559+W1559+X1559-Y1559-Z1559-U1559</x:f>
        <x:v>264.44409881600023</x:v>
      </x:c>
      <x:c r="AB1559" s="32" t="n">
        <x:f>IFERROR(AA1559/(P1559+W1559+X1559),0)</x:f>
        <x:v>0.3003389324917751</x:v>
      </x:c>
      <x:c r="AC1559" t="n">
        <x:f>IF(O1559="High",0,IF(I1559&gt;=1800,3,IF(I1559&gt;=900,2,1))+IF(K1559&gt;=0.9,2,IF(K1559&gt;=0.75,1,0))+IF(J1559&lt;=0.7,2,IF(J1559&lt;=0.85,1,0))+IF(M1559&gt;=8,1,0))</x:f>
        <x:v>0</x:v>
      </x:c>
      <x:c r="AD1559" t="str">
        <x:f>IF(AND(O1559&lt;&gt;"High",AC1559&gt;=Assumptions!$B$10,AA1559&gt;0),"Priority Growth",IF(AND(O1559="Low",AA1559&gt;0),"Maintain","Watch"))</x:f>
        <x:v>Watch</x:v>
      </x:c>
      <x:c r="AE1559" s="60" t="n">
        <x:f>MAX(AA1559,0)*N1559</x:f>
        <x:v>41.517723514112035</x:v>
      </x:c>
      <x:c r="AF1559" t="str">
        <x:f>IF(AND(AA1559&gt;=Assumptions!$B$11,O1559&lt;&gt;"High",OR(N1559&gt;=Assumptions!$B$12,M1559&lt;=6)),"High","Standard")</x:f>
        <x:v>Standard</x:v>
      </x:c>
    </x:row>
    <x:row r="1560">
      <x:c r="A1560" t="str">
        <x:f>'Raw_Data'!A1560</x:f>
        <x:v>C01559</x:v>
      </x:c>
      <x:c r="B1560" t="n">
        <x:f>'Raw_Data'!B1560</x:f>
        <x:v>39</x:v>
      </x:c>
      <x:c r="C1560" s="30" t="n">
        <x:f>'Raw_Data'!C1560</x:f>
        <x:v>96674</x:v>
      </x:c>
      <x:c r="D1560" t="n">
        <x:f>'Raw_Data'!D1560</x:f>
        <x:v>696</x:v>
      </x:c>
      <x:c r="E1560" t="n">
        <x:f>'Raw_Data'!E1560</x:f>
        <x:v>35</x:v>
      </x:c>
      <x:c r="F1560" t="str">
        <x:f>PROPER(TRIM('Raw_Data'!F1560))</x:f>
        <x:v>Gold</x:v>
      </x:c>
      <x:c r="G1560" t="str">
        <x:f>PROPER(TRIM('Raw_Data'!G1560))</x:f>
        <x:v>Direct Mail</x:v>
      </x:c>
      <x:c r="H1560" s="60" t="n">
        <x:f>'Raw_Data'!H1560</x:f>
        <x:v>10846</x:v>
      </x:c>
      <x:c r="I1560" s="60" t="n">
        <x:f>'Raw_Data'!I1560</x:f>
        <x:v>1537.33</x:v>
      </x:c>
      <x:c r="J1560" s="32" t="n">
        <x:f>'Raw_Data'!J1560</x:f>
        <x:v>0.36</x:v>
      </x:c>
      <x:c r="K1560" s="32" t="n">
        <x:f>'Raw_Data'!K1560</x:f>
        <x:v>0.769</x:v>
      </x:c>
      <x:c r="L1560" t="n">
        <x:f>'Raw_Data'!L1560</x:f>
        <x:v>0</x:v>
      </x:c>
      <x:c r="M1560" t="n">
        <x:f>IF('Raw_Data'!M1560="",Assumptions!$B$15,'Raw_Data'!M1560)</x:f>
        <x:v>2</x:v>
      </x:c>
      <x:c r="N1560" s="32" t="n">
        <x:f>'Raw_Data'!N1560</x:f>
        <x:v>0.414</x:v>
      </x:c>
      <x:c r="O1560" t="str">
        <x:f>IF(OR(D1560&lt;620,L1560&gt;=2,J1560&gt;0.9),"High",IF(OR(D1560&lt;700,L1560=1,J1560&gt;0.75),"Medium","Low"))</x:f>
        <x:v>Medium</x:v>
      </x:c>
      <x:c r="P1560" s="30" t="n">
        <x:f>XLOOKUP(F1560,Assumptions!$A$4:$A$6,Assumptions!$B$4:$B$6)</x:f>
        <x:v>95</x:v>
      </x:c>
      <x:c r="Q1560" s="32" t="n">
        <x:f>XLOOKUP(F1560,Assumptions!$A$4:$A$6,Assumptions!$C$4:$C$6)</x:f>
        <x:v>0.219</x:v>
      </x:c>
      <x:c r="R1560" s="32" t="n">
        <x:f>XLOOKUP(F1560,Assumptions!$A$4:$A$6,Assumptions!$D$4:$D$6)</x:f>
        <x:v>0.016</x:v>
      </x:c>
      <x:c r="S1560" s="32" t="n">
        <x:f>XLOOKUP(F1560,Assumptions!$A$4:$A$6,Assumptions!$E$4:$E$6)</x:f>
        <x:v>0.01</x:v>
      </x:c>
      <x:c r="T1560" s="32" t="n">
        <x:f>XLOOKUP(O1560,Assumptions!$H$4:$H$6,Assumptions!$I$4:$I$6)</x:f>
        <x:v>0.012</x:v>
      </x:c>
      <x:c r="U1560" s="30" t="n">
        <x:f>XLOOKUP(F1560,Assumptions!$A$4:$A$6,Assumptions!$F$4:$F$6)</x:f>
        <x:v>90</x:v>
      </x:c>
      <x:c r="V1560" s="60" t="n">
        <x:f>I1560*12</x:f>
        <x:v>18447.96</x:v>
      </x:c>
      <x:c r="W1560" s="60" t="n">
        <x:f>H1560*J1560*(1-K1560)*Q1560</x:f>
        <x:v>197.52778584</x:v>
      </x:c>
      <x:c r="X1560" s="60" t="n">
        <x:f>V1560*R1560</x:f>
        <x:v>295.16736</x:v>
      </x:c>
      <x:c r="Y1560" s="60" t="n">
        <x:f>V1560*S1560</x:f>
        <x:v>184.4796</x:v>
      </x:c>
      <x:c r="Z1560" s="60" t="n">
        <x:f>H1560*J1560*T1560</x:f>
        <x:v>46.85472</x:v>
      </x:c>
      <x:c r="AA1560" s="60" t="n">
        <x:f>P1560+W1560+X1560-Y1560-Z1560-U1560</x:f>
        <x:v>266.3608258399999</x:v>
      </x:c>
      <x:c r="AB1560" s="32" t="n">
        <x:f>IFERROR(AA1560/(P1560+W1560+X1560),0)</x:f>
        <x:v>0.4532295829316186</x:v>
      </x:c>
      <x:c r="AC1560" t="n">
        <x:f>IF(O1560="High",0,IF(I1560&gt;=1800,3,IF(I1560&gt;=900,2,1))+IF(K1560&gt;=0.9,2,IF(K1560&gt;=0.75,1,0))+IF(J1560&lt;=0.7,2,IF(J1560&lt;=0.85,1,0))+IF(M1560&gt;=8,1,0))</x:f>
        <x:v>5</x:v>
      </x:c>
      <x:c r="AD1560" t="str">
        <x:f>IF(AND(O1560&lt;&gt;"High",AC1560&gt;=Assumptions!$B$10,AA1560&gt;0),"Priority Growth",IF(AND(O1560="Low",AA1560&gt;0),"Maintain","Watch"))</x:f>
        <x:v>Watch</x:v>
      </x:c>
      <x:c r="AE1560" s="60" t="n">
        <x:f>MAX(AA1560,0)*N1560</x:f>
        <x:v>110.27338189775996</x:v>
      </x:c>
      <x:c r="AF1560" t="str">
        <x:f>IF(AND(AA1560&gt;=Assumptions!$B$11,O1560&lt;&gt;"High",OR(N1560&gt;=Assumptions!$B$12,M1560&lt;=6)),"High","Standard")</x:f>
        <x:v>Standard</x:v>
      </x:c>
    </x:row>
    <x:row r="1561">
      <x:c r="A1561" t="str">
        <x:f>'Raw_Data'!A1561</x:f>
        <x:v>C01560</x:v>
      </x:c>
      <x:c r="B1561" t="n">
        <x:f>'Raw_Data'!B1561</x:f>
        <x:v>52</x:v>
      </x:c>
      <x:c r="C1561" s="30" t="n">
        <x:f>'Raw_Data'!C1561</x:f>
        <x:v>52792</x:v>
      </x:c>
      <x:c r="D1561" t="n">
        <x:f>'Raw_Data'!D1561</x:f>
        <x:v>652</x:v>
      </x:c>
      <x:c r="E1561" t="n">
        <x:f>'Raw_Data'!E1561</x:f>
        <x:v>33</x:v>
      </x:c>
      <x:c r="F1561" t="str">
        <x:f>PROPER(TRIM('Raw_Data'!F1561))</x:f>
        <x:v>Classic</x:v>
      </x:c>
      <x:c r="G1561" t="str">
        <x:f>PROPER(TRIM('Raw_Data'!G1561))</x:f>
        <x:v>Partner</x:v>
      </x:c>
      <x:c r="H1561" s="60" t="n">
        <x:f>'Raw_Data'!H1561</x:f>
        <x:v>1516</x:v>
      </x:c>
      <x:c r="I1561" s="60" t="n">
        <x:f>'Raw_Data'!I1561</x:f>
        <x:v>172.14</x:v>
      </x:c>
      <x:c r="J1561" s="32" t="n">
        <x:f>'Raw_Data'!J1561</x:f>
        <x:v>0.315</x:v>
      </x:c>
      <x:c r="K1561" s="32" t="n">
        <x:f>'Raw_Data'!K1561</x:f>
        <x:v>0.581</x:v>
      </x:c>
      <x:c r="L1561" t="n">
        <x:f>'Raw_Data'!L1561</x:f>
        <x:v>0</x:v>
      </x:c>
      <x:c r="M1561" t="n">
        <x:f>IF('Raw_Data'!M1561="",Assumptions!$B$15,'Raw_Data'!M1561)</x:f>
        <x:v>7</x:v>
      </x:c>
      <x:c r="N1561" s="32" t="n">
        <x:f>'Raw_Data'!N1561</x:f>
        <x:v>0.087</x:v>
      </x:c>
      <x:c r="O1561" t="str">
        <x:f>IF(OR(D1561&lt;620,L1561&gt;=2,J1561&gt;0.9),"High",IF(OR(D1561&lt;700,L1561=1,J1561&gt;0.75),"Medium","Low"))</x:f>
        <x:v>Medium</x:v>
      </x:c>
      <x:c r="P1561" s="30" t="n">
        <x:f>XLOOKUP(F1561,Assumptions!$A$4:$A$6,Assumptions!$B$4:$B$6)</x:f>
        <x:v>0</x:v>
      </x:c>
      <x:c r="Q1561" s="32" t="n">
        <x:f>XLOOKUP(F1561,Assumptions!$A$4:$A$6,Assumptions!$C$4:$C$6)</x:f>
        <x:v>0.229</x:v>
      </x:c>
      <x:c r="R1561" s="32" t="n">
        <x:f>XLOOKUP(F1561,Assumptions!$A$4:$A$6,Assumptions!$D$4:$D$6)</x:f>
        <x:v>0.015</x:v>
      </x:c>
      <x:c r="S1561" s="32" t="n">
        <x:f>XLOOKUP(F1561,Assumptions!$A$4:$A$6,Assumptions!$E$4:$E$6)</x:f>
        <x:v>0.0075</x:v>
      </x:c>
      <x:c r="T1561" s="32" t="n">
        <x:f>XLOOKUP(O1561,Assumptions!$H$4:$H$6,Assumptions!$I$4:$I$6)</x:f>
        <x:v>0.012</x:v>
      </x:c>
      <x:c r="U1561" s="30" t="n">
        <x:f>XLOOKUP(F1561,Assumptions!$A$4:$A$6,Assumptions!$F$4:$F$6)</x:f>
        <x:v>60</x:v>
      </x:c>
      <x:c r="V1561" s="60" t="n">
        <x:f>I1561*12</x:f>
        <x:v>2065.68</x:v>
      </x:c>
      <x:c r="W1561" s="60" t="n">
        <x:f>H1561*J1561*(1-K1561)*Q1561</x:f>
        <x:v>45.82044054000001</x:v>
      </x:c>
      <x:c r="X1561" s="60" t="n">
        <x:f>V1561*R1561</x:f>
        <x:v>30.985199999999995</x:v>
      </x:c>
      <x:c r="Y1561" s="60" t="n">
        <x:f>V1561*S1561</x:f>
        <x:v>15.492599999999998</x:v>
      </x:c>
      <x:c r="Z1561" s="60" t="n">
        <x:f>H1561*J1561*T1561</x:f>
        <x:v>5.73048</x:v>
      </x:c>
      <x:c r="AA1561" s="60" t="n">
        <x:f>P1561+W1561+X1561-Y1561-Z1561-U1561</x:f>
        <x:v>-4.417439459999997</x:v>
      </x:c>
      <x:c r="AB1561" s="32" t="n">
        <x:f>IFERROR(AA1561/(P1561+W1561+X1561),0)</x:f>
        <x:v>-0.05751451884187355</x:v>
      </x:c>
      <x:c r="AC1561" t="n">
        <x:f>IF(O1561="High",0,IF(I1561&gt;=1800,3,IF(I1561&gt;=900,2,1))+IF(K1561&gt;=0.9,2,IF(K1561&gt;=0.75,1,0))+IF(J1561&lt;=0.7,2,IF(J1561&lt;=0.85,1,0))+IF(M1561&gt;=8,1,0))</x:f>
        <x:v>3</x:v>
      </x:c>
      <x:c r="AD1561" t="str">
        <x:f>IF(AND(O1561&lt;&gt;"High",AC1561&gt;=Assumptions!$B$10,AA1561&gt;0),"Priority Growth",IF(AND(O1561="Low",AA1561&gt;0),"Maintain","Watch"))</x:f>
        <x:v>Watch</x:v>
      </x:c>
      <x:c r="AE1561" s="60" t="n">
        <x:f>MAX(AA1561,0)*N1561</x:f>
        <x:v>0</x:v>
      </x:c>
      <x:c r="AF1561" t="str">
        <x:f>IF(AND(AA1561&gt;=Assumptions!$B$11,O1561&lt;&gt;"High",OR(N1561&gt;=Assumptions!$B$12,M1561&lt;=6)),"High","Standard")</x:f>
        <x:v>Standard</x:v>
      </x:c>
    </x:row>
    <x:row r="1562">
      <x:c r="A1562" t="str">
        <x:f>'Raw_Data'!A1562</x:f>
        <x:v>C01561</x:v>
      </x:c>
      <x:c r="B1562" t="n">
        <x:f>'Raw_Data'!B1562</x:f>
        <x:v>46</x:v>
      </x:c>
      <x:c r="C1562" s="30" t="n">
        <x:f>'Raw_Data'!C1562</x:f>
        <x:v>97195</x:v>
      </x:c>
      <x:c r="D1562" t="n">
        <x:f>'Raw_Data'!D1562</x:f>
        <x:v>717</x:v>
      </x:c>
      <x:c r="E1562" t="n">
        <x:f>'Raw_Data'!E1562</x:f>
        <x:v>71</x:v>
      </x:c>
      <x:c r="F1562" t="str">
        <x:f>PROPER(TRIM('Raw_Data'!F1562))</x:f>
        <x:v>Gold</x:v>
      </x:c>
      <x:c r="G1562" t="str">
        <x:f>PROPER(TRIM('Raw_Data'!G1562))</x:f>
        <x:v>Digital</x:v>
      </x:c>
      <x:c r="H1562" s="60" t="n">
        <x:f>'Raw_Data'!H1562</x:f>
        <x:v>11412</x:v>
      </x:c>
      <x:c r="I1562" s="60" t="n">
        <x:f>'Raw_Data'!I1562</x:f>
        <x:v>1530.53</x:v>
      </x:c>
      <x:c r="J1562" s="32" t="n">
        <x:f>'Raw_Data'!J1562</x:f>
        <x:v>0.587</x:v>
      </x:c>
      <x:c r="K1562" s="32" t="n">
        <x:f>'Raw_Data'!K1562</x:f>
        <x:v>0.825</x:v>
      </x:c>
      <x:c r="L1562" t="n">
        <x:f>'Raw_Data'!L1562</x:f>
        <x:v>0</x:v>
      </x:c>
      <x:c r="M1562" t="n">
        <x:f>IF('Raw_Data'!M1562="",Assumptions!$B$15,'Raw_Data'!M1562)</x:f>
        <x:v>6</x:v>
      </x:c>
      <x:c r="N1562" s="32" t="n">
        <x:f>'Raw_Data'!N1562</x:f>
        <x:v>0.192</x:v>
      </x:c>
      <x:c r="O1562" t="str">
        <x:f>IF(OR(D1562&lt;620,L1562&gt;=2,J1562&gt;0.9),"High",IF(OR(D1562&lt;700,L1562=1,J1562&gt;0.75),"Medium","Low"))</x:f>
        <x:v>Low</x:v>
      </x:c>
      <x:c r="P1562" s="30" t="n">
        <x:f>XLOOKUP(F1562,Assumptions!$A$4:$A$6,Assumptions!$B$4:$B$6)</x:f>
        <x:v>95</x:v>
      </x:c>
      <x:c r="Q1562" s="32" t="n">
        <x:f>XLOOKUP(F1562,Assumptions!$A$4:$A$6,Assumptions!$C$4:$C$6)</x:f>
        <x:v>0.219</x:v>
      </x:c>
      <x:c r="R1562" s="32" t="n">
        <x:f>XLOOKUP(F1562,Assumptions!$A$4:$A$6,Assumptions!$D$4:$D$6)</x:f>
        <x:v>0.016</x:v>
      </x:c>
      <x:c r="S1562" s="32" t="n">
        <x:f>XLOOKUP(F1562,Assumptions!$A$4:$A$6,Assumptions!$E$4:$E$6)</x:f>
        <x:v>0.01</x:v>
      </x:c>
      <x:c r="T1562" s="32" t="n">
        <x:f>XLOOKUP(O1562,Assumptions!$H$4:$H$6,Assumptions!$I$4:$I$6)</x:f>
        <x:v>0.0035</x:v>
      </x:c>
      <x:c r="U1562" s="30" t="n">
        <x:f>XLOOKUP(F1562,Assumptions!$A$4:$A$6,Assumptions!$F$4:$F$6)</x:f>
        <x:v>90</x:v>
      </x:c>
      <x:c r="V1562" s="60" t="n">
        <x:f>I1562*12</x:f>
        <x:v>18366.36</x:v>
      </x:c>
      <x:c r="W1562" s="60" t="n">
        <x:f>H1562*J1562*(1-K1562)*Q1562</x:f>
        <x:v>256.7331963000001</x:v>
      </x:c>
      <x:c r="X1562" s="60" t="n">
        <x:f>V1562*R1562</x:f>
        <x:v>293.86176</x:v>
      </x:c>
      <x:c r="Y1562" s="60" t="n">
        <x:f>V1562*S1562</x:f>
        <x:v>183.6636</x:v>
      </x:c>
      <x:c r="Z1562" s="60" t="n">
        <x:f>H1562*J1562*T1562</x:f>
        <x:v>23.445954</x:v>
      </x:c>
      <x:c r="AA1562" s="60" t="n">
        <x:f>P1562+W1562+X1562-Y1562-Z1562-U1562</x:f>
        <x:v>348.48540230000015</x:v>
      </x:c>
      <x:c r="AB1562" s="32" t="n">
        <x:f>IFERROR(AA1562/(P1562+W1562+X1562),0)</x:f>
        <x:v>0.5397895366116572</x:v>
      </x:c>
      <x:c r="AC1562" t="n">
        <x:f>IF(O1562="High",0,IF(I1562&gt;=1800,3,IF(I1562&gt;=900,2,1))+IF(K1562&gt;=0.9,2,IF(K1562&gt;=0.75,1,0))+IF(J1562&lt;=0.7,2,IF(J1562&lt;=0.85,1,0))+IF(M1562&gt;=8,1,0))</x:f>
        <x:v>5</x:v>
      </x:c>
      <x:c r="AD1562" t="str">
        <x:f>IF(AND(O1562&lt;&gt;"High",AC1562&gt;=Assumptions!$B$10,AA1562&gt;0),"Priority Growth",IF(AND(O1562="Low",AA1562&gt;0),"Maintain","Watch"))</x:f>
        <x:v>Maintain</x:v>
      </x:c>
      <x:c r="AE1562" s="60" t="n">
        <x:f>MAX(AA1562,0)*N1562</x:f>
        <x:v>66.90919724160003</x:v>
      </x:c>
      <x:c r="AF1562" t="str">
        <x:f>IF(AND(AA1562&gt;=Assumptions!$B$11,O1562&lt;&gt;"High",OR(N1562&gt;=Assumptions!$B$12,M1562&lt;=6)),"High","Standard")</x:f>
        <x:v>High</x:v>
      </x:c>
    </x:row>
    <x:row r="1563">
      <x:c r="A1563" t="str">
        <x:f>'Raw_Data'!A1563</x:f>
        <x:v>C01562</x:v>
      </x:c>
      <x:c r="B1563" t="n">
        <x:f>'Raw_Data'!B1563</x:f>
        <x:v>34</x:v>
      </x:c>
      <x:c r="C1563" s="30" t="n">
        <x:f>'Raw_Data'!C1563</x:f>
        <x:v>35397</x:v>
      </x:c>
      <x:c r="D1563" t="n">
        <x:f>'Raw_Data'!D1563</x:f>
        <x:v>655</x:v>
      </x:c>
      <x:c r="E1563" t="n">
        <x:f>'Raw_Data'!E1563</x:f>
        <x:v>31</x:v>
      </x:c>
      <x:c r="F1563" t="str">
        <x:f>PROPER(TRIM('Raw_Data'!F1563))</x:f>
        <x:v>Classic</x:v>
      </x:c>
      <x:c r="G1563" t="str">
        <x:f>PROPER(TRIM('Raw_Data'!G1563))</x:f>
        <x:v>Branch</x:v>
      </x:c>
      <x:c r="H1563" s="60" t="n">
        <x:f>'Raw_Data'!H1563</x:f>
        <x:v>1000</x:v>
      </x:c>
      <x:c r="I1563" s="60" t="n">
        <x:f>'Raw_Data'!I1563</x:f>
        <x:v>150</x:v>
      </x:c>
      <x:c r="J1563" s="32" t="n">
        <x:f>'Raw_Data'!J1563</x:f>
        <x:v>0.437</x:v>
      </x:c>
      <x:c r="K1563" s="32" t="n">
        <x:f>'Raw_Data'!K1563</x:f>
        <x:v>0.695</x:v>
      </x:c>
      <x:c r="L1563" t="n">
        <x:f>'Raw_Data'!L1563</x:f>
        <x:v>0</x:v>
      </x:c>
      <x:c r="M1563" t="n">
        <x:f>IF('Raw_Data'!M1563="",Assumptions!$B$15,'Raw_Data'!M1563)</x:f>
        <x:v>7</x:v>
      </x:c>
      <x:c r="N1563" s="32" t="n">
        <x:f>'Raw_Data'!N1563</x:f>
        <x:v>0.115</x:v>
      </x:c>
      <x:c r="O1563" t="str">
        <x:f>IF(OR(D1563&lt;620,L1563&gt;=2,J1563&gt;0.9),"High",IF(OR(D1563&lt;700,L1563=1,J1563&gt;0.75),"Medium","Low"))</x:f>
        <x:v>Medium</x:v>
      </x:c>
      <x:c r="P1563" s="30" t="n">
        <x:f>XLOOKUP(F1563,Assumptions!$A$4:$A$6,Assumptions!$B$4:$B$6)</x:f>
        <x:v>0</x:v>
      </x:c>
      <x:c r="Q1563" s="32" t="n">
        <x:f>XLOOKUP(F1563,Assumptions!$A$4:$A$6,Assumptions!$C$4:$C$6)</x:f>
        <x:v>0.229</x:v>
      </x:c>
      <x:c r="R1563" s="32" t="n">
        <x:f>XLOOKUP(F1563,Assumptions!$A$4:$A$6,Assumptions!$D$4:$D$6)</x:f>
        <x:v>0.015</x:v>
      </x:c>
      <x:c r="S1563" s="32" t="n">
        <x:f>XLOOKUP(F1563,Assumptions!$A$4:$A$6,Assumptions!$E$4:$E$6)</x:f>
        <x:v>0.0075</x:v>
      </x:c>
      <x:c r="T1563" s="32" t="n">
        <x:f>XLOOKUP(O1563,Assumptions!$H$4:$H$6,Assumptions!$I$4:$I$6)</x:f>
        <x:v>0.012</x:v>
      </x:c>
      <x:c r="U1563" s="30" t="n">
        <x:f>XLOOKUP(F1563,Assumptions!$A$4:$A$6,Assumptions!$F$4:$F$6)</x:f>
        <x:v>60</x:v>
      </x:c>
      <x:c r="V1563" s="60" t="n">
        <x:f>I1563*12</x:f>
        <x:v>1800</x:v>
      </x:c>
      <x:c r="W1563" s="60" t="n">
        <x:f>H1563*J1563*(1-K1563)*Q1563</x:f>
        <x:v>30.522265000000008</x:v>
      </x:c>
      <x:c r="X1563" s="60" t="n">
        <x:f>V1563*R1563</x:f>
        <x:v>27</x:v>
      </x:c>
      <x:c r="Y1563" s="60" t="n">
        <x:f>V1563*S1563</x:f>
        <x:v>13.5</x:v>
      </x:c>
      <x:c r="Z1563" s="60" t="n">
        <x:f>H1563*J1563*T1563</x:f>
        <x:v>5.244</x:v>
      </x:c>
      <x:c r="AA1563" s="60" t="n">
        <x:f>P1563+W1563+X1563-Y1563-Z1563-U1563</x:f>
        <x:v>-21.221734999999995</x:v>
      </x:c>
      <x:c r="AB1563" s="32" t="n">
        <x:f>IFERROR(AA1563/(P1563+W1563+X1563),0)</x:f>
        <x:v>-0.3689307957536094</x:v>
      </x:c>
      <x:c r="AC1563" t="n">
        <x:f>IF(O1563="High",0,IF(I1563&gt;=1800,3,IF(I1563&gt;=900,2,1))+IF(K1563&gt;=0.9,2,IF(K1563&gt;=0.75,1,0))+IF(J1563&lt;=0.7,2,IF(J1563&lt;=0.85,1,0))+IF(M1563&gt;=8,1,0))</x:f>
        <x:v>3</x:v>
      </x:c>
      <x:c r="AD1563" t="str">
        <x:f>IF(AND(O1563&lt;&gt;"High",AC1563&gt;=Assumptions!$B$10,AA1563&gt;0),"Priority Growth",IF(AND(O1563="Low",AA1563&gt;0),"Maintain","Watch"))</x:f>
        <x:v>Watch</x:v>
      </x:c>
      <x:c r="AE1563" s="60" t="n">
        <x:f>MAX(AA1563,0)*N1563</x:f>
        <x:v>0</x:v>
      </x:c>
      <x:c r="AF1563" t="str">
        <x:f>IF(AND(AA1563&gt;=Assumptions!$B$11,O1563&lt;&gt;"High",OR(N1563&gt;=Assumptions!$B$12,M1563&lt;=6)),"High","Standard")</x:f>
        <x:v>Standard</x:v>
      </x:c>
    </x:row>
    <x:row r="1564">
      <x:c r="A1564" t="str">
        <x:f>'Raw_Data'!A1564</x:f>
        <x:v>C01563</x:v>
      </x:c>
      <x:c r="B1564" t="n">
        <x:f>'Raw_Data'!B1564</x:f>
        <x:v>49</x:v>
      </x:c>
      <x:c r="C1564" s="30" t="n">
        <x:f>'Raw_Data'!C1564</x:f>
        <x:v>71187</x:v>
      </x:c>
      <x:c r="D1564" t="n">
        <x:f>'Raw_Data'!D1564</x:f>
        <x:v>641</x:v>
      </x:c>
      <x:c r="E1564" t="n">
        <x:f>'Raw_Data'!E1564</x:f>
        <x:v>37</x:v>
      </x:c>
      <x:c r="F1564" t="str">
        <x:f>PROPER(TRIM('Raw_Data'!F1564))</x:f>
        <x:v>Gold</x:v>
      </x:c>
      <x:c r="G1564" t="str">
        <x:f>PROPER(TRIM('Raw_Data'!G1564))</x:f>
        <x:v>Digital</x:v>
      </x:c>
      <x:c r="H1564" s="60" t="n">
        <x:f>'Raw_Data'!H1564</x:f>
        <x:v>6580</x:v>
      </x:c>
      <x:c r="I1564" s="60" t="n">
        <x:f>'Raw_Data'!I1564</x:f>
        <x:v>1332.95</x:v>
      </x:c>
      <x:c r="J1564" s="32" t="n">
        <x:f>'Raw_Data'!J1564</x:f>
        <x:v>0.4</x:v>
      </x:c>
      <x:c r="K1564" s="32" t="n">
        <x:f>'Raw_Data'!K1564</x:f>
        <x:v>0.705</x:v>
      </x:c>
      <x:c r="L1564" t="n">
        <x:f>'Raw_Data'!L1564</x:f>
        <x:v>0</x:v>
      </x:c>
      <x:c r="M1564" t="n">
        <x:f>IF('Raw_Data'!M1564="",Assumptions!$B$15,'Raw_Data'!M1564)</x:f>
        <x:v>6</x:v>
      </x:c>
      <x:c r="N1564" s="32" t="n">
        <x:f>'Raw_Data'!N1564</x:f>
        <x:v>0.15</x:v>
      </x:c>
      <x:c r="O1564" t="str">
        <x:f>IF(OR(D1564&lt;620,L1564&gt;=2,J1564&gt;0.9),"High",IF(OR(D1564&lt;700,L1564=1,J1564&gt;0.75),"Medium","Low"))</x:f>
        <x:v>Medium</x:v>
      </x:c>
      <x:c r="P1564" s="30" t="n">
        <x:f>XLOOKUP(F1564,Assumptions!$A$4:$A$6,Assumptions!$B$4:$B$6)</x:f>
        <x:v>95</x:v>
      </x:c>
      <x:c r="Q1564" s="32" t="n">
        <x:f>XLOOKUP(F1564,Assumptions!$A$4:$A$6,Assumptions!$C$4:$C$6)</x:f>
        <x:v>0.219</x:v>
      </x:c>
      <x:c r="R1564" s="32" t="n">
        <x:f>XLOOKUP(F1564,Assumptions!$A$4:$A$6,Assumptions!$D$4:$D$6)</x:f>
        <x:v>0.016</x:v>
      </x:c>
      <x:c r="S1564" s="32" t="n">
        <x:f>XLOOKUP(F1564,Assumptions!$A$4:$A$6,Assumptions!$E$4:$E$6)</x:f>
        <x:v>0.01</x:v>
      </x:c>
      <x:c r="T1564" s="32" t="n">
        <x:f>XLOOKUP(O1564,Assumptions!$H$4:$H$6,Assumptions!$I$4:$I$6)</x:f>
        <x:v>0.012</x:v>
      </x:c>
      <x:c r="U1564" s="30" t="n">
        <x:f>XLOOKUP(F1564,Assumptions!$A$4:$A$6,Assumptions!$F$4:$F$6)</x:f>
        <x:v>90</x:v>
      </x:c>
      <x:c r="V1564" s="60" t="n">
        <x:f>I1564*12</x:f>
        <x:v>15995.400000000001</x:v>
      </x:c>
      <x:c r="W1564" s="60" t="n">
        <x:f>H1564*J1564*(1-K1564)*Q1564</x:f>
        <x:v>170.04036000000002</x:v>
      </x:c>
      <x:c r="X1564" s="60" t="n">
        <x:f>V1564*R1564</x:f>
        <x:v>255.92640000000003</x:v>
      </x:c>
      <x:c r="Y1564" s="60" t="n">
        <x:f>V1564*S1564</x:f>
        <x:v>159.954</x:v>
      </x:c>
      <x:c r="Z1564" s="60" t="n">
        <x:f>H1564*J1564*T1564</x:f>
        <x:v>31.584</x:v>
      </x:c>
      <x:c r="AA1564" s="60" t="n">
        <x:f>P1564+W1564+X1564-Y1564-Z1564-U1564</x:f>
        <x:v>239.42876</x:v>
      </x:c>
      <x:c r="AB1564" s="32" t="n">
        <x:f>IFERROR(AA1564/(P1564+W1564+X1564),0)</x:f>
        <x:v>0.45958548295864404</x:v>
      </x:c>
      <x:c r="AC1564" t="n">
        <x:f>IF(O1564="High",0,IF(I1564&gt;=1800,3,IF(I1564&gt;=900,2,1))+IF(K1564&gt;=0.9,2,IF(K1564&gt;=0.75,1,0))+IF(J1564&lt;=0.7,2,IF(J1564&lt;=0.85,1,0))+IF(M1564&gt;=8,1,0))</x:f>
        <x:v>4</x:v>
      </x:c>
      <x:c r="AD1564" t="str">
        <x:f>IF(AND(O1564&lt;&gt;"High",AC1564&gt;=Assumptions!$B$10,AA1564&gt;0),"Priority Growth",IF(AND(O1564="Low",AA1564&gt;0),"Maintain","Watch"))</x:f>
        <x:v>Watch</x:v>
      </x:c>
      <x:c r="AE1564" s="60" t="n">
        <x:f>MAX(AA1564,0)*N1564</x:f>
        <x:v>35.914314</x:v>
      </x:c>
      <x:c r="AF1564" t="str">
        <x:f>IF(AND(AA1564&gt;=Assumptions!$B$11,O1564&lt;&gt;"High",OR(N1564&gt;=Assumptions!$B$12,M1564&lt;=6)),"High","Standard")</x:f>
        <x:v>Standard</x:v>
      </x:c>
    </x:row>
    <x:row r="1565">
      <x:c r="A1565" t="str">
        <x:f>'Raw_Data'!A1565</x:f>
        <x:v>C01564</x:v>
      </x:c>
      <x:c r="B1565" t="n">
        <x:f>'Raw_Data'!B1565</x:f>
        <x:v>29</x:v>
      </x:c>
      <x:c r="C1565" s="30" t="n">
        <x:f>'Raw_Data'!C1565</x:f>
        <x:v>50755</x:v>
      </x:c>
      <x:c r="D1565" t="n">
        <x:f>'Raw_Data'!D1565</x:f>
        <x:v>627</x:v>
      </x:c>
      <x:c r="E1565" t="n">
        <x:f>'Raw_Data'!E1565</x:f>
        <x:v>35</x:v>
      </x:c>
      <x:c r="F1565" t="str">
        <x:f>PROPER(TRIM('Raw_Data'!F1565))</x:f>
        <x:v>Classic</x:v>
      </x:c>
      <x:c r="G1565" t="str">
        <x:f>PROPER(TRIM('Raw_Data'!G1565))</x:f>
        <x:v>Direct Mail</x:v>
      </x:c>
      <x:c r="H1565" s="60" t="n">
        <x:f>'Raw_Data'!H1565</x:f>
        <x:v>3974</x:v>
      </x:c>
      <x:c r="I1565" s="60" t="n">
        <x:f>'Raw_Data'!I1565</x:f>
        <x:v>708.87</x:v>
      </x:c>
      <x:c r="J1565" s="32" t="n">
        <x:f>'Raw_Data'!J1565</x:f>
        <x:v>0.457</x:v>
      </x:c>
      <x:c r="K1565" s="32" t="n">
        <x:f>'Raw_Data'!K1565</x:f>
        <x:v>0.74</x:v>
      </x:c>
      <x:c r="L1565" t="n">
        <x:f>'Raw_Data'!L1565</x:f>
        <x:v>0</x:v>
      </x:c>
      <x:c r="M1565" t="n">
        <x:f>IF('Raw_Data'!M1565="",Assumptions!$B$15,'Raw_Data'!M1565)</x:f>
        <x:v>8</x:v>
      </x:c>
      <x:c r="N1565" s="32" t="n">
        <x:f>'Raw_Data'!N1565</x:f>
        <x:v>0.026</x:v>
      </x:c>
      <x:c r="O1565" t="str">
        <x:f>IF(OR(D1565&lt;620,L1565&gt;=2,J1565&gt;0.9),"High",IF(OR(D1565&lt;700,L1565=1,J1565&gt;0.75),"Medium","Low"))</x:f>
        <x:v>Medium</x:v>
      </x:c>
      <x:c r="P1565" s="30" t="n">
        <x:f>XLOOKUP(F1565,Assumptions!$A$4:$A$6,Assumptions!$B$4:$B$6)</x:f>
        <x:v>0</x:v>
      </x:c>
      <x:c r="Q1565" s="32" t="n">
        <x:f>XLOOKUP(F1565,Assumptions!$A$4:$A$6,Assumptions!$C$4:$C$6)</x:f>
        <x:v>0.229</x:v>
      </x:c>
      <x:c r="R1565" s="32" t="n">
        <x:f>XLOOKUP(F1565,Assumptions!$A$4:$A$6,Assumptions!$D$4:$D$6)</x:f>
        <x:v>0.015</x:v>
      </x:c>
      <x:c r="S1565" s="32" t="n">
        <x:f>XLOOKUP(F1565,Assumptions!$A$4:$A$6,Assumptions!$E$4:$E$6)</x:f>
        <x:v>0.0075</x:v>
      </x:c>
      <x:c r="T1565" s="32" t="n">
        <x:f>XLOOKUP(O1565,Assumptions!$H$4:$H$6,Assumptions!$I$4:$I$6)</x:f>
        <x:v>0.012</x:v>
      </x:c>
      <x:c r="U1565" s="30" t="n">
        <x:f>XLOOKUP(F1565,Assumptions!$A$4:$A$6,Assumptions!$F$4:$F$6)</x:f>
        <x:v>60</x:v>
      </x:c>
      <x:c r="V1565" s="60" t="n">
        <x:f>I1565*12</x:f>
        <x:v>8506.44</x:v>
      </x:c>
      <x:c r="W1565" s="60" t="n">
        <x:f>H1565*J1565*(1-K1565)*Q1565</x:f>
        <x:v>108.13166572000002</x:v>
      </x:c>
      <x:c r="X1565" s="60" t="n">
        <x:f>V1565*R1565</x:f>
        <x:v>127.59660000000001</x:v>
      </x:c>
      <x:c r="Y1565" s="60" t="n">
        <x:f>V1565*S1565</x:f>
        <x:v>63.798300000000005</x:v>
      </x:c>
      <x:c r="Z1565" s="60" t="n">
        <x:f>H1565*J1565*T1565</x:f>
        <x:v>21.793416000000004</x:v>
      </x:c>
      <x:c r="AA1565" s="60" t="n">
        <x:f>P1565+W1565+X1565-Y1565-Z1565-U1565</x:f>
        <x:v>90.13654972</x:v>
      </x:c>
      <x:c r="AB1565" s="32" t="n">
        <x:f>IFERROR(AA1565/(P1565+W1565+X1565),0)</x:f>
        <x:v>0.38237480534924456</x:v>
      </x:c>
      <x:c r="AC1565" t="n">
        <x:f>IF(O1565="High",0,IF(I1565&gt;=1800,3,IF(I1565&gt;=900,2,1))+IF(K1565&gt;=0.9,2,IF(K1565&gt;=0.75,1,0))+IF(J1565&lt;=0.7,2,IF(J1565&lt;=0.85,1,0))+IF(M1565&gt;=8,1,0))</x:f>
        <x:v>4</x:v>
      </x:c>
      <x:c r="AD1565" t="str">
        <x:f>IF(AND(O1565&lt;&gt;"High",AC1565&gt;=Assumptions!$B$10,AA1565&gt;0),"Priority Growth",IF(AND(O1565="Low",AA1565&gt;0),"Maintain","Watch"))</x:f>
        <x:v>Watch</x:v>
      </x:c>
      <x:c r="AE1565" s="60" t="n">
        <x:f>MAX(AA1565,0)*N1565</x:f>
        <x:v>2.34355029272</x:v>
      </x:c>
      <x:c r="AF1565" t="str">
        <x:f>IF(AND(AA1565&gt;=Assumptions!$B$11,O1565&lt;&gt;"High",OR(N1565&gt;=Assumptions!$B$12,M1565&lt;=6)),"High","Standard")</x:f>
        <x:v>Standard</x:v>
      </x:c>
    </x:row>
    <x:row r="1566">
      <x:c r="A1566" t="str">
        <x:f>'Raw_Data'!A1566</x:f>
        <x:v>C01565</x:v>
      </x:c>
      <x:c r="B1566" t="n">
        <x:f>'Raw_Data'!B1566</x:f>
        <x:v>29</x:v>
      </x:c>
      <x:c r="C1566" s="30" t="n">
        <x:f>'Raw_Data'!C1566</x:f>
        <x:v>96940</x:v>
      </x:c>
      <x:c r="D1566" t="n">
        <x:f>'Raw_Data'!D1566</x:f>
        <x:v>635</x:v>
      </x:c>
      <x:c r="E1566" t="n">
        <x:f>'Raw_Data'!E1566</x:f>
        <x:v>32</x:v>
      </x:c>
      <x:c r="F1566" t="str">
        <x:f>PROPER(TRIM('Raw_Data'!F1566))</x:f>
        <x:v>Gold</x:v>
      </x:c>
      <x:c r="G1566" t="str">
        <x:f>PROPER(TRIM('Raw_Data'!G1566))</x:f>
        <x:v>Partner</x:v>
      </x:c>
      <x:c r="H1566" s="60" t="n">
        <x:f>'Raw_Data'!H1566</x:f>
        <x:v>12161</x:v>
      </x:c>
      <x:c r="I1566" s="60" t="n">
        <x:f>'Raw_Data'!I1566</x:f>
        <x:v>1950.61</x:v>
      </x:c>
      <x:c r="J1566" s="32" t="n">
        <x:f>'Raw_Data'!J1566</x:f>
        <x:v>0.572</x:v>
      </x:c>
      <x:c r="K1566" s="32" t="n">
        <x:f>'Raw_Data'!K1566</x:f>
        <x:v>0.678</x:v>
      </x:c>
      <x:c r="L1566" t="n">
        <x:f>'Raw_Data'!L1566</x:f>
        <x:v>0</x:v>
      </x:c>
      <x:c r="M1566" t="n">
        <x:f>IF('Raw_Data'!M1566="",Assumptions!$B$15,'Raw_Data'!M1566)</x:f>
        <x:v>8</x:v>
      </x:c>
      <x:c r="N1566" s="32" t="n">
        <x:f>'Raw_Data'!N1566</x:f>
        <x:v>0.02</x:v>
      </x:c>
      <x:c r="O1566" t="str">
        <x:f>IF(OR(D1566&lt;620,L1566&gt;=2,J1566&gt;0.9),"High",IF(OR(D1566&lt;700,L1566=1,J1566&gt;0.75),"Medium","Low"))</x:f>
        <x:v>Medium</x:v>
      </x:c>
      <x:c r="P1566" s="30" t="n">
        <x:f>XLOOKUP(F1566,Assumptions!$A$4:$A$6,Assumptions!$B$4:$B$6)</x:f>
        <x:v>95</x:v>
      </x:c>
      <x:c r="Q1566" s="32" t="n">
        <x:f>XLOOKUP(F1566,Assumptions!$A$4:$A$6,Assumptions!$C$4:$C$6)</x:f>
        <x:v>0.219</x:v>
      </x:c>
      <x:c r="R1566" s="32" t="n">
        <x:f>XLOOKUP(F1566,Assumptions!$A$4:$A$6,Assumptions!$D$4:$D$6)</x:f>
        <x:v>0.016</x:v>
      </x:c>
      <x:c r="S1566" s="32" t="n">
        <x:f>XLOOKUP(F1566,Assumptions!$A$4:$A$6,Assumptions!$E$4:$E$6)</x:f>
        <x:v>0.01</x:v>
      </x:c>
      <x:c r="T1566" s="32" t="n">
        <x:f>XLOOKUP(O1566,Assumptions!$H$4:$H$6,Assumptions!$I$4:$I$6)</x:f>
        <x:v>0.012</x:v>
      </x:c>
      <x:c r="U1566" s="30" t="n">
        <x:f>XLOOKUP(F1566,Assumptions!$A$4:$A$6,Assumptions!$F$4:$F$6)</x:f>
        <x:v>90</x:v>
      </x:c>
      <x:c r="V1566" s="60" t="n">
        <x:f>I1566*12</x:f>
        <x:v>23407.32</x:v>
      </x:c>
      <x:c r="W1566" s="60" t="n">
        <x:f>H1566*J1566*(1-K1566)*Q1566</x:f>
        <x:v>490.52969565599994</x:v>
      </x:c>
      <x:c r="X1566" s="60" t="n">
        <x:f>V1566*R1566</x:f>
        <x:v>374.51712</x:v>
      </x:c>
      <x:c r="Y1566" s="60" t="n">
        <x:f>V1566*S1566</x:f>
        <x:v>234.0732</x:v>
      </x:c>
      <x:c r="Z1566" s="60" t="n">
        <x:f>H1566*J1566*T1566</x:f>
        <x:v>83.47310399999999</x:v>
      </x:c>
      <x:c r="AA1566" s="60" t="n">
        <x:f>P1566+W1566+X1566-Y1566-Z1566-U1566</x:f>
        <x:v>552.5005116559998</x:v>
      </x:c>
      <x:c r="AB1566" s="32" t="n">
        <x:f>IFERROR(AA1566/(P1566+W1566+X1566),0)</x:f>
        <x:v>0.5754933016245424</x:v>
      </x:c>
      <x:c r="AC1566" t="n">
        <x:f>IF(O1566="High",0,IF(I1566&gt;=1800,3,IF(I1566&gt;=900,2,1))+IF(K1566&gt;=0.9,2,IF(K1566&gt;=0.75,1,0))+IF(J1566&lt;=0.7,2,IF(J1566&lt;=0.85,1,0))+IF(M1566&gt;=8,1,0))</x:f>
        <x:v>6</x:v>
      </x:c>
      <x:c r="AD1566" t="str">
        <x:f>IF(AND(O1566&lt;&gt;"High",AC1566&gt;=Assumptions!$B$10,AA1566&gt;0),"Priority Growth",IF(AND(O1566="Low",AA1566&gt;0),"Maintain","Watch"))</x:f>
        <x:v>Priority Growth</x:v>
      </x:c>
      <x:c r="AE1566" s="60" t="n">
        <x:f>MAX(AA1566,0)*N1566</x:f>
        <x:v>11.050010233119997</x:v>
      </x:c>
      <x:c r="AF1566" t="str">
        <x:f>IF(AND(AA1566&gt;=Assumptions!$B$11,O1566&lt;&gt;"High",OR(N1566&gt;=Assumptions!$B$12,M1566&lt;=6)),"High","Standard")</x:f>
        <x:v>Standard</x:v>
      </x:c>
    </x:row>
    <x:row r="1567">
      <x:c r="A1567" t="str">
        <x:f>'Raw_Data'!A1567</x:f>
        <x:v>C01566</x:v>
      </x:c>
      <x:c r="B1567" t="n">
        <x:f>'Raw_Data'!B1567</x:f>
        <x:v>41</x:v>
      </x:c>
      <x:c r="C1567" s="30" t="n">
        <x:f>'Raw_Data'!C1567</x:f>
        <x:v>50110</x:v>
      </x:c>
      <x:c r="D1567" t="n">
        <x:f>'Raw_Data'!D1567</x:f>
        <x:v>663</x:v>
      </x:c>
      <x:c r="E1567" t="n">
        <x:f>'Raw_Data'!E1567</x:f>
        <x:v>84</x:v>
      </x:c>
      <x:c r="F1567" t="str">
        <x:f>PROPER(TRIM('Raw_Data'!F1567))</x:f>
        <x:v>Classic</x:v>
      </x:c>
      <x:c r="G1567" t="str">
        <x:f>PROPER(TRIM('Raw_Data'!G1567))</x:f>
        <x:v>Direct Mail</x:v>
      </x:c>
      <x:c r="H1567" s="60" t="n">
        <x:f>'Raw_Data'!H1567</x:f>
        <x:v>6395</x:v>
      </x:c>
      <x:c r="I1567" s="60" t="n">
        <x:f>'Raw_Data'!I1567</x:f>
        <x:v>1064.34</x:v>
      </x:c>
      <x:c r="J1567" s="32" t="n">
        <x:f>'Raw_Data'!J1567</x:f>
        <x:v>0.322</x:v>
      </x:c>
      <x:c r="K1567" s="32" t="n">
        <x:f>'Raw_Data'!K1567</x:f>
        <x:v>0.748</x:v>
      </x:c>
      <x:c r="L1567" t="n">
        <x:f>'Raw_Data'!L1567</x:f>
        <x:v>0</x:v>
      </x:c>
      <x:c r="M1567" t="n">
        <x:f>IF('Raw_Data'!M1567="",Assumptions!$B$15,'Raw_Data'!M1567)</x:f>
        <x:v>5</x:v>
      </x:c>
      <x:c r="N1567" s="32" t="n">
        <x:f>'Raw_Data'!N1567</x:f>
        <x:v>0.233</x:v>
      </x:c>
      <x:c r="O1567" t="str">
        <x:f>IF(OR(D1567&lt;620,L1567&gt;=2,J1567&gt;0.9),"High",IF(OR(D1567&lt;700,L1567=1,J1567&gt;0.75),"Medium","Low"))</x:f>
        <x:v>Medium</x:v>
      </x:c>
      <x:c r="P1567" s="30" t="n">
        <x:f>XLOOKUP(F1567,Assumptions!$A$4:$A$6,Assumptions!$B$4:$B$6)</x:f>
        <x:v>0</x:v>
      </x:c>
      <x:c r="Q1567" s="32" t="n">
        <x:f>XLOOKUP(F1567,Assumptions!$A$4:$A$6,Assumptions!$C$4:$C$6)</x:f>
        <x:v>0.229</x:v>
      </x:c>
      <x:c r="R1567" s="32" t="n">
        <x:f>XLOOKUP(F1567,Assumptions!$A$4:$A$6,Assumptions!$D$4:$D$6)</x:f>
        <x:v>0.015</x:v>
      </x:c>
      <x:c r="S1567" s="32" t="n">
        <x:f>XLOOKUP(F1567,Assumptions!$A$4:$A$6,Assumptions!$E$4:$E$6)</x:f>
        <x:v>0.0075</x:v>
      </x:c>
      <x:c r="T1567" s="32" t="n">
        <x:f>XLOOKUP(O1567,Assumptions!$H$4:$H$6,Assumptions!$I$4:$I$6)</x:f>
        <x:v>0.012</x:v>
      </x:c>
      <x:c r="U1567" s="30" t="n">
        <x:f>XLOOKUP(F1567,Assumptions!$A$4:$A$6,Assumptions!$F$4:$F$6)</x:f>
        <x:v>60</x:v>
      </x:c>
      <x:c r="V1567" s="60" t="n">
        <x:f>I1567*12</x:f>
        <x:v>12772.079999999998</x:v>
      </x:c>
      <x:c r="W1567" s="60" t="n">
        <x:f>H1567*J1567*(1-K1567)*Q1567</x:f>
        <x:v>118.83173652</x:v>
      </x:c>
      <x:c r="X1567" s="60" t="n">
        <x:f>V1567*R1567</x:f>
        <x:v>191.58119999999997</x:v>
      </x:c>
      <x:c r="Y1567" s="60" t="n">
        <x:f>V1567*S1567</x:f>
        <x:v>95.79059999999998</x:v>
      </x:c>
      <x:c r="Z1567" s="60" t="n">
        <x:f>H1567*J1567*T1567</x:f>
        <x:v>24.71028</x:v>
      </x:c>
      <x:c r="AA1567" s="60" t="n">
        <x:f>P1567+W1567+X1567-Y1567-Z1567-U1567</x:f>
        <x:v>129.91205651999996</x:v>
      </x:c>
      <x:c r="AB1567" s="32" t="n">
        <x:f>IFERROR(AA1567/(P1567+W1567+X1567),0)</x:f>
        <x:v>0.41851366755660235</x:v>
      </x:c>
      <x:c r="AC1567" t="n">
        <x:f>IF(O1567="High",0,IF(I1567&gt;=1800,3,IF(I1567&gt;=900,2,1))+IF(K1567&gt;=0.9,2,IF(K1567&gt;=0.75,1,0))+IF(J1567&lt;=0.7,2,IF(J1567&lt;=0.85,1,0))+IF(M1567&gt;=8,1,0))</x:f>
        <x:v>4</x:v>
      </x:c>
      <x:c r="AD1567" t="str">
        <x:f>IF(AND(O1567&lt;&gt;"High",AC1567&gt;=Assumptions!$B$10,AA1567&gt;0),"Priority Growth",IF(AND(O1567="Low",AA1567&gt;0),"Maintain","Watch"))</x:f>
        <x:v>Watch</x:v>
      </x:c>
      <x:c r="AE1567" s="60" t="n">
        <x:f>MAX(AA1567,0)*N1567</x:f>
        <x:v>30.269509169159992</x:v>
      </x:c>
      <x:c r="AF1567" t="str">
        <x:f>IF(AND(AA1567&gt;=Assumptions!$B$11,O1567&lt;&gt;"High",OR(N1567&gt;=Assumptions!$B$12,M1567&lt;=6)),"High","Standard")</x:f>
        <x:v>Standard</x:v>
      </x:c>
    </x:row>
    <x:row r="1568">
      <x:c r="A1568" t="str">
        <x:f>'Raw_Data'!A1568</x:f>
        <x:v>C01567</x:v>
      </x:c>
      <x:c r="B1568" t="n">
        <x:f>'Raw_Data'!B1568</x:f>
        <x:v>53</x:v>
      </x:c>
      <x:c r="C1568" s="30" t="n">
        <x:f>'Raw_Data'!C1568</x:f>
        <x:v>50122</x:v>
      </x:c>
      <x:c r="D1568" t="n">
        <x:f>'Raw_Data'!D1568</x:f>
        <x:v>694</x:v>
      </x:c>
      <x:c r="E1568" t="n">
        <x:f>'Raw_Data'!E1568</x:f>
        <x:v>59</x:v>
      </x:c>
      <x:c r="F1568" t="str">
        <x:f>PROPER(TRIM('Raw_Data'!F1568))</x:f>
        <x:v>Classic</x:v>
      </x:c>
      <x:c r="G1568" t="str">
        <x:f>PROPER(TRIM('Raw_Data'!G1568))</x:f>
        <x:v>Branch</x:v>
      </x:c>
      <x:c r="H1568" s="60" t="n">
        <x:f>'Raw_Data'!H1568</x:f>
        <x:v>5212</x:v>
      </x:c>
      <x:c r="I1568" s="60" t="n">
        <x:f>'Raw_Data'!I1568</x:f>
        <x:v>427.55</x:v>
      </x:c>
      <x:c r="J1568" s="32" t="n">
        <x:f>'Raw_Data'!J1568</x:f>
        <x:v>0.318</x:v>
      </x:c>
      <x:c r="K1568" s="32" t="n">
        <x:f>'Raw_Data'!K1568</x:f>
        <x:v>0.759</x:v>
      </x:c>
      <x:c r="L1568" t="n">
        <x:f>'Raw_Data'!L1568</x:f>
        <x:v>0</x:v>
      </x:c>
      <x:c r="M1568" t="n">
        <x:f>IF('Raw_Data'!M1568="",Assumptions!$B$15,'Raw_Data'!M1568)</x:f>
        <x:v>6</x:v>
      </x:c>
      <x:c r="N1568" s="32" t="n">
        <x:f>'Raw_Data'!N1568</x:f>
        <x:v>0.171</x:v>
      </x:c>
      <x:c r="O1568" t="str">
        <x:f>IF(OR(D1568&lt;620,L1568&gt;=2,J1568&gt;0.9),"High",IF(OR(D1568&lt;700,L1568=1,J1568&gt;0.75),"Medium","Low"))</x:f>
        <x:v>Medium</x:v>
      </x:c>
      <x:c r="P1568" s="30" t="n">
        <x:f>XLOOKUP(F1568,Assumptions!$A$4:$A$6,Assumptions!$B$4:$B$6)</x:f>
        <x:v>0</x:v>
      </x:c>
      <x:c r="Q1568" s="32" t="n">
        <x:f>XLOOKUP(F1568,Assumptions!$A$4:$A$6,Assumptions!$C$4:$C$6)</x:f>
        <x:v>0.229</x:v>
      </x:c>
      <x:c r="R1568" s="32" t="n">
        <x:f>XLOOKUP(F1568,Assumptions!$A$4:$A$6,Assumptions!$D$4:$D$6)</x:f>
        <x:v>0.015</x:v>
      </x:c>
      <x:c r="S1568" s="32" t="n">
        <x:f>XLOOKUP(F1568,Assumptions!$A$4:$A$6,Assumptions!$E$4:$E$6)</x:f>
        <x:v>0.0075</x:v>
      </x:c>
      <x:c r="T1568" s="32" t="n">
        <x:f>XLOOKUP(O1568,Assumptions!$H$4:$H$6,Assumptions!$I$4:$I$6)</x:f>
        <x:v>0.012</x:v>
      </x:c>
      <x:c r="U1568" s="30" t="n">
        <x:f>XLOOKUP(F1568,Assumptions!$A$4:$A$6,Assumptions!$F$4:$F$6)</x:f>
        <x:v>60</x:v>
      </x:c>
      <x:c r="V1568" s="60" t="n">
        <x:f>I1568*12</x:f>
        <x:v>5130.6</x:v>
      </x:c>
      <x:c r="W1568" s="60" t="n">
        <x:f>H1568*J1568*(1-K1568)*Q1568</x:f>
        <x:v>91.471131624</x:v>
      </x:c>
      <x:c r="X1568" s="60" t="n">
        <x:f>V1568*R1568</x:f>
        <x:v>76.959</x:v>
      </x:c>
      <x:c r="Y1568" s="60" t="n">
        <x:f>V1568*S1568</x:f>
        <x:v>38.4795</x:v>
      </x:c>
      <x:c r="Z1568" s="60" t="n">
        <x:f>H1568*J1568*T1568</x:f>
        <x:v>19.888992</x:v>
      </x:c>
      <x:c r="AA1568" s="60" t="n">
        <x:f>P1568+W1568+X1568-Y1568-Z1568-U1568</x:f>
        <x:v>50.06163962400001</x:v>
      </x:c>
      <x:c r="AB1568" s="32" t="n">
        <x:f>IFERROR(AA1568/(P1568+W1568+X1568),0)</x:f>
        <x:v>0.29722496290483574</x:v>
      </x:c>
      <x:c r="AC1568" t="n">
        <x:f>IF(O1568="High",0,IF(I1568&gt;=1800,3,IF(I1568&gt;=900,2,1))+IF(K1568&gt;=0.9,2,IF(K1568&gt;=0.75,1,0))+IF(J1568&lt;=0.7,2,IF(J1568&lt;=0.85,1,0))+IF(M1568&gt;=8,1,0))</x:f>
        <x:v>4</x:v>
      </x:c>
      <x:c r="AD1568" t="str">
        <x:f>IF(AND(O1568&lt;&gt;"High",AC1568&gt;=Assumptions!$B$10,AA1568&gt;0),"Priority Growth",IF(AND(O1568="Low",AA1568&gt;0),"Maintain","Watch"))</x:f>
        <x:v>Watch</x:v>
      </x:c>
      <x:c r="AE1568" s="60" t="n">
        <x:f>MAX(AA1568,0)*N1568</x:f>
        <x:v>8.560540375704003</x:v>
      </x:c>
      <x:c r="AF1568" t="str">
        <x:f>IF(AND(AA1568&gt;=Assumptions!$B$11,O1568&lt;&gt;"High",OR(N1568&gt;=Assumptions!$B$12,M1568&lt;=6)),"High","Standard")</x:f>
        <x:v>Standard</x:v>
      </x:c>
    </x:row>
    <x:row r="1569">
      <x:c r="A1569" t="str">
        <x:f>'Raw_Data'!A1569</x:f>
        <x:v>C01568</x:v>
      </x:c>
      <x:c r="B1569" t="n">
        <x:f>'Raw_Data'!B1569</x:f>
        <x:v>65</x:v>
      </x:c>
      <x:c r="C1569" s="30" t="n">
        <x:f>'Raw_Data'!C1569</x:f>
        <x:v>54009</x:v>
      </x:c>
      <x:c r="D1569" t="n">
        <x:f>'Raw_Data'!D1569</x:f>
        <x:v>655</x:v>
      </x:c>
      <x:c r="E1569" t="n">
        <x:f>'Raw_Data'!E1569</x:f>
        <x:v>17</x:v>
      </x:c>
      <x:c r="F1569" t="str">
        <x:f>PROPER(TRIM('Raw_Data'!F1569))</x:f>
        <x:v>Classic</x:v>
      </x:c>
      <x:c r="G1569" t="str">
        <x:f>PROPER(TRIM('Raw_Data'!G1569))</x:f>
        <x:v>Digital</x:v>
      </x:c>
      <x:c r="H1569" s="60" t="n">
        <x:f>'Raw_Data'!H1569</x:f>
        <x:v>3852</x:v>
      </x:c>
      <x:c r="I1569" s="60" t="n">
        <x:f>'Raw_Data'!I1569</x:f>
        <x:v>759.01</x:v>
      </x:c>
      <x:c r="J1569" s="32" t="n">
        <x:f>'Raw_Data'!J1569</x:f>
        <x:v>0.366</x:v>
      </x:c>
      <x:c r="K1569" s="32" t="n">
        <x:f>'Raw_Data'!K1569</x:f>
        <x:v>0.976</x:v>
      </x:c>
      <x:c r="L1569" t="n">
        <x:f>'Raw_Data'!L1569</x:f>
        <x:v>0</x:v>
      </x:c>
      <x:c r="M1569" t="n">
        <x:f>IF('Raw_Data'!M1569="",Assumptions!$B$15,'Raw_Data'!M1569)</x:f>
        <x:v>4</x:v>
      </x:c>
      <x:c r="N1569" s="32" t="n">
        <x:f>'Raw_Data'!N1569</x:f>
        <x:v>0.266</x:v>
      </x:c>
      <x:c r="O1569" t="str">
        <x:f>IF(OR(D1569&lt;620,L1569&gt;=2,J1569&gt;0.9),"High",IF(OR(D1569&lt;700,L1569=1,J1569&gt;0.75),"Medium","Low"))</x:f>
        <x:v>Medium</x:v>
      </x:c>
      <x:c r="P1569" s="30" t="n">
        <x:f>XLOOKUP(F1569,Assumptions!$A$4:$A$6,Assumptions!$B$4:$B$6)</x:f>
        <x:v>0</x:v>
      </x:c>
      <x:c r="Q1569" s="32" t="n">
        <x:f>XLOOKUP(F1569,Assumptions!$A$4:$A$6,Assumptions!$C$4:$C$6)</x:f>
        <x:v>0.229</x:v>
      </x:c>
      <x:c r="R1569" s="32" t="n">
        <x:f>XLOOKUP(F1569,Assumptions!$A$4:$A$6,Assumptions!$D$4:$D$6)</x:f>
        <x:v>0.015</x:v>
      </x:c>
      <x:c r="S1569" s="32" t="n">
        <x:f>XLOOKUP(F1569,Assumptions!$A$4:$A$6,Assumptions!$E$4:$E$6)</x:f>
        <x:v>0.0075</x:v>
      </x:c>
      <x:c r="T1569" s="32" t="n">
        <x:f>XLOOKUP(O1569,Assumptions!$H$4:$H$6,Assumptions!$I$4:$I$6)</x:f>
        <x:v>0.012</x:v>
      </x:c>
      <x:c r="U1569" s="30" t="n">
        <x:f>XLOOKUP(F1569,Assumptions!$A$4:$A$6,Assumptions!$F$4:$F$6)</x:f>
        <x:v>60</x:v>
      </x:c>
      <x:c r="V1569" s="60" t="n">
        <x:f>I1569*12</x:f>
        <x:v>9108.119999999999</x:v>
      </x:c>
      <x:c r="W1569" s="60" t="n">
        <x:f>H1569*J1569*(1-K1569)*Q1569</x:f>
        <x:v>7.7484366720000075</x:v>
      </x:c>
      <x:c r="X1569" s="60" t="n">
        <x:f>V1569*R1569</x:f>
        <x:v>136.62179999999998</x:v>
      </x:c>
      <x:c r="Y1569" s="60" t="n">
        <x:f>V1569*S1569</x:f>
        <x:v>68.31089999999999</x:v>
      </x:c>
      <x:c r="Z1569" s="60" t="n">
        <x:f>H1569*J1569*T1569</x:f>
        <x:v>16.917984</x:v>
      </x:c>
      <x:c r="AA1569" s="60" t="n">
        <x:f>P1569+W1569+X1569-Y1569-Z1569-U1569</x:f>
        <x:v>-0.8586473280000178</x:v>
      </x:c>
      <x:c r="AB1569" s="32" t="n">
        <x:f>IFERROR(AA1569/(P1569+W1569+X1569),0)</x:f>
        <x:v>-0.005947537025590739</x:v>
      </x:c>
      <x:c r="AC1569" t="n">
        <x:f>IF(O1569="High",0,IF(I1569&gt;=1800,3,IF(I1569&gt;=900,2,1))+IF(K1569&gt;=0.9,2,IF(K1569&gt;=0.75,1,0))+IF(J1569&lt;=0.7,2,IF(J1569&lt;=0.85,1,0))+IF(M1569&gt;=8,1,0))</x:f>
        <x:v>5</x:v>
      </x:c>
      <x:c r="AD1569" t="str">
        <x:f>IF(AND(O1569&lt;&gt;"High",AC1569&gt;=Assumptions!$B$10,AA1569&gt;0),"Priority Growth",IF(AND(O1569="Low",AA1569&gt;0),"Maintain","Watch"))</x:f>
        <x:v>Watch</x:v>
      </x:c>
      <x:c r="AE1569" s="60" t="n">
        <x:f>MAX(AA1569,0)*N1569</x:f>
        <x:v>0</x:v>
      </x:c>
      <x:c r="AF1569" t="str">
        <x:f>IF(AND(AA1569&gt;=Assumptions!$B$11,O1569&lt;&gt;"High",OR(N1569&gt;=Assumptions!$B$12,M1569&lt;=6)),"High","Standard")</x:f>
        <x:v>Standard</x:v>
      </x:c>
    </x:row>
    <x:row r="1570">
      <x:c r="A1570" t="str">
        <x:f>'Raw_Data'!A1570</x:f>
        <x:v>C01569</x:v>
      </x:c>
      <x:c r="B1570" t="n">
        <x:f>'Raw_Data'!B1570</x:f>
        <x:v>28</x:v>
      </x:c>
      <x:c r="C1570" s="30" t="n">
        <x:f>'Raw_Data'!C1570</x:f>
        <x:v>52738</x:v>
      </x:c>
      <x:c r="D1570" t="n">
        <x:f>'Raw_Data'!D1570</x:f>
        <x:v>667</x:v>
      </x:c>
      <x:c r="E1570" t="n">
        <x:f>'Raw_Data'!E1570</x:f>
        <x:v>98</x:v>
      </x:c>
      <x:c r="F1570" t="str">
        <x:f>PROPER(TRIM('Raw_Data'!F1570))</x:f>
        <x:v>Classic</x:v>
      </x:c>
      <x:c r="G1570" t="str">
        <x:f>PROPER(TRIM('Raw_Data'!G1570))</x:f>
        <x:v>Digital</x:v>
      </x:c>
      <x:c r="H1570" s="60" t="n">
        <x:f>'Raw_Data'!H1570</x:f>
        <x:v>3301</x:v>
      </x:c>
      <x:c r="I1570" s="60" t="n">
        <x:f>'Raw_Data'!I1570</x:f>
        <x:v>794.13</x:v>
      </x:c>
      <x:c r="J1570" s="32" t="n">
        <x:f>'Raw_Data'!J1570</x:f>
        <x:v>0.53</x:v>
      </x:c>
      <x:c r="K1570" s="32" t="n">
        <x:f>'Raw_Data'!K1570</x:f>
        <x:v>0.742</x:v>
      </x:c>
      <x:c r="L1570" t="n">
        <x:f>'Raw_Data'!L1570</x:f>
        <x:v>0</x:v>
      </x:c>
      <x:c r="M1570" t="n">
        <x:f>IF('Raw_Data'!M1570="",Assumptions!$B$15,'Raw_Data'!M1570)</x:f>
        <x:v>6</x:v>
      </x:c>
      <x:c r="N1570" s="32" t="n">
        <x:f>'Raw_Data'!N1570</x:f>
        <x:v>0.163</x:v>
      </x:c>
      <x:c r="O1570" t="str">
        <x:f>IF(OR(D1570&lt;620,L1570&gt;=2,J1570&gt;0.9),"High",IF(OR(D1570&lt;700,L1570=1,J1570&gt;0.75),"Medium","Low"))</x:f>
        <x:v>Medium</x:v>
      </x:c>
      <x:c r="P1570" s="30" t="n">
        <x:f>XLOOKUP(F1570,Assumptions!$A$4:$A$6,Assumptions!$B$4:$B$6)</x:f>
        <x:v>0</x:v>
      </x:c>
      <x:c r="Q1570" s="32" t="n">
        <x:f>XLOOKUP(F1570,Assumptions!$A$4:$A$6,Assumptions!$C$4:$C$6)</x:f>
        <x:v>0.229</x:v>
      </x:c>
      <x:c r="R1570" s="32" t="n">
        <x:f>XLOOKUP(F1570,Assumptions!$A$4:$A$6,Assumptions!$D$4:$D$6)</x:f>
        <x:v>0.015</x:v>
      </x:c>
      <x:c r="S1570" s="32" t="n">
        <x:f>XLOOKUP(F1570,Assumptions!$A$4:$A$6,Assumptions!$E$4:$E$6)</x:f>
        <x:v>0.0075</x:v>
      </x:c>
      <x:c r="T1570" s="32" t="n">
        <x:f>XLOOKUP(O1570,Assumptions!$H$4:$H$6,Assumptions!$I$4:$I$6)</x:f>
        <x:v>0.012</x:v>
      </x:c>
      <x:c r="U1570" s="30" t="n">
        <x:f>XLOOKUP(F1570,Assumptions!$A$4:$A$6,Assumptions!$F$4:$F$6)</x:f>
        <x:v>60</x:v>
      </x:c>
      <x:c r="V1570" s="60" t="n">
        <x:f>I1570*12</x:f>
        <x:v>9529.56</x:v>
      </x:c>
      <x:c r="W1570" s="60" t="n">
        <x:f>H1570*J1570*(1-K1570)*Q1570</x:f>
        <x:v>103.36573146000002</x:v>
      </x:c>
      <x:c r="X1570" s="60" t="n">
        <x:f>V1570*R1570</x:f>
        <x:v>142.9434</x:v>
      </x:c>
      <x:c r="Y1570" s="60" t="n">
        <x:f>V1570*S1570</x:f>
        <x:v>71.4717</x:v>
      </x:c>
      <x:c r="Z1570" s="60" t="n">
        <x:f>H1570*J1570*T1570</x:f>
        <x:v>20.994360000000004</x:v>
      </x:c>
      <x:c r="AA1570" s="60" t="n">
        <x:f>P1570+W1570+X1570-Y1570-Z1570-U1570</x:f>
        <x:v>93.84307146</x:v>
      </x:c>
      <x:c r="AB1570" s="32" t="n">
        <x:f>IFERROR(AA1570/(P1570+W1570+X1570),0)</x:f>
        <x:v>0.38099712708069</x:v>
      </x:c>
      <x:c r="AC1570" t="n">
        <x:f>IF(O1570="High",0,IF(I1570&gt;=1800,3,IF(I1570&gt;=900,2,1))+IF(K1570&gt;=0.9,2,IF(K1570&gt;=0.75,1,0))+IF(J1570&lt;=0.7,2,IF(J1570&lt;=0.85,1,0))+IF(M1570&gt;=8,1,0))</x:f>
        <x:v>3</x:v>
      </x:c>
      <x:c r="AD1570" t="str">
        <x:f>IF(AND(O1570&lt;&gt;"High",AC1570&gt;=Assumptions!$B$10,AA1570&gt;0),"Priority Growth",IF(AND(O1570="Low",AA1570&gt;0),"Maintain","Watch"))</x:f>
        <x:v>Watch</x:v>
      </x:c>
      <x:c r="AE1570" s="60" t="n">
        <x:f>MAX(AA1570,0)*N1570</x:f>
        <x:v>15.296420647980002</x:v>
      </x:c>
      <x:c r="AF1570" t="str">
        <x:f>IF(AND(AA1570&gt;=Assumptions!$B$11,O1570&lt;&gt;"High",OR(N1570&gt;=Assumptions!$B$12,M1570&lt;=6)),"High","Standard")</x:f>
        <x:v>Standard</x:v>
      </x:c>
    </x:row>
    <x:row r="1571">
      <x:c r="A1571" t="str">
        <x:f>'Raw_Data'!A1571</x:f>
        <x:v>C01570</x:v>
      </x:c>
      <x:c r="B1571" t="n">
        <x:f>'Raw_Data'!B1571</x:f>
        <x:v>59</x:v>
      </x:c>
      <x:c r="C1571" s="30" t="n">
        <x:f>'Raw_Data'!C1571</x:f>
        <x:v>41298</x:v>
      </x:c>
      <x:c r="D1571" t="n">
        <x:f>'Raw_Data'!D1571</x:f>
        <x:v>648</x:v>
      </x:c>
      <x:c r="E1571" t="n">
        <x:f>'Raw_Data'!E1571</x:f>
        <x:v>26</x:v>
      </x:c>
      <x:c r="F1571" t="str">
        <x:f>PROPER(TRIM('Raw_Data'!F1571))</x:f>
        <x:v>Classic</x:v>
      </x:c>
      <x:c r="G1571" t="str">
        <x:f>PROPER(TRIM('Raw_Data'!G1571))</x:f>
        <x:v>Digital</x:v>
      </x:c>
      <x:c r="H1571" s="60" t="n">
        <x:f>'Raw_Data'!H1571</x:f>
        <x:v>1000</x:v>
      </x:c>
      <x:c r="I1571" s="60" t="n">
        <x:f>'Raw_Data'!I1571</x:f>
        <x:v>438.08</x:v>
      </x:c>
      <x:c r="J1571" s="32" t="n">
        <x:f>'Raw_Data'!J1571</x:f>
        <x:v>0.545</x:v>
      </x:c>
      <x:c r="K1571" s="32" t="n">
        <x:f>'Raw_Data'!K1571</x:f>
        <x:v>0.614</x:v>
      </x:c>
      <x:c r="L1571" t="n">
        <x:f>'Raw_Data'!L1571</x:f>
        <x:v>0</x:v>
      </x:c>
      <x:c r="M1571" t="n">
        <x:f>IF('Raw_Data'!M1571="",Assumptions!$B$15,'Raw_Data'!M1571)</x:f>
        <x:v>6</x:v>
      </x:c>
      <x:c r="N1571" s="32" t="n">
        <x:f>'Raw_Data'!N1571</x:f>
        <x:v>0.151</x:v>
      </x:c>
      <x:c r="O1571" t="str">
        <x:f>IF(OR(D1571&lt;620,L1571&gt;=2,J1571&gt;0.9),"High",IF(OR(D1571&lt;700,L1571=1,J1571&gt;0.75),"Medium","Low"))</x:f>
        <x:v>Medium</x:v>
      </x:c>
      <x:c r="P1571" s="30" t="n">
        <x:f>XLOOKUP(F1571,Assumptions!$A$4:$A$6,Assumptions!$B$4:$B$6)</x:f>
        <x:v>0</x:v>
      </x:c>
      <x:c r="Q1571" s="32" t="n">
        <x:f>XLOOKUP(F1571,Assumptions!$A$4:$A$6,Assumptions!$C$4:$C$6)</x:f>
        <x:v>0.229</x:v>
      </x:c>
      <x:c r="R1571" s="32" t="n">
        <x:f>XLOOKUP(F1571,Assumptions!$A$4:$A$6,Assumptions!$D$4:$D$6)</x:f>
        <x:v>0.015</x:v>
      </x:c>
      <x:c r="S1571" s="32" t="n">
        <x:f>XLOOKUP(F1571,Assumptions!$A$4:$A$6,Assumptions!$E$4:$E$6)</x:f>
        <x:v>0.0075</x:v>
      </x:c>
      <x:c r="T1571" s="32" t="n">
        <x:f>XLOOKUP(O1571,Assumptions!$H$4:$H$6,Assumptions!$I$4:$I$6)</x:f>
        <x:v>0.012</x:v>
      </x:c>
      <x:c r="U1571" s="30" t="n">
        <x:f>XLOOKUP(F1571,Assumptions!$A$4:$A$6,Assumptions!$F$4:$F$6)</x:f>
        <x:v>60</x:v>
      </x:c>
      <x:c r="V1571" s="60" t="n">
        <x:f>I1571*12</x:f>
        <x:v>5256.96</x:v>
      </x:c>
      <x:c r="W1571" s="60" t="n">
        <x:f>H1571*J1571*(1-K1571)*Q1571</x:f>
        <x:v>48.174730000000004</x:v>
      </x:c>
      <x:c r="X1571" s="60" t="n">
        <x:f>V1571*R1571</x:f>
        <x:v>78.8544</x:v>
      </x:c>
      <x:c r="Y1571" s="60" t="n">
        <x:f>V1571*S1571</x:f>
        <x:v>39.4272</x:v>
      </x:c>
      <x:c r="Z1571" s="60" t="n">
        <x:f>H1571*J1571*T1571</x:f>
        <x:v>6.54</x:v>
      </x:c>
      <x:c r="AA1571" s="60" t="n">
        <x:f>P1571+W1571+X1571-Y1571-Z1571-U1571</x:f>
        <x:v>21.061930000000004</x:v>
      </x:c>
      <x:c r="AB1571" s="32" t="n">
        <x:f>IFERROR(AA1571/(P1571+W1571+X1571),0)</x:f>
        <x:v>0.165803938041613</x:v>
      </x:c>
      <x:c r="AC1571" t="n">
        <x:f>IF(O1571="High",0,IF(I1571&gt;=1800,3,IF(I1571&gt;=900,2,1))+IF(K1571&gt;=0.9,2,IF(K1571&gt;=0.75,1,0))+IF(J1571&lt;=0.7,2,IF(J1571&lt;=0.85,1,0))+IF(M1571&gt;=8,1,0))</x:f>
        <x:v>3</x:v>
      </x:c>
      <x:c r="AD1571" t="str">
        <x:f>IF(AND(O1571&lt;&gt;"High",AC1571&gt;=Assumptions!$B$10,AA1571&gt;0),"Priority Growth",IF(AND(O1571="Low",AA1571&gt;0),"Maintain","Watch"))</x:f>
        <x:v>Watch</x:v>
      </x:c>
      <x:c r="AE1571" s="60" t="n">
        <x:f>MAX(AA1571,0)*N1571</x:f>
        <x:v>3.1803514300000004</x:v>
      </x:c>
      <x:c r="AF1571" t="str">
        <x:f>IF(AND(AA1571&gt;=Assumptions!$B$11,O1571&lt;&gt;"High",OR(N1571&gt;=Assumptions!$B$12,M1571&lt;=6)),"High","Standard")</x:f>
        <x:v>Standard</x:v>
      </x:c>
    </x:row>
    <x:row r="1572">
      <x:c r="A1572" t="str">
        <x:f>'Raw_Data'!A1572</x:f>
        <x:v>C01571</x:v>
      </x:c>
      <x:c r="B1572" t="n">
        <x:f>'Raw_Data'!B1572</x:f>
        <x:v>39</x:v>
      </x:c>
      <x:c r="C1572" s="30" t="n">
        <x:f>'Raw_Data'!C1572</x:f>
        <x:v>95525</x:v>
      </x:c>
      <x:c r="D1572" t="n">
        <x:f>'Raw_Data'!D1572</x:f>
        <x:v>666</x:v>
      </x:c>
      <x:c r="E1572" t="n">
        <x:f>'Raw_Data'!E1572</x:f>
        <x:v>38</x:v>
      </x:c>
      <x:c r="F1572" t="str">
        <x:f>PROPER(TRIM('Raw_Data'!F1572))</x:f>
        <x:v>Classic</x:v>
      </x:c>
      <x:c r="G1572" t="str">
        <x:f>PROPER(TRIM('Raw_Data'!G1572))</x:f>
        <x:v>Direct Mail</x:v>
      </x:c>
      <x:c r="H1572" s="60" t="n">
        <x:f>'Raw_Data'!H1572</x:f>
        <x:v>6891</x:v>
      </x:c>
      <x:c r="I1572" s="60" t="n">
        <x:f>'Raw_Data'!I1572</x:f>
        <x:v>1135.06</x:v>
      </x:c>
      <x:c r="J1572" s="32" t="n">
        <x:f>'Raw_Data'!J1572</x:f>
        <x:v>0.524</x:v>
      </x:c>
      <x:c r="K1572" s="32" t="n">
        <x:f>'Raw_Data'!K1572</x:f>
        <x:v>0.856</x:v>
      </x:c>
      <x:c r="L1572" t="n">
        <x:f>'Raw_Data'!L1572</x:f>
        <x:v>0</x:v>
      </x:c>
      <x:c r="M1572" t="n">
        <x:f>IF('Raw_Data'!M1572="",Assumptions!$B$15,'Raw_Data'!M1572)</x:f>
        <x:v>7</x:v>
      </x:c>
      <x:c r="N1572" s="32" t="n">
        <x:f>'Raw_Data'!N1572</x:f>
        <x:v>0.1</x:v>
      </x:c>
      <x:c r="O1572" t="str">
        <x:f>IF(OR(D1572&lt;620,L1572&gt;=2,J1572&gt;0.9),"High",IF(OR(D1572&lt;700,L1572=1,J1572&gt;0.75),"Medium","Low"))</x:f>
        <x:v>Medium</x:v>
      </x:c>
      <x:c r="P1572" s="30" t="n">
        <x:f>XLOOKUP(F1572,Assumptions!$A$4:$A$6,Assumptions!$B$4:$B$6)</x:f>
        <x:v>0</x:v>
      </x:c>
      <x:c r="Q1572" s="32" t="n">
        <x:f>XLOOKUP(F1572,Assumptions!$A$4:$A$6,Assumptions!$C$4:$C$6)</x:f>
        <x:v>0.229</x:v>
      </x:c>
      <x:c r="R1572" s="32" t="n">
        <x:f>XLOOKUP(F1572,Assumptions!$A$4:$A$6,Assumptions!$D$4:$D$6)</x:f>
        <x:v>0.015</x:v>
      </x:c>
      <x:c r="S1572" s="32" t="n">
        <x:f>XLOOKUP(F1572,Assumptions!$A$4:$A$6,Assumptions!$E$4:$E$6)</x:f>
        <x:v>0.0075</x:v>
      </x:c>
      <x:c r="T1572" s="32" t="n">
        <x:f>XLOOKUP(O1572,Assumptions!$H$4:$H$6,Assumptions!$I$4:$I$6)</x:f>
        <x:v>0.012</x:v>
      </x:c>
      <x:c r="U1572" s="30" t="n">
        <x:f>XLOOKUP(F1572,Assumptions!$A$4:$A$6,Assumptions!$F$4:$F$6)</x:f>
        <x:v>60</x:v>
      </x:c>
      <x:c r="V1572" s="60" t="n">
        <x:f>I1572*12</x:f>
        <x:v>13620.72</x:v>
      </x:c>
      <x:c r="W1572" s="60" t="n">
        <x:f>H1572*J1572*(1-K1572)*Q1572</x:f>
        <x:v>119.07251078400002</x:v>
      </x:c>
      <x:c r="X1572" s="60" t="n">
        <x:f>V1572*R1572</x:f>
        <x:v>204.31079999999997</x:v>
      </x:c>
      <x:c r="Y1572" s="60" t="n">
        <x:f>V1572*S1572</x:f>
        <x:v>102.15539999999999</x:v>
      </x:c>
      <x:c r="Z1572" s="60" t="n">
        <x:f>H1572*J1572*T1572</x:f>
        <x:v>43.330608</x:v>
      </x:c>
      <x:c r="AA1572" s="60" t="n">
        <x:f>P1572+W1572+X1572-Y1572-Z1572-U1572</x:f>
        <x:v>117.89730278400003</x:v>
      </x:c>
      <x:c r="AB1572" s="32" t="n">
        <x:f>IFERROR(AA1572/(P1572+W1572+X1572),0)</x:f>
        <x:v>0.3645744812809716</x:v>
      </x:c>
      <x:c r="AC1572" t="n">
        <x:f>IF(O1572="High",0,IF(I1572&gt;=1800,3,IF(I1572&gt;=900,2,1))+IF(K1572&gt;=0.9,2,IF(K1572&gt;=0.75,1,0))+IF(J1572&lt;=0.7,2,IF(J1572&lt;=0.85,1,0))+IF(M1572&gt;=8,1,0))</x:f>
        <x:v>5</x:v>
      </x:c>
      <x:c r="AD1572" t="str">
        <x:f>IF(AND(O1572&lt;&gt;"High",AC1572&gt;=Assumptions!$B$10,AA1572&gt;0),"Priority Growth",IF(AND(O1572="Low",AA1572&gt;0),"Maintain","Watch"))</x:f>
        <x:v>Watch</x:v>
      </x:c>
      <x:c r="AE1572" s="60" t="n">
        <x:f>MAX(AA1572,0)*N1572</x:f>
        <x:v>11.789730278400004</x:v>
      </x:c>
      <x:c r="AF1572" t="str">
        <x:f>IF(AND(AA1572&gt;=Assumptions!$B$11,O1572&lt;&gt;"High",OR(N1572&gt;=Assumptions!$B$12,M1572&lt;=6)),"High","Standard")</x:f>
        <x:v>Standard</x:v>
      </x:c>
    </x:row>
    <x:row r="1573">
      <x:c r="A1573" t="str">
        <x:f>'Raw_Data'!A1573</x:f>
        <x:v>C01572</x:v>
      </x:c>
      <x:c r="B1573" t="n">
        <x:f>'Raw_Data'!B1573</x:f>
        <x:v>37</x:v>
      </x:c>
      <x:c r="C1573" s="30" t="n">
        <x:f>'Raw_Data'!C1573</x:f>
        <x:v>65157</x:v>
      </x:c>
      <x:c r="D1573" t="n">
        <x:f>'Raw_Data'!D1573</x:f>
        <x:v>719</x:v>
      </x:c>
      <x:c r="E1573" t="n">
        <x:f>'Raw_Data'!E1573</x:f>
        <x:v>53</x:v>
      </x:c>
      <x:c r="F1573" t="str">
        <x:f>PROPER(TRIM('Raw_Data'!F1573))</x:f>
        <x:v>Gold</x:v>
      </x:c>
      <x:c r="G1573" t="str">
        <x:f>PROPER(TRIM('Raw_Data'!G1573))</x:f>
        <x:v>Partner</x:v>
      </x:c>
      <x:c r="H1573" s="60" t="n">
        <x:f>'Raw_Data'!H1573</x:f>
        <x:v>14662</x:v>
      </x:c>
      <x:c r="I1573" s="60" t="n">
        <x:f>'Raw_Data'!I1573</x:f>
        <x:v>1580.21</x:v>
      </x:c>
      <x:c r="J1573" s="32" t="n">
        <x:f>'Raw_Data'!J1573</x:f>
        <x:v>0.394</x:v>
      </x:c>
      <x:c r="K1573" s="32" t="n">
        <x:f>'Raw_Data'!K1573</x:f>
        <x:v>0.897</x:v>
      </x:c>
      <x:c r="L1573" t="n">
        <x:f>'Raw_Data'!L1573</x:f>
        <x:v>0</x:v>
      </x:c>
      <x:c r="M1573" t="n">
        <x:f>IF('Raw_Data'!M1573="",Assumptions!$B$15,'Raw_Data'!M1573)</x:f>
        <x:v>7.370408870408871</x:v>
      </x:c>
      <x:c r="N1573" s="32" t="n">
        <x:f>'Raw_Data'!N1573</x:f>
        <x:v>0.039</x:v>
      </x:c>
      <x:c r="O1573" t="str">
        <x:f>IF(OR(D1573&lt;620,L1573&gt;=2,J1573&gt;0.9),"High",IF(OR(D1573&lt;700,L1573=1,J1573&gt;0.75),"Medium","Low"))</x:f>
        <x:v>Low</x:v>
      </x:c>
      <x:c r="P1573" s="30" t="n">
        <x:f>XLOOKUP(F1573,Assumptions!$A$4:$A$6,Assumptions!$B$4:$B$6)</x:f>
        <x:v>95</x:v>
      </x:c>
      <x:c r="Q1573" s="32" t="n">
        <x:f>XLOOKUP(F1573,Assumptions!$A$4:$A$6,Assumptions!$C$4:$C$6)</x:f>
        <x:v>0.219</x:v>
      </x:c>
      <x:c r="R1573" s="32" t="n">
        <x:f>XLOOKUP(F1573,Assumptions!$A$4:$A$6,Assumptions!$D$4:$D$6)</x:f>
        <x:v>0.016</x:v>
      </x:c>
      <x:c r="S1573" s="32" t="n">
        <x:f>XLOOKUP(F1573,Assumptions!$A$4:$A$6,Assumptions!$E$4:$E$6)</x:f>
        <x:v>0.01</x:v>
      </x:c>
      <x:c r="T1573" s="32" t="n">
        <x:f>XLOOKUP(O1573,Assumptions!$H$4:$H$6,Assumptions!$I$4:$I$6)</x:f>
        <x:v>0.0035</x:v>
      </x:c>
      <x:c r="U1573" s="30" t="n">
        <x:f>XLOOKUP(F1573,Assumptions!$A$4:$A$6,Assumptions!$F$4:$F$6)</x:f>
        <x:v>90</x:v>
      </x:c>
      <x:c r="V1573" s="60" t="n">
        <x:f>I1573*12</x:f>
        <x:v>18962.52</x:v>
      </x:c>
      <x:c r="W1573" s="60" t="n">
        <x:f>H1573*J1573*(1-K1573)*Q1573</x:f>
        <x:v>130.30790919599997</x:v>
      </x:c>
      <x:c r="X1573" s="60" t="n">
        <x:f>V1573*R1573</x:f>
        <x:v>303.40032</x:v>
      </x:c>
      <x:c r="Y1573" s="60" t="n">
        <x:f>V1573*S1573</x:f>
        <x:v>189.6252</x:v>
      </x:c>
      <x:c r="Z1573" s="60" t="n">
        <x:f>H1573*J1573*T1573</x:f>
        <x:v>20.218898000000003</x:v>
      </x:c>
      <x:c r="AA1573" s="60" t="n">
        <x:f>P1573+W1573+X1573-Y1573-Z1573-U1573</x:f>
        <x:v>228.86413119600002</x:v>
      </x:c>
      <x:c r="AB1573" s="32" t="n">
        <x:f>IFERROR(AA1573/(P1573+W1573+X1573),0)</x:f>
        <x:v>0.4328741611304799</x:v>
      </x:c>
      <x:c r="AC1573" t="n">
        <x:f>IF(O1573="High",0,IF(I1573&gt;=1800,3,IF(I1573&gt;=900,2,1))+IF(K1573&gt;=0.9,2,IF(K1573&gt;=0.75,1,0))+IF(J1573&lt;=0.7,2,IF(J1573&lt;=0.85,1,0))+IF(M1573&gt;=8,1,0))</x:f>
        <x:v>5</x:v>
      </x:c>
      <x:c r="AD1573" t="str">
        <x:f>IF(AND(O1573&lt;&gt;"High",AC1573&gt;=Assumptions!$B$10,AA1573&gt;0),"Priority Growth",IF(AND(O1573="Low",AA1573&gt;0),"Maintain","Watch"))</x:f>
        <x:v>Maintain</x:v>
      </x:c>
      <x:c r="AE1573" s="60" t="n">
        <x:f>MAX(AA1573,0)*N1573</x:f>
        <x:v>8.925701116644001</x:v>
      </x:c>
      <x:c r="AF1573" t="str">
        <x:f>IF(AND(AA1573&gt;=Assumptions!$B$11,O1573&lt;&gt;"High",OR(N1573&gt;=Assumptions!$B$12,M1573&lt;=6)),"High","Standard")</x:f>
        <x:v>Standard</x:v>
      </x:c>
    </x:row>
    <x:row r="1574">
      <x:c r="A1574" t="str">
        <x:f>'Raw_Data'!A1574</x:f>
        <x:v>C01573</x:v>
      </x:c>
      <x:c r="B1574" t="n">
        <x:f>'Raw_Data'!B1574</x:f>
        <x:v>60</x:v>
      </x:c>
      <x:c r="C1574" s="30" t="n">
        <x:f>'Raw_Data'!C1574</x:f>
        <x:v>99229</x:v>
      </x:c>
      <x:c r="D1574" t="n">
        <x:f>'Raw_Data'!D1574</x:f>
        <x:v>701</x:v>
      </x:c>
      <x:c r="E1574" t="n">
        <x:f>'Raw_Data'!E1574</x:f>
        <x:v>36</x:v>
      </x:c>
      <x:c r="F1574" t="str">
        <x:f>PROPER(TRIM('Raw_Data'!F1574))</x:f>
        <x:v>Gold</x:v>
      </x:c>
      <x:c r="G1574" t="str">
        <x:f>PROPER(TRIM('Raw_Data'!G1574))</x:f>
        <x:v>Digital</x:v>
      </x:c>
      <x:c r="H1574" s="60" t="n">
        <x:f>'Raw_Data'!H1574</x:f>
        <x:v>13946</x:v>
      </x:c>
      <x:c r="I1574" s="60" t="n">
        <x:f>'Raw_Data'!I1574</x:f>
        <x:v>1301.55</x:v>
      </x:c>
      <x:c r="J1574" s="32" t="n">
        <x:f>'Raw_Data'!J1574</x:f>
        <x:v>0.593</x:v>
      </x:c>
      <x:c r="K1574" s="32" t="n">
        <x:f>'Raw_Data'!K1574</x:f>
        <x:v>0.844</x:v>
      </x:c>
      <x:c r="L1574" t="n">
        <x:f>'Raw_Data'!L1574</x:f>
        <x:v>0</x:v>
      </x:c>
      <x:c r="M1574" t="n">
        <x:f>IF('Raw_Data'!M1574="",Assumptions!$B$15,'Raw_Data'!M1574)</x:f>
        <x:v>5</x:v>
      </x:c>
      <x:c r="N1574" s="32" t="n">
        <x:f>'Raw_Data'!N1574</x:f>
        <x:v>0.222</x:v>
      </x:c>
      <x:c r="O1574" t="str">
        <x:f>IF(OR(D1574&lt;620,L1574&gt;=2,J1574&gt;0.9),"High",IF(OR(D1574&lt;700,L1574=1,J1574&gt;0.75),"Medium","Low"))</x:f>
        <x:v>Low</x:v>
      </x:c>
      <x:c r="P1574" s="30" t="n">
        <x:f>XLOOKUP(F1574,Assumptions!$A$4:$A$6,Assumptions!$B$4:$B$6)</x:f>
        <x:v>95</x:v>
      </x:c>
      <x:c r="Q1574" s="32" t="n">
        <x:f>XLOOKUP(F1574,Assumptions!$A$4:$A$6,Assumptions!$C$4:$C$6)</x:f>
        <x:v>0.219</x:v>
      </x:c>
      <x:c r="R1574" s="32" t="n">
        <x:f>XLOOKUP(F1574,Assumptions!$A$4:$A$6,Assumptions!$D$4:$D$6)</x:f>
        <x:v>0.016</x:v>
      </x:c>
      <x:c r="S1574" s="32" t="n">
        <x:f>XLOOKUP(F1574,Assumptions!$A$4:$A$6,Assumptions!$E$4:$E$6)</x:f>
        <x:v>0.01</x:v>
      </x:c>
      <x:c r="T1574" s="32" t="n">
        <x:f>XLOOKUP(O1574,Assumptions!$H$4:$H$6,Assumptions!$I$4:$I$6)</x:f>
        <x:v>0.0035</x:v>
      </x:c>
      <x:c r="U1574" s="30" t="n">
        <x:f>XLOOKUP(F1574,Assumptions!$A$4:$A$6,Assumptions!$F$4:$F$6)</x:f>
        <x:v>90</x:v>
      </x:c>
      <x:c r="V1574" s="60" t="n">
        <x:f>I1574*12</x:f>
        <x:v>15618.599999999999</x:v>
      </x:c>
      <x:c r="W1574" s="60" t="n">
        <x:f>H1574*J1574*(1-K1574)*Q1574</x:f>
        <x:v>282.535528392</x:v>
      </x:c>
      <x:c r="X1574" s="60" t="n">
        <x:f>V1574*R1574</x:f>
        <x:v>249.89759999999998</x:v>
      </x:c>
      <x:c r="Y1574" s="60" t="n">
        <x:f>V1574*S1574</x:f>
        <x:v>156.18599999999998</x:v>
      </x:c>
      <x:c r="Z1574" s="60" t="n">
        <x:f>H1574*J1574*T1574</x:f>
        <x:v>28.944923</x:v>
      </x:c>
      <x:c r="AA1574" s="60" t="n">
        <x:f>P1574+W1574+X1574-Y1574-Z1574-U1574</x:f>
        <x:v>352.30220539199996</x:v>
      </x:c>
      <x:c r="AB1574" s="32" t="n">
        <x:f>IFERROR(AA1574/(P1574+W1574+X1574),0)</x:f>
        <x:v>0.5614976153632311</x:v>
      </x:c>
      <x:c r="AC1574" t="n">
        <x:f>IF(O1574="High",0,IF(I1574&gt;=1800,3,IF(I1574&gt;=900,2,1))+IF(K1574&gt;=0.9,2,IF(K1574&gt;=0.75,1,0))+IF(J1574&lt;=0.7,2,IF(J1574&lt;=0.85,1,0))+IF(M1574&gt;=8,1,0))</x:f>
        <x:v>5</x:v>
      </x:c>
      <x:c r="AD1574" t="str">
        <x:f>IF(AND(O1574&lt;&gt;"High",AC1574&gt;=Assumptions!$B$10,AA1574&gt;0),"Priority Growth",IF(AND(O1574="Low",AA1574&gt;0),"Maintain","Watch"))</x:f>
        <x:v>Maintain</x:v>
      </x:c>
      <x:c r="AE1574" s="60" t="n">
        <x:f>MAX(AA1574,0)*N1574</x:f>
        <x:v>78.211089597024</x:v>
      </x:c>
      <x:c r="AF1574" t="str">
        <x:f>IF(AND(AA1574&gt;=Assumptions!$B$11,O1574&lt;&gt;"High",OR(N1574&gt;=Assumptions!$B$12,M1574&lt;=6)),"High","Standard")</x:f>
        <x:v>High</x:v>
      </x:c>
    </x:row>
    <x:row r="1575">
      <x:c r="A1575" t="str">
        <x:f>'Raw_Data'!A1575</x:f>
        <x:v>C01574</x:v>
      </x:c>
      <x:c r="B1575" t="n">
        <x:f>'Raw_Data'!B1575</x:f>
        <x:v>41</x:v>
      </x:c>
      <x:c r="C1575" s="30" t="n">
        <x:f>'Raw_Data'!C1575</x:f>
        <x:v>49656</x:v>
      </x:c>
      <x:c r="D1575" t="n">
        <x:f>'Raw_Data'!D1575</x:f>
        <x:v>712</x:v>
      </x:c>
      <x:c r="E1575" t="n">
        <x:f>'Raw_Data'!E1575</x:f>
        <x:v>63</x:v>
      </x:c>
      <x:c r="F1575" t="str">
        <x:f>PROPER(TRIM('Raw_Data'!F1575))</x:f>
        <x:v>Gold</x:v>
      </x:c>
      <x:c r="G1575" t="str">
        <x:f>PROPER(TRIM('Raw_Data'!G1575))</x:f>
        <x:v>Partner</x:v>
      </x:c>
      <x:c r="H1575" s="60" t="n">
        <x:f>'Raw_Data'!H1575</x:f>
        <x:v>7782</x:v>
      </x:c>
      <x:c r="I1575" s="60" t="n">
        <x:f>'Raw_Data'!I1575</x:f>
        <x:v>1152.45</x:v>
      </x:c>
      <x:c r="J1575" s="32" t="n">
        <x:f>'Raw_Data'!J1575</x:f>
        <x:v>0.527</x:v>
      </x:c>
      <x:c r="K1575" s="32" t="n">
        <x:f>'Raw_Data'!K1575</x:f>
        <x:v>0.74</x:v>
      </x:c>
      <x:c r="L1575" t="n">
        <x:f>'Raw_Data'!L1575</x:f>
        <x:v>0</x:v>
      </x:c>
      <x:c r="M1575" t="n">
        <x:f>IF('Raw_Data'!M1575="",Assumptions!$B$15,'Raw_Data'!M1575)</x:f>
        <x:v>8</x:v>
      </x:c>
      <x:c r="N1575" s="32" t="n">
        <x:f>'Raw_Data'!N1575</x:f>
        <x:v>0.037</x:v>
      </x:c>
      <x:c r="O1575" t="str">
        <x:f>IF(OR(D1575&lt;620,L1575&gt;=2,J1575&gt;0.9),"High",IF(OR(D1575&lt;700,L1575=1,J1575&gt;0.75),"Medium","Low"))</x:f>
        <x:v>Low</x:v>
      </x:c>
      <x:c r="P1575" s="30" t="n">
        <x:f>XLOOKUP(F1575,Assumptions!$A$4:$A$6,Assumptions!$B$4:$B$6)</x:f>
        <x:v>95</x:v>
      </x:c>
      <x:c r="Q1575" s="32" t="n">
        <x:f>XLOOKUP(F1575,Assumptions!$A$4:$A$6,Assumptions!$C$4:$C$6)</x:f>
        <x:v>0.219</x:v>
      </x:c>
      <x:c r="R1575" s="32" t="n">
        <x:f>XLOOKUP(F1575,Assumptions!$A$4:$A$6,Assumptions!$D$4:$D$6)</x:f>
        <x:v>0.016</x:v>
      </x:c>
      <x:c r="S1575" s="32" t="n">
        <x:f>XLOOKUP(F1575,Assumptions!$A$4:$A$6,Assumptions!$E$4:$E$6)</x:f>
        <x:v>0.01</x:v>
      </x:c>
      <x:c r="T1575" s="32" t="n">
        <x:f>XLOOKUP(O1575,Assumptions!$H$4:$H$6,Assumptions!$I$4:$I$6)</x:f>
        <x:v>0.0035</x:v>
      </x:c>
      <x:c r="U1575" s="30" t="n">
        <x:f>XLOOKUP(F1575,Assumptions!$A$4:$A$6,Assumptions!$F$4:$F$6)</x:f>
        <x:v>90</x:v>
      </x:c>
      <x:c r="V1575" s="60" t="n">
        <x:f>I1575*12</x:f>
        <x:v>13829.400000000001</x:v>
      </x:c>
      <x:c r="W1575" s="60" t="n">
        <x:f>H1575*J1575*(1-K1575)*Q1575</x:f>
        <x:v>233.51743116000003</x:v>
      </x:c>
      <x:c r="X1575" s="60" t="n">
        <x:f>V1575*R1575</x:f>
        <x:v>221.27040000000002</x:v>
      </x:c>
      <x:c r="Y1575" s="60" t="n">
        <x:f>V1575*S1575</x:f>
        <x:v>138.294</x:v>
      </x:c>
      <x:c r="Z1575" s="60" t="n">
        <x:f>H1575*J1575*T1575</x:f>
        <x:v>14.353899000000002</x:v>
      </x:c>
      <x:c r="AA1575" s="60" t="n">
        <x:f>P1575+W1575+X1575-Y1575-Z1575-U1575</x:f>
        <x:v>307.13993216</x:v>
      </x:c>
      <x:c r="AB1575" s="32" t="n">
        <x:f>IFERROR(AA1575/(P1575+W1575+X1575),0)</x:f>
        <x:v>0.5586517466419073</x:v>
      </x:c>
      <x:c r="AC1575" t="n">
        <x:f>IF(O1575="High",0,IF(I1575&gt;=1800,3,IF(I1575&gt;=900,2,1))+IF(K1575&gt;=0.9,2,IF(K1575&gt;=0.75,1,0))+IF(J1575&lt;=0.7,2,IF(J1575&lt;=0.85,1,0))+IF(M1575&gt;=8,1,0))</x:f>
        <x:v>5</x:v>
      </x:c>
      <x:c r="AD1575" t="str">
        <x:f>IF(AND(O1575&lt;&gt;"High",AC1575&gt;=Assumptions!$B$10,AA1575&gt;0),"Priority Growth",IF(AND(O1575="Low",AA1575&gt;0),"Maintain","Watch"))</x:f>
        <x:v>Maintain</x:v>
      </x:c>
      <x:c r="AE1575" s="60" t="n">
        <x:f>MAX(AA1575,0)*N1575</x:f>
        <x:v>11.36417748992</x:v>
      </x:c>
      <x:c r="AF1575" t="str">
        <x:f>IF(AND(AA1575&gt;=Assumptions!$B$11,O1575&lt;&gt;"High",OR(N1575&gt;=Assumptions!$B$12,M1575&lt;=6)),"High","Standard")</x:f>
        <x:v>Standard</x:v>
      </x:c>
    </x:row>
    <x:row r="1576">
      <x:c r="A1576" t="str">
        <x:f>'Raw_Data'!A1576</x:f>
        <x:v>C01575</x:v>
      </x:c>
      <x:c r="B1576" t="n">
        <x:f>'Raw_Data'!B1576</x:f>
        <x:v>22</x:v>
      </x:c>
      <x:c r="C1576" s="30" t="n">
        <x:f>'Raw_Data'!C1576</x:f>
        <x:v>105113</x:v>
      </x:c>
      <x:c r="D1576" t="n">
        <x:f>'Raw_Data'!D1576</x:f>
        <x:v>705</x:v>
      </x:c>
      <x:c r="E1576" t="n">
        <x:f>'Raw_Data'!E1576</x:f>
        <x:v>80</x:v>
      </x:c>
      <x:c r="F1576" t="str">
        <x:f>PROPER(TRIM('Raw_Data'!F1576))</x:f>
        <x:v>Platinum</x:v>
      </x:c>
      <x:c r="G1576" t="str">
        <x:f>PROPER(TRIM('Raw_Data'!G1576))</x:f>
        <x:v>Digital</x:v>
      </x:c>
      <x:c r="H1576" s="60" t="n">
        <x:f>'Raw_Data'!H1576</x:f>
        <x:v>21577</x:v>
      </x:c>
      <x:c r="I1576" s="60" t="n">
        <x:f>'Raw_Data'!I1576</x:f>
        <x:v>1981.92</x:v>
      </x:c>
      <x:c r="J1576" s="32" t="n">
        <x:f>'Raw_Data'!J1576</x:f>
        <x:v>0.441</x:v>
      </x:c>
      <x:c r="K1576" s="32" t="n">
        <x:f>'Raw_Data'!K1576</x:f>
        <x:v>0.861</x:v>
      </x:c>
      <x:c r="L1576" t="n">
        <x:f>'Raw_Data'!L1576</x:f>
        <x:v>0</x:v>
      </x:c>
      <x:c r="M1576" t="n">
        <x:f>IF('Raw_Data'!M1576="",Assumptions!$B$15,'Raw_Data'!M1576)</x:f>
        <x:v>9</x:v>
      </x:c>
      <x:c r="N1576" s="32" t="n">
        <x:f>'Raw_Data'!N1576</x:f>
        <x:v>0.02</x:v>
      </x:c>
      <x:c r="O1576" t="str">
        <x:f>IF(OR(D1576&lt;620,L1576&gt;=2,J1576&gt;0.9),"High",IF(OR(D1576&lt;700,L1576=1,J1576&gt;0.75),"Medium","Low"))</x:f>
        <x:v>Low</x:v>
      </x:c>
      <x:c r="P1576" s="30" t="n">
        <x:f>XLOOKUP(F1576,Assumptions!$A$4:$A$6,Assumptions!$B$4:$B$6)</x:f>
        <x:v>195</x:v>
      </x:c>
      <x:c r="Q1576" s="32" t="n">
        <x:f>XLOOKUP(F1576,Assumptions!$A$4:$A$6,Assumptions!$C$4:$C$6)</x:f>
        <x:v>0.199</x:v>
      </x:c>
      <x:c r="R1576" s="32" t="n">
        <x:f>XLOOKUP(F1576,Assumptions!$A$4:$A$6,Assumptions!$D$4:$D$6)</x:f>
        <x:v>0.017</x:v>
      </x:c>
      <x:c r="S1576" s="32" t="n">
        <x:f>XLOOKUP(F1576,Assumptions!$A$4:$A$6,Assumptions!$E$4:$E$6)</x:f>
        <x:v>0.013</x:v>
      </x:c>
      <x:c r="T1576" s="32" t="n">
        <x:f>XLOOKUP(O1576,Assumptions!$H$4:$H$6,Assumptions!$I$4:$I$6)</x:f>
        <x:v>0.0035</x:v>
      </x:c>
      <x:c r="U1576" s="30" t="n">
        <x:f>XLOOKUP(F1576,Assumptions!$A$4:$A$6,Assumptions!$F$4:$F$6)</x:f>
        <x:v>140</x:v>
      </x:c>
      <x:c r="V1576" s="60" t="n">
        <x:f>I1576*12</x:f>
        <x:v>23783.04</x:v>
      </x:c>
      <x:c r="W1576" s="60" t="n">
        <x:f>H1576*J1576*(1-K1576)*Q1576</x:f>
        <x:v>263.207056077</x:v>
      </x:c>
      <x:c r="X1576" s="60" t="n">
        <x:f>V1576*R1576</x:f>
        <x:v>404.31168</x:v>
      </x:c>
      <x:c r="Y1576" s="60" t="n">
        <x:f>V1576*S1576</x:f>
        <x:v>309.17952</x:v>
      </x:c>
      <x:c r="Z1576" s="60" t="n">
        <x:f>H1576*J1576*T1576</x:f>
        <x:v>33.3040995</x:v>
      </x:c>
      <x:c r="AA1576" s="60" t="n">
        <x:f>P1576+W1576+X1576-Y1576-Z1576-U1576</x:f>
        <x:v>380.03511657700005</x:v>
      </x:c>
      <x:c r="AB1576" s="32" t="n">
        <x:f>IFERROR(AA1576/(P1576+W1576+X1576),0)</x:f>
        <x:v>0.4406108536326021</x:v>
      </x:c>
      <x:c r="AC1576" t="n">
        <x:f>IF(O1576="High",0,IF(I1576&gt;=1800,3,IF(I1576&gt;=900,2,1))+IF(K1576&gt;=0.9,2,IF(K1576&gt;=0.75,1,0))+IF(J1576&lt;=0.7,2,IF(J1576&lt;=0.85,1,0))+IF(M1576&gt;=8,1,0))</x:f>
        <x:v>7</x:v>
      </x:c>
      <x:c r="AD1576" t="str">
        <x:f>IF(AND(O1576&lt;&gt;"High",AC1576&gt;=Assumptions!$B$10,AA1576&gt;0),"Priority Growth",IF(AND(O1576="Low",AA1576&gt;0),"Maintain","Watch"))</x:f>
        <x:v>Priority Growth</x:v>
      </x:c>
      <x:c r="AE1576" s="60" t="n">
        <x:f>MAX(AA1576,0)*N1576</x:f>
        <x:v>7.600702331540001</x:v>
      </x:c>
      <x:c r="AF1576" t="str">
        <x:f>IF(AND(AA1576&gt;=Assumptions!$B$11,O1576&lt;&gt;"High",OR(N1576&gt;=Assumptions!$B$12,M1576&lt;=6)),"High","Standard")</x:f>
        <x:v>Standard</x:v>
      </x:c>
    </x:row>
    <x:row r="1577">
      <x:c r="A1577" t="str">
        <x:f>'Raw_Data'!A1577</x:f>
        <x:v>C01576</x:v>
      </x:c>
      <x:c r="B1577" t="n">
        <x:f>'Raw_Data'!B1577</x:f>
        <x:v>61</x:v>
      </x:c>
      <x:c r="C1577" s="30" t="n">
        <x:f>'Raw_Data'!C1577</x:f>
        <x:v>46443</x:v>
      </x:c>
      <x:c r="D1577" t="n">
        <x:f>'Raw_Data'!D1577</x:f>
        <x:v>653</x:v>
      </x:c>
      <x:c r="E1577" t="n">
        <x:f>'Raw_Data'!E1577</x:f>
        <x:v>1</x:v>
      </x:c>
      <x:c r="F1577" t="str">
        <x:f>PROPER(TRIM('Raw_Data'!F1577))</x:f>
        <x:v>Classic</x:v>
      </x:c>
      <x:c r="G1577" t="str">
        <x:f>PROPER(TRIM('Raw_Data'!G1577))</x:f>
        <x:v>Direct Mail</x:v>
      </x:c>
      <x:c r="H1577" s="60" t="n">
        <x:f>'Raw_Data'!H1577</x:f>
        <x:v>4122</x:v>
      </x:c>
      <x:c r="I1577" s="60" t="n">
        <x:f>'Raw_Data'!I1577</x:f>
        <x:v>689.1</x:v>
      </x:c>
      <x:c r="J1577" s="32" t="n">
        <x:f>'Raw_Data'!J1577</x:f>
        <x:v>0.681</x:v>
      </x:c>
      <x:c r="K1577" s="32" t="n">
        <x:f>'Raw_Data'!K1577</x:f>
        <x:v>0.825</x:v>
      </x:c>
      <x:c r="L1577" t="n">
        <x:f>'Raw_Data'!L1577</x:f>
        <x:v>0</x:v>
      </x:c>
      <x:c r="M1577" t="n">
        <x:f>IF('Raw_Data'!M1577="",Assumptions!$B$15,'Raw_Data'!M1577)</x:f>
        <x:v>10</x:v>
      </x:c>
      <x:c r="N1577" s="32" t="n">
        <x:f>'Raw_Data'!N1577</x:f>
        <x:v>0.03</x:v>
      </x:c>
      <x:c r="O1577" t="str">
        <x:f>IF(OR(D1577&lt;620,L1577&gt;=2,J1577&gt;0.9),"High",IF(OR(D1577&lt;700,L1577=1,J1577&gt;0.75),"Medium","Low"))</x:f>
        <x:v>Medium</x:v>
      </x:c>
      <x:c r="P1577" s="30" t="n">
        <x:f>XLOOKUP(F1577,Assumptions!$A$4:$A$6,Assumptions!$B$4:$B$6)</x:f>
        <x:v>0</x:v>
      </x:c>
      <x:c r="Q1577" s="32" t="n">
        <x:f>XLOOKUP(F1577,Assumptions!$A$4:$A$6,Assumptions!$C$4:$C$6)</x:f>
        <x:v>0.229</x:v>
      </x:c>
      <x:c r="R1577" s="32" t="n">
        <x:f>XLOOKUP(F1577,Assumptions!$A$4:$A$6,Assumptions!$D$4:$D$6)</x:f>
        <x:v>0.015</x:v>
      </x:c>
      <x:c r="S1577" s="32" t="n">
        <x:f>XLOOKUP(F1577,Assumptions!$A$4:$A$6,Assumptions!$E$4:$E$6)</x:f>
        <x:v>0.0075</x:v>
      </x:c>
      <x:c r="T1577" s="32" t="n">
        <x:f>XLOOKUP(O1577,Assumptions!$H$4:$H$6,Assumptions!$I$4:$I$6)</x:f>
        <x:v>0.012</x:v>
      </x:c>
      <x:c r="U1577" s="30" t="n">
        <x:f>XLOOKUP(F1577,Assumptions!$A$4:$A$6,Assumptions!$F$4:$F$6)</x:f>
        <x:v>60</x:v>
      </x:c>
      <x:c r="V1577" s="60" t="n">
        <x:f>I1577*12</x:f>
        <x:v>8269.2</x:v>
      </x:c>
      <x:c r="W1577" s="60" t="n">
        <x:f>H1577*J1577*(1-K1577)*Q1577</x:f>
        <x:v>112.49381115000004</x:v>
      </x:c>
      <x:c r="X1577" s="60" t="n">
        <x:f>V1577*R1577</x:f>
        <x:v>124.03800000000001</x:v>
      </x:c>
      <x:c r="Y1577" s="60" t="n">
        <x:f>V1577*S1577</x:f>
        <x:v>62.019000000000005</x:v>
      </x:c>
      <x:c r="Z1577" s="60" t="n">
        <x:f>H1577*J1577*T1577</x:f>
        <x:v>33.68498400000001</x:v>
      </x:c>
      <x:c r="AA1577" s="60" t="n">
        <x:f>P1577+W1577+X1577-Y1577-Z1577-U1577</x:f>
        <x:v>80.82782715000005</x:v>
      </x:c>
      <x:c r="AB1577" s="32" t="n">
        <x:f>IFERROR(AA1577/(P1577+W1577+X1577),0)</x:f>
        <x:v>0.3417207468078867</x:v>
      </x:c>
      <x:c r="AC1577" t="n">
        <x:f>IF(O1577="High",0,IF(I1577&gt;=1800,3,IF(I1577&gt;=900,2,1))+IF(K1577&gt;=0.9,2,IF(K1577&gt;=0.75,1,0))+IF(J1577&lt;=0.7,2,IF(J1577&lt;=0.85,1,0))+IF(M1577&gt;=8,1,0))</x:f>
        <x:v>5</x:v>
      </x:c>
      <x:c r="AD1577" t="str">
        <x:f>IF(AND(O1577&lt;&gt;"High",AC1577&gt;=Assumptions!$B$10,AA1577&gt;0),"Priority Growth",IF(AND(O1577="Low",AA1577&gt;0),"Maintain","Watch"))</x:f>
        <x:v>Watch</x:v>
      </x:c>
      <x:c r="AE1577" s="60" t="n">
        <x:f>MAX(AA1577,0)*N1577</x:f>
        <x:v>2.4248348145000014</x:v>
      </x:c>
      <x:c r="AF1577" t="str">
        <x:f>IF(AND(AA1577&gt;=Assumptions!$B$11,O1577&lt;&gt;"High",OR(N1577&gt;=Assumptions!$B$12,M1577&lt;=6)),"High","Standard")</x:f>
        <x:v>Standard</x:v>
      </x:c>
    </x:row>
    <x:row r="1578">
      <x:c r="A1578" t="str">
        <x:f>'Raw_Data'!A1578</x:f>
        <x:v>C01577</x:v>
      </x:c>
      <x:c r="B1578" t="n">
        <x:f>'Raw_Data'!B1578</x:f>
        <x:v>24</x:v>
      </x:c>
      <x:c r="C1578" s="30" t="n">
        <x:f>'Raw_Data'!C1578</x:f>
        <x:v>102487</x:v>
      </x:c>
      <x:c r="D1578" t="n">
        <x:f>'Raw_Data'!D1578</x:f>
        <x:v>734</x:v>
      </x:c>
      <x:c r="E1578" t="n">
        <x:f>'Raw_Data'!E1578</x:f>
        <x:v>19</x:v>
      </x:c>
      <x:c r="F1578" t="str">
        <x:f>PROPER(TRIM('Raw_Data'!F1578))</x:f>
        <x:v>Classic</x:v>
      </x:c>
      <x:c r="G1578" t="str">
        <x:f>PROPER(TRIM('Raw_Data'!G1578))</x:f>
        <x:v>Branch</x:v>
      </x:c>
      <x:c r="H1578" s="60" t="n">
        <x:f>'Raw_Data'!H1578</x:f>
        <x:v>14218</x:v>
      </x:c>
      <x:c r="I1578" s="60" t="n">
        <x:f>'Raw_Data'!I1578</x:f>
        <x:v>1547.99</x:v>
      </x:c>
      <x:c r="J1578" s="32" t="n">
        <x:f>'Raw_Data'!J1578</x:f>
        <x:v>0.312</x:v>
      </x:c>
      <x:c r="K1578" s="32" t="n">
        <x:f>'Raw_Data'!K1578</x:f>
        <x:v>0.968</x:v>
      </x:c>
      <x:c r="L1578" t="n">
        <x:f>'Raw_Data'!L1578</x:f>
        <x:v>0</x:v>
      </x:c>
      <x:c r="M1578" t="n">
        <x:f>IF('Raw_Data'!M1578="",Assumptions!$B$15,'Raw_Data'!M1578)</x:f>
        <x:v>5</x:v>
      </x:c>
      <x:c r="N1578" s="32" t="n">
        <x:f>'Raw_Data'!N1578</x:f>
        <x:v>0.222</x:v>
      </x:c>
      <x:c r="O1578" t="str">
        <x:f>IF(OR(D1578&lt;620,L1578&gt;=2,J1578&gt;0.9),"High",IF(OR(D1578&lt;700,L1578=1,J1578&gt;0.75),"Medium","Low"))</x:f>
        <x:v>Low</x:v>
      </x:c>
      <x:c r="P1578" s="30" t="n">
        <x:f>XLOOKUP(F1578,Assumptions!$A$4:$A$6,Assumptions!$B$4:$B$6)</x:f>
        <x:v>0</x:v>
      </x:c>
      <x:c r="Q1578" s="32" t="n">
        <x:f>XLOOKUP(F1578,Assumptions!$A$4:$A$6,Assumptions!$C$4:$C$6)</x:f>
        <x:v>0.229</x:v>
      </x:c>
      <x:c r="R1578" s="32" t="n">
        <x:f>XLOOKUP(F1578,Assumptions!$A$4:$A$6,Assumptions!$D$4:$D$6)</x:f>
        <x:v>0.015</x:v>
      </x:c>
      <x:c r="S1578" s="32" t="n">
        <x:f>XLOOKUP(F1578,Assumptions!$A$4:$A$6,Assumptions!$E$4:$E$6)</x:f>
        <x:v>0.0075</x:v>
      </x:c>
      <x:c r="T1578" s="32" t="n">
        <x:f>XLOOKUP(O1578,Assumptions!$H$4:$H$6,Assumptions!$I$4:$I$6)</x:f>
        <x:v>0.0035</x:v>
      </x:c>
      <x:c r="U1578" s="30" t="n">
        <x:f>XLOOKUP(F1578,Assumptions!$A$4:$A$6,Assumptions!$F$4:$F$6)</x:f>
        <x:v>60</x:v>
      </x:c>
      <x:c r="V1578" s="60" t="n">
        <x:f>I1578*12</x:f>
        <x:v>18575.88</x:v>
      </x:c>
      <x:c r="W1578" s="60" t="n">
        <x:f>H1578*J1578*(1-K1578)*Q1578</x:f>
        <x:v>32.50712524800003</x:v>
      </x:c>
      <x:c r="X1578" s="60" t="n">
        <x:f>V1578*R1578</x:f>
        <x:v>278.6382</x:v>
      </x:c>
      <x:c r="Y1578" s="60" t="n">
        <x:f>V1578*S1578</x:f>
        <x:v>139.3191</x:v>
      </x:c>
      <x:c r="Z1578" s="60" t="n">
        <x:f>H1578*J1578*T1578</x:f>
        <x:v>15.526055999999999</x:v>
      </x:c>
      <x:c r="AA1578" s="60" t="n">
        <x:f>P1578+W1578+X1578-Y1578-Z1578-U1578</x:f>
        <x:v>96.300169248</x:v>
      </x:c>
      <x:c r="AB1578" s="32" t="n">
        <x:f>IFERROR(AA1578/(P1578+W1578+X1578),0)</x:f>
        <x:v>0.30950222109634284</x:v>
      </x:c>
      <x:c r="AC1578" t="n">
        <x:f>IF(O1578="High",0,IF(I1578&gt;=1800,3,IF(I1578&gt;=900,2,1))+IF(K1578&gt;=0.9,2,IF(K1578&gt;=0.75,1,0))+IF(J1578&lt;=0.7,2,IF(J1578&lt;=0.85,1,0))+IF(M1578&gt;=8,1,0))</x:f>
        <x:v>6</x:v>
      </x:c>
      <x:c r="AD1578" t="str">
        <x:f>IF(AND(O1578&lt;&gt;"High",AC1578&gt;=Assumptions!$B$10,AA1578&gt;0),"Priority Growth",IF(AND(O1578="Low",AA1578&gt;0),"Maintain","Watch"))</x:f>
        <x:v>Priority Growth</x:v>
      </x:c>
      <x:c r="AE1578" s="60" t="n">
        <x:f>MAX(AA1578,0)*N1578</x:f>
        <x:v>21.378637573056</x:v>
      </x:c>
      <x:c r="AF1578" t="str">
        <x:f>IF(AND(AA1578&gt;=Assumptions!$B$11,O1578&lt;&gt;"High",OR(N1578&gt;=Assumptions!$B$12,M1578&lt;=6)),"High","Standard")</x:f>
        <x:v>Standard</x:v>
      </x:c>
    </x:row>
    <x:row r="1579">
      <x:c r="A1579" t="str">
        <x:f>'Raw_Data'!A1579</x:f>
        <x:v>C01578</x:v>
      </x:c>
      <x:c r="B1579" t="n">
        <x:f>'Raw_Data'!B1579</x:f>
        <x:v>52</x:v>
      </x:c>
      <x:c r="C1579" s="30" t="n">
        <x:f>'Raw_Data'!C1579</x:f>
        <x:v>87707</x:v>
      </x:c>
      <x:c r="D1579" t="n">
        <x:f>'Raw_Data'!D1579</x:f>
        <x:v>719</x:v>
      </x:c>
      <x:c r="E1579" t="n">
        <x:f>'Raw_Data'!E1579</x:f>
        <x:v>40</x:v>
      </x:c>
      <x:c r="F1579" t="str">
        <x:f>PROPER(TRIM('Raw_Data'!F1579))</x:f>
        <x:v>Gold</x:v>
      </x:c>
      <x:c r="G1579" t="str">
        <x:f>PROPER(TRIM('Raw_Data'!G1579))</x:f>
        <x:v>Branch</x:v>
      </x:c>
      <x:c r="H1579" s="60" t="n">
        <x:f>'Raw_Data'!H1579</x:f>
        <x:v>12749</x:v>
      </x:c>
      <x:c r="I1579" s="60" t="n">
        <x:f>'Raw_Data'!I1579</x:f>
        <x:v>1540.87</x:v>
      </x:c>
      <x:c r="J1579" s="32" t="n">
        <x:f>'Raw_Data'!J1579</x:f>
        <x:v>0.441</x:v>
      </x:c>
      <x:c r="K1579" s="32" t="n">
        <x:f>'Raw_Data'!K1579</x:f>
        <x:v>0.907</x:v>
      </x:c>
      <x:c r="L1579" t="n">
        <x:f>'Raw_Data'!L1579</x:f>
        <x:v>0</x:v>
      </x:c>
      <x:c r="M1579" t="n">
        <x:f>IF('Raw_Data'!M1579="",Assumptions!$B$15,'Raw_Data'!M1579)</x:f>
        <x:v>8</x:v>
      </x:c>
      <x:c r="N1579" s="32" t="n">
        <x:f>'Raw_Data'!N1579</x:f>
        <x:v>0.086</x:v>
      </x:c>
      <x:c r="O1579" t="str">
        <x:f>IF(OR(D1579&lt;620,L1579&gt;=2,J1579&gt;0.9),"High",IF(OR(D1579&lt;700,L1579=1,J1579&gt;0.75),"Medium","Low"))</x:f>
        <x:v>Low</x:v>
      </x:c>
      <x:c r="P1579" s="30" t="n">
        <x:f>XLOOKUP(F1579,Assumptions!$A$4:$A$6,Assumptions!$B$4:$B$6)</x:f>
        <x:v>95</x:v>
      </x:c>
      <x:c r="Q1579" s="32" t="n">
        <x:f>XLOOKUP(F1579,Assumptions!$A$4:$A$6,Assumptions!$C$4:$C$6)</x:f>
        <x:v>0.219</x:v>
      </x:c>
      <x:c r="R1579" s="32" t="n">
        <x:f>XLOOKUP(F1579,Assumptions!$A$4:$A$6,Assumptions!$D$4:$D$6)</x:f>
        <x:v>0.016</x:v>
      </x:c>
      <x:c r="S1579" s="32" t="n">
        <x:f>XLOOKUP(F1579,Assumptions!$A$4:$A$6,Assumptions!$E$4:$E$6)</x:f>
        <x:v>0.01</x:v>
      </x:c>
      <x:c r="T1579" s="32" t="n">
        <x:f>XLOOKUP(O1579,Assumptions!$H$4:$H$6,Assumptions!$I$4:$I$6)</x:f>
        <x:v>0.0035</x:v>
      </x:c>
      <x:c r="U1579" s="30" t="n">
        <x:f>XLOOKUP(F1579,Assumptions!$A$4:$A$6,Assumptions!$F$4:$F$6)</x:f>
        <x:v>90</x:v>
      </x:c>
      <x:c r="V1579" s="60" t="n">
        <x:f>I1579*12</x:f>
        <x:v>18490.44</x:v>
      </x:c>
      <x:c r="W1579" s="60" t="n">
        <x:f>H1579*J1579*(1-K1579)*Q1579</x:f>
        <x:v>114.50956740299998</x:v>
      </x:c>
      <x:c r="X1579" s="60" t="n">
        <x:f>V1579*R1579</x:f>
        <x:v>295.84704</x:v>
      </x:c>
      <x:c r="Y1579" s="60" t="n">
        <x:f>V1579*S1579</x:f>
        <x:v>184.90439999999998</x:v>
      </x:c>
      <x:c r="Z1579" s="60" t="n">
        <x:f>H1579*J1579*T1579</x:f>
        <x:v>19.6780815</x:v>
      </x:c>
      <x:c r="AA1579" s="60" t="n">
        <x:f>P1579+W1579+X1579-Y1579-Z1579-U1579</x:f>
        <x:v>210.77412590299997</x:v>
      </x:c>
      <x:c r="AB1579" s="32" t="n">
        <x:f>IFERROR(AA1579/(P1579+W1579+X1579),0)</x:f>
        <x:v>0.4170799843424561</x:v>
      </x:c>
      <x:c r="AC1579" t="n">
        <x:f>IF(O1579="High",0,IF(I1579&gt;=1800,3,IF(I1579&gt;=900,2,1))+IF(K1579&gt;=0.9,2,IF(K1579&gt;=0.75,1,0))+IF(J1579&lt;=0.7,2,IF(J1579&lt;=0.85,1,0))+IF(M1579&gt;=8,1,0))</x:f>
        <x:v>7</x:v>
      </x:c>
      <x:c r="AD1579" t="str">
        <x:f>IF(AND(O1579&lt;&gt;"High",AC1579&gt;=Assumptions!$B$10,AA1579&gt;0),"Priority Growth",IF(AND(O1579="Low",AA1579&gt;0),"Maintain","Watch"))</x:f>
        <x:v>Priority Growth</x:v>
      </x:c>
      <x:c r="AE1579" s="60" t="n">
        <x:f>MAX(AA1579,0)*N1579</x:f>
        <x:v>18.126574827657997</x:v>
      </x:c>
      <x:c r="AF1579" t="str">
        <x:f>IF(AND(AA1579&gt;=Assumptions!$B$11,O1579&lt;&gt;"High",OR(N1579&gt;=Assumptions!$B$12,M1579&lt;=6)),"High","Standard")</x:f>
        <x:v>Standard</x:v>
      </x:c>
    </x:row>
    <x:row r="1580">
      <x:c r="A1580" t="str">
        <x:f>'Raw_Data'!A1580</x:f>
        <x:v>C01579</x:v>
      </x:c>
      <x:c r="B1580" t="n">
        <x:f>'Raw_Data'!B1580</x:f>
        <x:v>38</x:v>
      </x:c>
      <x:c r="C1580" s="30" t="n">
        <x:f>'Raw_Data'!C1580</x:f>
        <x:v>83842</x:v>
      </x:c>
      <x:c r="D1580" t="n">
        <x:f>'Raw_Data'!D1580</x:f>
        <x:v>591</x:v>
      </x:c>
      <x:c r="E1580" t="n">
        <x:f>'Raw_Data'!E1580</x:f>
        <x:v>56</x:v>
      </x:c>
      <x:c r="F1580" t="str">
        <x:f>PROPER(TRIM('Raw_Data'!F1580))</x:f>
        <x:v>Classic</x:v>
      </x:c>
      <x:c r="G1580" t="str">
        <x:f>PROPER(TRIM('Raw_Data'!G1580))</x:f>
        <x:v>Partner</x:v>
      </x:c>
      <x:c r="H1580" s="60" t="n">
        <x:f>'Raw_Data'!H1580</x:f>
        <x:v>4006</x:v>
      </x:c>
      <x:c r="I1580" s="60" t="n">
        <x:f>'Raw_Data'!I1580</x:f>
        <x:v>603.08</x:v>
      </x:c>
      <x:c r="J1580" s="32" t="n">
        <x:f>'Raw_Data'!J1580</x:f>
        <x:v>0.517</x:v>
      </x:c>
      <x:c r="K1580" s="32" t="n">
        <x:f>'Raw_Data'!K1580</x:f>
        <x:v>0.584</x:v>
      </x:c>
      <x:c r="L1580" t="n">
        <x:f>'Raw_Data'!L1580</x:f>
        <x:v>0</x:v>
      </x:c>
      <x:c r="M1580" t="n">
        <x:f>IF('Raw_Data'!M1580="",Assumptions!$B$15,'Raw_Data'!M1580)</x:f>
        <x:v>6</x:v>
      </x:c>
      <x:c r="N1580" s="32" t="n">
        <x:f>'Raw_Data'!N1580</x:f>
        <x:v>0.125</x:v>
      </x:c>
      <x:c r="O1580" t="str">
        <x:f>IF(OR(D1580&lt;620,L1580&gt;=2,J1580&gt;0.9),"High",IF(OR(D1580&lt;700,L1580=1,J1580&gt;0.75),"Medium","Low"))</x:f>
        <x:v>High</x:v>
      </x:c>
      <x:c r="P1580" s="30" t="n">
        <x:f>XLOOKUP(F1580,Assumptions!$A$4:$A$6,Assumptions!$B$4:$B$6)</x:f>
        <x:v>0</x:v>
      </x:c>
      <x:c r="Q1580" s="32" t="n">
        <x:f>XLOOKUP(F1580,Assumptions!$A$4:$A$6,Assumptions!$C$4:$C$6)</x:f>
        <x:v>0.229</x:v>
      </x:c>
      <x:c r="R1580" s="32" t="n">
        <x:f>XLOOKUP(F1580,Assumptions!$A$4:$A$6,Assumptions!$D$4:$D$6)</x:f>
        <x:v>0.015</x:v>
      </x:c>
      <x:c r="S1580" s="32" t="n">
        <x:f>XLOOKUP(F1580,Assumptions!$A$4:$A$6,Assumptions!$E$4:$E$6)</x:f>
        <x:v>0.0075</x:v>
      </x:c>
      <x:c r="T1580" s="32" t="n">
        <x:f>XLOOKUP(O1580,Assumptions!$H$4:$H$6,Assumptions!$I$4:$I$6)</x:f>
        <x:v>0.045</x:v>
      </x:c>
      <x:c r="U1580" s="30" t="n">
        <x:f>XLOOKUP(F1580,Assumptions!$A$4:$A$6,Assumptions!$F$4:$F$6)</x:f>
        <x:v>60</x:v>
      </x:c>
      <x:c r="V1580" s="60" t="n">
        <x:f>I1580*12</x:f>
        <x:v>7236.960000000001</x:v>
      </x:c>
      <x:c r="W1580" s="60" t="n">
        <x:f>H1580*J1580*(1-K1580)*Q1580</x:f>
        <x:v>197.301460928</x:v>
      </x:c>
      <x:c r="X1580" s="60" t="n">
        <x:f>V1580*R1580</x:f>
        <x:v>108.55440000000002</x:v>
      </x:c>
      <x:c r="Y1580" s="60" t="n">
        <x:f>V1580*S1580</x:f>
        <x:v>54.27720000000001</x:v>
      </x:c>
      <x:c r="Z1580" s="60" t="n">
        <x:f>H1580*J1580*T1580</x:f>
        <x:v>93.19958999999999</x:v>
      </x:c>
      <x:c r="AA1580" s="60" t="n">
        <x:f>P1580+W1580+X1580-Y1580-Z1580-U1580</x:f>
        <x:v>98.37907092800003</x:v>
      </x:c>
      <x:c r="AB1580" s="32" t="n">
        <x:f>IFERROR(AA1580/(P1580+W1580+X1580),0)</x:f>
        <x:v>0.3216517435026656</x:v>
      </x:c>
      <x:c r="AC1580" t="n">
        <x:f>IF(O1580="High",0,IF(I1580&gt;=1800,3,IF(I1580&gt;=900,2,1))+IF(K1580&gt;=0.9,2,IF(K1580&gt;=0.75,1,0))+IF(J1580&lt;=0.7,2,IF(J1580&lt;=0.85,1,0))+IF(M1580&gt;=8,1,0))</x:f>
        <x:v>0</x:v>
      </x:c>
      <x:c r="AD1580" t="str">
        <x:f>IF(AND(O1580&lt;&gt;"High",AC1580&gt;=Assumptions!$B$10,AA1580&gt;0),"Priority Growth",IF(AND(O1580="Low",AA1580&gt;0),"Maintain","Watch"))</x:f>
        <x:v>Watch</x:v>
      </x:c>
      <x:c r="AE1580" s="60" t="n">
        <x:f>MAX(AA1580,0)*N1580</x:f>
        <x:v>12.297383866000004</x:v>
      </x:c>
      <x:c r="AF1580" t="str">
        <x:f>IF(AND(AA1580&gt;=Assumptions!$B$11,O1580&lt;&gt;"High",OR(N1580&gt;=Assumptions!$B$12,M1580&lt;=6)),"High","Standard")</x:f>
        <x:v>Standard</x:v>
      </x:c>
    </x:row>
    <x:row r="1581">
      <x:c r="A1581" t="str">
        <x:f>'Raw_Data'!A1581</x:f>
        <x:v>C01580</x:v>
      </x:c>
      <x:c r="B1581" t="n">
        <x:f>'Raw_Data'!B1581</x:f>
        <x:v>31</x:v>
      </x:c>
      <x:c r="C1581" s="30" t="n">
        <x:f>'Raw_Data'!C1581</x:f>
        <x:v>54955</x:v>
      </x:c>
      <x:c r="D1581" t="n">
        <x:f>'Raw_Data'!D1581</x:f>
        <x:v>764</x:v>
      </x:c>
      <x:c r="E1581" t="n">
        <x:f>'Raw_Data'!E1581</x:f>
        <x:v>11</x:v>
      </x:c>
      <x:c r="F1581" t="str">
        <x:f>PROPER(TRIM('Raw_Data'!F1581))</x:f>
        <x:v>Gold</x:v>
      </x:c>
      <x:c r="G1581" t="str">
        <x:f>PROPER(TRIM('Raw_Data'!G1581))</x:f>
        <x:v>Branch</x:v>
      </x:c>
      <x:c r="H1581" s="60" t="n">
        <x:f>'Raw_Data'!H1581</x:f>
        <x:v>9695</x:v>
      </x:c>
      <x:c r="I1581" s="60" t="n">
        <x:f>'Raw_Data'!I1581</x:f>
        <x:v>1128.34</x:v>
      </x:c>
      <x:c r="J1581" s="32" t="n">
        <x:f>'Raw_Data'!J1581</x:f>
        <x:v>0.371</x:v>
      </x:c>
      <x:c r="K1581" s="32" t="n">
        <x:f>'Raw_Data'!K1581</x:f>
        <x:v>0.925</x:v>
      </x:c>
      <x:c r="L1581" t="n">
        <x:f>'Raw_Data'!L1581</x:f>
        <x:v>0</x:v>
      </x:c>
      <x:c r="M1581" t="n">
        <x:f>IF('Raw_Data'!M1581="",Assumptions!$B$15,'Raw_Data'!M1581)</x:f>
        <x:v>8</x:v>
      </x:c>
      <x:c r="N1581" s="32" t="n">
        <x:f>'Raw_Data'!N1581</x:f>
        <x:v>0.02</x:v>
      </x:c>
      <x:c r="O1581" t="str">
        <x:f>IF(OR(D1581&lt;620,L1581&gt;=2,J1581&gt;0.9),"High",IF(OR(D1581&lt;700,L1581=1,J1581&gt;0.75),"Medium","Low"))</x:f>
        <x:v>Low</x:v>
      </x:c>
      <x:c r="P1581" s="30" t="n">
        <x:f>XLOOKUP(F1581,Assumptions!$A$4:$A$6,Assumptions!$B$4:$B$6)</x:f>
        <x:v>95</x:v>
      </x:c>
      <x:c r="Q1581" s="32" t="n">
        <x:f>XLOOKUP(F1581,Assumptions!$A$4:$A$6,Assumptions!$C$4:$C$6)</x:f>
        <x:v>0.219</x:v>
      </x:c>
      <x:c r="R1581" s="32" t="n">
        <x:f>XLOOKUP(F1581,Assumptions!$A$4:$A$6,Assumptions!$D$4:$D$6)</x:f>
        <x:v>0.016</x:v>
      </x:c>
      <x:c r="S1581" s="32" t="n">
        <x:f>XLOOKUP(F1581,Assumptions!$A$4:$A$6,Assumptions!$E$4:$E$6)</x:f>
        <x:v>0.01</x:v>
      </x:c>
      <x:c r="T1581" s="32" t="n">
        <x:f>XLOOKUP(O1581,Assumptions!$H$4:$H$6,Assumptions!$I$4:$I$6)</x:f>
        <x:v>0.0035</x:v>
      </x:c>
      <x:c r="U1581" s="30" t="n">
        <x:f>XLOOKUP(F1581,Assumptions!$A$4:$A$6,Assumptions!$F$4:$F$6)</x:f>
        <x:v>90</x:v>
      </x:c>
      <x:c r="V1581" s="60" t="n">
        <x:f>I1581*12</x:f>
        <x:v>13540.079999999998</x:v>
      </x:c>
      <x:c r="W1581" s="60" t="n">
        <x:f>H1581*J1581*(1-K1581)*Q1581</x:f>
        <x:v>59.07817912499996</x:v>
      </x:c>
      <x:c r="X1581" s="60" t="n">
        <x:f>V1581*R1581</x:f>
        <x:v>216.64127999999997</x:v>
      </x:c>
      <x:c r="Y1581" s="60" t="n">
        <x:f>V1581*S1581</x:f>
        <x:v>135.40079999999998</x:v>
      </x:c>
      <x:c r="Z1581" s="60" t="n">
        <x:f>H1581*J1581*T1581</x:f>
        <x:v>12.5889575</x:v>
      </x:c>
      <x:c r="AA1581" s="60" t="n">
        <x:f>P1581+W1581+X1581-Y1581-Z1581-U1581</x:f>
        <x:v>132.729701625</x:v>
      </x:c>
      <x:c r="AB1581" s="32" t="n">
        <x:f>IFERROR(AA1581/(P1581+W1581+X1581),0)</x:f>
        <x:v>0.3580327343438584</x:v>
      </x:c>
      <x:c r="AC1581" t="n">
        <x:f>IF(O1581="High",0,IF(I1581&gt;=1800,3,IF(I1581&gt;=900,2,1))+IF(K1581&gt;=0.9,2,IF(K1581&gt;=0.75,1,0))+IF(J1581&lt;=0.7,2,IF(J1581&lt;=0.85,1,0))+IF(M1581&gt;=8,1,0))</x:f>
        <x:v>7</x:v>
      </x:c>
      <x:c r="AD1581" t="str">
        <x:f>IF(AND(O1581&lt;&gt;"High",AC1581&gt;=Assumptions!$B$10,AA1581&gt;0),"Priority Growth",IF(AND(O1581="Low",AA1581&gt;0),"Maintain","Watch"))</x:f>
        <x:v>Priority Growth</x:v>
      </x:c>
      <x:c r="AE1581" s="60" t="n">
        <x:f>MAX(AA1581,0)*N1581</x:f>
        <x:v>2.6545940325</x:v>
      </x:c>
      <x:c r="AF1581" t="str">
        <x:f>IF(AND(AA1581&gt;=Assumptions!$B$11,O1581&lt;&gt;"High",OR(N1581&gt;=Assumptions!$B$12,M1581&lt;=6)),"High","Standard")</x:f>
        <x:v>Standard</x:v>
      </x:c>
    </x:row>
    <x:row r="1582">
      <x:c r="A1582" t="str">
        <x:f>'Raw_Data'!A1582</x:f>
        <x:v>C01581</x:v>
      </x:c>
      <x:c r="B1582" t="n">
        <x:f>'Raw_Data'!B1582</x:f>
        <x:v>41</x:v>
      </x:c>
      <x:c r="C1582" s="30" t="n">
        <x:f>'Raw_Data'!C1582</x:f>
        <x:v>92969</x:v>
      </x:c>
      <x:c r="D1582" t="n">
        <x:f>'Raw_Data'!D1582</x:f>
        <x:v>520</x:v>
      </x:c>
      <x:c r="E1582" t="n">
        <x:f>'Raw_Data'!E1582</x:f>
        <x:v>34</x:v>
      </x:c>
      <x:c r="F1582" t="str">
        <x:f>PROPER(TRIM('Raw_Data'!F1582))</x:f>
        <x:v>Classic</x:v>
      </x:c>
      <x:c r="G1582" t="str">
        <x:f>PROPER(TRIM('Raw_Data'!G1582))</x:f>
        <x:v>Direct Mail</x:v>
      </x:c>
      <x:c r="H1582" s="60" t="n">
        <x:f>'Raw_Data'!H1582</x:f>
        <x:v>3121</x:v>
      </x:c>
      <x:c r="I1582" s="60" t="n">
        <x:f>'Raw_Data'!I1582</x:f>
        <x:v>451.58</x:v>
      </x:c>
      <x:c r="J1582" s="32" t="n">
        <x:f>'Raw_Data'!J1582</x:f>
        <x:v>0.632</x:v>
      </x:c>
      <x:c r="K1582" s="32" t="n">
        <x:f>'Raw_Data'!K1582</x:f>
        <x:v>0.427</x:v>
      </x:c>
      <x:c r="L1582" t="n">
        <x:f>'Raw_Data'!L1582</x:f>
        <x:v>2</x:v>
      </x:c>
      <x:c r="M1582" t="n">
        <x:f>IF('Raw_Data'!M1582="",Assumptions!$B$15,'Raw_Data'!M1582)</x:f>
        <x:v>9</x:v>
      </x:c>
      <x:c r="N1582" s="32" t="n">
        <x:f>'Raw_Data'!N1582</x:f>
        <x:v>0.02</x:v>
      </x:c>
      <x:c r="O1582" t="str">
        <x:f>IF(OR(D1582&lt;620,L1582&gt;=2,J1582&gt;0.9),"High",IF(OR(D1582&lt;700,L1582=1,J1582&gt;0.75),"Medium","Low"))</x:f>
        <x:v>High</x:v>
      </x:c>
      <x:c r="P1582" s="30" t="n">
        <x:f>XLOOKUP(F1582,Assumptions!$A$4:$A$6,Assumptions!$B$4:$B$6)</x:f>
        <x:v>0</x:v>
      </x:c>
      <x:c r="Q1582" s="32" t="n">
        <x:f>XLOOKUP(F1582,Assumptions!$A$4:$A$6,Assumptions!$C$4:$C$6)</x:f>
        <x:v>0.229</x:v>
      </x:c>
      <x:c r="R1582" s="32" t="n">
        <x:f>XLOOKUP(F1582,Assumptions!$A$4:$A$6,Assumptions!$D$4:$D$6)</x:f>
        <x:v>0.015</x:v>
      </x:c>
      <x:c r="S1582" s="32" t="n">
        <x:f>XLOOKUP(F1582,Assumptions!$A$4:$A$6,Assumptions!$E$4:$E$6)</x:f>
        <x:v>0.0075</x:v>
      </x:c>
      <x:c r="T1582" s="32" t="n">
        <x:f>XLOOKUP(O1582,Assumptions!$H$4:$H$6,Assumptions!$I$4:$I$6)</x:f>
        <x:v>0.045</x:v>
      </x:c>
      <x:c r="U1582" s="30" t="n">
        <x:f>XLOOKUP(F1582,Assumptions!$A$4:$A$6,Assumptions!$F$4:$F$6)</x:f>
        <x:v>60</x:v>
      </x:c>
      <x:c r="V1582" s="60" t="n">
        <x:f>I1582*12</x:f>
        <x:v>5418.96</x:v>
      </x:c>
      <x:c r="W1582" s="60" t="n">
        <x:f>H1582*J1582*(1-K1582)*Q1582</x:f>
        <x:v>258.82185842399997</x:v>
      </x:c>
      <x:c r="X1582" s="60" t="n">
        <x:f>V1582*R1582</x:f>
        <x:v>81.28439999999999</x:v>
      </x:c>
      <x:c r="Y1582" s="60" t="n">
        <x:f>V1582*S1582</x:f>
        <x:v>40.642199999999995</x:v>
      </x:c>
      <x:c r="Z1582" s="60" t="n">
        <x:f>H1582*J1582*T1582</x:f>
        <x:v>88.76124</x:v>
      </x:c>
      <x:c r="AA1582" s="60" t="n">
        <x:f>P1582+W1582+X1582-Y1582-Z1582-U1582</x:f>
        <x:v>150.702818424</x:v>
      </x:c>
      <x:c r="AB1582" s="32" t="n">
        <x:f>IFERROR(AA1582/(P1582+W1582+X1582),0)</x:f>
        <x:v>0.44310510227695793</x:v>
      </x:c>
      <x:c r="AC1582" t="n">
        <x:f>IF(O1582="High",0,IF(I1582&gt;=1800,3,IF(I1582&gt;=900,2,1))+IF(K1582&gt;=0.9,2,IF(K1582&gt;=0.75,1,0))+IF(J1582&lt;=0.7,2,IF(J1582&lt;=0.85,1,0))+IF(M1582&gt;=8,1,0))</x:f>
        <x:v>0</x:v>
      </x:c>
      <x:c r="AD1582" t="str">
        <x:f>IF(AND(O1582&lt;&gt;"High",AC1582&gt;=Assumptions!$B$10,AA1582&gt;0),"Priority Growth",IF(AND(O1582="Low",AA1582&gt;0),"Maintain","Watch"))</x:f>
        <x:v>Watch</x:v>
      </x:c>
      <x:c r="AE1582" s="60" t="n">
        <x:f>MAX(AA1582,0)*N1582</x:f>
        <x:v>3.01405636848</x:v>
      </x:c>
      <x:c r="AF1582" t="str">
        <x:f>IF(AND(AA1582&gt;=Assumptions!$B$11,O1582&lt;&gt;"High",OR(N1582&gt;=Assumptions!$B$12,M1582&lt;=6)),"High","Standard")</x:f>
        <x:v>Standard</x:v>
      </x:c>
    </x:row>
    <x:row r="1583">
      <x:c r="A1583" t="str">
        <x:f>'Raw_Data'!A1583</x:f>
        <x:v>C01582</x:v>
      </x:c>
      <x:c r="B1583" t="n">
        <x:f>'Raw_Data'!B1583</x:f>
        <x:v>31</x:v>
      </x:c>
      <x:c r="C1583" s="30" t="n">
        <x:f>'Raw_Data'!C1583</x:f>
        <x:v>121886</x:v>
      </x:c>
      <x:c r="D1583" t="n">
        <x:f>'Raw_Data'!D1583</x:f>
        <x:v>701</x:v>
      </x:c>
      <x:c r="E1583" t="n">
        <x:f>'Raw_Data'!E1583</x:f>
        <x:v>31</x:v>
      </x:c>
      <x:c r="F1583" t="str">
        <x:f>PROPER(TRIM('Raw_Data'!F1583))</x:f>
        <x:v>Platinum</x:v>
      </x:c>
      <x:c r="G1583" t="str">
        <x:f>PROPER(TRIM('Raw_Data'!G1583))</x:f>
        <x:v>Partner</x:v>
      </x:c>
      <x:c r="H1583" s="60" t="n">
        <x:f>'Raw_Data'!H1583</x:f>
        <x:v>22025</x:v>
      </x:c>
      <x:c r="I1583" s="60" t="n">
        <x:f>'Raw_Data'!I1583</x:f>
        <x:v>2045.81</x:v>
      </x:c>
      <x:c r="J1583" s="32" t="n">
        <x:f>'Raw_Data'!J1583</x:f>
        <x:v>0.491</x:v>
      </x:c>
      <x:c r="K1583" s="32" t="n">
        <x:f>'Raw_Data'!K1583</x:f>
        <x:v>0.817</x:v>
      </x:c>
      <x:c r="L1583" t="n">
        <x:f>'Raw_Data'!L1583</x:f>
        <x:v>0</x:v>
      </x:c>
      <x:c r="M1583" t="n">
        <x:f>IF('Raw_Data'!M1583="",Assumptions!$B$15,'Raw_Data'!M1583)</x:f>
        <x:v>9</x:v>
      </x:c>
      <x:c r="N1583" s="32" t="n">
        <x:f>'Raw_Data'!N1583</x:f>
        <x:v>0.02</x:v>
      </x:c>
      <x:c r="O1583" t="str">
        <x:f>IF(OR(D1583&lt;620,L1583&gt;=2,J1583&gt;0.9),"High",IF(OR(D1583&lt;700,L1583=1,J1583&gt;0.75),"Medium","Low"))</x:f>
        <x:v>Low</x:v>
      </x:c>
      <x:c r="P1583" s="30" t="n">
        <x:f>XLOOKUP(F1583,Assumptions!$A$4:$A$6,Assumptions!$B$4:$B$6)</x:f>
        <x:v>195</x:v>
      </x:c>
      <x:c r="Q1583" s="32" t="n">
        <x:f>XLOOKUP(F1583,Assumptions!$A$4:$A$6,Assumptions!$C$4:$C$6)</x:f>
        <x:v>0.199</x:v>
      </x:c>
      <x:c r="R1583" s="32" t="n">
        <x:f>XLOOKUP(F1583,Assumptions!$A$4:$A$6,Assumptions!$D$4:$D$6)</x:f>
        <x:v>0.017</x:v>
      </x:c>
      <x:c r="S1583" s="32" t="n">
        <x:f>XLOOKUP(F1583,Assumptions!$A$4:$A$6,Assumptions!$E$4:$E$6)</x:f>
        <x:v>0.013</x:v>
      </x:c>
      <x:c r="T1583" s="32" t="n">
        <x:f>XLOOKUP(O1583,Assumptions!$H$4:$H$6,Assumptions!$I$4:$I$6)</x:f>
        <x:v>0.0035</x:v>
      </x:c>
      <x:c r="U1583" s="30" t="n">
        <x:f>XLOOKUP(F1583,Assumptions!$A$4:$A$6,Assumptions!$F$4:$F$6)</x:f>
        <x:v>140</x:v>
      </x:c>
      <x:c r="V1583" s="60" t="n">
        <x:f>I1583*12</x:f>
        <x:v>24549.72</x:v>
      </x:c>
      <x:c r="W1583" s="60" t="n">
        <x:f>H1583*J1583*(1-K1583)*Q1583</x:f>
        <x:v>393.8234526750001</x:v>
      </x:c>
      <x:c r="X1583" s="60" t="n">
        <x:f>V1583*R1583</x:f>
        <x:v>417.34524000000005</x:v>
      </x:c>
      <x:c r="Y1583" s="60" t="n">
        <x:f>V1583*S1583</x:f>
        <x:v>319.14636</x:v>
      </x:c>
      <x:c r="Z1583" s="60" t="n">
        <x:f>H1583*J1583*T1583</x:f>
        <x:v>37.8499625</x:v>
      </x:c>
      <x:c r="AA1583" s="60" t="n">
        <x:f>P1583+W1583+X1583-Y1583-Z1583-U1583</x:f>
        <x:v>509.1723701750002</x:v>
      </x:c>
      <x:c r="AB1583" s="32" t="n">
        <x:f>IFERROR(AA1583/(P1583+W1583+X1583),0)</x:f>
        <x:v>0.5060506989352993</x:v>
      </x:c>
      <x:c r="AC1583" t="n">
        <x:f>IF(O1583="High",0,IF(I1583&gt;=1800,3,IF(I1583&gt;=900,2,1))+IF(K1583&gt;=0.9,2,IF(K1583&gt;=0.75,1,0))+IF(J1583&lt;=0.7,2,IF(J1583&lt;=0.85,1,0))+IF(M1583&gt;=8,1,0))</x:f>
        <x:v>7</x:v>
      </x:c>
      <x:c r="AD1583" t="str">
        <x:f>IF(AND(O1583&lt;&gt;"High",AC1583&gt;=Assumptions!$B$10,AA1583&gt;0),"Priority Growth",IF(AND(O1583="Low",AA1583&gt;0),"Maintain","Watch"))</x:f>
        <x:v>Priority Growth</x:v>
      </x:c>
      <x:c r="AE1583" s="60" t="n">
        <x:f>MAX(AA1583,0)*N1583</x:f>
        <x:v>10.183447403500004</x:v>
      </x:c>
      <x:c r="AF1583" t="str">
        <x:f>IF(AND(AA1583&gt;=Assumptions!$B$11,O1583&lt;&gt;"High",OR(N1583&gt;=Assumptions!$B$12,M1583&lt;=6)),"High","Standard")</x:f>
        <x:v>Standard</x:v>
      </x:c>
    </x:row>
    <x:row r="1584">
      <x:c r="A1584" t="str">
        <x:f>'Raw_Data'!A1584</x:f>
        <x:v>C01583</x:v>
      </x:c>
      <x:c r="B1584" t="n">
        <x:f>'Raw_Data'!B1584</x:f>
        <x:v>46</x:v>
      </x:c>
      <x:c r="C1584" s="30" t="n">
        <x:f>'Raw_Data'!C1584</x:f>
        <x:v>55701</x:v>
      </x:c>
      <x:c r="D1584" t="n">
        <x:f>'Raw_Data'!D1584</x:f>
        <x:v>712</x:v>
      </x:c>
      <x:c r="E1584" t="n">
        <x:f>'Raw_Data'!E1584</x:f>
        <x:v>43</x:v>
      </x:c>
      <x:c r="F1584" t="str">
        <x:f>PROPER(TRIM('Raw_Data'!F1584))</x:f>
        <x:v>Gold</x:v>
      </x:c>
      <x:c r="G1584" t="str">
        <x:f>PROPER(TRIM('Raw_Data'!G1584))</x:f>
        <x:v>Direct Mail</x:v>
      </x:c>
      <x:c r="H1584" s="60" t="n">
        <x:f>'Raw_Data'!H1584</x:f>
        <x:v>8317</x:v>
      </x:c>
      <x:c r="I1584" s="60" t="n">
        <x:f>'Raw_Data'!I1584</x:f>
        <x:v>1160.55</x:v>
      </x:c>
      <x:c r="J1584" s="32" t="n">
        <x:f>'Raw_Data'!J1584</x:f>
        <x:v>0.372</x:v>
      </x:c>
      <x:c r="K1584" s="32" t="n">
        <x:f>'Raw_Data'!K1584</x:f>
        <x:v>0.8</x:v>
      </x:c>
      <x:c r="L1584" t="n">
        <x:f>'Raw_Data'!L1584</x:f>
        <x:v>0</x:v>
      </x:c>
      <x:c r="M1584" t="n">
        <x:f>IF('Raw_Data'!M1584="",Assumptions!$B$15,'Raw_Data'!M1584)</x:f>
        <x:v>8</x:v>
      </x:c>
      <x:c r="N1584" s="32" t="n">
        <x:f>'Raw_Data'!N1584</x:f>
        <x:v>0.076</x:v>
      </x:c>
      <x:c r="O1584" t="str">
        <x:f>IF(OR(D1584&lt;620,L1584&gt;=2,J1584&gt;0.9),"High",IF(OR(D1584&lt;700,L1584=1,J1584&gt;0.75),"Medium","Low"))</x:f>
        <x:v>Low</x:v>
      </x:c>
      <x:c r="P1584" s="30" t="n">
        <x:f>XLOOKUP(F1584,Assumptions!$A$4:$A$6,Assumptions!$B$4:$B$6)</x:f>
        <x:v>95</x:v>
      </x:c>
      <x:c r="Q1584" s="32" t="n">
        <x:f>XLOOKUP(F1584,Assumptions!$A$4:$A$6,Assumptions!$C$4:$C$6)</x:f>
        <x:v>0.219</x:v>
      </x:c>
      <x:c r="R1584" s="32" t="n">
        <x:f>XLOOKUP(F1584,Assumptions!$A$4:$A$6,Assumptions!$D$4:$D$6)</x:f>
        <x:v>0.016</x:v>
      </x:c>
      <x:c r="S1584" s="32" t="n">
        <x:f>XLOOKUP(F1584,Assumptions!$A$4:$A$6,Assumptions!$E$4:$E$6)</x:f>
        <x:v>0.01</x:v>
      </x:c>
      <x:c r="T1584" s="32" t="n">
        <x:f>XLOOKUP(O1584,Assumptions!$H$4:$H$6,Assumptions!$I$4:$I$6)</x:f>
        <x:v>0.0035</x:v>
      </x:c>
      <x:c r="U1584" s="30" t="n">
        <x:f>XLOOKUP(F1584,Assumptions!$A$4:$A$6,Assumptions!$F$4:$F$6)</x:f>
        <x:v>90</x:v>
      </x:c>
      <x:c r="V1584" s="60" t="n">
        <x:f>I1584*12</x:f>
        <x:v>13926.599999999999</x:v>
      </x:c>
      <x:c r="W1584" s="60" t="n">
        <x:f>H1584*J1584*(1-K1584)*Q1584</x:f>
        <x:v>135.51387119999998</x:v>
      </x:c>
      <x:c r="X1584" s="60" t="n">
        <x:f>V1584*R1584</x:f>
        <x:v>222.82559999999998</x:v>
      </x:c>
      <x:c r="Y1584" s="60" t="n">
        <x:f>V1584*S1584</x:f>
        <x:v>139.266</x:v>
      </x:c>
      <x:c r="Z1584" s="60" t="n">
        <x:f>H1584*J1584*T1584</x:f>
        <x:v>10.828734</x:v>
      </x:c>
      <x:c r="AA1584" s="60" t="n">
        <x:f>P1584+W1584+X1584-Y1584-Z1584-U1584</x:f>
        <x:v>213.24473719999997</x:v>
      </x:c>
      <x:c r="AB1584" s="32" t="n">
        <x:f>IFERROR(AA1584/(P1584+W1584+X1584),0)</x:f>
        <x:v>0.47038643389144186</x:v>
      </x:c>
      <x:c r="AC1584" t="n">
        <x:f>IF(O1584="High",0,IF(I1584&gt;=1800,3,IF(I1584&gt;=900,2,1))+IF(K1584&gt;=0.9,2,IF(K1584&gt;=0.75,1,0))+IF(J1584&lt;=0.7,2,IF(J1584&lt;=0.85,1,0))+IF(M1584&gt;=8,1,0))</x:f>
        <x:v>6</x:v>
      </x:c>
      <x:c r="AD1584" t="str">
        <x:f>IF(AND(O1584&lt;&gt;"High",AC1584&gt;=Assumptions!$B$10,AA1584&gt;0),"Priority Growth",IF(AND(O1584="Low",AA1584&gt;0),"Maintain","Watch"))</x:f>
        <x:v>Priority Growth</x:v>
      </x:c>
      <x:c r="AE1584" s="60" t="n">
        <x:f>MAX(AA1584,0)*N1584</x:f>
        <x:v>16.206600027199997</x:v>
      </x:c>
      <x:c r="AF1584" t="str">
        <x:f>IF(AND(AA1584&gt;=Assumptions!$B$11,O1584&lt;&gt;"High",OR(N1584&gt;=Assumptions!$B$12,M1584&lt;=6)),"High","Standard")</x:f>
        <x:v>Standard</x:v>
      </x:c>
    </x:row>
    <x:row r="1585">
      <x:c r="A1585" t="str">
        <x:f>'Raw_Data'!A1585</x:f>
        <x:v>C01584</x:v>
      </x:c>
      <x:c r="B1585" t="n">
        <x:f>'Raw_Data'!B1585</x:f>
        <x:v>40</x:v>
      </x:c>
      <x:c r="C1585" s="30" t="n">
        <x:f>'Raw_Data'!C1585</x:f>
        <x:v>30275</x:v>
      </x:c>
      <x:c r="D1585" t="n">
        <x:f>'Raw_Data'!D1585</x:f>
        <x:v>655</x:v>
      </x:c>
      <x:c r="E1585" t="n">
        <x:f>'Raw_Data'!E1585</x:f>
        <x:v>44</x:v>
      </x:c>
      <x:c r="F1585" t="str">
        <x:f>PROPER(TRIM('Raw_Data'!F1585))</x:f>
        <x:v>Classic</x:v>
      </x:c>
      <x:c r="G1585" t="str">
        <x:f>PROPER(TRIM('Raw_Data'!G1585))</x:f>
        <x:v>Digital</x:v>
      </x:c>
      <x:c r="H1585" s="60" t="n">
        <x:f>'Raw_Data'!H1585</x:f>
        <x:v>1115</x:v>
      </x:c>
      <x:c r="I1585" s="60" t="n">
        <x:f>'Raw_Data'!I1585</x:f>
        <x:v>150</x:v>
      </x:c>
      <x:c r="J1585" s="32" t="n">
        <x:f>'Raw_Data'!J1585</x:f>
        <x:v>0.242</x:v>
      </x:c>
      <x:c r="K1585" s="32" t="n">
        <x:f>'Raw_Data'!K1585</x:f>
        <x:v>0.761</x:v>
      </x:c>
      <x:c r="L1585" t="n">
        <x:f>'Raw_Data'!L1585</x:f>
        <x:v>0</x:v>
      </x:c>
      <x:c r="M1585" t="n">
        <x:f>IF('Raw_Data'!M1585="",Assumptions!$B$15,'Raw_Data'!M1585)</x:f>
        <x:v>8</x:v>
      </x:c>
      <x:c r="N1585" s="32" t="n">
        <x:f>'Raw_Data'!N1585</x:f>
        <x:v>0.03</x:v>
      </x:c>
      <x:c r="O1585" t="str">
        <x:f>IF(OR(D1585&lt;620,L1585&gt;=2,J1585&gt;0.9),"High",IF(OR(D1585&lt;700,L1585=1,J1585&gt;0.75),"Medium","Low"))</x:f>
        <x:v>Medium</x:v>
      </x:c>
      <x:c r="P1585" s="30" t="n">
        <x:f>XLOOKUP(F1585,Assumptions!$A$4:$A$6,Assumptions!$B$4:$B$6)</x:f>
        <x:v>0</x:v>
      </x:c>
      <x:c r="Q1585" s="32" t="n">
        <x:f>XLOOKUP(F1585,Assumptions!$A$4:$A$6,Assumptions!$C$4:$C$6)</x:f>
        <x:v>0.229</x:v>
      </x:c>
      <x:c r="R1585" s="32" t="n">
        <x:f>XLOOKUP(F1585,Assumptions!$A$4:$A$6,Assumptions!$D$4:$D$6)</x:f>
        <x:v>0.015</x:v>
      </x:c>
      <x:c r="S1585" s="32" t="n">
        <x:f>XLOOKUP(F1585,Assumptions!$A$4:$A$6,Assumptions!$E$4:$E$6)</x:f>
        <x:v>0.0075</x:v>
      </x:c>
      <x:c r="T1585" s="32" t="n">
        <x:f>XLOOKUP(O1585,Assumptions!$H$4:$H$6,Assumptions!$I$4:$I$6)</x:f>
        <x:v>0.012</x:v>
      </x:c>
      <x:c r="U1585" s="30" t="n">
        <x:f>XLOOKUP(F1585,Assumptions!$A$4:$A$6,Assumptions!$F$4:$F$6)</x:f>
        <x:v>60</x:v>
      </x:c>
      <x:c r="V1585" s="60" t="n">
        <x:f>I1585*12</x:f>
        <x:v>1800</x:v>
      </x:c>
      <x:c r="W1585" s="60" t="n">
        <x:f>H1585*J1585*(1-K1585)*Q1585</x:f>
        <x:v>14.76806573</x:v>
      </x:c>
      <x:c r="X1585" s="60" t="n">
        <x:f>V1585*R1585</x:f>
        <x:v>27</x:v>
      </x:c>
      <x:c r="Y1585" s="60" t="n">
        <x:f>V1585*S1585</x:f>
        <x:v>13.5</x:v>
      </x:c>
      <x:c r="Z1585" s="60" t="n">
        <x:f>H1585*J1585*T1585</x:f>
        <x:v>3.2379599999999997</x:v>
      </x:c>
      <x:c r="AA1585" s="60" t="n">
        <x:f>P1585+W1585+X1585-Y1585-Z1585-U1585</x:f>
        <x:v>-34.96989427</x:v>
      </x:c>
      <x:c r="AB1585" s="32" t="n">
        <x:f>IFERROR(AA1585/(P1585+W1585+X1585),0)</x:f>
        <x:v>-0.8372399741001842</x:v>
      </x:c>
      <x:c r="AC1585" t="n">
        <x:f>IF(O1585="High",0,IF(I1585&gt;=1800,3,IF(I1585&gt;=900,2,1))+IF(K1585&gt;=0.9,2,IF(K1585&gt;=0.75,1,0))+IF(J1585&lt;=0.7,2,IF(J1585&lt;=0.85,1,0))+IF(M1585&gt;=8,1,0))</x:f>
        <x:v>5</x:v>
      </x:c>
      <x:c r="AD1585" t="str">
        <x:f>IF(AND(O1585&lt;&gt;"High",AC1585&gt;=Assumptions!$B$10,AA1585&gt;0),"Priority Growth",IF(AND(O1585="Low",AA1585&gt;0),"Maintain","Watch"))</x:f>
        <x:v>Watch</x:v>
      </x:c>
      <x:c r="AE1585" s="60" t="n">
        <x:f>MAX(AA1585,0)*N1585</x:f>
        <x:v>0</x:v>
      </x:c>
      <x:c r="AF1585" t="str">
        <x:f>IF(AND(AA1585&gt;=Assumptions!$B$11,O1585&lt;&gt;"High",OR(N1585&gt;=Assumptions!$B$12,M1585&lt;=6)),"High","Standard")</x:f>
        <x:v>Standard</x:v>
      </x:c>
    </x:row>
    <x:row r="1586">
      <x:c r="A1586" t="str">
        <x:f>'Raw_Data'!A1586</x:f>
        <x:v>C01585</x:v>
      </x:c>
      <x:c r="B1586" t="n">
        <x:f>'Raw_Data'!B1586</x:f>
        <x:v>29</x:v>
      </x:c>
      <x:c r="C1586" s="30" t="n">
        <x:f>'Raw_Data'!C1586</x:f>
        <x:v>114993</x:v>
      </x:c>
      <x:c r="D1586" t="n">
        <x:f>'Raw_Data'!D1586</x:f>
        <x:v>688</x:v>
      </x:c>
      <x:c r="E1586" t="n">
        <x:f>'Raw_Data'!E1586</x:f>
        <x:v>29</x:v>
      </x:c>
      <x:c r="F1586" t="str">
        <x:f>PROPER(TRIM('Raw_Data'!F1586))</x:f>
        <x:v>Platinum</x:v>
      </x:c>
      <x:c r="G1586" t="str">
        <x:f>PROPER(TRIM('Raw_Data'!G1586))</x:f>
        <x:v>Partner</x:v>
      </x:c>
      <x:c r="H1586" s="60" t="n">
        <x:f>'Raw_Data'!H1586</x:f>
        <x:v>25577</x:v>
      </x:c>
      <x:c r="I1586" s="60" t="n">
        <x:f>'Raw_Data'!I1586</x:f>
        <x:v>2585.27</x:v>
      </x:c>
      <x:c r="J1586" s="32" t="n">
        <x:f>'Raw_Data'!J1586</x:f>
        <x:v>0.417</x:v>
      </x:c>
      <x:c r="K1586" s="32" t="n">
        <x:f>'Raw_Data'!K1586</x:f>
        <x:v>0.698</x:v>
      </x:c>
      <x:c r="L1586" t="n">
        <x:f>'Raw_Data'!L1586</x:f>
        <x:v>0</x:v>
      </x:c>
      <x:c r="M1586" t="n">
        <x:f>IF('Raw_Data'!M1586="",Assumptions!$B$15,'Raw_Data'!M1586)</x:f>
        <x:v>7</x:v>
      </x:c>
      <x:c r="N1586" s="32" t="n">
        <x:f>'Raw_Data'!N1586</x:f>
        <x:v>0.172</x:v>
      </x:c>
      <x:c r="O1586" t="str">
        <x:f>IF(OR(D1586&lt;620,L1586&gt;=2,J1586&gt;0.9),"High",IF(OR(D1586&lt;700,L1586=1,J1586&gt;0.75),"Medium","Low"))</x:f>
        <x:v>Medium</x:v>
      </x:c>
      <x:c r="P1586" s="30" t="n">
        <x:f>XLOOKUP(F1586,Assumptions!$A$4:$A$6,Assumptions!$B$4:$B$6)</x:f>
        <x:v>195</x:v>
      </x:c>
      <x:c r="Q1586" s="32" t="n">
        <x:f>XLOOKUP(F1586,Assumptions!$A$4:$A$6,Assumptions!$C$4:$C$6)</x:f>
        <x:v>0.199</x:v>
      </x:c>
      <x:c r="R1586" s="32" t="n">
        <x:f>XLOOKUP(F1586,Assumptions!$A$4:$A$6,Assumptions!$D$4:$D$6)</x:f>
        <x:v>0.017</x:v>
      </x:c>
      <x:c r="S1586" s="32" t="n">
        <x:f>XLOOKUP(F1586,Assumptions!$A$4:$A$6,Assumptions!$E$4:$E$6)</x:f>
        <x:v>0.013</x:v>
      </x:c>
      <x:c r="T1586" s="32" t="n">
        <x:f>XLOOKUP(O1586,Assumptions!$H$4:$H$6,Assumptions!$I$4:$I$6)</x:f>
        <x:v>0.012</x:v>
      </x:c>
      <x:c r="U1586" s="30" t="n">
        <x:f>XLOOKUP(F1586,Assumptions!$A$4:$A$6,Assumptions!$F$4:$F$6)</x:f>
        <x:v>140</x:v>
      </x:c>
      <x:c r="V1586" s="60" t="n">
        <x:f>I1586*12</x:f>
        <x:v>31023.239999999998</x:v>
      </x:c>
      <x:c r="W1586" s="60" t="n">
        <x:f>H1586*J1586*(1-K1586)*Q1586</x:f>
        <x:v>640.9817696820002</x:v>
      </x:c>
      <x:c r="X1586" s="60" t="n">
        <x:f>V1586*R1586</x:f>
        <x:v>527.39508</x:v>
      </x:c>
      <x:c r="Y1586" s="60" t="n">
        <x:f>V1586*S1586</x:f>
        <x:v>403.30211999999995</x:v>
      </x:c>
      <x:c r="Z1586" s="60" t="n">
        <x:f>H1586*J1586*T1586</x:f>
        <x:v>127.98730800000001</x:v>
      </x:c>
      <x:c r="AA1586" s="60" t="n">
        <x:f>P1586+W1586+X1586-Y1586-Z1586-U1586</x:f>
        <x:v>692.0874216820004</x:v>
      </x:c>
      <x:c r="AB1586" s="32" t="n">
        <x:f>IFERROR(AA1586/(P1586+W1586+X1586),0)</x:f>
        <x:v>0.5076273825856921</x:v>
      </x:c>
      <x:c r="AC1586" t="n">
        <x:f>IF(O1586="High",0,IF(I1586&gt;=1800,3,IF(I1586&gt;=900,2,1))+IF(K1586&gt;=0.9,2,IF(K1586&gt;=0.75,1,0))+IF(J1586&lt;=0.7,2,IF(J1586&lt;=0.85,1,0))+IF(M1586&gt;=8,1,0))</x:f>
        <x:v>5</x:v>
      </x:c>
      <x:c r="AD1586" t="str">
        <x:f>IF(AND(O1586&lt;&gt;"High",AC1586&gt;=Assumptions!$B$10,AA1586&gt;0),"Priority Growth",IF(AND(O1586="Low",AA1586&gt;0),"Maintain","Watch"))</x:f>
        <x:v>Watch</x:v>
      </x:c>
      <x:c r="AE1586" s="60" t="n">
        <x:f>MAX(AA1586,0)*N1586</x:f>
        <x:v>119.03903652930406</x:v>
      </x:c>
      <x:c r="AF1586" t="str">
        <x:f>IF(AND(AA1586&gt;=Assumptions!$B$11,O1586&lt;&gt;"High",OR(N1586&gt;=Assumptions!$B$12,M1586&lt;=6)),"High","Standard")</x:f>
        <x:v>High</x:v>
      </x:c>
    </x:row>
    <x:row r="1587">
      <x:c r="A1587" t="str">
        <x:f>'Raw_Data'!A1587</x:f>
        <x:v>C01586</x:v>
      </x:c>
      <x:c r="B1587" t="n">
        <x:f>'Raw_Data'!B1587</x:f>
        <x:v>43</x:v>
      </x:c>
      <x:c r="C1587" s="30" t="n">
        <x:f>'Raw_Data'!C1587</x:f>
        <x:v>33438</x:v>
      </x:c>
      <x:c r="D1587" t="n">
        <x:f>'Raw_Data'!D1587</x:f>
        <x:v>731</x:v>
      </x:c>
      <x:c r="E1587" t="n">
        <x:f>'Raw_Data'!E1587</x:f>
        <x:v>37</x:v>
      </x:c>
      <x:c r="F1587" t="str">
        <x:f>PROPER(TRIM('Raw_Data'!F1587))</x:f>
        <x:v>Classic</x:v>
      </x:c>
      <x:c r="G1587" t="str">
        <x:f>PROPER(TRIM('Raw_Data'!G1587))</x:f>
        <x:v>Digital</x:v>
      </x:c>
      <x:c r="H1587" s="60" t="n">
        <x:f>'Raw_Data'!H1587</x:f>
        <x:v>4687</x:v>
      </x:c>
      <x:c r="I1587" s="60" t="n">
        <x:f>'Raw_Data'!I1587</x:f>
        <x:v>514.27</x:v>
      </x:c>
      <x:c r="J1587" s="32" t="n">
        <x:f>'Raw_Data'!J1587</x:f>
        <x:v>0.185</x:v>
      </x:c>
      <x:c r="K1587" s="32" t="n">
        <x:f>'Raw_Data'!K1587</x:f>
        <x:v>0.831</x:v>
      </x:c>
      <x:c r="L1587" t="n">
        <x:f>'Raw_Data'!L1587</x:f>
        <x:v>2</x:v>
      </x:c>
      <x:c r="M1587" t="n">
        <x:f>IF('Raw_Data'!M1587="",Assumptions!$B$15,'Raw_Data'!M1587)</x:f>
        <x:v>9</x:v>
      </x:c>
      <x:c r="N1587" s="32" t="n">
        <x:f>'Raw_Data'!N1587</x:f>
        <x:v>0.02</x:v>
      </x:c>
      <x:c r="O1587" t="str">
        <x:f>IF(OR(D1587&lt;620,L1587&gt;=2,J1587&gt;0.9),"High",IF(OR(D1587&lt;700,L1587=1,J1587&gt;0.75),"Medium","Low"))</x:f>
        <x:v>High</x:v>
      </x:c>
      <x:c r="P1587" s="30" t="n">
        <x:f>XLOOKUP(F1587,Assumptions!$A$4:$A$6,Assumptions!$B$4:$B$6)</x:f>
        <x:v>0</x:v>
      </x:c>
      <x:c r="Q1587" s="32" t="n">
        <x:f>XLOOKUP(F1587,Assumptions!$A$4:$A$6,Assumptions!$C$4:$C$6)</x:f>
        <x:v>0.229</x:v>
      </x:c>
      <x:c r="R1587" s="32" t="n">
        <x:f>XLOOKUP(F1587,Assumptions!$A$4:$A$6,Assumptions!$D$4:$D$6)</x:f>
        <x:v>0.015</x:v>
      </x:c>
      <x:c r="S1587" s="32" t="n">
        <x:f>XLOOKUP(F1587,Assumptions!$A$4:$A$6,Assumptions!$E$4:$E$6)</x:f>
        <x:v>0.0075</x:v>
      </x:c>
      <x:c r="T1587" s="32" t="n">
        <x:f>XLOOKUP(O1587,Assumptions!$H$4:$H$6,Assumptions!$I$4:$I$6)</x:f>
        <x:v>0.045</x:v>
      </x:c>
      <x:c r="U1587" s="30" t="n">
        <x:f>XLOOKUP(F1587,Assumptions!$A$4:$A$6,Assumptions!$F$4:$F$6)</x:f>
        <x:v>60</x:v>
      </x:c>
      <x:c r="V1587" s="60" t="n">
        <x:f>I1587*12</x:f>
        <x:v>6171.24</x:v>
      </x:c>
      <x:c r="W1587" s="60" t="n">
        <x:f>H1587*J1587*(1-K1587)*Q1587</x:f>
        <x:v>33.55744359500001</x:v>
      </x:c>
      <x:c r="X1587" s="60" t="n">
        <x:f>V1587*R1587</x:f>
        <x:v>92.56859999999999</x:v>
      </x:c>
      <x:c r="Y1587" s="60" t="n">
        <x:f>V1587*S1587</x:f>
        <x:v>46.284299999999995</x:v>
      </x:c>
      <x:c r="Z1587" s="60" t="n">
        <x:f>H1587*J1587*T1587</x:f>
        <x:v>39.019275</x:v>
      </x:c>
      <x:c r="AA1587" s="60" t="n">
        <x:f>P1587+W1587+X1587-Y1587-Z1587-U1587</x:f>
        <x:v>-19.177531405000003</x:v>
      </x:c>
      <x:c r="AB1587" s="32" t="n">
        <x:f>IFERROR(AA1587/(P1587+W1587+X1587),0)</x:f>
        <x:v>-0.15205052706307404</x:v>
      </x:c>
      <x:c r="AC1587" t="n">
        <x:f>IF(O1587="High",0,IF(I1587&gt;=1800,3,IF(I1587&gt;=900,2,1))+IF(K1587&gt;=0.9,2,IF(K1587&gt;=0.75,1,0))+IF(J1587&lt;=0.7,2,IF(J1587&lt;=0.85,1,0))+IF(M1587&gt;=8,1,0))</x:f>
        <x:v>0</x:v>
      </x:c>
      <x:c r="AD1587" t="str">
        <x:f>IF(AND(O1587&lt;&gt;"High",AC1587&gt;=Assumptions!$B$10,AA1587&gt;0),"Priority Growth",IF(AND(O1587="Low",AA1587&gt;0),"Maintain","Watch"))</x:f>
        <x:v>Watch</x:v>
      </x:c>
      <x:c r="AE1587" s="60" t="n">
        <x:f>MAX(AA1587,0)*N1587</x:f>
        <x:v>0</x:v>
      </x:c>
      <x:c r="AF1587" t="str">
        <x:f>IF(AND(AA1587&gt;=Assumptions!$B$11,O1587&lt;&gt;"High",OR(N1587&gt;=Assumptions!$B$12,M1587&lt;=6)),"High","Standard")</x:f>
        <x:v>Standard</x:v>
      </x:c>
    </x:row>
    <x:row r="1588">
      <x:c r="A1588" t="str">
        <x:f>'Raw_Data'!A1588</x:f>
        <x:v>C01587</x:v>
      </x:c>
      <x:c r="B1588" t="n">
        <x:f>'Raw_Data'!B1588</x:f>
        <x:v>44</x:v>
      </x:c>
      <x:c r="C1588" s="30" t="n">
        <x:f>'Raw_Data'!C1588</x:f>
        <x:v>71972</x:v>
      </x:c>
      <x:c r="D1588" t="n">
        <x:f>'Raw_Data'!D1588</x:f>
        <x:v>640</x:v>
      </x:c>
      <x:c r="E1588" t="n">
        <x:f>'Raw_Data'!E1588</x:f>
        <x:v>23</x:v>
      </x:c>
      <x:c r="F1588" t="str">
        <x:f>PROPER(TRIM('Raw_Data'!F1588))</x:f>
        <x:v>Gold</x:v>
      </x:c>
      <x:c r="G1588" t="str">
        <x:f>PROPER(TRIM('Raw_Data'!G1588))</x:f>
        <x:v>Digital</x:v>
      </x:c>
      <x:c r="H1588" s="60" t="n">
        <x:f>'Raw_Data'!H1588</x:f>
        <x:v>7947</x:v>
      </x:c>
      <x:c r="I1588" s="60" t="n">
        <x:f>'Raw_Data'!I1588</x:f>
        <x:v>1052.46</x:v>
      </x:c>
      <x:c r="J1588" s="32" t="n">
        <x:f>'Raw_Data'!J1588</x:f>
        <x:v>0.447</x:v>
      </x:c>
      <x:c r="K1588" s="32" t="n">
        <x:f>'Raw_Data'!K1588</x:f>
        <x:v>0.729</x:v>
      </x:c>
      <x:c r="L1588" t="n">
        <x:f>'Raw_Data'!L1588</x:f>
        <x:v>0</x:v>
      </x:c>
      <x:c r="M1588" t="n">
        <x:f>IF('Raw_Data'!M1588="",Assumptions!$B$15,'Raw_Data'!M1588)</x:f>
        <x:v>10</x:v>
      </x:c>
      <x:c r="N1588" s="32" t="n">
        <x:f>'Raw_Data'!N1588</x:f>
        <x:v>0.02</x:v>
      </x:c>
      <x:c r="O1588" t="str">
        <x:f>IF(OR(D1588&lt;620,L1588&gt;=2,J1588&gt;0.9),"High",IF(OR(D1588&lt;700,L1588=1,J1588&gt;0.75),"Medium","Low"))</x:f>
        <x:v>Medium</x:v>
      </x:c>
      <x:c r="P1588" s="30" t="n">
        <x:f>XLOOKUP(F1588,Assumptions!$A$4:$A$6,Assumptions!$B$4:$B$6)</x:f>
        <x:v>95</x:v>
      </x:c>
      <x:c r="Q1588" s="32" t="n">
        <x:f>XLOOKUP(F1588,Assumptions!$A$4:$A$6,Assumptions!$C$4:$C$6)</x:f>
        <x:v>0.219</x:v>
      </x:c>
      <x:c r="R1588" s="32" t="n">
        <x:f>XLOOKUP(F1588,Assumptions!$A$4:$A$6,Assumptions!$D$4:$D$6)</x:f>
        <x:v>0.016</x:v>
      </x:c>
      <x:c r="S1588" s="32" t="n">
        <x:f>XLOOKUP(F1588,Assumptions!$A$4:$A$6,Assumptions!$E$4:$E$6)</x:f>
        <x:v>0.01</x:v>
      </x:c>
      <x:c r="T1588" s="32" t="n">
        <x:f>XLOOKUP(O1588,Assumptions!$H$4:$H$6,Assumptions!$I$4:$I$6)</x:f>
        <x:v>0.012</x:v>
      </x:c>
      <x:c r="U1588" s="30" t="n">
        <x:f>XLOOKUP(F1588,Assumptions!$A$4:$A$6,Assumptions!$F$4:$F$6)</x:f>
        <x:v>90</x:v>
      </x:c>
      <x:c r="V1588" s="60" t="n">
        <x:f>I1588*12</x:f>
        <x:v>12629.52</x:v>
      </x:c>
      <x:c r="W1588" s="60" t="n">
        <x:f>H1588*J1588*(1-K1588)*Q1588</x:f>
        <x:v>210.82598684100003</x:v>
      </x:c>
      <x:c r="X1588" s="60" t="n">
        <x:f>V1588*R1588</x:f>
        <x:v>202.07232000000002</x:v>
      </x:c>
      <x:c r="Y1588" s="60" t="n">
        <x:f>V1588*S1588</x:f>
        <x:v>126.29520000000001</x:v>
      </x:c>
      <x:c r="Z1588" s="60" t="n">
        <x:f>H1588*J1588*T1588</x:f>
        <x:v>42.627708000000005</x:v>
      </x:c>
      <x:c r="AA1588" s="60" t="n">
        <x:f>P1588+W1588+X1588-Y1588-Z1588-U1588</x:f>
        <x:v>248.97539884100001</x:v>
      </x:c>
      <x:c r="AB1588" s="32" t="n">
        <x:f>IFERROR(AA1588/(P1588+W1588+X1588),0)</x:f>
        <x:v>0.49020718416953285</x:v>
      </x:c>
      <x:c r="AC1588" t="n">
        <x:f>IF(O1588="High",0,IF(I1588&gt;=1800,3,IF(I1588&gt;=900,2,1))+IF(K1588&gt;=0.9,2,IF(K1588&gt;=0.75,1,0))+IF(J1588&lt;=0.7,2,IF(J1588&lt;=0.85,1,0))+IF(M1588&gt;=8,1,0))</x:f>
        <x:v>5</x:v>
      </x:c>
      <x:c r="AD1588" t="str">
        <x:f>IF(AND(O1588&lt;&gt;"High",AC1588&gt;=Assumptions!$B$10,AA1588&gt;0),"Priority Growth",IF(AND(O1588="Low",AA1588&gt;0),"Maintain","Watch"))</x:f>
        <x:v>Watch</x:v>
      </x:c>
      <x:c r="AE1588" s="60" t="n">
        <x:f>MAX(AA1588,0)*N1588</x:f>
        <x:v>4.979507976820001</x:v>
      </x:c>
      <x:c r="AF1588" t="str">
        <x:f>IF(AND(AA1588&gt;=Assumptions!$B$11,O1588&lt;&gt;"High",OR(N1588&gt;=Assumptions!$B$12,M1588&lt;=6)),"High","Standard")</x:f>
        <x:v>Standard</x:v>
      </x:c>
    </x:row>
    <x:row r="1589">
      <x:c r="A1589" t="str">
        <x:f>'Raw_Data'!A1589</x:f>
        <x:v>C01588</x:v>
      </x:c>
      <x:c r="B1589" t="n">
        <x:f>'Raw_Data'!B1589</x:f>
        <x:v>48</x:v>
      </x:c>
      <x:c r="C1589" s="30" t="n">
        <x:f>'Raw_Data'!C1589</x:f>
        <x:v>110389</x:v>
      </x:c>
      <x:c r="D1589" t="n">
        <x:f>'Raw_Data'!D1589</x:f>
        <x:v>747</x:v>
      </x:c>
      <x:c r="E1589" t="n">
        <x:f>'Raw_Data'!E1589</x:f>
        <x:v>68</x:v>
      </x:c>
      <x:c r="F1589" t="str">
        <x:f>PROPER(TRIM('Raw_Data'!F1589))</x:f>
        <x:v>Platinum</x:v>
      </x:c>
      <x:c r="G1589" t="str">
        <x:f>PROPER(TRIM('Raw_Data'!G1589))</x:f>
        <x:v>Branch</x:v>
      </x:c>
      <x:c r="H1589" s="60" t="n">
        <x:f>'Raw_Data'!H1589</x:f>
        <x:v>28469</x:v>
      </x:c>
      <x:c r="I1589" s="60" t="n">
        <x:f>'Raw_Data'!I1589</x:f>
        <x:v>2868.38</x:v>
      </x:c>
      <x:c r="J1589" s="32" t="n">
        <x:f>'Raw_Data'!J1589</x:f>
        <x:v>0.295</x:v>
      </x:c>
      <x:c r="K1589" s="32" t="n">
        <x:f>'Raw_Data'!K1589</x:f>
        <x:v>0.793</x:v>
      </x:c>
      <x:c r="L1589" t="n">
        <x:f>'Raw_Data'!L1589</x:f>
        <x:v>0</x:v>
      </x:c>
      <x:c r="M1589" t="n">
        <x:f>IF('Raw_Data'!M1589="",Assumptions!$B$15,'Raw_Data'!M1589)</x:f>
        <x:v>7</x:v>
      </x:c>
      <x:c r="N1589" s="32" t="n">
        <x:f>'Raw_Data'!N1589</x:f>
        <x:v>0.121</x:v>
      </x:c>
      <x:c r="O1589" t="str">
        <x:f>IF(OR(D1589&lt;620,L1589&gt;=2,J1589&gt;0.9),"High",IF(OR(D1589&lt;700,L1589=1,J1589&gt;0.75),"Medium","Low"))</x:f>
        <x:v>Low</x:v>
      </x:c>
      <x:c r="P1589" s="30" t="n">
        <x:f>XLOOKUP(F1589,Assumptions!$A$4:$A$6,Assumptions!$B$4:$B$6)</x:f>
        <x:v>195</x:v>
      </x:c>
      <x:c r="Q1589" s="32" t="n">
        <x:f>XLOOKUP(F1589,Assumptions!$A$4:$A$6,Assumptions!$C$4:$C$6)</x:f>
        <x:v>0.199</x:v>
      </x:c>
      <x:c r="R1589" s="32" t="n">
        <x:f>XLOOKUP(F1589,Assumptions!$A$4:$A$6,Assumptions!$D$4:$D$6)</x:f>
        <x:v>0.017</x:v>
      </x:c>
      <x:c r="S1589" s="32" t="n">
        <x:f>XLOOKUP(F1589,Assumptions!$A$4:$A$6,Assumptions!$E$4:$E$6)</x:f>
        <x:v>0.013</x:v>
      </x:c>
      <x:c r="T1589" s="32" t="n">
        <x:f>XLOOKUP(O1589,Assumptions!$H$4:$H$6,Assumptions!$I$4:$I$6)</x:f>
        <x:v>0.0035</x:v>
      </x:c>
      <x:c r="U1589" s="30" t="n">
        <x:f>XLOOKUP(F1589,Assumptions!$A$4:$A$6,Assumptions!$F$4:$F$6)</x:f>
        <x:v>140</x:v>
      </x:c>
      <x:c r="V1589" s="60" t="n">
        <x:f>I1589*12</x:f>
        <x:v>34420.56</x:v>
      </x:c>
      <x:c r="W1589" s="60" t="n">
        <x:f>H1589*J1589*(1-K1589)*Q1589</x:f>
        <x:v>345.95343751499996</x:v>
      </x:c>
      <x:c r="X1589" s="60" t="n">
        <x:f>V1589*R1589</x:f>
        <x:v>585.14952</x:v>
      </x:c>
      <x:c r="Y1589" s="60" t="n">
        <x:f>V1589*S1589</x:f>
        <x:v>447.46727999999996</x:v>
      </x:c>
      <x:c r="Z1589" s="60" t="n">
        <x:f>H1589*J1589*T1589</x:f>
        <x:v>29.3942425</x:v>
      </x:c>
      <x:c r="AA1589" s="60" t="n">
        <x:f>P1589+W1589+X1589-Y1589-Z1589-U1589</x:f>
        <x:v>509.2414350150001</x:v>
      </x:c>
      <x:c r="AB1589" s="32" t="n">
        <x:f>IFERROR(AA1589/(P1589+W1589+X1589),0)</x:f>
        <x:v>0.4522156980554923</x:v>
      </x:c>
      <x:c r="AC1589" t="n">
        <x:f>IF(O1589="High",0,IF(I1589&gt;=1800,3,IF(I1589&gt;=900,2,1))+IF(K1589&gt;=0.9,2,IF(K1589&gt;=0.75,1,0))+IF(J1589&lt;=0.7,2,IF(J1589&lt;=0.85,1,0))+IF(M1589&gt;=8,1,0))</x:f>
        <x:v>6</x:v>
      </x:c>
      <x:c r="AD1589" t="str">
        <x:f>IF(AND(O1589&lt;&gt;"High",AC1589&gt;=Assumptions!$B$10,AA1589&gt;0),"Priority Growth",IF(AND(O1589="Low",AA1589&gt;0),"Maintain","Watch"))</x:f>
        <x:v>Priority Growth</x:v>
      </x:c>
      <x:c r="AE1589" s="60" t="n">
        <x:f>MAX(AA1589,0)*N1589</x:f>
        <x:v>61.61821363681501</x:v>
      </x:c>
      <x:c r="AF1589" t="str">
        <x:f>IF(AND(AA1589&gt;=Assumptions!$B$11,O1589&lt;&gt;"High",OR(N1589&gt;=Assumptions!$B$12,M1589&lt;=6)),"High","Standard")</x:f>
        <x:v>Standard</x:v>
      </x:c>
    </x:row>
    <x:row r="1590">
      <x:c r="A1590" t="str">
        <x:f>'Raw_Data'!A1590</x:f>
        <x:v>C01589</x:v>
      </x:c>
      <x:c r="B1590" t="n">
        <x:f>'Raw_Data'!B1590</x:f>
        <x:v>49</x:v>
      </x:c>
      <x:c r="C1590" s="30" t="n">
        <x:f>'Raw_Data'!C1590</x:f>
        <x:v>146037</x:v>
      </x:c>
      <x:c r="D1590" t="n">
        <x:f>'Raw_Data'!D1590</x:f>
        <x:v>734</x:v>
      </x:c>
      <x:c r="E1590" t="n">
        <x:f>'Raw_Data'!E1590</x:f>
        <x:v>60</x:v>
      </x:c>
      <x:c r="F1590" t="str">
        <x:f>PROPER(TRIM('Raw_Data'!F1590))</x:f>
        <x:v>Platinum</x:v>
      </x:c>
      <x:c r="G1590" t="str">
        <x:f>PROPER(TRIM('Raw_Data'!G1590))</x:f>
        <x:v>Digital</x:v>
      </x:c>
      <x:c r="H1590" s="60" t="n">
        <x:f>'Raw_Data'!H1590</x:f>
        <x:v>34122</x:v>
      </x:c>
      <x:c r="I1590" s="60" t="n">
        <x:f>'Raw_Data'!I1590</x:f>
        <x:v>3847.79</x:v>
      </x:c>
      <x:c r="J1590" s="32" t="n">
        <x:f>'Raw_Data'!J1590</x:f>
        <x:v>0.296</x:v>
      </x:c>
      <x:c r="K1590" s="32" t="n">
        <x:f>'Raw_Data'!K1590</x:f>
        <x:v>0.811</x:v>
      </x:c>
      <x:c r="L1590" t="n">
        <x:f>'Raw_Data'!L1590</x:f>
        <x:v>0</x:v>
      </x:c>
      <x:c r="M1590" t="n">
        <x:f>IF('Raw_Data'!M1590="",Assumptions!$B$15,'Raw_Data'!M1590)</x:f>
        <x:v>7</x:v>
      </x:c>
      <x:c r="N1590" s="32" t="n">
        <x:f>'Raw_Data'!N1590</x:f>
        <x:v>0.099</x:v>
      </x:c>
      <x:c r="O1590" t="str">
        <x:f>IF(OR(D1590&lt;620,L1590&gt;=2,J1590&gt;0.9),"High",IF(OR(D1590&lt;700,L1590=1,J1590&gt;0.75),"Medium","Low"))</x:f>
        <x:v>Low</x:v>
      </x:c>
      <x:c r="P1590" s="30" t="n">
        <x:f>XLOOKUP(F1590,Assumptions!$A$4:$A$6,Assumptions!$B$4:$B$6)</x:f>
        <x:v>195</x:v>
      </x:c>
      <x:c r="Q1590" s="32" t="n">
        <x:f>XLOOKUP(F1590,Assumptions!$A$4:$A$6,Assumptions!$C$4:$C$6)</x:f>
        <x:v>0.199</x:v>
      </x:c>
      <x:c r="R1590" s="32" t="n">
        <x:f>XLOOKUP(F1590,Assumptions!$A$4:$A$6,Assumptions!$D$4:$D$6)</x:f>
        <x:v>0.017</x:v>
      </x:c>
      <x:c r="S1590" s="32" t="n">
        <x:f>XLOOKUP(F1590,Assumptions!$A$4:$A$6,Assumptions!$E$4:$E$6)</x:f>
        <x:v>0.013</x:v>
      </x:c>
      <x:c r="T1590" s="32" t="n">
        <x:f>XLOOKUP(O1590,Assumptions!$H$4:$H$6,Assumptions!$I$4:$I$6)</x:f>
        <x:v>0.0035</x:v>
      </x:c>
      <x:c r="U1590" s="30" t="n">
        <x:f>XLOOKUP(F1590,Assumptions!$A$4:$A$6,Assumptions!$F$4:$F$6)</x:f>
        <x:v>140</x:v>
      </x:c>
      <x:c r="V1590" s="60" t="n">
        <x:f>I1590*12</x:f>
        <x:v>46173.479999999996</x:v>
      </x:c>
      <x:c r="W1590" s="60" t="n">
        <x:f>H1590*J1590*(1-K1590)*Q1590</x:f>
        <x:v>379.8753124319999</x:v>
      </x:c>
      <x:c r="X1590" s="60" t="n">
        <x:f>V1590*R1590</x:f>
        <x:v>784.94916</x:v>
      </x:c>
      <x:c r="Y1590" s="60" t="n">
        <x:f>V1590*S1590</x:f>
        <x:v>600.25524</x:v>
      </x:c>
      <x:c r="Z1590" s="60" t="n">
        <x:f>H1590*J1590*T1590</x:f>
        <x:v>35.350392</x:v>
      </x:c>
      <x:c r="AA1590" s="60" t="n">
        <x:f>P1590+W1590+X1590-Y1590-Z1590-U1590</x:f>
        <x:v>584.2188404319998</x:v>
      </x:c>
      <x:c r="AB1590" s="32" t="n">
        <x:f>IFERROR(AA1590/(P1590+W1590+X1590),0)</x:f>
        <x:v>0.42962812647954796</x:v>
      </x:c>
      <x:c r="AC1590" t="n">
        <x:f>IF(O1590="High",0,IF(I1590&gt;=1800,3,IF(I1590&gt;=900,2,1))+IF(K1590&gt;=0.9,2,IF(K1590&gt;=0.75,1,0))+IF(J1590&lt;=0.7,2,IF(J1590&lt;=0.85,1,0))+IF(M1590&gt;=8,1,0))</x:f>
        <x:v>6</x:v>
      </x:c>
      <x:c r="AD1590" t="str">
        <x:f>IF(AND(O1590&lt;&gt;"High",AC1590&gt;=Assumptions!$B$10,AA1590&gt;0),"Priority Growth",IF(AND(O1590="Low",AA1590&gt;0),"Maintain","Watch"))</x:f>
        <x:v>Priority Growth</x:v>
      </x:c>
      <x:c r="AE1590" s="60" t="n">
        <x:f>MAX(AA1590,0)*N1590</x:f>
        <x:v>57.83766520276798</x:v>
      </x:c>
      <x:c r="AF1590" t="str">
        <x:f>IF(AND(AA1590&gt;=Assumptions!$B$11,O1590&lt;&gt;"High",OR(N1590&gt;=Assumptions!$B$12,M1590&lt;=6)),"High","Standard")</x:f>
        <x:v>Standard</x:v>
      </x:c>
    </x:row>
    <x:row r="1591">
      <x:c r="A1591" t="str">
        <x:f>'Raw_Data'!A1591</x:f>
        <x:v>C01590</x:v>
      </x:c>
      <x:c r="B1591" t="n">
        <x:f>'Raw_Data'!B1591</x:f>
        <x:v>38</x:v>
      </x:c>
      <x:c r="C1591" s="30" t="n">
        <x:f>'Raw_Data'!C1591</x:f>
        <x:v>62902</x:v>
      </x:c>
      <x:c r="D1591" t="n">
        <x:f>'Raw_Data'!D1591</x:f>
        <x:v>619</x:v>
      </x:c>
      <x:c r="E1591" t="n">
        <x:f>'Raw_Data'!E1591</x:f>
        <x:v>48</x:v>
      </x:c>
      <x:c r="F1591" t="str">
        <x:f>PROPER(TRIM('Raw_Data'!F1591))</x:f>
        <x:v>Classic</x:v>
      </x:c>
      <x:c r="G1591" t="str">
        <x:f>PROPER(TRIM('Raw_Data'!G1591))</x:f>
        <x:v>Digital</x:v>
      </x:c>
      <x:c r="H1591" s="60" t="n">
        <x:f>'Raw_Data'!H1591</x:f>
        <x:v>2245</x:v>
      </x:c>
      <x:c r="I1591" s="60" t="n">
        <x:f>'Raw_Data'!I1591</x:f>
        <x:v>500.32</x:v>
      </x:c>
      <x:c r="J1591" s="32" t="n">
        <x:f>'Raw_Data'!J1591</x:f>
        <x:v>0.41</x:v>
      </x:c>
      <x:c r="K1591" s="32" t="n">
        <x:f>'Raw_Data'!K1591</x:f>
        <x:v>0.618</x:v>
      </x:c>
      <x:c r="L1591" t="n">
        <x:f>'Raw_Data'!L1591</x:f>
        <x:v>0</x:v>
      </x:c>
      <x:c r="M1591" t="n">
        <x:f>IF('Raw_Data'!M1591="",Assumptions!$B$15,'Raw_Data'!M1591)</x:f>
        <x:v>7</x:v>
      </x:c>
      <x:c r="N1591" s="32" t="n">
        <x:f>'Raw_Data'!N1591</x:f>
        <x:v>0.095</x:v>
      </x:c>
      <x:c r="O1591" t="str">
        <x:f>IF(OR(D1591&lt;620,L1591&gt;=2,J1591&gt;0.9),"High",IF(OR(D1591&lt;700,L1591=1,J1591&gt;0.75),"Medium","Low"))</x:f>
        <x:v>High</x:v>
      </x:c>
      <x:c r="P1591" s="30" t="n">
        <x:f>XLOOKUP(F1591,Assumptions!$A$4:$A$6,Assumptions!$B$4:$B$6)</x:f>
        <x:v>0</x:v>
      </x:c>
      <x:c r="Q1591" s="32" t="n">
        <x:f>XLOOKUP(F1591,Assumptions!$A$4:$A$6,Assumptions!$C$4:$C$6)</x:f>
        <x:v>0.229</x:v>
      </x:c>
      <x:c r="R1591" s="32" t="n">
        <x:f>XLOOKUP(F1591,Assumptions!$A$4:$A$6,Assumptions!$D$4:$D$6)</x:f>
        <x:v>0.015</x:v>
      </x:c>
      <x:c r="S1591" s="32" t="n">
        <x:f>XLOOKUP(F1591,Assumptions!$A$4:$A$6,Assumptions!$E$4:$E$6)</x:f>
        <x:v>0.0075</x:v>
      </x:c>
      <x:c r="T1591" s="32" t="n">
        <x:f>XLOOKUP(O1591,Assumptions!$H$4:$H$6,Assumptions!$I$4:$I$6)</x:f>
        <x:v>0.045</x:v>
      </x:c>
      <x:c r="U1591" s="30" t="n">
        <x:f>XLOOKUP(F1591,Assumptions!$A$4:$A$6,Assumptions!$F$4:$F$6)</x:f>
        <x:v>60</x:v>
      </x:c>
      <x:c r="V1591" s="60" t="n">
        <x:f>I1591*12</x:f>
        <x:v>6003.84</x:v>
      </x:c>
      <x:c r="W1591" s="60" t="n">
        <x:f>H1591*J1591*(1-K1591)*Q1591</x:f>
        <x:v>80.5191251</x:v>
      </x:c>
      <x:c r="X1591" s="60" t="n">
        <x:f>V1591*R1591</x:f>
        <x:v>90.0576</x:v>
      </x:c>
      <x:c r="Y1591" s="60" t="n">
        <x:f>V1591*S1591</x:f>
        <x:v>45.0288</x:v>
      </x:c>
      <x:c r="Z1591" s="60" t="n">
        <x:f>H1591*J1591*T1591</x:f>
        <x:v>41.420249999999996</x:v>
      </x:c>
      <x:c r="AA1591" s="60" t="n">
        <x:f>P1591+W1591+X1591-Y1591-Z1591-U1591</x:f>
        <x:v>24.12767509999999</x:v>
      </x:c>
      <x:c r="AB1591" s="32" t="n">
        <x:f>IFERROR(AA1591/(P1591+W1591+X1591),0)</x:f>
        <x:v>0.1414476393884056</x:v>
      </x:c>
      <x:c r="AC1591" t="n">
        <x:f>IF(O1591="High",0,IF(I1591&gt;=1800,3,IF(I1591&gt;=900,2,1))+IF(K1591&gt;=0.9,2,IF(K1591&gt;=0.75,1,0))+IF(J1591&lt;=0.7,2,IF(J1591&lt;=0.85,1,0))+IF(M1591&gt;=8,1,0))</x:f>
        <x:v>0</x:v>
      </x:c>
      <x:c r="AD1591" t="str">
        <x:f>IF(AND(O1591&lt;&gt;"High",AC1591&gt;=Assumptions!$B$10,AA1591&gt;0),"Priority Growth",IF(AND(O1591="Low",AA1591&gt;0),"Maintain","Watch"))</x:f>
        <x:v>Watch</x:v>
      </x:c>
      <x:c r="AE1591" s="60" t="n">
        <x:f>MAX(AA1591,0)*N1591</x:f>
        <x:v>2.292129134499999</x:v>
      </x:c>
      <x:c r="AF1591" t="str">
        <x:f>IF(AND(AA1591&gt;=Assumptions!$B$11,O1591&lt;&gt;"High",OR(N1591&gt;=Assumptions!$B$12,M1591&lt;=6)),"High","Standard")</x:f>
        <x:v>Standard</x:v>
      </x:c>
    </x:row>
    <x:row r="1592">
      <x:c r="A1592" t="str">
        <x:f>'Raw_Data'!A1592</x:f>
        <x:v>C01591</x:v>
      </x:c>
      <x:c r="B1592" t="n">
        <x:f>'Raw_Data'!B1592</x:f>
        <x:v>45</x:v>
      </x:c>
      <x:c r="C1592" s="30" t="n">
        <x:f>'Raw_Data'!C1592</x:f>
        <x:v>52204</x:v>
      </x:c>
      <x:c r="D1592" t="n">
        <x:f>'Raw_Data'!D1592</x:f>
        <x:v>668</x:v>
      </x:c>
      <x:c r="E1592" t="n">
        <x:f>'Raw_Data'!E1592</x:f>
        <x:v>31</x:v>
      </x:c>
      <x:c r="F1592" t="str">
        <x:f>PROPER(TRIM('Raw_Data'!F1592))</x:f>
        <x:v>Classic</x:v>
      </x:c>
      <x:c r="G1592" t="str">
        <x:f>PROPER(TRIM('Raw_Data'!G1592))</x:f>
        <x:v>Digital</x:v>
      </x:c>
      <x:c r="H1592" s="60" t="n">
        <x:f>'Raw_Data'!H1592</x:f>
        <x:v>4471</x:v>
      </x:c>
      <x:c r="I1592" s="60" t="n">
        <x:f>'Raw_Data'!I1592</x:f>
        <x:v>210.74</x:v>
      </x:c>
      <x:c r="J1592" s="32" t="n">
        <x:f>'Raw_Data'!J1592</x:f>
        <x:v>0.322</x:v>
      </x:c>
      <x:c r="K1592" s="32" t="n">
        <x:f>'Raw_Data'!K1592</x:f>
        <x:v>0.83</x:v>
      </x:c>
      <x:c r="L1592" t="n">
        <x:f>'Raw_Data'!L1592</x:f>
        <x:v>0</x:v>
      </x:c>
      <x:c r="M1592" t="n">
        <x:f>IF('Raw_Data'!M1592="",Assumptions!$B$15,'Raw_Data'!M1592)</x:f>
        <x:v>9</x:v>
      </x:c>
      <x:c r="N1592" s="32" t="n">
        <x:f>'Raw_Data'!N1592</x:f>
        <x:v>0.02</x:v>
      </x:c>
      <x:c r="O1592" t="str">
        <x:f>IF(OR(D1592&lt;620,L1592&gt;=2,J1592&gt;0.9),"High",IF(OR(D1592&lt;700,L1592=1,J1592&gt;0.75),"Medium","Low"))</x:f>
        <x:v>Medium</x:v>
      </x:c>
      <x:c r="P1592" s="30" t="n">
        <x:f>XLOOKUP(F1592,Assumptions!$A$4:$A$6,Assumptions!$B$4:$B$6)</x:f>
        <x:v>0</x:v>
      </x:c>
      <x:c r="Q1592" s="32" t="n">
        <x:f>XLOOKUP(F1592,Assumptions!$A$4:$A$6,Assumptions!$C$4:$C$6)</x:f>
        <x:v>0.229</x:v>
      </x:c>
      <x:c r="R1592" s="32" t="n">
        <x:f>XLOOKUP(F1592,Assumptions!$A$4:$A$6,Assumptions!$D$4:$D$6)</x:f>
        <x:v>0.015</x:v>
      </x:c>
      <x:c r="S1592" s="32" t="n">
        <x:f>XLOOKUP(F1592,Assumptions!$A$4:$A$6,Assumptions!$E$4:$E$6)</x:f>
        <x:v>0.0075</x:v>
      </x:c>
      <x:c r="T1592" s="32" t="n">
        <x:f>XLOOKUP(O1592,Assumptions!$H$4:$H$6,Assumptions!$I$4:$I$6)</x:f>
        <x:v>0.012</x:v>
      </x:c>
      <x:c r="U1592" s="30" t="n">
        <x:f>XLOOKUP(F1592,Assumptions!$A$4:$A$6,Assumptions!$F$4:$F$6)</x:f>
        <x:v>60</x:v>
      </x:c>
      <x:c r="V1592" s="60" t="n">
        <x:f>I1592*12</x:f>
        <x:v>2528.88</x:v>
      </x:c>
      <x:c r="W1592" s="60" t="n">
        <x:f>H1592*J1592*(1-K1592)*Q1592</x:f>
        <x:v>56.04604166000002</x:v>
      </x:c>
      <x:c r="X1592" s="60" t="n">
        <x:f>V1592*R1592</x:f>
        <x:v>37.9332</x:v>
      </x:c>
      <x:c r="Y1592" s="60" t="n">
        <x:f>V1592*S1592</x:f>
        <x:v>18.9666</x:v>
      </x:c>
      <x:c r="Z1592" s="60" t="n">
        <x:f>H1592*J1592*T1592</x:f>
        <x:v>17.275944</x:v>
      </x:c>
      <x:c r="AA1592" s="60" t="n">
        <x:f>P1592+W1592+X1592-Y1592-Z1592-U1592</x:f>
        <x:v>-2.2633023399999814</x:v>
      </x:c>
      <x:c r="AB1592" s="32" t="n">
        <x:f>IFERROR(AA1592/(P1592+W1592+X1592),0)</x:f>
        <x:v>-0.024083002799577827</x:v>
      </x:c>
      <x:c r="AC1592" t="n">
        <x:f>IF(O1592="High",0,IF(I1592&gt;=1800,3,IF(I1592&gt;=900,2,1))+IF(K1592&gt;=0.9,2,IF(K1592&gt;=0.75,1,0))+IF(J1592&lt;=0.7,2,IF(J1592&lt;=0.85,1,0))+IF(M1592&gt;=8,1,0))</x:f>
        <x:v>5</x:v>
      </x:c>
      <x:c r="AD1592" t="str">
        <x:f>IF(AND(O1592&lt;&gt;"High",AC1592&gt;=Assumptions!$B$10,AA1592&gt;0),"Priority Growth",IF(AND(O1592="Low",AA1592&gt;0),"Maintain","Watch"))</x:f>
        <x:v>Watch</x:v>
      </x:c>
      <x:c r="AE1592" s="60" t="n">
        <x:f>MAX(AA1592,0)*N1592</x:f>
        <x:v>0</x:v>
      </x:c>
      <x:c r="AF1592" t="str">
        <x:f>IF(AND(AA1592&gt;=Assumptions!$B$11,O1592&lt;&gt;"High",OR(N1592&gt;=Assumptions!$B$12,M1592&lt;=6)),"High","Standard")</x:f>
        <x:v>Standard</x:v>
      </x:c>
    </x:row>
    <x:row r="1593">
      <x:c r="A1593" t="str">
        <x:f>'Raw_Data'!A1593</x:f>
        <x:v>C01592</x:v>
      </x:c>
      <x:c r="B1593" t="n">
        <x:f>'Raw_Data'!B1593</x:f>
        <x:v>21</x:v>
      </x:c>
      <x:c r="C1593" s="30" t="n">
        <x:f>'Raw_Data'!C1593</x:f>
        <x:v>73611</x:v>
      </x:c>
      <x:c r="D1593" t="n">
        <x:f>'Raw_Data'!D1593</x:f>
        <x:v>569</x:v>
      </x:c>
      <x:c r="E1593" t="n">
        <x:f>'Raw_Data'!E1593</x:f>
        <x:v>49</x:v>
      </x:c>
      <x:c r="F1593" t="str">
        <x:f>PROPER(TRIM('Raw_Data'!F1593))</x:f>
        <x:v>Classic</x:v>
      </x:c>
      <x:c r="G1593" t="str">
        <x:f>PROPER(TRIM('Raw_Data'!G1593))</x:f>
        <x:v>Branch</x:v>
      </x:c>
      <x:c r="H1593" s="60" t="n">
        <x:f>'Raw_Data'!H1593</x:f>
        <x:v>3219</x:v>
      </x:c>
      <x:c r="I1593" s="60" t="n">
        <x:f>'Raw_Data'!I1593</x:f>
        <x:v>661.6</x:v>
      </x:c>
      <x:c r="J1593" s="32" t="n">
        <x:f>'Raw_Data'!J1593</x:f>
        <x:v>0.551</x:v>
      </x:c>
      <x:c r="K1593" s="32" t="n">
        <x:f>'Raw_Data'!K1593</x:f>
        <x:v>0.581</x:v>
      </x:c>
      <x:c r="L1593" t="n">
        <x:f>'Raw_Data'!L1593</x:f>
        <x:v>1</x:v>
      </x:c>
      <x:c r="M1593" t="n">
        <x:f>IF('Raw_Data'!M1593="",Assumptions!$B$15,'Raw_Data'!M1593)</x:f>
        <x:v>7</x:v>
      </x:c>
      <x:c r="N1593" s="32" t="n">
        <x:f>'Raw_Data'!N1593</x:f>
        <x:v>0.129</x:v>
      </x:c>
      <x:c r="O1593" t="str">
        <x:f>IF(OR(D1593&lt;620,L1593&gt;=2,J1593&gt;0.9),"High",IF(OR(D1593&lt;700,L1593=1,J1593&gt;0.75),"Medium","Low"))</x:f>
        <x:v>High</x:v>
      </x:c>
      <x:c r="P1593" s="30" t="n">
        <x:f>XLOOKUP(F1593,Assumptions!$A$4:$A$6,Assumptions!$B$4:$B$6)</x:f>
        <x:v>0</x:v>
      </x:c>
      <x:c r="Q1593" s="32" t="n">
        <x:f>XLOOKUP(F1593,Assumptions!$A$4:$A$6,Assumptions!$C$4:$C$6)</x:f>
        <x:v>0.229</x:v>
      </x:c>
      <x:c r="R1593" s="32" t="n">
        <x:f>XLOOKUP(F1593,Assumptions!$A$4:$A$6,Assumptions!$D$4:$D$6)</x:f>
        <x:v>0.015</x:v>
      </x:c>
      <x:c r="S1593" s="32" t="n">
        <x:f>XLOOKUP(F1593,Assumptions!$A$4:$A$6,Assumptions!$E$4:$E$6)</x:f>
        <x:v>0.0075</x:v>
      </x:c>
      <x:c r="T1593" s="32" t="n">
        <x:f>XLOOKUP(O1593,Assumptions!$H$4:$H$6,Assumptions!$I$4:$I$6)</x:f>
        <x:v>0.045</x:v>
      </x:c>
      <x:c r="U1593" s="30" t="n">
        <x:f>XLOOKUP(F1593,Assumptions!$A$4:$A$6,Assumptions!$F$4:$F$6)</x:f>
        <x:v>60</x:v>
      </x:c>
      <x:c r="V1593" s="60" t="n">
        <x:f>I1593*12</x:f>
        <x:v>7939.200000000001</x:v>
      </x:c>
      <x:c r="W1593" s="60" t="n">
        <x:f>H1593*J1593*(1-K1593)*Q1593</x:f>
        <x:v>170.18531421900005</x:v>
      </x:c>
      <x:c r="X1593" s="60" t="n">
        <x:f>V1593*R1593</x:f>
        <x:v>119.08800000000001</x:v>
      </x:c>
      <x:c r="Y1593" s="60" t="n">
        <x:f>V1593*S1593</x:f>
        <x:v>59.544000000000004</x:v>
      </x:c>
      <x:c r="Z1593" s="60" t="n">
        <x:f>H1593*J1593*T1593</x:f>
        <x:v>79.815105</x:v>
      </x:c>
      <x:c r="AA1593" s="60" t="n">
        <x:f>P1593+W1593+X1593-Y1593-Z1593-U1593</x:f>
        <x:v>89.91420921900004</x:v>
      </x:c>
      <x:c r="AB1593" s="32" t="n">
        <x:f>IFERROR(AA1593/(P1593+W1593+X1593),0)</x:f>
        <x:v>0.3108278738457317</x:v>
      </x:c>
      <x:c r="AC1593" t="n">
        <x:f>IF(O1593="High",0,IF(I1593&gt;=1800,3,IF(I1593&gt;=900,2,1))+IF(K1593&gt;=0.9,2,IF(K1593&gt;=0.75,1,0))+IF(J1593&lt;=0.7,2,IF(J1593&lt;=0.85,1,0))+IF(M1593&gt;=8,1,0))</x:f>
        <x:v>0</x:v>
      </x:c>
      <x:c r="AD1593" t="str">
        <x:f>IF(AND(O1593&lt;&gt;"High",AC1593&gt;=Assumptions!$B$10,AA1593&gt;0),"Priority Growth",IF(AND(O1593="Low",AA1593&gt;0),"Maintain","Watch"))</x:f>
        <x:v>Watch</x:v>
      </x:c>
      <x:c r="AE1593" s="60" t="n">
        <x:f>MAX(AA1593,0)*N1593</x:f>
        <x:v>11.598932989251006</x:v>
      </x:c>
      <x:c r="AF1593" t="str">
        <x:f>IF(AND(AA1593&gt;=Assumptions!$B$11,O1593&lt;&gt;"High",OR(N1593&gt;=Assumptions!$B$12,M1593&lt;=6)),"High","Standard")</x:f>
        <x:v>Standard</x:v>
      </x:c>
    </x:row>
    <x:row r="1594">
      <x:c r="A1594" t="str">
        <x:f>'Raw_Data'!A1594</x:f>
        <x:v>C01593</x:v>
      </x:c>
      <x:c r="B1594" t="n">
        <x:f>'Raw_Data'!B1594</x:f>
        <x:v>50</x:v>
      </x:c>
      <x:c r="C1594" s="30" t="n">
        <x:f>'Raw_Data'!C1594</x:f>
        <x:v>30952</x:v>
      </x:c>
      <x:c r="D1594" t="n">
        <x:f>'Raw_Data'!D1594</x:f>
        <x:v>652</x:v>
      </x:c>
      <x:c r="E1594" t="n">
        <x:f>'Raw_Data'!E1594</x:f>
        <x:v>18</x:v>
      </x:c>
      <x:c r="F1594" t="str">
        <x:f>PROPER(TRIM('Raw_Data'!F1594))</x:f>
        <x:v>Classic</x:v>
      </x:c>
      <x:c r="G1594" t="str">
        <x:f>PROPER(TRIM('Raw_Data'!G1594))</x:f>
        <x:v>Direct Mail</x:v>
      </x:c>
      <x:c r="H1594" s="60" t="n">
        <x:f>'Raw_Data'!H1594</x:f>
        <x:v>7250</x:v>
      </x:c>
      <x:c r="I1594" s="60" t="n">
        <x:f>'Raw_Data'!I1594</x:f>
        <x:v>241.68</x:v>
      </x:c>
      <x:c r="J1594" s="32" t="n">
        <x:f>'Raw_Data'!J1594</x:f>
        <x:v>0.444</x:v>
      </x:c>
      <x:c r="K1594" s="32" t="n">
        <x:f>'Raw_Data'!K1594</x:f>
        <x:v>0.799</x:v>
      </x:c>
      <x:c r="L1594" t="n">
        <x:f>'Raw_Data'!L1594</x:f>
        <x:v>0</x:v>
      </x:c>
      <x:c r="M1594" t="n">
        <x:f>IF('Raw_Data'!M1594="",Assumptions!$B$15,'Raw_Data'!M1594)</x:f>
        <x:v>10</x:v>
      </x:c>
      <x:c r="N1594" s="32" t="n">
        <x:f>'Raw_Data'!N1594</x:f>
        <x:v>0.02</x:v>
      </x:c>
      <x:c r="O1594" t="str">
        <x:f>IF(OR(D1594&lt;620,L1594&gt;=2,J1594&gt;0.9),"High",IF(OR(D1594&lt;700,L1594=1,J1594&gt;0.75),"Medium","Low"))</x:f>
        <x:v>Medium</x:v>
      </x:c>
      <x:c r="P1594" s="30" t="n">
        <x:f>XLOOKUP(F1594,Assumptions!$A$4:$A$6,Assumptions!$B$4:$B$6)</x:f>
        <x:v>0</x:v>
      </x:c>
      <x:c r="Q1594" s="32" t="n">
        <x:f>XLOOKUP(F1594,Assumptions!$A$4:$A$6,Assumptions!$C$4:$C$6)</x:f>
        <x:v>0.229</x:v>
      </x:c>
      <x:c r="R1594" s="32" t="n">
        <x:f>XLOOKUP(F1594,Assumptions!$A$4:$A$6,Assumptions!$D$4:$D$6)</x:f>
        <x:v>0.015</x:v>
      </x:c>
      <x:c r="S1594" s="32" t="n">
        <x:f>XLOOKUP(F1594,Assumptions!$A$4:$A$6,Assumptions!$E$4:$E$6)</x:f>
        <x:v>0.0075</x:v>
      </x:c>
      <x:c r="T1594" s="32" t="n">
        <x:f>XLOOKUP(O1594,Assumptions!$H$4:$H$6,Assumptions!$I$4:$I$6)</x:f>
        <x:v>0.012</x:v>
      </x:c>
      <x:c r="U1594" s="30" t="n">
        <x:f>XLOOKUP(F1594,Assumptions!$A$4:$A$6,Assumptions!$F$4:$F$6)</x:f>
        <x:v>60</x:v>
      </x:c>
      <x:c r="V1594" s="60" t="n">
        <x:f>I1594*12</x:f>
        <x:v>2900.16</x:v>
      </x:c>
      <x:c r="W1594" s="60" t="n">
        <x:f>H1594*J1594*(1-K1594)*Q1594</x:f>
        <x:v>148.16735099999997</x:v>
      </x:c>
      <x:c r="X1594" s="60" t="n">
        <x:f>V1594*R1594</x:f>
        <x:v>43.502399999999994</x:v>
      </x:c>
      <x:c r="Y1594" s="60" t="n">
        <x:f>V1594*S1594</x:f>
        <x:v>21.751199999999997</x:v>
      </x:c>
      <x:c r="Z1594" s="60" t="n">
        <x:f>H1594*J1594*T1594</x:f>
        <x:v>38.628</x:v>
      </x:c>
      <x:c r="AA1594" s="60" t="n">
        <x:f>P1594+W1594+X1594-Y1594-Z1594-U1594</x:f>
        <x:v>71.290551</x:v>
      </x:c>
      <x:c r="AB1594" s="32" t="n">
        <x:f>IFERROR(AA1594/(P1594+W1594+X1594),0)</x:f>
        <x:v>0.3719447154705179</x:v>
      </x:c>
      <x:c r="AC1594" t="n">
        <x:f>IF(O1594="High",0,IF(I1594&gt;=1800,3,IF(I1594&gt;=900,2,1))+IF(K1594&gt;=0.9,2,IF(K1594&gt;=0.75,1,0))+IF(J1594&lt;=0.7,2,IF(J1594&lt;=0.85,1,0))+IF(M1594&gt;=8,1,0))</x:f>
        <x:v>5</x:v>
      </x:c>
      <x:c r="AD1594" t="str">
        <x:f>IF(AND(O1594&lt;&gt;"High",AC1594&gt;=Assumptions!$B$10,AA1594&gt;0),"Priority Growth",IF(AND(O1594="Low",AA1594&gt;0),"Maintain","Watch"))</x:f>
        <x:v>Watch</x:v>
      </x:c>
      <x:c r="AE1594" s="60" t="n">
        <x:f>MAX(AA1594,0)*N1594</x:f>
        <x:v>1.4258110199999998</x:v>
      </x:c>
      <x:c r="AF1594" t="str">
        <x:f>IF(AND(AA1594&gt;=Assumptions!$B$11,O1594&lt;&gt;"High",OR(N1594&gt;=Assumptions!$B$12,M1594&lt;=6)),"High","Standard")</x:f>
        <x:v>Standard</x:v>
      </x:c>
    </x:row>
    <x:row r="1595">
      <x:c r="A1595" t="str">
        <x:f>'Raw_Data'!A1595</x:f>
        <x:v>C01594</x:v>
      </x:c>
      <x:c r="B1595" t="n">
        <x:f>'Raw_Data'!B1595</x:f>
        <x:v>65</x:v>
      </x:c>
      <x:c r="C1595" s="30" t="n">
        <x:f>'Raw_Data'!C1595</x:f>
        <x:v>31743</x:v>
      </x:c>
      <x:c r="D1595" t="n">
        <x:f>'Raw_Data'!D1595</x:f>
        <x:v>572</x:v>
      </x:c>
      <x:c r="E1595" t="n">
        <x:f>'Raw_Data'!E1595</x:f>
        <x:v>47</x:v>
      </x:c>
      <x:c r="F1595" t="str">
        <x:f>PROPER(TRIM('Raw_Data'!F1595))</x:f>
        <x:v>Classic</x:v>
      </x:c>
      <x:c r="G1595" t="str">
        <x:f>PROPER(TRIM('Raw_Data'!G1595))</x:f>
        <x:v>Digital</x:v>
      </x:c>
      <x:c r="H1595" s="60" t="n">
        <x:f>'Raw_Data'!H1595</x:f>
        <x:v>1000</x:v>
      </x:c>
      <x:c r="I1595" s="60" t="n">
        <x:f>'Raw_Data'!I1595</x:f>
        <x:v>150</x:v>
      </x:c>
      <x:c r="J1595" s="32" t="n">
        <x:f>'Raw_Data'!J1595</x:f>
        <x:v>0.516</x:v>
      </x:c>
      <x:c r="K1595" s="32" t="n">
        <x:f>'Raw_Data'!K1595</x:f>
        <x:v>0.661</x:v>
      </x:c>
      <x:c r="L1595" t="n">
        <x:f>'Raw_Data'!L1595</x:f>
        <x:v>0</x:v>
      </x:c>
      <x:c r="M1595" t="n">
        <x:f>IF('Raw_Data'!M1595="",Assumptions!$B$15,'Raw_Data'!M1595)</x:f>
        <x:v>8</x:v>
      </x:c>
      <x:c r="N1595" s="32" t="n">
        <x:f>'Raw_Data'!N1595</x:f>
        <x:v>0.045</x:v>
      </x:c>
      <x:c r="O1595" t="str">
        <x:f>IF(OR(D1595&lt;620,L1595&gt;=2,J1595&gt;0.9),"High",IF(OR(D1595&lt;700,L1595=1,J1595&gt;0.75),"Medium","Low"))</x:f>
        <x:v>High</x:v>
      </x:c>
      <x:c r="P1595" s="30" t="n">
        <x:f>XLOOKUP(F1595,Assumptions!$A$4:$A$6,Assumptions!$B$4:$B$6)</x:f>
        <x:v>0</x:v>
      </x:c>
      <x:c r="Q1595" s="32" t="n">
        <x:f>XLOOKUP(F1595,Assumptions!$A$4:$A$6,Assumptions!$C$4:$C$6)</x:f>
        <x:v>0.229</x:v>
      </x:c>
      <x:c r="R1595" s="32" t="n">
        <x:f>XLOOKUP(F1595,Assumptions!$A$4:$A$6,Assumptions!$D$4:$D$6)</x:f>
        <x:v>0.015</x:v>
      </x:c>
      <x:c r="S1595" s="32" t="n">
        <x:f>XLOOKUP(F1595,Assumptions!$A$4:$A$6,Assumptions!$E$4:$E$6)</x:f>
        <x:v>0.0075</x:v>
      </x:c>
      <x:c r="T1595" s="32" t="n">
        <x:f>XLOOKUP(O1595,Assumptions!$H$4:$H$6,Assumptions!$I$4:$I$6)</x:f>
        <x:v>0.045</x:v>
      </x:c>
      <x:c r="U1595" s="30" t="n">
        <x:f>XLOOKUP(F1595,Assumptions!$A$4:$A$6,Assumptions!$F$4:$F$6)</x:f>
        <x:v>60</x:v>
      </x:c>
      <x:c r="V1595" s="60" t="n">
        <x:f>I1595*12</x:f>
        <x:v>1800</x:v>
      </x:c>
      <x:c r="W1595" s="60" t="n">
        <x:f>H1595*J1595*(1-K1595)*Q1595</x:f>
        <x:v>40.057596</x:v>
      </x:c>
      <x:c r="X1595" s="60" t="n">
        <x:f>V1595*R1595</x:f>
        <x:v>27</x:v>
      </x:c>
      <x:c r="Y1595" s="60" t="n">
        <x:f>V1595*S1595</x:f>
        <x:v>13.5</x:v>
      </x:c>
      <x:c r="Z1595" s="60" t="n">
        <x:f>H1595*J1595*T1595</x:f>
        <x:v>23.22</x:v>
      </x:c>
      <x:c r="AA1595" s="60" t="n">
        <x:f>P1595+W1595+X1595-Y1595-Z1595-U1595</x:f>
        <x:v>-29.66240400000001</x:v>
      </x:c>
      <x:c r="AB1595" s="32" t="n">
        <x:f>IFERROR(AA1595/(P1595+W1595+X1595),0)</x:f>
        <x:v>-0.44234219192707136</x:v>
      </x:c>
      <x:c r="AC1595" t="n">
        <x:f>IF(O1595="High",0,IF(I1595&gt;=1800,3,IF(I1595&gt;=900,2,1))+IF(K1595&gt;=0.9,2,IF(K1595&gt;=0.75,1,0))+IF(J1595&lt;=0.7,2,IF(J1595&lt;=0.85,1,0))+IF(M1595&gt;=8,1,0))</x:f>
        <x:v>0</x:v>
      </x:c>
      <x:c r="AD1595" t="str">
        <x:f>IF(AND(O1595&lt;&gt;"High",AC1595&gt;=Assumptions!$B$10,AA1595&gt;0),"Priority Growth",IF(AND(O1595="Low",AA1595&gt;0),"Maintain","Watch"))</x:f>
        <x:v>Watch</x:v>
      </x:c>
      <x:c r="AE1595" s="60" t="n">
        <x:f>MAX(AA1595,0)*N1595</x:f>
        <x:v>0</x:v>
      </x:c>
      <x:c r="AF1595" t="str">
        <x:f>IF(AND(AA1595&gt;=Assumptions!$B$11,O1595&lt;&gt;"High",OR(N1595&gt;=Assumptions!$B$12,M1595&lt;=6)),"High","Standard")</x:f>
        <x:v>Standard</x:v>
      </x:c>
    </x:row>
    <x:row r="1596">
      <x:c r="A1596" t="str">
        <x:f>'Raw_Data'!A1596</x:f>
        <x:v>C01595</x:v>
      </x:c>
      <x:c r="B1596" t="n">
        <x:f>'Raw_Data'!B1596</x:f>
        <x:v>32</x:v>
      </x:c>
      <x:c r="C1596" s="30" t="n">
        <x:f>'Raw_Data'!C1596</x:f>
        <x:v>50901</x:v>
      </x:c>
      <x:c r="D1596" t="n">
        <x:f>'Raw_Data'!D1596</x:f>
        <x:v>625</x:v>
      </x:c>
      <x:c r="E1596" t="n">
        <x:f>'Raw_Data'!E1596</x:f>
        <x:v>36</x:v>
      </x:c>
      <x:c r="F1596" t="str">
        <x:f>PROPER(TRIM('Raw_Data'!F1596))</x:f>
        <x:v>Classic</x:v>
      </x:c>
      <x:c r="G1596" t="str">
        <x:f>PROPER(TRIM('Raw_Data'!G1596))</x:f>
        <x:v>Digital</x:v>
      </x:c>
      <x:c r="H1596" s="60" t="n">
        <x:f>'Raw_Data'!H1596</x:f>
        <x:v>1000</x:v>
      </x:c>
      <x:c r="I1596" s="60" t="n">
        <x:f>'Raw_Data'!I1596</x:f>
        <x:v>150</x:v>
      </x:c>
      <x:c r="J1596" s="32" t="n">
        <x:f>'Raw_Data'!J1596</x:f>
        <x:v>0.623</x:v>
      </x:c>
      <x:c r="K1596" s="32" t="n">
        <x:f>'Raw_Data'!K1596</x:f>
        <x:v>0.686</x:v>
      </x:c>
      <x:c r="L1596" t="n">
        <x:f>'Raw_Data'!L1596</x:f>
        <x:v>0</x:v>
      </x:c>
      <x:c r="M1596" t="n">
        <x:f>IF('Raw_Data'!M1596="",Assumptions!$B$15,'Raw_Data'!M1596)</x:f>
        <x:v>10</x:v>
      </x:c>
      <x:c r="N1596" s="32" t="n">
        <x:f>'Raw_Data'!N1596</x:f>
        <x:v>0.02</x:v>
      </x:c>
      <x:c r="O1596" t="str">
        <x:f>IF(OR(D1596&lt;620,L1596&gt;=2,J1596&gt;0.9),"High",IF(OR(D1596&lt;700,L1596=1,J1596&gt;0.75),"Medium","Low"))</x:f>
        <x:v>Medium</x:v>
      </x:c>
      <x:c r="P1596" s="30" t="n">
        <x:f>XLOOKUP(F1596,Assumptions!$A$4:$A$6,Assumptions!$B$4:$B$6)</x:f>
        <x:v>0</x:v>
      </x:c>
      <x:c r="Q1596" s="32" t="n">
        <x:f>XLOOKUP(F1596,Assumptions!$A$4:$A$6,Assumptions!$C$4:$C$6)</x:f>
        <x:v>0.229</x:v>
      </x:c>
      <x:c r="R1596" s="32" t="n">
        <x:f>XLOOKUP(F1596,Assumptions!$A$4:$A$6,Assumptions!$D$4:$D$6)</x:f>
        <x:v>0.015</x:v>
      </x:c>
      <x:c r="S1596" s="32" t="n">
        <x:f>XLOOKUP(F1596,Assumptions!$A$4:$A$6,Assumptions!$E$4:$E$6)</x:f>
        <x:v>0.0075</x:v>
      </x:c>
      <x:c r="T1596" s="32" t="n">
        <x:f>XLOOKUP(O1596,Assumptions!$H$4:$H$6,Assumptions!$I$4:$I$6)</x:f>
        <x:v>0.012</x:v>
      </x:c>
      <x:c r="U1596" s="30" t="n">
        <x:f>XLOOKUP(F1596,Assumptions!$A$4:$A$6,Assumptions!$F$4:$F$6)</x:f>
        <x:v>60</x:v>
      </x:c>
      <x:c r="V1596" s="60" t="n">
        <x:f>I1596*12</x:f>
        <x:v>1800</x:v>
      </x:c>
      <x:c r="W1596" s="60" t="n">
        <x:f>H1596*J1596*(1-K1596)*Q1596</x:f>
        <x:v>44.79743799999999</x:v>
      </x:c>
      <x:c r="X1596" s="60" t="n">
        <x:f>V1596*R1596</x:f>
        <x:v>27</x:v>
      </x:c>
      <x:c r="Y1596" s="60" t="n">
        <x:f>V1596*S1596</x:f>
        <x:v>13.5</x:v>
      </x:c>
      <x:c r="Z1596" s="60" t="n">
        <x:f>H1596*J1596*T1596</x:f>
        <x:v>7.476</x:v>
      </x:c>
      <x:c r="AA1596" s="60" t="n">
        <x:f>P1596+W1596+X1596-Y1596-Z1596-U1596</x:f>
        <x:v>-9.178562</x:v>
      </x:c>
      <x:c r="AB1596" s="32" t="n">
        <x:f>IFERROR(AA1596/(P1596+W1596+X1596),0)</x:f>
        <x:v>-0.1278396869815884</x:v>
      </x:c>
      <x:c r="AC1596" t="n">
        <x:f>IF(O1596="High",0,IF(I1596&gt;=1800,3,IF(I1596&gt;=900,2,1))+IF(K1596&gt;=0.9,2,IF(K1596&gt;=0.75,1,0))+IF(J1596&lt;=0.7,2,IF(J1596&lt;=0.85,1,0))+IF(M1596&gt;=8,1,0))</x:f>
        <x:v>4</x:v>
      </x:c>
      <x:c r="AD1596" t="str">
        <x:f>IF(AND(O1596&lt;&gt;"High",AC1596&gt;=Assumptions!$B$10,AA1596&gt;0),"Priority Growth",IF(AND(O1596="Low",AA1596&gt;0),"Maintain","Watch"))</x:f>
        <x:v>Watch</x:v>
      </x:c>
      <x:c r="AE1596" s="60" t="n">
        <x:f>MAX(AA1596,0)*N1596</x:f>
        <x:v>0</x:v>
      </x:c>
      <x:c r="AF1596" t="str">
        <x:f>IF(AND(AA1596&gt;=Assumptions!$B$11,O1596&lt;&gt;"High",OR(N1596&gt;=Assumptions!$B$12,M1596&lt;=6)),"High","Standard")</x:f>
        <x:v>Standard</x:v>
      </x:c>
    </x:row>
    <x:row r="1597">
      <x:c r="A1597" t="str">
        <x:f>'Raw_Data'!A1597</x:f>
        <x:v>C01596</x:v>
      </x:c>
      <x:c r="B1597" t="n">
        <x:f>'Raw_Data'!B1597</x:f>
        <x:v>30</x:v>
      </x:c>
      <x:c r="C1597" s="30" t="n">
        <x:f>'Raw_Data'!C1597</x:f>
        <x:v>67887</x:v>
      </x:c>
      <x:c r="D1597" t="n">
        <x:f>'Raw_Data'!D1597</x:f>
        <x:v>735</x:v>
      </x:c>
      <x:c r="E1597" t="n">
        <x:f>'Raw_Data'!E1597</x:f>
        <x:v>37</x:v>
      </x:c>
      <x:c r="F1597" t="str">
        <x:f>PROPER(TRIM('Raw_Data'!F1597))</x:f>
        <x:v>Gold</x:v>
      </x:c>
      <x:c r="G1597" t="str">
        <x:f>PROPER(TRIM('Raw_Data'!G1597))</x:f>
        <x:v>Digital</x:v>
      </x:c>
      <x:c r="H1597" s="60" t="n">
        <x:f>'Raw_Data'!H1597</x:f>
        <x:v>15804</x:v>
      </x:c>
      <x:c r="I1597" s="60" t="n">
        <x:f>'Raw_Data'!I1597</x:f>
        <x:v>1268.19</x:v>
      </x:c>
      <x:c r="J1597" s="32" t="n">
        <x:f>'Raw_Data'!J1597</x:f>
        <x:v>0.298</x:v>
      </x:c>
      <x:c r="K1597" s="32" t="n">
        <x:f>'Raw_Data'!K1597</x:f>
        <x:v>0.835</x:v>
      </x:c>
      <x:c r="L1597" t="n">
        <x:f>'Raw_Data'!L1597</x:f>
        <x:v>0</x:v>
      </x:c>
      <x:c r="M1597" t="n">
        <x:f>IF('Raw_Data'!M1597="",Assumptions!$B$15,'Raw_Data'!M1597)</x:f>
        <x:v>6</x:v>
      </x:c>
      <x:c r="N1597" s="32" t="n">
        <x:f>'Raw_Data'!N1597</x:f>
        <x:v>0.168</x:v>
      </x:c>
      <x:c r="O1597" t="str">
        <x:f>IF(OR(D1597&lt;620,L1597&gt;=2,J1597&gt;0.9),"High",IF(OR(D1597&lt;700,L1597=1,J1597&gt;0.75),"Medium","Low"))</x:f>
        <x:v>Low</x:v>
      </x:c>
      <x:c r="P1597" s="30" t="n">
        <x:f>XLOOKUP(F1597,Assumptions!$A$4:$A$6,Assumptions!$B$4:$B$6)</x:f>
        <x:v>95</x:v>
      </x:c>
      <x:c r="Q1597" s="32" t="n">
        <x:f>XLOOKUP(F1597,Assumptions!$A$4:$A$6,Assumptions!$C$4:$C$6)</x:f>
        <x:v>0.219</x:v>
      </x:c>
      <x:c r="R1597" s="32" t="n">
        <x:f>XLOOKUP(F1597,Assumptions!$A$4:$A$6,Assumptions!$D$4:$D$6)</x:f>
        <x:v>0.016</x:v>
      </x:c>
      <x:c r="S1597" s="32" t="n">
        <x:f>XLOOKUP(F1597,Assumptions!$A$4:$A$6,Assumptions!$E$4:$E$6)</x:f>
        <x:v>0.01</x:v>
      </x:c>
      <x:c r="T1597" s="32" t="n">
        <x:f>XLOOKUP(O1597,Assumptions!$H$4:$H$6,Assumptions!$I$4:$I$6)</x:f>
        <x:v>0.0035</x:v>
      </x:c>
      <x:c r="U1597" s="30" t="n">
        <x:f>XLOOKUP(F1597,Assumptions!$A$4:$A$6,Assumptions!$F$4:$F$6)</x:f>
        <x:v>90</x:v>
      </x:c>
      <x:c r="V1597" s="60" t="n">
        <x:f>I1597*12</x:f>
        <x:v>15218.28</x:v>
      </x:c>
      <x:c r="W1597" s="60" t="n">
        <x:f>H1597*J1597*(1-K1597)*Q1597</x:f>
        <x:v>170.18110692000002</x:v>
      </x:c>
      <x:c r="X1597" s="60" t="n">
        <x:f>V1597*R1597</x:f>
        <x:v>243.49248000000003</x:v>
      </x:c>
      <x:c r="Y1597" s="60" t="n">
        <x:f>V1597*S1597</x:f>
        <x:v>152.18280000000001</x:v>
      </x:c>
      <x:c r="Z1597" s="60" t="n">
        <x:f>H1597*J1597*T1597</x:f>
        <x:v>16.483572</x:v>
      </x:c>
      <x:c r="AA1597" s="60" t="n">
        <x:f>P1597+W1597+X1597-Y1597-Z1597-U1597</x:f>
        <x:v>250.00721492000002</x:v>
      </x:c>
      <x:c r="AB1597" s="32" t="n">
        <x:f>IFERROR(AA1597/(P1597+W1597+X1597),0)</x:f>
        <x:v>0.4914884935028464</x:v>
      </x:c>
      <x:c r="AC1597" t="n">
        <x:f>IF(O1597="High",0,IF(I1597&gt;=1800,3,IF(I1597&gt;=900,2,1))+IF(K1597&gt;=0.9,2,IF(K1597&gt;=0.75,1,0))+IF(J1597&lt;=0.7,2,IF(J1597&lt;=0.85,1,0))+IF(M1597&gt;=8,1,0))</x:f>
        <x:v>5</x:v>
      </x:c>
      <x:c r="AD1597" t="str">
        <x:f>IF(AND(O1597&lt;&gt;"High",AC1597&gt;=Assumptions!$B$10,AA1597&gt;0),"Priority Growth",IF(AND(O1597="Low",AA1597&gt;0),"Maintain","Watch"))</x:f>
        <x:v>Maintain</x:v>
      </x:c>
      <x:c r="AE1597" s="60" t="n">
        <x:f>MAX(AA1597,0)*N1597</x:f>
        <x:v>42.001212106560004</x:v>
      </x:c>
      <x:c r="AF1597" t="str">
        <x:f>IF(AND(AA1597&gt;=Assumptions!$B$11,O1597&lt;&gt;"High",OR(N1597&gt;=Assumptions!$B$12,M1597&lt;=6)),"High","Standard")</x:f>
        <x:v>Standard</x:v>
      </x:c>
    </x:row>
    <x:row r="1598">
      <x:c r="A1598" t="str">
        <x:f>'Raw_Data'!A1598</x:f>
        <x:v>C01597</x:v>
      </x:c>
      <x:c r="B1598" t="n">
        <x:f>'Raw_Data'!B1598</x:f>
        <x:v>53</x:v>
      </x:c>
      <x:c r="C1598" s="30" t="n">
        <x:f>'Raw_Data'!C1598</x:f>
        <x:v>44871</x:v>
      </x:c>
      <x:c r="D1598" t="n">
        <x:f>'Raw_Data'!D1598</x:f>
        <x:v>655</x:v>
      </x:c>
      <x:c r="E1598" t="n">
        <x:f>'Raw_Data'!E1598</x:f>
        <x:v>50</x:v>
      </x:c>
      <x:c r="F1598" t="str">
        <x:f>PROPER(TRIM('Raw_Data'!F1598))</x:f>
        <x:v>Classic</x:v>
      </x:c>
      <x:c r="G1598" t="str">
        <x:f>PROPER(TRIM('Raw_Data'!G1598))</x:f>
        <x:v>Direct Mail</x:v>
      </x:c>
      <x:c r="H1598" s="60" t="n">
        <x:f>'Raw_Data'!H1598</x:f>
        <x:v>1229</x:v>
      </x:c>
      <x:c r="I1598" s="60" t="n">
        <x:f>'Raw_Data'!I1598</x:f>
        <x:v>374.32</x:v>
      </x:c>
      <x:c r="J1598" s="32" t="n">
        <x:f>'Raw_Data'!J1598</x:f>
        <x:v>0.35</x:v>
      </x:c>
      <x:c r="K1598" s="32" t="n">
        <x:f>'Raw_Data'!K1598</x:f>
        <x:v>0.688</x:v>
      </x:c>
      <x:c r="L1598" t="n">
        <x:f>'Raw_Data'!L1598</x:f>
        <x:v>0</x:v>
      </x:c>
      <x:c r="M1598" t="n">
        <x:f>IF('Raw_Data'!M1598="",Assumptions!$B$15,'Raw_Data'!M1598)</x:f>
        <x:v>6</x:v>
      </x:c>
      <x:c r="N1598" s="32" t="n">
        <x:f>'Raw_Data'!N1598</x:f>
        <x:v>0.161</x:v>
      </x:c>
      <x:c r="O1598" t="str">
        <x:f>IF(OR(D1598&lt;620,L1598&gt;=2,J1598&gt;0.9),"High",IF(OR(D1598&lt;700,L1598=1,J1598&gt;0.75),"Medium","Low"))</x:f>
        <x:v>Medium</x:v>
      </x:c>
      <x:c r="P1598" s="30" t="n">
        <x:f>XLOOKUP(F1598,Assumptions!$A$4:$A$6,Assumptions!$B$4:$B$6)</x:f>
        <x:v>0</x:v>
      </x:c>
      <x:c r="Q1598" s="32" t="n">
        <x:f>XLOOKUP(F1598,Assumptions!$A$4:$A$6,Assumptions!$C$4:$C$6)</x:f>
        <x:v>0.229</x:v>
      </x:c>
      <x:c r="R1598" s="32" t="n">
        <x:f>XLOOKUP(F1598,Assumptions!$A$4:$A$6,Assumptions!$D$4:$D$6)</x:f>
        <x:v>0.015</x:v>
      </x:c>
      <x:c r="S1598" s="32" t="n">
        <x:f>XLOOKUP(F1598,Assumptions!$A$4:$A$6,Assumptions!$E$4:$E$6)</x:f>
        <x:v>0.0075</x:v>
      </x:c>
      <x:c r="T1598" s="32" t="n">
        <x:f>XLOOKUP(O1598,Assumptions!$H$4:$H$6,Assumptions!$I$4:$I$6)</x:f>
        <x:v>0.012</x:v>
      </x:c>
      <x:c r="U1598" s="30" t="n">
        <x:f>XLOOKUP(F1598,Assumptions!$A$4:$A$6,Assumptions!$F$4:$F$6)</x:f>
        <x:v>60</x:v>
      </x:c>
      <x:c r="V1598" s="60" t="n">
        <x:f>I1598*12</x:f>
        <x:v>4491.84</x:v>
      </x:c>
      <x:c r="W1598" s="60" t="n">
        <x:f>H1598*J1598*(1-K1598)*Q1598</x:f>
        <x:v>30.733357200000004</x:v>
      </x:c>
      <x:c r="X1598" s="60" t="n">
        <x:f>V1598*R1598</x:f>
        <x:v>67.3776</x:v>
      </x:c>
      <x:c r="Y1598" s="60" t="n">
        <x:f>V1598*S1598</x:f>
        <x:v>33.6888</x:v>
      </x:c>
      <x:c r="Z1598" s="60" t="n">
        <x:f>H1598*J1598*T1598</x:f>
        <x:v>5.1617999999999995</x:v>
      </x:c>
      <x:c r="AA1598" s="60" t="n">
        <x:f>P1598+W1598+X1598-Y1598-Z1598-U1598</x:f>
        <x:v>-0.7396427999999986</x:v>
      </x:c>
      <x:c r="AB1598" s="32" t="n">
        <x:f>IFERROR(AA1598/(P1598+W1598+X1598),0)</x:f>
        <x:v>-0.007538839912571952</x:v>
      </x:c>
      <x:c r="AC1598" t="n">
        <x:f>IF(O1598="High",0,IF(I1598&gt;=1800,3,IF(I1598&gt;=900,2,1))+IF(K1598&gt;=0.9,2,IF(K1598&gt;=0.75,1,0))+IF(J1598&lt;=0.7,2,IF(J1598&lt;=0.85,1,0))+IF(M1598&gt;=8,1,0))</x:f>
        <x:v>3</x:v>
      </x:c>
      <x:c r="AD1598" t="str">
        <x:f>IF(AND(O1598&lt;&gt;"High",AC1598&gt;=Assumptions!$B$10,AA1598&gt;0),"Priority Growth",IF(AND(O1598="Low",AA1598&gt;0),"Maintain","Watch"))</x:f>
        <x:v>Watch</x:v>
      </x:c>
      <x:c r="AE1598" s="60" t="n">
        <x:f>MAX(AA1598,0)*N1598</x:f>
        <x:v>0</x:v>
      </x:c>
      <x:c r="AF1598" t="str">
        <x:f>IF(AND(AA1598&gt;=Assumptions!$B$11,O1598&lt;&gt;"High",OR(N1598&gt;=Assumptions!$B$12,M1598&lt;=6)),"High","Standard")</x:f>
        <x:v>Standard</x:v>
      </x:c>
    </x:row>
    <x:row r="1599">
      <x:c r="A1599" t="str">
        <x:f>'Raw_Data'!A1599</x:f>
        <x:v>C01598</x:v>
      </x:c>
      <x:c r="B1599" t="n">
        <x:f>'Raw_Data'!B1599</x:f>
        <x:v>30</x:v>
      </x:c>
      <x:c r="C1599" s="30" t="n">
        <x:f>'Raw_Data'!C1599</x:f>
        <x:v>37240</x:v>
      </x:c>
      <x:c r="D1599" t="n">
        <x:f>'Raw_Data'!D1599</x:f>
        <x:v>670</x:v>
      </x:c>
      <x:c r="E1599" t="n">
        <x:f>'Raw_Data'!E1599</x:f>
        <x:v>13</x:v>
      </x:c>
      <x:c r="F1599" t="str">
        <x:f>PROPER(TRIM('Raw_Data'!F1599))</x:f>
        <x:v>Classic</x:v>
      </x:c>
      <x:c r="G1599" t="str">
        <x:f>PROPER(TRIM('Raw_Data'!G1599))</x:f>
        <x:v>Digital</x:v>
      </x:c>
      <x:c r="H1599" s="60" t="n">
        <x:f>'Raw_Data'!H1599</x:f>
        <x:v>3302</x:v>
      </x:c>
      <x:c r="I1599" s="60" t="n">
        <x:f>'Raw_Data'!I1599</x:f>
        <x:v>522.22</x:v>
      </x:c>
      <x:c r="J1599" s="32" t="n">
        <x:f>'Raw_Data'!J1599</x:f>
        <x:v>0.514</x:v>
      </x:c>
      <x:c r="K1599" s="32" t="n">
        <x:f>'Raw_Data'!K1599</x:f>
        <x:v>0.703</x:v>
      </x:c>
      <x:c r="L1599" t="n">
        <x:f>'Raw_Data'!L1599</x:f>
        <x:v>0</x:v>
      </x:c>
      <x:c r="M1599" t="n">
        <x:f>IF('Raw_Data'!M1599="",Assumptions!$B$15,'Raw_Data'!M1599)</x:f>
        <x:v>10</x:v>
      </x:c>
      <x:c r="N1599" s="32" t="n">
        <x:f>'Raw_Data'!N1599</x:f>
        <x:v>0.02</x:v>
      </x:c>
      <x:c r="O1599" t="str">
        <x:f>IF(OR(D1599&lt;620,L1599&gt;=2,J1599&gt;0.9),"High",IF(OR(D1599&lt;700,L1599=1,J1599&gt;0.75),"Medium","Low"))</x:f>
        <x:v>Medium</x:v>
      </x:c>
      <x:c r="P1599" s="30" t="n">
        <x:f>XLOOKUP(F1599,Assumptions!$A$4:$A$6,Assumptions!$B$4:$B$6)</x:f>
        <x:v>0</x:v>
      </x:c>
      <x:c r="Q1599" s="32" t="n">
        <x:f>XLOOKUP(F1599,Assumptions!$A$4:$A$6,Assumptions!$C$4:$C$6)</x:f>
        <x:v>0.229</x:v>
      </x:c>
      <x:c r="R1599" s="32" t="n">
        <x:f>XLOOKUP(F1599,Assumptions!$A$4:$A$6,Assumptions!$D$4:$D$6)</x:f>
        <x:v>0.015</x:v>
      </x:c>
      <x:c r="S1599" s="32" t="n">
        <x:f>XLOOKUP(F1599,Assumptions!$A$4:$A$6,Assumptions!$E$4:$E$6)</x:f>
        <x:v>0.0075</x:v>
      </x:c>
      <x:c r="T1599" s="32" t="n">
        <x:f>XLOOKUP(O1599,Assumptions!$H$4:$H$6,Assumptions!$I$4:$I$6)</x:f>
        <x:v>0.012</x:v>
      </x:c>
      <x:c r="U1599" s="30" t="n">
        <x:f>XLOOKUP(F1599,Assumptions!$A$4:$A$6,Assumptions!$F$4:$F$6)</x:f>
        <x:v>60</x:v>
      </x:c>
      <x:c r="V1599" s="60" t="n">
        <x:f>I1599*12</x:f>
        <x:v>6266.64</x:v>
      </x:c>
      <x:c r="W1599" s="60" t="n">
        <x:f>H1599*J1599*(1-K1599)*Q1599</x:f>
        <x:v>115.43356796400002</x:v>
      </x:c>
      <x:c r="X1599" s="60" t="n">
        <x:f>V1599*R1599</x:f>
        <x:v>93.9996</x:v>
      </x:c>
      <x:c r="Y1599" s="60" t="n">
        <x:f>V1599*S1599</x:f>
        <x:v>46.9998</x:v>
      </x:c>
      <x:c r="Z1599" s="60" t="n">
        <x:f>H1599*J1599*T1599</x:f>
        <x:v>20.366736</x:v>
      </x:c>
      <x:c r="AA1599" s="60" t="n">
        <x:f>P1599+W1599+X1599-Y1599-Z1599-U1599</x:f>
        <x:v>82.06663196400001</x:v>
      </x:c>
      <x:c r="AB1599" s="32" t="n">
        <x:f>IFERROR(AA1599/(P1599+W1599+X1599),0)</x:f>
        <x:v>0.3918511702888754</x:v>
      </x:c>
      <x:c r="AC1599" t="n">
        <x:f>IF(O1599="High",0,IF(I1599&gt;=1800,3,IF(I1599&gt;=900,2,1))+IF(K1599&gt;=0.9,2,IF(K1599&gt;=0.75,1,0))+IF(J1599&lt;=0.7,2,IF(J1599&lt;=0.85,1,0))+IF(M1599&gt;=8,1,0))</x:f>
        <x:v>4</x:v>
      </x:c>
      <x:c r="AD1599" t="str">
        <x:f>IF(AND(O1599&lt;&gt;"High",AC1599&gt;=Assumptions!$B$10,AA1599&gt;0),"Priority Growth",IF(AND(O1599="Low",AA1599&gt;0),"Maintain","Watch"))</x:f>
        <x:v>Watch</x:v>
      </x:c>
      <x:c r="AE1599" s="60" t="n">
        <x:f>MAX(AA1599,0)*N1599</x:f>
        <x:v>1.6413326392800003</x:v>
      </x:c>
      <x:c r="AF1599" t="str">
        <x:f>IF(AND(AA1599&gt;=Assumptions!$B$11,O1599&lt;&gt;"High",OR(N1599&gt;=Assumptions!$B$12,M1599&lt;=6)),"High","Standard")</x:f>
        <x:v>Standard</x:v>
      </x:c>
    </x:row>
    <x:row r="1600">
      <x:c r="A1600" t="str">
        <x:f>'Raw_Data'!A1600</x:f>
        <x:v>C01599</x:v>
      </x:c>
      <x:c r="B1600" t="n">
        <x:f>'Raw_Data'!B1600</x:f>
        <x:v>43</x:v>
      </x:c>
      <x:c r="C1600" s="30" t="n">
        <x:f>'Raw_Data'!C1600</x:f>
        <x:v>207580</x:v>
      </x:c>
      <x:c r="D1600" t="n">
        <x:f>'Raw_Data'!D1600</x:f>
        <x:v>773</x:v>
      </x:c>
      <x:c r="E1600" t="n">
        <x:f>'Raw_Data'!E1600</x:f>
        <x:v>16</x:v>
      </x:c>
      <x:c r="F1600" t="str">
        <x:f>PROPER(TRIM('Raw_Data'!F1600))</x:f>
        <x:v>Platinum</x:v>
      </x:c>
      <x:c r="G1600" t="str">
        <x:f>PROPER(TRIM('Raw_Data'!G1600))</x:f>
        <x:v>Branch</x:v>
      </x:c>
      <x:c r="H1600" s="60" t="n">
        <x:f>'Raw_Data'!H1600</x:f>
        <x:v>40000</x:v>
      </x:c>
      <x:c r="I1600" s="60" t="n">
        <x:f>'Raw_Data'!I1600</x:f>
        <x:v>4589.27</x:v>
      </x:c>
      <x:c r="J1600" s="32" t="n">
        <x:f>'Raw_Data'!J1600</x:f>
        <x:v>0.219</x:v>
      </x:c>
      <x:c r="K1600" s="32" t="n">
        <x:f>'Raw_Data'!K1600</x:f>
        <x:v>0.942</x:v>
      </x:c>
      <x:c r="L1600" t="n">
        <x:f>'Raw_Data'!L1600</x:f>
        <x:v>0</x:v>
      </x:c>
      <x:c r="M1600" t="n">
        <x:f>IF('Raw_Data'!M1600="",Assumptions!$B$15,'Raw_Data'!M1600)</x:f>
        <x:v>6</x:v>
      </x:c>
      <x:c r="N1600" s="32" t="n">
        <x:f>'Raw_Data'!N1600</x:f>
        <x:v>0.156</x:v>
      </x:c>
      <x:c r="O1600" t="str">
        <x:f>IF(OR(D1600&lt;620,L1600&gt;=2,J1600&gt;0.9),"High",IF(OR(D1600&lt;700,L1600=1,J1600&gt;0.75),"Medium","Low"))</x:f>
        <x:v>Low</x:v>
      </x:c>
      <x:c r="P1600" s="30" t="n">
        <x:f>XLOOKUP(F1600,Assumptions!$A$4:$A$6,Assumptions!$B$4:$B$6)</x:f>
        <x:v>195</x:v>
      </x:c>
      <x:c r="Q1600" s="32" t="n">
        <x:f>XLOOKUP(F1600,Assumptions!$A$4:$A$6,Assumptions!$C$4:$C$6)</x:f>
        <x:v>0.199</x:v>
      </x:c>
      <x:c r="R1600" s="32" t="n">
        <x:f>XLOOKUP(F1600,Assumptions!$A$4:$A$6,Assumptions!$D$4:$D$6)</x:f>
        <x:v>0.017</x:v>
      </x:c>
      <x:c r="S1600" s="32" t="n">
        <x:f>XLOOKUP(F1600,Assumptions!$A$4:$A$6,Assumptions!$E$4:$E$6)</x:f>
        <x:v>0.013</x:v>
      </x:c>
      <x:c r="T1600" s="32" t="n">
        <x:f>XLOOKUP(O1600,Assumptions!$H$4:$H$6,Assumptions!$I$4:$I$6)</x:f>
        <x:v>0.0035</x:v>
      </x:c>
      <x:c r="U1600" s="30" t="n">
        <x:f>XLOOKUP(F1600,Assumptions!$A$4:$A$6,Assumptions!$F$4:$F$6)</x:f>
        <x:v>140</x:v>
      </x:c>
      <x:c r="V1600" s="60" t="n">
        <x:f>I1600*12</x:f>
        <x:v>55071.240000000005</x:v>
      </x:c>
      <x:c r="W1600" s="60" t="n">
        <x:f>H1600*J1600*(1-K1600)*Q1600</x:f>
        <x:v>101.10792000000009</x:v>
      </x:c>
      <x:c r="X1600" s="60" t="n">
        <x:f>V1600*R1600</x:f>
        <x:v>936.2110800000002</x:v>
      </x:c>
      <x:c r="Y1600" s="60" t="n">
        <x:f>V1600*S1600</x:f>
        <x:v>715.9261200000001</x:v>
      </x:c>
      <x:c r="Z1600" s="60" t="n">
        <x:f>H1600*J1600*T1600</x:f>
        <x:v>30.66</x:v>
      </x:c>
      <x:c r="AA1600" s="60" t="n">
        <x:f>P1600+W1600+X1600-Y1600-Z1600-U1600</x:f>
        <x:v>345.7328800000001</x:v>
      </x:c>
      <x:c r="AB1600" s="32" t="n">
        <x:f>IFERROR(AA1600/(P1600+W1600+X1600),0)</x:f>
        <x:v>0.2805546940362033</x:v>
      </x:c>
      <x:c r="AC1600" t="n">
        <x:f>IF(O1600="High",0,IF(I1600&gt;=1800,3,IF(I1600&gt;=900,2,1))+IF(K1600&gt;=0.9,2,IF(K1600&gt;=0.75,1,0))+IF(J1600&lt;=0.7,2,IF(J1600&lt;=0.85,1,0))+IF(M1600&gt;=8,1,0))</x:f>
        <x:v>7</x:v>
      </x:c>
      <x:c r="AD1600" t="str">
        <x:f>IF(AND(O1600&lt;&gt;"High",AC1600&gt;=Assumptions!$B$10,AA1600&gt;0),"Priority Growth",IF(AND(O1600="Low",AA1600&gt;0),"Maintain","Watch"))</x:f>
        <x:v>Priority Growth</x:v>
      </x:c>
      <x:c r="AE1600" s="60" t="n">
        <x:f>MAX(AA1600,0)*N1600</x:f>
        <x:v>53.934329280000014</x:v>
      </x:c>
      <x:c r="AF1600" t="str">
        <x:f>IF(AND(AA1600&gt;=Assumptions!$B$11,O1600&lt;&gt;"High",OR(N1600&gt;=Assumptions!$B$12,M1600&lt;=6)),"High","Standard")</x:f>
        <x:v>High</x:v>
      </x:c>
    </x:row>
    <x:row r="1601">
      <x:c r="A1601" t="str">
        <x:f>'Raw_Data'!A1601</x:f>
        <x:v>C01600</x:v>
      </x:c>
      <x:c r="B1601" t="n">
        <x:f>'Raw_Data'!B1601</x:f>
        <x:v>40</x:v>
      </x:c>
      <x:c r="C1601" s="30" t="n">
        <x:f>'Raw_Data'!C1601</x:f>
        <x:v>136753</x:v>
      </x:c>
      <x:c r="D1601" t="n">
        <x:f>'Raw_Data'!D1601</x:f>
        <x:v>751</x:v>
      </x:c>
      <x:c r="E1601" t="n">
        <x:f>'Raw_Data'!E1601</x:f>
        <x:v>17</x:v>
      </x:c>
      <x:c r="F1601" t="str">
        <x:f>PROPER(TRIM('Raw_Data'!F1601))</x:f>
        <x:v>Platinum</x:v>
      </x:c>
      <x:c r="G1601" t="str">
        <x:f>PROPER(TRIM('Raw_Data'!G1601))</x:f>
        <x:v>Digital</x:v>
      </x:c>
      <x:c r="H1601" s="60" t="n">
        <x:f>'Raw_Data'!H1601</x:f>
        <x:v>30004</x:v>
      </x:c>
      <x:c r="I1601" s="60" t="n">
        <x:f>'Raw_Data'!I1601</x:f>
        <x:v>3075.91</x:v>
      </x:c>
      <x:c r="J1601" s="32" t="n">
        <x:f>'Raw_Data'!J1601</x:f>
        <x:v>0.311</x:v>
      </x:c>
      <x:c r="K1601" s="32" t="n">
        <x:f>'Raw_Data'!K1601</x:f>
        <x:v>0.784</x:v>
      </x:c>
      <x:c r="L1601" t="n">
        <x:f>'Raw_Data'!L1601</x:f>
        <x:v>0</x:v>
      </x:c>
      <x:c r="M1601" t="n">
        <x:f>IF('Raw_Data'!M1601="",Assumptions!$B$15,'Raw_Data'!M1601)</x:f>
        <x:v>10</x:v>
      </x:c>
      <x:c r="N1601" s="32" t="n">
        <x:f>'Raw_Data'!N1601</x:f>
        <x:v>0.02</x:v>
      </x:c>
      <x:c r="O1601" t="str">
        <x:f>IF(OR(D1601&lt;620,L1601&gt;=2,J1601&gt;0.9),"High",IF(OR(D1601&lt;700,L1601=1,J1601&gt;0.75),"Medium","Low"))</x:f>
        <x:v>Low</x:v>
      </x:c>
      <x:c r="P1601" s="30" t="n">
        <x:f>XLOOKUP(F1601,Assumptions!$A$4:$A$6,Assumptions!$B$4:$B$6)</x:f>
        <x:v>195</x:v>
      </x:c>
      <x:c r="Q1601" s="32" t="n">
        <x:f>XLOOKUP(F1601,Assumptions!$A$4:$A$6,Assumptions!$C$4:$C$6)</x:f>
        <x:v>0.199</x:v>
      </x:c>
      <x:c r="R1601" s="32" t="n">
        <x:f>XLOOKUP(F1601,Assumptions!$A$4:$A$6,Assumptions!$D$4:$D$6)</x:f>
        <x:v>0.017</x:v>
      </x:c>
      <x:c r="S1601" s="32" t="n">
        <x:f>XLOOKUP(F1601,Assumptions!$A$4:$A$6,Assumptions!$E$4:$E$6)</x:f>
        <x:v>0.013</x:v>
      </x:c>
      <x:c r="T1601" s="32" t="n">
        <x:f>XLOOKUP(O1601,Assumptions!$H$4:$H$6,Assumptions!$I$4:$I$6)</x:f>
        <x:v>0.0035</x:v>
      </x:c>
      <x:c r="U1601" s="30" t="n">
        <x:f>XLOOKUP(F1601,Assumptions!$A$4:$A$6,Assumptions!$F$4:$F$6)</x:f>
        <x:v>140</x:v>
      </x:c>
      <x:c r="V1601" s="60" t="n">
        <x:f>I1601*12</x:f>
        <x:v>36910.92</x:v>
      </x:c>
      <x:c r="W1601" s="60" t="n">
        <x:f>H1601*J1601*(1-K1601)*Q1601</x:f>
        <x:v>401.094192096</x:v>
      </x:c>
      <x:c r="X1601" s="60" t="n">
        <x:f>V1601*R1601</x:f>
        <x:v>627.48564</x:v>
      </x:c>
      <x:c r="Y1601" s="60" t="n">
        <x:f>V1601*S1601</x:f>
        <x:v>479.84196</x:v>
      </x:c>
      <x:c r="Z1601" s="60" t="n">
        <x:f>H1601*J1601*T1601</x:f>
        <x:v>32.659354</x:v>
      </x:c>
      <x:c r="AA1601" s="60" t="n">
        <x:f>P1601+W1601+X1601-Y1601-Z1601-U1601</x:f>
        <x:v>571.0785180959998</x:v>
      </x:c>
      <x:c r="AB1601" s="32" t="n">
        <x:f>IFERROR(AA1601/(P1601+W1601+X1601),0)</x:f>
        <x:v>0.4667276324077186</x:v>
      </x:c>
      <x:c r="AC1601" t="n">
        <x:f>IF(O1601="High",0,IF(I1601&gt;=1800,3,IF(I1601&gt;=900,2,1))+IF(K1601&gt;=0.9,2,IF(K1601&gt;=0.75,1,0))+IF(J1601&lt;=0.7,2,IF(J1601&lt;=0.85,1,0))+IF(M1601&gt;=8,1,0))</x:f>
        <x:v>7</x:v>
      </x:c>
      <x:c r="AD1601" t="str">
        <x:f>IF(AND(O1601&lt;&gt;"High",AC1601&gt;=Assumptions!$B$10,AA1601&gt;0),"Priority Growth",IF(AND(O1601="Low",AA1601&gt;0),"Maintain","Watch"))</x:f>
        <x:v>Priority Growth</x:v>
      </x:c>
      <x:c r="AE1601" s="60" t="n">
        <x:f>MAX(AA1601,0)*N1601</x:f>
        <x:v>11.421570361919997</x:v>
      </x:c>
      <x:c r="AF1601" t="str">
        <x:f>IF(AND(AA1601&gt;=Assumptions!$B$11,O1601&lt;&gt;"High",OR(N1601&gt;=Assumptions!$B$12,M1601&lt;=6)),"High","Standard")</x:f>
        <x:v>Standard</x:v>
      </x:c>
    </x:row>
    <x:row r="1602">
      <x:c r="A1602" t="str">
        <x:f>'Raw_Data'!A1602</x:f>
        <x:v>C01601</x:v>
      </x:c>
      <x:c r="B1602" t="n">
        <x:f>'Raw_Data'!B1602</x:f>
        <x:v>40</x:v>
      </x:c>
      <x:c r="C1602" s="30" t="n">
        <x:f>'Raw_Data'!C1602</x:f>
        <x:v>128346</x:v>
      </x:c>
      <x:c r="D1602" t="n">
        <x:f>'Raw_Data'!D1602</x:f>
        <x:v>611</x:v>
      </x:c>
      <x:c r="E1602" t="n">
        <x:f>'Raw_Data'!E1602</x:f>
        <x:v>63</x:v>
      </x:c>
      <x:c r="F1602" t="str">
        <x:f>PROPER(TRIM('Raw_Data'!F1602))</x:f>
        <x:v>Gold</x:v>
      </x:c>
      <x:c r="G1602" t="str">
        <x:f>PROPER(TRIM('Raw_Data'!G1602))</x:f>
        <x:v>Branch</x:v>
      </x:c>
      <x:c r="H1602" s="60" t="n">
        <x:f>'Raw_Data'!H1602</x:f>
        <x:v>13733</x:v>
      </x:c>
      <x:c r="I1602" s="60" t="n">
        <x:f>'Raw_Data'!I1602</x:f>
        <x:v>1550.94</x:v>
      </x:c>
      <x:c r="J1602" s="32" t="n">
        <x:f>'Raw_Data'!J1602</x:f>
        <x:v>0.526</x:v>
      </x:c>
      <x:c r="K1602" s="32" t="n">
        <x:f>'Raw_Data'!K1602</x:f>
        <x:v>0.796</x:v>
      </x:c>
      <x:c r="L1602" t="n">
        <x:f>'Raw_Data'!L1602</x:f>
        <x:v>1</x:v>
      </x:c>
      <x:c r="M1602" t="n">
        <x:f>IF('Raw_Data'!M1602="",Assumptions!$B$15,'Raw_Data'!M1602)</x:f>
        <x:v>7</x:v>
      </x:c>
      <x:c r="N1602" s="32" t="n">
        <x:f>'Raw_Data'!N1602</x:f>
        <x:v>0.095</x:v>
      </x:c>
      <x:c r="O1602" t="str">
        <x:f>IF(OR(D1602&lt;620,L1602&gt;=2,J1602&gt;0.9),"High",IF(OR(D1602&lt;700,L1602=1,J1602&gt;0.75),"Medium","Low"))</x:f>
        <x:v>High</x:v>
      </x:c>
      <x:c r="P1602" s="30" t="n">
        <x:f>XLOOKUP(F1602,Assumptions!$A$4:$A$6,Assumptions!$B$4:$B$6)</x:f>
        <x:v>95</x:v>
      </x:c>
      <x:c r="Q1602" s="32" t="n">
        <x:f>XLOOKUP(F1602,Assumptions!$A$4:$A$6,Assumptions!$C$4:$C$6)</x:f>
        <x:v>0.219</x:v>
      </x:c>
      <x:c r="R1602" s="32" t="n">
        <x:f>XLOOKUP(F1602,Assumptions!$A$4:$A$6,Assumptions!$D$4:$D$6)</x:f>
        <x:v>0.016</x:v>
      </x:c>
      <x:c r="S1602" s="32" t="n">
        <x:f>XLOOKUP(F1602,Assumptions!$A$4:$A$6,Assumptions!$E$4:$E$6)</x:f>
        <x:v>0.01</x:v>
      </x:c>
      <x:c r="T1602" s="32" t="n">
        <x:f>XLOOKUP(O1602,Assumptions!$H$4:$H$6,Assumptions!$I$4:$I$6)</x:f>
        <x:v>0.045</x:v>
      </x:c>
      <x:c r="U1602" s="30" t="n">
        <x:f>XLOOKUP(F1602,Assumptions!$A$4:$A$6,Assumptions!$F$4:$F$6)</x:f>
        <x:v>90</x:v>
      </x:c>
      <x:c r="V1602" s="60" t="n">
        <x:f>I1602*12</x:f>
        <x:v>18611.28</x:v>
      </x:c>
      <x:c r="W1602" s="60" t="n">
        <x:f>H1602*J1602*(1-K1602)*Q1602</x:f>
        <x:v>322.71967720799995</x:v>
      </x:c>
      <x:c r="X1602" s="60" t="n">
        <x:f>V1602*R1602</x:f>
        <x:v>297.78048</x:v>
      </x:c>
      <x:c r="Y1602" s="60" t="n">
        <x:f>V1602*S1602</x:f>
        <x:v>186.1128</x:v>
      </x:c>
      <x:c r="Z1602" s="60" t="n">
        <x:f>H1602*J1602*T1602</x:f>
        <x:v>325.06011</x:v>
      </x:c>
      <x:c r="AA1602" s="60" t="n">
        <x:f>P1602+W1602+X1602-Y1602-Z1602-U1602</x:f>
        <x:v>114.32724720800002</x:v>
      </x:c>
      <x:c r="AB1602" s="32" t="n">
        <x:f>IFERROR(AA1602/(P1602+W1602+X1602),0)</x:f>
        <x:v>0.15978647391794273</x:v>
      </x:c>
      <x:c r="AC1602" t="n">
        <x:f>IF(O1602="High",0,IF(I1602&gt;=1800,3,IF(I1602&gt;=900,2,1))+IF(K1602&gt;=0.9,2,IF(K1602&gt;=0.75,1,0))+IF(J1602&lt;=0.7,2,IF(J1602&lt;=0.85,1,0))+IF(M1602&gt;=8,1,0))</x:f>
        <x:v>0</x:v>
      </x:c>
      <x:c r="AD1602" t="str">
        <x:f>IF(AND(O1602&lt;&gt;"High",AC1602&gt;=Assumptions!$B$10,AA1602&gt;0),"Priority Growth",IF(AND(O1602="Low",AA1602&gt;0),"Maintain","Watch"))</x:f>
        <x:v>Watch</x:v>
      </x:c>
      <x:c r="AE1602" s="60" t="n">
        <x:f>MAX(AA1602,0)*N1602</x:f>
        <x:v>10.861088484760002</x:v>
      </x:c>
      <x:c r="AF1602" t="str">
        <x:f>IF(AND(AA1602&gt;=Assumptions!$B$11,O1602&lt;&gt;"High",OR(N1602&gt;=Assumptions!$B$12,M1602&lt;=6)),"High","Standard")</x:f>
        <x:v>Standard</x:v>
      </x:c>
    </x:row>
    <x:row r="1603">
      <x:c r="A1603" t="str">
        <x:f>'Raw_Data'!A1603</x:f>
        <x:v>C01602</x:v>
      </x:c>
      <x:c r="B1603" t="n">
        <x:f>'Raw_Data'!B1603</x:f>
        <x:v>53</x:v>
      </x:c>
      <x:c r="C1603" s="30" t="n">
        <x:f>'Raw_Data'!C1603</x:f>
        <x:v>58640</x:v>
      </x:c>
      <x:c r="D1603" t="n">
        <x:f>'Raw_Data'!D1603</x:f>
        <x:v>717</x:v>
      </x:c>
      <x:c r="E1603" t="n">
        <x:f>'Raw_Data'!E1603</x:f>
        <x:v>19</x:v>
      </x:c>
      <x:c r="F1603" t="str">
        <x:f>PROPER(TRIM('Raw_Data'!F1603))</x:f>
        <x:v>Gold</x:v>
      </x:c>
      <x:c r="G1603" t="str">
        <x:f>PROPER(TRIM('Raw_Data'!G1603))</x:f>
        <x:v>Digital</x:v>
      </x:c>
      <x:c r="H1603" s="60" t="n">
        <x:f>'Raw_Data'!H1603</x:f>
        <x:v>11740</x:v>
      </x:c>
      <x:c r="I1603" s="60" t="n">
        <x:f>'Raw_Data'!I1603</x:f>
        <x:v>1365.31</x:v>
      </x:c>
      <x:c r="J1603" s="32" t="n">
        <x:f>'Raw_Data'!J1603</x:f>
        <x:v>0.293</x:v>
      </x:c>
      <x:c r="K1603" s="32" t="n">
        <x:f>'Raw_Data'!K1603</x:f>
        <x:v>0.796</x:v>
      </x:c>
      <x:c r="L1603" t="n">
        <x:f>'Raw_Data'!L1603</x:f>
        <x:v>0</x:v>
      </x:c>
      <x:c r="M1603" t="n">
        <x:f>IF('Raw_Data'!M1603="",Assumptions!$B$15,'Raw_Data'!M1603)</x:f>
        <x:v>10</x:v>
      </x:c>
      <x:c r="N1603" s="32" t="n">
        <x:f>'Raw_Data'!N1603</x:f>
        <x:v>0.02</x:v>
      </x:c>
      <x:c r="O1603" t="str">
        <x:f>IF(OR(D1603&lt;620,L1603&gt;=2,J1603&gt;0.9),"High",IF(OR(D1603&lt;700,L1603=1,J1603&gt;0.75),"Medium","Low"))</x:f>
        <x:v>Low</x:v>
      </x:c>
      <x:c r="P1603" s="30" t="n">
        <x:f>XLOOKUP(F1603,Assumptions!$A$4:$A$6,Assumptions!$B$4:$B$6)</x:f>
        <x:v>95</x:v>
      </x:c>
      <x:c r="Q1603" s="32" t="n">
        <x:f>XLOOKUP(F1603,Assumptions!$A$4:$A$6,Assumptions!$C$4:$C$6)</x:f>
        <x:v>0.219</x:v>
      </x:c>
      <x:c r="R1603" s="32" t="n">
        <x:f>XLOOKUP(F1603,Assumptions!$A$4:$A$6,Assumptions!$D$4:$D$6)</x:f>
        <x:v>0.016</x:v>
      </x:c>
      <x:c r="S1603" s="32" t="n">
        <x:f>XLOOKUP(F1603,Assumptions!$A$4:$A$6,Assumptions!$E$4:$E$6)</x:f>
        <x:v>0.01</x:v>
      </x:c>
      <x:c r="T1603" s="32" t="n">
        <x:f>XLOOKUP(O1603,Assumptions!$H$4:$H$6,Assumptions!$I$4:$I$6)</x:f>
        <x:v>0.0035</x:v>
      </x:c>
      <x:c r="U1603" s="30" t="n">
        <x:f>XLOOKUP(F1603,Assumptions!$A$4:$A$6,Assumptions!$F$4:$F$6)</x:f>
        <x:v>90</x:v>
      </x:c>
      <x:c r="V1603" s="60" t="n">
        <x:f>I1603*12</x:f>
        <x:v>16383.72</x:v>
      </x:c>
      <x:c r="W1603" s="60" t="n">
        <x:f>H1603*J1603*(1-K1603)*Q1603</x:f>
        <x:v>153.67739831999995</x:v>
      </x:c>
      <x:c r="X1603" s="60" t="n">
        <x:f>V1603*R1603</x:f>
        <x:v>262.13952</x:v>
      </x:c>
      <x:c r="Y1603" s="60" t="n">
        <x:f>V1603*S1603</x:f>
        <x:v>163.8372</x:v>
      </x:c>
      <x:c r="Z1603" s="60" t="n">
        <x:f>H1603*J1603*T1603</x:f>
        <x:v>12.03937</x:v>
      </x:c>
      <x:c r="AA1603" s="60" t="n">
        <x:f>P1603+W1603+X1603-Y1603-Z1603-U1603</x:f>
        <x:v>244.94034831999994</x:v>
      </x:c>
      <x:c r="AB1603" s="32" t="n">
        <x:f>IFERROR(AA1603/(P1603+W1603+X1603),0)</x:f>
        <x:v>0.4795071179818631</x:v>
      </x:c>
      <x:c r="AC1603" t="n">
        <x:f>IF(O1603="High",0,IF(I1603&gt;=1800,3,IF(I1603&gt;=900,2,1))+IF(K1603&gt;=0.9,2,IF(K1603&gt;=0.75,1,0))+IF(J1603&lt;=0.7,2,IF(J1603&lt;=0.85,1,0))+IF(M1603&gt;=8,1,0))</x:f>
        <x:v>6</x:v>
      </x:c>
      <x:c r="AD1603" t="str">
        <x:f>IF(AND(O1603&lt;&gt;"High",AC1603&gt;=Assumptions!$B$10,AA1603&gt;0),"Priority Growth",IF(AND(O1603="Low",AA1603&gt;0),"Maintain","Watch"))</x:f>
        <x:v>Priority Growth</x:v>
      </x:c>
      <x:c r="AE1603" s="60" t="n">
        <x:f>MAX(AA1603,0)*N1603</x:f>
        <x:v>4.898806966399999</x:v>
      </x:c>
      <x:c r="AF1603" t="str">
        <x:f>IF(AND(AA1603&gt;=Assumptions!$B$11,O1603&lt;&gt;"High",OR(N1603&gt;=Assumptions!$B$12,M1603&lt;=6)),"High","Standard")</x:f>
        <x:v>Standard</x:v>
      </x:c>
    </x:row>
    <x:row r="1604">
      <x:c r="A1604" t="str">
        <x:f>'Raw_Data'!A1604</x:f>
        <x:v>C01603</x:v>
      </x:c>
      <x:c r="B1604" t="n">
        <x:f>'Raw_Data'!B1604</x:f>
        <x:v>35</x:v>
      </x:c>
      <x:c r="C1604" s="30" t="n">
        <x:f>'Raw_Data'!C1604</x:f>
        <x:v>61282</x:v>
      </x:c>
      <x:c r="D1604" t="n">
        <x:f>'Raw_Data'!D1604</x:f>
        <x:v>722</x:v>
      </x:c>
      <x:c r="E1604" t="n">
        <x:f>'Raw_Data'!E1604</x:f>
        <x:v>25</x:v>
      </x:c>
      <x:c r="F1604" t="str">
        <x:f>PROPER(TRIM('Raw_Data'!F1604))</x:f>
        <x:v>Gold</x:v>
      </x:c>
      <x:c r="G1604" t="str">
        <x:f>PROPER(TRIM('Raw_Data'!G1604))</x:f>
        <x:v>Digital</x:v>
      </x:c>
      <x:c r="H1604" s="60" t="n">
        <x:f>'Raw_Data'!H1604</x:f>
        <x:v>10177</x:v>
      </x:c>
      <x:c r="I1604" s="60" t="n">
        <x:f>'Raw_Data'!I1604</x:f>
        <x:v>966.96</x:v>
      </x:c>
      <x:c r="J1604" s="32" t="n">
        <x:f>'Raw_Data'!J1604</x:f>
        <x:v>0.222</x:v>
      </x:c>
      <x:c r="K1604" s="32" t="n">
        <x:f>'Raw_Data'!K1604</x:f>
        <x:v>0.803</x:v>
      </x:c>
      <x:c r="L1604" t="n">
        <x:f>'Raw_Data'!L1604</x:f>
        <x:v>0</x:v>
      </x:c>
      <x:c r="M1604" t="n">
        <x:f>IF('Raw_Data'!M1604="",Assumptions!$B$15,'Raw_Data'!M1604)</x:f>
        <x:v>7</x:v>
      </x:c>
      <x:c r="N1604" s="32" t="n">
        <x:f>'Raw_Data'!N1604</x:f>
        <x:v>0.104</x:v>
      </x:c>
      <x:c r="O1604" t="str">
        <x:f>IF(OR(D1604&lt;620,L1604&gt;=2,J1604&gt;0.9),"High",IF(OR(D1604&lt;700,L1604=1,J1604&gt;0.75),"Medium","Low"))</x:f>
        <x:v>Low</x:v>
      </x:c>
      <x:c r="P1604" s="30" t="n">
        <x:f>XLOOKUP(F1604,Assumptions!$A$4:$A$6,Assumptions!$B$4:$B$6)</x:f>
        <x:v>95</x:v>
      </x:c>
      <x:c r="Q1604" s="32" t="n">
        <x:f>XLOOKUP(F1604,Assumptions!$A$4:$A$6,Assumptions!$C$4:$C$6)</x:f>
        <x:v>0.219</x:v>
      </x:c>
      <x:c r="R1604" s="32" t="n">
        <x:f>XLOOKUP(F1604,Assumptions!$A$4:$A$6,Assumptions!$D$4:$D$6)</x:f>
        <x:v>0.016</x:v>
      </x:c>
      <x:c r="S1604" s="32" t="n">
        <x:f>XLOOKUP(F1604,Assumptions!$A$4:$A$6,Assumptions!$E$4:$E$6)</x:f>
        <x:v>0.01</x:v>
      </x:c>
      <x:c r="T1604" s="32" t="n">
        <x:f>XLOOKUP(O1604,Assumptions!$H$4:$H$6,Assumptions!$I$4:$I$6)</x:f>
        <x:v>0.0035</x:v>
      </x:c>
      <x:c r="U1604" s="30" t="n">
        <x:f>XLOOKUP(F1604,Assumptions!$A$4:$A$6,Assumptions!$F$4:$F$6)</x:f>
        <x:v>90</x:v>
      </x:c>
      <x:c r="V1604" s="60" t="n">
        <x:f>I1604*12</x:f>
        <x:v>11603.52</x:v>
      </x:c>
      <x:c r="W1604" s="60" t="n">
        <x:f>H1604*J1604*(1-K1604)*Q1604</x:f>
        <x:v>97.47272104199998</x:v>
      </x:c>
      <x:c r="X1604" s="60" t="n">
        <x:f>V1604*R1604</x:f>
        <x:v>185.65632000000002</x:v>
      </x:c>
      <x:c r="Y1604" s="60" t="n">
        <x:f>V1604*S1604</x:f>
        <x:v>116.0352</x:v>
      </x:c>
      <x:c r="Z1604" s="60" t="n">
        <x:f>H1604*J1604*T1604</x:f>
        <x:v>7.907528999999999</x:v>
      </x:c>
      <x:c r="AA1604" s="60" t="n">
        <x:f>P1604+W1604+X1604-Y1604-Z1604-U1604</x:f>
        <x:v>164.186312042</x:v>
      </x:c>
      <x:c r="AB1604" s="32" t="n">
        <x:f>IFERROR(AA1604/(P1604+W1604+X1604),0)</x:f>
        <x:v>0.43420709393162765</x:v>
      </x:c>
      <x:c r="AC1604" t="n">
        <x:f>IF(O1604="High",0,IF(I1604&gt;=1800,3,IF(I1604&gt;=900,2,1))+IF(K1604&gt;=0.9,2,IF(K1604&gt;=0.75,1,0))+IF(J1604&lt;=0.7,2,IF(J1604&lt;=0.85,1,0))+IF(M1604&gt;=8,1,0))</x:f>
        <x:v>5</x:v>
      </x:c>
      <x:c r="AD1604" t="str">
        <x:f>IF(AND(O1604&lt;&gt;"High",AC1604&gt;=Assumptions!$B$10,AA1604&gt;0),"Priority Growth",IF(AND(O1604="Low",AA1604&gt;0),"Maintain","Watch"))</x:f>
        <x:v>Maintain</x:v>
      </x:c>
      <x:c r="AE1604" s="60" t="n">
        <x:f>MAX(AA1604,0)*N1604</x:f>
        <x:v>17.075376452367998</x:v>
      </x:c>
      <x:c r="AF1604" t="str">
        <x:f>IF(AND(AA1604&gt;=Assumptions!$B$11,O1604&lt;&gt;"High",OR(N1604&gt;=Assumptions!$B$12,M1604&lt;=6)),"High","Standard")</x:f>
        <x:v>Standard</x:v>
      </x:c>
    </x:row>
    <x:row r="1605">
      <x:c r="A1605" t="str">
        <x:f>'Raw_Data'!A1605</x:f>
        <x:v>C01604</x:v>
      </x:c>
      <x:c r="B1605" t="n">
        <x:f>'Raw_Data'!B1605</x:f>
        <x:v>39</x:v>
      </x:c>
      <x:c r="C1605" s="30" t="n">
        <x:f>'Raw_Data'!C1605</x:f>
        <x:v>122974</x:v>
      </x:c>
      <x:c r="D1605" t="n">
        <x:f>'Raw_Data'!D1605</x:f>
        <x:v>651</x:v>
      </x:c>
      <x:c r="E1605" t="n">
        <x:f>'Raw_Data'!E1605</x:f>
        <x:v>25</x:v>
      </x:c>
      <x:c r="F1605" t="str">
        <x:f>PROPER(TRIM('Raw_Data'!F1605))</x:f>
        <x:v>Platinum</x:v>
      </x:c>
      <x:c r="G1605" t="str">
        <x:f>PROPER(TRIM('Raw_Data'!G1605))</x:f>
        <x:v>Partner</x:v>
      </x:c>
      <x:c r="H1605" s="60" t="n">
        <x:f>'Raw_Data'!H1605</x:f>
        <x:v>23668</x:v>
      </x:c>
      <x:c r="I1605" s="60" t="n">
        <x:f>'Raw_Data'!I1605</x:f>
        <x:v>2990.84</x:v>
      </x:c>
      <x:c r="J1605" s="32" t="n">
        <x:f>'Raw_Data'!J1605</x:f>
        <x:v>0.471</x:v>
      </x:c>
      <x:c r="K1605" s="32" t="n">
        <x:f>'Raw_Data'!K1605</x:f>
        <x:v>0.74</x:v>
      </x:c>
      <x:c r="L1605" t="n">
        <x:f>'Raw_Data'!L1605</x:f>
        <x:v>0</x:v>
      </x:c>
      <x:c r="M1605" t="n">
        <x:f>IF('Raw_Data'!M1605="",Assumptions!$B$15,'Raw_Data'!M1605)</x:f>
        <x:v>8</x:v>
      </x:c>
      <x:c r="N1605" s="32" t="n">
        <x:f>'Raw_Data'!N1605</x:f>
        <x:v>0.073</x:v>
      </x:c>
      <x:c r="O1605" t="str">
        <x:f>IF(OR(D1605&lt;620,L1605&gt;=2,J1605&gt;0.9),"High",IF(OR(D1605&lt;700,L1605=1,J1605&gt;0.75),"Medium","Low"))</x:f>
        <x:v>Medium</x:v>
      </x:c>
      <x:c r="P1605" s="30" t="n">
        <x:f>XLOOKUP(F1605,Assumptions!$A$4:$A$6,Assumptions!$B$4:$B$6)</x:f>
        <x:v>195</x:v>
      </x:c>
      <x:c r="Q1605" s="32" t="n">
        <x:f>XLOOKUP(F1605,Assumptions!$A$4:$A$6,Assumptions!$C$4:$C$6)</x:f>
        <x:v>0.199</x:v>
      </x:c>
      <x:c r="R1605" s="32" t="n">
        <x:f>XLOOKUP(F1605,Assumptions!$A$4:$A$6,Assumptions!$D$4:$D$6)</x:f>
        <x:v>0.017</x:v>
      </x:c>
      <x:c r="S1605" s="32" t="n">
        <x:f>XLOOKUP(F1605,Assumptions!$A$4:$A$6,Assumptions!$E$4:$E$6)</x:f>
        <x:v>0.013</x:v>
      </x:c>
      <x:c r="T1605" s="32" t="n">
        <x:f>XLOOKUP(O1605,Assumptions!$H$4:$H$6,Assumptions!$I$4:$I$6)</x:f>
        <x:v>0.012</x:v>
      </x:c>
      <x:c r="U1605" s="30" t="n">
        <x:f>XLOOKUP(F1605,Assumptions!$A$4:$A$6,Assumptions!$F$4:$F$6)</x:f>
        <x:v>140</x:v>
      </x:c>
      <x:c r="V1605" s="60" t="n">
        <x:f>I1605*12</x:f>
        <x:v>35890.08</x:v>
      </x:c>
      <x:c r="W1605" s="60" t="n">
        <x:f>H1605*J1605*(1-K1605)*Q1605</x:f>
        <x:v>576.7782727199999</x:v>
      </x:c>
      <x:c r="X1605" s="60" t="n">
        <x:f>V1605*R1605</x:f>
        <x:v>610.1313600000001</x:v>
      </x:c>
      <x:c r="Y1605" s="60" t="n">
        <x:f>V1605*S1605</x:f>
        <x:v>466.57104</x:v>
      </x:c>
      <x:c r="Z1605" s="60" t="n">
        <x:f>H1605*J1605*T1605</x:f>
        <x:v>133.771536</x:v>
      </x:c>
      <x:c r="AA1605" s="60" t="n">
        <x:f>P1605+W1605+X1605-Y1605-Z1605-U1605</x:f>
        <x:v>641.56705672</x:v>
      </x:c>
      <x:c r="AB1605" s="32" t="n">
        <x:f>IFERROR(AA1605/(P1605+W1605+X1605),0)</x:f>
        <x:v>0.4642612234037398</x:v>
      </x:c>
      <x:c r="AC1605" t="n">
        <x:f>IF(O1605="High",0,IF(I1605&gt;=1800,3,IF(I1605&gt;=900,2,1))+IF(K1605&gt;=0.9,2,IF(K1605&gt;=0.75,1,0))+IF(J1605&lt;=0.7,2,IF(J1605&lt;=0.85,1,0))+IF(M1605&gt;=8,1,0))</x:f>
        <x:v>6</x:v>
      </x:c>
      <x:c r="AD1605" t="str">
        <x:f>IF(AND(O1605&lt;&gt;"High",AC1605&gt;=Assumptions!$B$10,AA1605&gt;0),"Priority Growth",IF(AND(O1605="Low",AA1605&gt;0),"Maintain","Watch"))</x:f>
        <x:v>Priority Growth</x:v>
      </x:c>
      <x:c r="AE1605" s="60" t="n">
        <x:f>MAX(AA1605,0)*N1605</x:f>
        <x:v>46.83439514056</x:v>
      </x:c>
      <x:c r="AF1605" t="str">
        <x:f>IF(AND(AA1605&gt;=Assumptions!$B$11,O1605&lt;&gt;"High",OR(N1605&gt;=Assumptions!$B$12,M1605&lt;=6)),"High","Standard")</x:f>
        <x:v>Standard</x:v>
      </x:c>
    </x:row>
    <x:row r="1606">
      <x:c r="A1606" t="str">
        <x:f>'Raw_Data'!A1606</x:f>
        <x:v>C01605</x:v>
      </x:c>
      <x:c r="B1606" t="n">
        <x:f>'Raw_Data'!B1606</x:f>
        <x:v>45</x:v>
      </x:c>
      <x:c r="C1606" s="30" t="n">
        <x:f>'Raw_Data'!C1606</x:f>
        <x:v>90788</x:v>
      </x:c>
      <x:c r="D1606" t="n">
        <x:f>'Raw_Data'!D1606</x:f>
        <x:v>562</x:v>
      </x:c>
      <x:c r="E1606" t="n">
        <x:f>'Raw_Data'!E1606</x:f>
        <x:v>12</x:v>
      </x:c>
      <x:c r="F1606" t="str">
        <x:f>PROPER(TRIM('Raw_Data'!F1606))</x:f>
        <x:v>Classic</x:v>
      </x:c>
      <x:c r="G1606" t="str">
        <x:f>PROPER(TRIM('Raw_Data'!G1606))</x:f>
        <x:v>Partner</x:v>
      </x:c>
      <x:c r="H1606" s="60" t="n">
        <x:f>'Raw_Data'!H1606</x:f>
        <x:v>4761</x:v>
      </x:c>
      <x:c r="I1606" s="60" t="n">
        <x:f>'Raw_Data'!I1606</x:f>
        <x:v>754.14</x:v>
      </x:c>
      <x:c r="J1606" s="32" t="n">
        <x:f>'Raw_Data'!J1606</x:f>
        <x:v>0.563</x:v>
      </x:c>
      <x:c r="K1606" s="32" t="n">
        <x:f>'Raw_Data'!K1606</x:f>
        <x:v>0.653</x:v>
      </x:c>
      <x:c r="L1606" t="n">
        <x:f>'Raw_Data'!L1606</x:f>
        <x:v>0</x:v>
      </x:c>
      <x:c r="M1606" t="n">
        <x:f>IF('Raw_Data'!M1606="",Assumptions!$B$15,'Raw_Data'!M1606)</x:f>
        <x:v>9</x:v>
      </x:c>
      <x:c r="N1606" s="32" t="n">
        <x:f>'Raw_Data'!N1606</x:f>
        <x:v>0.02</x:v>
      </x:c>
      <x:c r="O1606" t="str">
        <x:f>IF(OR(D1606&lt;620,L1606&gt;=2,J1606&gt;0.9),"High",IF(OR(D1606&lt;700,L1606=1,J1606&gt;0.75),"Medium","Low"))</x:f>
        <x:v>High</x:v>
      </x:c>
      <x:c r="P1606" s="30" t="n">
        <x:f>XLOOKUP(F1606,Assumptions!$A$4:$A$6,Assumptions!$B$4:$B$6)</x:f>
        <x:v>0</x:v>
      </x:c>
      <x:c r="Q1606" s="32" t="n">
        <x:f>XLOOKUP(F1606,Assumptions!$A$4:$A$6,Assumptions!$C$4:$C$6)</x:f>
        <x:v>0.229</x:v>
      </x:c>
      <x:c r="R1606" s="32" t="n">
        <x:f>XLOOKUP(F1606,Assumptions!$A$4:$A$6,Assumptions!$D$4:$D$6)</x:f>
        <x:v>0.015</x:v>
      </x:c>
      <x:c r="S1606" s="32" t="n">
        <x:f>XLOOKUP(F1606,Assumptions!$A$4:$A$6,Assumptions!$E$4:$E$6)</x:f>
        <x:v>0.0075</x:v>
      </x:c>
      <x:c r="T1606" s="32" t="n">
        <x:f>XLOOKUP(O1606,Assumptions!$H$4:$H$6,Assumptions!$I$4:$I$6)</x:f>
        <x:v>0.045</x:v>
      </x:c>
      <x:c r="U1606" s="30" t="n">
        <x:f>XLOOKUP(F1606,Assumptions!$A$4:$A$6,Assumptions!$F$4:$F$6)</x:f>
        <x:v>60</x:v>
      </x:c>
      <x:c r="V1606" s="60" t="n">
        <x:f>I1606*12</x:f>
        <x:v>9049.68</x:v>
      </x:c>
      <x:c r="W1606" s="60" t="n">
        <x:f>H1606*J1606*(1-K1606)*Q1606</x:f>
        <x:v>212.99604210899997</x:v>
      </x:c>
      <x:c r="X1606" s="60" t="n">
        <x:f>V1606*R1606</x:f>
        <x:v>135.7452</x:v>
      </x:c>
      <x:c r="Y1606" s="60" t="n">
        <x:f>V1606*S1606</x:f>
        <x:v>67.8726</x:v>
      </x:c>
      <x:c r="Z1606" s="60" t="n">
        <x:f>H1606*J1606*T1606</x:f>
        <x:v>120.61993499999998</x:v>
      </x:c>
      <x:c r="AA1606" s="60" t="n">
        <x:f>P1606+W1606+X1606-Y1606-Z1606-U1606</x:f>
        <x:v>100.24870710900001</x:v>
      </x:c>
      <x:c r="AB1606" s="32" t="n">
        <x:f>IFERROR(AA1606/(P1606+W1606+X1606),0)</x:f>
        <x:v>0.2874587086481358</x:v>
      </x:c>
      <x:c r="AC1606" t="n">
        <x:f>IF(O1606="High",0,IF(I1606&gt;=1800,3,IF(I1606&gt;=900,2,1))+IF(K1606&gt;=0.9,2,IF(K1606&gt;=0.75,1,0))+IF(J1606&lt;=0.7,2,IF(J1606&lt;=0.85,1,0))+IF(M1606&gt;=8,1,0))</x:f>
        <x:v>0</x:v>
      </x:c>
      <x:c r="AD1606" t="str">
        <x:f>IF(AND(O1606&lt;&gt;"High",AC1606&gt;=Assumptions!$B$10,AA1606&gt;0),"Priority Growth",IF(AND(O1606="Low",AA1606&gt;0),"Maintain","Watch"))</x:f>
        <x:v>Watch</x:v>
      </x:c>
      <x:c r="AE1606" s="60" t="n">
        <x:f>MAX(AA1606,0)*N1606</x:f>
        <x:v>2.00497414218</x:v>
      </x:c>
      <x:c r="AF1606" t="str">
        <x:f>IF(AND(AA1606&gt;=Assumptions!$B$11,O1606&lt;&gt;"High",OR(N1606&gt;=Assumptions!$B$12,M1606&lt;=6)),"High","Standard")</x:f>
        <x:v>Standard</x:v>
      </x:c>
    </x:row>
    <x:row r="1607">
      <x:c r="A1607" t="str">
        <x:f>'Raw_Data'!A1607</x:f>
        <x:v>C01606</x:v>
      </x:c>
      <x:c r="B1607" t="n">
        <x:f>'Raw_Data'!B1607</x:f>
        <x:v>22</x:v>
      </x:c>
      <x:c r="C1607" s="30" t="n">
        <x:f>'Raw_Data'!C1607</x:f>
        <x:v>244987</x:v>
      </x:c>
      <x:c r="D1607" t="n">
        <x:f>'Raw_Data'!D1607</x:f>
        <x:v>691</x:v>
      </x:c>
      <x:c r="E1607" t="n">
        <x:f>'Raw_Data'!E1607</x:f>
        <x:v>49</x:v>
      </x:c>
      <x:c r="F1607" t="str">
        <x:f>PROPER(TRIM('Raw_Data'!F1607))</x:f>
        <x:v>Platinum</x:v>
      </x:c>
      <x:c r="G1607" t="str">
        <x:f>PROPER(TRIM('Raw_Data'!G1607))</x:f>
        <x:v>Branch</x:v>
      </x:c>
      <x:c r="H1607" s="60" t="n">
        <x:f>'Raw_Data'!H1607</x:f>
        <x:v>40000</x:v>
      </x:c>
      <x:c r="I1607" s="60" t="n">
        <x:f>'Raw_Data'!I1607</x:f>
        <x:v>4658.85</x:v>
      </x:c>
      <x:c r="J1607" s="32" t="n">
        <x:f>'Raw_Data'!J1607</x:f>
        <x:v>0.317</x:v>
      </x:c>
      <x:c r="K1607" s="32" t="n">
        <x:f>'Raw_Data'!K1607</x:f>
        <x:v>0.777</x:v>
      </x:c>
      <x:c r="L1607" t="n">
        <x:f>'Raw_Data'!L1607</x:f>
        <x:v>0</x:v>
      </x:c>
      <x:c r="M1607" t="n">
        <x:f>IF('Raw_Data'!M1607="",Assumptions!$B$15,'Raw_Data'!M1607)</x:f>
        <x:v>8</x:v>
      </x:c>
      <x:c r="N1607" s="32" t="n">
        <x:f>'Raw_Data'!N1607</x:f>
        <x:v>0.047</x:v>
      </x:c>
      <x:c r="O1607" t="str">
        <x:f>IF(OR(D1607&lt;620,L1607&gt;=2,J1607&gt;0.9),"High",IF(OR(D1607&lt;700,L1607=1,J1607&gt;0.75),"Medium","Low"))</x:f>
        <x:v>Medium</x:v>
      </x:c>
      <x:c r="P1607" s="30" t="n">
        <x:f>XLOOKUP(F1607,Assumptions!$A$4:$A$6,Assumptions!$B$4:$B$6)</x:f>
        <x:v>195</x:v>
      </x:c>
      <x:c r="Q1607" s="32" t="n">
        <x:f>XLOOKUP(F1607,Assumptions!$A$4:$A$6,Assumptions!$C$4:$C$6)</x:f>
        <x:v>0.199</x:v>
      </x:c>
      <x:c r="R1607" s="32" t="n">
        <x:f>XLOOKUP(F1607,Assumptions!$A$4:$A$6,Assumptions!$D$4:$D$6)</x:f>
        <x:v>0.017</x:v>
      </x:c>
      <x:c r="S1607" s="32" t="n">
        <x:f>XLOOKUP(F1607,Assumptions!$A$4:$A$6,Assumptions!$E$4:$E$6)</x:f>
        <x:v>0.013</x:v>
      </x:c>
      <x:c r="T1607" s="32" t="n">
        <x:f>XLOOKUP(O1607,Assumptions!$H$4:$H$6,Assumptions!$I$4:$I$6)</x:f>
        <x:v>0.012</x:v>
      </x:c>
      <x:c r="U1607" s="30" t="n">
        <x:f>XLOOKUP(F1607,Assumptions!$A$4:$A$6,Assumptions!$F$4:$F$6)</x:f>
        <x:v>140</x:v>
      </x:c>
      <x:c r="V1607" s="60" t="n">
        <x:f>I1607*12</x:f>
        <x:v>55906.200000000004</x:v>
      </x:c>
      <x:c r="W1607" s="60" t="n">
        <x:f>H1607*J1607*(1-K1607)*Q1607</x:f>
        <x:v>562.70036</x:v>
      </x:c>
      <x:c r="X1607" s="60" t="n">
        <x:f>V1607*R1607</x:f>
        <x:v>950.4054000000001</x:v>
      </x:c>
      <x:c r="Y1607" s="60" t="n">
        <x:f>V1607*S1607</x:f>
        <x:v>726.7806</x:v>
      </x:c>
      <x:c r="Z1607" s="60" t="n">
        <x:f>H1607*J1607*T1607</x:f>
        <x:v>152.16</x:v>
      </x:c>
      <x:c r="AA1607" s="60" t="n">
        <x:f>P1607+W1607+X1607-Y1607-Z1607-U1607</x:f>
        <x:v>689.1651600000001</x:v>
      </x:c>
      <x:c r="AB1607" s="32" t="n">
        <x:f>IFERROR(AA1607/(P1607+W1607+X1607),0)</x:f>
        <x:v>0.40346749957684125</x:v>
      </x:c>
      <x:c r="AC1607" t="n">
        <x:f>IF(O1607="High",0,IF(I1607&gt;=1800,3,IF(I1607&gt;=900,2,1))+IF(K1607&gt;=0.9,2,IF(K1607&gt;=0.75,1,0))+IF(J1607&lt;=0.7,2,IF(J1607&lt;=0.85,1,0))+IF(M1607&gt;=8,1,0))</x:f>
        <x:v>7</x:v>
      </x:c>
      <x:c r="AD1607" t="str">
        <x:f>IF(AND(O1607&lt;&gt;"High",AC1607&gt;=Assumptions!$B$10,AA1607&gt;0),"Priority Growth",IF(AND(O1607="Low",AA1607&gt;0),"Maintain","Watch"))</x:f>
        <x:v>Priority Growth</x:v>
      </x:c>
      <x:c r="AE1607" s="60" t="n">
        <x:f>MAX(AA1607,0)*N1607</x:f>
        <x:v>32.39076252</x:v>
      </x:c>
      <x:c r="AF1607" t="str">
        <x:f>IF(AND(AA1607&gt;=Assumptions!$B$11,O1607&lt;&gt;"High",OR(N1607&gt;=Assumptions!$B$12,M1607&lt;=6)),"High","Standard")</x:f>
        <x:v>Standard</x:v>
      </x:c>
    </x:row>
    <x:row r="1608">
      <x:c r="A1608" t="str">
        <x:f>'Raw_Data'!A1608</x:f>
        <x:v>C01607</x:v>
      </x:c>
      <x:c r="B1608" t="n">
        <x:f>'Raw_Data'!B1608</x:f>
        <x:v>71</x:v>
      </x:c>
      <x:c r="C1608" s="30" t="n">
        <x:f>'Raw_Data'!C1608</x:f>
        <x:v>106794</x:v>
      </x:c>
      <x:c r="D1608" t="n">
        <x:f>'Raw_Data'!D1608</x:f>
        <x:v>659</x:v>
      </x:c>
      <x:c r="E1608" t="n">
        <x:f>'Raw_Data'!E1608</x:f>
        <x:v>58</x:v>
      </x:c>
      <x:c r="F1608" t="str">
        <x:f>PROPER(TRIM('Raw_Data'!F1608))</x:f>
        <x:v>Gold</x:v>
      </x:c>
      <x:c r="G1608" t="str">
        <x:f>PROPER(TRIM('Raw_Data'!G1608))</x:f>
        <x:v>Partner</x:v>
      </x:c>
      <x:c r="H1608" s="60" t="n">
        <x:f>'Raw_Data'!H1608</x:f>
        <x:v>12565</x:v>
      </x:c>
      <x:c r="I1608" s="60" t="n">
        <x:f>'Raw_Data'!I1608</x:f>
        <x:v>1423.03</x:v>
      </x:c>
      <x:c r="J1608" s="32" t="n">
        <x:f>'Raw_Data'!J1608</x:f>
        <x:v>0.341</x:v>
      </x:c>
      <x:c r="K1608" s="32" t="n">
        <x:f>'Raw_Data'!K1608</x:f>
        <x:v>0.71</x:v>
      </x:c>
      <x:c r="L1608" t="n">
        <x:f>'Raw_Data'!L1608</x:f>
        <x:v>0</x:v>
      </x:c>
      <x:c r="M1608" t="n">
        <x:f>IF('Raw_Data'!M1608="",Assumptions!$B$15,'Raw_Data'!M1608)</x:f>
        <x:v>8</x:v>
      </x:c>
      <x:c r="N1608" s="32" t="n">
        <x:f>'Raw_Data'!N1608</x:f>
        <x:v>0.066</x:v>
      </x:c>
      <x:c r="O1608" t="str">
        <x:f>IF(OR(D1608&lt;620,L1608&gt;=2,J1608&gt;0.9),"High",IF(OR(D1608&lt;700,L1608=1,J1608&gt;0.75),"Medium","Low"))</x:f>
        <x:v>Medium</x:v>
      </x:c>
      <x:c r="P1608" s="30" t="n">
        <x:f>XLOOKUP(F1608,Assumptions!$A$4:$A$6,Assumptions!$B$4:$B$6)</x:f>
        <x:v>95</x:v>
      </x:c>
      <x:c r="Q1608" s="32" t="n">
        <x:f>XLOOKUP(F1608,Assumptions!$A$4:$A$6,Assumptions!$C$4:$C$6)</x:f>
        <x:v>0.219</x:v>
      </x:c>
      <x:c r="R1608" s="32" t="n">
        <x:f>XLOOKUP(F1608,Assumptions!$A$4:$A$6,Assumptions!$D$4:$D$6)</x:f>
        <x:v>0.016</x:v>
      </x:c>
      <x:c r="S1608" s="32" t="n">
        <x:f>XLOOKUP(F1608,Assumptions!$A$4:$A$6,Assumptions!$E$4:$E$6)</x:f>
        <x:v>0.01</x:v>
      </x:c>
      <x:c r="T1608" s="32" t="n">
        <x:f>XLOOKUP(O1608,Assumptions!$H$4:$H$6,Assumptions!$I$4:$I$6)</x:f>
        <x:v>0.012</x:v>
      </x:c>
      <x:c r="U1608" s="30" t="n">
        <x:f>XLOOKUP(F1608,Assumptions!$A$4:$A$6,Assumptions!$F$4:$F$6)</x:f>
        <x:v>90</x:v>
      </x:c>
      <x:c r="V1608" s="60" t="n">
        <x:f>I1608*12</x:f>
        <x:v>17076.36</x:v>
      </x:c>
      <x:c r="W1608" s="60" t="n">
        <x:f>H1608*J1608*(1-K1608)*Q1608</x:f>
        <x:v>272.11907415</x:v>
      </x:c>
      <x:c r="X1608" s="60" t="n">
        <x:f>V1608*R1608</x:f>
        <x:v>273.22176</x:v>
      </x:c>
      <x:c r="Y1608" s="60" t="n">
        <x:f>V1608*S1608</x:f>
        <x:v>170.7636</x:v>
      </x:c>
      <x:c r="Z1608" s="60" t="n">
        <x:f>H1608*J1608*T1608</x:f>
        <x:v>51.41598</x:v>
      </x:c>
      <x:c r="AA1608" s="60" t="n">
        <x:f>P1608+W1608+X1608-Y1608-Z1608-U1608</x:f>
        <x:v>328.1612541500001</x:v>
      </x:c>
      <x:c r="AB1608" s="32" t="n">
        <x:f>IFERROR(AA1608/(P1608+W1608+X1608),0)</x:f>
        <x:v>0.5124790371765174</x:v>
      </x:c>
      <x:c r="AC1608" t="n">
        <x:f>IF(O1608="High",0,IF(I1608&gt;=1800,3,IF(I1608&gt;=900,2,1))+IF(K1608&gt;=0.9,2,IF(K1608&gt;=0.75,1,0))+IF(J1608&lt;=0.7,2,IF(J1608&lt;=0.85,1,0))+IF(M1608&gt;=8,1,0))</x:f>
        <x:v>5</x:v>
      </x:c>
      <x:c r="AD1608" t="str">
        <x:f>IF(AND(O1608&lt;&gt;"High",AC1608&gt;=Assumptions!$B$10,AA1608&gt;0),"Priority Growth",IF(AND(O1608="Low",AA1608&gt;0),"Maintain","Watch"))</x:f>
        <x:v>Watch</x:v>
      </x:c>
      <x:c r="AE1608" s="60" t="n">
        <x:f>MAX(AA1608,0)*N1608</x:f>
        <x:v>21.65864277390001</x:v>
      </x:c>
      <x:c r="AF1608" t="str">
        <x:f>IF(AND(AA1608&gt;=Assumptions!$B$11,O1608&lt;&gt;"High",OR(N1608&gt;=Assumptions!$B$12,M1608&lt;=6)),"High","Standard")</x:f>
        <x:v>Standard</x:v>
      </x:c>
    </x:row>
    <x:row r="1609">
      <x:c r="A1609" t="str">
        <x:f>'Raw_Data'!A1609</x:f>
        <x:v>C01608</x:v>
      </x:c>
      <x:c r="B1609" t="n">
        <x:f>'Raw_Data'!B1609</x:f>
        <x:v>50</x:v>
      </x:c>
      <x:c r="C1609" s="30" t="n">
        <x:f>'Raw_Data'!C1609</x:f>
        <x:v>72053</x:v>
      </x:c>
      <x:c r="D1609" t="n">
        <x:f>'Raw_Data'!D1609</x:f>
        <x:v>684</x:v>
      </x:c>
      <x:c r="E1609" t="n">
        <x:f>'Raw_Data'!E1609</x:f>
        <x:v>79</x:v>
      </x:c>
      <x:c r="F1609" t="str">
        <x:f>PROPER(TRIM('Raw_Data'!F1609))</x:f>
        <x:v>Gold</x:v>
      </x:c>
      <x:c r="G1609" t="str">
        <x:f>PROPER(TRIM('Raw_Data'!G1609))</x:f>
        <x:v>Digital</x:v>
      </x:c>
      <x:c r="H1609" s="60" t="n">
        <x:f>'Raw_Data'!H1609</x:f>
        <x:v>9496</x:v>
      </x:c>
      <x:c r="I1609" s="60" t="n">
        <x:f>'Raw_Data'!I1609</x:f>
        <x:v>1135.37</x:v>
      </x:c>
      <x:c r="J1609" s="32" t="n">
        <x:f>'Raw_Data'!J1609</x:f>
        <x:v>0.547</x:v>
      </x:c>
      <x:c r="K1609" s="32" t="n">
        <x:f>'Raw_Data'!K1609</x:f>
        <x:v>0.796</x:v>
      </x:c>
      <x:c r="L1609" t="n">
        <x:f>'Raw_Data'!L1609</x:f>
        <x:v>0</x:v>
      </x:c>
      <x:c r="M1609" t="n">
        <x:f>IF('Raw_Data'!M1609="",Assumptions!$B$15,'Raw_Data'!M1609)</x:f>
        <x:v>5</x:v>
      </x:c>
      <x:c r="N1609" s="32" t="n">
        <x:f>'Raw_Data'!N1609</x:f>
        <x:v>0.216</x:v>
      </x:c>
      <x:c r="O1609" t="str">
        <x:f>IF(OR(D1609&lt;620,L1609&gt;=2,J1609&gt;0.9),"High",IF(OR(D1609&lt;700,L1609=1,J1609&gt;0.75),"Medium","Low"))</x:f>
        <x:v>Medium</x:v>
      </x:c>
      <x:c r="P1609" s="30" t="n">
        <x:f>XLOOKUP(F1609,Assumptions!$A$4:$A$6,Assumptions!$B$4:$B$6)</x:f>
        <x:v>95</x:v>
      </x:c>
      <x:c r="Q1609" s="32" t="n">
        <x:f>XLOOKUP(F1609,Assumptions!$A$4:$A$6,Assumptions!$C$4:$C$6)</x:f>
        <x:v>0.219</x:v>
      </x:c>
      <x:c r="R1609" s="32" t="n">
        <x:f>XLOOKUP(F1609,Assumptions!$A$4:$A$6,Assumptions!$D$4:$D$6)</x:f>
        <x:v>0.016</x:v>
      </x:c>
      <x:c r="S1609" s="32" t="n">
        <x:f>XLOOKUP(F1609,Assumptions!$A$4:$A$6,Assumptions!$E$4:$E$6)</x:f>
        <x:v>0.01</x:v>
      </x:c>
      <x:c r="T1609" s="32" t="n">
        <x:f>XLOOKUP(O1609,Assumptions!$H$4:$H$6,Assumptions!$I$4:$I$6)</x:f>
        <x:v>0.012</x:v>
      </x:c>
      <x:c r="U1609" s="30" t="n">
        <x:f>XLOOKUP(F1609,Assumptions!$A$4:$A$6,Assumptions!$F$4:$F$6)</x:f>
        <x:v>90</x:v>
      </x:c>
      <x:c r="V1609" s="60" t="n">
        <x:f>I1609*12</x:f>
        <x:v>13624.439999999999</x:v>
      </x:c>
      <x:c r="W1609" s="60" t="n">
        <x:f>H1609*J1609*(1-K1609)*Q1609</x:f>
        <x:v>232.06108291199996</x:v>
      </x:c>
      <x:c r="X1609" s="60" t="n">
        <x:f>V1609*R1609</x:f>
        <x:v>217.99103999999997</x:v>
      </x:c>
      <x:c r="Y1609" s="60" t="n">
        <x:f>V1609*S1609</x:f>
        <x:v>136.24439999999998</x:v>
      </x:c>
      <x:c r="Z1609" s="60" t="n">
        <x:f>H1609*J1609*T1609</x:f>
        <x:v>62.33174400000001</x:v>
      </x:c>
      <x:c r="AA1609" s="60" t="n">
        <x:f>P1609+W1609+X1609-Y1609-Z1609-U1609</x:f>
        <x:v>256.47597891199996</x:v>
      </x:c>
      <x:c r="AB1609" s="32" t="n">
        <x:f>IFERROR(AA1609/(P1609+W1609+X1609),0)</x:f>
        <x:v>0.47055312351000356</x:v>
      </x:c>
      <x:c r="AC1609" t="n">
        <x:f>IF(O1609="High",0,IF(I1609&gt;=1800,3,IF(I1609&gt;=900,2,1))+IF(K1609&gt;=0.9,2,IF(K1609&gt;=0.75,1,0))+IF(J1609&lt;=0.7,2,IF(J1609&lt;=0.85,1,0))+IF(M1609&gt;=8,1,0))</x:f>
        <x:v>5</x:v>
      </x:c>
      <x:c r="AD1609" t="str">
        <x:f>IF(AND(O1609&lt;&gt;"High",AC1609&gt;=Assumptions!$B$10,AA1609&gt;0),"Priority Growth",IF(AND(O1609="Low",AA1609&gt;0),"Maintain","Watch"))</x:f>
        <x:v>Watch</x:v>
      </x:c>
      <x:c r="AE1609" s="60" t="n">
        <x:f>MAX(AA1609,0)*N1609</x:f>
        <x:v>55.39881144499199</x:v>
      </x:c>
      <x:c r="AF1609" t="str">
        <x:f>IF(AND(AA1609&gt;=Assumptions!$B$11,O1609&lt;&gt;"High",OR(N1609&gt;=Assumptions!$B$12,M1609&lt;=6)),"High","Standard")</x:f>
        <x:v>Standard</x:v>
      </x:c>
    </x:row>
    <x:row r="1610">
      <x:c r="A1610" t="str">
        <x:f>'Raw_Data'!A1610</x:f>
        <x:v>C01609</x:v>
      </x:c>
      <x:c r="B1610" t="n">
        <x:f>'Raw_Data'!B1610</x:f>
        <x:v>50</x:v>
      </x:c>
      <x:c r="C1610" s="30" t="n">
        <x:f>'Raw_Data'!C1610</x:f>
        <x:v>68793</x:v>
      </x:c>
      <x:c r="D1610" t="n">
        <x:f>'Raw_Data'!D1610</x:f>
        <x:v>706</x:v>
      </x:c>
      <x:c r="E1610" t="n">
        <x:f>'Raw_Data'!E1610</x:f>
        <x:v>9</x:v>
      </x:c>
      <x:c r="F1610" t="str">
        <x:f>PROPER(TRIM('Raw_Data'!F1610))</x:f>
        <x:v>Gold</x:v>
      </x:c>
      <x:c r="G1610" t="str">
        <x:f>PROPER(TRIM('Raw_Data'!G1610))</x:f>
        <x:v>Direct Mail</x:v>
      </x:c>
      <x:c r="H1610" s="60" t="n">
        <x:f>'Raw_Data'!H1610</x:f>
        <x:v>13867</x:v>
      </x:c>
      <x:c r="I1610" s="60" t="n">
        <x:f>'Raw_Data'!I1610</x:f>
        <x:v>1771.81</x:v>
      </x:c>
      <x:c r="J1610" s="32" t="n">
        <x:f>'Raw_Data'!J1610</x:f>
        <x:v>0.607</x:v>
      </x:c>
      <x:c r="K1610" s="32" t="n">
        <x:f>'Raw_Data'!K1610</x:f>
        <x:v>0.875</x:v>
      </x:c>
      <x:c r="L1610" t="n">
        <x:f>'Raw_Data'!L1610</x:f>
        <x:v>0</x:v>
      </x:c>
      <x:c r="M1610" t="n">
        <x:f>IF('Raw_Data'!M1610="",Assumptions!$B$15,'Raw_Data'!M1610)</x:f>
        <x:v>7</x:v>
      </x:c>
      <x:c r="N1610" s="32" t="n">
        <x:f>'Raw_Data'!N1610</x:f>
        <x:v>0.093</x:v>
      </x:c>
      <x:c r="O1610" t="str">
        <x:f>IF(OR(D1610&lt;620,L1610&gt;=2,J1610&gt;0.9),"High",IF(OR(D1610&lt;700,L1610=1,J1610&gt;0.75),"Medium","Low"))</x:f>
        <x:v>Low</x:v>
      </x:c>
      <x:c r="P1610" s="30" t="n">
        <x:f>XLOOKUP(F1610,Assumptions!$A$4:$A$6,Assumptions!$B$4:$B$6)</x:f>
        <x:v>95</x:v>
      </x:c>
      <x:c r="Q1610" s="32" t="n">
        <x:f>XLOOKUP(F1610,Assumptions!$A$4:$A$6,Assumptions!$C$4:$C$6)</x:f>
        <x:v>0.219</x:v>
      </x:c>
      <x:c r="R1610" s="32" t="n">
        <x:f>XLOOKUP(F1610,Assumptions!$A$4:$A$6,Assumptions!$D$4:$D$6)</x:f>
        <x:v>0.016</x:v>
      </x:c>
      <x:c r="S1610" s="32" t="n">
        <x:f>XLOOKUP(F1610,Assumptions!$A$4:$A$6,Assumptions!$E$4:$E$6)</x:f>
        <x:v>0.01</x:v>
      </x:c>
      <x:c r="T1610" s="32" t="n">
        <x:f>XLOOKUP(O1610,Assumptions!$H$4:$H$6,Assumptions!$I$4:$I$6)</x:f>
        <x:v>0.0035</x:v>
      </x:c>
      <x:c r="U1610" s="30" t="n">
        <x:f>XLOOKUP(F1610,Assumptions!$A$4:$A$6,Assumptions!$F$4:$F$6)</x:f>
        <x:v>90</x:v>
      </x:c>
      <x:c r="V1610" s="60" t="n">
        <x:f>I1610*12</x:f>
        <x:v>21261.72</x:v>
      </x:c>
      <x:c r="W1610" s="60" t="n">
        <x:f>H1610*J1610*(1-K1610)*Q1610</x:f>
        <x:v>230.422738875</x:v>
      </x:c>
      <x:c r="X1610" s="60" t="n">
        <x:f>V1610*R1610</x:f>
        <x:v>340.18752</x:v>
      </x:c>
      <x:c r="Y1610" s="60" t="n">
        <x:f>V1610*S1610</x:f>
        <x:v>212.61720000000003</x:v>
      </x:c>
      <x:c r="Z1610" s="60" t="n">
        <x:f>H1610*J1610*T1610</x:f>
        <x:v>29.4604415</x:v>
      </x:c>
      <x:c r="AA1610" s="60" t="n">
        <x:f>P1610+W1610+X1610-Y1610-Z1610-U1610</x:f>
        <x:v>333.532617375</x:v>
      </x:c>
      <x:c r="AB1610" s="32" t="n">
        <x:f>IFERROR(AA1610/(P1610+W1610+X1610),0)</x:f>
        <x:v>0.5010929638295082</x:v>
      </x:c>
      <x:c r="AC1610" t="n">
        <x:f>IF(O1610="High",0,IF(I1610&gt;=1800,3,IF(I1610&gt;=900,2,1))+IF(K1610&gt;=0.9,2,IF(K1610&gt;=0.75,1,0))+IF(J1610&lt;=0.7,2,IF(J1610&lt;=0.85,1,0))+IF(M1610&gt;=8,1,0))</x:f>
        <x:v>5</x:v>
      </x:c>
      <x:c r="AD1610" t="str">
        <x:f>IF(AND(O1610&lt;&gt;"High",AC1610&gt;=Assumptions!$B$10,AA1610&gt;0),"Priority Growth",IF(AND(O1610="Low",AA1610&gt;0),"Maintain","Watch"))</x:f>
        <x:v>Maintain</x:v>
      </x:c>
      <x:c r="AE1610" s="60" t="n">
        <x:f>MAX(AA1610,0)*N1610</x:f>
        <x:v>31.018533415874998</x:v>
      </x:c>
      <x:c r="AF1610" t="str">
        <x:f>IF(AND(AA1610&gt;=Assumptions!$B$11,O1610&lt;&gt;"High",OR(N1610&gt;=Assumptions!$B$12,M1610&lt;=6)),"High","Standard")</x:f>
        <x:v>Standard</x:v>
      </x:c>
    </x:row>
    <x:row r="1611">
      <x:c r="A1611" t="str">
        <x:f>'Raw_Data'!A1611</x:f>
        <x:v>C01610</x:v>
      </x:c>
      <x:c r="B1611" t="n">
        <x:f>'Raw_Data'!B1611</x:f>
        <x:v>41</x:v>
      </x:c>
      <x:c r="C1611" s="30" t="n">
        <x:f>'Raw_Data'!C1611</x:f>
        <x:v>41472</x:v>
      </x:c>
      <x:c r="D1611" t="n">
        <x:f>'Raw_Data'!D1611</x:f>
        <x:v>727</x:v>
      </x:c>
      <x:c r="E1611" t="n">
        <x:f>'Raw_Data'!E1611</x:f>
        <x:v>16</x:v>
      </x:c>
      <x:c r="F1611" t="str">
        <x:f>PROPER(TRIM('Raw_Data'!F1611))</x:f>
        <x:v>Gold</x:v>
      </x:c>
      <x:c r="G1611" t="str">
        <x:f>PROPER(TRIM('Raw_Data'!G1611))</x:f>
        <x:v>Digital</x:v>
      </x:c>
      <x:c r="H1611" s="60" t="n">
        <x:f>'Raw_Data'!H1611</x:f>
        <x:v>5359</x:v>
      </x:c>
      <x:c r="I1611" s="60" t="n">
        <x:f>'Raw_Data'!I1611</x:f>
        <x:v>655.56</x:v>
      </x:c>
      <x:c r="J1611" s="32" t="n">
        <x:f>'Raw_Data'!J1611</x:f>
        <x:v>0.206</x:v>
      </x:c>
      <x:c r="K1611" s="32" t="n">
        <x:f>'Raw_Data'!K1611</x:f>
        <x:v>0.881</x:v>
      </x:c>
      <x:c r="L1611" t="n">
        <x:f>'Raw_Data'!L1611</x:f>
        <x:v>0</x:v>
      </x:c>
      <x:c r="M1611" t="n">
        <x:f>IF('Raw_Data'!M1611="",Assumptions!$B$15,'Raw_Data'!M1611)</x:f>
        <x:v>8</x:v>
      </x:c>
      <x:c r="N1611" s="32" t="n">
        <x:f>'Raw_Data'!N1611</x:f>
        <x:v>0.15</x:v>
      </x:c>
      <x:c r="O1611" t="str">
        <x:f>IF(OR(D1611&lt;620,L1611&gt;=2,J1611&gt;0.9),"High",IF(OR(D1611&lt;700,L1611=1,J1611&gt;0.75),"Medium","Low"))</x:f>
        <x:v>Low</x:v>
      </x:c>
      <x:c r="P1611" s="30" t="n">
        <x:f>XLOOKUP(F1611,Assumptions!$A$4:$A$6,Assumptions!$B$4:$B$6)</x:f>
        <x:v>95</x:v>
      </x:c>
      <x:c r="Q1611" s="32" t="n">
        <x:f>XLOOKUP(F1611,Assumptions!$A$4:$A$6,Assumptions!$C$4:$C$6)</x:f>
        <x:v>0.219</x:v>
      </x:c>
      <x:c r="R1611" s="32" t="n">
        <x:f>XLOOKUP(F1611,Assumptions!$A$4:$A$6,Assumptions!$D$4:$D$6)</x:f>
        <x:v>0.016</x:v>
      </x:c>
      <x:c r="S1611" s="32" t="n">
        <x:f>XLOOKUP(F1611,Assumptions!$A$4:$A$6,Assumptions!$E$4:$E$6)</x:f>
        <x:v>0.01</x:v>
      </x:c>
      <x:c r="T1611" s="32" t="n">
        <x:f>XLOOKUP(O1611,Assumptions!$H$4:$H$6,Assumptions!$I$4:$I$6)</x:f>
        <x:v>0.0035</x:v>
      </x:c>
      <x:c r="U1611" s="30" t="n">
        <x:f>XLOOKUP(F1611,Assumptions!$A$4:$A$6,Assumptions!$F$4:$F$6)</x:f>
        <x:v>90</x:v>
      </x:c>
      <x:c r="V1611" s="60" t="n">
        <x:f>I1611*12</x:f>
        <x:v>7866.719999999999</x:v>
      </x:c>
      <x:c r="W1611" s="60" t="n">
        <x:f>H1611*J1611*(1-K1611)*Q1611</x:f>
        <x:v>28.770145193999998</x:v>
      </x:c>
      <x:c r="X1611" s="60" t="n">
        <x:f>V1611*R1611</x:f>
        <x:v>125.86752</x:v>
      </x:c>
      <x:c r="Y1611" s="60" t="n">
        <x:f>V1611*S1611</x:f>
        <x:v>78.6672</x:v>
      </x:c>
      <x:c r="Z1611" s="60" t="n">
        <x:f>H1611*J1611*T1611</x:f>
        <x:v>3.863839</x:v>
      </x:c>
      <x:c r="AA1611" s="60" t="n">
        <x:f>P1611+W1611+X1611-Y1611-Z1611-U1611</x:f>
        <x:v>77.10662619399997</x:v>
      </x:c>
      <x:c r="AB1611" s="32" t="n">
        <x:f>IFERROR(AA1611/(P1611+W1611+X1611),0)</x:f>
        <x:v>0.3088741682232863</x:v>
      </x:c>
      <x:c r="AC1611" t="n">
        <x:f>IF(O1611="High",0,IF(I1611&gt;=1800,3,IF(I1611&gt;=900,2,1))+IF(K1611&gt;=0.9,2,IF(K1611&gt;=0.75,1,0))+IF(J1611&lt;=0.7,2,IF(J1611&lt;=0.85,1,0))+IF(M1611&gt;=8,1,0))</x:f>
        <x:v>5</x:v>
      </x:c>
      <x:c r="AD1611" t="str">
        <x:f>IF(AND(O1611&lt;&gt;"High",AC1611&gt;=Assumptions!$B$10,AA1611&gt;0),"Priority Growth",IF(AND(O1611="Low",AA1611&gt;0),"Maintain","Watch"))</x:f>
        <x:v>Maintain</x:v>
      </x:c>
      <x:c r="AE1611" s="60" t="n">
        <x:f>MAX(AA1611,0)*N1611</x:f>
        <x:v>11.565993929099996</x:v>
      </x:c>
      <x:c r="AF1611" t="str">
        <x:f>IF(AND(AA1611&gt;=Assumptions!$B$11,O1611&lt;&gt;"High",OR(N1611&gt;=Assumptions!$B$12,M1611&lt;=6)),"High","Standard")</x:f>
        <x:v>Standard</x:v>
      </x:c>
    </x:row>
    <x:row r="1612">
      <x:c r="A1612" t="str">
        <x:f>'Raw_Data'!A1612</x:f>
        <x:v>C01611</x:v>
      </x:c>
      <x:c r="B1612" t="n">
        <x:f>'Raw_Data'!B1612</x:f>
        <x:v>59</x:v>
      </x:c>
      <x:c r="C1612" s="30" t="n">
        <x:f>'Raw_Data'!C1612</x:f>
        <x:v>99552</x:v>
      </x:c>
      <x:c r="D1612" t="n">
        <x:f>'Raw_Data'!D1612</x:f>
        <x:v>624</x:v>
      </x:c>
      <x:c r="E1612" t="n">
        <x:f>'Raw_Data'!E1612</x:f>
        <x:v>65</x:v>
      </x:c>
      <x:c r="F1612" t="str">
        <x:f>PROPER(TRIM('Raw_Data'!F1612))</x:f>
        <x:v>Gold</x:v>
      </x:c>
      <x:c r="G1612" t="str">
        <x:f>PROPER(TRIM('Raw_Data'!G1612))</x:f>
        <x:v>Partner</x:v>
      </x:c>
      <x:c r="H1612" s="60" t="n">
        <x:f>'Raw_Data'!H1612</x:f>
        <x:v>11623</x:v>
      </x:c>
      <x:c r="I1612" s="60" t="n">
        <x:f>'Raw_Data'!I1612</x:f>
        <x:v>1378.06</x:v>
      </x:c>
      <x:c r="J1612" s="32" t="n">
        <x:f>'Raw_Data'!J1612</x:f>
        <x:v>0.489</x:v>
      </x:c>
      <x:c r="K1612" s="32" t="n">
        <x:f>'Raw_Data'!K1612</x:f>
        <x:v>0.825</x:v>
      </x:c>
      <x:c r="L1612" t="n">
        <x:f>'Raw_Data'!L1612</x:f>
        <x:v>0</x:v>
      </x:c>
      <x:c r="M1612" t="n">
        <x:f>IF('Raw_Data'!M1612="",Assumptions!$B$15,'Raw_Data'!M1612)</x:f>
        <x:v>8</x:v>
      </x:c>
      <x:c r="N1612" s="32" t="n">
        <x:f>'Raw_Data'!N1612</x:f>
        <x:v>0.067</x:v>
      </x:c>
      <x:c r="O1612" t="str">
        <x:f>IF(OR(D1612&lt;620,L1612&gt;=2,J1612&gt;0.9),"High",IF(OR(D1612&lt;700,L1612=1,J1612&gt;0.75),"Medium","Low"))</x:f>
        <x:v>Medium</x:v>
      </x:c>
      <x:c r="P1612" s="30" t="n">
        <x:f>XLOOKUP(F1612,Assumptions!$A$4:$A$6,Assumptions!$B$4:$B$6)</x:f>
        <x:v>95</x:v>
      </x:c>
      <x:c r="Q1612" s="32" t="n">
        <x:f>XLOOKUP(F1612,Assumptions!$A$4:$A$6,Assumptions!$C$4:$C$6)</x:f>
        <x:v>0.219</x:v>
      </x:c>
      <x:c r="R1612" s="32" t="n">
        <x:f>XLOOKUP(F1612,Assumptions!$A$4:$A$6,Assumptions!$D$4:$D$6)</x:f>
        <x:v>0.016</x:v>
      </x:c>
      <x:c r="S1612" s="32" t="n">
        <x:f>XLOOKUP(F1612,Assumptions!$A$4:$A$6,Assumptions!$E$4:$E$6)</x:f>
        <x:v>0.01</x:v>
      </x:c>
      <x:c r="T1612" s="32" t="n">
        <x:f>XLOOKUP(O1612,Assumptions!$H$4:$H$6,Assumptions!$I$4:$I$6)</x:f>
        <x:v>0.012</x:v>
      </x:c>
      <x:c r="U1612" s="30" t="n">
        <x:f>XLOOKUP(F1612,Assumptions!$A$4:$A$6,Assumptions!$F$4:$F$6)</x:f>
        <x:v>90</x:v>
      </x:c>
      <x:c r="V1612" s="60" t="n">
        <x:f>I1612*12</x:f>
        <x:v>16536.72</x:v>
      </x:c>
      <x:c r="W1612" s="60" t="n">
        <x:f>H1612*J1612*(1-K1612)*Q1612</x:f>
        <x:v>217.82577127500005</x:v>
      </x:c>
      <x:c r="X1612" s="60" t="n">
        <x:f>V1612*R1612</x:f>
        <x:v>264.58752000000004</x:v>
      </x:c>
      <x:c r="Y1612" s="60" t="n">
        <x:f>V1612*S1612</x:f>
        <x:v>165.36720000000003</x:v>
      </x:c>
      <x:c r="Z1612" s="60" t="n">
        <x:f>H1612*J1612*T1612</x:f>
        <x:v>68.203764</x:v>
      </x:c>
      <x:c r="AA1612" s="60" t="n">
        <x:f>P1612+W1612+X1612-Y1612-Z1612-U1612</x:f>
        <x:v>253.84232727500012</x:v>
      </x:c>
      <x:c r="AB1612" s="32" t="n">
        <x:f>IFERROR(AA1612/(P1612+W1612+X1612),0)</x:f>
        <x:v>0.4396198201715877</x:v>
      </x:c>
      <x:c r="AC1612" t="n">
        <x:f>IF(O1612="High",0,IF(I1612&gt;=1800,3,IF(I1612&gt;=900,2,1))+IF(K1612&gt;=0.9,2,IF(K1612&gt;=0.75,1,0))+IF(J1612&lt;=0.7,2,IF(J1612&lt;=0.85,1,0))+IF(M1612&gt;=8,1,0))</x:f>
        <x:v>6</x:v>
      </x:c>
      <x:c r="AD1612" t="str">
        <x:f>IF(AND(O1612&lt;&gt;"High",AC1612&gt;=Assumptions!$B$10,AA1612&gt;0),"Priority Growth",IF(AND(O1612="Low",AA1612&gt;0),"Maintain","Watch"))</x:f>
        <x:v>Priority Growth</x:v>
      </x:c>
      <x:c r="AE1612" s="60" t="n">
        <x:f>MAX(AA1612,0)*N1612</x:f>
        <x:v>17.007435927425007</x:v>
      </x:c>
      <x:c r="AF1612" t="str">
        <x:f>IF(AND(AA1612&gt;=Assumptions!$B$11,O1612&lt;&gt;"High",OR(N1612&gt;=Assumptions!$B$12,M1612&lt;=6)),"High","Standard")</x:f>
        <x:v>Standard</x:v>
      </x:c>
    </x:row>
    <x:row r="1613">
      <x:c r="A1613" t="str">
        <x:f>'Raw_Data'!A1613</x:f>
        <x:v>C01612</x:v>
      </x:c>
      <x:c r="B1613" t="n">
        <x:f>'Raw_Data'!B1613</x:f>
        <x:v>62</x:v>
      </x:c>
      <x:c r="C1613" s="30" t="n">
        <x:f>'Raw_Data'!C1613</x:f>
        <x:v>109714</x:v>
      </x:c>
      <x:c r="D1613" t="n">
        <x:f>'Raw_Data'!D1613</x:f>
        <x:v>720</x:v>
      </x:c>
      <x:c r="E1613" t="n">
        <x:f>'Raw_Data'!E1613</x:f>
        <x:v>64</x:v>
      </x:c>
      <x:c r="F1613" t="str">
        <x:f>PROPER(TRIM('Raw_Data'!F1613))</x:f>
        <x:v>Platinum</x:v>
      </x:c>
      <x:c r="G1613" t="str">
        <x:f>PROPER(TRIM('Raw_Data'!G1613))</x:f>
        <x:v>Direct Mail</x:v>
      </x:c>
      <x:c r="H1613" s="60" t="n">
        <x:f>'Raw_Data'!H1613</x:f>
        <x:v>23103</x:v>
      </x:c>
      <x:c r="I1613" s="60" t="n">
        <x:f>'Raw_Data'!I1613</x:f>
        <x:v>2666.08</x:v>
      </x:c>
      <x:c r="J1613" s="32" t="n">
        <x:f>'Raw_Data'!J1613</x:f>
        <x:v>0.333</x:v>
      </x:c>
      <x:c r="K1613" s="32" t="n">
        <x:f>'Raw_Data'!K1613</x:f>
        <x:v>0.738</x:v>
      </x:c>
      <x:c r="L1613" t="n">
        <x:f>'Raw_Data'!L1613</x:f>
        <x:v>0</x:v>
      </x:c>
      <x:c r="M1613" t="n">
        <x:f>IF('Raw_Data'!M1613="",Assumptions!$B$15,'Raw_Data'!M1613)</x:f>
        <x:v>6</x:v>
      </x:c>
      <x:c r="N1613" s="32" t="n">
        <x:f>'Raw_Data'!N1613</x:f>
        <x:v>0.161</x:v>
      </x:c>
      <x:c r="O1613" t="str">
        <x:f>IF(OR(D1613&lt;620,L1613&gt;=2,J1613&gt;0.9),"High",IF(OR(D1613&lt;700,L1613=1,J1613&gt;0.75),"Medium","Low"))</x:f>
        <x:v>Low</x:v>
      </x:c>
      <x:c r="P1613" s="30" t="n">
        <x:f>XLOOKUP(F1613,Assumptions!$A$4:$A$6,Assumptions!$B$4:$B$6)</x:f>
        <x:v>195</x:v>
      </x:c>
      <x:c r="Q1613" s="32" t="n">
        <x:f>XLOOKUP(F1613,Assumptions!$A$4:$A$6,Assumptions!$C$4:$C$6)</x:f>
        <x:v>0.199</x:v>
      </x:c>
      <x:c r="R1613" s="32" t="n">
        <x:f>XLOOKUP(F1613,Assumptions!$A$4:$A$6,Assumptions!$D$4:$D$6)</x:f>
        <x:v>0.017</x:v>
      </x:c>
      <x:c r="S1613" s="32" t="n">
        <x:f>XLOOKUP(F1613,Assumptions!$A$4:$A$6,Assumptions!$E$4:$E$6)</x:f>
        <x:v>0.013</x:v>
      </x:c>
      <x:c r="T1613" s="32" t="n">
        <x:f>XLOOKUP(O1613,Assumptions!$H$4:$H$6,Assumptions!$I$4:$I$6)</x:f>
        <x:v>0.0035</x:v>
      </x:c>
      <x:c r="U1613" s="30" t="n">
        <x:f>XLOOKUP(F1613,Assumptions!$A$4:$A$6,Assumptions!$F$4:$F$6)</x:f>
        <x:v>140</x:v>
      </x:c>
      <x:c r="V1613" s="60" t="n">
        <x:f>I1613*12</x:f>
        <x:v>31992.96</x:v>
      </x:c>
      <x:c r="W1613" s="60" t="n">
        <x:f>H1613*J1613*(1-K1613)*Q1613</x:f>
        <x:v>401.113223262</x:v>
      </x:c>
      <x:c r="X1613" s="60" t="n">
        <x:f>V1613*R1613</x:f>
        <x:v>543.88032</x:v>
      </x:c>
      <x:c r="Y1613" s="60" t="n">
        <x:f>V1613*S1613</x:f>
        <x:v>415.90848</x:v>
      </x:c>
      <x:c r="Z1613" s="60" t="n">
        <x:f>H1613*J1613*T1613</x:f>
        <x:v>26.9265465</x:v>
      </x:c>
      <x:c r="AA1613" s="60" t="n">
        <x:f>P1613+W1613+X1613-Y1613-Z1613-U1613</x:f>
        <x:v>557.158516762</x:v>
      </x:c>
      <x:c r="AB1613" s="32" t="n">
        <x:f>IFERROR(AA1613/(P1613+W1613+X1613),0)</x:f>
        <x:v>0.48873830913790584</x:v>
      </x:c>
      <x:c r="AC1613" t="n">
        <x:f>IF(O1613="High",0,IF(I1613&gt;=1800,3,IF(I1613&gt;=900,2,1))+IF(K1613&gt;=0.9,2,IF(K1613&gt;=0.75,1,0))+IF(J1613&lt;=0.7,2,IF(J1613&lt;=0.85,1,0))+IF(M1613&gt;=8,1,0))</x:f>
        <x:v>5</x:v>
      </x:c>
      <x:c r="AD1613" t="str">
        <x:f>IF(AND(O1613&lt;&gt;"High",AC1613&gt;=Assumptions!$B$10,AA1613&gt;0),"Priority Growth",IF(AND(O1613="Low",AA1613&gt;0),"Maintain","Watch"))</x:f>
        <x:v>Maintain</x:v>
      </x:c>
      <x:c r="AE1613" s="60" t="n">
        <x:f>MAX(AA1613,0)*N1613</x:f>
        <x:v>89.70252119868199</x:v>
      </x:c>
      <x:c r="AF1613" t="str">
        <x:f>IF(AND(AA1613&gt;=Assumptions!$B$11,O1613&lt;&gt;"High",OR(N1613&gt;=Assumptions!$B$12,M1613&lt;=6)),"High","Standard")</x:f>
        <x:v>High</x:v>
      </x:c>
    </x:row>
    <x:row r="1614">
      <x:c r="A1614" t="str">
        <x:f>'Raw_Data'!A1614</x:f>
        <x:v>C01613</x:v>
      </x:c>
      <x:c r="B1614" t="n">
        <x:f>'Raw_Data'!B1614</x:f>
        <x:v>28</x:v>
      </x:c>
      <x:c r="C1614" s="30" t="n">
        <x:f>'Raw_Data'!C1614</x:f>
        <x:v>51680</x:v>
      </x:c>
      <x:c r="D1614" t="n">
        <x:f>'Raw_Data'!D1614</x:f>
        <x:v>700</x:v>
      </x:c>
      <x:c r="E1614" t="n">
        <x:f>'Raw_Data'!E1614</x:f>
        <x:v>30</x:v>
      </x:c>
      <x:c r="F1614" t="str">
        <x:f>PROPER(TRIM('Raw_Data'!F1614))</x:f>
        <x:v>Gold</x:v>
      </x:c>
      <x:c r="G1614" t="str">
        <x:f>PROPER(TRIM('Raw_Data'!G1614))</x:f>
        <x:v>Digital</x:v>
      </x:c>
      <x:c r="H1614" s="60" t="n">
        <x:f>'Raw_Data'!H1614</x:f>
        <x:v>4254</x:v>
      </x:c>
      <x:c r="I1614" s="60" t="n">
        <x:f>'Raw_Data'!I1614</x:f>
        <x:v>765.46</x:v>
      </x:c>
      <x:c r="J1614" s="32" t="n">
        <x:f>'Raw_Data'!J1614</x:f>
        <x:v>0.5</x:v>
      </x:c>
      <x:c r="K1614" s="32" t="n">
        <x:f>'Raw_Data'!K1614</x:f>
        <x:v>0.805</x:v>
      </x:c>
      <x:c r="L1614" t="n">
        <x:f>'Raw_Data'!L1614</x:f>
        <x:v>0</x:v>
      </x:c>
      <x:c r="M1614" t="n">
        <x:f>IF('Raw_Data'!M1614="",Assumptions!$B$15,'Raw_Data'!M1614)</x:f>
        <x:v>9</x:v>
      </x:c>
      <x:c r="N1614" s="32" t="n">
        <x:f>'Raw_Data'!N1614</x:f>
        <x:v>0.025</x:v>
      </x:c>
      <x:c r="O1614" t="str">
        <x:f>IF(OR(D1614&lt;620,L1614&gt;=2,J1614&gt;0.9),"High",IF(OR(D1614&lt;700,L1614=1,J1614&gt;0.75),"Medium","Low"))</x:f>
        <x:v>Low</x:v>
      </x:c>
      <x:c r="P1614" s="30" t="n">
        <x:f>XLOOKUP(F1614,Assumptions!$A$4:$A$6,Assumptions!$B$4:$B$6)</x:f>
        <x:v>95</x:v>
      </x:c>
      <x:c r="Q1614" s="32" t="n">
        <x:f>XLOOKUP(F1614,Assumptions!$A$4:$A$6,Assumptions!$C$4:$C$6)</x:f>
        <x:v>0.219</x:v>
      </x:c>
      <x:c r="R1614" s="32" t="n">
        <x:f>XLOOKUP(F1614,Assumptions!$A$4:$A$6,Assumptions!$D$4:$D$6)</x:f>
        <x:v>0.016</x:v>
      </x:c>
      <x:c r="S1614" s="32" t="n">
        <x:f>XLOOKUP(F1614,Assumptions!$A$4:$A$6,Assumptions!$E$4:$E$6)</x:f>
        <x:v>0.01</x:v>
      </x:c>
      <x:c r="T1614" s="32" t="n">
        <x:f>XLOOKUP(O1614,Assumptions!$H$4:$H$6,Assumptions!$I$4:$I$6)</x:f>
        <x:v>0.0035</x:v>
      </x:c>
      <x:c r="U1614" s="30" t="n">
        <x:f>XLOOKUP(F1614,Assumptions!$A$4:$A$6,Assumptions!$F$4:$F$6)</x:f>
        <x:v>90</x:v>
      </x:c>
      <x:c r="V1614" s="60" t="n">
        <x:f>I1614*12</x:f>
        <x:v>9185.52</x:v>
      </x:c>
      <x:c r="W1614" s="60" t="n">
        <x:f>H1614*J1614*(1-K1614)*Q1614</x:f>
        <x:v>90.83353499999997</x:v>
      </x:c>
      <x:c r="X1614" s="60" t="n">
        <x:f>V1614*R1614</x:f>
        <x:v>146.96832</x:v>
      </x:c>
      <x:c r="Y1614" s="60" t="n">
        <x:f>V1614*S1614</x:f>
        <x:v>91.85520000000001</x:v>
      </x:c>
      <x:c r="Z1614" s="60" t="n">
        <x:f>H1614*J1614*T1614</x:f>
        <x:v>7.444500000000001</x:v>
      </x:c>
      <x:c r="AA1614" s="60" t="n">
        <x:f>P1614+W1614+X1614-Y1614-Z1614-U1614</x:f>
        <x:v>143.50215499999996</x:v>
      </x:c>
      <x:c r="AB1614" s="32" t="n">
        <x:f>IFERROR(AA1614/(P1614+W1614+X1614),0)</x:f>
        <x:v>0.43119397576675156</x:v>
      </x:c>
      <x:c r="AC1614" t="n">
        <x:f>IF(O1614="High",0,IF(I1614&gt;=1800,3,IF(I1614&gt;=900,2,1))+IF(K1614&gt;=0.9,2,IF(K1614&gt;=0.75,1,0))+IF(J1614&lt;=0.7,2,IF(J1614&lt;=0.85,1,0))+IF(M1614&gt;=8,1,0))</x:f>
        <x:v>5</x:v>
      </x:c>
      <x:c r="AD1614" t="str">
        <x:f>IF(AND(O1614&lt;&gt;"High",AC1614&gt;=Assumptions!$B$10,AA1614&gt;0),"Priority Growth",IF(AND(O1614="Low",AA1614&gt;0),"Maintain","Watch"))</x:f>
        <x:v>Maintain</x:v>
      </x:c>
      <x:c r="AE1614" s="60" t="n">
        <x:f>MAX(AA1614,0)*N1614</x:f>
        <x:v>3.5875538749999993</x:v>
      </x:c>
      <x:c r="AF1614" t="str">
        <x:f>IF(AND(AA1614&gt;=Assumptions!$B$11,O1614&lt;&gt;"High",OR(N1614&gt;=Assumptions!$B$12,M1614&lt;=6)),"High","Standard")</x:f>
        <x:v>Standard</x:v>
      </x:c>
    </x:row>
    <x:row r="1615">
      <x:c r="A1615" t="str">
        <x:f>'Raw_Data'!A1615</x:f>
        <x:v>C01614</x:v>
      </x:c>
      <x:c r="B1615" t="n">
        <x:f>'Raw_Data'!B1615</x:f>
        <x:v>49</x:v>
      </x:c>
      <x:c r="C1615" s="30" t="n">
        <x:f>'Raw_Data'!C1615</x:f>
        <x:v>55682</x:v>
      </x:c>
      <x:c r="D1615" t="n">
        <x:f>'Raw_Data'!D1615</x:f>
        <x:v>649</x:v>
      </x:c>
      <x:c r="E1615" t="n">
        <x:f>'Raw_Data'!E1615</x:f>
        <x:v>59</x:v>
      </x:c>
      <x:c r="F1615" t="str">
        <x:f>PROPER(TRIM('Raw_Data'!F1615))</x:f>
        <x:v>Classic</x:v>
      </x:c>
      <x:c r="G1615" t="str">
        <x:f>PROPER(TRIM('Raw_Data'!G1615))</x:f>
        <x:v>Direct Mail</x:v>
      </x:c>
      <x:c r="H1615" s="60" t="n">
        <x:f>'Raw_Data'!H1615</x:f>
        <x:v>4369</x:v>
      </x:c>
      <x:c r="I1615" s="60" t="n">
        <x:f>'Raw_Data'!I1615</x:f>
        <x:v>529.51</x:v>
      </x:c>
      <x:c r="J1615" s="32" t="n">
        <x:f>'Raw_Data'!J1615</x:f>
        <x:v>0.546</x:v>
      </x:c>
      <x:c r="K1615" s="32" t="n">
        <x:f>'Raw_Data'!K1615</x:f>
        <x:v>0.784</x:v>
      </x:c>
      <x:c r="L1615" t="n">
        <x:f>'Raw_Data'!L1615</x:f>
        <x:v>0</x:v>
      </x:c>
      <x:c r="M1615" t="n">
        <x:f>IF('Raw_Data'!M1615="",Assumptions!$B$15,'Raw_Data'!M1615)</x:f>
        <x:v>8</x:v>
      </x:c>
      <x:c r="N1615" s="32" t="n">
        <x:f>'Raw_Data'!N1615</x:f>
        <x:v>0.062</x:v>
      </x:c>
      <x:c r="O1615" t="str">
        <x:f>IF(OR(D1615&lt;620,L1615&gt;=2,J1615&gt;0.9),"High",IF(OR(D1615&lt;700,L1615=1,J1615&gt;0.75),"Medium","Low"))</x:f>
        <x:v>Medium</x:v>
      </x:c>
      <x:c r="P1615" s="30" t="n">
        <x:f>XLOOKUP(F1615,Assumptions!$A$4:$A$6,Assumptions!$B$4:$B$6)</x:f>
        <x:v>0</x:v>
      </x:c>
      <x:c r="Q1615" s="32" t="n">
        <x:f>XLOOKUP(F1615,Assumptions!$A$4:$A$6,Assumptions!$C$4:$C$6)</x:f>
        <x:v>0.229</x:v>
      </x:c>
      <x:c r="R1615" s="32" t="n">
        <x:f>XLOOKUP(F1615,Assumptions!$A$4:$A$6,Assumptions!$D$4:$D$6)</x:f>
        <x:v>0.015</x:v>
      </x:c>
      <x:c r="S1615" s="32" t="n">
        <x:f>XLOOKUP(F1615,Assumptions!$A$4:$A$6,Assumptions!$E$4:$E$6)</x:f>
        <x:v>0.0075</x:v>
      </x:c>
      <x:c r="T1615" s="32" t="n">
        <x:f>XLOOKUP(O1615,Assumptions!$H$4:$H$6,Assumptions!$I$4:$I$6)</x:f>
        <x:v>0.012</x:v>
      </x:c>
      <x:c r="U1615" s="30" t="n">
        <x:f>XLOOKUP(F1615,Assumptions!$A$4:$A$6,Assumptions!$F$4:$F$6)</x:f>
        <x:v>60</x:v>
      </x:c>
      <x:c r="V1615" s="60" t="n">
        <x:f>I1615*12</x:f>
        <x:v>6354.12</x:v>
      </x:c>
      <x:c r="W1615" s="60" t="n">
        <x:f>H1615*J1615*(1-K1615)*Q1615</x:f>
        <x:v>117.99508593600001</x:v>
      </x:c>
      <x:c r="X1615" s="60" t="n">
        <x:f>V1615*R1615</x:f>
        <x:v>95.31179999999999</x:v>
      </x:c>
      <x:c r="Y1615" s="60" t="n">
        <x:f>V1615*S1615</x:f>
        <x:v>47.655899999999995</x:v>
      </x:c>
      <x:c r="Z1615" s="60" t="n">
        <x:f>H1615*J1615*T1615</x:f>
        <x:v>28.625688000000004</x:v>
      </x:c>
      <x:c r="AA1615" s="60" t="n">
        <x:f>P1615+W1615+X1615-Y1615-Z1615-U1615</x:f>
        <x:v>77.02529793600002</x:v>
      </x:c>
      <x:c r="AB1615" s="32" t="n">
        <x:f>IFERROR(AA1615/(P1615+W1615+X1615),0)</x:f>
        <x:v>0.36110085053283497</x:v>
      </x:c>
      <x:c r="AC1615" t="n">
        <x:f>IF(O1615="High",0,IF(I1615&gt;=1800,3,IF(I1615&gt;=900,2,1))+IF(K1615&gt;=0.9,2,IF(K1615&gt;=0.75,1,0))+IF(J1615&lt;=0.7,2,IF(J1615&lt;=0.85,1,0))+IF(M1615&gt;=8,1,0))</x:f>
        <x:v>5</x:v>
      </x:c>
      <x:c r="AD1615" t="str">
        <x:f>IF(AND(O1615&lt;&gt;"High",AC1615&gt;=Assumptions!$B$10,AA1615&gt;0),"Priority Growth",IF(AND(O1615="Low",AA1615&gt;0),"Maintain","Watch"))</x:f>
        <x:v>Watch</x:v>
      </x:c>
      <x:c r="AE1615" s="60" t="n">
        <x:f>MAX(AA1615,0)*N1615</x:f>
        <x:v>4.775568472032001</x:v>
      </x:c>
      <x:c r="AF1615" t="str">
        <x:f>IF(AND(AA1615&gt;=Assumptions!$B$11,O1615&lt;&gt;"High",OR(N1615&gt;=Assumptions!$B$12,M1615&lt;=6)),"High","Standard")</x:f>
        <x:v>Standard</x:v>
      </x:c>
    </x:row>
    <x:row r="1616">
      <x:c r="A1616" t="str">
        <x:f>'Raw_Data'!A1616</x:f>
        <x:v>C01615</x:v>
      </x:c>
      <x:c r="B1616" t="n">
        <x:f>'Raw_Data'!B1616</x:f>
        <x:v>54</x:v>
      </x:c>
      <x:c r="C1616" s="30" t="n">
        <x:f>'Raw_Data'!C1616</x:f>
        <x:v>65464</x:v>
      </x:c>
      <x:c r="D1616" t="n">
        <x:f>'Raw_Data'!D1616</x:f>
        <x:v>771</x:v>
      </x:c>
      <x:c r="E1616" t="n">
        <x:f>'Raw_Data'!E1616</x:f>
        <x:v>94</x:v>
      </x:c>
      <x:c r="F1616" t="str">
        <x:f>PROPER(TRIM('Raw_Data'!F1616))</x:f>
        <x:v>Gold</x:v>
      </x:c>
      <x:c r="G1616" t="str">
        <x:f>PROPER(TRIM('Raw_Data'!G1616))</x:f>
        <x:v>Partner</x:v>
      </x:c>
      <x:c r="H1616" s="60" t="n">
        <x:f>'Raw_Data'!H1616</x:f>
        <x:v>13073</x:v>
      </x:c>
      <x:c r="I1616" s="60" t="n">
        <x:f>'Raw_Data'!I1616</x:f>
        <x:v>1283.27</x:v>
      </x:c>
      <x:c r="J1616" s="32" t="n">
        <x:f>'Raw_Data'!J1616</x:f>
        <x:v>0.285</x:v>
      </x:c>
      <x:c r="K1616" s="32" t="n">
        <x:f>'Raw_Data'!K1616</x:f>
        <x:v>1</x:v>
      </x:c>
      <x:c r="L1616" t="n">
        <x:f>'Raw_Data'!L1616</x:f>
        <x:v>0</x:v>
      </x:c>
      <x:c r="M1616" t="n">
        <x:f>IF('Raw_Data'!M1616="",Assumptions!$B$15,'Raw_Data'!M1616)</x:f>
        <x:v>6</x:v>
      </x:c>
      <x:c r="N1616" s="32" t="n">
        <x:f>'Raw_Data'!N1616</x:f>
        <x:v>0.184</x:v>
      </x:c>
      <x:c r="O1616" t="str">
        <x:f>IF(OR(D1616&lt;620,L1616&gt;=2,J1616&gt;0.9),"High",IF(OR(D1616&lt;700,L1616=1,J1616&gt;0.75),"Medium","Low"))</x:f>
        <x:v>Low</x:v>
      </x:c>
      <x:c r="P1616" s="30" t="n">
        <x:f>XLOOKUP(F1616,Assumptions!$A$4:$A$6,Assumptions!$B$4:$B$6)</x:f>
        <x:v>95</x:v>
      </x:c>
      <x:c r="Q1616" s="32" t="n">
        <x:f>XLOOKUP(F1616,Assumptions!$A$4:$A$6,Assumptions!$C$4:$C$6)</x:f>
        <x:v>0.219</x:v>
      </x:c>
      <x:c r="R1616" s="32" t="n">
        <x:f>XLOOKUP(F1616,Assumptions!$A$4:$A$6,Assumptions!$D$4:$D$6)</x:f>
        <x:v>0.016</x:v>
      </x:c>
      <x:c r="S1616" s="32" t="n">
        <x:f>XLOOKUP(F1616,Assumptions!$A$4:$A$6,Assumptions!$E$4:$E$6)</x:f>
        <x:v>0.01</x:v>
      </x:c>
      <x:c r="T1616" s="32" t="n">
        <x:f>XLOOKUP(O1616,Assumptions!$H$4:$H$6,Assumptions!$I$4:$I$6)</x:f>
        <x:v>0.0035</x:v>
      </x:c>
      <x:c r="U1616" s="30" t="n">
        <x:f>XLOOKUP(F1616,Assumptions!$A$4:$A$6,Assumptions!$F$4:$F$6)</x:f>
        <x:v>90</x:v>
      </x:c>
      <x:c r="V1616" s="60" t="n">
        <x:f>I1616*12</x:f>
        <x:v>15399.24</x:v>
      </x:c>
      <x:c r="W1616" s="60" t="n">
        <x:f>H1616*J1616*(1-K1616)*Q1616</x:f>
        <x:v>0</x:v>
      </x:c>
      <x:c r="X1616" s="60" t="n">
        <x:f>V1616*R1616</x:f>
        <x:v>246.38784</x:v>
      </x:c>
      <x:c r="Y1616" s="60" t="n">
        <x:f>V1616*S1616</x:f>
        <x:v>153.9924</x:v>
      </x:c>
      <x:c r="Z1616" s="60" t="n">
        <x:f>H1616*J1616*T1616</x:f>
        <x:v>13.0403175</x:v>
      </x:c>
      <x:c r="AA1616" s="60" t="n">
        <x:f>P1616+W1616+X1616-Y1616-Z1616-U1616</x:f>
        <x:v>84.3551225</x:v>
      </x:c>
      <x:c r="AB1616" s="32" t="n">
        <x:f>IFERROR(AA1616/(P1616+W1616+X1616),0)</x:f>
        <x:v>0.24709469001590684</x:v>
      </x:c>
      <x:c r="AC1616" t="n">
        <x:f>IF(O1616="High",0,IF(I1616&gt;=1800,3,IF(I1616&gt;=900,2,1))+IF(K1616&gt;=0.9,2,IF(K1616&gt;=0.75,1,0))+IF(J1616&lt;=0.7,2,IF(J1616&lt;=0.85,1,0))+IF(M1616&gt;=8,1,0))</x:f>
        <x:v>6</x:v>
      </x:c>
      <x:c r="AD1616" t="str">
        <x:f>IF(AND(O1616&lt;&gt;"High",AC1616&gt;=Assumptions!$B$10,AA1616&gt;0),"Priority Growth",IF(AND(O1616="Low",AA1616&gt;0),"Maintain","Watch"))</x:f>
        <x:v>Priority Growth</x:v>
      </x:c>
      <x:c r="AE1616" s="60" t="n">
        <x:f>MAX(AA1616,0)*N1616</x:f>
        <x:v>15.52134254</x:v>
      </x:c>
      <x:c r="AF1616" t="str">
        <x:f>IF(AND(AA1616&gt;=Assumptions!$B$11,O1616&lt;&gt;"High",OR(N1616&gt;=Assumptions!$B$12,M1616&lt;=6)),"High","Standard")</x:f>
        <x:v>Standard</x:v>
      </x:c>
    </x:row>
    <x:row r="1617">
      <x:c r="A1617" t="str">
        <x:f>'Raw_Data'!A1617</x:f>
        <x:v>C01616</x:v>
      </x:c>
      <x:c r="B1617" t="n">
        <x:f>'Raw_Data'!B1617</x:f>
        <x:v>49</x:v>
      </x:c>
      <x:c r="C1617" s="30" t="n">
        <x:f>'Raw_Data'!C1617</x:f>
        <x:v>78813</x:v>
      </x:c>
      <x:c r="D1617" t="n">
        <x:f>'Raw_Data'!D1617</x:f>
        <x:v>690</x:v>
      </x:c>
      <x:c r="E1617" t="n">
        <x:f>'Raw_Data'!E1617</x:f>
        <x:v>31</x:v>
      </x:c>
      <x:c r="F1617" t="str">
        <x:f>PROPER(TRIM('Raw_Data'!F1617))</x:f>
        <x:v>Classic</x:v>
      </x:c>
      <x:c r="G1617" t="str">
        <x:f>PROPER(TRIM('Raw_Data'!G1617))</x:f>
        <x:v>Partner</x:v>
      </x:c>
      <x:c r="H1617" s="60" t="n">
        <x:f>'Raw_Data'!H1617</x:f>
        <x:v>8479</x:v>
      </x:c>
      <x:c r="I1617" s="60" t="n">
        <x:f>'Raw_Data'!I1617</x:f>
        <x:v>968.23</x:v>
      </x:c>
      <x:c r="J1617" s="32" t="n">
        <x:f>'Raw_Data'!J1617</x:f>
        <x:v>0.429</x:v>
      </x:c>
      <x:c r="K1617" s="32" t="n">
        <x:f>'Raw_Data'!K1617</x:f>
        <x:v>0.838</x:v>
      </x:c>
      <x:c r="L1617" t="n">
        <x:f>'Raw_Data'!L1617</x:f>
        <x:v>0</x:v>
      </x:c>
      <x:c r="M1617" t="n">
        <x:f>IF('Raw_Data'!M1617="",Assumptions!$B$15,'Raw_Data'!M1617)</x:f>
        <x:v>8</x:v>
      </x:c>
      <x:c r="N1617" s="32" t="n">
        <x:f>'Raw_Data'!N1617</x:f>
        <x:v>0.057</x:v>
      </x:c>
      <x:c r="O1617" t="str">
        <x:f>IF(OR(D1617&lt;620,L1617&gt;=2,J1617&gt;0.9),"High",IF(OR(D1617&lt;700,L1617=1,J1617&gt;0.75),"Medium","Low"))</x:f>
        <x:v>Medium</x:v>
      </x:c>
      <x:c r="P1617" s="30" t="n">
        <x:f>XLOOKUP(F1617,Assumptions!$A$4:$A$6,Assumptions!$B$4:$B$6)</x:f>
        <x:v>0</x:v>
      </x:c>
      <x:c r="Q1617" s="32" t="n">
        <x:f>XLOOKUP(F1617,Assumptions!$A$4:$A$6,Assumptions!$C$4:$C$6)</x:f>
        <x:v>0.229</x:v>
      </x:c>
      <x:c r="R1617" s="32" t="n">
        <x:f>XLOOKUP(F1617,Assumptions!$A$4:$A$6,Assumptions!$D$4:$D$6)</x:f>
        <x:v>0.015</x:v>
      </x:c>
      <x:c r="S1617" s="32" t="n">
        <x:f>XLOOKUP(F1617,Assumptions!$A$4:$A$6,Assumptions!$E$4:$E$6)</x:f>
        <x:v>0.0075</x:v>
      </x:c>
      <x:c r="T1617" s="32" t="n">
        <x:f>XLOOKUP(O1617,Assumptions!$H$4:$H$6,Assumptions!$I$4:$I$6)</x:f>
        <x:v>0.012</x:v>
      </x:c>
      <x:c r="U1617" s="30" t="n">
        <x:f>XLOOKUP(F1617,Assumptions!$A$4:$A$6,Assumptions!$F$4:$F$6)</x:f>
        <x:v>60</x:v>
      </x:c>
      <x:c r="V1617" s="60" t="n">
        <x:f>I1617*12</x:f>
        <x:v>11618.76</x:v>
      </x:c>
      <x:c r="W1617" s="60" t="n">
        <x:f>H1617*J1617*(1-K1617)*Q1617</x:f>
        <x:v>134.94364111800004</x:v>
      </x:c>
      <x:c r="X1617" s="60" t="n">
        <x:f>V1617*R1617</x:f>
        <x:v>174.2814</x:v>
      </x:c>
      <x:c r="Y1617" s="60" t="n">
        <x:f>V1617*S1617</x:f>
        <x:v>87.1407</x:v>
      </x:c>
      <x:c r="Z1617" s="60" t="n">
        <x:f>H1617*J1617*T1617</x:f>
        <x:v>43.649892</x:v>
      </x:c>
      <x:c r="AA1617" s="60" t="n">
        <x:f>P1617+W1617+X1617-Y1617-Z1617-U1617</x:f>
        <x:v>118.43444911800006</x:v>
      </x:c>
      <x:c r="AB1617" s="32" t="n">
        <x:f>IFERROR(AA1617/(P1617+W1617+X1617),0)</x:f>
        <x:v>0.38300406943047527</x:v>
      </x:c>
      <x:c r="AC1617" t="n">
        <x:f>IF(O1617="High",0,IF(I1617&gt;=1800,3,IF(I1617&gt;=900,2,1))+IF(K1617&gt;=0.9,2,IF(K1617&gt;=0.75,1,0))+IF(J1617&lt;=0.7,2,IF(J1617&lt;=0.85,1,0))+IF(M1617&gt;=8,1,0))</x:f>
        <x:v>6</x:v>
      </x:c>
      <x:c r="AD1617" t="str">
        <x:f>IF(AND(O1617&lt;&gt;"High",AC1617&gt;=Assumptions!$B$10,AA1617&gt;0),"Priority Growth",IF(AND(O1617="Low",AA1617&gt;0),"Maintain","Watch"))</x:f>
        <x:v>Priority Growth</x:v>
      </x:c>
      <x:c r="AE1617" s="60" t="n">
        <x:f>MAX(AA1617,0)*N1617</x:f>
        <x:v>6.750763599726004</x:v>
      </x:c>
      <x:c r="AF1617" t="str">
        <x:f>IF(AND(AA1617&gt;=Assumptions!$B$11,O1617&lt;&gt;"High",OR(N1617&gt;=Assumptions!$B$12,M1617&lt;=6)),"High","Standard")</x:f>
        <x:v>Standard</x:v>
      </x:c>
    </x:row>
    <x:row r="1618">
      <x:c r="A1618" t="str">
        <x:f>'Raw_Data'!A1618</x:f>
        <x:v>C01617</x:v>
      </x:c>
      <x:c r="B1618" t="n">
        <x:f>'Raw_Data'!B1618</x:f>
        <x:v>40</x:v>
      </x:c>
      <x:c r="C1618" s="30" t="n">
        <x:f>'Raw_Data'!C1618</x:f>
        <x:v>43183</x:v>
      </x:c>
      <x:c r="D1618" t="n">
        <x:f>'Raw_Data'!D1618</x:f>
        <x:v>599</x:v>
      </x:c>
      <x:c r="E1618" t="n">
        <x:f>'Raw_Data'!E1618</x:f>
        <x:v>83</x:v>
      </x:c>
      <x:c r="F1618" t="str">
        <x:f>PROPER(TRIM('Raw_Data'!F1618))</x:f>
        <x:v>Classic</x:v>
      </x:c>
      <x:c r="G1618" t="str">
        <x:f>PROPER(TRIM('Raw_Data'!G1618))</x:f>
        <x:v>Digital</x:v>
      </x:c>
      <x:c r="H1618" s="60" t="n">
        <x:f>'Raw_Data'!H1618</x:f>
        <x:v>3098</x:v>
      </x:c>
      <x:c r="I1618" s="60" t="n">
        <x:f>'Raw_Data'!I1618</x:f>
        <x:v>215.76</x:v>
      </x:c>
      <x:c r="J1618" s="32" t="n">
        <x:f>'Raw_Data'!J1618</x:f>
        <x:v>0.372</x:v>
      </x:c>
      <x:c r="K1618" s="32" t="n">
        <x:f>'Raw_Data'!K1618</x:f>
        <x:v>0.606</x:v>
      </x:c>
      <x:c r="L1618" t="n">
        <x:f>'Raw_Data'!L1618</x:f>
        <x:v>1</x:v>
      </x:c>
      <x:c r="M1618" t="n">
        <x:f>IF('Raw_Data'!M1618="",Assumptions!$B$15,'Raw_Data'!M1618)</x:f>
        <x:v>5</x:v>
      </x:c>
      <x:c r="N1618" s="32" t="n">
        <x:f>'Raw_Data'!N1618</x:f>
        <x:v>0.244</x:v>
      </x:c>
      <x:c r="O1618" t="str">
        <x:f>IF(OR(D1618&lt;620,L1618&gt;=2,J1618&gt;0.9),"High",IF(OR(D1618&lt;700,L1618=1,J1618&gt;0.75),"Medium","Low"))</x:f>
        <x:v>High</x:v>
      </x:c>
      <x:c r="P1618" s="30" t="n">
        <x:f>XLOOKUP(F1618,Assumptions!$A$4:$A$6,Assumptions!$B$4:$B$6)</x:f>
        <x:v>0</x:v>
      </x:c>
      <x:c r="Q1618" s="32" t="n">
        <x:f>XLOOKUP(F1618,Assumptions!$A$4:$A$6,Assumptions!$C$4:$C$6)</x:f>
        <x:v>0.229</x:v>
      </x:c>
      <x:c r="R1618" s="32" t="n">
        <x:f>XLOOKUP(F1618,Assumptions!$A$4:$A$6,Assumptions!$D$4:$D$6)</x:f>
        <x:v>0.015</x:v>
      </x:c>
      <x:c r="S1618" s="32" t="n">
        <x:f>XLOOKUP(F1618,Assumptions!$A$4:$A$6,Assumptions!$E$4:$E$6)</x:f>
        <x:v>0.0075</x:v>
      </x:c>
      <x:c r="T1618" s="32" t="n">
        <x:f>XLOOKUP(O1618,Assumptions!$H$4:$H$6,Assumptions!$I$4:$I$6)</x:f>
        <x:v>0.045</x:v>
      </x:c>
      <x:c r="U1618" s="30" t="n">
        <x:f>XLOOKUP(F1618,Assumptions!$A$4:$A$6,Assumptions!$F$4:$F$6)</x:f>
        <x:v>60</x:v>
      </x:c>
      <x:c r="V1618" s="60" t="n">
        <x:f>I1618*12</x:f>
        <x:v>2589.12</x:v>
      </x:c>
      <x:c r="W1618" s="60" t="n">
        <x:f>H1618*J1618*(1-K1618)*Q1618</x:f>
        <x:v>103.981495056</x:v>
      </x:c>
      <x:c r="X1618" s="60" t="n">
        <x:f>V1618*R1618</x:f>
        <x:v>38.8368</x:v>
      </x:c>
      <x:c r="Y1618" s="60" t="n">
        <x:f>V1618*S1618</x:f>
        <x:v>19.4184</x:v>
      </x:c>
      <x:c r="Z1618" s="60" t="n">
        <x:f>H1618*J1618*T1618</x:f>
        <x:v>51.860519999999994</x:v>
      </x:c>
      <x:c r="AA1618" s="60" t="n">
        <x:f>P1618+W1618+X1618-Y1618-Z1618-U1618</x:f>
        <x:v>11.539375056000026</x:v>
      </x:c>
      <x:c r="AB1618" s="32" t="n">
        <x:f>IFERROR(AA1618/(P1618+W1618+X1618),0)</x:f>
        <x:v>0.08079759705488264</x:v>
      </x:c>
      <x:c r="AC1618" t="n">
        <x:f>IF(O1618="High",0,IF(I1618&gt;=1800,3,IF(I1618&gt;=900,2,1))+IF(K1618&gt;=0.9,2,IF(K1618&gt;=0.75,1,0))+IF(J1618&lt;=0.7,2,IF(J1618&lt;=0.85,1,0))+IF(M1618&gt;=8,1,0))</x:f>
        <x:v>0</x:v>
      </x:c>
      <x:c r="AD1618" t="str">
        <x:f>IF(AND(O1618&lt;&gt;"High",AC1618&gt;=Assumptions!$B$10,AA1618&gt;0),"Priority Growth",IF(AND(O1618="Low",AA1618&gt;0),"Maintain","Watch"))</x:f>
        <x:v>Watch</x:v>
      </x:c>
      <x:c r="AE1618" s="60" t="n">
        <x:f>MAX(AA1618,0)*N1618</x:f>
        <x:v>2.8156075136640064</x:v>
      </x:c>
      <x:c r="AF1618" t="str">
        <x:f>IF(AND(AA1618&gt;=Assumptions!$B$11,O1618&lt;&gt;"High",OR(N1618&gt;=Assumptions!$B$12,M1618&lt;=6)),"High","Standard")</x:f>
        <x:v>Standard</x:v>
      </x:c>
    </x:row>
    <x:row r="1619">
      <x:c r="A1619" t="str">
        <x:f>'Raw_Data'!A1619</x:f>
        <x:v>C01618</x:v>
      </x:c>
      <x:c r="B1619" t="n">
        <x:f>'Raw_Data'!B1619</x:f>
        <x:v>42</x:v>
      </x:c>
      <x:c r="C1619" s="30" t="n">
        <x:f>'Raw_Data'!C1619</x:f>
        <x:v>60820</x:v>
      </x:c>
      <x:c r="D1619" t="n">
        <x:f>'Raw_Data'!D1619</x:f>
        <x:v>755</x:v>
      </x:c>
      <x:c r="E1619" t="n">
        <x:f>'Raw_Data'!E1619</x:f>
        <x:v>62</x:v>
      </x:c>
      <x:c r="F1619" t="str">
        <x:f>PROPER(TRIM('Raw_Data'!F1619))</x:f>
        <x:v>Gold</x:v>
      </x:c>
      <x:c r="G1619" t="str">
        <x:f>PROPER(TRIM('Raw_Data'!G1619))</x:f>
        <x:v>Direct Mail</x:v>
      </x:c>
      <x:c r="H1619" s="60" t="n">
        <x:f>'Raw_Data'!H1619</x:f>
        <x:v>14663</x:v>
      </x:c>
      <x:c r="I1619" s="60" t="n">
        <x:f>'Raw_Data'!I1619</x:f>
        <x:v>1711.25</x:v>
      </x:c>
      <x:c r="J1619" s="32" t="n">
        <x:f>'Raw_Data'!J1619</x:f>
        <x:v>0.448</x:v>
      </x:c>
      <x:c r="K1619" s="32" t="n">
        <x:f>'Raw_Data'!K1619</x:f>
        <x:v>0.811</x:v>
      </x:c>
      <x:c r="L1619" t="n">
        <x:f>'Raw_Data'!L1619</x:f>
        <x:v>0</x:v>
      </x:c>
      <x:c r="M1619" t="n">
        <x:f>IF('Raw_Data'!M1619="",Assumptions!$B$15,'Raw_Data'!M1619)</x:f>
        <x:v>6</x:v>
      </x:c>
      <x:c r="N1619" s="32" t="n">
        <x:f>'Raw_Data'!N1619</x:f>
        <x:v>0.115</x:v>
      </x:c>
      <x:c r="O1619" t="str">
        <x:f>IF(OR(D1619&lt;620,L1619&gt;=2,J1619&gt;0.9),"High",IF(OR(D1619&lt;700,L1619=1,J1619&gt;0.75),"Medium","Low"))</x:f>
        <x:v>Low</x:v>
      </x:c>
      <x:c r="P1619" s="30" t="n">
        <x:f>XLOOKUP(F1619,Assumptions!$A$4:$A$6,Assumptions!$B$4:$B$6)</x:f>
        <x:v>95</x:v>
      </x:c>
      <x:c r="Q1619" s="32" t="n">
        <x:f>XLOOKUP(F1619,Assumptions!$A$4:$A$6,Assumptions!$C$4:$C$6)</x:f>
        <x:v>0.219</x:v>
      </x:c>
      <x:c r="R1619" s="32" t="n">
        <x:f>XLOOKUP(F1619,Assumptions!$A$4:$A$6,Assumptions!$D$4:$D$6)</x:f>
        <x:v>0.016</x:v>
      </x:c>
      <x:c r="S1619" s="32" t="n">
        <x:f>XLOOKUP(F1619,Assumptions!$A$4:$A$6,Assumptions!$E$4:$E$6)</x:f>
        <x:v>0.01</x:v>
      </x:c>
      <x:c r="T1619" s="32" t="n">
        <x:f>XLOOKUP(O1619,Assumptions!$H$4:$H$6,Assumptions!$I$4:$I$6)</x:f>
        <x:v>0.0035</x:v>
      </x:c>
      <x:c r="U1619" s="30" t="n">
        <x:f>XLOOKUP(F1619,Assumptions!$A$4:$A$6,Assumptions!$F$4:$F$6)</x:f>
        <x:v>90</x:v>
      </x:c>
      <x:c r="V1619" s="60" t="n">
        <x:f>I1619*12</x:f>
        <x:v>20535</x:v>
      </x:c>
      <x:c r="W1619" s="60" t="n">
        <x:f>H1619*J1619*(1-K1619)*Q1619</x:f>
        <x:v>271.89847238399994</x:v>
      </x:c>
      <x:c r="X1619" s="60" t="n">
        <x:f>V1619*R1619</x:f>
        <x:v>328.56</x:v>
      </x:c>
      <x:c r="Y1619" s="60" t="n">
        <x:f>V1619*S1619</x:f>
        <x:v>205.35</x:v>
      </x:c>
      <x:c r="Z1619" s="60" t="n">
        <x:f>H1619*J1619*T1619</x:f>
        <x:v>22.991584000000003</x:v>
      </x:c>
      <x:c r="AA1619" s="60" t="n">
        <x:f>P1619+W1619+X1619-Y1619-Z1619-U1619</x:f>
        <x:v>377.11688838399994</x:v>
      </x:c>
      <x:c r="AB1619" s="32" t="n">
        <x:f>IFERROR(AA1619/(P1619+W1619+X1619),0)</x:f>
        <x:v>0.5422565161817073</x:v>
      </x:c>
      <x:c r="AC1619" t="n">
        <x:f>IF(O1619="High",0,IF(I1619&gt;=1800,3,IF(I1619&gt;=900,2,1))+IF(K1619&gt;=0.9,2,IF(K1619&gt;=0.75,1,0))+IF(J1619&lt;=0.7,2,IF(J1619&lt;=0.85,1,0))+IF(M1619&gt;=8,1,0))</x:f>
        <x:v>5</x:v>
      </x:c>
      <x:c r="AD1619" t="str">
        <x:f>IF(AND(O1619&lt;&gt;"High",AC1619&gt;=Assumptions!$B$10,AA1619&gt;0),"Priority Growth",IF(AND(O1619="Low",AA1619&gt;0),"Maintain","Watch"))</x:f>
        <x:v>Maintain</x:v>
      </x:c>
      <x:c r="AE1619" s="60" t="n">
        <x:f>MAX(AA1619,0)*N1619</x:f>
        <x:v>43.368442164159994</x:v>
      </x:c>
      <x:c r="AF1619" t="str">
        <x:f>IF(AND(AA1619&gt;=Assumptions!$B$11,O1619&lt;&gt;"High",OR(N1619&gt;=Assumptions!$B$12,M1619&lt;=6)),"High","Standard")</x:f>
        <x:v>High</x:v>
      </x:c>
    </x:row>
    <x:row r="1620">
      <x:c r="A1620" t="str">
        <x:f>'Raw_Data'!A1620</x:f>
        <x:v>C01619</x:v>
      </x:c>
      <x:c r="B1620" t="n">
        <x:f>'Raw_Data'!B1620</x:f>
        <x:v>43</x:v>
      </x:c>
      <x:c r="C1620" s="30" t="n">
        <x:f>'Raw_Data'!C1620</x:f>
        <x:v>39366</x:v>
      </x:c>
      <x:c r="D1620" t="n">
        <x:f>'Raw_Data'!D1620</x:f>
        <x:v>635</x:v>
      </x:c>
      <x:c r="E1620" t="n">
        <x:f>'Raw_Data'!E1620</x:f>
        <x:v>12</x:v>
      </x:c>
      <x:c r="F1620" t="str">
        <x:f>PROPER(TRIM('Raw_Data'!F1620))</x:f>
        <x:v>Classic</x:v>
      </x:c>
      <x:c r="G1620" t="str">
        <x:f>PROPER(TRIM('Raw_Data'!G1620))</x:f>
        <x:v>Digital</x:v>
      </x:c>
      <x:c r="H1620" s="60" t="n">
        <x:f>'Raw_Data'!H1620</x:f>
        <x:v>1000</x:v>
      </x:c>
      <x:c r="I1620" s="60" t="n">
        <x:f>'Raw_Data'!I1620</x:f>
        <x:v>535.32</x:v>
      </x:c>
      <x:c r="J1620" s="32" t="n">
        <x:f>'Raw_Data'!J1620</x:f>
        <x:v>0.468</x:v>
      </x:c>
      <x:c r="K1620" s="32" t="n">
        <x:f>'Raw_Data'!K1620</x:f>
        <x:v>0.712</x:v>
      </x:c>
      <x:c r="L1620" t="n">
        <x:f>'Raw_Data'!L1620</x:f>
        <x:v>1</x:v>
      </x:c>
      <x:c r="M1620" t="n">
        <x:f>IF('Raw_Data'!M1620="",Assumptions!$B$15,'Raw_Data'!M1620)</x:f>
        <x:v>7</x:v>
      </x:c>
      <x:c r="N1620" s="32" t="n">
        <x:f>'Raw_Data'!N1620</x:f>
        <x:v>0.077</x:v>
      </x:c>
      <x:c r="O1620" t="str">
        <x:f>IF(OR(D1620&lt;620,L1620&gt;=2,J1620&gt;0.9),"High",IF(OR(D1620&lt;700,L1620=1,J1620&gt;0.75),"Medium","Low"))</x:f>
        <x:v>Medium</x:v>
      </x:c>
      <x:c r="P1620" s="30" t="n">
        <x:f>XLOOKUP(F1620,Assumptions!$A$4:$A$6,Assumptions!$B$4:$B$6)</x:f>
        <x:v>0</x:v>
      </x:c>
      <x:c r="Q1620" s="32" t="n">
        <x:f>XLOOKUP(F1620,Assumptions!$A$4:$A$6,Assumptions!$C$4:$C$6)</x:f>
        <x:v>0.229</x:v>
      </x:c>
      <x:c r="R1620" s="32" t="n">
        <x:f>XLOOKUP(F1620,Assumptions!$A$4:$A$6,Assumptions!$D$4:$D$6)</x:f>
        <x:v>0.015</x:v>
      </x:c>
      <x:c r="S1620" s="32" t="n">
        <x:f>XLOOKUP(F1620,Assumptions!$A$4:$A$6,Assumptions!$E$4:$E$6)</x:f>
        <x:v>0.0075</x:v>
      </x:c>
      <x:c r="T1620" s="32" t="n">
        <x:f>XLOOKUP(O1620,Assumptions!$H$4:$H$6,Assumptions!$I$4:$I$6)</x:f>
        <x:v>0.012</x:v>
      </x:c>
      <x:c r="U1620" s="30" t="n">
        <x:f>XLOOKUP(F1620,Assumptions!$A$4:$A$6,Assumptions!$F$4:$F$6)</x:f>
        <x:v>60</x:v>
      </x:c>
      <x:c r="V1620" s="60" t="n">
        <x:f>I1620*12</x:f>
        <x:v>6423.84</x:v>
      </x:c>
      <x:c r="W1620" s="60" t="n">
        <x:f>H1620*J1620*(1-K1620)*Q1620</x:f>
        <x:v>30.865536000000006</x:v>
      </x:c>
      <x:c r="X1620" s="60" t="n">
        <x:f>V1620*R1620</x:f>
        <x:v>96.3576</x:v>
      </x:c>
      <x:c r="Y1620" s="60" t="n">
        <x:f>V1620*S1620</x:f>
        <x:v>48.1788</x:v>
      </x:c>
      <x:c r="Z1620" s="60" t="n">
        <x:f>H1620*J1620*T1620</x:f>
        <x:v>5.6160000000000005</x:v>
      </x:c>
      <x:c r="AA1620" s="60" t="n">
        <x:f>P1620+W1620+X1620-Y1620-Z1620-U1620</x:f>
        <x:v>13.428336000000016</x:v>
      </x:c>
      <x:c r="AB1620" s="32" t="n">
        <x:f>IFERROR(AA1620/(P1620+W1620+X1620),0)</x:f>
        <x:v>0.10554948118870466</x:v>
      </x:c>
      <x:c r="AC1620" t="n">
        <x:f>IF(O1620="High",0,IF(I1620&gt;=1800,3,IF(I1620&gt;=900,2,1))+IF(K1620&gt;=0.9,2,IF(K1620&gt;=0.75,1,0))+IF(J1620&lt;=0.7,2,IF(J1620&lt;=0.85,1,0))+IF(M1620&gt;=8,1,0))</x:f>
        <x:v>3</x:v>
      </x:c>
      <x:c r="AD1620" t="str">
        <x:f>IF(AND(O1620&lt;&gt;"High",AC1620&gt;=Assumptions!$B$10,AA1620&gt;0),"Priority Growth",IF(AND(O1620="Low",AA1620&gt;0),"Maintain","Watch"))</x:f>
        <x:v>Watch</x:v>
      </x:c>
      <x:c r="AE1620" s="60" t="n">
        <x:f>MAX(AA1620,0)*N1620</x:f>
        <x:v>1.0339818720000011</x:v>
      </x:c>
      <x:c r="AF1620" t="str">
        <x:f>IF(AND(AA1620&gt;=Assumptions!$B$11,O1620&lt;&gt;"High",OR(N1620&gt;=Assumptions!$B$12,M1620&lt;=6)),"High","Standard")</x:f>
        <x:v>Standard</x:v>
      </x:c>
    </x:row>
    <x:row r="1621">
      <x:c r="A1621" t="str">
        <x:f>'Raw_Data'!A1621</x:f>
        <x:v>C01620</x:v>
      </x:c>
      <x:c r="B1621" t="n">
        <x:f>'Raw_Data'!B1621</x:f>
        <x:v>60</x:v>
      </x:c>
      <x:c r="C1621" s="30" t="n">
        <x:f>'Raw_Data'!C1621</x:f>
        <x:v>34175</x:v>
      </x:c>
      <x:c r="D1621" t="n">
        <x:f>'Raw_Data'!D1621</x:f>
        <x:v>652</x:v>
      </x:c>
      <x:c r="E1621" t="n">
        <x:f>'Raw_Data'!E1621</x:f>
        <x:v>36</x:v>
      </x:c>
      <x:c r="F1621" t="str">
        <x:f>PROPER(TRIM('Raw_Data'!F1621))</x:f>
        <x:v>Classic</x:v>
      </x:c>
      <x:c r="G1621" t="str">
        <x:f>PROPER(TRIM('Raw_Data'!G1621))</x:f>
        <x:v>Branch</x:v>
      </x:c>
      <x:c r="H1621" s="60" t="n">
        <x:f>'Raw_Data'!H1621</x:f>
        <x:v>3192</x:v>
      </x:c>
      <x:c r="I1621" s="60" t="n">
        <x:f>'Raw_Data'!I1621</x:f>
        <x:v>506.52</x:v>
      </x:c>
      <x:c r="J1621" s="32" t="n">
        <x:f>'Raw_Data'!J1621</x:f>
        <x:v>0.44</x:v>
      </x:c>
      <x:c r="K1621" s="32" t="n">
        <x:f>'Raw_Data'!K1621</x:f>
        <x:v>0.838</x:v>
      </x:c>
      <x:c r="L1621" t="n">
        <x:f>'Raw_Data'!L1621</x:f>
        <x:v>0</x:v>
      </x:c>
      <x:c r="M1621" t="n">
        <x:f>IF('Raw_Data'!M1621="",Assumptions!$B$15,'Raw_Data'!M1621)</x:f>
        <x:v>7.370408870408871</x:v>
      </x:c>
      <x:c r="N1621" s="32" t="n">
        <x:f>'Raw_Data'!N1621</x:f>
        <x:v>0.02</x:v>
      </x:c>
      <x:c r="O1621" t="str">
        <x:f>IF(OR(D1621&lt;620,L1621&gt;=2,J1621&gt;0.9),"High",IF(OR(D1621&lt;700,L1621=1,J1621&gt;0.75),"Medium","Low"))</x:f>
        <x:v>Medium</x:v>
      </x:c>
      <x:c r="P1621" s="30" t="n">
        <x:f>XLOOKUP(F1621,Assumptions!$A$4:$A$6,Assumptions!$B$4:$B$6)</x:f>
        <x:v>0</x:v>
      </x:c>
      <x:c r="Q1621" s="32" t="n">
        <x:f>XLOOKUP(F1621,Assumptions!$A$4:$A$6,Assumptions!$C$4:$C$6)</x:f>
        <x:v>0.229</x:v>
      </x:c>
      <x:c r="R1621" s="32" t="n">
        <x:f>XLOOKUP(F1621,Assumptions!$A$4:$A$6,Assumptions!$D$4:$D$6)</x:f>
        <x:v>0.015</x:v>
      </x:c>
      <x:c r="S1621" s="32" t="n">
        <x:f>XLOOKUP(F1621,Assumptions!$A$4:$A$6,Assumptions!$E$4:$E$6)</x:f>
        <x:v>0.0075</x:v>
      </x:c>
      <x:c r="T1621" s="32" t="n">
        <x:f>XLOOKUP(O1621,Assumptions!$H$4:$H$6,Assumptions!$I$4:$I$6)</x:f>
        <x:v>0.012</x:v>
      </x:c>
      <x:c r="U1621" s="30" t="n">
        <x:f>XLOOKUP(F1621,Assumptions!$A$4:$A$6,Assumptions!$F$4:$F$6)</x:f>
        <x:v>60</x:v>
      </x:c>
      <x:c r="V1621" s="60" t="n">
        <x:f>I1621*12</x:f>
        <x:v>6078.24</x:v>
      </x:c>
      <x:c r="W1621" s="60" t="n">
        <x:f>H1621*J1621*(1-K1621)*Q1621</x:f>
        <x:v>52.10339904000001</x:v>
      </x:c>
      <x:c r="X1621" s="60" t="n">
        <x:f>V1621*R1621</x:f>
        <x:v>91.1736</x:v>
      </x:c>
      <x:c r="Y1621" s="60" t="n">
        <x:f>V1621*S1621</x:f>
        <x:v>45.5868</x:v>
      </x:c>
      <x:c r="Z1621" s="60" t="n">
        <x:f>H1621*J1621*T1621</x:f>
        <x:v>16.85376</x:v>
      </x:c>
      <x:c r="AA1621" s="60" t="n">
        <x:f>P1621+W1621+X1621-Y1621-Z1621-U1621</x:f>
        <x:v>20.836439040000016</x:v>
      </x:c>
      <x:c r="AB1621" s="32" t="n">
        <x:f>IFERROR(AA1621/(P1621+W1621+X1621),0)</x:f>
        <x:v>0.145427662357605</x:v>
      </x:c>
      <x:c r="AC1621" t="n">
        <x:f>IF(O1621="High",0,IF(I1621&gt;=1800,3,IF(I1621&gt;=900,2,1))+IF(K1621&gt;=0.9,2,IF(K1621&gt;=0.75,1,0))+IF(J1621&lt;=0.7,2,IF(J1621&lt;=0.85,1,0))+IF(M1621&gt;=8,1,0))</x:f>
        <x:v>4</x:v>
      </x:c>
      <x:c r="AD1621" t="str">
        <x:f>IF(AND(O1621&lt;&gt;"High",AC1621&gt;=Assumptions!$B$10,AA1621&gt;0),"Priority Growth",IF(AND(O1621="Low",AA1621&gt;0),"Maintain","Watch"))</x:f>
        <x:v>Watch</x:v>
      </x:c>
      <x:c r="AE1621" s="60" t="n">
        <x:f>MAX(AA1621,0)*N1621</x:f>
        <x:v>0.4167287808000003</x:v>
      </x:c>
      <x:c r="AF1621" t="str">
        <x:f>IF(AND(AA1621&gt;=Assumptions!$B$11,O1621&lt;&gt;"High",OR(N1621&gt;=Assumptions!$B$12,M1621&lt;=6)),"High","Standard")</x:f>
        <x:v>Standard</x:v>
      </x:c>
    </x:row>
    <x:row r="1622">
      <x:c r="A1622" t="str">
        <x:f>'Raw_Data'!A1622</x:f>
        <x:v>C01621</x:v>
      </x:c>
      <x:c r="B1622" t="n">
        <x:f>'Raw_Data'!B1622</x:f>
        <x:v>46</x:v>
      </x:c>
      <x:c r="C1622" s="30" t="n">
        <x:f>'Raw_Data'!C1622</x:f>
        <x:v>116882</x:v>
      </x:c>
      <x:c r="D1622" t="n">
        <x:f>'Raw_Data'!D1622</x:f>
        <x:v>668</x:v>
      </x:c>
      <x:c r="E1622" t="n">
        <x:f>'Raw_Data'!E1622</x:f>
        <x:v>87</x:v>
      </x:c>
      <x:c r="F1622" t="str">
        <x:f>PROPER(TRIM('Raw_Data'!F1622))</x:f>
        <x:v>Platinum</x:v>
      </x:c>
      <x:c r="G1622" t="str">
        <x:f>PROPER(TRIM('Raw_Data'!G1622))</x:f>
        <x:v>Partner</x:v>
      </x:c>
      <x:c r="H1622" s="60" t="n">
        <x:f>'Raw_Data'!H1622</x:f>
        <x:v>21475</x:v>
      </x:c>
      <x:c r="I1622" s="60" t="n">
        <x:f>'Raw_Data'!I1622</x:f>
        <x:v>2327.34</x:v>
      </x:c>
      <x:c r="J1622" s="32" t="n">
        <x:f>'Raw_Data'!J1622</x:f>
        <x:v>0.465</x:v>
      </x:c>
      <x:c r="K1622" s="32" t="n">
        <x:f>'Raw_Data'!K1622</x:f>
        <x:v>0.758</x:v>
      </x:c>
      <x:c r="L1622" t="n">
        <x:f>'Raw_Data'!L1622</x:f>
        <x:v>0</x:v>
      </x:c>
      <x:c r="M1622" t="n">
        <x:f>IF('Raw_Data'!M1622="",Assumptions!$B$15,'Raw_Data'!M1622)</x:f>
        <x:v>5</x:v>
      </x:c>
      <x:c r="N1622" s="32" t="n">
        <x:f>'Raw_Data'!N1622</x:f>
        <x:v>0.211</x:v>
      </x:c>
      <x:c r="O1622" t="str">
        <x:f>IF(OR(D1622&lt;620,L1622&gt;=2,J1622&gt;0.9),"High",IF(OR(D1622&lt;700,L1622=1,J1622&gt;0.75),"Medium","Low"))</x:f>
        <x:v>Medium</x:v>
      </x:c>
      <x:c r="P1622" s="30" t="n">
        <x:f>XLOOKUP(F1622,Assumptions!$A$4:$A$6,Assumptions!$B$4:$B$6)</x:f>
        <x:v>195</x:v>
      </x:c>
      <x:c r="Q1622" s="32" t="n">
        <x:f>XLOOKUP(F1622,Assumptions!$A$4:$A$6,Assumptions!$C$4:$C$6)</x:f>
        <x:v>0.199</x:v>
      </x:c>
      <x:c r="R1622" s="32" t="n">
        <x:f>XLOOKUP(F1622,Assumptions!$A$4:$A$6,Assumptions!$D$4:$D$6)</x:f>
        <x:v>0.017</x:v>
      </x:c>
      <x:c r="S1622" s="32" t="n">
        <x:f>XLOOKUP(F1622,Assumptions!$A$4:$A$6,Assumptions!$E$4:$E$6)</x:f>
        <x:v>0.013</x:v>
      </x:c>
      <x:c r="T1622" s="32" t="n">
        <x:f>XLOOKUP(O1622,Assumptions!$H$4:$H$6,Assumptions!$I$4:$I$6)</x:f>
        <x:v>0.012</x:v>
      </x:c>
      <x:c r="U1622" s="30" t="n">
        <x:f>XLOOKUP(F1622,Assumptions!$A$4:$A$6,Assumptions!$F$4:$F$6)</x:f>
        <x:v>140</x:v>
      </x:c>
      <x:c r="V1622" s="60" t="n">
        <x:f>I1622*12</x:f>
        <x:v>27928.08</x:v>
      </x:c>
      <x:c r="W1622" s="60" t="n">
        <x:f>H1622*J1622*(1-K1622)*Q1622</x:f>
        <x:v>480.89976824999997</x:v>
      </x:c>
      <x:c r="X1622" s="60" t="n">
        <x:f>V1622*R1622</x:f>
        <x:v>474.77736000000004</x:v>
      </x:c>
      <x:c r="Y1622" s="60" t="n">
        <x:f>V1622*S1622</x:f>
        <x:v>363.06504</x:v>
      </x:c>
      <x:c r="Z1622" s="60" t="n">
        <x:f>H1622*J1622*T1622</x:f>
        <x:v>119.8305</x:v>
      </x:c>
      <x:c r="AA1622" s="60" t="n">
        <x:f>P1622+W1622+X1622-Y1622-Z1622-U1622</x:f>
        <x:v>527.7815882499999</x:v>
      </x:c>
      <x:c r="AB1622" s="32" t="n">
        <x:f>IFERROR(AA1622/(P1622+W1622+X1622),0)</x:f>
        <x:v>0.45867044307439503</x:v>
      </x:c>
      <x:c r="AC1622" t="n">
        <x:f>IF(O1622="High",0,IF(I1622&gt;=1800,3,IF(I1622&gt;=900,2,1))+IF(K1622&gt;=0.9,2,IF(K1622&gt;=0.75,1,0))+IF(J1622&lt;=0.7,2,IF(J1622&lt;=0.85,1,0))+IF(M1622&gt;=8,1,0))</x:f>
        <x:v>6</x:v>
      </x:c>
      <x:c r="AD1622" t="str">
        <x:f>IF(AND(O1622&lt;&gt;"High",AC1622&gt;=Assumptions!$B$10,AA1622&gt;0),"Priority Growth",IF(AND(O1622="Low",AA1622&gt;0),"Maintain","Watch"))</x:f>
        <x:v>Priority Growth</x:v>
      </x:c>
      <x:c r="AE1622" s="60" t="n">
        <x:f>MAX(AA1622,0)*N1622</x:f>
        <x:v>111.36191512074998</x:v>
      </x:c>
      <x:c r="AF1622" t="str">
        <x:f>IF(AND(AA1622&gt;=Assumptions!$B$11,O1622&lt;&gt;"High",OR(N1622&gt;=Assumptions!$B$12,M1622&lt;=6)),"High","Standard")</x:f>
        <x:v>High</x:v>
      </x:c>
    </x:row>
    <x:row r="1623">
      <x:c r="A1623" t="str">
        <x:f>'Raw_Data'!A1623</x:f>
        <x:v>C01622</x:v>
      </x:c>
      <x:c r="B1623" t="n">
        <x:f>'Raw_Data'!B1623</x:f>
        <x:v>38</x:v>
      </x:c>
      <x:c r="C1623" s="30" t="n">
        <x:f>'Raw_Data'!C1623</x:f>
        <x:v>61431</x:v>
      </x:c>
      <x:c r="D1623" t="n">
        <x:f>'Raw_Data'!D1623</x:f>
        <x:v>593</x:v>
      </x:c>
      <x:c r="E1623" t="n">
        <x:f>'Raw_Data'!E1623</x:f>
        <x:v>21</x:v>
      </x:c>
      <x:c r="F1623" t="str">
        <x:f>PROPER(TRIM('Raw_Data'!F1623))</x:f>
        <x:v>Classic</x:v>
      </x:c>
      <x:c r="G1623" t="str">
        <x:f>PROPER(TRIM('Raw_Data'!G1623))</x:f>
        <x:v>Branch</x:v>
      </x:c>
      <x:c r="H1623" s="60" t="n">
        <x:f>'Raw_Data'!H1623</x:f>
        <x:v>1008</x:v>
      </x:c>
      <x:c r="I1623" s="60" t="n">
        <x:f>'Raw_Data'!I1623</x:f>
        <x:v>201.6</x:v>
      </x:c>
      <x:c r="J1623" s="32" t="n">
        <x:f>'Raw_Data'!J1623</x:f>
        <x:v>0.729</x:v>
      </x:c>
      <x:c r="K1623" s="32" t="n">
        <x:f>'Raw_Data'!K1623</x:f>
        <x:v>0.675</x:v>
      </x:c>
      <x:c r="L1623" t="n">
        <x:f>'Raw_Data'!L1623</x:f>
        <x:v>0</x:v>
      </x:c>
      <x:c r="M1623" t="n">
        <x:f>IF('Raw_Data'!M1623="",Assumptions!$B$15,'Raw_Data'!M1623)</x:f>
        <x:v>8</x:v>
      </x:c>
      <x:c r="N1623" s="32" t="n">
        <x:f>'Raw_Data'!N1623</x:f>
        <x:v>0.035</x:v>
      </x:c>
      <x:c r="O1623" t="str">
        <x:f>IF(OR(D1623&lt;620,L1623&gt;=2,J1623&gt;0.9),"High",IF(OR(D1623&lt;700,L1623=1,J1623&gt;0.75),"Medium","Low"))</x:f>
        <x:v>High</x:v>
      </x:c>
      <x:c r="P1623" s="30" t="n">
        <x:f>XLOOKUP(F1623,Assumptions!$A$4:$A$6,Assumptions!$B$4:$B$6)</x:f>
        <x:v>0</x:v>
      </x:c>
      <x:c r="Q1623" s="32" t="n">
        <x:f>XLOOKUP(F1623,Assumptions!$A$4:$A$6,Assumptions!$C$4:$C$6)</x:f>
        <x:v>0.229</x:v>
      </x:c>
      <x:c r="R1623" s="32" t="n">
        <x:f>XLOOKUP(F1623,Assumptions!$A$4:$A$6,Assumptions!$D$4:$D$6)</x:f>
        <x:v>0.015</x:v>
      </x:c>
      <x:c r="S1623" s="32" t="n">
        <x:f>XLOOKUP(F1623,Assumptions!$A$4:$A$6,Assumptions!$E$4:$E$6)</x:f>
        <x:v>0.0075</x:v>
      </x:c>
      <x:c r="T1623" s="32" t="n">
        <x:f>XLOOKUP(O1623,Assumptions!$H$4:$H$6,Assumptions!$I$4:$I$6)</x:f>
        <x:v>0.045</x:v>
      </x:c>
      <x:c r="U1623" s="30" t="n">
        <x:f>XLOOKUP(F1623,Assumptions!$A$4:$A$6,Assumptions!$F$4:$F$6)</x:f>
        <x:v>60</x:v>
      </x:c>
      <x:c r="V1623" s="60" t="n">
        <x:f>I1623*12</x:f>
        <x:v>2419.2</x:v>
      </x:c>
      <x:c r="W1623" s="60" t="n">
        <x:f>H1623*J1623*(1-K1623)*Q1623</x:f>
        <x:v>54.6898716</x:v>
      </x:c>
      <x:c r="X1623" s="60" t="n">
        <x:f>V1623*R1623</x:f>
        <x:v>36.288</x:v>
      </x:c>
      <x:c r="Y1623" s="60" t="n">
        <x:f>V1623*S1623</x:f>
        <x:v>18.144</x:v>
      </x:c>
      <x:c r="Z1623" s="60" t="n">
        <x:f>H1623*J1623*T1623</x:f>
        <x:v>33.06744</x:v>
      </x:c>
      <x:c r="AA1623" s="60" t="n">
        <x:f>P1623+W1623+X1623-Y1623-Z1623-U1623</x:f>
        <x:v>-20.233568400000017</x:v>
      </x:c>
      <x:c r="AB1623" s="32" t="n">
        <x:f>IFERROR(AA1623/(P1623+W1623+X1623),0)</x:f>
        <x:v>-0.2224009865713326</x:v>
      </x:c>
      <x:c r="AC1623" t="n">
        <x:f>IF(O1623="High",0,IF(I1623&gt;=1800,3,IF(I1623&gt;=900,2,1))+IF(K1623&gt;=0.9,2,IF(K1623&gt;=0.75,1,0))+IF(J1623&lt;=0.7,2,IF(J1623&lt;=0.85,1,0))+IF(M1623&gt;=8,1,0))</x:f>
        <x:v>0</x:v>
      </x:c>
      <x:c r="AD1623" t="str">
        <x:f>IF(AND(O1623&lt;&gt;"High",AC1623&gt;=Assumptions!$B$10,AA1623&gt;0),"Priority Growth",IF(AND(O1623="Low",AA1623&gt;0),"Maintain","Watch"))</x:f>
        <x:v>Watch</x:v>
      </x:c>
      <x:c r="AE1623" s="60" t="n">
        <x:f>MAX(AA1623,0)*N1623</x:f>
        <x:v>0</x:v>
      </x:c>
      <x:c r="AF1623" t="str">
        <x:f>IF(AND(AA1623&gt;=Assumptions!$B$11,O1623&lt;&gt;"High",OR(N1623&gt;=Assumptions!$B$12,M1623&lt;=6)),"High","Standard")</x:f>
        <x:v>Standard</x:v>
      </x:c>
    </x:row>
    <x:row r="1624">
      <x:c r="A1624" t="str">
        <x:f>'Raw_Data'!A1624</x:f>
        <x:v>C01623</x:v>
      </x:c>
      <x:c r="B1624" t="n">
        <x:f>'Raw_Data'!B1624</x:f>
        <x:v>54</x:v>
      </x:c>
      <x:c r="C1624" s="30" t="n">
        <x:f>'Raw_Data'!C1624</x:f>
        <x:v>101890</x:v>
      </x:c>
      <x:c r="D1624" t="n">
        <x:f>'Raw_Data'!D1624</x:f>
        <x:v>720</x:v>
      </x:c>
      <x:c r="E1624" t="n">
        <x:f>'Raw_Data'!E1624</x:f>
        <x:v>27</x:v>
      </x:c>
      <x:c r="F1624" t="str">
        <x:f>PROPER(TRIM('Raw_Data'!F1624))</x:f>
        <x:v>Platinum</x:v>
      </x:c>
      <x:c r="G1624" t="str">
        <x:f>PROPER(TRIM('Raw_Data'!G1624))</x:f>
        <x:v>Partner</x:v>
      </x:c>
      <x:c r="H1624" s="60" t="n">
        <x:f>'Raw_Data'!H1624</x:f>
        <x:v>23975</x:v>
      </x:c>
      <x:c r="I1624" s="60" t="n">
        <x:f>'Raw_Data'!I1624</x:f>
        <x:v>2580.5</x:v>
      </x:c>
      <x:c r="J1624" s="32" t="n">
        <x:f>'Raw_Data'!J1624</x:f>
        <x:v>0.474</x:v>
      </x:c>
      <x:c r="K1624" s="32" t="n">
        <x:f>'Raw_Data'!K1624</x:f>
        <x:v>0.729</x:v>
      </x:c>
      <x:c r="L1624" t="n">
        <x:f>'Raw_Data'!L1624</x:f>
        <x:v>0</x:v>
      </x:c>
      <x:c r="M1624" t="n">
        <x:f>IF('Raw_Data'!M1624="",Assumptions!$B$15,'Raw_Data'!M1624)</x:f>
        <x:v>7.370408870408871</x:v>
      </x:c>
      <x:c r="N1624" s="32" t="n">
        <x:f>'Raw_Data'!N1624</x:f>
        <x:v>0.175</x:v>
      </x:c>
      <x:c r="O1624" t="str">
        <x:f>IF(OR(D1624&lt;620,L1624&gt;=2,J1624&gt;0.9),"High",IF(OR(D1624&lt;700,L1624=1,J1624&gt;0.75),"Medium","Low"))</x:f>
        <x:v>Low</x:v>
      </x:c>
      <x:c r="P1624" s="30" t="n">
        <x:f>XLOOKUP(F1624,Assumptions!$A$4:$A$6,Assumptions!$B$4:$B$6)</x:f>
        <x:v>195</x:v>
      </x:c>
      <x:c r="Q1624" s="32" t="n">
        <x:f>XLOOKUP(F1624,Assumptions!$A$4:$A$6,Assumptions!$C$4:$C$6)</x:f>
        <x:v>0.199</x:v>
      </x:c>
      <x:c r="R1624" s="32" t="n">
        <x:f>XLOOKUP(F1624,Assumptions!$A$4:$A$6,Assumptions!$D$4:$D$6)</x:f>
        <x:v>0.017</x:v>
      </x:c>
      <x:c r="S1624" s="32" t="n">
        <x:f>XLOOKUP(F1624,Assumptions!$A$4:$A$6,Assumptions!$E$4:$E$6)</x:f>
        <x:v>0.013</x:v>
      </x:c>
      <x:c r="T1624" s="32" t="n">
        <x:f>XLOOKUP(O1624,Assumptions!$H$4:$H$6,Assumptions!$I$4:$I$6)</x:f>
        <x:v>0.0035</x:v>
      </x:c>
      <x:c r="U1624" s="30" t="n">
        <x:f>XLOOKUP(F1624,Assumptions!$A$4:$A$6,Assumptions!$F$4:$F$6)</x:f>
        <x:v>140</x:v>
      </x:c>
      <x:c r="V1624" s="60" t="n">
        <x:f>I1624*12</x:f>
        <x:v>30966</x:v>
      </x:c>
      <x:c r="W1624" s="60" t="n">
        <x:f>H1624*J1624*(1-K1624)*Q1624</x:f>
        <x:v>612.8572453500001</x:v>
      </x:c>
      <x:c r="X1624" s="60" t="n">
        <x:f>V1624*R1624</x:f>
        <x:v>526.422</x:v>
      </x:c>
      <x:c r="Y1624" s="60" t="n">
        <x:f>V1624*S1624</x:f>
        <x:v>402.558</x:v>
      </x:c>
      <x:c r="Z1624" s="60" t="n">
        <x:f>H1624*J1624*T1624</x:f>
        <x:v>39.774525</x:v>
      </x:c>
      <x:c r="AA1624" s="60" t="n">
        <x:f>P1624+W1624+X1624-Y1624-Z1624-U1624</x:f>
        <x:v>751.9467203500001</x:v>
      </x:c>
      <x:c r="AB1624" s="32" t="n">
        <x:f>IFERROR(AA1624/(P1624+W1624+X1624),0)</x:f>
        <x:v>0.5635602314662055</x:v>
      </x:c>
      <x:c r="AC1624" t="n">
        <x:f>IF(O1624="High",0,IF(I1624&gt;=1800,3,IF(I1624&gt;=900,2,1))+IF(K1624&gt;=0.9,2,IF(K1624&gt;=0.75,1,0))+IF(J1624&lt;=0.7,2,IF(J1624&lt;=0.85,1,0))+IF(M1624&gt;=8,1,0))</x:f>
        <x:v>5</x:v>
      </x:c>
      <x:c r="AD1624" t="str">
        <x:f>IF(AND(O1624&lt;&gt;"High",AC1624&gt;=Assumptions!$B$10,AA1624&gt;0),"Priority Growth",IF(AND(O1624="Low",AA1624&gt;0),"Maintain","Watch"))</x:f>
        <x:v>Maintain</x:v>
      </x:c>
      <x:c r="AE1624" s="60" t="n">
        <x:f>MAX(AA1624,0)*N1624</x:f>
        <x:v>131.59067606125</x:v>
      </x:c>
      <x:c r="AF1624" t="str">
        <x:f>IF(AND(AA1624&gt;=Assumptions!$B$11,O1624&lt;&gt;"High",OR(N1624&gt;=Assumptions!$B$12,M1624&lt;=6)),"High","Standard")</x:f>
        <x:v>High</x:v>
      </x:c>
    </x:row>
    <x:row r="1625">
      <x:c r="A1625" t="str">
        <x:f>'Raw_Data'!A1625</x:f>
        <x:v>C01624</x:v>
      </x:c>
      <x:c r="B1625" t="n">
        <x:f>'Raw_Data'!B1625</x:f>
        <x:v>32</x:v>
      </x:c>
      <x:c r="C1625" s="30" t="n">
        <x:f>'Raw_Data'!C1625</x:f>
        <x:v>105876</x:v>
      </x:c>
      <x:c r="D1625" t="n">
        <x:f>'Raw_Data'!D1625</x:f>
        <x:v>688</x:v>
      </x:c>
      <x:c r="E1625" t="n">
        <x:f>'Raw_Data'!E1625</x:f>
        <x:v>9</x:v>
      </x:c>
      <x:c r="F1625" t="str">
        <x:f>PROPER(TRIM('Raw_Data'!F1625))</x:f>
        <x:v>Platinum</x:v>
      </x:c>
      <x:c r="G1625" t="str">
        <x:f>PROPER(TRIM('Raw_Data'!G1625))</x:f>
        <x:v>Digital</x:v>
      </x:c>
      <x:c r="H1625" s="60" t="n">
        <x:f>'Raw_Data'!H1625</x:f>
        <x:v>24601</x:v>
      </x:c>
      <x:c r="I1625" s="60" t="n">
        <x:f>'Raw_Data'!I1625</x:f>
        <x:v>2451.99</x:v>
      </x:c>
      <x:c r="J1625" s="32" t="n">
        <x:f>'Raw_Data'!J1625</x:f>
        <x:v>0.226</x:v>
      </x:c>
      <x:c r="K1625" s="32" t="n">
        <x:f>'Raw_Data'!K1625</x:f>
        <x:v>0.783</x:v>
      </x:c>
      <x:c r="L1625" t="n">
        <x:f>'Raw_Data'!L1625</x:f>
        <x:v>0</x:v>
      </x:c>
      <x:c r="M1625" t="n">
        <x:f>IF('Raw_Data'!M1625="",Assumptions!$B$15,'Raw_Data'!M1625)</x:f>
        <x:v>7.370408870408871</x:v>
      </x:c>
      <x:c r="N1625" s="32" t="n">
        <x:f>'Raw_Data'!N1625</x:f>
        <x:v>0.032</x:v>
      </x:c>
      <x:c r="O1625" t="str">
        <x:f>IF(OR(D1625&lt;620,L1625&gt;=2,J1625&gt;0.9),"High",IF(OR(D1625&lt;700,L1625=1,J1625&gt;0.75),"Medium","Low"))</x:f>
        <x:v>Medium</x:v>
      </x:c>
      <x:c r="P1625" s="30" t="n">
        <x:f>XLOOKUP(F1625,Assumptions!$A$4:$A$6,Assumptions!$B$4:$B$6)</x:f>
        <x:v>195</x:v>
      </x:c>
      <x:c r="Q1625" s="32" t="n">
        <x:f>XLOOKUP(F1625,Assumptions!$A$4:$A$6,Assumptions!$C$4:$C$6)</x:f>
        <x:v>0.199</x:v>
      </x:c>
      <x:c r="R1625" s="32" t="n">
        <x:f>XLOOKUP(F1625,Assumptions!$A$4:$A$6,Assumptions!$D$4:$D$6)</x:f>
        <x:v>0.017</x:v>
      </x:c>
      <x:c r="S1625" s="32" t="n">
        <x:f>XLOOKUP(F1625,Assumptions!$A$4:$A$6,Assumptions!$E$4:$E$6)</x:f>
        <x:v>0.013</x:v>
      </x:c>
      <x:c r="T1625" s="32" t="n">
        <x:f>XLOOKUP(O1625,Assumptions!$H$4:$H$6,Assumptions!$I$4:$I$6)</x:f>
        <x:v>0.012</x:v>
      </x:c>
      <x:c r="U1625" s="30" t="n">
        <x:f>XLOOKUP(F1625,Assumptions!$A$4:$A$6,Assumptions!$F$4:$F$6)</x:f>
        <x:v>140</x:v>
      </x:c>
      <x:c r="V1625" s="60" t="n">
        <x:f>I1625*12</x:f>
        <x:v>29423.879999999997</x:v>
      </x:c>
      <x:c r="W1625" s="60" t="n">
        <x:f>H1625*J1625*(1-K1625)*Q1625</x:f>
        <x:v>240.08996615799998</x:v>
      </x:c>
      <x:c r="X1625" s="60" t="n">
        <x:f>V1625*R1625</x:f>
        <x:v>500.20596</x:v>
      </x:c>
      <x:c r="Y1625" s="60" t="n">
        <x:f>V1625*S1625</x:f>
        <x:v>382.51043999999996</x:v>
      </x:c>
      <x:c r="Z1625" s="60" t="n">
        <x:f>H1625*J1625*T1625</x:f>
        <x:v>66.717912</x:v>
      </x:c>
      <x:c r="AA1625" s="60" t="n">
        <x:f>P1625+W1625+X1625-Y1625-Z1625-U1625</x:f>
        <x:v>346.0675741579999</x:v>
      </x:c>
      <x:c r="AB1625" s="32" t="n">
        <x:f>IFERROR(AA1625/(P1625+W1625+X1625),0)</x:f>
        <x:v>0.3700086405589011</x:v>
      </x:c>
      <x:c r="AC1625" t="n">
        <x:f>IF(O1625="High",0,IF(I1625&gt;=1800,3,IF(I1625&gt;=900,2,1))+IF(K1625&gt;=0.9,2,IF(K1625&gt;=0.75,1,0))+IF(J1625&lt;=0.7,2,IF(J1625&lt;=0.85,1,0))+IF(M1625&gt;=8,1,0))</x:f>
        <x:v>6</x:v>
      </x:c>
      <x:c r="AD1625" t="str">
        <x:f>IF(AND(O1625&lt;&gt;"High",AC1625&gt;=Assumptions!$B$10,AA1625&gt;0),"Priority Growth",IF(AND(O1625="Low",AA1625&gt;0),"Maintain","Watch"))</x:f>
        <x:v>Priority Growth</x:v>
      </x:c>
      <x:c r="AE1625" s="60" t="n">
        <x:f>MAX(AA1625,0)*N1625</x:f>
        <x:v>11.074162373055996</x:v>
      </x:c>
      <x:c r="AF1625" t="str">
        <x:f>IF(AND(AA1625&gt;=Assumptions!$B$11,O1625&lt;&gt;"High",OR(N1625&gt;=Assumptions!$B$12,M1625&lt;=6)),"High","Standard")</x:f>
        <x:v>Standard</x:v>
      </x:c>
    </x:row>
    <x:row r="1626">
      <x:c r="A1626" t="str">
        <x:f>'Raw_Data'!A1626</x:f>
        <x:v>C01625</x:v>
      </x:c>
      <x:c r="B1626" t="n">
        <x:f>'Raw_Data'!B1626</x:f>
        <x:v>44</x:v>
      </x:c>
      <x:c r="C1626" s="30" t="n">
        <x:f>'Raw_Data'!C1626</x:f>
        <x:v>105079</x:v>
      </x:c>
      <x:c r="D1626" t="n">
        <x:f>'Raw_Data'!D1626</x:f>
        <x:v>723</x:v>
      </x:c>
      <x:c r="E1626" t="n">
        <x:f>'Raw_Data'!E1626</x:f>
        <x:v>38</x:v>
      </x:c>
      <x:c r="F1626" t="str">
        <x:f>PROPER(TRIM('Raw_Data'!F1626))</x:f>
        <x:v>Platinum</x:v>
      </x:c>
      <x:c r="G1626" t="str">
        <x:f>PROPER(TRIM('Raw_Data'!G1626))</x:f>
        <x:v>Branch</x:v>
      </x:c>
      <x:c r="H1626" s="60" t="n">
        <x:f>'Raw_Data'!H1626</x:f>
        <x:v>23398</x:v>
      </x:c>
      <x:c r="I1626" s="60" t="n">
        <x:f>'Raw_Data'!I1626</x:f>
        <x:v>2316.65</x:v>
      </x:c>
      <x:c r="J1626" s="32" t="n">
        <x:f>'Raw_Data'!J1626</x:f>
        <x:v>0.392</x:v>
      </x:c>
      <x:c r="K1626" s="32" t="n">
        <x:f>'Raw_Data'!K1626</x:f>
        <x:v>0.843</x:v>
      </x:c>
      <x:c r="L1626" t="n">
        <x:f>'Raw_Data'!L1626</x:f>
        <x:v>0</x:v>
      </x:c>
      <x:c r="M1626" t="n">
        <x:f>IF('Raw_Data'!M1626="",Assumptions!$B$15,'Raw_Data'!M1626)</x:f>
        <x:v>8</x:v>
      </x:c>
      <x:c r="N1626" s="32" t="n">
        <x:f>'Raw_Data'!N1626</x:f>
        <x:v>0.054</x:v>
      </x:c>
      <x:c r="O1626" t="str">
        <x:f>IF(OR(D1626&lt;620,L1626&gt;=2,J1626&gt;0.9),"High",IF(OR(D1626&lt;700,L1626=1,J1626&gt;0.75),"Medium","Low"))</x:f>
        <x:v>Low</x:v>
      </x:c>
      <x:c r="P1626" s="30" t="n">
        <x:f>XLOOKUP(F1626,Assumptions!$A$4:$A$6,Assumptions!$B$4:$B$6)</x:f>
        <x:v>195</x:v>
      </x:c>
      <x:c r="Q1626" s="32" t="n">
        <x:f>XLOOKUP(F1626,Assumptions!$A$4:$A$6,Assumptions!$C$4:$C$6)</x:f>
        <x:v>0.199</x:v>
      </x:c>
      <x:c r="R1626" s="32" t="n">
        <x:f>XLOOKUP(F1626,Assumptions!$A$4:$A$6,Assumptions!$D$4:$D$6)</x:f>
        <x:v>0.017</x:v>
      </x:c>
      <x:c r="S1626" s="32" t="n">
        <x:f>XLOOKUP(F1626,Assumptions!$A$4:$A$6,Assumptions!$E$4:$E$6)</x:f>
        <x:v>0.013</x:v>
      </x:c>
      <x:c r="T1626" s="32" t="n">
        <x:f>XLOOKUP(O1626,Assumptions!$H$4:$H$6,Assumptions!$I$4:$I$6)</x:f>
        <x:v>0.0035</x:v>
      </x:c>
      <x:c r="U1626" s="30" t="n">
        <x:f>XLOOKUP(F1626,Assumptions!$A$4:$A$6,Assumptions!$F$4:$F$6)</x:f>
        <x:v>140</x:v>
      </x:c>
      <x:c r="V1626" s="60" t="n">
        <x:f>I1626*12</x:f>
        <x:v>27799.800000000003</x:v>
      </x:c>
      <x:c r="W1626" s="60" t="n">
        <x:f>H1626*J1626*(1-K1626)*Q1626</x:f>
        <x:v>286.561295888</x:v>
      </x:c>
      <x:c r="X1626" s="60" t="n">
        <x:f>V1626*R1626</x:f>
        <x:v>472.5966000000001</x:v>
      </x:c>
      <x:c r="Y1626" s="60" t="n">
        <x:f>V1626*S1626</x:f>
        <x:v>361.3974</x:v>
      </x:c>
      <x:c r="Z1626" s="60" t="n">
        <x:f>H1626*J1626*T1626</x:f>
        <x:v>32.102056</x:v>
      </x:c>
      <x:c r="AA1626" s="60" t="n">
        <x:f>P1626+W1626+X1626-Y1626-Z1626-U1626</x:f>
        <x:v>420.6584398880002</x:v>
      </x:c>
      <x:c r="AB1626" s="32" t="n">
        <x:f>IFERROR(AA1626/(P1626+W1626+X1626),0)</x:f>
        <x:v>0.4408687929962668</x:v>
      </x:c>
      <x:c r="AC1626" t="n">
        <x:f>IF(O1626="High",0,IF(I1626&gt;=1800,3,IF(I1626&gt;=900,2,1))+IF(K1626&gt;=0.9,2,IF(K1626&gt;=0.75,1,0))+IF(J1626&lt;=0.7,2,IF(J1626&lt;=0.85,1,0))+IF(M1626&gt;=8,1,0))</x:f>
        <x:v>7</x:v>
      </x:c>
      <x:c r="AD1626" t="str">
        <x:f>IF(AND(O1626&lt;&gt;"High",AC1626&gt;=Assumptions!$B$10,AA1626&gt;0),"Priority Growth",IF(AND(O1626="Low",AA1626&gt;0),"Maintain","Watch"))</x:f>
        <x:v>Priority Growth</x:v>
      </x:c>
      <x:c r="AE1626" s="60" t="n">
        <x:f>MAX(AA1626,0)*N1626</x:f>
        <x:v>22.71555575395201</x:v>
      </x:c>
      <x:c r="AF1626" t="str">
        <x:f>IF(AND(AA1626&gt;=Assumptions!$B$11,O1626&lt;&gt;"High",OR(N1626&gt;=Assumptions!$B$12,M1626&lt;=6)),"High","Standard")</x:f>
        <x:v>Standard</x:v>
      </x:c>
    </x:row>
    <x:row r="1627">
      <x:c r="A1627" t="str">
        <x:f>'Raw_Data'!A1627</x:f>
        <x:v>C01626</x:v>
      </x:c>
      <x:c r="B1627" t="n">
        <x:f>'Raw_Data'!B1627</x:f>
        <x:v>29</x:v>
      </x:c>
      <x:c r="C1627" s="30" t="n">
        <x:f>'Raw_Data'!C1627</x:f>
        <x:v>85158</x:v>
      </x:c>
      <x:c r="D1627" t="n">
        <x:f>'Raw_Data'!D1627</x:f>
        <x:v>695</x:v>
      </x:c>
      <x:c r="E1627" t="n">
        <x:f>'Raw_Data'!E1627</x:f>
        <x:v>42</x:v>
      </x:c>
      <x:c r="F1627" t="str">
        <x:f>PROPER(TRIM('Raw_Data'!F1627))</x:f>
        <x:v>Gold</x:v>
      </x:c>
      <x:c r="G1627" t="str">
        <x:f>PROPER(TRIM('Raw_Data'!G1627))</x:f>
        <x:v>Partner</x:v>
      </x:c>
      <x:c r="H1627" s="60" t="n">
        <x:f>'Raw_Data'!H1627</x:f>
        <x:v>11197</x:v>
      </x:c>
      <x:c r="I1627" s="60" t="n">
        <x:f>'Raw_Data'!I1627</x:f>
        <x:v>1088.88</x:v>
      </x:c>
      <x:c r="J1627" s="32" t="n">
        <x:f>'Raw_Data'!J1627</x:f>
        <x:v>0.464</x:v>
      </x:c>
      <x:c r="K1627" s="32" t="n">
        <x:f>'Raw_Data'!K1627</x:f>
        <x:v>0.682</x:v>
      </x:c>
      <x:c r="L1627" t="n">
        <x:f>'Raw_Data'!L1627</x:f>
        <x:v>1</x:v>
      </x:c>
      <x:c r="M1627" t="n">
        <x:f>IF('Raw_Data'!M1627="",Assumptions!$B$15,'Raw_Data'!M1627)</x:f>
        <x:v>9</x:v>
      </x:c>
      <x:c r="N1627" s="32" t="n">
        <x:f>'Raw_Data'!N1627</x:f>
        <x:v>0.02</x:v>
      </x:c>
      <x:c r="O1627" t="str">
        <x:f>IF(OR(D1627&lt;620,L1627&gt;=2,J1627&gt;0.9),"High",IF(OR(D1627&lt;700,L1627=1,J1627&gt;0.75),"Medium","Low"))</x:f>
        <x:v>Medium</x:v>
      </x:c>
      <x:c r="P1627" s="30" t="n">
        <x:f>XLOOKUP(F1627,Assumptions!$A$4:$A$6,Assumptions!$B$4:$B$6)</x:f>
        <x:v>95</x:v>
      </x:c>
      <x:c r="Q1627" s="32" t="n">
        <x:f>XLOOKUP(F1627,Assumptions!$A$4:$A$6,Assumptions!$C$4:$C$6)</x:f>
        <x:v>0.219</x:v>
      </x:c>
      <x:c r="R1627" s="32" t="n">
        <x:f>XLOOKUP(F1627,Assumptions!$A$4:$A$6,Assumptions!$D$4:$D$6)</x:f>
        <x:v>0.016</x:v>
      </x:c>
      <x:c r="S1627" s="32" t="n">
        <x:f>XLOOKUP(F1627,Assumptions!$A$4:$A$6,Assumptions!$E$4:$E$6)</x:f>
        <x:v>0.01</x:v>
      </x:c>
      <x:c r="T1627" s="32" t="n">
        <x:f>XLOOKUP(O1627,Assumptions!$H$4:$H$6,Assumptions!$I$4:$I$6)</x:f>
        <x:v>0.012</x:v>
      </x:c>
      <x:c r="U1627" s="30" t="n">
        <x:f>XLOOKUP(F1627,Assumptions!$A$4:$A$6,Assumptions!$F$4:$F$6)</x:f>
        <x:v>90</x:v>
      </x:c>
      <x:c r="V1627" s="60" t="n">
        <x:f>I1627*12</x:f>
        <x:v>13066.560000000001</x:v>
      </x:c>
      <x:c r="W1627" s="60" t="n">
        <x:f>H1627*J1627*(1-K1627)*Q1627</x:f>
        <x:v>361.818603936</x:v>
      </x:c>
      <x:c r="X1627" s="60" t="n">
        <x:f>V1627*R1627</x:f>
        <x:v>209.06496</x:v>
      </x:c>
      <x:c r="Y1627" s="60" t="n">
        <x:f>V1627*S1627</x:f>
        <x:v>130.6656</x:v>
      </x:c>
      <x:c r="Z1627" s="60" t="n">
        <x:f>H1627*J1627*T1627</x:f>
        <x:v>62.344896000000006</x:v>
      </x:c>
      <x:c r="AA1627" s="60" t="n">
        <x:f>P1627+W1627+X1627-Y1627-Z1627-U1627</x:f>
        <x:v>382.8730679359999</x:v>
      </x:c>
      <x:c r="AB1627" s="32" t="n">
        <x:f>IFERROR(AA1627/(P1627+W1627+X1627),0)</x:f>
        <x:v>0.5749850104016068</x:v>
      </x:c>
      <x:c r="AC1627" t="n">
        <x:f>IF(O1627="High",0,IF(I1627&gt;=1800,3,IF(I1627&gt;=900,2,1))+IF(K1627&gt;=0.9,2,IF(K1627&gt;=0.75,1,0))+IF(J1627&lt;=0.7,2,IF(J1627&lt;=0.85,1,0))+IF(M1627&gt;=8,1,0))</x:f>
        <x:v>5</x:v>
      </x:c>
      <x:c r="AD1627" t="str">
        <x:f>IF(AND(O1627&lt;&gt;"High",AC1627&gt;=Assumptions!$B$10,AA1627&gt;0),"Priority Growth",IF(AND(O1627="Low",AA1627&gt;0),"Maintain","Watch"))</x:f>
        <x:v>Watch</x:v>
      </x:c>
      <x:c r="AE1627" s="60" t="n">
        <x:f>MAX(AA1627,0)*N1627</x:f>
        <x:v>7.657461358719999</x:v>
      </x:c>
      <x:c r="AF1627" t="str">
        <x:f>IF(AND(AA1627&gt;=Assumptions!$B$11,O1627&lt;&gt;"High",OR(N1627&gt;=Assumptions!$B$12,M1627&lt;=6)),"High","Standard")</x:f>
        <x:v>Standard</x:v>
      </x:c>
    </x:row>
    <x:row r="1628">
      <x:c r="A1628" t="str">
        <x:f>'Raw_Data'!A1628</x:f>
        <x:v>C01627</x:v>
      </x:c>
      <x:c r="B1628" t="n">
        <x:f>'Raw_Data'!B1628</x:f>
        <x:v>36</x:v>
      </x:c>
      <x:c r="C1628" s="30" t="n">
        <x:f>'Raw_Data'!C1628</x:f>
        <x:v>66293</x:v>
      </x:c>
      <x:c r="D1628" t="n">
        <x:f>'Raw_Data'!D1628</x:f>
        <x:v>654</x:v>
      </x:c>
      <x:c r="E1628" t="n">
        <x:f>'Raw_Data'!E1628</x:f>
        <x:v>55</x:v>
      </x:c>
      <x:c r="F1628" t="str">
        <x:f>PROPER(TRIM('Raw_Data'!F1628))</x:f>
        <x:v>Gold</x:v>
      </x:c>
      <x:c r="G1628" t="str">
        <x:f>PROPER(TRIM('Raw_Data'!G1628))</x:f>
        <x:v>Digital</x:v>
      </x:c>
      <x:c r="H1628" s="60" t="n">
        <x:f>'Raw_Data'!H1628</x:f>
        <x:v>9116</x:v>
      </x:c>
      <x:c r="I1628" s="60" t="n">
        <x:f>'Raw_Data'!I1628</x:f>
        <x:v>699.03</x:v>
      </x:c>
      <x:c r="J1628" s="32" t="n">
        <x:f>'Raw_Data'!J1628</x:f>
        <x:v>0.545</x:v>
      </x:c>
      <x:c r="K1628" s="32" t="n">
        <x:f>'Raw_Data'!K1628</x:f>
        <x:v>0.761</x:v>
      </x:c>
      <x:c r="L1628" t="n">
        <x:f>'Raw_Data'!L1628</x:f>
        <x:v>1</x:v>
      </x:c>
      <x:c r="M1628" t="n">
        <x:f>IF('Raw_Data'!M1628="",Assumptions!$B$15,'Raw_Data'!M1628)</x:f>
        <x:v>9</x:v>
      </x:c>
      <x:c r="N1628" s="32" t="n">
        <x:f>'Raw_Data'!N1628</x:f>
        <x:v>0.098</x:v>
      </x:c>
      <x:c r="O1628" t="str">
        <x:f>IF(OR(D1628&lt;620,L1628&gt;=2,J1628&gt;0.9),"High",IF(OR(D1628&lt;700,L1628=1,J1628&gt;0.75),"Medium","Low"))</x:f>
        <x:v>Medium</x:v>
      </x:c>
      <x:c r="P1628" s="30" t="n">
        <x:f>XLOOKUP(F1628,Assumptions!$A$4:$A$6,Assumptions!$B$4:$B$6)</x:f>
        <x:v>95</x:v>
      </x:c>
      <x:c r="Q1628" s="32" t="n">
        <x:f>XLOOKUP(F1628,Assumptions!$A$4:$A$6,Assumptions!$C$4:$C$6)</x:f>
        <x:v>0.219</x:v>
      </x:c>
      <x:c r="R1628" s="32" t="n">
        <x:f>XLOOKUP(F1628,Assumptions!$A$4:$A$6,Assumptions!$D$4:$D$6)</x:f>
        <x:v>0.016</x:v>
      </x:c>
      <x:c r="S1628" s="32" t="n">
        <x:f>XLOOKUP(F1628,Assumptions!$A$4:$A$6,Assumptions!$E$4:$E$6)</x:f>
        <x:v>0.01</x:v>
      </x:c>
      <x:c r="T1628" s="32" t="n">
        <x:f>XLOOKUP(O1628,Assumptions!$H$4:$H$6,Assumptions!$I$4:$I$6)</x:f>
        <x:v>0.012</x:v>
      </x:c>
      <x:c r="U1628" s="30" t="n">
        <x:f>XLOOKUP(F1628,Assumptions!$A$4:$A$6,Assumptions!$F$4:$F$6)</x:f>
        <x:v>90</x:v>
      </x:c>
      <x:c r="V1628" s="60" t="n">
        <x:f>I1628*12</x:f>
        <x:v>8388.36</x:v>
      </x:c>
      <x:c r="W1628" s="60" t="n">
        <x:f>H1628*J1628*(1-K1628)*Q1628</x:f>
        <x:v>260.04160302</x:v>
      </x:c>
      <x:c r="X1628" s="60" t="n">
        <x:f>V1628*R1628</x:f>
        <x:v>134.21376</x:v>
      </x:c>
      <x:c r="Y1628" s="60" t="n">
        <x:f>V1628*S1628</x:f>
        <x:v>83.8836</x:v>
      </x:c>
      <x:c r="Z1628" s="60" t="n">
        <x:f>H1628*J1628*T1628</x:f>
        <x:v>59.618640000000006</x:v>
      </x:c>
      <x:c r="AA1628" s="60" t="n">
        <x:f>P1628+W1628+X1628-Y1628-Z1628-U1628</x:f>
        <x:v>255.75312301999998</x:v>
      </x:c>
      <x:c r="AB1628" s="32" t="n">
        <x:f>IFERROR(AA1628/(P1628+W1628+X1628),0)</x:f>
        <x:v>0.5227395392077596</x:v>
      </x:c>
      <x:c r="AC1628" t="n">
        <x:f>IF(O1628="High",0,IF(I1628&gt;=1800,3,IF(I1628&gt;=900,2,1))+IF(K1628&gt;=0.9,2,IF(K1628&gt;=0.75,1,0))+IF(J1628&lt;=0.7,2,IF(J1628&lt;=0.85,1,0))+IF(M1628&gt;=8,1,0))</x:f>
        <x:v>5</x:v>
      </x:c>
      <x:c r="AD1628" t="str">
        <x:f>IF(AND(O1628&lt;&gt;"High",AC1628&gt;=Assumptions!$B$10,AA1628&gt;0),"Priority Growth",IF(AND(O1628="Low",AA1628&gt;0),"Maintain","Watch"))</x:f>
        <x:v>Watch</x:v>
      </x:c>
      <x:c r="AE1628" s="60" t="n">
        <x:f>MAX(AA1628,0)*N1628</x:f>
        <x:v>25.063806055959997</x:v>
      </x:c>
      <x:c r="AF1628" t="str">
        <x:f>IF(AND(AA1628&gt;=Assumptions!$B$11,O1628&lt;&gt;"High",OR(N1628&gt;=Assumptions!$B$12,M1628&lt;=6)),"High","Standard")</x:f>
        <x:v>Standard</x:v>
      </x:c>
    </x:row>
    <x:row r="1629">
      <x:c r="A1629" t="str">
        <x:f>'Raw_Data'!A1629</x:f>
        <x:v>C01628</x:v>
      </x:c>
      <x:c r="B1629" t="n">
        <x:f>'Raw_Data'!B1629</x:f>
        <x:v>42</x:v>
      </x:c>
      <x:c r="C1629" s="30" t="n">
        <x:f>'Raw_Data'!C1629</x:f>
        <x:v>67489</x:v>
      </x:c>
      <x:c r="D1629" t="n">
        <x:f>'Raw_Data'!D1629</x:f>
        <x:v>642</x:v>
      </x:c>
      <x:c r="E1629" t="n">
        <x:f>'Raw_Data'!E1629</x:f>
        <x:v>34</x:v>
      </x:c>
      <x:c r="F1629" t="str">
        <x:f>PROPER(TRIM('Raw_Data'!F1629))</x:f>
        <x:v>Classic</x:v>
      </x:c>
      <x:c r="G1629" t="str">
        <x:f>PROPER(TRIM('Raw_Data'!G1629))</x:f>
        <x:v>Branch</x:v>
      </x:c>
      <x:c r="H1629" s="60" t="n">
        <x:f>'Raw_Data'!H1629</x:f>
        <x:v>3083</x:v>
      </x:c>
      <x:c r="I1629" s="60" t="n">
        <x:f>'Raw_Data'!I1629</x:f>
        <x:v>195.09</x:v>
      </x:c>
      <x:c r="J1629" s="32" t="n">
        <x:f>'Raw_Data'!J1629</x:f>
        <x:v>0.505</x:v>
      </x:c>
      <x:c r="K1629" s="32" t="n">
        <x:f>'Raw_Data'!K1629</x:f>
        <x:v>0.772</x:v>
      </x:c>
      <x:c r="L1629" t="n">
        <x:f>'Raw_Data'!L1629</x:f>
        <x:v>0</x:v>
      </x:c>
      <x:c r="M1629" t="n">
        <x:f>IF('Raw_Data'!M1629="",Assumptions!$B$15,'Raw_Data'!M1629)</x:f>
        <x:v>7</x:v>
      </x:c>
      <x:c r="N1629" s="32" t="n">
        <x:f>'Raw_Data'!N1629</x:f>
        <x:v>0.128</x:v>
      </x:c>
      <x:c r="O1629" t="str">
        <x:f>IF(OR(D1629&lt;620,L1629&gt;=2,J1629&gt;0.9),"High",IF(OR(D1629&lt;700,L1629=1,J1629&gt;0.75),"Medium","Low"))</x:f>
        <x:v>Medium</x:v>
      </x:c>
      <x:c r="P1629" s="30" t="n">
        <x:f>XLOOKUP(F1629,Assumptions!$A$4:$A$6,Assumptions!$B$4:$B$6)</x:f>
        <x:v>0</x:v>
      </x:c>
      <x:c r="Q1629" s="32" t="n">
        <x:f>XLOOKUP(F1629,Assumptions!$A$4:$A$6,Assumptions!$C$4:$C$6)</x:f>
        <x:v>0.229</x:v>
      </x:c>
      <x:c r="R1629" s="32" t="n">
        <x:f>XLOOKUP(F1629,Assumptions!$A$4:$A$6,Assumptions!$D$4:$D$6)</x:f>
        <x:v>0.015</x:v>
      </x:c>
      <x:c r="S1629" s="32" t="n">
        <x:f>XLOOKUP(F1629,Assumptions!$A$4:$A$6,Assumptions!$E$4:$E$6)</x:f>
        <x:v>0.0075</x:v>
      </x:c>
      <x:c r="T1629" s="32" t="n">
        <x:f>XLOOKUP(O1629,Assumptions!$H$4:$H$6,Assumptions!$I$4:$I$6)</x:f>
        <x:v>0.012</x:v>
      </x:c>
      <x:c r="U1629" s="30" t="n">
        <x:f>XLOOKUP(F1629,Assumptions!$A$4:$A$6,Assumptions!$F$4:$F$6)</x:f>
        <x:v>60</x:v>
      </x:c>
      <x:c r="V1629" s="60" t="n">
        <x:f>I1629*12</x:f>
        <x:v>2341.08</x:v>
      </x:c>
      <x:c r="W1629" s="60" t="n">
        <x:f>H1629*J1629*(1-K1629)*Q1629</x:f>
        <x:v>81.28964598</x:v>
      </x:c>
      <x:c r="X1629" s="60" t="n">
        <x:f>V1629*R1629</x:f>
        <x:v>35.1162</x:v>
      </x:c>
      <x:c r="Y1629" s="60" t="n">
        <x:f>V1629*S1629</x:f>
        <x:v>17.5581</x:v>
      </x:c>
      <x:c r="Z1629" s="60" t="n">
        <x:f>H1629*J1629*T1629</x:f>
        <x:v>18.68298</x:v>
      </x:c>
      <x:c r="AA1629" s="60" t="n">
        <x:f>P1629+W1629+X1629-Y1629-Z1629-U1629</x:f>
        <x:v>20.164765980000013</x:v>
      </x:c>
      <x:c r="AB1629" s="32" t="n">
        <x:f>IFERROR(AA1629/(P1629+W1629+X1629),0)</x:f>
        <x:v>0.1732281210641652</x:v>
      </x:c>
      <x:c r="AC1629" t="n">
        <x:f>IF(O1629="High",0,IF(I1629&gt;=1800,3,IF(I1629&gt;=900,2,1))+IF(K1629&gt;=0.9,2,IF(K1629&gt;=0.75,1,0))+IF(J1629&lt;=0.7,2,IF(J1629&lt;=0.85,1,0))+IF(M1629&gt;=8,1,0))</x:f>
        <x:v>4</x:v>
      </x:c>
      <x:c r="AD1629" t="str">
        <x:f>IF(AND(O1629&lt;&gt;"High",AC1629&gt;=Assumptions!$B$10,AA1629&gt;0),"Priority Growth",IF(AND(O1629="Low",AA1629&gt;0),"Maintain","Watch"))</x:f>
        <x:v>Watch</x:v>
      </x:c>
      <x:c r="AE1629" s="60" t="n">
        <x:f>MAX(AA1629,0)*N1629</x:f>
        <x:v>2.5810900454400016</x:v>
      </x:c>
      <x:c r="AF1629" t="str">
        <x:f>IF(AND(AA1629&gt;=Assumptions!$B$11,O1629&lt;&gt;"High",OR(N1629&gt;=Assumptions!$B$12,M1629&lt;=6)),"High","Standard")</x:f>
        <x:v>Standard</x:v>
      </x:c>
    </x:row>
    <x:row r="1630">
      <x:c r="A1630" t="str">
        <x:f>'Raw_Data'!A1630</x:f>
        <x:v>C01629</x:v>
      </x:c>
      <x:c r="B1630" t="n">
        <x:f>'Raw_Data'!B1630</x:f>
        <x:v>22</x:v>
      </x:c>
      <x:c r="C1630" s="30" t="n">
        <x:f>'Raw_Data'!C1630</x:f>
        <x:v>125792</x:v>
      </x:c>
      <x:c r="D1630" t="n">
        <x:f>'Raw_Data'!D1630</x:f>
        <x:v>677</x:v>
      </x:c>
      <x:c r="E1630" t="n">
        <x:f>'Raw_Data'!E1630</x:f>
        <x:v>95</x:v>
      </x:c>
      <x:c r="F1630" t="str">
        <x:f>PROPER(TRIM('Raw_Data'!F1630))</x:f>
        <x:v>Platinum</x:v>
      </x:c>
      <x:c r="G1630" t="str">
        <x:f>PROPER(TRIM('Raw_Data'!G1630))</x:f>
        <x:v>Digital</x:v>
      </x:c>
      <x:c r="H1630" s="60" t="n">
        <x:f>'Raw_Data'!H1630</x:f>
        <x:v>28941</x:v>
      </x:c>
      <x:c r="I1630" s="60" t="n">
        <x:f>'Raw_Data'!I1630</x:f>
        <x:v>2933.7</x:v>
      </x:c>
      <x:c r="J1630" s="32" t="n">
        <x:f>'Raw_Data'!J1630</x:f>
        <x:v>0.35</x:v>
      </x:c>
      <x:c r="K1630" s="32" t="n">
        <x:f>'Raw_Data'!K1630</x:f>
        <x:v>0.858</x:v>
      </x:c>
      <x:c r="L1630" t="n">
        <x:f>'Raw_Data'!L1630</x:f>
        <x:v>0</x:v>
      </x:c>
      <x:c r="M1630" t="n">
        <x:f>IF('Raw_Data'!M1630="",Assumptions!$B$15,'Raw_Data'!M1630)</x:f>
        <x:v>6</x:v>
      </x:c>
      <x:c r="N1630" s="32" t="n">
        <x:f>'Raw_Data'!N1630</x:f>
        <x:v>0.215</x:v>
      </x:c>
      <x:c r="O1630" t="str">
        <x:f>IF(OR(D1630&lt;620,L1630&gt;=2,J1630&gt;0.9),"High",IF(OR(D1630&lt;700,L1630=1,J1630&gt;0.75),"Medium","Low"))</x:f>
        <x:v>Medium</x:v>
      </x:c>
      <x:c r="P1630" s="30" t="n">
        <x:f>XLOOKUP(F1630,Assumptions!$A$4:$A$6,Assumptions!$B$4:$B$6)</x:f>
        <x:v>195</x:v>
      </x:c>
      <x:c r="Q1630" s="32" t="n">
        <x:f>XLOOKUP(F1630,Assumptions!$A$4:$A$6,Assumptions!$C$4:$C$6)</x:f>
        <x:v>0.199</x:v>
      </x:c>
      <x:c r="R1630" s="32" t="n">
        <x:f>XLOOKUP(F1630,Assumptions!$A$4:$A$6,Assumptions!$D$4:$D$6)</x:f>
        <x:v>0.017</x:v>
      </x:c>
      <x:c r="S1630" s="32" t="n">
        <x:f>XLOOKUP(F1630,Assumptions!$A$4:$A$6,Assumptions!$E$4:$E$6)</x:f>
        <x:v>0.013</x:v>
      </x:c>
      <x:c r="T1630" s="32" t="n">
        <x:f>XLOOKUP(O1630,Assumptions!$H$4:$H$6,Assumptions!$I$4:$I$6)</x:f>
        <x:v>0.012</x:v>
      </x:c>
      <x:c r="U1630" s="30" t="n">
        <x:f>XLOOKUP(F1630,Assumptions!$A$4:$A$6,Assumptions!$F$4:$F$6)</x:f>
        <x:v>140</x:v>
      </x:c>
      <x:c r="V1630" s="60" t="n">
        <x:f>I1630*12</x:f>
        <x:v>35204.399999999994</x:v>
      </x:c>
      <x:c r="W1630" s="60" t="n">
        <x:f>H1630*J1630*(1-K1630)*Q1630</x:f>
        <x:v>286.23517230000004</x:v>
      </x:c>
      <x:c r="X1630" s="60" t="n">
        <x:f>V1630*R1630</x:f>
        <x:v>598.4748</x:v>
      </x:c>
      <x:c r="Y1630" s="60" t="n">
        <x:f>V1630*S1630</x:f>
        <x:v>457.6571999999999</x:v>
      </x:c>
      <x:c r="Z1630" s="60" t="n">
        <x:f>H1630*J1630*T1630</x:f>
        <x:v>121.55219999999998</x:v>
      </x:c>
      <x:c r="AA1630" s="60" t="n">
        <x:f>P1630+W1630+X1630-Y1630-Z1630-U1630</x:f>
        <x:v>360.5005723000003</x:v>
      </x:c>
      <x:c r="AB1630" s="32" t="n">
        <x:f>IFERROR(AA1630/(P1630+W1630+X1630),0)</x:f>
        <x:v>0.33388648947278066</x:v>
      </x:c>
      <x:c r="AC1630" t="n">
        <x:f>IF(O1630="High",0,IF(I1630&gt;=1800,3,IF(I1630&gt;=900,2,1))+IF(K1630&gt;=0.9,2,IF(K1630&gt;=0.75,1,0))+IF(J1630&lt;=0.7,2,IF(J1630&lt;=0.85,1,0))+IF(M1630&gt;=8,1,0))</x:f>
        <x:v>6</x:v>
      </x:c>
      <x:c r="AD1630" t="str">
        <x:f>IF(AND(O1630&lt;&gt;"High",AC1630&gt;=Assumptions!$B$10,AA1630&gt;0),"Priority Growth",IF(AND(O1630="Low",AA1630&gt;0),"Maintain","Watch"))</x:f>
        <x:v>Priority Growth</x:v>
      </x:c>
      <x:c r="AE1630" s="60" t="n">
        <x:f>MAX(AA1630,0)*N1630</x:f>
        <x:v>77.50762304450005</x:v>
      </x:c>
      <x:c r="AF1630" t="str">
        <x:f>IF(AND(AA1630&gt;=Assumptions!$B$11,O1630&lt;&gt;"High",OR(N1630&gt;=Assumptions!$B$12,M1630&lt;=6)),"High","Standard")</x:f>
        <x:v>High</x:v>
      </x:c>
    </x:row>
    <x:row r="1631">
      <x:c r="A1631" t="str">
        <x:f>'Raw_Data'!A1631</x:f>
        <x:v>C01630</x:v>
      </x:c>
      <x:c r="B1631" t="n">
        <x:f>'Raw_Data'!B1631</x:f>
        <x:v>40</x:v>
      </x:c>
      <x:c r="C1631" s="30" t="n">
        <x:f>'Raw_Data'!C1631</x:f>
        <x:v>85133</x:v>
      </x:c>
      <x:c r="D1631" t="n">
        <x:f>'Raw_Data'!D1631</x:f>
        <x:v>763</x:v>
      </x:c>
      <x:c r="E1631" t="n">
        <x:f>'Raw_Data'!E1631</x:f>
        <x:v>132</x:v>
      </x:c>
      <x:c r="F1631" t="str">
        <x:f>PROPER(TRIM('Raw_Data'!F1631))</x:f>
        <x:v>Platinum</x:v>
      </x:c>
      <x:c r="G1631" t="str">
        <x:f>PROPER(TRIM('Raw_Data'!G1631))</x:f>
        <x:v>Digital</x:v>
      </x:c>
      <x:c r="H1631" s="60" t="n">
        <x:f>'Raw_Data'!H1631</x:f>
        <x:v>22314</x:v>
      </x:c>
      <x:c r="I1631" s="60" t="n">
        <x:f>'Raw_Data'!I1631</x:f>
        <x:v>2211.18</x:v>
      </x:c>
      <x:c r="J1631" s="32" t="n">
        <x:f>'Raw_Data'!J1631</x:f>
        <x:v>0.449</x:v>
      </x:c>
      <x:c r="K1631" s="32" t="n">
        <x:f>'Raw_Data'!K1631</x:f>
        <x:v>0.881</x:v>
      </x:c>
      <x:c r="L1631" t="n">
        <x:f>'Raw_Data'!L1631</x:f>
        <x:v>0</x:v>
      </x:c>
      <x:c r="M1631" t="n">
        <x:f>IF('Raw_Data'!M1631="",Assumptions!$B$15,'Raw_Data'!M1631)</x:f>
        <x:v>9</x:v>
      </x:c>
      <x:c r="N1631" s="32" t="n">
        <x:f>'Raw_Data'!N1631</x:f>
        <x:v>0.02</x:v>
      </x:c>
      <x:c r="O1631" t="str">
        <x:f>IF(OR(D1631&lt;620,L1631&gt;=2,J1631&gt;0.9),"High",IF(OR(D1631&lt;700,L1631=1,J1631&gt;0.75),"Medium","Low"))</x:f>
        <x:v>Low</x:v>
      </x:c>
      <x:c r="P1631" s="30" t="n">
        <x:f>XLOOKUP(F1631,Assumptions!$A$4:$A$6,Assumptions!$B$4:$B$6)</x:f>
        <x:v>195</x:v>
      </x:c>
      <x:c r="Q1631" s="32" t="n">
        <x:f>XLOOKUP(F1631,Assumptions!$A$4:$A$6,Assumptions!$C$4:$C$6)</x:f>
        <x:v>0.199</x:v>
      </x:c>
      <x:c r="R1631" s="32" t="n">
        <x:f>XLOOKUP(F1631,Assumptions!$A$4:$A$6,Assumptions!$D$4:$D$6)</x:f>
        <x:v>0.017</x:v>
      </x:c>
      <x:c r="S1631" s="32" t="n">
        <x:f>XLOOKUP(F1631,Assumptions!$A$4:$A$6,Assumptions!$E$4:$E$6)</x:f>
        <x:v>0.013</x:v>
      </x:c>
      <x:c r="T1631" s="32" t="n">
        <x:f>XLOOKUP(O1631,Assumptions!$H$4:$H$6,Assumptions!$I$4:$I$6)</x:f>
        <x:v>0.0035</x:v>
      </x:c>
      <x:c r="U1631" s="30" t="n">
        <x:f>XLOOKUP(F1631,Assumptions!$A$4:$A$6,Assumptions!$F$4:$F$6)</x:f>
        <x:v>140</x:v>
      </x:c>
      <x:c r="V1631" s="60" t="n">
        <x:f>I1631*12</x:f>
        <x:v>26534.159999999996</x:v>
      </x:c>
      <x:c r="W1631" s="60" t="n">
        <x:f>H1631*J1631*(1-K1631)*Q1631</x:f>
        <x:v>237.25960746600003</x:v>
      </x:c>
      <x:c r="X1631" s="60" t="n">
        <x:f>V1631*R1631</x:f>
        <x:v>451.08072</x:v>
      </x:c>
      <x:c r="Y1631" s="60" t="n">
        <x:f>V1631*S1631</x:f>
        <x:v>344.94407999999993</x:v>
      </x:c>
      <x:c r="Z1631" s="60" t="n">
        <x:f>H1631*J1631*T1631</x:f>
        <x:v>35.066451</x:v>
      </x:c>
      <x:c r="AA1631" s="60" t="n">
        <x:f>P1631+W1631+X1631-Y1631-Z1631-U1631</x:f>
        <x:v>363.32979646599995</x:v>
      </x:c>
      <x:c r="AB1631" s="32" t="n">
        <x:f>IFERROR(AA1631/(P1631+W1631+X1631),0)</x:f>
        <x:v>0.4113134939828552</x:v>
      </x:c>
      <x:c r="AC1631" t="n">
        <x:f>IF(O1631="High",0,IF(I1631&gt;=1800,3,IF(I1631&gt;=900,2,1))+IF(K1631&gt;=0.9,2,IF(K1631&gt;=0.75,1,0))+IF(J1631&lt;=0.7,2,IF(J1631&lt;=0.85,1,0))+IF(M1631&gt;=8,1,0))</x:f>
        <x:v>7</x:v>
      </x:c>
      <x:c r="AD1631" t="str">
        <x:f>IF(AND(O1631&lt;&gt;"High",AC1631&gt;=Assumptions!$B$10,AA1631&gt;0),"Priority Growth",IF(AND(O1631="Low",AA1631&gt;0),"Maintain","Watch"))</x:f>
        <x:v>Priority Growth</x:v>
      </x:c>
      <x:c r="AE1631" s="60" t="n">
        <x:f>MAX(AA1631,0)*N1631</x:f>
        <x:v>7.266595929319999</x:v>
      </x:c>
      <x:c r="AF1631" t="str">
        <x:f>IF(AND(AA1631&gt;=Assumptions!$B$11,O1631&lt;&gt;"High",OR(N1631&gt;=Assumptions!$B$12,M1631&lt;=6)),"High","Standard")</x:f>
        <x:v>Standard</x:v>
      </x:c>
    </x:row>
    <x:row r="1632">
      <x:c r="A1632" t="str">
        <x:f>'Raw_Data'!A1632</x:f>
        <x:v>C01631</x:v>
      </x:c>
      <x:c r="B1632" t="n">
        <x:f>'Raw_Data'!B1632</x:f>
        <x:v>52</x:v>
      </x:c>
      <x:c r="C1632" s="30" t="n">
        <x:f>'Raw_Data'!C1632</x:f>
        <x:v>64502</x:v>
      </x:c>
      <x:c r="D1632" t="n">
        <x:f>'Raw_Data'!D1632</x:f>
        <x:v>645</x:v>
      </x:c>
      <x:c r="E1632" t="n">
        <x:f>'Raw_Data'!E1632</x:f>
        <x:v>64</x:v>
      </x:c>
      <x:c r="F1632" t="str">
        <x:f>PROPER(TRIM('Raw_Data'!F1632))</x:f>
        <x:v>Classic</x:v>
      </x:c>
      <x:c r="G1632" t="str">
        <x:f>PROPER(TRIM('Raw_Data'!G1632))</x:f>
        <x:v>Direct Mail</x:v>
      </x:c>
      <x:c r="H1632" s="60" t="n">
        <x:f>'Raw_Data'!H1632</x:f>
        <x:v>3867</x:v>
      </x:c>
      <x:c r="I1632" s="60" t="n">
        <x:f>'Raw_Data'!I1632</x:f>
        <x:v>656.73</x:v>
      </x:c>
      <x:c r="J1632" s="32" t="n">
        <x:f>'Raw_Data'!J1632</x:f>
        <x:v>0.366</x:v>
      </x:c>
      <x:c r="K1632" s="32" t="n">
        <x:f>'Raw_Data'!K1632</x:f>
        <x:v>0.629</x:v>
      </x:c>
      <x:c r="L1632" t="n">
        <x:f>'Raw_Data'!L1632</x:f>
        <x:v>0</x:v>
      </x:c>
      <x:c r="M1632" t="n">
        <x:f>IF('Raw_Data'!M1632="",Assumptions!$B$15,'Raw_Data'!M1632)</x:f>
        <x:v>7</x:v>
      </x:c>
      <x:c r="N1632" s="32" t="n">
        <x:f>'Raw_Data'!N1632</x:f>
        <x:v>0.147</x:v>
      </x:c>
      <x:c r="O1632" t="str">
        <x:f>IF(OR(D1632&lt;620,L1632&gt;=2,J1632&gt;0.9),"High",IF(OR(D1632&lt;700,L1632=1,J1632&gt;0.75),"Medium","Low"))</x:f>
        <x:v>Medium</x:v>
      </x:c>
      <x:c r="P1632" s="30" t="n">
        <x:f>XLOOKUP(F1632,Assumptions!$A$4:$A$6,Assumptions!$B$4:$B$6)</x:f>
        <x:v>0</x:v>
      </x:c>
      <x:c r="Q1632" s="32" t="n">
        <x:f>XLOOKUP(F1632,Assumptions!$A$4:$A$6,Assumptions!$C$4:$C$6)</x:f>
        <x:v>0.229</x:v>
      </x:c>
      <x:c r="R1632" s="32" t="n">
        <x:f>XLOOKUP(F1632,Assumptions!$A$4:$A$6,Assumptions!$D$4:$D$6)</x:f>
        <x:v>0.015</x:v>
      </x:c>
      <x:c r="S1632" s="32" t="n">
        <x:f>XLOOKUP(F1632,Assumptions!$A$4:$A$6,Assumptions!$E$4:$E$6)</x:f>
        <x:v>0.0075</x:v>
      </x:c>
      <x:c r="T1632" s="32" t="n">
        <x:f>XLOOKUP(O1632,Assumptions!$H$4:$H$6,Assumptions!$I$4:$I$6)</x:f>
        <x:v>0.012</x:v>
      </x:c>
      <x:c r="U1632" s="30" t="n">
        <x:f>XLOOKUP(F1632,Assumptions!$A$4:$A$6,Assumptions!$F$4:$F$6)</x:f>
        <x:v>60</x:v>
      </x:c>
      <x:c r="V1632" s="60" t="n">
        <x:f>I1632*12</x:f>
        <x:v>7880.76</x:v>
      </x:c>
      <x:c r="W1632" s="60" t="n">
        <x:f>H1632*J1632*(1-K1632)*Q1632</x:f>
        <x:v>120.24434179799998</x:v>
      </x:c>
      <x:c r="X1632" s="60" t="n">
        <x:f>V1632*R1632</x:f>
        <x:v>118.2114</x:v>
      </x:c>
      <x:c r="Y1632" s="60" t="n">
        <x:f>V1632*S1632</x:f>
        <x:v>59.1057</x:v>
      </x:c>
      <x:c r="Z1632" s="60" t="n">
        <x:f>H1632*J1632*T1632</x:f>
        <x:v>16.983864</x:v>
      </x:c>
      <x:c r="AA1632" s="60" t="n">
        <x:f>P1632+W1632+X1632-Y1632-Z1632-U1632</x:f>
        <x:v>102.36617779799994</x:v>
      </x:c>
      <x:c r="AB1632" s="32" t="n">
        <x:f>IFERROR(AA1632/(P1632+W1632+X1632),0)</x:f>
        <x:v>0.42928795518254337</x:v>
      </x:c>
      <x:c r="AC1632" t="n">
        <x:f>IF(O1632="High",0,IF(I1632&gt;=1800,3,IF(I1632&gt;=900,2,1))+IF(K1632&gt;=0.9,2,IF(K1632&gt;=0.75,1,0))+IF(J1632&lt;=0.7,2,IF(J1632&lt;=0.85,1,0))+IF(M1632&gt;=8,1,0))</x:f>
        <x:v>3</x:v>
      </x:c>
      <x:c r="AD1632" t="str">
        <x:f>IF(AND(O1632&lt;&gt;"High",AC1632&gt;=Assumptions!$B$10,AA1632&gt;0),"Priority Growth",IF(AND(O1632="Low",AA1632&gt;0),"Maintain","Watch"))</x:f>
        <x:v>Watch</x:v>
      </x:c>
      <x:c r="AE1632" s="60" t="n">
        <x:f>MAX(AA1632,0)*N1632</x:f>
        <x:v>15.04782813630599</x:v>
      </x:c>
      <x:c r="AF1632" t="str">
        <x:f>IF(AND(AA1632&gt;=Assumptions!$B$11,O1632&lt;&gt;"High",OR(N1632&gt;=Assumptions!$B$12,M1632&lt;=6)),"High","Standard")</x:f>
        <x:v>Standard</x:v>
      </x:c>
    </x:row>
    <x:row r="1633">
      <x:c r="A1633" t="str">
        <x:f>'Raw_Data'!A1633</x:f>
        <x:v>C01632</x:v>
      </x:c>
      <x:c r="B1633" t="n">
        <x:f>'Raw_Data'!B1633</x:f>
        <x:v>49</x:v>
      </x:c>
      <x:c r="C1633" s="30" t="n">
        <x:f>'Raw_Data'!C1633</x:f>
        <x:v>130185</x:v>
      </x:c>
      <x:c r="D1633" t="n">
        <x:f>'Raw_Data'!D1633</x:f>
        <x:v>738</x:v>
      </x:c>
      <x:c r="E1633" t="n">
        <x:f>'Raw_Data'!E1633</x:f>
        <x:v>13</x:v>
      </x:c>
      <x:c r="F1633" t="str">
        <x:f>PROPER(TRIM('Raw_Data'!F1633))</x:f>
        <x:v>Platinum</x:v>
      </x:c>
      <x:c r="G1633" t="str">
        <x:f>PROPER(TRIM('Raw_Data'!G1633))</x:f>
        <x:v>Digital</x:v>
      </x:c>
      <x:c r="H1633" s="60" t="n">
        <x:f>'Raw_Data'!H1633</x:f>
        <x:v>27483</x:v>
      </x:c>
      <x:c r="I1633" s="60" t="n">
        <x:f>'Raw_Data'!I1633</x:f>
        <x:v>3008.56</x:v>
      </x:c>
      <x:c r="J1633" s="32" t="n">
        <x:f>'Raw_Data'!J1633</x:f>
        <x:v>0.38</x:v>
      </x:c>
      <x:c r="K1633" s="32" t="n">
        <x:f>'Raw_Data'!K1633</x:f>
        <x:v>0.883</x:v>
      </x:c>
      <x:c r="L1633" t="n">
        <x:f>'Raw_Data'!L1633</x:f>
        <x:v>0</x:v>
      </x:c>
      <x:c r="M1633" t="n">
        <x:f>IF('Raw_Data'!M1633="",Assumptions!$B$15,'Raw_Data'!M1633)</x:f>
        <x:v>4</x:v>
      </x:c>
      <x:c r="N1633" s="32" t="n">
        <x:f>'Raw_Data'!N1633</x:f>
        <x:v>0.281</x:v>
      </x:c>
      <x:c r="O1633" t="str">
        <x:f>IF(OR(D1633&lt;620,L1633&gt;=2,J1633&gt;0.9),"High",IF(OR(D1633&lt;700,L1633=1,J1633&gt;0.75),"Medium","Low"))</x:f>
        <x:v>Low</x:v>
      </x:c>
      <x:c r="P1633" s="30" t="n">
        <x:f>XLOOKUP(F1633,Assumptions!$A$4:$A$6,Assumptions!$B$4:$B$6)</x:f>
        <x:v>195</x:v>
      </x:c>
      <x:c r="Q1633" s="32" t="n">
        <x:f>XLOOKUP(F1633,Assumptions!$A$4:$A$6,Assumptions!$C$4:$C$6)</x:f>
        <x:v>0.199</x:v>
      </x:c>
      <x:c r="R1633" s="32" t="n">
        <x:f>XLOOKUP(F1633,Assumptions!$A$4:$A$6,Assumptions!$D$4:$D$6)</x:f>
        <x:v>0.017</x:v>
      </x:c>
      <x:c r="S1633" s="32" t="n">
        <x:f>XLOOKUP(F1633,Assumptions!$A$4:$A$6,Assumptions!$E$4:$E$6)</x:f>
        <x:v>0.013</x:v>
      </x:c>
      <x:c r="T1633" s="32" t="n">
        <x:f>XLOOKUP(O1633,Assumptions!$H$4:$H$6,Assumptions!$I$4:$I$6)</x:f>
        <x:v>0.0035</x:v>
      </x:c>
      <x:c r="U1633" s="30" t="n">
        <x:f>XLOOKUP(F1633,Assumptions!$A$4:$A$6,Assumptions!$F$4:$F$6)</x:f>
        <x:v>140</x:v>
      </x:c>
      <x:c r="V1633" s="60" t="n">
        <x:f>I1633*12</x:f>
        <x:v>36102.72</x:v>
      </x:c>
      <x:c r="W1633" s="60" t="n">
        <x:f>H1633*J1633*(1-K1633)*Q1633</x:f>
        <x:v>243.15694182000001</x:v>
      </x:c>
      <x:c r="X1633" s="60" t="n">
        <x:f>V1633*R1633</x:f>
        <x:v>613.7462400000001</x:v>
      </x:c>
      <x:c r="Y1633" s="60" t="n">
        <x:f>V1633*S1633</x:f>
        <x:v>469.33536</x:v>
      </x:c>
      <x:c r="Z1633" s="60" t="n">
        <x:f>H1633*J1633*T1633</x:f>
        <x:v>36.55239</x:v>
      </x:c>
      <x:c r="AA1633" s="60" t="n">
        <x:f>P1633+W1633+X1633-Y1633-Z1633-U1633</x:f>
        <x:v>406.01543182</x:v>
      </x:c>
      <x:c r="AB1633" s="32" t="n">
        <x:f>IFERROR(AA1633/(P1633+W1633+X1633),0)</x:f>
        <x:v>0.38598175082759345</x:v>
      </x:c>
      <x:c r="AC1633" t="n">
        <x:f>IF(O1633="High",0,IF(I1633&gt;=1800,3,IF(I1633&gt;=900,2,1))+IF(K1633&gt;=0.9,2,IF(K1633&gt;=0.75,1,0))+IF(J1633&lt;=0.7,2,IF(J1633&lt;=0.85,1,0))+IF(M1633&gt;=8,1,0))</x:f>
        <x:v>6</x:v>
      </x:c>
      <x:c r="AD1633" t="str">
        <x:f>IF(AND(O1633&lt;&gt;"High",AC1633&gt;=Assumptions!$B$10,AA1633&gt;0),"Priority Growth",IF(AND(O1633="Low",AA1633&gt;0),"Maintain","Watch"))</x:f>
        <x:v>Priority Growth</x:v>
      </x:c>
      <x:c r="AE1633" s="60" t="n">
        <x:f>MAX(AA1633,0)*N1633</x:f>
        <x:v>114.09033634142001</x:v>
      </x:c>
      <x:c r="AF1633" t="str">
        <x:f>IF(AND(AA1633&gt;=Assumptions!$B$11,O1633&lt;&gt;"High",OR(N1633&gt;=Assumptions!$B$12,M1633&lt;=6)),"High","Standard")</x:f>
        <x:v>High</x:v>
      </x:c>
    </x:row>
    <x:row r="1634">
      <x:c r="A1634" t="str">
        <x:f>'Raw_Data'!A1634</x:f>
        <x:v>C01633</x:v>
      </x:c>
      <x:c r="B1634" t="n">
        <x:f>'Raw_Data'!B1634</x:f>
        <x:v>53</x:v>
      </x:c>
      <x:c r="C1634" s="30" t="n">
        <x:f>'Raw_Data'!C1634</x:f>
        <x:v>39995</x:v>
      </x:c>
      <x:c r="D1634" t="n">
        <x:f>'Raw_Data'!D1634</x:f>
        <x:v>638</x:v>
      </x:c>
      <x:c r="E1634" t="n">
        <x:f>'Raw_Data'!E1634</x:f>
        <x:v>76</x:v>
      </x:c>
      <x:c r="F1634" t="str">
        <x:f>PROPER(TRIM('Raw_Data'!F1634))</x:f>
        <x:v>Classic</x:v>
      </x:c>
      <x:c r="G1634" t="str">
        <x:f>PROPER(TRIM('Raw_Data'!G1634))</x:f>
        <x:v>Digital</x:v>
      </x:c>
      <x:c r="H1634" s="60" t="n">
        <x:f>'Raw_Data'!H1634</x:f>
        <x:v>1740</x:v>
      </x:c>
      <x:c r="I1634" s="60" t="n">
        <x:f>'Raw_Data'!I1634</x:f>
        <x:v>534.19</x:v>
      </x:c>
      <x:c r="J1634" s="32" t="n">
        <x:f>'Raw_Data'!J1634</x:f>
        <x:v>0.535</x:v>
      </x:c>
      <x:c r="K1634" s="32" t="n">
        <x:f>'Raw_Data'!K1634</x:f>
        <x:v>0.736</x:v>
      </x:c>
      <x:c r="L1634" t="n">
        <x:f>'Raw_Data'!L1634</x:f>
        <x:v>0</x:v>
      </x:c>
      <x:c r="M1634" t="n">
        <x:f>IF('Raw_Data'!M1634="",Assumptions!$B$15,'Raw_Data'!M1634)</x:f>
        <x:v>7</x:v>
      </x:c>
      <x:c r="N1634" s="32" t="n">
        <x:f>'Raw_Data'!N1634</x:f>
        <x:v>0.104</x:v>
      </x:c>
      <x:c r="O1634" t="str">
        <x:f>IF(OR(D1634&lt;620,L1634&gt;=2,J1634&gt;0.9),"High",IF(OR(D1634&lt;700,L1634=1,J1634&gt;0.75),"Medium","Low"))</x:f>
        <x:v>Medium</x:v>
      </x:c>
      <x:c r="P1634" s="30" t="n">
        <x:f>XLOOKUP(F1634,Assumptions!$A$4:$A$6,Assumptions!$B$4:$B$6)</x:f>
        <x:v>0</x:v>
      </x:c>
      <x:c r="Q1634" s="32" t="n">
        <x:f>XLOOKUP(F1634,Assumptions!$A$4:$A$6,Assumptions!$C$4:$C$6)</x:f>
        <x:v>0.229</x:v>
      </x:c>
      <x:c r="R1634" s="32" t="n">
        <x:f>XLOOKUP(F1634,Assumptions!$A$4:$A$6,Assumptions!$D$4:$D$6)</x:f>
        <x:v>0.015</x:v>
      </x:c>
      <x:c r="S1634" s="32" t="n">
        <x:f>XLOOKUP(F1634,Assumptions!$A$4:$A$6,Assumptions!$E$4:$E$6)</x:f>
        <x:v>0.0075</x:v>
      </x:c>
      <x:c r="T1634" s="32" t="n">
        <x:f>XLOOKUP(O1634,Assumptions!$H$4:$H$6,Assumptions!$I$4:$I$6)</x:f>
        <x:v>0.012</x:v>
      </x:c>
      <x:c r="U1634" s="30" t="n">
        <x:f>XLOOKUP(F1634,Assumptions!$A$4:$A$6,Assumptions!$F$4:$F$6)</x:f>
        <x:v>60</x:v>
      </x:c>
      <x:c r="V1634" s="60" t="n">
        <x:f>I1634*12</x:f>
        <x:v>6410.280000000001</x:v>
      </x:c>
      <x:c r="W1634" s="60" t="n">
        <x:f>H1634*J1634*(1-K1634)*Q1634</x:f>
        <x:v>56.27849040000001</x:v>
      </x:c>
      <x:c r="X1634" s="60" t="n">
        <x:f>V1634*R1634</x:f>
        <x:v>96.1542</x:v>
      </x:c>
      <x:c r="Y1634" s="60" t="n">
        <x:f>V1634*S1634</x:f>
        <x:v>48.0771</x:v>
      </x:c>
      <x:c r="Z1634" s="60" t="n">
        <x:f>H1634*J1634*T1634</x:f>
        <x:v>11.170800000000002</x:v>
      </x:c>
      <x:c r="AA1634" s="60" t="n">
        <x:f>P1634+W1634+X1634-Y1634-Z1634-U1634</x:f>
        <x:v>33.18479040000001</x:v>
      </x:c>
      <x:c r="AB1634" s="32" t="n">
        <x:f>IFERROR(AA1634/(P1634+W1634+X1634),0)</x:f>
        <x:v>0.2177012707242751</x:v>
      </x:c>
      <x:c r="AC1634" t="n">
        <x:f>IF(O1634="High",0,IF(I1634&gt;=1800,3,IF(I1634&gt;=900,2,1))+IF(K1634&gt;=0.9,2,IF(K1634&gt;=0.75,1,0))+IF(J1634&lt;=0.7,2,IF(J1634&lt;=0.85,1,0))+IF(M1634&gt;=8,1,0))</x:f>
        <x:v>3</x:v>
      </x:c>
      <x:c r="AD1634" t="str">
        <x:f>IF(AND(O1634&lt;&gt;"High",AC1634&gt;=Assumptions!$B$10,AA1634&gt;0),"Priority Growth",IF(AND(O1634="Low",AA1634&gt;0),"Maintain","Watch"))</x:f>
        <x:v>Watch</x:v>
      </x:c>
      <x:c r="AE1634" s="60" t="n">
        <x:f>MAX(AA1634,0)*N1634</x:f>
        <x:v>3.451218201600001</x:v>
      </x:c>
      <x:c r="AF1634" t="str">
        <x:f>IF(AND(AA1634&gt;=Assumptions!$B$11,O1634&lt;&gt;"High",OR(N1634&gt;=Assumptions!$B$12,M1634&lt;=6)),"High","Standard")</x:f>
        <x:v>Standard</x:v>
      </x:c>
    </x:row>
    <x:row r="1635">
      <x:c r="A1635" t="str">
        <x:f>'Raw_Data'!A1635</x:f>
        <x:v>C01634</x:v>
      </x:c>
      <x:c r="B1635" t="n">
        <x:f>'Raw_Data'!B1635</x:f>
        <x:v>45</x:v>
      </x:c>
      <x:c r="C1635" s="30" t="n">
        <x:f>'Raw_Data'!C1635</x:f>
        <x:v>41676</x:v>
      </x:c>
      <x:c r="D1635" t="n">
        <x:f>'Raw_Data'!D1635</x:f>
        <x:v>723</x:v>
      </x:c>
      <x:c r="E1635" t="n">
        <x:f>'Raw_Data'!E1635</x:f>
        <x:v>30</x:v>
      </x:c>
      <x:c r="F1635" t="str">
        <x:f>PROPER(TRIM('Raw_Data'!F1635))</x:f>
        <x:v>Classic</x:v>
      </x:c>
      <x:c r="G1635" t="str">
        <x:f>PROPER(TRIM('Raw_Data'!G1635))</x:f>
        <x:v>Partner</x:v>
      </x:c>
      <x:c r="H1635" s="60" t="n">
        <x:f>'Raw_Data'!H1635</x:f>
        <x:v>4121</x:v>
      </x:c>
      <x:c r="I1635" s="60" t="n">
        <x:f>'Raw_Data'!I1635</x:f>
        <x:v>478.14</x:v>
      </x:c>
      <x:c r="J1635" s="32" t="n">
        <x:f>'Raw_Data'!J1635</x:f>
        <x:v>0.238</x:v>
      </x:c>
      <x:c r="K1635" s="32" t="n">
        <x:f>'Raw_Data'!K1635</x:f>
        <x:v>0.941</x:v>
      </x:c>
      <x:c r="L1635" t="n">
        <x:f>'Raw_Data'!L1635</x:f>
        <x:v>0</x:v>
      </x:c>
      <x:c r="M1635" t="n">
        <x:f>IF('Raw_Data'!M1635="",Assumptions!$B$15,'Raw_Data'!M1635)</x:f>
        <x:v>7</x:v>
      </x:c>
      <x:c r="N1635" s="32" t="n">
        <x:f>'Raw_Data'!N1635</x:f>
        <x:v>0.091</x:v>
      </x:c>
      <x:c r="O1635" t="str">
        <x:f>IF(OR(D1635&lt;620,L1635&gt;=2,J1635&gt;0.9),"High",IF(OR(D1635&lt;700,L1635=1,J1635&gt;0.75),"Medium","Low"))</x:f>
        <x:v>Low</x:v>
      </x:c>
      <x:c r="P1635" s="30" t="n">
        <x:f>XLOOKUP(F1635,Assumptions!$A$4:$A$6,Assumptions!$B$4:$B$6)</x:f>
        <x:v>0</x:v>
      </x:c>
      <x:c r="Q1635" s="32" t="n">
        <x:f>XLOOKUP(F1635,Assumptions!$A$4:$A$6,Assumptions!$C$4:$C$6)</x:f>
        <x:v>0.229</x:v>
      </x:c>
      <x:c r="R1635" s="32" t="n">
        <x:f>XLOOKUP(F1635,Assumptions!$A$4:$A$6,Assumptions!$D$4:$D$6)</x:f>
        <x:v>0.015</x:v>
      </x:c>
      <x:c r="S1635" s="32" t="n">
        <x:f>XLOOKUP(F1635,Assumptions!$A$4:$A$6,Assumptions!$E$4:$E$6)</x:f>
        <x:v>0.0075</x:v>
      </x:c>
      <x:c r="T1635" s="32" t="n">
        <x:f>XLOOKUP(O1635,Assumptions!$H$4:$H$6,Assumptions!$I$4:$I$6)</x:f>
        <x:v>0.0035</x:v>
      </x:c>
      <x:c r="U1635" s="30" t="n">
        <x:f>XLOOKUP(F1635,Assumptions!$A$4:$A$6,Assumptions!$F$4:$F$6)</x:f>
        <x:v>60</x:v>
      </x:c>
      <x:c r="V1635" s="60" t="n">
        <x:f>I1635*12</x:f>
        <x:v>5737.68</x:v>
      </x:c>
      <x:c r="W1635" s="60" t="n">
        <x:f>H1635*J1635*(1-K1635)*Q1635</x:f>
        <x:v>13.251561778000013</x:v>
      </x:c>
      <x:c r="X1635" s="60" t="n">
        <x:f>V1635*R1635</x:f>
        <x:v>86.0652</x:v>
      </x:c>
      <x:c r="Y1635" s="60" t="n">
        <x:f>V1635*S1635</x:f>
        <x:v>43.0326</x:v>
      </x:c>
      <x:c r="Z1635" s="60" t="n">
        <x:f>H1635*J1635*T1635</x:f>
        <x:v>3.432793</x:v>
      </x:c>
      <x:c r="AA1635" s="60" t="n">
        <x:f>P1635+W1635+X1635-Y1635-Z1635-U1635</x:f>
        <x:v>-7.148631221999992</x:v>
      </x:c>
      <x:c r="AB1635" s="32" t="n">
        <x:f>IFERROR(AA1635/(P1635+W1635+X1635),0)</x:f>
        <x:v>-0.07197809407015432</x:v>
      </x:c>
      <x:c r="AC1635" t="n">
        <x:f>IF(O1635="High",0,IF(I1635&gt;=1800,3,IF(I1635&gt;=900,2,1))+IF(K1635&gt;=0.9,2,IF(K1635&gt;=0.75,1,0))+IF(J1635&lt;=0.7,2,IF(J1635&lt;=0.85,1,0))+IF(M1635&gt;=8,1,0))</x:f>
        <x:v>5</x:v>
      </x:c>
      <x:c r="AD1635" t="str">
        <x:f>IF(AND(O1635&lt;&gt;"High",AC1635&gt;=Assumptions!$B$10,AA1635&gt;0),"Priority Growth",IF(AND(O1635="Low",AA1635&gt;0),"Maintain","Watch"))</x:f>
        <x:v>Watch</x:v>
      </x:c>
      <x:c r="AE1635" s="60" t="n">
        <x:f>MAX(AA1635,0)*N1635</x:f>
        <x:v>0</x:v>
      </x:c>
      <x:c r="AF1635" t="str">
        <x:f>IF(AND(AA1635&gt;=Assumptions!$B$11,O1635&lt;&gt;"High",OR(N1635&gt;=Assumptions!$B$12,M1635&lt;=6)),"High","Standard")</x:f>
        <x:v>Standard</x:v>
      </x:c>
    </x:row>
    <x:row r="1636">
      <x:c r="A1636" t="str">
        <x:f>'Raw_Data'!A1636</x:f>
        <x:v>C01635</x:v>
      </x:c>
      <x:c r="B1636" t="n">
        <x:f>'Raw_Data'!B1636</x:f>
        <x:v>55</x:v>
      </x:c>
      <x:c r="C1636" s="30" t="n">
        <x:f>'Raw_Data'!C1636</x:f>
        <x:v>153149</x:v>
      </x:c>
      <x:c r="D1636" t="n">
        <x:f>'Raw_Data'!D1636</x:f>
        <x:v>745</x:v>
      </x:c>
      <x:c r="E1636" t="n">
        <x:f>'Raw_Data'!E1636</x:f>
        <x:v>44</x:v>
      </x:c>
      <x:c r="F1636" t="str">
        <x:f>PROPER(TRIM('Raw_Data'!F1636))</x:f>
        <x:v>Gold</x:v>
      </x:c>
      <x:c r="G1636" t="str">
        <x:f>PROPER(TRIM('Raw_Data'!G1636))</x:f>
        <x:v>Partner</x:v>
      </x:c>
      <x:c r="H1636" s="60" t="n">
        <x:f>'Raw_Data'!H1636</x:f>
        <x:v>21563</x:v>
      </x:c>
      <x:c r="I1636" s="60" t="n">
        <x:f>'Raw_Data'!I1636</x:f>
        <x:v>2392.49</x:v>
      </x:c>
      <x:c r="J1636" s="32" t="n">
        <x:f>'Raw_Data'!J1636</x:f>
        <x:v>0.216</x:v>
      </x:c>
      <x:c r="K1636" s="32" t="n">
        <x:f>'Raw_Data'!K1636</x:f>
        <x:v>0.878</x:v>
      </x:c>
      <x:c r="L1636" t="n">
        <x:f>'Raw_Data'!L1636</x:f>
        <x:v>0</x:v>
      </x:c>
      <x:c r="M1636" t="n">
        <x:f>IF('Raw_Data'!M1636="",Assumptions!$B$15,'Raw_Data'!M1636)</x:f>
        <x:v>6</x:v>
      </x:c>
      <x:c r="N1636" s="32" t="n">
        <x:f>'Raw_Data'!N1636</x:f>
        <x:v>0.175</x:v>
      </x:c>
      <x:c r="O1636" t="str">
        <x:f>IF(OR(D1636&lt;620,L1636&gt;=2,J1636&gt;0.9),"High",IF(OR(D1636&lt;700,L1636=1,J1636&gt;0.75),"Medium","Low"))</x:f>
        <x:v>Low</x:v>
      </x:c>
      <x:c r="P1636" s="30" t="n">
        <x:f>XLOOKUP(F1636,Assumptions!$A$4:$A$6,Assumptions!$B$4:$B$6)</x:f>
        <x:v>95</x:v>
      </x:c>
      <x:c r="Q1636" s="32" t="n">
        <x:f>XLOOKUP(F1636,Assumptions!$A$4:$A$6,Assumptions!$C$4:$C$6)</x:f>
        <x:v>0.219</x:v>
      </x:c>
      <x:c r="R1636" s="32" t="n">
        <x:f>XLOOKUP(F1636,Assumptions!$A$4:$A$6,Assumptions!$D$4:$D$6)</x:f>
        <x:v>0.016</x:v>
      </x:c>
      <x:c r="S1636" s="32" t="n">
        <x:f>XLOOKUP(F1636,Assumptions!$A$4:$A$6,Assumptions!$E$4:$E$6)</x:f>
        <x:v>0.01</x:v>
      </x:c>
      <x:c r="T1636" s="32" t="n">
        <x:f>XLOOKUP(O1636,Assumptions!$H$4:$H$6,Assumptions!$I$4:$I$6)</x:f>
        <x:v>0.0035</x:v>
      </x:c>
      <x:c r="U1636" s="30" t="n">
        <x:f>XLOOKUP(F1636,Assumptions!$A$4:$A$6,Assumptions!$F$4:$F$6)</x:f>
        <x:v>90</x:v>
      </x:c>
      <x:c r="V1636" s="60" t="n">
        <x:f>I1636*12</x:f>
        <x:v>28709.879999999997</x:v>
      </x:c>
      <x:c r="W1636" s="60" t="n">
        <x:f>H1636*J1636*(1-K1636)*Q1636</x:f>
        <x:v>124.44197054399999</x:v>
      </x:c>
      <x:c r="X1636" s="60" t="n">
        <x:f>V1636*R1636</x:f>
        <x:v>459.35808</x:v>
      </x:c>
      <x:c r="Y1636" s="60" t="n">
        <x:f>V1636*S1636</x:f>
        <x:v>287.0988</x:v>
      </x:c>
      <x:c r="Z1636" s="60" t="n">
        <x:f>H1636*J1636*T1636</x:f>
        <x:v>16.301628</x:v>
      </x:c>
      <x:c r="AA1636" s="60" t="n">
        <x:f>P1636+W1636+X1636-Y1636-Z1636-U1636</x:f>
        <x:v>285.399622544</x:v>
      </x:c>
      <x:c r="AB1636" s="32" t="n">
        <x:f>IFERROR(AA1636/(P1636+W1636+X1636),0)</x:f>
        <x:v>0.42044726177506425</x:v>
      </x:c>
      <x:c r="AC1636" t="n">
        <x:f>IF(O1636="High",0,IF(I1636&gt;=1800,3,IF(I1636&gt;=900,2,1))+IF(K1636&gt;=0.9,2,IF(K1636&gt;=0.75,1,0))+IF(J1636&lt;=0.7,2,IF(J1636&lt;=0.85,1,0))+IF(M1636&gt;=8,1,0))</x:f>
        <x:v>6</x:v>
      </x:c>
      <x:c r="AD1636" t="str">
        <x:f>IF(AND(O1636&lt;&gt;"High",AC1636&gt;=Assumptions!$B$10,AA1636&gt;0),"Priority Growth",IF(AND(O1636="Low",AA1636&gt;0),"Maintain","Watch"))</x:f>
        <x:v>Priority Growth</x:v>
      </x:c>
      <x:c r="AE1636" s="60" t="n">
        <x:f>MAX(AA1636,0)*N1636</x:f>
        <x:v>49.9449339452</x:v>
      </x:c>
      <x:c r="AF1636" t="str">
        <x:f>IF(AND(AA1636&gt;=Assumptions!$B$11,O1636&lt;&gt;"High",OR(N1636&gt;=Assumptions!$B$12,M1636&lt;=6)),"High","Standard")</x:f>
        <x:v>Standard</x:v>
      </x:c>
    </x:row>
    <x:row r="1637">
      <x:c r="A1637" t="str">
        <x:f>'Raw_Data'!A1637</x:f>
        <x:v>C01636</x:v>
      </x:c>
      <x:c r="B1637" t="n">
        <x:f>'Raw_Data'!B1637</x:f>
        <x:v>33</x:v>
      </x:c>
      <x:c r="C1637" s="30" t="n">
        <x:f>'Raw_Data'!C1637</x:f>
        <x:v>36522</x:v>
      </x:c>
      <x:c r="D1637" t="n">
        <x:f>'Raw_Data'!D1637</x:f>
        <x:v>619</x:v>
      </x:c>
      <x:c r="E1637" t="n">
        <x:f>'Raw_Data'!E1637</x:f>
        <x:v>62</x:v>
      </x:c>
      <x:c r="F1637" t="str">
        <x:f>PROPER(TRIM('Raw_Data'!F1637))</x:f>
        <x:v>Classic</x:v>
      </x:c>
      <x:c r="G1637" t="str">
        <x:f>PROPER(TRIM('Raw_Data'!G1637))</x:f>
        <x:v>Partner</x:v>
      </x:c>
      <x:c r="H1637" s="60" t="n">
        <x:f>'Raw_Data'!H1637</x:f>
        <x:v>3736</x:v>
      </x:c>
      <x:c r="I1637" s="60" t="n">
        <x:f>'Raw_Data'!I1637</x:f>
        <x:v>939.69</x:v>
      </x:c>
      <x:c r="J1637" s="32" t="n">
        <x:f>'Raw_Data'!J1637</x:f>
        <x:v>0.492</x:v>
      </x:c>
      <x:c r="K1637" s="32" t="n">
        <x:f>'Raw_Data'!K1637</x:f>
        <x:v>0.785</x:v>
      </x:c>
      <x:c r="L1637" t="n">
        <x:f>'Raw_Data'!L1637</x:f>
        <x:v>0</x:v>
      </x:c>
      <x:c r="M1637" t="n">
        <x:f>IF('Raw_Data'!M1637="",Assumptions!$B$15,'Raw_Data'!M1637)</x:f>
        <x:v>10</x:v>
      </x:c>
      <x:c r="N1637" s="32" t="n">
        <x:f>'Raw_Data'!N1637</x:f>
        <x:v>0.02</x:v>
      </x:c>
      <x:c r="O1637" t="str">
        <x:f>IF(OR(D1637&lt;620,L1637&gt;=2,J1637&gt;0.9),"High",IF(OR(D1637&lt;700,L1637=1,J1637&gt;0.75),"Medium","Low"))</x:f>
        <x:v>High</x:v>
      </x:c>
      <x:c r="P1637" s="30" t="n">
        <x:f>XLOOKUP(F1637,Assumptions!$A$4:$A$6,Assumptions!$B$4:$B$6)</x:f>
        <x:v>0</x:v>
      </x:c>
      <x:c r="Q1637" s="32" t="n">
        <x:f>XLOOKUP(F1637,Assumptions!$A$4:$A$6,Assumptions!$C$4:$C$6)</x:f>
        <x:v>0.229</x:v>
      </x:c>
      <x:c r="R1637" s="32" t="n">
        <x:f>XLOOKUP(F1637,Assumptions!$A$4:$A$6,Assumptions!$D$4:$D$6)</x:f>
        <x:v>0.015</x:v>
      </x:c>
      <x:c r="S1637" s="32" t="n">
        <x:f>XLOOKUP(F1637,Assumptions!$A$4:$A$6,Assumptions!$E$4:$E$6)</x:f>
        <x:v>0.0075</x:v>
      </x:c>
      <x:c r="T1637" s="32" t="n">
        <x:f>XLOOKUP(O1637,Assumptions!$H$4:$H$6,Assumptions!$I$4:$I$6)</x:f>
        <x:v>0.045</x:v>
      </x:c>
      <x:c r="U1637" s="30" t="n">
        <x:f>XLOOKUP(F1637,Assumptions!$A$4:$A$6,Assumptions!$F$4:$F$6)</x:f>
        <x:v>60</x:v>
      </x:c>
      <x:c r="V1637" s="60" t="n">
        <x:f>I1637*12</x:f>
        <x:v>11276.28</x:v>
      </x:c>
      <x:c r="W1637" s="60" t="n">
        <x:f>H1637*J1637*(1-K1637)*Q1637</x:f>
        <x:v>90.49944432</x:v>
      </x:c>
      <x:c r="X1637" s="60" t="n">
        <x:f>V1637*R1637</x:f>
        <x:v>169.1442</x:v>
      </x:c>
      <x:c r="Y1637" s="60" t="n">
        <x:f>V1637*S1637</x:f>
        <x:v>84.5721</x:v>
      </x:c>
      <x:c r="Z1637" s="60" t="n">
        <x:f>H1637*J1637*T1637</x:f>
        <x:v>82.71504</x:v>
      </x:c>
      <x:c r="AA1637" s="60" t="n">
        <x:f>P1637+W1637+X1637-Y1637-Z1637-U1637</x:f>
        <x:v>32.35650432000001</x:v>
      </x:c>
      <x:c r="AB1637" s="32" t="n">
        <x:f>IFERROR(AA1637/(P1637+W1637+X1637),0)</x:f>
        <x:v>0.12461889604400239</x:v>
      </x:c>
      <x:c r="AC1637" t="n">
        <x:f>IF(O1637="High",0,IF(I1637&gt;=1800,3,IF(I1637&gt;=900,2,1))+IF(K1637&gt;=0.9,2,IF(K1637&gt;=0.75,1,0))+IF(J1637&lt;=0.7,2,IF(J1637&lt;=0.85,1,0))+IF(M1637&gt;=8,1,0))</x:f>
        <x:v>0</x:v>
      </x:c>
      <x:c r="AD1637" t="str">
        <x:f>IF(AND(O1637&lt;&gt;"High",AC1637&gt;=Assumptions!$B$10,AA1637&gt;0),"Priority Growth",IF(AND(O1637="Low",AA1637&gt;0),"Maintain","Watch"))</x:f>
        <x:v>Watch</x:v>
      </x:c>
      <x:c r="AE1637" s="60" t="n">
        <x:f>MAX(AA1637,0)*N1637</x:f>
        <x:v>0.6471300864000002</x:v>
      </x:c>
      <x:c r="AF1637" t="str">
        <x:f>IF(AND(AA1637&gt;=Assumptions!$B$11,O1637&lt;&gt;"High",OR(N1637&gt;=Assumptions!$B$12,M1637&lt;=6)),"High","Standard")</x:f>
        <x:v>Standard</x:v>
      </x:c>
    </x:row>
    <x:row r="1638">
      <x:c r="A1638" t="str">
        <x:f>'Raw_Data'!A1638</x:f>
        <x:v>C01637</x:v>
      </x:c>
      <x:c r="B1638" t="n">
        <x:f>'Raw_Data'!B1638</x:f>
        <x:v>41</x:v>
      </x:c>
      <x:c r="C1638" s="30" t="n">
        <x:f>'Raw_Data'!C1638</x:f>
        <x:v>79030</x:v>
      </x:c>
      <x:c r="D1638" t="n">
        <x:f>'Raw_Data'!D1638</x:f>
        <x:v>686</x:v>
      </x:c>
      <x:c r="E1638" t="n">
        <x:f>'Raw_Data'!E1638</x:f>
        <x:v>14</x:v>
      </x:c>
      <x:c r="F1638" t="str">
        <x:f>PROPER(TRIM('Raw_Data'!F1638))</x:f>
        <x:v>Gold</x:v>
      </x:c>
      <x:c r="G1638" t="str">
        <x:f>PROPER(TRIM('Raw_Data'!G1638))</x:f>
        <x:v>Digital</x:v>
      </x:c>
      <x:c r="H1638" s="60" t="n">
        <x:f>'Raw_Data'!H1638</x:f>
        <x:v>8930</x:v>
      </x:c>
      <x:c r="I1638" s="60" t="n">
        <x:f>'Raw_Data'!I1638</x:f>
        <x:v>913.07</x:v>
      </x:c>
      <x:c r="J1638" s="32" t="n">
        <x:f>'Raw_Data'!J1638</x:f>
        <x:v>0.658</x:v>
      </x:c>
      <x:c r="K1638" s="32" t="n">
        <x:f>'Raw_Data'!K1638</x:f>
        <x:v>0.728</x:v>
      </x:c>
      <x:c r="L1638" t="n">
        <x:f>'Raw_Data'!L1638</x:f>
        <x:v>0</x:v>
      </x:c>
      <x:c r="M1638" t="n">
        <x:f>IF('Raw_Data'!M1638="",Assumptions!$B$15,'Raw_Data'!M1638)</x:f>
        <x:v>9</x:v>
      </x:c>
      <x:c r="N1638" s="32" t="n">
        <x:f>'Raw_Data'!N1638</x:f>
        <x:v>0.02</x:v>
      </x:c>
      <x:c r="O1638" t="str">
        <x:f>IF(OR(D1638&lt;620,L1638&gt;=2,J1638&gt;0.9),"High",IF(OR(D1638&lt;700,L1638=1,J1638&gt;0.75),"Medium","Low"))</x:f>
        <x:v>Medium</x:v>
      </x:c>
      <x:c r="P1638" s="30" t="n">
        <x:f>XLOOKUP(F1638,Assumptions!$A$4:$A$6,Assumptions!$B$4:$B$6)</x:f>
        <x:v>95</x:v>
      </x:c>
      <x:c r="Q1638" s="32" t="n">
        <x:f>XLOOKUP(F1638,Assumptions!$A$4:$A$6,Assumptions!$C$4:$C$6)</x:f>
        <x:v>0.219</x:v>
      </x:c>
      <x:c r="R1638" s="32" t="n">
        <x:f>XLOOKUP(F1638,Assumptions!$A$4:$A$6,Assumptions!$D$4:$D$6)</x:f>
        <x:v>0.016</x:v>
      </x:c>
      <x:c r="S1638" s="32" t="n">
        <x:f>XLOOKUP(F1638,Assumptions!$A$4:$A$6,Assumptions!$E$4:$E$6)</x:f>
        <x:v>0.01</x:v>
      </x:c>
      <x:c r="T1638" s="32" t="n">
        <x:f>XLOOKUP(O1638,Assumptions!$H$4:$H$6,Assumptions!$I$4:$I$6)</x:f>
        <x:v>0.012</x:v>
      </x:c>
      <x:c r="U1638" s="30" t="n">
        <x:f>XLOOKUP(F1638,Assumptions!$A$4:$A$6,Assumptions!$F$4:$F$6)</x:f>
        <x:v>90</x:v>
      </x:c>
      <x:c r="V1638" s="60" t="n">
        <x:f>I1638*12</x:f>
        <x:v>10956.84</x:v>
      </x:c>
      <x:c r="W1638" s="60" t="n">
        <x:f>H1638*J1638*(1-K1638)*Q1638</x:f>
        <x:v>350.01799392000004</x:v>
      </x:c>
      <x:c r="X1638" s="60" t="n">
        <x:f>V1638*R1638</x:f>
        <x:v>175.30944</x:v>
      </x:c>
      <x:c r="Y1638" s="60" t="n">
        <x:f>V1638*S1638</x:f>
        <x:v>109.5684</x:v>
      </x:c>
      <x:c r="Z1638" s="60" t="n">
        <x:f>H1638*J1638*T1638</x:f>
        <x:v>70.51128000000001</x:v>
      </x:c>
      <x:c r="AA1638" s="60" t="n">
        <x:f>P1638+W1638+X1638-Y1638-Z1638-U1638</x:f>
        <x:v>350.24775392</x:v>
      </x:c>
      <x:c r="AB1638" s="32" t="n">
        <x:f>IFERROR(AA1638/(P1638+W1638+X1638),0)</x:f>
        <x:v>0.5646175467473673</x:v>
      </x:c>
      <x:c r="AC1638" t="n">
        <x:f>IF(O1638="High",0,IF(I1638&gt;=1800,3,IF(I1638&gt;=900,2,1))+IF(K1638&gt;=0.9,2,IF(K1638&gt;=0.75,1,0))+IF(J1638&lt;=0.7,2,IF(J1638&lt;=0.85,1,0))+IF(M1638&gt;=8,1,0))</x:f>
        <x:v>5</x:v>
      </x:c>
      <x:c r="AD1638" t="str">
        <x:f>IF(AND(O1638&lt;&gt;"High",AC1638&gt;=Assumptions!$B$10,AA1638&gt;0),"Priority Growth",IF(AND(O1638="Low",AA1638&gt;0),"Maintain","Watch"))</x:f>
        <x:v>Watch</x:v>
      </x:c>
      <x:c r="AE1638" s="60" t="n">
        <x:f>MAX(AA1638,0)*N1638</x:f>
        <x:v>7.0049550784</x:v>
      </x:c>
      <x:c r="AF1638" t="str">
        <x:f>IF(AND(AA1638&gt;=Assumptions!$B$11,O1638&lt;&gt;"High",OR(N1638&gt;=Assumptions!$B$12,M1638&lt;=6)),"High","Standard")</x:f>
        <x:v>Standard</x:v>
      </x:c>
    </x:row>
    <x:row r="1639">
      <x:c r="A1639" t="str">
        <x:f>'Raw_Data'!A1639</x:f>
        <x:v>C01638</x:v>
      </x:c>
      <x:c r="B1639" t="n">
        <x:f>'Raw_Data'!B1639</x:f>
        <x:v>43</x:v>
      </x:c>
      <x:c r="C1639" s="30" t="n">
        <x:f>'Raw_Data'!C1639</x:f>
        <x:v>46151</x:v>
      </x:c>
      <x:c r="D1639" t="n">
        <x:f>'Raw_Data'!D1639</x:f>
        <x:v>802</x:v>
      </x:c>
      <x:c r="E1639" t="n">
        <x:f>'Raw_Data'!E1639</x:f>
        <x:v>76</x:v>
      </x:c>
      <x:c r="F1639" t="str">
        <x:f>PROPER(TRIM('Raw_Data'!F1639))</x:f>
        <x:v>Gold</x:v>
      </x:c>
      <x:c r="G1639" t="str">
        <x:f>PROPER(TRIM('Raw_Data'!G1639))</x:f>
        <x:v>Branch</x:v>
      </x:c>
      <x:c r="H1639" s="60" t="n">
        <x:f>'Raw_Data'!H1639</x:f>
        <x:v>12655</x:v>
      </x:c>
      <x:c r="I1639" s="60" t="n">
        <x:f>'Raw_Data'!I1639</x:f>
        <x:v>1123.2</x:v>
      </x:c>
      <x:c r="J1639" s="32" t="n">
        <x:f>'Raw_Data'!J1639</x:f>
        <x:v>0.21</x:v>
      </x:c>
      <x:c r="K1639" s="32" t="n">
        <x:f>'Raw_Data'!K1639</x:f>
        <x:v>0.951</x:v>
      </x:c>
      <x:c r="L1639" t="n">
        <x:f>'Raw_Data'!L1639</x:f>
        <x:v>0</x:v>
      </x:c>
      <x:c r="M1639" t="n">
        <x:f>IF('Raw_Data'!M1639="",Assumptions!$B$15,'Raw_Data'!M1639)</x:f>
        <x:v>7</x:v>
      </x:c>
      <x:c r="N1639" s="32" t="n">
        <x:f>'Raw_Data'!N1639</x:f>
        <x:v>0.055</x:v>
      </x:c>
      <x:c r="O1639" t="str">
        <x:f>IF(OR(D1639&lt;620,L1639&gt;=2,J1639&gt;0.9),"High",IF(OR(D1639&lt;700,L1639=1,J1639&gt;0.75),"Medium","Low"))</x:f>
        <x:v>Low</x:v>
      </x:c>
      <x:c r="P1639" s="30" t="n">
        <x:f>XLOOKUP(F1639,Assumptions!$A$4:$A$6,Assumptions!$B$4:$B$6)</x:f>
        <x:v>95</x:v>
      </x:c>
      <x:c r="Q1639" s="32" t="n">
        <x:f>XLOOKUP(F1639,Assumptions!$A$4:$A$6,Assumptions!$C$4:$C$6)</x:f>
        <x:v>0.219</x:v>
      </x:c>
      <x:c r="R1639" s="32" t="n">
        <x:f>XLOOKUP(F1639,Assumptions!$A$4:$A$6,Assumptions!$D$4:$D$6)</x:f>
        <x:v>0.016</x:v>
      </x:c>
      <x:c r="S1639" s="32" t="n">
        <x:f>XLOOKUP(F1639,Assumptions!$A$4:$A$6,Assumptions!$E$4:$E$6)</x:f>
        <x:v>0.01</x:v>
      </x:c>
      <x:c r="T1639" s="32" t="n">
        <x:f>XLOOKUP(O1639,Assumptions!$H$4:$H$6,Assumptions!$I$4:$I$6)</x:f>
        <x:v>0.0035</x:v>
      </x:c>
      <x:c r="U1639" s="30" t="n">
        <x:f>XLOOKUP(F1639,Assumptions!$A$4:$A$6,Assumptions!$F$4:$F$6)</x:f>
        <x:v>90</x:v>
      </x:c>
      <x:c r="V1639" s="60" t="n">
        <x:f>I1639*12</x:f>
        <x:v>13478.400000000001</x:v>
      </x:c>
      <x:c r="W1639" s="60" t="n">
        <x:f>H1639*J1639*(1-K1639)*Q1639</x:f>
        <x:v>28.518169050000022</x:v>
      </x:c>
      <x:c r="X1639" s="60" t="n">
        <x:f>V1639*R1639</x:f>
        <x:v>215.65440000000004</x:v>
      </x:c>
      <x:c r="Y1639" s="60" t="n">
        <x:f>V1639*S1639</x:f>
        <x:v>134.78400000000002</x:v>
      </x:c>
      <x:c r="Z1639" s="60" t="n">
        <x:f>H1639*J1639*T1639</x:f>
        <x:v>9.301425</x:v>
      </x:c>
      <x:c r="AA1639" s="60" t="n">
        <x:f>P1639+W1639+X1639-Y1639-Z1639-U1639</x:f>
        <x:v>105.08714405000003</x:v>
      </x:c>
      <x:c r="AB1639" s="32" t="n">
        <x:f>IFERROR(AA1639/(P1639+W1639+X1639),0)</x:f>
        <x:v>0.30983385344027725</x:v>
      </x:c>
      <x:c r="AC1639" t="n">
        <x:f>IF(O1639="High",0,IF(I1639&gt;=1800,3,IF(I1639&gt;=900,2,1))+IF(K1639&gt;=0.9,2,IF(K1639&gt;=0.75,1,0))+IF(J1639&lt;=0.7,2,IF(J1639&lt;=0.85,1,0))+IF(M1639&gt;=8,1,0))</x:f>
        <x:v>6</x:v>
      </x:c>
      <x:c r="AD1639" t="str">
        <x:f>IF(AND(O1639&lt;&gt;"High",AC1639&gt;=Assumptions!$B$10,AA1639&gt;0),"Priority Growth",IF(AND(O1639="Low",AA1639&gt;0),"Maintain","Watch"))</x:f>
        <x:v>Priority Growth</x:v>
      </x:c>
      <x:c r="AE1639" s="60" t="n">
        <x:f>MAX(AA1639,0)*N1639</x:f>
        <x:v>5.779792922750002</x:v>
      </x:c>
      <x:c r="AF1639" t="str">
        <x:f>IF(AND(AA1639&gt;=Assumptions!$B$11,O1639&lt;&gt;"High",OR(N1639&gt;=Assumptions!$B$12,M1639&lt;=6)),"High","Standard")</x:f>
        <x:v>Standard</x:v>
      </x:c>
    </x:row>
    <x:row r="1640">
      <x:c r="A1640" t="str">
        <x:f>'Raw_Data'!A1640</x:f>
        <x:v>C01639</x:v>
      </x:c>
      <x:c r="B1640" t="n">
        <x:f>'Raw_Data'!B1640</x:f>
        <x:v>24</x:v>
      </x:c>
      <x:c r="C1640" s="30" t="n">
        <x:f>'Raw_Data'!C1640</x:f>
        <x:v>87942</x:v>
      </x:c>
      <x:c r="D1640" t="n">
        <x:f>'Raw_Data'!D1640</x:f>
        <x:v>688</x:v>
      </x:c>
      <x:c r="E1640" t="n">
        <x:f>'Raw_Data'!E1640</x:f>
        <x:v>45</x:v>
      </x:c>
      <x:c r="F1640" t="str">
        <x:f>PROPER(TRIM('Raw_Data'!F1640))</x:f>
        <x:v>Gold</x:v>
      </x:c>
      <x:c r="G1640" t="str">
        <x:f>PROPER(TRIM('Raw_Data'!G1640))</x:f>
        <x:v>Branch</x:v>
      </x:c>
      <x:c r="H1640" s="60" t="n">
        <x:f>'Raw_Data'!H1640</x:f>
        <x:v>12317</x:v>
      </x:c>
      <x:c r="I1640" s="60" t="n">
        <x:f>'Raw_Data'!I1640</x:f>
        <x:v>1565.72</x:v>
      </x:c>
      <x:c r="J1640" s="32" t="n">
        <x:f>'Raw_Data'!J1640</x:f>
        <x:v>0.261</x:v>
      </x:c>
      <x:c r="K1640" s="32" t="n">
        <x:f>'Raw_Data'!K1640</x:f>
        <x:v>0.739</x:v>
      </x:c>
      <x:c r="L1640" t="n">
        <x:f>'Raw_Data'!L1640</x:f>
        <x:v>0</x:v>
      </x:c>
      <x:c r="M1640" t="n">
        <x:f>IF('Raw_Data'!M1640="",Assumptions!$B$15,'Raw_Data'!M1640)</x:f>
        <x:v>7</x:v>
      </x:c>
      <x:c r="N1640" s="32" t="n">
        <x:f>'Raw_Data'!N1640</x:f>
        <x:v>0.085</x:v>
      </x:c>
      <x:c r="O1640" t="str">
        <x:f>IF(OR(D1640&lt;620,L1640&gt;=2,J1640&gt;0.9),"High",IF(OR(D1640&lt;700,L1640=1,J1640&gt;0.75),"Medium","Low"))</x:f>
        <x:v>Medium</x:v>
      </x:c>
      <x:c r="P1640" s="30" t="n">
        <x:f>XLOOKUP(F1640,Assumptions!$A$4:$A$6,Assumptions!$B$4:$B$6)</x:f>
        <x:v>95</x:v>
      </x:c>
      <x:c r="Q1640" s="32" t="n">
        <x:f>XLOOKUP(F1640,Assumptions!$A$4:$A$6,Assumptions!$C$4:$C$6)</x:f>
        <x:v>0.219</x:v>
      </x:c>
      <x:c r="R1640" s="32" t="n">
        <x:f>XLOOKUP(F1640,Assumptions!$A$4:$A$6,Assumptions!$D$4:$D$6)</x:f>
        <x:v>0.016</x:v>
      </x:c>
      <x:c r="S1640" s="32" t="n">
        <x:f>XLOOKUP(F1640,Assumptions!$A$4:$A$6,Assumptions!$E$4:$E$6)</x:f>
        <x:v>0.01</x:v>
      </x:c>
      <x:c r="T1640" s="32" t="n">
        <x:f>XLOOKUP(O1640,Assumptions!$H$4:$H$6,Assumptions!$I$4:$I$6)</x:f>
        <x:v>0.012</x:v>
      </x:c>
      <x:c r="U1640" s="30" t="n">
        <x:f>XLOOKUP(F1640,Assumptions!$A$4:$A$6,Assumptions!$F$4:$F$6)</x:f>
        <x:v>90</x:v>
      </x:c>
      <x:c r="V1640" s="60" t="n">
        <x:f>I1640*12</x:f>
        <x:v>18788.64</x:v>
      </x:c>
      <x:c r="W1640" s="60" t="n">
        <x:f>H1640*J1640*(1-K1640)*Q1640</x:f>
        <x:v>183.75115218300002</x:v>
      </x:c>
      <x:c r="X1640" s="60" t="n">
        <x:f>V1640*R1640</x:f>
        <x:v>300.61824</x:v>
      </x:c>
      <x:c r="Y1640" s="60" t="n">
        <x:f>V1640*S1640</x:f>
        <x:v>187.8864</x:v>
      </x:c>
      <x:c r="Z1640" s="60" t="n">
        <x:f>H1640*J1640*T1640</x:f>
        <x:v>38.576844</x:v>
      </x:c>
      <x:c r="AA1640" s="60" t="n">
        <x:f>P1640+W1640+X1640-Y1640-Z1640-U1640</x:f>
        <x:v>262.9061481830001</x:v>
      </x:c>
      <x:c r="AB1640" s="32" t="n">
        <x:f>IFERROR(AA1640/(P1640+W1640+X1640),0)</x:f>
        <x:v>0.453779836715914</x:v>
      </x:c>
      <x:c r="AC1640" t="n">
        <x:f>IF(O1640="High",0,IF(I1640&gt;=1800,3,IF(I1640&gt;=900,2,1))+IF(K1640&gt;=0.9,2,IF(K1640&gt;=0.75,1,0))+IF(J1640&lt;=0.7,2,IF(J1640&lt;=0.85,1,0))+IF(M1640&gt;=8,1,0))</x:f>
        <x:v>4</x:v>
      </x:c>
      <x:c r="AD1640" t="str">
        <x:f>IF(AND(O1640&lt;&gt;"High",AC1640&gt;=Assumptions!$B$10,AA1640&gt;0),"Priority Growth",IF(AND(O1640="Low",AA1640&gt;0),"Maintain","Watch"))</x:f>
        <x:v>Watch</x:v>
      </x:c>
      <x:c r="AE1640" s="60" t="n">
        <x:f>MAX(AA1640,0)*N1640</x:f>
        <x:v>22.347022595555007</x:v>
      </x:c>
      <x:c r="AF1640" t="str">
        <x:f>IF(AND(AA1640&gt;=Assumptions!$B$11,O1640&lt;&gt;"High",OR(N1640&gt;=Assumptions!$B$12,M1640&lt;=6)),"High","Standard")</x:f>
        <x:v>Standard</x:v>
      </x:c>
    </x:row>
    <x:row r="1641">
      <x:c r="A1641" t="str">
        <x:f>'Raw_Data'!A1641</x:f>
        <x:v>C01640</x:v>
      </x:c>
      <x:c r="B1641" t="n">
        <x:f>'Raw_Data'!B1641</x:f>
        <x:v>50</x:v>
      </x:c>
      <x:c r="C1641" s="30" t="n">
        <x:f>'Raw_Data'!C1641</x:f>
        <x:v>50613</x:v>
      </x:c>
      <x:c r="D1641" t="n">
        <x:f>'Raw_Data'!D1641</x:f>
        <x:v>650</x:v>
      </x:c>
      <x:c r="E1641" t="n">
        <x:f>'Raw_Data'!E1641</x:f>
        <x:v>28</x:v>
      </x:c>
      <x:c r="F1641" t="str">
        <x:f>PROPER(TRIM('Raw_Data'!F1641))</x:f>
        <x:v>Classic</x:v>
      </x:c>
      <x:c r="G1641" t="str">
        <x:f>PROPER(TRIM('Raw_Data'!G1641))</x:f>
        <x:v>Digital</x:v>
      </x:c>
      <x:c r="H1641" s="60" t="n">
        <x:f>'Raw_Data'!H1641</x:f>
        <x:v>4268</x:v>
      </x:c>
      <x:c r="I1641" s="60" t="n">
        <x:f>'Raw_Data'!I1641</x:f>
        <x:v>411.28</x:v>
      </x:c>
      <x:c r="J1641" s="32" t="n">
        <x:f>'Raw_Data'!J1641</x:f>
        <x:v>0.338</x:v>
      </x:c>
      <x:c r="K1641" s="32" t="n">
        <x:f>'Raw_Data'!K1641</x:f>
        <x:v>0.753</x:v>
      </x:c>
      <x:c r="L1641" t="n">
        <x:f>'Raw_Data'!L1641</x:f>
        <x:v>0</x:v>
      </x:c>
      <x:c r="M1641" t="n">
        <x:f>IF('Raw_Data'!M1641="",Assumptions!$B$15,'Raw_Data'!M1641)</x:f>
        <x:v>7</x:v>
      </x:c>
      <x:c r="N1641" s="32" t="n">
        <x:f>'Raw_Data'!N1641</x:f>
        <x:v>0.088</x:v>
      </x:c>
      <x:c r="O1641" t="str">
        <x:f>IF(OR(D1641&lt;620,L1641&gt;=2,J1641&gt;0.9),"High",IF(OR(D1641&lt;700,L1641=1,J1641&gt;0.75),"Medium","Low"))</x:f>
        <x:v>Medium</x:v>
      </x:c>
      <x:c r="P1641" s="30" t="n">
        <x:f>XLOOKUP(F1641,Assumptions!$A$4:$A$6,Assumptions!$B$4:$B$6)</x:f>
        <x:v>0</x:v>
      </x:c>
      <x:c r="Q1641" s="32" t="n">
        <x:f>XLOOKUP(F1641,Assumptions!$A$4:$A$6,Assumptions!$C$4:$C$6)</x:f>
        <x:v>0.229</x:v>
      </x:c>
      <x:c r="R1641" s="32" t="n">
        <x:f>XLOOKUP(F1641,Assumptions!$A$4:$A$6,Assumptions!$D$4:$D$6)</x:f>
        <x:v>0.015</x:v>
      </x:c>
      <x:c r="S1641" s="32" t="n">
        <x:f>XLOOKUP(F1641,Assumptions!$A$4:$A$6,Assumptions!$E$4:$E$6)</x:f>
        <x:v>0.0075</x:v>
      </x:c>
      <x:c r="T1641" s="32" t="n">
        <x:f>XLOOKUP(O1641,Assumptions!$H$4:$H$6,Assumptions!$I$4:$I$6)</x:f>
        <x:v>0.012</x:v>
      </x:c>
      <x:c r="U1641" s="30" t="n">
        <x:f>XLOOKUP(F1641,Assumptions!$A$4:$A$6,Assumptions!$F$4:$F$6)</x:f>
        <x:v>60</x:v>
      </x:c>
      <x:c r="V1641" s="60" t="n">
        <x:f>I1641*12</x:f>
        <x:v>4935.36</x:v>
      </x:c>
      <x:c r="W1641" s="60" t="n">
        <x:f>H1641*J1641*(1-K1641)*Q1641</x:f>
        <x:v>81.596878792</x:v>
      </x:c>
      <x:c r="X1641" s="60" t="n">
        <x:f>V1641*R1641</x:f>
        <x:v>74.03039999999999</x:v>
      </x:c>
      <x:c r="Y1641" s="60" t="n">
        <x:f>V1641*S1641</x:f>
        <x:v>37.01519999999999</x:v>
      </x:c>
      <x:c r="Z1641" s="60" t="n">
        <x:f>H1641*J1641*T1641</x:f>
        <x:v>17.311008</x:v>
      </x:c>
      <x:c r="AA1641" s="60" t="n">
        <x:f>P1641+W1641+X1641-Y1641-Z1641-U1641</x:f>
        <x:v>41.301070791999976</x:v>
      </x:c>
      <x:c r="AB1641" s="32" t="n">
        <x:f>IFERROR(AA1641/(P1641+W1641+X1641),0)</x:f>
        <x:v>0.2653845207124643</x:v>
      </x:c>
      <x:c r="AC1641" t="n">
        <x:f>IF(O1641="High",0,IF(I1641&gt;=1800,3,IF(I1641&gt;=900,2,1))+IF(K1641&gt;=0.9,2,IF(K1641&gt;=0.75,1,0))+IF(J1641&lt;=0.7,2,IF(J1641&lt;=0.85,1,0))+IF(M1641&gt;=8,1,0))</x:f>
        <x:v>4</x:v>
      </x:c>
      <x:c r="AD1641" t="str">
        <x:f>IF(AND(O1641&lt;&gt;"High",AC1641&gt;=Assumptions!$B$10,AA1641&gt;0),"Priority Growth",IF(AND(O1641="Low",AA1641&gt;0),"Maintain","Watch"))</x:f>
        <x:v>Watch</x:v>
      </x:c>
      <x:c r="AE1641" s="60" t="n">
        <x:f>MAX(AA1641,0)*N1641</x:f>
        <x:v>3.634494229695998</x:v>
      </x:c>
      <x:c r="AF1641" t="str">
        <x:f>IF(AND(AA1641&gt;=Assumptions!$B$11,O1641&lt;&gt;"High",OR(N1641&gt;=Assumptions!$B$12,M1641&lt;=6)),"High","Standard")</x:f>
        <x:v>Standard</x:v>
      </x:c>
    </x:row>
    <x:row r="1642">
      <x:c r="A1642" t="str">
        <x:f>'Raw_Data'!A1642</x:f>
        <x:v>C01641</x:v>
      </x:c>
      <x:c r="B1642" t="n">
        <x:f>'Raw_Data'!B1642</x:f>
        <x:v>33</x:v>
      </x:c>
      <x:c r="C1642" s="30" t="n">
        <x:f>'Raw_Data'!C1642</x:f>
        <x:v>70829</x:v>
      </x:c>
      <x:c r="D1642" t="n">
        <x:f>'Raw_Data'!D1642</x:f>
        <x:v>695</x:v>
      </x:c>
      <x:c r="E1642" t="n">
        <x:f>'Raw_Data'!E1642</x:f>
        <x:v>61</x:v>
      </x:c>
      <x:c r="F1642" t="str">
        <x:f>PROPER(TRIM('Raw_Data'!F1642))</x:f>
        <x:v>Gold</x:v>
      </x:c>
      <x:c r="G1642" t="str">
        <x:f>PROPER(TRIM('Raw_Data'!G1642))</x:f>
        <x:v>Digital</x:v>
      </x:c>
      <x:c r="H1642" s="60" t="n">
        <x:f>'Raw_Data'!H1642</x:f>
        <x:v>11141</x:v>
      </x:c>
      <x:c r="I1642" s="60" t="n">
        <x:f>'Raw_Data'!I1642</x:f>
        <x:v>1595.54</x:v>
      </x:c>
      <x:c r="J1642" s="32" t="n">
        <x:f>'Raw_Data'!J1642</x:f>
        <x:v>0.339</x:v>
      </x:c>
      <x:c r="K1642" s="32" t="n">
        <x:f>'Raw_Data'!K1642</x:f>
        <x:v>0.804</x:v>
      </x:c>
      <x:c r="L1642" t="n">
        <x:f>'Raw_Data'!L1642</x:f>
        <x:v>0</x:v>
      </x:c>
      <x:c r="M1642" t="n">
        <x:f>IF('Raw_Data'!M1642="",Assumptions!$B$15,'Raw_Data'!M1642)</x:f>
        <x:v>6</x:v>
      </x:c>
      <x:c r="N1642" s="32" t="n">
        <x:f>'Raw_Data'!N1642</x:f>
        <x:v>0.205</x:v>
      </x:c>
      <x:c r="O1642" t="str">
        <x:f>IF(OR(D1642&lt;620,L1642&gt;=2,J1642&gt;0.9),"High",IF(OR(D1642&lt;700,L1642=1,J1642&gt;0.75),"Medium","Low"))</x:f>
        <x:v>Medium</x:v>
      </x:c>
      <x:c r="P1642" s="30" t="n">
        <x:f>XLOOKUP(F1642,Assumptions!$A$4:$A$6,Assumptions!$B$4:$B$6)</x:f>
        <x:v>95</x:v>
      </x:c>
      <x:c r="Q1642" s="32" t="n">
        <x:f>XLOOKUP(F1642,Assumptions!$A$4:$A$6,Assumptions!$C$4:$C$6)</x:f>
        <x:v>0.219</x:v>
      </x:c>
      <x:c r="R1642" s="32" t="n">
        <x:f>XLOOKUP(F1642,Assumptions!$A$4:$A$6,Assumptions!$D$4:$D$6)</x:f>
        <x:v>0.016</x:v>
      </x:c>
      <x:c r="S1642" s="32" t="n">
        <x:f>XLOOKUP(F1642,Assumptions!$A$4:$A$6,Assumptions!$E$4:$E$6)</x:f>
        <x:v>0.01</x:v>
      </x:c>
      <x:c r="T1642" s="32" t="n">
        <x:f>XLOOKUP(O1642,Assumptions!$H$4:$H$6,Assumptions!$I$4:$I$6)</x:f>
        <x:v>0.012</x:v>
      </x:c>
      <x:c r="U1642" s="30" t="n">
        <x:f>XLOOKUP(F1642,Assumptions!$A$4:$A$6,Assumptions!$F$4:$F$6)</x:f>
        <x:v>90</x:v>
      </x:c>
      <x:c r="V1642" s="60" t="n">
        <x:f>I1642*12</x:f>
        <x:v>19146.48</x:v>
      </x:c>
      <x:c r="W1642" s="60" t="n">
        <x:f>H1642*J1642*(1-K1642)*Q1642</x:f>
        <x:v>162.11532027599998</x:v>
      </x:c>
      <x:c r="X1642" s="60" t="n">
        <x:f>V1642*R1642</x:f>
        <x:v>306.34368</x:v>
      </x:c>
      <x:c r="Y1642" s="60" t="n">
        <x:f>V1642*S1642</x:f>
        <x:v>191.4648</x:v>
      </x:c>
      <x:c r="Z1642" s="60" t="n">
        <x:f>H1642*J1642*T1642</x:f>
        <x:v>45.321588000000006</x:v>
      </x:c>
      <x:c r="AA1642" s="60" t="n">
        <x:f>P1642+W1642+X1642-Y1642-Z1642-U1642</x:f>
        <x:v>236.672612276</x:v>
      </x:c>
      <x:c r="AB1642" s="32" t="n">
        <x:f>IFERROR(AA1642/(P1642+W1642+X1642),0)</x:f>
        <x:v>0.4200351971662007</x:v>
      </x:c>
      <x:c r="AC1642" t="n">
        <x:f>IF(O1642="High",0,IF(I1642&gt;=1800,3,IF(I1642&gt;=900,2,1))+IF(K1642&gt;=0.9,2,IF(K1642&gt;=0.75,1,0))+IF(J1642&lt;=0.7,2,IF(J1642&lt;=0.85,1,0))+IF(M1642&gt;=8,1,0))</x:f>
        <x:v>5</x:v>
      </x:c>
      <x:c r="AD1642" t="str">
        <x:f>IF(AND(O1642&lt;&gt;"High",AC1642&gt;=Assumptions!$B$10,AA1642&gt;0),"Priority Growth",IF(AND(O1642="Low",AA1642&gt;0),"Maintain","Watch"))</x:f>
        <x:v>Watch</x:v>
      </x:c>
      <x:c r="AE1642" s="60" t="n">
        <x:f>MAX(AA1642,0)*N1642</x:f>
        <x:v>48.517885516579994</x:v>
      </x:c>
      <x:c r="AF1642" t="str">
        <x:f>IF(AND(AA1642&gt;=Assumptions!$B$11,O1642&lt;&gt;"High",OR(N1642&gt;=Assumptions!$B$12,M1642&lt;=6)),"High","Standard")</x:f>
        <x:v>Standard</x:v>
      </x:c>
    </x:row>
    <x:row r="1643">
      <x:c r="A1643" t="str">
        <x:f>'Raw_Data'!A1643</x:f>
        <x:v>C01642</x:v>
      </x:c>
      <x:c r="B1643" t="n">
        <x:f>'Raw_Data'!B1643</x:f>
        <x:v>41</x:v>
      </x:c>
      <x:c r="C1643" s="30" t="n">
        <x:f>'Raw_Data'!C1643</x:f>
        <x:v>77403</x:v>
      </x:c>
      <x:c r="D1643" t="n">
        <x:f>'Raw_Data'!D1643</x:f>
        <x:v>708</x:v>
      </x:c>
      <x:c r="E1643" t="n">
        <x:f>'Raw_Data'!E1643</x:f>
        <x:v>24</x:v>
      </x:c>
      <x:c r="F1643" t="str">
        <x:f>PROPER(TRIM('Raw_Data'!F1643))</x:f>
        <x:v>Gold</x:v>
      </x:c>
      <x:c r="G1643" t="str">
        <x:f>PROPER(TRIM('Raw_Data'!G1643))</x:f>
        <x:v>Digital</x:v>
      </x:c>
      <x:c r="H1643" s="60" t="n">
        <x:f>'Raw_Data'!H1643</x:f>
        <x:v>9417</x:v>
      </x:c>
      <x:c r="I1643" s="60" t="n">
        <x:f>'Raw_Data'!I1643</x:f>
        <x:v>955.65</x:v>
      </x:c>
      <x:c r="J1643" s="32" t="n">
        <x:f>'Raw_Data'!J1643</x:f>
        <x:v>0.466</x:v>
      </x:c>
      <x:c r="K1643" s="32" t="n">
        <x:f>'Raw_Data'!K1643</x:f>
        <x:v>0.744</x:v>
      </x:c>
      <x:c r="L1643" t="n">
        <x:f>'Raw_Data'!L1643</x:f>
        <x:v>0</x:v>
      </x:c>
      <x:c r="M1643" t="n">
        <x:f>IF('Raw_Data'!M1643="",Assumptions!$B$15,'Raw_Data'!M1643)</x:f>
        <x:v>8</x:v>
      </x:c>
      <x:c r="N1643" s="32" t="n">
        <x:f>'Raw_Data'!N1643</x:f>
        <x:v>0.045</x:v>
      </x:c>
      <x:c r="O1643" t="str">
        <x:f>IF(OR(D1643&lt;620,L1643&gt;=2,J1643&gt;0.9),"High",IF(OR(D1643&lt;700,L1643=1,J1643&gt;0.75),"Medium","Low"))</x:f>
        <x:v>Low</x:v>
      </x:c>
      <x:c r="P1643" s="30" t="n">
        <x:f>XLOOKUP(F1643,Assumptions!$A$4:$A$6,Assumptions!$B$4:$B$6)</x:f>
        <x:v>95</x:v>
      </x:c>
      <x:c r="Q1643" s="32" t="n">
        <x:f>XLOOKUP(F1643,Assumptions!$A$4:$A$6,Assumptions!$C$4:$C$6)</x:f>
        <x:v>0.219</x:v>
      </x:c>
      <x:c r="R1643" s="32" t="n">
        <x:f>XLOOKUP(F1643,Assumptions!$A$4:$A$6,Assumptions!$D$4:$D$6)</x:f>
        <x:v>0.016</x:v>
      </x:c>
      <x:c r="S1643" s="32" t="n">
        <x:f>XLOOKUP(F1643,Assumptions!$A$4:$A$6,Assumptions!$E$4:$E$6)</x:f>
        <x:v>0.01</x:v>
      </x:c>
      <x:c r="T1643" s="32" t="n">
        <x:f>XLOOKUP(O1643,Assumptions!$H$4:$H$6,Assumptions!$I$4:$I$6)</x:f>
        <x:v>0.0035</x:v>
      </x:c>
      <x:c r="U1643" s="30" t="n">
        <x:f>XLOOKUP(F1643,Assumptions!$A$4:$A$6,Assumptions!$F$4:$F$6)</x:f>
        <x:v>90</x:v>
      </x:c>
      <x:c r="V1643" s="60" t="n">
        <x:f>I1643*12</x:f>
        <x:v>11467.8</x:v>
      </x:c>
      <x:c r="W1643" s="60" t="n">
        <x:f>H1643*J1643*(1-K1643)*Q1643</x:f>
        <x:v>246.02688460800002</x:v>
      </x:c>
      <x:c r="X1643" s="60" t="n">
        <x:f>V1643*R1643</x:f>
        <x:v>183.48479999999998</x:v>
      </x:c>
      <x:c r="Y1643" s="60" t="n">
        <x:f>V1643*S1643</x:f>
        <x:v>114.678</x:v>
      </x:c>
      <x:c r="Z1643" s="60" t="n">
        <x:f>H1643*J1643*T1643</x:f>
        <x:v>15.359127</x:v>
      </x:c>
      <x:c r="AA1643" s="60" t="n">
        <x:f>P1643+W1643+X1643-Y1643-Z1643-U1643</x:f>
        <x:v>304.474557608</x:v>
      </x:c>
      <x:c r="AB1643" s="32" t="n">
        <x:f>IFERROR(AA1643/(P1643+W1643+X1643),0)</x:f>
        <x:v>0.5804914676696911</x:v>
      </x:c>
      <x:c r="AC1643" t="n">
        <x:f>IF(O1643="High",0,IF(I1643&gt;=1800,3,IF(I1643&gt;=900,2,1))+IF(K1643&gt;=0.9,2,IF(K1643&gt;=0.75,1,0))+IF(J1643&lt;=0.7,2,IF(J1643&lt;=0.85,1,0))+IF(M1643&gt;=8,1,0))</x:f>
        <x:v>5</x:v>
      </x:c>
      <x:c r="AD1643" t="str">
        <x:f>IF(AND(O1643&lt;&gt;"High",AC1643&gt;=Assumptions!$B$10,AA1643&gt;0),"Priority Growth",IF(AND(O1643="Low",AA1643&gt;0),"Maintain","Watch"))</x:f>
        <x:v>Maintain</x:v>
      </x:c>
      <x:c r="AE1643" s="60" t="n">
        <x:f>MAX(AA1643,0)*N1643</x:f>
        <x:v>13.70135509236</x:v>
      </x:c>
      <x:c r="AF1643" t="str">
        <x:f>IF(AND(AA1643&gt;=Assumptions!$B$11,O1643&lt;&gt;"High",OR(N1643&gt;=Assumptions!$B$12,M1643&lt;=6)),"High","Standard")</x:f>
        <x:v>Standard</x:v>
      </x:c>
    </x:row>
    <x:row r="1644">
      <x:c r="A1644" t="str">
        <x:f>'Raw_Data'!A1644</x:f>
        <x:v>C01643</x:v>
      </x:c>
      <x:c r="B1644" t="n">
        <x:f>'Raw_Data'!B1644</x:f>
        <x:v>32</x:v>
      </x:c>
      <x:c r="C1644" s="30" t="n">
        <x:f>'Raw_Data'!C1644</x:f>
        <x:v>55857</x:v>
      </x:c>
      <x:c r="D1644" t="n">
        <x:f>'Raw_Data'!D1644</x:f>
        <x:v>611</x:v>
      </x:c>
      <x:c r="E1644" t="n">
        <x:f>'Raw_Data'!E1644</x:f>
        <x:v>16</x:v>
      </x:c>
      <x:c r="F1644" t="str">
        <x:f>PROPER(TRIM('Raw_Data'!F1644))</x:f>
        <x:v>Classic</x:v>
      </x:c>
      <x:c r="G1644" t="str">
        <x:f>PROPER(TRIM('Raw_Data'!G1644))</x:f>
        <x:v>Direct Mail</x:v>
      </x:c>
      <x:c r="H1644" s="60" t="n">
        <x:f>'Raw_Data'!H1644</x:f>
        <x:v>2600</x:v>
      </x:c>
      <x:c r="I1644" s="60" t="n">
        <x:f>'Raw_Data'!I1644</x:f>
        <x:v>341.25</x:v>
      </x:c>
      <x:c r="J1644" s="32" t="n">
        <x:f>'Raw_Data'!J1644</x:f>
        <x:v>0.461</x:v>
      </x:c>
      <x:c r="K1644" s="32" t="n">
        <x:f>'Raw_Data'!K1644</x:f>
        <x:v>0.619</x:v>
      </x:c>
      <x:c r="L1644" t="n">
        <x:f>'Raw_Data'!L1644</x:f>
        <x:v>0</x:v>
      </x:c>
      <x:c r="M1644" t="n">
        <x:f>IF('Raw_Data'!M1644="",Assumptions!$B$15,'Raw_Data'!M1644)</x:f>
        <x:v>10</x:v>
      </x:c>
      <x:c r="N1644" s="32" t="n">
        <x:f>'Raw_Data'!N1644</x:f>
        <x:v>0.02</x:v>
      </x:c>
      <x:c r="O1644" t="str">
        <x:f>IF(OR(D1644&lt;620,L1644&gt;=2,J1644&gt;0.9),"High",IF(OR(D1644&lt;700,L1644=1,J1644&gt;0.75),"Medium","Low"))</x:f>
        <x:v>High</x:v>
      </x:c>
      <x:c r="P1644" s="30" t="n">
        <x:f>XLOOKUP(F1644,Assumptions!$A$4:$A$6,Assumptions!$B$4:$B$6)</x:f>
        <x:v>0</x:v>
      </x:c>
      <x:c r="Q1644" s="32" t="n">
        <x:f>XLOOKUP(F1644,Assumptions!$A$4:$A$6,Assumptions!$C$4:$C$6)</x:f>
        <x:v>0.229</x:v>
      </x:c>
      <x:c r="R1644" s="32" t="n">
        <x:f>XLOOKUP(F1644,Assumptions!$A$4:$A$6,Assumptions!$D$4:$D$6)</x:f>
        <x:v>0.015</x:v>
      </x:c>
      <x:c r="S1644" s="32" t="n">
        <x:f>XLOOKUP(F1644,Assumptions!$A$4:$A$6,Assumptions!$E$4:$E$6)</x:f>
        <x:v>0.0075</x:v>
      </x:c>
      <x:c r="T1644" s="32" t="n">
        <x:f>XLOOKUP(O1644,Assumptions!$H$4:$H$6,Assumptions!$I$4:$I$6)</x:f>
        <x:v>0.045</x:v>
      </x:c>
      <x:c r="U1644" s="30" t="n">
        <x:f>XLOOKUP(F1644,Assumptions!$A$4:$A$6,Assumptions!$F$4:$F$6)</x:f>
        <x:v>60</x:v>
      </x:c>
      <x:c r="V1644" s="60" t="n">
        <x:f>I1644*12</x:f>
        <x:v>4095</x:v>
      </x:c>
      <x:c r="W1644" s="60" t="n">
        <x:f>H1644*J1644*(1-K1644)*Q1644</x:f>
        <x:v>104.57665140000002</x:v>
      </x:c>
      <x:c r="X1644" s="60" t="n">
        <x:f>V1644*R1644</x:f>
        <x:v>61.425</x:v>
      </x:c>
      <x:c r="Y1644" s="60" t="n">
        <x:f>V1644*S1644</x:f>
        <x:v>30.7125</x:v>
      </x:c>
      <x:c r="Z1644" s="60" t="n">
        <x:f>H1644*J1644*T1644</x:f>
        <x:v>53.937000000000005</x:v>
      </x:c>
      <x:c r="AA1644" s="60" t="n">
        <x:f>P1644+W1644+X1644-Y1644-Z1644-U1644</x:f>
        <x:v>21.352151399999997</x:v>
      </x:c>
      <x:c r="AB1644" s="32" t="n">
        <x:f>IFERROR(AA1644/(P1644+W1644+X1644),0)</x:f>
        <x:v>0.12862613847466817</x:v>
      </x:c>
      <x:c r="AC1644" t="n">
        <x:f>IF(O1644="High",0,IF(I1644&gt;=1800,3,IF(I1644&gt;=900,2,1))+IF(K1644&gt;=0.9,2,IF(K1644&gt;=0.75,1,0))+IF(J1644&lt;=0.7,2,IF(J1644&lt;=0.85,1,0))+IF(M1644&gt;=8,1,0))</x:f>
        <x:v>0</x:v>
      </x:c>
      <x:c r="AD1644" t="str">
        <x:f>IF(AND(O1644&lt;&gt;"High",AC1644&gt;=Assumptions!$B$10,AA1644&gt;0),"Priority Growth",IF(AND(O1644="Low",AA1644&gt;0),"Maintain","Watch"))</x:f>
        <x:v>Watch</x:v>
      </x:c>
      <x:c r="AE1644" s="60" t="n">
        <x:f>MAX(AA1644,0)*N1644</x:f>
        <x:v>0.42704302799999994</x:v>
      </x:c>
      <x:c r="AF1644" t="str">
        <x:f>IF(AND(AA1644&gt;=Assumptions!$B$11,O1644&lt;&gt;"High",OR(N1644&gt;=Assumptions!$B$12,M1644&lt;=6)),"High","Standard")</x:f>
        <x:v>Standard</x:v>
      </x:c>
    </x:row>
    <x:row r="1645">
      <x:c r="A1645" t="str">
        <x:f>'Raw_Data'!A1645</x:f>
        <x:v>C01644</x:v>
      </x:c>
      <x:c r="B1645" t="n">
        <x:f>'Raw_Data'!B1645</x:f>
        <x:v>46</x:v>
      </x:c>
      <x:c r="C1645" s="30" t="n">
        <x:f>'Raw_Data'!C1645</x:f>
        <x:v>70832</x:v>
      </x:c>
      <x:c r="D1645" t="n">
        <x:f>'Raw_Data'!D1645</x:f>
        <x:v>682</x:v>
      </x:c>
      <x:c r="E1645" t="n">
        <x:f>'Raw_Data'!E1645</x:f>
        <x:v>72</x:v>
      </x:c>
      <x:c r="F1645" t="str">
        <x:f>PROPER(TRIM('Raw_Data'!F1645))</x:f>
        <x:v>Gold</x:v>
      </x:c>
      <x:c r="G1645" t="str">
        <x:f>PROPER(TRIM('Raw_Data'!G1645))</x:f>
        <x:v>Partner</x:v>
      </x:c>
      <x:c r="H1645" s="60" t="n">
        <x:f>'Raw_Data'!H1645</x:f>
        <x:v>6573</x:v>
      </x:c>
      <x:c r="I1645" s="60" t="n">
        <x:f>'Raw_Data'!I1645</x:f>
        <x:v>1235.92</x:v>
      </x:c>
      <x:c r="J1645" s="32" t="n">
        <x:f>'Raw_Data'!J1645</x:f>
        <x:v>0.333</x:v>
      </x:c>
      <x:c r="K1645" s="32" t="n">
        <x:f>'Raw_Data'!K1645</x:f>
        <x:v>0.797</x:v>
      </x:c>
      <x:c r="L1645" t="n">
        <x:f>'Raw_Data'!L1645</x:f>
        <x:v>0</x:v>
      </x:c>
      <x:c r="M1645" t="n">
        <x:f>IF('Raw_Data'!M1645="",Assumptions!$B$15,'Raw_Data'!M1645)</x:f>
        <x:v>8</x:v>
      </x:c>
      <x:c r="N1645" s="32" t="n">
        <x:f>'Raw_Data'!N1645</x:f>
        <x:v>0.049</x:v>
      </x:c>
      <x:c r="O1645" t="str">
        <x:f>IF(OR(D1645&lt;620,L1645&gt;=2,J1645&gt;0.9),"High",IF(OR(D1645&lt;700,L1645=1,J1645&gt;0.75),"Medium","Low"))</x:f>
        <x:v>Medium</x:v>
      </x:c>
      <x:c r="P1645" s="30" t="n">
        <x:f>XLOOKUP(F1645,Assumptions!$A$4:$A$6,Assumptions!$B$4:$B$6)</x:f>
        <x:v>95</x:v>
      </x:c>
      <x:c r="Q1645" s="32" t="n">
        <x:f>XLOOKUP(F1645,Assumptions!$A$4:$A$6,Assumptions!$C$4:$C$6)</x:f>
        <x:v>0.219</x:v>
      </x:c>
      <x:c r="R1645" s="32" t="n">
        <x:f>XLOOKUP(F1645,Assumptions!$A$4:$A$6,Assumptions!$D$4:$D$6)</x:f>
        <x:v>0.016</x:v>
      </x:c>
      <x:c r="S1645" s="32" t="n">
        <x:f>XLOOKUP(F1645,Assumptions!$A$4:$A$6,Assumptions!$E$4:$E$6)</x:f>
        <x:v>0.01</x:v>
      </x:c>
      <x:c r="T1645" s="32" t="n">
        <x:f>XLOOKUP(O1645,Assumptions!$H$4:$H$6,Assumptions!$I$4:$I$6)</x:f>
        <x:v>0.012</x:v>
      </x:c>
      <x:c r="U1645" s="30" t="n">
        <x:f>XLOOKUP(F1645,Assumptions!$A$4:$A$6,Assumptions!$F$4:$F$6)</x:f>
        <x:v>90</x:v>
      </x:c>
      <x:c r="V1645" s="60" t="n">
        <x:f>I1645*12</x:f>
        <x:v>14831.04</x:v>
      </x:c>
      <x:c r="W1645" s="60" t="n">
        <x:f>H1645*J1645*(1-K1645)*Q1645</x:f>
        <x:v>97.307881713</x:v>
      </x:c>
      <x:c r="X1645" s="60" t="n">
        <x:f>V1645*R1645</x:f>
        <x:v>237.29664000000002</x:v>
      </x:c>
      <x:c r="Y1645" s="60" t="n">
        <x:f>V1645*S1645</x:f>
        <x:v>148.31040000000002</x:v>
      </x:c>
      <x:c r="Z1645" s="60" t="n">
        <x:f>H1645*J1645*T1645</x:f>
        <x:v>26.265708000000004</x:v>
      </x:c>
      <x:c r="AA1645" s="60" t="n">
        <x:f>P1645+W1645+X1645-Y1645-Z1645-U1645</x:f>
        <x:v>165.02841371300002</x:v>
      </x:c>
      <x:c r="AB1645" s="32" t="n">
        <x:f>IFERROR(AA1645/(P1645+W1645+X1645),0)</x:f>
        <x:v>0.38414030898689716</x:v>
      </x:c>
      <x:c r="AC1645" t="n">
        <x:f>IF(O1645="High",0,IF(I1645&gt;=1800,3,IF(I1645&gt;=900,2,1))+IF(K1645&gt;=0.9,2,IF(K1645&gt;=0.75,1,0))+IF(J1645&lt;=0.7,2,IF(J1645&lt;=0.85,1,0))+IF(M1645&gt;=8,1,0))</x:f>
        <x:v>6</x:v>
      </x:c>
      <x:c r="AD1645" t="str">
        <x:f>IF(AND(O1645&lt;&gt;"High",AC1645&gt;=Assumptions!$B$10,AA1645&gt;0),"Priority Growth",IF(AND(O1645="Low",AA1645&gt;0),"Maintain","Watch"))</x:f>
        <x:v>Priority Growth</x:v>
      </x:c>
      <x:c r="AE1645" s="60" t="n">
        <x:f>MAX(AA1645,0)*N1645</x:f>
        <x:v>8.086392271937001</x:v>
      </x:c>
      <x:c r="AF1645" t="str">
        <x:f>IF(AND(AA1645&gt;=Assumptions!$B$11,O1645&lt;&gt;"High",OR(N1645&gt;=Assumptions!$B$12,M1645&lt;=6)),"High","Standard")</x:f>
        <x:v>Standard</x:v>
      </x:c>
    </x:row>
    <x:row r="1646">
      <x:c r="A1646" t="str">
        <x:f>'Raw_Data'!A1646</x:f>
        <x:v>C01645</x:v>
      </x:c>
      <x:c r="B1646" t="n">
        <x:f>'Raw_Data'!B1646</x:f>
        <x:v>38</x:v>
      </x:c>
      <x:c r="C1646" s="30" t="n">
        <x:f>'Raw_Data'!C1646</x:f>
        <x:v>82319</x:v>
      </x:c>
      <x:c r="D1646" t="n">
        <x:f>'Raw_Data'!D1646</x:f>
        <x:v>694</x:v>
      </x:c>
      <x:c r="E1646" t="n">
        <x:f>'Raw_Data'!E1646</x:f>
        <x:v>35</x:v>
      </x:c>
      <x:c r="F1646" t="str">
        <x:f>PROPER(TRIM('Raw_Data'!F1646))</x:f>
        <x:v>Gold</x:v>
      </x:c>
      <x:c r="G1646" t="str">
        <x:f>PROPER(TRIM('Raw_Data'!G1646))</x:f>
        <x:v>Digital</x:v>
      </x:c>
      <x:c r="H1646" s="60" t="n">
        <x:f>'Raw_Data'!H1646</x:f>
        <x:v>10866</x:v>
      </x:c>
      <x:c r="I1646" s="60" t="n">
        <x:f>'Raw_Data'!I1646</x:f>
        <x:v>1085.46</x:v>
      </x:c>
      <x:c r="J1646" s="32" t="n">
        <x:f>'Raw_Data'!J1646</x:f>
        <x:v>0.37</x:v>
      </x:c>
      <x:c r="K1646" s="32" t="n">
        <x:f>'Raw_Data'!K1646</x:f>
        <x:v>0.766</x:v>
      </x:c>
      <x:c r="L1646" t="n">
        <x:f>'Raw_Data'!L1646</x:f>
        <x:v>1</x:v>
      </x:c>
      <x:c r="M1646" t="n">
        <x:f>IF('Raw_Data'!M1646="",Assumptions!$B$15,'Raw_Data'!M1646)</x:f>
        <x:v>8</x:v>
      </x:c>
      <x:c r="N1646" s="32" t="n">
        <x:f>'Raw_Data'!N1646</x:f>
        <x:v>0.022</x:v>
      </x:c>
      <x:c r="O1646" t="str">
        <x:f>IF(OR(D1646&lt;620,L1646&gt;=2,J1646&gt;0.9),"High",IF(OR(D1646&lt;700,L1646=1,J1646&gt;0.75),"Medium","Low"))</x:f>
        <x:v>Medium</x:v>
      </x:c>
      <x:c r="P1646" s="30" t="n">
        <x:f>XLOOKUP(F1646,Assumptions!$A$4:$A$6,Assumptions!$B$4:$B$6)</x:f>
        <x:v>95</x:v>
      </x:c>
      <x:c r="Q1646" s="32" t="n">
        <x:f>XLOOKUP(F1646,Assumptions!$A$4:$A$6,Assumptions!$C$4:$C$6)</x:f>
        <x:v>0.219</x:v>
      </x:c>
      <x:c r="R1646" s="32" t="n">
        <x:f>XLOOKUP(F1646,Assumptions!$A$4:$A$6,Assumptions!$D$4:$D$6)</x:f>
        <x:v>0.016</x:v>
      </x:c>
      <x:c r="S1646" s="32" t="n">
        <x:f>XLOOKUP(F1646,Assumptions!$A$4:$A$6,Assumptions!$E$4:$E$6)</x:f>
        <x:v>0.01</x:v>
      </x:c>
      <x:c r="T1646" s="32" t="n">
        <x:f>XLOOKUP(O1646,Assumptions!$H$4:$H$6,Assumptions!$I$4:$I$6)</x:f>
        <x:v>0.012</x:v>
      </x:c>
      <x:c r="U1646" s="30" t="n">
        <x:f>XLOOKUP(F1646,Assumptions!$A$4:$A$6,Assumptions!$F$4:$F$6)</x:f>
        <x:v>90</x:v>
      </x:c>
      <x:c r="V1646" s="60" t="n">
        <x:f>I1646*12</x:f>
        <x:v>13025.52</x:v>
      </x:c>
      <x:c r="W1646" s="60" t="n">
        <x:f>H1646*J1646*(1-K1646)*Q1646</x:f>
        <x:v>206.03044332</x:v>
      </x:c>
      <x:c r="X1646" s="60" t="n">
        <x:f>V1646*R1646</x:f>
        <x:v>208.40832</x:v>
      </x:c>
      <x:c r="Y1646" s="60" t="n">
        <x:f>V1646*S1646</x:f>
        <x:v>130.2552</x:v>
      </x:c>
      <x:c r="Z1646" s="60" t="n">
        <x:f>H1646*J1646*T1646</x:f>
        <x:v>48.24504</x:v>
      </x:c>
      <x:c r="AA1646" s="60" t="n">
        <x:f>P1646+W1646+X1646-Y1646-Z1646-U1646</x:f>
        <x:v>240.93852332</x:v>
      </x:c>
      <x:c r="AB1646" s="32" t="n">
        <x:f>IFERROR(AA1646/(P1646+W1646+X1646),0)</x:f>
        <x:v>0.47294894041790125</x:v>
      </x:c>
      <x:c r="AC1646" t="n">
        <x:f>IF(O1646="High",0,IF(I1646&gt;=1800,3,IF(I1646&gt;=900,2,1))+IF(K1646&gt;=0.9,2,IF(K1646&gt;=0.75,1,0))+IF(J1646&lt;=0.7,2,IF(J1646&lt;=0.85,1,0))+IF(M1646&gt;=8,1,0))</x:f>
        <x:v>6</x:v>
      </x:c>
      <x:c r="AD1646" t="str">
        <x:f>IF(AND(O1646&lt;&gt;"High",AC1646&gt;=Assumptions!$B$10,AA1646&gt;0),"Priority Growth",IF(AND(O1646="Low",AA1646&gt;0),"Maintain","Watch"))</x:f>
        <x:v>Priority Growth</x:v>
      </x:c>
      <x:c r="AE1646" s="60" t="n">
        <x:f>MAX(AA1646,0)*N1646</x:f>
        <x:v>5.3006475130399995</x:v>
      </x:c>
      <x:c r="AF1646" t="str">
        <x:f>IF(AND(AA1646&gt;=Assumptions!$B$11,O1646&lt;&gt;"High",OR(N1646&gt;=Assumptions!$B$12,M1646&lt;=6)),"High","Standard")</x:f>
        <x:v>Standard</x:v>
      </x:c>
    </x:row>
    <x:row r="1647">
      <x:c r="A1647" t="str">
        <x:f>'Raw_Data'!A1647</x:f>
        <x:v>C01646</x:v>
      </x:c>
      <x:c r="B1647" t="n">
        <x:f>'Raw_Data'!B1647</x:f>
        <x:v>21</x:v>
      </x:c>
      <x:c r="C1647" s="30" t="n">
        <x:f>'Raw_Data'!C1647</x:f>
        <x:v>108252</x:v>
      </x:c>
      <x:c r="D1647" t="n">
        <x:f>'Raw_Data'!D1647</x:f>
        <x:v>652</x:v>
      </x:c>
      <x:c r="E1647" t="n">
        <x:f>'Raw_Data'!E1647</x:f>
        <x:v>36</x:v>
      </x:c>
      <x:c r="F1647" t="str">
        <x:f>PROPER(TRIM('Raw_Data'!F1647))</x:f>
        <x:v>Gold</x:v>
      </x:c>
      <x:c r="G1647" t="str">
        <x:f>PROPER(TRIM('Raw_Data'!G1647))</x:f>
        <x:v>Digital</x:v>
      </x:c>
      <x:c r="H1647" s="60" t="n">
        <x:f>'Raw_Data'!H1647</x:f>
        <x:v>12071</x:v>
      </x:c>
      <x:c r="I1647" s="60" t="n">
        <x:f>'Raw_Data'!I1647</x:f>
        <x:v>2060.44</x:v>
      </x:c>
      <x:c r="J1647" s="32" t="n">
        <x:f>'Raw_Data'!J1647</x:f>
        <x:v>0.335</x:v>
      </x:c>
      <x:c r="K1647" s="32" t="n">
        <x:f>'Raw_Data'!K1647</x:f>
        <x:v>0.639</x:v>
      </x:c>
      <x:c r="L1647" t="n">
        <x:f>'Raw_Data'!L1647</x:f>
        <x:v>0</x:v>
      </x:c>
      <x:c r="M1647" t="n">
        <x:f>IF('Raw_Data'!M1647="",Assumptions!$B$15,'Raw_Data'!M1647)</x:f>
        <x:v>9</x:v>
      </x:c>
      <x:c r="N1647" s="32" t="n">
        <x:f>'Raw_Data'!N1647</x:f>
        <x:v>0.02</x:v>
      </x:c>
      <x:c r="O1647" t="str">
        <x:f>IF(OR(D1647&lt;620,L1647&gt;=2,J1647&gt;0.9),"High",IF(OR(D1647&lt;700,L1647=1,J1647&gt;0.75),"Medium","Low"))</x:f>
        <x:v>Medium</x:v>
      </x:c>
      <x:c r="P1647" s="30" t="n">
        <x:f>XLOOKUP(F1647,Assumptions!$A$4:$A$6,Assumptions!$B$4:$B$6)</x:f>
        <x:v>95</x:v>
      </x:c>
      <x:c r="Q1647" s="32" t="n">
        <x:f>XLOOKUP(F1647,Assumptions!$A$4:$A$6,Assumptions!$C$4:$C$6)</x:f>
        <x:v>0.219</x:v>
      </x:c>
      <x:c r="R1647" s="32" t="n">
        <x:f>XLOOKUP(F1647,Assumptions!$A$4:$A$6,Assumptions!$D$4:$D$6)</x:f>
        <x:v>0.016</x:v>
      </x:c>
      <x:c r="S1647" s="32" t="n">
        <x:f>XLOOKUP(F1647,Assumptions!$A$4:$A$6,Assumptions!$E$4:$E$6)</x:f>
        <x:v>0.01</x:v>
      </x:c>
      <x:c r="T1647" s="32" t="n">
        <x:f>XLOOKUP(O1647,Assumptions!$H$4:$H$6,Assumptions!$I$4:$I$6)</x:f>
        <x:v>0.012</x:v>
      </x:c>
      <x:c r="U1647" s="30" t="n">
        <x:f>XLOOKUP(F1647,Assumptions!$A$4:$A$6,Assumptions!$F$4:$F$6)</x:f>
        <x:v>90</x:v>
      </x:c>
      <x:c r="V1647" s="60" t="n">
        <x:f>I1647*12</x:f>
        <x:v>24725.28</x:v>
      </x:c>
      <x:c r="W1647" s="60" t="n">
        <x:f>H1647*J1647*(1-K1647)*Q1647</x:f>
        <x:v>319.697598315</x:v>
      </x:c>
      <x:c r="X1647" s="60" t="n">
        <x:f>V1647*R1647</x:f>
        <x:v>395.60447999999997</x:v>
      </x:c>
      <x:c r="Y1647" s="60" t="n">
        <x:f>V1647*S1647</x:f>
        <x:v>247.2528</x:v>
      </x:c>
      <x:c r="Z1647" s="60" t="n">
        <x:f>H1647*J1647*T1647</x:f>
        <x:v>48.525420000000004</x:v>
      </x:c>
      <x:c r="AA1647" s="60" t="n">
        <x:f>P1647+W1647+X1647-Y1647-Z1647-U1647</x:f>
        <x:v>424.523858315</x:v>
      </x:c>
      <x:c r="AB1647" s="32" t="n">
        <x:f>IFERROR(AA1647/(P1647+W1647+X1647),0)</x:f>
        <x:v>0.5239081444759283</x:v>
      </x:c>
      <x:c r="AC1647" t="n">
        <x:f>IF(O1647="High",0,IF(I1647&gt;=1800,3,IF(I1647&gt;=900,2,1))+IF(K1647&gt;=0.9,2,IF(K1647&gt;=0.75,1,0))+IF(J1647&lt;=0.7,2,IF(J1647&lt;=0.85,1,0))+IF(M1647&gt;=8,1,0))</x:f>
        <x:v>6</x:v>
      </x:c>
      <x:c r="AD1647" t="str">
        <x:f>IF(AND(O1647&lt;&gt;"High",AC1647&gt;=Assumptions!$B$10,AA1647&gt;0),"Priority Growth",IF(AND(O1647="Low",AA1647&gt;0),"Maintain","Watch"))</x:f>
        <x:v>Priority Growth</x:v>
      </x:c>
      <x:c r="AE1647" s="60" t="n">
        <x:f>MAX(AA1647,0)*N1647</x:f>
        <x:v>8.4904771663</x:v>
      </x:c>
      <x:c r="AF1647" t="str">
        <x:f>IF(AND(AA1647&gt;=Assumptions!$B$11,O1647&lt;&gt;"High",OR(N1647&gt;=Assumptions!$B$12,M1647&lt;=6)),"High","Standard")</x:f>
        <x:v>Standard</x:v>
      </x:c>
    </x:row>
    <x:row r="1648">
      <x:c r="A1648" t="str">
        <x:f>'Raw_Data'!A1648</x:f>
        <x:v>C01647</x:v>
      </x:c>
      <x:c r="B1648" t="n">
        <x:f>'Raw_Data'!B1648</x:f>
        <x:v>23</x:v>
      </x:c>
      <x:c r="C1648" s="30" t="n">
        <x:f>'Raw_Data'!C1648</x:f>
        <x:v>125007</x:v>
      </x:c>
      <x:c r="D1648" t="n">
        <x:f>'Raw_Data'!D1648</x:f>
        <x:v>683</x:v>
      </x:c>
      <x:c r="E1648" t="n">
        <x:f>'Raw_Data'!E1648</x:f>
        <x:v>77</x:v>
      </x:c>
      <x:c r="F1648" t="str">
        <x:f>PROPER(TRIM('Raw_Data'!F1648))</x:f>
        <x:v>Platinum</x:v>
      </x:c>
      <x:c r="G1648" t="str">
        <x:f>PROPER(TRIM('Raw_Data'!G1648))</x:f>
        <x:v>Partner</x:v>
      </x:c>
      <x:c r="H1648" s="60" t="n">
        <x:f>'Raw_Data'!H1648</x:f>
        <x:v>28748</x:v>
      </x:c>
      <x:c r="I1648" s="60" t="n">
        <x:f>'Raw_Data'!I1648</x:f>
        <x:v>2706.38</x:v>
      </x:c>
      <x:c r="J1648" s="32" t="n">
        <x:f>'Raw_Data'!J1648</x:f>
        <x:v>0.309</x:v>
      </x:c>
      <x:c r="K1648" s="32" t="n">
        <x:f>'Raw_Data'!K1648</x:f>
        <x:v>0.9</x:v>
      </x:c>
      <x:c r="L1648" t="n">
        <x:f>'Raw_Data'!L1648</x:f>
        <x:v>0</x:v>
      </x:c>
      <x:c r="M1648" t="n">
        <x:f>IF('Raw_Data'!M1648="",Assumptions!$B$15,'Raw_Data'!M1648)</x:f>
        <x:v>9</x:v>
      </x:c>
      <x:c r="N1648" s="32" t="n">
        <x:f>'Raw_Data'!N1648</x:f>
        <x:v>0.039</x:v>
      </x:c>
      <x:c r="O1648" t="str">
        <x:f>IF(OR(D1648&lt;620,L1648&gt;=2,J1648&gt;0.9),"High",IF(OR(D1648&lt;700,L1648=1,J1648&gt;0.75),"Medium","Low"))</x:f>
        <x:v>Medium</x:v>
      </x:c>
      <x:c r="P1648" s="30" t="n">
        <x:f>XLOOKUP(F1648,Assumptions!$A$4:$A$6,Assumptions!$B$4:$B$6)</x:f>
        <x:v>195</x:v>
      </x:c>
      <x:c r="Q1648" s="32" t="n">
        <x:f>XLOOKUP(F1648,Assumptions!$A$4:$A$6,Assumptions!$C$4:$C$6)</x:f>
        <x:v>0.199</x:v>
      </x:c>
      <x:c r="R1648" s="32" t="n">
        <x:f>XLOOKUP(F1648,Assumptions!$A$4:$A$6,Assumptions!$D$4:$D$6)</x:f>
        <x:v>0.017</x:v>
      </x:c>
      <x:c r="S1648" s="32" t="n">
        <x:f>XLOOKUP(F1648,Assumptions!$A$4:$A$6,Assumptions!$E$4:$E$6)</x:f>
        <x:v>0.013</x:v>
      </x:c>
      <x:c r="T1648" s="32" t="n">
        <x:f>XLOOKUP(O1648,Assumptions!$H$4:$H$6,Assumptions!$I$4:$I$6)</x:f>
        <x:v>0.012</x:v>
      </x:c>
      <x:c r="U1648" s="30" t="n">
        <x:f>XLOOKUP(F1648,Assumptions!$A$4:$A$6,Assumptions!$F$4:$F$6)</x:f>
        <x:v>140</x:v>
      </x:c>
      <x:c r="V1648" s="60" t="n">
        <x:f>I1648*12</x:f>
        <x:v>32476.56</x:v>
      </x:c>
      <x:c r="W1648" s="60" t="n">
        <x:f>H1648*J1648*(1-K1648)*Q1648</x:f>
        <x:v>176.77432679999995</x:v>
      </x:c>
      <x:c r="X1648" s="60" t="n">
        <x:f>V1648*R1648</x:f>
        <x:v>552.10152</x:v>
      </x:c>
      <x:c r="Y1648" s="60" t="n">
        <x:f>V1648*S1648</x:f>
        <x:v>422.19528</x:v>
      </x:c>
      <x:c r="Z1648" s="60" t="n">
        <x:f>H1648*J1648*T1648</x:f>
        <x:v>106.597584</x:v>
      </x:c>
      <x:c r="AA1648" s="60" t="n">
        <x:f>P1648+W1648+X1648-Y1648-Z1648-U1648</x:f>
        <x:v>255.08298279999997</x:v>
      </x:c>
      <x:c r="AB1648" s="32" t="n">
        <x:f>IFERROR(AA1648/(P1648+W1648+X1648),0)</x:f>
        <x:v>0.2761009324829986</x:v>
      </x:c>
      <x:c r="AC1648" t="n">
        <x:f>IF(O1648="High",0,IF(I1648&gt;=1800,3,IF(I1648&gt;=900,2,1))+IF(K1648&gt;=0.9,2,IF(K1648&gt;=0.75,1,0))+IF(J1648&lt;=0.7,2,IF(J1648&lt;=0.85,1,0))+IF(M1648&gt;=8,1,0))</x:f>
        <x:v>8</x:v>
      </x:c>
      <x:c r="AD1648" t="str">
        <x:f>IF(AND(O1648&lt;&gt;"High",AC1648&gt;=Assumptions!$B$10,AA1648&gt;0),"Priority Growth",IF(AND(O1648="Low",AA1648&gt;0),"Maintain","Watch"))</x:f>
        <x:v>Priority Growth</x:v>
      </x:c>
      <x:c r="AE1648" s="60" t="n">
        <x:f>MAX(AA1648,0)*N1648</x:f>
        <x:v>9.948236329199998</x:v>
      </x:c>
      <x:c r="AF1648" t="str">
        <x:f>IF(AND(AA1648&gt;=Assumptions!$B$11,O1648&lt;&gt;"High",OR(N1648&gt;=Assumptions!$B$12,M1648&lt;=6)),"High","Standard")</x:f>
        <x:v>Standard</x:v>
      </x:c>
    </x:row>
    <x:row r="1649">
      <x:c r="A1649" t="str">
        <x:f>'Raw_Data'!A1649</x:f>
        <x:v>C01648</x:v>
      </x:c>
      <x:c r="B1649" t="n">
        <x:f>'Raw_Data'!B1649</x:f>
        <x:v>56</x:v>
      </x:c>
      <x:c r="C1649" s="30" t="n">
        <x:f>'Raw_Data'!C1649</x:f>
        <x:v>69026</x:v>
      </x:c>
      <x:c r="D1649" t="n">
        <x:f>'Raw_Data'!D1649</x:f>
        <x:v>609</x:v>
      </x:c>
      <x:c r="E1649" t="n">
        <x:f>'Raw_Data'!E1649</x:f>
        <x:v>44</x:v>
      </x:c>
      <x:c r="F1649" t="str">
        <x:f>PROPER(TRIM('Raw_Data'!F1649))</x:f>
        <x:v>Classic</x:v>
      </x:c>
      <x:c r="G1649" t="str">
        <x:f>PROPER(TRIM('Raw_Data'!G1649))</x:f>
        <x:v>Digital</x:v>
      </x:c>
      <x:c r="H1649" s="60" t="n">
        <x:f>'Raw_Data'!H1649</x:f>
        <x:v>5531</x:v>
      </x:c>
      <x:c r="I1649" s="60" t="n">
        <x:f>'Raw_Data'!I1649</x:f>
        <x:v>815.16</x:v>
      </x:c>
      <x:c r="J1649" s="32" t="n">
        <x:f>'Raw_Data'!J1649</x:f>
        <x:v>0.716</x:v>
      </x:c>
      <x:c r="K1649" s="32" t="n">
        <x:f>'Raw_Data'!K1649</x:f>
        <x:v>0.738</x:v>
      </x:c>
      <x:c r="L1649" t="n">
        <x:f>'Raw_Data'!L1649</x:f>
        <x:v>1</x:v>
      </x:c>
      <x:c r="M1649" t="n">
        <x:f>IF('Raw_Data'!M1649="",Assumptions!$B$15,'Raw_Data'!M1649)</x:f>
        <x:v>7.370408870408871</x:v>
      </x:c>
      <x:c r="N1649" s="32" t="n">
        <x:f>'Raw_Data'!N1649</x:f>
        <x:v>0.02</x:v>
      </x:c>
      <x:c r="O1649" t="str">
        <x:f>IF(OR(D1649&lt;620,L1649&gt;=2,J1649&gt;0.9),"High",IF(OR(D1649&lt;700,L1649=1,J1649&gt;0.75),"Medium","Low"))</x:f>
        <x:v>High</x:v>
      </x:c>
      <x:c r="P1649" s="30" t="n">
        <x:f>XLOOKUP(F1649,Assumptions!$A$4:$A$6,Assumptions!$B$4:$B$6)</x:f>
        <x:v>0</x:v>
      </x:c>
      <x:c r="Q1649" s="32" t="n">
        <x:f>XLOOKUP(F1649,Assumptions!$A$4:$A$6,Assumptions!$C$4:$C$6)</x:f>
        <x:v>0.229</x:v>
      </x:c>
      <x:c r="R1649" s="32" t="n">
        <x:f>XLOOKUP(F1649,Assumptions!$A$4:$A$6,Assumptions!$D$4:$D$6)</x:f>
        <x:v>0.015</x:v>
      </x:c>
      <x:c r="S1649" s="32" t="n">
        <x:f>XLOOKUP(F1649,Assumptions!$A$4:$A$6,Assumptions!$E$4:$E$6)</x:f>
        <x:v>0.0075</x:v>
      </x:c>
      <x:c r="T1649" s="32" t="n">
        <x:f>XLOOKUP(O1649,Assumptions!$H$4:$H$6,Assumptions!$I$4:$I$6)</x:f>
        <x:v>0.045</x:v>
      </x:c>
      <x:c r="U1649" s="30" t="n">
        <x:f>XLOOKUP(F1649,Assumptions!$A$4:$A$6,Assumptions!$F$4:$F$6)</x:f>
        <x:v>60</x:v>
      </x:c>
      <x:c r="V1649" s="60" t="n">
        <x:f>I1649*12</x:f>
        <x:v>9781.92</x:v>
      </x:c>
      <x:c r="W1649" s="60" t="n">
        <x:f>H1649*J1649*(1-K1649)*Q1649</x:f>
        <x:v>237.603839608</x:v>
      </x:c>
      <x:c r="X1649" s="60" t="n">
        <x:f>V1649*R1649</x:f>
        <x:v>146.7288</x:v>
      </x:c>
      <x:c r="Y1649" s="60" t="n">
        <x:f>V1649*S1649</x:f>
        <x:v>73.3644</x:v>
      </x:c>
      <x:c r="Z1649" s="60" t="n">
        <x:f>H1649*J1649*T1649</x:f>
        <x:v>178.20882</x:v>
      </x:c>
      <x:c r="AA1649" s="60" t="n">
        <x:f>P1649+W1649+X1649-Y1649-Z1649-U1649</x:f>
        <x:v>72.75941960800003</x:v>
      </x:c>
      <x:c r="AB1649" s="32" t="n">
        <x:f>IFERROR(AA1649/(P1649+W1649+X1649),0)</x:f>
        <x:v>0.18931366246231646</x:v>
      </x:c>
      <x:c r="AC1649" t="n">
        <x:f>IF(O1649="High",0,IF(I1649&gt;=1800,3,IF(I1649&gt;=900,2,1))+IF(K1649&gt;=0.9,2,IF(K1649&gt;=0.75,1,0))+IF(J1649&lt;=0.7,2,IF(J1649&lt;=0.85,1,0))+IF(M1649&gt;=8,1,0))</x:f>
        <x:v>0</x:v>
      </x:c>
      <x:c r="AD1649" t="str">
        <x:f>IF(AND(O1649&lt;&gt;"High",AC1649&gt;=Assumptions!$B$10,AA1649&gt;0),"Priority Growth",IF(AND(O1649="Low",AA1649&gt;0),"Maintain","Watch"))</x:f>
        <x:v>Watch</x:v>
      </x:c>
      <x:c r="AE1649" s="60" t="n">
        <x:f>MAX(AA1649,0)*N1649</x:f>
        <x:v>1.4551883921600006</x:v>
      </x:c>
      <x:c r="AF1649" t="str">
        <x:f>IF(AND(AA1649&gt;=Assumptions!$B$11,O1649&lt;&gt;"High",OR(N1649&gt;=Assumptions!$B$12,M1649&lt;=6)),"High","Standard")</x:f>
        <x:v>Standard</x:v>
      </x:c>
    </x:row>
    <x:row r="1650">
      <x:c r="A1650" t="str">
        <x:f>'Raw_Data'!A1650</x:f>
        <x:v>C01649</x:v>
      </x:c>
      <x:c r="B1650" t="n">
        <x:f>'Raw_Data'!B1650</x:f>
        <x:v>41</x:v>
      </x:c>
      <x:c r="C1650" s="30" t="n">
        <x:f>'Raw_Data'!C1650</x:f>
        <x:v>49835</x:v>
      </x:c>
      <x:c r="D1650" t="n">
        <x:f>'Raw_Data'!D1650</x:f>
        <x:v>713</x:v>
      </x:c>
      <x:c r="E1650" t="n">
        <x:f>'Raw_Data'!E1650</x:f>
        <x:v>66</x:v>
      </x:c>
      <x:c r="F1650" t="str">
        <x:f>PROPER(TRIM('Raw_Data'!F1650))</x:f>
        <x:v>Gold</x:v>
      </x:c>
      <x:c r="G1650" t="str">
        <x:f>PROPER(TRIM('Raw_Data'!G1650))</x:f>
        <x:v>Branch</x:v>
      </x:c>
      <x:c r="H1650" s="60" t="n">
        <x:f>'Raw_Data'!H1650</x:f>
        <x:v>5647</x:v>
      </x:c>
      <x:c r="I1650" s="60" t="n">
        <x:f>'Raw_Data'!I1650</x:f>
        <x:v>574.92</x:v>
      </x:c>
      <x:c r="J1650" s="32" t="n">
        <x:f>'Raw_Data'!J1650</x:f>
        <x:v>0.271</x:v>
      </x:c>
      <x:c r="K1650" s="32" t="n">
        <x:f>'Raw_Data'!K1650</x:f>
        <x:v>0.839</x:v>
      </x:c>
      <x:c r="L1650" t="n">
        <x:f>'Raw_Data'!L1650</x:f>
        <x:v>0</x:v>
      </x:c>
      <x:c r="M1650" t="n">
        <x:f>IF('Raw_Data'!M1650="",Assumptions!$B$15,'Raw_Data'!M1650)</x:f>
        <x:v>7</x:v>
      </x:c>
      <x:c r="N1650" s="32" t="n">
        <x:f>'Raw_Data'!N1650</x:f>
        <x:v>0.192</x:v>
      </x:c>
      <x:c r="O1650" t="str">
        <x:f>IF(OR(D1650&lt;620,L1650&gt;=2,J1650&gt;0.9),"High",IF(OR(D1650&lt;700,L1650=1,J1650&gt;0.75),"Medium","Low"))</x:f>
        <x:v>Low</x:v>
      </x:c>
      <x:c r="P1650" s="30" t="n">
        <x:f>XLOOKUP(F1650,Assumptions!$A$4:$A$6,Assumptions!$B$4:$B$6)</x:f>
        <x:v>95</x:v>
      </x:c>
      <x:c r="Q1650" s="32" t="n">
        <x:f>XLOOKUP(F1650,Assumptions!$A$4:$A$6,Assumptions!$C$4:$C$6)</x:f>
        <x:v>0.219</x:v>
      </x:c>
      <x:c r="R1650" s="32" t="n">
        <x:f>XLOOKUP(F1650,Assumptions!$A$4:$A$6,Assumptions!$D$4:$D$6)</x:f>
        <x:v>0.016</x:v>
      </x:c>
      <x:c r="S1650" s="32" t="n">
        <x:f>XLOOKUP(F1650,Assumptions!$A$4:$A$6,Assumptions!$E$4:$E$6)</x:f>
        <x:v>0.01</x:v>
      </x:c>
      <x:c r="T1650" s="32" t="n">
        <x:f>XLOOKUP(O1650,Assumptions!$H$4:$H$6,Assumptions!$I$4:$I$6)</x:f>
        <x:v>0.0035</x:v>
      </x:c>
      <x:c r="U1650" s="30" t="n">
        <x:f>XLOOKUP(F1650,Assumptions!$A$4:$A$6,Assumptions!$F$4:$F$6)</x:f>
        <x:v>90</x:v>
      </x:c>
      <x:c r="V1650" s="60" t="n">
        <x:f>I1650*12</x:f>
        <x:v>6899.039999999999</x:v>
      </x:c>
      <x:c r="W1650" s="60" t="n">
        <x:f>H1650*J1650*(1-K1650)*Q1650</x:f>
        <x:v>53.95815228300002</x:v>
      </x:c>
      <x:c r="X1650" s="60" t="n">
        <x:f>V1650*R1650</x:f>
        <x:v>110.38463999999999</x:v>
      </x:c>
      <x:c r="Y1650" s="60" t="n">
        <x:f>V1650*S1650</x:f>
        <x:v>68.9904</x:v>
      </x:c>
      <x:c r="Z1650" s="60" t="n">
        <x:f>H1650*J1650*T1650</x:f>
        <x:v>5.3561795000000005</x:v>
      </x:c>
      <x:c r="AA1650" s="60" t="n">
        <x:f>P1650+W1650+X1650-Y1650-Z1650-U1650</x:f>
        <x:v>94.996212783</x:v>
      </x:c>
      <x:c r="AB1650" s="32" t="n">
        <x:f>IFERROR(AA1650/(P1650+W1650+X1650),0)</x:f>
        <x:v>0.36629594347599315</x:v>
      </x:c>
      <x:c r="AC1650" t="n">
        <x:f>IF(O1650="High",0,IF(I1650&gt;=1800,3,IF(I1650&gt;=900,2,1))+IF(K1650&gt;=0.9,2,IF(K1650&gt;=0.75,1,0))+IF(J1650&lt;=0.7,2,IF(J1650&lt;=0.85,1,0))+IF(M1650&gt;=8,1,0))</x:f>
        <x:v>4</x:v>
      </x:c>
      <x:c r="AD1650" t="str">
        <x:f>IF(AND(O1650&lt;&gt;"High",AC1650&gt;=Assumptions!$B$10,AA1650&gt;0),"Priority Growth",IF(AND(O1650="Low",AA1650&gt;0),"Maintain","Watch"))</x:f>
        <x:v>Maintain</x:v>
      </x:c>
      <x:c r="AE1650" s="60" t="n">
        <x:f>MAX(AA1650,0)*N1650</x:f>
        <x:v>18.239272854336</x:v>
      </x:c>
      <x:c r="AF1650" t="str">
        <x:f>IF(AND(AA1650&gt;=Assumptions!$B$11,O1650&lt;&gt;"High",OR(N1650&gt;=Assumptions!$B$12,M1650&lt;=6)),"High","Standard")</x:f>
        <x:v>Standard</x:v>
      </x:c>
    </x:row>
    <x:row r="1651">
      <x:c r="A1651" t="str">
        <x:f>'Raw_Data'!A1651</x:f>
        <x:v>C01650</x:v>
      </x:c>
      <x:c r="B1651" t="n">
        <x:f>'Raw_Data'!B1651</x:f>
        <x:v>42</x:v>
      </x:c>
      <x:c r="C1651" s="30" t="n">
        <x:f>'Raw_Data'!C1651</x:f>
        <x:v>65641</x:v>
      </x:c>
      <x:c r="D1651" t="n">
        <x:f>'Raw_Data'!D1651</x:f>
        <x:v>599</x:v>
      </x:c>
      <x:c r="E1651" t="n">
        <x:f>'Raw_Data'!E1651</x:f>
        <x:v>41</x:v>
      </x:c>
      <x:c r="F1651" t="str">
        <x:f>PROPER(TRIM('Raw_Data'!F1651))</x:f>
        <x:v>Classic</x:v>
      </x:c>
      <x:c r="G1651" t="str">
        <x:f>PROPER(TRIM('Raw_Data'!G1651))</x:f>
        <x:v>Digital</x:v>
      </x:c>
      <x:c r="H1651" s="60" t="n">
        <x:f>'Raw_Data'!H1651</x:f>
        <x:v>5600</x:v>
      </x:c>
      <x:c r="I1651" s="60" t="n">
        <x:f>'Raw_Data'!I1651</x:f>
        <x:v>650.74</x:v>
      </x:c>
      <x:c r="J1651" s="32" t="n">
        <x:f>'Raw_Data'!J1651</x:f>
        <x:v>0.517</x:v>
      </x:c>
      <x:c r="K1651" s="32" t="n">
        <x:f>'Raw_Data'!K1651</x:f>
        <x:v>0.672</x:v>
      </x:c>
      <x:c r="L1651" t="n">
        <x:f>'Raw_Data'!L1651</x:f>
        <x:v>0</x:v>
      </x:c>
      <x:c r="M1651" t="n">
        <x:f>IF('Raw_Data'!M1651="",Assumptions!$B$15,'Raw_Data'!M1651)</x:f>
        <x:v>7</x:v>
      </x:c>
      <x:c r="N1651" s="32" t="n">
        <x:f>'Raw_Data'!N1651</x:f>
        <x:v>0.119</x:v>
      </x:c>
      <x:c r="O1651" t="str">
        <x:f>IF(OR(D1651&lt;620,L1651&gt;=2,J1651&gt;0.9),"High",IF(OR(D1651&lt;700,L1651=1,J1651&gt;0.75),"Medium","Low"))</x:f>
        <x:v>High</x:v>
      </x:c>
      <x:c r="P1651" s="30" t="n">
        <x:f>XLOOKUP(F1651,Assumptions!$A$4:$A$6,Assumptions!$B$4:$B$6)</x:f>
        <x:v>0</x:v>
      </x:c>
      <x:c r="Q1651" s="32" t="n">
        <x:f>XLOOKUP(F1651,Assumptions!$A$4:$A$6,Assumptions!$C$4:$C$6)</x:f>
        <x:v>0.229</x:v>
      </x:c>
      <x:c r="R1651" s="32" t="n">
        <x:f>XLOOKUP(F1651,Assumptions!$A$4:$A$6,Assumptions!$D$4:$D$6)</x:f>
        <x:v>0.015</x:v>
      </x:c>
      <x:c r="S1651" s="32" t="n">
        <x:f>XLOOKUP(F1651,Assumptions!$A$4:$A$6,Assumptions!$E$4:$E$6)</x:f>
        <x:v>0.0075</x:v>
      </x:c>
      <x:c r="T1651" s="32" t="n">
        <x:f>XLOOKUP(O1651,Assumptions!$H$4:$H$6,Assumptions!$I$4:$I$6)</x:f>
        <x:v>0.045</x:v>
      </x:c>
      <x:c r="U1651" s="30" t="n">
        <x:f>XLOOKUP(F1651,Assumptions!$A$4:$A$6,Assumptions!$F$4:$F$6)</x:f>
        <x:v>60</x:v>
      </x:c>
      <x:c r="V1651" s="60" t="n">
        <x:f>I1651*12</x:f>
        <x:v>7808.88</x:v>
      </x:c>
      <x:c r="W1651" s="60" t="n">
        <x:f>H1651*J1651*(1-K1651)*Q1651</x:f>
        <x:v>217.4642624</x:v>
      </x:c>
      <x:c r="X1651" s="60" t="n">
        <x:f>V1651*R1651</x:f>
        <x:v>117.1332</x:v>
      </x:c>
      <x:c r="Y1651" s="60" t="n">
        <x:f>V1651*S1651</x:f>
        <x:v>58.5666</x:v>
      </x:c>
      <x:c r="Z1651" s="60" t="n">
        <x:f>H1651*J1651*T1651</x:f>
        <x:v>130.28400000000002</x:v>
      </x:c>
      <x:c r="AA1651" s="60" t="n">
        <x:f>P1651+W1651+X1651-Y1651-Z1651-U1651</x:f>
        <x:v>85.74686239999997</x:v>
      </x:c>
      <x:c r="AB1651" s="32" t="n">
        <x:f>IFERROR(AA1651/(P1651+W1651+X1651),0)</x:f>
        <x:v>0.25626871699789666</x:v>
      </x:c>
      <x:c r="AC1651" t="n">
        <x:f>IF(O1651="High",0,IF(I1651&gt;=1800,3,IF(I1651&gt;=900,2,1))+IF(K1651&gt;=0.9,2,IF(K1651&gt;=0.75,1,0))+IF(J1651&lt;=0.7,2,IF(J1651&lt;=0.85,1,0))+IF(M1651&gt;=8,1,0))</x:f>
        <x:v>0</x:v>
      </x:c>
      <x:c r="AD1651" t="str">
        <x:f>IF(AND(O1651&lt;&gt;"High",AC1651&gt;=Assumptions!$B$10,AA1651&gt;0),"Priority Growth",IF(AND(O1651="Low",AA1651&gt;0),"Maintain","Watch"))</x:f>
        <x:v>Watch</x:v>
      </x:c>
      <x:c r="AE1651" s="60" t="n">
        <x:f>MAX(AA1651,0)*N1651</x:f>
        <x:v>10.203876625599996</x:v>
      </x:c>
      <x:c r="AF1651" t="str">
        <x:f>IF(AND(AA1651&gt;=Assumptions!$B$11,O1651&lt;&gt;"High",OR(N1651&gt;=Assumptions!$B$12,M1651&lt;=6)),"High","Standard")</x:f>
        <x:v>Standard</x:v>
      </x:c>
    </x:row>
    <x:row r="1652">
      <x:c r="A1652" t="str">
        <x:f>'Raw_Data'!A1652</x:f>
        <x:v>C01651</x:v>
      </x:c>
      <x:c r="B1652" t="n">
        <x:f>'Raw_Data'!B1652</x:f>
        <x:v>52</x:v>
      </x:c>
      <x:c r="C1652" s="30" t="n">
        <x:f>'Raw_Data'!C1652</x:f>
        <x:v>81208</x:v>
      </x:c>
      <x:c r="D1652" t="n">
        <x:f>'Raw_Data'!D1652</x:f>
        <x:v>651</x:v>
      </x:c>
      <x:c r="E1652" t="n">
        <x:f>'Raw_Data'!E1652</x:f>
        <x:v>94</x:v>
      </x:c>
      <x:c r="F1652" t="str">
        <x:f>PROPER(TRIM('Raw_Data'!F1652))</x:f>
        <x:v>Classic</x:v>
      </x:c>
      <x:c r="G1652" t="str">
        <x:f>PROPER(TRIM('Raw_Data'!G1652))</x:f>
        <x:v>Partner</x:v>
      </x:c>
      <x:c r="H1652" s="60" t="n">
        <x:f>'Raw_Data'!H1652</x:f>
        <x:v>8151</x:v>
      </x:c>
      <x:c r="I1652" s="60" t="n">
        <x:f>'Raw_Data'!I1652</x:f>
        <x:v>1160.04</x:v>
      </x:c>
      <x:c r="J1652" s="32" t="n">
        <x:f>'Raw_Data'!J1652</x:f>
        <x:v>0.441</x:v>
      </x:c>
      <x:c r="K1652" s="32" t="n">
        <x:f>'Raw_Data'!K1652</x:f>
        <x:v>0.737</x:v>
      </x:c>
      <x:c r="L1652" t="n">
        <x:f>'Raw_Data'!L1652</x:f>
        <x:v>0</x:v>
      </x:c>
      <x:c r="M1652" t="n">
        <x:f>IF('Raw_Data'!M1652="",Assumptions!$B$15,'Raw_Data'!M1652)</x:f>
        <x:v>7</x:v>
      </x:c>
      <x:c r="N1652" s="32" t="n">
        <x:f>'Raw_Data'!N1652</x:f>
        <x:v>0.135</x:v>
      </x:c>
      <x:c r="O1652" t="str">
        <x:f>IF(OR(D1652&lt;620,L1652&gt;=2,J1652&gt;0.9),"High",IF(OR(D1652&lt;700,L1652=1,J1652&gt;0.75),"Medium","Low"))</x:f>
        <x:v>Medium</x:v>
      </x:c>
      <x:c r="P1652" s="30" t="n">
        <x:f>XLOOKUP(F1652,Assumptions!$A$4:$A$6,Assumptions!$B$4:$B$6)</x:f>
        <x:v>0</x:v>
      </x:c>
      <x:c r="Q1652" s="32" t="n">
        <x:f>XLOOKUP(F1652,Assumptions!$A$4:$A$6,Assumptions!$C$4:$C$6)</x:f>
        <x:v>0.229</x:v>
      </x:c>
      <x:c r="R1652" s="32" t="n">
        <x:f>XLOOKUP(F1652,Assumptions!$A$4:$A$6,Assumptions!$D$4:$D$6)</x:f>
        <x:v>0.015</x:v>
      </x:c>
      <x:c r="S1652" s="32" t="n">
        <x:f>XLOOKUP(F1652,Assumptions!$A$4:$A$6,Assumptions!$E$4:$E$6)</x:f>
        <x:v>0.0075</x:v>
      </x:c>
      <x:c r="T1652" s="32" t="n">
        <x:f>XLOOKUP(O1652,Assumptions!$H$4:$H$6,Assumptions!$I$4:$I$6)</x:f>
        <x:v>0.012</x:v>
      </x:c>
      <x:c r="U1652" s="30" t="n">
        <x:f>XLOOKUP(F1652,Assumptions!$A$4:$A$6,Assumptions!$F$4:$F$6)</x:f>
        <x:v>60</x:v>
      </x:c>
      <x:c r="V1652" s="60" t="n">
        <x:f>I1652*12</x:f>
        <x:v>13920.48</x:v>
      </x:c>
      <x:c r="W1652" s="60" t="n">
        <x:f>H1652*J1652*(1-K1652)*Q1652</x:f>
        <x:v>216.49143215700002</x:v>
      </x:c>
      <x:c r="X1652" s="60" t="n">
        <x:f>V1652*R1652</x:f>
        <x:v>208.8072</x:v>
      </x:c>
      <x:c r="Y1652" s="60" t="n">
        <x:f>V1652*S1652</x:f>
        <x:v>104.4036</x:v>
      </x:c>
      <x:c r="Z1652" s="60" t="n">
        <x:f>H1652*J1652*T1652</x:f>
        <x:v>43.135092</x:v>
      </x:c>
      <x:c r="AA1652" s="60" t="n">
        <x:f>P1652+W1652+X1652-Y1652-Z1652-U1652</x:f>
        <x:v>217.75994015700007</x:v>
      </x:c>
      <x:c r="AB1652" s="32" t="n">
        <x:f>IFERROR(AA1652/(P1652+W1652+X1652),0)</x:f>
        <x:v>0.5120165542329171</x:v>
      </x:c>
      <x:c r="AC1652" t="n">
        <x:f>IF(O1652="High",0,IF(I1652&gt;=1800,3,IF(I1652&gt;=900,2,1))+IF(K1652&gt;=0.9,2,IF(K1652&gt;=0.75,1,0))+IF(J1652&lt;=0.7,2,IF(J1652&lt;=0.85,1,0))+IF(M1652&gt;=8,1,0))</x:f>
        <x:v>4</x:v>
      </x:c>
      <x:c r="AD1652" t="str">
        <x:f>IF(AND(O1652&lt;&gt;"High",AC1652&gt;=Assumptions!$B$10,AA1652&gt;0),"Priority Growth",IF(AND(O1652="Low",AA1652&gt;0),"Maintain","Watch"))</x:f>
        <x:v>Watch</x:v>
      </x:c>
      <x:c r="AE1652" s="60" t="n">
        <x:f>MAX(AA1652,0)*N1652</x:f>
        <x:v>29.397591921195012</x:v>
      </x:c>
      <x:c r="AF1652" t="str">
        <x:f>IF(AND(AA1652&gt;=Assumptions!$B$11,O1652&lt;&gt;"High",OR(N1652&gt;=Assumptions!$B$12,M1652&lt;=6)),"High","Standard")</x:f>
        <x:v>Standard</x:v>
      </x:c>
    </x:row>
    <x:row r="1653">
      <x:c r="A1653" t="str">
        <x:f>'Raw_Data'!A1653</x:f>
        <x:v>C01652</x:v>
      </x:c>
      <x:c r="B1653" t="n">
        <x:f>'Raw_Data'!B1653</x:f>
        <x:v>34</x:v>
      </x:c>
      <x:c r="C1653" s="30" t="n">
        <x:f>'Raw_Data'!C1653</x:f>
        <x:v>129446</x:v>
      </x:c>
      <x:c r="D1653" t="n">
        <x:f>'Raw_Data'!D1653</x:f>
        <x:v>730</x:v>
      </x:c>
      <x:c r="E1653" t="n">
        <x:f>'Raw_Data'!E1653</x:f>
        <x:v>27</x:v>
      </x:c>
      <x:c r="F1653" t="str">
        <x:f>PROPER(TRIM('Raw_Data'!F1653))</x:f>
        <x:v>Platinum</x:v>
      </x:c>
      <x:c r="G1653" t="str">
        <x:f>PROPER(TRIM('Raw_Data'!G1653))</x:f>
        <x:v>Partner</x:v>
      </x:c>
      <x:c r="H1653" s="60" t="n">
        <x:f>'Raw_Data'!H1653</x:f>
        <x:v>24702</x:v>
      </x:c>
      <x:c r="I1653" s="60" t="n">
        <x:f>'Raw_Data'!I1653</x:f>
        <x:v>2907.85</x:v>
      </x:c>
      <x:c r="J1653" s="32" t="n">
        <x:f>'Raw_Data'!J1653</x:f>
        <x:v>0.355</x:v>
      </x:c>
      <x:c r="K1653" s="32" t="n">
        <x:f>'Raw_Data'!K1653</x:f>
        <x:v>0.82</x:v>
      </x:c>
      <x:c r="L1653" t="n">
        <x:f>'Raw_Data'!L1653</x:f>
        <x:v>0</x:v>
      </x:c>
      <x:c r="M1653" t="n">
        <x:f>IF('Raw_Data'!M1653="",Assumptions!$B$15,'Raw_Data'!M1653)</x:f>
        <x:v>7</x:v>
      </x:c>
      <x:c r="N1653" s="32" t="n">
        <x:f>'Raw_Data'!N1653</x:f>
        <x:v>0.165</x:v>
      </x:c>
      <x:c r="O1653" t="str">
        <x:f>IF(OR(D1653&lt;620,L1653&gt;=2,J1653&gt;0.9),"High",IF(OR(D1653&lt;700,L1653=1,J1653&gt;0.75),"Medium","Low"))</x:f>
        <x:v>Low</x:v>
      </x:c>
      <x:c r="P1653" s="30" t="n">
        <x:f>XLOOKUP(F1653,Assumptions!$A$4:$A$6,Assumptions!$B$4:$B$6)</x:f>
        <x:v>195</x:v>
      </x:c>
      <x:c r="Q1653" s="32" t="n">
        <x:f>XLOOKUP(F1653,Assumptions!$A$4:$A$6,Assumptions!$C$4:$C$6)</x:f>
        <x:v>0.199</x:v>
      </x:c>
      <x:c r="R1653" s="32" t="n">
        <x:f>XLOOKUP(F1653,Assumptions!$A$4:$A$6,Assumptions!$D$4:$D$6)</x:f>
        <x:v>0.017</x:v>
      </x:c>
      <x:c r="S1653" s="32" t="n">
        <x:f>XLOOKUP(F1653,Assumptions!$A$4:$A$6,Assumptions!$E$4:$E$6)</x:f>
        <x:v>0.013</x:v>
      </x:c>
      <x:c r="T1653" s="32" t="n">
        <x:f>XLOOKUP(O1653,Assumptions!$H$4:$H$6,Assumptions!$I$4:$I$6)</x:f>
        <x:v>0.0035</x:v>
      </x:c>
      <x:c r="U1653" s="30" t="n">
        <x:f>XLOOKUP(F1653,Assumptions!$A$4:$A$6,Assumptions!$F$4:$F$6)</x:f>
        <x:v>140</x:v>
      </x:c>
      <x:c r="V1653" s="60" t="n">
        <x:f>I1653*12</x:f>
        <x:v>34894.2</x:v>
      </x:c>
      <x:c r="W1653" s="60" t="n">
        <x:f>H1653*J1653*(1-K1653)*Q1653</x:f>
        <x:v>314.11310220000007</x:v>
      </x:c>
      <x:c r="X1653" s="60" t="n">
        <x:f>V1653*R1653</x:f>
        <x:v>593.2014</x:v>
      </x:c>
      <x:c r="Y1653" s="60" t="n">
        <x:f>V1653*S1653</x:f>
        <x:v>453.62459999999993</x:v>
      </x:c>
      <x:c r="Z1653" s="60" t="n">
        <x:f>H1653*J1653*T1653</x:f>
        <x:v>30.692234999999997</x:v>
      </x:c>
      <x:c r="AA1653" s="60" t="n">
        <x:f>P1653+W1653+X1653-Y1653-Z1653-U1653</x:f>
        <x:v>477.99766720000025</x:v>
      </x:c>
      <x:c r="AB1653" s="32" t="n">
        <x:f>IFERROR(AA1653/(P1653+W1653+X1653),0)</x:f>
        <x:v>0.4336309340446961</x:v>
      </x:c>
      <x:c r="AC1653" t="n">
        <x:f>IF(O1653="High",0,IF(I1653&gt;=1800,3,IF(I1653&gt;=900,2,1))+IF(K1653&gt;=0.9,2,IF(K1653&gt;=0.75,1,0))+IF(J1653&lt;=0.7,2,IF(J1653&lt;=0.85,1,0))+IF(M1653&gt;=8,1,0))</x:f>
        <x:v>6</x:v>
      </x:c>
      <x:c r="AD1653" t="str">
        <x:f>IF(AND(O1653&lt;&gt;"High",AC1653&gt;=Assumptions!$B$10,AA1653&gt;0),"Priority Growth",IF(AND(O1653="Low",AA1653&gt;0),"Maintain","Watch"))</x:f>
        <x:v>Priority Growth</x:v>
      </x:c>
      <x:c r="AE1653" s="60" t="n">
        <x:f>MAX(AA1653,0)*N1653</x:f>
        <x:v>78.86961508800005</x:v>
      </x:c>
      <x:c r="AF1653" t="str">
        <x:f>IF(AND(AA1653&gt;=Assumptions!$B$11,O1653&lt;&gt;"High",OR(N1653&gt;=Assumptions!$B$12,M1653&lt;=6)),"High","Standard")</x:f>
        <x:v>High</x:v>
      </x:c>
    </x:row>
    <x:row r="1654">
      <x:c r="A1654" t="str">
        <x:f>'Raw_Data'!A1654</x:f>
        <x:v>C01653</x:v>
      </x:c>
      <x:c r="B1654" t="n">
        <x:f>'Raw_Data'!B1654</x:f>
        <x:v>65</x:v>
      </x:c>
      <x:c r="C1654" s="30" t="n">
        <x:f>'Raw_Data'!C1654</x:f>
        <x:v>89794</x:v>
      </x:c>
      <x:c r="D1654" t="n">
        <x:f>'Raw_Data'!D1654</x:f>
        <x:v>624</x:v>
      </x:c>
      <x:c r="E1654" t="n">
        <x:f>'Raw_Data'!E1654</x:f>
        <x:v>89</x:v>
      </x:c>
      <x:c r="F1654" t="str">
        <x:f>PROPER(TRIM('Raw_Data'!F1654))</x:f>
        <x:v>Gold</x:v>
      </x:c>
      <x:c r="G1654" t="str">
        <x:f>PROPER(TRIM('Raw_Data'!G1654))</x:f>
        <x:v>Branch</x:v>
      </x:c>
      <x:c r="H1654" s="60" t="n">
        <x:f>'Raw_Data'!H1654</x:f>
        <x:v>12098</x:v>
      </x:c>
      <x:c r="I1654" s="60" t="n">
        <x:f>'Raw_Data'!I1654</x:f>
        <x:v>1503.72</x:v>
      </x:c>
      <x:c r="J1654" s="32" t="n">
        <x:f>'Raw_Data'!J1654</x:f>
        <x:v>0.429</x:v>
      </x:c>
      <x:c r="K1654" s="32" t="n">
        <x:f>'Raw_Data'!K1654</x:f>
        <x:v>0.737</x:v>
      </x:c>
      <x:c r="L1654" t="n">
        <x:f>'Raw_Data'!L1654</x:f>
        <x:v>1</x:v>
      </x:c>
      <x:c r="M1654" t="n">
        <x:f>IF('Raw_Data'!M1654="",Assumptions!$B$15,'Raw_Data'!M1654)</x:f>
        <x:v>7</x:v>
      </x:c>
      <x:c r="N1654" s="32" t="n">
        <x:f>'Raw_Data'!N1654</x:f>
        <x:v>0.145</x:v>
      </x:c>
      <x:c r="O1654" t="str">
        <x:f>IF(OR(D1654&lt;620,L1654&gt;=2,J1654&gt;0.9),"High",IF(OR(D1654&lt;700,L1654=1,J1654&gt;0.75),"Medium","Low"))</x:f>
        <x:v>Medium</x:v>
      </x:c>
      <x:c r="P1654" s="30" t="n">
        <x:f>XLOOKUP(F1654,Assumptions!$A$4:$A$6,Assumptions!$B$4:$B$6)</x:f>
        <x:v>95</x:v>
      </x:c>
      <x:c r="Q1654" s="32" t="n">
        <x:f>XLOOKUP(F1654,Assumptions!$A$4:$A$6,Assumptions!$C$4:$C$6)</x:f>
        <x:v>0.219</x:v>
      </x:c>
      <x:c r="R1654" s="32" t="n">
        <x:f>XLOOKUP(F1654,Assumptions!$A$4:$A$6,Assumptions!$D$4:$D$6)</x:f>
        <x:v>0.016</x:v>
      </x:c>
      <x:c r="S1654" s="32" t="n">
        <x:f>XLOOKUP(F1654,Assumptions!$A$4:$A$6,Assumptions!$E$4:$E$6)</x:f>
        <x:v>0.01</x:v>
      </x:c>
      <x:c r="T1654" s="32" t="n">
        <x:f>XLOOKUP(O1654,Assumptions!$H$4:$H$6,Assumptions!$I$4:$I$6)</x:f>
        <x:v>0.012</x:v>
      </x:c>
      <x:c r="U1654" s="30" t="n">
        <x:f>XLOOKUP(F1654,Assumptions!$A$4:$A$6,Assumptions!$F$4:$F$6)</x:f>
        <x:v>90</x:v>
      </x:c>
      <x:c r="V1654" s="60" t="n">
        <x:f>I1654*12</x:f>
        <x:v>18044.64</x:v>
      </x:c>
      <x:c r="W1654" s="60" t="n">
        <x:f>H1654*J1654*(1-K1654)*Q1654</x:f>
        <x:v>298.930849074</x:v>
      </x:c>
      <x:c r="X1654" s="60" t="n">
        <x:f>V1654*R1654</x:f>
        <x:v>288.71424</x:v>
      </x:c>
      <x:c r="Y1654" s="60" t="n">
        <x:f>V1654*S1654</x:f>
        <x:v>180.4464</x:v>
      </x:c>
      <x:c r="Z1654" s="60" t="n">
        <x:f>H1654*J1654*T1654</x:f>
        <x:v>62.28050399999999</x:v>
      </x:c>
      <x:c r="AA1654" s="60" t="n">
        <x:f>P1654+W1654+X1654-Y1654-Z1654-U1654</x:f>
        <x:v>349.91818507399995</x:v>
      </x:c>
      <x:c r="AB1654" s="32" t="n">
        <x:f>IFERROR(AA1654/(P1654+W1654+X1654),0)</x:f>
        <x:v>0.5125916683128269</x:v>
      </x:c>
      <x:c r="AC1654" t="n">
        <x:f>IF(O1654="High",0,IF(I1654&gt;=1800,3,IF(I1654&gt;=900,2,1))+IF(K1654&gt;=0.9,2,IF(K1654&gt;=0.75,1,0))+IF(J1654&lt;=0.7,2,IF(J1654&lt;=0.85,1,0))+IF(M1654&gt;=8,1,0))</x:f>
        <x:v>4</x:v>
      </x:c>
      <x:c r="AD1654" t="str">
        <x:f>IF(AND(O1654&lt;&gt;"High",AC1654&gt;=Assumptions!$B$10,AA1654&gt;0),"Priority Growth",IF(AND(O1654="Low",AA1654&gt;0),"Maintain","Watch"))</x:f>
        <x:v>Watch</x:v>
      </x:c>
      <x:c r="AE1654" s="60" t="n">
        <x:f>MAX(AA1654,0)*N1654</x:f>
        <x:v>50.73813683572999</x:v>
      </x:c>
      <x:c r="AF1654" t="str">
        <x:f>IF(AND(AA1654&gt;=Assumptions!$B$11,O1654&lt;&gt;"High",OR(N1654&gt;=Assumptions!$B$12,M1654&lt;=6)),"High","Standard")</x:f>
        <x:v>Standard</x:v>
      </x:c>
    </x:row>
    <x:row r="1655">
      <x:c r="A1655" t="str">
        <x:f>'Raw_Data'!A1655</x:f>
        <x:v>C01654</x:v>
      </x:c>
      <x:c r="B1655" t="n">
        <x:f>'Raw_Data'!B1655</x:f>
        <x:v>25</x:v>
      </x:c>
      <x:c r="C1655" s="30" t="n">
        <x:f>'Raw_Data'!C1655</x:f>
        <x:v>29832</x:v>
      </x:c>
      <x:c r="D1655" t="n">
        <x:f>'Raw_Data'!D1655</x:f>
        <x:v>723</x:v>
      </x:c>
      <x:c r="E1655" t="n">
        <x:f>'Raw_Data'!E1655</x:f>
        <x:v>47</x:v>
      </x:c>
      <x:c r="F1655" t="str">
        <x:f>PROPER(TRIM('Raw_Data'!F1655))</x:f>
        <x:v>Classic</x:v>
      </x:c>
      <x:c r="G1655" t="str">
        <x:f>PROPER(TRIM('Raw_Data'!G1655))</x:f>
        <x:v>Branch</x:v>
      </x:c>
      <x:c r="H1655" s="60" t="n">
        <x:f>'Raw_Data'!H1655</x:f>
        <x:v>4451</x:v>
      </x:c>
      <x:c r="I1655" s="60" t="n">
        <x:f>'Raw_Data'!I1655</x:f>
        <x:v>741.16</x:v>
      </x:c>
      <x:c r="J1655" s="32" t="n">
        <x:f>'Raw_Data'!J1655</x:f>
        <x:v>0.477</x:v>
      </x:c>
      <x:c r="K1655" s="32" t="n">
        <x:f>'Raw_Data'!K1655</x:f>
        <x:v>0.718</x:v>
      </x:c>
      <x:c r="L1655" t="n">
        <x:f>'Raw_Data'!L1655</x:f>
        <x:v>0</x:v>
      </x:c>
      <x:c r="M1655" t="n">
        <x:f>IF('Raw_Data'!M1655="",Assumptions!$B$15,'Raw_Data'!M1655)</x:f>
        <x:v>7.370408870408871</x:v>
      </x:c>
      <x:c r="N1655" s="32" t="n">
        <x:f>'Raw_Data'!N1655</x:f>
        <x:v>0.02</x:v>
      </x:c>
      <x:c r="O1655" t="str">
        <x:f>IF(OR(D1655&lt;620,L1655&gt;=2,J1655&gt;0.9),"High",IF(OR(D1655&lt;700,L1655=1,J1655&gt;0.75),"Medium","Low"))</x:f>
        <x:v>Low</x:v>
      </x:c>
      <x:c r="P1655" s="30" t="n">
        <x:f>XLOOKUP(F1655,Assumptions!$A$4:$A$6,Assumptions!$B$4:$B$6)</x:f>
        <x:v>0</x:v>
      </x:c>
      <x:c r="Q1655" s="32" t="n">
        <x:f>XLOOKUP(F1655,Assumptions!$A$4:$A$6,Assumptions!$C$4:$C$6)</x:f>
        <x:v>0.229</x:v>
      </x:c>
      <x:c r="R1655" s="32" t="n">
        <x:f>XLOOKUP(F1655,Assumptions!$A$4:$A$6,Assumptions!$D$4:$D$6)</x:f>
        <x:v>0.015</x:v>
      </x:c>
      <x:c r="S1655" s="32" t="n">
        <x:f>XLOOKUP(F1655,Assumptions!$A$4:$A$6,Assumptions!$E$4:$E$6)</x:f>
        <x:v>0.0075</x:v>
      </x:c>
      <x:c r="T1655" s="32" t="n">
        <x:f>XLOOKUP(O1655,Assumptions!$H$4:$H$6,Assumptions!$I$4:$I$6)</x:f>
        <x:v>0.0035</x:v>
      </x:c>
      <x:c r="U1655" s="30" t="n">
        <x:f>XLOOKUP(F1655,Assumptions!$A$4:$A$6,Assumptions!$F$4:$F$6)</x:f>
        <x:v>60</x:v>
      </x:c>
      <x:c r="V1655" s="60" t="n">
        <x:f>I1655*12</x:f>
        <x:v>8893.92</x:v>
      </x:c>
      <x:c r="W1655" s="60" t="n">
        <x:f>H1655*J1655*(1-K1655)*Q1655</x:f>
        <x:v>137.107295406</x:v>
      </x:c>
      <x:c r="X1655" s="60" t="n">
        <x:f>V1655*R1655</x:f>
        <x:v>133.40879999999999</x:v>
      </x:c>
      <x:c r="Y1655" s="60" t="n">
        <x:f>V1655*S1655</x:f>
        <x:v>66.70439999999999</x:v>
      </x:c>
      <x:c r="Z1655" s="60" t="n">
        <x:f>H1655*J1655*T1655</x:f>
        <x:v>7.4309445</x:v>
      </x:c>
      <x:c r="AA1655" s="60" t="n">
        <x:f>P1655+W1655+X1655-Y1655-Z1655-U1655</x:f>
        <x:v>136.38075090599997</x:v>
      </x:c>
      <x:c r="AB1655" s="32" t="n">
        <x:f>IFERROR(AA1655/(P1655+W1655+X1655),0)</x:f>
        <x:v>0.5041502269996726</x:v>
      </x:c>
      <x:c r="AC1655" t="n">
        <x:f>IF(O1655="High",0,IF(I1655&gt;=1800,3,IF(I1655&gt;=900,2,1))+IF(K1655&gt;=0.9,2,IF(K1655&gt;=0.75,1,0))+IF(J1655&lt;=0.7,2,IF(J1655&lt;=0.85,1,0))+IF(M1655&gt;=8,1,0))</x:f>
        <x:v>3</x:v>
      </x:c>
      <x:c r="AD1655" t="str">
        <x:f>IF(AND(O1655&lt;&gt;"High",AC1655&gt;=Assumptions!$B$10,AA1655&gt;0),"Priority Growth",IF(AND(O1655="Low",AA1655&gt;0),"Maintain","Watch"))</x:f>
        <x:v>Maintain</x:v>
      </x:c>
      <x:c r="AE1655" s="60" t="n">
        <x:f>MAX(AA1655,0)*N1655</x:f>
        <x:v>2.7276150181199994</x:v>
      </x:c>
      <x:c r="AF1655" t="str">
        <x:f>IF(AND(AA1655&gt;=Assumptions!$B$11,O1655&lt;&gt;"High",OR(N1655&gt;=Assumptions!$B$12,M1655&lt;=6)),"High","Standard")</x:f>
        <x:v>Standard</x:v>
      </x:c>
    </x:row>
    <x:row r="1656">
      <x:c r="A1656" t="str">
        <x:f>'Raw_Data'!A1656</x:f>
        <x:v>C01655</x:v>
      </x:c>
      <x:c r="B1656" t="n">
        <x:f>'Raw_Data'!B1656</x:f>
        <x:v>56</x:v>
      </x:c>
      <x:c r="C1656" s="30" t="n">
        <x:f>'Raw_Data'!C1656</x:f>
        <x:v>128302</x:v>
      </x:c>
      <x:c r="D1656" t="n">
        <x:f>'Raw_Data'!D1656</x:f>
        <x:v>686</x:v>
      </x:c>
      <x:c r="E1656" t="n">
        <x:f>'Raw_Data'!E1656</x:f>
        <x:v>36</x:v>
      </x:c>
      <x:c r="F1656" t="str">
        <x:f>PROPER(TRIM('Raw_Data'!F1656))</x:f>
        <x:v>Platinum</x:v>
      </x:c>
      <x:c r="G1656" t="str">
        <x:f>PROPER(TRIM('Raw_Data'!G1656))</x:f>
        <x:v>Branch</x:v>
      </x:c>
      <x:c r="H1656" s="60" t="n">
        <x:f>'Raw_Data'!H1656</x:f>
        <x:v>29083</x:v>
      </x:c>
      <x:c r="I1656" s="60" t="n">
        <x:f>'Raw_Data'!I1656</x:f>
        <x:v>3304.02</x:v>
      </x:c>
      <x:c r="J1656" s="32" t="n">
        <x:f>'Raw_Data'!J1656</x:f>
        <x:v>0.421</x:v>
      </x:c>
      <x:c r="K1656" s="32" t="n">
        <x:f>'Raw_Data'!K1656</x:f>
        <x:v>0.751</x:v>
      </x:c>
      <x:c r="L1656" t="n">
        <x:f>'Raw_Data'!L1656</x:f>
        <x:v>0</x:v>
      </x:c>
      <x:c r="M1656" t="n">
        <x:f>IF('Raw_Data'!M1656="",Assumptions!$B$15,'Raw_Data'!M1656)</x:f>
        <x:v>10</x:v>
      </x:c>
      <x:c r="N1656" s="32" t="n">
        <x:f>'Raw_Data'!N1656</x:f>
        <x:v>0.02</x:v>
      </x:c>
      <x:c r="O1656" t="str">
        <x:f>IF(OR(D1656&lt;620,L1656&gt;=2,J1656&gt;0.9),"High",IF(OR(D1656&lt;700,L1656=1,J1656&gt;0.75),"Medium","Low"))</x:f>
        <x:v>Medium</x:v>
      </x:c>
      <x:c r="P1656" s="30" t="n">
        <x:f>XLOOKUP(F1656,Assumptions!$A$4:$A$6,Assumptions!$B$4:$B$6)</x:f>
        <x:v>195</x:v>
      </x:c>
      <x:c r="Q1656" s="32" t="n">
        <x:f>XLOOKUP(F1656,Assumptions!$A$4:$A$6,Assumptions!$C$4:$C$6)</x:f>
        <x:v>0.199</x:v>
      </x:c>
      <x:c r="R1656" s="32" t="n">
        <x:f>XLOOKUP(F1656,Assumptions!$A$4:$A$6,Assumptions!$D$4:$D$6)</x:f>
        <x:v>0.017</x:v>
      </x:c>
      <x:c r="S1656" s="32" t="n">
        <x:f>XLOOKUP(F1656,Assumptions!$A$4:$A$6,Assumptions!$E$4:$E$6)</x:f>
        <x:v>0.013</x:v>
      </x:c>
      <x:c r="T1656" s="32" t="n">
        <x:f>XLOOKUP(O1656,Assumptions!$H$4:$H$6,Assumptions!$I$4:$I$6)</x:f>
        <x:v>0.012</x:v>
      </x:c>
      <x:c r="U1656" s="30" t="n">
        <x:f>XLOOKUP(F1656,Assumptions!$A$4:$A$6,Assumptions!$F$4:$F$6)</x:f>
        <x:v>140</x:v>
      </x:c>
      <x:c r="V1656" s="60" t="n">
        <x:f>I1656*12</x:f>
        <x:v>39648.24</x:v>
      </x:c>
      <x:c r="W1656" s="60" t="n">
        <x:f>H1656*J1656*(1-K1656)*Q1656</x:f>
        <x:v>606.699619593</x:v>
      </x:c>
      <x:c r="X1656" s="60" t="n">
        <x:f>V1656*R1656</x:f>
        <x:v>674.02008</x:v>
      </x:c>
      <x:c r="Y1656" s="60" t="n">
        <x:f>V1656*S1656</x:f>
        <x:v>515.42712</x:v>
      </x:c>
      <x:c r="Z1656" s="60" t="n">
        <x:f>H1656*J1656*T1656</x:f>
        <x:v>146.927316</x:v>
      </x:c>
      <x:c r="AA1656" s="60" t="n">
        <x:f>P1656+W1656+X1656-Y1656-Z1656-U1656</x:f>
        <x:v>673.3652635929999</x:v>
      </x:c>
      <x:c r="AB1656" s="32" t="n">
        <x:f>IFERROR(AA1656/(P1656+W1656+X1656),0)</x:f>
        <x:v>0.45629618129968214</x:v>
      </x:c>
      <x:c r="AC1656" t="n">
        <x:f>IF(O1656="High",0,IF(I1656&gt;=1800,3,IF(I1656&gt;=900,2,1))+IF(K1656&gt;=0.9,2,IF(K1656&gt;=0.75,1,0))+IF(J1656&lt;=0.7,2,IF(J1656&lt;=0.85,1,0))+IF(M1656&gt;=8,1,0))</x:f>
        <x:v>7</x:v>
      </x:c>
      <x:c r="AD1656" t="str">
        <x:f>IF(AND(O1656&lt;&gt;"High",AC1656&gt;=Assumptions!$B$10,AA1656&gt;0),"Priority Growth",IF(AND(O1656="Low",AA1656&gt;0),"Maintain","Watch"))</x:f>
        <x:v>Priority Growth</x:v>
      </x:c>
      <x:c r="AE1656" s="60" t="n">
        <x:f>MAX(AA1656,0)*N1656</x:f>
        <x:v>13.467305271859999</x:v>
      </x:c>
      <x:c r="AF1656" t="str">
        <x:f>IF(AND(AA1656&gt;=Assumptions!$B$11,O1656&lt;&gt;"High",OR(N1656&gt;=Assumptions!$B$12,M1656&lt;=6)),"High","Standard")</x:f>
        <x:v>Standard</x:v>
      </x:c>
    </x:row>
    <x:row r="1657">
      <x:c r="A1657" t="str">
        <x:f>'Raw_Data'!A1657</x:f>
        <x:v>C01656</x:v>
      </x:c>
      <x:c r="B1657" t="n">
        <x:f>'Raw_Data'!B1657</x:f>
        <x:v>30</x:v>
      </x:c>
      <x:c r="C1657" s="30" t="n">
        <x:f>'Raw_Data'!C1657</x:f>
        <x:v>89167</x:v>
      </x:c>
      <x:c r="D1657" t="n">
        <x:f>'Raw_Data'!D1657</x:f>
        <x:v>677</x:v>
      </x:c>
      <x:c r="E1657" t="n">
        <x:f>'Raw_Data'!E1657</x:f>
        <x:v>25</x:v>
      </x:c>
      <x:c r="F1657" t="str">
        <x:f>PROPER(TRIM('Raw_Data'!F1657))</x:f>
        <x:v>Gold</x:v>
      </x:c>
      <x:c r="G1657" t="str">
        <x:f>PROPER(TRIM('Raw_Data'!G1657))</x:f>
        <x:v>Direct Mail</x:v>
      </x:c>
      <x:c r="H1657" s="60" t="n">
        <x:f>'Raw_Data'!H1657</x:f>
        <x:v>12873</x:v>
      </x:c>
      <x:c r="I1657" s="60" t="n">
        <x:f>'Raw_Data'!I1657</x:f>
        <x:v>1368.49</x:v>
      </x:c>
      <x:c r="J1657" s="32" t="n">
        <x:f>'Raw_Data'!J1657</x:f>
        <x:v>0.432</x:v>
      </x:c>
      <x:c r="K1657" s="32" t="n">
        <x:f>'Raw_Data'!K1657</x:f>
        <x:v>0.846</x:v>
      </x:c>
      <x:c r="L1657" t="n">
        <x:f>'Raw_Data'!L1657</x:f>
        <x:v>0</x:v>
      </x:c>
      <x:c r="M1657" t="n">
        <x:f>IF('Raw_Data'!M1657="",Assumptions!$B$15,'Raw_Data'!M1657)</x:f>
        <x:v>7</x:v>
      </x:c>
      <x:c r="N1657" s="32" t="n">
        <x:f>'Raw_Data'!N1657</x:f>
        <x:v>0.083</x:v>
      </x:c>
      <x:c r="O1657" t="str">
        <x:f>IF(OR(D1657&lt;620,L1657&gt;=2,J1657&gt;0.9),"High",IF(OR(D1657&lt;700,L1657=1,J1657&gt;0.75),"Medium","Low"))</x:f>
        <x:v>Medium</x:v>
      </x:c>
      <x:c r="P1657" s="30" t="n">
        <x:f>XLOOKUP(F1657,Assumptions!$A$4:$A$6,Assumptions!$B$4:$B$6)</x:f>
        <x:v>95</x:v>
      </x:c>
      <x:c r="Q1657" s="32" t="n">
        <x:f>XLOOKUP(F1657,Assumptions!$A$4:$A$6,Assumptions!$C$4:$C$6)</x:f>
        <x:v>0.219</x:v>
      </x:c>
      <x:c r="R1657" s="32" t="n">
        <x:f>XLOOKUP(F1657,Assumptions!$A$4:$A$6,Assumptions!$D$4:$D$6)</x:f>
        <x:v>0.016</x:v>
      </x:c>
      <x:c r="S1657" s="32" t="n">
        <x:f>XLOOKUP(F1657,Assumptions!$A$4:$A$6,Assumptions!$E$4:$E$6)</x:f>
        <x:v>0.01</x:v>
      </x:c>
      <x:c r="T1657" s="32" t="n">
        <x:f>XLOOKUP(O1657,Assumptions!$H$4:$H$6,Assumptions!$I$4:$I$6)</x:f>
        <x:v>0.012</x:v>
      </x:c>
      <x:c r="U1657" s="30" t="n">
        <x:f>XLOOKUP(F1657,Assumptions!$A$4:$A$6,Assumptions!$F$4:$F$6)</x:f>
        <x:v>90</x:v>
      </x:c>
      <x:c r="V1657" s="60" t="n">
        <x:f>I1657*12</x:f>
        <x:v>16421.88</x:v>
      </x:c>
      <x:c r="W1657" s="60" t="n">
        <x:f>H1657*J1657*(1-K1657)*Q1657</x:f>
        <x:v>187.55487273600002</x:v>
      </x:c>
      <x:c r="X1657" s="60" t="n">
        <x:f>V1657*R1657</x:f>
        <x:v>262.75008</x:v>
      </x:c>
      <x:c r="Y1657" s="60" t="n">
        <x:f>V1657*S1657</x:f>
        <x:v>164.21880000000002</x:v>
      </x:c>
      <x:c r="Z1657" s="60" t="n">
        <x:f>H1657*J1657*T1657</x:f>
        <x:v>66.733632</x:v>
      </x:c>
      <x:c r="AA1657" s="60" t="n">
        <x:f>P1657+W1657+X1657-Y1657-Z1657-U1657</x:f>
        <x:v>224.35252073600003</x:v>
      </x:c>
      <x:c r="AB1657" s="32" t="n">
        <x:f>IFERROR(AA1657/(P1657+W1657+X1657),0)</x:f>
        <x:v>0.41142578957029285</x:v>
      </x:c>
      <x:c r="AC1657" t="n">
        <x:f>IF(O1657="High",0,IF(I1657&gt;=1800,3,IF(I1657&gt;=900,2,1))+IF(K1657&gt;=0.9,2,IF(K1657&gt;=0.75,1,0))+IF(J1657&lt;=0.7,2,IF(J1657&lt;=0.85,1,0))+IF(M1657&gt;=8,1,0))</x:f>
        <x:v>5</x:v>
      </x:c>
      <x:c r="AD1657" t="str">
        <x:f>IF(AND(O1657&lt;&gt;"High",AC1657&gt;=Assumptions!$B$10,AA1657&gt;0),"Priority Growth",IF(AND(O1657="Low",AA1657&gt;0),"Maintain","Watch"))</x:f>
        <x:v>Watch</x:v>
      </x:c>
      <x:c r="AE1657" s="60" t="n">
        <x:f>MAX(AA1657,0)*N1657</x:f>
        <x:v>18.621259221088003</x:v>
      </x:c>
      <x:c r="AF1657" t="str">
        <x:f>IF(AND(AA1657&gt;=Assumptions!$B$11,O1657&lt;&gt;"High",OR(N1657&gt;=Assumptions!$B$12,M1657&lt;=6)),"High","Standard")</x:f>
        <x:v>Standard</x:v>
      </x:c>
    </x:row>
    <x:row r="1658">
      <x:c r="A1658" t="str">
        <x:f>'Raw_Data'!A1658</x:f>
        <x:v>C01657</x:v>
      </x:c>
      <x:c r="B1658" t="n">
        <x:f>'Raw_Data'!B1658</x:f>
        <x:v>28</x:v>
      </x:c>
      <x:c r="C1658" s="30" t="n">
        <x:f>'Raw_Data'!C1658</x:f>
        <x:v>50606</x:v>
      </x:c>
      <x:c r="D1658" t="n">
        <x:f>'Raw_Data'!D1658</x:f>
        <x:v>616</x:v>
      </x:c>
      <x:c r="E1658" t="n">
        <x:f>'Raw_Data'!E1658</x:f>
        <x:v>53</x:v>
      </x:c>
      <x:c r="F1658" t="str">
        <x:f>PROPER(TRIM('Raw_Data'!F1658))</x:f>
        <x:v>Classic</x:v>
      </x:c>
      <x:c r="G1658" t="str">
        <x:f>PROPER(TRIM('Raw_Data'!G1658))</x:f>
        <x:v>Digital</x:v>
      </x:c>
      <x:c r="H1658" s="60" t="n">
        <x:f>'Raw_Data'!H1658</x:f>
        <x:v>3661</x:v>
      </x:c>
      <x:c r="I1658" s="60" t="n">
        <x:f>'Raw_Data'!I1658</x:f>
        <x:v>513.2</x:v>
      </x:c>
      <x:c r="J1658" s="32" t="n">
        <x:f>'Raw_Data'!J1658</x:f>
        <x:v>0.541</x:v>
      </x:c>
      <x:c r="K1658" s="32" t="n">
        <x:f>'Raw_Data'!K1658</x:f>
        <x:v>0.663</x:v>
      </x:c>
      <x:c r="L1658" t="n">
        <x:f>'Raw_Data'!L1658</x:f>
        <x:v>0</x:v>
      </x:c>
      <x:c r="M1658" t="n">
        <x:f>IF('Raw_Data'!M1658="",Assumptions!$B$15,'Raw_Data'!M1658)</x:f>
        <x:v>5</x:v>
      </x:c>
      <x:c r="N1658" s="32" t="n">
        <x:f>'Raw_Data'!N1658</x:f>
        <x:v>0.184</x:v>
      </x:c>
      <x:c r="O1658" t="str">
        <x:f>IF(OR(D1658&lt;620,L1658&gt;=2,J1658&gt;0.9),"High",IF(OR(D1658&lt;700,L1658=1,J1658&gt;0.75),"Medium","Low"))</x:f>
        <x:v>High</x:v>
      </x:c>
      <x:c r="P1658" s="30" t="n">
        <x:f>XLOOKUP(F1658,Assumptions!$A$4:$A$6,Assumptions!$B$4:$B$6)</x:f>
        <x:v>0</x:v>
      </x:c>
      <x:c r="Q1658" s="32" t="n">
        <x:f>XLOOKUP(F1658,Assumptions!$A$4:$A$6,Assumptions!$C$4:$C$6)</x:f>
        <x:v>0.229</x:v>
      </x:c>
      <x:c r="R1658" s="32" t="n">
        <x:f>XLOOKUP(F1658,Assumptions!$A$4:$A$6,Assumptions!$D$4:$D$6)</x:f>
        <x:v>0.015</x:v>
      </x:c>
      <x:c r="S1658" s="32" t="n">
        <x:f>XLOOKUP(F1658,Assumptions!$A$4:$A$6,Assumptions!$E$4:$E$6)</x:f>
        <x:v>0.0075</x:v>
      </x:c>
      <x:c r="T1658" s="32" t="n">
        <x:f>XLOOKUP(O1658,Assumptions!$H$4:$H$6,Assumptions!$I$4:$I$6)</x:f>
        <x:v>0.045</x:v>
      </x:c>
      <x:c r="U1658" s="30" t="n">
        <x:f>XLOOKUP(F1658,Assumptions!$A$4:$A$6,Assumptions!$F$4:$F$6)</x:f>
        <x:v>60</x:v>
      </x:c>
      <x:c r="V1658" s="60" t="n">
        <x:f>I1658*12</x:f>
        <x:v>6158.400000000001</x:v>
      </x:c>
      <x:c r="W1658" s="60" t="n">
        <x:f>H1658*J1658*(1-K1658)*Q1658</x:f>
        <x:v>152.848920973</x:v>
      </x:c>
      <x:c r="X1658" s="60" t="n">
        <x:f>V1658*R1658</x:f>
        <x:v>92.376</x:v>
      </x:c>
      <x:c r="Y1658" s="60" t="n">
        <x:f>V1658*S1658</x:f>
        <x:v>46.188</x:v>
      </x:c>
      <x:c r="Z1658" s="60" t="n">
        <x:f>H1658*J1658*T1658</x:f>
        <x:v>89.127045</x:v>
      </x:c>
      <x:c r="AA1658" s="60" t="n">
        <x:f>P1658+W1658+X1658-Y1658-Z1658-U1658</x:f>
        <x:v>49.90987597300001</x:v>
      </x:c>
      <x:c r="AB1658" s="32" t="n">
        <x:f>IFERROR(AA1658/(P1658+W1658+X1658),0)</x:f>
        <x:v>0.20352693264195298</x:v>
      </x:c>
      <x:c r="AC1658" t="n">
        <x:f>IF(O1658="High",0,IF(I1658&gt;=1800,3,IF(I1658&gt;=900,2,1))+IF(K1658&gt;=0.9,2,IF(K1658&gt;=0.75,1,0))+IF(J1658&lt;=0.7,2,IF(J1658&lt;=0.85,1,0))+IF(M1658&gt;=8,1,0))</x:f>
        <x:v>0</x:v>
      </x:c>
      <x:c r="AD1658" t="str">
        <x:f>IF(AND(O1658&lt;&gt;"High",AC1658&gt;=Assumptions!$B$10,AA1658&gt;0),"Priority Growth",IF(AND(O1658="Low",AA1658&gt;0),"Maintain","Watch"))</x:f>
        <x:v>Watch</x:v>
      </x:c>
      <x:c r="AE1658" s="60" t="n">
        <x:f>MAX(AA1658,0)*N1658</x:f>
        <x:v>9.183417179032002</x:v>
      </x:c>
      <x:c r="AF1658" t="str">
        <x:f>IF(AND(AA1658&gt;=Assumptions!$B$11,O1658&lt;&gt;"High",OR(N1658&gt;=Assumptions!$B$12,M1658&lt;=6)),"High","Standard")</x:f>
        <x:v>Standard</x:v>
      </x:c>
    </x:row>
    <x:row r="1659">
      <x:c r="A1659" t="str">
        <x:f>'Raw_Data'!A1659</x:f>
        <x:v>C01658</x:v>
      </x:c>
      <x:c r="B1659" t="n">
        <x:f>'Raw_Data'!B1659</x:f>
        <x:v>28</x:v>
      </x:c>
      <x:c r="C1659" s="30" t="n">
        <x:f>'Raw_Data'!C1659</x:f>
        <x:v>74940</x:v>
      </x:c>
      <x:c r="D1659" t="n">
        <x:f>'Raw_Data'!D1659</x:f>
        <x:v>697</x:v>
      </x:c>
      <x:c r="E1659" t="n">
        <x:f>'Raw_Data'!E1659</x:f>
        <x:v>14</x:v>
      </x:c>
      <x:c r="F1659" t="str">
        <x:f>PROPER(TRIM('Raw_Data'!F1659))</x:f>
        <x:v>Gold</x:v>
      </x:c>
      <x:c r="G1659" t="str">
        <x:f>PROPER(TRIM('Raw_Data'!G1659))</x:f>
        <x:v>Digital</x:v>
      </x:c>
      <x:c r="H1659" s="60" t="n">
        <x:f>'Raw_Data'!H1659</x:f>
        <x:v>10974</x:v>
      </x:c>
      <x:c r="I1659" s="60" t="n">
        <x:f>'Raw_Data'!I1659</x:f>
        <x:v>1253.63</x:v>
      </x:c>
      <x:c r="J1659" s="32" t="n">
        <x:f>'Raw_Data'!J1659</x:f>
        <x:v>0.259</x:v>
      </x:c>
      <x:c r="K1659" s="32" t="n">
        <x:f>'Raw_Data'!K1659</x:f>
        <x:v>0.661</x:v>
      </x:c>
      <x:c r="L1659" t="n">
        <x:f>'Raw_Data'!L1659</x:f>
        <x:v>0</x:v>
      </x:c>
      <x:c r="M1659" t="n">
        <x:f>IF('Raw_Data'!M1659="",Assumptions!$B$15,'Raw_Data'!M1659)</x:f>
        <x:v>8</x:v>
      </x:c>
      <x:c r="N1659" s="32" t="n">
        <x:f>'Raw_Data'!N1659</x:f>
        <x:v>0.08</x:v>
      </x:c>
      <x:c r="O1659" t="str">
        <x:f>IF(OR(D1659&lt;620,L1659&gt;=2,J1659&gt;0.9),"High",IF(OR(D1659&lt;700,L1659=1,J1659&gt;0.75),"Medium","Low"))</x:f>
        <x:v>Medium</x:v>
      </x:c>
      <x:c r="P1659" s="30" t="n">
        <x:f>XLOOKUP(F1659,Assumptions!$A$4:$A$6,Assumptions!$B$4:$B$6)</x:f>
        <x:v>95</x:v>
      </x:c>
      <x:c r="Q1659" s="32" t="n">
        <x:f>XLOOKUP(F1659,Assumptions!$A$4:$A$6,Assumptions!$C$4:$C$6)</x:f>
        <x:v>0.219</x:v>
      </x:c>
      <x:c r="R1659" s="32" t="n">
        <x:f>XLOOKUP(F1659,Assumptions!$A$4:$A$6,Assumptions!$D$4:$D$6)</x:f>
        <x:v>0.016</x:v>
      </x:c>
      <x:c r="S1659" s="32" t="n">
        <x:f>XLOOKUP(F1659,Assumptions!$A$4:$A$6,Assumptions!$E$4:$E$6)</x:f>
        <x:v>0.01</x:v>
      </x:c>
      <x:c r="T1659" s="32" t="n">
        <x:f>XLOOKUP(O1659,Assumptions!$H$4:$H$6,Assumptions!$I$4:$I$6)</x:f>
        <x:v>0.012</x:v>
      </x:c>
      <x:c r="U1659" s="30" t="n">
        <x:f>XLOOKUP(F1659,Assumptions!$A$4:$A$6,Assumptions!$F$4:$F$6)</x:f>
        <x:v>90</x:v>
      </x:c>
      <x:c r="V1659" s="60" t="n">
        <x:f>I1659*12</x:f>
        <x:v>15043.560000000001</x:v>
      </x:c>
      <x:c r="W1659" s="60" t="n">
        <x:f>H1659*J1659*(1-K1659)*Q1659</x:f>
        <x:v>211.01267010599997</x:v>
      </x:c>
      <x:c r="X1659" s="60" t="n">
        <x:f>V1659*R1659</x:f>
        <x:v>240.69696000000002</x:v>
      </x:c>
      <x:c r="Y1659" s="60" t="n">
        <x:f>V1659*S1659</x:f>
        <x:v>150.43560000000002</x:v>
      </x:c>
      <x:c r="Z1659" s="60" t="n">
        <x:f>H1659*J1659*T1659</x:f>
        <x:v>34.107192000000005</x:v>
      </x:c>
      <x:c r="AA1659" s="60" t="n">
        <x:f>P1659+W1659+X1659-Y1659-Z1659-U1659</x:f>
        <x:v>272.16683810599994</x:v>
      </x:c>
      <x:c r="AB1659" s="32" t="n">
        <x:f>IFERROR(AA1659/(P1659+W1659+X1659),0)</x:f>
        <x:v>0.4978270422147682</x:v>
      </x:c>
      <x:c r="AC1659" t="n">
        <x:f>IF(O1659="High",0,IF(I1659&gt;=1800,3,IF(I1659&gt;=900,2,1))+IF(K1659&gt;=0.9,2,IF(K1659&gt;=0.75,1,0))+IF(J1659&lt;=0.7,2,IF(J1659&lt;=0.85,1,0))+IF(M1659&gt;=8,1,0))</x:f>
        <x:v>5</x:v>
      </x:c>
      <x:c r="AD1659" t="str">
        <x:f>IF(AND(O1659&lt;&gt;"High",AC1659&gt;=Assumptions!$B$10,AA1659&gt;0),"Priority Growth",IF(AND(O1659="Low",AA1659&gt;0),"Maintain","Watch"))</x:f>
        <x:v>Watch</x:v>
      </x:c>
      <x:c r="AE1659" s="60" t="n">
        <x:f>MAX(AA1659,0)*N1659</x:f>
        <x:v>21.773347048479994</x:v>
      </x:c>
      <x:c r="AF1659" t="str">
        <x:f>IF(AND(AA1659&gt;=Assumptions!$B$11,O1659&lt;&gt;"High",OR(N1659&gt;=Assumptions!$B$12,M1659&lt;=6)),"High","Standard")</x:f>
        <x:v>Standard</x:v>
      </x:c>
    </x:row>
    <x:row r="1660">
      <x:c r="A1660" t="str">
        <x:f>'Raw_Data'!A1660</x:f>
        <x:v>C01659</x:v>
      </x:c>
      <x:c r="B1660" t="n">
        <x:f>'Raw_Data'!B1660</x:f>
        <x:v>39</x:v>
      </x:c>
      <x:c r="C1660" s="30" t="n">
        <x:f>'Raw_Data'!C1660</x:f>
        <x:v>151551</x:v>
      </x:c>
      <x:c r="D1660" t="n">
        <x:f>'Raw_Data'!D1660</x:f>
        <x:v>651</x:v>
      </x:c>
      <x:c r="E1660" t="n">
        <x:f>'Raw_Data'!E1660</x:f>
        <x:v>30</x:v>
      </x:c>
      <x:c r="F1660" t="str">
        <x:f>PROPER(TRIM('Raw_Data'!F1660))</x:f>
        <x:v>Platinum</x:v>
      </x:c>
      <x:c r="G1660" t="str">
        <x:f>PROPER(TRIM('Raw_Data'!G1660))</x:f>
        <x:v>Digital</x:v>
      </x:c>
      <x:c r="H1660" s="60" t="n">
        <x:f>'Raw_Data'!H1660</x:f>
        <x:v>28717</x:v>
      </x:c>
      <x:c r="I1660" s="60" t="n">
        <x:f>'Raw_Data'!I1660</x:f>
        <x:v>3082.71</x:v>
      </x:c>
      <x:c r="J1660" s="32" t="n">
        <x:f>'Raw_Data'!J1660</x:f>
        <x:v>0.527</x:v>
      </x:c>
      <x:c r="K1660" s="32" t="n">
        <x:f>'Raw_Data'!K1660</x:f>
        <x:v>0.836</x:v>
      </x:c>
      <x:c r="L1660" t="n">
        <x:f>'Raw_Data'!L1660</x:f>
        <x:v>0</x:v>
      </x:c>
      <x:c r="M1660" t="n">
        <x:f>IF('Raw_Data'!M1660="",Assumptions!$B$15,'Raw_Data'!M1660)</x:f>
        <x:v>6</x:v>
      </x:c>
      <x:c r="N1660" s="32" t="n">
        <x:f>'Raw_Data'!N1660</x:f>
        <x:v>0.16</x:v>
      </x:c>
      <x:c r="O1660" t="str">
        <x:f>IF(OR(D1660&lt;620,L1660&gt;=2,J1660&gt;0.9),"High",IF(OR(D1660&lt;700,L1660=1,J1660&gt;0.75),"Medium","Low"))</x:f>
        <x:v>Medium</x:v>
      </x:c>
      <x:c r="P1660" s="30" t="n">
        <x:f>XLOOKUP(F1660,Assumptions!$A$4:$A$6,Assumptions!$B$4:$B$6)</x:f>
        <x:v>195</x:v>
      </x:c>
      <x:c r="Q1660" s="32" t="n">
        <x:f>XLOOKUP(F1660,Assumptions!$A$4:$A$6,Assumptions!$C$4:$C$6)</x:f>
        <x:v>0.199</x:v>
      </x:c>
      <x:c r="R1660" s="32" t="n">
        <x:f>XLOOKUP(F1660,Assumptions!$A$4:$A$6,Assumptions!$D$4:$D$6)</x:f>
        <x:v>0.017</x:v>
      </x:c>
      <x:c r="S1660" s="32" t="n">
        <x:f>XLOOKUP(F1660,Assumptions!$A$4:$A$6,Assumptions!$E$4:$E$6)</x:f>
        <x:v>0.013</x:v>
      </x:c>
      <x:c r="T1660" s="32" t="n">
        <x:f>XLOOKUP(O1660,Assumptions!$H$4:$H$6,Assumptions!$I$4:$I$6)</x:f>
        <x:v>0.012</x:v>
      </x:c>
      <x:c r="U1660" s="30" t="n">
        <x:f>XLOOKUP(F1660,Assumptions!$A$4:$A$6,Assumptions!$F$4:$F$6)</x:f>
        <x:v>140</x:v>
      </x:c>
      <x:c r="V1660" s="60" t="n">
        <x:f>I1660*12</x:f>
        <x:v>36992.520000000004</x:v>
      </x:c>
      <x:c r="W1660" s="60" t="n">
        <x:f>H1660*J1660*(1-K1660)*Q1660</x:f>
        <x:v>493.9086223240002</x:v>
      </x:c>
      <x:c r="X1660" s="60" t="n">
        <x:f>V1660*R1660</x:f>
        <x:v>628.8728400000001</x:v>
      </x:c>
      <x:c r="Y1660" s="60" t="n">
        <x:f>V1660*S1660</x:f>
        <x:v>480.90276000000006</x:v>
      </x:c>
      <x:c r="Z1660" s="60" t="n">
        <x:f>H1660*J1660*T1660</x:f>
        <x:v>181.606308</x:v>
      </x:c>
      <x:c r="AA1660" s="60" t="n">
        <x:f>P1660+W1660+X1660-Y1660-Z1660-U1660</x:f>
        <x:v>515.2723943240001</x:v>
      </x:c>
      <x:c r="AB1660" s="32" t="n">
        <x:f>IFERROR(AA1660/(P1660+W1660+X1660),0)</x:f>
        <x:v>0.39101505754624977</x:v>
      </x:c>
      <x:c r="AC1660" t="n">
        <x:f>IF(O1660="High",0,IF(I1660&gt;=1800,3,IF(I1660&gt;=900,2,1))+IF(K1660&gt;=0.9,2,IF(K1660&gt;=0.75,1,0))+IF(J1660&lt;=0.7,2,IF(J1660&lt;=0.85,1,0))+IF(M1660&gt;=8,1,0))</x:f>
        <x:v>6</x:v>
      </x:c>
      <x:c r="AD1660" t="str">
        <x:f>IF(AND(O1660&lt;&gt;"High",AC1660&gt;=Assumptions!$B$10,AA1660&gt;0),"Priority Growth",IF(AND(O1660="Low",AA1660&gt;0),"Maintain","Watch"))</x:f>
        <x:v>Priority Growth</x:v>
      </x:c>
      <x:c r="AE1660" s="60" t="n">
        <x:f>MAX(AA1660,0)*N1660</x:f>
        <x:v>82.44358309184001</x:v>
      </x:c>
      <x:c r="AF1660" t="str">
        <x:f>IF(AND(AA1660&gt;=Assumptions!$B$11,O1660&lt;&gt;"High",OR(N1660&gt;=Assumptions!$B$12,M1660&lt;=6)),"High","Standard")</x:f>
        <x:v>High</x:v>
      </x:c>
    </x:row>
    <x:row r="1661">
      <x:c r="A1661" t="str">
        <x:f>'Raw_Data'!A1661</x:f>
        <x:v>C01660</x:v>
      </x:c>
      <x:c r="B1661" t="n">
        <x:f>'Raw_Data'!B1661</x:f>
        <x:v>21</x:v>
      </x:c>
      <x:c r="C1661" s="30" t="n">
        <x:f>'Raw_Data'!C1661</x:f>
        <x:v>68495</x:v>
      </x:c>
      <x:c r="D1661" t="n">
        <x:f>'Raw_Data'!D1661</x:f>
        <x:v>650</x:v>
      </x:c>
      <x:c r="E1661" t="n">
        <x:f>'Raw_Data'!E1661</x:f>
        <x:v>91</x:v>
      </x:c>
      <x:c r="F1661" t="str">
        <x:f>PROPER(TRIM('Raw_Data'!F1661))</x:f>
        <x:v>Gold</x:v>
      </x:c>
      <x:c r="G1661" t="str">
        <x:f>PROPER(TRIM('Raw_Data'!G1661))</x:f>
        <x:v>Branch</x:v>
      </x:c>
      <x:c r="H1661" s="60" t="n">
        <x:f>'Raw_Data'!H1661</x:f>
        <x:v>7085</x:v>
      </x:c>
      <x:c r="I1661" s="60" t="n">
        <x:f>'Raw_Data'!I1661</x:f>
        <x:v>997.88</x:v>
      </x:c>
      <x:c r="J1661" s="32" t="n">
        <x:f>'Raw_Data'!J1661</x:f>
        <x:v>0.512</x:v>
      </x:c>
      <x:c r="K1661" s="32" t="n">
        <x:f>'Raw_Data'!K1661</x:f>
        <x:v>0.748</x:v>
      </x:c>
      <x:c r="L1661" t="n">
        <x:f>'Raw_Data'!L1661</x:f>
        <x:v>0</x:v>
      </x:c>
      <x:c r="M1661" t="n">
        <x:f>IF('Raw_Data'!M1661="",Assumptions!$B$15,'Raw_Data'!M1661)</x:f>
        <x:v>8</x:v>
      </x:c>
      <x:c r="N1661" s="32" t="n">
        <x:f>'Raw_Data'!N1661</x:f>
        <x:v>0.062</x:v>
      </x:c>
      <x:c r="O1661" t="str">
        <x:f>IF(OR(D1661&lt;620,L1661&gt;=2,J1661&gt;0.9),"High",IF(OR(D1661&lt;700,L1661=1,J1661&gt;0.75),"Medium","Low"))</x:f>
        <x:v>Medium</x:v>
      </x:c>
      <x:c r="P1661" s="30" t="n">
        <x:f>XLOOKUP(F1661,Assumptions!$A$4:$A$6,Assumptions!$B$4:$B$6)</x:f>
        <x:v>95</x:v>
      </x:c>
      <x:c r="Q1661" s="32" t="n">
        <x:f>XLOOKUP(F1661,Assumptions!$A$4:$A$6,Assumptions!$C$4:$C$6)</x:f>
        <x:v>0.219</x:v>
      </x:c>
      <x:c r="R1661" s="32" t="n">
        <x:f>XLOOKUP(F1661,Assumptions!$A$4:$A$6,Assumptions!$D$4:$D$6)</x:f>
        <x:v>0.016</x:v>
      </x:c>
      <x:c r="S1661" s="32" t="n">
        <x:f>XLOOKUP(F1661,Assumptions!$A$4:$A$6,Assumptions!$E$4:$E$6)</x:f>
        <x:v>0.01</x:v>
      </x:c>
      <x:c r="T1661" s="32" t="n">
        <x:f>XLOOKUP(O1661,Assumptions!$H$4:$H$6,Assumptions!$I$4:$I$6)</x:f>
        <x:v>0.012</x:v>
      </x:c>
      <x:c r="U1661" s="30" t="n">
        <x:f>XLOOKUP(F1661,Assumptions!$A$4:$A$6,Assumptions!$F$4:$F$6)</x:f>
        <x:v>90</x:v>
      </x:c>
      <x:c r="V1661" s="60" t="n">
        <x:f>I1661*12</x:f>
        <x:v>11974.56</x:v>
      </x:c>
      <x:c r="W1661" s="60" t="n">
        <x:f>H1661*J1661*(1-K1661)*Q1661</x:f>
        <x:v>200.19557376</x:v>
      </x:c>
      <x:c r="X1661" s="60" t="n">
        <x:f>V1661*R1661</x:f>
        <x:v>191.59296</x:v>
      </x:c>
      <x:c r="Y1661" s="60" t="n">
        <x:f>V1661*S1661</x:f>
        <x:v>119.7456</x:v>
      </x:c>
      <x:c r="Z1661" s="60" t="n">
        <x:f>H1661*J1661*T1661</x:f>
        <x:v>43.53024</x:v>
      </x:c>
      <x:c r="AA1661" s="60" t="n">
        <x:f>P1661+W1661+X1661-Y1661-Z1661-U1661</x:f>
        <x:v>233.51269376</x:v>
      </x:c>
      <x:c r="AB1661" s="32" t="n">
        <x:f>IFERROR(AA1661/(P1661+W1661+X1661),0)</x:f>
        <x:v>0.47970048093846046</x:v>
      </x:c>
      <x:c r="AC1661" t="n">
        <x:f>IF(O1661="High",0,IF(I1661&gt;=1800,3,IF(I1661&gt;=900,2,1))+IF(K1661&gt;=0.9,2,IF(K1661&gt;=0.75,1,0))+IF(J1661&lt;=0.7,2,IF(J1661&lt;=0.85,1,0))+IF(M1661&gt;=8,1,0))</x:f>
        <x:v>5</x:v>
      </x:c>
      <x:c r="AD1661" t="str">
        <x:f>IF(AND(O1661&lt;&gt;"High",AC1661&gt;=Assumptions!$B$10,AA1661&gt;0),"Priority Growth",IF(AND(O1661="Low",AA1661&gt;0),"Maintain","Watch"))</x:f>
        <x:v>Watch</x:v>
      </x:c>
      <x:c r="AE1661" s="60" t="n">
        <x:f>MAX(AA1661,0)*N1661</x:f>
        <x:v>14.477787013119999</x:v>
      </x:c>
      <x:c r="AF1661" t="str">
        <x:f>IF(AND(AA1661&gt;=Assumptions!$B$11,O1661&lt;&gt;"High",OR(N1661&gt;=Assumptions!$B$12,M1661&lt;=6)),"High","Standard")</x:f>
        <x:v>Standard</x:v>
      </x:c>
    </x:row>
    <x:row r="1662">
      <x:c r="A1662" t="str">
        <x:f>'Raw_Data'!A1662</x:f>
        <x:v>C01661</x:v>
      </x:c>
      <x:c r="B1662" t="n">
        <x:f>'Raw_Data'!B1662</x:f>
        <x:v>45</x:v>
      </x:c>
      <x:c r="C1662" s="30" t="n">
        <x:f>'Raw_Data'!C1662</x:f>
        <x:v>92448</x:v>
      </x:c>
      <x:c r="D1662" t="n">
        <x:f>'Raw_Data'!D1662</x:f>
        <x:v>628</x:v>
      </x:c>
      <x:c r="E1662" t="n">
        <x:f>'Raw_Data'!E1662</x:f>
        <x:v>11</x:v>
      </x:c>
      <x:c r="F1662" t="str">
        <x:f>PROPER(TRIM('Raw_Data'!F1662))</x:f>
        <x:v>Gold</x:v>
      </x:c>
      <x:c r="G1662" t="str">
        <x:f>PROPER(TRIM('Raw_Data'!G1662))</x:f>
        <x:v>Digital</x:v>
      </x:c>
      <x:c r="H1662" s="60" t="n">
        <x:f>'Raw_Data'!H1662</x:f>
        <x:v>12095</x:v>
      </x:c>
      <x:c r="I1662" s="60" t="n">
        <x:f>'Raw_Data'!I1662</x:f>
        <x:v>850.6</x:v>
      </x:c>
      <x:c r="J1662" s="32" t="n">
        <x:f>'Raw_Data'!J1662</x:f>
        <x:v>0.572</x:v>
      </x:c>
      <x:c r="K1662" s="32" t="n">
        <x:f>'Raw_Data'!K1662</x:f>
        <x:v>0.659</x:v>
      </x:c>
      <x:c r="L1662" t="n">
        <x:f>'Raw_Data'!L1662</x:f>
        <x:v>0</x:v>
      </x:c>
      <x:c r="M1662" t="n">
        <x:f>IF('Raw_Data'!M1662="",Assumptions!$B$15,'Raw_Data'!M1662)</x:f>
        <x:v>7</x:v>
      </x:c>
      <x:c r="N1662" s="32" t="n">
        <x:f>'Raw_Data'!N1662</x:f>
        <x:v>0.239</x:v>
      </x:c>
      <x:c r="O1662" t="str">
        <x:f>IF(OR(D1662&lt;620,L1662&gt;=2,J1662&gt;0.9),"High",IF(OR(D1662&lt;700,L1662=1,J1662&gt;0.75),"Medium","Low"))</x:f>
        <x:v>Medium</x:v>
      </x:c>
      <x:c r="P1662" s="30" t="n">
        <x:f>XLOOKUP(F1662,Assumptions!$A$4:$A$6,Assumptions!$B$4:$B$6)</x:f>
        <x:v>95</x:v>
      </x:c>
      <x:c r="Q1662" s="32" t="n">
        <x:f>XLOOKUP(F1662,Assumptions!$A$4:$A$6,Assumptions!$C$4:$C$6)</x:f>
        <x:v>0.219</x:v>
      </x:c>
      <x:c r="R1662" s="32" t="n">
        <x:f>XLOOKUP(F1662,Assumptions!$A$4:$A$6,Assumptions!$D$4:$D$6)</x:f>
        <x:v>0.016</x:v>
      </x:c>
      <x:c r="S1662" s="32" t="n">
        <x:f>XLOOKUP(F1662,Assumptions!$A$4:$A$6,Assumptions!$E$4:$E$6)</x:f>
        <x:v>0.01</x:v>
      </x:c>
      <x:c r="T1662" s="32" t="n">
        <x:f>XLOOKUP(O1662,Assumptions!$H$4:$H$6,Assumptions!$I$4:$I$6)</x:f>
        <x:v>0.012</x:v>
      </x:c>
      <x:c r="U1662" s="30" t="n">
        <x:f>XLOOKUP(F1662,Assumptions!$A$4:$A$6,Assumptions!$F$4:$F$6)</x:f>
        <x:v>90</x:v>
      </x:c>
      <x:c r="V1662" s="60" t="n">
        <x:f>I1662*12</x:f>
        <x:v>10207.2</x:v>
      </x:c>
      <x:c r="W1662" s="60" t="n">
        <x:f>H1662*J1662*(1-K1662)*Q1662</x:f>
        <x:v>516.6547128599999</x:v>
      </x:c>
      <x:c r="X1662" s="60" t="n">
        <x:f>V1662*R1662</x:f>
        <x:v>163.3152</x:v>
      </x:c>
      <x:c r="Y1662" s="60" t="n">
        <x:f>V1662*S1662</x:f>
        <x:v>102.072</x:v>
      </x:c>
      <x:c r="Z1662" s="60" t="n">
        <x:f>H1662*J1662*T1662</x:f>
        <x:v>83.02008</x:v>
      </x:c>
      <x:c r="AA1662" s="60" t="n">
        <x:f>P1662+W1662+X1662-Y1662-Z1662-U1662</x:f>
        <x:v>499.8778328599999</x:v>
      </x:c>
      <x:c r="AB1662" s="32" t="n">
        <x:f>IFERROR(AA1662/(P1662+W1662+X1662),0)</x:f>
        <x:v>0.6450286966821949</x:v>
      </x:c>
      <x:c r="AC1662" t="n">
        <x:f>IF(O1662="High",0,IF(I1662&gt;=1800,3,IF(I1662&gt;=900,2,1))+IF(K1662&gt;=0.9,2,IF(K1662&gt;=0.75,1,0))+IF(J1662&lt;=0.7,2,IF(J1662&lt;=0.85,1,0))+IF(M1662&gt;=8,1,0))</x:f>
        <x:v>3</x:v>
      </x:c>
      <x:c r="AD1662" t="str">
        <x:f>IF(AND(O1662&lt;&gt;"High",AC1662&gt;=Assumptions!$B$10,AA1662&gt;0),"Priority Growth",IF(AND(O1662="Low",AA1662&gt;0),"Maintain","Watch"))</x:f>
        <x:v>Watch</x:v>
      </x:c>
      <x:c r="AE1662" s="60" t="n">
        <x:f>MAX(AA1662,0)*N1662</x:f>
        <x:v>119.47080205353997</x:v>
      </x:c>
      <x:c r="AF1662" t="str">
        <x:f>IF(AND(AA1662&gt;=Assumptions!$B$11,O1662&lt;&gt;"High",OR(N1662&gt;=Assumptions!$B$12,M1662&lt;=6)),"High","Standard")</x:f>
        <x:v>High</x:v>
      </x:c>
    </x:row>
    <x:row r="1663">
      <x:c r="A1663" t="str">
        <x:f>'Raw_Data'!A1663</x:f>
        <x:v>C01662</x:v>
      </x:c>
      <x:c r="B1663" t="n">
        <x:f>'Raw_Data'!B1663</x:f>
        <x:v>43</x:v>
      </x:c>
      <x:c r="C1663" s="30" t="n">
        <x:f>'Raw_Data'!C1663</x:f>
        <x:v>32480</x:v>
      </x:c>
      <x:c r="D1663" t="n">
        <x:f>'Raw_Data'!D1663</x:f>
        <x:v>707</x:v>
      </x:c>
      <x:c r="E1663" t="n">
        <x:f>'Raw_Data'!E1663</x:f>
        <x:v>86</x:v>
      </x:c>
      <x:c r="F1663" t="str">
        <x:f>PROPER(TRIM('Raw_Data'!F1663))</x:f>
        <x:v>Classic</x:v>
      </x:c>
      <x:c r="G1663" t="str">
        <x:f>PROPER(TRIM('Raw_Data'!G1663))</x:f>
        <x:v>Partner</x:v>
      </x:c>
      <x:c r="H1663" s="60" t="n">
        <x:f>'Raw_Data'!H1663</x:f>
        <x:v>3004</x:v>
      </x:c>
      <x:c r="I1663" s="60" t="n">
        <x:f>'Raw_Data'!I1663</x:f>
        <x:v>626.54</x:v>
      </x:c>
      <x:c r="J1663" s="32" t="n">
        <x:f>'Raw_Data'!J1663</x:f>
        <x:v>0.671</x:v>
      </x:c>
      <x:c r="K1663" s="32" t="n">
        <x:f>'Raw_Data'!K1663</x:f>
        <x:v>0.787</x:v>
      </x:c>
      <x:c r="L1663" t="n">
        <x:f>'Raw_Data'!L1663</x:f>
        <x:v>0</x:v>
      </x:c>
      <x:c r="M1663" t="n">
        <x:f>IF('Raw_Data'!M1663="",Assumptions!$B$15,'Raw_Data'!M1663)</x:f>
        <x:v>10</x:v>
      </x:c>
      <x:c r="N1663" s="32" t="n">
        <x:f>'Raw_Data'!N1663</x:f>
        <x:v>0.02</x:v>
      </x:c>
      <x:c r="O1663" t="str">
        <x:f>IF(OR(D1663&lt;620,L1663&gt;=2,J1663&gt;0.9),"High",IF(OR(D1663&lt;700,L1663=1,J1663&gt;0.75),"Medium","Low"))</x:f>
        <x:v>Low</x:v>
      </x:c>
      <x:c r="P1663" s="30" t="n">
        <x:f>XLOOKUP(F1663,Assumptions!$A$4:$A$6,Assumptions!$B$4:$B$6)</x:f>
        <x:v>0</x:v>
      </x:c>
      <x:c r="Q1663" s="32" t="n">
        <x:f>XLOOKUP(F1663,Assumptions!$A$4:$A$6,Assumptions!$C$4:$C$6)</x:f>
        <x:v>0.229</x:v>
      </x:c>
      <x:c r="R1663" s="32" t="n">
        <x:f>XLOOKUP(F1663,Assumptions!$A$4:$A$6,Assumptions!$D$4:$D$6)</x:f>
        <x:v>0.015</x:v>
      </x:c>
      <x:c r="S1663" s="32" t="n">
        <x:f>XLOOKUP(F1663,Assumptions!$A$4:$A$6,Assumptions!$E$4:$E$6)</x:f>
        <x:v>0.0075</x:v>
      </x:c>
      <x:c r="T1663" s="32" t="n">
        <x:f>XLOOKUP(O1663,Assumptions!$H$4:$H$6,Assumptions!$I$4:$I$6)</x:f>
        <x:v>0.0035</x:v>
      </x:c>
      <x:c r="U1663" s="30" t="n">
        <x:f>XLOOKUP(F1663,Assumptions!$A$4:$A$6,Assumptions!$F$4:$F$6)</x:f>
        <x:v>60</x:v>
      </x:c>
      <x:c r="V1663" s="60" t="n">
        <x:f>I1663*12</x:f>
        <x:v>7518.48</x:v>
      </x:c>
      <x:c r="W1663" s="60" t="n">
        <x:f>H1663*J1663*(1-K1663)*Q1663</x:f>
        <x:v>98.319018468</x:v>
      </x:c>
      <x:c r="X1663" s="60" t="n">
        <x:f>V1663*R1663</x:f>
        <x:v>112.7772</x:v>
      </x:c>
      <x:c r="Y1663" s="60" t="n">
        <x:f>V1663*S1663</x:f>
        <x:v>56.3886</x:v>
      </x:c>
      <x:c r="Z1663" s="60" t="n">
        <x:f>H1663*J1663*T1663</x:f>
        <x:v>7.054894000000001</x:v>
      </x:c>
      <x:c r="AA1663" s="60" t="n">
        <x:f>P1663+W1663+X1663-Y1663-Z1663-U1663</x:f>
        <x:v>87.652724468</x:v>
      </x:c>
      <x:c r="AB1663" s="32" t="n">
        <x:f>IFERROR(AA1663/(P1663+W1663+X1663),0)</x:f>
        <x:v>0.41522640767384117</x:v>
      </x:c>
      <x:c r="AC1663" t="n">
        <x:f>IF(O1663="High",0,IF(I1663&gt;=1800,3,IF(I1663&gt;=900,2,1))+IF(K1663&gt;=0.9,2,IF(K1663&gt;=0.75,1,0))+IF(J1663&lt;=0.7,2,IF(J1663&lt;=0.85,1,0))+IF(M1663&gt;=8,1,0))</x:f>
        <x:v>5</x:v>
      </x:c>
      <x:c r="AD1663" t="str">
        <x:f>IF(AND(O1663&lt;&gt;"High",AC1663&gt;=Assumptions!$B$10,AA1663&gt;0),"Priority Growth",IF(AND(O1663="Low",AA1663&gt;0),"Maintain","Watch"))</x:f>
        <x:v>Maintain</x:v>
      </x:c>
      <x:c r="AE1663" s="60" t="n">
        <x:f>MAX(AA1663,0)*N1663</x:f>
        <x:v>1.7530544893600002</x:v>
      </x:c>
      <x:c r="AF1663" t="str">
        <x:f>IF(AND(AA1663&gt;=Assumptions!$B$11,O1663&lt;&gt;"High",OR(N1663&gt;=Assumptions!$B$12,M1663&lt;=6)),"High","Standard")</x:f>
        <x:v>Standard</x:v>
      </x:c>
    </x:row>
    <x:row r="1664">
      <x:c r="A1664" t="str">
        <x:f>'Raw_Data'!A1664</x:f>
        <x:v>C01663</x:v>
      </x:c>
      <x:c r="B1664" t="n">
        <x:f>'Raw_Data'!B1664</x:f>
        <x:v>58</x:v>
      </x:c>
      <x:c r="C1664" s="30" t="n">
        <x:f>'Raw_Data'!C1664</x:f>
        <x:v>91335</x:v>
      </x:c>
      <x:c r="D1664" t="n">
        <x:f>'Raw_Data'!D1664</x:f>
        <x:v>575</x:v>
      </x:c>
      <x:c r="E1664" t="n">
        <x:f>'Raw_Data'!E1664</x:f>
        <x:v>28</x:v>
      </x:c>
      <x:c r="F1664" t="str">
        <x:f>PROPER(TRIM('Raw_Data'!F1664))</x:f>
        <x:v>Classic</x:v>
      </x:c>
      <x:c r="G1664" t="str">
        <x:f>PROPER(TRIM('Raw_Data'!G1664))</x:f>
        <x:v>Partner</x:v>
      </x:c>
      <x:c r="H1664" s="60" t="n">
        <x:f>'Raw_Data'!H1664</x:f>
        <x:v>5822</x:v>
      </x:c>
      <x:c r="I1664" s="60" t="n">
        <x:f>'Raw_Data'!I1664</x:f>
        <x:v>821.58</x:v>
      </x:c>
      <x:c r="J1664" s="32" t="n">
        <x:f>'Raw_Data'!J1664</x:f>
        <x:v>0.501</x:v>
      </x:c>
      <x:c r="K1664" s="32" t="n">
        <x:f>'Raw_Data'!K1664</x:f>
        <x:v>0.564</x:v>
      </x:c>
      <x:c r="L1664" t="n">
        <x:f>'Raw_Data'!L1664</x:f>
        <x:v>1</x:v>
      </x:c>
      <x:c r="M1664" t="n">
        <x:f>IF('Raw_Data'!M1664="",Assumptions!$B$15,'Raw_Data'!M1664)</x:f>
        <x:v>6</x:v>
      </x:c>
      <x:c r="N1664" s="32" t="n">
        <x:f>'Raw_Data'!N1664</x:f>
        <x:v>0.151</x:v>
      </x:c>
      <x:c r="O1664" t="str">
        <x:f>IF(OR(D1664&lt;620,L1664&gt;=2,J1664&gt;0.9),"High",IF(OR(D1664&lt;700,L1664=1,J1664&gt;0.75),"Medium","Low"))</x:f>
        <x:v>High</x:v>
      </x:c>
      <x:c r="P1664" s="30" t="n">
        <x:f>XLOOKUP(F1664,Assumptions!$A$4:$A$6,Assumptions!$B$4:$B$6)</x:f>
        <x:v>0</x:v>
      </x:c>
      <x:c r="Q1664" s="32" t="n">
        <x:f>XLOOKUP(F1664,Assumptions!$A$4:$A$6,Assumptions!$C$4:$C$6)</x:f>
        <x:v>0.229</x:v>
      </x:c>
      <x:c r="R1664" s="32" t="n">
        <x:f>XLOOKUP(F1664,Assumptions!$A$4:$A$6,Assumptions!$D$4:$D$6)</x:f>
        <x:v>0.015</x:v>
      </x:c>
      <x:c r="S1664" s="32" t="n">
        <x:f>XLOOKUP(F1664,Assumptions!$A$4:$A$6,Assumptions!$E$4:$E$6)</x:f>
        <x:v>0.0075</x:v>
      </x:c>
      <x:c r="T1664" s="32" t="n">
        <x:f>XLOOKUP(O1664,Assumptions!$H$4:$H$6,Assumptions!$I$4:$I$6)</x:f>
        <x:v>0.045</x:v>
      </x:c>
      <x:c r="U1664" s="30" t="n">
        <x:f>XLOOKUP(F1664,Assumptions!$A$4:$A$6,Assumptions!$F$4:$F$6)</x:f>
        <x:v>60</x:v>
      </x:c>
      <x:c r="V1664" s="60" t="n">
        <x:f>I1664*12</x:f>
        <x:v>9858.960000000001</x:v>
      </x:c>
      <x:c r="W1664" s="60" t="n">
        <x:f>H1664*J1664*(1-K1664)*Q1664</x:f>
        <x:v>291.22717576800005</x:v>
      </x:c>
      <x:c r="X1664" s="60" t="n">
        <x:f>V1664*R1664</x:f>
        <x:v>147.8844</x:v>
      </x:c>
      <x:c r="Y1664" s="60" t="n">
        <x:f>V1664*S1664</x:f>
        <x:v>73.9422</x:v>
      </x:c>
      <x:c r="Z1664" s="60" t="n">
        <x:f>H1664*J1664*T1664</x:f>
        <x:v>131.25699</x:v>
      </x:c>
      <x:c r="AA1664" s="60" t="n">
        <x:f>P1664+W1664+X1664-Y1664-Z1664-U1664</x:f>
        <x:v>173.91238576800006</x:v>
      </x:c>
      <x:c r="AB1664" s="32" t="n">
        <x:f>IFERROR(AA1664/(P1664+W1664+X1664),0)</x:f>
        <x:v>0.3960551152946258</x:v>
      </x:c>
      <x:c r="AC1664" t="n">
        <x:f>IF(O1664="High",0,IF(I1664&gt;=1800,3,IF(I1664&gt;=900,2,1))+IF(K1664&gt;=0.9,2,IF(K1664&gt;=0.75,1,0))+IF(J1664&lt;=0.7,2,IF(J1664&lt;=0.85,1,0))+IF(M1664&gt;=8,1,0))</x:f>
        <x:v>0</x:v>
      </x:c>
      <x:c r="AD1664" t="str">
        <x:f>IF(AND(O1664&lt;&gt;"High",AC1664&gt;=Assumptions!$B$10,AA1664&gt;0),"Priority Growth",IF(AND(O1664="Low",AA1664&gt;0),"Maintain","Watch"))</x:f>
        <x:v>Watch</x:v>
      </x:c>
      <x:c r="AE1664" s="60" t="n">
        <x:f>MAX(AA1664,0)*N1664</x:f>
        <x:v>26.260770250968008</x:v>
      </x:c>
      <x:c r="AF1664" t="str">
        <x:f>IF(AND(AA1664&gt;=Assumptions!$B$11,O1664&lt;&gt;"High",OR(N1664&gt;=Assumptions!$B$12,M1664&lt;=6)),"High","Standard")</x:f>
        <x:v>Standard</x:v>
      </x:c>
    </x:row>
    <x:row r="1665">
      <x:c r="A1665" t="str">
        <x:f>'Raw_Data'!A1665</x:f>
        <x:v>C01664</x:v>
      </x:c>
      <x:c r="B1665" t="n">
        <x:f>'Raw_Data'!B1665</x:f>
        <x:v>50</x:v>
      </x:c>
      <x:c r="C1665" s="30" t="n">
        <x:f>'Raw_Data'!C1665</x:f>
        <x:v>143385</x:v>
      </x:c>
      <x:c r="D1665" t="n">
        <x:f>'Raw_Data'!D1665</x:f>
        <x:v>759</x:v>
      </x:c>
      <x:c r="E1665" t="n">
        <x:f>'Raw_Data'!E1665</x:f>
        <x:v>42</x:v>
      </x:c>
      <x:c r="F1665" t="str">
        <x:f>PROPER(TRIM('Raw_Data'!F1665))</x:f>
        <x:v>Platinum</x:v>
      </x:c>
      <x:c r="G1665" t="str">
        <x:f>PROPER(TRIM('Raw_Data'!G1665))</x:f>
        <x:v>Partner</x:v>
      </x:c>
      <x:c r="H1665" s="60" t="n">
        <x:f>'Raw_Data'!H1665</x:f>
        <x:v>35990</x:v>
      </x:c>
      <x:c r="I1665" s="60" t="n">
        <x:f>'Raw_Data'!I1665</x:f>
        <x:v>3662.12</x:v>
      </x:c>
      <x:c r="J1665" s="32" t="n">
        <x:f>'Raw_Data'!J1665</x:f>
        <x:v>0.286</x:v>
      </x:c>
      <x:c r="K1665" s="32" t="n">
        <x:f>'Raw_Data'!K1665</x:f>
        <x:v>0.682</x:v>
      </x:c>
      <x:c r="L1665" t="n">
        <x:f>'Raw_Data'!L1665</x:f>
        <x:v>0</x:v>
      </x:c>
      <x:c r="M1665" t="n">
        <x:f>IF('Raw_Data'!M1665="",Assumptions!$B$15,'Raw_Data'!M1665)</x:f>
        <x:v>10</x:v>
      </x:c>
      <x:c r="N1665" s="32" t="n">
        <x:f>'Raw_Data'!N1665</x:f>
        <x:v>0.02</x:v>
      </x:c>
      <x:c r="O1665" t="str">
        <x:f>IF(OR(D1665&lt;620,L1665&gt;=2,J1665&gt;0.9),"High",IF(OR(D1665&lt;700,L1665=1,J1665&gt;0.75),"Medium","Low"))</x:f>
        <x:v>Low</x:v>
      </x:c>
      <x:c r="P1665" s="30" t="n">
        <x:f>XLOOKUP(F1665,Assumptions!$A$4:$A$6,Assumptions!$B$4:$B$6)</x:f>
        <x:v>195</x:v>
      </x:c>
      <x:c r="Q1665" s="32" t="n">
        <x:f>XLOOKUP(F1665,Assumptions!$A$4:$A$6,Assumptions!$C$4:$C$6)</x:f>
        <x:v>0.199</x:v>
      </x:c>
      <x:c r="R1665" s="32" t="n">
        <x:f>XLOOKUP(F1665,Assumptions!$A$4:$A$6,Assumptions!$D$4:$D$6)</x:f>
        <x:v>0.017</x:v>
      </x:c>
      <x:c r="S1665" s="32" t="n">
        <x:f>XLOOKUP(F1665,Assumptions!$A$4:$A$6,Assumptions!$E$4:$E$6)</x:f>
        <x:v>0.013</x:v>
      </x:c>
      <x:c r="T1665" s="32" t="n">
        <x:f>XLOOKUP(O1665,Assumptions!$H$4:$H$6,Assumptions!$I$4:$I$6)</x:f>
        <x:v>0.0035</x:v>
      </x:c>
      <x:c r="U1665" s="30" t="n">
        <x:f>XLOOKUP(F1665,Assumptions!$A$4:$A$6,Assumptions!$F$4:$F$6)</x:f>
        <x:v>140</x:v>
      </x:c>
      <x:c r="V1665" s="60" t="n">
        <x:f>I1665*12</x:f>
        <x:v>43945.44</x:v>
      </x:c>
      <x:c r="W1665" s="60" t="n">
        <x:f>H1665*J1665*(1-K1665)*Q1665</x:f>
        <x:v>651.37048548</x:v>
      </x:c>
      <x:c r="X1665" s="60" t="n">
        <x:f>V1665*R1665</x:f>
        <x:v>747.07248</x:v>
      </x:c>
      <x:c r="Y1665" s="60" t="n">
        <x:f>V1665*S1665</x:f>
        <x:v>571.29072</x:v>
      </x:c>
      <x:c r="Z1665" s="60" t="n">
        <x:f>H1665*J1665*T1665</x:f>
        <x:v>36.02599</x:v>
      </x:c>
      <x:c r="AA1665" s="60" t="n">
        <x:f>P1665+W1665+X1665-Y1665-Z1665-U1665</x:f>
        <x:v>846.1262554800002</x:v>
      </x:c>
      <x:c r="AB1665" s="32" t="n">
        <x:f>IFERROR(AA1665/(P1665+W1665+X1665),0)</x:f>
        <x:v>0.5310050461863364</x:v>
      </x:c>
      <x:c r="AC1665" t="n">
        <x:f>IF(O1665="High",0,IF(I1665&gt;=1800,3,IF(I1665&gt;=900,2,1))+IF(K1665&gt;=0.9,2,IF(K1665&gt;=0.75,1,0))+IF(J1665&lt;=0.7,2,IF(J1665&lt;=0.85,1,0))+IF(M1665&gt;=8,1,0))</x:f>
        <x:v>6</x:v>
      </x:c>
      <x:c r="AD1665" t="str">
        <x:f>IF(AND(O1665&lt;&gt;"High",AC1665&gt;=Assumptions!$B$10,AA1665&gt;0),"Priority Growth",IF(AND(O1665="Low",AA1665&gt;0),"Maintain","Watch"))</x:f>
        <x:v>Priority Growth</x:v>
      </x:c>
      <x:c r="AE1665" s="60" t="n">
        <x:f>MAX(AA1665,0)*N1665</x:f>
        <x:v>16.922525109600002</x:v>
      </x:c>
      <x:c r="AF1665" t="str">
        <x:f>IF(AND(AA1665&gt;=Assumptions!$B$11,O1665&lt;&gt;"High",OR(N1665&gt;=Assumptions!$B$12,M1665&lt;=6)),"High","Standard")</x:f>
        <x:v>Standard</x:v>
      </x:c>
    </x:row>
    <x:row r="1666">
      <x:c r="A1666" t="str">
        <x:f>'Raw_Data'!A1666</x:f>
        <x:v>C01665</x:v>
      </x:c>
      <x:c r="B1666" t="n">
        <x:f>'Raw_Data'!B1666</x:f>
        <x:v>30</x:v>
      </x:c>
      <x:c r="C1666" s="30" t="n">
        <x:f>'Raw_Data'!C1666</x:f>
        <x:v>121373</x:v>
      </x:c>
      <x:c r="D1666" t="n">
        <x:f>'Raw_Data'!D1666</x:f>
        <x:v>713</x:v>
      </x:c>
      <x:c r="E1666" t="n">
        <x:f>'Raw_Data'!E1666</x:f>
        <x:v>42</x:v>
      </x:c>
      <x:c r="F1666" t="str">
        <x:f>PROPER(TRIM('Raw_Data'!F1666))</x:f>
        <x:v>Platinum</x:v>
      </x:c>
      <x:c r="G1666" t="str">
        <x:f>PROPER(TRIM('Raw_Data'!G1666))</x:f>
        <x:v>Digital</x:v>
      </x:c>
      <x:c r="H1666" s="60" t="n">
        <x:f>'Raw_Data'!H1666</x:f>
        <x:v>24533</x:v>
      </x:c>
      <x:c r="I1666" s="60" t="n">
        <x:f>'Raw_Data'!I1666</x:f>
        <x:v>2584.89</x:v>
      </x:c>
      <x:c r="J1666" s="32" t="n">
        <x:f>'Raw_Data'!J1666</x:f>
        <x:v>0.467</x:v>
      </x:c>
      <x:c r="K1666" s="32" t="n">
        <x:f>'Raw_Data'!K1666</x:f>
        <x:v>0.703</x:v>
      </x:c>
      <x:c r="L1666" t="n">
        <x:f>'Raw_Data'!L1666</x:f>
        <x:v>0</x:v>
      </x:c>
      <x:c r="M1666" t="n">
        <x:f>IF('Raw_Data'!M1666="",Assumptions!$B$15,'Raw_Data'!M1666)</x:f>
        <x:v>8</x:v>
      </x:c>
      <x:c r="N1666" s="32" t="n">
        <x:f>'Raw_Data'!N1666</x:f>
        <x:v>0.035</x:v>
      </x:c>
      <x:c r="O1666" t="str">
        <x:f>IF(OR(D1666&lt;620,L1666&gt;=2,J1666&gt;0.9),"High",IF(OR(D1666&lt;700,L1666=1,J1666&gt;0.75),"Medium","Low"))</x:f>
        <x:v>Low</x:v>
      </x:c>
      <x:c r="P1666" s="30" t="n">
        <x:f>XLOOKUP(F1666,Assumptions!$A$4:$A$6,Assumptions!$B$4:$B$6)</x:f>
        <x:v>195</x:v>
      </x:c>
      <x:c r="Q1666" s="32" t="n">
        <x:f>XLOOKUP(F1666,Assumptions!$A$4:$A$6,Assumptions!$C$4:$C$6)</x:f>
        <x:v>0.199</x:v>
      </x:c>
      <x:c r="R1666" s="32" t="n">
        <x:f>XLOOKUP(F1666,Assumptions!$A$4:$A$6,Assumptions!$D$4:$D$6)</x:f>
        <x:v>0.017</x:v>
      </x:c>
      <x:c r="S1666" s="32" t="n">
        <x:f>XLOOKUP(F1666,Assumptions!$A$4:$A$6,Assumptions!$E$4:$E$6)</x:f>
        <x:v>0.013</x:v>
      </x:c>
      <x:c r="T1666" s="32" t="n">
        <x:f>XLOOKUP(O1666,Assumptions!$H$4:$H$6,Assumptions!$I$4:$I$6)</x:f>
        <x:v>0.0035</x:v>
      </x:c>
      <x:c r="U1666" s="30" t="n">
        <x:f>XLOOKUP(F1666,Assumptions!$A$4:$A$6,Assumptions!$F$4:$F$6)</x:f>
        <x:v>140</x:v>
      </x:c>
      <x:c r="V1666" s="60" t="n">
        <x:f>I1666*12</x:f>
        <x:v>31018.68</x:v>
      </x:c>
      <x:c r="W1666" s="60" t="n">
        <x:f>H1666*J1666*(1-K1666)*Q1666</x:f>
        <x:v>677.1378108330001</x:v>
      </x:c>
      <x:c r="X1666" s="60" t="n">
        <x:f>V1666*R1666</x:f>
        <x:v>527.3175600000001</x:v>
      </x:c>
      <x:c r="Y1666" s="60" t="n">
        <x:f>V1666*S1666</x:f>
        <x:v>403.24284</x:v>
      </x:c>
      <x:c r="Z1666" s="60" t="n">
        <x:f>H1666*J1666*T1666</x:f>
        <x:v>40.099188500000004</x:v>
      </x:c>
      <x:c r="AA1666" s="60" t="n">
        <x:f>P1666+W1666+X1666-Y1666-Z1666-U1666</x:f>
        <x:v>816.1133423330002</x:v>
      </x:c>
      <x:c r="AB1666" s="32" t="n">
        <x:f>IFERROR(AA1666/(P1666+W1666+X1666),0)</x:f>
        <x:v>0.5831649649872176</x:v>
      </x:c>
      <x:c r="AC1666" t="n">
        <x:f>IF(O1666="High",0,IF(I1666&gt;=1800,3,IF(I1666&gt;=900,2,1))+IF(K1666&gt;=0.9,2,IF(K1666&gt;=0.75,1,0))+IF(J1666&lt;=0.7,2,IF(J1666&lt;=0.85,1,0))+IF(M1666&gt;=8,1,0))</x:f>
        <x:v>6</x:v>
      </x:c>
      <x:c r="AD1666" t="str">
        <x:f>IF(AND(O1666&lt;&gt;"High",AC1666&gt;=Assumptions!$B$10,AA1666&gt;0),"Priority Growth",IF(AND(O1666="Low",AA1666&gt;0),"Maintain","Watch"))</x:f>
        <x:v>Priority Growth</x:v>
      </x:c>
      <x:c r="AE1666" s="60" t="n">
        <x:f>MAX(AA1666,0)*N1666</x:f>
        <x:v>28.56396698165501</x:v>
      </x:c>
      <x:c r="AF1666" t="str">
        <x:f>IF(AND(AA1666&gt;=Assumptions!$B$11,O1666&lt;&gt;"High",OR(N1666&gt;=Assumptions!$B$12,M1666&lt;=6)),"High","Standard")</x:f>
        <x:v>Standard</x:v>
      </x:c>
    </x:row>
    <x:row r="1667">
      <x:c r="A1667" t="str">
        <x:f>'Raw_Data'!A1667</x:f>
        <x:v>C01666</x:v>
      </x:c>
      <x:c r="B1667" t="n">
        <x:f>'Raw_Data'!B1667</x:f>
        <x:v>52</x:v>
      </x:c>
      <x:c r="C1667" s="30" t="n">
        <x:f>'Raw_Data'!C1667</x:f>
        <x:v>41680</x:v>
      </x:c>
      <x:c r="D1667" t="n">
        <x:f>'Raw_Data'!D1667</x:f>
        <x:v>635</x:v>
      </x:c>
      <x:c r="E1667" t="n">
        <x:f>'Raw_Data'!E1667</x:f>
        <x:v>36</x:v>
      </x:c>
      <x:c r="F1667" t="str">
        <x:f>PROPER(TRIM('Raw_Data'!F1667))</x:f>
        <x:v>Classic</x:v>
      </x:c>
      <x:c r="G1667" t="str">
        <x:f>PROPER(TRIM('Raw_Data'!G1667))</x:f>
        <x:v>Digital</x:v>
      </x:c>
      <x:c r="H1667" s="60" t="n">
        <x:f>'Raw_Data'!H1667</x:f>
        <x:v>3523</x:v>
      </x:c>
      <x:c r="I1667" s="60" t="n">
        <x:f>'Raw_Data'!I1667</x:f>
        <x:v>498.21</x:v>
      </x:c>
      <x:c r="J1667" s="32" t="n">
        <x:f>'Raw_Data'!J1667</x:f>
        <x:v>0.537</x:v>
      </x:c>
      <x:c r="K1667" s="32" t="n">
        <x:f>'Raw_Data'!K1667</x:f>
        <x:v>0.708</x:v>
      </x:c>
      <x:c r="L1667" t="n">
        <x:f>'Raw_Data'!L1667</x:f>
        <x:v>0</x:v>
      </x:c>
      <x:c r="M1667" t="n">
        <x:f>IF('Raw_Data'!M1667="",Assumptions!$B$15,'Raw_Data'!M1667)</x:f>
        <x:v>9</x:v>
      </x:c>
      <x:c r="N1667" s="32" t="n">
        <x:f>'Raw_Data'!N1667</x:f>
        <x:v>0.02</x:v>
      </x:c>
      <x:c r="O1667" t="str">
        <x:f>IF(OR(D1667&lt;620,L1667&gt;=2,J1667&gt;0.9),"High",IF(OR(D1667&lt;700,L1667=1,J1667&gt;0.75),"Medium","Low"))</x:f>
        <x:v>Medium</x:v>
      </x:c>
      <x:c r="P1667" s="30" t="n">
        <x:f>XLOOKUP(F1667,Assumptions!$A$4:$A$6,Assumptions!$B$4:$B$6)</x:f>
        <x:v>0</x:v>
      </x:c>
      <x:c r="Q1667" s="32" t="n">
        <x:f>XLOOKUP(F1667,Assumptions!$A$4:$A$6,Assumptions!$C$4:$C$6)</x:f>
        <x:v>0.229</x:v>
      </x:c>
      <x:c r="R1667" s="32" t="n">
        <x:f>XLOOKUP(F1667,Assumptions!$A$4:$A$6,Assumptions!$D$4:$D$6)</x:f>
        <x:v>0.015</x:v>
      </x:c>
      <x:c r="S1667" s="32" t="n">
        <x:f>XLOOKUP(F1667,Assumptions!$A$4:$A$6,Assumptions!$E$4:$E$6)</x:f>
        <x:v>0.0075</x:v>
      </x:c>
      <x:c r="T1667" s="32" t="n">
        <x:f>XLOOKUP(O1667,Assumptions!$H$4:$H$6,Assumptions!$I$4:$I$6)</x:f>
        <x:v>0.012</x:v>
      </x:c>
      <x:c r="U1667" s="30" t="n">
        <x:f>XLOOKUP(F1667,Assumptions!$A$4:$A$6,Assumptions!$F$4:$F$6)</x:f>
        <x:v>60</x:v>
      </x:c>
      <x:c r="V1667" s="60" t="n">
        <x:f>I1667*12</x:f>
        <x:v>5978.5199999999995</x:v>
      </x:c>
      <x:c r="W1667" s="60" t="n">
        <x:f>H1667*J1667*(1-K1667)*Q1667</x:f>
        <x:v>126.50429266800002</x:v>
      </x:c>
      <x:c r="X1667" s="60" t="n">
        <x:f>V1667*R1667</x:f>
        <x:v>89.67779999999999</x:v>
      </x:c>
      <x:c r="Y1667" s="60" t="n">
        <x:f>V1667*S1667</x:f>
        <x:v>44.838899999999995</x:v>
      </x:c>
      <x:c r="Z1667" s="60" t="n">
        <x:f>H1667*J1667*T1667</x:f>
        <x:v>22.702212000000003</x:v>
      </x:c>
      <x:c r="AA1667" s="60" t="n">
        <x:f>P1667+W1667+X1667-Y1667-Z1667-U1667</x:f>
        <x:v>88.640980668</x:v>
      </x:c>
      <x:c r="AB1667" s="32" t="n">
        <x:f>IFERROR(AA1667/(P1667+W1667+X1667),0)</x:f>
        <x:v>0.4100292469836052</x:v>
      </x:c>
      <x:c r="AC1667" t="n">
        <x:f>IF(O1667="High",0,IF(I1667&gt;=1800,3,IF(I1667&gt;=900,2,1))+IF(K1667&gt;=0.9,2,IF(K1667&gt;=0.75,1,0))+IF(J1667&lt;=0.7,2,IF(J1667&lt;=0.85,1,0))+IF(M1667&gt;=8,1,0))</x:f>
        <x:v>4</x:v>
      </x:c>
      <x:c r="AD1667" t="str">
        <x:f>IF(AND(O1667&lt;&gt;"High",AC1667&gt;=Assumptions!$B$10,AA1667&gt;0),"Priority Growth",IF(AND(O1667="Low",AA1667&gt;0),"Maintain","Watch"))</x:f>
        <x:v>Watch</x:v>
      </x:c>
      <x:c r="AE1667" s="60" t="n">
        <x:f>MAX(AA1667,0)*N1667</x:f>
        <x:v>1.77281961336</x:v>
      </x:c>
      <x:c r="AF1667" t="str">
        <x:f>IF(AND(AA1667&gt;=Assumptions!$B$11,O1667&lt;&gt;"High",OR(N1667&gt;=Assumptions!$B$12,M1667&lt;=6)),"High","Standard")</x:f>
        <x:v>Standard</x:v>
      </x:c>
    </x:row>
    <x:row r="1668">
      <x:c r="A1668" t="str">
        <x:f>'Raw_Data'!A1668</x:f>
        <x:v>C01667</x:v>
      </x:c>
      <x:c r="B1668" t="n">
        <x:f>'Raw_Data'!B1668</x:f>
        <x:v>37</x:v>
      </x:c>
      <x:c r="C1668" s="30" t="n">
        <x:f>'Raw_Data'!C1668</x:f>
        <x:v>73671</x:v>
      </x:c>
      <x:c r="D1668" t="n">
        <x:f>'Raw_Data'!D1668</x:f>
        <x:v>682</x:v>
      </x:c>
      <x:c r="E1668" t="n">
        <x:f>'Raw_Data'!E1668</x:f>
        <x:v>79</x:v>
      </x:c>
      <x:c r="F1668" t="str">
        <x:f>PROPER(TRIM('Raw_Data'!F1668))</x:f>
        <x:v>Gold</x:v>
      </x:c>
      <x:c r="G1668" t="str">
        <x:f>PROPER(TRIM('Raw_Data'!G1668))</x:f>
        <x:v>Digital</x:v>
      </x:c>
      <x:c r="H1668" s="60" t="n">
        <x:f>'Raw_Data'!H1668</x:f>
        <x:v>13447</x:v>
      </x:c>
      <x:c r="I1668" s="60" t="n">
        <x:f>'Raw_Data'!I1668</x:f>
        <x:v>1597.81</x:v>
      </x:c>
      <x:c r="J1668" s="32" t="n">
        <x:f>'Raw_Data'!J1668</x:f>
        <x:v>0.337</x:v>
      </x:c>
      <x:c r="K1668" s="32" t="n">
        <x:f>'Raw_Data'!K1668</x:f>
        <x:v>0.916</x:v>
      </x:c>
      <x:c r="L1668" t="n">
        <x:f>'Raw_Data'!L1668</x:f>
        <x:v>0</x:v>
      </x:c>
      <x:c r="M1668" t="n">
        <x:f>IF('Raw_Data'!M1668="",Assumptions!$B$15,'Raw_Data'!M1668)</x:f>
        <x:v>10</x:v>
      </x:c>
      <x:c r="N1668" s="32" t="n">
        <x:f>'Raw_Data'!N1668</x:f>
        <x:v>0.02</x:v>
      </x:c>
      <x:c r="O1668" t="str">
        <x:f>IF(OR(D1668&lt;620,L1668&gt;=2,J1668&gt;0.9),"High",IF(OR(D1668&lt;700,L1668=1,J1668&gt;0.75),"Medium","Low"))</x:f>
        <x:v>Medium</x:v>
      </x:c>
      <x:c r="P1668" s="30" t="n">
        <x:f>XLOOKUP(F1668,Assumptions!$A$4:$A$6,Assumptions!$B$4:$B$6)</x:f>
        <x:v>95</x:v>
      </x:c>
      <x:c r="Q1668" s="32" t="n">
        <x:f>XLOOKUP(F1668,Assumptions!$A$4:$A$6,Assumptions!$C$4:$C$6)</x:f>
        <x:v>0.219</x:v>
      </x:c>
      <x:c r="R1668" s="32" t="n">
        <x:f>XLOOKUP(F1668,Assumptions!$A$4:$A$6,Assumptions!$D$4:$D$6)</x:f>
        <x:v>0.016</x:v>
      </x:c>
      <x:c r="S1668" s="32" t="n">
        <x:f>XLOOKUP(F1668,Assumptions!$A$4:$A$6,Assumptions!$E$4:$E$6)</x:f>
        <x:v>0.01</x:v>
      </x:c>
      <x:c r="T1668" s="32" t="n">
        <x:f>XLOOKUP(O1668,Assumptions!$H$4:$H$6,Assumptions!$I$4:$I$6)</x:f>
        <x:v>0.012</x:v>
      </x:c>
      <x:c r="U1668" s="30" t="n">
        <x:f>XLOOKUP(F1668,Assumptions!$A$4:$A$6,Assumptions!$F$4:$F$6)</x:f>
        <x:v>90</x:v>
      </x:c>
      <x:c r="V1668" s="60" t="n">
        <x:f>I1668*12</x:f>
        <x:v>19173.72</x:v>
      </x:c>
      <x:c r="W1668" s="60" t="n">
        <x:f>H1668*J1668*(1-K1668)*Q1668</x:f>
        <x:v>83.36403104399997</x:v>
      </x:c>
      <x:c r="X1668" s="60" t="n">
        <x:f>V1668*R1668</x:f>
        <x:v>306.77952000000005</x:v>
      </x:c>
      <x:c r="Y1668" s="60" t="n">
        <x:f>V1668*S1668</x:f>
        <x:v>191.73720000000003</x:v>
      </x:c>
      <x:c r="Z1668" s="60" t="n">
        <x:f>H1668*J1668*T1668</x:f>
        <x:v>54.379668</x:v>
      </x:c>
      <x:c r="AA1668" s="60" t="n">
        <x:f>P1668+W1668+X1668-Y1668-Z1668-U1668</x:f>
        <x:v>149.02668304399995</x:v>
      </x:c>
      <x:c r="AB1668" s="32" t="n">
        <x:f>IFERROR(AA1668/(P1668+W1668+X1668),0)</x:f>
        <x:v>0.30718059164819034</x:v>
      </x:c>
      <x:c r="AC1668" t="n">
        <x:f>IF(O1668="High",0,IF(I1668&gt;=1800,3,IF(I1668&gt;=900,2,1))+IF(K1668&gt;=0.9,2,IF(K1668&gt;=0.75,1,0))+IF(J1668&lt;=0.7,2,IF(J1668&lt;=0.85,1,0))+IF(M1668&gt;=8,1,0))</x:f>
        <x:v>7</x:v>
      </x:c>
      <x:c r="AD1668" t="str">
        <x:f>IF(AND(O1668&lt;&gt;"High",AC1668&gt;=Assumptions!$B$10,AA1668&gt;0),"Priority Growth",IF(AND(O1668="Low",AA1668&gt;0),"Maintain","Watch"))</x:f>
        <x:v>Priority Growth</x:v>
      </x:c>
      <x:c r="AE1668" s="60" t="n">
        <x:f>MAX(AA1668,0)*N1668</x:f>
        <x:v>2.980533660879999</x:v>
      </x:c>
      <x:c r="AF1668" t="str">
        <x:f>IF(AND(AA1668&gt;=Assumptions!$B$11,O1668&lt;&gt;"High",OR(N1668&gt;=Assumptions!$B$12,M1668&lt;=6)),"High","Standard")</x:f>
        <x:v>Standard</x:v>
      </x:c>
    </x:row>
    <x:row r="1669">
      <x:c r="A1669" t="str">
        <x:f>'Raw_Data'!A1669</x:f>
        <x:v>C01668</x:v>
      </x:c>
      <x:c r="B1669" t="n">
        <x:f>'Raw_Data'!B1669</x:f>
        <x:v>37</x:v>
      </x:c>
      <x:c r="C1669" s="30" t="n">
        <x:f>'Raw_Data'!C1669</x:f>
        <x:v>162416</x:v>
      </x:c>
      <x:c r="D1669" t="n">
        <x:f>'Raw_Data'!D1669</x:f>
        <x:v>757</x:v>
      </x:c>
      <x:c r="E1669" t="n">
        <x:f>'Raw_Data'!E1669</x:f>
        <x:v>52</x:v>
      </x:c>
      <x:c r="F1669" t="str">
        <x:f>PROPER(TRIM('Raw_Data'!F1669))</x:f>
        <x:v>Classic</x:v>
      </x:c>
      <x:c r="G1669" t="str">
        <x:f>PROPER(TRIM('Raw_Data'!G1669))</x:f>
        <x:v>Branch</x:v>
      </x:c>
      <x:c r="H1669" s="60" t="n">
        <x:f>'Raw_Data'!H1669</x:f>
        <x:v>18609</x:v>
      </x:c>
      <x:c r="I1669" s="60" t="n">
        <x:f>'Raw_Data'!I1669</x:f>
        <x:v>1981.84</x:v>
      </x:c>
      <x:c r="J1669" s="32" t="n">
        <x:f>'Raw_Data'!J1669</x:f>
        <x:v>0.232</x:v>
      </x:c>
      <x:c r="K1669" s="32" t="n">
        <x:f>'Raw_Data'!K1669</x:f>
        <x:v>0.844</x:v>
      </x:c>
      <x:c r="L1669" t="n">
        <x:f>'Raw_Data'!L1669</x:f>
        <x:v>0</x:v>
      </x:c>
      <x:c r="M1669" t="n">
        <x:f>IF('Raw_Data'!M1669="",Assumptions!$B$15,'Raw_Data'!M1669)</x:f>
        <x:v>7.370408870408871</x:v>
      </x:c>
      <x:c r="N1669" s="32" t="n">
        <x:f>'Raw_Data'!N1669</x:f>
        <x:v>0.126</x:v>
      </x:c>
      <x:c r="O1669" t="str">
        <x:f>IF(OR(D1669&lt;620,L1669&gt;=2,J1669&gt;0.9),"High",IF(OR(D1669&lt;700,L1669=1,J1669&gt;0.75),"Medium","Low"))</x:f>
        <x:v>Low</x:v>
      </x:c>
      <x:c r="P1669" s="30" t="n">
        <x:f>XLOOKUP(F1669,Assumptions!$A$4:$A$6,Assumptions!$B$4:$B$6)</x:f>
        <x:v>0</x:v>
      </x:c>
      <x:c r="Q1669" s="32" t="n">
        <x:f>XLOOKUP(F1669,Assumptions!$A$4:$A$6,Assumptions!$C$4:$C$6)</x:f>
        <x:v>0.229</x:v>
      </x:c>
      <x:c r="R1669" s="32" t="n">
        <x:f>XLOOKUP(F1669,Assumptions!$A$4:$A$6,Assumptions!$D$4:$D$6)</x:f>
        <x:v>0.015</x:v>
      </x:c>
      <x:c r="S1669" s="32" t="n">
        <x:f>XLOOKUP(F1669,Assumptions!$A$4:$A$6,Assumptions!$E$4:$E$6)</x:f>
        <x:v>0.0075</x:v>
      </x:c>
      <x:c r="T1669" s="32" t="n">
        <x:f>XLOOKUP(O1669,Assumptions!$H$4:$H$6,Assumptions!$I$4:$I$6)</x:f>
        <x:v>0.0035</x:v>
      </x:c>
      <x:c r="U1669" s="30" t="n">
        <x:f>XLOOKUP(F1669,Assumptions!$A$4:$A$6,Assumptions!$F$4:$F$6)</x:f>
        <x:v>60</x:v>
      </x:c>
      <x:c r="V1669" s="60" t="n">
        <x:f>I1669*12</x:f>
        <x:v>23782.079999999998</x:v>
      </x:c>
      <x:c r="W1669" s="60" t="n">
        <x:f>H1669*J1669*(1-K1669)*Q1669</x:f>
        <x:v>154.23079651200004</x:v>
      </x:c>
      <x:c r="X1669" s="60" t="n">
        <x:f>V1669*R1669</x:f>
        <x:v>356.73119999999994</x:v>
      </x:c>
      <x:c r="Y1669" s="60" t="n">
        <x:f>V1669*S1669</x:f>
        <x:v>178.36559999999997</x:v>
      </x:c>
      <x:c r="Z1669" s="60" t="n">
        <x:f>H1669*J1669*T1669</x:f>
        <x:v>15.110508000000001</x:v>
      </x:c>
      <x:c r="AA1669" s="60" t="n">
        <x:f>P1669+W1669+X1669-Y1669-Z1669-U1669</x:f>
        <x:v>257.48588851200003</x:v>
      </x:c>
      <x:c r="AB1669" s="32" t="n">
        <x:f>IFERROR(AA1669/(P1669+W1669+X1669),0)</x:f>
        <x:v>0.5039237561104076</x:v>
      </x:c>
      <x:c r="AC1669" t="n">
        <x:f>IF(O1669="High",0,IF(I1669&gt;=1800,3,IF(I1669&gt;=900,2,1))+IF(K1669&gt;=0.9,2,IF(K1669&gt;=0.75,1,0))+IF(J1669&lt;=0.7,2,IF(J1669&lt;=0.85,1,0))+IF(M1669&gt;=8,1,0))</x:f>
        <x:v>6</x:v>
      </x:c>
      <x:c r="AD1669" t="str">
        <x:f>IF(AND(O1669&lt;&gt;"High",AC1669&gt;=Assumptions!$B$10,AA1669&gt;0),"Priority Growth",IF(AND(O1669="Low",AA1669&gt;0),"Maintain","Watch"))</x:f>
        <x:v>Priority Growth</x:v>
      </x:c>
      <x:c r="AE1669" s="60" t="n">
        <x:f>MAX(AA1669,0)*N1669</x:f>
        <x:v>32.443221952512005</x:v>
      </x:c>
      <x:c r="AF1669" t="str">
        <x:f>IF(AND(AA1669&gt;=Assumptions!$B$11,O1669&lt;&gt;"High",OR(N1669&gt;=Assumptions!$B$12,M1669&lt;=6)),"High","Standard")</x:f>
        <x:v>Standard</x:v>
      </x:c>
    </x:row>
    <x:row r="1670">
      <x:c r="A1670" t="str">
        <x:f>'Raw_Data'!A1670</x:f>
        <x:v>C01669</x:v>
      </x:c>
      <x:c r="B1670" t="n">
        <x:f>'Raw_Data'!B1670</x:f>
        <x:v>44</x:v>
      </x:c>
      <x:c r="C1670" s="30" t="n">
        <x:f>'Raw_Data'!C1670</x:f>
        <x:v>189147</x:v>
      </x:c>
      <x:c r="D1670" t="n">
        <x:f>'Raw_Data'!D1670</x:f>
        <x:v>736</x:v>
      </x:c>
      <x:c r="E1670" t="n">
        <x:f>'Raw_Data'!E1670</x:f>
        <x:v>11</x:v>
      </x:c>
      <x:c r="F1670" t="str">
        <x:f>PROPER(TRIM('Raw_Data'!F1670))</x:f>
        <x:v>Classic</x:v>
      </x:c>
      <x:c r="G1670" t="str">
        <x:f>PROPER(TRIM('Raw_Data'!G1670))</x:f>
        <x:v>Direct Mail</x:v>
      </x:c>
      <x:c r="H1670" s="60" t="n">
        <x:f>'Raw_Data'!H1670</x:f>
        <x:v>17036</x:v>
      </x:c>
      <x:c r="I1670" s="60" t="n">
        <x:f>'Raw_Data'!I1670</x:f>
        <x:v>1749.09</x:v>
      </x:c>
      <x:c r="J1670" s="32" t="n">
        <x:f>'Raw_Data'!J1670</x:f>
        <x:v>0.344</x:v>
      </x:c>
      <x:c r="K1670" s="32" t="n">
        <x:f>'Raw_Data'!K1670</x:f>
        <x:v>0.739</x:v>
      </x:c>
      <x:c r="L1670" t="n">
        <x:f>'Raw_Data'!L1670</x:f>
        <x:v>0</x:v>
      </x:c>
      <x:c r="M1670" t="n">
        <x:f>IF('Raw_Data'!M1670="",Assumptions!$B$15,'Raw_Data'!M1670)</x:f>
        <x:v>10</x:v>
      </x:c>
      <x:c r="N1670" s="32" t="n">
        <x:f>'Raw_Data'!N1670</x:f>
        <x:v>0.02</x:v>
      </x:c>
      <x:c r="O1670" t="str">
        <x:f>IF(OR(D1670&lt;620,L1670&gt;=2,J1670&gt;0.9),"High",IF(OR(D1670&lt;700,L1670=1,J1670&gt;0.75),"Medium","Low"))</x:f>
        <x:v>Low</x:v>
      </x:c>
      <x:c r="P1670" s="30" t="n">
        <x:f>XLOOKUP(F1670,Assumptions!$A$4:$A$6,Assumptions!$B$4:$B$6)</x:f>
        <x:v>0</x:v>
      </x:c>
      <x:c r="Q1670" s="32" t="n">
        <x:f>XLOOKUP(F1670,Assumptions!$A$4:$A$6,Assumptions!$C$4:$C$6)</x:f>
        <x:v>0.229</x:v>
      </x:c>
      <x:c r="R1670" s="32" t="n">
        <x:f>XLOOKUP(F1670,Assumptions!$A$4:$A$6,Assumptions!$D$4:$D$6)</x:f>
        <x:v>0.015</x:v>
      </x:c>
      <x:c r="S1670" s="32" t="n">
        <x:f>XLOOKUP(F1670,Assumptions!$A$4:$A$6,Assumptions!$E$4:$E$6)</x:f>
        <x:v>0.0075</x:v>
      </x:c>
      <x:c r="T1670" s="32" t="n">
        <x:f>XLOOKUP(O1670,Assumptions!$H$4:$H$6,Assumptions!$I$4:$I$6)</x:f>
        <x:v>0.0035</x:v>
      </x:c>
      <x:c r="U1670" s="30" t="n">
        <x:f>XLOOKUP(F1670,Assumptions!$A$4:$A$6,Assumptions!$F$4:$F$6)</x:f>
        <x:v>60</x:v>
      </x:c>
      <x:c r="V1670" s="60" t="n">
        <x:f>I1670*12</x:f>
        <x:v>20989.079999999998</x:v>
      </x:c>
      <x:c r="W1670" s="60" t="n">
        <x:f>H1670*J1670*(1-K1670)*Q1670</x:f>
        <x:v>350.26929129599995</x:v>
      </x:c>
      <x:c r="X1670" s="60" t="n">
        <x:f>V1670*R1670</x:f>
        <x:v>314.83619999999996</x:v>
      </x:c>
      <x:c r="Y1670" s="60" t="n">
        <x:f>V1670*S1670</x:f>
        <x:v>157.41809999999998</x:v>
      </x:c>
      <x:c r="Z1670" s="60" t="n">
        <x:f>H1670*J1670*T1670</x:f>
        <x:v>20.511343999999998</x:v>
      </x:c>
      <x:c r="AA1670" s="60" t="n">
        <x:f>P1670+W1670+X1670-Y1670-Z1670-U1670</x:f>
        <x:v>427.17604729599987</x:v>
      </x:c>
      <x:c r="AB1670" s="32" t="n">
        <x:f>IFERROR(AA1670/(P1670+W1670+X1670),0)</x:f>
        <x:v>0.6422681106776318</x:v>
      </x:c>
      <x:c r="AC1670" t="n">
        <x:f>IF(O1670="High",0,IF(I1670&gt;=1800,3,IF(I1670&gt;=900,2,1))+IF(K1670&gt;=0.9,2,IF(K1670&gt;=0.75,1,0))+IF(J1670&lt;=0.7,2,IF(J1670&lt;=0.85,1,0))+IF(M1670&gt;=8,1,0))</x:f>
        <x:v>5</x:v>
      </x:c>
      <x:c r="AD1670" t="str">
        <x:f>IF(AND(O1670&lt;&gt;"High",AC1670&gt;=Assumptions!$B$10,AA1670&gt;0),"Priority Growth",IF(AND(O1670="Low",AA1670&gt;0),"Maintain","Watch"))</x:f>
        <x:v>Maintain</x:v>
      </x:c>
      <x:c r="AE1670" s="60" t="n">
        <x:f>MAX(AA1670,0)*N1670</x:f>
        <x:v>8.543520945919997</x:v>
      </x:c>
      <x:c r="AF1670" t="str">
        <x:f>IF(AND(AA1670&gt;=Assumptions!$B$11,O1670&lt;&gt;"High",OR(N1670&gt;=Assumptions!$B$12,M1670&lt;=6)),"High","Standard")</x:f>
        <x:v>Standard</x:v>
      </x:c>
    </x:row>
    <x:row r="1671">
      <x:c r="A1671" t="str">
        <x:f>'Raw_Data'!A1671</x:f>
        <x:v>C01670</x:v>
      </x:c>
      <x:c r="B1671" t="n">
        <x:f>'Raw_Data'!B1671</x:f>
        <x:v>21</x:v>
      </x:c>
      <x:c r="C1671" s="30" t="n">
        <x:f>'Raw_Data'!C1671</x:f>
        <x:v>35428</x:v>
      </x:c>
      <x:c r="D1671" t="n">
        <x:f>'Raw_Data'!D1671</x:f>
        <x:v>678</x:v>
      </x:c>
      <x:c r="E1671" t="n">
        <x:f>'Raw_Data'!E1671</x:f>
        <x:v>59</x:v>
      </x:c>
      <x:c r="F1671" t="str">
        <x:f>PROPER(TRIM('Raw_Data'!F1671))</x:f>
        <x:v>Classic</x:v>
      </x:c>
      <x:c r="G1671" t="str">
        <x:f>PROPER(TRIM('Raw_Data'!G1671))</x:f>
        <x:v>Branch</x:v>
      </x:c>
      <x:c r="H1671" s="60" t="n">
        <x:f>'Raw_Data'!H1671</x:f>
        <x:v>6341</x:v>
      </x:c>
      <x:c r="I1671" s="60" t="n">
        <x:f>'Raw_Data'!I1671</x:f>
        <x:v>654.48</x:v>
      </x:c>
      <x:c r="J1671" s="32" t="n">
        <x:f>'Raw_Data'!J1671</x:f>
        <x:v>0.367</x:v>
      </x:c>
      <x:c r="K1671" s="32" t="n">
        <x:f>'Raw_Data'!K1671</x:f>
        <x:v>0.708</x:v>
      </x:c>
      <x:c r="L1671" t="n">
        <x:f>'Raw_Data'!L1671</x:f>
        <x:v>0</x:v>
      </x:c>
      <x:c r="M1671" t="n">
        <x:f>IF('Raw_Data'!M1671="",Assumptions!$B$15,'Raw_Data'!M1671)</x:f>
        <x:v>8</x:v>
      </x:c>
      <x:c r="N1671" s="32" t="n">
        <x:f>'Raw_Data'!N1671</x:f>
        <x:v>0.059</x:v>
      </x:c>
      <x:c r="O1671" t="str">
        <x:f>IF(OR(D1671&lt;620,L1671&gt;=2,J1671&gt;0.9),"High",IF(OR(D1671&lt;700,L1671=1,J1671&gt;0.75),"Medium","Low"))</x:f>
        <x:v>Medium</x:v>
      </x:c>
      <x:c r="P1671" s="30" t="n">
        <x:f>XLOOKUP(F1671,Assumptions!$A$4:$A$6,Assumptions!$B$4:$B$6)</x:f>
        <x:v>0</x:v>
      </x:c>
      <x:c r="Q1671" s="32" t="n">
        <x:f>XLOOKUP(F1671,Assumptions!$A$4:$A$6,Assumptions!$C$4:$C$6)</x:f>
        <x:v>0.229</x:v>
      </x:c>
      <x:c r="R1671" s="32" t="n">
        <x:f>XLOOKUP(F1671,Assumptions!$A$4:$A$6,Assumptions!$D$4:$D$6)</x:f>
        <x:v>0.015</x:v>
      </x:c>
      <x:c r="S1671" s="32" t="n">
        <x:f>XLOOKUP(F1671,Assumptions!$A$4:$A$6,Assumptions!$E$4:$E$6)</x:f>
        <x:v>0.0075</x:v>
      </x:c>
      <x:c r="T1671" s="32" t="n">
        <x:f>XLOOKUP(O1671,Assumptions!$H$4:$H$6,Assumptions!$I$4:$I$6)</x:f>
        <x:v>0.012</x:v>
      </x:c>
      <x:c r="U1671" s="30" t="n">
        <x:f>XLOOKUP(F1671,Assumptions!$A$4:$A$6,Assumptions!$F$4:$F$6)</x:f>
        <x:v>60</x:v>
      </x:c>
      <x:c r="V1671" s="60" t="n">
        <x:f>I1671*12</x:f>
        <x:v>7853.76</x:v>
      </x:c>
      <x:c r="W1671" s="60" t="n">
        <x:f>H1671*J1671*(1-K1671)*Q1671</x:f>
        <x:v>155.61166559600002</x:v>
      </x:c>
      <x:c r="X1671" s="60" t="n">
        <x:f>V1671*R1671</x:f>
        <x:v>117.8064</x:v>
      </x:c>
      <x:c r="Y1671" s="60" t="n">
        <x:f>V1671*S1671</x:f>
        <x:v>58.9032</x:v>
      </x:c>
      <x:c r="Z1671" s="60" t="n">
        <x:f>H1671*J1671*T1671</x:f>
        <x:v>27.925764</x:v>
      </x:c>
      <x:c r="AA1671" s="60" t="n">
        <x:f>P1671+W1671+X1671-Y1671-Z1671-U1671</x:f>
        <x:v>126.58910159600003</x:v>
      </x:c>
      <x:c r="AB1671" s="32" t="n">
        <x:f>IFERROR(AA1671/(P1671+W1671+X1671),0)</x:f>
        <x:v>0.4629873352371928</x:v>
      </x:c>
      <x:c r="AC1671" t="n">
        <x:f>IF(O1671="High",0,IF(I1671&gt;=1800,3,IF(I1671&gt;=900,2,1))+IF(K1671&gt;=0.9,2,IF(K1671&gt;=0.75,1,0))+IF(J1671&lt;=0.7,2,IF(J1671&lt;=0.85,1,0))+IF(M1671&gt;=8,1,0))</x:f>
        <x:v>4</x:v>
      </x:c>
      <x:c r="AD1671" t="str">
        <x:f>IF(AND(O1671&lt;&gt;"High",AC1671&gt;=Assumptions!$B$10,AA1671&gt;0),"Priority Growth",IF(AND(O1671="Low",AA1671&gt;0),"Maintain","Watch"))</x:f>
        <x:v>Watch</x:v>
      </x:c>
      <x:c r="AE1671" s="60" t="n">
        <x:f>MAX(AA1671,0)*N1671</x:f>
        <x:v>7.468756994164002</x:v>
      </x:c>
      <x:c r="AF1671" t="str">
        <x:f>IF(AND(AA1671&gt;=Assumptions!$B$11,O1671&lt;&gt;"High",OR(N1671&gt;=Assumptions!$B$12,M1671&lt;=6)),"High","Standard")</x:f>
        <x:v>Standard</x:v>
      </x:c>
    </x:row>
    <x:row r="1672">
      <x:c r="A1672" t="str">
        <x:f>'Raw_Data'!A1672</x:f>
        <x:v>C01671</x:v>
      </x:c>
      <x:c r="B1672" t="n">
        <x:f>'Raw_Data'!B1672</x:f>
        <x:v>26</x:v>
      </x:c>
      <x:c r="C1672" s="30" t="n">
        <x:f>'Raw_Data'!C1672</x:f>
        <x:v>28000</x:v>
      </x:c>
      <x:c r="D1672" t="n">
        <x:f>'Raw_Data'!D1672</x:f>
        <x:v>699</x:v>
      </x:c>
      <x:c r="E1672" t="n">
        <x:f>'Raw_Data'!E1672</x:f>
        <x:v>59</x:v>
      </x:c>
      <x:c r="F1672" t="str">
        <x:f>PROPER(TRIM('Raw_Data'!F1672))</x:f>
        <x:v>Classic</x:v>
      </x:c>
      <x:c r="G1672" t="str">
        <x:f>PROPER(TRIM('Raw_Data'!G1672))</x:f>
        <x:v>Digital</x:v>
      </x:c>
      <x:c r="H1672" s="60" t="n">
        <x:f>'Raw_Data'!H1672</x:f>
        <x:v>2193</x:v>
      </x:c>
      <x:c r="I1672" s="60" t="n">
        <x:f>'Raw_Data'!I1672</x:f>
        <x:v>150</x:v>
      </x:c>
      <x:c r="J1672" s="32" t="n">
        <x:f>'Raw_Data'!J1672</x:f>
        <x:v>0.369</x:v>
      </x:c>
      <x:c r="K1672" s="32" t="n">
        <x:f>'Raw_Data'!K1672</x:f>
        <x:v>0.807</x:v>
      </x:c>
      <x:c r="L1672" t="n">
        <x:f>'Raw_Data'!L1672</x:f>
        <x:v>0</x:v>
      </x:c>
      <x:c r="M1672" t="n">
        <x:f>IF('Raw_Data'!M1672="",Assumptions!$B$15,'Raw_Data'!M1672)</x:f>
        <x:v>7</x:v>
      </x:c>
      <x:c r="N1672" s="32" t="n">
        <x:f>'Raw_Data'!N1672</x:f>
        <x:v>0.09</x:v>
      </x:c>
      <x:c r="O1672" t="str">
        <x:f>IF(OR(D1672&lt;620,L1672&gt;=2,J1672&gt;0.9),"High",IF(OR(D1672&lt;700,L1672=1,J1672&gt;0.75),"Medium","Low"))</x:f>
        <x:v>Medium</x:v>
      </x:c>
      <x:c r="P1672" s="30" t="n">
        <x:f>XLOOKUP(F1672,Assumptions!$A$4:$A$6,Assumptions!$B$4:$B$6)</x:f>
        <x:v>0</x:v>
      </x:c>
      <x:c r="Q1672" s="32" t="n">
        <x:f>XLOOKUP(F1672,Assumptions!$A$4:$A$6,Assumptions!$C$4:$C$6)</x:f>
        <x:v>0.229</x:v>
      </x:c>
      <x:c r="R1672" s="32" t="n">
        <x:f>XLOOKUP(F1672,Assumptions!$A$4:$A$6,Assumptions!$D$4:$D$6)</x:f>
        <x:v>0.015</x:v>
      </x:c>
      <x:c r="S1672" s="32" t="n">
        <x:f>XLOOKUP(F1672,Assumptions!$A$4:$A$6,Assumptions!$E$4:$E$6)</x:f>
        <x:v>0.0075</x:v>
      </x:c>
      <x:c r="T1672" s="32" t="n">
        <x:f>XLOOKUP(O1672,Assumptions!$H$4:$H$6,Assumptions!$I$4:$I$6)</x:f>
        <x:v>0.012</x:v>
      </x:c>
      <x:c r="U1672" s="30" t="n">
        <x:f>XLOOKUP(F1672,Assumptions!$A$4:$A$6,Assumptions!$F$4:$F$6)</x:f>
        <x:v>60</x:v>
      </x:c>
      <x:c r="V1672" s="60" t="n">
        <x:f>I1672*12</x:f>
        <x:v>1800</x:v>
      </x:c>
      <x:c r="W1672" s="60" t="n">
        <x:f>H1672*J1672*(1-K1672)*Q1672</x:f>
        <x:v>35.764963748999996</x:v>
      </x:c>
      <x:c r="X1672" s="60" t="n">
        <x:f>V1672*R1672</x:f>
        <x:v>27</x:v>
      </x:c>
      <x:c r="Y1672" s="60" t="n">
        <x:f>V1672*S1672</x:f>
        <x:v>13.5</x:v>
      </x:c>
      <x:c r="Z1672" s="60" t="n">
        <x:f>H1672*J1672*T1672</x:f>
        <x:v>9.710604</x:v>
      </x:c>
      <x:c r="AA1672" s="60" t="n">
        <x:f>P1672+W1672+X1672-Y1672-Z1672-U1672</x:f>
        <x:v>-20.445640251</x:v>
      </x:c>
      <x:c r="AB1672" s="32" t="n">
        <x:f>IFERROR(AA1672/(P1672+W1672+X1672),0)</x:f>
        <x:v>-0.3257492561098747</x:v>
      </x:c>
      <x:c r="AC1672" t="n">
        <x:f>IF(O1672="High",0,IF(I1672&gt;=1800,3,IF(I1672&gt;=900,2,1))+IF(K1672&gt;=0.9,2,IF(K1672&gt;=0.75,1,0))+IF(J1672&lt;=0.7,2,IF(J1672&lt;=0.85,1,0))+IF(M1672&gt;=8,1,0))</x:f>
        <x:v>4</x:v>
      </x:c>
      <x:c r="AD1672" t="str">
        <x:f>IF(AND(O1672&lt;&gt;"High",AC1672&gt;=Assumptions!$B$10,AA1672&gt;0),"Priority Growth",IF(AND(O1672="Low",AA1672&gt;0),"Maintain","Watch"))</x:f>
        <x:v>Watch</x:v>
      </x:c>
      <x:c r="AE1672" s="60" t="n">
        <x:f>MAX(AA1672,0)*N1672</x:f>
        <x:v>0</x:v>
      </x:c>
      <x:c r="AF1672" t="str">
        <x:f>IF(AND(AA1672&gt;=Assumptions!$B$11,O1672&lt;&gt;"High",OR(N1672&gt;=Assumptions!$B$12,M1672&lt;=6)),"High","Standard")</x:f>
        <x:v>Standard</x:v>
      </x:c>
    </x:row>
    <x:row r="1673">
      <x:c r="A1673" t="str">
        <x:f>'Raw_Data'!A1673</x:f>
        <x:v>C01672</x:v>
      </x:c>
      <x:c r="B1673" t="n">
        <x:f>'Raw_Data'!B1673</x:f>
        <x:v>37</x:v>
      </x:c>
      <x:c r="C1673" s="30" t="n">
        <x:f>'Raw_Data'!C1673</x:f>
        <x:v>137550</x:v>
      </x:c>
      <x:c r="D1673" t="n">
        <x:f>'Raw_Data'!D1673</x:f>
        <x:v>628</x:v>
      </x:c>
      <x:c r="E1673" t="n">
        <x:f>'Raw_Data'!E1673</x:f>
        <x:v>45</x:v>
      </x:c>
      <x:c r="F1673" t="str">
        <x:f>PROPER(TRIM('Raw_Data'!F1673))</x:f>
        <x:v>Classic</x:v>
      </x:c>
      <x:c r="G1673" t="str">
        <x:f>PROPER(TRIM('Raw_Data'!G1673))</x:f>
        <x:v>Branch</x:v>
      </x:c>
      <x:c r="H1673" s="60" t="n">
        <x:f>'Raw_Data'!H1673</x:f>
        <x:v>10150</x:v>
      </x:c>
      <x:c r="I1673" s="60" t="n">
        <x:f>'Raw_Data'!I1673</x:f>
        <x:v>1550.64</x:v>
      </x:c>
      <x:c r="J1673" s="32" t="n">
        <x:f>'Raw_Data'!J1673</x:f>
        <x:v>0.379</x:v>
      </x:c>
      <x:c r="K1673" s="32" t="n">
        <x:f>'Raw_Data'!K1673</x:f>
        <x:v>0.728</x:v>
      </x:c>
      <x:c r="L1673" t="n">
        <x:f>'Raw_Data'!L1673</x:f>
        <x:v>0</x:v>
      </x:c>
      <x:c r="M1673" t="n">
        <x:f>IF('Raw_Data'!M1673="",Assumptions!$B$15,'Raw_Data'!M1673)</x:f>
        <x:v>8</x:v>
      </x:c>
      <x:c r="N1673" s="32" t="n">
        <x:f>'Raw_Data'!N1673</x:f>
        <x:v>0.032</x:v>
      </x:c>
      <x:c r="O1673" t="str">
        <x:f>IF(OR(D1673&lt;620,L1673&gt;=2,J1673&gt;0.9),"High",IF(OR(D1673&lt;700,L1673=1,J1673&gt;0.75),"Medium","Low"))</x:f>
        <x:v>Medium</x:v>
      </x:c>
      <x:c r="P1673" s="30" t="n">
        <x:f>XLOOKUP(F1673,Assumptions!$A$4:$A$6,Assumptions!$B$4:$B$6)</x:f>
        <x:v>0</x:v>
      </x:c>
      <x:c r="Q1673" s="32" t="n">
        <x:f>XLOOKUP(F1673,Assumptions!$A$4:$A$6,Assumptions!$C$4:$C$6)</x:f>
        <x:v>0.229</x:v>
      </x:c>
      <x:c r="R1673" s="32" t="n">
        <x:f>XLOOKUP(F1673,Assumptions!$A$4:$A$6,Assumptions!$D$4:$D$6)</x:f>
        <x:v>0.015</x:v>
      </x:c>
      <x:c r="S1673" s="32" t="n">
        <x:f>XLOOKUP(F1673,Assumptions!$A$4:$A$6,Assumptions!$E$4:$E$6)</x:f>
        <x:v>0.0075</x:v>
      </x:c>
      <x:c r="T1673" s="32" t="n">
        <x:f>XLOOKUP(O1673,Assumptions!$H$4:$H$6,Assumptions!$I$4:$I$6)</x:f>
        <x:v>0.012</x:v>
      </x:c>
      <x:c r="U1673" s="30" t="n">
        <x:f>XLOOKUP(F1673,Assumptions!$A$4:$A$6,Assumptions!$F$4:$F$6)</x:f>
        <x:v>60</x:v>
      </x:c>
      <x:c r="V1673" s="60" t="n">
        <x:f>I1673*12</x:f>
        <x:v>18607.68</x:v>
      </x:c>
      <x:c r="W1673" s="60" t="n">
        <x:f>H1673*J1673*(1-K1673)*Q1673</x:f>
        <x:v>239.61259280000002</x:v>
      </x:c>
      <x:c r="X1673" s="60" t="n">
        <x:f>V1673*R1673</x:f>
        <x:v>279.1152</x:v>
      </x:c>
      <x:c r="Y1673" s="60" t="n">
        <x:f>V1673*S1673</x:f>
        <x:v>139.5576</x:v>
      </x:c>
      <x:c r="Z1673" s="60" t="n">
        <x:f>H1673*J1673*T1673</x:f>
        <x:v>46.1622</x:v>
      </x:c>
      <x:c r="AA1673" s="60" t="n">
        <x:f>P1673+W1673+X1673-Y1673-Z1673-U1673</x:f>
        <x:v>273.0079928000001</x:v>
      </x:c>
      <x:c r="AB1673" s="32" t="n">
        <x:f>IFERROR(AA1673/(P1673+W1673+X1673),0)</x:f>
        <x:v>0.5263029985849643</x:v>
      </x:c>
      <x:c r="AC1673" t="n">
        <x:f>IF(O1673="High",0,IF(I1673&gt;=1800,3,IF(I1673&gt;=900,2,1))+IF(K1673&gt;=0.9,2,IF(K1673&gt;=0.75,1,0))+IF(J1673&lt;=0.7,2,IF(J1673&lt;=0.85,1,0))+IF(M1673&gt;=8,1,0))</x:f>
        <x:v>5</x:v>
      </x:c>
      <x:c r="AD1673" t="str">
        <x:f>IF(AND(O1673&lt;&gt;"High",AC1673&gt;=Assumptions!$B$10,AA1673&gt;0),"Priority Growth",IF(AND(O1673="Low",AA1673&gt;0),"Maintain","Watch"))</x:f>
        <x:v>Watch</x:v>
      </x:c>
      <x:c r="AE1673" s="60" t="n">
        <x:f>MAX(AA1673,0)*N1673</x:f>
        <x:v>8.736255769600005</x:v>
      </x:c>
      <x:c r="AF1673" t="str">
        <x:f>IF(AND(AA1673&gt;=Assumptions!$B$11,O1673&lt;&gt;"High",OR(N1673&gt;=Assumptions!$B$12,M1673&lt;=6)),"High","Standard")</x:f>
        <x:v>Standard</x:v>
      </x:c>
    </x:row>
    <x:row r="1674">
      <x:c r="A1674" t="str">
        <x:f>'Raw_Data'!A1674</x:f>
        <x:v>C01673</x:v>
      </x:c>
      <x:c r="B1674" t="n">
        <x:f>'Raw_Data'!B1674</x:f>
        <x:v>36</x:v>
      </x:c>
      <x:c r="C1674" s="30" t="n">
        <x:f>'Raw_Data'!C1674</x:f>
        <x:v>72897</x:v>
      </x:c>
      <x:c r="D1674" t="n">
        <x:f>'Raw_Data'!D1674</x:f>
        <x:v>682</x:v>
      </x:c>
      <x:c r="E1674" t="n">
        <x:f>'Raw_Data'!E1674</x:f>
        <x:v>28</x:v>
      </x:c>
      <x:c r="F1674" t="str">
        <x:f>PROPER(TRIM('Raw_Data'!F1674))</x:f>
        <x:v>Gold</x:v>
      </x:c>
      <x:c r="G1674" t="str">
        <x:f>PROPER(TRIM('Raw_Data'!G1674))</x:f>
        <x:v>Branch</x:v>
      </x:c>
      <x:c r="H1674" s="60" t="n">
        <x:f>'Raw_Data'!H1674</x:f>
        <x:v>11394</x:v>
      </x:c>
      <x:c r="I1674" s="60" t="n">
        <x:f>'Raw_Data'!I1674</x:f>
        <x:v>1788.3</x:v>
      </x:c>
      <x:c r="J1674" s="32" t="n">
        <x:f>'Raw_Data'!J1674</x:f>
        <x:v>0.33</x:v>
      </x:c>
      <x:c r="K1674" s="32" t="n">
        <x:f>'Raw_Data'!K1674</x:f>
        <x:v>0.669</x:v>
      </x:c>
      <x:c r="L1674" t="n">
        <x:f>'Raw_Data'!L1674</x:f>
        <x:v>0</x:v>
      </x:c>
      <x:c r="M1674" t="n">
        <x:f>IF('Raw_Data'!M1674="",Assumptions!$B$15,'Raw_Data'!M1674)</x:f>
        <x:v>9</x:v>
      </x:c>
      <x:c r="N1674" s="32" t="n">
        <x:f>'Raw_Data'!N1674</x:f>
        <x:v>0.02</x:v>
      </x:c>
      <x:c r="O1674" t="str">
        <x:f>IF(OR(D1674&lt;620,L1674&gt;=2,J1674&gt;0.9),"High",IF(OR(D1674&lt;700,L1674=1,J1674&gt;0.75),"Medium","Low"))</x:f>
        <x:v>Medium</x:v>
      </x:c>
      <x:c r="P1674" s="30" t="n">
        <x:f>XLOOKUP(F1674,Assumptions!$A$4:$A$6,Assumptions!$B$4:$B$6)</x:f>
        <x:v>95</x:v>
      </x:c>
      <x:c r="Q1674" s="32" t="n">
        <x:f>XLOOKUP(F1674,Assumptions!$A$4:$A$6,Assumptions!$C$4:$C$6)</x:f>
        <x:v>0.219</x:v>
      </x:c>
      <x:c r="R1674" s="32" t="n">
        <x:f>XLOOKUP(F1674,Assumptions!$A$4:$A$6,Assumptions!$D$4:$D$6)</x:f>
        <x:v>0.016</x:v>
      </x:c>
      <x:c r="S1674" s="32" t="n">
        <x:f>XLOOKUP(F1674,Assumptions!$A$4:$A$6,Assumptions!$E$4:$E$6)</x:f>
        <x:v>0.01</x:v>
      </x:c>
      <x:c r="T1674" s="32" t="n">
        <x:f>XLOOKUP(O1674,Assumptions!$H$4:$H$6,Assumptions!$I$4:$I$6)</x:f>
        <x:v>0.012</x:v>
      </x:c>
      <x:c r="U1674" s="30" t="n">
        <x:f>XLOOKUP(F1674,Assumptions!$A$4:$A$6,Assumptions!$F$4:$F$6)</x:f>
        <x:v>90</x:v>
      </x:c>
      <x:c r="V1674" s="60" t="n">
        <x:f>I1674*12</x:f>
        <x:v>21459.6</x:v>
      </x:c>
      <x:c r="W1674" s="60" t="n">
        <x:f>H1674*J1674*(1-K1674)*Q1674</x:f>
        <x:v>272.56008977999994</x:v>
      </x:c>
      <x:c r="X1674" s="60" t="n">
        <x:f>V1674*R1674</x:f>
        <x:v>343.3536</x:v>
      </x:c>
      <x:c r="Y1674" s="60" t="n">
        <x:f>V1674*S1674</x:f>
        <x:v>214.596</x:v>
      </x:c>
      <x:c r="Z1674" s="60" t="n">
        <x:f>H1674*J1674*T1674</x:f>
        <x:v>45.12024</x:v>
      </x:c>
      <x:c r="AA1674" s="60" t="n">
        <x:f>P1674+W1674+X1674-Y1674-Z1674-U1674</x:f>
        <x:v>361.1974497799999</x:v>
      </x:c>
      <x:c r="AB1674" s="32" t="n">
        <x:f>IFERROR(AA1674/(P1674+W1674+X1674),0)</x:f>
        <x:v>0.508074967429276</x:v>
      </x:c>
      <x:c r="AC1674" t="n">
        <x:f>IF(O1674="High",0,IF(I1674&gt;=1800,3,IF(I1674&gt;=900,2,1))+IF(K1674&gt;=0.9,2,IF(K1674&gt;=0.75,1,0))+IF(J1674&lt;=0.7,2,IF(J1674&lt;=0.85,1,0))+IF(M1674&gt;=8,1,0))</x:f>
        <x:v>5</x:v>
      </x:c>
      <x:c r="AD1674" t="str">
        <x:f>IF(AND(O1674&lt;&gt;"High",AC1674&gt;=Assumptions!$B$10,AA1674&gt;0),"Priority Growth",IF(AND(O1674="Low",AA1674&gt;0),"Maintain","Watch"))</x:f>
        <x:v>Watch</x:v>
      </x:c>
      <x:c r="AE1674" s="60" t="n">
        <x:f>MAX(AA1674,0)*N1674</x:f>
        <x:v>7.223948995599998</x:v>
      </x:c>
      <x:c r="AF1674" t="str">
        <x:f>IF(AND(AA1674&gt;=Assumptions!$B$11,O1674&lt;&gt;"High",OR(N1674&gt;=Assumptions!$B$12,M1674&lt;=6)),"High","Standard")</x:f>
        <x:v>Standard</x:v>
      </x:c>
    </x:row>
    <x:row r="1675">
      <x:c r="A1675" t="str">
        <x:f>'Raw_Data'!A1675</x:f>
        <x:v>C01674</x:v>
      </x:c>
      <x:c r="B1675" t="n">
        <x:f>'Raw_Data'!B1675</x:f>
        <x:v>47</x:v>
      </x:c>
      <x:c r="C1675" s="30" t="n">
        <x:f>'Raw_Data'!C1675</x:f>
        <x:v>101148</x:v>
      </x:c>
      <x:c r="D1675" t="n">
        <x:f>'Raw_Data'!D1675</x:f>
        <x:v>718</x:v>
      </x:c>
      <x:c r="E1675" t="n">
        <x:f>'Raw_Data'!E1675</x:f>
        <x:v>23</x:v>
      </x:c>
      <x:c r="F1675" t="str">
        <x:f>PROPER(TRIM('Raw_Data'!F1675))</x:f>
        <x:v>Platinum</x:v>
      </x:c>
      <x:c r="G1675" t="str">
        <x:f>PROPER(TRIM('Raw_Data'!G1675))</x:f>
        <x:v>Direct Mail</x:v>
      </x:c>
      <x:c r="H1675" s="60" t="n">
        <x:f>'Raw_Data'!H1675</x:f>
        <x:v>23197</x:v>
      </x:c>
      <x:c r="I1675" s="60" t="n">
        <x:f>'Raw_Data'!I1675</x:f>
        <x:v>2928.5</x:v>
      </x:c>
      <x:c r="J1675" s="32" t="n">
        <x:f>'Raw_Data'!J1675</x:f>
        <x:v>0.482</x:v>
      </x:c>
      <x:c r="K1675" s="32" t="n">
        <x:f>'Raw_Data'!K1675</x:f>
        <x:v>0.842</x:v>
      </x:c>
      <x:c r="L1675" t="n">
        <x:f>'Raw_Data'!L1675</x:f>
        <x:v>0</x:v>
      </x:c>
      <x:c r="M1675" t="n">
        <x:f>IF('Raw_Data'!M1675="",Assumptions!$B$15,'Raw_Data'!M1675)</x:f>
        <x:v>5</x:v>
      </x:c>
      <x:c r="N1675" s="32" t="n">
        <x:f>'Raw_Data'!N1675</x:f>
        <x:v>0.223</x:v>
      </x:c>
      <x:c r="O1675" t="str">
        <x:f>IF(OR(D1675&lt;620,L1675&gt;=2,J1675&gt;0.9),"High",IF(OR(D1675&lt;700,L1675=1,J1675&gt;0.75),"Medium","Low"))</x:f>
        <x:v>Low</x:v>
      </x:c>
      <x:c r="P1675" s="30" t="n">
        <x:f>XLOOKUP(F1675,Assumptions!$A$4:$A$6,Assumptions!$B$4:$B$6)</x:f>
        <x:v>195</x:v>
      </x:c>
      <x:c r="Q1675" s="32" t="n">
        <x:f>XLOOKUP(F1675,Assumptions!$A$4:$A$6,Assumptions!$C$4:$C$6)</x:f>
        <x:v>0.199</x:v>
      </x:c>
      <x:c r="R1675" s="32" t="n">
        <x:f>XLOOKUP(F1675,Assumptions!$A$4:$A$6,Assumptions!$D$4:$D$6)</x:f>
        <x:v>0.017</x:v>
      </x:c>
      <x:c r="S1675" s="32" t="n">
        <x:f>XLOOKUP(F1675,Assumptions!$A$4:$A$6,Assumptions!$E$4:$E$6)</x:f>
        <x:v>0.013</x:v>
      </x:c>
      <x:c r="T1675" s="32" t="n">
        <x:f>XLOOKUP(O1675,Assumptions!$H$4:$H$6,Assumptions!$I$4:$I$6)</x:f>
        <x:v>0.0035</x:v>
      </x:c>
      <x:c r="U1675" s="30" t="n">
        <x:f>XLOOKUP(F1675,Assumptions!$A$4:$A$6,Assumptions!$F$4:$F$6)</x:f>
        <x:v>140</x:v>
      </x:c>
      <x:c r="V1675" s="60" t="n">
        <x:f>I1675*12</x:f>
        <x:v>35142</x:v>
      </x:c>
      <x:c r="W1675" s="60" t="n">
        <x:f>H1675*J1675*(1-K1675)*Q1675</x:f>
        <x:v>351.5515556680001</x:v>
      </x:c>
      <x:c r="X1675" s="60" t="n">
        <x:f>V1675*R1675</x:f>
        <x:v>597.414</x:v>
      </x:c>
      <x:c r="Y1675" s="60" t="n">
        <x:f>V1675*S1675</x:f>
        <x:v>456.846</x:v>
      </x:c>
      <x:c r="Z1675" s="60" t="n">
        <x:f>H1675*J1675*T1675</x:f>
        <x:v>39.133339</x:v>
      </x:c>
      <x:c r="AA1675" s="60" t="n">
        <x:f>P1675+W1675+X1675-Y1675-Z1675-U1675</x:f>
        <x:v>507.986216668</x:v>
      </x:c>
      <x:c r="AB1675" s="32" t="n">
        <x:f>IFERROR(AA1675/(P1675+W1675+X1675),0)</x:f>
        <x:v>0.44405726566773224</x:v>
      </x:c>
      <x:c r="AC1675" t="n">
        <x:f>IF(O1675="High",0,IF(I1675&gt;=1800,3,IF(I1675&gt;=900,2,1))+IF(K1675&gt;=0.9,2,IF(K1675&gt;=0.75,1,0))+IF(J1675&lt;=0.7,2,IF(J1675&lt;=0.85,1,0))+IF(M1675&gt;=8,1,0))</x:f>
        <x:v>6</x:v>
      </x:c>
      <x:c r="AD1675" t="str">
        <x:f>IF(AND(O1675&lt;&gt;"High",AC1675&gt;=Assumptions!$B$10,AA1675&gt;0),"Priority Growth",IF(AND(O1675="Low",AA1675&gt;0),"Maintain","Watch"))</x:f>
        <x:v>Priority Growth</x:v>
      </x:c>
      <x:c r="AE1675" s="60" t="n">
        <x:f>MAX(AA1675,0)*N1675</x:f>
        <x:v>113.280926316964</x:v>
      </x:c>
      <x:c r="AF1675" t="str">
        <x:f>IF(AND(AA1675&gt;=Assumptions!$B$11,O1675&lt;&gt;"High",OR(N1675&gt;=Assumptions!$B$12,M1675&lt;=6)),"High","Standard")</x:f>
        <x:v>High</x:v>
      </x:c>
    </x:row>
    <x:row r="1676">
      <x:c r="A1676" t="str">
        <x:f>'Raw_Data'!A1676</x:f>
        <x:v>C01675</x:v>
      </x:c>
      <x:c r="B1676" t="n">
        <x:f>'Raw_Data'!B1676</x:f>
        <x:v>38</x:v>
      </x:c>
      <x:c r="C1676" s="30" t="n">
        <x:f>'Raw_Data'!C1676</x:f>
        <x:v>67493</x:v>
      </x:c>
      <x:c r="D1676" t="n">
        <x:f>'Raw_Data'!D1676</x:f>
        <x:v>638</x:v>
      </x:c>
      <x:c r="E1676" t="n">
        <x:f>'Raw_Data'!E1676</x:f>
        <x:v>8</x:v>
      </x:c>
      <x:c r="F1676" t="str">
        <x:f>PROPER(TRIM('Raw_Data'!F1676))</x:f>
        <x:v>Classic</x:v>
      </x:c>
      <x:c r="G1676" t="str">
        <x:f>PROPER(TRIM('Raw_Data'!G1676))</x:f>
        <x:v>Branch</x:v>
      </x:c>
      <x:c r="H1676" s="60" t="n">
        <x:f>'Raw_Data'!H1676</x:f>
        <x:v>8310</x:v>
      </x:c>
      <x:c r="I1676" s="60" t="n">
        <x:f>'Raw_Data'!I1676</x:f>
        <x:v>834.56</x:v>
      </x:c>
      <x:c r="J1676" s="32" t="n">
        <x:f>'Raw_Data'!J1676</x:f>
        <x:v>0.507</x:v>
      </x:c>
      <x:c r="K1676" s="32" t="n">
        <x:f>'Raw_Data'!K1676</x:f>
        <x:v>0.816</x:v>
      </x:c>
      <x:c r="L1676" t="n">
        <x:f>'Raw_Data'!L1676</x:f>
        <x:v>0</x:v>
      </x:c>
      <x:c r="M1676" t="n">
        <x:f>IF('Raw_Data'!M1676="",Assumptions!$B$15,'Raw_Data'!M1676)</x:f>
        <x:v>7</x:v>
      </x:c>
      <x:c r="N1676" s="32" t="n">
        <x:f>'Raw_Data'!N1676</x:f>
        <x:v>0.138</x:v>
      </x:c>
      <x:c r="O1676" t="str">
        <x:f>IF(OR(D1676&lt;620,L1676&gt;=2,J1676&gt;0.9),"High",IF(OR(D1676&lt;700,L1676=1,J1676&gt;0.75),"Medium","Low"))</x:f>
        <x:v>Medium</x:v>
      </x:c>
      <x:c r="P1676" s="30" t="n">
        <x:f>XLOOKUP(F1676,Assumptions!$A$4:$A$6,Assumptions!$B$4:$B$6)</x:f>
        <x:v>0</x:v>
      </x:c>
      <x:c r="Q1676" s="32" t="n">
        <x:f>XLOOKUP(F1676,Assumptions!$A$4:$A$6,Assumptions!$C$4:$C$6)</x:f>
        <x:v>0.229</x:v>
      </x:c>
      <x:c r="R1676" s="32" t="n">
        <x:f>XLOOKUP(F1676,Assumptions!$A$4:$A$6,Assumptions!$D$4:$D$6)</x:f>
        <x:v>0.015</x:v>
      </x:c>
      <x:c r="S1676" s="32" t="n">
        <x:f>XLOOKUP(F1676,Assumptions!$A$4:$A$6,Assumptions!$E$4:$E$6)</x:f>
        <x:v>0.0075</x:v>
      </x:c>
      <x:c r="T1676" s="32" t="n">
        <x:f>XLOOKUP(O1676,Assumptions!$H$4:$H$6,Assumptions!$I$4:$I$6)</x:f>
        <x:v>0.012</x:v>
      </x:c>
      <x:c r="U1676" s="30" t="n">
        <x:f>XLOOKUP(F1676,Assumptions!$A$4:$A$6,Assumptions!$F$4:$F$6)</x:f>
        <x:v>60</x:v>
      </x:c>
      <x:c r="V1676" s="60" t="n">
        <x:f>I1676*12</x:f>
        <x:v>10014.72</x:v>
      </x:c>
      <x:c r="W1676" s="60" t="n">
        <x:f>H1676*J1676*(1-K1676)*Q1676</x:f>
        <x:v>177.52613112000006</x:v>
      </x:c>
      <x:c r="X1676" s="60" t="n">
        <x:f>V1676*R1676</x:f>
        <x:v>150.2208</x:v>
      </x:c>
      <x:c r="Y1676" s="60" t="n">
        <x:f>V1676*S1676</x:f>
        <x:v>75.1104</x:v>
      </x:c>
      <x:c r="Z1676" s="60" t="n">
        <x:f>H1676*J1676*T1676</x:f>
        <x:v>50.558040000000005</x:v>
      </x:c>
      <x:c r="AA1676" s="60" t="n">
        <x:f>P1676+W1676+X1676-Y1676-Z1676-U1676</x:f>
        <x:v>142.07849112000005</x:v>
      </x:c>
      <x:c r="AB1676" s="32" t="n">
        <x:f>IFERROR(AA1676/(P1676+W1676+X1676),0)</x:f>
        <x:v>0.43350059948533876</x:v>
      </x:c>
      <x:c r="AC1676" t="n">
        <x:f>IF(O1676="High",0,IF(I1676&gt;=1800,3,IF(I1676&gt;=900,2,1))+IF(K1676&gt;=0.9,2,IF(K1676&gt;=0.75,1,0))+IF(J1676&lt;=0.7,2,IF(J1676&lt;=0.85,1,0))+IF(M1676&gt;=8,1,0))</x:f>
        <x:v>4</x:v>
      </x:c>
      <x:c r="AD1676" t="str">
        <x:f>IF(AND(O1676&lt;&gt;"High",AC1676&gt;=Assumptions!$B$10,AA1676&gt;0),"Priority Growth",IF(AND(O1676="Low",AA1676&gt;0),"Maintain","Watch"))</x:f>
        <x:v>Watch</x:v>
      </x:c>
      <x:c r="AE1676" s="60" t="n">
        <x:f>MAX(AA1676,0)*N1676</x:f>
        <x:v>19.60683177456001</x:v>
      </x:c>
      <x:c r="AF1676" t="str">
        <x:f>IF(AND(AA1676&gt;=Assumptions!$B$11,O1676&lt;&gt;"High",OR(N1676&gt;=Assumptions!$B$12,M1676&lt;=6)),"High","Standard")</x:f>
        <x:v>Standard</x:v>
      </x:c>
    </x:row>
    <x:row r="1677">
      <x:c r="A1677" t="str">
        <x:f>'Raw_Data'!A1677</x:f>
        <x:v>C01676</x:v>
      </x:c>
      <x:c r="B1677" t="n">
        <x:f>'Raw_Data'!B1677</x:f>
        <x:v>40</x:v>
      </x:c>
      <x:c r="C1677" s="30" t="n">
        <x:f>'Raw_Data'!C1677</x:f>
        <x:v>66989</x:v>
      </x:c>
      <x:c r="D1677" t="n">
        <x:f>'Raw_Data'!D1677</x:f>
        <x:v>700</x:v>
      </x:c>
      <x:c r="E1677" t="n">
        <x:f>'Raw_Data'!E1677</x:f>
        <x:v>108</x:v>
      </x:c>
      <x:c r="F1677" t="str">
        <x:f>PROPER(TRIM('Raw_Data'!F1677))</x:f>
        <x:v>Gold</x:v>
      </x:c>
      <x:c r="G1677" t="str">
        <x:f>PROPER(TRIM('Raw_Data'!G1677))</x:f>
        <x:v>Partner</x:v>
      </x:c>
      <x:c r="H1677" s="60" t="n">
        <x:f>'Raw_Data'!H1677</x:f>
        <x:v>8285</x:v>
      </x:c>
      <x:c r="I1677" s="60" t="n">
        <x:f>'Raw_Data'!I1677</x:f>
        <x:v>961.89</x:v>
      </x:c>
      <x:c r="J1677" s="32" t="n">
        <x:f>'Raw_Data'!J1677</x:f>
        <x:v>0.323</x:v>
      </x:c>
      <x:c r="K1677" s="32" t="n">
        <x:f>'Raw_Data'!K1677</x:f>
        <x:v>0.815</x:v>
      </x:c>
      <x:c r="L1677" t="n">
        <x:f>'Raw_Data'!L1677</x:f>
        <x:v>0</x:v>
      </x:c>
      <x:c r="M1677" t="n">
        <x:f>IF('Raw_Data'!M1677="",Assumptions!$B$15,'Raw_Data'!M1677)</x:f>
        <x:v>7</x:v>
      </x:c>
      <x:c r="N1677" s="32" t="n">
        <x:f>'Raw_Data'!N1677</x:f>
        <x:v>0.117</x:v>
      </x:c>
      <x:c r="O1677" t="str">
        <x:f>IF(OR(D1677&lt;620,L1677&gt;=2,J1677&gt;0.9),"High",IF(OR(D1677&lt;700,L1677=1,J1677&gt;0.75),"Medium","Low"))</x:f>
        <x:v>Low</x:v>
      </x:c>
      <x:c r="P1677" s="30" t="n">
        <x:f>XLOOKUP(F1677,Assumptions!$A$4:$A$6,Assumptions!$B$4:$B$6)</x:f>
        <x:v>95</x:v>
      </x:c>
      <x:c r="Q1677" s="32" t="n">
        <x:f>XLOOKUP(F1677,Assumptions!$A$4:$A$6,Assumptions!$C$4:$C$6)</x:f>
        <x:v>0.219</x:v>
      </x:c>
      <x:c r="R1677" s="32" t="n">
        <x:f>XLOOKUP(F1677,Assumptions!$A$4:$A$6,Assumptions!$D$4:$D$6)</x:f>
        <x:v>0.016</x:v>
      </x:c>
      <x:c r="S1677" s="32" t="n">
        <x:f>XLOOKUP(F1677,Assumptions!$A$4:$A$6,Assumptions!$E$4:$E$6)</x:f>
        <x:v>0.01</x:v>
      </x:c>
      <x:c r="T1677" s="32" t="n">
        <x:f>XLOOKUP(O1677,Assumptions!$H$4:$H$6,Assumptions!$I$4:$I$6)</x:f>
        <x:v>0.0035</x:v>
      </x:c>
      <x:c r="U1677" s="30" t="n">
        <x:f>XLOOKUP(F1677,Assumptions!$A$4:$A$6,Assumptions!$F$4:$F$6)</x:f>
        <x:v>90</x:v>
      </x:c>
      <x:c r="V1677" s="60" t="n">
        <x:f>I1677*12</x:f>
        <x:v>11542.68</x:v>
      </x:c>
      <x:c r="W1677" s="60" t="n">
        <x:f>H1677*J1677*(1-K1677)*Q1677</x:f>
        <x:v>108.42036832500004</x:v>
      </x:c>
      <x:c r="X1677" s="60" t="n">
        <x:f>V1677*R1677</x:f>
        <x:v>184.68288</x:v>
      </x:c>
      <x:c r="Y1677" s="60" t="n">
        <x:f>V1677*S1677</x:f>
        <x:v>115.4268</x:v>
      </x:c>
      <x:c r="Z1677" s="60" t="n">
        <x:f>H1677*J1677*T1677</x:f>
        <x:v>9.3661925</x:v>
      </x:c>
      <x:c r="AA1677" s="60" t="n">
        <x:f>P1677+W1677+X1677-Y1677-Z1677-U1677</x:f>
        <x:v>173.310255825</x:v>
      </x:c>
      <x:c r="AB1677" s="32" t="n">
        <x:f>IFERROR(AA1677/(P1677+W1677+X1677),0)</x:f>
        <x:v>0.4465570864788767</x:v>
      </x:c>
      <x:c r="AC1677" t="n">
        <x:f>IF(O1677="High",0,IF(I1677&gt;=1800,3,IF(I1677&gt;=900,2,1))+IF(K1677&gt;=0.9,2,IF(K1677&gt;=0.75,1,0))+IF(J1677&lt;=0.7,2,IF(J1677&lt;=0.85,1,0))+IF(M1677&gt;=8,1,0))</x:f>
        <x:v>5</x:v>
      </x:c>
      <x:c r="AD1677" t="str">
        <x:f>IF(AND(O1677&lt;&gt;"High",AC1677&gt;=Assumptions!$B$10,AA1677&gt;0),"Priority Growth",IF(AND(O1677="Low",AA1677&gt;0),"Maintain","Watch"))</x:f>
        <x:v>Maintain</x:v>
      </x:c>
      <x:c r="AE1677" s="60" t="n">
        <x:f>MAX(AA1677,0)*N1677</x:f>
        <x:v>20.277299931525004</x:v>
      </x:c>
      <x:c r="AF1677" t="str">
        <x:f>IF(AND(AA1677&gt;=Assumptions!$B$11,O1677&lt;&gt;"High",OR(N1677&gt;=Assumptions!$B$12,M1677&lt;=6)),"High","Standard")</x:f>
        <x:v>Standard</x:v>
      </x:c>
    </x:row>
    <x:row r="1678">
      <x:c r="A1678" t="str">
        <x:f>'Raw_Data'!A1678</x:f>
        <x:v>C01677</x:v>
      </x:c>
      <x:c r="B1678" t="n">
        <x:f>'Raw_Data'!B1678</x:f>
        <x:v>50</x:v>
      </x:c>
      <x:c r="C1678" s="30" t="n">
        <x:f>'Raw_Data'!C1678</x:f>
        <x:v>70295</x:v>
      </x:c>
      <x:c r="D1678" t="n">
        <x:f>'Raw_Data'!D1678</x:f>
        <x:v>691</x:v>
      </x:c>
      <x:c r="E1678" t="n">
        <x:f>'Raw_Data'!E1678</x:f>
        <x:v>50</x:v>
      </x:c>
      <x:c r="F1678" t="str">
        <x:f>PROPER(TRIM('Raw_Data'!F1678))</x:f>
        <x:v>Classic</x:v>
      </x:c>
      <x:c r="G1678" t="str">
        <x:f>PROPER(TRIM('Raw_Data'!G1678))</x:f>
        <x:v>Branch</x:v>
      </x:c>
      <x:c r="H1678" s="60" t="n">
        <x:f>'Raw_Data'!H1678</x:f>
        <x:v>6865</x:v>
      </x:c>
      <x:c r="I1678" s="60" t="n">
        <x:f>'Raw_Data'!I1678</x:f>
        <x:v>495.44</x:v>
      </x:c>
      <x:c r="J1678" s="32" t="n">
        <x:f>'Raw_Data'!J1678</x:f>
        <x:v>0.445</x:v>
      </x:c>
      <x:c r="K1678" s="32" t="n">
        <x:f>'Raw_Data'!K1678</x:f>
        <x:v>0.803</x:v>
      </x:c>
      <x:c r="L1678" t="n">
        <x:f>'Raw_Data'!L1678</x:f>
        <x:v>0</x:v>
      </x:c>
      <x:c r="M1678" t="n">
        <x:f>IF('Raw_Data'!M1678="",Assumptions!$B$15,'Raw_Data'!M1678)</x:f>
        <x:v>10</x:v>
      </x:c>
      <x:c r="N1678" s="32" t="n">
        <x:f>'Raw_Data'!N1678</x:f>
        <x:v>0.02</x:v>
      </x:c>
      <x:c r="O1678" t="str">
        <x:f>IF(OR(D1678&lt;620,L1678&gt;=2,J1678&gt;0.9),"High",IF(OR(D1678&lt;700,L1678=1,J1678&gt;0.75),"Medium","Low"))</x:f>
        <x:v>Medium</x:v>
      </x:c>
      <x:c r="P1678" s="30" t="n">
        <x:f>XLOOKUP(F1678,Assumptions!$A$4:$A$6,Assumptions!$B$4:$B$6)</x:f>
        <x:v>0</x:v>
      </x:c>
      <x:c r="Q1678" s="32" t="n">
        <x:f>XLOOKUP(F1678,Assumptions!$A$4:$A$6,Assumptions!$C$4:$C$6)</x:f>
        <x:v>0.229</x:v>
      </x:c>
      <x:c r="R1678" s="32" t="n">
        <x:f>XLOOKUP(F1678,Assumptions!$A$4:$A$6,Assumptions!$D$4:$D$6)</x:f>
        <x:v>0.015</x:v>
      </x:c>
      <x:c r="S1678" s="32" t="n">
        <x:f>XLOOKUP(F1678,Assumptions!$A$4:$A$6,Assumptions!$E$4:$E$6)</x:f>
        <x:v>0.0075</x:v>
      </x:c>
      <x:c r="T1678" s="32" t="n">
        <x:f>XLOOKUP(O1678,Assumptions!$H$4:$H$6,Assumptions!$I$4:$I$6)</x:f>
        <x:v>0.012</x:v>
      </x:c>
      <x:c r="U1678" s="30" t="n">
        <x:f>XLOOKUP(F1678,Assumptions!$A$4:$A$6,Assumptions!$F$4:$F$6)</x:f>
        <x:v>60</x:v>
      </x:c>
      <x:c r="V1678" s="60" t="n">
        <x:f>I1678*12</x:f>
        <x:v>5945.28</x:v>
      </x:c>
      <x:c r="W1678" s="60" t="n">
        <x:f>H1678*J1678*(1-K1678)*Q1678</x:f>
        <x:v>137.816831525</x:v>
      </x:c>
      <x:c r="X1678" s="60" t="n">
        <x:f>V1678*R1678</x:f>
        <x:v>89.1792</x:v>
      </x:c>
      <x:c r="Y1678" s="60" t="n">
        <x:f>V1678*S1678</x:f>
        <x:v>44.5896</x:v>
      </x:c>
      <x:c r="Z1678" s="60" t="n">
        <x:f>H1678*J1678*T1678</x:f>
        <x:v>36.6591</x:v>
      </x:c>
      <x:c r="AA1678" s="60" t="n">
        <x:f>P1678+W1678+X1678-Y1678-Z1678-U1678</x:f>
        <x:v>85.74733152499999</x:v>
      </x:c>
      <x:c r="AB1678" s="32" t="n">
        <x:f>IFERROR(AA1678/(P1678+W1678+X1678),0)</x:f>
        <x:v>0.3777481524629927</x:v>
      </x:c>
      <x:c r="AC1678" t="n">
        <x:f>IF(O1678="High",0,IF(I1678&gt;=1800,3,IF(I1678&gt;=900,2,1))+IF(K1678&gt;=0.9,2,IF(K1678&gt;=0.75,1,0))+IF(J1678&lt;=0.7,2,IF(J1678&lt;=0.85,1,0))+IF(M1678&gt;=8,1,0))</x:f>
        <x:v>5</x:v>
      </x:c>
      <x:c r="AD1678" t="str">
        <x:f>IF(AND(O1678&lt;&gt;"High",AC1678&gt;=Assumptions!$B$10,AA1678&gt;0),"Priority Growth",IF(AND(O1678="Low",AA1678&gt;0),"Maintain","Watch"))</x:f>
        <x:v>Watch</x:v>
      </x:c>
      <x:c r="AE1678" s="60" t="n">
        <x:f>MAX(AA1678,0)*N1678</x:f>
        <x:v>1.7149466304999998</x:v>
      </x:c>
      <x:c r="AF1678" t="str">
        <x:f>IF(AND(AA1678&gt;=Assumptions!$B$11,O1678&lt;&gt;"High",OR(N1678&gt;=Assumptions!$B$12,M1678&lt;=6)),"High","Standard")</x:f>
        <x:v>Standard</x:v>
      </x:c>
    </x:row>
    <x:row r="1679">
      <x:c r="A1679" t="str">
        <x:f>'Raw_Data'!A1679</x:f>
        <x:v>C01678</x:v>
      </x:c>
      <x:c r="B1679" t="n">
        <x:f>'Raw_Data'!B1679</x:f>
        <x:v>24</x:v>
      </x:c>
      <x:c r="C1679" s="30" t="n">
        <x:f>'Raw_Data'!C1679</x:f>
        <x:v>79236</x:v>
      </x:c>
      <x:c r="D1679" t="n">
        <x:f>'Raw_Data'!D1679</x:f>
        <x:v>765</x:v>
      </x:c>
      <x:c r="E1679" t="n">
        <x:f>'Raw_Data'!E1679</x:f>
        <x:v>89</x:v>
      </x:c>
      <x:c r="F1679" t="str">
        <x:f>PROPER(TRIM('Raw_Data'!F1679))</x:f>
        <x:v>Platinum</x:v>
      </x:c>
      <x:c r="G1679" t="str">
        <x:f>PROPER(TRIM('Raw_Data'!G1679))</x:f>
        <x:v>Digital</x:v>
      </x:c>
      <x:c r="H1679" s="60" t="n">
        <x:f>'Raw_Data'!H1679</x:f>
        <x:v>17564</x:v>
      </x:c>
      <x:c r="I1679" s="60" t="n">
        <x:f>'Raw_Data'!I1679</x:f>
        <x:v>1669.1</x:v>
      </x:c>
      <x:c r="J1679" s="32" t="n">
        <x:f>'Raw_Data'!J1679</x:f>
        <x:v>0.338</x:v>
      </x:c>
      <x:c r="K1679" s="32" t="n">
        <x:f>'Raw_Data'!K1679</x:f>
        <x:v>0.924</x:v>
      </x:c>
      <x:c r="L1679" t="n">
        <x:f>'Raw_Data'!L1679</x:f>
        <x:v>0</x:v>
      </x:c>
      <x:c r="M1679" t="n">
        <x:f>IF('Raw_Data'!M1679="",Assumptions!$B$15,'Raw_Data'!M1679)</x:f>
        <x:v>7</x:v>
      </x:c>
      <x:c r="N1679" s="32" t="n">
        <x:f>'Raw_Data'!N1679</x:f>
        <x:v>0.108</x:v>
      </x:c>
      <x:c r="O1679" t="str">
        <x:f>IF(OR(D1679&lt;620,L1679&gt;=2,J1679&gt;0.9),"High",IF(OR(D1679&lt;700,L1679=1,J1679&gt;0.75),"Medium","Low"))</x:f>
        <x:v>Low</x:v>
      </x:c>
      <x:c r="P1679" s="30" t="n">
        <x:f>XLOOKUP(F1679,Assumptions!$A$4:$A$6,Assumptions!$B$4:$B$6)</x:f>
        <x:v>195</x:v>
      </x:c>
      <x:c r="Q1679" s="32" t="n">
        <x:f>XLOOKUP(F1679,Assumptions!$A$4:$A$6,Assumptions!$C$4:$C$6)</x:f>
        <x:v>0.199</x:v>
      </x:c>
      <x:c r="R1679" s="32" t="n">
        <x:f>XLOOKUP(F1679,Assumptions!$A$4:$A$6,Assumptions!$D$4:$D$6)</x:f>
        <x:v>0.017</x:v>
      </x:c>
      <x:c r="S1679" s="32" t="n">
        <x:f>XLOOKUP(F1679,Assumptions!$A$4:$A$6,Assumptions!$E$4:$E$6)</x:f>
        <x:v>0.013</x:v>
      </x:c>
      <x:c r="T1679" s="32" t="n">
        <x:f>XLOOKUP(O1679,Assumptions!$H$4:$H$6,Assumptions!$I$4:$I$6)</x:f>
        <x:v>0.0035</x:v>
      </x:c>
      <x:c r="U1679" s="30" t="n">
        <x:f>XLOOKUP(F1679,Assumptions!$A$4:$A$6,Assumptions!$F$4:$F$6)</x:f>
        <x:v>140</x:v>
      </x:c>
      <x:c r="V1679" s="60" t="n">
        <x:f>I1679*12</x:f>
        <x:v>20029.199999999997</x:v>
      </x:c>
      <x:c r="W1679" s="60" t="n">
        <x:f>H1679*J1679*(1-K1679)*Q1679</x:f>
        <x:v>89.78562236799996</x:v>
      </x:c>
      <x:c r="X1679" s="60" t="n">
        <x:f>V1679*R1679</x:f>
        <x:v>340.4964</x:v>
      </x:c>
      <x:c r="Y1679" s="60" t="n">
        <x:f>V1679*S1679</x:f>
        <x:v>260.3795999999999</x:v>
      </x:c>
      <x:c r="Z1679" s="60" t="n">
        <x:f>H1679*J1679*T1679</x:f>
        <x:v>20.778212000000003</x:v>
      </x:c>
      <x:c r="AA1679" s="60" t="n">
        <x:f>P1679+W1679+X1679-Y1679-Z1679-U1679</x:f>
        <x:v>204.12421036800004</x:v>
      </x:c>
      <x:c r="AB1679" s="32" t="n">
        <x:f>IFERROR(AA1679/(P1679+W1679+X1679),0)</x:f>
        <x:v>0.32645143002027</x:v>
      </x:c>
      <x:c r="AC1679" t="n">
        <x:f>IF(O1679="High",0,IF(I1679&gt;=1800,3,IF(I1679&gt;=900,2,1))+IF(K1679&gt;=0.9,2,IF(K1679&gt;=0.75,1,0))+IF(J1679&lt;=0.7,2,IF(J1679&lt;=0.85,1,0))+IF(M1679&gt;=8,1,0))</x:f>
        <x:v>6</x:v>
      </x:c>
      <x:c r="AD1679" t="str">
        <x:f>IF(AND(O1679&lt;&gt;"High",AC1679&gt;=Assumptions!$B$10,AA1679&gt;0),"Priority Growth",IF(AND(O1679="Low",AA1679&gt;0),"Maintain","Watch"))</x:f>
        <x:v>Priority Growth</x:v>
      </x:c>
      <x:c r="AE1679" s="60" t="n">
        <x:f>MAX(AA1679,0)*N1679</x:f>
        <x:v>22.045414719744002</x:v>
      </x:c>
      <x:c r="AF1679" t="str">
        <x:f>IF(AND(AA1679&gt;=Assumptions!$B$11,O1679&lt;&gt;"High",OR(N1679&gt;=Assumptions!$B$12,M1679&lt;=6)),"High","Standard")</x:f>
        <x:v>Standard</x:v>
      </x:c>
    </x:row>
    <x:row r="1680">
      <x:c r="A1680" t="str">
        <x:f>'Raw_Data'!A1680</x:f>
        <x:v>C01679</x:v>
      </x:c>
      <x:c r="B1680" t="n">
        <x:f>'Raw_Data'!B1680</x:f>
        <x:v>41</x:v>
      </x:c>
      <x:c r="C1680" s="30" t="n">
        <x:f>'Raw_Data'!C1680</x:f>
        <x:v>79177</x:v>
      </x:c>
      <x:c r="D1680" t="n">
        <x:f>'Raw_Data'!D1680</x:f>
        <x:v>700</x:v>
      </x:c>
      <x:c r="E1680" t="n">
        <x:f>'Raw_Data'!E1680</x:f>
        <x:v>77</x:v>
      </x:c>
      <x:c r="F1680" t="str">
        <x:f>PROPER(TRIM('Raw_Data'!F1680))</x:f>
        <x:v>Gold</x:v>
      </x:c>
      <x:c r="G1680" t="str">
        <x:f>PROPER(TRIM('Raw_Data'!G1680))</x:f>
        <x:v>Partner</x:v>
      </x:c>
      <x:c r="H1680" s="60" t="n">
        <x:f>'Raw_Data'!H1680</x:f>
        <x:v>12146</x:v>
      </x:c>
      <x:c r="I1680" s="60" t="n">
        <x:f>'Raw_Data'!I1680</x:f>
        <x:v>1401.87</x:v>
      </x:c>
      <x:c r="J1680" s="32" t="n">
        <x:f>'Raw_Data'!J1680</x:f>
        <x:v>0.318</x:v>
      </x:c>
      <x:c r="K1680" s="32" t="n">
        <x:f>'Raw_Data'!K1680</x:f>
        <x:v>0.719</x:v>
      </x:c>
      <x:c r="L1680" t="n">
        <x:f>'Raw_Data'!L1680</x:f>
        <x:v>0</x:v>
      </x:c>
      <x:c r="M1680" t="n">
        <x:f>IF('Raw_Data'!M1680="",Assumptions!$B$15,'Raw_Data'!M1680)</x:f>
        <x:v>6</x:v>
      </x:c>
      <x:c r="N1680" s="32" t="n">
        <x:f>'Raw_Data'!N1680</x:f>
        <x:v>0.121</x:v>
      </x:c>
      <x:c r="O1680" t="str">
        <x:f>IF(OR(D1680&lt;620,L1680&gt;=2,J1680&gt;0.9),"High",IF(OR(D1680&lt;700,L1680=1,J1680&gt;0.75),"Medium","Low"))</x:f>
        <x:v>Low</x:v>
      </x:c>
      <x:c r="P1680" s="30" t="n">
        <x:f>XLOOKUP(F1680,Assumptions!$A$4:$A$6,Assumptions!$B$4:$B$6)</x:f>
        <x:v>95</x:v>
      </x:c>
      <x:c r="Q1680" s="32" t="n">
        <x:f>XLOOKUP(F1680,Assumptions!$A$4:$A$6,Assumptions!$C$4:$C$6)</x:f>
        <x:v>0.219</x:v>
      </x:c>
      <x:c r="R1680" s="32" t="n">
        <x:f>XLOOKUP(F1680,Assumptions!$A$4:$A$6,Assumptions!$D$4:$D$6)</x:f>
        <x:v>0.016</x:v>
      </x:c>
      <x:c r="S1680" s="32" t="n">
        <x:f>XLOOKUP(F1680,Assumptions!$A$4:$A$6,Assumptions!$E$4:$E$6)</x:f>
        <x:v>0.01</x:v>
      </x:c>
      <x:c r="T1680" s="32" t="n">
        <x:f>XLOOKUP(O1680,Assumptions!$H$4:$H$6,Assumptions!$I$4:$I$6)</x:f>
        <x:v>0.0035</x:v>
      </x:c>
      <x:c r="U1680" s="30" t="n">
        <x:f>XLOOKUP(F1680,Assumptions!$A$4:$A$6,Assumptions!$F$4:$F$6)</x:f>
        <x:v>90</x:v>
      </x:c>
      <x:c r="V1680" s="60" t="n">
        <x:f>I1680*12</x:f>
        <x:v>16822.44</x:v>
      </x:c>
      <x:c r="W1680" s="60" t="n">
        <x:f>H1680*J1680*(1-K1680)*Q1680</x:f>
        <x:v>237.689956692</x:v>
      </x:c>
      <x:c r="X1680" s="60" t="n">
        <x:f>V1680*R1680</x:f>
        <x:v>269.15904</x:v>
      </x:c>
      <x:c r="Y1680" s="60" t="n">
        <x:f>V1680*S1680</x:f>
        <x:v>168.2244</x:v>
      </x:c>
      <x:c r="Z1680" s="60" t="n">
        <x:f>H1680*J1680*T1680</x:f>
        <x:v>13.518498</x:v>
      </x:c>
      <x:c r="AA1680" s="60" t="n">
        <x:f>P1680+W1680+X1680-Y1680-Z1680-U1680</x:f>
        <x:v>330.106098692</x:v>
      </x:c>
      <x:c r="AB1680" s="32" t="n">
        <x:f>IFERROR(AA1680/(P1680+W1680+X1680),0)</x:f>
        <x:v>0.5484865813624241</x:v>
      </x:c>
      <x:c r="AC1680" t="n">
        <x:f>IF(O1680="High",0,IF(I1680&gt;=1800,3,IF(I1680&gt;=900,2,1))+IF(K1680&gt;=0.9,2,IF(K1680&gt;=0.75,1,0))+IF(J1680&lt;=0.7,2,IF(J1680&lt;=0.85,1,0))+IF(M1680&gt;=8,1,0))</x:f>
        <x:v>4</x:v>
      </x:c>
      <x:c r="AD1680" t="str">
        <x:f>IF(AND(O1680&lt;&gt;"High",AC1680&gt;=Assumptions!$B$10,AA1680&gt;0),"Priority Growth",IF(AND(O1680="Low",AA1680&gt;0),"Maintain","Watch"))</x:f>
        <x:v>Maintain</x:v>
      </x:c>
      <x:c r="AE1680" s="60" t="n">
        <x:f>MAX(AA1680,0)*N1680</x:f>
        <x:v>39.942837941731995</x:v>
      </x:c>
      <x:c r="AF1680" t="str">
        <x:f>IF(AND(AA1680&gt;=Assumptions!$B$11,O1680&lt;&gt;"High",OR(N1680&gt;=Assumptions!$B$12,M1680&lt;=6)),"High","Standard")</x:f>
        <x:v>High</x:v>
      </x:c>
    </x:row>
    <x:row r="1681">
      <x:c r="A1681" t="str">
        <x:f>'Raw_Data'!A1681</x:f>
        <x:v>C01680</x:v>
      </x:c>
      <x:c r="B1681" t="n">
        <x:f>'Raw_Data'!B1681</x:f>
        <x:v>33</x:v>
      </x:c>
      <x:c r="C1681" s="30" t="n">
        <x:f>'Raw_Data'!C1681</x:f>
        <x:v>159975</x:v>
      </x:c>
      <x:c r="D1681" t="n">
        <x:f>'Raw_Data'!D1681</x:f>
        <x:v>642</x:v>
      </x:c>
      <x:c r="E1681" t="n">
        <x:f>'Raw_Data'!E1681</x:f>
        <x:v>33</x:v>
      </x:c>
      <x:c r="F1681" t="str">
        <x:f>PROPER(TRIM('Raw_Data'!F1681))</x:f>
        <x:v>Platinum</x:v>
      </x:c>
      <x:c r="G1681" t="str">
        <x:f>PROPER(TRIM('Raw_Data'!G1681))</x:f>
        <x:v>Digital</x:v>
      </x:c>
      <x:c r="H1681" s="60" t="n">
        <x:f>'Raw_Data'!H1681</x:f>
        <x:v>28558</x:v>
      </x:c>
      <x:c r="I1681" s="60" t="n">
        <x:f>'Raw_Data'!I1681</x:f>
        <x:v>3380.01</x:v>
      </x:c>
      <x:c r="J1681" s="32" t="n">
        <x:f>'Raw_Data'!J1681</x:f>
        <x:v>0.604</x:v>
      </x:c>
      <x:c r="K1681" s="32" t="n">
        <x:f>'Raw_Data'!K1681</x:f>
        <x:v>0.765</x:v>
      </x:c>
      <x:c r="L1681" t="n">
        <x:f>'Raw_Data'!L1681</x:f>
        <x:v>0</x:v>
      </x:c>
      <x:c r="M1681" t="n">
        <x:f>IF('Raw_Data'!M1681="",Assumptions!$B$15,'Raw_Data'!M1681)</x:f>
        <x:v>7</x:v>
      </x:c>
      <x:c r="N1681" s="32" t="n">
        <x:f>'Raw_Data'!N1681</x:f>
        <x:v>0.073</x:v>
      </x:c>
      <x:c r="O1681" t="str">
        <x:f>IF(OR(D1681&lt;620,L1681&gt;=2,J1681&gt;0.9),"High",IF(OR(D1681&lt;700,L1681=1,J1681&gt;0.75),"Medium","Low"))</x:f>
        <x:v>Medium</x:v>
      </x:c>
      <x:c r="P1681" s="30" t="n">
        <x:f>XLOOKUP(F1681,Assumptions!$A$4:$A$6,Assumptions!$B$4:$B$6)</x:f>
        <x:v>195</x:v>
      </x:c>
      <x:c r="Q1681" s="32" t="n">
        <x:f>XLOOKUP(F1681,Assumptions!$A$4:$A$6,Assumptions!$C$4:$C$6)</x:f>
        <x:v>0.199</x:v>
      </x:c>
      <x:c r="R1681" s="32" t="n">
        <x:f>XLOOKUP(F1681,Assumptions!$A$4:$A$6,Assumptions!$D$4:$D$6)</x:f>
        <x:v>0.017</x:v>
      </x:c>
      <x:c r="S1681" s="32" t="n">
        <x:f>XLOOKUP(F1681,Assumptions!$A$4:$A$6,Assumptions!$E$4:$E$6)</x:f>
        <x:v>0.013</x:v>
      </x:c>
      <x:c r="T1681" s="32" t="n">
        <x:f>XLOOKUP(O1681,Assumptions!$H$4:$H$6,Assumptions!$I$4:$I$6)</x:f>
        <x:v>0.012</x:v>
      </x:c>
      <x:c r="U1681" s="30" t="n">
        <x:f>XLOOKUP(F1681,Assumptions!$A$4:$A$6,Assumptions!$F$4:$F$6)</x:f>
        <x:v>140</x:v>
      </x:c>
      <x:c r="V1681" s="60" t="n">
        <x:f>I1681*12</x:f>
        <x:v>40560.12</x:v>
      </x:c>
      <x:c r="W1681" s="60" t="n">
        <x:f>H1681*J1681*(1-K1681)*Q1681</x:f>
        <x:v>806.6509814799999</x:v>
      </x:c>
      <x:c r="X1681" s="60" t="n">
        <x:f>V1681*R1681</x:f>
        <x:v>689.5220400000001</x:v>
      </x:c>
      <x:c r="Y1681" s="60" t="n">
        <x:f>V1681*S1681</x:f>
        <x:v>527.28156</x:v>
      </x:c>
      <x:c r="Z1681" s="60" t="n">
        <x:f>H1681*J1681*T1681</x:f>
        <x:v>206.988384</x:v>
      </x:c>
      <x:c r="AA1681" s="60" t="n">
        <x:f>P1681+W1681+X1681-Y1681-Z1681-U1681</x:f>
        <x:v>816.9030774800001</x:v>
      </x:c>
      <x:c r="AB1681" s="32" t="n">
        <x:f>IFERROR(AA1681/(P1681+W1681+X1681),0)</x:f>
        <x:v>0.48303932661195237</x:v>
      </x:c>
      <x:c r="AC1681" t="n">
        <x:f>IF(O1681="High",0,IF(I1681&gt;=1800,3,IF(I1681&gt;=900,2,1))+IF(K1681&gt;=0.9,2,IF(K1681&gt;=0.75,1,0))+IF(J1681&lt;=0.7,2,IF(J1681&lt;=0.85,1,0))+IF(M1681&gt;=8,1,0))</x:f>
        <x:v>6</x:v>
      </x:c>
      <x:c r="AD1681" t="str">
        <x:f>IF(AND(O1681&lt;&gt;"High",AC1681&gt;=Assumptions!$B$10,AA1681&gt;0),"Priority Growth",IF(AND(O1681="Low",AA1681&gt;0),"Maintain","Watch"))</x:f>
        <x:v>Priority Growth</x:v>
      </x:c>
      <x:c r="AE1681" s="60" t="n">
        <x:f>MAX(AA1681,0)*N1681</x:f>
        <x:v>59.63392465604</x:v>
      </x:c>
      <x:c r="AF1681" t="str">
        <x:f>IF(AND(AA1681&gt;=Assumptions!$B$11,O1681&lt;&gt;"High",OR(N1681&gt;=Assumptions!$B$12,M1681&lt;=6)),"High","Standard")</x:f>
        <x:v>Standard</x:v>
      </x:c>
    </x:row>
    <x:row r="1682">
      <x:c r="A1682" t="str">
        <x:f>'Raw_Data'!A1682</x:f>
        <x:v>C01681</x:v>
      </x:c>
      <x:c r="B1682" t="n">
        <x:f>'Raw_Data'!B1682</x:f>
        <x:v>24</x:v>
      </x:c>
      <x:c r="C1682" s="30" t="n">
        <x:f>'Raw_Data'!C1682</x:f>
        <x:v>73799</x:v>
      </x:c>
      <x:c r="D1682" t="n">
        <x:f>'Raw_Data'!D1682</x:f>
        <x:v>683</x:v>
      </x:c>
      <x:c r="E1682" t="n">
        <x:f>'Raw_Data'!E1682</x:f>
        <x:v>33</x:v>
      </x:c>
      <x:c r="F1682" t="str">
        <x:f>PROPER(TRIM('Raw_Data'!F1682))</x:f>
        <x:v>Gold</x:v>
      </x:c>
      <x:c r="G1682" t="str">
        <x:f>PROPER(TRIM('Raw_Data'!G1682))</x:f>
        <x:v>Branch</x:v>
      </x:c>
      <x:c r="H1682" s="60" t="n">
        <x:f>'Raw_Data'!H1682</x:f>
        <x:v>8753</x:v>
      </x:c>
      <x:c r="I1682" s="60" t="n">
        <x:f>'Raw_Data'!I1682</x:f>
        <x:v>1330.25</x:v>
      </x:c>
      <x:c r="J1682" s="32" t="n">
        <x:f>'Raw_Data'!J1682</x:f>
        <x:v>0.466</x:v>
      </x:c>
      <x:c r="K1682" s="32" t="n">
        <x:f>'Raw_Data'!K1682</x:f>
        <x:v>0.803</x:v>
      </x:c>
      <x:c r="L1682" t="n">
        <x:f>'Raw_Data'!L1682</x:f>
        <x:v>0</x:v>
      </x:c>
      <x:c r="M1682" t="n">
        <x:f>IF('Raw_Data'!M1682="",Assumptions!$B$15,'Raw_Data'!M1682)</x:f>
        <x:v>7</x:v>
      </x:c>
      <x:c r="N1682" s="32" t="n">
        <x:f>'Raw_Data'!N1682</x:f>
        <x:v>0.102</x:v>
      </x:c>
      <x:c r="O1682" t="str">
        <x:f>IF(OR(D1682&lt;620,L1682&gt;=2,J1682&gt;0.9),"High",IF(OR(D1682&lt;700,L1682=1,J1682&gt;0.75),"Medium","Low"))</x:f>
        <x:v>Medium</x:v>
      </x:c>
      <x:c r="P1682" s="30" t="n">
        <x:f>XLOOKUP(F1682,Assumptions!$A$4:$A$6,Assumptions!$B$4:$B$6)</x:f>
        <x:v>95</x:v>
      </x:c>
      <x:c r="Q1682" s="32" t="n">
        <x:f>XLOOKUP(F1682,Assumptions!$A$4:$A$6,Assumptions!$C$4:$C$6)</x:f>
        <x:v>0.219</x:v>
      </x:c>
      <x:c r="R1682" s="32" t="n">
        <x:f>XLOOKUP(F1682,Assumptions!$A$4:$A$6,Assumptions!$D$4:$D$6)</x:f>
        <x:v>0.016</x:v>
      </x:c>
      <x:c r="S1682" s="32" t="n">
        <x:f>XLOOKUP(F1682,Assumptions!$A$4:$A$6,Assumptions!$E$4:$E$6)</x:f>
        <x:v>0.01</x:v>
      </x:c>
      <x:c r="T1682" s="32" t="n">
        <x:f>XLOOKUP(O1682,Assumptions!$H$4:$H$6,Assumptions!$I$4:$I$6)</x:f>
        <x:v>0.012</x:v>
      </x:c>
      <x:c r="U1682" s="30" t="n">
        <x:f>XLOOKUP(F1682,Assumptions!$A$4:$A$6,Assumptions!$F$4:$F$6)</x:f>
        <x:v>90</x:v>
      </x:c>
      <x:c r="V1682" s="60" t="n">
        <x:f>I1682*12</x:f>
        <x:v>15963</x:v>
      </x:c>
      <x:c r="W1682" s="60" t="n">
        <x:f>H1682*J1682*(1-K1682)*Q1682</x:f>
        <x:v>175.97589641399995</x:v>
      </x:c>
      <x:c r="X1682" s="60" t="n">
        <x:f>V1682*R1682</x:f>
        <x:v>255.40800000000002</x:v>
      </x:c>
      <x:c r="Y1682" s="60" t="n">
        <x:f>V1682*S1682</x:f>
        <x:v>159.63</x:v>
      </x:c>
      <x:c r="Z1682" s="60" t="n">
        <x:f>H1682*J1682*T1682</x:f>
        <x:v>48.946776</x:v>
      </x:c>
      <x:c r="AA1682" s="60" t="n">
        <x:f>P1682+W1682+X1682-Y1682-Z1682-U1682</x:f>
        <x:v>227.807120414</x:v>
      </x:c>
      <x:c r="AB1682" s="32" t="n">
        <x:f>IFERROR(AA1682/(P1682+W1682+X1682),0)</x:f>
        <x:v>0.4327775259956473</x:v>
      </x:c>
      <x:c r="AC1682" t="n">
        <x:f>IF(O1682="High",0,IF(I1682&gt;=1800,3,IF(I1682&gt;=900,2,1))+IF(K1682&gt;=0.9,2,IF(K1682&gt;=0.75,1,0))+IF(J1682&lt;=0.7,2,IF(J1682&lt;=0.85,1,0))+IF(M1682&gt;=8,1,0))</x:f>
        <x:v>5</x:v>
      </x:c>
      <x:c r="AD1682" t="str">
        <x:f>IF(AND(O1682&lt;&gt;"High",AC1682&gt;=Assumptions!$B$10,AA1682&gt;0),"Priority Growth",IF(AND(O1682="Low",AA1682&gt;0),"Maintain","Watch"))</x:f>
        <x:v>Watch</x:v>
      </x:c>
      <x:c r="AE1682" s="60" t="n">
        <x:f>MAX(AA1682,0)*N1682</x:f>
        <x:v>23.236326282228</x:v>
      </x:c>
      <x:c r="AF1682" t="str">
        <x:f>IF(AND(AA1682&gt;=Assumptions!$B$11,O1682&lt;&gt;"High",OR(N1682&gt;=Assumptions!$B$12,M1682&lt;=6)),"High","Standard")</x:f>
        <x:v>Standard</x:v>
      </x:c>
    </x:row>
    <x:row r="1683">
      <x:c r="A1683" t="str">
        <x:f>'Raw_Data'!A1683</x:f>
        <x:v>C01682</x:v>
      </x:c>
      <x:c r="B1683" t="n">
        <x:f>'Raw_Data'!B1683</x:f>
        <x:v>50</x:v>
      </x:c>
      <x:c r="C1683" s="30" t="n">
        <x:f>'Raw_Data'!C1683</x:f>
        <x:v>28000</x:v>
      </x:c>
      <x:c r="D1683" t="n">
        <x:f>'Raw_Data'!D1683</x:f>
        <x:v>726</x:v>
      </x:c>
      <x:c r="E1683" t="n">
        <x:f>'Raw_Data'!E1683</x:f>
        <x:v>35</x:v>
      </x:c>
      <x:c r="F1683" t="str">
        <x:f>PROPER(TRIM('Raw_Data'!F1683))</x:f>
        <x:v>Classic</x:v>
      </x:c>
      <x:c r="G1683" t="str">
        <x:f>PROPER(TRIM('Raw_Data'!G1683))</x:f>
        <x:v>Branch</x:v>
      </x:c>
      <x:c r="H1683" s="60" t="n">
        <x:f>'Raw_Data'!H1683</x:f>
        <x:v>4033</x:v>
      </x:c>
      <x:c r="I1683" s="60" t="n">
        <x:f>'Raw_Data'!I1683</x:f>
        <x:v>343.53</x:v>
      </x:c>
      <x:c r="J1683" s="32" t="n">
        <x:f>'Raw_Data'!J1683</x:f>
        <x:v>0.395</x:v>
      </x:c>
      <x:c r="K1683" s="32" t="n">
        <x:f>'Raw_Data'!K1683</x:f>
        <x:v>0.788</x:v>
      </x:c>
      <x:c r="L1683" t="n">
        <x:f>'Raw_Data'!L1683</x:f>
        <x:v>0</x:v>
      </x:c>
      <x:c r="M1683" t="n">
        <x:f>IF('Raw_Data'!M1683="",Assumptions!$B$15,'Raw_Data'!M1683)</x:f>
        <x:v>6</x:v>
      </x:c>
      <x:c r="N1683" s="32" t="n">
        <x:f>'Raw_Data'!N1683</x:f>
        <x:v>0.142</x:v>
      </x:c>
      <x:c r="O1683" t="str">
        <x:f>IF(OR(D1683&lt;620,L1683&gt;=2,J1683&gt;0.9),"High",IF(OR(D1683&lt;700,L1683=1,J1683&gt;0.75),"Medium","Low"))</x:f>
        <x:v>Low</x:v>
      </x:c>
      <x:c r="P1683" s="30" t="n">
        <x:f>XLOOKUP(F1683,Assumptions!$A$4:$A$6,Assumptions!$B$4:$B$6)</x:f>
        <x:v>0</x:v>
      </x:c>
      <x:c r="Q1683" s="32" t="n">
        <x:f>XLOOKUP(F1683,Assumptions!$A$4:$A$6,Assumptions!$C$4:$C$6)</x:f>
        <x:v>0.229</x:v>
      </x:c>
      <x:c r="R1683" s="32" t="n">
        <x:f>XLOOKUP(F1683,Assumptions!$A$4:$A$6,Assumptions!$D$4:$D$6)</x:f>
        <x:v>0.015</x:v>
      </x:c>
      <x:c r="S1683" s="32" t="n">
        <x:f>XLOOKUP(F1683,Assumptions!$A$4:$A$6,Assumptions!$E$4:$E$6)</x:f>
        <x:v>0.0075</x:v>
      </x:c>
      <x:c r="T1683" s="32" t="n">
        <x:f>XLOOKUP(O1683,Assumptions!$H$4:$H$6,Assumptions!$I$4:$I$6)</x:f>
        <x:v>0.0035</x:v>
      </x:c>
      <x:c r="U1683" s="30" t="n">
        <x:f>XLOOKUP(F1683,Assumptions!$A$4:$A$6,Assumptions!$F$4:$F$6)</x:f>
        <x:v>60</x:v>
      </x:c>
      <x:c r="V1683" s="60" t="n">
        <x:f>I1683*12</x:f>
        <x:v>4122.36</x:v>
      </x:c>
      <x:c r="W1683" s="60" t="n">
        <x:f>H1683*J1683*(1-K1683)*Q1683</x:f>
        <x:v>77.33866318</x:v>
      </x:c>
      <x:c r="X1683" s="60" t="n">
        <x:f>V1683*R1683</x:f>
        <x:v>61.83539999999999</x:v>
      </x:c>
      <x:c r="Y1683" s="60" t="n">
        <x:f>V1683*S1683</x:f>
        <x:v>30.917699999999996</x:v>
      </x:c>
      <x:c r="Z1683" s="60" t="n">
        <x:f>H1683*J1683*T1683</x:f>
        <x:v>5.575622500000001</x:v>
      </x:c>
      <x:c r="AA1683" s="60" t="n">
        <x:f>P1683+W1683+X1683-Y1683-Z1683-U1683</x:f>
        <x:v>42.68074068</x:v>
      </x:c>
      <x:c r="AB1683" s="32" t="n">
        <x:f>IFERROR(AA1683/(P1683+W1683+X1683),0)</x:f>
        <x:v>0.30667165781313077</x:v>
      </x:c>
      <x:c r="AC1683" t="n">
        <x:f>IF(O1683="High",0,IF(I1683&gt;=1800,3,IF(I1683&gt;=900,2,1))+IF(K1683&gt;=0.9,2,IF(K1683&gt;=0.75,1,0))+IF(J1683&lt;=0.7,2,IF(J1683&lt;=0.85,1,0))+IF(M1683&gt;=8,1,0))</x:f>
        <x:v>4</x:v>
      </x:c>
      <x:c r="AD1683" t="str">
        <x:f>IF(AND(O1683&lt;&gt;"High",AC1683&gt;=Assumptions!$B$10,AA1683&gt;0),"Priority Growth",IF(AND(O1683="Low",AA1683&gt;0),"Maintain","Watch"))</x:f>
        <x:v>Maintain</x:v>
      </x:c>
      <x:c r="AE1683" s="60" t="n">
        <x:f>MAX(AA1683,0)*N1683</x:f>
        <x:v>6.06066517656</x:v>
      </x:c>
      <x:c r="AF1683" t="str">
        <x:f>IF(AND(AA1683&gt;=Assumptions!$B$11,O1683&lt;&gt;"High",OR(N1683&gt;=Assumptions!$B$12,M1683&lt;=6)),"High","Standard")</x:f>
        <x:v>Standard</x:v>
      </x:c>
    </x:row>
    <x:row r="1684">
      <x:c r="A1684" t="str">
        <x:f>'Raw_Data'!A1684</x:f>
        <x:v>C01683</x:v>
      </x:c>
      <x:c r="B1684" t="n">
        <x:f>'Raw_Data'!B1684</x:f>
        <x:v>50</x:v>
      </x:c>
      <x:c r="C1684" s="30" t="n">
        <x:f>'Raw_Data'!C1684</x:f>
        <x:v>62518</x:v>
      </x:c>
      <x:c r="D1684" t="n">
        <x:f>'Raw_Data'!D1684</x:f>
        <x:v>691</x:v>
      </x:c>
      <x:c r="E1684" t="n">
        <x:f>'Raw_Data'!E1684</x:f>
        <x:v>44</x:v>
      </x:c>
      <x:c r="F1684" t="str">
        <x:f>PROPER(TRIM('Raw_Data'!F1684))</x:f>
        <x:v>Gold</x:v>
      </x:c>
      <x:c r="G1684" t="str">
        <x:f>PROPER(TRIM('Raw_Data'!G1684))</x:f>
        <x:v>Direct Mail</x:v>
      </x:c>
      <x:c r="H1684" s="60" t="n">
        <x:f>'Raw_Data'!H1684</x:f>
        <x:v>6911</x:v>
      </x:c>
      <x:c r="I1684" s="60" t="n">
        <x:f>'Raw_Data'!I1684</x:f>
        <x:v>726.3</x:v>
      </x:c>
      <x:c r="J1684" s="32" t="n">
        <x:f>'Raw_Data'!J1684</x:f>
        <x:v>0.729</x:v>
      </x:c>
      <x:c r="K1684" s="32" t="n">
        <x:f>'Raw_Data'!K1684</x:f>
        <x:v>0.945</x:v>
      </x:c>
      <x:c r="L1684" t="n">
        <x:f>'Raw_Data'!L1684</x:f>
        <x:v>0</x:v>
      </x:c>
      <x:c r="M1684" t="n">
        <x:f>IF('Raw_Data'!M1684="",Assumptions!$B$15,'Raw_Data'!M1684)</x:f>
        <x:v>7</x:v>
      </x:c>
      <x:c r="N1684" s="32" t="n">
        <x:f>'Raw_Data'!N1684</x:f>
        <x:v>0.182</x:v>
      </x:c>
      <x:c r="O1684" t="str">
        <x:f>IF(OR(D1684&lt;620,L1684&gt;=2,J1684&gt;0.9),"High",IF(OR(D1684&lt;700,L1684=1,J1684&gt;0.75),"Medium","Low"))</x:f>
        <x:v>Medium</x:v>
      </x:c>
      <x:c r="P1684" s="30" t="n">
        <x:f>XLOOKUP(F1684,Assumptions!$A$4:$A$6,Assumptions!$B$4:$B$6)</x:f>
        <x:v>95</x:v>
      </x:c>
      <x:c r="Q1684" s="32" t="n">
        <x:f>XLOOKUP(F1684,Assumptions!$A$4:$A$6,Assumptions!$C$4:$C$6)</x:f>
        <x:v>0.219</x:v>
      </x:c>
      <x:c r="R1684" s="32" t="n">
        <x:f>XLOOKUP(F1684,Assumptions!$A$4:$A$6,Assumptions!$D$4:$D$6)</x:f>
        <x:v>0.016</x:v>
      </x:c>
      <x:c r="S1684" s="32" t="n">
        <x:f>XLOOKUP(F1684,Assumptions!$A$4:$A$6,Assumptions!$E$4:$E$6)</x:f>
        <x:v>0.01</x:v>
      </x:c>
      <x:c r="T1684" s="32" t="n">
        <x:f>XLOOKUP(O1684,Assumptions!$H$4:$H$6,Assumptions!$I$4:$I$6)</x:f>
        <x:v>0.012</x:v>
      </x:c>
      <x:c r="U1684" s="30" t="n">
        <x:f>XLOOKUP(F1684,Assumptions!$A$4:$A$6,Assumptions!$F$4:$F$6)</x:f>
        <x:v>90</x:v>
      </x:c>
      <x:c r="V1684" s="60" t="n">
        <x:f>I1684*12</x:f>
        <x:v>8715.599999999999</x:v>
      </x:c>
      <x:c r="W1684" s="60" t="n">
        <x:f>H1684*J1684*(1-K1684)*Q1684</x:f>
        <x:v>60.684143355000046</x:v>
      </x:c>
      <x:c r="X1684" s="60" t="n">
        <x:f>V1684*R1684</x:f>
        <x:v>139.44959999999998</x:v>
      </x:c>
      <x:c r="Y1684" s="60" t="n">
        <x:f>V1684*S1684</x:f>
        <x:v>87.15599999999999</x:v>
      </x:c>
      <x:c r="Z1684" s="60" t="n">
        <x:f>H1684*J1684*T1684</x:f>
        <x:v>60.457428</x:v>
      </x:c>
      <x:c r="AA1684" s="60" t="n">
        <x:f>P1684+W1684+X1684-Y1684-Z1684-U1684</x:f>
        <x:v>57.52031535500004</x:v>
      </x:c>
      <x:c r="AB1684" s="32" t="n">
        <x:f>IFERROR(AA1684/(P1684+W1684+X1684),0)</x:f>
        <x:v>0.19489576048175566</x:v>
      </x:c>
      <x:c r="AC1684" t="n">
        <x:f>IF(O1684="High",0,IF(I1684&gt;=1800,3,IF(I1684&gt;=900,2,1))+IF(K1684&gt;=0.9,2,IF(K1684&gt;=0.75,1,0))+IF(J1684&lt;=0.7,2,IF(J1684&lt;=0.85,1,0))+IF(M1684&gt;=8,1,0))</x:f>
        <x:v>4</x:v>
      </x:c>
      <x:c r="AD1684" t="str">
        <x:f>IF(AND(O1684&lt;&gt;"High",AC1684&gt;=Assumptions!$B$10,AA1684&gt;0),"Priority Growth",IF(AND(O1684="Low",AA1684&gt;0),"Maintain","Watch"))</x:f>
        <x:v>Watch</x:v>
      </x:c>
      <x:c r="AE1684" s="60" t="n">
        <x:f>MAX(AA1684,0)*N1684</x:f>
        <x:v>10.468697394610006</x:v>
      </x:c>
      <x:c r="AF1684" t="str">
        <x:f>IF(AND(AA1684&gt;=Assumptions!$B$11,O1684&lt;&gt;"High",OR(N1684&gt;=Assumptions!$B$12,M1684&lt;=6)),"High","Standard")</x:f>
        <x:v>Standard</x:v>
      </x:c>
    </x:row>
    <x:row r="1685">
      <x:c r="A1685" t="str">
        <x:f>'Raw_Data'!A1685</x:f>
        <x:v>C01684</x:v>
      </x:c>
      <x:c r="B1685" t="n">
        <x:f>'Raw_Data'!B1685</x:f>
        <x:v>52</x:v>
      </x:c>
      <x:c r="C1685" s="30" t="n">
        <x:f>'Raw_Data'!C1685</x:f>
        <x:v>134871</x:v>
      </x:c>
      <x:c r="D1685" t="n">
        <x:f>'Raw_Data'!D1685</x:f>
        <x:v>746</x:v>
      </x:c>
      <x:c r="E1685" t="n">
        <x:f>'Raw_Data'!E1685</x:f>
        <x:v>17</x:v>
      </x:c>
      <x:c r="F1685" t="str">
        <x:f>PROPER(TRIM('Raw_Data'!F1685))</x:f>
        <x:v>Platinum</x:v>
      </x:c>
      <x:c r="G1685" t="str">
        <x:f>PROPER(TRIM('Raw_Data'!G1685))</x:f>
        <x:v>Partner</x:v>
      </x:c>
      <x:c r="H1685" s="60" t="n">
        <x:f>'Raw_Data'!H1685</x:f>
        <x:v>30873</x:v>
      </x:c>
      <x:c r="I1685" s="60" t="n">
        <x:f>'Raw_Data'!I1685</x:f>
        <x:v>3265.4</x:v>
      </x:c>
      <x:c r="J1685" s="32" t="n">
        <x:f>'Raw_Data'!J1685</x:f>
        <x:v>0.274</x:v>
      </x:c>
      <x:c r="K1685" s="32" t="n">
        <x:f>'Raw_Data'!K1685</x:f>
        <x:v>0.856</x:v>
      </x:c>
      <x:c r="L1685" t="n">
        <x:f>'Raw_Data'!L1685</x:f>
        <x:v>0</x:v>
      </x:c>
      <x:c r="M1685" t="n">
        <x:f>IF('Raw_Data'!M1685="",Assumptions!$B$15,'Raw_Data'!M1685)</x:f>
        <x:v>8</x:v>
      </x:c>
      <x:c r="N1685" s="32" t="n">
        <x:f>'Raw_Data'!N1685</x:f>
        <x:v>0.041</x:v>
      </x:c>
      <x:c r="O1685" t="str">
        <x:f>IF(OR(D1685&lt;620,L1685&gt;=2,J1685&gt;0.9),"High",IF(OR(D1685&lt;700,L1685=1,J1685&gt;0.75),"Medium","Low"))</x:f>
        <x:v>Low</x:v>
      </x:c>
      <x:c r="P1685" s="30" t="n">
        <x:f>XLOOKUP(F1685,Assumptions!$A$4:$A$6,Assumptions!$B$4:$B$6)</x:f>
        <x:v>195</x:v>
      </x:c>
      <x:c r="Q1685" s="32" t="n">
        <x:f>XLOOKUP(F1685,Assumptions!$A$4:$A$6,Assumptions!$C$4:$C$6)</x:f>
        <x:v>0.199</x:v>
      </x:c>
      <x:c r="R1685" s="32" t="n">
        <x:f>XLOOKUP(F1685,Assumptions!$A$4:$A$6,Assumptions!$D$4:$D$6)</x:f>
        <x:v>0.017</x:v>
      </x:c>
      <x:c r="S1685" s="32" t="n">
        <x:f>XLOOKUP(F1685,Assumptions!$A$4:$A$6,Assumptions!$E$4:$E$6)</x:f>
        <x:v>0.013</x:v>
      </x:c>
      <x:c r="T1685" s="32" t="n">
        <x:f>XLOOKUP(O1685,Assumptions!$H$4:$H$6,Assumptions!$I$4:$I$6)</x:f>
        <x:v>0.0035</x:v>
      </x:c>
      <x:c r="U1685" s="30" t="n">
        <x:f>XLOOKUP(F1685,Assumptions!$A$4:$A$6,Assumptions!$F$4:$F$6)</x:f>
        <x:v>140</x:v>
      </x:c>
      <x:c r="V1685" s="60" t="n">
        <x:f>I1685*12</x:f>
        <x:v>39184.8</x:v>
      </x:c>
      <x:c r="W1685" s="60" t="n">
        <x:f>H1685*J1685*(1-K1685)*Q1685</x:f>
        <x:v>242.40689251200007</x:v>
      </x:c>
      <x:c r="X1685" s="60" t="n">
        <x:f>V1685*R1685</x:f>
        <x:v>666.1416000000002</x:v>
      </x:c>
      <x:c r="Y1685" s="60" t="n">
        <x:f>V1685*S1685</x:f>
        <x:v>509.4024</x:v>
      </x:c>
      <x:c r="Z1685" s="60" t="n">
        <x:f>H1685*J1685*T1685</x:f>
        <x:v>29.607207000000006</x:v>
      </x:c>
      <x:c r="AA1685" s="60" t="n">
        <x:f>P1685+W1685+X1685-Y1685-Z1685-U1685</x:f>
        <x:v>424.5388855120002</x:v>
      </x:c>
      <x:c r="AB1685" s="32" t="n">
        <x:f>IFERROR(AA1685/(P1685+W1685+X1685),0)</x:f>
        <x:v>0.3847034257150088</x:v>
      </x:c>
      <x:c r="AC1685" t="n">
        <x:f>IF(O1685="High",0,IF(I1685&gt;=1800,3,IF(I1685&gt;=900,2,1))+IF(K1685&gt;=0.9,2,IF(K1685&gt;=0.75,1,0))+IF(J1685&lt;=0.7,2,IF(J1685&lt;=0.85,1,0))+IF(M1685&gt;=8,1,0))</x:f>
        <x:v>7</x:v>
      </x:c>
      <x:c r="AD1685" t="str">
        <x:f>IF(AND(O1685&lt;&gt;"High",AC1685&gt;=Assumptions!$B$10,AA1685&gt;0),"Priority Growth",IF(AND(O1685="Low",AA1685&gt;0),"Maintain","Watch"))</x:f>
        <x:v>Priority Growth</x:v>
      </x:c>
      <x:c r="AE1685" s="60" t="n">
        <x:f>MAX(AA1685,0)*N1685</x:f>
        <x:v>17.40609430599201</x:v>
      </x:c>
      <x:c r="AF1685" t="str">
        <x:f>IF(AND(AA1685&gt;=Assumptions!$B$11,O1685&lt;&gt;"High",OR(N1685&gt;=Assumptions!$B$12,M1685&lt;=6)),"High","Standard")</x:f>
        <x:v>Standard</x:v>
      </x:c>
    </x:row>
    <x:row r="1686">
      <x:c r="A1686" t="str">
        <x:f>'Raw_Data'!A1686</x:f>
        <x:v>C01685</x:v>
      </x:c>
      <x:c r="B1686" t="n">
        <x:f>'Raw_Data'!B1686</x:f>
        <x:v>30</x:v>
      </x:c>
      <x:c r="C1686" s="30" t="n">
        <x:f>'Raw_Data'!C1686</x:f>
        <x:v>28000</x:v>
      </x:c>
      <x:c r="D1686" t="n">
        <x:f>'Raw_Data'!D1686</x:f>
        <x:v>625</x:v>
      </x:c>
      <x:c r="E1686" t="n">
        <x:f>'Raw_Data'!E1686</x:f>
        <x:v>47</x:v>
      </x:c>
      <x:c r="F1686" t="str">
        <x:f>PROPER(TRIM('Raw_Data'!F1686))</x:f>
        <x:v>Classic</x:v>
      </x:c>
      <x:c r="G1686" t="str">
        <x:f>PROPER(TRIM('Raw_Data'!G1686))</x:f>
        <x:v>Partner</x:v>
      </x:c>
      <x:c r="H1686" s="60" t="n">
        <x:f>'Raw_Data'!H1686</x:f>
        <x:v>1000</x:v>
      </x:c>
      <x:c r="I1686" s="60" t="n">
        <x:f>'Raw_Data'!I1686</x:f>
        <x:v>168.35</x:v>
      </x:c>
      <x:c r="J1686" s="32" t="n">
        <x:f>'Raw_Data'!J1686</x:f>
        <x:v>0.412</x:v>
      </x:c>
      <x:c r="K1686" s="32" t="n">
        <x:f>'Raw_Data'!K1686</x:f>
        <x:v>0.772</x:v>
      </x:c>
      <x:c r="L1686" t="n">
        <x:f>'Raw_Data'!L1686</x:f>
        <x:v>0</x:v>
      </x:c>
      <x:c r="M1686" t="n">
        <x:f>IF('Raw_Data'!M1686="",Assumptions!$B$15,'Raw_Data'!M1686)</x:f>
        <x:v>6</x:v>
      </x:c>
      <x:c r="N1686" s="32" t="n">
        <x:f>'Raw_Data'!N1686</x:f>
        <x:v>0.166</x:v>
      </x:c>
      <x:c r="O1686" t="str">
        <x:f>IF(OR(D1686&lt;620,L1686&gt;=2,J1686&gt;0.9),"High",IF(OR(D1686&lt;700,L1686=1,J1686&gt;0.75),"Medium","Low"))</x:f>
        <x:v>Medium</x:v>
      </x:c>
      <x:c r="P1686" s="30" t="n">
        <x:f>XLOOKUP(F1686,Assumptions!$A$4:$A$6,Assumptions!$B$4:$B$6)</x:f>
        <x:v>0</x:v>
      </x:c>
      <x:c r="Q1686" s="32" t="n">
        <x:f>XLOOKUP(F1686,Assumptions!$A$4:$A$6,Assumptions!$C$4:$C$6)</x:f>
        <x:v>0.229</x:v>
      </x:c>
      <x:c r="R1686" s="32" t="n">
        <x:f>XLOOKUP(F1686,Assumptions!$A$4:$A$6,Assumptions!$D$4:$D$6)</x:f>
        <x:v>0.015</x:v>
      </x:c>
      <x:c r="S1686" s="32" t="n">
        <x:f>XLOOKUP(F1686,Assumptions!$A$4:$A$6,Assumptions!$E$4:$E$6)</x:f>
        <x:v>0.0075</x:v>
      </x:c>
      <x:c r="T1686" s="32" t="n">
        <x:f>XLOOKUP(O1686,Assumptions!$H$4:$H$6,Assumptions!$I$4:$I$6)</x:f>
        <x:v>0.012</x:v>
      </x:c>
      <x:c r="U1686" s="30" t="n">
        <x:f>XLOOKUP(F1686,Assumptions!$A$4:$A$6,Assumptions!$F$4:$F$6)</x:f>
        <x:v>60</x:v>
      </x:c>
      <x:c r="V1686" s="60" t="n">
        <x:f>I1686*12</x:f>
        <x:v>2020.1999999999998</x:v>
      </x:c>
      <x:c r="W1686" s="60" t="n">
        <x:f>H1686*J1686*(1-K1686)*Q1686</x:f>
        <x:v>21.511343999999998</x:v>
      </x:c>
      <x:c r="X1686" s="60" t="n">
        <x:f>V1686*R1686</x:f>
        <x:v>30.302999999999997</x:v>
      </x:c>
      <x:c r="Y1686" s="60" t="n">
        <x:f>V1686*S1686</x:f>
        <x:v>15.151499999999999</x:v>
      </x:c>
      <x:c r="Z1686" s="60" t="n">
        <x:f>H1686*J1686*T1686</x:f>
        <x:v>4.944</x:v>
      </x:c>
      <x:c r="AA1686" s="60" t="n">
        <x:f>P1686+W1686+X1686-Y1686-Z1686-U1686</x:f>
        <x:v>-28.281156000000006</x:v>
      </x:c>
      <x:c r="AB1686" s="32" t="n">
        <x:f>IFERROR(AA1686/(P1686+W1686+X1686),0)</x:f>
        <x:v>-0.5458171196763586</x:v>
      </x:c>
      <x:c r="AC1686" t="n">
        <x:f>IF(O1686="High",0,IF(I1686&gt;=1800,3,IF(I1686&gt;=900,2,1))+IF(K1686&gt;=0.9,2,IF(K1686&gt;=0.75,1,0))+IF(J1686&lt;=0.7,2,IF(J1686&lt;=0.85,1,0))+IF(M1686&gt;=8,1,0))</x:f>
        <x:v>4</x:v>
      </x:c>
      <x:c r="AD1686" t="str">
        <x:f>IF(AND(O1686&lt;&gt;"High",AC1686&gt;=Assumptions!$B$10,AA1686&gt;0),"Priority Growth",IF(AND(O1686="Low",AA1686&gt;0),"Maintain","Watch"))</x:f>
        <x:v>Watch</x:v>
      </x:c>
      <x:c r="AE1686" s="60" t="n">
        <x:f>MAX(AA1686,0)*N1686</x:f>
        <x:v>0</x:v>
      </x:c>
      <x:c r="AF1686" t="str">
        <x:f>IF(AND(AA1686&gt;=Assumptions!$B$11,O1686&lt;&gt;"High",OR(N1686&gt;=Assumptions!$B$12,M1686&lt;=6)),"High","Standard")</x:f>
        <x:v>Standard</x:v>
      </x:c>
    </x:row>
    <x:row r="1687">
      <x:c r="A1687" t="str">
        <x:f>'Raw_Data'!A1687</x:f>
        <x:v>C01686</x:v>
      </x:c>
      <x:c r="B1687" t="n">
        <x:f>'Raw_Data'!B1687</x:f>
        <x:v>39</x:v>
      </x:c>
      <x:c r="C1687" s="30" t="n">
        <x:f>'Raw_Data'!C1687</x:f>
        <x:v>66185</x:v>
      </x:c>
      <x:c r="D1687" t="n">
        <x:f>'Raw_Data'!D1687</x:f>
        <x:v>623</x:v>
      </x:c>
      <x:c r="E1687" t="n">
        <x:f>'Raw_Data'!E1687</x:f>
        <x:v>77</x:v>
      </x:c>
      <x:c r="F1687" t="str">
        <x:f>PROPER(TRIM('Raw_Data'!F1687))</x:f>
        <x:v>Classic</x:v>
      </x:c>
      <x:c r="G1687" t="str">
        <x:f>PROPER(TRIM('Raw_Data'!G1687))</x:f>
        <x:v>Branch</x:v>
      </x:c>
      <x:c r="H1687" s="60" t="n">
        <x:f>'Raw_Data'!H1687</x:f>
        <x:v>3976</x:v>
      </x:c>
      <x:c r="I1687" s="60" t="n">
        <x:f>'Raw_Data'!I1687</x:f>
        <x:v>474.31</x:v>
      </x:c>
      <x:c r="J1687" s="32" t="n">
        <x:f>'Raw_Data'!J1687</x:f>
        <x:v>0.415</x:v>
      </x:c>
      <x:c r="K1687" s="32" t="n">
        <x:f>'Raw_Data'!K1687</x:f>
        <x:v>0.716</x:v>
      </x:c>
      <x:c r="L1687" t="n">
        <x:f>'Raw_Data'!L1687</x:f>
        <x:v>1</x:v>
      </x:c>
      <x:c r="M1687" t="n">
        <x:f>IF('Raw_Data'!M1687="",Assumptions!$B$15,'Raw_Data'!M1687)</x:f>
        <x:v>6</x:v>
      </x:c>
      <x:c r="N1687" s="32" t="n">
        <x:f>'Raw_Data'!N1687</x:f>
        <x:v>0.13</x:v>
      </x:c>
      <x:c r="O1687" t="str">
        <x:f>IF(OR(D1687&lt;620,L1687&gt;=2,J1687&gt;0.9),"High",IF(OR(D1687&lt;700,L1687=1,J1687&gt;0.75),"Medium","Low"))</x:f>
        <x:v>Medium</x:v>
      </x:c>
      <x:c r="P1687" s="30" t="n">
        <x:f>XLOOKUP(F1687,Assumptions!$A$4:$A$6,Assumptions!$B$4:$B$6)</x:f>
        <x:v>0</x:v>
      </x:c>
      <x:c r="Q1687" s="32" t="n">
        <x:f>XLOOKUP(F1687,Assumptions!$A$4:$A$6,Assumptions!$C$4:$C$6)</x:f>
        <x:v>0.229</x:v>
      </x:c>
      <x:c r="R1687" s="32" t="n">
        <x:f>XLOOKUP(F1687,Assumptions!$A$4:$A$6,Assumptions!$D$4:$D$6)</x:f>
        <x:v>0.015</x:v>
      </x:c>
      <x:c r="S1687" s="32" t="n">
        <x:f>XLOOKUP(F1687,Assumptions!$A$4:$A$6,Assumptions!$E$4:$E$6)</x:f>
        <x:v>0.0075</x:v>
      </x:c>
      <x:c r="T1687" s="32" t="n">
        <x:f>XLOOKUP(O1687,Assumptions!$H$4:$H$6,Assumptions!$I$4:$I$6)</x:f>
        <x:v>0.012</x:v>
      </x:c>
      <x:c r="U1687" s="30" t="n">
        <x:f>XLOOKUP(F1687,Assumptions!$A$4:$A$6,Assumptions!$F$4:$F$6)</x:f>
        <x:v>60</x:v>
      </x:c>
      <x:c r="V1687" s="60" t="n">
        <x:f>I1687*12</x:f>
        <x:v>5691.72</x:v>
      </x:c>
      <x:c r="W1687" s="60" t="n">
        <x:f>H1687*J1687*(1-K1687)*Q1687</x:f>
        <x:v>107.31200144000002</x:v>
      </x:c>
      <x:c r="X1687" s="60" t="n">
        <x:f>V1687*R1687</x:f>
        <x:v>85.3758</x:v>
      </x:c>
      <x:c r="Y1687" s="60" t="n">
        <x:f>V1687*S1687</x:f>
        <x:v>42.6879</x:v>
      </x:c>
      <x:c r="Z1687" s="60" t="n">
        <x:f>H1687*J1687*T1687</x:f>
        <x:v>19.80048</x:v>
      </x:c>
      <x:c r="AA1687" s="60" t="n">
        <x:f>P1687+W1687+X1687-Y1687-Z1687-U1687</x:f>
        <x:v>70.19942144000004</x:v>
      </x:c>
      <x:c r="AB1687" s="32" t="n">
        <x:f>IFERROR(AA1687/(P1687+W1687+X1687),0)</x:f>
        <x:v>0.36431689455888594</x:v>
      </x:c>
      <x:c r="AC1687" t="n">
        <x:f>IF(O1687="High",0,IF(I1687&gt;=1800,3,IF(I1687&gt;=900,2,1))+IF(K1687&gt;=0.9,2,IF(K1687&gt;=0.75,1,0))+IF(J1687&lt;=0.7,2,IF(J1687&lt;=0.85,1,0))+IF(M1687&gt;=8,1,0))</x:f>
        <x:v>3</x:v>
      </x:c>
      <x:c r="AD1687" t="str">
        <x:f>IF(AND(O1687&lt;&gt;"High",AC1687&gt;=Assumptions!$B$10,AA1687&gt;0),"Priority Growth",IF(AND(O1687="Low",AA1687&gt;0),"Maintain","Watch"))</x:f>
        <x:v>Watch</x:v>
      </x:c>
      <x:c r="AE1687" s="60" t="n">
        <x:f>MAX(AA1687,0)*N1687</x:f>
        <x:v>9.125924787200006</x:v>
      </x:c>
      <x:c r="AF1687" t="str">
        <x:f>IF(AND(AA1687&gt;=Assumptions!$B$11,O1687&lt;&gt;"High",OR(N1687&gt;=Assumptions!$B$12,M1687&lt;=6)),"High","Standard")</x:f>
        <x:v>Standard</x:v>
      </x:c>
    </x:row>
    <x:row r="1688">
      <x:c r="A1688" t="str">
        <x:f>'Raw_Data'!A1688</x:f>
        <x:v>C01687</x:v>
      </x:c>
      <x:c r="B1688" t="n">
        <x:f>'Raw_Data'!B1688</x:f>
        <x:v>35</x:v>
      </x:c>
      <x:c r="C1688" s="30" t="n">
        <x:f>'Raw_Data'!C1688</x:f>
        <x:v>42907</x:v>
      </x:c>
      <x:c r="D1688" t="n">
        <x:f>'Raw_Data'!D1688</x:f>
        <x:v>719</x:v>
      </x:c>
      <x:c r="E1688" t="n">
        <x:f>'Raw_Data'!E1688</x:f>
        <x:v>35</x:v>
      </x:c>
      <x:c r="F1688" t="str">
        <x:f>PROPER(TRIM('Raw_Data'!F1688))</x:f>
        <x:v>Classic</x:v>
      </x:c>
      <x:c r="G1688" t="str">
        <x:f>PROPER(TRIM('Raw_Data'!G1688))</x:f>
        <x:v>Branch</x:v>
      </x:c>
      <x:c r="H1688" s="60" t="n">
        <x:f>'Raw_Data'!H1688</x:f>
        <x:v>2545</x:v>
      </x:c>
      <x:c r="I1688" s="60" t="n">
        <x:f>'Raw_Data'!I1688</x:f>
        <x:v>410.43</x:v>
      </x:c>
      <x:c r="J1688" s="32" t="n">
        <x:f>'Raw_Data'!J1688</x:f>
        <x:v>0.414</x:v>
      </x:c>
      <x:c r="K1688" s="32" t="n">
        <x:f>'Raw_Data'!K1688</x:f>
        <x:v>0.747</x:v>
      </x:c>
      <x:c r="L1688" t="n">
        <x:f>'Raw_Data'!L1688</x:f>
        <x:v>0</x:v>
      </x:c>
      <x:c r="M1688" t="n">
        <x:f>IF('Raw_Data'!M1688="",Assumptions!$B$15,'Raw_Data'!M1688)</x:f>
        <x:v>6</x:v>
      </x:c>
      <x:c r="N1688" s="32" t="n">
        <x:f>'Raw_Data'!N1688</x:f>
        <x:v>0.182</x:v>
      </x:c>
      <x:c r="O1688" t="str">
        <x:f>IF(OR(D1688&lt;620,L1688&gt;=2,J1688&gt;0.9),"High",IF(OR(D1688&lt;700,L1688=1,J1688&gt;0.75),"Medium","Low"))</x:f>
        <x:v>Low</x:v>
      </x:c>
      <x:c r="P1688" s="30" t="n">
        <x:f>XLOOKUP(F1688,Assumptions!$A$4:$A$6,Assumptions!$B$4:$B$6)</x:f>
        <x:v>0</x:v>
      </x:c>
      <x:c r="Q1688" s="32" t="n">
        <x:f>XLOOKUP(F1688,Assumptions!$A$4:$A$6,Assumptions!$C$4:$C$6)</x:f>
        <x:v>0.229</x:v>
      </x:c>
      <x:c r="R1688" s="32" t="n">
        <x:f>XLOOKUP(F1688,Assumptions!$A$4:$A$6,Assumptions!$D$4:$D$6)</x:f>
        <x:v>0.015</x:v>
      </x:c>
      <x:c r="S1688" s="32" t="n">
        <x:f>XLOOKUP(F1688,Assumptions!$A$4:$A$6,Assumptions!$E$4:$E$6)</x:f>
        <x:v>0.0075</x:v>
      </x:c>
      <x:c r="T1688" s="32" t="n">
        <x:f>XLOOKUP(O1688,Assumptions!$H$4:$H$6,Assumptions!$I$4:$I$6)</x:f>
        <x:v>0.0035</x:v>
      </x:c>
      <x:c r="U1688" s="30" t="n">
        <x:f>XLOOKUP(F1688,Assumptions!$A$4:$A$6,Assumptions!$F$4:$F$6)</x:f>
        <x:v>60</x:v>
      </x:c>
      <x:c r="V1688" s="60" t="n">
        <x:f>I1688*12</x:f>
        <x:v>4925.16</x:v>
      </x:c>
      <x:c r="W1688" s="60" t="n">
        <x:f>H1688*J1688*(1-K1688)*Q1688</x:f>
        <x:v>61.04416130999999</x:v>
      </x:c>
      <x:c r="X1688" s="60" t="n">
        <x:f>V1688*R1688</x:f>
        <x:v>73.8774</x:v>
      </x:c>
      <x:c r="Y1688" s="60" t="n">
        <x:f>V1688*S1688</x:f>
        <x:v>36.9387</x:v>
      </x:c>
      <x:c r="Z1688" s="60" t="n">
        <x:f>H1688*J1688*T1688</x:f>
        <x:v>3.687705</x:v>
      </x:c>
      <x:c r="AA1688" s="60" t="n">
        <x:f>P1688+W1688+X1688-Y1688-Z1688-U1688</x:f>
        <x:v>34.295156309999996</x:v>
      </x:c>
      <x:c r="AB1688" s="32" t="n">
        <x:f>IFERROR(AA1688/(P1688+W1688+X1688),0)</x:f>
        <x:v>0.25418588383514457</x:v>
      </x:c>
      <x:c r="AC1688" t="n">
        <x:f>IF(O1688="High",0,IF(I1688&gt;=1800,3,IF(I1688&gt;=900,2,1))+IF(K1688&gt;=0.9,2,IF(K1688&gt;=0.75,1,0))+IF(J1688&lt;=0.7,2,IF(J1688&lt;=0.85,1,0))+IF(M1688&gt;=8,1,0))</x:f>
        <x:v>3</x:v>
      </x:c>
      <x:c r="AD1688" t="str">
        <x:f>IF(AND(O1688&lt;&gt;"High",AC1688&gt;=Assumptions!$B$10,AA1688&gt;0),"Priority Growth",IF(AND(O1688="Low",AA1688&gt;0),"Maintain","Watch"))</x:f>
        <x:v>Maintain</x:v>
      </x:c>
      <x:c r="AE1688" s="60" t="n">
        <x:f>MAX(AA1688,0)*N1688</x:f>
        <x:v>6.2417184484199995</x:v>
      </x:c>
      <x:c r="AF1688" t="str">
        <x:f>IF(AND(AA1688&gt;=Assumptions!$B$11,O1688&lt;&gt;"High",OR(N1688&gt;=Assumptions!$B$12,M1688&lt;=6)),"High","Standard")</x:f>
        <x:v>Standard</x:v>
      </x:c>
    </x:row>
    <x:row r="1689">
      <x:c r="A1689" t="str">
        <x:f>'Raw_Data'!A1689</x:f>
        <x:v>C01688</x:v>
      </x:c>
      <x:c r="B1689" t="n">
        <x:f>'Raw_Data'!B1689</x:f>
        <x:v>30</x:v>
      </x:c>
      <x:c r="C1689" s="30" t="n">
        <x:f>'Raw_Data'!C1689</x:f>
        <x:v>48113</x:v>
      </x:c>
      <x:c r="D1689" t="n">
        <x:f>'Raw_Data'!D1689</x:f>
        <x:v>673</x:v>
      </x:c>
      <x:c r="E1689" t="n">
        <x:f>'Raw_Data'!E1689</x:f>
        <x:v>50</x:v>
      </x:c>
      <x:c r="F1689" t="str">
        <x:f>PROPER(TRIM('Raw_Data'!F1689))</x:f>
        <x:v>Classic</x:v>
      </x:c>
      <x:c r="G1689" t="str">
        <x:f>PROPER(TRIM('Raw_Data'!G1689))</x:f>
        <x:v>Digital</x:v>
      </x:c>
      <x:c r="H1689" s="60" t="n">
        <x:f>'Raw_Data'!H1689</x:f>
        <x:v>5199</x:v>
      </x:c>
      <x:c r="I1689" s="60" t="n">
        <x:f>'Raw_Data'!I1689</x:f>
        <x:v>1189.56</x:v>
      </x:c>
      <x:c r="J1689" s="32" t="n">
        <x:f>'Raw_Data'!J1689</x:f>
        <x:v>0.232</x:v>
      </x:c>
      <x:c r="K1689" s="32" t="n">
        <x:f>'Raw_Data'!K1689</x:f>
        <x:v>0.81</x:v>
      </x:c>
      <x:c r="L1689" t="n">
        <x:f>'Raw_Data'!L1689</x:f>
        <x:v>0</x:v>
      </x:c>
      <x:c r="M1689" t="n">
        <x:f>IF('Raw_Data'!M1689="",Assumptions!$B$15,'Raw_Data'!M1689)</x:f>
        <x:v>4</x:v>
      </x:c>
      <x:c r="N1689" s="32" t="n">
        <x:f>'Raw_Data'!N1689</x:f>
        <x:v>0.253</x:v>
      </x:c>
      <x:c r="O1689" t="str">
        <x:f>IF(OR(D1689&lt;620,L1689&gt;=2,J1689&gt;0.9),"High",IF(OR(D1689&lt;700,L1689=1,J1689&gt;0.75),"Medium","Low"))</x:f>
        <x:v>Medium</x:v>
      </x:c>
      <x:c r="P1689" s="30" t="n">
        <x:f>XLOOKUP(F1689,Assumptions!$A$4:$A$6,Assumptions!$B$4:$B$6)</x:f>
        <x:v>0</x:v>
      </x:c>
      <x:c r="Q1689" s="32" t="n">
        <x:f>XLOOKUP(F1689,Assumptions!$A$4:$A$6,Assumptions!$C$4:$C$6)</x:f>
        <x:v>0.229</x:v>
      </x:c>
      <x:c r="R1689" s="32" t="n">
        <x:f>XLOOKUP(F1689,Assumptions!$A$4:$A$6,Assumptions!$D$4:$D$6)</x:f>
        <x:v>0.015</x:v>
      </x:c>
      <x:c r="S1689" s="32" t="n">
        <x:f>XLOOKUP(F1689,Assumptions!$A$4:$A$6,Assumptions!$E$4:$E$6)</x:f>
        <x:v>0.0075</x:v>
      </x:c>
      <x:c r="T1689" s="32" t="n">
        <x:f>XLOOKUP(O1689,Assumptions!$H$4:$H$6,Assumptions!$I$4:$I$6)</x:f>
        <x:v>0.012</x:v>
      </x:c>
      <x:c r="U1689" s="30" t="n">
        <x:f>XLOOKUP(F1689,Assumptions!$A$4:$A$6,Assumptions!$F$4:$F$6)</x:f>
        <x:v>60</x:v>
      </x:c>
      <x:c r="V1689" s="60" t="n">
        <x:f>I1689*12</x:f>
        <x:v>14274.72</x:v>
      </x:c>
      <x:c r="W1689" s="60" t="n">
        <x:f>H1689*J1689*(1-K1689)*Q1689</x:f>
        <x:v>52.480369679999995</x:v>
      </x:c>
      <x:c r="X1689" s="60" t="n">
        <x:f>V1689*R1689</x:f>
        <x:v>214.12079999999997</x:v>
      </x:c>
      <x:c r="Y1689" s="60" t="n">
        <x:f>V1689*S1689</x:f>
        <x:v>107.06039999999999</x:v>
      </x:c>
      <x:c r="Z1689" s="60" t="n">
        <x:f>H1689*J1689*T1689</x:f>
        <x:v>14.474016000000002</x:v>
      </x:c>
      <x:c r="AA1689" s="60" t="n">
        <x:f>P1689+W1689+X1689-Y1689-Z1689-U1689</x:f>
        <x:v>85.06675368</x:v>
      </x:c>
      <x:c r="AB1689" s="32" t="n">
        <x:f>IFERROR(AA1689/(P1689+W1689+X1689),0)</x:f>
        <x:v>0.3190786963992138</x:v>
      </x:c>
      <x:c r="AC1689" t="n">
        <x:f>IF(O1689="High",0,IF(I1689&gt;=1800,3,IF(I1689&gt;=900,2,1))+IF(K1689&gt;=0.9,2,IF(K1689&gt;=0.75,1,0))+IF(J1689&lt;=0.7,2,IF(J1689&lt;=0.85,1,0))+IF(M1689&gt;=8,1,0))</x:f>
        <x:v>5</x:v>
      </x:c>
      <x:c r="AD1689" t="str">
        <x:f>IF(AND(O1689&lt;&gt;"High",AC1689&gt;=Assumptions!$B$10,AA1689&gt;0),"Priority Growth",IF(AND(O1689="Low",AA1689&gt;0),"Maintain","Watch"))</x:f>
        <x:v>Watch</x:v>
      </x:c>
      <x:c r="AE1689" s="60" t="n">
        <x:f>MAX(AA1689,0)*N1689</x:f>
        <x:v>21.52188868104</x:v>
      </x:c>
      <x:c r="AF1689" t="str">
        <x:f>IF(AND(AA1689&gt;=Assumptions!$B$11,O1689&lt;&gt;"High",OR(N1689&gt;=Assumptions!$B$12,M1689&lt;=6)),"High","Standard")</x:f>
        <x:v>Standard</x:v>
      </x:c>
    </x:row>
    <x:row r="1690">
      <x:c r="A1690" t="str">
        <x:f>'Raw_Data'!A1690</x:f>
        <x:v>C01689</x:v>
      </x:c>
      <x:c r="B1690" t="n">
        <x:f>'Raw_Data'!B1690</x:f>
        <x:v>60</x:v>
      </x:c>
      <x:c r="C1690" s="30" t="n">
        <x:f>'Raw_Data'!C1690</x:f>
        <x:v>87204</x:v>
      </x:c>
      <x:c r="D1690" t="n">
        <x:f>'Raw_Data'!D1690</x:f>
        <x:v>608</x:v>
      </x:c>
      <x:c r="E1690" t="n">
        <x:f>'Raw_Data'!E1690</x:f>
        <x:v>31</x:v>
      </x:c>
      <x:c r="F1690" t="str">
        <x:f>PROPER(TRIM('Raw_Data'!F1690))</x:f>
        <x:v>Gold</x:v>
      </x:c>
      <x:c r="G1690" t="str">
        <x:f>PROPER(TRIM('Raw_Data'!G1690))</x:f>
        <x:v>Direct Mail</x:v>
      </x:c>
      <x:c r="H1690" s="60" t="n">
        <x:f>'Raw_Data'!H1690</x:f>
        <x:v>13284</x:v>
      </x:c>
      <x:c r="I1690" s="60" t="n">
        <x:f>'Raw_Data'!I1690</x:f>
        <x:v>1313.05</x:v>
      </x:c>
      <x:c r="J1690" s="32" t="n">
        <x:f>'Raw_Data'!J1690</x:f>
        <x:v>0.659</x:v>
      </x:c>
      <x:c r="K1690" s="32" t="n">
        <x:f>'Raw_Data'!K1690</x:f>
        <x:v>0.623</x:v>
      </x:c>
      <x:c r="L1690" t="n">
        <x:f>'Raw_Data'!L1690</x:f>
        <x:v>2</x:v>
      </x:c>
      <x:c r="M1690" t="n">
        <x:f>IF('Raw_Data'!M1690="",Assumptions!$B$15,'Raw_Data'!M1690)</x:f>
        <x:v>8</x:v>
      </x:c>
      <x:c r="N1690" s="32" t="n">
        <x:f>'Raw_Data'!N1690</x:f>
        <x:v>0.071</x:v>
      </x:c>
      <x:c r="O1690" t="str">
        <x:f>IF(OR(D1690&lt;620,L1690&gt;=2,J1690&gt;0.9),"High",IF(OR(D1690&lt;700,L1690=1,J1690&gt;0.75),"Medium","Low"))</x:f>
        <x:v>High</x:v>
      </x:c>
      <x:c r="P1690" s="30" t="n">
        <x:f>XLOOKUP(F1690,Assumptions!$A$4:$A$6,Assumptions!$B$4:$B$6)</x:f>
        <x:v>95</x:v>
      </x:c>
      <x:c r="Q1690" s="32" t="n">
        <x:f>XLOOKUP(F1690,Assumptions!$A$4:$A$6,Assumptions!$C$4:$C$6)</x:f>
        <x:v>0.219</x:v>
      </x:c>
      <x:c r="R1690" s="32" t="n">
        <x:f>XLOOKUP(F1690,Assumptions!$A$4:$A$6,Assumptions!$D$4:$D$6)</x:f>
        <x:v>0.016</x:v>
      </x:c>
      <x:c r="S1690" s="32" t="n">
        <x:f>XLOOKUP(F1690,Assumptions!$A$4:$A$6,Assumptions!$E$4:$E$6)</x:f>
        <x:v>0.01</x:v>
      </x:c>
      <x:c r="T1690" s="32" t="n">
        <x:f>XLOOKUP(O1690,Assumptions!$H$4:$H$6,Assumptions!$I$4:$I$6)</x:f>
        <x:v>0.045</x:v>
      </x:c>
      <x:c r="U1690" s="30" t="n">
        <x:f>XLOOKUP(F1690,Assumptions!$A$4:$A$6,Assumptions!$F$4:$F$6)</x:f>
        <x:v>90</x:v>
      </x:c>
      <x:c r="V1690" s="60" t="n">
        <x:f>I1690*12</x:f>
        <x:v>15756.599999999999</x:v>
      </x:c>
      <x:c r="W1690" s="60" t="n">
        <x:f>H1690*J1690*(1-K1690)*Q1690</x:f>
        <x:v>722.7693818280001</x:v>
      </x:c>
      <x:c r="X1690" s="60" t="n">
        <x:f>V1690*R1690</x:f>
        <x:v>252.10559999999998</x:v>
      </x:c>
      <x:c r="Y1690" s="60" t="n">
        <x:f>V1690*S1690</x:f>
        <x:v>157.566</x:v>
      </x:c>
      <x:c r="Z1690" s="60" t="n">
        <x:f>H1690*J1690*T1690</x:f>
        <x:v>393.93702</x:v>
      </x:c>
      <x:c r="AA1690" s="60" t="n">
        <x:f>P1690+W1690+X1690-Y1690-Z1690-U1690</x:f>
        <x:v>428.37196182799994</x:v>
      </x:c>
      <x:c r="AB1690" s="32" t="n">
        <x:f>IFERROR(AA1690/(P1690+W1690+X1690),0)</x:f>
        <x:v>0.4003944097244698</x:v>
      </x:c>
      <x:c r="AC1690" t="n">
        <x:f>IF(O1690="High",0,IF(I1690&gt;=1800,3,IF(I1690&gt;=900,2,1))+IF(K1690&gt;=0.9,2,IF(K1690&gt;=0.75,1,0))+IF(J1690&lt;=0.7,2,IF(J1690&lt;=0.85,1,0))+IF(M1690&gt;=8,1,0))</x:f>
        <x:v>0</x:v>
      </x:c>
      <x:c r="AD1690" t="str">
        <x:f>IF(AND(O1690&lt;&gt;"High",AC1690&gt;=Assumptions!$B$10,AA1690&gt;0),"Priority Growth",IF(AND(O1690="Low",AA1690&gt;0),"Maintain","Watch"))</x:f>
        <x:v>Watch</x:v>
      </x:c>
      <x:c r="AE1690" s="60" t="n">
        <x:f>MAX(AA1690,0)*N1690</x:f>
        <x:v>30.414409289787994</x:v>
      </x:c>
      <x:c r="AF1690" t="str">
        <x:f>IF(AND(AA1690&gt;=Assumptions!$B$11,O1690&lt;&gt;"High",OR(N1690&gt;=Assumptions!$B$12,M1690&lt;=6)),"High","Standard")</x:f>
        <x:v>Standard</x:v>
      </x:c>
    </x:row>
    <x:row r="1691">
      <x:c r="A1691" t="str">
        <x:f>'Raw_Data'!A1691</x:f>
        <x:v>C01690</x:v>
      </x:c>
      <x:c r="B1691" t="n">
        <x:f>'Raw_Data'!B1691</x:f>
        <x:v>21</x:v>
      </x:c>
      <x:c r="C1691" s="30" t="n">
        <x:f>'Raw_Data'!C1691</x:f>
        <x:v>58578</x:v>
      </x:c>
      <x:c r="D1691" t="n">
        <x:f>'Raw_Data'!D1691</x:f>
        <x:v>702</x:v>
      </x:c>
      <x:c r="E1691" t="n">
        <x:f>'Raw_Data'!E1691</x:f>
        <x:v>35</x:v>
      </x:c>
      <x:c r="F1691" t="str">
        <x:f>PROPER(TRIM('Raw_Data'!F1691))</x:f>
        <x:v>Gold</x:v>
      </x:c>
      <x:c r="G1691" t="str">
        <x:f>PROPER(TRIM('Raw_Data'!G1691))</x:f>
        <x:v>Digital</x:v>
      </x:c>
      <x:c r="H1691" s="60" t="n">
        <x:f>'Raw_Data'!H1691</x:f>
        <x:v>8339</x:v>
      </x:c>
      <x:c r="I1691" s="60" t="n">
        <x:f>'Raw_Data'!I1691</x:f>
        <x:v>887.32</x:v>
      </x:c>
      <x:c r="J1691" s="32" t="n">
        <x:f>'Raw_Data'!J1691</x:f>
        <x:v>0.348</x:v>
      </x:c>
      <x:c r="K1691" s="32" t="n">
        <x:f>'Raw_Data'!K1691</x:f>
        <x:v>0.738</x:v>
      </x:c>
      <x:c r="L1691" t="n">
        <x:f>'Raw_Data'!L1691</x:f>
        <x:v>0</x:v>
      </x:c>
      <x:c r="M1691" t="n">
        <x:f>IF('Raw_Data'!M1691="",Assumptions!$B$15,'Raw_Data'!M1691)</x:f>
        <x:v>9</x:v>
      </x:c>
      <x:c r="N1691" s="32" t="n">
        <x:f>'Raw_Data'!N1691</x:f>
        <x:v>0.08</x:v>
      </x:c>
      <x:c r="O1691" t="str">
        <x:f>IF(OR(D1691&lt;620,L1691&gt;=2,J1691&gt;0.9),"High",IF(OR(D1691&lt;700,L1691=1,J1691&gt;0.75),"Medium","Low"))</x:f>
        <x:v>Low</x:v>
      </x:c>
      <x:c r="P1691" s="30" t="n">
        <x:f>XLOOKUP(F1691,Assumptions!$A$4:$A$6,Assumptions!$B$4:$B$6)</x:f>
        <x:v>95</x:v>
      </x:c>
      <x:c r="Q1691" s="32" t="n">
        <x:f>XLOOKUP(F1691,Assumptions!$A$4:$A$6,Assumptions!$C$4:$C$6)</x:f>
        <x:v>0.219</x:v>
      </x:c>
      <x:c r="R1691" s="32" t="n">
        <x:f>XLOOKUP(F1691,Assumptions!$A$4:$A$6,Assumptions!$D$4:$D$6)</x:f>
        <x:v>0.016</x:v>
      </x:c>
      <x:c r="S1691" s="32" t="n">
        <x:f>XLOOKUP(F1691,Assumptions!$A$4:$A$6,Assumptions!$E$4:$E$6)</x:f>
        <x:v>0.01</x:v>
      </x:c>
      <x:c r="T1691" s="32" t="n">
        <x:f>XLOOKUP(O1691,Assumptions!$H$4:$H$6,Assumptions!$I$4:$I$6)</x:f>
        <x:v>0.0035</x:v>
      </x:c>
      <x:c r="U1691" s="30" t="n">
        <x:f>XLOOKUP(F1691,Assumptions!$A$4:$A$6,Assumptions!$F$4:$F$6)</x:f>
        <x:v>90</x:v>
      </x:c>
      <x:c r="V1691" s="60" t="n">
        <x:f>I1691*12</x:f>
        <x:v>10647.84</x:v>
      </x:c>
      <x:c r="W1691" s="60" t="n">
        <x:f>H1691*J1691*(1-K1691)*Q1691</x:f>
        <x:v>166.509349416</x:v>
      </x:c>
      <x:c r="X1691" s="60" t="n">
        <x:f>V1691*R1691</x:f>
        <x:v>170.36544</x:v>
      </x:c>
      <x:c r="Y1691" s="60" t="n">
        <x:f>V1691*S1691</x:f>
        <x:v>106.47840000000001</x:v>
      </x:c>
      <x:c r="Z1691" s="60" t="n">
        <x:f>H1691*J1691*T1691</x:f>
        <x:v>10.156901999999999</x:v>
      </x:c>
      <x:c r="AA1691" s="60" t="n">
        <x:f>P1691+W1691+X1691-Y1691-Z1691-U1691</x:f>
        <x:v>225.23948741599997</x:v>
      </x:c>
      <x:c r="AB1691" s="32" t="n">
        <x:f>IFERROR(AA1691/(P1691+W1691+X1691),0)</x:f>
        <x:v>0.5215388648190803</x:v>
      </x:c>
      <x:c r="AC1691" t="n">
        <x:f>IF(O1691="High",0,IF(I1691&gt;=1800,3,IF(I1691&gt;=900,2,1))+IF(K1691&gt;=0.9,2,IF(K1691&gt;=0.75,1,0))+IF(J1691&lt;=0.7,2,IF(J1691&lt;=0.85,1,0))+IF(M1691&gt;=8,1,0))</x:f>
        <x:v>4</x:v>
      </x:c>
      <x:c r="AD1691" t="str">
        <x:f>IF(AND(O1691&lt;&gt;"High",AC1691&gt;=Assumptions!$B$10,AA1691&gt;0),"Priority Growth",IF(AND(O1691="Low",AA1691&gt;0),"Maintain","Watch"))</x:f>
        <x:v>Maintain</x:v>
      </x:c>
      <x:c r="AE1691" s="60" t="n">
        <x:f>MAX(AA1691,0)*N1691</x:f>
        <x:v>18.019158993279998</x:v>
      </x:c>
      <x:c r="AF1691" t="str">
        <x:f>IF(AND(AA1691&gt;=Assumptions!$B$11,O1691&lt;&gt;"High",OR(N1691&gt;=Assumptions!$B$12,M1691&lt;=6)),"High","Standard")</x:f>
        <x:v>Standard</x:v>
      </x:c>
    </x:row>
    <x:row r="1692">
      <x:c r="A1692" t="str">
        <x:f>'Raw_Data'!A1692</x:f>
        <x:v>C01691</x:v>
      </x:c>
      <x:c r="B1692" t="n">
        <x:f>'Raw_Data'!B1692</x:f>
        <x:v>21</x:v>
      </x:c>
      <x:c r="C1692" s="30" t="n">
        <x:f>'Raw_Data'!C1692</x:f>
        <x:v>32937</x:v>
      </x:c>
      <x:c r="D1692" t="n">
        <x:f>'Raw_Data'!D1692</x:f>
        <x:v>815</x:v>
      </x:c>
      <x:c r="E1692" t="n">
        <x:f>'Raw_Data'!E1692</x:f>
        <x:v>44</x:v>
      </x:c>
      <x:c r="F1692" t="str">
        <x:f>PROPER(TRIM('Raw_Data'!F1692))</x:f>
        <x:v>Gold</x:v>
      </x:c>
      <x:c r="G1692" t="str">
        <x:f>PROPER(TRIM('Raw_Data'!G1692))</x:f>
        <x:v>Digital</x:v>
      </x:c>
      <x:c r="H1692" s="60" t="n">
        <x:f>'Raw_Data'!H1692</x:f>
        <x:v>10405</x:v>
      </x:c>
      <x:c r="I1692" s="60" t="n">
        <x:f>'Raw_Data'!I1692</x:f>
        <x:v>991.77</x:v>
      </x:c>
      <x:c r="J1692" s="32" t="n">
        <x:f>'Raw_Data'!J1692</x:f>
        <x:v>0.184</x:v>
      </x:c>
      <x:c r="K1692" s="32" t="n">
        <x:f>'Raw_Data'!K1692</x:f>
        <x:v>0.857</x:v>
      </x:c>
      <x:c r="L1692" t="n">
        <x:f>'Raw_Data'!L1692</x:f>
        <x:v>0</x:v>
      </x:c>
      <x:c r="M1692" t="n">
        <x:f>IF('Raw_Data'!M1692="",Assumptions!$B$15,'Raw_Data'!M1692)</x:f>
        <x:v>6</x:v>
      </x:c>
      <x:c r="N1692" s="32" t="n">
        <x:f>'Raw_Data'!N1692</x:f>
        <x:v>0.153</x:v>
      </x:c>
      <x:c r="O1692" t="str">
        <x:f>IF(OR(D1692&lt;620,L1692&gt;=2,J1692&gt;0.9),"High",IF(OR(D1692&lt;700,L1692=1,J1692&gt;0.75),"Medium","Low"))</x:f>
        <x:v>Low</x:v>
      </x:c>
      <x:c r="P1692" s="30" t="n">
        <x:f>XLOOKUP(F1692,Assumptions!$A$4:$A$6,Assumptions!$B$4:$B$6)</x:f>
        <x:v>95</x:v>
      </x:c>
      <x:c r="Q1692" s="32" t="n">
        <x:f>XLOOKUP(F1692,Assumptions!$A$4:$A$6,Assumptions!$C$4:$C$6)</x:f>
        <x:v>0.219</x:v>
      </x:c>
      <x:c r="R1692" s="32" t="n">
        <x:f>XLOOKUP(F1692,Assumptions!$A$4:$A$6,Assumptions!$D$4:$D$6)</x:f>
        <x:v>0.016</x:v>
      </x:c>
      <x:c r="S1692" s="32" t="n">
        <x:f>XLOOKUP(F1692,Assumptions!$A$4:$A$6,Assumptions!$E$4:$E$6)</x:f>
        <x:v>0.01</x:v>
      </x:c>
      <x:c r="T1692" s="32" t="n">
        <x:f>XLOOKUP(O1692,Assumptions!$H$4:$H$6,Assumptions!$I$4:$I$6)</x:f>
        <x:v>0.0035</x:v>
      </x:c>
      <x:c r="U1692" s="30" t="n">
        <x:f>XLOOKUP(F1692,Assumptions!$A$4:$A$6,Assumptions!$F$4:$F$6)</x:f>
        <x:v>90</x:v>
      </x:c>
      <x:c r="V1692" s="60" t="n">
        <x:f>I1692*12</x:f>
        <x:v>11901.24</x:v>
      </x:c>
      <x:c r="W1692" s="60" t="n">
        <x:f>H1692*J1692*(1-K1692)*Q1692</x:f>
        <x:v>59.95702284</x:v>
      </x:c>
      <x:c r="X1692" s="60" t="n">
        <x:f>V1692*R1692</x:f>
        <x:v>190.41984</x:v>
      </x:c>
      <x:c r="Y1692" s="60" t="n">
        <x:f>V1692*S1692</x:f>
        <x:v>119.0124</x:v>
      </x:c>
      <x:c r="Z1692" s="60" t="n">
        <x:f>H1692*J1692*T1692</x:f>
        <x:v>6.70082</x:v>
      </x:c>
      <x:c r="AA1692" s="60" t="n">
        <x:f>P1692+W1692+X1692-Y1692-Z1692-U1692</x:f>
        <x:v>129.66364284</x:v>
      </x:c>
      <x:c r="AB1692" s="32" t="n">
        <x:f>IFERROR(AA1692/(P1692+W1692+X1692),0)</x:f>
        <x:v>0.3754265464507049</x:v>
      </x:c>
      <x:c r="AC1692" t="n">
        <x:f>IF(O1692="High",0,IF(I1692&gt;=1800,3,IF(I1692&gt;=900,2,1))+IF(K1692&gt;=0.9,2,IF(K1692&gt;=0.75,1,0))+IF(J1692&lt;=0.7,2,IF(J1692&lt;=0.85,1,0))+IF(M1692&gt;=8,1,0))</x:f>
        <x:v>5</x:v>
      </x:c>
      <x:c r="AD1692" t="str">
        <x:f>IF(AND(O1692&lt;&gt;"High",AC1692&gt;=Assumptions!$B$10,AA1692&gt;0),"Priority Growth",IF(AND(O1692="Low",AA1692&gt;0),"Maintain","Watch"))</x:f>
        <x:v>Maintain</x:v>
      </x:c>
      <x:c r="AE1692" s="60" t="n">
        <x:f>MAX(AA1692,0)*N1692</x:f>
        <x:v>19.83853735452</x:v>
      </x:c>
      <x:c r="AF1692" t="str">
        <x:f>IF(AND(AA1692&gt;=Assumptions!$B$11,O1692&lt;&gt;"High",OR(N1692&gt;=Assumptions!$B$12,M1692&lt;=6)),"High","Standard")</x:f>
        <x:v>Standard</x:v>
      </x:c>
    </x:row>
    <x:row r="1693">
      <x:c r="A1693" t="str">
        <x:f>'Raw_Data'!A1693</x:f>
        <x:v>C01692</x:v>
      </x:c>
      <x:c r="B1693" t="n">
        <x:f>'Raw_Data'!B1693</x:f>
        <x:v>48</x:v>
      </x:c>
      <x:c r="C1693" s="30" t="n">
        <x:f>'Raw_Data'!C1693</x:f>
        <x:v>57724</x:v>
      </x:c>
      <x:c r="D1693" t="n">
        <x:f>'Raw_Data'!D1693</x:f>
        <x:v>711</x:v>
      </x:c>
      <x:c r="E1693" t="n">
        <x:f>'Raw_Data'!E1693</x:f>
        <x:v>19</x:v>
      </x:c>
      <x:c r="F1693" t="str">
        <x:f>PROPER(TRIM('Raw_Data'!F1693))</x:f>
        <x:v>Gold</x:v>
      </x:c>
      <x:c r="G1693" t="str">
        <x:f>PROPER(TRIM('Raw_Data'!G1693))</x:f>
        <x:v>Digital</x:v>
      </x:c>
      <x:c r="H1693" s="60" t="n">
        <x:f>'Raw_Data'!H1693</x:f>
        <x:v>10040</x:v>
      </x:c>
      <x:c r="I1693" s="60" t="n">
        <x:f>'Raw_Data'!I1693</x:f>
        <x:v>1027.22</x:v>
      </x:c>
      <x:c r="J1693" s="32" t="n">
        <x:f>'Raw_Data'!J1693</x:f>
        <x:v>0.339</x:v>
      </x:c>
      <x:c r="K1693" s="32" t="n">
        <x:f>'Raw_Data'!K1693</x:f>
        <x:v>0.918</x:v>
      </x:c>
      <x:c r="L1693" t="n">
        <x:f>'Raw_Data'!L1693</x:f>
        <x:v>0</x:v>
      </x:c>
      <x:c r="M1693" t="n">
        <x:f>IF('Raw_Data'!M1693="",Assumptions!$B$15,'Raw_Data'!M1693)</x:f>
        <x:v>9</x:v>
      </x:c>
      <x:c r="N1693" s="32" t="n">
        <x:f>'Raw_Data'!N1693</x:f>
        <x:v>0.02</x:v>
      </x:c>
      <x:c r="O1693" t="str">
        <x:f>IF(OR(D1693&lt;620,L1693&gt;=2,J1693&gt;0.9),"High",IF(OR(D1693&lt;700,L1693=1,J1693&gt;0.75),"Medium","Low"))</x:f>
        <x:v>Low</x:v>
      </x:c>
      <x:c r="P1693" s="30" t="n">
        <x:f>XLOOKUP(F1693,Assumptions!$A$4:$A$6,Assumptions!$B$4:$B$6)</x:f>
        <x:v>95</x:v>
      </x:c>
      <x:c r="Q1693" s="32" t="n">
        <x:f>XLOOKUP(F1693,Assumptions!$A$4:$A$6,Assumptions!$C$4:$C$6)</x:f>
        <x:v>0.219</x:v>
      </x:c>
      <x:c r="R1693" s="32" t="n">
        <x:f>XLOOKUP(F1693,Assumptions!$A$4:$A$6,Assumptions!$D$4:$D$6)</x:f>
        <x:v>0.016</x:v>
      </x:c>
      <x:c r="S1693" s="32" t="n">
        <x:f>XLOOKUP(F1693,Assumptions!$A$4:$A$6,Assumptions!$E$4:$E$6)</x:f>
        <x:v>0.01</x:v>
      </x:c>
      <x:c r="T1693" s="32" t="n">
        <x:f>XLOOKUP(O1693,Assumptions!$H$4:$H$6,Assumptions!$I$4:$I$6)</x:f>
        <x:v>0.0035</x:v>
      </x:c>
      <x:c r="U1693" s="30" t="n">
        <x:f>XLOOKUP(F1693,Assumptions!$A$4:$A$6,Assumptions!$F$4:$F$6)</x:f>
        <x:v>90</x:v>
      </x:c>
      <x:c r="V1693" s="60" t="n">
        <x:f>I1693*12</x:f>
        <x:v>12326.64</x:v>
      </x:c>
      <x:c r="W1693" s="60" t="n">
        <x:f>H1693*J1693*(1-K1693)*Q1693</x:f>
        <x:v>61.12113047999998</x:v>
      </x:c>
      <x:c r="X1693" s="60" t="n">
        <x:f>V1693*R1693</x:f>
        <x:v>197.22624</x:v>
      </x:c>
      <x:c r="Y1693" s="60" t="n">
        <x:f>V1693*S1693</x:f>
        <x:v>123.26639999999999</x:v>
      </x:c>
      <x:c r="Z1693" s="60" t="n">
        <x:f>H1693*J1693*T1693</x:f>
        <x:v>11.912460000000001</x:v>
      </x:c>
      <x:c r="AA1693" s="60" t="n">
        <x:f>P1693+W1693+X1693-Y1693-Z1693-U1693</x:f>
        <x:v>128.16851048</x:v>
      </x:c>
      <x:c r="AB1693" s="32" t="n">
        <x:f>IFERROR(AA1693/(P1693+W1693+X1693),0)</x:f>
        <x:v>0.36272665707372104</x:v>
      </x:c>
      <x:c r="AC1693" t="n">
        <x:f>IF(O1693="High",0,IF(I1693&gt;=1800,3,IF(I1693&gt;=900,2,1))+IF(K1693&gt;=0.9,2,IF(K1693&gt;=0.75,1,0))+IF(J1693&lt;=0.7,2,IF(J1693&lt;=0.85,1,0))+IF(M1693&gt;=8,1,0))</x:f>
        <x:v>7</x:v>
      </x:c>
      <x:c r="AD1693" t="str">
        <x:f>IF(AND(O1693&lt;&gt;"High",AC1693&gt;=Assumptions!$B$10,AA1693&gt;0),"Priority Growth",IF(AND(O1693="Low",AA1693&gt;0),"Maintain","Watch"))</x:f>
        <x:v>Priority Growth</x:v>
      </x:c>
      <x:c r="AE1693" s="60" t="n">
        <x:f>MAX(AA1693,0)*N1693</x:f>
        <x:v>2.5633702096000004</x:v>
      </x:c>
      <x:c r="AF1693" t="str">
        <x:f>IF(AND(AA1693&gt;=Assumptions!$B$11,O1693&lt;&gt;"High",OR(N1693&gt;=Assumptions!$B$12,M1693&lt;=6)),"High","Standard")</x:f>
        <x:v>Standard</x:v>
      </x:c>
    </x:row>
    <x:row r="1694">
      <x:c r="A1694" t="str">
        <x:f>'Raw_Data'!A1694</x:f>
        <x:v>C01693</x:v>
      </x:c>
      <x:c r="B1694" t="n">
        <x:f>'Raw_Data'!B1694</x:f>
        <x:v>43</x:v>
      </x:c>
      <x:c r="C1694" s="30" t="n">
        <x:f>'Raw_Data'!C1694</x:f>
        <x:v>184215</x:v>
      </x:c>
      <x:c r="D1694" t="n">
        <x:f>'Raw_Data'!D1694</x:f>
        <x:v>705</x:v>
      </x:c>
      <x:c r="E1694" t="n">
        <x:f>'Raw_Data'!E1694</x:f>
        <x:v>44</x:v>
      </x:c>
      <x:c r="F1694" t="str">
        <x:f>PROPER(TRIM('Raw_Data'!F1694))</x:f>
        <x:v>Platinum</x:v>
      </x:c>
      <x:c r="G1694" t="str">
        <x:f>PROPER(TRIM('Raw_Data'!G1694))</x:f>
        <x:v>Digital</x:v>
      </x:c>
      <x:c r="H1694" s="60" t="n">
        <x:f>'Raw_Data'!H1694</x:f>
        <x:v>39435</x:v>
      </x:c>
      <x:c r="I1694" s="60" t="n">
        <x:f>'Raw_Data'!I1694</x:f>
        <x:v>4482.35</x:v>
      </x:c>
      <x:c r="J1694" s="32" t="n">
        <x:f>'Raw_Data'!J1694</x:f>
        <x:v>0.313</x:v>
      </x:c>
      <x:c r="K1694" s="32" t="n">
        <x:f>'Raw_Data'!K1694</x:f>
        <x:v>0.794</x:v>
      </x:c>
      <x:c r="L1694" t="n">
        <x:f>'Raw_Data'!L1694</x:f>
        <x:v>0</x:v>
      </x:c>
      <x:c r="M1694" t="n">
        <x:f>IF('Raw_Data'!M1694="",Assumptions!$B$15,'Raw_Data'!M1694)</x:f>
        <x:v>9</x:v>
      </x:c>
      <x:c r="N1694" s="32" t="n">
        <x:f>'Raw_Data'!N1694</x:f>
        <x:v>0.02</x:v>
      </x:c>
      <x:c r="O1694" t="str">
        <x:f>IF(OR(D1694&lt;620,L1694&gt;=2,J1694&gt;0.9),"High",IF(OR(D1694&lt;700,L1694=1,J1694&gt;0.75),"Medium","Low"))</x:f>
        <x:v>Low</x:v>
      </x:c>
      <x:c r="P1694" s="30" t="n">
        <x:f>XLOOKUP(F1694,Assumptions!$A$4:$A$6,Assumptions!$B$4:$B$6)</x:f>
        <x:v>195</x:v>
      </x:c>
      <x:c r="Q1694" s="32" t="n">
        <x:f>XLOOKUP(F1694,Assumptions!$A$4:$A$6,Assumptions!$C$4:$C$6)</x:f>
        <x:v>0.199</x:v>
      </x:c>
      <x:c r="R1694" s="32" t="n">
        <x:f>XLOOKUP(F1694,Assumptions!$A$4:$A$6,Assumptions!$D$4:$D$6)</x:f>
        <x:v>0.017</x:v>
      </x:c>
      <x:c r="S1694" s="32" t="n">
        <x:f>XLOOKUP(F1694,Assumptions!$A$4:$A$6,Assumptions!$E$4:$E$6)</x:f>
        <x:v>0.013</x:v>
      </x:c>
      <x:c r="T1694" s="32" t="n">
        <x:f>XLOOKUP(O1694,Assumptions!$H$4:$H$6,Assumptions!$I$4:$I$6)</x:f>
        <x:v>0.0035</x:v>
      </x:c>
      <x:c r="U1694" s="30" t="n">
        <x:f>XLOOKUP(F1694,Assumptions!$A$4:$A$6,Assumptions!$F$4:$F$6)</x:f>
        <x:v>140</x:v>
      </x:c>
      <x:c r="V1694" s="60" t="n">
        <x:f>I1694*12</x:f>
        <x:v>53788.200000000004</x:v>
      </x:c>
      <x:c r="W1694" s="60" t="n">
        <x:f>H1694*J1694*(1-K1694)*Q1694</x:f>
        <x:v>505.99529606999994</x:v>
      </x:c>
      <x:c r="X1694" s="60" t="n">
        <x:f>V1694*R1694</x:f>
        <x:v>914.3994000000001</x:v>
      </x:c>
      <x:c r="Y1694" s="60" t="n">
        <x:f>V1694*S1694</x:f>
        <x:v>699.2466000000001</x:v>
      </x:c>
      <x:c r="Z1694" s="60" t="n">
        <x:f>H1694*J1694*T1694</x:f>
        <x:v>43.2010425</x:v>
      </x:c>
      <x:c r="AA1694" s="60" t="n">
        <x:f>P1694+W1694+X1694-Y1694-Z1694-U1694</x:f>
        <x:v>732.94705357</x:v>
      </x:c>
      <x:c r="AB1694" s="32" t="n">
        <x:f>IFERROR(AA1694/(P1694+W1694+X1694),0)</x:f>
        <x:v>0.4537262969558736</x:v>
      </x:c>
      <x:c r="AC1694" t="n">
        <x:f>IF(O1694="High",0,IF(I1694&gt;=1800,3,IF(I1694&gt;=900,2,1))+IF(K1694&gt;=0.9,2,IF(K1694&gt;=0.75,1,0))+IF(J1694&lt;=0.7,2,IF(J1694&lt;=0.85,1,0))+IF(M1694&gt;=8,1,0))</x:f>
        <x:v>7</x:v>
      </x:c>
      <x:c r="AD1694" t="str">
        <x:f>IF(AND(O1694&lt;&gt;"High",AC1694&gt;=Assumptions!$B$10,AA1694&gt;0),"Priority Growth",IF(AND(O1694="Low",AA1694&gt;0),"Maintain","Watch"))</x:f>
        <x:v>Priority Growth</x:v>
      </x:c>
      <x:c r="AE1694" s="60" t="n">
        <x:f>MAX(AA1694,0)*N1694</x:f>
        <x:v>14.6589410714</x:v>
      </x:c>
      <x:c r="AF1694" t="str">
        <x:f>IF(AND(AA1694&gt;=Assumptions!$B$11,O1694&lt;&gt;"High",OR(N1694&gt;=Assumptions!$B$12,M1694&lt;=6)),"High","Standard")</x:f>
        <x:v>Standard</x:v>
      </x:c>
    </x:row>
    <x:row r="1695">
      <x:c r="A1695" t="str">
        <x:f>'Raw_Data'!A1695</x:f>
        <x:v>C01694</x:v>
      </x:c>
      <x:c r="B1695" t="n">
        <x:f>'Raw_Data'!B1695</x:f>
        <x:v>31</x:v>
      </x:c>
      <x:c r="C1695" s="30" t="n">
        <x:f>'Raw_Data'!C1695</x:f>
        <x:v>99830</x:v>
      </x:c>
      <x:c r="D1695" t="n">
        <x:f>'Raw_Data'!D1695</x:f>
        <x:v>656</x:v>
      </x:c>
      <x:c r="E1695" t="n">
        <x:f>'Raw_Data'!E1695</x:f>
        <x:v>34</x:v>
      </x:c>
      <x:c r="F1695" t="str">
        <x:f>PROPER(TRIM('Raw_Data'!F1695))</x:f>
        <x:v>Gold</x:v>
      </x:c>
      <x:c r="G1695" t="str">
        <x:f>PROPER(TRIM('Raw_Data'!G1695))</x:f>
        <x:v>Digital</x:v>
      </x:c>
      <x:c r="H1695" s="60" t="n">
        <x:f>'Raw_Data'!H1695</x:f>
        <x:v>12765</x:v>
      </x:c>
      <x:c r="I1695" s="60" t="n">
        <x:f>'Raw_Data'!I1695</x:f>
        <x:v>1620.66</x:v>
      </x:c>
      <x:c r="J1695" s="32" t="n">
        <x:f>'Raw_Data'!J1695</x:f>
        <x:v>0.295</x:v>
      </x:c>
      <x:c r="K1695" s="32" t="n">
        <x:f>'Raw_Data'!K1695</x:f>
        <x:v>0.788</x:v>
      </x:c>
      <x:c r="L1695" t="n">
        <x:f>'Raw_Data'!L1695</x:f>
        <x:v>0</x:v>
      </x:c>
      <x:c r="M1695" t="n">
        <x:f>IF('Raw_Data'!M1695="",Assumptions!$B$15,'Raw_Data'!M1695)</x:f>
        <x:v>9</x:v>
      </x:c>
      <x:c r="N1695" s="32" t="n">
        <x:f>'Raw_Data'!N1695</x:f>
        <x:v>0.02</x:v>
      </x:c>
      <x:c r="O1695" t="str">
        <x:f>IF(OR(D1695&lt;620,L1695&gt;=2,J1695&gt;0.9),"High",IF(OR(D1695&lt;700,L1695=1,J1695&gt;0.75),"Medium","Low"))</x:f>
        <x:v>Medium</x:v>
      </x:c>
      <x:c r="P1695" s="30" t="n">
        <x:f>XLOOKUP(F1695,Assumptions!$A$4:$A$6,Assumptions!$B$4:$B$6)</x:f>
        <x:v>95</x:v>
      </x:c>
      <x:c r="Q1695" s="32" t="n">
        <x:f>XLOOKUP(F1695,Assumptions!$A$4:$A$6,Assumptions!$C$4:$C$6)</x:f>
        <x:v>0.219</x:v>
      </x:c>
      <x:c r="R1695" s="32" t="n">
        <x:f>XLOOKUP(F1695,Assumptions!$A$4:$A$6,Assumptions!$D$4:$D$6)</x:f>
        <x:v>0.016</x:v>
      </x:c>
      <x:c r="S1695" s="32" t="n">
        <x:f>XLOOKUP(F1695,Assumptions!$A$4:$A$6,Assumptions!$E$4:$E$6)</x:f>
        <x:v>0.01</x:v>
      </x:c>
      <x:c r="T1695" s="32" t="n">
        <x:f>XLOOKUP(O1695,Assumptions!$H$4:$H$6,Assumptions!$I$4:$I$6)</x:f>
        <x:v>0.012</x:v>
      </x:c>
      <x:c r="U1695" s="30" t="n">
        <x:f>XLOOKUP(F1695,Assumptions!$A$4:$A$6,Assumptions!$F$4:$F$6)</x:f>
        <x:v>90</x:v>
      </x:c>
      <x:c r="V1695" s="60" t="n">
        <x:f>I1695*12</x:f>
        <x:v>19447.920000000002</x:v>
      </x:c>
      <x:c r="W1695" s="60" t="n">
        <x:f>H1695*J1695*(1-K1695)*Q1695</x:f>
        <x:v>174.83275889999996</x:v>
      </x:c>
      <x:c r="X1695" s="60" t="n">
        <x:f>V1695*R1695</x:f>
        <x:v>311.16672000000005</x:v>
      </x:c>
      <x:c r="Y1695" s="60" t="n">
        <x:f>V1695*S1695</x:f>
        <x:v>194.47920000000002</x:v>
      </x:c>
      <x:c r="Z1695" s="60" t="n">
        <x:f>H1695*J1695*T1695</x:f>
        <x:v>45.1881</x:v>
      </x:c>
      <x:c r="AA1695" s="60" t="n">
        <x:f>P1695+W1695+X1695-Y1695-Z1695-U1695</x:f>
        <x:v>251.33217889999997</x:v>
      </x:c>
      <x:c r="AB1695" s="32" t="n">
        <x:f>IFERROR(AA1695/(P1695+W1695+X1695),0)</x:f>
        <x:v>0.4325858938390865</x:v>
      </x:c>
      <x:c r="AC1695" t="n">
        <x:f>IF(O1695="High",0,IF(I1695&gt;=1800,3,IF(I1695&gt;=900,2,1))+IF(K1695&gt;=0.9,2,IF(K1695&gt;=0.75,1,0))+IF(J1695&lt;=0.7,2,IF(J1695&lt;=0.85,1,0))+IF(M1695&gt;=8,1,0))</x:f>
        <x:v>6</x:v>
      </x:c>
      <x:c r="AD1695" t="str">
        <x:f>IF(AND(O1695&lt;&gt;"High",AC1695&gt;=Assumptions!$B$10,AA1695&gt;0),"Priority Growth",IF(AND(O1695="Low",AA1695&gt;0),"Maintain","Watch"))</x:f>
        <x:v>Priority Growth</x:v>
      </x:c>
      <x:c r="AE1695" s="60" t="n">
        <x:f>MAX(AA1695,0)*N1695</x:f>
        <x:v>5.026643578</x:v>
      </x:c>
      <x:c r="AF1695" t="str">
        <x:f>IF(AND(AA1695&gt;=Assumptions!$B$11,O1695&lt;&gt;"High",OR(N1695&gt;=Assumptions!$B$12,M1695&lt;=6)),"High","Standard")</x:f>
        <x:v>Standard</x:v>
      </x:c>
    </x:row>
    <x:row r="1696">
      <x:c r="A1696" t="str">
        <x:f>'Raw_Data'!A1696</x:f>
        <x:v>C01695</x:v>
      </x:c>
      <x:c r="B1696" t="n">
        <x:f>'Raw_Data'!B1696</x:f>
        <x:v>32</x:v>
      </x:c>
      <x:c r="C1696" s="30" t="n">
        <x:f>'Raw_Data'!C1696</x:f>
        <x:v>126129</x:v>
      </x:c>
      <x:c r="D1696" t="n">
        <x:f>'Raw_Data'!D1696</x:f>
        <x:v>635</x:v>
      </x:c>
      <x:c r="E1696" t="n">
        <x:f>'Raw_Data'!E1696</x:f>
        <x:v>29</x:v>
      </x:c>
      <x:c r="F1696" t="str">
        <x:f>PROPER(TRIM('Raw_Data'!F1696))</x:f>
        <x:v>Platinum</x:v>
      </x:c>
      <x:c r="G1696" t="str">
        <x:f>PROPER(TRIM('Raw_Data'!G1696))</x:f>
        <x:v>Direct Mail</x:v>
      </x:c>
      <x:c r="H1696" s="60" t="n">
        <x:f>'Raw_Data'!H1696</x:f>
        <x:v>23074</x:v>
      </x:c>
      <x:c r="I1696" s="60" t="n">
        <x:f>'Raw_Data'!I1696</x:f>
        <x:v>2813.81</x:v>
      </x:c>
      <x:c r="J1696" s="32" t="n">
        <x:f>'Raw_Data'!J1696</x:f>
        <x:v>0.307</x:v>
      </x:c>
      <x:c r="K1696" s="32" t="n">
        <x:f>'Raw_Data'!K1696</x:f>
        <x:v>0.798</x:v>
      </x:c>
      <x:c r="L1696" t="n">
        <x:f>'Raw_Data'!L1696</x:f>
        <x:v>0</x:v>
      </x:c>
      <x:c r="M1696" t="n">
        <x:f>IF('Raw_Data'!M1696="",Assumptions!$B$15,'Raw_Data'!M1696)</x:f>
        <x:v>7</x:v>
      </x:c>
      <x:c r="N1696" s="32" t="n">
        <x:f>'Raw_Data'!N1696</x:f>
        <x:v>0.138</x:v>
      </x:c>
      <x:c r="O1696" t="str">
        <x:f>IF(OR(D1696&lt;620,L1696&gt;=2,J1696&gt;0.9),"High",IF(OR(D1696&lt;700,L1696=1,J1696&gt;0.75),"Medium","Low"))</x:f>
        <x:v>Medium</x:v>
      </x:c>
      <x:c r="P1696" s="30" t="n">
        <x:f>XLOOKUP(F1696,Assumptions!$A$4:$A$6,Assumptions!$B$4:$B$6)</x:f>
        <x:v>195</x:v>
      </x:c>
      <x:c r="Q1696" s="32" t="n">
        <x:f>XLOOKUP(F1696,Assumptions!$A$4:$A$6,Assumptions!$C$4:$C$6)</x:f>
        <x:v>0.199</x:v>
      </x:c>
      <x:c r="R1696" s="32" t="n">
        <x:f>XLOOKUP(F1696,Assumptions!$A$4:$A$6,Assumptions!$D$4:$D$6)</x:f>
        <x:v>0.017</x:v>
      </x:c>
      <x:c r="S1696" s="32" t="n">
        <x:f>XLOOKUP(F1696,Assumptions!$A$4:$A$6,Assumptions!$E$4:$E$6)</x:f>
        <x:v>0.013</x:v>
      </x:c>
      <x:c r="T1696" s="32" t="n">
        <x:f>XLOOKUP(O1696,Assumptions!$H$4:$H$6,Assumptions!$I$4:$I$6)</x:f>
        <x:v>0.012</x:v>
      </x:c>
      <x:c r="U1696" s="30" t="n">
        <x:f>XLOOKUP(F1696,Assumptions!$A$4:$A$6,Assumptions!$F$4:$F$6)</x:f>
        <x:v>140</x:v>
      </x:c>
      <x:c r="V1696" s="60" t="n">
        <x:f>I1696*12</x:f>
        <x:v>33765.72</x:v>
      </x:c>
      <x:c r="W1696" s="60" t="n">
        <x:f>H1696*J1696*(1-K1696)*Q1696</x:f>
        <x:v>284.75129616399994</x:v>
      </x:c>
      <x:c r="X1696" s="60" t="n">
        <x:f>V1696*R1696</x:f>
        <x:v>574.01724</x:v>
      </x:c>
      <x:c r="Y1696" s="60" t="n">
        <x:f>V1696*S1696</x:f>
        <x:v>438.95436</x:v>
      </x:c>
      <x:c r="Z1696" s="60" t="n">
        <x:f>H1696*J1696*T1696</x:f>
        <x:v>85.004616</x:v>
      </x:c>
      <x:c r="AA1696" s="60" t="n">
        <x:f>P1696+W1696+X1696-Y1696-Z1696-U1696</x:f>
        <x:v>389.809560164</x:v>
      </x:c>
      <x:c r="AB1696" s="32" t="n">
        <x:f>IFERROR(AA1696/(P1696+W1696+X1696),0)</x:f>
        <x:v>0.369919528612053</x:v>
      </x:c>
      <x:c r="AC1696" t="n">
        <x:f>IF(O1696="High",0,IF(I1696&gt;=1800,3,IF(I1696&gt;=900,2,1))+IF(K1696&gt;=0.9,2,IF(K1696&gt;=0.75,1,0))+IF(J1696&lt;=0.7,2,IF(J1696&lt;=0.85,1,0))+IF(M1696&gt;=8,1,0))</x:f>
        <x:v>6</x:v>
      </x:c>
      <x:c r="AD1696" t="str">
        <x:f>IF(AND(O1696&lt;&gt;"High",AC1696&gt;=Assumptions!$B$10,AA1696&gt;0),"Priority Growth",IF(AND(O1696="Low",AA1696&gt;0),"Maintain","Watch"))</x:f>
        <x:v>Priority Growth</x:v>
      </x:c>
      <x:c r="AE1696" s="60" t="n">
        <x:f>MAX(AA1696,0)*N1696</x:f>
        <x:v>53.793719302632006</x:v>
      </x:c>
      <x:c r="AF1696" t="str">
        <x:f>IF(AND(AA1696&gt;=Assumptions!$B$11,O1696&lt;&gt;"High",OR(N1696&gt;=Assumptions!$B$12,M1696&lt;=6)),"High","Standard")</x:f>
        <x:v>Standard</x:v>
      </x:c>
    </x:row>
    <x:row r="1697">
      <x:c r="A1697" t="str">
        <x:f>'Raw_Data'!A1697</x:f>
        <x:v>C01696</x:v>
      </x:c>
      <x:c r="B1697" t="n">
        <x:f>'Raw_Data'!B1697</x:f>
        <x:v>37</x:v>
      </x:c>
      <x:c r="C1697" s="30" t="n">
        <x:f>'Raw_Data'!C1697</x:f>
        <x:v>121032</x:v>
      </x:c>
      <x:c r="D1697" t="n">
        <x:f>'Raw_Data'!D1697</x:f>
        <x:v>697</x:v>
      </x:c>
      <x:c r="E1697" t="n">
        <x:f>'Raw_Data'!E1697</x:f>
        <x:v>57</x:v>
      </x:c>
      <x:c r="F1697" t="str">
        <x:f>PROPER(TRIM('Raw_Data'!F1697))</x:f>
        <x:v>Classic</x:v>
      </x:c>
      <x:c r="G1697" t="str">
        <x:f>PROPER(TRIM('Raw_Data'!G1697))</x:f>
        <x:v>Partner</x:v>
      </x:c>
      <x:c r="H1697" s="60" t="n">
        <x:f>'Raw_Data'!H1697</x:f>
        <x:v>13931</x:v>
      </x:c>
      <x:c r="I1697" s="60" t="n">
        <x:f>'Raw_Data'!I1697</x:f>
        <x:v>1977.12</x:v>
      </x:c>
      <x:c r="J1697" s="32" t="n">
        <x:f>'Raw_Data'!J1697</x:f>
        <x:v>0.464</x:v>
      </x:c>
      <x:c r="K1697" s="32" t="n">
        <x:f>'Raw_Data'!K1697</x:f>
        <x:v>0.759</x:v>
      </x:c>
      <x:c r="L1697" t="n">
        <x:f>'Raw_Data'!L1697</x:f>
        <x:v>0</x:v>
      </x:c>
      <x:c r="M1697" t="n">
        <x:f>IF('Raw_Data'!M1697="",Assumptions!$B$15,'Raw_Data'!M1697)</x:f>
        <x:v>8</x:v>
      </x:c>
      <x:c r="N1697" s="32" t="n">
        <x:f>'Raw_Data'!N1697</x:f>
        <x:v>0.02</x:v>
      </x:c>
      <x:c r="O1697" t="str">
        <x:f>IF(OR(D1697&lt;620,L1697&gt;=2,J1697&gt;0.9),"High",IF(OR(D1697&lt;700,L1697=1,J1697&gt;0.75),"Medium","Low"))</x:f>
        <x:v>Medium</x:v>
      </x:c>
      <x:c r="P1697" s="30" t="n">
        <x:f>XLOOKUP(F1697,Assumptions!$A$4:$A$6,Assumptions!$B$4:$B$6)</x:f>
        <x:v>0</x:v>
      </x:c>
      <x:c r="Q1697" s="32" t="n">
        <x:f>XLOOKUP(F1697,Assumptions!$A$4:$A$6,Assumptions!$C$4:$C$6)</x:f>
        <x:v>0.229</x:v>
      </x:c>
      <x:c r="R1697" s="32" t="n">
        <x:f>XLOOKUP(F1697,Assumptions!$A$4:$A$6,Assumptions!$D$4:$D$6)</x:f>
        <x:v>0.015</x:v>
      </x:c>
      <x:c r="S1697" s="32" t="n">
        <x:f>XLOOKUP(F1697,Assumptions!$A$4:$A$6,Assumptions!$E$4:$E$6)</x:f>
        <x:v>0.0075</x:v>
      </x:c>
      <x:c r="T1697" s="32" t="n">
        <x:f>XLOOKUP(O1697,Assumptions!$H$4:$H$6,Assumptions!$I$4:$I$6)</x:f>
        <x:v>0.012</x:v>
      </x:c>
      <x:c r="U1697" s="30" t="n">
        <x:f>XLOOKUP(F1697,Assumptions!$A$4:$A$6,Assumptions!$F$4:$F$6)</x:f>
        <x:v>60</x:v>
      </x:c>
      <x:c r="V1697" s="60" t="n">
        <x:f>I1697*12</x:f>
        <x:v>23725.44</x:v>
      </x:c>
      <x:c r="W1697" s="60" t="n">
        <x:f>H1697*J1697*(1-K1697)*Q1697</x:f>
        <x:v>356.74081297600003</x:v>
      </x:c>
      <x:c r="X1697" s="60" t="n">
        <x:f>V1697*R1697</x:f>
        <x:v>355.8816</x:v>
      </x:c>
      <x:c r="Y1697" s="60" t="n">
        <x:f>V1697*S1697</x:f>
        <x:v>177.9408</x:v>
      </x:c>
      <x:c r="Z1697" s="60" t="n">
        <x:f>H1697*J1697*T1697</x:f>
        <x:v>77.567808</x:v>
      </x:c>
      <x:c r="AA1697" s="60" t="n">
        <x:f>P1697+W1697+X1697-Y1697-Z1697-U1697</x:f>
        <x:v>397.1138049760001</x:v>
      </x:c>
      <x:c r="AB1697" s="32" t="n">
        <x:f>IFERROR(AA1697/(P1697+W1697+X1697),0)</x:f>
        <x:v>0.5572569677083314</x:v>
      </x:c>
      <x:c r="AC1697" t="n">
        <x:f>IF(O1697="High",0,IF(I1697&gt;=1800,3,IF(I1697&gt;=900,2,1))+IF(K1697&gt;=0.9,2,IF(K1697&gt;=0.75,1,0))+IF(J1697&lt;=0.7,2,IF(J1697&lt;=0.85,1,0))+IF(M1697&gt;=8,1,0))</x:f>
        <x:v>7</x:v>
      </x:c>
      <x:c r="AD1697" t="str">
        <x:f>IF(AND(O1697&lt;&gt;"High",AC1697&gt;=Assumptions!$B$10,AA1697&gt;0),"Priority Growth",IF(AND(O1697="Low",AA1697&gt;0),"Maintain","Watch"))</x:f>
        <x:v>Priority Growth</x:v>
      </x:c>
      <x:c r="AE1697" s="60" t="n">
        <x:f>MAX(AA1697,0)*N1697</x:f>
        <x:v>7.942276099520002</x:v>
      </x:c>
      <x:c r="AF1697" t="str">
        <x:f>IF(AND(AA1697&gt;=Assumptions!$B$11,O1697&lt;&gt;"High",OR(N1697&gt;=Assumptions!$B$12,M1697&lt;=6)),"High","Standard")</x:f>
        <x:v>Standard</x:v>
      </x:c>
    </x:row>
    <x:row r="1698">
      <x:c r="A1698" t="str">
        <x:f>'Raw_Data'!A1698</x:f>
        <x:v>C01697</x:v>
      </x:c>
      <x:c r="B1698" t="n">
        <x:f>'Raw_Data'!B1698</x:f>
        <x:v>40</x:v>
      </x:c>
      <x:c r="C1698" s="30" t="n">
        <x:f>'Raw_Data'!C1698</x:f>
        <x:v>120167</x:v>
      </x:c>
      <x:c r="D1698" t="n">
        <x:f>'Raw_Data'!D1698</x:f>
        <x:v>686</x:v>
      </x:c>
      <x:c r="E1698" t="n">
        <x:f>'Raw_Data'!E1698</x:f>
        <x:v>45</x:v>
      </x:c>
      <x:c r="F1698" t="str">
        <x:f>PROPER(TRIM('Raw_Data'!F1698))</x:f>
        <x:v>Platinum</x:v>
      </x:c>
      <x:c r="G1698" t="str">
        <x:f>PROPER(TRIM('Raw_Data'!G1698))</x:f>
        <x:v>Digital</x:v>
      </x:c>
      <x:c r="H1698" s="60" t="n">
        <x:f>'Raw_Data'!H1698</x:f>
        <x:v>25644</x:v>
      </x:c>
      <x:c r="I1698" s="60" t="n">
        <x:f>'Raw_Data'!I1698</x:f>
        <x:v>2603.55</x:v>
      </x:c>
      <x:c r="J1698" s="32" t="n">
        <x:f>'Raw_Data'!J1698</x:f>
        <x:v>0.386</x:v>
      </x:c>
      <x:c r="K1698" s="32" t="n">
        <x:f>'Raw_Data'!K1698</x:f>
        <x:v>0.672</x:v>
      </x:c>
      <x:c r="L1698" t="n">
        <x:f>'Raw_Data'!L1698</x:f>
        <x:v>0</x:v>
      </x:c>
      <x:c r="M1698" t="n">
        <x:f>IF('Raw_Data'!M1698="",Assumptions!$B$15,'Raw_Data'!M1698)</x:f>
        <x:v>6</x:v>
      </x:c>
      <x:c r="N1698" s="32" t="n">
        <x:f>'Raw_Data'!N1698</x:f>
        <x:v>0.16</x:v>
      </x:c>
      <x:c r="O1698" t="str">
        <x:f>IF(OR(D1698&lt;620,L1698&gt;=2,J1698&gt;0.9),"High",IF(OR(D1698&lt;700,L1698=1,J1698&gt;0.75),"Medium","Low"))</x:f>
        <x:v>Medium</x:v>
      </x:c>
      <x:c r="P1698" s="30" t="n">
        <x:f>XLOOKUP(F1698,Assumptions!$A$4:$A$6,Assumptions!$B$4:$B$6)</x:f>
        <x:v>195</x:v>
      </x:c>
      <x:c r="Q1698" s="32" t="n">
        <x:f>XLOOKUP(F1698,Assumptions!$A$4:$A$6,Assumptions!$C$4:$C$6)</x:f>
        <x:v>0.199</x:v>
      </x:c>
      <x:c r="R1698" s="32" t="n">
        <x:f>XLOOKUP(F1698,Assumptions!$A$4:$A$6,Assumptions!$D$4:$D$6)</x:f>
        <x:v>0.017</x:v>
      </x:c>
      <x:c r="S1698" s="32" t="n">
        <x:f>XLOOKUP(F1698,Assumptions!$A$4:$A$6,Assumptions!$E$4:$E$6)</x:f>
        <x:v>0.013</x:v>
      </x:c>
      <x:c r="T1698" s="32" t="n">
        <x:f>XLOOKUP(O1698,Assumptions!$H$4:$H$6,Assumptions!$I$4:$I$6)</x:f>
        <x:v>0.012</x:v>
      </x:c>
      <x:c r="U1698" s="30" t="n">
        <x:f>XLOOKUP(F1698,Assumptions!$A$4:$A$6,Assumptions!$F$4:$F$6)</x:f>
        <x:v>140</x:v>
      </x:c>
      <x:c r="V1698" s="60" t="n">
        <x:f>I1698*12</x:f>
        <x:v>31242.600000000002</x:v>
      </x:c>
      <x:c r="W1698" s="60" t="n">
        <x:f>H1698*J1698*(1-K1698)*Q1698</x:f>
        <x:v>646.100374848</x:v>
      </x:c>
      <x:c r="X1698" s="60" t="n">
        <x:f>V1698*R1698</x:f>
        <x:v>531.1242000000001</x:v>
      </x:c>
      <x:c r="Y1698" s="60" t="n">
        <x:f>V1698*S1698</x:f>
        <x:v>406.1538</x:v>
      </x:c>
      <x:c r="Z1698" s="60" t="n">
        <x:f>H1698*J1698*T1698</x:f>
        <x:v>118.78300800000001</x:v>
      </x:c>
      <x:c r="AA1698" s="60" t="n">
        <x:f>P1698+W1698+X1698-Y1698-Z1698-U1698</x:f>
        <x:v>707.2877668479999</x:v>
      </x:c>
      <x:c r="AB1698" s="32" t="n">
        <x:f>IFERROR(AA1698/(P1698+W1698+X1698),0)</x:f>
        <x:v>0.5154314970101345</x:v>
      </x:c>
      <x:c r="AC1698" t="n">
        <x:f>IF(O1698="High",0,IF(I1698&gt;=1800,3,IF(I1698&gt;=900,2,1))+IF(K1698&gt;=0.9,2,IF(K1698&gt;=0.75,1,0))+IF(J1698&lt;=0.7,2,IF(J1698&lt;=0.85,1,0))+IF(M1698&gt;=8,1,0))</x:f>
        <x:v>5</x:v>
      </x:c>
      <x:c r="AD1698" t="str">
        <x:f>IF(AND(O1698&lt;&gt;"High",AC1698&gt;=Assumptions!$B$10,AA1698&gt;0),"Priority Growth",IF(AND(O1698="Low",AA1698&gt;0),"Maintain","Watch"))</x:f>
        <x:v>Watch</x:v>
      </x:c>
      <x:c r="AE1698" s="60" t="n">
        <x:f>MAX(AA1698,0)*N1698</x:f>
        <x:v>113.16604269567999</x:v>
      </x:c>
      <x:c r="AF1698" t="str">
        <x:f>IF(AND(AA1698&gt;=Assumptions!$B$11,O1698&lt;&gt;"High",OR(N1698&gt;=Assumptions!$B$12,M1698&lt;=6)),"High","Standard")</x:f>
        <x:v>High</x:v>
      </x:c>
    </x:row>
    <x:row r="1699">
      <x:c r="A1699" t="str">
        <x:f>'Raw_Data'!A1699</x:f>
        <x:v>C01698</x:v>
      </x:c>
      <x:c r="B1699" t="n">
        <x:f>'Raw_Data'!B1699</x:f>
        <x:v>28</x:v>
      </x:c>
      <x:c r="C1699" s="30" t="n">
        <x:f>'Raw_Data'!C1699</x:f>
        <x:v>65372</x:v>
      </x:c>
      <x:c r="D1699" t="n">
        <x:f>'Raw_Data'!D1699</x:f>
        <x:v>715</x:v>
      </x:c>
      <x:c r="E1699" t="n">
        <x:f>'Raw_Data'!E1699</x:f>
        <x:v>11</x:v>
      </x:c>
      <x:c r="F1699" t="str">
        <x:f>PROPER(TRIM('Raw_Data'!F1699))</x:f>
        <x:v>Gold</x:v>
      </x:c>
      <x:c r="G1699" t="str">
        <x:f>PROPER(TRIM('Raw_Data'!G1699))</x:f>
        <x:v>Direct Mail</x:v>
      </x:c>
      <x:c r="H1699" s="60" t="n">
        <x:f>'Raw_Data'!H1699</x:f>
        <x:v>10993</x:v>
      </x:c>
      <x:c r="I1699" s="60" t="n">
        <x:f>'Raw_Data'!I1699</x:f>
        <x:v>1425.28</x:v>
      </x:c>
      <x:c r="J1699" s="32" t="n">
        <x:f>'Raw_Data'!J1699</x:f>
        <x:v>0.429</x:v>
      </x:c>
      <x:c r="K1699" s="32" t="n">
        <x:f>'Raw_Data'!K1699</x:f>
        <x:v>0.932</x:v>
      </x:c>
      <x:c r="L1699" t="n">
        <x:f>'Raw_Data'!L1699</x:f>
        <x:v>0</x:v>
      </x:c>
      <x:c r="M1699" t="n">
        <x:f>IF('Raw_Data'!M1699="",Assumptions!$B$15,'Raw_Data'!M1699)</x:f>
        <x:v>8</x:v>
      </x:c>
      <x:c r="N1699" s="32" t="n">
        <x:f>'Raw_Data'!N1699</x:f>
        <x:v>0.084</x:v>
      </x:c>
      <x:c r="O1699" t="str">
        <x:f>IF(OR(D1699&lt;620,L1699&gt;=2,J1699&gt;0.9),"High",IF(OR(D1699&lt;700,L1699=1,J1699&gt;0.75),"Medium","Low"))</x:f>
        <x:v>Low</x:v>
      </x:c>
      <x:c r="P1699" s="30" t="n">
        <x:f>XLOOKUP(F1699,Assumptions!$A$4:$A$6,Assumptions!$B$4:$B$6)</x:f>
        <x:v>95</x:v>
      </x:c>
      <x:c r="Q1699" s="32" t="n">
        <x:f>XLOOKUP(F1699,Assumptions!$A$4:$A$6,Assumptions!$C$4:$C$6)</x:f>
        <x:v>0.219</x:v>
      </x:c>
      <x:c r="R1699" s="32" t="n">
        <x:f>XLOOKUP(F1699,Assumptions!$A$4:$A$6,Assumptions!$D$4:$D$6)</x:f>
        <x:v>0.016</x:v>
      </x:c>
      <x:c r="S1699" s="32" t="n">
        <x:f>XLOOKUP(F1699,Assumptions!$A$4:$A$6,Assumptions!$E$4:$E$6)</x:f>
        <x:v>0.01</x:v>
      </x:c>
      <x:c r="T1699" s="32" t="n">
        <x:f>XLOOKUP(O1699,Assumptions!$H$4:$H$6,Assumptions!$I$4:$I$6)</x:f>
        <x:v>0.0035</x:v>
      </x:c>
      <x:c r="U1699" s="30" t="n">
        <x:f>XLOOKUP(F1699,Assumptions!$A$4:$A$6,Assumptions!$F$4:$F$6)</x:f>
        <x:v>90</x:v>
      </x:c>
      <x:c r="V1699" s="60" t="n">
        <x:f>I1699*12</x:f>
        <x:v>17103.36</x:v>
      </x:c>
      <x:c r="W1699" s="60" t="n">
        <x:f>H1699*J1699*(1-K1699)*Q1699</x:f>
        <x:v>70.23062732399995</x:v>
      </x:c>
      <x:c r="X1699" s="60" t="n">
        <x:f>V1699*R1699</x:f>
        <x:v>273.65376000000003</x:v>
      </x:c>
      <x:c r="Y1699" s="60" t="n">
        <x:f>V1699*S1699</x:f>
        <x:v>171.0336</x:v>
      </x:c>
      <x:c r="Z1699" s="60" t="n">
        <x:f>H1699*J1699*T1699</x:f>
        <x:v>16.505989500000002</x:v>
      </x:c>
      <x:c r="AA1699" s="60" t="n">
        <x:f>P1699+W1699+X1699-Y1699-Z1699-U1699</x:f>
        <x:v>161.34479782399995</x:v>
      </x:c>
      <x:c r="AB1699" s="32" t="n">
        <x:f>IFERROR(AA1699/(P1699+W1699+X1699),0)</x:f>
        <x:v>0.36762482896182297</x:v>
      </x:c>
      <x:c r="AC1699" t="n">
        <x:f>IF(O1699="High",0,IF(I1699&gt;=1800,3,IF(I1699&gt;=900,2,1))+IF(K1699&gt;=0.9,2,IF(K1699&gt;=0.75,1,0))+IF(J1699&lt;=0.7,2,IF(J1699&lt;=0.85,1,0))+IF(M1699&gt;=8,1,0))</x:f>
        <x:v>7</x:v>
      </x:c>
      <x:c r="AD1699" t="str">
        <x:f>IF(AND(O1699&lt;&gt;"High",AC1699&gt;=Assumptions!$B$10,AA1699&gt;0),"Priority Growth",IF(AND(O1699="Low",AA1699&gt;0),"Maintain","Watch"))</x:f>
        <x:v>Priority Growth</x:v>
      </x:c>
      <x:c r="AE1699" s="60" t="n">
        <x:f>MAX(AA1699,0)*N1699</x:f>
        <x:v>13.552963017215998</x:v>
      </x:c>
      <x:c r="AF1699" t="str">
        <x:f>IF(AND(AA1699&gt;=Assumptions!$B$11,O1699&lt;&gt;"High",OR(N1699&gt;=Assumptions!$B$12,M1699&lt;=6)),"High","Standard")</x:f>
        <x:v>Standard</x:v>
      </x:c>
    </x:row>
    <x:row r="1700">
      <x:c r="A1700" t="str">
        <x:f>'Raw_Data'!A1700</x:f>
        <x:v>C01699</x:v>
      </x:c>
      <x:c r="B1700" t="n">
        <x:f>'Raw_Data'!B1700</x:f>
        <x:v>47</x:v>
      </x:c>
      <x:c r="C1700" s="30" t="n">
        <x:f>'Raw_Data'!C1700</x:f>
        <x:v>115713</x:v>
      </x:c>
      <x:c r="D1700" t="n">
        <x:f>'Raw_Data'!D1700</x:f>
        <x:v>673</x:v>
      </x:c>
      <x:c r="E1700" t="n">
        <x:f>'Raw_Data'!E1700</x:f>
        <x:v>99</x:v>
      </x:c>
      <x:c r="F1700" t="str">
        <x:f>PROPER(TRIM('Raw_Data'!F1700))</x:f>
        <x:v>Platinum</x:v>
      </x:c>
      <x:c r="G1700" t="str">
        <x:f>PROPER(TRIM('Raw_Data'!G1700))</x:f>
        <x:v>Digital</x:v>
      </x:c>
      <x:c r="H1700" s="60" t="n">
        <x:f>'Raw_Data'!H1700</x:f>
        <x:v>26457</x:v>
      </x:c>
      <x:c r="I1700" s="60" t="n">
        <x:f>'Raw_Data'!I1700</x:f>
        <x:v>3011.23</x:v>
      </x:c>
      <x:c r="J1700" s="32" t="n">
        <x:f>'Raw_Data'!J1700</x:f>
        <x:v>0.338</x:v>
      </x:c>
      <x:c r="K1700" s="32" t="n">
        <x:f>'Raw_Data'!K1700</x:f>
        <x:v>0.704</x:v>
      </x:c>
      <x:c r="L1700" t="n">
        <x:f>'Raw_Data'!L1700</x:f>
        <x:v>0</x:v>
      </x:c>
      <x:c r="M1700" t="n">
        <x:f>IF('Raw_Data'!M1700="",Assumptions!$B$15,'Raw_Data'!M1700)</x:f>
        <x:v>8</x:v>
      </x:c>
      <x:c r="N1700" s="32" t="n">
        <x:f>'Raw_Data'!N1700</x:f>
        <x:v>0.071</x:v>
      </x:c>
      <x:c r="O1700" t="str">
        <x:f>IF(OR(D1700&lt;620,L1700&gt;=2,J1700&gt;0.9),"High",IF(OR(D1700&lt;700,L1700=1,J1700&gt;0.75),"Medium","Low"))</x:f>
        <x:v>Medium</x:v>
      </x:c>
      <x:c r="P1700" s="30" t="n">
        <x:f>XLOOKUP(F1700,Assumptions!$A$4:$A$6,Assumptions!$B$4:$B$6)</x:f>
        <x:v>195</x:v>
      </x:c>
      <x:c r="Q1700" s="32" t="n">
        <x:f>XLOOKUP(F1700,Assumptions!$A$4:$A$6,Assumptions!$C$4:$C$6)</x:f>
        <x:v>0.199</x:v>
      </x:c>
      <x:c r="R1700" s="32" t="n">
        <x:f>XLOOKUP(F1700,Assumptions!$A$4:$A$6,Assumptions!$D$4:$D$6)</x:f>
        <x:v>0.017</x:v>
      </x:c>
      <x:c r="S1700" s="32" t="n">
        <x:f>XLOOKUP(F1700,Assumptions!$A$4:$A$6,Assumptions!$E$4:$E$6)</x:f>
        <x:v>0.013</x:v>
      </x:c>
      <x:c r="T1700" s="32" t="n">
        <x:f>XLOOKUP(O1700,Assumptions!$H$4:$H$6,Assumptions!$I$4:$I$6)</x:f>
        <x:v>0.012</x:v>
      </x:c>
      <x:c r="U1700" s="30" t="n">
        <x:f>XLOOKUP(F1700,Assumptions!$A$4:$A$6,Assumptions!$F$4:$F$6)</x:f>
        <x:v>140</x:v>
      </x:c>
      <x:c r="V1700" s="60" t="n">
        <x:f>I1700*12</x:f>
        <x:v>36134.76</x:v>
      </x:c>
      <x:c r="W1700" s="60" t="n">
        <x:f>H1700*J1700*(1-K1700)*Q1700</x:f>
        <x:v>526.7470172640001</x:v>
      </x:c>
      <x:c r="X1700" s="60" t="n">
        <x:f>V1700*R1700</x:f>
        <x:v>614.29092</x:v>
      </x:c>
      <x:c r="Y1700" s="60" t="n">
        <x:f>V1700*S1700</x:f>
        <x:v>469.75188</x:v>
      </x:c>
      <x:c r="Z1700" s="60" t="n">
        <x:f>H1700*J1700*T1700</x:f>
        <x:v>107.30959200000001</x:v>
      </x:c>
      <x:c r="AA1700" s="60" t="n">
        <x:f>P1700+W1700+X1700-Y1700-Z1700-U1700</x:f>
        <x:v>618.9764652639999</x:v>
      </x:c>
      <x:c r="AB1700" s="32" t="n">
        <x:f>IFERROR(AA1700/(P1700+W1700+X1700),0)</x:f>
        <x:v>0.4632925817447732</x:v>
      </x:c>
      <x:c r="AC1700" t="n">
        <x:f>IF(O1700="High",0,IF(I1700&gt;=1800,3,IF(I1700&gt;=900,2,1))+IF(K1700&gt;=0.9,2,IF(K1700&gt;=0.75,1,0))+IF(J1700&lt;=0.7,2,IF(J1700&lt;=0.85,1,0))+IF(M1700&gt;=8,1,0))</x:f>
        <x:v>6</x:v>
      </x:c>
      <x:c r="AD1700" t="str">
        <x:f>IF(AND(O1700&lt;&gt;"High",AC1700&gt;=Assumptions!$B$10,AA1700&gt;0),"Priority Growth",IF(AND(O1700="Low",AA1700&gt;0),"Maintain","Watch"))</x:f>
        <x:v>Priority Growth</x:v>
      </x:c>
      <x:c r="AE1700" s="60" t="n">
        <x:f>MAX(AA1700,0)*N1700</x:f>
        <x:v>43.94732903374399</x:v>
      </x:c>
      <x:c r="AF1700" t="str">
        <x:f>IF(AND(AA1700&gt;=Assumptions!$B$11,O1700&lt;&gt;"High",OR(N1700&gt;=Assumptions!$B$12,M1700&lt;=6)),"High","Standard")</x:f>
        <x:v>Standard</x:v>
      </x:c>
    </x:row>
    <x:row r="1701">
      <x:c r="A1701" t="str">
        <x:f>'Raw_Data'!A1701</x:f>
        <x:v>C01700</x:v>
      </x:c>
      <x:c r="B1701" t="n">
        <x:f>'Raw_Data'!B1701</x:f>
        <x:v>33</x:v>
      </x:c>
      <x:c r="C1701" s="30" t="n">
        <x:f>'Raw_Data'!C1701</x:f>
        <x:v>101633</x:v>
      </x:c>
      <x:c r="D1701" t="n">
        <x:f>'Raw_Data'!D1701</x:f>
        <x:v>644</x:v>
      </x:c>
      <x:c r="E1701" t="n">
        <x:f>'Raw_Data'!E1701</x:f>
        <x:v>49</x:v>
      </x:c>
      <x:c r="F1701" t="str">
        <x:f>PROPER(TRIM('Raw_Data'!F1701))</x:f>
        <x:v>Gold</x:v>
      </x:c>
      <x:c r="G1701" t="str">
        <x:f>PROPER(TRIM('Raw_Data'!G1701))</x:f>
        <x:v>Direct Mail</x:v>
      </x:c>
      <x:c r="H1701" s="60" t="n">
        <x:f>'Raw_Data'!H1701</x:f>
        <x:v>12185</x:v>
      </x:c>
      <x:c r="I1701" s="60" t="n">
        <x:f>'Raw_Data'!I1701</x:f>
        <x:v>1658.98</x:v>
      </x:c>
      <x:c r="J1701" s="32" t="n">
        <x:f>'Raw_Data'!J1701</x:f>
        <x:v>0.399</x:v>
      </x:c>
      <x:c r="K1701" s="32" t="n">
        <x:f>'Raw_Data'!K1701</x:f>
        <x:v>0.748</x:v>
      </x:c>
      <x:c r="L1701" t="n">
        <x:f>'Raw_Data'!L1701</x:f>
        <x:v>0</x:v>
      </x:c>
      <x:c r="M1701" t="n">
        <x:f>IF('Raw_Data'!M1701="",Assumptions!$B$15,'Raw_Data'!M1701)</x:f>
        <x:v>6</x:v>
      </x:c>
      <x:c r="N1701" s="32" t="n">
        <x:f>'Raw_Data'!N1701</x:f>
        <x:v>0.145</x:v>
      </x:c>
      <x:c r="O1701" t="str">
        <x:f>IF(OR(D1701&lt;620,L1701&gt;=2,J1701&gt;0.9),"High",IF(OR(D1701&lt;700,L1701=1,J1701&gt;0.75),"Medium","Low"))</x:f>
        <x:v>Medium</x:v>
      </x:c>
      <x:c r="P1701" s="30" t="n">
        <x:f>XLOOKUP(F1701,Assumptions!$A$4:$A$6,Assumptions!$B$4:$B$6)</x:f>
        <x:v>95</x:v>
      </x:c>
      <x:c r="Q1701" s="32" t="n">
        <x:f>XLOOKUP(F1701,Assumptions!$A$4:$A$6,Assumptions!$C$4:$C$6)</x:f>
        <x:v>0.219</x:v>
      </x:c>
      <x:c r="R1701" s="32" t="n">
        <x:f>XLOOKUP(F1701,Assumptions!$A$4:$A$6,Assumptions!$D$4:$D$6)</x:f>
        <x:v>0.016</x:v>
      </x:c>
      <x:c r="S1701" s="32" t="n">
        <x:f>XLOOKUP(F1701,Assumptions!$A$4:$A$6,Assumptions!$E$4:$E$6)</x:f>
        <x:v>0.01</x:v>
      </x:c>
      <x:c r="T1701" s="32" t="n">
        <x:f>XLOOKUP(O1701,Assumptions!$H$4:$H$6,Assumptions!$I$4:$I$6)</x:f>
        <x:v>0.012</x:v>
      </x:c>
      <x:c r="U1701" s="30" t="n">
        <x:f>XLOOKUP(F1701,Assumptions!$A$4:$A$6,Assumptions!$F$4:$F$6)</x:f>
        <x:v>90</x:v>
      </x:c>
      <x:c r="V1701" s="60" t="n">
        <x:f>I1701*12</x:f>
        <x:v>19907.760000000002</x:v>
      </x:c>
      <x:c r="W1701" s="60" t="n">
        <x:f>H1701*J1701*(1-K1701)*Q1701</x:f>
        <x:v>268.31384622</x:v>
      </x:c>
      <x:c r="X1701" s="60" t="n">
        <x:f>V1701*R1701</x:f>
        <x:v>318.52416000000005</x:v>
      </x:c>
      <x:c r="Y1701" s="60" t="n">
        <x:f>V1701*S1701</x:f>
        <x:v>199.07760000000002</x:v>
      </x:c>
      <x:c r="Z1701" s="60" t="n">
        <x:f>H1701*J1701*T1701</x:f>
        <x:v>58.34178000000001</x:v>
      </x:c>
      <x:c r="AA1701" s="60" t="n">
        <x:f>P1701+W1701+X1701-Y1701-Z1701-U1701</x:f>
        <x:v>334.4186262200001</x:v>
      </x:c>
      <x:c r="AB1701" s="32" t="n">
        <x:f>IFERROR(AA1701/(P1701+W1701+X1701),0)</x:f>
        <x:v>0.4904663910918709</x:v>
      </x:c>
      <x:c r="AC1701" t="n">
        <x:f>IF(O1701="High",0,IF(I1701&gt;=1800,3,IF(I1701&gt;=900,2,1))+IF(K1701&gt;=0.9,2,IF(K1701&gt;=0.75,1,0))+IF(J1701&lt;=0.7,2,IF(J1701&lt;=0.85,1,0))+IF(M1701&gt;=8,1,0))</x:f>
        <x:v>4</x:v>
      </x:c>
      <x:c r="AD1701" t="str">
        <x:f>IF(AND(O1701&lt;&gt;"High",AC1701&gt;=Assumptions!$B$10,AA1701&gt;0),"Priority Growth",IF(AND(O1701="Low",AA1701&gt;0),"Maintain","Watch"))</x:f>
        <x:v>Watch</x:v>
      </x:c>
      <x:c r="AE1701" s="60" t="n">
        <x:f>MAX(AA1701,0)*N1701</x:f>
        <x:v>48.490700801900005</x:v>
      </x:c>
      <x:c r="AF1701" t="str">
        <x:f>IF(AND(AA1701&gt;=Assumptions!$B$11,O1701&lt;&gt;"High",OR(N1701&gt;=Assumptions!$B$12,M1701&lt;=6)),"High","Standard")</x:f>
        <x:v>High</x:v>
      </x:c>
    </x:row>
    <x:row r="1702">
      <x:c r="A1702" t="str">
        <x:f>'Raw_Data'!A1702</x:f>
        <x:v>C01701</x:v>
      </x:c>
      <x:c r="B1702" t="n">
        <x:f>'Raw_Data'!B1702</x:f>
        <x:v>49</x:v>
      </x:c>
      <x:c r="C1702" s="30" t="n">
        <x:f>'Raw_Data'!C1702</x:f>
        <x:v>75356</x:v>
      </x:c>
      <x:c r="D1702" t="n">
        <x:f>'Raw_Data'!D1702</x:f>
        <x:v>695</x:v>
      </x:c>
      <x:c r="E1702" t="n">
        <x:f>'Raw_Data'!E1702</x:f>
        <x:v>49</x:v>
      </x:c>
      <x:c r="F1702" t="str">
        <x:f>PROPER(TRIM('Raw_Data'!F1702))</x:f>
        <x:v>Classic</x:v>
      </x:c>
      <x:c r="G1702" t="str">
        <x:f>PROPER(TRIM('Raw_Data'!G1702))</x:f>
        <x:v>Digital</x:v>
      </x:c>
      <x:c r="H1702" s="60" t="n">
        <x:f>'Raw_Data'!H1702</x:f>
        <x:v>12017</x:v>
      </x:c>
      <x:c r="I1702" s="60" t="n">
        <x:f>'Raw_Data'!I1702</x:f>
        <x:v>1026.85</x:v>
      </x:c>
      <x:c r="J1702" s="32" t="n">
        <x:f>'Raw_Data'!J1702</x:f>
        <x:v>0.343</x:v>
      </x:c>
      <x:c r="K1702" s="32" t="n">
        <x:f>'Raw_Data'!K1702</x:f>
        <x:v>0.657</x:v>
      </x:c>
      <x:c r="L1702" t="n">
        <x:f>'Raw_Data'!L1702</x:f>
        <x:v>0</x:v>
      </x:c>
      <x:c r="M1702" t="n">
        <x:f>IF('Raw_Data'!M1702="",Assumptions!$B$15,'Raw_Data'!M1702)</x:f>
        <x:v>7</x:v>
      </x:c>
      <x:c r="N1702" s="32" t="n">
        <x:f>'Raw_Data'!N1702</x:f>
        <x:v>0.069</x:v>
      </x:c>
      <x:c r="O1702" t="str">
        <x:f>IF(OR(D1702&lt;620,L1702&gt;=2,J1702&gt;0.9),"High",IF(OR(D1702&lt;700,L1702=1,J1702&gt;0.75),"Medium","Low"))</x:f>
        <x:v>Medium</x:v>
      </x:c>
      <x:c r="P1702" s="30" t="n">
        <x:f>XLOOKUP(F1702,Assumptions!$A$4:$A$6,Assumptions!$B$4:$B$6)</x:f>
        <x:v>0</x:v>
      </x:c>
      <x:c r="Q1702" s="32" t="n">
        <x:f>XLOOKUP(F1702,Assumptions!$A$4:$A$6,Assumptions!$C$4:$C$6)</x:f>
        <x:v>0.229</x:v>
      </x:c>
      <x:c r="R1702" s="32" t="n">
        <x:f>XLOOKUP(F1702,Assumptions!$A$4:$A$6,Assumptions!$D$4:$D$6)</x:f>
        <x:v>0.015</x:v>
      </x:c>
      <x:c r="S1702" s="32" t="n">
        <x:f>XLOOKUP(F1702,Assumptions!$A$4:$A$6,Assumptions!$E$4:$E$6)</x:f>
        <x:v>0.0075</x:v>
      </x:c>
      <x:c r="T1702" s="32" t="n">
        <x:f>XLOOKUP(O1702,Assumptions!$H$4:$H$6,Assumptions!$I$4:$I$6)</x:f>
        <x:v>0.012</x:v>
      </x:c>
      <x:c r="U1702" s="30" t="n">
        <x:f>XLOOKUP(F1702,Assumptions!$A$4:$A$6,Assumptions!$F$4:$F$6)</x:f>
        <x:v>60</x:v>
      </x:c>
      <x:c r="V1702" s="60" t="n">
        <x:f>I1702*12</x:f>
        <x:v>12322.199999999999</x:v>
      </x:c>
      <x:c r="W1702" s="60" t="n">
        <x:f>H1702*J1702*(1-K1702)*Q1702</x:f>
        <x:v>323.757459557</x:v>
      </x:c>
      <x:c r="X1702" s="60" t="n">
        <x:f>V1702*R1702</x:f>
        <x:v>184.83299999999997</x:v>
      </x:c>
      <x:c r="Y1702" s="60" t="n">
        <x:f>V1702*S1702</x:f>
        <x:v>92.41649999999998</x:v>
      </x:c>
      <x:c r="Z1702" s="60" t="n">
        <x:f>H1702*J1702*T1702</x:f>
        <x:v>49.461972</x:v>
      </x:c>
      <x:c r="AA1702" s="60" t="n">
        <x:f>P1702+W1702+X1702-Y1702-Z1702-U1702</x:f>
        <x:v>306.711987557</x:v>
      </x:c>
      <x:c r="AB1702" s="32" t="n">
        <x:f>IFERROR(AA1702/(P1702+W1702+X1702),0)</x:f>
        <x:v>0.6030628018939971</x:v>
      </x:c>
      <x:c r="AC1702" t="n">
        <x:f>IF(O1702="High",0,IF(I1702&gt;=1800,3,IF(I1702&gt;=900,2,1))+IF(K1702&gt;=0.9,2,IF(K1702&gt;=0.75,1,0))+IF(J1702&lt;=0.7,2,IF(J1702&lt;=0.85,1,0))+IF(M1702&gt;=8,1,0))</x:f>
        <x:v>4</x:v>
      </x:c>
      <x:c r="AD1702" t="str">
        <x:f>IF(AND(O1702&lt;&gt;"High",AC1702&gt;=Assumptions!$B$10,AA1702&gt;0),"Priority Growth",IF(AND(O1702="Low",AA1702&gt;0),"Maintain","Watch"))</x:f>
        <x:v>Watch</x:v>
      </x:c>
      <x:c r="AE1702" s="60" t="n">
        <x:f>MAX(AA1702,0)*N1702</x:f>
        <x:v>21.163127141433</x:v>
      </x:c>
      <x:c r="AF1702" t="str">
        <x:f>IF(AND(AA1702&gt;=Assumptions!$B$11,O1702&lt;&gt;"High",OR(N1702&gt;=Assumptions!$B$12,M1702&lt;=6)),"High","Standard")</x:f>
        <x:v>Standard</x:v>
      </x:c>
    </x:row>
    <x:row r="1703">
      <x:c r="A1703" t="str">
        <x:f>'Raw_Data'!A1703</x:f>
        <x:v>C01702</x:v>
      </x:c>
      <x:c r="B1703" t="n">
        <x:f>'Raw_Data'!B1703</x:f>
        <x:v>52</x:v>
      </x:c>
      <x:c r="C1703" s="30" t="n">
        <x:f>'Raw_Data'!C1703</x:f>
        <x:v>88909</x:v>
      </x:c>
      <x:c r="D1703" t="n">
        <x:f>'Raw_Data'!D1703</x:f>
        <x:v>706</x:v>
      </x:c>
      <x:c r="E1703" t="n">
        <x:f>'Raw_Data'!E1703</x:f>
        <x:v>12</x:v>
      </x:c>
      <x:c r="F1703" t="str">
        <x:f>PROPER(TRIM('Raw_Data'!F1703))</x:f>
        <x:v>Gold</x:v>
      </x:c>
      <x:c r="G1703" t="str">
        <x:f>PROPER(TRIM('Raw_Data'!G1703))</x:f>
        <x:v>Digital</x:v>
      </x:c>
      <x:c r="H1703" s="60" t="n">
        <x:f>'Raw_Data'!H1703</x:f>
        <x:v>13821</x:v>
      </x:c>
      <x:c r="I1703" s="60" t="n">
        <x:f>'Raw_Data'!I1703</x:f>
        <x:v>1123.27</x:v>
      </x:c>
      <x:c r="J1703" s="32" t="n">
        <x:f>'Raw_Data'!J1703</x:f>
        <x:v>0.406</x:v>
      </x:c>
      <x:c r="K1703" s="32" t="n">
        <x:f>'Raw_Data'!K1703</x:f>
        <x:v>0.694</x:v>
      </x:c>
      <x:c r="L1703" t="n">
        <x:f>'Raw_Data'!L1703</x:f>
        <x:v>0</x:v>
      </x:c>
      <x:c r="M1703" t="n">
        <x:f>IF('Raw_Data'!M1703="",Assumptions!$B$15,'Raw_Data'!M1703)</x:f>
        <x:v>7.370408870408871</x:v>
      </x:c>
      <x:c r="N1703" s="32" t="n">
        <x:f>'Raw_Data'!N1703</x:f>
        <x:v>0.091</x:v>
      </x:c>
      <x:c r="O1703" t="str">
        <x:f>IF(OR(D1703&lt;620,L1703&gt;=2,J1703&gt;0.9),"High",IF(OR(D1703&lt;700,L1703=1,J1703&gt;0.75),"Medium","Low"))</x:f>
        <x:v>Low</x:v>
      </x:c>
      <x:c r="P1703" s="30" t="n">
        <x:f>XLOOKUP(F1703,Assumptions!$A$4:$A$6,Assumptions!$B$4:$B$6)</x:f>
        <x:v>95</x:v>
      </x:c>
      <x:c r="Q1703" s="32" t="n">
        <x:f>XLOOKUP(F1703,Assumptions!$A$4:$A$6,Assumptions!$C$4:$C$6)</x:f>
        <x:v>0.219</x:v>
      </x:c>
      <x:c r="R1703" s="32" t="n">
        <x:f>XLOOKUP(F1703,Assumptions!$A$4:$A$6,Assumptions!$D$4:$D$6)</x:f>
        <x:v>0.016</x:v>
      </x:c>
      <x:c r="S1703" s="32" t="n">
        <x:f>XLOOKUP(F1703,Assumptions!$A$4:$A$6,Assumptions!$E$4:$E$6)</x:f>
        <x:v>0.01</x:v>
      </x:c>
      <x:c r="T1703" s="32" t="n">
        <x:f>XLOOKUP(O1703,Assumptions!$H$4:$H$6,Assumptions!$I$4:$I$6)</x:f>
        <x:v>0.0035</x:v>
      </x:c>
      <x:c r="U1703" s="30" t="n">
        <x:f>XLOOKUP(F1703,Assumptions!$A$4:$A$6,Assumptions!$F$4:$F$6)</x:f>
        <x:v>90</x:v>
      </x:c>
      <x:c r="V1703" s="60" t="n">
        <x:f>I1703*12</x:f>
        <x:v>13479.24</x:v>
      </x:c>
      <x:c r="W1703" s="60" t="n">
        <x:f>H1703*J1703*(1-K1703)*Q1703</x:f>
        <x:v>376.03740056400005</x:v>
      </x:c>
      <x:c r="X1703" s="60" t="n">
        <x:f>V1703*R1703</x:f>
        <x:v>215.66784</x:v>
      </x:c>
      <x:c r="Y1703" s="60" t="n">
        <x:f>V1703*S1703</x:f>
        <x:v>134.7924</x:v>
      </x:c>
      <x:c r="Z1703" s="60" t="n">
        <x:f>H1703*J1703*T1703</x:f>
        <x:v>19.639641</x:v>
      </x:c>
      <x:c r="AA1703" s="60" t="n">
        <x:f>P1703+W1703+X1703-Y1703-Z1703-U1703</x:f>
        <x:v>442.27319956400015</x:v>
      </x:c>
      <x:c r="AB1703" s="32" t="n">
        <x:f>IFERROR(AA1703/(P1703+W1703+X1703),0)</x:f>
        <x:v>0.6440510038932502</x:v>
      </x:c>
      <x:c r="AC1703" t="n">
        <x:f>IF(O1703="High",0,IF(I1703&gt;=1800,3,IF(I1703&gt;=900,2,1))+IF(K1703&gt;=0.9,2,IF(K1703&gt;=0.75,1,0))+IF(J1703&lt;=0.7,2,IF(J1703&lt;=0.85,1,0))+IF(M1703&gt;=8,1,0))</x:f>
        <x:v>4</x:v>
      </x:c>
      <x:c r="AD1703" t="str">
        <x:f>IF(AND(O1703&lt;&gt;"High",AC1703&gt;=Assumptions!$B$10,AA1703&gt;0),"Priority Growth",IF(AND(O1703="Low",AA1703&gt;0),"Maintain","Watch"))</x:f>
        <x:v>Maintain</x:v>
      </x:c>
      <x:c r="AE1703" s="60" t="n">
        <x:f>MAX(AA1703,0)*N1703</x:f>
        <x:v>40.24686116032401</x:v>
      </x:c>
      <x:c r="AF1703" t="str">
        <x:f>IF(AND(AA1703&gt;=Assumptions!$B$11,O1703&lt;&gt;"High",OR(N1703&gt;=Assumptions!$B$12,M1703&lt;=6)),"High","Standard")</x:f>
        <x:v>Standard</x:v>
      </x:c>
    </x:row>
    <x:row r="1704">
      <x:c r="A1704" t="str">
        <x:f>'Raw_Data'!A1704</x:f>
        <x:v>C01703</x:v>
      </x:c>
      <x:c r="B1704" t="n">
        <x:f>'Raw_Data'!B1704</x:f>
        <x:v>37</x:v>
      </x:c>
      <x:c r="C1704" s="30" t="n">
        <x:f>'Raw_Data'!C1704</x:f>
        <x:v>148610</x:v>
      </x:c>
      <x:c r="D1704" t="n">
        <x:f>'Raw_Data'!D1704</x:f>
        <x:v>636</x:v>
      </x:c>
      <x:c r="E1704" t="n">
        <x:f>'Raw_Data'!E1704</x:f>
        <x:v>103</x:v>
      </x:c>
      <x:c r="F1704" t="str">
        <x:f>PROPER(TRIM('Raw_Data'!F1704))</x:f>
        <x:v>Platinum</x:v>
      </x:c>
      <x:c r="G1704" t="str">
        <x:f>PROPER(TRIM('Raw_Data'!G1704))</x:f>
        <x:v>Partner</x:v>
      </x:c>
      <x:c r="H1704" s="60" t="n">
        <x:f>'Raw_Data'!H1704</x:f>
        <x:v>30785</x:v>
      </x:c>
      <x:c r="I1704" s="60" t="n">
        <x:f>'Raw_Data'!I1704</x:f>
        <x:v>2987.19</x:v>
      </x:c>
      <x:c r="J1704" s="32" t="n">
        <x:f>'Raw_Data'!J1704</x:f>
        <x:v>0.337</x:v>
      </x:c>
      <x:c r="K1704" s="32" t="n">
        <x:f>'Raw_Data'!K1704</x:f>
        <x:v>0.631</x:v>
      </x:c>
      <x:c r="L1704" t="n">
        <x:f>'Raw_Data'!L1704</x:f>
        <x:v>0</x:v>
      </x:c>
      <x:c r="M1704" t="n">
        <x:f>IF('Raw_Data'!M1704="",Assumptions!$B$15,'Raw_Data'!M1704)</x:f>
        <x:v>7</x:v>
      </x:c>
      <x:c r="N1704" s="32" t="n">
        <x:f>'Raw_Data'!N1704</x:f>
        <x:v>0.111</x:v>
      </x:c>
      <x:c r="O1704" t="str">
        <x:f>IF(OR(D1704&lt;620,L1704&gt;=2,J1704&gt;0.9),"High",IF(OR(D1704&lt;700,L1704=1,J1704&gt;0.75),"Medium","Low"))</x:f>
        <x:v>Medium</x:v>
      </x:c>
      <x:c r="P1704" s="30" t="n">
        <x:f>XLOOKUP(F1704,Assumptions!$A$4:$A$6,Assumptions!$B$4:$B$6)</x:f>
        <x:v>195</x:v>
      </x:c>
      <x:c r="Q1704" s="32" t="n">
        <x:f>XLOOKUP(F1704,Assumptions!$A$4:$A$6,Assumptions!$C$4:$C$6)</x:f>
        <x:v>0.199</x:v>
      </x:c>
      <x:c r="R1704" s="32" t="n">
        <x:f>XLOOKUP(F1704,Assumptions!$A$4:$A$6,Assumptions!$D$4:$D$6)</x:f>
        <x:v>0.017</x:v>
      </x:c>
      <x:c r="S1704" s="32" t="n">
        <x:f>XLOOKUP(F1704,Assumptions!$A$4:$A$6,Assumptions!$E$4:$E$6)</x:f>
        <x:v>0.013</x:v>
      </x:c>
      <x:c r="T1704" s="32" t="n">
        <x:f>XLOOKUP(O1704,Assumptions!$H$4:$H$6,Assumptions!$I$4:$I$6)</x:f>
        <x:v>0.012</x:v>
      </x:c>
      <x:c r="U1704" s="30" t="n">
        <x:f>XLOOKUP(F1704,Assumptions!$A$4:$A$6,Assumptions!$F$4:$F$6)</x:f>
        <x:v>140</x:v>
      </x:c>
      <x:c r="V1704" s="60" t="n">
        <x:f>I1704*12</x:f>
        <x:v>35846.28</x:v>
      </x:c>
      <x:c r="W1704" s="60" t="n">
        <x:f>H1704*J1704*(1-K1704)*Q1704</x:f>
        <x:v>761.813213895</x:v>
      </x:c>
      <x:c r="X1704" s="60" t="n">
        <x:f>V1704*R1704</x:f>
        <x:v>609.38676</x:v>
      </x:c>
      <x:c r="Y1704" s="60" t="n">
        <x:f>V1704*S1704</x:f>
        <x:v>466.00163999999995</x:v>
      </x:c>
      <x:c r="Z1704" s="60" t="n">
        <x:f>H1704*J1704*T1704</x:f>
        <x:v>124.49454</x:v>
      </x:c>
      <x:c r="AA1704" s="60" t="n">
        <x:f>P1704+W1704+X1704-Y1704-Z1704-U1704</x:f>
        <x:v>835.7037938949999</x:v>
      </x:c>
      <x:c r="AB1704" s="32" t="n">
        <x:f>IFERROR(AA1704/(P1704+W1704+X1704),0)</x:f>
        <x:v>0.5335869032207164</x:v>
      </x:c>
      <x:c r="AC1704" t="n">
        <x:f>IF(O1704="High",0,IF(I1704&gt;=1800,3,IF(I1704&gt;=900,2,1))+IF(K1704&gt;=0.9,2,IF(K1704&gt;=0.75,1,0))+IF(J1704&lt;=0.7,2,IF(J1704&lt;=0.85,1,0))+IF(M1704&gt;=8,1,0))</x:f>
        <x:v>5</x:v>
      </x:c>
      <x:c r="AD1704" t="str">
        <x:f>IF(AND(O1704&lt;&gt;"High",AC1704&gt;=Assumptions!$B$10,AA1704&gt;0),"Priority Growth",IF(AND(O1704="Low",AA1704&gt;0),"Maintain","Watch"))</x:f>
        <x:v>Watch</x:v>
      </x:c>
      <x:c r="AE1704" s="60" t="n">
        <x:f>MAX(AA1704,0)*N1704</x:f>
        <x:v>92.76312112234498</x:v>
      </x:c>
      <x:c r="AF1704" t="str">
        <x:f>IF(AND(AA1704&gt;=Assumptions!$B$11,O1704&lt;&gt;"High",OR(N1704&gt;=Assumptions!$B$12,M1704&lt;=6)),"High","Standard")</x:f>
        <x:v>Standard</x:v>
      </x:c>
    </x:row>
    <x:row r="1705">
      <x:c r="A1705" t="str">
        <x:f>'Raw_Data'!A1705</x:f>
        <x:v>C01704</x:v>
      </x:c>
      <x:c r="B1705" t="n">
        <x:f>'Raw_Data'!B1705</x:f>
        <x:v>60</x:v>
      </x:c>
      <x:c r="C1705" s="30" t="n">
        <x:f>'Raw_Data'!C1705</x:f>
        <x:v>41010</x:v>
      </x:c>
      <x:c r="D1705" t="n">
        <x:f>'Raw_Data'!D1705</x:f>
        <x:v>593</x:v>
      </x:c>
      <x:c r="E1705" t="n">
        <x:f>'Raw_Data'!E1705</x:f>
        <x:v>27</x:v>
      </x:c>
      <x:c r="F1705" t="str">
        <x:f>PROPER(TRIM('Raw_Data'!F1705))</x:f>
        <x:v>Classic</x:v>
      </x:c>
      <x:c r="G1705" t="str">
        <x:f>PROPER(TRIM('Raw_Data'!G1705))</x:f>
        <x:v>Partner</x:v>
      </x:c>
      <x:c r="H1705" s="60" t="n">
        <x:f>'Raw_Data'!H1705</x:f>
        <x:v>5629</x:v>
      </x:c>
      <x:c r="I1705" s="60" t="n">
        <x:f>'Raw_Data'!I1705</x:f>
        <x:v>706.67</x:v>
      </x:c>
      <x:c r="J1705" s="32" t="n">
        <x:f>'Raw_Data'!J1705</x:f>
        <x:v>0.436</x:v>
      </x:c>
      <x:c r="K1705" s="32" t="n">
        <x:f>'Raw_Data'!K1705</x:f>
        <x:v>0.517</x:v>
      </x:c>
      <x:c r="L1705" t="n">
        <x:f>'Raw_Data'!L1705</x:f>
        <x:v>1</x:v>
      </x:c>
      <x:c r="M1705" t="n">
        <x:f>IF('Raw_Data'!M1705="",Assumptions!$B$15,'Raw_Data'!M1705)</x:f>
        <x:v>6</x:v>
      </x:c>
      <x:c r="N1705" s="32" t="n">
        <x:f>'Raw_Data'!N1705</x:f>
        <x:v>0.135</x:v>
      </x:c>
      <x:c r="O1705" t="str">
        <x:f>IF(OR(D1705&lt;620,L1705&gt;=2,J1705&gt;0.9),"High",IF(OR(D1705&lt;700,L1705=1,J1705&gt;0.75),"Medium","Low"))</x:f>
        <x:v>High</x:v>
      </x:c>
      <x:c r="P1705" s="30" t="n">
        <x:f>XLOOKUP(F1705,Assumptions!$A$4:$A$6,Assumptions!$B$4:$B$6)</x:f>
        <x:v>0</x:v>
      </x:c>
      <x:c r="Q1705" s="32" t="n">
        <x:f>XLOOKUP(F1705,Assumptions!$A$4:$A$6,Assumptions!$C$4:$C$6)</x:f>
        <x:v>0.229</x:v>
      </x:c>
      <x:c r="R1705" s="32" t="n">
        <x:f>XLOOKUP(F1705,Assumptions!$A$4:$A$6,Assumptions!$D$4:$D$6)</x:f>
        <x:v>0.015</x:v>
      </x:c>
      <x:c r="S1705" s="32" t="n">
        <x:f>XLOOKUP(F1705,Assumptions!$A$4:$A$6,Assumptions!$E$4:$E$6)</x:f>
        <x:v>0.0075</x:v>
      </x:c>
      <x:c r="T1705" s="32" t="n">
        <x:f>XLOOKUP(O1705,Assumptions!$H$4:$H$6,Assumptions!$I$4:$I$6)</x:f>
        <x:v>0.045</x:v>
      </x:c>
      <x:c r="U1705" s="30" t="n">
        <x:f>XLOOKUP(F1705,Assumptions!$A$4:$A$6,Assumptions!$F$4:$F$6)</x:f>
        <x:v>60</x:v>
      </x:c>
      <x:c r="V1705" s="60" t="n">
        <x:f>I1705*12</x:f>
        <x:v>8480.039999999999</x:v>
      </x:c>
      <x:c r="W1705" s="60" t="n">
        <x:f>H1705*J1705*(1-K1705)*Q1705</x:f>
        <x:v>271.456566108</x:v>
      </x:c>
      <x:c r="X1705" s="60" t="n">
        <x:f>V1705*R1705</x:f>
        <x:v>127.20059999999998</x:v>
      </x:c>
      <x:c r="Y1705" s="60" t="n">
        <x:f>V1705*S1705</x:f>
        <x:v>63.60029999999999</x:v>
      </x:c>
      <x:c r="Z1705" s="60" t="n">
        <x:f>H1705*J1705*T1705</x:f>
        <x:v>110.44098</x:v>
      </x:c>
      <x:c r="AA1705" s="60" t="n">
        <x:f>P1705+W1705+X1705-Y1705-Z1705-U1705</x:f>
        <x:v>164.61588610799996</x:v>
      </x:c>
      <x:c r="AB1705" s="32" t="n">
        <x:f>IFERROR(AA1705/(P1705+W1705+X1705),0)</x:f>
        <x:v>0.41292594264668</x:v>
      </x:c>
      <x:c r="AC1705" t="n">
        <x:f>IF(O1705="High",0,IF(I1705&gt;=1800,3,IF(I1705&gt;=900,2,1))+IF(K1705&gt;=0.9,2,IF(K1705&gt;=0.75,1,0))+IF(J1705&lt;=0.7,2,IF(J1705&lt;=0.85,1,0))+IF(M1705&gt;=8,1,0))</x:f>
        <x:v>0</x:v>
      </x:c>
      <x:c r="AD1705" t="str">
        <x:f>IF(AND(O1705&lt;&gt;"High",AC1705&gt;=Assumptions!$B$10,AA1705&gt;0),"Priority Growth",IF(AND(O1705="Low",AA1705&gt;0),"Maintain","Watch"))</x:f>
        <x:v>Watch</x:v>
      </x:c>
      <x:c r="AE1705" s="60" t="n">
        <x:f>MAX(AA1705,0)*N1705</x:f>
        <x:v>22.223144624579994</x:v>
      </x:c>
      <x:c r="AF1705" t="str">
        <x:f>IF(AND(AA1705&gt;=Assumptions!$B$11,O1705&lt;&gt;"High",OR(N1705&gt;=Assumptions!$B$12,M1705&lt;=6)),"High","Standard")</x:f>
        <x:v>Standard</x:v>
      </x:c>
    </x:row>
    <x:row r="1706">
      <x:c r="A1706" t="str">
        <x:f>'Raw_Data'!A1706</x:f>
        <x:v>C01705</x:v>
      </x:c>
      <x:c r="B1706" t="n">
        <x:f>'Raw_Data'!B1706</x:f>
        <x:v>53</x:v>
      </x:c>
      <x:c r="C1706" s="30" t="n">
        <x:f>'Raw_Data'!C1706</x:f>
        <x:v>67586</x:v>
      </x:c>
      <x:c r="D1706" t="n">
        <x:f>'Raw_Data'!D1706</x:f>
        <x:v>568</x:v>
      </x:c>
      <x:c r="E1706" t="n">
        <x:f>'Raw_Data'!E1706</x:f>
        <x:v>40</x:v>
      </x:c>
      <x:c r="F1706" t="str">
        <x:f>PROPER(TRIM('Raw_Data'!F1706))</x:f>
        <x:v>Classic</x:v>
      </x:c>
      <x:c r="G1706" t="str">
        <x:f>PROPER(TRIM('Raw_Data'!G1706))</x:f>
        <x:v>Branch</x:v>
      </x:c>
      <x:c r="H1706" s="60" t="n">
        <x:f>'Raw_Data'!H1706</x:f>
        <x:v>1000</x:v>
      </x:c>
      <x:c r="I1706" s="60" t="n">
        <x:f>'Raw_Data'!I1706</x:f>
        <x:v>150</x:v>
      </x:c>
      <x:c r="J1706" s="32" t="n">
        <x:f>'Raw_Data'!J1706</x:f>
        <x:v>0.559</x:v>
      </x:c>
      <x:c r="K1706" s="32" t="n">
        <x:f>'Raw_Data'!K1706</x:f>
        <x:v>0.53</x:v>
      </x:c>
      <x:c r="L1706" t="n">
        <x:f>'Raw_Data'!L1706</x:f>
        <x:v>1</x:v>
      </x:c>
      <x:c r="M1706" t="n">
        <x:f>IF('Raw_Data'!M1706="",Assumptions!$B$15,'Raw_Data'!M1706)</x:f>
        <x:v>10</x:v>
      </x:c>
      <x:c r="N1706" s="32" t="n">
        <x:f>'Raw_Data'!N1706</x:f>
        <x:v>0.02</x:v>
      </x:c>
      <x:c r="O1706" t="str">
        <x:f>IF(OR(D1706&lt;620,L1706&gt;=2,J1706&gt;0.9),"High",IF(OR(D1706&lt;700,L1706=1,J1706&gt;0.75),"Medium","Low"))</x:f>
        <x:v>High</x:v>
      </x:c>
      <x:c r="P1706" s="30" t="n">
        <x:f>XLOOKUP(F1706,Assumptions!$A$4:$A$6,Assumptions!$B$4:$B$6)</x:f>
        <x:v>0</x:v>
      </x:c>
      <x:c r="Q1706" s="32" t="n">
        <x:f>XLOOKUP(F1706,Assumptions!$A$4:$A$6,Assumptions!$C$4:$C$6)</x:f>
        <x:v>0.229</x:v>
      </x:c>
      <x:c r="R1706" s="32" t="n">
        <x:f>XLOOKUP(F1706,Assumptions!$A$4:$A$6,Assumptions!$D$4:$D$6)</x:f>
        <x:v>0.015</x:v>
      </x:c>
      <x:c r="S1706" s="32" t="n">
        <x:f>XLOOKUP(F1706,Assumptions!$A$4:$A$6,Assumptions!$E$4:$E$6)</x:f>
        <x:v>0.0075</x:v>
      </x:c>
      <x:c r="T1706" s="32" t="n">
        <x:f>XLOOKUP(O1706,Assumptions!$H$4:$H$6,Assumptions!$I$4:$I$6)</x:f>
        <x:v>0.045</x:v>
      </x:c>
      <x:c r="U1706" s="30" t="n">
        <x:f>XLOOKUP(F1706,Assumptions!$A$4:$A$6,Assumptions!$F$4:$F$6)</x:f>
        <x:v>60</x:v>
      </x:c>
      <x:c r="V1706" s="60" t="n">
        <x:f>I1706*12</x:f>
        <x:v>1800</x:v>
      </x:c>
      <x:c r="W1706" s="60" t="n">
        <x:f>H1706*J1706*(1-K1706)*Q1706</x:f>
        <x:v>60.165169999999996</x:v>
      </x:c>
      <x:c r="X1706" s="60" t="n">
        <x:f>V1706*R1706</x:f>
        <x:v>27</x:v>
      </x:c>
      <x:c r="Y1706" s="60" t="n">
        <x:f>V1706*S1706</x:f>
        <x:v>13.5</x:v>
      </x:c>
      <x:c r="Z1706" s="60" t="n">
        <x:f>H1706*J1706*T1706</x:f>
        <x:v>25.154999999999998</x:v>
      </x:c>
      <x:c r="AA1706" s="60" t="n">
        <x:f>P1706+W1706+X1706-Y1706-Z1706-U1706</x:f>
        <x:v>-11.489830000000012</x:v>
      </x:c>
      <x:c r="AB1706" s="32" t="n">
        <x:f>IFERROR(AA1706/(P1706+W1706+X1706),0)</x:f>
        <x:v>-0.13181675662423437</x:v>
      </x:c>
      <x:c r="AC1706" t="n">
        <x:f>IF(O1706="High",0,IF(I1706&gt;=1800,3,IF(I1706&gt;=900,2,1))+IF(K1706&gt;=0.9,2,IF(K1706&gt;=0.75,1,0))+IF(J1706&lt;=0.7,2,IF(J1706&lt;=0.85,1,0))+IF(M1706&gt;=8,1,0))</x:f>
        <x:v>0</x:v>
      </x:c>
      <x:c r="AD1706" t="str">
        <x:f>IF(AND(O1706&lt;&gt;"High",AC1706&gt;=Assumptions!$B$10,AA1706&gt;0),"Priority Growth",IF(AND(O1706="Low",AA1706&gt;0),"Maintain","Watch"))</x:f>
        <x:v>Watch</x:v>
      </x:c>
      <x:c r="AE1706" s="60" t="n">
        <x:f>MAX(AA1706,0)*N1706</x:f>
        <x:v>0</x:v>
      </x:c>
      <x:c r="AF1706" t="str">
        <x:f>IF(AND(AA1706&gt;=Assumptions!$B$11,O1706&lt;&gt;"High",OR(N1706&gt;=Assumptions!$B$12,M1706&lt;=6)),"High","Standard")</x:f>
        <x:v>Standard</x:v>
      </x:c>
    </x:row>
    <x:row r="1707">
      <x:c r="A1707" t="str">
        <x:f>'Raw_Data'!A1707</x:f>
        <x:v>C01706</x:v>
      </x:c>
      <x:c r="B1707" t="n">
        <x:f>'Raw_Data'!B1707</x:f>
        <x:v>50</x:v>
      </x:c>
      <x:c r="C1707" s="30" t="n">
        <x:f>'Raw_Data'!C1707</x:f>
        <x:v>38293</x:v>
      </x:c>
      <x:c r="D1707" t="n">
        <x:f>'Raw_Data'!D1707</x:f>
        <x:v>707</x:v>
      </x:c>
      <x:c r="E1707" t="n">
        <x:f>'Raw_Data'!E1707</x:f>
        <x:v>57</x:v>
      </x:c>
      <x:c r="F1707" t="str">
        <x:f>PROPER(TRIM('Raw_Data'!F1707))</x:f>
        <x:v>Classic</x:v>
      </x:c>
      <x:c r="G1707" t="str">
        <x:f>PROPER(TRIM('Raw_Data'!G1707))</x:f>
        <x:v>Branch</x:v>
      </x:c>
      <x:c r="H1707" s="60" t="n">
        <x:f>'Raw_Data'!H1707</x:f>
        <x:v>5017</x:v>
      </x:c>
      <x:c r="I1707" s="60" t="n">
        <x:f>'Raw_Data'!I1707</x:f>
        <x:v>395.83</x:v>
      </x:c>
      <x:c r="J1707" s="32" t="n">
        <x:f>'Raw_Data'!J1707</x:f>
        <x:v>0.272</x:v>
      </x:c>
      <x:c r="K1707" s="32" t="n">
        <x:f>'Raw_Data'!K1707</x:f>
        <x:v>0.69</x:v>
      </x:c>
      <x:c r="L1707" t="n">
        <x:f>'Raw_Data'!L1707</x:f>
        <x:v>0</x:v>
      </x:c>
      <x:c r="M1707" t="n">
        <x:f>IF('Raw_Data'!M1707="",Assumptions!$B$15,'Raw_Data'!M1707)</x:f>
        <x:v>9</x:v>
      </x:c>
      <x:c r="N1707" s="32" t="n">
        <x:f>'Raw_Data'!N1707</x:f>
        <x:v>0.02</x:v>
      </x:c>
      <x:c r="O1707" t="str">
        <x:f>IF(OR(D1707&lt;620,L1707&gt;=2,J1707&gt;0.9),"High",IF(OR(D1707&lt;700,L1707=1,J1707&gt;0.75),"Medium","Low"))</x:f>
        <x:v>Low</x:v>
      </x:c>
      <x:c r="P1707" s="30" t="n">
        <x:f>XLOOKUP(F1707,Assumptions!$A$4:$A$6,Assumptions!$B$4:$B$6)</x:f>
        <x:v>0</x:v>
      </x:c>
      <x:c r="Q1707" s="32" t="n">
        <x:f>XLOOKUP(F1707,Assumptions!$A$4:$A$6,Assumptions!$C$4:$C$6)</x:f>
        <x:v>0.229</x:v>
      </x:c>
      <x:c r="R1707" s="32" t="n">
        <x:f>XLOOKUP(F1707,Assumptions!$A$4:$A$6,Assumptions!$D$4:$D$6)</x:f>
        <x:v>0.015</x:v>
      </x:c>
      <x:c r="S1707" s="32" t="n">
        <x:f>XLOOKUP(F1707,Assumptions!$A$4:$A$6,Assumptions!$E$4:$E$6)</x:f>
        <x:v>0.0075</x:v>
      </x:c>
      <x:c r="T1707" s="32" t="n">
        <x:f>XLOOKUP(O1707,Assumptions!$H$4:$H$6,Assumptions!$I$4:$I$6)</x:f>
        <x:v>0.0035</x:v>
      </x:c>
      <x:c r="U1707" s="30" t="n">
        <x:f>XLOOKUP(F1707,Assumptions!$A$4:$A$6,Assumptions!$F$4:$F$6)</x:f>
        <x:v>60</x:v>
      </x:c>
      <x:c r="V1707" s="60" t="n">
        <x:f>I1707*12</x:f>
        <x:v>4749.96</x:v>
      </x:c>
      <x:c r="W1707" s="60" t="n">
        <x:f>H1707*J1707*(1-K1707)*Q1707</x:f>
        <x:v>96.87465776000002</x:v>
      </x:c>
      <x:c r="X1707" s="60" t="n">
        <x:f>V1707*R1707</x:f>
        <x:v>71.2494</x:v>
      </x:c>
      <x:c r="Y1707" s="60" t="n">
        <x:f>V1707*S1707</x:f>
        <x:v>35.6247</x:v>
      </x:c>
      <x:c r="Z1707" s="60" t="n">
        <x:f>H1707*J1707*T1707</x:f>
        <x:v>4.776184</x:v>
      </x:c>
      <x:c r="AA1707" s="60" t="n">
        <x:f>P1707+W1707+X1707-Y1707-Z1707-U1707</x:f>
        <x:v>67.72317376000004</x:v>
      </x:c>
      <x:c r="AB1707" s="32" t="n">
        <x:f>IFERROR(AA1707/(P1707+W1707+X1707),0)</x:f>
        <x:v>0.4028166739627236</x:v>
      </x:c>
      <x:c r="AC1707" t="n">
        <x:f>IF(O1707="High",0,IF(I1707&gt;=1800,3,IF(I1707&gt;=900,2,1))+IF(K1707&gt;=0.9,2,IF(K1707&gt;=0.75,1,0))+IF(J1707&lt;=0.7,2,IF(J1707&lt;=0.85,1,0))+IF(M1707&gt;=8,1,0))</x:f>
        <x:v>4</x:v>
      </x:c>
      <x:c r="AD1707" t="str">
        <x:f>IF(AND(O1707&lt;&gt;"High",AC1707&gt;=Assumptions!$B$10,AA1707&gt;0),"Priority Growth",IF(AND(O1707="Low",AA1707&gt;0),"Maintain","Watch"))</x:f>
        <x:v>Maintain</x:v>
      </x:c>
      <x:c r="AE1707" s="60" t="n">
        <x:f>MAX(AA1707,0)*N1707</x:f>
        <x:v>1.3544634752000009</x:v>
      </x:c>
      <x:c r="AF1707" t="str">
        <x:f>IF(AND(AA1707&gt;=Assumptions!$B$11,O1707&lt;&gt;"High",OR(N1707&gt;=Assumptions!$B$12,M1707&lt;=6)),"High","Standard")</x:f>
        <x:v>Standard</x:v>
      </x:c>
    </x:row>
    <x:row r="1708">
      <x:c r="A1708" t="str">
        <x:f>'Raw_Data'!A1708</x:f>
        <x:v>C01707</x:v>
      </x:c>
      <x:c r="B1708" t="n">
        <x:f>'Raw_Data'!B1708</x:f>
        <x:v>32</x:v>
      </x:c>
      <x:c r="C1708" s="30" t="n">
        <x:f>'Raw_Data'!C1708</x:f>
        <x:v>33875</x:v>
      </x:c>
      <x:c r="D1708" t="n">
        <x:f>'Raw_Data'!D1708</x:f>
        <x:v>640</x:v>
      </x:c>
      <x:c r="E1708" t="n">
        <x:f>'Raw_Data'!E1708</x:f>
        <x:v>26</x:v>
      </x:c>
      <x:c r="F1708" t="str">
        <x:f>PROPER(TRIM('Raw_Data'!F1708))</x:f>
        <x:v>Classic</x:v>
      </x:c>
      <x:c r="G1708" t="str">
        <x:f>PROPER(TRIM('Raw_Data'!G1708))</x:f>
        <x:v>Branch</x:v>
      </x:c>
      <x:c r="H1708" s="60" t="n">
        <x:f>'Raw_Data'!H1708</x:f>
        <x:v>1000</x:v>
      </x:c>
      <x:c r="I1708" s="60" t="n">
        <x:f>'Raw_Data'!I1708</x:f>
        <x:v>749.86</x:v>
      </x:c>
      <x:c r="J1708" s="32" t="n">
        <x:f>'Raw_Data'!J1708</x:f>
        <x:v>0.335</x:v>
      </x:c>
      <x:c r="K1708" s="32" t="n">
        <x:f>'Raw_Data'!K1708</x:f>
        <x:v>0.75</x:v>
      </x:c>
      <x:c r="L1708" t="n">
        <x:f>'Raw_Data'!L1708</x:f>
        <x:v>0</x:v>
      </x:c>
      <x:c r="M1708" t="n">
        <x:f>IF('Raw_Data'!M1708="",Assumptions!$B$15,'Raw_Data'!M1708)</x:f>
        <x:v>8</x:v>
      </x:c>
      <x:c r="N1708" s="32" t="n">
        <x:f>'Raw_Data'!N1708</x:f>
        <x:v>0.064</x:v>
      </x:c>
      <x:c r="O1708" t="str">
        <x:f>IF(OR(D1708&lt;620,L1708&gt;=2,J1708&gt;0.9),"High",IF(OR(D1708&lt;700,L1708=1,J1708&gt;0.75),"Medium","Low"))</x:f>
        <x:v>Medium</x:v>
      </x:c>
      <x:c r="P1708" s="30" t="n">
        <x:f>XLOOKUP(F1708,Assumptions!$A$4:$A$6,Assumptions!$B$4:$B$6)</x:f>
        <x:v>0</x:v>
      </x:c>
      <x:c r="Q1708" s="32" t="n">
        <x:f>XLOOKUP(F1708,Assumptions!$A$4:$A$6,Assumptions!$C$4:$C$6)</x:f>
        <x:v>0.229</x:v>
      </x:c>
      <x:c r="R1708" s="32" t="n">
        <x:f>XLOOKUP(F1708,Assumptions!$A$4:$A$6,Assumptions!$D$4:$D$6)</x:f>
        <x:v>0.015</x:v>
      </x:c>
      <x:c r="S1708" s="32" t="n">
        <x:f>XLOOKUP(F1708,Assumptions!$A$4:$A$6,Assumptions!$E$4:$E$6)</x:f>
        <x:v>0.0075</x:v>
      </x:c>
      <x:c r="T1708" s="32" t="n">
        <x:f>XLOOKUP(O1708,Assumptions!$H$4:$H$6,Assumptions!$I$4:$I$6)</x:f>
        <x:v>0.012</x:v>
      </x:c>
      <x:c r="U1708" s="30" t="n">
        <x:f>XLOOKUP(F1708,Assumptions!$A$4:$A$6,Assumptions!$F$4:$F$6)</x:f>
        <x:v>60</x:v>
      </x:c>
      <x:c r="V1708" s="60" t="n">
        <x:f>I1708*12</x:f>
        <x:v>8998.32</x:v>
      </x:c>
      <x:c r="W1708" s="60" t="n">
        <x:f>H1708*J1708*(1-K1708)*Q1708</x:f>
        <x:v>19.17875</x:v>
      </x:c>
      <x:c r="X1708" s="60" t="n">
        <x:f>V1708*R1708</x:f>
        <x:v>134.9748</x:v>
      </x:c>
      <x:c r="Y1708" s="60" t="n">
        <x:f>V1708*S1708</x:f>
        <x:v>67.4874</x:v>
      </x:c>
      <x:c r="Z1708" s="60" t="n">
        <x:f>H1708*J1708*T1708</x:f>
        <x:v>4.0200000000000005</x:v>
      </x:c>
      <x:c r="AA1708" s="60" t="n">
        <x:f>P1708+W1708+X1708-Y1708-Z1708-U1708</x:f>
        <x:v>22.646150000000006</x:v>
      </x:c>
      <x:c r="AB1708" s="32" t="n">
        <x:f>IFERROR(AA1708/(P1708+W1708+X1708),0)</x:f>
        <x:v>0.1469064449050963</x:v>
      </x:c>
      <x:c r="AC1708" t="n">
        <x:f>IF(O1708="High",0,IF(I1708&gt;=1800,3,IF(I1708&gt;=900,2,1))+IF(K1708&gt;=0.9,2,IF(K1708&gt;=0.75,1,0))+IF(J1708&lt;=0.7,2,IF(J1708&lt;=0.85,1,0))+IF(M1708&gt;=8,1,0))</x:f>
        <x:v>5</x:v>
      </x:c>
      <x:c r="AD1708" t="str">
        <x:f>IF(AND(O1708&lt;&gt;"High",AC1708&gt;=Assumptions!$B$10,AA1708&gt;0),"Priority Growth",IF(AND(O1708="Low",AA1708&gt;0),"Maintain","Watch"))</x:f>
        <x:v>Watch</x:v>
      </x:c>
      <x:c r="AE1708" s="60" t="n">
        <x:f>MAX(AA1708,0)*N1708</x:f>
        <x:v>1.4493536000000005</x:v>
      </x:c>
      <x:c r="AF1708" t="str">
        <x:f>IF(AND(AA1708&gt;=Assumptions!$B$11,O1708&lt;&gt;"High",OR(N1708&gt;=Assumptions!$B$12,M1708&lt;=6)),"High","Standard")</x:f>
        <x:v>Standard</x:v>
      </x:c>
    </x:row>
    <x:row r="1709">
      <x:c r="A1709" t="str">
        <x:f>'Raw_Data'!A1709</x:f>
        <x:v>C01708</x:v>
      </x:c>
      <x:c r="B1709" t="n">
        <x:f>'Raw_Data'!B1709</x:f>
        <x:v>58</x:v>
      </x:c>
      <x:c r="C1709" s="30" t="n">
        <x:f>'Raw_Data'!C1709</x:f>
        <x:v>63017</x:v>
      </x:c>
      <x:c r="D1709" t="n">
        <x:f>'Raw_Data'!D1709</x:f>
        <x:v>675</x:v>
      </x:c>
      <x:c r="E1709" t="n">
        <x:f>'Raw_Data'!E1709</x:f>
        <x:v>37</x:v>
      </x:c>
      <x:c r="F1709" t="str">
        <x:f>PROPER(TRIM('Raw_Data'!F1709))</x:f>
        <x:v>Gold</x:v>
      </x:c>
      <x:c r="G1709" t="str">
        <x:f>PROPER(TRIM('Raw_Data'!G1709))</x:f>
        <x:v>Partner</x:v>
      </x:c>
      <x:c r="H1709" s="60" t="n">
        <x:f>'Raw_Data'!H1709</x:f>
        <x:v>8950</x:v>
      </x:c>
      <x:c r="I1709" s="60" t="n">
        <x:f>'Raw_Data'!I1709</x:f>
        <x:v>883.91</x:v>
      </x:c>
      <x:c r="J1709" s="32" t="n">
        <x:f>'Raw_Data'!J1709</x:f>
        <x:v>0.416</x:v>
      </x:c>
      <x:c r="K1709" s="32" t="n">
        <x:f>'Raw_Data'!K1709</x:f>
        <x:v>0.682</x:v>
      </x:c>
      <x:c r="L1709" t="n">
        <x:f>'Raw_Data'!L1709</x:f>
        <x:v>0</x:v>
      </x:c>
      <x:c r="M1709" t="n">
        <x:f>IF('Raw_Data'!M1709="",Assumptions!$B$15,'Raw_Data'!M1709)</x:f>
        <x:v>8</x:v>
      </x:c>
      <x:c r="N1709" s="32" t="n">
        <x:f>'Raw_Data'!N1709</x:f>
        <x:v>0.101</x:v>
      </x:c>
      <x:c r="O1709" t="str">
        <x:f>IF(OR(D1709&lt;620,L1709&gt;=2,J1709&gt;0.9),"High",IF(OR(D1709&lt;700,L1709=1,J1709&gt;0.75),"Medium","Low"))</x:f>
        <x:v>Medium</x:v>
      </x:c>
      <x:c r="P1709" s="30" t="n">
        <x:f>XLOOKUP(F1709,Assumptions!$A$4:$A$6,Assumptions!$B$4:$B$6)</x:f>
        <x:v>95</x:v>
      </x:c>
      <x:c r="Q1709" s="32" t="n">
        <x:f>XLOOKUP(F1709,Assumptions!$A$4:$A$6,Assumptions!$C$4:$C$6)</x:f>
        <x:v>0.219</x:v>
      </x:c>
      <x:c r="R1709" s="32" t="n">
        <x:f>XLOOKUP(F1709,Assumptions!$A$4:$A$6,Assumptions!$D$4:$D$6)</x:f>
        <x:v>0.016</x:v>
      </x:c>
      <x:c r="S1709" s="32" t="n">
        <x:f>XLOOKUP(F1709,Assumptions!$A$4:$A$6,Assumptions!$E$4:$E$6)</x:f>
        <x:v>0.01</x:v>
      </x:c>
      <x:c r="T1709" s="32" t="n">
        <x:f>XLOOKUP(O1709,Assumptions!$H$4:$H$6,Assumptions!$I$4:$I$6)</x:f>
        <x:v>0.012</x:v>
      </x:c>
      <x:c r="U1709" s="30" t="n">
        <x:f>XLOOKUP(F1709,Assumptions!$A$4:$A$6,Assumptions!$F$4:$F$6)</x:f>
        <x:v>90</x:v>
      </x:c>
      <x:c r="V1709" s="60" t="n">
        <x:f>I1709*12</x:f>
        <x:v>10606.92</x:v>
      </x:c>
      <x:c r="W1709" s="60" t="n">
        <x:f>H1709*J1709*(1-K1709)*Q1709</x:f>
        <x:v>259.29109439999996</x:v>
      </x:c>
      <x:c r="X1709" s="60" t="n">
        <x:f>V1709*R1709</x:f>
        <x:v>169.71072</x:v>
      </x:c>
      <x:c r="Y1709" s="60" t="n">
        <x:f>V1709*S1709</x:f>
        <x:v>106.06920000000001</x:v>
      </x:c>
      <x:c r="Z1709" s="60" t="n">
        <x:f>H1709*J1709*T1709</x:f>
        <x:v>44.678399999999996</x:v>
      </x:c>
      <x:c r="AA1709" s="60" t="n">
        <x:f>P1709+W1709+X1709-Y1709-Z1709-U1709</x:f>
        <x:v>283.2542143999999</x:v>
      </x:c>
      <x:c r="AB1709" s="32" t="n">
        <x:f>IFERROR(AA1709/(P1709+W1709+X1709),0)</x:f>
        <x:v>0.5405596061233789</x:v>
      </x:c>
      <x:c r="AC1709" t="n">
        <x:f>IF(O1709="High",0,IF(I1709&gt;=1800,3,IF(I1709&gt;=900,2,1))+IF(K1709&gt;=0.9,2,IF(K1709&gt;=0.75,1,0))+IF(J1709&lt;=0.7,2,IF(J1709&lt;=0.85,1,0))+IF(M1709&gt;=8,1,0))</x:f>
        <x:v>4</x:v>
      </x:c>
      <x:c r="AD1709" t="str">
        <x:f>IF(AND(O1709&lt;&gt;"High",AC1709&gt;=Assumptions!$B$10,AA1709&gt;0),"Priority Growth",IF(AND(O1709="Low",AA1709&gt;0),"Maintain","Watch"))</x:f>
        <x:v>Watch</x:v>
      </x:c>
      <x:c r="AE1709" s="60" t="n">
        <x:f>MAX(AA1709,0)*N1709</x:f>
        <x:v>28.608675654399992</x:v>
      </x:c>
      <x:c r="AF1709" t="str">
        <x:f>IF(AND(AA1709&gt;=Assumptions!$B$11,O1709&lt;&gt;"High",OR(N1709&gt;=Assumptions!$B$12,M1709&lt;=6)),"High","Standard")</x:f>
        <x:v>Standard</x:v>
      </x:c>
    </x:row>
    <x:row r="1710">
      <x:c r="A1710" t="str">
        <x:f>'Raw_Data'!A1710</x:f>
        <x:v>C01709</x:v>
      </x:c>
      <x:c r="B1710" t="n">
        <x:f>'Raw_Data'!B1710</x:f>
        <x:v>30</x:v>
      </x:c>
      <x:c r="C1710" s="30" t="n">
        <x:f>'Raw_Data'!C1710</x:f>
        <x:v>109216</x:v>
      </x:c>
      <x:c r="D1710" t="n">
        <x:f>'Raw_Data'!D1710</x:f>
        <x:v>750</x:v>
      </x:c>
      <x:c r="E1710" t="n">
        <x:f>'Raw_Data'!E1710</x:f>
        <x:v>180</x:v>
      </x:c>
      <x:c r="F1710" t="str">
        <x:f>PROPER(TRIM('Raw_Data'!F1710))</x:f>
        <x:v>Platinum</x:v>
      </x:c>
      <x:c r="G1710" t="str">
        <x:f>PROPER(TRIM('Raw_Data'!G1710))</x:f>
        <x:v>Branch</x:v>
      </x:c>
      <x:c r="H1710" s="60" t="n">
        <x:f>'Raw_Data'!H1710</x:f>
        <x:v>23193</x:v>
      </x:c>
      <x:c r="I1710" s="60" t="n">
        <x:f>'Raw_Data'!I1710</x:f>
        <x:v>2723.14</x:v>
      </x:c>
      <x:c r="J1710" s="32" t="n">
        <x:f>'Raw_Data'!J1710</x:f>
        <x:v>0.245</x:v>
      </x:c>
      <x:c r="K1710" s="32" t="n">
        <x:f>'Raw_Data'!K1710</x:f>
        <x:v>0.878</x:v>
      </x:c>
      <x:c r="L1710" t="n">
        <x:f>'Raw_Data'!L1710</x:f>
        <x:v>0</x:v>
      </x:c>
      <x:c r="M1710" t="n">
        <x:f>IF('Raw_Data'!M1710="",Assumptions!$B$15,'Raw_Data'!M1710)</x:f>
        <x:v>6</x:v>
      </x:c>
      <x:c r="N1710" s="32" t="n">
        <x:f>'Raw_Data'!N1710</x:f>
        <x:v>0.188</x:v>
      </x:c>
      <x:c r="O1710" t="str">
        <x:f>IF(OR(D1710&lt;620,L1710&gt;=2,J1710&gt;0.9),"High",IF(OR(D1710&lt;700,L1710=1,J1710&gt;0.75),"Medium","Low"))</x:f>
        <x:v>Low</x:v>
      </x:c>
      <x:c r="P1710" s="30" t="n">
        <x:f>XLOOKUP(F1710,Assumptions!$A$4:$A$6,Assumptions!$B$4:$B$6)</x:f>
        <x:v>195</x:v>
      </x:c>
      <x:c r="Q1710" s="32" t="n">
        <x:f>XLOOKUP(F1710,Assumptions!$A$4:$A$6,Assumptions!$C$4:$C$6)</x:f>
        <x:v>0.199</x:v>
      </x:c>
      <x:c r="R1710" s="32" t="n">
        <x:f>XLOOKUP(F1710,Assumptions!$A$4:$A$6,Assumptions!$D$4:$D$6)</x:f>
        <x:v>0.017</x:v>
      </x:c>
      <x:c r="S1710" s="32" t="n">
        <x:f>XLOOKUP(F1710,Assumptions!$A$4:$A$6,Assumptions!$E$4:$E$6)</x:f>
        <x:v>0.013</x:v>
      </x:c>
      <x:c r="T1710" s="32" t="n">
        <x:f>XLOOKUP(O1710,Assumptions!$H$4:$H$6,Assumptions!$I$4:$I$6)</x:f>
        <x:v>0.0035</x:v>
      </x:c>
      <x:c r="U1710" s="30" t="n">
        <x:f>XLOOKUP(F1710,Assumptions!$A$4:$A$6,Assumptions!$F$4:$F$6)</x:f>
        <x:v>140</x:v>
      </x:c>
      <x:c r="V1710" s="60" t="n">
        <x:f>I1710*12</x:f>
        <x:v>32677.68</x:v>
      </x:c>
      <x:c r="W1710" s="60" t="n">
        <x:f>H1710*J1710*(1-K1710)*Q1710</x:f>
        <x:v>137.95451523</x:v>
      </x:c>
      <x:c r="X1710" s="60" t="n">
        <x:f>V1710*R1710</x:f>
        <x:v>555.52056</x:v>
      </x:c>
      <x:c r="Y1710" s="60" t="n">
        <x:f>V1710*S1710</x:f>
        <x:v>424.80984</x:v>
      </x:c>
      <x:c r="Z1710" s="60" t="n">
        <x:f>H1710*J1710*T1710</x:f>
        <x:v>19.8879975</x:v>
      </x:c>
      <x:c r="AA1710" s="60" t="n">
        <x:f>P1710+W1710+X1710-Y1710-Z1710-U1710</x:f>
        <x:v>303.77723773</x:v>
      </x:c>
      <x:c r="AB1710" s="32" t="n">
        <x:f>IFERROR(AA1710/(P1710+W1710+X1710),0)</x:f>
        <x:v>0.34190856468467734</x:v>
      </x:c>
      <x:c r="AC1710" t="n">
        <x:f>IF(O1710="High",0,IF(I1710&gt;=1800,3,IF(I1710&gt;=900,2,1))+IF(K1710&gt;=0.9,2,IF(K1710&gt;=0.75,1,0))+IF(J1710&lt;=0.7,2,IF(J1710&lt;=0.85,1,0))+IF(M1710&gt;=8,1,0))</x:f>
        <x:v>6</x:v>
      </x:c>
      <x:c r="AD1710" t="str">
        <x:f>IF(AND(O1710&lt;&gt;"High",AC1710&gt;=Assumptions!$B$10,AA1710&gt;0),"Priority Growth",IF(AND(O1710="Low",AA1710&gt;0),"Maintain","Watch"))</x:f>
        <x:v>Priority Growth</x:v>
      </x:c>
      <x:c r="AE1710" s="60" t="n">
        <x:f>MAX(AA1710,0)*N1710</x:f>
        <x:v>57.110120693240006</x:v>
      </x:c>
      <x:c r="AF1710" t="str">
        <x:f>IF(AND(AA1710&gt;=Assumptions!$B$11,O1710&lt;&gt;"High",OR(N1710&gt;=Assumptions!$B$12,M1710&lt;=6)),"High","Standard")</x:f>
        <x:v>High</x:v>
      </x:c>
    </x:row>
    <x:row r="1711">
      <x:c r="A1711" t="str">
        <x:f>'Raw_Data'!A1711</x:f>
        <x:v>C01710</x:v>
      </x:c>
      <x:c r="B1711" t="n">
        <x:f>'Raw_Data'!B1711</x:f>
        <x:v>60</x:v>
      </x:c>
      <x:c r="C1711" s="30" t="n">
        <x:f>'Raw_Data'!C1711</x:f>
        <x:v>30713</x:v>
      </x:c>
      <x:c r="D1711" t="n">
        <x:f>'Raw_Data'!D1711</x:f>
        <x:v>611</x:v>
      </x:c>
      <x:c r="E1711" t="n">
        <x:f>'Raw_Data'!E1711</x:f>
        <x:v>130</x:v>
      </x:c>
      <x:c r="F1711" t="str">
        <x:f>PROPER(TRIM('Raw_Data'!F1711))</x:f>
        <x:v>Classic</x:v>
      </x:c>
      <x:c r="G1711" t="str">
        <x:f>PROPER(TRIM('Raw_Data'!G1711))</x:f>
        <x:v>Branch</x:v>
      </x:c>
      <x:c r="H1711" s="60" t="n">
        <x:f>'Raw_Data'!H1711</x:f>
        <x:v>1000</x:v>
      </x:c>
      <x:c r="I1711" s="60" t="n">
        <x:f>'Raw_Data'!I1711</x:f>
        <x:v>517.76</x:v>
      </x:c>
      <x:c r="J1711" s="32" t="n">
        <x:f>'Raw_Data'!J1711</x:f>
        <x:v>0.382</x:v>
      </x:c>
      <x:c r="K1711" s="32" t="n">
        <x:f>'Raw_Data'!K1711</x:f>
        <x:v>0.529</x:v>
      </x:c>
      <x:c r="L1711" t="n">
        <x:f>'Raw_Data'!L1711</x:f>
        <x:v>1</x:v>
      </x:c>
      <x:c r="M1711" t="n">
        <x:f>IF('Raw_Data'!M1711="",Assumptions!$B$15,'Raw_Data'!M1711)</x:f>
        <x:v>5</x:v>
      </x:c>
      <x:c r="N1711" s="32" t="n">
        <x:f>'Raw_Data'!N1711</x:f>
        <x:v>0.229</x:v>
      </x:c>
      <x:c r="O1711" t="str">
        <x:f>IF(OR(D1711&lt;620,L1711&gt;=2,J1711&gt;0.9),"High",IF(OR(D1711&lt;700,L1711=1,J1711&gt;0.75),"Medium","Low"))</x:f>
        <x:v>High</x:v>
      </x:c>
      <x:c r="P1711" s="30" t="n">
        <x:f>XLOOKUP(F1711,Assumptions!$A$4:$A$6,Assumptions!$B$4:$B$6)</x:f>
        <x:v>0</x:v>
      </x:c>
      <x:c r="Q1711" s="32" t="n">
        <x:f>XLOOKUP(F1711,Assumptions!$A$4:$A$6,Assumptions!$C$4:$C$6)</x:f>
        <x:v>0.229</x:v>
      </x:c>
      <x:c r="R1711" s="32" t="n">
        <x:f>XLOOKUP(F1711,Assumptions!$A$4:$A$6,Assumptions!$D$4:$D$6)</x:f>
        <x:v>0.015</x:v>
      </x:c>
      <x:c r="S1711" s="32" t="n">
        <x:f>XLOOKUP(F1711,Assumptions!$A$4:$A$6,Assumptions!$E$4:$E$6)</x:f>
        <x:v>0.0075</x:v>
      </x:c>
      <x:c r="T1711" s="32" t="n">
        <x:f>XLOOKUP(O1711,Assumptions!$H$4:$H$6,Assumptions!$I$4:$I$6)</x:f>
        <x:v>0.045</x:v>
      </x:c>
      <x:c r="U1711" s="30" t="n">
        <x:f>XLOOKUP(F1711,Assumptions!$A$4:$A$6,Assumptions!$F$4:$F$6)</x:f>
        <x:v>60</x:v>
      </x:c>
      <x:c r="V1711" s="60" t="n">
        <x:f>I1711*12</x:f>
        <x:v>6213.12</x:v>
      </x:c>
      <x:c r="W1711" s="60" t="n">
        <x:f>H1711*J1711*(1-K1711)*Q1711</x:f>
        <x:v>41.202138</x:v>
      </x:c>
      <x:c r="X1711" s="60" t="n">
        <x:f>V1711*R1711</x:f>
        <x:v>93.1968</x:v>
      </x:c>
      <x:c r="Y1711" s="60" t="n">
        <x:f>V1711*S1711</x:f>
        <x:v>46.5984</x:v>
      </x:c>
      <x:c r="Z1711" s="60" t="n">
        <x:f>H1711*J1711*T1711</x:f>
        <x:v>17.189999999999998</x:v>
      </x:c>
      <x:c r="AA1711" s="60" t="n">
        <x:f>P1711+W1711+X1711-Y1711-Z1711-U1711</x:f>
        <x:v>10.610537999999991</x:v>
      </x:c>
      <x:c r="AB1711" s="32" t="n">
        <x:f>IFERROR(AA1711/(P1711+W1711+X1711),0)</x:f>
        <x:v>0.07894807918794709</x:v>
      </x:c>
      <x:c r="AC1711" t="n">
        <x:f>IF(O1711="High",0,IF(I1711&gt;=1800,3,IF(I1711&gt;=900,2,1))+IF(K1711&gt;=0.9,2,IF(K1711&gt;=0.75,1,0))+IF(J1711&lt;=0.7,2,IF(J1711&lt;=0.85,1,0))+IF(M1711&gt;=8,1,0))</x:f>
        <x:v>0</x:v>
      </x:c>
      <x:c r="AD1711" t="str">
        <x:f>IF(AND(O1711&lt;&gt;"High",AC1711&gt;=Assumptions!$B$10,AA1711&gt;0),"Priority Growth",IF(AND(O1711="Low",AA1711&gt;0),"Maintain","Watch"))</x:f>
        <x:v>Watch</x:v>
      </x:c>
      <x:c r="AE1711" s="60" t="n">
        <x:f>MAX(AA1711,0)*N1711</x:f>
        <x:v>2.4298132019999983</x:v>
      </x:c>
      <x:c r="AF1711" t="str">
        <x:f>IF(AND(AA1711&gt;=Assumptions!$B$11,O1711&lt;&gt;"High",OR(N1711&gt;=Assumptions!$B$12,M1711&lt;=6)),"High","Standard")</x:f>
        <x:v>Standard</x:v>
      </x:c>
    </x:row>
    <x:row r="1712">
      <x:c r="A1712" t="str">
        <x:f>'Raw_Data'!A1712</x:f>
        <x:v>C01711</x:v>
      </x:c>
      <x:c r="B1712" t="n">
        <x:f>'Raw_Data'!B1712</x:f>
        <x:v>56</x:v>
      </x:c>
      <x:c r="C1712" s="30" t="n">
        <x:f>'Raw_Data'!C1712</x:f>
        <x:v>42419</x:v>
      </x:c>
      <x:c r="D1712" t="n">
        <x:f>'Raw_Data'!D1712</x:f>
        <x:v>599</x:v>
      </x:c>
      <x:c r="E1712" t="n">
        <x:f>'Raw_Data'!E1712</x:f>
        <x:v>34</x:v>
      </x:c>
      <x:c r="F1712" t="str">
        <x:f>PROPER(TRIM('Raw_Data'!F1712))</x:f>
        <x:v>Classic</x:v>
      </x:c>
      <x:c r="G1712" t="str">
        <x:f>PROPER(TRIM('Raw_Data'!G1712))</x:f>
        <x:v>Branch</x:v>
      </x:c>
      <x:c r="H1712" s="60" t="n">
        <x:f>'Raw_Data'!H1712</x:f>
        <x:v>7310</x:v>
      </x:c>
      <x:c r="I1712" s="60" t="n">
        <x:f>'Raw_Data'!I1712</x:f>
        <x:v>1031.26</x:v>
      </x:c>
      <x:c r="J1712" s="32" t="n">
        <x:f>'Raw_Data'!J1712</x:f>
        <x:v>0.485</x:v>
      </x:c>
      <x:c r="K1712" s="32" t="n">
        <x:f>'Raw_Data'!K1712</x:f>
        <x:v>0.613</x:v>
      </x:c>
      <x:c r="L1712" t="n">
        <x:f>'Raw_Data'!L1712</x:f>
        <x:v>0</x:v>
      </x:c>
      <x:c r="M1712" t="n">
        <x:f>IF('Raw_Data'!M1712="",Assumptions!$B$15,'Raw_Data'!M1712)</x:f>
        <x:v>6</x:v>
      </x:c>
      <x:c r="N1712" s="32" t="n">
        <x:f>'Raw_Data'!N1712</x:f>
        <x:v>0.17</x:v>
      </x:c>
      <x:c r="O1712" t="str">
        <x:f>IF(OR(D1712&lt;620,L1712&gt;=2,J1712&gt;0.9),"High",IF(OR(D1712&lt;700,L1712=1,J1712&gt;0.75),"Medium","Low"))</x:f>
        <x:v>High</x:v>
      </x:c>
      <x:c r="P1712" s="30" t="n">
        <x:f>XLOOKUP(F1712,Assumptions!$A$4:$A$6,Assumptions!$B$4:$B$6)</x:f>
        <x:v>0</x:v>
      </x:c>
      <x:c r="Q1712" s="32" t="n">
        <x:f>XLOOKUP(F1712,Assumptions!$A$4:$A$6,Assumptions!$C$4:$C$6)</x:f>
        <x:v>0.229</x:v>
      </x:c>
      <x:c r="R1712" s="32" t="n">
        <x:f>XLOOKUP(F1712,Assumptions!$A$4:$A$6,Assumptions!$D$4:$D$6)</x:f>
        <x:v>0.015</x:v>
      </x:c>
      <x:c r="S1712" s="32" t="n">
        <x:f>XLOOKUP(F1712,Assumptions!$A$4:$A$6,Assumptions!$E$4:$E$6)</x:f>
        <x:v>0.0075</x:v>
      </x:c>
      <x:c r="T1712" s="32" t="n">
        <x:f>XLOOKUP(O1712,Assumptions!$H$4:$H$6,Assumptions!$I$4:$I$6)</x:f>
        <x:v>0.045</x:v>
      </x:c>
      <x:c r="U1712" s="30" t="n">
        <x:f>XLOOKUP(F1712,Assumptions!$A$4:$A$6,Assumptions!$F$4:$F$6)</x:f>
        <x:v>60</x:v>
      </x:c>
      <x:c r="V1712" s="60" t="n">
        <x:f>I1712*12</x:f>
        <x:v>12375.119999999999</x:v>
      </x:c>
      <x:c r="W1712" s="60" t="n">
        <x:f>H1712*J1712*(1-K1712)*Q1712</x:f>
        <x:v>314.19955305</x:v>
      </x:c>
      <x:c r="X1712" s="60" t="n">
        <x:f>V1712*R1712</x:f>
        <x:v>185.62679999999997</x:v>
      </x:c>
      <x:c r="Y1712" s="60" t="n">
        <x:f>V1712*S1712</x:f>
        <x:v>92.81339999999999</x:v>
      </x:c>
      <x:c r="Z1712" s="60" t="n">
        <x:f>H1712*J1712*T1712</x:f>
        <x:v>159.54075</x:v>
      </x:c>
      <x:c r="AA1712" s="60" t="n">
        <x:f>P1712+W1712+X1712-Y1712-Z1712-U1712</x:f>
        <x:v>187.47220304999996</x:v>
      </x:c>
      <x:c r="AB1712" s="32" t="n">
        <x:f>IFERROR(AA1712/(P1712+W1712+X1712),0)</x:f>
        <x:v>0.3750746672439783</x:v>
      </x:c>
      <x:c r="AC1712" t="n">
        <x:f>IF(O1712="High",0,IF(I1712&gt;=1800,3,IF(I1712&gt;=900,2,1))+IF(K1712&gt;=0.9,2,IF(K1712&gt;=0.75,1,0))+IF(J1712&lt;=0.7,2,IF(J1712&lt;=0.85,1,0))+IF(M1712&gt;=8,1,0))</x:f>
        <x:v>0</x:v>
      </x:c>
      <x:c r="AD1712" t="str">
        <x:f>IF(AND(O1712&lt;&gt;"High",AC1712&gt;=Assumptions!$B$10,AA1712&gt;0),"Priority Growth",IF(AND(O1712="Low",AA1712&gt;0),"Maintain","Watch"))</x:f>
        <x:v>Watch</x:v>
      </x:c>
      <x:c r="AE1712" s="60" t="n">
        <x:f>MAX(AA1712,0)*N1712</x:f>
        <x:v>31.870274518499997</x:v>
      </x:c>
      <x:c r="AF1712" t="str">
        <x:f>IF(AND(AA1712&gt;=Assumptions!$B$11,O1712&lt;&gt;"High",OR(N1712&gt;=Assumptions!$B$12,M1712&lt;=6)),"High","Standard")</x:f>
        <x:v>Standard</x:v>
      </x:c>
    </x:row>
    <x:row r="1713">
      <x:c r="A1713" t="str">
        <x:f>'Raw_Data'!A1713</x:f>
        <x:v>C01712</x:v>
      </x:c>
      <x:c r="B1713" t="n">
        <x:f>'Raw_Data'!B1713</x:f>
        <x:v>39</x:v>
      </x:c>
      <x:c r="C1713" s="30" t="n">
        <x:f>'Raw_Data'!C1713</x:f>
        <x:v>68514</x:v>
      </x:c>
      <x:c r="D1713" t="n">
        <x:f>'Raw_Data'!D1713</x:f>
        <x:v>835</x:v>
      </x:c>
      <x:c r="E1713" t="n">
        <x:f>'Raw_Data'!E1713</x:f>
        <x:v>6</x:v>
      </x:c>
      <x:c r="F1713" t="str">
        <x:f>PROPER(TRIM('Raw_Data'!F1713))</x:f>
        <x:v>Platinum</x:v>
      </x:c>
      <x:c r="G1713" t="str">
        <x:f>PROPER(TRIM('Raw_Data'!G1713))</x:f>
        <x:v>Direct Mail</x:v>
      </x:c>
      <x:c r="H1713" s="60" t="n">
        <x:f>'Raw_Data'!H1713</x:f>
        <x:v>23041</x:v>
      </x:c>
      <x:c r="I1713" s="60" t="n">
        <x:f>'Raw_Data'!I1713</x:f>
        <x:v>1841.1</x:v>
      </x:c>
      <x:c r="J1713" s="32" t="n">
        <x:f>'Raw_Data'!J1713</x:f>
        <x:v>0.12</x:v>
      </x:c>
      <x:c r="K1713" s="32" t="n">
        <x:f>'Raw_Data'!K1713</x:f>
        <x:v>0.845</x:v>
      </x:c>
      <x:c r="L1713" t="n">
        <x:f>'Raw_Data'!L1713</x:f>
        <x:v>0</x:v>
      </x:c>
      <x:c r="M1713" t="n">
        <x:f>IF('Raw_Data'!M1713="",Assumptions!$B$15,'Raw_Data'!M1713)</x:f>
        <x:v>6</x:v>
      </x:c>
      <x:c r="N1713" s="32" t="n">
        <x:f>'Raw_Data'!N1713</x:f>
        <x:v>0.257</x:v>
      </x:c>
      <x:c r="O1713" t="str">
        <x:f>IF(OR(D1713&lt;620,L1713&gt;=2,J1713&gt;0.9),"High",IF(OR(D1713&lt;700,L1713=1,J1713&gt;0.75),"Medium","Low"))</x:f>
        <x:v>Low</x:v>
      </x:c>
      <x:c r="P1713" s="30" t="n">
        <x:f>XLOOKUP(F1713,Assumptions!$A$4:$A$6,Assumptions!$B$4:$B$6)</x:f>
        <x:v>195</x:v>
      </x:c>
      <x:c r="Q1713" s="32" t="n">
        <x:f>XLOOKUP(F1713,Assumptions!$A$4:$A$6,Assumptions!$C$4:$C$6)</x:f>
        <x:v>0.199</x:v>
      </x:c>
      <x:c r="R1713" s="32" t="n">
        <x:f>XLOOKUP(F1713,Assumptions!$A$4:$A$6,Assumptions!$D$4:$D$6)</x:f>
        <x:v>0.017</x:v>
      </x:c>
      <x:c r="S1713" s="32" t="n">
        <x:f>XLOOKUP(F1713,Assumptions!$A$4:$A$6,Assumptions!$E$4:$E$6)</x:f>
        <x:v>0.013</x:v>
      </x:c>
      <x:c r="T1713" s="32" t="n">
        <x:f>XLOOKUP(O1713,Assumptions!$H$4:$H$6,Assumptions!$I$4:$I$6)</x:f>
        <x:v>0.0035</x:v>
      </x:c>
      <x:c r="U1713" s="30" t="n">
        <x:f>XLOOKUP(F1713,Assumptions!$A$4:$A$6,Assumptions!$F$4:$F$6)</x:f>
        <x:v>140</x:v>
      </x:c>
      <x:c r="V1713" s="60" t="n">
        <x:f>I1713*12</x:f>
        <x:v>22093.199999999997</x:v>
      </x:c>
      <x:c r="W1713" s="60" t="n">
        <x:f>H1713*J1713*(1-K1713)*Q1713</x:f>
        <x:v>85.28395740000002</x:v>
      </x:c>
      <x:c r="X1713" s="60" t="n">
        <x:f>V1713*R1713</x:f>
        <x:v>375.58439999999996</x:v>
      </x:c>
      <x:c r="Y1713" s="60" t="n">
        <x:f>V1713*S1713</x:f>
        <x:v>287.2116</x:v>
      </x:c>
      <x:c r="Z1713" s="60" t="n">
        <x:f>H1713*J1713*T1713</x:f>
        <x:v>9.67722</x:v>
      </x:c>
      <x:c r="AA1713" s="60" t="n">
        <x:f>P1713+W1713+X1713-Y1713-Z1713-U1713</x:f>
        <x:v>218.97953739999997</x:v>
      </x:c>
      <x:c r="AB1713" s="32" t="n">
        <x:f>IFERROR(AA1713/(P1713+W1713+X1713),0)</x:f>
        <x:v>0.33387727114642474</x:v>
      </x:c>
      <x:c r="AC1713" t="n">
        <x:f>IF(O1713="High",0,IF(I1713&gt;=1800,3,IF(I1713&gt;=900,2,1))+IF(K1713&gt;=0.9,2,IF(K1713&gt;=0.75,1,0))+IF(J1713&lt;=0.7,2,IF(J1713&lt;=0.85,1,0))+IF(M1713&gt;=8,1,0))</x:f>
        <x:v>6</x:v>
      </x:c>
      <x:c r="AD1713" t="str">
        <x:f>IF(AND(O1713&lt;&gt;"High",AC1713&gt;=Assumptions!$B$10,AA1713&gt;0),"Priority Growth",IF(AND(O1713="Low",AA1713&gt;0),"Maintain","Watch"))</x:f>
        <x:v>Priority Growth</x:v>
      </x:c>
      <x:c r="AE1713" s="60" t="n">
        <x:f>MAX(AA1713,0)*N1713</x:f>
        <x:v>56.27774111179999</x:v>
      </x:c>
      <x:c r="AF1713" t="str">
        <x:f>IF(AND(AA1713&gt;=Assumptions!$B$11,O1713&lt;&gt;"High",OR(N1713&gt;=Assumptions!$B$12,M1713&lt;=6)),"High","Standard")</x:f>
        <x:v>Standard</x:v>
      </x:c>
    </x:row>
    <x:row r="1714">
      <x:c r="A1714" t="str">
        <x:f>'Raw_Data'!A1714</x:f>
        <x:v>C01713</x:v>
      </x:c>
      <x:c r="B1714" t="n">
        <x:f>'Raw_Data'!B1714</x:f>
        <x:v>35</x:v>
      </x:c>
      <x:c r="C1714" s="30" t="n">
        <x:f>'Raw_Data'!C1714</x:f>
        <x:v>227601</x:v>
      </x:c>
      <x:c r="D1714" t="n">
        <x:f>'Raw_Data'!D1714</x:f>
        <x:v>746</x:v>
      </x:c>
      <x:c r="E1714" t="n">
        <x:f>'Raw_Data'!E1714</x:f>
        <x:v>20</x:v>
      </x:c>
      <x:c r="F1714" t="str">
        <x:f>PROPER(TRIM('Raw_Data'!F1714))</x:f>
        <x:v>Gold</x:v>
      </x:c>
      <x:c r="G1714" t="str">
        <x:f>PROPER(TRIM('Raw_Data'!G1714))</x:f>
        <x:v>Branch</x:v>
      </x:c>
      <x:c r="H1714" s="60" t="n">
        <x:f>'Raw_Data'!H1714</x:f>
        <x:v>34225</x:v>
      </x:c>
      <x:c r="I1714" s="60" t="n">
        <x:f>'Raw_Data'!I1714</x:f>
        <x:v>4086.06</x:v>
      </x:c>
      <x:c r="J1714" s="32" t="n">
        <x:f>'Raw_Data'!J1714</x:f>
        <x:v>0.307</x:v>
      </x:c>
      <x:c r="K1714" s="32" t="n">
        <x:f>'Raw_Data'!K1714</x:f>
        <x:v>0.828</x:v>
      </x:c>
      <x:c r="L1714" t="n">
        <x:f>'Raw_Data'!L1714</x:f>
        <x:v>0</x:v>
      </x:c>
      <x:c r="M1714" t="n">
        <x:f>IF('Raw_Data'!M1714="",Assumptions!$B$15,'Raw_Data'!M1714)</x:f>
        <x:v>7</x:v>
      </x:c>
      <x:c r="N1714" s="32" t="n">
        <x:f>'Raw_Data'!N1714</x:f>
        <x:v>0.101</x:v>
      </x:c>
      <x:c r="O1714" t="str">
        <x:f>IF(OR(D1714&lt;620,L1714&gt;=2,J1714&gt;0.9),"High",IF(OR(D1714&lt;700,L1714=1,J1714&gt;0.75),"Medium","Low"))</x:f>
        <x:v>Low</x:v>
      </x:c>
      <x:c r="P1714" s="30" t="n">
        <x:f>XLOOKUP(F1714,Assumptions!$A$4:$A$6,Assumptions!$B$4:$B$6)</x:f>
        <x:v>95</x:v>
      </x:c>
      <x:c r="Q1714" s="32" t="n">
        <x:f>XLOOKUP(F1714,Assumptions!$A$4:$A$6,Assumptions!$C$4:$C$6)</x:f>
        <x:v>0.219</x:v>
      </x:c>
      <x:c r="R1714" s="32" t="n">
        <x:f>XLOOKUP(F1714,Assumptions!$A$4:$A$6,Assumptions!$D$4:$D$6)</x:f>
        <x:v>0.016</x:v>
      </x:c>
      <x:c r="S1714" s="32" t="n">
        <x:f>XLOOKUP(F1714,Assumptions!$A$4:$A$6,Assumptions!$E$4:$E$6)</x:f>
        <x:v>0.01</x:v>
      </x:c>
      <x:c r="T1714" s="32" t="n">
        <x:f>XLOOKUP(O1714,Assumptions!$H$4:$H$6,Assumptions!$I$4:$I$6)</x:f>
        <x:v>0.0035</x:v>
      </x:c>
      <x:c r="U1714" s="30" t="n">
        <x:f>XLOOKUP(F1714,Assumptions!$A$4:$A$6,Assumptions!$F$4:$F$6)</x:f>
        <x:v>90</x:v>
      </x:c>
      <x:c r="V1714" s="60" t="n">
        <x:f>I1714*12</x:f>
        <x:v>49032.72</x:v>
      </x:c>
      <x:c r="W1714" s="60" t="n">
        <x:f>H1714*J1714*(1-K1714)*Q1714</x:f>
        <x:v>395.78050110000015</x:v>
      </x:c>
      <x:c r="X1714" s="60" t="n">
        <x:f>V1714*R1714</x:f>
        <x:v>784.5235200000001</x:v>
      </x:c>
      <x:c r="Y1714" s="60" t="n">
        <x:f>V1714*S1714</x:f>
        <x:v>490.3272</x:v>
      </x:c>
      <x:c r="Z1714" s="60" t="n">
        <x:f>H1714*J1714*T1714</x:f>
        <x:v>36.7747625</x:v>
      </x:c>
      <x:c r="AA1714" s="60" t="n">
        <x:f>P1714+W1714+X1714-Y1714-Z1714-U1714</x:f>
        <x:v>658.2020586000003</x:v>
      </x:c>
      <x:c r="AB1714" s="32" t="n">
        <x:f>IFERROR(AA1714/(P1714+W1714+X1714),0)</x:f>
        <x:v>0.5161138424328616</x:v>
      </x:c>
      <x:c r="AC1714" t="n">
        <x:f>IF(O1714="High",0,IF(I1714&gt;=1800,3,IF(I1714&gt;=900,2,1))+IF(K1714&gt;=0.9,2,IF(K1714&gt;=0.75,1,0))+IF(J1714&lt;=0.7,2,IF(J1714&lt;=0.85,1,0))+IF(M1714&gt;=8,1,0))</x:f>
        <x:v>6</x:v>
      </x:c>
      <x:c r="AD1714" t="str">
        <x:f>IF(AND(O1714&lt;&gt;"High",AC1714&gt;=Assumptions!$B$10,AA1714&gt;0),"Priority Growth",IF(AND(O1714="Low",AA1714&gt;0),"Maintain","Watch"))</x:f>
        <x:v>Priority Growth</x:v>
      </x:c>
      <x:c r="AE1714" s="60" t="n">
        <x:f>MAX(AA1714,0)*N1714</x:f>
        <x:v>66.47840791860004</x:v>
      </x:c>
      <x:c r="AF1714" t="str">
        <x:f>IF(AND(AA1714&gt;=Assumptions!$B$11,O1714&lt;&gt;"High",OR(N1714&gt;=Assumptions!$B$12,M1714&lt;=6)),"High","Standard")</x:f>
        <x:v>Standard</x:v>
      </x:c>
    </x:row>
    <x:row r="1715">
      <x:c r="A1715" t="str">
        <x:f>'Raw_Data'!A1715</x:f>
        <x:v>C01714</x:v>
      </x:c>
      <x:c r="B1715" t="n">
        <x:f>'Raw_Data'!B1715</x:f>
        <x:v>58</x:v>
      </x:c>
      <x:c r="C1715" s="30" t="n">
        <x:f>'Raw_Data'!C1715</x:f>
        <x:v>28719</x:v>
      </x:c>
      <x:c r="D1715" t="n">
        <x:f>'Raw_Data'!D1715</x:f>
        <x:v>638</x:v>
      </x:c>
      <x:c r="E1715" t="n">
        <x:f>'Raw_Data'!E1715</x:f>
        <x:v>39</x:v>
      </x:c>
      <x:c r="F1715" t="str">
        <x:f>PROPER(TRIM('Raw_Data'!F1715))</x:f>
        <x:v>Classic</x:v>
      </x:c>
      <x:c r="G1715" t="str">
        <x:f>PROPER(TRIM('Raw_Data'!G1715))</x:f>
        <x:v>Partner</x:v>
      </x:c>
      <x:c r="H1715" s="60" t="n">
        <x:f>'Raw_Data'!H1715</x:f>
        <x:v>3521</x:v>
      </x:c>
      <x:c r="I1715" s="60" t="n">
        <x:f>'Raw_Data'!I1715</x:f>
        <x:v>425.5</x:v>
      </x:c>
      <x:c r="J1715" s="32" t="n">
        <x:f>'Raw_Data'!J1715</x:f>
        <x:v>0.435</x:v>
      </x:c>
      <x:c r="K1715" s="32" t="n">
        <x:f>'Raw_Data'!K1715</x:f>
        <x:v>0.616</x:v>
      </x:c>
      <x:c r="L1715" t="n">
        <x:f>'Raw_Data'!L1715</x:f>
        <x:v>0</x:v>
      </x:c>
      <x:c r="M1715" t="n">
        <x:f>IF('Raw_Data'!M1715="",Assumptions!$B$15,'Raw_Data'!M1715)</x:f>
        <x:v>6</x:v>
      </x:c>
      <x:c r="N1715" s="32" t="n">
        <x:f>'Raw_Data'!N1715</x:f>
        <x:v>0.144</x:v>
      </x:c>
      <x:c r="O1715" t="str">
        <x:f>IF(OR(D1715&lt;620,L1715&gt;=2,J1715&gt;0.9),"High",IF(OR(D1715&lt;700,L1715=1,J1715&gt;0.75),"Medium","Low"))</x:f>
        <x:v>Medium</x:v>
      </x:c>
      <x:c r="P1715" s="30" t="n">
        <x:f>XLOOKUP(F1715,Assumptions!$A$4:$A$6,Assumptions!$B$4:$B$6)</x:f>
        <x:v>0</x:v>
      </x:c>
      <x:c r="Q1715" s="32" t="n">
        <x:f>XLOOKUP(F1715,Assumptions!$A$4:$A$6,Assumptions!$C$4:$C$6)</x:f>
        <x:v>0.229</x:v>
      </x:c>
      <x:c r="R1715" s="32" t="n">
        <x:f>XLOOKUP(F1715,Assumptions!$A$4:$A$6,Assumptions!$D$4:$D$6)</x:f>
        <x:v>0.015</x:v>
      </x:c>
      <x:c r="S1715" s="32" t="n">
        <x:f>XLOOKUP(F1715,Assumptions!$A$4:$A$6,Assumptions!$E$4:$E$6)</x:f>
        <x:v>0.0075</x:v>
      </x:c>
      <x:c r="T1715" s="32" t="n">
        <x:f>XLOOKUP(O1715,Assumptions!$H$4:$H$6,Assumptions!$I$4:$I$6)</x:f>
        <x:v>0.012</x:v>
      </x:c>
      <x:c r="U1715" s="30" t="n">
        <x:f>XLOOKUP(F1715,Assumptions!$A$4:$A$6,Assumptions!$F$4:$F$6)</x:f>
        <x:v>60</x:v>
      </x:c>
      <x:c r="V1715" s="60" t="n">
        <x:f>I1715*12</x:f>
        <x:v>5106</x:v>
      </x:c>
      <x:c r="W1715" s="60" t="n">
        <x:f>H1715*J1715*(1-K1715)*Q1715</x:f>
        <x:v>134.68585536</x:v>
      </x:c>
      <x:c r="X1715" s="60" t="n">
        <x:f>V1715*R1715</x:f>
        <x:v>76.59</x:v>
      </x:c>
      <x:c r="Y1715" s="60" t="n">
        <x:f>V1715*S1715</x:f>
        <x:v>38.295</x:v>
      </x:c>
      <x:c r="Z1715" s="60" t="n">
        <x:f>H1715*J1715*T1715</x:f>
        <x:v>18.37962</x:v>
      </x:c>
      <x:c r="AA1715" s="60" t="n">
        <x:f>P1715+W1715+X1715-Y1715-Z1715-U1715</x:f>
        <x:v>94.60123536000003</x:v>
      </x:c>
      <x:c r="AB1715" s="32" t="n">
        <x:f>IFERROR(AA1715/(P1715+W1715+X1715),0)</x:f>
        <x:v>0.44776169619006306</x:v>
      </x:c>
      <x:c r="AC1715" t="n">
        <x:f>IF(O1715="High",0,IF(I1715&gt;=1800,3,IF(I1715&gt;=900,2,1))+IF(K1715&gt;=0.9,2,IF(K1715&gt;=0.75,1,0))+IF(J1715&lt;=0.7,2,IF(J1715&lt;=0.85,1,0))+IF(M1715&gt;=8,1,0))</x:f>
        <x:v>3</x:v>
      </x:c>
      <x:c r="AD1715" t="str">
        <x:f>IF(AND(O1715&lt;&gt;"High",AC1715&gt;=Assumptions!$B$10,AA1715&gt;0),"Priority Growth",IF(AND(O1715="Low",AA1715&gt;0),"Maintain","Watch"))</x:f>
        <x:v>Watch</x:v>
      </x:c>
      <x:c r="AE1715" s="60" t="n">
        <x:f>MAX(AA1715,0)*N1715</x:f>
        <x:v>13.622577891840004</x:v>
      </x:c>
      <x:c r="AF1715" t="str">
        <x:f>IF(AND(AA1715&gt;=Assumptions!$B$11,O1715&lt;&gt;"High",OR(N1715&gt;=Assumptions!$B$12,M1715&lt;=6)),"High","Standard")</x:f>
        <x:v>Standard</x:v>
      </x:c>
    </x:row>
    <x:row r="1716">
      <x:c r="A1716" t="str">
        <x:f>'Raw_Data'!A1716</x:f>
        <x:v>C01715</x:v>
      </x:c>
      <x:c r="B1716" t="n">
        <x:f>'Raw_Data'!B1716</x:f>
        <x:v>54</x:v>
      </x:c>
      <x:c r="C1716" s="30" t="n">
        <x:f>'Raw_Data'!C1716</x:f>
        <x:v>73649</x:v>
      </x:c>
      <x:c r="D1716" t="n">
        <x:f>'Raw_Data'!D1716</x:f>
        <x:v>614</x:v>
      </x:c>
      <x:c r="E1716" t="n">
        <x:f>'Raw_Data'!E1716</x:f>
        <x:v>29</x:v>
      </x:c>
      <x:c r="F1716" t="str">
        <x:f>PROPER(TRIM('Raw_Data'!F1716))</x:f>
        <x:v>Classic</x:v>
      </x:c>
      <x:c r="G1716" t="str">
        <x:f>PROPER(TRIM('Raw_Data'!G1716))</x:f>
        <x:v>Digital</x:v>
      </x:c>
      <x:c r="H1716" s="60" t="n">
        <x:f>'Raw_Data'!H1716</x:f>
        <x:v>6747</x:v>
      </x:c>
      <x:c r="I1716" s="60" t="n">
        <x:f>'Raw_Data'!I1716</x:f>
        <x:v>643.98</x:v>
      </x:c>
      <x:c r="J1716" s="32" t="n">
        <x:f>'Raw_Data'!J1716</x:f>
        <x:v>0.561</x:v>
      </x:c>
      <x:c r="K1716" s="32" t="n">
        <x:f>'Raw_Data'!K1716</x:f>
        <x:v>0.598</x:v>
      </x:c>
      <x:c r="L1716" t="n">
        <x:f>'Raw_Data'!L1716</x:f>
        <x:v>0</x:v>
      </x:c>
      <x:c r="M1716" t="n">
        <x:f>IF('Raw_Data'!M1716="",Assumptions!$B$15,'Raw_Data'!M1716)</x:f>
        <x:v>7</x:v>
      </x:c>
      <x:c r="N1716" s="32" t="n">
        <x:f>'Raw_Data'!N1716</x:f>
        <x:v>0.093</x:v>
      </x:c>
      <x:c r="O1716" t="str">
        <x:f>IF(OR(D1716&lt;620,L1716&gt;=2,J1716&gt;0.9),"High",IF(OR(D1716&lt;700,L1716=1,J1716&gt;0.75),"Medium","Low"))</x:f>
        <x:v>High</x:v>
      </x:c>
      <x:c r="P1716" s="30" t="n">
        <x:f>XLOOKUP(F1716,Assumptions!$A$4:$A$6,Assumptions!$B$4:$B$6)</x:f>
        <x:v>0</x:v>
      </x:c>
      <x:c r="Q1716" s="32" t="n">
        <x:f>XLOOKUP(F1716,Assumptions!$A$4:$A$6,Assumptions!$C$4:$C$6)</x:f>
        <x:v>0.229</x:v>
      </x:c>
      <x:c r="R1716" s="32" t="n">
        <x:f>XLOOKUP(F1716,Assumptions!$A$4:$A$6,Assumptions!$D$4:$D$6)</x:f>
        <x:v>0.015</x:v>
      </x:c>
      <x:c r="S1716" s="32" t="n">
        <x:f>XLOOKUP(F1716,Assumptions!$A$4:$A$6,Assumptions!$E$4:$E$6)</x:f>
        <x:v>0.0075</x:v>
      </x:c>
      <x:c r="T1716" s="32" t="n">
        <x:f>XLOOKUP(O1716,Assumptions!$H$4:$H$6,Assumptions!$I$4:$I$6)</x:f>
        <x:v>0.045</x:v>
      </x:c>
      <x:c r="U1716" s="30" t="n">
        <x:f>XLOOKUP(F1716,Assumptions!$A$4:$A$6,Assumptions!$F$4:$F$6)</x:f>
        <x:v>60</x:v>
      </x:c>
      <x:c r="V1716" s="60" t="n">
        <x:f>I1716*12</x:f>
        <x:v>7727.76</x:v>
      </x:c>
      <x:c r="W1716" s="60" t="n">
        <x:f>H1716*J1716*(1-K1716)*Q1716</x:f>
        <x:v>348.4456978860001</x:v>
      </x:c>
      <x:c r="X1716" s="60" t="n">
        <x:f>V1716*R1716</x:f>
        <x:v>115.9164</x:v>
      </x:c>
      <x:c r="Y1716" s="60" t="n">
        <x:f>V1716*S1716</x:f>
        <x:v>57.9582</x:v>
      </x:c>
      <x:c r="Z1716" s="60" t="n">
        <x:f>H1716*J1716*T1716</x:f>
        <x:v>170.32801500000002</x:v>
      </x:c>
      <x:c r="AA1716" s="60" t="n">
        <x:f>P1716+W1716+X1716-Y1716-Z1716-U1716</x:f>
        <x:v>176.07588288600013</x:v>
      </x:c>
      <x:c r="AB1716" s="32" t="n">
        <x:f>IFERROR(AA1716/(P1716+W1716+X1716),0)</x:f>
        <x:v>0.37917798133737085</x:v>
      </x:c>
      <x:c r="AC1716" t="n">
        <x:f>IF(O1716="High",0,IF(I1716&gt;=1800,3,IF(I1716&gt;=900,2,1))+IF(K1716&gt;=0.9,2,IF(K1716&gt;=0.75,1,0))+IF(J1716&lt;=0.7,2,IF(J1716&lt;=0.85,1,0))+IF(M1716&gt;=8,1,0))</x:f>
        <x:v>0</x:v>
      </x:c>
      <x:c r="AD1716" t="str">
        <x:f>IF(AND(O1716&lt;&gt;"High",AC1716&gt;=Assumptions!$B$10,AA1716&gt;0),"Priority Growth",IF(AND(O1716="Low",AA1716&gt;0),"Maintain","Watch"))</x:f>
        <x:v>Watch</x:v>
      </x:c>
      <x:c r="AE1716" s="60" t="n">
        <x:f>MAX(AA1716,0)*N1716</x:f>
        <x:v>16.37505710839801</x:v>
      </x:c>
      <x:c r="AF1716" t="str">
        <x:f>IF(AND(AA1716&gt;=Assumptions!$B$11,O1716&lt;&gt;"High",OR(N1716&gt;=Assumptions!$B$12,M1716&lt;=6)),"High","Standard")</x:f>
        <x:v>Standard</x:v>
      </x:c>
    </x:row>
    <x:row r="1717">
      <x:c r="A1717" t="str">
        <x:f>'Raw_Data'!A1717</x:f>
        <x:v>C01716</x:v>
      </x:c>
      <x:c r="B1717" t="n">
        <x:f>'Raw_Data'!B1717</x:f>
        <x:v>47</x:v>
      </x:c>
      <x:c r="C1717" s="30" t="n">
        <x:f>'Raw_Data'!C1717</x:f>
        <x:v>80810</x:v>
      </x:c>
      <x:c r="D1717" t="n">
        <x:f>'Raw_Data'!D1717</x:f>
        <x:v>588</x:v>
      </x:c>
      <x:c r="E1717" t="n">
        <x:f>'Raw_Data'!E1717</x:f>
        <x:v>21</x:v>
      </x:c>
      <x:c r="F1717" t="str">
        <x:f>PROPER(TRIM('Raw_Data'!F1717))</x:f>
        <x:v>Classic</x:v>
      </x:c>
      <x:c r="G1717" t="str">
        <x:f>PROPER(TRIM('Raw_Data'!G1717))</x:f>
        <x:v>Digital</x:v>
      </x:c>
      <x:c r="H1717" s="60" t="n">
        <x:f>'Raw_Data'!H1717</x:f>
        <x:v>4880</x:v>
      </x:c>
      <x:c r="I1717" s="60" t="n">
        <x:f>'Raw_Data'!I1717</x:f>
        <x:v>462.31</x:v>
      </x:c>
      <x:c r="J1717" s="32" t="n">
        <x:f>'Raw_Data'!J1717</x:f>
        <x:v>0.465</x:v>
      </x:c>
      <x:c r="K1717" s="32" t="n">
        <x:f>'Raw_Data'!K1717</x:f>
        <x:v>0.688</x:v>
      </x:c>
      <x:c r="L1717" t="n">
        <x:f>'Raw_Data'!L1717</x:f>
        <x:v>0</x:v>
      </x:c>
      <x:c r="M1717" t="n">
        <x:f>IF('Raw_Data'!M1717="",Assumptions!$B$15,'Raw_Data'!M1717)</x:f>
        <x:v>7</x:v>
      </x:c>
      <x:c r="N1717" s="32" t="n">
        <x:f>'Raw_Data'!N1717</x:f>
        <x:v>0.182</x:v>
      </x:c>
      <x:c r="O1717" t="str">
        <x:f>IF(OR(D1717&lt;620,L1717&gt;=2,J1717&gt;0.9),"High",IF(OR(D1717&lt;700,L1717=1,J1717&gt;0.75),"Medium","Low"))</x:f>
        <x:v>High</x:v>
      </x:c>
      <x:c r="P1717" s="30" t="n">
        <x:f>XLOOKUP(F1717,Assumptions!$A$4:$A$6,Assumptions!$B$4:$B$6)</x:f>
        <x:v>0</x:v>
      </x:c>
      <x:c r="Q1717" s="32" t="n">
        <x:f>XLOOKUP(F1717,Assumptions!$A$4:$A$6,Assumptions!$C$4:$C$6)</x:f>
        <x:v>0.229</x:v>
      </x:c>
      <x:c r="R1717" s="32" t="n">
        <x:f>XLOOKUP(F1717,Assumptions!$A$4:$A$6,Assumptions!$D$4:$D$6)</x:f>
        <x:v>0.015</x:v>
      </x:c>
      <x:c r="S1717" s="32" t="n">
        <x:f>XLOOKUP(F1717,Assumptions!$A$4:$A$6,Assumptions!$E$4:$E$6)</x:f>
        <x:v>0.0075</x:v>
      </x:c>
      <x:c r="T1717" s="32" t="n">
        <x:f>XLOOKUP(O1717,Assumptions!$H$4:$H$6,Assumptions!$I$4:$I$6)</x:f>
        <x:v>0.045</x:v>
      </x:c>
      <x:c r="U1717" s="30" t="n">
        <x:f>XLOOKUP(F1717,Assumptions!$A$4:$A$6,Assumptions!$F$4:$F$6)</x:f>
        <x:v>60</x:v>
      </x:c>
      <x:c r="V1717" s="60" t="n">
        <x:f>I1717*12</x:f>
        <x:v>5547.72</x:v>
      </x:c>
      <x:c r="W1717" s="60" t="n">
        <x:f>H1717*J1717*(1-K1717)*Q1717</x:f>
        <x:v>162.12980160000006</x:v>
      </x:c>
      <x:c r="X1717" s="60" t="n">
        <x:f>V1717*R1717</x:f>
        <x:v>83.2158</x:v>
      </x:c>
      <x:c r="Y1717" s="60" t="n">
        <x:f>V1717*S1717</x:f>
        <x:v>41.6079</x:v>
      </x:c>
      <x:c r="Z1717" s="60" t="n">
        <x:f>H1717*J1717*T1717</x:f>
        <x:v>102.114</x:v>
      </x:c>
      <x:c r="AA1717" s="60" t="n">
        <x:f>P1717+W1717+X1717-Y1717-Z1717-U1717</x:f>
        <x:v>41.62370160000006</x:v>
      </x:c>
      <x:c r="AB1717" s="32" t="n">
        <x:f>IFERROR(AA1717/(P1717+W1717+X1717),0)</x:f>
        <x:v>0.16965334340030838</x:v>
      </x:c>
      <x:c r="AC1717" t="n">
        <x:f>IF(O1717="High",0,IF(I1717&gt;=1800,3,IF(I1717&gt;=900,2,1))+IF(K1717&gt;=0.9,2,IF(K1717&gt;=0.75,1,0))+IF(J1717&lt;=0.7,2,IF(J1717&lt;=0.85,1,0))+IF(M1717&gt;=8,1,0))</x:f>
        <x:v>0</x:v>
      </x:c>
      <x:c r="AD1717" t="str">
        <x:f>IF(AND(O1717&lt;&gt;"High",AC1717&gt;=Assumptions!$B$10,AA1717&gt;0),"Priority Growth",IF(AND(O1717="Low",AA1717&gt;0),"Maintain","Watch"))</x:f>
        <x:v>Watch</x:v>
      </x:c>
      <x:c r="AE1717" s="60" t="n">
        <x:f>MAX(AA1717,0)*N1717</x:f>
        <x:v>7.575513691200011</x:v>
      </x:c>
      <x:c r="AF1717" t="str">
        <x:f>IF(AND(AA1717&gt;=Assumptions!$B$11,O1717&lt;&gt;"High",OR(N1717&gt;=Assumptions!$B$12,M1717&lt;=6)),"High","Standard")</x:f>
        <x:v>Standard</x:v>
      </x:c>
    </x:row>
    <x:row r="1718">
      <x:c r="A1718" t="str">
        <x:f>'Raw_Data'!A1718</x:f>
        <x:v>C01717</x:v>
      </x:c>
      <x:c r="B1718" t="n">
        <x:f>'Raw_Data'!B1718</x:f>
        <x:v>53</x:v>
      </x:c>
      <x:c r="C1718" s="30" t="n">
        <x:f>'Raw_Data'!C1718</x:f>
        <x:v>39022</x:v>
      </x:c>
      <x:c r="D1718" t="n">
        <x:f>'Raw_Data'!D1718</x:f>
        <x:v>750</x:v>
      </x:c>
      <x:c r="E1718" t="n">
        <x:f>'Raw_Data'!E1718</x:f>
        <x:v>42</x:v>
      </x:c>
      <x:c r="F1718" t="str">
        <x:f>PROPER(TRIM('Raw_Data'!F1718))</x:f>
        <x:v>Gold</x:v>
      </x:c>
      <x:c r="G1718" t="str">
        <x:f>PROPER(TRIM('Raw_Data'!G1718))</x:f>
        <x:v>Digital</x:v>
      </x:c>
      <x:c r="H1718" s="60" t="n">
        <x:f>'Raw_Data'!H1718</x:f>
        <x:v>8174</x:v>
      </x:c>
      <x:c r="I1718" s="60" t="n">
        <x:f>'Raw_Data'!I1718</x:f>
        <x:v>420.6</x:v>
      </x:c>
      <x:c r="J1718" s="32" t="n">
        <x:f>'Raw_Data'!J1718</x:f>
        <x:v>0.397</x:v>
      </x:c>
      <x:c r="K1718" s="32" t="n">
        <x:f>'Raw_Data'!K1718</x:f>
        <x:v>0.838</x:v>
      </x:c>
      <x:c r="L1718" t="n">
        <x:f>'Raw_Data'!L1718</x:f>
        <x:v>0</x:v>
      </x:c>
      <x:c r="M1718" t="n">
        <x:f>IF('Raw_Data'!M1718="",Assumptions!$B$15,'Raw_Data'!M1718)</x:f>
        <x:v>8</x:v>
      </x:c>
      <x:c r="N1718" s="32" t="n">
        <x:f>'Raw_Data'!N1718</x:f>
        <x:v>0.121</x:v>
      </x:c>
      <x:c r="O1718" t="str">
        <x:f>IF(OR(D1718&lt;620,L1718&gt;=2,J1718&gt;0.9),"High",IF(OR(D1718&lt;700,L1718=1,J1718&gt;0.75),"Medium","Low"))</x:f>
        <x:v>Low</x:v>
      </x:c>
      <x:c r="P1718" s="30" t="n">
        <x:f>XLOOKUP(F1718,Assumptions!$A$4:$A$6,Assumptions!$B$4:$B$6)</x:f>
        <x:v>95</x:v>
      </x:c>
      <x:c r="Q1718" s="32" t="n">
        <x:f>XLOOKUP(F1718,Assumptions!$A$4:$A$6,Assumptions!$C$4:$C$6)</x:f>
        <x:v>0.219</x:v>
      </x:c>
      <x:c r="R1718" s="32" t="n">
        <x:f>XLOOKUP(F1718,Assumptions!$A$4:$A$6,Assumptions!$D$4:$D$6)</x:f>
        <x:v>0.016</x:v>
      </x:c>
      <x:c r="S1718" s="32" t="n">
        <x:f>XLOOKUP(F1718,Assumptions!$A$4:$A$6,Assumptions!$E$4:$E$6)</x:f>
        <x:v>0.01</x:v>
      </x:c>
      <x:c r="T1718" s="32" t="n">
        <x:f>XLOOKUP(O1718,Assumptions!$H$4:$H$6,Assumptions!$I$4:$I$6)</x:f>
        <x:v>0.0035</x:v>
      </x:c>
      <x:c r="U1718" s="30" t="n">
        <x:f>XLOOKUP(F1718,Assumptions!$A$4:$A$6,Assumptions!$F$4:$F$6)</x:f>
        <x:v>90</x:v>
      </x:c>
      <x:c r="V1718" s="60" t="n">
        <x:f>I1718*12</x:f>
        <x:v>5047.200000000001</x:v>
      </x:c>
      <x:c r="W1718" s="60" t="n">
        <x:f>H1718*J1718*(1-K1718)*Q1718</x:f>
        <x:v>115.12887728400003</x:v>
      </x:c>
      <x:c r="X1718" s="60" t="n">
        <x:f>V1718*R1718</x:f>
        <x:v>80.75520000000002</x:v>
      </x:c>
      <x:c r="Y1718" s="60" t="n">
        <x:f>V1718*S1718</x:f>
        <x:v>50.47200000000001</x:v>
      </x:c>
      <x:c r="Z1718" s="60" t="n">
        <x:f>H1718*J1718*T1718</x:f>
        <x:v>11.357773</x:v>
      </x:c>
      <x:c r="AA1718" s="60" t="n">
        <x:f>P1718+W1718+X1718-Y1718-Z1718-U1718</x:f>
        <x:v>139.05430428400004</x:v>
      </x:c>
      <x:c r="AB1718" s="32" t="n">
        <x:f>IFERROR(AA1718/(P1718+W1718+X1718),0)</x:f>
        <x:v>0.4780402749519926</x:v>
      </x:c>
      <x:c r="AC1718" t="n">
        <x:f>IF(O1718="High",0,IF(I1718&gt;=1800,3,IF(I1718&gt;=900,2,1))+IF(K1718&gt;=0.9,2,IF(K1718&gt;=0.75,1,0))+IF(J1718&lt;=0.7,2,IF(J1718&lt;=0.85,1,0))+IF(M1718&gt;=8,1,0))</x:f>
        <x:v>5</x:v>
      </x:c>
      <x:c r="AD1718" t="str">
        <x:f>IF(AND(O1718&lt;&gt;"High",AC1718&gt;=Assumptions!$B$10,AA1718&gt;0),"Priority Growth",IF(AND(O1718="Low",AA1718&gt;0),"Maintain","Watch"))</x:f>
        <x:v>Maintain</x:v>
      </x:c>
      <x:c r="AE1718" s="60" t="n">
        <x:f>MAX(AA1718,0)*N1718</x:f>
        <x:v>16.825570818364003</x:v>
      </x:c>
      <x:c r="AF1718" t="str">
        <x:f>IF(AND(AA1718&gt;=Assumptions!$B$11,O1718&lt;&gt;"High",OR(N1718&gt;=Assumptions!$B$12,M1718&lt;=6)),"High","Standard")</x:f>
        <x:v>Standard</x:v>
      </x:c>
    </x:row>
    <x:row r="1719">
      <x:c r="A1719" t="str">
        <x:f>'Raw_Data'!A1719</x:f>
        <x:v>C01718</x:v>
      </x:c>
      <x:c r="B1719" t="n">
        <x:f>'Raw_Data'!B1719</x:f>
        <x:v>33</x:v>
      </x:c>
      <x:c r="C1719" s="30" t="n">
        <x:f>'Raw_Data'!C1719</x:f>
        <x:v>173838</x:v>
      </x:c>
      <x:c r="D1719" t="n">
        <x:f>'Raw_Data'!D1719</x:f>
        <x:v>715</x:v>
      </x:c>
      <x:c r="E1719" t="n">
        <x:f>'Raw_Data'!E1719</x:f>
        <x:v>60</x:v>
      </x:c>
      <x:c r="F1719" t="str">
        <x:f>PROPER(TRIM('Raw_Data'!F1719))</x:f>
        <x:v>Platinum</x:v>
      </x:c>
      <x:c r="G1719" t="str">
        <x:f>PROPER(TRIM('Raw_Data'!G1719))</x:f>
        <x:v>Digital</x:v>
      </x:c>
      <x:c r="H1719" s="60" t="n">
        <x:f>'Raw_Data'!H1719</x:f>
        <x:v>37936</x:v>
      </x:c>
      <x:c r="I1719" s="60" t="n">
        <x:f>'Raw_Data'!I1719</x:f>
        <x:v>4323.39</x:v>
      </x:c>
      <x:c r="J1719" s="32" t="n">
        <x:f>'Raw_Data'!J1719</x:f>
        <x:v>0.267</x:v>
      </x:c>
      <x:c r="K1719" s="32" t="n">
        <x:f>'Raw_Data'!K1719</x:f>
        <x:v>0.805</x:v>
      </x:c>
      <x:c r="L1719" t="n">
        <x:f>'Raw_Data'!L1719</x:f>
        <x:v>0</x:v>
      </x:c>
      <x:c r="M1719" t="n">
        <x:f>IF('Raw_Data'!M1719="",Assumptions!$B$15,'Raw_Data'!M1719)</x:f>
        <x:v>5</x:v>
      </x:c>
      <x:c r="N1719" s="32" t="n">
        <x:f>'Raw_Data'!N1719</x:f>
        <x:v>0.196</x:v>
      </x:c>
      <x:c r="O1719" t="str">
        <x:f>IF(OR(D1719&lt;620,L1719&gt;=2,J1719&gt;0.9),"High",IF(OR(D1719&lt;700,L1719=1,J1719&gt;0.75),"Medium","Low"))</x:f>
        <x:v>Low</x:v>
      </x:c>
      <x:c r="P1719" s="30" t="n">
        <x:f>XLOOKUP(F1719,Assumptions!$A$4:$A$6,Assumptions!$B$4:$B$6)</x:f>
        <x:v>195</x:v>
      </x:c>
      <x:c r="Q1719" s="32" t="n">
        <x:f>XLOOKUP(F1719,Assumptions!$A$4:$A$6,Assumptions!$C$4:$C$6)</x:f>
        <x:v>0.199</x:v>
      </x:c>
      <x:c r="R1719" s="32" t="n">
        <x:f>XLOOKUP(F1719,Assumptions!$A$4:$A$6,Assumptions!$D$4:$D$6)</x:f>
        <x:v>0.017</x:v>
      </x:c>
      <x:c r="S1719" s="32" t="n">
        <x:f>XLOOKUP(F1719,Assumptions!$A$4:$A$6,Assumptions!$E$4:$E$6)</x:f>
        <x:v>0.013</x:v>
      </x:c>
      <x:c r="T1719" s="32" t="n">
        <x:f>XLOOKUP(O1719,Assumptions!$H$4:$H$6,Assumptions!$I$4:$I$6)</x:f>
        <x:v>0.0035</x:v>
      </x:c>
      <x:c r="U1719" s="30" t="n">
        <x:f>XLOOKUP(F1719,Assumptions!$A$4:$A$6,Assumptions!$F$4:$F$6)</x:f>
        <x:v>140</x:v>
      </x:c>
      <x:c r="V1719" s="60" t="n">
        <x:f>I1719*12</x:f>
        <x:v>51880.68000000001</x:v>
      </x:c>
      <x:c r="W1719" s="60" t="n">
        <x:f>H1719*J1719*(1-K1719)*Q1719</x:f>
        <x:v>393.05243016</x:v>
      </x:c>
      <x:c r="X1719" s="60" t="n">
        <x:f>V1719*R1719</x:f>
        <x:v>881.9715600000002</x:v>
      </x:c>
      <x:c r="Y1719" s="60" t="n">
        <x:f>V1719*S1719</x:f>
        <x:v>674.44884</x:v>
      </x:c>
      <x:c r="Z1719" s="60" t="n">
        <x:f>H1719*J1719*T1719</x:f>
        <x:v>35.451192</x:v>
      </x:c>
      <x:c r="AA1719" s="60" t="n">
        <x:f>P1719+W1719+X1719-Y1719-Z1719-U1719</x:f>
        <x:v>620.1239581600003</x:v>
      </x:c>
      <x:c r="AB1719" s="32" t="n">
        <x:f>IFERROR(AA1719/(P1719+W1719+X1719),0)</x:f>
        <x:v>0.4218461483016374</x:v>
      </x:c>
      <x:c r="AC1719" t="n">
        <x:f>IF(O1719="High",0,IF(I1719&gt;=1800,3,IF(I1719&gt;=900,2,1))+IF(K1719&gt;=0.9,2,IF(K1719&gt;=0.75,1,0))+IF(J1719&lt;=0.7,2,IF(J1719&lt;=0.85,1,0))+IF(M1719&gt;=8,1,0))</x:f>
        <x:v>6</x:v>
      </x:c>
      <x:c r="AD1719" t="str">
        <x:f>IF(AND(O1719&lt;&gt;"High",AC1719&gt;=Assumptions!$B$10,AA1719&gt;0),"Priority Growth",IF(AND(O1719="Low",AA1719&gt;0),"Maintain","Watch"))</x:f>
        <x:v>Priority Growth</x:v>
      </x:c>
      <x:c r="AE1719" s="60" t="n">
        <x:f>MAX(AA1719,0)*N1719</x:f>
        <x:v>121.54429579936006</x:v>
      </x:c>
      <x:c r="AF1719" t="str">
        <x:f>IF(AND(AA1719&gt;=Assumptions!$B$11,O1719&lt;&gt;"High",OR(N1719&gt;=Assumptions!$B$12,M1719&lt;=6)),"High","Standard")</x:f>
        <x:v>High</x:v>
      </x:c>
    </x:row>
    <x:row r="1720">
      <x:c r="A1720" t="str">
        <x:f>'Raw_Data'!A1720</x:f>
        <x:v>C01719</x:v>
      </x:c>
      <x:c r="B1720" t="n">
        <x:f>'Raw_Data'!B1720</x:f>
        <x:v>39</x:v>
      </x:c>
      <x:c r="C1720" s="30" t="n">
        <x:f>'Raw_Data'!C1720</x:f>
        <x:v>40198</x:v>
      </x:c>
      <x:c r="D1720" t="n">
        <x:f>'Raw_Data'!D1720</x:f>
        <x:v>684</x:v>
      </x:c>
      <x:c r="E1720" t="n">
        <x:f>'Raw_Data'!E1720</x:f>
        <x:v>37</x:v>
      </x:c>
      <x:c r="F1720" t="str">
        <x:f>PROPER(TRIM('Raw_Data'!F1720))</x:f>
        <x:v>Classic</x:v>
      </x:c>
      <x:c r="G1720" t="str">
        <x:f>PROPER(TRIM('Raw_Data'!G1720))</x:f>
        <x:v>Branch</x:v>
      </x:c>
      <x:c r="H1720" s="60" t="n">
        <x:f>'Raw_Data'!H1720</x:f>
        <x:v>1000</x:v>
      </x:c>
      <x:c r="I1720" s="60" t="n">
        <x:f>'Raw_Data'!I1720</x:f>
        <x:v>294.89</x:v>
      </x:c>
      <x:c r="J1720" s="32" t="n">
        <x:f>'Raw_Data'!J1720</x:f>
        <x:v>0.504</x:v>
      </x:c>
      <x:c r="K1720" s="32" t="n">
        <x:f>'Raw_Data'!K1720</x:f>
        <x:v>0.873</x:v>
      </x:c>
      <x:c r="L1720" t="n">
        <x:f>'Raw_Data'!L1720</x:f>
        <x:v>1</x:v>
      </x:c>
      <x:c r="M1720" t="n">
        <x:f>IF('Raw_Data'!M1720="",Assumptions!$B$15,'Raw_Data'!M1720)</x:f>
        <x:v>5</x:v>
      </x:c>
      <x:c r="N1720" s="32" t="n">
        <x:f>'Raw_Data'!N1720</x:f>
        <x:v>0.256</x:v>
      </x:c>
      <x:c r="O1720" t="str">
        <x:f>IF(OR(D1720&lt;620,L1720&gt;=2,J1720&gt;0.9),"High",IF(OR(D1720&lt;700,L1720=1,J1720&gt;0.75),"Medium","Low"))</x:f>
        <x:v>Medium</x:v>
      </x:c>
      <x:c r="P1720" s="30" t="n">
        <x:f>XLOOKUP(F1720,Assumptions!$A$4:$A$6,Assumptions!$B$4:$B$6)</x:f>
        <x:v>0</x:v>
      </x:c>
      <x:c r="Q1720" s="32" t="n">
        <x:f>XLOOKUP(F1720,Assumptions!$A$4:$A$6,Assumptions!$C$4:$C$6)</x:f>
        <x:v>0.229</x:v>
      </x:c>
      <x:c r="R1720" s="32" t="n">
        <x:f>XLOOKUP(F1720,Assumptions!$A$4:$A$6,Assumptions!$D$4:$D$6)</x:f>
        <x:v>0.015</x:v>
      </x:c>
      <x:c r="S1720" s="32" t="n">
        <x:f>XLOOKUP(F1720,Assumptions!$A$4:$A$6,Assumptions!$E$4:$E$6)</x:f>
        <x:v>0.0075</x:v>
      </x:c>
      <x:c r="T1720" s="32" t="n">
        <x:f>XLOOKUP(O1720,Assumptions!$H$4:$H$6,Assumptions!$I$4:$I$6)</x:f>
        <x:v>0.012</x:v>
      </x:c>
      <x:c r="U1720" s="30" t="n">
        <x:f>XLOOKUP(F1720,Assumptions!$A$4:$A$6,Assumptions!$F$4:$F$6)</x:f>
        <x:v>60</x:v>
      </x:c>
      <x:c r="V1720" s="60" t="n">
        <x:f>I1720*12</x:f>
        <x:v>3538.68</x:v>
      </x:c>
      <x:c r="W1720" s="60" t="n">
        <x:f>H1720*J1720*(1-K1720)*Q1720</x:f>
        <x:v>14.657831999999999</x:v>
      </x:c>
      <x:c r="X1720" s="60" t="n">
        <x:f>V1720*R1720</x:f>
        <x:v>53.0802</x:v>
      </x:c>
      <x:c r="Y1720" s="60" t="n">
        <x:f>V1720*S1720</x:f>
        <x:v>26.5401</x:v>
      </x:c>
      <x:c r="Z1720" s="60" t="n">
        <x:f>H1720*J1720*T1720</x:f>
        <x:v>6.048</x:v>
      </x:c>
      <x:c r="AA1720" s="60" t="n">
        <x:f>P1720+W1720+X1720-Y1720-Z1720-U1720</x:f>
        <x:v>-24.850067999999993</x:v>
      </x:c>
      <x:c r="AB1720" s="32" t="n">
        <x:f>IFERROR(AA1720/(P1720+W1720+X1720),0)</x:f>
        <x:v>-0.3668554764035659</x:v>
      </x:c>
      <x:c r="AC1720" t="n">
        <x:f>IF(O1720="High",0,IF(I1720&gt;=1800,3,IF(I1720&gt;=900,2,1))+IF(K1720&gt;=0.9,2,IF(K1720&gt;=0.75,1,0))+IF(J1720&lt;=0.7,2,IF(J1720&lt;=0.85,1,0))+IF(M1720&gt;=8,1,0))</x:f>
        <x:v>4</x:v>
      </x:c>
      <x:c r="AD1720" t="str">
        <x:f>IF(AND(O1720&lt;&gt;"High",AC1720&gt;=Assumptions!$B$10,AA1720&gt;0),"Priority Growth",IF(AND(O1720="Low",AA1720&gt;0),"Maintain","Watch"))</x:f>
        <x:v>Watch</x:v>
      </x:c>
      <x:c r="AE1720" s="60" t="n">
        <x:f>MAX(AA1720,0)*N1720</x:f>
        <x:v>0</x:v>
      </x:c>
      <x:c r="AF1720" t="str">
        <x:f>IF(AND(AA1720&gt;=Assumptions!$B$11,O1720&lt;&gt;"High",OR(N1720&gt;=Assumptions!$B$12,M1720&lt;=6)),"High","Standard")</x:f>
        <x:v>Standard</x:v>
      </x:c>
    </x:row>
    <x:row r="1721">
      <x:c r="A1721" t="str">
        <x:f>'Raw_Data'!A1721</x:f>
        <x:v>C01720</x:v>
      </x:c>
      <x:c r="B1721" t="n">
        <x:f>'Raw_Data'!B1721</x:f>
        <x:v>47</x:v>
      </x:c>
      <x:c r="C1721" s="30" t="n">
        <x:f>'Raw_Data'!C1721</x:f>
        <x:v>71795</x:v>
      </x:c>
      <x:c r="D1721" t="n">
        <x:f>'Raw_Data'!D1721</x:f>
        <x:v>756</x:v>
      </x:c>
      <x:c r="E1721" t="n">
        <x:f>'Raw_Data'!E1721</x:f>
        <x:v>22</x:v>
      </x:c>
      <x:c r="F1721" t="str">
        <x:f>PROPER(TRIM('Raw_Data'!F1721))</x:f>
        <x:v>Gold</x:v>
      </x:c>
      <x:c r="G1721" t="str">
        <x:f>PROPER(TRIM('Raw_Data'!G1721))</x:f>
        <x:v>Partner</x:v>
      </x:c>
      <x:c r="H1721" s="60" t="n">
        <x:f>'Raw_Data'!H1721</x:f>
        <x:v>17127</x:v>
      </x:c>
      <x:c r="I1721" s="60" t="n">
        <x:f>'Raw_Data'!I1721</x:f>
        <x:v>1765.19</x:v>
      </x:c>
      <x:c r="J1721" s="32" t="n">
        <x:f>'Raw_Data'!J1721</x:f>
        <x:v>0.239</x:v>
      </x:c>
      <x:c r="K1721" s="32" t="n">
        <x:f>'Raw_Data'!K1721</x:f>
        <x:v>0.865</x:v>
      </x:c>
      <x:c r="L1721" t="n">
        <x:f>'Raw_Data'!L1721</x:f>
        <x:v>0</x:v>
      </x:c>
      <x:c r="M1721" t="n">
        <x:f>IF('Raw_Data'!M1721="",Assumptions!$B$15,'Raw_Data'!M1721)</x:f>
        <x:v>5</x:v>
      </x:c>
      <x:c r="N1721" s="32" t="n">
        <x:f>'Raw_Data'!N1721</x:f>
        <x:v>0.198</x:v>
      </x:c>
      <x:c r="O1721" t="str">
        <x:f>IF(OR(D1721&lt;620,L1721&gt;=2,J1721&gt;0.9),"High",IF(OR(D1721&lt;700,L1721=1,J1721&gt;0.75),"Medium","Low"))</x:f>
        <x:v>Low</x:v>
      </x:c>
      <x:c r="P1721" s="30" t="n">
        <x:f>XLOOKUP(F1721,Assumptions!$A$4:$A$6,Assumptions!$B$4:$B$6)</x:f>
        <x:v>95</x:v>
      </x:c>
      <x:c r="Q1721" s="32" t="n">
        <x:f>XLOOKUP(F1721,Assumptions!$A$4:$A$6,Assumptions!$C$4:$C$6)</x:f>
        <x:v>0.219</x:v>
      </x:c>
      <x:c r="R1721" s="32" t="n">
        <x:f>XLOOKUP(F1721,Assumptions!$A$4:$A$6,Assumptions!$D$4:$D$6)</x:f>
        <x:v>0.016</x:v>
      </x:c>
      <x:c r="S1721" s="32" t="n">
        <x:f>XLOOKUP(F1721,Assumptions!$A$4:$A$6,Assumptions!$E$4:$E$6)</x:f>
        <x:v>0.01</x:v>
      </x:c>
      <x:c r="T1721" s="32" t="n">
        <x:f>XLOOKUP(O1721,Assumptions!$H$4:$H$6,Assumptions!$I$4:$I$6)</x:f>
        <x:v>0.0035</x:v>
      </x:c>
      <x:c r="U1721" s="30" t="n">
        <x:f>XLOOKUP(F1721,Assumptions!$A$4:$A$6,Assumptions!$F$4:$F$6)</x:f>
        <x:v>90</x:v>
      </x:c>
      <x:c r="V1721" s="60" t="n">
        <x:f>I1721*12</x:f>
        <x:v>21182.28</x:v>
      </x:c>
      <x:c r="W1721" s="60" t="n">
        <x:f>H1721*J1721*(1-K1721)*Q1721</x:f>
        <x:v>121.019981445</x:v>
      </x:c>
      <x:c r="X1721" s="60" t="n">
        <x:f>V1721*R1721</x:f>
        <x:v>338.91648</x:v>
      </x:c>
      <x:c r="Y1721" s="60" t="n">
        <x:f>V1721*S1721</x:f>
        <x:v>211.8228</x:v>
      </x:c>
      <x:c r="Z1721" s="60" t="n">
        <x:f>H1721*J1721*T1721</x:f>
        <x:v>14.326735499999998</x:v>
      </x:c>
      <x:c r="AA1721" s="60" t="n">
        <x:f>P1721+W1721+X1721-Y1721-Z1721-U1721</x:f>
        <x:v>238.78692594499995</x:v>
      </x:c>
      <x:c r="AB1721" s="32" t="n">
        <x:f>IFERROR(AA1721/(P1721+W1721+X1721),0)</x:f>
        <x:v>0.4302959753684634</x:v>
      </x:c>
      <x:c r="AC1721" t="n">
        <x:f>IF(O1721="High",0,IF(I1721&gt;=1800,3,IF(I1721&gt;=900,2,1))+IF(K1721&gt;=0.9,2,IF(K1721&gt;=0.75,1,0))+IF(J1721&lt;=0.7,2,IF(J1721&lt;=0.85,1,0))+IF(M1721&gt;=8,1,0))</x:f>
        <x:v>5</x:v>
      </x:c>
      <x:c r="AD1721" t="str">
        <x:f>IF(AND(O1721&lt;&gt;"High",AC1721&gt;=Assumptions!$B$10,AA1721&gt;0),"Priority Growth",IF(AND(O1721="Low",AA1721&gt;0),"Maintain","Watch"))</x:f>
        <x:v>Maintain</x:v>
      </x:c>
      <x:c r="AE1721" s="60" t="n">
        <x:f>MAX(AA1721,0)*N1721</x:f>
        <x:v>47.27981133710999</x:v>
      </x:c>
      <x:c r="AF1721" t="str">
        <x:f>IF(AND(AA1721&gt;=Assumptions!$B$11,O1721&lt;&gt;"High",OR(N1721&gt;=Assumptions!$B$12,M1721&lt;=6)),"High","Standard")</x:f>
        <x:v>Standard</x:v>
      </x:c>
    </x:row>
    <x:row r="1722">
      <x:c r="A1722" t="str">
        <x:f>'Raw_Data'!A1722</x:f>
        <x:v>C01721</x:v>
      </x:c>
      <x:c r="B1722" t="n">
        <x:f>'Raw_Data'!B1722</x:f>
        <x:v>38</x:v>
      </x:c>
      <x:c r="C1722" s="30" t="n">
        <x:f>'Raw_Data'!C1722</x:f>
        <x:v>74573</x:v>
      </x:c>
      <x:c r="D1722" t="n">
        <x:f>'Raw_Data'!D1722</x:f>
        <x:v>610</x:v>
      </x:c>
      <x:c r="E1722" t="n">
        <x:f>'Raw_Data'!E1722</x:f>
        <x:v>19</x:v>
      </x:c>
      <x:c r="F1722" t="str">
        <x:f>PROPER(TRIM('Raw_Data'!F1722))</x:f>
        <x:v>Classic</x:v>
      </x:c>
      <x:c r="G1722" t="str">
        <x:f>PROPER(TRIM('Raw_Data'!G1722))</x:f>
        <x:v>Partner</x:v>
      </x:c>
      <x:c r="H1722" s="60" t="n">
        <x:f>'Raw_Data'!H1722</x:f>
        <x:v>3629</x:v>
      </x:c>
      <x:c r="I1722" s="60" t="n">
        <x:f>'Raw_Data'!I1722</x:f>
        <x:v>200.08</x:v>
      </x:c>
      <x:c r="J1722" s="32" t="n">
        <x:f>'Raw_Data'!J1722</x:f>
        <x:v>0.578</x:v>
      </x:c>
      <x:c r="K1722" s="32" t="n">
        <x:f>'Raw_Data'!K1722</x:f>
        <x:v>0.719</x:v>
      </x:c>
      <x:c r="L1722" t="n">
        <x:f>'Raw_Data'!L1722</x:f>
        <x:v>0</x:v>
      </x:c>
      <x:c r="M1722" t="n">
        <x:f>IF('Raw_Data'!M1722="",Assumptions!$B$15,'Raw_Data'!M1722)</x:f>
        <x:v>7</x:v>
      </x:c>
      <x:c r="N1722" s="32" t="n">
        <x:f>'Raw_Data'!N1722</x:f>
        <x:v>0.096</x:v>
      </x:c>
      <x:c r="O1722" t="str">
        <x:f>IF(OR(D1722&lt;620,L1722&gt;=2,J1722&gt;0.9),"High",IF(OR(D1722&lt;700,L1722=1,J1722&gt;0.75),"Medium","Low"))</x:f>
        <x:v>High</x:v>
      </x:c>
      <x:c r="P1722" s="30" t="n">
        <x:f>XLOOKUP(F1722,Assumptions!$A$4:$A$6,Assumptions!$B$4:$B$6)</x:f>
        <x:v>0</x:v>
      </x:c>
      <x:c r="Q1722" s="32" t="n">
        <x:f>XLOOKUP(F1722,Assumptions!$A$4:$A$6,Assumptions!$C$4:$C$6)</x:f>
        <x:v>0.229</x:v>
      </x:c>
      <x:c r="R1722" s="32" t="n">
        <x:f>XLOOKUP(F1722,Assumptions!$A$4:$A$6,Assumptions!$D$4:$D$6)</x:f>
        <x:v>0.015</x:v>
      </x:c>
      <x:c r="S1722" s="32" t="n">
        <x:f>XLOOKUP(F1722,Assumptions!$A$4:$A$6,Assumptions!$E$4:$E$6)</x:f>
        <x:v>0.0075</x:v>
      </x:c>
      <x:c r="T1722" s="32" t="n">
        <x:f>XLOOKUP(O1722,Assumptions!$H$4:$H$6,Assumptions!$I$4:$I$6)</x:f>
        <x:v>0.045</x:v>
      </x:c>
      <x:c r="U1722" s="30" t="n">
        <x:f>XLOOKUP(F1722,Assumptions!$A$4:$A$6,Assumptions!$F$4:$F$6)</x:f>
        <x:v>60</x:v>
      </x:c>
      <x:c r="V1722" s="60" t="n">
        <x:f>I1722*12</x:f>
        <x:v>2400.96</x:v>
      </x:c>
      <x:c r="W1722" s="60" t="n">
        <x:f>H1722*J1722*(1-K1722)*Q1722</x:f>
        <x:v>134.976017138</x:v>
      </x:c>
      <x:c r="X1722" s="60" t="n">
        <x:f>V1722*R1722</x:f>
        <x:v>36.0144</x:v>
      </x:c>
      <x:c r="Y1722" s="60" t="n">
        <x:f>V1722*S1722</x:f>
        <x:v>18.0072</x:v>
      </x:c>
      <x:c r="Z1722" s="60" t="n">
        <x:f>H1722*J1722*T1722</x:f>
        <x:v>94.39029</x:v>
      </x:c>
      <x:c r="AA1722" s="60" t="n">
        <x:f>P1722+W1722+X1722-Y1722-Z1722-U1722</x:f>
        <x:v>-1.4070728620000068</x:v>
      </x:c>
      <x:c r="AB1722" s="32" t="n">
        <x:f>IFERROR(AA1722/(P1722+W1722+X1722),0)</x:f>
        <x:v>-0.008228957420838448</x:v>
      </x:c>
      <x:c r="AC1722" t="n">
        <x:f>IF(O1722="High",0,IF(I1722&gt;=1800,3,IF(I1722&gt;=900,2,1))+IF(K1722&gt;=0.9,2,IF(K1722&gt;=0.75,1,0))+IF(J1722&lt;=0.7,2,IF(J1722&lt;=0.85,1,0))+IF(M1722&gt;=8,1,0))</x:f>
        <x:v>0</x:v>
      </x:c>
      <x:c r="AD1722" t="str">
        <x:f>IF(AND(O1722&lt;&gt;"High",AC1722&gt;=Assumptions!$B$10,AA1722&gt;0),"Priority Growth",IF(AND(O1722="Low",AA1722&gt;0),"Maintain","Watch"))</x:f>
        <x:v>Watch</x:v>
      </x:c>
      <x:c r="AE1722" s="60" t="n">
        <x:f>MAX(AA1722,0)*N1722</x:f>
        <x:v>0</x:v>
      </x:c>
      <x:c r="AF1722" t="str">
        <x:f>IF(AND(AA1722&gt;=Assumptions!$B$11,O1722&lt;&gt;"High",OR(N1722&gt;=Assumptions!$B$12,M1722&lt;=6)),"High","Standard")</x:f>
        <x:v>Standard</x:v>
      </x:c>
    </x:row>
    <x:row r="1723">
      <x:c r="A1723" t="str">
        <x:f>'Raw_Data'!A1723</x:f>
        <x:v>C01722</x:v>
      </x:c>
      <x:c r="B1723" t="n">
        <x:f>'Raw_Data'!B1723</x:f>
        <x:v>41</x:v>
      </x:c>
      <x:c r="C1723" s="30" t="n">
        <x:f>'Raw_Data'!C1723</x:f>
        <x:v>35599</x:v>
      </x:c>
      <x:c r="D1723" t="n">
        <x:f>'Raw_Data'!D1723</x:f>
        <x:v>687</x:v>
      </x:c>
      <x:c r="E1723" t="n">
        <x:f>'Raw_Data'!E1723</x:f>
        <x:v>23</x:v>
      </x:c>
      <x:c r="F1723" t="str">
        <x:f>PROPER(TRIM('Raw_Data'!F1723))</x:f>
        <x:v>Classic</x:v>
      </x:c>
      <x:c r="G1723" t="str">
        <x:f>PROPER(TRIM('Raw_Data'!G1723))</x:f>
        <x:v>Direct Mail</x:v>
      </x:c>
      <x:c r="H1723" s="60" t="n">
        <x:f>'Raw_Data'!H1723</x:f>
        <x:v>7306</x:v>
      </x:c>
      <x:c r="I1723" s="60" t="n">
        <x:f>'Raw_Data'!I1723</x:f>
        <x:v>712.76</x:v>
      </x:c>
      <x:c r="J1723" s="32" t="n">
        <x:f>'Raw_Data'!J1723</x:f>
        <x:v>0.391</x:v>
      </x:c>
      <x:c r="K1723" s="32" t="n">
        <x:f>'Raw_Data'!K1723</x:f>
        <x:v>0.81</x:v>
      </x:c>
      <x:c r="L1723" t="n">
        <x:f>'Raw_Data'!L1723</x:f>
        <x:v>0</x:v>
      </x:c>
      <x:c r="M1723" t="n">
        <x:f>IF('Raw_Data'!M1723="",Assumptions!$B$15,'Raw_Data'!M1723)</x:f>
        <x:v>8</x:v>
      </x:c>
      <x:c r="N1723" s="32" t="n">
        <x:f>'Raw_Data'!N1723</x:f>
        <x:v>0.053</x:v>
      </x:c>
      <x:c r="O1723" t="str">
        <x:f>IF(OR(D1723&lt;620,L1723&gt;=2,J1723&gt;0.9),"High",IF(OR(D1723&lt;700,L1723=1,J1723&gt;0.75),"Medium","Low"))</x:f>
        <x:v>Medium</x:v>
      </x:c>
      <x:c r="P1723" s="30" t="n">
        <x:f>XLOOKUP(F1723,Assumptions!$A$4:$A$6,Assumptions!$B$4:$B$6)</x:f>
        <x:v>0</x:v>
      </x:c>
      <x:c r="Q1723" s="32" t="n">
        <x:f>XLOOKUP(F1723,Assumptions!$A$4:$A$6,Assumptions!$C$4:$C$6)</x:f>
        <x:v>0.229</x:v>
      </x:c>
      <x:c r="R1723" s="32" t="n">
        <x:f>XLOOKUP(F1723,Assumptions!$A$4:$A$6,Assumptions!$D$4:$D$6)</x:f>
        <x:v>0.015</x:v>
      </x:c>
      <x:c r="S1723" s="32" t="n">
        <x:f>XLOOKUP(F1723,Assumptions!$A$4:$A$6,Assumptions!$E$4:$E$6)</x:f>
        <x:v>0.0075</x:v>
      </x:c>
      <x:c r="T1723" s="32" t="n">
        <x:f>XLOOKUP(O1723,Assumptions!$H$4:$H$6,Assumptions!$I$4:$I$6)</x:f>
        <x:v>0.012</x:v>
      </x:c>
      <x:c r="U1723" s="30" t="n">
        <x:f>XLOOKUP(F1723,Assumptions!$A$4:$A$6,Assumptions!$F$4:$F$6)</x:f>
        <x:v>60</x:v>
      </x:c>
      <x:c r="V1723" s="60" t="n">
        <x:f>I1723*12</x:f>
        <x:v>8553.119999999999</x:v>
      </x:c>
      <x:c r="W1723" s="60" t="n">
        <x:f>H1723*J1723*(1-K1723)*Q1723</x:f>
        <x:v>124.29266745999998</x:v>
      </x:c>
      <x:c r="X1723" s="60" t="n">
        <x:f>V1723*R1723</x:f>
        <x:v>128.2968</x:v>
      </x:c>
      <x:c r="Y1723" s="60" t="n">
        <x:f>V1723*S1723</x:f>
        <x:v>64.1484</x:v>
      </x:c>
      <x:c r="Z1723" s="60" t="n">
        <x:f>H1723*J1723*T1723</x:f>
        <x:v>34.279752</x:v>
      </x:c>
      <x:c r="AA1723" s="60" t="n">
        <x:f>P1723+W1723+X1723-Y1723-Z1723-U1723</x:f>
        <x:v>94.16131546</x:v>
      </x:c>
      <x:c r="AB1723" s="32" t="n">
        <x:f>IFERROR(AA1723/(P1723+W1723+X1723),0)</x:f>
        <x:v>0.37278401354922436</x:v>
      </x:c>
      <x:c r="AC1723" t="n">
        <x:f>IF(O1723="High",0,IF(I1723&gt;=1800,3,IF(I1723&gt;=900,2,1))+IF(K1723&gt;=0.9,2,IF(K1723&gt;=0.75,1,0))+IF(J1723&lt;=0.7,2,IF(J1723&lt;=0.85,1,0))+IF(M1723&gt;=8,1,0))</x:f>
        <x:v>5</x:v>
      </x:c>
      <x:c r="AD1723" t="str">
        <x:f>IF(AND(O1723&lt;&gt;"High",AC1723&gt;=Assumptions!$B$10,AA1723&gt;0),"Priority Growth",IF(AND(O1723="Low",AA1723&gt;0),"Maintain","Watch"))</x:f>
        <x:v>Watch</x:v>
      </x:c>
      <x:c r="AE1723" s="60" t="n">
        <x:f>MAX(AA1723,0)*N1723</x:f>
        <x:v>4.99054971938</x:v>
      </x:c>
      <x:c r="AF1723" t="str">
        <x:f>IF(AND(AA1723&gt;=Assumptions!$B$11,O1723&lt;&gt;"High",OR(N1723&gt;=Assumptions!$B$12,M1723&lt;=6)),"High","Standard")</x:f>
        <x:v>Standard</x:v>
      </x:c>
    </x:row>
    <x:row r="1724">
      <x:c r="A1724" t="str">
        <x:f>'Raw_Data'!A1724</x:f>
        <x:v>C01723</x:v>
      </x:c>
      <x:c r="B1724" t="n">
        <x:f>'Raw_Data'!B1724</x:f>
        <x:v>42</x:v>
      </x:c>
      <x:c r="C1724" s="30" t="n">
        <x:f>'Raw_Data'!C1724</x:f>
        <x:v>119997</x:v>
      </x:c>
      <x:c r="D1724" t="n">
        <x:f>'Raw_Data'!D1724</x:f>
        <x:v>637</x:v>
      </x:c>
      <x:c r="E1724" t="n">
        <x:f>'Raw_Data'!E1724</x:f>
        <x:v>148</x:v>
      </x:c>
      <x:c r="F1724" t="str">
        <x:f>PROPER(TRIM('Raw_Data'!F1724))</x:f>
        <x:v>Gold</x:v>
      </x:c>
      <x:c r="G1724" t="str">
        <x:f>PROPER(TRIM('Raw_Data'!G1724))</x:f>
        <x:v>Partner</x:v>
      </x:c>
      <x:c r="H1724" s="60" t="n">
        <x:f>'Raw_Data'!H1724</x:f>
        <x:v>13625</x:v>
      </x:c>
      <x:c r="I1724" s="60" t="n">
        <x:f>'Raw_Data'!I1724</x:f>
        <x:v>1766.19</x:v>
      </x:c>
      <x:c r="J1724" s="32" t="n">
        <x:f>'Raw_Data'!J1724</x:f>
        <x:v>0.641</x:v>
      </x:c>
      <x:c r="K1724" s="32" t="n">
        <x:f>'Raw_Data'!K1724</x:f>
        <x:v>0.793</x:v>
      </x:c>
      <x:c r="L1724" t="n">
        <x:f>'Raw_Data'!L1724</x:f>
        <x:v>0</x:v>
      </x:c>
      <x:c r="M1724" t="n">
        <x:f>IF('Raw_Data'!M1724="",Assumptions!$B$15,'Raw_Data'!M1724)</x:f>
        <x:v>9</x:v>
      </x:c>
      <x:c r="N1724" s="32" t="n">
        <x:f>'Raw_Data'!N1724</x:f>
        <x:v>0.056</x:v>
      </x:c>
      <x:c r="O1724" t="str">
        <x:f>IF(OR(D1724&lt;620,L1724&gt;=2,J1724&gt;0.9),"High",IF(OR(D1724&lt;700,L1724=1,J1724&gt;0.75),"Medium","Low"))</x:f>
        <x:v>Medium</x:v>
      </x:c>
      <x:c r="P1724" s="30" t="n">
        <x:f>XLOOKUP(F1724,Assumptions!$A$4:$A$6,Assumptions!$B$4:$B$6)</x:f>
        <x:v>95</x:v>
      </x:c>
      <x:c r="Q1724" s="32" t="n">
        <x:f>XLOOKUP(F1724,Assumptions!$A$4:$A$6,Assumptions!$C$4:$C$6)</x:f>
        <x:v>0.219</x:v>
      </x:c>
      <x:c r="R1724" s="32" t="n">
        <x:f>XLOOKUP(F1724,Assumptions!$A$4:$A$6,Assumptions!$D$4:$D$6)</x:f>
        <x:v>0.016</x:v>
      </x:c>
      <x:c r="S1724" s="32" t="n">
        <x:f>XLOOKUP(F1724,Assumptions!$A$4:$A$6,Assumptions!$E$4:$E$6)</x:f>
        <x:v>0.01</x:v>
      </x:c>
      <x:c r="T1724" s="32" t="n">
        <x:f>XLOOKUP(O1724,Assumptions!$H$4:$H$6,Assumptions!$I$4:$I$6)</x:f>
        <x:v>0.012</x:v>
      </x:c>
      <x:c r="U1724" s="30" t="n">
        <x:f>XLOOKUP(F1724,Assumptions!$A$4:$A$6,Assumptions!$F$4:$F$6)</x:f>
        <x:v>90</x:v>
      </x:c>
      <x:c r="V1724" s="60" t="n">
        <x:f>I1724*12</x:f>
        <x:v>21194.28</x:v>
      </x:c>
      <x:c r="W1724" s="60" t="n">
        <x:f>H1724*J1724*(1-K1724)*Q1724</x:f>
        <x:v>395.92142212499994</x:v>
      </x:c>
      <x:c r="X1724" s="60" t="n">
        <x:f>V1724*R1724</x:f>
        <x:v>339.10848</x:v>
      </x:c>
      <x:c r="Y1724" s="60" t="n">
        <x:f>V1724*S1724</x:f>
        <x:v>211.9428</x:v>
      </x:c>
      <x:c r="Z1724" s="60" t="n">
        <x:f>H1724*J1724*T1724</x:f>
        <x:v>104.8035</x:v>
      </x:c>
      <x:c r="AA1724" s="60" t="n">
        <x:f>P1724+W1724+X1724-Y1724-Z1724-U1724</x:f>
        <x:v>423.2836021249999</x:v>
      </x:c>
      <x:c r="AB1724" s="32" t="n">
        <x:f>IFERROR(AA1724/(P1724+W1724+X1724),0)</x:f>
        <x:v>0.5099618713028663</x:v>
      </x:c>
      <x:c r="AC1724" t="n">
        <x:f>IF(O1724="High",0,IF(I1724&gt;=1800,3,IF(I1724&gt;=900,2,1))+IF(K1724&gt;=0.9,2,IF(K1724&gt;=0.75,1,0))+IF(J1724&lt;=0.7,2,IF(J1724&lt;=0.85,1,0))+IF(M1724&gt;=8,1,0))</x:f>
        <x:v>6</x:v>
      </x:c>
      <x:c r="AD1724" t="str">
        <x:f>IF(AND(O1724&lt;&gt;"High",AC1724&gt;=Assumptions!$B$10,AA1724&gt;0),"Priority Growth",IF(AND(O1724="Low",AA1724&gt;0),"Maintain","Watch"))</x:f>
        <x:v>Priority Growth</x:v>
      </x:c>
      <x:c r="AE1724" s="60" t="n">
        <x:f>MAX(AA1724,0)*N1724</x:f>
        <x:v>23.703881718999995</x:v>
      </x:c>
      <x:c r="AF1724" t="str">
        <x:f>IF(AND(AA1724&gt;=Assumptions!$B$11,O1724&lt;&gt;"High",OR(N1724&gt;=Assumptions!$B$12,M1724&lt;=6)),"High","Standard")</x:f>
        <x:v>Standard</x:v>
      </x:c>
    </x:row>
    <x:row r="1725">
      <x:c r="A1725" t="str">
        <x:f>'Raw_Data'!A1725</x:f>
        <x:v>C01724</x:v>
      </x:c>
      <x:c r="B1725" t="n">
        <x:f>'Raw_Data'!B1725</x:f>
        <x:v>21</x:v>
      </x:c>
      <x:c r="C1725" s="30" t="n">
        <x:f>'Raw_Data'!C1725</x:f>
        <x:v>101072</x:v>
      </x:c>
      <x:c r="D1725" t="n">
        <x:f>'Raw_Data'!D1725</x:f>
        <x:v>740</x:v>
      </x:c>
      <x:c r="E1725" t="n">
        <x:f>'Raw_Data'!E1725</x:f>
        <x:v>22</x:v>
      </x:c>
      <x:c r="F1725" t="str">
        <x:f>PROPER(TRIM('Raw_Data'!F1725))</x:f>
        <x:v>Platinum</x:v>
      </x:c>
      <x:c r="G1725" t="str">
        <x:f>PROPER(TRIM('Raw_Data'!G1725))</x:f>
        <x:v>Digital</x:v>
      </x:c>
      <x:c r="H1725" s="60" t="n">
        <x:f>'Raw_Data'!H1725</x:f>
        <x:v>26531</x:v>
      </x:c>
      <x:c r="I1725" s="60" t="n">
        <x:f>'Raw_Data'!I1725</x:f>
        <x:v>2289.54</x:v>
      </x:c>
      <x:c r="J1725" s="32" t="n">
        <x:f>'Raw_Data'!J1725</x:f>
        <x:v>0.253</x:v>
      </x:c>
      <x:c r="K1725" s="32" t="n">
        <x:f>'Raw_Data'!K1725</x:f>
        <x:v>0.782</x:v>
      </x:c>
      <x:c r="L1725" t="n">
        <x:f>'Raw_Data'!L1725</x:f>
        <x:v>0</x:v>
      </x:c>
      <x:c r="M1725" t="n">
        <x:f>IF('Raw_Data'!M1725="",Assumptions!$B$15,'Raw_Data'!M1725)</x:f>
        <x:v>4</x:v>
      </x:c>
      <x:c r="N1725" s="32" t="n">
        <x:f>'Raw_Data'!N1725</x:f>
        <x:v>0.275</x:v>
      </x:c>
      <x:c r="O1725" t="str">
        <x:f>IF(OR(D1725&lt;620,L1725&gt;=2,J1725&gt;0.9),"High",IF(OR(D1725&lt;700,L1725=1,J1725&gt;0.75),"Medium","Low"))</x:f>
        <x:v>Low</x:v>
      </x:c>
      <x:c r="P1725" s="30" t="n">
        <x:f>XLOOKUP(F1725,Assumptions!$A$4:$A$6,Assumptions!$B$4:$B$6)</x:f>
        <x:v>195</x:v>
      </x:c>
      <x:c r="Q1725" s="32" t="n">
        <x:f>XLOOKUP(F1725,Assumptions!$A$4:$A$6,Assumptions!$C$4:$C$6)</x:f>
        <x:v>0.199</x:v>
      </x:c>
      <x:c r="R1725" s="32" t="n">
        <x:f>XLOOKUP(F1725,Assumptions!$A$4:$A$6,Assumptions!$D$4:$D$6)</x:f>
        <x:v>0.017</x:v>
      </x:c>
      <x:c r="S1725" s="32" t="n">
        <x:f>XLOOKUP(F1725,Assumptions!$A$4:$A$6,Assumptions!$E$4:$E$6)</x:f>
        <x:v>0.013</x:v>
      </x:c>
      <x:c r="T1725" s="32" t="n">
        <x:f>XLOOKUP(O1725,Assumptions!$H$4:$H$6,Assumptions!$I$4:$I$6)</x:f>
        <x:v>0.0035</x:v>
      </x:c>
      <x:c r="U1725" s="30" t="n">
        <x:f>XLOOKUP(F1725,Assumptions!$A$4:$A$6,Assumptions!$F$4:$F$6)</x:f>
        <x:v>140</x:v>
      </x:c>
      <x:c r="V1725" s="60" t="n">
        <x:f>I1725*12</x:f>
        <x:v>27474.48</x:v>
      </x:c>
      <x:c r="W1725" s="60" t="n">
        <x:f>H1725*J1725*(1-K1725)*Q1725</x:f>
        <x:v>291.194864026</x:v>
      </x:c>
      <x:c r="X1725" s="60" t="n">
        <x:f>V1725*R1725</x:f>
        <x:v>467.06616</x:v>
      </x:c>
      <x:c r="Y1725" s="60" t="n">
        <x:f>V1725*S1725</x:f>
        <x:v>357.16823999999997</x:v>
      </x:c>
      <x:c r="Z1725" s="60" t="n">
        <x:f>H1725*J1725*T1725</x:f>
        <x:v>23.4932005</x:v>
      </x:c>
      <x:c r="AA1725" s="60" t="n">
        <x:f>P1725+W1725+X1725-Y1725-Z1725-U1725</x:f>
        <x:v>432.59958352600006</x:v>
      </x:c>
      <x:c r="AB1725" s="32" t="n">
        <x:f>IFERROR(AA1725/(P1725+W1725+X1725),0)</x:f>
        <x:v>0.45381020793125487</x:v>
      </x:c>
      <x:c r="AC1725" t="n">
        <x:f>IF(O1725="High",0,IF(I1725&gt;=1800,3,IF(I1725&gt;=900,2,1))+IF(K1725&gt;=0.9,2,IF(K1725&gt;=0.75,1,0))+IF(J1725&lt;=0.7,2,IF(J1725&lt;=0.85,1,0))+IF(M1725&gt;=8,1,0))</x:f>
        <x:v>6</x:v>
      </x:c>
      <x:c r="AD1725" t="str">
        <x:f>IF(AND(O1725&lt;&gt;"High",AC1725&gt;=Assumptions!$B$10,AA1725&gt;0),"Priority Growth",IF(AND(O1725="Low",AA1725&gt;0),"Maintain","Watch"))</x:f>
        <x:v>Priority Growth</x:v>
      </x:c>
      <x:c r="AE1725" s="60" t="n">
        <x:f>MAX(AA1725,0)*N1725</x:f>
        <x:v>118.96488546965003</x:v>
      </x:c>
      <x:c r="AF1725" t="str">
        <x:f>IF(AND(AA1725&gt;=Assumptions!$B$11,O1725&lt;&gt;"High",OR(N1725&gt;=Assumptions!$B$12,M1725&lt;=6)),"High","Standard")</x:f>
        <x:v>High</x:v>
      </x:c>
    </x:row>
    <x:row r="1726">
      <x:c r="A1726" t="str">
        <x:f>'Raw_Data'!A1726</x:f>
        <x:v>C01725</x:v>
      </x:c>
      <x:c r="B1726" t="n">
        <x:f>'Raw_Data'!B1726</x:f>
        <x:v>61</x:v>
      </x:c>
      <x:c r="C1726" s="30" t="n">
        <x:f>'Raw_Data'!C1726</x:f>
        <x:v>46052</x:v>
      </x:c>
      <x:c r="D1726" t="n">
        <x:f>'Raw_Data'!D1726</x:f>
        <x:v>738</x:v>
      </x:c>
      <x:c r="E1726" t="n">
        <x:f>'Raw_Data'!E1726</x:f>
        <x:v>27</x:v>
      </x:c>
      <x:c r="F1726" t="str">
        <x:f>PROPER(TRIM('Raw_Data'!F1726))</x:f>
        <x:v>Gold</x:v>
      </x:c>
      <x:c r="G1726" t="str">
        <x:f>PROPER(TRIM('Raw_Data'!G1726))</x:f>
        <x:v>Partner</x:v>
      </x:c>
      <x:c r="H1726" s="60" t="n">
        <x:f>'Raw_Data'!H1726</x:f>
        <x:v>8052</x:v>
      </x:c>
      <x:c r="I1726" s="60" t="n">
        <x:f>'Raw_Data'!I1726</x:f>
        <x:v>334.2</x:v>
      </x:c>
      <x:c r="J1726" s="32" t="n">
        <x:f>'Raw_Data'!J1726</x:f>
        <x:v>0.286</x:v>
      </x:c>
      <x:c r="K1726" s="32" t="n">
        <x:f>'Raw_Data'!K1726</x:f>
        <x:v>0.89</x:v>
      </x:c>
      <x:c r="L1726" t="n">
        <x:f>'Raw_Data'!L1726</x:f>
        <x:v>1</x:v>
      </x:c>
      <x:c r="M1726" t="n">
        <x:f>IF('Raw_Data'!M1726="",Assumptions!$B$15,'Raw_Data'!M1726)</x:f>
        <x:v>6</x:v>
      </x:c>
      <x:c r="N1726" s="32" t="n">
        <x:f>'Raw_Data'!N1726</x:f>
        <x:v>0.263</x:v>
      </x:c>
      <x:c r="O1726" t="str">
        <x:f>IF(OR(D1726&lt;620,L1726&gt;=2,J1726&gt;0.9),"High",IF(OR(D1726&lt;700,L1726=1,J1726&gt;0.75),"Medium","Low"))</x:f>
        <x:v>Medium</x:v>
      </x:c>
      <x:c r="P1726" s="30" t="n">
        <x:f>XLOOKUP(F1726,Assumptions!$A$4:$A$6,Assumptions!$B$4:$B$6)</x:f>
        <x:v>95</x:v>
      </x:c>
      <x:c r="Q1726" s="32" t="n">
        <x:f>XLOOKUP(F1726,Assumptions!$A$4:$A$6,Assumptions!$C$4:$C$6)</x:f>
        <x:v>0.219</x:v>
      </x:c>
      <x:c r="R1726" s="32" t="n">
        <x:f>XLOOKUP(F1726,Assumptions!$A$4:$A$6,Assumptions!$D$4:$D$6)</x:f>
        <x:v>0.016</x:v>
      </x:c>
      <x:c r="S1726" s="32" t="n">
        <x:f>XLOOKUP(F1726,Assumptions!$A$4:$A$6,Assumptions!$E$4:$E$6)</x:f>
        <x:v>0.01</x:v>
      </x:c>
      <x:c r="T1726" s="32" t="n">
        <x:f>XLOOKUP(O1726,Assumptions!$H$4:$H$6,Assumptions!$I$4:$I$6)</x:f>
        <x:v>0.012</x:v>
      </x:c>
      <x:c r="U1726" s="30" t="n">
        <x:f>XLOOKUP(F1726,Assumptions!$A$4:$A$6,Assumptions!$F$4:$F$6)</x:f>
        <x:v>90</x:v>
      </x:c>
      <x:c r="V1726" s="60" t="n">
        <x:f>I1726*12</x:f>
        <x:v>4010.3999999999996</x:v>
      </x:c>
      <x:c r="W1726" s="60" t="n">
        <x:f>H1726*J1726*(1-K1726)*Q1726</x:f>
        <x:v>55.47618647999999</x:v>
      </x:c>
      <x:c r="X1726" s="60" t="n">
        <x:f>V1726*R1726</x:f>
        <x:v>64.1664</x:v>
      </x:c>
      <x:c r="Y1726" s="60" t="n">
        <x:f>V1726*S1726</x:f>
        <x:v>40.104</x:v>
      </x:c>
      <x:c r="Z1726" s="60" t="n">
        <x:f>H1726*J1726*T1726</x:f>
        <x:v>27.634463999999998</x:v>
      </x:c>
      <x:c r="AA1726" s="60" t="n">
        <x:f>P1726+W1726+X1726-Y1726-Z1726-U1726</x:f>
        <x:v>56.904122479999984</x:v>
      </x:c>
      <x:c r="AB1726" s="32" t="n">
        <x:f>IFERROR(AA1726/(P1726+W1726+X1726),0)</x:f>
        <x:v>0.26511105467554646</x:v>
      </x:c>
      <x:c r="AC1726" t="n">
        <x:f>IF(O1726="High",0,IF(I1726&gt;=1800,3,IF(I1726&gt;=900,2,1))+IF(K1726&gt;=0.9,2,IF(K1726&gt;=0.75,1,0))+IF(J1726&lt;=0.7,2,IF(J1726&lt;=0.85,1,0))+IF(M1726&gt;=8,1,0))</x:f>
        <x:v>4</x:v>
      </x:c>
      <x:c r="AD1726" t="str">
        <x:f>IF(AND(O1726&lt;&gt;"High",AC1726&gt;=Assumptions!$B$10,AA1726&gt;0),"Priority Growth",IF(AND(O1726="Low",AA1726&gt;0),"Maintain","Watch"))</x:f>
        <x:v>Watch</x:v>
      </x:c>
      <x:c r="AE1726" s="60" t="n">
        <x:f>MAX(AA1726,0)*N1726</x:f>
        <x:v>14.965784212239996</x:v>
      </x:c>
      <x:c r="AF1726" t="str">
        <x:f>IF(AND(AA1726&gt;=Assumptions!$B$11,O1726&lt;&gt;"High",OR(N1726&gt;=Assumptions!$B$12,M1726&lt;=6)),"High","Standard")</x:f>
        <x:v>Standard</x:v>
      </x:c>
    </x:row>
    <x:row r="1727">
      <x:c r="A1727" t="str">
        <x:f>'Raw_Data'!A1727</x:f>
        <x:v>C01726</x:v>
      </x:c>
      <x:c r="B1727" t="n">
        <x:f>'Raw_Data'!B1727</x:f>
        <x:v>23</x:v>
      </x:c>
      <x:c r="C1727" s="30" t="n">
        <x:f>'Raw_Data'!C1727</x:f>
        <x:v>43689</x:v>
      </x:c>
      <x:c r="D1727" t="n">
        <x:f>'Raw_Data'!D1727</x:f>
        <x:v>646</x:v>
      </x:c>
      <x:c r="E1727" t="n">
        <x:f>'Raw_Data'!E1727</x:f>
        <x:v>32</x:v>
      </x:c>
      <x:c r="F1727" t="str">
        <x:f>PROPER(TRIM('Raw_Data'!F1727))</x:f>
        <x:v>Classic</x:v>
      </x:c>
      <x:c r="G1727" t="str">
        <x:f>PROPER(TRIM('Raw_Data'!G1727))</x:f>
        <x:v>Partner</x:v>
      </x:c>
      <x:c r="H1727" s="60" t="n">
        <x:f>'Raw_Data'!H1727</x:f>
        <x:v>1748</x:v>
      </x:c>
      <x:c r="I1727" s="60" t="n">
        <x:f>'Raw_Data'!I1727</x:f>
        <x:v>486.93</x:v>
      </x:c>
      <x:c r="J1727" s="32" t="n">
        <x:f>'Raw_Data'!J1727</x:f>
        <x:v>0.292</x:v>
      </x:c>
      <x:c r="K1727" s="32" t="n">
        <x:f>'Raw_Data'!K1727</x:f>
        <x:v>0.798</x:v>
      </x:c>
      <x:c r="L1727" t="n">
        <x:f>'Raw_Data'!L1727</x:f>
        <x:v>0</x:v>
      </x:c>
      <x:c r="M1727" t="n">
        <x:f>IF('Raw_Data'!M1727="",Assumptions!$B$15,'Raw_Data'!M1727)</x:f>
        <x:v>9</x:v>
      </x:c>
      <x:c r="N1727" s="32" t="n">
        <x:f>'Raw_Data'!N1727</x:f>
        <x:v>0.02</x:v>
      </x:c>
      <x:c r="O1727" t="str">
        <x:f>IF(OR(D1727&lt;620,L1727&gt;=2,J1727&gt;0.9),"High",IF(OR(D1727&lt;700,L1727=1,J1727&gt;0.75),"Medium","Low"))</x:f>
        <x:v>Medium</x:v>
      </x:c>
      <x:c r="P1727" s="30" t="n">
        <x:f>XLOOKUP(F1727,Assumptions!$A$4:$A$6,Assumptions!$B$4:$B$6)</x:f>
        <x:v>0</x:v>
      </x:c>
      <x:c r="Q1727" s="32" t="n">
        <x:f>XLOOKUP(F1727,Assumptions!$A$4:$A$6,Assumptions!$C$4:$C$6)</x:f>
        <x:v>0.229</x:v>
      </x:c>
      <x:c r="R1727" s="32" t="n">
        <x:f>XLOOKUP(F1727,Assumptions!$A$4:$A$6,Assumptions!$D$4:$D$6)</x:f>
        <x:v>0.015</x:v>
      </x:c>
      <x:c r="S1727" s="32" t="n">
        <x:f>XLOOKUP(F1727,Assumptions!$A$4:$A$6,Assumptions!$E$4:$E$6)</x:f>
        <x:v>0.0075</x:v>
      </x:c>
      <x:c r="T1727" s="32" t="n">
        <x:f>XLOOKUP(O1727,Assumptions!$H$4:$H$6,Assumptions!$I$4:$I$6)</x:f>
        <x:v>0.012</x:v>
      </x:c>
      <x:c r="U1727" s="30" t="n">
        <x:f>XLOOKUP(F1727,Assumptions!$A$4:$A$6,Assumptions!$F$4:$F$6)</x:f>
        <x:v>60</x:v>
      </x:c>
      <x:c r="V1727" s="60" t="n">
        <x:f>I1727*12</x:f>
        <x:v>5843.16</x:v>
      </x:c>
      <x:c r="W1727" s="60" t="n">
        <x:f>H1727*J1727*(1-K1727)*Q1727</x:f>
        <x:v>23.61082332799999</x:v>
      </x:c>
      <x:c r="X1727" s="60" t="n">
        <x:f>V1727*R1727</x:f>
        <x:v>87.64739999999999</x:v>
      </x:c>
      <x:c r="Y1727" s="60" t="n">
        <x:f>V1727*S1727</x:f>
        <x:v>43.823699999999995</x:v>
      </x:c>
      <x:c r="Z1727" s="60" t="n">
        <x:f>H1727*J1727*T1727</x:f>
        <x:v>6.124992</x:v>
      </x:c>
      <x:c r="AA1727" s="60" t="n">
        <x:f>P1727+W1727+X1727-Y1727-Z1727-U1727</x:f>
        <x:v>1.3095313279999843</x:v>
      </x:c>
      <x:c r="AB1727" s="32" t="n">
        <x:f>IFERROR(AA1727/(P1727+W1727+X1727),0)</x:f>
        <x:v>0.011770198092588263</x:v>
      </x:c>
      <x:c r="AC1727" t="n">
        <x:f>IF(O1727="High",0,IF(I1727&gt;=1800,3,IF(I1727&gt;=900,2,1))+IF(K1727&gt;=0.9,2,IF(K1727&gt;=0.75,1,0))+IF(J1727&lt;=0.7,2,IF(J1727&lt;=0.85,1,0))+IF(M1727&gt;=8,1,0))</x:f>
        <x:v>5</x:v>
      </x:c>
      <x:c r="AD1727" t="str">
        <x:f>IF(AND(O1727&lt;&gt;"High",AC1727&gt;=Assumptions!$B$10,AA1727&gt;0),"Priority Growth",IF(AND(O1727="Low",AA1727&gt;0),"Maintain","Watch"))</x:f>
        <x:v>Watch</x:v>
      </x:c>
      <x:c r="AE1727" s="60" t="n">
        <x:f>MAX(AA1727,0)*N1727</x:f>
        <x:v>0.026190626559999687</x:v>
      </x:c>
      <x:c r="AF1727" t="str">
        <x:f>IF(AND(AA1727&gt;=Assumptions!$B$11,O1727&lt;&gt;"High",OR(N1727&gt;=Assumptions!$B$12,M1727&lt;=6)),"High","Standard")</x:f>
        <x:v>Standard</x:v>
      </x:c>
    </x:row>
    <x:row r="1728">
      <x:c r="A1728" t="str">
        <x:f>'Raw_Data'!A1728</x:f>
        <x:v>C01727</x:v>
      </x:c>
      <x:c r="B1728" t="n">
        <x:f>'Raw_Data'!B1728</x:f>
        <x:v>32</x:v>
      </x:c>
      <x:c r="C1728" s="30" t="n">
        <x:f>'Raw_Data'!C1728</x:f>
        <x:v>165941</x:v>
      </x:c>
      <x:c r="D1728" t="n">
        <x:f>'Raw_Data'!D1728</x:f>
        <x:v>737</x:v>
      </x:c>
      <x:c r="E1728" t="n">
        <x:f>'Raw_Data'!E1728</x:f>
        <x:v>92</x:v>
      </x:c>
      <x:c r="F1728" t="str">
        <x:f>PROPER(TRIM('Raw_Data'!F1728))</x:f>
        <x:v>Platinum</x:v>
      </x:c>
      <x:c r="G1728" t="str">
        <x:f>PROPER(TRIM('Raw_Data'!G1728))</x:f>
        <x:v>Partner</x:v>
      </x:c>
      <x:c r="H1728" s="60" t="n">
        <x:f>'Raw_Data'!H1728</x:f>
        <x:v>39049</x:v>
      </x:c>
      <x:c r="I1728" s="60" t="n">
        <x:f>'Raw_Data'!I1728</x:f>
        <x:v>3856.42</x:v>
      </x:c>
      <x:c r="J1728" s="32" t="n">
        <x:f>'Raw_Data'!J1728</x:f>
        <x:v>0.267</x:v>
      </x:c>
      <x:c r="K1728" s="32" t="n">
        <x:f>'Raw_Data'!K1728</x:f>
        <x:v>0.819</x:v>
      </x:c>
      <x:c r="L1728" t="n">
        <x:f>'Raw_Data'!L1728</x:f>
        <x:v>0</x:v>
      </x:c>
      <x:c r="M1728" t="n">
        <x:f>IF('Raw_Data'!M1728="",Assumptions!$B$15,'Raw_Data'!M1728)</x:f>
        <x:v>9</x:v>
      </x:c>
      <x:c r="N1728" s="32" t="n">
        <x:f>'Raw_Data'!N1728</x:f>
        <x:v>0.02</x:v>
      </x:c>
      <x:c r="O1728" t="str">
        <x:f>IF(OR(D1728&lt;620,L1728&gt;=2,J1728&gt;0.9),"High",IF(OR(D1728&lt;700,L1728=1,J1728&gt;0.75),"Medium","Low"))</x:f>
        <x:v>Low</x:v>
      </x:c>
      <x:c r="P1728" s="30" t="n">
        <x:f>XLOOKUP(F1728,Assumptions!$A$4:$A$6,Assumptions!$B$4:$B$6)</x:f>
        <x:v>195</x:v>
      </x:c>
      <x:c r="Q1728" s="32" t="n">
        <x:f>XLOOKUP(F1728,Assumptions!$A$4:$A$6,Assumptions!$C$4:$C$6)</x:f>
        <x:v>0.199</x:v>
      </x:c>
      <x:c r="R1728" s="32" t="n">
        <x:f>XLOOKUP(F1728,Assumptions!$A$4:$A$6,Assumptions!$D$4:$D$6)</x:f>
        <x:v>0.017</x:v>
      </x:c>
      <x:c r="S1728" s="32" t="n">
        <x:f>XLOOKUP(F1728,Assumptions!$A$4:$A$6,Assumptions!$E$4:$E$6)</x:f>
        <x:v>0.013</x:v>
      </x:c>
      <x:c r="T1728" s="32" t="n">
        <x:f>XLOOKUP(O1728,Assumptions!$H$4:$H$6,Assumptions!$I$4:$I$6)</x:f>
        <x:v>0.0035</x:v>
      </x:c>
      <x:c r="U1728" s="30" t="n">
        <x:f>XLOOKUP(F1728,Assumptions!$A$4:$A$6,Assumptions!$F$4:$F$6)</x:f>
        <x:v>140</x:v>
      </x:c>
      <x:c r="V1728" s="60" t="n">
        <x:f>I1728*12</x:f>
        <x:v>46277.04</x:v>
      </x:c>
      <x:c r="W1728" s="60" t="n">
        <x:f>H1728*J1728*(1-K1728)*Q1728</x:f>
        <x:v>375.53708357700015</x:v>
      </x:c>
      <x:c r="X1728" s="60" t="n">
        <x:f>V1728*R1728</x:f>
        <x:v>786.70968</x:v>
      </x:c>
      <x:c r="Y1728" s="60" t="n">
        <x:f>V1728*S1728</x:f>
        <x:v>601.6015199999999</x:v>
      </x:c>
      <x:c r="Z1728" s="60" t="n">
        <x:f>H1728*J1728*T1728</x:f>
        <x:v>36.491290500000005</x:v>
      </x:c>
      <x:c r="AA1728" s="60" t="n">
        <x:f>P1728+W1728+X1728-Y1728-Z1728-U1728</x:f>
        <x:v>579.1539530770004</x:v>
      </x:c>
      <x:c r="AB1728" s="32" t="n">
        <x:f>IFERROR(AA1728/(P1728+W1728+X1728),0)</x:f>
        <x:v>0.42671234783470785</x:v>
      </x:c>
      <x:c r="AC1728" t="n">
        <x:f>IF(O1728="High",0,IF(I1728&gt;=1800,3,IF(I1728&gt;=900,2,1))+IF(K1728&gt;=0.9,2,IF(K1728&gt;=0.75,1,0))+IF(J1728&lt;=0.7,2,IF(J1728&lt;=0.85,1,0))+IF(M1728&gt;=8,1,0))</x:f>
        <x:v>7</x:v>
      </x:c>
      <x:c r="AD1728" t="str">
        <x:f>IF(AND(O1728&lt;&gt;"High",AC1728&gt;=Assumptions!$B$10,AA1728&gt;0),"Priority Growth",IF(AND(O1728="Low",AA1728&gt;0),"Maintain","Watch"))</x:f>
        <x:v>Priority Growth</x:v>
      </x:c>
      <x:c r="AE1728" s="60" t="n">
        <x:f>MAX(AA1728,0)*N1728</x:f>
        <x:v>11.583079061540008</x:v>
      </x:c>
      <x:c r="AF1728" t="str">
        <x:f>IF(AND(AA1728&gt;=Assumptions!$B$11,O1728&lt;&gt;"High",OR(N1728&gt;=Assumptions!$B$12,M1728&lt;=6)),"High","Standard")</x:f>
        <x:v>Standard</x:v>
      </x:c>
    </x:row>
    <x:row r="1729">
      <x:c r="A1729" t="str">
        <x:f>'Raw_Data'!A1729</x:f>
        <x:v>C01728</x:v>
      </x:c>
      <x:c r="B1729" t="n">
        <x:f>'Raw_Data'!B1729</x:f>
        <x:v>28</x:v>
      </x:c>
      <x:c r="C1729" s="30" t="n">
        <x:f>'Raw_Data'!C1729</x:f>
        <x:v>120941</x:v>
      </x:c>
      <x:c r="D1729" t="n">
        <x:f>'Raw_Data'!D1729</x:f>
        <x:v>653</x:v>
      </x:c>
      <x:c r="E1729" t="n">
        <x:f>'Raw_Data'!E1729</x:f>
        <x:v>18</x:v>
      </x:c>
      <x:c r="F1729" t="str">
        <x:f>PROPER(TRIM('Raw_Data'!F1729))</x:f>
        <x:v>Platinum</x:v>
      </x:c>
      <x:c r="G1729" t="str">
        <x:f>PROPER(TRIM('Raw_Data'!G1729))</x:f>
        <x:v>Digital</x:v>
      </x:c>
      <x:c r="H1729" s="60" t="n">
        <x:f>'Raw_Data'!H1729</x:f>
        <x:v>24600</x:v>
      </x:c>
      <x:c r="I1729" s="60" t="n">
        <x:f>'Raw_Data'!I1729</x:f>
        <x:v>2734.43</x:v>
      </x:c>
      <x:c r="J1729" s="32" t="n">
        <x:f>'Raw_Data'!J1729</x:f>
        <x:v>0.56</x:v>
      </x:c>
      <x:c r="K1729" s="32" t="n">
        <x:f>'Raw_Data'!K1729</x:f>
        <x:v>0.857</x:v>
      </x:c>
      <x:c r="L1729" t="n">
        <x:f>'Raw_Data'!L1729</x:f>
        <x:v>0</x:v>
      </x:c>
      <x:c r="M1729" t="n">
        <x:f>IF('Raw_Data'!M1729="",Assumptions!$B$15,'Raw_Data'!M1729)</x:f>
        <x:v>7</x:v>
      </x:c>
      <x:c r="N1729" s="32" t="n">
        <x:f>'Raw_Data'!N1729</x:f>
        <x:v>0.116</x:v>
      </x:c>
      <x:c r="O1729" t="str">
        <x:f>IF(OR(D1729&lt;620,L1729&gt;=2,J1729&gt;0.9),"High",IF(OR(D1729&lt;700,L1729=1,J1729&gt;0.75),"Medium","Low"))</x:f>
        <x:v>Medium</x:v>
      </x:c>
      <x:c r="P1729" s="30" t="n">
        <x:f>XLOOKUP(F1729,Assumptions!$A$4:$A$6,Assumptions!$B$4:$B$6)</x:f>
        <x:v>195</x:v>
      </x:c>
      <x:c r="Q1729" s="32" t="n">
        <x:f>XLOOKUP(F1729,Assumptions!$A$4:$A$6,Assumptions!$C$4:$C$6)</x:f>
        <x:v>0.199</x:v>
      </x:c>
      <x:c r="R1729" s="32" t="n">
        <x:f>XLOOKUP(F1729,Assumptions!$A$4:$A$6,Assumptions!$D$4:$D$6)</x:f>
        <x:v>0.017</x:v>
      </x:c>
      <x:c r="S1729" s="32" t="n">
        <x:f>XLOOKUP(F1729,Assumptions!$A$4:$A$6,Assumptions!$E$4:$E$6)</x:f>
        <x:v>0.013</x:v>
      </x:c>
      <x:c r="T1729" s="32" t="n">
        <x:f>XLOOKUP(O1729,Assumptions!$H$4:$H$6,Assumptions!$I$4:$I$6)</x:f>
        <x:v>0.012</x:v>
      </x:c>
      <x:c r="U1729" s="30" t="n">
        <x:f>XLOOKUP(F1729,Assumptions!$A$4:$A$6,Assumptions!$F$4:$F$6)</x:f>
        <x:v>140</x:v>
      </x:c>
      <x:c r="V1729" s="60" t="n">
        <x:f>I1729*12</x:f>
        <x:v>32813.159999999996</x:v>
      </x:c>
      <x:c r="W1729" s="60" t="n">
        <x:f>H1729*J1729*(1-K1729)*Q1729</x:f>
        <x:v>392.02363200000013</x:v>
      </x:c>
      <x:c r="X1729" s="60" t="n">
        <x:f>V1729*R1729</x:f>
        <x:v>557.82372</x:v>
      </x:c>
      <x:c r="Y1729" s="60" t="n">
        <x:f>V1729*S1729</x:f>
        <x:v>426.57107999999994</x:v>
      </x:c>
      <x:c r="Z1729" s="60" t="n">
        <x:f>H1729*J1729*T1729</x:f>
        <x:v>165.312</x:v>
      </x:c>
      <x:c r="AA1729" s="60" t="n">
        <x:f>P1729+W1729+X1729-Y1729-Z1729-U1729</x:f>
        <x:v>412.9642720000003</x:v>
      </x:c>
      <x:c r="AB1729" s="32" t="n">
        <x:f>IFERROR(AA1729/(P1729+W1729+X1729),0)</x:f>
        <x:v>0.3607155759923531</x:v>
      </x:c>
      <x:c r="AC1729" t="n">
        <x:f>IF(O1729="High",0,IF(I1729&gt;=1800,3,IF(I1729&gt;=900,2,1))+IF(K1729&gt;=0.9,2,IF(K1729&gt;=0.75,1,0))+IF(J1729&lt;=0.7,2,IF(J1729&lt;=0.85,1,0))+IF(M1729&gt;=8,1,0))</x:f>
        <x:v>6</x:v>
      </x:c>
      <x:c r="AD1729" t="str">
        <x:f>IF(AND(O1729&lt;&gt;"High",AC1729&gt;=Assumptions!$B$10,AA1729&gt;0),"Priority Growth",IF(AND(O1729="Low",AA1729&gt;0),"Maintain","Watch"))</x:f>
        <x:v>Priority Growth</x:v>
      </x:c>
      <x:c r="AE1729" s="60" t="n">
        <x:f>MAX(AA1729,0)*N1729</x:f>
        <x:v>47.90385555200003</x:v>
      </x:c>
      <x:c r="AF1729" t="str">
        <x:f>IF(AND(AA1729&gt;=Assumptions!$B$11,O1729&lt;&gt;"High",OR(N1729&gt;=Assumptions!$B$12,M1729&lt;=6)),"High","Standard")</x:f>
        <x:v>Standard</x:v>
      </x:c>
    </x:row>
    <x:row r="1730">
      <x:c r="A1730" t="str">
        <x:f>'Raw_Data'!A1730</x:f>
        <x:v>C01729</x:v>
      </x:c>
      <x:c r="B1730" t="n">
        <x:f>'Raw_Data'!B1730</x:f>
        <x:v>39</x:v>
      </x:c>
      <x:c r="C1730" s="30" t="n">
        <x:f>'Raw_Data'!C1730</x:f>
        <x:v>110796</x:v>
      </x:c>
      <x:c r="D1730" t="n">
        <x:f>'Raw_Data'!D1730</x:f>
        <x:v>660</x:v>
      </x:c>
      <x:c r="E1730" t="n">
        <x:f>'Raw_Data'!E1730</x:f>
        <x:v>113</x:v>
      </x:c>
      <x:c r="F1730" t="str">
        <x:f>PROPER(TRIM('Raw_Data'!F1730))</x:f>
        <x:v>Gold</x:v>
      </x:c>
      <x:c r="G1730" t="str">
        <x:f>PROPER(TRIM('Raw_Data'!G1730))</x:f>
        <x:v>Direct Mail</x:v>
      </x:c>
      <x:c r="H1730" s="60" t="n">
        <x:f>'Raw_Data'!H1730</x:f>
        <x:v>12980</x:v>
      </x:c>
      <x:c r="I1730" s="60" t="n">
        <x:f>'Raw_Data'!I1730</x:f>
        <x:v>1295.17</x:v>
      </x:c>
      <x:c r="J1730" s="32" t="n">
        <x:f>'Raw_Data'!J1730</x:f>
        <x:v>0.381</x:v>
      </x:c>
      <x:c r="K1730" s="32" t="n">
        <x:f>'Raw_Data'!K1730</x:f>
        <x:v>0.869</x:v>
      </x:c>
      <x:c r="L1730" t="n">
        <x:f>'Raw_Data'!L1730</x:f>
        <x:v>2</x:v>
      </x:c>
      <x:c r="M1730" t="n">
        <x:f>IF('Raw_Data'!M1730="",Assumptions!$B$15,'Raw_Data'!M1730)</x:f>
        <x:v>8</x:v>
      </x:c>
      <x:c r="N1730" s="32" t="n">
        <x:f>'Raw_Data'!N1730</x:f>
        <x:v>0.021</x:v>
      </x:c>
      <x:c r="O1730" t="str">
        <x:f>IF(OR(D1730&lt;620,L1730&gt;=2,J1730&gt;0.9),"High",IF(OR(D1730&lt;700,L1730=1,J1730&gt;0.75),"Medium","Low"))</x:f>
        <x:v>High</x:v>
      </x:c>
      <x:c r="P1730" s="30" t="n">
        <x:f>XLOOKUP(F1730,Assumptions!$A$4:$A$6,Assumptions!$B$4:$B$6)</x:f>
        <x:v>95</x:v>
      </x:c>
      <x:c r="Q1730" s="32" t="n">
        <x:f>XLOOKUP(F1730,Assumptions!$A$4:$A$6,Assumptions!$C$4:$C$6)</x:f>
        <x:v>0.219</x:v>
      </x:c>
      <x:c r="R1730" s="32" t="n">
        <x:f>XLOOKUP(F1730,Assumptions!$A$4:$A$6,Assumptions!$D$4:$D$6)</x:f>
        <x:v>0.016</x:v>
      </x:c>
      <x:c r="S1730" s="32" t="n">
        <x:f>XLOOKUP(F1730,Assumptions!$A$4:$A$6,Assumptions!$E$4:$E$6)</x:f>
        <x:v>0.01</x:v>
      </x:c>
      <x:c r="T1730" s="32" t="n">
        <x:f>XLOOKUP(O1730,Assumptions!$H$4:$H$6,Assumptions!$I$4:$I$6)</x:f>
        <x:v>0.045</x:v>
      </x:c>
      <x:c r="U1730" s="30" t="n">
        <x:f>XLOOKUP(F1730,Assumptions!$A$4:$A$6,Assumptions!$F$4:$F$6)</x:f>
        <x:v>90</x:v>
      </x:c>
      <x:c r="V1730" s="60" t="n">
        <x:f>I1730*12</x:f>
        <x:v>15542.04</x:v>
      </x:c>
      <x:c r="W1730" s="60" t="n">
        <x:f>H1730*J1730*(1-K1730)*Q1730</x:f>
        <x:v>141.87800682</x:v>
      </x:c>
      <x:c r="X1730" s="60" t="n">
        <x:f>V1730*R1730</x:f>
        <x:v>248.67264000000003</x:v>
      </x:c>
      <x:c r="Y1730" s="60" t="n">
        <x:f>V1730*S1730</x:f>
        <x:v>155.4204</x:v>
      </x:c>
      <x:c r="Z1730" s="60" t="n">
        <x:f>H1730*J1730*T1730</x:f>
        <x:v>222.5421</x:v>
      </x:c>
      <x:c r="AA1730" s="60" t="n">
        <x:f>P1730+W1730+X1730-Y1730-Z1730-U1730</x:f>
        <x:v>17.58814682000002</x:v>
      </x:c>
      <x:c r="AB1730" s="32" t="n">
        <x:f>IFERROR(AA1730/(P1730+W1730+X1730),0)</x:f>
        <x:v>0.03622309420281789</x:v>
      </x:c>
      <x:c r="AC1730" t="n">
        <x:f>IF(O1730="High",0,IF(I1730&gt;=1800,3,IF(I1730&gt;=900,2,1))+IF(K1730&gt;=0.9,2,IF(K1730&gt;=0.75,1,0))+IF(J1730&lt;=0.7,2,IF(J1730&lt;=0.85,1,0))+IF(M1730&gt;=8,1,0))</x:f>
        <x:v>0</x:v>
      </x:c>
      <x:c r="AD1730" t="str">
        <x:f>IF(AND(O1730&lt;&gt;"High",AC1730&gt;=Assumptions!$B$10,AA1730&gt;0),"Priority Growth",IF(AND(O1730="Low",AA1730&gt;0),"Maintain","Watch"))</x:f>
        <x:v>Watch</x:v>
      </x:c>
      <x:c r="AE1730" s="60" t="n">
        <x:f>MAX(AA1730,0)*N1730</x:f>
        <x:v>0.36935108322000043</x:v>
      </x:c>
      <x:c r="AF1730" t="str">
        <x:f>IF(AND(AA1730&gt;=Assumptions!$B$11,O1730&lt;&gt;"High",OR(N1730&gt;=Assumptions!$B$12,M1730&lt;=6)),"High","Standard")</x:f>
        <x:v>Standard</x:v>
      </x:c>
    </x:row>
    <x:row r="1731">
      <x:c r="A1731" t="str">
        <x:f>'Raw_Data'!A1731</x:f>
        <x:v>C01730</x:v>
      </x:c>
      <x:c r="B1731" t="n">
        <x:f>'Raw_Data'!B1731</x:f>
        <x:v>24</x:v>
      </x:c>
      <x:c r="C1731" s="30" t="n">
        <x:f>'Raw_Data'!C1731</x:f>
        <x:v>104871</x:v>
      </x:c>
      <x:c r="D1731" t="n">
        <x:f>'Raw_Data'!D1731</x:f>
        <x:v>674</x:v>
      </x:c>
      <x:c r="E1731" t="n">
        <x:f>'Raw_Data'!E1731</x:f>
        <x:v>16</x:v>
      </x:c>
      <x:c r="F1731" t="str">
        <x:f>PROPER(TRIM('Raw_Data'!F1731))</x:f>
        <x:v>Gold</x:v>
      </x:c>
      <x:c r="G1731" t="str">
        <x:f>PROPER(TRIM('Raw_Data'!G1731))</x:f>
        <x:v>Branch</x:v>
      </x:c>
      <x:c r="H1731" s="60" t="n">
        <x:f>'Raw_Data'!H1731</x:f>
        <x:v>14964</x:v>
      </x:c>
      <x:c r="I1731" s="60" t="n">
        <x:f>'Raw_Data'!I1731</x:f>
        <x:v>1778.62</x:v>
      </x:c>
      <x:c r="J1731" s="32" t="n">
        <x:f>'Raw_Data'!J1731</x:f>
        <x:v>0.372</x:v>
      </x:c>
      <x:c r="K1731" s="32" t="n">
        <x:f>'Raw_Data'!K1731</x:f>
        <x:v>0.741</x:v>
      </x:c>
      <x:c r="L1731" t="n">
        <x:f>'Raw_Data'!L1731</x:f>
        <x:v>0</x:v>
      </x:c>
      <x:c r="M1731" t="n">
        <x:f>IF('Raw_Data'!M1731="",Assumptions!$B$15,'Raw_Data'!M1731)</x:f>
        <x:v>5</x:v>
      </x:c>
      <x:c r="N1731" s="32" t="n">
        <x:f>'Raw_Data'!N1731</x:f>
        <x:v>0.229</x:v>
      </x:c>
      <x:c r="O1731" t="str">
        <x:f>IF(OR(D1731&lt;620,L1731&gt;=2,J1731&gt;0.9),"High",IF(OR(D1731&lt;700,L1731=1,J1731&gt;0.75),"Medium","Low"))</x:f>
        <x:v>Medium</x:v>
      </x:c>
      <x:c r="P1731" s="30" t="n">
        <x:f>XLOOKUP(F1731,Assumptions!$A$4:$A$6,Assumptions!$B$4:$B$6)</x:f>
        <x:v>95</x:v>
      </x:c>
      <x:c r="Q1731" s="32" t="n">
        <x:f>XLOOKUP(F1731,Assumptions!$A$4:$A$6,Assumptions!$C$4:$C$6)</x:f>
        <x:v>0.219</x:v>
      </x:c>
      <x:c r="R1731" s="32" t="n">
        <x:f>XLOOKUP(F1731,Assumptions!$A$4:$A$6,Assumptions!$D$4:$D$6)</x:f>
        <x:v>0.016</x:v>
      </x:c>
      <x:c r="S1731" s="32" t="n">
        <x:f>XLOOKUP(F1731,Assumptions!$A$4:$A$6,Assumptions!$E$4:$E$6)</x:f>
        <x:v>0.01</x:v>
      </x:c>
      <x:c r="T1731" s="32" t="n">
        <x:f>XLOOKUP(O1731,Assumptions!$H$4:$H$6,Assumptions!$I$4:$I$6)</x:f>
        <x:v>0.012</x:v>
      </x:c>
      <x:c r="U1731" s="30" t="n">
        <x:f>XLOOKUP(F1731,Assumptions!$A$4:$A$6,Assumptions!$F$4:$F$6)</x:f>
        <x:v>90</x:v>
      </x:c>
      <x:c r="V1731" s="60" t="n">
        <x:f>I1731*12</x:f>
        <x:v>21343.44</x:v>
      </x:c>
      <x:c r="W1731" s="60" t="n">
        <x:f>H1731*J1731*(1-K1731)*Q1731</x:f>
        <x:v>315.74357236800006</x:v>
      </x:c>
      <x:c r="X1731" s="60" t="n">
        <x:f>V1731*R1731</x:f>
        <x:v>341.49503999999996</x:v>
      </x:c>
      <x:c r="Y1731" s="60" t="n">
        <x:f>V1731*S1731</x:f>
        <x:v>213.43439999999998</x:v>
      </x:c>
      <x:c r="Z1731" s="60" t="n">
        <x:f>H1731*J1731*T1731</x:f>
        <x:v>66.799296</x:v>
      </x:c>
      <x:c r="AA1731" s="60" t="n">
        <x:f>P1731+W1731+X1731-Y1731-Z1731-U1731</x:f>
        <x:v>382.00491636800007</x:v>
      </x:c>
      <x:c r="AB1731" s="32" t="n">
        <x:f>IFERROR(AA1731/(P1731+W1731+X1731),0)</x:f>
        <x:v>0.5078241266630444</x:v>
      </x:c>
      <x:c r="AC1731" t="n">
        <x:f>IF(O1731="High",0,IF(I1731&gt;=1800,3,IF(I1731&gt;=900,2,1))+IF(K1731&gt;=0.9,2,IF(K1731&gt;=0.75,1,0))+IF(J1731&lt;=0.7,2,IF(J1731&lt;=0.85,1,0))+IF(M1731&gt;=8,1,0))</x:f>
        <x:v>4</x:v>
      </x:c>
      <x:c r="AD1731" t="str">
        <x:f>IF(AND(O1731&lt;&gt;"High",AC1731&gt;=Assumptions!$B$10,AA1731&gt;0),"Priority Growth",IF(AND(O1731="Low",AA1731&gt;0),"Maintain","Watch"))</x:f>
        <x:v>Watch</x:v>
      </x:c>
      <x:c r="AE1731" s="60" t="n">
        <x:f>MAX(AA1731,0)*N1731</x:f>
        <x:v>87.47912584827202</x:v>
      </x:c>
      <x:c r="AF1731" t="str">
        <x:f>IF(AND(AA1731&gt;=Assumptions!$B$11,O1731&lt;&gt;"High",OR(N1731&gt;=Assumptions!$B$12,M1731&lt;=6)),"High","Standard")</x:f>
        <x:v>High</x:v>
      </x:c>
    </x:row>
    <x:row r="1732">
      <x:c r="A1732" t="str">
        <x:f>'Raw_Data'!A1732</x:f>
        <x:v>C01731</x:v>
      </x:c>
      <x:c r="B1732" t="n">
        <x:f>'Raw_Data'!B1732</x:f>
        <x:v>34</x:v>
      </x:c>
      <x:c r="C1732" s="30" t="n">
        <x:f>'Raw_Data'!C1732</x:f>
        <x:v>67140</x:v>
      </x:c>
      <x:c r="D1732" t="n">
        <x:f>'Raw_Data'!D1732</x:f>
        <x:v>695</x:v>
      </x:c>
      <x:c r="E1732" t="n">
        <x:f>'Raw_Data'!E1732</x:f>
        <x:v>10</x:v>
      </x:c>
      <x:c r="F1732" t="str">
        <x:f>PROPER(TRIM('Raw_Data'!F1732))</x:f>
        <x:v>Gold</x:v>
      </x:c>
      <x:c r="G1732" t="str">
        <x:f>PROPER(TRIM('Raw_Data'!G1732))</x:f>
        <x:v>Partner</x:v>
      </x:c>
      <x:c r="H1732" s="60" t="n">
        <x:f>'Raw_Data'!H1732</x:f>
        <x:v>10971</x:v>
      </x:c>
      <x:c r="I1732" s="60" t="n">
        <x:f>'Raw_Data'!I1732</x:f>
        <x:v>880.17</x:v>
      </x:c>
      <x:c r="J1732" s="32" t="n">
        <x:f>'Raw_Data'!J1732</x:f>
        <x:v>0.221</x:v>
      </x:c>
      <x:c r="K1732" s="32" t="n">
        <x:f>'Raw_Data'!K1732</x:f>
        <x:v>0.75</x:v>
      </x:c>
      <x:c r="L1732" t="n">
        <x:f>'Raw_Data'!L1732</x:f>
        <x:v>0</x:v>
      </x:c>
      <x:c r="M1732" t="n">
        <x:f>IF('Raw_Data'!M1732="",Assumptions!$B$15,'Raw_Data'!M1732)</x:f>
        <x:v>8</x:v>
      </x:c>
      <x:c r="N1732" s="32" t="n">
        <x:f>'Raw_Data'!N1732</x:f>
        <x:v>0.117</x:v>
      </x:c>
      <x:c r="O1732" t="str">
        <x:f>IF(OR(D1732&lt;620,L1732&gt;=2,J1732&gt;0.9),"High",IF(OR(D1732&lt;700,L1732=1,J1732&gt;0.75),"Medium","Low"))</x:f>
        <x:v>Medium</x:v>
      </x:c>
      <x:c r="P1732" s="30" t="n">
        <x:f>XLOOKUP(F1732,Assumptions!$A$4:$A$6,Assumptions!$B$4:$B$6)</x:f>
        <x:v>95</x:v>
      </x:c>
      <x:c r="Q1732" s="32" t="n">
        <x:f>XLOOKUP(F1732,Assumptions!$A$4:$A$6,Assumptions!$C$4:$C$6)</x:f>
        <x:v>0.219</x:v>
      </x:c>
      <x:c r="R1732" s="32" t="n">
        <x:f>XLOOKUP(F1732,Assumptions!$A$4:$A$6,Assumptions!$D$4:$D$6)</x:f>
        <x:v>0.016</x:v>
      </x:c>
      <x:c r="S1732" s="32" t="n">
        <x:f>XLOOKUP(F1732,Assumptions!$A$4:$A$6,Assumptions!$E$4:$E$6)</x:f>
        <x:v>0.01</x:v>
      </x:c>
      <x:c r="T1732" s="32" t="n">
        <x:f>XLOOKUP(O1732,Assumptions!$H$4:$H$6,Assumptions!$I$4:$I$6)</x:f>
        <x:v>0.012</x:v>
      </x:c>
      <x:c r="U1732" s="30" t="n">
        <x:f>XLOOKUP(F1732,Assumptions!$A$4:$A$6,Assumptions!$F$4:$F$6)</x:f>
        <x:v>90</x:v>
      </x:c>
      <x:c r="V1732" s="60" t="n">
        <x:f>I1732*12</x:f>
        <x:v>10562.039999999999</x:v>
      </x:c>
      <x:c r="W1732" s="60" t="n">
        <x:f>H1732*J1732*(1-K1732)*Q1732</x:f>
        <x:v>132.74635725</x:v>
      </x:c>
      <x:c r="X1732" s="60" t="n">
        <x:f>V1732*R1732</x:f>
        <x:v>168.99264</x:v>
      </x:c>
      <x:c r="Y1732" s="60" t="n">
        <x:f>V1732*S1732</x:f>
        <x:v>105.62039999999999</x:v>
      </x:c>
      <x:c r="Z1732" s="60" t="n">
        <x:f>H1732*J1732*T1732</x:f>
        <x:v>29.095092</x:v>
      </x:c>
      <x:c r="AA1732" s="60" t="n">
        <x:f>P1732+W1732+X1732-Y1732-Z1732-U1732</x:f>
        <x:v>172.02350524999997</x:v>
      </x:c>
      <x:c r="AB1732" s="32" t="n">
        <x:f>IFERROR(AA1732/(P1732+W1732+X1732),0)</x:f>
        <x:v>0.4335936382417218</x:v>
      </x:c>
      <x:c r="AC1732" t="n">
        <x:f>IF(O1732="High",0,IF(I1732&gt;=1800,3,IF(I1732&gt;=900,2,1))+IF(K1732&gt;=0.9,2,IF(K1732&gt;=0.75,1,0))+IF(J1732&lt;=0.7,2,IF(J1732&lt;=0.85,1,0))+IF(M1732&gt;=8,1,0))</x:f>
        <x:v>5</x:v>
      </x:c>
      <x:c r="AD1732" t="str">
        <x:f>IF(AND(O1732&lt;&gt;"High",AC1732&gt;=Assumptions!$B$10,AA1732&gt;0),"Priority Growth",IF(AND(O1732="Low",AA1732&gt;0),"Maintain","Watch"))</x:f>
        <x:v>Watch</x:v>
      </x:c>
      <x:c r="AE1732" s="60" t="n">
        <x:f>MAX(AA1732,0)*N1732</x:f>
        <x:v>20.126750114249997</x:v>
      </x:c>
      <x:c r="AF1732" t="str">
        <x:f>IF(AND(AA1732&gt;=Assumptions!$B$11,O1732&lt;&gt;"High",OR(N1732&gt;=Assumptions!$B$12,M1732&lt;=6)),"High","Standard")</x:f>
        <x:v>Standard</x:v>
      </x:c>
    </x:row>
    <x:row r="1733">
      <x:c r="A1733" t="str">
        <x:f>'Raw_Data'!A1733</x:f>
        <x:v>C01732</x:v>
      </x:c>
      <x:c r="B1733" t="n">
        <x:f>'Raw_Data'!B1733</x:f>
        <x:v>40</x:v>
      </x:c>
      <x:c r="C1733" s="30" t="n">
        <x:f>'Raw_Data'!C1733</x:f>
        <x:v>61401</x:v>
      </x:c>
      <x:c r="D1733" t="n">
        <x:f>'Raw_Data'!D1733</x:f>
        <x:v>613</x:v>
      </x:c>
      <x:c r="E1733" t="n">
        <x:f>'Raw_Data'!E1733</x:f>
        <x:v>26</x:v>
      </x:c>
      <x:c r="F1733" t="str">
        <x:f>PROPER(TRIM('Raw_Data'!F1733))</x:f>
        <x:v>Classic</x:v>
      </x:c>
      <x:c r="G1733" t="str">
        <x:f>PROPER(TRIM('Raw_Data'!G1733))</x:f>
        <x:v>Digital</x:v>
      </x:c>
      <x:c r="H1733" s="60" t="n">
        <x:f>'Raw_Data'!H1733</x:f>
        <x:v>5342</x:v>
      </x:c>
      <x:c r="I1733" s="60" t="n">
        <x:f>'Raw_Data'!I1733</x:f>
        <x:v>541.4</x:v>
      </x:c>
      <x:c r="J1733" s="32" t="n">
        <x:f>'Raw_Data'!J1733</x:f>
        <x:v>0.639</x:v>
      </x:c>
      <x:c r="K1733" s="32" t="n">
        <x:f>'Raw_Data'!K1733</x:f>
        <x:v>0.717</x:v>
      </x:c>
      <x:c r="L1733" t="n">
        <x:f>'Raw_Data'!L1733</x:f>
        <x:v>0</x:v>
      </x:c>
      <x:c r="M1733" t="n">
        <x:f>IF('Raw_Data'!M1733="",Assumptions!$B$15,'Raw_Data'!M1733)</x:f>
        <x:v>6</x:v>
      </x:c>
      <x:c r="N1733" s="32" t="n">
        <x:f>'Raw_Data'!N1733</x:f>
        <x:v>0.15</x:v>
      </x:c>
      <x:c r="O1733" t="str">
        <x:f>IF(OR(D1733&lt;620,L1733&gt;=2,J1733&gt;0.9),"High",IF(OR(D1733&lt;700,L1733=1,J1733&gt;0.75),"Medium","Low"))</x:f>
        <x:v>High</x:v>
      </x:c>
      <x:c r="P1733" s="30" t="n">
        <x:f>XLOOKUP(F1733,Assumptions!$A$4:$A$6,Assumptions!$B$4:$B$6)</x:f>
        <x:v>0</x:v>
      </x:c>
      <x:c r="Q1733" s="32" t="n">
        <x:f>XLOOKUP(F1733,Assumptions!$A$4:$A$6,Assumptions!$C$4:$C$6)</x:f>
        <x:v>0.229</x:v>
      </x:c>
      <x:c r="R1733" s="32" t="n">
        <x:f>XLOOKUP(F1733,Assumptions!$A$4:$A$6,Assumptions!$D$4:$D$6)</x:f>
        <x:v>0.015</x:v>
      </x:c>
      <x:c r="S1733" s="32" t="n">
        <x:f>XLOOKUP(F1733,Assumptions!$A$4:$A$6,Assumptions!$E$4:$E$6)</x:f>
        <x:v>0.0075</x:v>
      </x:c>
      <x:c r="T1733" s="32" t="n">
        <x:f>XLOOKUP(O1733,Assumptions!$H$4:$H$6,Assumptions!$I$4:$I$6)</x:f>
        <x:v>0.045</x:v>
      </x:c>
      <x:c r="U1733" s="30" t="n">
        <x:f>XLOOKUP(F1733,Assumptions!$A$4:$A$6,Assumptions!$F$4:$F$6)</x:f>
        <x:v>60</x:v>
      </x:c>
      <x:c r="V1733" s="60" t="n">
        <x:f>I1733*12</x:f>
        <x:v>6496.799999999999</x:v>
      </x:c>
      <x:c r="W1733" s="60" t="n">
        <x:f>H1733*J1733*(1-K1733)*Q1733</x:f>
        <x:v>221.22115716600004</x:v>
      </x:c>
      <x:c r="X1733" s="60" t="n">
        <x:f>V1733*R1733</x:f>
        <x:v>97.45199999999998</x:v>
      </x:c>
      <x:c r="Y1733" s="60" t="n">
        <x:f>V1733*S1733</x:f>
        <x:v>48.72599999999999</x:v>
      </x:c>
      <x:c r="Z1733" s="60" t="n">
        <x:f>H1733*J1733*T1733</x:f>
        <x:v>153.60921</x:v>
      </x:c>
      <x:c r="AA1733" s="60" t="n">
        <x:f>P1733+W1733+X1733-Y1733-Z1733-U1733</x:f>
        <x:v>56.33794716600002</x:v>
      </x:c>
      <x:c r="AB1733" s="32" t="n">
        <x:f>IFERROR(AA1733/(P1733+W1733+X1733),0)</x:f>
        <x:v>0.17678912044873935</x:v>
      </x:c>
      <x:c r="AC1733" t="n">
        <x:f>IF(O1733="High",0,IF(I1733&gt;=1800,3,IF(I1733&gt;=900,2,1))+IF(K1733&gt;=0.9,2,IF(K1733&gt;=0.75,1,0))+IF(J1733&lt;=0.7,2,IF(J1733&lt;=0.85,1,0))+IF(M1733&gt;=8,1,0))</x:f>
        <x:v>0</x:v>
      </x:c>
      <x:c r="AD1733" t="str">
        <x:f>IF(AND(O1733&lt;&gt;"High",AC1733&gt;=Assumptions!$B$10,AA1733&gt;0),"Priority Growth",IF(AND(O1733="Low",AA1733&gt;0),"Maintain","Watch"))</x:f>
        <x:v>Watch</x:v>
      </x:c>
      <x:c r="AE1733" s="60" t="n">
        <x:f>MAX(AA1733,0)*N1733</x:f>
        <x:v>8.450692074900003</x:v>
      </x:c>
      <x:c r="AF1733" t="str">
        <x:f>IF(AND(AA1733&gt;=Assumptions!$B$11,O1733&lt;&gt;"High",OR(N1733&gt;=Assumptions!$B$12,M1733&lt;=6)),"High","Standard")</x:f>
        <x:v>Standard</x:v>
      </x:c>
    </x:row>
    <x:row r="1734">
      <x:c r="A1734" t="str">
        <x:f>'Raw_Data'!A1734</x:f>
        <x:v>C01733</x:v>
      </x:c>
      <x:c r="B1734" t="n">
        <x:f>'Raw_Data'!B1734</x:f>
        <x:v>44</x:v>
      </x:c>
      <x:c r="C1734" s="30" t="n">
        <x:f>'Raw_Data'!C1734</x:f>
        <x:v>68944</x:v>
      </x:c>
      <x:c r="D1734" t="n">
        <x:f>'Raw_Data'!D1734</x:f>
        <x:v>643</x:v>
      </x:c>
      <x:c r="E1734" t="n">
        <x:f>'Raw_Data'!E1734</x:f>
        <x:v>62</x:v>
      </x:c>
      <x:c r="F1734" t="str">
        <x:f>PROPER(TRIM('Raw_Data'!F1734))</x:f>
        <x:v>Classic</x:v>
      </x:c>
      <x:c r="G1734" t="str">
        <x:f>PROPER(TRIM('Raw_Data'!G1734))</x:f>
        <x:v>Digital</x:v>
      </x:c>
      <x:c r="H1734" s="60" t="n">
        <x:f>'Raw_Data'!H1734</x:f>
        <x:v>4736</x:v>
      </x:c>
      <x:c r="I1734" s="60" t="n">
        <x:f>'Raw_Data'!I1734</x:f>
        <x:v>283.33</x:v>
      </x:c>
      <x:c r="J1734" s="32" t="n">
        <x:f>'Raw_Data'!J1734</x:f>
        <x:v>0.428</x:v>
      </x:c>
      <x:c r="K1734" s="32" t="n">
        <x:f>'Raw_Data'!K1734</x:f>
        <x:v>0.502</x:v>
      </x:c>
      <x:c r="L1734" t="n">
        <x:f>'Raw_Data'!L1734</x:f>
        <x:v>0</x:v>
      </x:c>
      <x:c r="M1734" t="n">
        <x:f>IF('Raw_Data'!M1734="",Assumptions!$B$15,'Raw_Data'!M1734)</x:f>
        <x:v>6</x:v>
      </x:c>
      <x:c r="N1734" s="32" t="n">
        <x:f>'Raw_Data'!N1734</x:f>
        <x:v>0.175</x:v>
      </x:c>
      <x:c r="O1734" t="str">
        <x:f>IF(OR(D1734&lt;620,L1734&gt;=2,J1734&gt;0.9),"High",IF(OR(D1734&lt;700,L1734=1,J1734&gt;0.75),"Medium","Low"))</x:f>
        <x:v>Medium</x:v>
      </x:c>
      <x:c r="P1734" s="30" t="n">
        <x:f>XLOOKUP(F1734,Assumptions!$A$4:$A$6,Assumptions!$B$4:$B$6)</x:f>
        <x:v>0</x:v>
      </x:c>
      <x:c r="Q1734" s="32" t="n">
        <x:f>XLOOKUP(F1734,Assumptions!$A$4:$A$6,Assumptions!$C$4:$C$6)</x:f>
        <x:v>0.229</x:v>
      </x:c>
      <x:c r="R1734" s="32" t="n">
        <x:f>XLOOKUP(F1734,Assumptions!$A$4:$A$6,Assumptions!$D$4:$D$6)</x:f>
        <x:v>0.015</x:v>
      </x:c>
      <x:c r="S1734" s="32" t="n">
        <x:f>XLOOKUP(F1734,Assumptions!$A$4:$A$6,Assumptions!$E$4:$E$6)</x:f>
        <x:v>0.0075</x:v>
      </x:c>
      <x:c r="T1734" s="32" t="n">
        <x:f>XLOOKUP(O1734,Assumptions!$H$4:$H$6,Assumptions!$I$4:$I$6)</x:f>
        <x:v>0.012</x:v>
      </x:c>
      <x:c r="U1734" s="30" t="n">
        <x:f>XLOOKUP(F1734,Assumptions!$A$4:$A$6,Assumptions!$F$4:$F$6)</x:f>
        <x:v>60</x:v>
      </x:c>
      <x:c r="V1734" s="60" t="n">
        <x:f>I1734*12</x:f>
        <x:v>3399.96</x:v>
      </x:c>
      <x:c r="W1734" s="60" t="n">
        <x:f>H1734*J1734*(1-K1734)*Q1734</x:f>
        <x:v>231.164046336</x:v>
      </x:c>
      <x:c r="X1734" s="60" t="n">
        <x:f>V1734*R1734</x:f>
        <x:v>50.9994</x:v>
      </x:c>
      <x:c r="Y1734" s="60" t="n">
        <x:f>V1734*S1734</x:f>
        <x:v>25.4997</x:v>
      </x:c>
      <x:c r="Z1734" s="60" t="n">
        <x:f>H1734*J1734*T1734</x:f>
        <x:v>24.324096</x:v>
      </x:c>
      <x:c r="AA1734" s="60" t="n">
        <x:f>P1734+W1734+X1734-Y1734-Z1734-U1734</x:f>
        <x:v>172.33965033599998</x:v>
      </x:c>
      <x:c r="AB1734" s="32" t="n">
        <x:f>IFERROR(AA1734/(P1734+W1734+X1734),0)</x:f>
        <x:v>0.6107795058994923</x:v>
      </x:c>
      <x:c r="AC1734" t="n">
        <x:f>IF(O1734="High",0,IF(I1734&gt;=1800,3,IF(I1734&gt;=900,2,1))+IF(K1734&gt;=0.9,2,IF(K1734&gt;=0.75,1,0))+IF(J1734&lt;=0.7,2,IF(J1734&lt;=0.85,1,0))+IF(M1734&gt;=8,1,0))</x:f>
        <x:v>3</x:v>
      </x:c>
      <x:c r="AD1734" t="str">
        <x:f>IF(AND(O1734&lt;&gt;"High",AC1734&gt;=Assumptions!$B$10,AA1734&gt;0),"Priority Growth",IF(AND(O1734="Low",AA1734&gt;0),"Maintain","Watch"))</x:f>
        <x:v>Watch</x:v>
      </x:c>
      <x:c r="AE1734" s="60" t="n">
        <x:f>MAX(AA1734,0)*N1734</x:f>
        <x:v>30.159438808799994</x:v>
      </x:c>
      <x:c r="AF1734" t="str">
        <x:f>IF(AND(AA1734&gt;=Assumptions!$B$11,O1734&lt;&gt;"High",OR(N1734&gt;=Assumptions!$B$12,M1734&lt;=6)),"High","Standard")</x:f>
        <x:v>Standard</x:v>
      </x:c>
    </x:row>
    <x:row r="1735">
      <x:c r="A1735" t="str">
        <x:f>'Raw_Data'!A1735</x:f>
        <x:v>C01734</x:v>
      </x:c>
      <x:c r="B1735" t="n">
        <x:f>'Raw_Data'!B1735</x:f>
        <x:v>21</x:v>
      </x:c>
      <x:c r="C1735" s="30" t="n">
        <x:f>'Raw_Data'!C1735</x:f>
        <x:v>52767</x:v>
      </x:c>
      <x:c r="D1735" t="n">
        <x:f>'Raw_Data'!D1735</x:f>
        <x:v>661</x:v>
      </x:c>
      <x:c r="E1735" t="n">
        <x:f>'Raw_Data'!E1735</x:f>
        <x:v>15</x:v>
      </x:c>
      <x:c r="F1735" t="str">
        <x:f>PROPER(TRIM('Raw_Data'!F1735))</x:f>
        <x:v>Classic</x:v>
      </x:c>
      <x:c r="G1735" t="str">
        <x:f>PROPER(TRIM('Raw_Data'!G1735))</x:f>
        <x:v>Digital</x:v>
      </x:c>
      <x:c r="H1735" s="60" t="n">
        <x:f>'Raw_Data'!H1735</x:f>
        <x:v>3650</x:v>
      </x:c>
      <x:c r="I1735" s="60" t="n">
        <x:f>'Raw_Data'!I1735</x:f>
        <x:v>260.42</x:v>
      </x:c>
      <x:c r="J1735" s="32" t="n">
        <x:f>'Raw_Data'!J1735</x:f>
        <x:v>0.448</x:v>
      </x:c>
      <x:c r="K1735" s="32" t="n">
        <x:f>'Raw_Data'!K1735</x:f>
        <x:v>0.716</x:v>
      </x:c>
      <x:c r="L1735" t="n">
        <x:f>'Raw_Data'!L1735</x:f>
        <x:v>0</x:v>
      </x:c>
      <x:c r="M1735" t="n">
        <x:f>IF('Raw_Data'!M1735="",Assumptions!$B$15,'Raw_Data'!M1735)</x:f>
        <x:v>9</x:v>
      </x:c>
      <x:c r="N1735" s="32" t="n">
        <x:f>'Raw_Data'!N1735</x:f>
        <x:v>0.02</x:v>
      </x:c>
      <x:c r="O1735" t="str">
        <x:f>IF(OR(D1735&lt;620,L1735&gt;=2,J1735&gt;0.9),"High",IF(OR(D1735&lt;700,L1735=1,J1735&gt;0.75),"Medium","Low"))</x:f>
        <x:v>Medium</x:v>
      </x:c>
      <x:c r="P1735" s="30" t="n">
        <x:f>XLOOKUP(F1735,Assumptions!$A$4:$A$6,Assumptions!$B$4:$B$6)</x:f>
        <x:v>0</x:v>
      </x:c>
      <x:c r="Q1735" s="32" t="n">
        <x:f>XLOOKUP(F1735,Assumptions!$A$4:$A$6,Assumptions!$C$4:$C$6)</x:f>
        <x:v>0.229</x:v>
      </x:c>
      <x:c r="R1735" s="32" t="n">
        <x:f>XLOOKUP(F1735,Assumptions!$A$4:$A$6,Assumptions!$D$4:$D$6)</x:f>
        <x:v>0.015</x:v>
      </x:c>
      <x:c r="S1735" s="32" t="n">
        <x:f>XLOOKUP(F1735,Assumptions!$A$4:$A$6,Assumptions!$E$4:$E$6)</x:f>
        <x:v>0.0075</x:v>
      </x:c>
      <x:c r="T1735" s="32" t="n">
        <x:f>XLOOKUP(O1735,Assumptions!$H$4:$H$6,Assumptions!$I$4:$I$6)</x:f>
        <x:v>0.012</x:v>
      </x:c>
      <x:c r="U1735" s="30" t="n">
        <x:f>XLOOKUP(F1735,Assumptions!$A$4:$A$6,Assumptions!$F$4:$F$6)</x:f>
        <x:v>60</x:v>
      </x:c>
      <x:c r="V1735" s="60" t="n">
        <x:f>I1735*12</x:f>
        <x:v>3125.04</x:v>
      </x:c>
      <x:c r="W1735" s="60" t="n">
        <x:f>H1735*J1735*(1-K1735)*Q1735</x:f>
        <x:v>106.34686720000002</x:v>
      </x:c>
      <x:c r="X1735" s="60" t="n">
        <x:f>V1735*R1735</x:f>
        <x:v>46.8756</x:v>
      </x:c>
      <x:c r="Y1735" s="60" t="n">
        <x:f>V1735*S1735</x:f>
        <x:v>23.4378</x:v>
      </x:c>
      <x:c r="Z1735" s="60" t="n">
        <x:f>H1735*J1735*T1735</x:f>
        <x:v>19.622400000000003</x:v>
      </x:c>
      <x:c r="AA1735" s="60" t="n">
        <x:f>P1735+W1735+X1735-Y1735-Z1735-U1735</x:f>
        <x:v>50.1622672</x:v>
      </x:c>
      <x:c r="AB1735" s="32" t="n">
        <x:f>IFERROR(AA1735/(P1735+W1735+X1735),0)</x:f>
        <x:v>0.3273819311010285</x:v>
      </x:c>
      <x:c r="AC1735" t="n">
        <x:f>IF(O1735="High",0,IF(I1735&gt;=1800,3,IF(I1735&gt;=900,2,1))+IF(K1735&gt;=0.9,2,IF(K1735&gt;=0.75,1,0))+IF(J1735&lt;=0.7,2,IF(J1735&lt;=0.85,1,0))+IF(M1735&gt;=8,1,0))</x:f>
        <x:v>4</x:v>
      </x:c>
      <x:c r="AD1735" t="str">
        <x:f>IF(AND(O1735&lt;&gt;"High",AC1735&gt;=Assumptions!$B$10,AA1735&gt;0),"Priority Growth",IF(AND(O1735="Low",AA1735&gt;0),"Maintain","Watch"))</x:f>
        <x:v>Watch</x:v>
      </x:c>
      <x:c r="AE1735" s="60" t="n">
        <x:f>MAX(AA1735,0)*N1735</x:f>
        <x:v>1.003245344</x:v>
      </x:c>
      <x:c r="AF1735" t="str">
        <x:f>IF(AND(AA1735&gt;=Assumptions!$B$11,O1735&lt;&gt;"High",OR(N1735&gt;=Assumptions!$B$12,M1735&lt;=6)),"High","Standard")</x:f>
        <x:v>Standard</x:v>
      </x:c>
    </x:row>
    <x:row r="1736">
      <x:c r="A1736" t="str">
        <x:f>'Raw_Data'!A1736</x:f>
        <x:v>C01735</x:v>
      </x:c>
      <x:c r="B1736" t="n">
        <x:f>'Raw_Data'!B1736</x:f>
        <x:v>39</x:v>
      </x:c>
      <x:c r="C1736" s="30" t="n">
        <x:f>'Raw_Data'!C1736</x:f>
        <x:v>138771</x:v>
      </x:c>
      <x:c r="D1736" t="n">
        <x:f>'Raw_Data'!D1736</x:f>
        <x:v>733</x:v>
      </x:c>
      <x:c r="E1736" t="n">
        <x:f>'Raw_Data'!E1736</x:f>
        <x:v>49</x:v>
      </x:c>
      <x:c r="F1736" t="str">
        <x:f>PROPER(TRIM('Raw_Data'!F1736))</x:f>
        <x:v>Platinum</x:v>
      </x:c>
      <x:c r="G1736" t="str">
        <x:f>PROPER(TRIM('Raw_Data'!G1736))</x:f>
        <x:v>Digital</x:v>
      </x:c>
      <x:c r="H1736" s="60" t="n">
        <x:f>'Raw_Data'!H1736</x:f>
        <x:v>30626</x:v>
      </x:c>
      <x:c r="I1736" s="60" t="n">
        <x:f>'Raw_Data'!I1736</x:f>
        <x:v>3199.99</x:v>
      </x:c>
      <x:c r="J1736" s="32" t="n">
        <x:f>'Raw_Data'!J1736</x:f>
        <x:v>0.336</x:v>
      </x:c>
      <x:c r="K1736" s="32" t="n">
        <x:f>'Raw_Data'!K1736</x:f>
        <x:v>0.885</x:v>
      </x:c>
      <x:c r="L1736" t="n">
        <x:f>'Raw_Data'!L1736</x:f>
        <x:v>0</x:v>
      </x:c>
      <x:c r="M1736" t="n">
        <x:f>IF('Raw_Data'!M1736="",Assumptions!$B$15,'Raw_Data'!M1736)</x:f>
        <x:v>7</x:v>
      </x:c>
      <x:c r="N1736" s="32" t="n">
        <x:f>'Raw_Data'!N1736</x:f>
        <x:v>0.028</x:v>
      </x:c>
      <x:c r="O1736" t="str">
        <x:f>IF(OR(D1736&lt;620,L1736&gt;=2,J1736&gt;0.9),"High",IF(OR(D1736&lt;700,L1736=1,J1736&gt;0.75),"Medium","Low"))</x:f>
        <x:v>Low</x:v>
      </x:c>
      <x:c r="P1736" s="30" t="n">
        <x:f>XLOOKUP(F1736,Assumptions!$A$4:$A$6,Assumptions!$B$4:$B$6)</x:f>
        <x:v>195</x:v>
      </x:c>
      <x:c r="Q1736" s="32" t="n">
        <x:f>XLOOKUP(F1736,Assumptions!$A$4:$A$6,Assumptions!$C$4:$C$6)</x:f>
        <x:v>0.199</x:v>
      </x:c>
      <x:c r="R1736" s="32" t="n">
        <x:f>XLOOKUP(F1736,Assumptions!$A$4:$A$6,Assumptions!$D$4:$D$6)</x:f>
        <x:v>0.017</x:v>
      </x:c>
      <x:c r="S1736" s="32" t="n">
        <x:f>XLOOKUP(F1736,Assumptions!$A$4:$A$6,Assumptions!$E$4:$E$6)</x:f>
        <x:v>0.013</x:v>
      </x:c>
      <x:c r="T1736" s="32" t="n">
        <x:f>XLOOKUP(O1736,Assumptions!$H$4:$H$6,Assumptions!$I$4:$I$6)</x:f>
        <x:v>0.0035</x:v>
      </x:c>
      <x:c r="U1736" s="30" t="n">
        <x:f>XLOOKUP(F1736,Assumptions!$A$4:$A$6,Assumptions!$F$4:$F$6)</x:f>
        <x:v>140</x:v>
      </x:c>
      <x:c r="V1736" s="60" t="n">
        <x:f>I1736*12</x:f>
        <x:v>38399.88</x:v>
      </x:c>
      <x:c r="W1736" s="60" t="n">
        <x:f>H1736*J1736*(1-K1736)*Q1736</x:f>
        <x:v>235.49433936000003</x:v>
      </x:c>
      <x:c r="X1736" s="60" t="n">
        <x:f>V1736*R1736</x:f>
        <x:v>652.79796</x:v>
      </x:c>
      <x:c r="Y1736" s="60" t="n">
        <x:f>V1736*S1736</x:f>
        <x:v>499.19843999999995</x:v>
      </x:c>
      <x:c r="Z1736" s="60" t="n">
        <x:f>H1736*J1736*T1736</x:f>
        <x:v>36.016176</x:v>
      </x:c>
      <x:c r="AA1736" s="60" t="n">
        <x:f>P1736+W1736+X1736-Y1736-Z1736-U1736</x:f>
        <x:v>408.07768336000015</x:v>
      </x:c>
      <x:c r="AB1736" s="32" t="n">
        <x:f>IFERROR(AA1736/(P1736+W1736+X1736),0)</x:f>
        <x:v>0.376701360843319</x:v>
      </x:c>
      <x:c r="AC1736" t="n">
        <x:f>IF(O1736="High",0,IF(I1736&gt;=1800,3,IF(I1736&gt;=900,2,1))+IF(K1736&gt;=0.9,2,IF(K1736&gt;=0.75,1,0))+IF(J1736&lt;=0.7,2,IF(J1736&lt;=0.85,1,0))+IF(M1736&gt;=8,1,0))</x:f>
        <x:v>6</x:v>
      </x:c>
      <x:c r="AD1736" t="str">
        <x:f>IF(AND(O1736&lt;&gt;"High",AC1736&gt;=Assumptions!$B$10,AA1736&gt;0),"Priority Growth",IF(AND(O1736="Low",AA1736&gt;0),"Maintain","Watch"))</x:f>
        <x:v>Priority Growth</x:v>
      </x:c>
      <x:c r="AE1736" s="60" t="n">
        <x:f>MAX(AA1736,0)*N1736</x:f>
        <x:v>11.426175134080005</x:v>
      </x:c>
      <x:c r="AF1736" t="str">
        <x:f>IF(AND(AA1736&gt;=Assumptions!$B$11,O1736&lt;&gt;"High",OR(N1736&gt;=Assumptions!$B$12,M1736&lt;=6)),"High","Standard")</x:f>
        <x:v>Standard</x:v>
      </x:c>
    </x:row>
    <x:row r="1737">
      <x:c r="A1737" t="str">
        <x:f>'Raw_Data'!A1737</x:f>
        <x:v>C01736</x:v>
      </x:c>
      <x:c r="B1737" t="n">
        <x:f>'Raw_Data'!B1737</x:f>
        <x:v>41</x:v>
      </x:c>
      <x:c r="C1737" s="30" t="n">
        <x:f>'Raw_Data'!C1737</x:f>
        <x:v>84714</x:v>
      </x:c>
      <x:c r="D1737" t="n">
        <x:f>'Raw_Data'!D1737</x:f>
        <x:v>705</x:v>
      </x:c>
      <x:c r="E1737" t="n">
        <x:f>'Raw_Data'!E1737</x:f>
        <x:v>13</x:v>
      </x:c>
      <x:c r="F1737" t="str">
        <x:f>PROPER(TRIM('Raw_Data'!F1737))</x:f>
        <x:v>Gold</x:v>
      </x:c>
      <x:c r="G1737" t="str">
        <x:f>PROPER(TRIM('Raw_Data'!G1737))</x:f>
        <x:v>Partner</x:v>
      </x:c>
      <x:c r="H1737" s="60" t="n">
        <x:f>'Raw_Data'!H1737</x:f>
        <x:v>11595</x:v>
      </x:c>
      <x:c r="I1737" s="60" t="n">
        <x:f>'Raw_Data'!I1737</x:f>
        <x:v>1246.48</x:v>
      </x:c>
      <x:c r="J1737" s="32" t="n">
        <x:f>'Raw_Data'!J1737</x:f>
        <x:v>0.26</x:v>
      </x:c>
      <x:c r="K1737" s="32" t="n">
        <x:f>'Raw_Data'!K1737</x:f>
        <x:v>0.762</x:v>
      </x:c>
      <x:c r="L1737" t="n">
        <x:f>'Raw_Data'!L1737</x:f>
        <x:v>2</x:v>
      </x:c>
      <x:c r="M1737" t="n">
        <x:f>IF('Raw_Data'!M1737="",Assumptions!$B$15,'Raw_Data'!M1737)</x:f>
        <x:v>9</x:v>
      </x:c>
      <x:c r="N1737" s="32" t="n">
        <x:f>'Raw_Data'!N1737</x:f>
        <x:v>0.02</x:v>
      </x:c>
      <x:c r="O1737" t="str">
        <x:f>IF(OR(D1737&lt;620,L1737&gt;=2,J1737&gt;0.9),"High",IF(OR(D1737&lt;700,L1737=1,J1737&gt;0.75),"Medium","Low"))</x:f>
        <x:v>High</x:v>
      </x:c>
      <x:c r="P1737" s="30" t="n">
        <x:f>XLOOKUP(F1737,Assumptions!$A$4:$A$6,Assumptions!$B$4:$B$6)</x:f>
        <x:v>95</x:v>
      </x:c>
      <x:c r="Q1737" s="32" t="n">
        <x:f>XLOOKUP(F1737,Assumptions!$A$4:$A$6,Assumptions!$C$4:$C$6)</x:f>
        <x:v>0.219</x:v>
      </x:c>
      <x:c r="R1737" s="32" t="n">
        <x:f>XLOOKUP(F1737,Assumptions!$A$4:$A$6,Assumptions!$D$4:$D$6)</x:f>
        <x:v>0.016</x:v>
      </x:c>
      <x:c r="S1737" s="32" t="n">
        <x:f>XLOOKUP(F1737,Assumptions!$A$4:$A$6,Assumptions!$E$4:$E$6)</x:f>
        <x:v>0.01</x:v>
      </x:c>
      <x:c r="T1737" s="32" t="n">
        <x:f>XLOOKUP(O1737,Assumptions!$H$4:$H$6,Assumptions!$I$4:$I$6)</x:f>
        <x:v>0.045</x:v>
      </x:c>
      <x:c r="U1737" s="30" t="n">
        <x:f>XLOOKUP(F1737,Assumptions!$A$4:$A$6,Assumptions!$F$4:$F$6)</x:f>
        <x:v>90</x:v>
      </x:c>
      <x:c r="V1737" s="60" t="n">
        <x:f>I1737*12</x:f>
        <x:v>14957.76</x:v>
      </x:c>
      <x:c r="W1737" s="60" t="n">
        <x:f>H1737*J1737*(1-K1737)*Q1737</x:f>
        <x:v>157.1321934</x:v>
      </x:c>
      <x:c r="X1737" s="60" t="n">
        <x:f>V1737*R1737</x:f>
        <x:v>239.32416</x:v>
      </x:c>
      <x:c r="Y1737" s="60" t="n">
        <x:f>V1737*S1737</x:f>
        <x:v>149.57760000000002</x:v>
      </x:c>
      <x:c r="Z1737" s="60" t="n">
        <x:f>H1737*J1737*T1737</x:f>
        <x:v>135.66150000000002</x:v>
      </x:c>
      <x:c r="AA1737" s="60" t="n">
        <x:f>P1737+W1737+X1737-Y1737-Z1737-U1737</x:f>
        <x:v>116.21725339999998</x:v>
      </x:c>
      <x:c r="AB1737" s="32" t="n">
        <x:f>IFERROR(AA1737/(P1737+W1737+X1737),0)</x:f>
        <x:v>0.23647522836155072</x:v>
      </x:c>
      <x:c r="AC1737" t="n">
        <x:f>IF(O1737="High",0,IF(I1737&gt;=1800,3,IF(I1737&gt;=900,2,1))+IF(K1737&gt;=0.9,2,IF(K1737&gt;=0.75,1,0))+IF(J1737&lt;=0.7,2,IF(J1737&lt;=0.85,1,0))+IF(M1737&gt;=8,1,0))</x:f>
        <x:v>0</x:v>
      </x:c>
      <x:c r="AD1737" t="str">
        <x:f>IF(AND(O1737&lt;&gt;"High",AC1737&gt;=Assumptions!$B$10,AA1737&gt;0),"Priority Growth",IF(AND(O1737="Low",AA1737&gt;0),"Maintain","Watch"))</x:f>
        <x:v>Watch</x:v>
      </x:c>
      <x:c r="AE1737" s="60" t="n">
        <x:f>MAX(AA1737,0)*N1737</x:f>
        <x:v>2.3243450679999995</x:v>
      </x:c>
      <x:c r="AF1737" t="str">
        <x:f>IF(AND(AA1737&gt;=Assumptions!$B$11,O1737&lt;&gt;"High",OR(N1737&gt;=Assumptions!$B$12,M1737&lt;=6)),"High","Standard")</x:f>
        <x:v>Standard</x:v>
      </x:c>
    </x:row>
    <x:row r="1738">
      <x:c r="A1738" t="str">
        <x:f>'Raw_Data'!A1738</x:f>
        <x:v>C01737</x:v>
      </x:c>
      <x:c r="B1738" t="n">
        <x:f>'Raw_Data'!B1738</x:f>
        <x:v>38</x:v>
      </x:c>
      <x:c r="C1738" s="30" t="n">
        <x:f>'Raw_Data'!C1738</x:f>
        <x:v>42095</x:v>
      </x:c>
      <x:c r="D1738" t="n">
        <x:f>'Raw_Data'!D1738</x:f>
        <x:v>756</x:v>
      </x:c>
      <x:c r="E1738" t="n">
        <x:f>'Raw_Data'!E1738</x:f>
        <x:v>44</x:v>
      </x:c>
      <x:c r="F1738" t="str">
        <x:f>PROPER(TRIM('Raw_Data'!F1738))</x:f>
        <x:v>Classic</x:v>
      </x:c>
      <x:c r="G1738" t="str">
        <x:f>PROPER(TRIM('Raw_Data'!G1738))</x:f>
        <x:v>Digital</x:v>
      </x:c>
      <x:c r="H1738" s="60" t="n">
        <x:f>'Raw_Data'!H1738</x:f>
        <x:v>5610</x:v>
      </x:c>
      <x:c r="I1738" s="60" t="n">
        <x:f>'Raw_Data'!I1738</x:f>
        <x:v>270.14</x:v>
      </x:c>
      <x:c r="J1738" s="32" t="n">
        <x:f>'Raw_Data'!J1738</x:f>
        <x:v>0.205</x:v>
      </x:c>
      <x:c r="K1738" s="32" t="n">
        <x:f>'Raw_Data'!K1738</x:f>
        <x:v>0.878</x:v>
      </x:c>
      <x:c r="L1738" t="n">
        <x:f>'Raw_Data'!L1738</x:f>
        <x:v>0</x:v>
      </x:c>
      <x:c r="M1738" t="n">
        <x:f>IF('Raw_Data'!M1738="",Assumptions!$B$15,'Raw_Data'!M1738)</x:f>
        <x:v>8</x:v>
      </x:c>
      <x:c r="N1738" s="32" t="n">
        <x:f>'Raw_Data'!N1738</x:f>
        <x:v>0.04</x:v>
      </x:c>
      <x:c r="O1738" t="str">
        <x:f>IF(OR(D1738&lt;620,L1738&gt;=2,J1738&gt;0.9),"High",IF(OR(D1738&lt;700,L1738=1,J1738&gt;0.75),"Medium","Low"))</x:f>
        <x:v>Low</x:v>
      </x:c>
      <x:c r="P1738" s="30" t="n">
        <x:f>XLOOKUP(F1738,Assumptions!$A$4:$A$6,Assumptions!$B$4:$B$6)</x:f>
        <x:v>0</x:v>
      </x:c>
      <x:c r="Q1738" s="32" t="n">
        <x:f>XLOOKUP(F1738,Assumptions!$A$4:$A$6,Assumptions!$C$4:$C$6)</x:f>
        <x:v>0.229</x:v>
      </x:c>
      <x:c r="R1738" s="32" t="n">
        <x:f>XLOOKUP(F1738,Assumptions!$A$4:$A$6,Assumptions!$D$4:$D$6)</x:f>
        <x:v>0.015</x:v>
      </x:c>
      <x:c r="S1738" s="32" t="n">
        <x:f>XLOOKUP(F1738,Assumptions!$A$4:$A$6,Assumptions!$E$4:$E$6)</x:f>
        <x:v>0.0075</x:v>
      </x:c>
      <x:c r="T1738" s="32" t="n">
        <x:f>XLOOKUP(O1738,Assumptions!$H$4:$H$6,Assumptions!$I$4:$I$6)</x:f>
        <x:v>0.0035</x:v>
      </x:c>
      <x:c r="U1738" s="30" t="n">
        <x:f>XLOOKUP(F1738,Assumptions!$A$4:$A$6,Assumptions!$F$4:$F$6)</x:f>
        <x:v>60</x:v>
      </x:c>
      <x:c r="V1738" s="60" t="n">
        <x:f>I1738*12</x:f>
        <x:v>3241.68</x:v>
      </x:c>
      <x:c r="W1738" s="60" t="n">
        <x:f>H1738*J1738*(1-K1738)*Q1738</x:f>
        <x:v>32.1300969</x:v>
      </x:c>
      <x:c r="X1738" s="60" t="n">
        <x:f>V1738*R1738</x:f>
        <x:v>48.62519999999999</x:v>
      </x:c>
      <x:c r="Y1738" s="60" t="n">
        <x:f>V1738*S1738</x:f>
        <x:v>24.312599999999996</x:v>
      </x:c>
      <x:c r="Z1738" s="60" t="n">
        <x:f>H1738*J1738*T1738</x:f>
        <x:v>4.025175</x:v>
      </x:c>
      <x:c r="AA1738" s="60" t="n">
        <x:f>P1738+W1738+X1738-Y1738-Z1738-U1738</x:f>
        <x:v>-7.582478100000003</x:v>
      </x:c>
      <x:c r="AB1738" s="32" t="n">
        <x:f>IFERROR(AA1738/(P1738+W1738+X1738),0)</x:f>
        <x:v>-0.09389449845487478</x:v>
      </x:c>
      <x:c r="AC1738" t="n">
        <x:f>IF(O1738="High",0,IF(I1738&gt;=1800,3,IF(I1738&gt;=900,2,1))+IF(K1738&gt;=0.9,2,IF(K1738&gt;=0.75,1,0))+IF(J1738&lt;=0.7,2,IF(J1738&lt;=0.85,1,0))+IF(M1738&gt;=8,1,0))</x:f>
        <x:v>5</x:v>
      </x:c>
      <x:c r="AD1738" t="str">
        <x:f>IF(AND(O1738&lt;&gt;"High",AC1738&gt;=Assumptions!$B$10,AA1738&gt;0),"Priority Growth",IF(AND(O1738="Low",AA1738&gt;0),"Maintain","Watch"))</x:f>
        <x:v>Watch</x:v>
      </x:c>
      <x:c r="AE1738" s="60" t="n">
        <x:f>MAX(AA1738,0)*N1738</x:f>
        <x:v>0</x:v>
      </x:c>
      <x:c r="AF1738" t="str">
        <x:f>IF(AND(AA1738&gt;=Assumptions!$B$11,O1738&lt;&gt;"High",OR(N1738&gt;=Assumptions!$B$12,M1738&lt;=6)),"High","Standard")</x:f>
        <x:v>Standard</x:v>
      </x:c>
    </x:row>
    <x:row r="1739">
      <x:c r="A1739" t="str">
        <x:f>'Raw_Data'!A1739</x:f>
        <x:v>C01738</x:v>
      </x:c>
      <x:c r="B1739" t="n">
        <x:f>'Raw_Data'!B1739</x:f>
        <x:v>36</x:v>
      </x:c>
      <x:c r="C1739" s="30" t="n">
        <x:f>'Raw_Data'!C1739</x:f>
        <x:v>127514</x:v>
      </x:c>
      <x:c r="D1739" t="n">
        <x:f>'Raw_Data'!D1739</x:f>
        <x:v>674</x:v>
      </x:c>
      <x:c r="E1739" t="n">
        <x:f>'Raw_Data'!E1739</x:f>
        <x:v>27</x:v>
      </x:c>
      <x:c r="F1739" t="str">
        <x:f>PROPER(TRIM('Raw_Data'!F1739))</x:f>
        <x:v>Platinum</x:v>
      </x:c>
      <x:c r="G1739" t="str">
        <x:f>PROPER(TRIM('Raw_Data'!G1739))</x:f>
        <x:v>Digital</x:v>
      </x:c>
      <x:c r="H1739" s="60" t="n">
        <x:f>'Raw_Data'!H1739</x:f>
        <x:v>25687</x:v>
      </x:c>
      <x:c r="I1739" s="60" t="n">
        <x:f>'Raw_Data'!I1739</x:f>
        <x:v>2874.81</x:v>
      </x:c>
      <x:c r="J1739" s="32" t="n">
        <x:f>'Raw_Data'!J1739</x:f>
        <x:v>0.448</x:v>
      </x:c>
      <x:c r="K1739" s="32" t="n">
        <x:f>'Raw_Data'!K1739</x:f>
        <x:v>0.792</x:v>
      </x:c>
      <x:c r="L1739" t="n">
        <x:f>'Raw_Data'!L1739</x:f>
        <x:v>0</x:v>
      </x:c>
      <x:c r="M1739" t="n">
        <x:f>IF('Raw_Data'!M1739="",Assumptions!$B$15,'Raw_Data'!M1739)</x:f>
        <x:v>7</x:v>
      </x:c>
      <x:c r="N1739" s="32" t="n">
        <x:f>'Raw_Data'!N1739</x:f>
        <x:v>0.117</x:v>
      </x:c>
      <x:c r="O1739" t="str">
        <x:f>IF(OR(D1739&lt;620,L1739&gt;=2,J1739&gt;0.9),"High",IF(OR(D1739&lt;700,L1739=1,J1739&gt;0.75),"Medium","Low"))</x:f>
        <x:v>Medium</x:v>
      </x:c>
      <x:c r="P1739" s="30" t="n">
        <x:f>XLOOKUP(F1739,Assumptions!$A$4:$A$6,Assumptions!$B$4:$B$6)</x:f>
        <x:v>195</x:v>
      </x:c>
      <x:c r="Q1739" s="32" t="n">
        <x:f>XLOOKUP(F1739,Assumptions!$A$4:$A$6,Assumptions!$C$4:$C$6)</x:f>
        <x:v>0.199</x:v>
      </x:c>
      <x:c r="R1739" s="32" t="n">
        <x:f>XLOOKUP(F1739,Assumptions!$A$4:$A$6,Assumptions!$D$4:$D$6)</x:f>
        <x:v>0.017</x:v>
      </x:c>
      <x:c r="S1739" s="32" t="n">
        <x:f>XLOOKUP(F1739,Assumptions!$A$4:$A$6,Assumptions!$E$4:$E$6)</x:f>
        <x:v>0.013</x:v>
      </x:c>
      <x:c r="T1739" s="32" t="n">
        <x:f>XLOOKUP(O1739,Assumptions!$H$4:$H$6,Assumptions!$I$4:$I$6)</x:f>
        <x:v>0.012</x:v>
      </x:c>
      <x:c r="U1739" s="30" t="n">
        <x:f>XLOOKUP(F1739,Assumptions!$A$4:$A$6,Assumptions!$F$4:$F$6)</x:f>
        <x:v>140</x:v>
      </x:c>
      <x:c r="V1739" s="60" t="n">
        <x:f>I1739*12</x:f>
        <x:v>34497.72</x:v>
      </x:c>
      <x:c r="W1739" s="60" t="n">
        <x:f>H1739*J1739*(1-K1739)*Q1739</x:f>
        <x:v>476.32986419199995</x:v>
      </x:c>
      <x:c r="X1739" s="60" t="n">
        <x:f>V1739*R1739</x:f>
        <x:v>586.4612400000001</x:v>
      </x:c>
      <x:c r="Y1739" s="60" t="n">
        <x:f>V1739*S1739</x:f>
        <x:v>448.47035999999997</x:v>
      </x:c>
      <x:c r="Z1739" s="60" t="n">
        <x:f>H1739*J1739*T1739</x:f>
        <x:v>138.093312</x:v>
      </x:c>
      <x:c r="AA1739" s="60" t="n">
        <x:f>P1739+W1739+X1739-Y1739-Z1739-U1739</x:f>
        <x:v>531.2274321920002</x:v>
      </x:c>
      <x:c r="AB1739" s="32" t="n">
        <x:f>IFERROR(AA1739/(P1739+W1739+X1739),0)</x:f>
        <x:v>0.4223494906439639</x:v>
      </x:c>
      <x:c r="AC1739" t="n">
        <x:f>IF(O1739="High",0,IF(I1739&gt;=1800,3,IF(I1739&gt;=900,2,1))+IF(K1739&gt;=0.9,2,IF(K1739&gt;=0.75,1,0))+IF(J1739&lt;=0.7,2,IF(J1739&lt;=0.85,1,0))+IF(M1739&gt;=8,1,0))</x:f>
        <x:v>6</x:v>
      </x:c>
      <x:c r="AD1739" t="str">
        <x:f>IF(AND(O1739&lt;&gt;"High",AC1739&gt;=Assumptions!$B$10,AA1739&gt;0),"Priority Growth",IF(AND(O1739="Low",AA1739&gt;0),"Maintain","Watch"))</x:f>
        <x:v>Priority Growth</x:v>
      </x:c>
      <x:c r="AE1739" s="60" t="n">
        <x:f>MAX(AA1739,0)*N1739</x:f>
        <x:v>62.15360956646402</x:v>
      </x:c>
      <x:c r="AF1739" t="str">
        <x:f>IF(AND(AA1739&gt;=Assumptions!$B$11,O1739&lt;&gt;"High",OR(N1739&gt;=Assumptions!$B$12,M1739&lt;=6)),"High","Standard")</x:f>
        <x:v>Standard</x:v>
      </x:c>
    </x:row>
    <x:row r="1740">
      <x:c r="A1740" t="str">
        <x:f>'Raw_Data'!A1740</x:f>
        <x:v>C01739</x:v>
      </x:c>
      <x:c r="B1740" t="n">
        <x:f>'Raw_Data'!B1740</x:f>
        <x:v>22</x:v>
      </x:c>
      <x:c r="C1740" s="30" t="n">
        <x:f>'Raw_Data'!C1740</x:f>
        <x:v>96161</x:v>
      </x:c>
      <x:c r="D1740" t="n">
        <x:f>'Raw_Data'!D1740</x:f>
        <x:v>716</x:v>
      </x:c>
      <x:c r="E1740" t="n">
        <x:f>'Raw_Data'!E1740</x:f>
        <x:v>48</x:v>
      </x:c>
      <x:c r="F1740" t="str">
        <x:f>PROPER(TRIM('Raw_Data'!F1740))</x:f>
        <x:v>Classic</x:v>
      </x:c>
      <x:c r="G1740" t="str">
        <x:f>PROPER(TRIM('Raw_Data'!G1740))</x:f>
        <x:v>Branch</x:v>
      </x:c>
      <x:c r="H1740" s="60" t="n">
        <x:f>'Raw_Data'!H1740</x:f>
        <x:v>8687</x:v>
      </x:c>
      <x:c r="I1740" s="60" t="n">
        <x:f>'Raw_Data'!I1740</x:f>
        <x:v>894.98</x:v>
      </x:c>
      <x:c r="J1740" s="32" t="n">
        <x:f>'Raw_Data'!J1740</x:f>
        <x:v>0.459</x:v>
      </x:c>
      <x:c r="K1740" s="32" t="n">
        <x:f>'Raw_Data'!K1740</x:f>
        <x:v>0.812</x:v>
      </x:c>
      <x:c r="L1740" t="n">
        <x:f>'Raw_Data'!L1740</x:f>
        <x:v>0</x:v>
      </x:c>
      <x:c r="M1740" t="n">
        <x:f>IF('Raw_Data'!M1740="",Assumptions!$B$15,'Raw_Data'!M1740)</x:f>
        <x:v>7</x:v>
      </x:c>
      <x:c r="N1740" s="32" t="n">
        <x:f>'Raw_Data'!N1740</x:f>
        <x:v>0.109</x:v>
      </x:c>
      <x:c r="O1740" t="str">
        <x:f>IF(OR(D1740&lt;620,L1740&gt;=2,J1740&gt;0.9),"High",IF(OR(D1740&lt;700,L1740=1,J1740&gt;0.75),"Medium","Low"))</x:f>
        <x:v>Low</x:v>
      </x:c>
      <x:c r="P1740" s="30" t="n">
        <x:f>XLOOKUP(F1740,Assumptions!$A$4:$A$6,Assumptions!$B$4:$B$6)</x:f>
        <x:v>0</x:v>
      </x:c>
      <x:c r="Q1740" s="32" t="n">
        <x:f>XLOOKUP(F1740,Assumptions!$A$4:$A$6,Assumptions!$C$4:$C$6)</x:f>
        <x:v>0.229</x:v>
      </x:c>
      <x:c r="R1740" s="32" t="n">
        <x:f>XLOOKUP(F1740,Assumptions!$A$4:$A$6,Assumptions!$D$4:$D$6)</x:f>
        <x:v>0.015</x:v>
      </x:c>
      <x:c r="S1740" s="32" t="n">
        <x:f>XLOOKUP(F1740,Assumptions!$A$4:$A$6,Assumptions!$E$4:$E$6)</x:f>
        <x:v>0.0075</x:v>
      </x:c>
      <x:c r="T1740" s="32" t="n">
        <x:f>XLOOKUP(O1740,Assumptions!$H$4:$H$6,Assumptions!$I$4:$I$6)</x:f>
        <x:v>0.0035</x:v>
      </x:c>
      <x:c r="U1740" s="30" t="n">
        <x:f>XLOOKUP(F1740,Assumptions!$A$4:$A$6,Assumptions!$F$4:$F$6)</x:f>
        <x:v>60</x:v>
      </x:c>
      <x:c r="V1740" s="60" t="n">
        <x:f>I1740*12</x:f>
        <x:v>10739.76</x:v>
      </x:c>
      <x:c r="W1740" s="60" t="n">
        <x:f>H1740*J1740*(1-K1740)*Q1740</x:f>
        <x:v>171.66266031599994</x:v>
      </x:c>
      <x:c r="X1740" s="60" t="n">
        <x:f>V1740*R1740</x:f>
        <x:v>161.0964</x:v>
      </x:c>
      <x:c r="Y1740" s="60" t="n">
        <x:f>V1740*S1740</x:f>
        <x:v>80.5482</x:v>
      </x:c>
      <x:c r="Z1740" s="60" t="n">
        <x:f>H1740*J1740*T1740</x:f>
        <x:v>13.9556655</x:v>
      </x:c>
      <x:c r="AA1740" s="60" t="n">
        <x:f>P1740+W1740+X1740-Y1740-Z1740-U1740</x:f>
        <x:v>178.25519481599991</x:v>
      </x:c>
      <x:c r="AB1740" s="32" t="n">
        <x:f>IFERROR(AA1740/(P1740+W1740+X1740),0)</x:f>
        <x:v>0.5356884787651534</x:v>
      </x:c>
      <x:c r="AC1740" t="n">
        <x:f>IF(O1740="High",0,IF(I1740&gt;=1800,3,IF(I1740&gt;=900,2,1))+IF(K1740&gt;=0.9,2,IF(K1740&gt;=0.75,1,0))+IF(J1740&lt;=0.7,2,IF(J1740&lt;=0.85,1,0))+IF(M1740&gt;=8,1,0))</x:f>
        <x:v>4</x:v>
      </x:c>
      <x:c r="AD1740" t="str">
        <x:f>IF(AND(O1740&lt;&gt;"High",AC1740&gt;=Assumptions!$B$10,AA1740&gt;0),"Priority Growth",IF(AND(O1740="Low",AA1740&gt;0),"Maintain","Watch"))</x:f>
        <x:v>Maintain</x:v>
      </x:c>
      <x:c r="AE1740" s="60" t="n">
        <x:f>MAX(AA1740,0)*N1740</x:f>
        <x:v>19.429816234943992</x:v>
      </x:c>
      <x:c r="AF1740" t="str">
        <x:f>IF(AND(AA1740&gt;=Assumptions!$B$11,O1740&lt;&gt;"High",OR(N1740&gt;=Assumptions!$B$12,M1740&lt;=6)),"High","Standard")</x:f>
        <x:v>Standard</x:v>
      </x:c>
    </x:row>
    <x:row r="1741">
      <x:c r="A1741" t="str">
        <x:f>'Raw_Data'!A1741</x:f>
        <x:v>C01740</x:v>
      </x:c>
      <x:c r="B1741" t="n">
        <x:f>'Raw_Data'!B1741</x:f>
        <x:v>58</x:v>
      </x:c>
      <x:c r="C1741" s="30" t="n">
        <x:f>'Raw_Data'!C1741</x:f>
        <x:v>68896</x:v>
      </x:c>
      <x:c r="D1741" t="n">
        <x:f>'Raw_Data'!D1741</x:f>
        <x:v>694</x:v>
      </x:c>
      <x:c r="E1741" t="n">
        <x:f>'Raw_Data'!E1741</x:f>
        <x:v>35</x:v>
      </x:c>
      <x:c r="F1741" t="str">
        <x:f>PROPER(TRIM('Raw_Data'!F1741))</x:f>
        <x:v>Gold</x:v>
      </x:c>
      <x:c r="G1741" t="str">
        <x:f>PROPER(TRIM('Raw_Data'!G1741))</x:f>
        <x:v>Digital</x:v>
      </x:c>
      <x:c r="H1741" s="60" t="n">
        <x:f>'Raw_Data'!H1741</x:f>
        <x:v>7851</x:v>
      </x:c>
      <x:c r="I1741" s="60" t="n">
        <x:f>'Raw_Data'!I1741</x:f>
        <x:v>885.63</x:v>
      </x:c>
      <x:c r="J1741" s="32" t="n">
        <x:f>'Raw_Data'!J1741</x:f>
        <x:v>0.5</x:v>
      </x:c>
      <x:c r="K1741" s="32" t="n">
        <x:f>'Raw_Data'!K1741</x:f>
        <x:v>0.828</x:v>
      </x:c>
      <x:c r="L1741" t="n">
        <x:f>'Raw_Data'!L1741</x:f>
        <x:v>0</x:v>
      </x:c>
      <x:c r="M1741" t="n">
        <x:f>IF('Raw_Data'!M1741="",Assumptions!$B$15,'Raw_Data'!M1741)</x:f>
        <x:v>6</x:v>
      </x:c>
      <x:c r="N1741" s="32" t="n">
        <x:f>'Raw_Data'!N1741</x:f>
        <x:v>0.242</x:v>
      </x:c>
      <x:c r="O1741" t="str">
        <x:f>IF(OR(D1741&lt;620,L1741&gt;=2,J1741&gt;0.9),"High",IF(OR(D1741&lt;700,L1741=1,J1741&gt;0.75),"Medium","Low"))</x:f>
        <x:v>Medium</x:v>
      </x:c>
      <x:c r="P1741" s="30" t="n">
        <x:f>XLOOKUP(F1741,Assumptions!$A$4:$A$6,Assumptions!$B$4:$B$6)</x:f>
        <x:v>95</x:v>
      </x:c>
      <x:c r="Q1741" s="32" t="n">
        <x:f>XLOOKUP(F1741,Assumptions!$A$4:$A$6,Assumptions!$C$4:$C$6)</x:f>
        <x:v>0.219</x:v>
      </x:c>
      <x:c r="R1741" s="32" t="n">
        <x:f>XLOOKUP(F1741,Assumptions!$A$4:$A$6,Assumptions!$D$4:$D$6)</x:f>
        <x:v>0.016</x:v>
      </x:c>
      <x:c r="S1741" s="32" t="n">
        <x:f>XLOOKUP(F1741,Assumptions!$A$4:$A$6,Assumptions!$E$4:$E$6)</x:f>
        <x:v>0.01</x:v>
      </x:c>
      <x:c r="T1741" s="32" t="n">
        <x:f>XLOOKUP(O1741,Assumptions!$H$4:$H$6,Assumptions!$I$4:$I$6)</x:f>
        <x:v>0.012</x:v>
      </x:c>
      <x:c r="U1741" s="30" t="n">
        <x:f>XLOOKUP(F1741,Assumptions!$A$4:$A$6,Assumptions!$F$4:$F$6)</x:f>
        <x:v>90</x:v>
      </x:c>
      <x:c r="V1741" s="60" t="n">
        <x:f>I1741*12</x:f>
        <x:v>10627.56</x:v>
      </x:c>
      <x:c r="W1741" s="60" t="n">
        <x:f>H1741*J1741*(1-K1741)*Q1741</x:f>
        <x:v>147.86573400000003</x:v>
      </x:c>
      <x:c r="X1741" s="60" t="n">
        <x:f>V1741*R1741</x:f>
        <x:v>170.04095999999998</x:v>
      </x:c>
      <x:c r="Y1741" s="60" t="n">
        <x:f>V1741*S1741</x:f>
        <x:v>106.2756</x:v>
      </x:c>
      <x:c r="Z1741" s="60" t="n">
        <x:f>H1741*J1741*T1741</x:f>
        <x:v>47.106</x:v>
      </x:c>
      <x:c r="AA1741" s="60" t="n">
        <x:f>P1741+W1741+X1741-Y1741-Z1741-U1741</x:f>
        <x:v>169.52509400000002</x:v>
      </x:c>
      <x:c r="AB1741" s="32" t="n">
        <x:f>IFERROR(AA1741/(P1741+W1741+X1741),0)</x:f>
        <x:v>0.41056513847653925</x:v>
      </x:c>
      <x:c r="AC1741" t="n">
        <x:f>IF(O1741="High",0,IF(I1741&gt;=1800,3,IF(I1741&gt;=900,2,1))+IF(K1741&gt;=0.9,2,IF(K1741&gt;=0.75,1,0))+IF(J1741&lt;=0.7,2,IF(J1741&lt;=0.85,1,0))+IF(M1741&gt;=8,1,0))</x:f>
        <x:v>4</x:v>
      </x:c>
      <x:c r="AD1741" t="str">
        <x:f>IF(AND(O1741&lt;&gt;"High",AC1741&gt;=Assumptions!$B$10,AA1741&gt;0),"Priority Growth",IF(AND(O1741="Low",AA1741&gt;0),"Maintain","Watch"))</x:f>
        <x:v>Watch</x:v>
      </x:c>
      <x:c r="AE1741" s="60" t="n">
        <x:f>MAX(AA1741,0)*N1741</x:f>
        <x:v>41.02507274800001</x:v>
      </x:c>
      <x:c r="AF1741" t="str">
        <x:f>IF(AND(AA1741&gt;=Assumptions!$B$11,O1741&lt;&gt;"High",OR(N1741&gt;=Assumptions!$B$12,M1741&lt;=6)),"High","Standard")</x:f>
        <x:v>Standard</x:v>
      </x:c>
    </x:row>
    <x:row r="1742">
      <x:c r="A1742" t="str">
        <x:f>'Raw_Data'!A1742</x:f>
        <x:v>C01741</x:v>
      </x:c>
      <x:c r="B1742" t="n">
        <x:f>'Raw_Data'!B1742</x:f>
        <x:v>46</x:v>
      </x:c>
      <x:c r="C1742" s="30" t="n">
        <x:f>'Raw_Data'!C1742</x:f>
        <x:v>118181</x:v>
      </x:c>
      <x:c r="D1742" t="n">
        <x:f>'Raw_Data'!D1742</x:f>
        <x:v>729</x:v>
      </x:c>
      <x:c r="E1742" t="n">
        <x:f>'Raw_Data'!E1742</x:f>
        <x:v>19</x:v>
      </x:c>
      <x:c r="F1742" t="str">
        <x:f>PROPER(TRIM('Raw_Data'!F1742))</x:f>
        <x:v>Platinum</x:v>
      </x:c>
      <x:c r="G1742" t="str">
        <x:f>PROPER(TRIM('Raw_Data'!G1742))</x:f>
        <x:v>Branch</x:v>
      </x:c>
      <x:c r="H1742" s="60" t="n">
        <x:f>'Raw_Data'!H1742</x:f>
        <x:v>26871</x:v>
      </x:c>
      <x:c r="I1742" s="60" t="n">
        <x:f>'Raw_Data'!I1742</x:f>
        <x:v>2999.49</x:v>
      </x:c>
      <x:c r="J1742" s="32" t="n">
        <x:f>'Raw_Data'!J1742</x:f>
        <x:v>0.464</x:v>
      </x:c>
      <x:c r="K1742" s="32" t="n">
        <x:f>'Raw_Data'!K1742</x:f>
        <x:v>0.904</x:v>
      </x:c>
      <x:c r="L1742" t="n">
        <x:f>'Raw_Data'!L1742</x:f>
        <x:v>0</x:v>
      </x:c>
      <x:c r="M1742" t="n">
        <x:f>IF('Raw_Data'!M1742="",Assumptions!$B$15,'Raw_Data'!M1742)</x:f>
        <x:v>6</x:v>
      </x:c>
      <x:c r="N1742" s="32" t="n">
        <x:f>'Raw_Data'!N1742</x:f>
        <x:v>0.202</x:v>
      </x:c>
      <x:c r="O1742" t="str">
        <x:f>IF(OR(D1742&lt;620,L1742&gt;=2,J1742&gt;0.9),"High",IF(OR(D1742&lt;700,L1742=1,J1742&gt;0.75),"Medium","Low"))</x:f>
        <x:v>Low</x:v>
      </x:c>
      <x:c r="P1742" s="30" t="n">
        <x:f>XLOOKUP(F1742,Assumptions!$A$4:$A$6,Assumptions!$B$4:$B$6)</x:f>
        <x:v>195</x:v>
      </x:c>
      <x:c r="Q1742" s="32" t="n">
        <x:f>XLOOKUP(F1742,Assumptions!$A$4:$A$6,Assumptions!$C$4:$C$6)</x:f>
        <x:v>0.199</x:v>
      </x:c>
      <x:c r="R1742" s="32" t="n">
        <x:f>XLOOKUP(F1742,Assumptions!$A$4:$A$6,Assumptions!$D$4:$D$6)</x:f>
        <x:v>0.017</x:v>
      </x:c>
      <x:c r="S1742" s="32" t="n">
        <x:f>XLOOKUP(F1742,Assumptions!$A$4:$A$6,Assumptions!$E$4:$E$6)</x:f>
        <x:v>0.013</x:v>
      </x:c>
      <x:c r="T1742" s="32" t="n">
        <x:f>XLOOKUP(O1742,Assumptions!$H$4:$H$6,Assumptions!$I$4:$I$6)</x:f>
        <x:v>0.0035</x:v>
      </x:c>
      <x:c r="U1742" s="30" t="n">
        <x:f>XLOOKUP(F1742,Assumptions!$A$4:$A$6,Assumptions!$F$4:$F$6)</x:f>
        <x:v>140</x:v>
      </x:c>
      <x:c r="V1742" s="60" t="n">
        <x:f>I1742*12</x:f>
        <x:v>35993.88</x:v>
      </x:c>
      <x:c r="W1742" s="60" t="n">
        <x:f>H1742*J1742*(1-K1742)*Q1742</x:f>
        <x:v>238.19142297599996</x:v>
      </x:c>
      <x:c r="X1742" s="60" t="n">
        <x:f>V1742*R1742</x:f>
        <x:v>611.89596</x:v>
      </x:c>
      <x:c r="Y1742" s="60" t="n">
        <x:f>V1742*S1742</x:f>
        <x:v>467.9204399999999</x:v>
      </x:c>
      <x:c r="Z1742" s="60" t="n">
        <x:f>H1742*J1742*T1742</x:f>
        <x:v>43.638504000000005</x:v>
      </x:c>
      <x:c r="AA1742" s="60" t="n">
        <x:f>P1742+W1742+X1742-Y1742-Z1742-U1742</x:f>
        <x:v>393.52843897599996</x:v>
      </x:c>
      <x:c r="AB1742" s="32" t="n">
        <x:f>IFERROR(AA1742/(P1742+W1742+X1742),0)</x:f>
        <x:v>0.3765507510533569</x:v>
      </x:c>
      <x:c r="AC1742" t="n">
        <x:f>IF(O1742="High",0,IF(I1742&gt;=1800,3,IF(I1742&gt;=900,2,1))+IF(K1742&gt;=0.9,2,IF(K1742&gt;=0.75,1,0))+IF(J1742&lt;=0.7,2,IF(J1742&lt;=0.85,1,0))+IF(M1742&gt;=8,1,0))</x:f>
        <x:v>7</x:v>
      </x:c>
      <x:c r="AD1742" t="str">
        <x:f>IF(AND(O1742&lt;&gt;"High",AC1742&gt;=Assumptions!$B$10,AA1742&gt;0),"Priority Growth",IF(AND(O1742="Low",AA1742&gt;0),"Maintain","Watch"))</x:f>
        <x:v>Priority Growth</x:v>
      </x:c>
      <x:c r="AE1742" s="60" t="n">
        <x:f>MAX(AA1742,0)*N1742</x:f>
        <x:v>79.492744673152</x:v>
      </x:c>
      <x:c r="AF1742" t="str">
        <x:f>IF(AND(AA1742&gt;=Assumptions!$B$11,O1742&lt;&gt;"High",OR(N1742&gt;=Assumptions!$B$12,M1742&lt;=6)),"High","Standard")</x:f>
        <x:v>High</x:v>
      </x:c>
    </x:row>
    <x:row r="1743">
      <x:c r="A1743" t="str">
        <x:f>'Raw_Data'!A1743</x:f>
        <x:v>C01742</x:v>
      </x:c>
      <x:c r="B1743" t="n">
        <x:f>'Raw_Data'!B1743</x:f>
        <x:v>42</x:v>
      </x:c>
      <x:c r="C1743" s="30" t="n">
        <x:f>'Raw_Data'!C1743</x:f>
        <x:v>52652</x:v>
      </x:c>
      <x:c r="D1743" t="n">
        <x:f>'Raw_Data'!D1743</x:f>
        <x:v>642</x:v>
      </x:c>
      <x:c r="E1743" t="n">
        <x:f>'Raw_Data'!E1743</x:f>
        <x:v>43</x:v>
      </x:c>
      <x:c r="F1743" t="str">
        <x:f>PROPER(TRIM('Raw_Data'!F1743))</x:f>
        <x:v>Classic</x:v>
      </x:c>
      <x:c r="G1743" t="str">
        <x:f>PROPER(TRIM('Raw_Data'!G1743))</x:f>
        <x:v>Digital</x:v>
      </x:c>
      <x:c r="H1743" s="60" t="n">
        <x:f>'Raw_Data'!H1743</x:f>
        <x:v>2955</x:v>
      </x:c>
      <x:c r="I1743" s="60" t="n">
        <x:f>'Raw_Data'!I1743</x:f>
        <x:v>824.99</x:v>
      </x:c>
      <x:c r="J1743" s="32" t="n">
        <x:f>'Raw_Data'!J1743</x:f>
        <x:v>0.428</x:v>
      </x:c>
      <x:c r="K1743" s="32" t="n">
        <x:f>'Raw_Data'!K1743</x:f>
        <x:v>0.757</x:v>
      </x:c>
      <x:c r="L1743" t="n">
        <x:f>'Raw_Data'!L1743</x:f>
        <x:v>0</x:v>
      </x:c>
      <x:c r="M1743" t="n">
        <x:f>IF('Raw_Data'!M1743="",Assumptions!$B$15,'Raw_Data'!M1743)</x:f>
        <x:v>8</x:v>
      </x:c>
      <x:c r="N1743" s="32" t="n">
        <x:f>'Raw_Data'!N1743</x:f>
        <x:v>0.02</x:v>
      </x:c>
      <x:c r="O1743" t="str">
        <x:f>IF(OR(D1743&lt;620,L1743&gt;=2,J1743&gt;0.9),"High",IF(OR(D1743&lt;700,L1743=1,J1743&gt;0.75),"Medium","Low"))</x:f>
        <x:v>Medium</x:v>
      </x:c>
      <x:c r="P1743" s="30" t="n">
        <x:f>XLOOKUP(F1743,Assumptions!$A$4:$A$6,Assumptions!$B$4:$B$6)</x:f>
        <x:v>0</x:v>
      </x:c>
      <x:c r="Q1743" s="32" t="n">
        <x:f>XLOOKUP(F1743,Assumptions!$A$4:$A$6,Assumptions!$C$4:$C$6)</x:f>
        <x:v>0.229</x:v>
      </x:c>
      <x:c r="R1743" s="32" t="n">
        <x:f>XLOOKUP(F1743,Assumptions!$A$4:$A$6,Assumptions!$D$4:$D$6)</x:f>
        <x:v>0.015</x:v>
      </x:c>
      <x:c r="S1743" s="32" t="n">
        <x:f>XLOOKUP(F1743,Assumptions!$A$4:$A$6,Assumptions!$E$4:$E$6)</x:f>
        <x:v>0.0075</x:v>
      </x:c>
      <x:c r="T1743" s="32" t="n">
        <x:f>XLOOKUP(O1743,Assumptions!$H$4:$H$6,Assumptions!$I$4:$I$6)</x:f>
        <x:v>0.012</x:v>
      </x:c>
      <x:c r="U1743" s="30" t="n">
        <x:f>XLOOKUP(F1743,Assumptions!$A$4:$A$6,Assumptions!$F$4:$F$6)</x:f>
        <x:v>60</x:v>
      </x:c>
      <x:c r="V1743" s="60" t="n">
        <x:f>I1743*12</x:f>
        <x:v>9899.880000000001</x:v>
      </x:c>
      <x:c r="W1743" s="60" t="n">
        <x:f>H1743*J1743*(1-K1743)*Q1743</x:f>
        <x:v>70.37898678</x:v>
      </x:c>
      <x:c r="X1743" s="60" t="n">
        <x:f>V1743*R1743</x:f>
        <x:v>148.4982</x:v>
      </x:c>
      <x:c r="Y1743" s="60" t="n">
        <x:f>V1743*S1743</x:f>
        <x:v>74.2491</x:v>
      </x:c>
      <x:c r="Z1743" s="60" t="n">
        <x:f>H1743*J1743*T1743</x:f>
        <x:v>15.17688</x:v>
      </x:c>
      <x:c r="AA1743" s="60" t="n">
        <x:f>P1743+W1743+X1743-Y1743-Z1743-U1743</x:f>
        <x:v>69.45120677999998</x:v>
      </x:c>
      <x:c r="AB1743" s="32" t="n">
        <x:f>IFERROR(AA1743/(P1743+W1743+X1743),0)</x:f>
        <x:v>0.3173067408336505</x:v>
      </x:c>
      <x:c r="AC1743" t="n">
        <x:f>IF(O1743="High",0,IF(I1743&gt;=1800,3,IF(I1743&gt;=900,2,1))+IF(K1743&gt;=0.9,2,IF(K1743&gt;=0.75,1,0))+IF(J1743&lt;=0.7,2,IF(J1743&lt;=0.85,1,0))+IF(M1743&gt;=8,1,0))</x:f>
        <x:v>5</x:v>
      </x:c>
      <x:c r="AD1743" t="str">
        <x:f>IF(AND(O1743&lt;&gt;"High",AC1743&gt;=Assumptions!$B$10,AA1743&gt;0),"Priority Growth",IF(AND(O1743="Low",AA1743&gt;0),"Maintain","Watch"))</x:f>
        <x:v>Watch</x:v>
      </x:c>
      <x:c r="AE1743" s="60" t="n">
        <x:f>MAX(AA1743,0)*N1743</x:f>
        <x:v>1.3890241355999995</x:v>
      </x:c>
      <x:c r="AF1743" t="str">
        <x:f>IF(AND(AA1743&gt;=Assumptions!$B$11,O1743&lt;&gt;"High",OR(N1743&gt;=Assumptions!$B$12,M1743&lt;=6)),"High","Standard")</x:f>
        <x:v>Standard</x:v>
      </x:c>
    </x:row>
    <x:row r="1744">
      <x:c r="A1744" t="str">
        <x:f>'Raw_Data'!A1744</x:f>
        <x:v>C01743</x:v>
      </x:c>
      <x:c r="B1744" t="n">
        <x:f>'Raw_Data'!B1744</x:f>
        <x:v>59</x:v>
      </x:c>
      <x:c r="C1744" s="30" t="n">
        <x:f>'Raw_Data'!C1744</x:f>
        <x:v>59327</x:v>
      </x:c>
      <x:c r="D1744" t="n">
        <x:f>'Raw_Data'!D1744</x:f>
        <x:v>651</x:v>
      </x:c>
      <x:c r="E1744" t="n">
        <x:f>'Raw_Data'!E1744</x:f>
        <x:v>34</x:v>
      </x:c>
      <x:c r="F1744" t="str">
        <x:f>PROPER(TRIM('Raw_Data'!F1744))</x:f>
        <x:v>Classic</x:v>
      </x:c>
      <x:c r="G1744" t="str">
        <x:f>PROPER(TRIM('Raw_Data'!G1744))</x:f>
        <x:v>Branch</x:v>
      </x:c>
      <x:c r="H1744" s="60" t="n">
        <x:f>'Raw_Data'!H1744</x:f>
        <x:v>5532</x:v>
      </x:c>
      <x:c r="I1744" s="60" t="n">
        <x:f>'Raw_Data'!I1744</x:f>
        <x:v>606.33</x:v>
      </x:c>
      <x:c r="J1744" s="32" t="n">
        <x:f>'Raw_Data'!J1744</x:f>
        <x:v>0.446</x:v>
      </x:c>
      <x:c r="K1744" s="32" t="n">
        <x:f>'Raw_Data'!K1744</x:f>
        <x:v>0.764</x:v>
      </x:c>
      <x:c r="L1744" t="n">
        <x:f>'Raw_Data'!L1744</x:f>
        <x:v>0</x:v>
      </x:c>
      <x:c r="M1744" t="n">
        <x:f>IF('Raw_Data'!M1744="",Assumptions!$B$15,'Raw_Data'!M1744)</x:f>
        <x:v>8</x:v>
      </x:c>
      <x:c r="N1744" s="32" t="n">
        <x:f>'Raw_Data'!N1744</x:f>
        <x:v>0.06</x:v>
      </x:c>
      <x:c r="O1744" t="str">
        <x:f>IF(OR(D1744&lt;620,L1744&gt;=2,J1744&gt;0.9),"High",IF(OR(D1744&lt;700,L1744=1,J1744&gt;0.75),"Medium","Low"))</x:f>
        <x:v>Medium</x:v>
      </x:c>
      <x:c r="P1744" s="30" t="n">
        <x:f>XLOOKUP(F1744,Assumptions!$A$4:$A$6,Assumptions!$B$4:$B$6)</x:f>
        <x:v>0</x:v>
      </x:c>
      <x:c r="Q1744" s="32" t="n">
        <x:f>XLOOKUP(F1744,Assumptions!$A$4:$A$6,Assumptions!$C$4:$C$6)</x:f>
        <x:v>0.229</x:v>
      </x:c>
      <x:c r="R1744" s="32" t="n">
        <x:f>XLOOKUP(F1744,Assumptions!$A$4:$A$6,Assumptions!$D$4:$D$6)</x:f>
        <x:v>0.015</x:v>
      </x:c>
      <x:c r="S1744" s="32" t="n">
        <x:f>XLOOKUP(F1744,Assumptions!$A$4:$A$6,Assumptions!$E$4:$E$6)</x:f>
        <x:v>0.0075</x:v>
      </x:c>
      <x:c r="T1744" s="32" t="n">
        <x:f>XLOOKUP(O1744,Assumptions!$H$4:$H$6,Assumptions!$I$4:$I$6)</x:f>
        <x:v>0.012</x:v>
      </x:c>
      <x:c r="U1744" s="30" t="n">
        <x:f>XLOOKUP(F1744,Assumptions!$A$4:$A$6,Assumptions!$F$4:$F$6)</x:f>
        <x:v>60</x:v>
      </x:c>
      <x:c r="V1744" s="60" t="n">
        <x:f>I1744*12</x:f>
        <x:v>7275.960000000001</x:v>
      </x:c>
      <x:c r="W1744" s="60" t="n">
        <x:f>H1744*J1744*(1-K1744)*Q1744</x:f>
        <x:v>133.34124796799998</x:v>
      </x:c>
      <x:c r="X1744" s="60" t="n">
        <x:f>V1744*R1744</x:f>
        <x:v>109.13940000000001</x:v>
      </x:c>
      <x:c r="Y1744" s="60" t="n">
        <x:f>V1744*S1744</x:f>
        <x:v>54.569700000000005</x:v>
      </x:c>
      <x:c r="Z1744" s="60" t="n">
        <x:f>H1744*J1744*T1744</x:f>
        <x:v>29.607264</x:v>
      </x:c>
      <x:c r="AA1744" s="60" t="n">
        <x:f>P1744+W1744+X1744-Y1744-Z1744-U1744</x:f>
        <x:v>98.30368396799997</x:v>
      </x:c>
      <x:c r="AB1744" s="32" t="n">
        <x:f>IFERROR(AA1744/(P1744+W1744+X1744),0)</x:f>
        <x:v>0.4054083688401107</x:v>
      </x:c>
      <x:c r="AC1744" t="n">
        <x:f>IF(O1744="High",0,IF(I1744&gt;=1800,3,IF(I1744&gt;=900,2,1))+IF(K1744&gt;=0.9,2,IF(K1744&gt;=0.75,1,0))+IF(J1744&lt;=0.7,2,IF(J1744&lt;=0.85,1,0))+IF(M1744&gt;=8,1,0))</x:f>
        <x:v>5</x:v>
      </x:c>
      <x:c r="AD1744" t="str">
        <x:f>IF(AND(O1744&lt;&gt;"High",AC1744&gt;=Assumptions!$B$10,AA1744&gt;0),"Priority Growth",IF(AND(O1744="Low",AA1744&gt;0),"Maintain","Watch"))</x:f>
        <x:v>Watch</x:v>
      </x:c>
      <x:c r="AE1744" s="60" t="n">
        <x:f>MAX(AA1744,0)*N1744</x:f>
        <x:v>5.898221038079998</x:v>
      </x:c>
      <x:c r="AF1744" t="str">
        <x:f>IF(AND(AA1744&gt;=Assumptions!$B$11,O1744&lt;&gt;"High",OR(N1744&gt;=Assumptions!$B$12,M1744&lt;=6)),"High","Standard")</x:f>
        <x:v>Standard</x:v>
      </x:c>
    </x:row>
    <x:row r="1745">
      <x:c r="A1745" t="str">
        <x:f>'Raw_Data'!A1745</x:f>
        <x:v>C01744</x:v>
      </x:c>
      <x:c r="B1745" t="n">
        <x:f>'Raw_Data'!B1745</x:f>
        <x:v>21</x:v>
      </x:c>
      <x:c r="C1745" s="30" t="n">
        <x:f>'Raw_Data'!C1745</x:f>
        <x:v>132096</x:v>
      </x:c>
      <x:c r="D1745" t="n">
        <x:f>'Raw_Data'!D1745</x:f>
        <x:v>772</x:v>
      </x:c>
      <x:c r="E1745" t="n">
        <x:f>'Raw_Data'!E1745</x:f>
        <x:v>108</x:v>
      </x:c>
      <x:c r="F1745" t="str">
        <x:f>PROPER(TRIM('Raw_Data'!F1745))</x:f>
        <x:v>Platinum</x:v>
      </x:c>
      <x:c r="G1745" t="str">
        <x:f>PROPER(TRIM('Raw_Data'!G1745))</x:f>
        <x:v>Digital</x:v>
      </x:c>
      <x:c r="H1745" s="60" t="n">
        <x:f>'Raw_Data'!H1745</x:f>
        <x:v>29312</x:v>
      </x:c>
      <x:c r="I1745" s="60" t="n">
        <x:f>'Raw_Data'!I1745</x:f>
        <x:v>2645.11</x:v>
      </x:c>
      <x:c r="J1745" s="32" t="n">
        <x:f>'Raw_Data'!J1745</x:f>
        <x:v>0.337</x:v>
      </x:c>
      <x:c r="K1745" s="32" t="n">
        <x:f>'Raw_Data'!K1745</x:f>
        <x:v>0.837</x:v>
      </x:c>
      <x:c r="L1745" t="n">
        <x:f>'Raw_Data'!L1745</x:f>
        <x:v>0</x:v>
      </x:c>
      <x:c r="M1745" t="n">
        <x:f>IF('Raw_Data'!M1745="",Assumptions!$B$15,'Raw_Data'!M1745)</x:f>
        <x:v>9</x:v>
      </x:c>
      <x:c r="N1745" s="32" t="n">
        <x:f>'Raw_Data'!N1745</x:f>
        <x:v>0.051</x:v>
      </x:c>
      <x:c r="O1745" t="str">
        <x:f>IF(OR(D1745&lt;620,L1745&gt;=2,J1745&gt;0.9),"High",IF(OR(D1745&lt;700,L1745=1,J1745&gt;0.75),"Medium","Low"))</x:f>
        <x:v>Low</x:v>
      </x:c>
      <x:c r="P1745" s="30" t="n">
        <x:f>XLOOKUP(F1745,Assumptions!$A$4:$A$6,Assumptions!$B$4:$B$6)</x:f>
        <x:v>195</x:v>
      </x:c>
      <x:c r="Q1745" s="32" t="n">
        <x:f>XLOOKUP(F1745,Assumptions!$A$4:$A$6,Assumptions!$C$4:$C$6)</x:f>
        <x:v>0.199</x:v>
      </x:c>
      <x:c r="R1745" s="32" t="n">
        <x:f>XLOOKUP(F1745,Assumptions!$A$4:$A$6,Assumptions!$D$4:$D$6)</x:f>
        <x:v>0.017</x:v>
      </x:c>
      <x:c r="S1745" s="32" t="n">
        <x:f>XLOOKUP(F1745,Assumptions!$A$4:$A$6,Assumptions!$E$4:$E$6)</x:f>
        <x:v>0.013</x:v>
      </x:c>
      <x:c r="T1745" s="32" t="n">
        <x:f>XLOOKUP(O1745,Assumptions!$H$4:$H$6,Assumptions!$I$4:$I$6)</x:f>
        <x:v>0.0035</x:v>
      </x:c>
      <x:c r="U1745" s="30" t="n">
        <x:f>XLOOKUP(F1745,Assumptions!$A$4:$A$6,Assumptions!$F$4:$F$6)</x:f>
        <x:v>140</x:v>
      </x:c>
      <x:c r="V1745" s="60" t="n">
        <x:f>I1745*12</x:f>
        <x:v>31741.32</x:v>
      </x:c>
      <x:c r="W1745" s="60" t="n">
        <x:f>H1745*J1745*(1-K1745)*Q1745</x:f>
        <x:v>320.41735692800006</x:v>
      </x:c>
      <x:c r="X1745" s="60" t="n">
        <x:f>V1745*R1745</x:f>
        <x:v>539.60244</x:v>
      </x:c>
      <x:c r="Y1745" s="60" t="n">
        <x:f>V1745*S1745</x:f>
        <x:v>412.63716</x:v>
      </x:c>
      <x:c r="Z1745" s="60" t="n">
        <x:f>H1745*J1745*T1745</x:f>
        <x:v>34.573504</x:v>
      </x:c>
      <x:c r="AA1745" s="60" t="n">
        <x:f>P1745+W1745+X1745-Y1745-Z1745-U1745</x:f>
        <x:v>467.8091329280003</x:v>
      </x:c>
      <x:c r="AB1745" s="32" t="n">
        <x:f>IFERROR(AA1745/(P1745+W1745+X1745),0)</x:f>
        <x:v>0.4434126585019199</x:v>
      </x:c>
      <x:c r="AC1745" t="n">
        <x:f>IF(O1745="High",0,IF(I1745&gt;=1800,3,IF(I1745&gt;=900,2,1))+IF(K1745&gt;=0.9,2,IF(K1745&gt;=0.75,1,0))+IF(J1745&lt;=0.7,2,IF(J1745&lt;=0.85,1,0))+IF(M1745&gt;=8,1,0))</x:f>
        <x:v>7</x:v>
      </x:c>
      <x:c r="AD1745" t="str">
        <x:f>IF(AND(O1745&lt;&gt;"High",AC1745&gt;=Assumptions!$B$10,AA1745&gt;0),"Priority Growth",IF(AND(O1745="Low",AA1745&gt;0),"Maintain","Watch"))</x:f>
        <x:v>Priority Growth</x:v>
      </x:c>
      <x:c r="AE1745" s="60" t="n">
        <x:f>MAX(AA1745,0)*N1745</x:f>
        <x:v>23.85826577932801</x:v>
      </x:c>
      <x:c r="AF1745" t="str">
        <x:f>IF(AND(AA1745&gt;=Assumptions!$B$11,O1745&lt;&gt;"High",OR(N1745&gt;=Assumptions!$B$12,M1745&lt;=6)),"High","Standard")</x:f>
        <x:v>Standard</x:v>
      </x:c>
    </x:row>
    <x:row r="1746">
      <x:c r="A1746" t="str">
        <x:f>'Raw_Data'!A1746</x:f>
        <x:v>C01745</x:v>
      </x:c>
      <x:c r="B1746" t="n">
        <x:f>'Raw_Data'!B1746</x:f>
        <x:v>36</x:v>
      </x:c>
      <x:c r="C1746" s="30" t="n">
        <x:f>'Raw_Data'!C1746</x:f>
        <x:v>114866</x:v>
      </x:c>
      <x:c r="D1746" t="n">
        <x:f>'Raw_Data'!D1746</x:f>
        <x:v>610</x:v>
      </x:c>
      <x:c r="E1746" t="n">
        <x:f>'Raw_Data'!E1746</x:f>
        <x:v>99</x:v>
      </x:c>
      <x:c r="F1746" t="str">
        <x:f>PROPER(TRIM('Raw_Data'!F1746))</x:f>
        <x:v>Gold</x:v>
      </x:c>
      <x:c r="G1746" t="str">
        <x:f>PROPER(TRIM('Raw_Data'!G1746))</x:f>
        <x:v>Direct Mail</x:v>
      </x:c>
      <x:c r="H1746" s="60" t="n">
        <x:f>'Raw_Data'!H1746</x:f>
        <x:v>13656</x:v>
      </x:c>
      <x:c r="I1746" s="60" t="n">
        <x:f>'Raw_Data'!I1746</x:f>
        <x:v>1803.69</x:v>
      </x:c>
      <x:c r="J1746" s="32" t="n">
        <x:f>'Raw_Data'!J1746</x:f>
        <x:v>0.642</x:v>
      </x:c>
      <x:c r="K1746" s="32" t="n">
        <x:f>'Raw_Data'!K1746</x:f>
        <x:v>0.571</x:v>
      </x:c>
      <x:c r="L1746" t="n">
        <x:f>'Raw_Data'!L1746</x:f>
        <x:v>0</x:v>
      </x:c>
      <x:c r="M1746" t="n">
        <x:f>IF('Raw_Data'!M1746="",Assumptions!$B$15,'Raw_Data'!M1746)</x:f>
        <x:v>7</x:v>
      </x:c>
      <x:c r="N1746" s="32" t="n">
        <x:f>'Raw_Data'!N1746</x:f>
        <x:v>0.109</x:v>
      </x:c>
      <x:c r="O1746" t="str">
        <x:f>IF(OR(D1746&lt;620,L1746&gt;=2,J1746&gt;0.9),"High",IF(OR(D1746&lt;700,L1746=1,J1746&gt;0.75),"Medium","Low"))</x:f>
        <x:v>High</x:v>
      </x:c>
      <x:c r="P1746" s="30" t="n">
        <x:f>XLOOKUP(F1746,Assumptions!$A$4:$A$6,Assumptions!$B$4:$B$6)</x:f>
        <x:v>95</x:v>
      </x:c>
      <x:c r="Q1746" s="32" t="n">
        <x:f>XLOOKUP(F1746,Assumptions!$A$4:$A$6,Assumptions!$C$4:$C$6)</x:f>
        <x:v>0.219</x:v>
      </x:c>
      <x:c r="R1746" s="32" t="n">
        <x:f>XLOOKUP(F1746,Assumptions!$A$4:$A$6,Assumptions!$D$4:$D$6)</x:f>
        <x:v>0.016</x:v>
      </x:c>
      <x:c r="S1746" s="32" t="n">
        <x:f>XLOOKUP(F1746,Assumptions!$A$4:$A$6,Assumptions!$E$4:$E$6)</x:f>
        <x:v>0.01</x:v>
      </x:c>
      <x:c r="T1746" s="32" t="n">
        <x:f>XLOOKUP(O1746,Assumptions!$H$4:$H$6,Assumptions!$I$4:$I$6)</x:f>
        <x:v>0.045</x:v>
      </x:c>
      <x:c r="U1746" s="30" t="n">
        <x:f>XLOOKUP(F1746,Assumptions!$A$4:$A$6,Assumptions!$F$4:$F$6)</x:f>
        <x:v>90</x:v>
      </x:c>
      <x:c r="V1746" s="60" t="n">
        <x:f>I1746*12</x:f>
        <x:v>21644.28</x:v>
      </x:c>
      <x:c r="W1746" s="60" t="n">
        <x:f>H1746*J1746*(1-K1746)*Q1746</x:f>
        <x:v>823.6826975520001</x:v>
      </x:c>
      <x:c r="X1746" s="60" t="n">
        <x:f>V1746*R1746</x:f>
        <x:v>346.30848</x:v>
      </x:c>
      <x:c r="Y1746" s="60" t="n">
        <x:f>V1746*S1746</x:f>
        <x:v>216.4428</x:v>
      </x:c>
      <x:c r="Z1746" s="60" t="n">
        <x:f>H1746*J1746*T1746</x:f>
        <x:v>394.52184</x:v>
      </x:c>
      <x:c r="AA1746" s="60" t="n">
        <x:f>P1746+W1746+X1746-Y1746-Z1746-U1746</x:f>
        <x:v>564.0265375520001</x:v>
      </x:c>
      <x:c r="AB1746" s="32" t="n">
        <x:f>IFERROR(AA1746/(P1746+W1746+X1746),0)</x:f>
        <x:v>0.4458738903171636</x:v>
      </x:c>
      <x:c r="AC1746" t="n">
        <x:f>IF(O1746="High",0,IF(I1746&gt;=1800,3,IF(I1746&gt;=900,2,1))+IF(K1746&gt;=0.9,2,IF(K1746&gt;=0.75,1,0))+IF(J1746&lt;=0.7,2,IF(J1746&lt;=0.85,1,0))+IF(M1746&gt;=8,1,0))</x:f>
        <x:v>0</x:v>
      </x:c>
      <x:c r="AD1746" t="str">
        <x:f>IF(AND(O1746&lt;&gt;"High",AC1746&gt;=Assumptions!$B$10,AA1746&gt;0),"Priority Growth",IF(AND(O1746="Low",AA1746&gt;0),"Maintain","Watch"))</x:f>
        <x:v>Watch</x:v>
      </x:c>
      <x:c r="AE1746" s="60" t="n">
        <x:f>MAX(AA1746,0)*N1746</x:f>
        <x:v>61.47889259316802</x:v>
      </x:c>
      <x:c r="AF1746" t="str">
        <x:f>IF(AND(AA1746&gt;=Assumptions!$B$11,O1746&lt;&gt;"High",OR(N1746&gt;=Assumptions!$B$12,M1746&lt;=6)),"High","Standard")</x:f>
        <x:v>Standard</x:v>
      </x:c>
    </x:row>
    <x:row r="1747">
      <x:c r="A1747" t="str">
        <x:f>'Raw_Data'!A1747</x:f>
        <x:v>C01746</x:v>
      </x:c>
      <x:c r="B1747" t="n">
        <x:f>'Raw_Data'!B1747</x:f>
        <x:v>43</x:v>
      </x:c>
      <x:c r="C1747" s="30" t="n">
        <x:f>'Raw_Data'!C1747</x:f>
        <x:v>142351</x:v>
      </x:c>
      <x:c r="D1747" t="n">
        <x:f>'Raw_Data'!D1747</x:f>
        <x:v>740</x:v>
      </x:c>
      <x:c r="E1747" t="n">
        <x:f>'Raw_Data'!E1747</x:f>
        <x:v>47</x:v>
      </x:c>
      <x:c r="F1747" t="str">
        <x:f>PROPER(TRIM('Raw_Data'!F1747))</x:f>
        <x:v>Platinum</x:v>
      </x:c>
      <x:c r="G1747" t="str">
        <x:f>PROPER(TRIM('Raw_Data'!G1747))</x:f>
        <x:v>Direct Mail</x:v>
      </x:c>
      <x:c r="H1747" s="60" t="n">
        <x:f>'Raw_Data'!H1747</x:f>
        <x:v>33330</x:v>
      </x:c>
      <x:c r="I1747" s="60" t="n">
        <x:f>'Raw_Data'!I1747</x:f>
        <x:v>3181.56</x:v>
      </x:c>
      <x:c r="J1747" s="32" t="n">
        <x:f>'Raw_Data'!J1747</x:f>
        <x:v>0.324</x:v>
      </x:c>
      <x:c r="K1747" s="32" t="n">
        <x:f>'Raw_Data'!K1747</x:f>
        <x:v>0.786</x:v>
      </x:c>
      <x:c r="L1747" t="n">
        <x:f>'Raw_Data'!L1747</x:f>
        <x:v>0</x:v>
      </x:c>
      <x:c r="M1747" t="n">
        <x:f>IF('Raw_Data'!M1747="",Assumptions!$B$15,'Raw_Data'!M1747)</x:f>
        <x:v>10</x:v>
      </x:c>
      <x:c r="N1747" s="32" t="n">
        <x:f>'Raw_Data'!N1747</x:f>
        <x:v>0.02</x:v>
      </x:c>
      <x:c r="O1747" t="str">
        <x:f>IF(OR(D1747&lt;620,L1747&gt;=2,J1747&gt;0.9),"High",IF(OR(D1747&lt;700,L1747=1,J1747&gt;0.75),"Medium","Low"))</x:f>
        <x:v>Low</x:v>
      </x:c>
      <x:c r="P1747" s="30" t="n">
        <x:f>XLOOKUP(F1747,Assumptions!$A$4:$A$6,Assumptions!$B$4:$B$6)</x:f>
        <x:v>195</x:v>
      </x:c>
      <x:c r="Q1747" s="32" t="n">
        <x:f>XLOOKUP(F1747,Assumptions!$A$4:$A$6,Assumptions!$C$4:$C$6)</x:f>
        <x:v>0.199</x:v>
      </x:c>
      <x:c r="R1747" s="32" t="n">
        <x:f>XLOOKUP(F1747,Assumptions!$A$4:$A$6,Assumptions!$D$4:$D$6)</x:f>
        <x:v>0.017</x:v>
      </x:c>
      <x:c r="S1747" s="32" t="n">
        <x:f>XLOOKUP(F1747,Assumptions!$A$4:$A$6,Assumptions!$E$4:$E$6)</x:f>
        <x:v>0.013</x:v>
      </x:c>
      <x:c r="T1747" s="32" t="n">
        <x:f>XLOOKUP(O1747,Assumptions!$H$4:$H$6,Assumptions!$I$4:$I$6)</x:f>
        <x:v>0.0035</x:v>
      </x:c>
      <x:c r="U1747" s="30" t="n">
        <x:f>XLOOKUP(F1747,Assumptions!$A$4:$A$6,Assumptions!$F$4:$F$6)</x:f>
        <x:v>140</x:v>
      </x:c>
      <x:c r="V1747" s="60" t="n">
        <x:f>I1747*12</x:f>
        <x:v>38178.72</x:v>
      </x:c>
      <x:c r="W1747" s="60" t="n">
        <x:f>H1747*J1747*(1-K1747)*Q1747</x:f>
        <x:v>459.88280711999994</x:v>
      </x:c>
      <x:c r="X1747" s="60" t="n">
        <x:f>V1747*R1747</x:f>
        <x:v>649.0382400000001</x:v>
      </x:c>
      <x:c r="Y1747" s="60" t="n">
        <x:f>V1747*S1747</x:f>
        <x:v>496.32336</x:v>
      </x:c>
      <x:c r="Z1747" s="60" t="n">
        <x:f>H1747*J1747*T1747</x:f>
        <x:v>37.79622</x:v>
      </x:c>
      <x:c r="AA1747" s="60" t="n">
        <x:f>P1747+W1747+X1747-Y1747-Z1747-U1747</x:f>
        <x:v>629.80146712</x:v>
      </x:c>
      <x:c r="AB1747" s="32" t="n">
        <x:f>IFERROR(AA1747/(P1747+W1747+X1747),0)</x:f>
        <x:v>0.4830058296175653</x:v>
      </x:c>
      <x:c r="AC1747" t="n">
        <x:f>IF(O1747="High",0,IF(I1747&gt;=1800,3,IF(I1747&gt;=900,2,1))+IF(K1747&gt;=0.9,2,IF(K1747&gt;=0.75,1,0))+IF(J1747&lt;=0.7,2,IF(J1747&lt;=0.85,1,0))+IF(M1747&gt;=8,1,0))</x:f>
        <x:v>7</x:v>
      </x:c>
      <x:c r="AD1747" t="str">
        <x:f>IF(AND(O1747&lt;&gt;"High",AC1747&gt;=Assumptions!$B$10,AA1747&gt;0),"Priority Growth",IF(AND(O1747="Low",AA1747&gt;0),"Maintain","Watch"))</x:f>
        <x:v>Priority Growth</x:v>
      </x:c>
      <x:c r="AE1747" s="60" t="n">
        <x:f>MAX(AA1747,0)*N1747</x:f>
        <x:v>12.5960293424</x:v>
      </x:c>
      <x:c r="AF1747" t="str">
        <x:f>IF(AND(AA1747&gt;=Assumptions!$B$11,O1747&lt;&gt;"High",OR(N1747&gt;=Assumptions!$B$12,M1747&lt;=6)),"High","Standard")</x:f>
        <x:v>Standard</x:v>
      </x:c>
    </x:row>
    <x:row r="1748">
      <x:c r="A1748" t="str">
        <x:f>'Raw_Data'!A1748</x:f>
        <x:v>C01747</x:v>
      </x:c>
      <x:c r="B1748" t="n">
        <x:f>'Raw_Data'!B1748</x:f>
        <x:v>45</x:v>
      </x:c>
      <x:c r="C1748" s="30" t="n">
        <x:f>'Raw_Data'!C1748</x:f>
        <x:v>75442</x:v>
      </x:c>
      <x:c r="D1748" t="n">
        <x:f>'Raw_Data'!D1748</x:f>
        <x:v>705</x:v>
      </x:c>
      <x:c r="E1748" t="n">
        <x:f>'Raw_Data'!E1748</x:f>
        <x:v>5</x:v>
      </x:c>
      <x:c r="F1748" t="str">
        <x:f>PROPER(TRIM('Raw_Data'!F1748))</x:f>
        <x:v>Gold</x:v>
      </x:c>
      <x:c r="G1748" t="str">
        <x:f>PROPER(TRIM('Raw_Data'!G1748))</x:f>
        <x:v>Digital</x:v>
      </x:c>
      <x:c r="H1748" s="60" t="n">
        <x:f>'Raw_Data'!H1748</x:f>
        <x:v>8510</x:v>
      </x:c>
      <x:c r="I1748" s="60" t="n">
        <x:f>'Raw_Data'!I1748</x:f>
        <x:v>771.61</x:v>
      </x:c>
      <x:c r="J1748" s="32" t="n">
        <x:f>'Raw_Data'!J1748</x:f>
        <x:v>0.445</x:v>
      </x:c>
      <x:c r="K1748" s="32" t="n">
        <x:f>'Raw_Data'!K1748</x:f>
        <x:v>0.803</x:v>
      </x:c>
      <x:c r="L1748" t="n">
        <x:f>'Raw_Data'!L1748</x:f>
        <x:v>0</x:v>
      </x:c>
      <x:c r="M1748" t="n">
        <x:f>IF('Raw_Data'!M1748="",Assumptions!$B$15,'Raw_Data'!M1748)</x:f>
        <x:v>6</x:v>
      </x:c>
      <x:c r="N1748" s="32" t="n">
        <x:f>'Raw_Data'!N1748</x:f>
        <x:v>0.276</x:v>
      </x:c>
      <x:c r="O1748" t="str">
        <x:f>IF(OR(D1748&lt;620,L1748&gt;=2,J1748&gt;0.9),"High",IF(OR(D1748&lt;700,L1748=1,J1748&gt;0.75),"Medium","Low"))</x:f>
        <x:v>Low</x:v>
      </x:c>
      <x:c r="P1748" s="30" t="n">
        <x:f>XLOOKUP(F1748,Assumptions!$A$4:$A$6,Assumptions!$B$4:$B$6)</x:f>
        <x:v>95</x:v>
      </x:c>
      <x:c r="Q1748" s="32" t="n">
        <x:f>XLOOKUP(F1748,Assumptions!$A$4:$A$6,Assumptions!$C$4:$C$6)</x:f>
        <x:v>0.219</x:v>
      </x:c>
      <x:c r="R1748" s="32" t="n">
        <x:f>XLOOKUP(F1748,Assumptions!$A$4:$A$6,Assumptions!$D$4:$D$6)</x:f>
        <x:v>0.016</x:v>
      </x:c>
      <x:c r="S1748" s="32" t="n">
        <x:f>XLOOKUP(F1748,Assumptions!$A$4:$A$6,Assumptions!$E$4:$E$6)</x:f>
        <x:v>0.01</x:v>
      </x:c>
      <x:c r="T1748" s="32" t="n">
        <x:f>XLOOKUP(O1748,Assumptions!$H$4:$H$6,Assumptions!$I$4:$I$6)</x:f>
        <x:v>0.0035</x:v>
      </x:c>
      <x:c r="U1748" s="30" t="n">
        <x:f>XLOOKUP(F1748,Assumptions!$A$4:$A$6,Assumptions!$F$4:$F$6)</x:f>
        <x:v>90</x:v>
      </x:c>
      <x:c r="V1748" s="60" t="n">
        <x:f>I1748*12</x:f>
        <x:v>9259.32</x:v>
      </x:c>
      <x:c r="W1748" s="60" t="n">
        <x:f>H1748*J1748*(1-K1748)*Q1748</x:f>
        <x:v>163.38038384999996</x:v>
      </x:c>
      <x:c r="X1748" s="60" t="n">
        <x:f>V1748*R1748</x:f>
        <x:v>148.14912</x:v>
      </x:c>
      <x:c r="Y1748" s="60" t="n">
        <x:f>V1748*S1748</x:f>
        <x:v>92.5932</x:v>
      </x:c>
      <x:c r="Z1748" s="60" t="n">
        <x:f>H1748*J1748*T1748</x:f>
        <x:v>13.254325000000001</x:v>
      </x:c>
      <x:c r="AA1748" s="60" t="n">
        <x:f>P1748+W1748+X1748-Y1748-Z1748-U1748</x:f>
        <x:v>210.68197884999995</x:v>
      </x:c>
      <x:c r="AB1748" s="32" t="n">
        <x:f>IFERROR(AA1748/(P1748+W1748+X1748),0)</x:f>
        <x:v>0.518245236458254</x:v>
      </x:c>
      <x:c r="AC1748" t="n">
        <x:f>IF(O1748="High",0,IF(I1748&gt;=1800,3,IF(I1748&gt;=900,2,1))+IF(K1748&gt;=0.9,2,IF(K1748&gt;=0.75,1,0))+IF(J1748&lt;=0.7,2,IF(J1748&lt;=0.85,1,0))+IF(M1748&gt;=8,1,0))</x:f>
        <x:v>4</x:v>
      </x:c>
      <x:c r="AD1748" t="str">
        <x:f>IF(AND(O1748&lt;&gt;"High",AC1748&gt;=Assumptions!$B$10,AA1748&gt;0),"Priority Growth",IF(AND(O1748="Low",AA1748&gt;0),"Maintain","Watch"))</x:f>
        <x:v>Maintain</x:v>
      </x:c>
      <x:c r="AE1748" s="60" t="n">
        <x:f>MAX(AA1748,0)*N1748</x:f>
        <x:v>58.14822616259999</x:v>
      </x:c>
      <x:c r="AF1748" t="str">
        <x:f>IF(AND(AA1748&gt;=Assumptions!$B$11,O1748&lt;&gt;"High",OR(N1748&gt;=Assumptions!$B$12,M1748&lt;=6)),"High","Standard")</x:f>
        <x:v>Standard</x:v>
      </x:c>
    </x:row>
    <x:row r="1749">
      <x:c r="A1749" t="str">
        <x:f>'Raw_Data'!A1749</x:f>
        <x:v>C01748</x:v>
      </x:c>
      <x:c r="B1749" t="n">
        <x:f>'Raw_Data'!B1749</x:f>
        <x:v>31</x:v>
      </x:c>
      <x:c r="C1749" s="30" t="n">
        <x:f>'Raw_Data'!C1749</x:f>
        <x:v>63305</x:v>
      </x:c>
      <x:c r="D1749" t="n">
        <x:f>'Raw_Data'!D1749</x:f>
        <x:v>709</x:v>
      </x:c>
      <x:c r="E1749" t="n">
        <x:f>'Raw_Data'!E1749</x:f>
        <x:v>49</x:v>
      </x:c>
      <x:c r="F1749" t="str">
        <x:f>PROPER(TRIM('Raw_Data'!F1749))</x:f>
        <x:v>Gold</x:v>
      </x:c>
      <x:c r="G1749" t="str">
        <x:f>PROPER(TRIM('Raw_Data'!G1749))</x:f>
        <x:v>Partner</x:v>
      </x:c>
      <x:c r="H1749" s="60" t="n">
        <x:f>'Raw_Data'!H1749</x:f>
        <x:v>11511</x:v>
      </x:c>
      <x:c r="I1749" s="60" t="n">
        <x:f>'Raw_Data'!I1749</x:f>
        <x:v>617.35</x:v>
      </x:c>
      <x:c r="J1749" s="32" t="n">
        <x:f>'Raw_Data'!J1749</x:f>
        <x:v>0.179</x:v>
      </x:c>
      <x:c r="K1749" s="32" t="n">
        <x:f>'Raw_Data'!K1749</x:f>
        <x:v>0.82</x:v>
      </x:c>
      <x:c r="L1749" t="n">
        <x:f>'Raw_Data'!L1749</x:f>
        <x:v>0</x:v>
      </x:c>
      <x:c r="M1749" t="n">
        <x:f>IF('Raw_Data'!M1749="",Assumptions!$B$15,'Raw_Data'!M1749)</x:f>
        <x:v>7</x:v>
      </x:c>
      <x:c r="N1749" s="32" t="n">
        <x:f>'Raw_Data'!N1749</x:f>
        <x:v>0.186</x:v>
      </x:c>
      <x:c r="O1749" t="str">
        <x:f>IF(OR(D1749&lt;620,L1749&gt;=2,J1749&gt;0.9),"High",IF(OR(D1749&lt;700,L1749=1,J1749&gt;0.75),"Medium","Low"))</x:f>
        <x:v>Low</x:v>
      </x:c>
      <x:c r="P1749" s="30" t="n">
        <x:f>XLOOKUP(F1749,Assumptions!$A$4:$A$6,Assumptions!$B$4:$B$6)</x:f>
        <x:v>95</x:v>
      </x:c>
      <x:c r="Q1749" s="32" t="n">
        <x:f>XLOOKUP(F1749,Assumptions!$A$4:$A$6,Assumptions!$C$4:$C$6)</x:f>
        <x:v>0.219</x:v>
      </x:c>
      <x:c r="R1749" s="32" t="n">
        <x:f>XLOOKUP(F1749,Assumptions!$A$4:$A$6,Assumptions!$D$4:$D$6)</x:f>
        <x:v>0.016</x:v>
      </x:c>
      <x:c r="S1749" s="32" t="n">
        <x:f>XLOOKUP(F1749,Assumptions!$A$4:$A$6,Assumptions!$E$4:$E$6)</x:f>
        <x:v>0.01</x:v>
      </x:c>
      <x:c r="T1749" s="32" t="n">
        <x:f>XLOOKUP(O1749,Assumptions!$H$4:$H$6,Assumptions!$I$4:$I$6)</x:f>
        <x:v>0.0035</x:v>
      </x:c>
      <x:c r="U1749" s="30" t="n">
        <x:f>XLOOKUP(F1749,Assumptions!$A$4:$A$6,Assumptions!$F$4:$F$6)</x:f>
        <x:v>90</x:v>
      </x:c>
      <x:c r="V1749" s="60" t="n">
        <x:f>I1749*12</x:f>
        <x:v>7408.200000000001</x:v>
      </x:c>
      <x:c r="W1749" s="60" t="n">
        <x:f>H1749*J1749*(1-K1749)*Q1749</x:f>
        <x:v>81.22368798000002</x:v>
      </x:c>
      <x:c r="X1749" s="60" t="n">
        <x:f>V1749*R1749</x:f>
        <x:v>118.53120000000001</x:v>
      </x:c>
      <x:c r="Y1749" s="60" t="n">
        <x:f>V1749*S1749</x:f>
        <x:v>74.08200000000001</x:v>
      </x:c>
      <x:c r="Z1749" s="60" t="n">
        <x:f>H1749*J1749*T1749</x:f>
        <x:v>7.211641500000001</x:v>
      </x:c>
      <x:c r="AA1749" s="60" t="n">
        <x:f>P1749+W1749+X1749-Y1749-Z1749-U1749</x:f>
        <x:v>123.46124648000003</x:v>
      </x:c>
      <x:c r="AB1749" s="32" t="n">
        <x:f>IFERROR(AA1749/(P1749+W1749+X1749),0)</x:f>
        <x:v>0.4188607263686064</x:v>
      </x:c>
      <x:c r="AC1749" t="n">
        <x:f>IF(O1749="High",0,IF(I1749&gt;=1800,3,IF(I1749&gt;=900,2,1))+IF(K1749&gt;=0.9,2,IF(K1749&gt;=0.75,1,0))+IF(J1749&lt;=0.7,2,IF(J1749&lt;=0.85,1,0))+IF(M1749&gt;=8,1,0))</x:f>
        <x:v>4</x:v>
      </x:c>
      <x:c r="AD1749" t="str">
        <x:f>IF(AND(O1749&lt;&gt;"High",AC1749&gt;=Assumptions!$B$10,AA1749&gt;0),"Priority Growth",IF(AND(O1749="Low",AA1749&gt;0),"Maintain","Watch"))</x:f>
        <x:v>Maintain</x:v>
      </x:c>
      <x:c r="AE1749" s="60" t="n">
        <x:f>MAX(AA1749,0)*N1749</x:f>
        <x:v>22.963791845280006</x:v>
      </x:c>
      <x:c r="AF1749" t="str">
        <x:f>IF(AND(AA1749&gt;=Assumptions!$B$11,O1749&lt;&gt;"High",OR(N1749&gt;=Assumptions!$B$12,M1749&lt;=6)),"High","Standard")</x:f>
        <x:v>Standard</x:v>
      </x:c>
    </x:row>
    <x:row r="1750">
      <x:c r="A1750" t="str">
        <x:f>'Raw_Data'!A1750</x:f>
        <x:v>C01749</x:v>
      </x:c>
      <x:c r="B1750" t="n">
        <x:f>'Raw_Data'!B1750</x:f>
        <x:v>40</x:v>
      </x:c>
      <x:c r="C1750" s="30" t="n">
        <x:f>'Raw_Data'!C1750</x:f>
        <x:v>49209</x:v>
      </x:c>
      <x:c r="D1750" t="n">
        <x:f>'Raw_Data'!D1750</x:f>
        <x:v>554</x:v>
      </x:c>
      <x:c r="E1750" t="n">
        <x:f>'Raw_Data'!E1750</x:f>
        <x:v>26</x:v>
      </x:c>
      <x:c r="F1750" t="str">
        <x:f>PROPER(TRIM('Raw_Data'!F1750))</x:f>
        <x:v>Classic</x:v>
      </x:c>
      <x:c r="G1750" t="str">
        <x:f>PROPER(TRIM('Raw_Data'!G1750))</x:f>
        <x:v>Digital</x:v>
      </x:c>
      <x:c r="H1750" s="60" t="n">
        <x:f>'Raw_Data'!H1750</x:f>
        <x:v>1000</x:v>
      </x:c>
      <x:c r="I1750" s="60" t="n">
        <x:f>'Raw_Data'!I1750</x:f>
        <x:v>376.86</x:v>
      </x:c>
      <x:c r="J1750" s="32" t="n">
        <x:f>'Raw_Data'!J1750</x:f>
        <x:v>0.501</x:v>
      </x:c>
      <x:c r="K1750" s="32" t="n">
        <x:f>'Raw_Data'!K1750</x:f>
        <x:v>0.671</x:v>
      </x:c>
      <x:c r="L1750" t="n">
        <x:f>'Raw_Data'!L1750</x:f>
        <x:v>0</x:v>
      </x:c>
      <x:c r="M1750" t="n">
        <x:f>IF('Raw_Data'!M1750="",Assumptions!$B$15,'Raw_Data'!M1750)</x:f>
        <x:v>8</x:v>
      </x:c>
      <x:c r="N1750" s="32" t="n">
        <x:f>'Raw_Data'!N1750</x:f>
        <x:v>0.061</x:v>
      </x:c>
      <x:c r="O1750" t="str">
        <x:f>IF(OR(D1750&lt;620,L1750&gt;=2,J1750&gt;0.9),"High",IF(OR(D1750&lt;700,L1750=1,J1750&gt;0.75),"Medium","Low"))</x:f>
        <x:v>High</x:v>
      </x:c>
      <x:c r="P1750" s="30" t="n">
        <x:f>XLOOKUP(F1750,Assumptions!$A$4:$A$6,Assumptions!$B$4:$B$6)</x:f>
        <x:v>0</x:v>
      </x:c>
      <x:c r="Q1750" s="32" t="n">
        <x:f>XLOOKUP(F1750,Assumptions!$A$4:$A$6,Assumptions!$C$4:$C$6)</x:f>
        <x:v>0.229</x:v>
      </x:c>
      <x:c r="R1750" s="32" t="n">
        <x:f>XLOOKUP(F1750,Assumptions!$A$4:$A$6,Assumptions!$D$4:$D$6)</x:f>
        <x:v>0.015</x:v>
      </x:c>
      <x:c r="S1750" s="32" t="n">
        <x:f>XLOOKUP(F1750,Assumptions!$A$4:$A$6,Assumptions!$E$4:$E$6)</x:f>
        <x:v>0.0075</x:v>
      </x:c>
      <x:c r="T1750" s="32" t="n">
        <x:f>XLOOKUP(O1750,Assumptions!$H$4:$H$6,Assumptions!$I$4:$I$6)</x:f>
        <x:v>0.045</x:v>
      </x:c>
      <x:c r="U1750" s="30" t="n">
        <x:f>XLOOKUP(F1750,Assumptions!$A$4:$A$6,Assumptions!$F$4:$F$6)</x:f>
        <x:v>60</x:v>
      </x:c>
      <x:c r="V1750" s="60" t="n">
        <x:f>I1750*12</x:f>
        <x:v>4522.32</x:v>
      </x:c>
      <x:c r="W1750" s="60" t="n">
        <x:f>H1750*J1750*(1-K1750)*Q1750</x:f>
        <x:v>37.745841</x:v>
      </x:c>
      <x:c r="X1750" s="60" t="n">
        <x:f>V1750*R1750</x:f>
        <x:v>67.83479999999999</x:v>
      </x:c>
      <x:c r="Y1750" s="60" t="n">
        <x:f>V1750*S1750</x:f>
        <x:v>33.917399999999994</x:v>
      </x:c>
      <x:c r="Z1750" s="60" t="n">
        <x:f>H1750*J1750*T1750</x:f>
        <x:v>22.544999999999998</x:v>
      </x:c>
      <x:c r="AA1750" s="60" t="n">
        <x:f>P1750+W1750+X1750-Y1750-Z1750-U1750</x:f>
        <x:v>-10.881759000000002</x:v>
      </x:c>
      <x:c r="AB1750" s="32" t="n">
        <x:f>IFERROR(AA1750/(P1750+W1750+X1750),0)</x:f>
        <x:v>-0.10306585465795765</x:v>
      </x:c>
      <x:c r="AC1750" t="n">
        <x:f>IF(O1750="High",0,IF(I1750&gt;=1800,3,IF(I1750&gt;=900,2,1))+IF(K1750&gt;=0.9,2,IF(K1750&gt;=0.75,1,0))+IF(J1750&lt;=0.7,2,IF(J1750&lt;=0.85,1,0))+IF(M1750&gt;=8,1,0))</x:f>
        <x:v>0</x:v>
      </x:c>
      <x:c r="AD1750" t="str">
        <x:f>IF(AND(O1750&lt;&gt;"High",AC1750&gt;=Assumptions!$B$10,AA1750&gt;0),"Priority Growth",IF(AND(O1750="Low",AA1750&gt;0),"Maintain","Watch"))</x:f>
        <x:v>Watch</x:v>
      </x:c>
      <x:c r="AE1750" s="60" t="n">
        <x:f>MAX(AA1750,0)*N1750</x:f>
        <x:v>0</x:v>
      </x:c>
      <x:c r="AF1750" t="str">
        <x:f>IF(AND(AA1750&gt;=Assumptions!$B$11,O1750&lt;&gt;"High",OR(N1750&gt;=Assumptions!$B$12,M1750&lt;=6)),"High","Standard")</x:f>
        <x:v>Standard</x:v>
      </x:c>
    </x:row>
    <x:row r="1751">
      <x:c r="A1751" t="str">
        <x:f>'Raw_Data'!A1751</x:f>
        <x:v>C01750</x:v>
      </x:c>
      <x:c r="B1751" t="n">
        <x:f>'Raw_Data'!B1751</x:f>
        <x:v>53</x:v>
      </x:c>
      <x:c r="C1751" s="30" t="n">
        <x:f>'Raw_Data'!C1751</x:f>
        <x:v>101833</x:v>
      </x:c>
      <x:c r="D1751" t="n">
        <x:f>'Raw_Data'!D1751</x:f>
        <x:v>558</x:v>
      </x:c>
      <x:c r="E1751" t="n">
        <x:f>'Raw_Data'!E1751</x:f>
        <x:v>54</x:v>
      </x:c>
      <x:c r="F1751" t="str">
        <x:f>PROPER(TRIM('Raw_Data'!F1751))</x:f>
        <x:v>Gold</x:v>
      </x:c>
      <x:c r="G1751" t="str">
        <x:f>PROPER(TRIM('Raw_Data'!G1751))</x:f>
        <x:v>Partner</x:v>
      </x:c>
      <x:c r="H1751" s="60" t="n">
        <x:f>'Raw_Data'!H1751</x:f>
        <x:v>8405</x:v>
      </x:c>
      <x:c r="I1751" s="60" t="n">
        <x:f>'Raw_Data'!I1751</x:f>
        <x:v>1180.95</x:v>
      </x:c>
      <x:c r="J1751" s="32" t="n">
        <x:f>'Raw_Data'!J1751</x:f>
        <x:v>0.457</x:v>
      </x:c>
      <x:c r="K1751" s="32" t="n">
        <x:f>'Raw_Data'!K1751</x:f>
        <x:v>0.659</x:v>
      </x:c>
      <x:c r="L1751" t="n">
        <x:f>'Raw_Data'!L1751</x:f>
        <x:v>0</x:v>
      </x:c>
      <x:c r="M1751" t="n">
        <x:f>IF('Raw_Data'!M1751="",Assumptions!$B$15,'Raw_Data'!M1751)</x:f>
        <x:v>5</x:v>
      </x:c>
      <x:c r="N1751" s="32" t="n">
        <x:f>'Raw_Data'!N1751</x:f>
        <x:v>0.214</x:v>
      </x:c>
      <x:c r="O1751" t="str">
        <x:f>IF(OR(D1751&lt;620,L1751&gt;=2,J1751&gt;0.9),"High",IF(OR(D1751&lt;700,L1751=1,J1751&gt;0.75),"Medium","Low"))</x:f>
        <x:v>High</x:v>
      </x:c>
      <x:c r="P1751" s="30" t="n">
        <x:f>XLOOKUP(F1751,Assumptions!$A$4:$A$6,Assumptions!$B$4:$B$6)</x:f>
        <x:v>95</x:v>
      </x:c>
      <x:c r="Q1751" s="32" t="n">
        <x:f>XLOOKUP(F1751,Assumptions!$A$4:$A$6,Assumptions!$C$4:$C$6)</x:f>
        <x:v>0.219</x:v>
      </x:c>
      <x:c r="R1751" s="32" t="n">
        <x:f>XLOOKUP(F1751,Assumptions!$A$4:$A$6,Assumptions!$D$4:$D$6)</x:f>
        <x:v>0.016</x:v>
      </x:c>
      <x:c r="S1751" s="32" t="n">
        <x:f>XLOOKUP(F1751,Assumptions!$A$4:$A$6,Assumptions!$E$4:$E$6)</x:f>
        <x:v>0.01</x:v>
      </x:c>
      <x:c r="T1751" s="32" t="n">
        <x:f>XLOOKUP(O1751,Assumptions!$H$4:$H$6,Assumptions!$I$4:$I$6)</x:f>
        <x:v>0.045</x:v>
      </x:c>
      <x:c r="U1751" s="30" t="n">
        <x:f>XLOOKUP(F1751,Assumptions!$A$4:$A$6,Assumptions!$F$4:$F$6)</x:f>
        <x:v>90</x:v>
      </x:c>
      <x:c r="V1751" s="60" t="n">
        <x:f>I1751*12</x:f>
        <x:v>14171.400000000001</x:v>
      </x:c>
      <x:c r="W1751" s="60" t="n">
        <x:f>H1751*J1751*(1-K1751)*Q1751</x:f>
        <x:v>286.84838671499995</x:v>
      </x:c>
      <x:c r="X1751" s="60" t="n">
        <x:f>V1751*R1751</x:f>
        <x:v>226.74240000000003</x:v>
      </x:c>
      <x:c r="Y1751" s="60" t="n">
        <x:f>V1751*S1751</x:f>
        <x:v>141.71400000000003</x:v>
      </x:c>
      <x:c r="Z1751" s="60" t="n">
        <x:f>H1751*J1751*T1751</x:f>
        <x:v>172.848825</x:v>
      </x:c>
      <x:c r="AA1751" s="60" t="n">
        <x:f>P1751+W1751+X1751-Y1751-Z1751-U1751</x:f>
        <x:v>204.02796171499983</x:v>
      </x:c>
      <x:c r="AB1751" s="32" t="n">
        <x:f>IFERROR(AA1751/(P1751+W1751+X1751),0)</x:f>
        <x:v>0.3352465501758329</x:v>
      </x:c>
      <x:c r="AC1751" t="n">
        <x:f>IF(O1751="High",0,IF(I1751&gt;=1800,3,IF(I1751&gt;=900,2,1))+IF(K1751&gt;=0.9,2,IF(K1751&gt;=0.75,1,0))+IF(J1751&lt;=0.7,2,IF(J1751&lt;=0.85,1,0))+IF(M1751&gt;=8,1,0))</x:f>
        <x:v>0</x:v>
      </x:c>
      <x:c r="AD1751" t="str">
        <x:f>IF(AND(O1751&lt;&gt;"High",AC1751&gt;=Assumptions!$B$10,AA1751&gt;0),"Priority Growth",IF(AND(O1751="Low",AA1751&gt;0),"Maintain","Watch"))</x:f>
        <x:v>Watch</x:v>
      </x:c>
      <x:c r="AE1751" s="60" t="n">
        <x:f>MAX(AA1751,0)*N1751</x:f>
        <x:v>43.66198380700996</x:v>
      </x:c>
      <x:c r="AF1751" t="str">
        <x:f>IF(AND(AA1751&gt;=Assumptions!$B$11,O1751&lt;&gt;"High",OR(N1751&gt;=Assumptions!$B$12,M1751&lt;=6)),"High","Standard")</x:f>
        <x:v>Standard</x:v>
      </x:c>
    </x:row>
    <x:row r="1752">
      <x:c r="A1752" t="str">
        <x:f>'Raw_Data'!A1752</x:f>
        <x:v>C01751</x:v>
      </x:c>
      <x:c r="B1752" t="n">
        <x:f>'Raw_Data'!B1752</x:f>
        <x:v>45</x:v>
      </x:c>
      <x:c r="C1752" s="30" t="n">
        <x:f>'Raw_Data'!C1752</x:f>
        <x:v>77848</x:v>
      </x:c>
      <x:c r="D1752" t="n">
        <x:f>'Raw_Data'!D1752</x:f>
        <x:v>676</x:v>
      </x:c>
      <x:c r="E1752" t="n">
        <x:f>'Raw_Data'!E1752</x:f>
        <x:v>28</x:v>
      </x:c>
      <x:c r="F1752" t="str">
        <x:f>PROPER(TRIM('Raw_Data'!F1752))</x:f>
        <x:v>Gold</x:v>
      </x:c>
      <x:c r="G1752" t="str">
        <x:f>PROPER(TRIM('Raw_Data'!G1752))</x:f>
        <x:v>Direct Mail</x:v>
      </x:c>
      <x:c r="H1752" s="60" t="n">
        <x:f>'Raw_Data'!H1752</x:f>
        <x:v>11685</x:v>
      </x:c>
      <x:c r="I1752" s="60" t="n">
        <x:f>'Raw_Data'!I1752</x:f>
        <x:v>1331.62</x:v>
      </x:c>
      <x:c r="J1752" s="32" t="n">
        <x:f>'Raw_Data'!J1752</x:f>
        <x:v>0.3</x:v>
      </x:c>
      <x:c r="K1752" s="32" t="n">
        <x:f>'Raw_Data'!K1752</x:f>
        <x:v>0.733</x:v>
      </x:c>
      <x:c r="L1752" t="n">
        <x:f>'Raw_Data'!L1752</x:f>
        <x:v>0</x:v>
      </x:c>
      <x:c r="M1752" t="n">
        <x:f>IF('Raw_Data'!M1752="",Assumptions!$B$15,'Raw_Data'!M1752)</x:f>
        <x:v>8</x:v>
      </x:c>
      <x:c r="N1752" s="32" t="n">
        <x:f>'Raw_Data'!N1752</x:f>
        <x:v>0.056</x:v>
      </x:c>
      <x:c r="O1752" t="str">
        <x:f>IF(OR(D1752&lt;620,L1752&gt;=2,J1752&gt;0.9),"High",IF(OR(D1752&lt;700,L1752=1,J1752&gt;0.75),"Medium","Low"))</x:f>
        <x:v>Medium</x:v>
      </x:c>
      <x:c r="P1752" s="30" t="n">
        <x:f>XLOOKUP(F1752,Assumptions!$A$4:$A$6,Assumptions!$B$4:$B$6)</x:f>
        <x:v>95</x:v>
      </x:c>
      <x:c r="Q1752" s="32" t="n">
        <x:f>XLOOKUP(F1752,Assumptions!$A$4:$A$6,Assumptions!$C$4:$C$6)</x:f>
        <x:v>0.219</x:v>
      </x:c>
      <x:c r="R1752" s="32" t="n">
        <x:f>XLOOKUP(F1752,Assumptions!$A$4:$A$6,Assumptions!$D$4:$D$6)</x:f>
        <x:v>0.016</x:v>
      </x:c>
      <x:c r="S1752" s="32" t="n">
        <x:f>XLOOKUP(F1752,Assumptions!$A$4:$A$6,Assumptions!$E$4:$E$6)</x:f>
        <x:v>0.01</x:v>
      </x:c>
      <x:c r="T1752" s="32" t="n">
        <x:f>XLOOKUP(O1752,Assumptions!$H$4:$H$6,Assumptions!$I$4:$I$6)</x:f>
        <x:v>0.012</x:v>
      </x:c>
      <x:c r="U1752" s="30" t="n">
        <x:f>XLOOKUP(F1752,Assumptions!$A$4:$A$6,Assumptions!$F$4:$F$6)</x:f>
        <x:v>90</x:v>
      </x:c>
      <x:c r="V1752" s="60" t="n">
        <x:f>I1752*12</x:f>
        <x:v>15979.439999999999</x:v>
      </x:c>
      <x:c r="W1752" s="60" t="n">
        <x:f>H1752*J1752*(1-K1752)*Q1752</x:f>
        <x:v>204.9771015</x:v>
      </x:c>
      <x:c r="X1752" s="60" t="n">
        <x:f>V1752*R1752</x:f>
        <x:v>255.67103999999998</x:v>
      </x:c>
      <x:c r="Y1752" s="60" t="n">
        <x:f>V1752*S1752</x:f>
        <x:v>159.7944</x:v>
      </x:c>
      <x:c r="Z1752" s="60" t="n">
        <x:f>H1752*J1752*T1752</x:f>
        <x:v>42.066</x:v>
      </x:c>
      <x:c r="AA1752" s="60" t="n">
        <x:f>P1752+W1752+X1752-Y1752-Z1752-U1752</x:f>
        <x:v>263.7877414999999</x:v>
      </x:c>
      <x:c r="AB1752" s="32" t="n">
        <x:f>IFERROR(AA1752/(P1752+W1752+X1752),0)</x:f>
        <x:v>0.47473881724483363</x:v>
      </x:c>
      <x:c r="AC1752" t="n">
        <x:f>IF(O1752="High",0,IF(I1752&gt;=1800,3,IF(I1752&gt;=900,2,1))+IF(K1752&gt;=0.9,2,IF(K1752&gt;=0.75,1,0))+IF(J1752&lt;=0.7,2,IF(J1752&lt;=0.85,1,0))+IF(M1752&gt;=8,1,0))</x:f>
        <x:v>5</x:v>
      </x:c>
      <x:c r="AD1752" t="str">
        <x:f>IF(AND(O1752&lt;&gt;"High",AC1752&gt;=Assumptions!$B$10,AA1752&gt;0),"Priority Growth",IF(AND(O1752="Low",AA1752&gt;0),"Maintain","Watch"))</x:f>
        <x:v>Watch</x:v>
      </x:c>
      <x:c r="AE1752" s="60" t="n">
        <x:f>MAX(AA1752,0)*N1752</x:f>
        <x:v>14.772113523999996</x:v>
      </x:c>
      <x:c r="AF1752" t="str">
        <x:f>IF(AND(AA1752&gt;=Assumptions!$B$11,O1752&lt;&gt;"High",OR(N1752&gt;=Assumptions!$B$12,M1752&lt;=6)),"High","Standard")</x:f>
        <x:v>Standard</x:v>
      </x:c>
    </x:row>
    <x:row r="1753">
      <x:c r="A1753" t="str">
        <x:f>'Raw_Data'!A1753</x:f>
        <x:v>C01752</x:v>
      </x:c>
      <x:c r="B1753" t="n">
        <x:f>'Raw_Data'!B1753</x:f>
        <x:v>47</x:v>
      </x:c>
      <x:c r="C1753" s="30" t="n">
        <x:f>'Raw_Data'!C1753</x:f>
        <x:v>57234</x:v>
      </x:c>
      <x:c r="D1753" t="n">
        <x:f>'Raw_Data'!D1753</x:f>
        <x:v>719</x:v>
      </x:c>
      <x:c r="E1753" t="n">
        <x:f>'Raw_Data'!E1753</x:f>
        <x:v>50</x:v>
      </x:c>
      <x:c r="F1753" t="str">
        <x:f>PROPER(TRIM('Raw_Data'!F1753))</x:f>
        <x:v>Gold</x:v>
      </x:c>
      <x:c r="G1753" t="str">
        <x:f>PROPER(TRIM('Raw_Data'!G1753))</x:f>
        <x:v>Digital</x:v>
      </x:c>
      <x:c r="H1753" s="60" t="n">
        <x:f>'Raw_Data'!H1753</x:f>
        <x:v>8126</x:v>
      </x:c>
      <x:c r="I1753" s="60" t="n">
        <x:f>'Raw_Data'!I1753</x:f>
        <x:v>1016.32</x:v>
      </x:c>
      <x:c r="J1753" s="32" t="n">
        <x:f>'Raw_Data'!J1753</x:f>
        <x:v>0.438</x:v>
      </x:c>
      <x:c r="K1753" s="32" t="n">
        <x:f>'Raw_Data'!K1753</x:f>
        <x:v>0.788</x:v>
      </x:c>
      <x:c r="L1753" t="n">
        <x:f>'Raw_Data'!L1753</x:f>
        <x:v>0</x:v>
      </x:c>
      <x:c r="M1753" t="n">
        <x:f>IF('Raw_Data'!M1753="",Assumptions!$B$15,'Raw_Data'!M1753)</x:f>
        <x:v>8</x:v>
      </x:c>
      <x:c r="N1753" s="32" t="n">
        <x:f>'Raw_Data'!N1753</x:f>
        <x:v>0.045</x:v>
      </x:c>
      <x:c r="O1753" t="str">
        <x:f>IF(OR(D1753&lt;620,L1753&gt;=2,J1753&gt;0.9),"High",IF(OR(D1753&lt;700,L1753=1,J1753&gt;0.75),"Medium","Low"))</x:f>
        <x:v>Low</x:v>
      </x:c>
      <x:c r="P1753" s="30" t="n">
        <x:f>XLOOKUP(F1753,Assumptions!$A$4:$A$6,Assumptions!$B$4:$B$6)</x:f>
        <x:v>95</x:v>
      </x:c>
      <x:c r="Q1753" s="32" t="n">
        <x:f>XLOOKUP(F1753,Assumptions!$A$4:$A$6,Assumptions!$C$4:$C$6)</x:f>
        <x:v>0.219</x:v>
      </x:c>
      <x:c r="R1753" s="32" t="n">
        <x:f>XLOOKUP(F1753,Assumptions!$A$4:$A$6,Assumptions!$D$4:$D$6)</x:f>
        <x:v>0.016</x:v>
      </x:c>
      <x:c r="S1753" s="32" t="n">
        <x:f>XLOOKUP(F1753,Assumptions!$A$4:$A$6,Assumptions!$E$4:$E$6)</x:f>
        <x:v>0.01</x:v>
      </x:c>
      <x:c r="T1753" s="32" t="n">
        <x:f>XLOOKUP(O1753,Assumptions!$H$4:$H$6,Assumptions!$I$4:$I$6)</x:f>
        <x:v>0.0035</x:v>
      </x:c>
      <x:c r="U1753" s="30" t="n">
        <x:f>XLOOKUP(F1753,Assumptions!$A$4:$A$6,Assumptions!$F$4:$F$6)</x:f>
        <x:v>90</x:v>
      </x:c>
      <x:c r="V1753" s="60" t="n">
        <x:f>I1753*12</x:f>
        <x:v>12195.84</x:v>
      </x:c>
      <x:c r="W1753" s="60" t="n">
        <x:f>H1753*J1753*(1-K1753)*Q1753</x:f>
        <x:v>165.24598046399998</x:v>
      </x:c>
      <x:c r="X1753" s="60" t="n">
        <x:f>V1753*R1753</x:f>
        <x:v>195.13344</x:v>
      </x:c>
      <x:c r="Y1753" s="60" t="n">
        <x:f>V1753*S1753</x:f>
        <x:v>121.9584</x:v>
      </x:c>
      <x:c r="Z1753" s="60" t="n">
        <x:f>H1753*J1753*T1753</x:f>
        <x:v>12.457158</x:v>
      </x:c>
      <x:c r="AA1753" s="60" t="n">
        <x:f>P1753+W1753+X1753-Y1753-Z1753-U1753</x:f>
        <x:v>230.96386246400004</x:v>
      </x:c>
      <x:c r="AB1753" s="32" t="n">
        <x:f>IFERROR(AA1753/(P1753+W1753+X1753),0)</x:f>
        <x:v>0.5071899433414534</x:v>
      </x:c>
      <x:c r="AC1753" t="n">
        <x:f>IF(O1753="High",0,IF(I1753&gt;=1800,3,IF(I1753&gt;=900,2,1))+IF(K1753&gt;=0.9,2,IF(K1753&gt;=0.75,1,0))+IF(J1753&lt;=0.7,2,IF(J1753&lt;=0.85,1,0))+IF(M1753&gt;=8,1,0))</x:f>
        <x:v>6</x:v>
      </x:c>
      <x:c r="AD1753" t="str">
        <x:f>IF(AND(O1753&lt;&gt;"High",AC1753&gt;=Assumptions!$B$10,AA1753&gt;0),"Priority Growth",IF(AND(O1753="Low",AA1753&gt;0),"Maintain","Watch"))</x:f>
        <x:v>Priority Growth</x:v>
      </x:c>
      <x:c r="AE1753" s="60" t="n">
        <x:f>MAX(AA1753,0)*N1753</x:f>
        <x:v>10.393373810880002</x:v>
      </x:c>
      <x:c r="AF1753" t="str">
        <x:f>IF(AND(AA1753&gt;=Assumptions!$B$11,O1753&lt;&gt;"High",OR(N1753&gt;=Assumptions!$B$12,M1753&lt;=6)),"High","Standard")</x:f>
        <x:v>Standard</x:v>
      </x:c>
    </x:row>
    <x:row r="1754">
      <x:c r="A1754" t="str">
        <x:f>'Raw_Data'!A1754</x:f>
        <x:v>C01753</x:v>
      </x:c>
      <x:c r="B1754" t="n">
        <x:f>'Raw_Data'!B1754</x:f>
        <x:v>45</x:v>
      </x:c>
      <x:c r="C1754" s="30" t="n">
        <x:f>'Raw_Data'!C1754</x:f>
        <x:v>31236</x:v>
      </x:c>
      <x:c r="D1754" t="n">
        <x:f>'Raw_Data'!D1754</x:f>
        <x:v>800</x:v>
      </x:c>
      <x:c r="E1754" t="n">
        <x:f>'Raw_Data'!E1754</x:f>
        <x:v>103</x:v>
      </x:c>
      <x:c r="F1754" t="str">
        <x:f>PROPER(TRIM('Raw_Data'!F1754))</x:f>
        <x:v>Gold</x:v>
      </x:c>
      <x:c r="G1754" t="str">
        <x:f>PROPER(TRIM('Raw_Data'!G1754))</x:f>
        <x:v>Digital</x:v>
      </x:c>
      <x:c r="H1754" s="60" t="n">
        <x:f>'Raw_Data'!H1754</x:f>
        <x:v>8628</x:v>
      </x:c>
      <x:c r="I1754" s="60" t="n">
        <x:f>'Raw_Data'!I1754</x:f>
        <x:v>1116.38</x:v>
      </x:c>
      <x:c r="J1754" s="32" t="n">
        <x:f>'Raw_Data'!J1754</x:f>
        <x:v>0.367</x:v>
      </x:c>
      <x:c r="K1754" s="32" t="n">
        <x:f>'Raw_Data'!K1754</x:f>
        <x:v>0.899</x:v>
      </x:c>
      <x:c r="L1754" t="n">
        <x:f>'Raw_Data'!L1754</x:f>
        <x:v>0</x:v>
      </x:c>
      <x:c r="M1754" t="n">
        <x:f>IF('Raw_Data'!M1754="",Assumptions!$B$15,'Raw_Data'!M1754)</x:f>
        <x:v>7.370408870408871</x:v>
      </x:c>
      <x:c r="N1754" s="32" t="n">
        <x:f>'Raw_Data'!N1754</x:f>
        <x:v>0.092</x:v>
      </x:c>
      <x:c r="O1754" t="str">
        <x:f>IF(OR(D1754&lt;620,L1754&gt;=2,J1754&gt;0.9),"High",IF(OR(D1754&lt;700,L1754=1,J1754&gt;0.75),"Medium","Low"))</x:f>
        <x:v>Low</x:v>
      </x:c>
      <x:c r="P1754" s="30" t="n">
        <x:f>XLOOKUP(F1754,Assumptions!$A$4:$A$6,Assumptions!$B$4:$B$6)</x:f>
        <x:v>95</x:v>
      </x:c>
      <x:c r="Q1754" s="32" t="n">
        <x:f>XLOOKUP(F1754,Assumptions!$A$4:$A$6,Assumptions!$C$4:$C$6)</x:f>
        <x:v>0.219</x:v>
      </x:c>
      <x:c r="R1754" s="32" t="n">
        <x:f>XLOOKUP(F1754,Assumptions!$A$4:$A$6,Assumptions!$D$4:$D$6)</x:f>
        <x:v>0.016</x:v>
      </x:c>
      <x:c r="S1754" s="32" t="n">
        <x:f>XLOOKUP(F1754,Assumptions!$A$4:$A$6,Assumptions!$E$4:$E$6)</x:f>
        <x:v>0.01</x:v>
      </x:c>
      <x:c r="T1754" s="32" t="n">
        <x:f>XLOOKUP(O1754,Assumptions!$H$4:$H$6,Assumptions!$I$4:$I$6)</x:f>
        <x:v>0.0035</x:v>
      </x:c>
      <x:c r="U1754" s="30" t="n">
        <x:f>XLOOKUP(F1754,Assumptions!$A$4:$A$6,Assumptions!$F$4:$F$6)</x:f>
        <x:v>90</x:v>
      </x:c>
      <x:c r="V1754" s="60" t="n">
        <x:f>I1754*12</x:f>
        <x:v>13396.560000000001</x:v>
      </x:c>
      <x:c r="W1754" s="60" t="n">
        <x:f>H1754*J1754*(1-K1754)*Q1754</x:f>
        <x:v>70.03928264399998</x:v>
      </x:c>
      <x:c r="X1754" s="60" t="n">
        <x:f>V1754*R1754</x:f>
        <x:v>214.34496000000001</x:v>
      </x:c>
      <x:c r="Y1754" s="60" t="n">
        <x:f>V1754*S1754</x:f>
        <x:v>133.96560000000002</x:v>
      </x:c>
      <x:c r="Z1754" s="60" t="n">
        <x:f>H1754*J1754*T1754</x:f>
        <x:v>11.082666000000001</x:v>
      </x:c>
      <x:c r="AA1754" s="60" t="n">
        <x:f>P1754+W1754+X1754-Y1754-Z1754-U1754</x:f>
        <x:v>144.33597664399997</x:v>
      </x:c>
      <x:c r="AB1754" s="32" t="n">
        <x:f>IFERROR(AA1754/(P1754+W1754+X1754),0)</x:f>
        <x:v>0.3804480007870002</x:v>
      </x:c>
      <x:c r="AC1754" t="n">
        <x:f>IF(O1754="High",0,IF(I1754&gt;=1800,3,IF(I1754&gt;=900,2,1))+IF(K1754&gt;=0.9,2,IF(K1754&gt;=0.75,1,0))+IF(J1754&lt;=0.7,2,IF(J1754&lt;=0.85,1,0))+IF(M1754&gt;=8,1,0))</x:f>
        <x:v>5</x:v>
      </x:c>
      <x:c r="AD1754" t="str">
        <x:f>IF(AND(O1754&lt;&gt;"High",AC1754&gt;=Assumptions!$B$10,AA1754&gt;0),"Priority Growth",IF(AND(O1754="Low",AA1754&gt;0),"Maintain","Watch"))</x:f>
        <x:v>Maintain</x:v>
      </x:c>
      <x:c r="AE1754" s="60" t="n">
        <x:f>MAX(AA1754,0)*N1754</x:f>
        <x:v>13.278909851247997</x:v>
      </x:c>
      <x:c r="AF1754" t="str">
        <x:f>IF(AND(AA1754&gt;=Assumptions!$B$11,O1754&lt;&gt;"High",OR(N1754&gt;=Assumptions!$B$12,M1754&lt;=6)),"High","Standard")</x:f>
        <x:v>Standard</x:v>
      </x:c>
    </x:row>
    <x:row r="1755">
      <x:c r="A1755" t="str">
        <x:f>'Raw_Data'!A1755</x:f>
        <x:v>C01754</x:v>
      </x:c>
      <x:c r="B1755" t="n">
        <x:f>'Raw_Data'!B1755</x:f>
        <x:v>25</x:v>
      </x:c>
      <x:c r="C1755" s="30" t="n">
        <x:f>'Raw_Data'!C1755</x:f>
        <x:v>62533</x:v>
      </x:c>
      <x:c r="D1755" t="n">
        <x:f>'Raw_Data'!D1755</x:f>
        <x:v>705</x:v>
      </x:c>
      <x:c r="E1755" t="n">
        <x:f>'Raw_Data'!E1755</x:f>
        <x:v>37</x:v>
      </x:c>
      <x:c r="F1755" t="str">
        <x:f>PROPER(TRIM('Raw_Data'!F1755))</x:f>
        <x:v>Gold</x:v>
      </x:c>
      <x:c r="G1755" t="str">
        <x:f>PROPER(TRIM('Raw_Data'!G1755))</x:f>
        <x:v>Direct Mail</x:v>
      </x:c>
      <x:c r="H1755" s="60" t="n">
        <x:f>'Raw_Data'!H1755</x:f>
        <x:v>9064</x:v>
      </x:c>
      <x:c r="I1755" s="60" t="n">
        <x:f>'Raw_Data'!I1755</x:f>
        <x:v>417.43</x:v>
      </x:c>
      <x:c r="J1755" s="32" t="n">
        <x:f>'Raw_Data'!J1755</x:f>
        <x:v>0.314</x:v>
      </x:c>
      <x:c r="K1755" s="32" t="n">
        <x:f>'Raw_Data'!K1755</x:f>
        <x:v>0.753</x:v>
      </x:c>
      <x:c r="L1755" t="n">
        <x:f>'Raw_Data'!L1755</x:f>
        <x:v>1</x:v>
      </x:c>
      <x:c r="M1755" t="n">
        <x:f>IF('Raw_Data'!M1755="",Assumptions!$B$15,'Raw_Data'!M1755)</x:f>
        <x:v>7</x:v>
      </x:c>
      <x:c r="N1755" s="32" t="n">
        <x:f>'Raw_Data'!N1755</x:f>
        <x:v>0.135</x:v>
      </x:c>
      <x:c r="O1755" t="str">
        <x:f>IF(OR(D1755&lt;620,L1755&gt;=2,J1755&gt;0.9),"High",IF(OR(D1755&lt;700,L1755=1,J1755&gt;0.75),"Medium","Low"))</x:f>
        <x:v>Medium</x:v>
      </x:c>
      <x:c r="P1755" s="30" t="n">
        <x:f>XLOOKUP(F1755,Assumptions!$A$4:$A$6,Assumptions!$B$4:$B$6)</x:f>
        <x:v>95</x:v>
      </x:c>
      <x:c r="Q1755" s="32" t="n">
        <x:f>XLOOKUP(F1755,Assumptions!$A$4:$A$6,Assumptions!$C$4:$C$6)</x:f>
        <x:v>0.219</x:v>
      </x:c>
      <x:c r="R1755" s="32" t="n">
        <x:f>XLOOKUP(F1755,Assumptions!$A$4:$A$6,Assumptions!$D$4:$D$6)</x:f>
        <x:v>0.016</x:v>
      </x:c>
      <x:c r="S1755" s="32" t="n">
        <x:f>XLOOKUP(F1755,Assumptions!$A$4:$A$6,Assumptions!$E$4:$E$6)</x:f>
        <x:v>0.01</x:v>
      </x:c>
      <x:c r="T1755" s="32" t="n">
        <x:f>XLOOKUP(O1755,Assumptions!$H$4:$H$6,Assumptions!$I$4:$I$6)</x:f>
        <x:v>0.012</x:v>
      </x:c>
      <x:c r="U1755" s="30" t="n">
        <x:f>XLOOKUP(F1755,Assumptions!$A$4:$A$6,Assumptions!$F$4:$F$6)</x:f>
        <x:v>90</x:v>
      </x:c>
      <x:c r="V1755" s="60" t="n">
        <x:f>I1755*12</x:f>
        <x:v>5009.16</x:v>
      </x:c>
      <x:c r="W1755" s="60" t="n">
        <x:f>H1755*J1755*(1-K1755)*Q1755</x:f>
        <x:v>153.95387092800001</x:v>
      </x:c>
      <x:c r="X1755" s="60" t="n">
        <x:f>V1755*R1755</x:f>
        <x:v>80.14656</x:v>
      </x:c>
      <x:c r="Y1755" s="60" t="n">
        <x:f>V1755*S1755</x:f>
        <x:v>50.0916</x:v>
      </x:c>
      <x:c r="Z1755" s="60" t="n">
        <x:f>H1755*J1755*T1755</x:f>
        <x:v>34.153152</x:v>
      </x:c>
      <x:c r="AA1755" s="60" t="n">
        <x:f>P1755+W1755+X1755-Y1755-Z1755-U1755</x:f>
        <x:v>154.85567892800006</x:v>
      </x:c>
      <x:c r="AB1755" s="32" t="n">
        <x:f>IFERROR(AA1755/(P1755+W1755+X1755),0)</x:f>
        <x:v>0.4705423158861773</x:v>
      </x:c>
      <x:c r="AC1755" t="n">
        <x:f>IF(O1755="High",0,IF(I1755&gt;=1800,3,IF(I1755&gt;=900,2,1))+IF(K1755&gt;=0.9,2,IF(K1755&gt;=0.75,1,0))+IF(J1755&lt;=0.7,2,IF(J1755&lt;=0.85,1,0))+IF(M1755&gt;=8,1,0))</x:f>
        <x:v>4</x:v>
      </x:c>
      <x:c r="AD1755" t="str">
        <x:f>IF(AND(O1755&lt;&gt;"High",AC1755&gt;=Assumptions!$B$10,AA1755&gt;0),"Priority Growth",IF(AND(O1755="Low",AA1755&gt;0),"Maintain","Watch"))</x:f>
        <x:v>Watch</x:v>
      </x:c>
      <x:c r="AE1755" s="60" t="n">
        <x:f>MAX(AA1755,0)*N1755</x:f>
        <x:v>20.90551665528001</x:v>
      </x:c>
      <x:c r="AF1755" t="str">
        <x:f>IF(AND(AA1755&gt;=Assumptions!$B$11,O1755&lt;&gt;"High",OR(N1755&gt;=Assumptions!$B$12,M1755&lt;=6)),"High","Standard")</x:f>
        <x:v>Standard</x:v>
      </x:c>
    </x:row>
    <x:row r="1756">
      <x:c r="A1756" t="str">
        <x:f>'Raw_Data'!A1756</x:f>
        <x:v>C01755</x:v>
      </x:c>
      <x:c r="B1756" t="n">
        <x:f>'Raw_Data'!B1756</x:f>
        <x:v>41</x:v>
      </x:c>
      <x:c r="C1756" s="30" t="n">
        <x:f>'Raw_Data'!C1756</x:f>
        <x:v>95307</x:v>
      </x:c>
      <x:c r="D1756" t="n">
        <x:f>'Raw_Data'!D1756</x:f>
        <x:v>721</x:v>
      </x:c>
      <x:c r="E1756" t="n">
        <x:f>'Raw_Data'!E1756</x:f>
        <x:v>31</x:v>
      </x:c>
      <x:c r="F1756" t="str">
        <x:f>PROPER(TRIM('Raw_Data'!F1756))</x:f>
        <x:v>Platinum</x:v>
      </x:c>
      <x:c r="G1756" t="str">
        <x:f>PROPER(TRIM('Raw_Data'!G1756))</x:f>
        <x:v>Partner</x:v>
      </x:c>
      <x:c r="H1756" s="60" t="n">
        <x:f>'Raw_Data'!H1756</x:f>
        <x:v>20958</x:v>
      </x:c>
      <x:c r="I1756" s="60" t="n">
        <x:f>'Raw_Data'!I1756</x:f>
        <x:v>2330.46</x:v>
      </x:c>
      <x:c r="J1756" s="32" t="n">
        <x:f>'Raw_Data'!J1756</x:f>
        <x:v>0.275</x:v>
      </x:c>
      <x:c r="K1756" s="32" t="n">
        <x:f>'Raw_Data'!K1756</x:f>
        <x:v>1</x:v>
      </x:c>
      <x:c r="L1756" t="n">
        <x:f>'Raw_Data'!L1756</x:f>
        <x:v>0</x:v>
      </x:c>
      <x:c r="M1756" t="n">
        <x:f>IF('Raw_Data'!M1756="",Assumptions!$B$15,'Raw_Data'!M1756)</x:f>
        <x:v>7</x:v>
      </x:c>
      <x:c r="N1756" s="32" t="n">
        <x:f>'Raw_Data'!N1756</x:f>
        <x:v>0.11</x:v>
      </x:c>
      <x:c r="O1756" t="str">
        <x:f>IF(OR(D1756&lt;620,L1756&gt;=2,J1756&gt;0.9),"High",IF(OR(D1756&lt;700,L1756=1,J1756&gt;0.75),"Medium","Low"))</x:f>
        <x:v>Low</x:v>
      </x:c>
      <x:c r="P1756" s="30" t="n">
        <x:f>XLOOKUP(F1756,Assumptions!$A$4:$A$6,Assumptions!$B$4:$B$6)</x:f>
        <x:v>195</x:v>
      </x:c>
      <x:c r="Q1756" s="32" t="n">
        <x:f>XLOOKUP(F1756,Assumptions!$A$4:$A$6,Assumptions!$C$4:$C$6)</x:f>
        <x:v>0.199</x:v>
      </x:c>
      <x:c r="R1756" s="32" t="n">
        <x:f>XLOOKUP(F1756,Assumptions!$A$4:$A$6,Assumptions!$D$4:$D$6)</x:f>
        <x:v>0.017</x:v>
      </x:c>
      <x:c r="S1756" s="32" t="n">
        <x:f>XLOOKUP(F1756,Assumptions!$A$4:$A$6,Assumptions!$E$4:$E$6)</x:f>
        <x:v>0.013</x:v>
      </x:c>
      <x:c r="T1756" s="32" t="n">
        <x:f>XLOOKUP(O1756,Assumptions!$H$4:$H$6,Assumptions!$I$4:$I$6)</x:f>
        <x:v>0.0035</x:v>
      </x:c>
      <x:c r="U1756" s="30" t="n">
        <x:f>XLOOKUP(F1756,Assumptions!$A$4:$A$6,Assumptions!$F$4:$F$6)</x:f>
        <x:v>140</x:v>
      </x:c>
      <x:c r="V1756" s="60" t="n">
        <x:f>I1756*12</x:f>
        <x:v>27965.52</x:v>
      </x:c>
      <x:c r="W1756" s="60" t="n">
        <x:f>H1756*J1756*(1-K1756)*Q1756</x:f>
        <x:v>0</x:v>
      </x:c>
      <x:c r="X1756" s="60" t="n">
        <x:f>V1756*R1756</x:f>
        <x:v>475.41384000000005</x:v>
      </x:c>
      <x:c r="Y1756" s="60" t="n">
        <x:f>V1756*S1756</x:f>
        <x:v>363.55176</x:v>
      </x:c>
      <x:c r="Z1756" s="60" t="n">
        <x:f>H1756*J1756*T1756</x:f>
        <x:v>20.172075000000003</x:v>
      </x:c>
      <x:c r="AA1756" s="60" t="n">
        <x:f>P1756+W1756+X1756-Y1756-Z1756-U1756</x:f>
        <x:v>146.69000500000004</x:v>
      </x:c>
      <x:c r="AB1756" s="32" t="n">
        <x:f>IFERROR(AA1756/(P1756+W1756+X1756),0)</x:f>
        <x:v>0.21880515623006833</x:v>
      </x:c>
      <x:c r="AC1756" t="n">
        <x:f>IF(O1756="High",0,IF(I1756&gt;=1800,3,IF(I1756&gt;=900,2,1))+IF(K1756&gt;=0.9,2,IF(K1756&gt;=0.75,1,0))+IF(J1756&lt;=0.7,2,IF(J1756&lt;=0.85,1,0))+IF(M1756&gt;=8,1,0))</x:f>
        <x:v>7</x:v>
      </x:c>
      <x:c r="AD1756" t="str">
        <x:f>IF(AND(O1756&lt;&gt;"High",AC1756&gt;=Assumptions!$B$10,AA1756&gt;0),"Priority Growth",IF(AND(O1756="Low",AA1756&gt;0),"Maintain","Watch"))</x:f>
        <x:v>Priority Growth</x:v>
      </x:c>
      <x:c r="AE1756" s="60" t="n">
        <x:f>MAX(AA1756,0)*N1756</x:f>
        <x:v>16.135900550000006</x:v>
      </x:c>
      <x:c r="AF1756" t="str">
        <x:f>IF(AND(AA1756&gt;=Assumptions!$B$11,O1756&lt;&gt;"High",OR(N1756&gt;=Assumptions!$B$12,M1756&lt;=6)),"High","Standard")</x:f>
        <x:v>Standard</x:v>
      </x:c>
    </x:row>
    <x:row r="1757">
      <x:c r="A1757" t="str">
        <x:f>'Raw_Data'!A1757</x:f>
        <x:v>C01756</x:v>
      </x:c>
      <x:c r="B1757" t="n">
        <x:f>'Raw_Data'!B1757</x:f>
        <x:v>47</x:v>
      </x:c>
      <x:c r="C1757" s="30" t="n">
        <x:f>'Raw_Data'!C1757</x:f>
        <x:v>142268</x:v>
      </x:c>
      <x:c r="D1757" t="n">
        <x:f>'Raw_Data'!D1757</x:f>
        <x:v>782</x:v>
      </x:c>
      <x:c r="E1757" t="n">
        <x:f>'Raw_Data'!E1757</x:f>
        <x:v>30</x:v>
      </x:c>
      <x:c r="F1757" t="str">
        <x:f>PROPER(TRIM('Raw_Data'!F1757))</x:f>
        <x:v>Platinum</x:v>
      </x:c>
      <x:c r="G1757" t="str">
        <x:f>PROPER(TRIM('Raw_Data'!G1757))</x:f>
        <x:v>Digital</x:v>
      </x:c>
      <x:c r="H1757" s="60" t="n">
        <x:f>'Raw_Data'!H1757</x:f>
        <x:v>31839</x:v>
      </x:c>
      <x:c r="I1757" s="60" t="n">
        <x:f>'Raw_Data'!I1757</x:f>
        <x:v>3597.35</x:v>
      </x:c>
      <x:c r="J1757" s="32" t="n">
        <x:f>'Raw_Data'!J1757</x:f>
        <x:v>0.431</x:v>
      </x:c>
      <x:c r="K1757" s="32" t="n">
        <x:f>'Raw_Data'!K1757</x:f>
        <x:v>0.922</x:v>
      </x:c>
      <x:c r="L1757" t="n">
        <x:f>'Raw_Data'!L1757</x:f>
        <x:v>0</x:v>
      </x:c>
      <x:c r="M1757" t="n">
        <x:f>IF('Raw_Data'!M1757="",Assumptions!$B$15,'Raw_Data'!M1757)</x:f>
        <x:v>4</x:v>
      </x:c>
      <x:c r="N1757" s="32" t="n">
        <x:f>'Raw_Data'!N1757</x:f>
        <x:v>0.266</x:v>
      </x:c>
      <x:c r="O1757" t="str">
        <x:f>IF(OR(D1757&lt;620,L1757&gt;=2,J1757&gt;0.9),"High",IF(OR(D1757&lt;700,L1757=1,J1757&gt;0.75),"Medium","Low"))</x:f>
        <x:v>Low</x:v>
      </x:c>
      <x:c r="P1757" s="30" t="n">
        <x:f>XLOOKUP(F1757,Assumptions!$A$4:$A$6,Assumptions!$B$4:$B$6)</x:f>
        <x:v>195</x:v>
      </x:c>
      <x:c r="Q1757" s="32" t="n">
        <x:f>XLOOKUP(F1757,Assumptions!$A$4:$A$6,Assumptions!$C$4:$C$6)</x:f>
        <x:v>0.199</x:v>
      </x:c>
      <x:c r="R1757" s="32" t="n">
        <x:f>XLOOKUP(F1757,Assumptions!$A$4:$A$6,Assumptions!$D$4:$D$6)</x:f>
        <x:v>0.017</x:v>
      </x:c>
      <x:c r="S1757" s="32" t="n">
        <x:f>XLOOKUP(F1757,Assumptions!$A$4:$A$6,Assumptions!$E$4:$E$6)</x:f>
        <x:v>0.013</x:v>
      </x:c>
      <x:c r="T1757" s="32" t="n">
        <x:f>XLOOKUP(O1757,Assumptions!$H$4:$H$6,Assumptions!$I$4:$I$6)</x:f>
        <x:v>0.0035</x:v>
      </x:c>
      <x:c r="U1757" s="30" t="n">
        <x:f>XLOOKUP(F1757,Assumptions!$A$4:$A$6,Assumptions!$F$4:$F$6)</x:f>
        <x:v>140</x:v>
      </x:c>
      <x:c r="V1757" s="60" t="n">
        <x:f>I1757*12</x:f>
        <x:v>43168.2</x:v>
      </x:c>
      <x:c r="W1757" s="60" t="n">
        <x:f>H1757*J1757*(1-K1757)*Q1757</x:f>
        <x:v>213.0023368979999</x:v>
      </x:c>
      <x:c r="X1757" s="60" t="n">
        <x:f>V1757*R1757</x:f>
        <x:v>733.8594</x:v>
      </x:c>
      <x:c r="Y1757" s="60" t="n">
        <x:f>V1757*S1757</x:f>
        <x:v>561.1865999999999</x:v>
      </x:c>
      <x:c r="Z1757" s="60" t="n">
        <x:f>H1757*J1757*T1757</x:f>
        <x:v>48.029131500000005</x:v>
      </x:c>
      <x:c r="AA1757" s="60" t="n">
        <x:f>P1757+W1757+X1757-Y1757-Z1757-U1757</x:f>
        <x:v>392.64600539799994</x:v>
      </x:c>
      <x:c r="AB1757" s="32" t="n">
        <x:f>IFERROR(AA1757/(P1757+W1757+X1757),0)</x:f>
        <x:v>0.34386475412046685</x:v>
      </x:c>
      <x:c r="AC1757" t="n">
        <x:f>IF(O1757="High",0,IF(I1757&gt;=1800,3,IF(I1757&gt;=900,2,1))+IF(K1757&gt;=0.9,2,IF(K1757&gt;=0.75,1,0))+IF(J1757&lt;=0.7,2,IF(J1757&lt;=0.85,1,0))+IF(M1757&gt;=8,1,0))</x:f>
        <x:v>7</x:v>
      </x:c>
      <x:c r="AD1757" t="str">
        <x:f>IF(AND(O1757&lt;&gt;"High",AC1757&gt;=Assumptions!$B$10,AA1757&gt;0),"Priority Growth",IF(AND(O1757="Low",AA1757&gt;0),"Maintain","Watch"))</x:f>
        <x:v>Priority Growth</x:v>
      </x:c>
      <x:c r="AE1757" s="60" t="n">
        <x:f>MAX(AA1757,0)*N1757</x:f>
        <x:v>104.44383743586799</x:v>
      </x:c>
      <x:c r="AF1757" t="str">
        <x:f>IF(AND(AA1757&gt;=Assumptions!$B$11,O1757&lt;&gt;"High",OR(N1757&gt;=Assumptions!$B$12,M1757&lt;=6)),"High","Standard")</x:f>
        <x:v>High</x:v>
      </x:c>
    </x:row>
    <x:row r="1758">
      <x:c r="A1758" t="str">
        <x:f>'Raw_Data'!A1758</x:f>
        <x:v>C01757</x:v>
      </x:c>
      <x:c r="B1758" t="n">
        <x:f>'Raw_Data'!B1758</x:f>
        <x:v>21</x:v>
      </x:c>
      <x:c r="C1758" s="30" t="n">
        <x:f>'Raw_Data'!C1758</x:f>
        <x:v>99656</x:v>
      </x:c>
      <x:c r="D1758" t="n">
        <x:f>'Raw_Data'!D1758</x:f>
        <x:v>626</x:v>
      </x:c>
      <x:c r="E1758" t="n">
        <x:f>'Raw_Data'!E1758</x:f>
        <x:v>36</x:v>
      </x:c>
      <x:c r="F1758" t="str">
        <x:f>PROPER(TRIM('Raw_Data'!F1758))</x:f>
        <x:v>Gold</x:v>
      </x:c>
      <x:c r="G1758" t="str">
        <x:f>PROPER(TRIM('Raw_Data'!G1758))</x:f>
        <x:v>Branch</x:v>
      </x:c>
      <x:c r="H1758" s="60" t="n">
        <x:f>'Raw_Data'!H1758</x:f>
        <x:v>11679</x:v>
      </x:c>
      <x:c r="I1758" s="60" t="n">
        <x:f>'Raw_Data'!I1758</x:f>
        <x:v>1766.52</x:v>
      </x:c>
      <x:c r="J1758" s="32" t="n">
        <x:f>'Raw_Data'!J1758</x:f>
        <x:v>0.415</x:v>
      </x:c>
      <x:c r="K1758" s="32" t="n">
        <x:f>'Raw_Data'!K1758</x:f>
        <x:v>0.603</x:v>
      </x:c>
      <x:c r="L1758" t="n">
        <x:f>'Raw_Data'!L1758</x:f>
        <x:v>0</x:v>
      </x:c>
      <x:c r="M1758" t="n">
        <x:f>IF('Raw_Data'!M1758="",Assumptions!$B$15,'Raw_Data'!M1758)</x:f>
        <x:v>8</x:v>
      </x:c>
      <x:c r="N1758" s="32" t="n">
        <x:f>'Raw_Data'!N1758</x:f>
        <x:v>0.059</x:v>
      </x:c>
      <x:c r="O1758" t="str">
        <x:f>IF(OR(D1758&lt;620,L1758&gt;=2,J1758&gt;0.9),"High",IF(OR(D1758&lt;700,L1758=1,J1758&gt;0.75),"Medium","Low"))</x:f>
        <x:v>Medium</x:v>
      </x:c>
      <x:c r="P1758" s="30" t="n">
        <x:f>XLOOKUP(F1758,Assumptions!$A$4:$A$6,Assumptions!$B$4:$B$6)</x:f>
        <x:v>95</x:v>
      </x:c>
      <x:c r="Q1758" s="32" t="n">
        <x:f>XLOOKUP(F1758,Assumptions!$A$4:$A$6,Assumptions!$C$4:$C$6)</x:f>
        <x:v>0.219</x:v>
      </x:c>
      <x:c r="R1758" s="32" t="n">
        <x:f>XLOOKUP(F1758,Assumptions!$A$4:$A$6,Assumptions!$D$4:$D$6)</x:f>
        <x:v>0.016</x:v>
      </x:c>
      <x:c r="S1758" s="32" t="n">
        <x:f>XLOOKUP(F1758,Assumptions!$A$4:$A$6,Assumptions!$E$4:$E$6)</x:f>
        <x:v>0.01</x:v>
      </x:c>
      <x:c r="T1758" s="32" t="n">
        <x:f>XLOOKUP(O1758,Assumptions!$H$4:$H$6,Assumptions!$I$4:$I$6)</x:f>
        <x:v>0.012</x:v>
      </x:c>
      <x:c r="U1758" s="30" t="n">
        <x:f>XLOOKUP(F1758,Assumptions!$A$4:$A$6,Assumptions!$F$4:$F$6)</x:f>
        <x:v>90</x:v>
      </x:c>
      <x:c r="V1758" s="60" t="n">
        <x:f>I1758*12</x:f>
        <x:v>21198.239999999998</x:v>
      </x:c>
      <x:c r="W1758" s="60" t="n">
        <x:f>H1758*J1758*(1-K1758)*Q1758</x:f>
        <x:v>421.394028255</x:v>
      </x:c>
      <x:c r="X1758" s="60" t="n">
        <x:f>V1758*R1758</x:f>
        <x:v>339.17184</x:v>
      </x:c>
      <x:c r="Y1758" s="60" t="n">
        <x:f>V1758*S1758</x:f>
        <x:v>211.98239999999998</x:v>
      </x:c>
      <x:c r="Z1758" s="60" t="n">
        <x:f>H1758*J1758*T1758</x:f>
        <x:v>58.16142</x:v>
      </x:c>
      <x:c r="AA1758" s="60" t="n">
        <x:f>P1758+W1758+X1758-Y1758-Z1758-U1758</x:f>
        <x:v>495.42204825499994</x:v>
      </x:c>
      <x:c r="AB1758" s="32" t="n">
        <x:f>IFERROR(AA1758/(P1758+W1758+X1758),0)</x:f>
        <x:v>0.5790577518776617</x:v>
      </x:c>
      <x:c r="AC1758" t="n">
        <x:f>IF(O1758="High",0,IF(I1758&gt;=1800,3,IF(I1758&gt;=900,2,1))+IF(K1758&gt;=0.9,2,IF(K1758&gt;=0.75,1,0))+IF(J1758&lt;=0.7,2,IF(J1758&lt;=0.85,1,0))+IF(M1758&gt;=8,1,0))</x:f>
        <x:v>5</x:v>
      </x:c>
      <x:c r="AD1758" t="str">
        <x:f>IF(AND(O1758&lt;&gt;"High",AC1758&gt;=Assumptions!$B$10,AA1758&gt;0),"Priority Growth",IF(AND(O1758="Low",AA1758&gt;0),"Maintain","Watch"))</x:f>
        <x:v>Watch</x:v>
      </x:c>
      <x:c r="AE1758" s="60" t="n">
        <x:f>MAX(AA1758,0)*N1758</x:f>
        <x:v>29.229900847044995</x:v>
      </x:c>
      <x:c r="AF1758" t="str">
        <x:f>IF(AND(AA1758&gt;=Assumptions!$B$11,O1758&lt;&gt;"High",OR(N1758&gt;=Assumptions!$B$12,M1758&lt;=6)),"High","Standard")</x:f>
        <x:v>Standard</x:v>
      </x:c>
    </x:row>
    <x:row r="1759">
      <x:c r="A1759" t="str">
        <x:f>'Raw_Data'!A1759</x:f>
        <x:v>C01758</x:v>
      </x:c>
      <x:c r="B1759" t="n">
        <x:f>'Raw_Data'!B1759</x:f>
        <x:v>21</x:v>
      </x:c>
      <x:c r="C1759" s="30" t="n">
        <x:f>'Raw_Data'!C1759</x:f>
        <x:v>116525</x:v>
      </x:c>
      <x:c r="D1759" t="n">
        <x:f>'Raw_Data'!D1759</x:f>
        <x:v>660</x:v>
      </x:c>
      <x:c r="E1759" t="n">
        <x:f>'Raw_Data'!E1759</x:f>
        <x:v>29</x:v>
      </x:c>
      <x:c r="F1759" t="str">
        <x:f>PROPER(TRIM('Raw_Data'!F1759))</x:f>
        <x:v>Platinum</x:v>
      </x:c>
      <x:c r="G1759" t="str">
        <x:f>PROPER(TRIM('Raw_Data'!G1759))</x:f>
        <x:v>Branch</x:v>
      </x:c>
      <x:c r="H1759" s="60" t="n">
        <x:f>'Raw_Data'!H1759</x:f>
        <x:v>27111</x:v>
      </x:c>
      <x:c r="I1759" s="60" t="n">
        <x:f>'Raw_Data'!I1759</x:f>
        <x:v>3207.16</x:v>
      </x:c>
      <x:c r="J1759" s="32" t="n">
        <x:f>'Raw_Data'!J1759</x:f>
        <x:v>0.59</x:v>
      </x:c>
      <x:c r="K1759" s="32" t="n">
        <x:f>'Raw_Data'!K1759</x:f>
        <x:v>0.917</x:v>
      </x:c>
      <x:c r="L1759" t="n">
        <x:f>'Raw_Data'!L1759</x:f>
        <x:v>0</x:v>
      </x:c>
      <x:c r="M1759" t="n">
        <x:f>IF('Raw_Data'!M1759="",Assumptions!$B$15,'Raw_Data'!M1759)</x:f>
        <x:v>4</x:v>
      </x:c>
      <x:c r="N1759" s="32" t="n">
        <x:f>'Raw_Data'!N1759</x:f>
        <x:v>0.264</x:v>
      </x:c>
      <x:c r="O1759" t="str">
        <x:f>IF(OR(D1759&lt;620,L1759&gt;=2,J1759&gt;0.9),"High",IF(OR(D1759&lt;700,L1759=1,J1759&gt;0.75),"Medium","Low"))</x:f>
        <x:v>Medium</x:v>
      </x:c>
      <x:c r="P1759" s="30" t="n">
        <x:f>XLOOKUP(F1759,Assumptions!$A$4:$A$6,Assumptions!$B$4:$B$6)</x:f>
        <x:v>195</x:v>
      </x:c>
      <x:c r="Q1759" s="32" t="n">
        <x:f>XLOOKUP(F1759,Assumptions!$A$4:$A$6,Assumptions!$C$4:$C$6)</x:f>
        <x:v>0.199</x:v>
      </x:c>
      <x:c r="R1759" s="32" t="n">
        <x:f>XLOOKUP(F1759,Assumptions!$A$4:$A$6,Assumptions!$D$4:$D$6)</x:f>
        <x:v>0.017</x:v>
      </x:c>
      <x:c r="S1759" s="32" t="n">
        <x:f>XLOOKUP(F1759,Assumptions!$A$4:$A$6,Assumptions!$E$4:$E$6)</x:f>
        <x:v>0.013</x:v>
      </x:c>
      <x:c r="T1759" s="32" t="n">
        <x:f>XLOOKUP(O1759,Assumptions!$H$4:$H$6,Assumptions!$I$4:$I$6)</x:f>
        <x:v>0.012</x:v>
      </x:c>
      <x:c r="U1759" s="30" t="n">
        <x:f>XLOOKUP(F1759,Assumptions!$A$4:$A$6,Assumptions!$F$4:$F$6)</x:f>
        <x:v>140</x:v>
      </x:c>
      <x:c r="V1759" s="60" t="n">
        <x:f>I1759*12</x:f>
        <x:v>38485.92</x:v>
      </x:c>
      <x:c r="W1759" s="60" t="n">
        <x:f>H1759*J1759*(1-K1759)*Q1759</x:f>
        <x:v>264.1975083299999</x:v>
      </x:c>
      <x:c r="X1759" s="60" t="n">
        <x:f>V1759*R1759</x:f>
        <x:v>654.26064</x:v>
      </x:c>
      <x:c r="Y1759" s="60" t="n">
        <x:f>V1759*S1759</x:f>
        <x:v>500.31695999999994</x:v>
      </x:c>
      <x:c r="Z1759" s="60" t="n">
        <x:f>H1759*J1759*T1759</x:f>
        <x:v>191.94588</x:v>
      </x:c>
      <x:c r="AA1759" s="60" t="n">
        <x:f>P1759+W1759+X1759-Y1759-Z1759-U1759</x:f>
        <x:v>281.19530833</x:v>
      </x:c>
      <x:c r="AB1759" s="32" t="n">
        <x:f>IFERROR(AA1759/(P1759+W1759+X1759),0)</x:f>
        <x:v>0.2525423238868436</x:v>
      </x:c>
      <x:c r="AC1759" t="n">
        <x:f>IF(O1759="High",0,IF(I1759&gt;=1800,3,IF(I1759&gt;=900,2,1))+IF(K1759&gt;=0.9,2,IF(K1759&gt;=0.75,1,0))+IF(J1759&lt;=0.7,2,IF(J1759&lt;=0.85,1,0))+IF(M1759&gt;=8,1,0))</x:f>
        <x:v>7</x:v>
      </x:c>
      <x:c r="AD1759" t="str">
        <x:f>IF(AND(O1759&lt;&gt;"High",AC1759&gt;=Assumptions!$B$10,AA1759&gt;0),"Priority Growth",IF(AND(O1759="Low",AA1759&gt;0),"Maintain","Watch"))</x:f>
        <x:v>Priority Growth</x:v>
      </x:c>
      <x:c r="AE1759" s="60" t="n">
        <x:f>MAX(AA1759,0)*N1759</x:f>
        <x:v>74.23556139912</x:v>
      </x:c>
      <x:c r="AF1759" t="str">
        <x:f>IF(AND(AA1759&gt;=Assumptions!$B$11,O1759&lt;&gt;"High",OR(N1759&gt;=Assumptions!$B$12,M1759&lt;=6)),"High","Standard")</x:f>
        <x:v>Standard</x:v>
      </x:c>
    </x:row>
    <x:row r="1760">
      <x:c r="A1760" t="str">
        <x:f>'Raw_Data'!A1760</x:f>
        <x:v>C01759</x:v>
      </x:c>
      <x:c r="B1760" t="n">
        <x:f>'Raw_Data'!B1760</x:f>
        <x:v>30</x:v>
      </x:c>
      <x:c r="C1760" s="30" t="n">
        <x:f>'Raw_Data'!C1760</x:f>
        <x:v>68404</x:v>
      </x:c>
      <x:c r="D1760" t="n">
        <x:f>'Raw_Data'!D1760</x:f>
        <x:v>684</x:v>
      </x:c>
      <x:c r="E1760" t="n">
        <x:f>'Raw_Data'!E1760</x:f>
        <x:v>33</x:v>
      </x:c>
      <x:c r="F1760" t="str">
        <x:f>PROPER(TRIM('Raw_Data'!F1760))</x:f>
        <x:v>Gold</x:v>
      </x:c>
      <x:c r="G1760" t="str">
        <x:f>PROPER(TRIM('Raw_Data'!G1760))</x:f>
        <x:v>Direct Mail</x:v>
      </x:c>
      <x:c r="H1760" s="60" t="n">
        <x:f>'Raw_Data'!H1760</x:f>
        <x:v>8490</x:v>
      </x:c>
      <x:c r="I1760" s="60" t="n">
        <x:f>'Raw_Data'!I1760</x:f>
        <x:v>811.03</x:v>
      </x:c>
      <x:c r="J1760" s="32" t="n">
        <x:f>'Raw_Data'!J1760</x:f>
        <x:v>0.442</x:v>
      </x:c>
      <x:c r="K1760" s="32" t="n">
        <x:f>'Raw_Data'!K1760</x:f>
        <x:v>0.674</x:v>
      </x:c>
      <x:c r="L1760" t="n">
        <x:f>'Raw_Data'!L1760</x:f>
        <x:v>0</x:v>
      </x:c>
      <x:c r="M1760" t="n">
        <x:f>IF('Raw_Data'!M1760="",Assumptions!$B$15,'Raw_Data'!M1760)</x:f>
        <x:v>6</x:v>
      </x:c>
      <x:c r="N1760" s="32" t="n">
        <x:f>'Raw_Data'!N1760</x:f>
        <x:v>0.197</x:v>
      </x:c>
      <x:c r="O1760" t="str">
        <x:f>IF(OR(D1760&lt;620,L1760&gt;=2,J1760&gt;0.9),"High",IF(OR(D1760&lt;700,L1760=1,J1760&gt;0.75),"Medium","Low"))</x:f>
        <x:v>Medium</x:v>
      </x:c>
      <x:c r="P1760" s="30" t="n">
        <x:f>XLOOKUP(F1760,Assumptions!$A$4:$A$6,Assumptions!$B$4:$B$6)</x:f>
        <x:v>95</x:v>
      </x:c>
      <x:c r="Q1760" s="32" t="n">
        <x:f>XLOOKUP(F1760,Assumptions!$A$4:$A$6,Assumptions!$C$4:$C$6)</x:f>
        <x:v>0.219</x:v>
      </x:c>
      <x:c r="R1760" s="32" t="n">
        <x:f>XLOOKUP(F1760,Assumptions!$A$4:$A$6,Assumptions!$D$4:$D$6)</x:f>
        <x:v>0.016</x:v>
      </x:c>
      <x:c r="S1760" s="32" t="n">
        <x:f>XLOOKUP(F1760,Assumptions!$A$4:$A$6,Assumptions!$E$4:$E$6)</x:f>
        <x:v>0.01</x:v>
      </x:c>
      <x:c r="T1760" s="32" t="n">
        <x:f>XLOOKUP(O1760,Assumptions!$H$4:$H$6,Assumptions!$I$4:$I$6)</x:f>
        <x:v>0.012</x:v>
      </x:c>
      <x:c r="U1760" s="30" t="n">
        <x:f>XLOOKUP(F1760,Assumptions!$A$4:$A$6,Assumptions!$F$4:$F$6)</x:f>
        <x:v>90</x:v>
      </x:c>
      <x:c r="V1760" s="60" t="n">
        <x:f>I1760*12</x:f>
        <x:v>9732.36</x:v>
      </x:c>
      <x:c r="W1760" s="60" t="n">
        <x:f>H1760*J1760*(1-K1760)*Q1760</x:f>
        <x:v>267.91169651999996</x:v>
      </x:c>
      <x:c r="X1760" s="60" t="n">
        <x:f>V1760*R1760</x:f>
        <x:v>155.71776</x:v>
      </x:c>
      <x:c r="Y1760" s="60" t="n">
        <x:f>V1760*S1760</x:f>
        <x:v>97.32360000000001</x:v>
      </x:c>
      <x:c r="Z1760" s="60" t="n">
        <x:f>H1760*J1760*T1760</x:f>
        <x:v>45.03096</x:v>
      </x:c>
      <x:c r="AA1760" s="60" t="n">
        <x:f>P1760+W1760+X1760-Y1760-Z1760-U1760</x:f>
        <x:v>286.27489651999997</x:v>
      </x:c>
      <x:c r="AB1760" s="32" t="n">
        <x:f>IFERROR(AA1760/(P1760+W1760+X1760),0)</x:f>
        <x:v>0.5519834882517135</x:v>
      </x:c>
      <x:c r="AC1760" t="n">
        <x:f>IF(O1760="High",0,IF(I1760&gt;=1800,3,IF(I1760&gt;=900,2,1))+IF(K1760&gt;=0.9,2,IF(K1760&gt;=0.75,1,0))+IF(J1760&lt;=0.7,2,IF(J1760&lt;=0.85,1,0))+IF(M1760&gt;=8,1,0))</x:f>
        <x:v>3</x:v>
      </x:c>
      <x:c r="AD1760" t="str">
        <x:f>IF(AND(O1760&lt;&gt;"High",AC1760&gt;=Assumptions!$B$10,AA1760&gt;0),"Priority Growth",IF(AND(O1760="Low",AA1760&gt;0),"Maintain","Watch"))</x:f>
        <x:v>Watch</x:v>
      </x:c>
      <x:c r="AE1760" s="60" t="n">
        <x:f>MAX(AA1760,0)*N1760</x:f>
        <x:v>56.39615461443999</x:v>
      </x:c>
      <x:c r="AF1760" t="str">
        <x:f>IF(AND(AA1760&gt;=Assumptions!$B$11,O1760&lt;&gt;"High",OR(N1760&gt;=Assumptions!$B$12,M1760&lt;=6)),"High","Standard")</x:f>
        <x:v>Standard</x:v>
      </x:c>
    </x:row>
    <x:row r="1761">
      <x:c r="A1761" t="str">
        <x:f>'Raw_Data'!A1761</x:f>
        <x:v>C01760</x:v>
      </x:c>
      <x:c r="B1761" t="n">
        <x:f>'Raw_Data'!B1761</x:f>
        <x:v>52</x:v>
      </x:c>
      <x:c r="C1761" s="30" t="n">
        <x:f>'Raw_Data'!C1761</x:f>
        <x:v>70771</x:v>
      </x:c>
      <x:c r="D1761" t="n">
        <x:f>'Raw_Data'!D1761</x:f>
        <x:v>795</x:v>
      </x:c>
      <x:c r="E1761" t="n">
        <x:f>'Raw_Data'!E1761</x:f>
        <x:v>26</x:v>
      </x:c>
      <x:c r="F1761" t="str">
        <x:f>PROPER(TRIM('Raw_Data'!F1761))</x:f>
        <x:v>Platinum</x:v>
      </x:c>
      <x:c r="G1761" t="str">
        <x:f>PROPER(TRIM('Raw_Data'!G1761))</x:f>
        <x:v>Digital</x:v>
      </x:c>
      <x:c r="H1761" s="60" t="n">
        <x:f>'Raw_Data'!H1761</x:f>
        <x:v>19469</x:v>
      </x:c>
      <x:c r="I1761" s="60" t="n">
        <x:f>'Raw_Data'!I1761</x:f>
        <x:v>2209.44</x:v>
      </x:c>
      <x:c r="J1761" s="32" t="n">
        <x:f>'Raw_Data'!J1761</x:f>
        <x:v>0.492</x:v>
      </x:c>
      <x:c r="K1761" s="32" t="n">
        <x:f>'Raw_Data'!K1761</x:f>
        <x:v>0.94</x:v>
      </x:c>
      <x:c r="L1761" t="n">
        <x:f>'Raw_Data'!L1761</x:f>
        <x:v>0</x:v>
      </x:c>
      <x:c r="M1761" t="n">
        <x:f>IF('Raw_Data'!M1761="",Assumptions!$B$15,'Raw_Data'!M1761)</x:f>
        <x:v>8</x:v>
      </x:c>
      <x:c r="N1761" s="32" t="n">
        <x:f>'Raw_Data'!N1761</x:f>
        <x:v>0.063</x:v>
      </x:c>
      <x:c r="O1761" t="str">
        <x:f>IF(OR(D1761&lt;620,L1761&gt;=2,J1761&gt;0.9),"High",IF(OR(D1761&lt;700,L1761=1,J1761&gt;0.75),"Medium","Low"))</x:f>
        <x:v>Low</x:v>
      </x:c>
      <x:c r="P1761" s="30" t="n">
        <x:f>XLOOKUP(F1761,Assumptions!$A$4:$A$6,Assumptions!$B$4:$B$6)</x:f>
        <x:v>195</x:v>
      </x:c>
      <x:c r="Q1761" s="32" t="n">
        <x:f>XLOOKUP(F1761,Assumptions!$A$4:$A$6,Assumptions!$C$4:$C$6)</x:f>
        <x:v>0.199</x:v>
      </x:c>
      <x:c r="R1761" s="32" t="n">
        <x:f>XLOOKUP(F1761,Assumptions!$A$4:$A$6,Assumptions!$D$4:$D$6)</x:f>
        <x:v>0.017</x:v>
      </x:c>
      <x:c r="S1761" s="32" t="n">
        <x:f>XLOOKUP(F1761,Assumptions!$A$4:$A$6,Assumptions!$E$4:$E$6)</x:f>
        <x:v>0.013</x:v>
      </x:c>
      <x:c r="T1761" s="32" t="n">
        <x:f>XLOOKUP(O1761,Assumptions!$H$4:$H$6,Assumptions!$I$4:$I$6)</x:f>
        <x:v>0.0035</x:v>
      </x:c>
      <x:c r="U1761" s="30" t="n">
        <x:f>XLOOKUP(F1761,Assumptions!$A$4:$A$6,Assumptions!$F$4:$F$6)</x:f>
        <x:v>140</x:v>
      </x:c>
      <x:c r="V1761" s="60" t="n">
        <x:f>I1761*12</x:f>
        <x:v>26513.28</x:v>
      </x:c>
      <x:c r="W1761" s="60" t="n">
        <x:f>H1761*J1761*(1-K1761)*Q1761</x:f>
        <x:v>114.37025112000009</x:v>
      </x:c>
      <x:c r="X1761" s="60" t="n">
        <x:f>V1761*R1761</x:f>
        <x:v>450.72576000000004</x:v>
      </x:c>
      <x:c r="Y1761" s="60" t="n">
        <x:f>V1761*S1761</x:f>
        <x:v>344.67263999999994</x:v>
      </x:c>
      <x:c r="Z1761" s="60" t="n">
        <x:f>H1761*J1761*T1761</x:f>
        <x:v>33.525618</x:v>
      </x:c>
      <x:c r="AA1761" s="60" t="n">
        <x:f>P1761+W1761+X1761-Y1761-Z1761-U1761</x:f>
        <x:v>241.89775312000023</x:v>
      </x:c>
      <x:c r="AB1761" s="32" t="n">
        <x:f>IFERROR(AA1761/(P1761+W1761+X1761),0)</x:f>
        <x:v>0.31824631307242923</x:v>
      </x:c>
      <x:c r="AC1761" t="n">
        <x:f>IF(O1761="High",0,IF(I1761&gt;=1800,3,IF(I1761&gt;=900,2,1))+IF(K1761&gt;=0.9,2,IF(K1761&gt;=0.75,1,0))+IF(J1761&lt;=0.7,2,IF(J1761&lt;=0.85,1,0))+IF(M1761&gt;=8,1,0))</x:f>
        <x:v>8</x:v>
      </x:c>
      <x:c r="AD1761" t="str">
        <x:f>IF(AND(O1761&lt;&gt;"High",AC1761&gt;=Assumptions!$B$10,AA1761&gt;0),"Priority Growth",IF(AND(O1761="Low",AA1761&gt;0),"Maintain","Watch"))</x:f>
        <x:v>Priority Growth</x:v>
      </x:c>
      <x:c r="AE1761" s="60" t="n">
        <x:f>MAX(AA1761,0)*N1761</x:f>
        <x:v>15.239558446560014</x:v>
      </x:c>
      <x:c r="AF1761" t="str">
        <x:f>IF(AND(AA1761&gt;=Assumptions!$B$11,O1761&lt;&gt;"High",OR(N1761&gt;=Assumptions!$B$12,M1761&lt;=6)),"High","Standard")</x:f>
        <x:v>Standard</x:v>
      </x:c>
    </x:row>
    <x:row r="1762">
      <x:c r="A1762" t="str">
        <x:f>'Raw_Data'!A1762</x:f>
        <x:v>C01761</x:v>
      </x:c>
      <x:c r="B1762" t="n">
        <x:f>'Raw_Data'!B1762</x:f>
        <x:v>23</x:v>
      </x:c>
      <x:c r="C1762" s="30" t="n">
        <x:f>'Raw_Data'!C1762</x:f>
        <x:v>80586</x:v>
      </x:c>
      <x:c r="D1762" t="n">
        <x:f>'Raw_Data'!D1762</x:f>
        <x:v>697</x:v>
      </x:c>
      <x:c r="E1762" t="n">
        <x:f>'Raw_Data'!E1762</x:f>
        <x:v>29</x:v>
      </x:c>
      <x:c r="F1762" t="str">
        <x:f>PROPER(TRIM('Raw_Data'!F1762))</x:f>
        <x:v>Classic</x:v>
      </x:c>
      <x:c r="G1762" t="str">
        <x:f>PROPER(TRIM('Raw_Data'!G1762))</x:f>
        <x:v>Digital</x:v>
      </x:c>
      <x:c r="H1762" s="60" t="n">
        <x:f>'Raw_Data'!H1762</x:f>
        <x:v>7877</x:v>
      </x:c>
      <x:c r="I1762" s="60" t="n">
        <x:f>'Raw_Data'!I1762</x:f>
        <x:v>624.8</x:v>
      </x:c>
      <x:c r="J1762" s="32" t="n">
        <x:f>'Raw_Data'!J1762</x:f>
        <x:v>0.515</x:v>
      </x:c>
      <x:c r="K1762" s="32" t="n">
        <x:f>'Raw_Data'!K1762</x:f>
        <x:v>0.798</x:v>
      </x:c>
      <x:c r="L1762" t="n">
        <x:f>'Raw_Data'!L1762</x:f>
        <x:v>1</x:v>
      </x:c>
      <x:c r="M1762" t="n">
        <x:f>IF('Raw_Data'!M1762="",Assumptions!$B$15,'Raw_Data'!M1762)</x:f>
        <x:v>8</x:v>
      </x:c>
      <x:c r="N1762" s="32" t="n">
        <x:f>'Raw_Data'!N1762</x:f>
        <x:v>0.047</x:v>
      </x:c>
      <x:c r="O1762" t="str">
        <x:f>IF(OR(D1762&lt;620,L1762&gt;=2,J1762&gt;0.9),"High",IF(OR(D1762&lt;700,L1762=1,J1762&gt;0.75),"Medium","Low"))</x:f>
        <x:v>Medium</x:v>
      </x:c>
      <x:c r="P1762" s="30" t="n">
        <x:f>XLOOKUP(F1762,Assumptions!$A$4:$A$6,Assumptions!$B$4:$B$6)</x:f>
        <x:v>0</x:v>
      </x:c>
      <x:c r="Q1762" s="32" t="n">
        <x:f>XLOOKUP(F1762,Assumptions!$A$4:$A$6,Assumptions!$C$4:$C$6)</x:f>
        <x:v>0.229</x:v>
      </x:c>
      <x:c r="R1762" s="32" t="n">
        <x:f>XLOOKUP(F1762,Assumptions!$A$4:$A$6,Assumptions!$D$4:$D$6)</x:f>
        <x:v>0.015</x:v>
      </x:c>
      <x:c r="S1762" s="32" t="n">
        <x:f>XLOOKUP(F1762,Assumptions!$A$4:$A$6,Assumptions!$E$4:$E$6)</x:f>
        <x:v>0.0075</x:v>
      </x:c>
      <x:c r="T1762" s="32" t="n">
        <x:f>XLOOKUP(O1762,Assumptions!$H$4:$H$6,Assumptions!$I$4:$I$6)</x:f>
        <x:v>0.012</x:v>
      </x:c>
      <x:c r="U1762" s="30" t="n">
        <x:f>XLOOKUP(F1762,Assumptions!$A$4:$A$6,Assumptions!$F$4:$F$6)</x:f>
        <x:v>60</x:v>
      </x:c>
      <x:c r="V1762" s="60" t="n">
        <x:f>I1762*12</x:f>
        <x:v>7497.599999999999</x:v>
      </x:c>
      <x:c r="W1762" s="60" t="n">
        <x:f>H1762*J1762*(1-K1762)*Q1762</x:f>
        <x:v>187.65274698999997</x:v>
      </x:c>
      <x:c r="X1762" s="60" t="n">
        <x:f>V1762*R1762</x:f>
        <x:v>112.46399999999998</x:v>
      </x:c>
      <x:c r="Y1762" s="60" t="n">
        <x:f>V1762*S1762</x:f>
        <x:v>56.23199999999999</x:v>
      </x:c>
      <x:c r="Z1762" s="60" t="n">
        <x:f>H1762*J1762*T1762</x:f>
        <x:v>48.679860000000005</x:v>
      </x:c>
      <x:c r="AA1762" s="60" t="n">
        <x:f>P1762+W1762+X1762-Y1762-Z1762-U1762</x:f>
        <x:v>135.20488698999998</x:v>
      </x:c>
      <x:c r="AB1762" s="32" t="n">
        <x:f>IFERROR(AA1762/(P1762+W1762+X1762),0)</x:f>
        <x:v>0.4505076385974058</x:v>
      </x:c>
      <x:c r="AC1762" t="n">
        <x:f>IF(O1762="High",0,IF(I1762&gt;=1800,3,IF(I1762&gt;=900,2,1))+IF(K1762&gt;=0.9,2,IF(K1762&gt;=0.75,1,0))+IF(J1762&lt;=0.7,2,IF(J1762&lt;=0.85,1,0))+IF(M1762&gt;=8,1,0))</x:f>
        <x:v>5</x:v>
      </x:c>
      <x:c r="AD1762" t="str">
        <x:f>IF(AND(O1762&lt;&gt;"High",AC1762&gt;=Assumptions!$B$10,AA1762&gt;0),"Priority Growth",IF(AND(O1762="Low",AA1762&gt;0),"Maintain","Watch"))</x:f>
        <x:v>Watch</x:v>
      </x:c>
      <x:c r="AE1762" s="60" t="n">
        <x:f>MAX(AA1762,0)*N1762</x:f>
        <x:v>6.354629688529999</x:v>
      </x:c>
      <x:c r="AF1762" t="str">
        <x:f>IF(AND(AA1762&gt;=Assumptions!$B$11,O1762&lt;&gt;"High",OR(N1762&gt;=Assumptions!$B$12,M1762&lt;=6)),"High","Standard")</x:f>
        <x:v>Standard</x:v>
      </x:c>
    </x:row>
    <x:row r="1763">
      <x:c r="A1763" t="str">
        <x:f>'Raw_Data'!A1763</x:f>
        <x:v>C01762</x:v>
      </x:c>
      <x:c r="B1763" t="n">
        <x:f>'Raw_Data'!B1763</x:f>
        <x:v>48</x:v>
      </x:c>
      <x:c r="C1763" s="30" t="n">
        <x:f>'Raw_Data'!C1763</x:f>
        <x:v>155572</x:v>
      </x:c>
      <x:c r="D1763" t="n">
        <x:f>'Raw_Data'!D1763</x:f>
        <x:v>663</x:v>
      </x:c>
      <x:c r="E1763" t="n">
        <x:f>'Raw_Data'!E1763</x:f>
        <x:v>59</x:v>
      </x:c>
      <x:c r="F1763" t="str">
        <x:f>PROPER(TRIM('Raw_Data'!F1763))</x:f>
        <x:v>Gold</x:v>
      </x:c>
      <x:c r="G1763" t="str">
        <x:f>PROPER(TRIM('Raw_Data'!G1763))</x:f>
        <x:v>Branch</x:v>
      </x:c>
      <x:c r="H1763" s="60" t="n">
        <x:f>'Raw_Data'!H1763</x:f>
        <x:v>20007</x:v>
      </x:c>
      <x:c r="I1763" s="60" t="n">
        <x:f>'Raw_Data'!I1763</x:f>
        <x:v>2635.5</x:v>
      </x:c>
      <x:c r="J1763" s="32" t="n">
        <x:f>'Raw_Data'!J1763</x:f>
        <x:v>0.48</x:v>
      </x:c>
      <x:c r="K1763" s="32" t="n">
        <x:f>'Raw_Data'!K1763</x:f>
        <x:v>0.832</x:v>
      </x:c>
      <x:c r="L1763" t="n">
        <x:f>'Raw_Data'!L1763</x:f>
        <x:v>0</x:v>
      </x:c>
      <x:c r="M1763" t="n">
        <x:f>IF('Raw_Data'!M1763="",Assumptions!$B$15,'Raw_Data'!M1763)</x:f>
        <x:v>7</x:v>
      </x:c>
      <x:c r="N1763" s="32" t="n">
        <x:f>'Raw_Data'!N1763</x:f>
        <x:v>0.113</x:v>
      </x:c>
      <x:c r="O1763" t="str">
        <x:f>IF(OR(D1763&lt;620,L1763&gt;=2,J1763&gt;0.9),"High",IF(OR(D1763&lt;700,L1763=1,J1763&gt;0.75),"Medium","Low"))</x:f>
        <x:v>Medium</x:v>
      </x:c>
      <x:c r="P1763" s="30" t="n">
        <x:f>XLOOKUP(F1763,Assumptions!$A$4:$A$6,Assumptions!$B$4:$B$6)</x:f>
        <x:v>95</x:v>
      </x:c>
      <x:c r="Q1763" s="32" t="n">
        <x:f>XLOOKUP(F1763,Assumptions!$A$4:$A$6,Assumptions!$C$4:$C$6)</x:f>
        <x:v>0.219</x:v>
      </x:c>
      <x:c r="R1763" s="32" t="n">
        <x:f>XLOOKUP(F1763,Assumptions!$A$4:$A$6,Assumptions!$D$4:$D$6)</x:f>
        <x:v>0.016</x:v>
      </x:c>
      <x:c r="S1763" s="32" t="n">
        <x:f>XLOOKUP(F1763,Assumptions!$A$4:$A$6,Assumptions!$E$4:$E$6)</x:f>
        <x:v>0.01</x:v>
      </x:c>
      <x:c r="T1763" s="32" t="n">
        <x:f>XLOOKUP(O1763,Assumptions!$H$4:$H$6,Assumptions!$I$4:$I$6)</x:f>
        <x:v>0.012</x:v>
      </x:c>
      <x:c r="U1763" s="30" t="n">
        <x:f>XLOOKUP(F1763,Assumptions!$A$4:$A$6,Assumptions!$F$4:$F$6)</x:f>
        <x:v>90</x:v>
      </x:c>
      <x:c r="V1763" s="60" t="n">
        <x:f>I1763*12</x:f>
        <x:v>31626</x:v>
      </x:c>
      <x:c r="W1763" s="60" t="n">
        <x:f>H1763*J1763*(1-K1763)*Q1763</x:f>
        <x:v>353.32682112000003</x:v>
      </x:c>
      <x:c r="X1763" s="60" t="n">
        <x:f>V1763*R1763</x:f>
        <x:v>506.016</x:v>
      </x:c>
      <x:c r="Y1763" s="60" t="n">
        <x:f>V1763*S1763</x:f>
        <x:v>316.26</x:v>
      </x:c>
      <x:c r="Z1763" s="60" t="n">
        <x:f>H1763*J1763*T1763</x:f>
        <x:v>115.24031999999998</x:v>
      </x:c>
      <x:c r="AA1763" s="60" t="n">
        <x:f>P1763+W1763+X1763-Y1763-Z1763-U1763</x:f>
        <x:v>432.84250112000007</x:v>
      </x:c>
      <x:c r="AB1763" s="32" t="n">
        <x:f>IFERROR(AA1763/(P1763+W1763+X1763),0)</x:f>
        <x:v>0.4535503296520046</x:v>
      </x:c>
      <x:c r="AC1763" t="n">
        <x:f>IF(O1763="High",0,IF(I1763&gt;=1800,3,IF(I1763&gt;=900,2,1))+IF(K1763&gt;=0.9,2,IF(K1763&gt;=0.75,1,0))+IF(J1763&lt;=0.7,2,IF(J1763&lt;=0.85,1,0))+IF(M1763&gt;=8,1,0))</x:f>
        <x:v>6</x:v>
      </x:c>
      <x:c r="AD1763" t="str">
        <x:f>IF(AND(O1763&lt;&gt;"High",AC1763&gt;=Assumptions!$B$10,AA1763&gt;0),"Priority Growth",IF(AND(O1763="Low",AA1763&gt;0),"Maintain","Watch"))</x:f>
        <x:v>Priority Growth</x:v>
      </x:c>
      <x:c r="AE1763" s="60" t="n">
        <x:f>MAX(AA1763,0)*N1763</x:f>
        <x:v>48.91120262656001</x:v>
      </x:c>
      <x:c r="AF1763" t="str">
        <x:f>IF(AND(AA1763&gt;=Assumptions!$B$11,O1763&lt;&gt;"High",OR(N1763&gt;=Assumptions!$B$12,M1763&lt;=6)),"High","Standard")</x:f>
        <x:v>Standard</x:v>
      </x:c>
    </x:row>
    <x:row r="1764">
      <x:c r="A1764" t="str">
        <x:f>'Raw_Data'!A1764</x:f>
        <x:v>C01763</x:v>
      </x:c>
      <x:c r="B1764" t="n">
        <x:f>'Raw_Data'!B1764</x:f>
        <x:v>53</x:v>
      </x:c>
      <x:c r="C1764" s="30" t="n">
        <x:f>'Raw_Data'!C1764</x:f>
        <x:v>48114</x:v>
      </x:c>
      <x:c r="D1764" t="n">
        <x:f>'Raw_Data'!D1764</x:f>
        <x:v>697</x:v>
      </x:c>
      <x:c r="E1764" t="n">
        <x:f>'Raw_Data'!E1764</x:f>
        <x:v>32</x:v>
      </x:c>
      <x:c r="F1764" t="str">
        <x:f>PROPER(TRIM('Raw_Data'!F1764))</x:f>
        <x:v>Classic</x:v>
      </x:c>
      <x:c r="G1764" t="str">
        <x:f>PROPER(TRIM('Raw_Data'!G1764))</x:f>
        <x:v>Partner</x:v>
      </x:c>
      <x:c r="H1764" s="60" t="n">
        <x:f>'Raw_Data'!H1764</x:f>
        <x:v>6617</x:v>
      </x:c>
      <x:c r="I1764" s="60" t="n">
        <x:f>'Raw_Data'!I1764</x:f>
        <x:v>654.91</x:v>
      </x:c>
      <x:c r="J1764" s="32" t="n">
        <x:f>'Raw_Data'!J1764</x:f>
        <x:v>0.459</x:v>
      </x:c>
      <x:c r="K1764" s="32" t="n">
        <x:f>'Raw_Data'!K1764</x:f>
        <x:v>0.909</x:v>
      </x:c>
      <x:c r="L1764" t="n">
        <x:f>'Raw_Data'!L1764</x:f>
        <x:v>0</x:v>
      </x:c>
      <x:c r="M1764" t="n">
        <x:f>IF('Raw_Data'!M1764="",Assumptions!$B$15,'Raw_Data'!M1764)</x:f>
        <x:v>8</x:v>
      </x:c>
      <x:c r="N1764" s="32" t="n">
        <x:f>'Raw_Data'!N1764</x:f>
        <x:v>0.027</x:v>
      </x:c>
      <x:c r="O1764" t="str">
        <x:f>IF(OR(D1764&lt;620,L1764&gt;=2,J1764&gt;0.9),"High",IF(OR(D1764&lt;700,L1764=1,J1764&gt;0.75),"Medium","Low"))</x:f>
        <x:v>Medium</x:v>
      </x:c>
      <x:c r="P1764" s="30" t="n">
        <x:f>XLOOKUP(F1764,Assumptions!$A$4:$A$6,Assumptions!$B$4:$B$6)</x:f>
        <x:v>0</x:v>
      </x:c>
      <x:c r="Q1764" s="32" t="n">
        <x:f>XLOOKUP(F1764,Assumptions!$A$4:$A$6,Assumptions!$C$4:$C$6)</x:f>
        <x:v>0.229</x:v>
      </x:c>
      <x:c r="R1764" s="32" t="n">
        <x:f>XLOOKUP(F1764,Assumptions!$A$4:$A$6,Assumptions!$D$4:$D$6)</x:f>
        <x:v>0.015</x:v>
      </x:c>
      <x:c r="S1764" s="32" t="n">
        <x:f>XLOOKUP(F1764,Assumptions!$A$4:$A$6,Assumptions!$E$4:$E$6)</x:f>
        <x:v>0.0075</x:v>
      </x:c>
      <x:c r="T1764" s="32" t="n">
        <x:f>XLOOKUP(O1764,Assumptions!$H$4:$H$6,Assumptions!$I$4:$I$6)</x:f>
        <x:v>0.012</x:v>
      </x:c>
      <x:c r="U1764" s="30" t="n">
        <x:f>XLOOKUP(F1764,Assumptions!$A$4:$A$6,Assumptions!$F$4:$F$6)</x:f>
        <x:v>60</x:v>
      </x:c>
      <x:c r="V1764" s="60" t="n">
        <x:f>I1764*12</x:f>
        <x:v>7858.92</x:v>
      </x:c>
      <x:c r="W1764" s="60" t="n">
        <x:f>H1764*J1764*(1-K1764)*Q1764</x:f>
        <x:v>63.29227331699999</x:v>
      </x:c>
      <x:c r="X1764" s="60" t="n">
        <x:f>V1764*R1764</x:f>
        <x:v>117.8838</x:v>
      </x:c>
      <x:c r="Y1764" s="60" t="n">
        <x:f>V1764*S1764</x:f>
        <x:v>58.9419</x:v>
      </x:c>
      <x:c r="Z1764" s="60" t="n">
        <x:f>H1764*J1764*T1764</x:f>
        <x:v>36.446436</x:v>
      </x:c>
      <x:c r="AA1764" s="60" t="n">
        <x:f>P1764+W1764+X1764-Y1764-Z1764-U1764</x:f>
        <x:v>25.787737316999966</x:v>
      </x:c>
      <x:c r="AB1764" s="32" t="n">
        <x:f>IFERROR(AA1764/(P1764+W1764+X1764),0)</x:f>
        <x:v>0.14233522586550212</x:v>
      </x:c>
      <x:c r="AC1764" t="n">
        <x:f>IF(O1764="High",0,IF(I1764&gt;=1800,3,IF(I1764&gt;=900,2,1))+IF(K1764&gt;=0.9,2,IF(K1764&gt;=0.75,1,0))+IF(J1764&lt;=0.7,2,IF(J1764&lt;=0.85,1,0))+IF(M1764&gt;=8,1,0))</x:f>
        <x:v>6</x:v>
      </x:c>
      <x:c r="AD1764" t="str">
        <x:f>IF(AND(O1764&lt;&gt;"High",AC1764&gt;=Assumptions!$B$10,AA1764&gt;0),"Priority Growth",IF(AND(O1764="Low",AA1764&gt;0),"Maintain","Watch"))</x:f>
        <x:v>Priority Growth</x:v>
      </x:c>
      <x:c r="AE1764" s="60" t="n">
        <x:f>MAX(AA1764,0)*N1764</x:f>
        <x:v>0.6962689075589991</x:v>
      </x:c>
      <x:c r="AF1764" t="str">
        <x:f>IF(AND(AA1764&gt;=Assumptions!$B$11,O1764&lt;&gt;"High",OR(N1764&gt;=Assumptions!$B$12,M1764&lt;=6)),"High","Standard")</x:f>
        <x:v>Standard</x:v>
      </x:c>
    </x:row>
    <x:row r="1765">
      <x:c r="A1765" t="str">
        <x:f>'Raw_Data'!A1765</x:f>
        <x:v>C01764</x:v>
      </x:c>
      <x:c r="B1765" t="n">
        <x:f>'Raw_Data'!B1765</x:f>
        <x:v>54</x:v>
      </x:c>
      <x:c r="C1765" s="30" t="n">
        <x:f>'Raw_Data'!C1765</x:f>
        <x:v>82462</x:v>
      </x:c>
      <x:c r="D1765" t="n">
        <x:f>'Raw_Data'!D1765</x:f>
        <x:v>615</x:v>
      </x:c>
      <x:c r="E1765" t="n">
        <x:f>'Raw_Data'!E1765</x:f>
        <x:v>50</x:v>
      </x:c>
      <x:c r="F1765" t="str">
        <x:f>PROPER(TRIM('Raw_Data'!F1765))</x:f>
        <x:v>Gold</x:v>
      </x:c>
      <x:c r="G1765" t="str">
        <x:f>PROPER(TRIM('Raw_Data'!G1765))</x:f>
        <x:v>Branch</x:v>
      </x:c>
      <x:c r="H1765" s="60" t="n">
        <x:f>'Raw_Data'!H1765</x:f>
        <x:v>8796</x:v>
      </x:c>
      <x:c r="I1765" s="60" t="n">
        <x:f>'Raw_Data'!I1765</x:f>
        <x:v>1222.9</x:v>
      </x:c>
      <x:c r="J1765" s="32" t="n">
        <x:f>'Raw_Data'!J1765</x:f>
        <x:v>0.607</x:v>
      </x:c>
      <x:c r="K1765" s="32" t="n">
        <x:f>'Raw_Data'!K1765</x:f>
        <x:v>0.846</x:v>
      </x:c>
      <x:c r="L1765" t="n">
        <x:f>'Raw_Data'!L1765</x:f>
        <x:v>0</x:v>
      </x:c>
      <x:c r="M1765" t="n">
        <x:f>IF('Raw_Data'!M1765="",Assumptions!$B$15,'Raw_Data'!M1765)</x:f>
        <x:v>8</x:v>
      </x:c>
      <x:c r="N1765" s="32" t="n">
        <x:f>'Raw_Data'!N1765</x:f>
        <x:v>0.048</x:v>
      </x:c>
      <x:c r="O1765" t="str">
        <x:f>IF(OR(D1765&lt;620,L1765&gt;=2,J1765&gt;0.9),"High",IF(OR(D1765&lt;700,L1765=1,J1765&gt;0.75),"Medium","Low"))</x:f>
        <x:v>High</x:v>
      </x:c>
      <x:c r="P1765" s="30" t="n">
        <x:f>XLOOKUP(F1765,Assumptions!$A$4:$A$6,Assumptions!$B$4:$B$6)</x:f>
        <x:v>95</x:v>
      </x:c>
      <x:c r="Q1765" s="32" t="n">
        <x:f>XLOOKUP(F1765,Assumptions!$A$4:$A$6,Assumptions!$C$4:$C$6)</x:f>
        <x:v>0.219</x:v>
      </x:c>
      <x:c r="R1765" s="32" t="n">
        <x:f>XLOOKUP(F1765,Assumptions!$A$4:$A$6,Assumptions!$D$4:$D$6)</x:f>
        <x:v>0.016</x:v>
      </x:c>
      <x:c r="S1765" s="32" t="n">
        <x:f>XLOOKUP(F1765,Assumptions!$A$4:$A$6,Assumptions!$E$4:$E$6)</x:f>
        <x:v>0.01</x:v>
      </x:c>
      <x:c r="T1765" s="32" t="n">
        <x:f>XLOOKUP(O1765,Assumptions!$H$4:$H$6,Assumptions!$I$4:$I$6)</x:f>
        <x:v>0.045</x:v>
      </x:c>
      <x:c r="U1765" s="30" t="n">
        <x:f>XLOOKUP(F1765,Assumptions!$A$4:$A$6,Assumptions!$F$4:$F$6)</x:f>
        <x:v>90</x:v>
      </x:c>
      <x:c r="V1765" s="60" t="n">
        <x:f>I1765*12</x:f>
        <x:v>14674.800000000001</x:v>
      </x:c>
      <x:c r="W1765" s="60" t="n">
        <x:f>H1765*J1765*(1-K1765)*Q1765</x:f>
        <x:v>180.06891487200002</x:v>
      </x:c>
      <x:c r="X1765" s="60" t="n">
        <x:f>V1765*R1765</x:f>
        <x:v>234.79680000000002</x:v>
      </x:c>
      <x:c r="Y1765" s="60" t="n">
        <x:f>V1765*S1765</x:f>
        <x:v>146.74800000000002</x:v>
      </x:c>
      <x:c r="Z1765" s="60" t="n">
        <x:f>H1765*J1765*T1765</x:f>
        <x:v>240.26273999999998</x:v>
      </x:c>
      <x:c r="AA1765" s="60" t="n">
        <x:f>P1765+W1765+X1765-Y1765-Z1765-U1765</x:f>
        <x:v>32.8549748720001</x:v>
      </x:c>
      <x:c r="AB1765" s="32" t="n">
        <x:f>IFERROR(AA1765/(P1765+W1765+X1765),0)</x:f>
        <x:v>0.06443848627917298</x:v>
      </x:c>
      <x:c r="AC1765" t="n">
        <x:f>IF(O1765="High",0,IF(I1765&gt;=1800,3,IF(I1765&gt;=900,2,1))+IF(K1765&gt;=0.9,2,IF(K1765&gt;=0.75,1,0))+IF(J1765&lt;=0.7,2,IF(J1765&lt;=0.85,1,0))+IF(M1765&gt;=8,1,0))</x:f>
        <x:v>0</x:v>
      </x:c>
      <x:c r="AD1765" t="str">
        <x:f>IF(AND(O1765&lt;&gt;"High",AC1765&gt;=Assumptions!$B$10,AA1765&gt;0),"Priority Growth",IF(AND(O1765="Low",AA1765&gt;0),"Maintain","Watch"))</x:f>
        <x:v>Watch</x:v>
      </x:c>
      <x:c r="AE1765" s="60" t="n">
        <x:f>MAX(AA1765,0)*N1765</x:f>
        <x:v>1.5770387938560049</x:v>
      </x:c>
      <x:c r="AF1765" t="str">
        <x:f>IF(AND(AA1765&gt;=Assumptions!$B$11,O1765&lt;&gt;"High",OR(N1765&gt;=Assumptions!$B$12,M1765&lt;=6)),"High","Standard")</x:f>
        <x:v>Standard</x:v>
      </x:c>
    </x:row>
    <x:row r="1766">
      <x:c r="A1766" t="str">
        <x:f>'Raw_Data'!A1766</x:f>
        <x:v>C01765</x:v>
      </x:c>
      <x:c r="B1766" t="n">
        <x:f>'Raw_Data'!B1766</x:f>
        <x:v>36</x:v>
      </x:c>
      <x:c r="C1766" s="30" t="n">
        <x:f>'Raw_Data'!C1766</x:f>
        <x:v>216883</x:v>
      </x:c>
      <x:c r="D1766" t="n">
        <x:f>'Raw_Data'!D1766</x:f>
        <x:v>715</x:v>
      </x:c>
      <x:c r="E1766" t="n">
        <x:f>'Raw_Data'!E1766</x:f>
        <x:v>28</x:v>
      </x:c>
      <x:c r="F1766" t="str">
        <x:f>PROPER(TRIM('Raw_Data'!F1766))</x:f>
        <x:v>Classic</x:v>
      </x:c>
      <x:c r="G1766" t="str">
        <x:f>PROPER(TRIM('Raw_Data'!G1766))</x:f>
        <x:v>Digital</x:v>
      </x:c>
      <x:c r="H1766" s="60" t="n">
        <x:f>'Raw_Data'!H1766</x:f>
        <x:v>19485</x:v>
      </x:c>
      <x:c r="I1766" s="60" t="n">
        <x:f>'Raw_Data'!I1766</x:f>
        <x:v>2710.88</x:v>
      </x:c>
      <x:c r="J1766" s="32" t="n">
        <x:f>'Raw_Data'!J1766</x:f>
        <x:v>0.255</x:v>
      </x:c>
      <x:c r="K1766" s="32" t="n">
        <x:f>'Raw_Data'!K1766</x:f>
        <x:v>0.914</x:v>
      </x:c>
      <x:c r="L1766" t="n">
        <x:f>'Raw_Data'!L1766</x:f>
        <x:v>0</x:v>
      </x:c>
      <x:c r="M1766" t="n">
        <x:f>IF('Raw_Data'!M1766="",Assumptions!$B$15,'Raw_Data'!M1766)</x:f>
        <x:v>8</x:v>
      </x:c>
      <x:c r="N1766" s="32" t="n">
        <x:f>'Raw_Data'!N1766</x:f>
        <x:v>0.02</x:v>
      </x:c>
      <x:c r="O1766" t="str">
        <x:f>IF(OR(D1766&lt;620,L1766&gt;=2,J1766&gt;0.9),"High",IF(OR(D1766&lt;700,L1766=1,J1766&gt;0.75),"Medium","Low"))</x:f>
        <x:v>Low</x:v>
      </x:c>
      <x:c r="P1766" s="30" t="n">
        <x:f>XLOOKUP(F1766,Assumptions!$A$4:$A$6,Assumptions!$B$4:$B$6)</x:f>
        <x:v>0</x:v>
      </x:c>
      <x:c r="Q1766" s="32" t="n">
        <x:f>XLOOKUP(F1766,Assumptions!$A$4:$A$6,Assumptions!$C$4:$C$6)</x:f>
        <x:v>0.229</x:v>
      </x:c>
      <x:c r="R1766" s="32" t="n">
        <x:f>XLOOKUP(F1766,Assumptions!$A$4:$A$6,Assumptions!$D$4:$D$6)</x:f>
        <x:v>0.015</x:v>
      </x:c>
      <x:c r="S1766" s="32" t="n">
        <x:f>XLOOKUP(F1766,Assumptions!$A$4:$A$6,Assumptions!$E$4:$E$6)</x:f>
        <x:v>0.0075</x:v>
      </x:c>
      <x:c r="T1766" s="32" t="n">
        <x:f>XLOOKUP(O1766,Assumptions!$H$4:$H$6,Assumptions!$I$4:$I$6)</x:f>
        <x:v>0.0035</x:v>
      </x:c>
      <x:c r="U1766" s="30" t="n">
        <x:f>XLOOKUP(F1766,Assumptions!$A$4:$A$6,Assumptions!$F$4:$F$6)</x:f>
        <x:v>60</x:v>
      </x:c>
      <x:c r="V1766" s="60" t="n">
        <x:f>I1766*12</x:f>
        <x:v>32530.56</x:v>
      </x:c>
      <x:c r="W1766" s="60" t="n">
        <x:f>H1766*J1766*(1-K1766)*Q1766</x:f>
        <x:v>97.85308544999997</x:v>
      </x:c>
      <x:c r="X1766" s="60" t="n">
        <x:f>V1766*R1766</x:f>
        <x:v>487.9584</x:v>
      </x:c>
      <x:c r="Y1766" s="60" t="n">
        <x:f>V1766*S1766</x:f>
        <x:v>243.9792</x:v>
      </x:c>
      <x:c r="Z1766" s="60" t="n">
        <x:f>H1766*J1766*T1766</x:f>
        <x:v>17.390362500000002</x:v>
      </x:c>
      <x:c r="AA1766" s="60" t="n">
        <x:f>P1766+W1766+X1766-Y1766-Z1766-U1766</x:f>
        <x:v>264.44192295</x:v>
      </x:c>
      <x:c r="AB1766" s="32" t="n">
        <x:f>IFERROR(AA1766/(P1766+W1766+X1766),0)</x:f>
        <x:v>0.4514112978629378</x:v>
      </x:c>
      <x:c r="AC1766" t="n">
        <x:f>IF(O1766="High",0,IF(I1766&gt;=1800,3,IF(I1766&gt;=900,2,1))+IF(K1766&gt;=0.9,2,IF(K1766&gt;=0.75,1,0))+IF(J1766&lt;=0.7,2,IF(J1766&lt;=0.85,1,0))+IF(M1766&gt;=8,1,0))</x:f>
        <x:v>8</x:v>
      </x:c>
      <x:c r="AD1766" t="str">
        <x:f>IF(AND(O1766&lt;&gt;"High",AC1766&gt;=Assumptions!$B$10,AA1766&gt;0),"Priority Growth",IF(AND(O1766="Low",AA1766&gt;0),"Maintain","Watch"))</x:f>
        <x:v>Priority Growth</x:v>
      </x:c>
      <x:c r="AE1766" s="60" t="n">
        <x:f>MAX(AA1766,0)*N1766</x:f>
        <x:v>5.288838459</x:v>
      </x:c>
      <x:c r="AF1766" t="str">
        <x:f>IF(AND(AA1766&gt;=Assumptions!$B$11,O1766&lt;&gt;"High",OR(N1766&gt;=Assumptions!$B$12,M1766&lt;=6)),"High","Standard")</x:f>
        <x:v>Standard</x:v>
      </x:c>
    </x:row>
    <x:row r="1767">
      <x:c r="A1767" t="str">
        <x:f>'Raw_Data'!A1767</x:f>
        <x:v>C01766</x:v>
      </x:c>
      <x:c r="B1767" t="n">
        <x:f>'Raw_Data'!B1767</x:f>
        <x:v>21</x:v>
      </x:c>
      <x:c r="C1767" s="30" t="n">
        <x:f>'Raw_Data'!C1767</x:f>
        <x:v>43637</x:v>
      </x:c>
      <x:c r="D1767" t="n">
        <x:f>'Raw_Data'!D1767</x:f>
        <x:v>747</x:v>
      </x:c>
      <x:c r="E1767" t="n">
        <x:f>'Raw_Data'!E1767</x:f>
        <x:v>17</x:v>
      </x:c>
      <x:c r="F1767" t="str">
        <x:f>PROPER(TRIM('Raw_Data'!F1767))</x:f>
        <x:v>Gold</x:v>
      </x:c>
      <x:c r="G1767" t="str">
        <x:f>PROPER(TRIM('Raw_Data'!G1767))</x:f>
        <x:v>Digital</x:v>
      </x:c>
      <x:c r="H1767" s="60" t="n">
        <x:f>'Raw_Data'!H1767</x:f>
        <x:v>9300</x:v>
      </x:c>
      <x:c r="I1767" s="60" t="n">
        <x:f>'Raw_Data'!I1767</x:f>
        <x:v>935</x:v>
      </x:c>
      <x:c r="J1767" s="32" t="n">
        <x:f>'Raw_Data'!J1767</x:f>
        <x:v>0.39</x:v>
      </x:c>
      <x:c r="K1767" s="32" t="n">
        <x:f>'Raw_Data'!K1767</x:f>
        <x:v>0.91</x:v>
      </x:c>
      <x:c r="L1767" t="n">
        <x:f>'Raw_Data'!L1767</x:f>
        <x:v>0</x:v>
      </x:c>
      <x:c r="M1767" t="n">
        <x:f>IF('Raw_Data'!M1767="",Assumptions!$B$15,'Raw_Data'!M1767)</x:f>
        <x:v>9</x:v>
      </x:c>
      <x:c r="N1767" s="32" t="n">
        <x:f>'Raw_Data'!N1767</x:f>
        <x:v>0.02</x:v>
      </x:c>
      <x:c r="O1767" t="str">
        <x:f>IF(OR(D1767&lt;620,L1767&gt;=2,J1767&gt;0.9),"High",IF(OR(D1767&lt;700,L1767=1,J1767&gt;0.75),"Medium","Low"))</x:f>
        <x:v>Low</x:v>
      </x:c>
      <x:c r="P1767" s="30" t="n">
        <x:f>XLOOKUP(F1767,Assumptions!$A$4:$A$6,Assumptions!$B$4:$B$6)</x:f>
        <x:v>95</x:v>
      </x:c>
      <x:c r="Q1767" s="32" t="n">
        <x:f>XLOOKUP(F1767,Assumptions!$A$4:$A$6,Assumptions!$C$4:$C$6)</x:f>
        <x:v>0.219</x:v>
      </x:c>
      <x:c r="R1767" s="32" t="n">
        <x:f>XLOOKUP(F1767,Assumptions!$A$4:$A$6,Assumptions!$D$4:$D$6)</x:f>
        <x:v>0.016</x:v>
      </x:c>
      <x:c r="S1767" s="32" t="n">
        <x:f>XLOOKUP(F1767,Assumptions!$A$4:$A$6,Assumptions!$E$4:$E$6)</x:f>
        <x:v>0.01</x:v>
      </x:c>
      <x:c r="T1767" s="32" t="n">
        <x:f>XLOOKUP(O1767,Assumptions!$H$4:$H$6,Assumptions!$I$4:$I$6)</x:f>
        <x:v>0.0035</x:v>
      </x:c>
      <x:c r="U1767" s="30" t="n">
        <x:f>XLOOKUP(F1767,Assumptions!$A$4:$A$6,Assumptions!$F$4:$F$6)</x:f>
        <x:v>90</x:v>
      </x:c>
      <x:c r="V1767" s="60" t="n">
        <x:f>I1767*12</x:f>
        <x:v>11220</x:v>
      </x:c>
      <x:c r="W1767" s="60" t="n">
        <x:f>H1767*J1767*(1-K1767)*Q1767</x:f>
        <x:v>71.48816999999998</x:v>
      </x:c>
      <x:c r="X1767" s="60" t="n">
        <x:f>V1767*R1767</x:f>
        <x:v>179.52</x:v>
      </x:c>
      <x:c r="Y1767" s="60" t="n">
        <x:f>V1767*S1767</x:f>
        <x:v>112.2</x:v>
      </x:c>
      <x:c r="Z1767" s="60" t="n">
        <x:f>H1767*J1767*T1767</x:f>
        <x:v>12.6945</x:v>
      </x:c>
      <x:c r="AA1767" s="60" t="n">
        <x:f>P1767+W1767+X1767-Y1767-Z1767-U1767</x:f>
        <x:v>131.11366999999996</x:v>
      </x:c>
      <x:c r="AB1767" s="32" t="n">
        <x:f>IFERROR(AA1767/(P1767+W1767+X1767),0)</x:f>
        <x:v>0.3789322951536086</x:v>
      </x:c>
      <x:c r="AC1767" t="n">
        <x:f>IF(O1767="High",0,IF(I1767&gt;=1800,3,IF(I1767&gt;=900,2,1))+IF(K1767&gt;=0.9,2,IF(K1767&gt;=0.75,1,0))+IF(J1767&lt;=0.7,2,IF(J1767&lt;=0.85,1,0))+IF(M1767&gt;=8,1,0))</x:f>
        <x:v>7</x:v>
      </x:c>
      <x:c r="AD1767" t="str">
        <x:f>IF(AND(O1767&lt;&gt;"High",AC1767&gt;=Assumptions!$B$10,AA1767&gt;0),"Priority Growth",IF(AND(O1767="Low",AA1767&gt;0),"Maintain","Watch"))</x:f>
        <x:v>Priority Growth</x:v>
      </x:c>
      <x:c r="AE1767" s="60" t="n">
        <x:f>MAX(AA1767,0)*N1767</x:f>
        <x:v>2.622273399999999</x:v>
      </x:c>
      <x:c r="AF1767" t="str">
        <x:f>IF(AND(AA1767&gt;=Assumptions!$B$11,O1767&lt;&gt;"High",OR(N1767&gt;=Assumptions!$B$12,M1767&lt;=6)),"High","Standard")</x:f>
        <x:v>Standard</x:v>
      </x:c>
    </x:row>
    <x:row r="1768">
      <x:c r="A1768" t="str">
        <x:f>'Raw_Data'!A1768</x:f>
        <x:v>C01767</x:v>
      </x:c>
      <x:c r="B1768" t="n">
        <x:f>'Raw_Data'!B1768</x:f>
        <x:v>41</x:v>
      </x:c>
      <x:c r="C1768" s="30" t="n">
        <x:f>'Raw_Data'!C1768</x:f>
        <x:v>79701</x:v>
      </x:c>
      <x:c r="D1768" t="n">
        <x:f>'Raw_Data'!D1768</x:f>
        <x:v>653</x:v>
      </x:c>
      <x:c r="E1768" t="n">
        <x:f>'Raw_Data'!E1768</x:f>
        <x:v>21</x:v>
      </x:c>
      <x:c r="F1768" t="str">
        <x:f>PROPER(TRIM('Raw_Data'!F1768))</x:f>
        <x:v>Gold</x:v>
      </x:c>
      <x:c r="G1768" t="str">
        <x:f>PROPER(TRIM('Raw_Data'!G1768))</x:f>
        <x:v>Partner</x:v>
      </x:c>
      <x:c r="H1768" s="60" t="n">
        <x:f>'Raw_Data'!H1768</x:f>
        <x:v>13049</x:v>
      </x:c>
      <x:c r="I1768" s="60" t="n">
        <x:f>'Raw_Data'!I1768</x:f>
        <x:v>1715.1</x:v>
      </x:c>
      <x:c r="J1768" s="32" t="n">
        <x:f>'Raw_Data'!J1768</x:f>
        <x:v>0.655</x:v>
      </x:c>
      <x:c r="K1768" s="32" t="n">
        <x:f>'Raw_Data'!K1768</x:f>
        <x:v>0.619</x:v>
      </x:c>
      <x:c r="L1768" t="n">
        <x:f>'Raw_Data'!L1768</x:f>
        <x:v>0</x:v>
      </x:c>
      <x:c r="M1768" t="n">
        <x:f>IF('Raw_Data'!M1768="",Assumptions!$B$15,'Raw_Data'!M1768)</x:f>
        <x:v>8</x:v>
      </x:c>
      <x:c r="N1768" s="32" t="n">
        <x:f>'Raw_Data'!N1768</x:f>
        <x:v>0.048</x:v>
      </x:c>
      <x:c r="O1768" t="str">
        <x:f>IF(OR(D1768&lt;620,L1768&gt;=2,J1768&gt;0.9),"High",IF(OR(D1768&lt;700,L1768=1,J1768&gt;0.75),"Medium","Low"))</x:f>
        <x:v>Medium</x:v>
      </x:c>
      <x:c r="P1768" s="30" t="n">
        <x:f>XLOOKUP(F1768,Assumptions!$A$4:$A$6,Assumptions!$B$4:$B$6)</x:f>
        <x:v>95</x:v>
      </x:c>
      <x:c r="Q1768" s="32" t="n">
        <x:f>XLOOKUP(F1768,Assumptions!$A$4:$A$6,Assumptions!$C$4:$C$6)</x:f>
        <x:v>0.219</x:v>
      </x:c>
      <x:c r="R1768" s="32" t="n">
        <x:f>XLOOKUP(F1768,Assumptions!$A$4:$A$6,Assumptions!$D$4:$D$6)</x:f>
        <x:v>0.016</x:v>
      </x:c>
      <x:c r="S1768" s="32" t="n">
        <x:f>XLOOKUP(F1768,Assumptions!$A$4:$A$6,Assumptions!$E$4:$E$6)</x:f>
        <x:v>0.01</x:v>
      </x:c>
      <x:c r="T1768" s="32" t="n">
        <x:f>XLOOKUP(O1768,Assumptions!$H$4:$H$6,Assumptions!$I$4:$I$6)</x:f>
        <x:v>0.012</x:v>
      </x:c>
      <x:c r="U1768" s="30" t="n">
        <x:f>XLOOKUP(F1768,Assumptions!$A$4:$A$6,Assumptions!$F$4:$F$6)</x:f>
        <x:v>90</x:v>
      </x:c>
      <x:c r="V1768" s="60" t="n">
        <x:f>I1768*12</x:f>
        <x:v>20581.199999999997</x:v>
      </x:c>
      <x:c r="W1768" s="60" t="n">
        <x:f>H1768*J1768*(1-K1768)*Q1768</x:f>
        <x:v>713.1610597050001</x:v>
      </x:c>
      <x:c r="X1768" s="60" t="n">
        <x:f>V1768*R1768</x:f>
        <x:v>329.2992</x:v>
      </x:c>
      <x:c r="Y1768" s="60" t="n">
        <x:f>V1768*S1768</x:f>
        <x:v>205.81199999999998</x:v>
      </x:c>
      <x:c r="Z1768" s="60" t="n">
        <x:f>H1768*J1768*T1768</x:f>
        <x:v>102.56514000000001</x:v>
      </x:c>
      <x:c r="AA1768" s="60" t="n">
        <x:f>P1768+W1768+X1768-Y1768-Z1768-U1768</x:f>
        <x:v>739.083119705</x:v>
      </x:c>
      <x:c r="AB1768" s="32" t="n">
        <x:f>IFERROR(AA1768/(P1768+W1768+X1768),0)</x:f>
        <x:v>0.6497661025068964</x:v>
      </x:c>
      <x:c r="AC1768" t="n">
        <x:f>IF(O1768="High",0,IF(I1768&gt;=1800,3,IF(I1768&gt;=900,2,1))+IF(K1768&gt;=0.9,2,IF(K1768&gt;=0.75,1,0))+IF(J1768&lt;=0.7,2,IF(J1768&lt;=0.85,1,0))+IF(M1768&gt;=8,1,0))</x:f>
        <x:v>5</x:v>
      </x:c>
      <x:c r="AD1768" t="str">
        <x:f>IF(AND(O1768&lt;&gt;"High",AC1768&gt;=Assumptions!$B$10,AA1768&gt;0),"Priority Growth",IF(AND(O1768="Low",AA1768&gt;0),"Maintain","Watch"))</x:f>
        <x:v>Watch</x:v>
      </x:c>
      <x:c r="AE1768" s="60" t="n">
        <x:f>MAX(AA1768,0)*N1768</x:f>
        <x:v>35.475989745839996</x:v>
      </x:c>
      <x:c r="AF1768" t="str">
        <x:f>IF(AND(AA1768&gt;=Assumptions!$B$11,O1768&lt;&gt;"High",OR(N1768&gt;=Assumptions!$B$12,M1768&lt;=6)),"High","Standard")</x:f>
        <x:v>Standard</x:v>
      </x:c>
    </x:row>
    <x:row r="1769">
      <x:c r="A1769" t="str">
        <x:f>'Raw_Data'!A1769</x:f>
        <x:v>C01768</x:v>
      </x:c>
      <x:c r="B1769" t="n">
        <x:f>'Raw_Data'!B1769</x:f>
        <x:v>41</x:v>
      </x:c>
      <x:c r="C1769" s="30" t="n">
        <x:f>'Raw_Data'!C1769</x:f>
        <x:v>65912</x:v>
      </x:c>
      <x:c r="D1769" t="n">
        <x:f>'Raw_Data'!D1769</x:f>
        <x:v>671</x:v>
      </x:c>
      <x:c r="E1769" t="n">
        <x:f>'Raw_Data'!E1769</x:f>
        <x:v>44</x:v>
      </x:c>
      <x:c r="F1769" t="str">
        <x:f>PROPER(TRIM('Raw_Data'!F1769))</x:f>
        <x:v>Gold</x:v>
      </x:c>
      <x:c r="G1769" t="str">
        <x:f>PROPER(TRIM('Raw_Data'!G1769))</x:f>
        <x:v>Digital</x:v>
      </x:c>
      <x:c r="H1769" s="60" t="n">
        <x:f>'Raw_Data'!H1769</x:f>
        <x:v>8691</x:v>
      </x:c>
      <x:c r="I1769" s="60" t="n">
        <x:f>'Raw_Data'!I1769</x:f>
        <x:v>751.25</x:v>
      </x:c>
      <x:c r="J1769" s="32" t="n">
        <x:f>'Raw_Data'!J1769</x:f>
        <x:v>0.618</x:v>
      </x:c>
      <x:c r="K1769" s="32" t="n">
        <x:f>'Raw_Data'!K1769</x:f>
        <x:v>0.777</x:v>
      </x:c>
      <x:c r="L1769" t="n">
        <x:f>'Raw_Data'!L1769</x:f>
        <x:v>0</x:v>
      </x:c>
      <x:c r="M1769" t="n">
        <x:f>IF('Raw_Data'!M1769="",Assumptions!$B$15,'Raw_Data'!M1769)</x:f>
        <x:v>7</x:v>
      </x:c>
      <x:c r="N1769" s="32" t="n">
        <x:f>'Raw_Data'!N1769</x:f>
        <x:v>0.199</x:v>
      </x:c>
      <x:c r="O1769" t="str">
        <x:f>IF(OR(D1769&lt;620,L1769&gt;=2,J1769&gt;0.9),"High",IF(OR(D1769&lt;700,L1769=1,J1769&gt;0.75),"Medium","Low"))</x:f>
        <x:v>Medium</x:v>
      </x:c>
      <x:c r="P1769" s="30" t="n">
        <x:f>XLOOKUP(F1769,Assumptions!$A$4:$A$6,Assumptions!$B$4:$B$6)</x:f>
        <x:v>95</x:v>
      </x:c>
      <x:c r="Q1769" s="32" t="n">
        <x:f>XLOOKUP(F1769,Assumptions!$A$4:$A$6,Assumptions!$C$4:$C$6)</x:f>
        <x:v>0.219</x:v>
      </x:c>
      <x:c r="R1769" s="32" t="n">
        <x:f>XLOOKUP(F1769,Assumptions!$A$4:$A$6,Assumptions!$D$4:$D$6)</x:f>
        <x:v>0.016</x:v>
      </x:c>
      <x:c r="S1769" s="32" t="n">
        <x:f>XLOOKUP(F1769,Assumptions!$A$4:$A$6,Assumptions!$E$4:$E$6)</x:f>
        <x:v>0.01</x:v>
      </x:c>
      <x:c r="T1769" s="32" t="n">
        <x:f>XLOOKUP(O1769,Assumptions!$H$4:$H$6,Assumptions!$I$4:$I$6)</x:f>
        <x:v>0.012</x:v>
      </x:c>
      <x:c r="U1769" s="30" t="n">
        <x:f>XLOOKUP(F1769,Assumptions!$A$4:$A$6,Assumptions!$F$4:$F$6)</x:f>
        <x:v>90</x:v>
      </x:c>
      <x:c r="V1769" s="60" t="n">
        <x:f>I1769*12</x:f>
        <x:v>9015</x:v>
      </x:c>
      <x:c r="W1769" s="60" t="n">
        <x:f>H1769*J1769*(1-K1769)*Q1769</x:f>
        <x:v>262.30538280599995</x:v>
      </x:c>
      <x:c r="X1769" s="60" t="n">
        <x:f>V1769*R1769</x:f>
        <x:v>144.24</x:v>
      </x:c>
      <x:c r="Y1769" s="60" t="n">
        <x:f>V1769*S1769</x:f>
        <x:v>90.15</x:v>
      </x:c>
      <x:c r="Z1769" s="60" t="n">
        <x:f>H1769*J1769*T1769</x:f>
        <x:v>64.452456</x:v>
      </x:c>
      <x:c r="AA1769" s="60" t="n">
        <x:f>P1769+W1769+X1769-Y1769-Z1769-U1769</x:f>
        <x:v>256.94292680599995</x:v>
      </x:c>
      <x:c r="AB1769" s="32" t="n">
        <x:f>IFERROR(AA1769/(P1769+W1769+X1769),0)</x:f>
        <x:v>0.5123024468264055</x:v>
      </x:c>
      <x:c r="AC1769" t="n">
        <x:f>IF(O1769="High",0,IF(I1769&gt;=1800,3,IF(I1769&gt;=900,2,1))+IF(K1769&gt;=0.9,2,IF(K1769&gt;=0.75,1,0))+IF(J1769&lt;=0.7,2,IF(J1769&lt;=0.85,1,0))+IF(M1769&gt;=8,1,0))</x:f>
        <x:v>4</x:v>
      </x:c>
      <x:c r="AD1769" t="str">
        <x:f>IF(AND(O1769&lt;&gt;"High",AC1769&gt;=Assumptions!$B$10,AA1769&gt;0),"Priority Growth",IF(AND(O1769="Low",AA1769&gt;0),"Maintain","Watch"))</x:f>
        <x:v>Watch</x:v>
      </x:c>
      <x:c r="AE1769" s="60" t="n">
        <x:f>MAX(AA1769,0)*N1769</x:f>
        <x:v>51.13164243439399</x:v>
      </x:c>
      <x:c r="AF1769" t="str">
        <x:f>IF(AND(AA1769&gt;=Assumptions!$B$11,O1769&lt;&gt;"High",OR(N1769&gt;=Assumptions!$B$12,M1769&lt;=6)),"High","Standard")</x:f>
        <x:v>Standard</x:v>
      </x:c>
    </x:row>
    <x:row r="1770">
      <x:c r="A1770" t="str">
        <x:f>'Raw_Data'!A1770</x:f>
        <x:v>C01769</x:v>
      </x:c>
      <x:c r="B1770" t="n">
        <x:f>'Raw_Data'!B1770</x:f>
        <x:v>31</x:v>
      </x:c>
      <x:c r="C1770" s="30" t="n">
        <x:f>'Raw_Data'!C1770</x:f>
        <x:v>88709</x:v>
      </x:c>
      <x:c r="D1770" t="n">
        <x:f>'Raw_Data'!D1770</x:f>
        <x:v>729</x:v>
      </x:c>
      <x:c r="E1770" t="n">
        <x:f>'Raw_Data'!E1770</x:f>
        <x:v>42</x:v>
      </x:c>
      <x:c r="F1770" t="str">
        <x:f>PROPER(TRIM('Raw_Data'!F1770))</x:f>
        <x:v>Gold</x:v>
      </x:c>
      <x:c r="G1770" t="str">
        <x:f>PROPER(TRIM('Raw_Data'!G1770))</x:f>
        <x:v>Partner</x:v>
      </x:c>
      <x:c r="H1770" s="60" t="n">
        <x:f>'Raw_Data'!H1770</x:f>
        <x:v>14715</x:v>
      </x:c>
      <x:c r="I1770" s="60" t="n">
        <x:f>'Raw_Data'!I1770</x:f>
        <x:v>1910.55</x:v>
      </x:c>
      <x:c r="J1770" s="32" t="n">
        <x:f>'Raw_Data'!J1770</x:f>
        <x:v>0.423</x:v>
      </x:c>
      <x:c r="K1770" s="32" t="n">
        <x:f>'Raw_Data'!K1770</x:f>
        <x:v>0.958</x:v>
      </x:c>
      <x:c r="L1770" t="n">
        <x:f>'Raw_Data'!L1770</x:f>
        <x:v>0</x:v>
      </x:c>
      <x:c r="M1770" t="n">
        <x:f>IF('Raw_Data'!M1770="",Assumptions!$B$15,'Raw_Data'!M1770)</x:f>
        <x:v>8</x:v>
      </x:c>
      <x:c r="N1770" s="32" t="n">
        <x:f>'Raw_Data'!N1770</x:f>
        <x:v>0.077</x:v>
      </x:c>
      <x:c r="O1770" t="str">
        <x:f>IF(OR(D1770&lt;620,L1770&gt;=2,J1770&gt;0.9),"High",IF(OR(D1770&lt;700,L1770=1,J1770&gt;0.75),"Medium","Low"))</x:f>
        <x:v>Low</x:v>
      </x:c>
      <x:c r="P1770" s="30" t="n">
        <x:f>XLOOKUP(F1770,Assumptions!$A$4:$A$6,Assumptions!$B$4:$B$6)</x:f>
        <x:v>95</x:v>
      </x:c>
      <x:c r="Q1770" s="32" t="n">
        <x:f>XLOOKUP(F1770,Assumptions!$A$4:$A$6,Assumptions!$C$4:$C$6)</x:f>
        <x:v>0.219</x:v>
      </x:c>
      <x:c r="R1770" s="32" t="n">
        <x:f>XLOOKUP(F1770,Assumptions!$A$4:$A$6,Assumptions!$D$4:$D$6)</x:f>
        <x:v>0.016</x:v>
      </x:c>
      <x:c r="S1770" s="32" t="n">
        <x:f>XLOOKUP(F1770,Assumptions!$A$4:$A$6,Assumptions!$E$4:$E$6)</x:f>
        <x:v>0.01</x:v>
      </x:c>
      <x:c r="T1770" s="32" t="n">
        <x:f>XLOOKUP(O1770,Assumptions!$H$4:$H$6,Assumptions!$I$4:$I$6)</x:f>
        <x:v>0.0035</x:v>
      </x:c>
      <x:c r="U1770" s="30" t="n">
        <x:f>XLOOKUP(F1770,Assumptions!$A$4:$A$6,Assumptions!$F$4:$F$6)</x:f>
        <x:v>90</x:v>
      </x:c>
      <x:c r="V1770" s="60" t="n">
        <x:f>I1770*12</x:f>
        <x:v>22926.6</x:v>
      </x:c>
      <x:c r="W1770" s="60" t="n">
        <x:f>H1770*J1770*(1-K1770)*Q1770</x:f>
        <x:v>57.25244511000005</x:v>
      </x:c>
      <x:c r="X1770" s="60" t="n">
        <x:f>V1770*R1770</x:f>
        <x:v>366.8256</x:v>
      </x:c>
      <x:c r="Y1770" s="60" t="n">
        <x:f>V1770*S1770</x:f>
        <x:v>229.266</x:v>
      </x:c>
      <x:c r="Z1770" s="60" t="n">
        <x:f>H1770*J1770*T1770</x:f>
        <x:v>21.7855575</x:v>
      </x:c>
      <x:c r="AA1770" s="60" t="n">
        <x:f>P1770+W1770+X1770-Y1770-Z1770-U1770</x:f>
        <x:v>178.02648761000012</x:v>
      </x:c>
      <x:c r="AB1770" s="32" t="n">
        <x:f>IFERROR(AA1770/(P1770+W1770+X1770),0)</x:f>
        <x:v>0.34296670661976036</x:v>
      </x:c>
      <x:c r="AC1770" t="n">
        <x:f>IF(O1770="High",0,IF(I1770&gt;=1800,3,IF(I1770&gt;=900,2,1))+IF(K1770&gt;=0.9,2,IF(K1770&gt;=0.75,1,0))+IF(J1770&lt;=0.7,2,IF(J1770&lt;=0.85,1,0))+IF(M1770&gt;=8,1,0))</x:f>
        <x:v>8</x:v>
      </x:c>
      <x:c r="AD1770" t="str">
        <x:f>IF(AND(O1770&lt;&gt;"High",AC1770&gt;=Assumptions!$B$10,AA1770&gt;0),"Priority Growth",IF(AND(O1770="Low",AA1770&gt;0),"Maintain","Watch"))</x:f>
        <x:v>Priority Growth</x:v>
      </x:c>
      <x:c r="AE1770" s="60" t="n">
        <x:f>MAX(AA1770,0)*N1770</x:f>
        <x:v>13.708039545970008</x:v>
      </x:c>
      <x:c r="AF1770" t="str">
        <x:f>IF(AND(AA1770&gt;=Assumptions!$B$11,O1770&lt;&gt;"High",OR(N1770&gt;=Assumptions!$B$12,M1770&lt;=6)),"High","Standard")</x:f>
        <x:v>Standard</x:v>
      </x:c>
    </x:row>
    <x:row r="1771">
      <x:c r="A1771" t="str">
        <x:f>'Raw_Data'!A1771</x:f>
        <x:v>C01770</x:v>
      </x:c>
      <x:c r="B1771" t="n">
        <x:f>'Raw_Data'!B1771</x:f>
        <x:v>44</x:v>
      </x:c>
      <x:c r="C1771" s="30" t="n">
        <x:f>'Raw_Data'!C1771</x:f>
        <x:v>112421</x:v>
      </x:c>
      <x:c r="D1771" t="n">
        <x:f>'Raw_Data'!D1771</x:f>
        <x:v>668</x:v>
      </x:c>
      <x:c r="E1771" t="n">
        <x:f>'Raw_Data'!E1771</x:f>
        <x:v>7</x:v>
      </x:c>
      <x:c r="F1771" t="str">
        <x:f>PROPER(TRIM('Raw_Data'!F1771))</x:f>
        <x:v>Platinum</x:v>
      </x:c>
      <x:c r="G1771" t="str">
        <x:f>PROPER(TRIM('Raw_Data'!G1771))</x:f>
        <x:v>Direct Mail</x:v>
      </x:c>
      <x:c r="H1771" s="60" t="n">
        <x:f>'Raw_Data'!H1771</x:f>
        <x:v>21695</x:v>
      </x:c>
      <x:c r="I1771" s="60" t="n">
        <x:f>'Raw_Data'!I1771</x:f>
        <x:v>2308.95</x:v>
      </x:c>
      <x:c r="J1771" s="32" t="n">
        <x:f>'Raw_Data'!J1771</x:f>
        <x:v>0.319</x:v>
      </x:c>
      <x:c r="K1771" s="32" t="n">
        <x:f>'Raw_Data'!K1771</x:f>
        <x:v>0.734</x:v>
      </x:c>
      <x:c r="L1771" t="n">
        <x:f>'Raw_Data'!L1771</x:f>
        <x:v>0</x:v>
      </x:c>
      <x:c r="M1771" t="n">
        <x:f>IF('Raw_Data'!M1771="",Assumptions!$B$15,'Raw_Data'!M1771)</x:f>
        <x:v>4</x:v>
      </x:c>
      <x:c r="N1771" s="32" t="n">
        <x:f>'Raw_Data'!N1771</x:f>
        <x:v>0.332</x:v>
      </x:c>
      <x:c r="O1771" t="str">
        <x:f>IF(OR(D1771&lt;620,L1771&gt;=2,J1771&gt;0.9),"High",IF(OR(D1771&lt;700,L1771=1,J1771&gt;0.75),"Medium","Low"))</x:f>
        <x:v>Medium</x:v>
      </x:c>
      <x:c r="P1771" s="30" t="n">
        <x:f>XLOOKUP(F1771,Assumptions!$A$4:$A$6,Assumptions!$B$4:$B$6)</x:f>
        <x:v>195</x:v>
      </x:c>
      <x:c r="Q1771" s="32" t="n">
        <x:f>XLOOKUP(F1771,Assumptions!$A$4:$A$6,Assumptions!$C$4:$C$6)</x:f>
        <x:v>0.199</x:v>
      </x:c>
      <x:c r="R1771" s="32" t="n">
        <x:f>XLOOKUP(F1771,Assumptions!$A$4:$A$6,Assumptions!$D$4:$D$6)</x:f>
        <x:v>0.017</x:v>
      </x:c>
      <x:c r="S1771" s="32" t="n">
        <x:f>XLOOKUP(F1771,Assumptions!$A$4:$A$6,Assumptions!$E$4:$E$6)</x:f>
        <x:v>0.013</x:v>
      </x:c>
      <x:c r="T1771" s="32" t="n">
        <x:f>XLOOKUP(O1771,Assumptions!$H$4:$H$6,Assumptions!$I$4:$I$6)</x:f>
        <x:v>0.012</x:v>
      </x:c>
      <x:c r="U1771" s="30" t="n">
        <x:f>XLOOKUP(F1771,Assumptions!$A$4:$A$6,Assumptions!$F$4:$F$6)</x:f>
        <x:v>140</x:v>
      </x:c>
      <x:c r="V1771" s="60" t="n">
        <x:f>I1771*12</x:f>
        <x:v>27707.399999999998</x:v>
      </x:c>
      <x:c r="W1771" s="60" t="n">
        <x:f>H1771*J1771*(1-K1771)*Q1771</x:f>
        <x:v>366.34059847000003</x:v>
      </x:c>
      <x:c r="X1771" s="60" t="n">
        <x:f>V1771*R1771</x:f>
        <x:v>471.0258</x:v>
      </x:c>
      <x:c r="Y1771" s="60" t="n">
        <x:f>V1771*S1771</x:f>
        <x:v>360.1962</x:v>
      </x:c>
      <x:c r="Z1771" s="60" t="n">
        <x:f>H1771*J1771*T1771</x:f>
        <x:v>83.04846</x:v>
      </x:c>
      <x:c r="AA1771" s="60" t="n">
        <x:f>P1771+W1771+X1771-Y1771-Z1771-U1771</x:f>
        <x:v>449.1217384700002</x:v>
      </x:c>
      <x:c r="AB1771" s="32" t="n">
        <x:f>IFERROR(AA1771/(P1771+W1771+X1771),0)</x:f>
        <x:v>0.43504102723181703</x:v>
      </x:c>
      <x:c r="AC1771" t="n">
        <x:f>IF(O1771="High",0,IF(I1771&gt;=1800,3,IF(I1771&gt;=900,2,1))+IF(K1771&gt;=0.9,2,IF(K1771&gt;=0.75,1,0))+IF(J1771&lt;=0.7,2,IF(J1771&lt;=0.85,1,0))+IF(M1771&gt;=8,1,0))</x:f>
        <x:v>5</x:v>
      </x:c>
      <x:c r="AD1771" t="str">
        <x:f>IF(AND(O1771&lt;&gt;"High",AC1771&gt;=Assumptions!$B$10,AA1771&gt;0),"Priority Growth",IF(AND(O1771="Low",AA1771&gt;0),"Maintain","Watch"))</x:f>
        <x:v>Watch</x:v>
      </x:c>
      <x:c r="AE1771" s="60" t="n">
        <x:f>MAX(AA1771,0)*N1771</x:f>
        <x:v>149.10841717204008</x:v>
      </x:c>
      <x:c r="AF1771" t="str">
        <x:f>IF(AND(AA1771&gt;=Assumptions!$B$11,O1771&lt;&gt;"High",OR(N1771&gt;=Assumptions!$B$12,M1771&lt;=6)),"High","Standard")</x:f>
        <x:v>High</x:v>
      </x:c>
    </x:row>
    <x:row r="1772">
      <x:c r="A1772" t="str">
        <x:f>'Raw_Data'!A1772</x:f>
        <x:v>C01771</x:v>
      </x:c>
      <x:c r="B1772" t="n">
        <x:f>'Raw_Data'!B1772</x:f>
        <x:v>40</x:v>
      </x:c>
      <x:c r="C1772" s="30" t="n">
        <x:f>'Raw_Data'!C1772</x:f>
        <x:v>85461</x:v>
      </x:c>
      <x:c r="D1772" t="n">
        <x:f>'Raw_Data'!D1772</x:f>
        <x:v>683</x:v>
      </x:c>
      <x:c r="E1772" t="n">
        <x:f>'Raw_Data'!E1772</x:f>
        <x:v>25</x:v>
      </x:c>
      <x:c r="F1772" t="str">
        <x:f>PROPER(TRIM('Raw_Data'!F1772))</x:f>
        <x:v>Gold</x:v>
      </x:c>
      <x:c r="G1772" t="str">
        <x:f>PROPER(TRIM('Raw_Data'!G1772))</x:f>
        <x:v>Partner</x:v>
      </x:c>
      <x:c r="H1772" s="60" t="n">
        <x:f>'Raw_Data'!H1772</x:f>
        <x:v>12562</x:v>
      </x:c>
      <x:c r="I1772" s="60" t="n">
        <x:f>'Raw_Data'!I1772</x:f>
        <x:v>1618.14</x:v>
      </x:c>
      <x:c r="J1772" s="32" t="n">
        <x:f>'Raw_Data'!J1772</x:f>
        <x:v>0.319</x:v>
      </x:c>
      <x:c r="K1772" s="32" t="n">
        <x:f>'Raw_Data'!K1772</x:f>
        <x:v>0.826</x:v>
      </x:c>
      <x:c r="L1772" t="n">
        <x:f>'Raw_Data'!L1772</x:f>
        <x:v>0</x:v>
      </x:c>
      <x:c r="M1772" t="n">
        <x:f>IF('Raw_Data'!M1772="",Assumptions!$B$15,'Raw_Data'!M1772)</x:f>
        <x:v>8</x:v>
      </x:c>
      <x:c r="N1772" s="32" t="n">
        <x:f>'Raw_Data'!N1772</x:f>
        <x:v>0.034</x:v>
      </x:c>
      <x:c r="O1772" t="str">
        <x:f>IF(OR(D1772&lt;620,L1772&gt;=2,J1772&gt;0.9),"High",IF(OR(D1772&lt;700,L1772=1,J1772&gt;0.75),"Medium","Low"))</x:f>
        <x:v>Medium</x:v>
      </x:c>
      <x:c r="P1772" s="30" t="n">
        <x:f>XLOOKUP(F1772,Assumptions!$A$4:$A$6,Assumptions!$B$4:$B$6)</x:f>
        <x:v>95</x:v>
      </x:c>
      <x:c r="Q1772" s="32" t="n">
        <x:f>XLOOKUP(F1772,Assumptions!$A$4:$A$6,Assumptions!$C$4:$C$6)</x:f>
        <x:v>0.219</x:v>
      </x:c>
      <x:c r="R1772" s="32" t="n">
        <x:f>XLOOKUP(F1772,Assumptions!$A$4:$A$6,Assumptions!$D$4:$D$6)</x:f>
        <x:v>0.016</x:v>
      </x:c>
      <x:c r="S1772" s="32" t="n">
        <x:f>XLOOKUP(F1772,Assumptions!$A$4:$A$6,Assumptions!$E$4:$E$6)</x:f>
        <x:v>0.01</x:v>
      </x:c>
      <x:c r="T1772" s="32" t="n">
        <x:f>XLOOKUP(O1772,Assumptions!$H$4:$H$6,Assumptions!$I$4:$I$6)</x:f>
        <x:v>0.012</x:v>
      </x:c>
      <x:c r="U1772" s="30" t="n">
        <x:f>XLOOKUP(F1772,Assumptions!$A$4:$A$6,Assumptions!$F$4:$F$6)</x:f>
        <x:v>90</x:v>
      </x:c>
      <x:c r="V1772" s="60" t="n">
        <x:f>I1772*12</x:f>
        <x:v>19417.68</x:v>
      </x:c>
      <x:c r="W1772" s="60" t="n">
        <x:f>H1772*J1772*(1-K1772)*Q1772</x:f>
        <x:v>152.70133546800005</x:v>
      </x:c>
      <x:c r="X1772" s="60" t="n">
        <x:f>V1772*R1772</x:f>
        <x:v>310.68288</x:v>
      </x:c>
      <x:c r="Y1772" s="60" t="n">
        <x:f>V1772*S1772</x:f>
        <x:v>194.17680000000001</x:v>
      </x:c>
      <x:c r="Z1772" s="60" t="n">
        <x:f>H1772*J1772*T1772</x:f>
        <x:v>48.087336</x:v>
      </x:c>
      <x:c r="AA1772" s="60" t="n">
        <x:f>P1772+W1772+X1772-Y1772-Z1772-U1772</x:f>
        <x:v>226.12007946800009</x:v>
      </x:c>
      <x:c r="AB1772" s="32" t="n">
        <x:f>IFERROR(AA1772/(P1772+W1772+X1772),0)</x:f>
        <x:v>0.40495428273967493</x:v>
      </x:c>
      <x:c r="AC1772" t="n">
        <x:f>IF(O1772="High",0,IF(I1772&gt;=1800,3,IF(I1772&gt;=900,2,1))+IF(K1772&gt;=0.9,2,IF(K1772&gt;=0.75,1,0))+IF(J1772&lt;=0.7,2,IF(J1772&lt;=0.85,1,0))+IF(M1772&gt;=8,1,0))</x:f>
        <x:v>6</x:v>
      </x:c>
      <x:c r="AD1772" t="str">
        <x:f>IF(AND(O1772&lt;&gt;"High",AC1772&gt;=Assumptions!$B$10,AA1772&gt;0),"Priority Growth",IF(AND(O1772="Low",AA1772&gt;0),"Maintain","Watch"))</x:f>
        <x:v>Priority Growth</x:v>
      </x:c>
      <x:c r="AE1772" s="60" t="n">
        <x:f>MAX(AA1772,0)*N1772</x:f>
        <x:v>7.688082701912004</x:v>
      </x:c>
      <x:c r="AF1772" t="str">
        <x:f>IF(AND(AA1772&gt;=Assumptions!$B$11,O1772&lt;&gt;"High",OR(N1772&gt;=Assumptions!$B$12,M1772&lt;=6)),"High","Standard")</x:f>
        <x:v>Standard</x:v>
      </x:c>
    </x:row>
    <x:row r="1773">
      <x:c r="A1773" t="str">
        <x:f>'Raw_Data'!A1773</x:f>
        <x:v>C01772</x:v>
      </x:c>
      <x:c r="B1773" t="n">
        <x:f>'Raw_Data'!B1773</x:f>
        <x:v>24</x:v>
      </x:c>
      <x:c r="C1773" s="30" t="n">
        <x:f>'Raw_Data'!C1773</x:f>
        <x:v>68026</x:v>
      </x:c>
      <x:c r="D1773" t="n">
        <x:f>'Raw_Data'!D1773</x:f>
        <x:v>568</x:v>
      </x:c>
      <x:c r="E1773" t="n">
        <x:f>'Raw_Data'!E1773</x:f>
        <x:v>78</x:v>
      </x:c>
      <x:c r="F1773" t="str">
        <x:f>PROPER(TRIM('Raw_Data'!F1773))</x:f>
        <x:v>Classic</x:v>
      </x:c>
      <x:c r="G1773" t="str">
        <x:f>PROPER(TRIM('Raw_Data'!G1773))</x:f>
        <x:v>Digital</x:v>
      </x:c>
      <x:c r="H1773" s="60" t="n">
        <x:f>'Raw_Data'!H1773</x:f>
        <x:v>1669</x:v>
      </x:c>
      <x:c r="I1773" s="60" t="n">
        <x:f>'Raw_Data'!I1773</x:f>
        <x:v>422.79</x:v>
      </x:c>
      <x:c r="J1773" s="32" t="n">
        <x:f>'Raw_Data'!J1773</x:f>
        <x:v>0.701</x:v>
      </x:c>
      <x:c r="K1773" s="32" t="n">
        <x:f>'Raw_Data'!K1773</x:f>
        <x:v>0.632</x:v>
      </x:c>
      <x:c r="L1773" t="n">
        <x:f>'Raw_Data'!L1773</x:f>
        <x:v>1</x:v>
      </x:c>
      <x:c r="M1773" t="n">
        <x:f>IF('Raw_Data'!M1773="",Assumptions!$B$15,'Raw_Data'!M1773)</x:f>
        <x:v>6</x:v>
      </x:c>
      <x:c r="N1773" s="32" t="n">
        <x:f>'Raw_Data'!N1773</x:f>
        <x:v>0.181</x:v>
      </x:c>
      <x:c r="O1773" t="str">
        <x:f>IF(OR(D1773&lt;620,L1773&gt;=2,J1773&gt;0.9),"High",IF(OR(D1773&lt;700,L1773=1,J1773&gt;0.75),"Medium","Low"))</x:f>
        <x:v>High</x:v>
      </x:c>
      <x:c r="P1773" s="30" t="n">
        <x:f>XLOOKUP(F1773,Assumptions!$A$4:$A$6,Assumptions!$B$4:$B$6)</x:f>
        <x:v>0</x:v>
      </x:c>
      <x:c r="Q1773" s="32" t="n">
        <x:f>XLOOKUP(F1773,Assumptions!$A$4:$A$6,Assumptions!$C$4:$C$6)</x:f>
        <x:v>0.229</x:v>
      </x:c>
      <x:c r="R1773" s="32" t="n">
        <x:f>XLOOKUP(F1773,Assumptions!$A$4:$A$6,Assumptions!$D$4:$D$6)</x:f>
        <x:v>0.015</x:v>
      </x:c>
      <x:c r="S1773" s="32" t="n">
        <x:f>XLOOKUP(F1773,Assumptions!$A$4:$A$6,Assumptions!$E$4:$E$6)</x:f>
        <x:v>0.0075</x:v>
      </x:c>
      <x:c r="T1773" s="32" t="n">
        <x:f>XLOOKUP(O1773,Assumptions!$H$4:$H$6,Assumptions!$I$4:$I$6)</x:f>
        <x:v>0.045</x:v>
      </x:c>
      <x:c r="U1773" s="30" t="n">
        <x:f>XLOOKUP(F1773,Assumptions!$A$4:$A$6,Assumptions!$F$4:$F$6)</x:f>
        <x:v>60</x:v>
      </x:c>
      <x:c r="V1773" s="60" t="n">
        <x:f>I1773*12</x:f>
        <x:v>5073.4800000000005</x:v>
      </x:c>
      <x:c r="W1773" s="60" t="n">
        <x:f>H1773*J1773*(1-K1773)*Q1773</x:f>
        <x:v>98.59562756799998</x:v>
      </x:c>
      <x:c r="X1773" s="60" t="n">
        <x:f>V1773*R1773</x:f>
        <x:v>76.10220000000001</x:v>
      </x:c>
      <x:c r="Y1773" s="60" t="n">
        <x:f>V1773*S1773</x:f>
        <x:v>38.051100000000005</x:v>
      </x:c>
      <x:c r="Z1773" s="60" t="n">
        <x:f>H1773*J1773*T1773</x:f>
        <x:v>52.64860499999999</x:v>
      </x:c>
      <x:c r="AA1773" s="60" t="n">
        <x:f>P1773+W1773+X1773-Y1773-Z1773-U1773</x:f>
        <x:v>23.99812256799997</x:v>
      </x:c>
      <x:c r="AB1773" s="32" t="n">
        <x:f>IFERROR(AA1773/(P1773+W1773+X1773),0)</x:f>
        <x:v>0.13736932451926948</x:v>
      </x:c>
      <x:c r="AC1773" t="n">
        <x:f>IF(O1773="High",0,IF(I1773&gt;=1800,3,IF(I1773&gt;=900,2,1))+IF(K1773&gt;=0.9,2,IF(K1773&gt;=0.75,1,0))+IF(J1773&lt;=0.7,2,IF(J1773&lt;=0.85,1,0))+IF(M1773&gt;=8,1,0))</x:f>
        <x:v>0</x:v>
      </x:c>
      <x:c r="AD1773" t="str">
        <x:f>IF(AND(O1773&lt;&gt;"High",AC1773&gt;=Assumptions!$B$10,AA1773&gt;0),"Priority Growth",IF(AND(O1773="Low",AA1773&gt;0),"Maintain","Watch"))</x:f>
        <x:v>Watch</x:v>
      </x:c>
      <x:c r="AE1773" s="60" t="n">
        <x:f>MAX(AA1773,0)*N1773</x:f>
        <x:v>4.3436601848079945</x:v>
      </x:c>
      <x:c r="AF1773" t="str">
        <x:f>IF(AND(AA1773&gt;=Assumptions!$B$11,O1773&lt;&gt;"High",OR(N1773&gt;=Assumptions!$B$12,M1773&lt;=6)),"High","Standard")</x:f>
        <x:v>Standard</x:v>
      </x:c>
    </x:row>
    <x:row r="1774">
      <x:c r="A1774" t="str">
        <x:f>'Raw_Data'!A1774</x:f>
        <x:v>C01773</x:v>
      </x:c>
      <x:c r="B1774" t="n">
        <x:f>'Raw_Data'!B1774</x:f>
        <x:v>39</x:v>
      </x:c>
      <x:c r="C1774" s="30" t="n">
        <x:f>'Raw_Data'!C1774</x:f>
        <x:v>79524</x:v>
      </x:c>
      <x:c r="D1774" t="n">
        <x:f>'Raw_Data'!D1774</x:f>
        <x:v>673</x:v>
      </x:c>
      <x:c r="E1774" t="n">
        <x:f>'Raw_Data'!E1774</x:f>
        <x:v>50</x:v>
      </x:c>
      <x:c r="F1774" t="str">
        <x:f>PROPER(TRIM('Raw_Data'!F1774))</x:f>
        <x:v>Gold</x:v>
      </x:c>
      <x:c r="G1774" t="str">
        <x:f>PROPER(TRIM('Raw_Data'!G1774))</x:f>
        <x:v>Partner</x:v>
      </x:c>
      <x:c r="H1774" s="60" t="n">
        <x:f>'Raw_Data'!H1774</x:f>
        <x:v>8245</x:v>
      </x:c>
      <x:c r="I1774" s="60" t="n">
        <x:f>'Raw_Data'!I1774</x:f>
        <x:v>726.48</x:v>
      </x:c>
      <x:c r="J1774" s="32" t="n">
        <x:f>'Raw_Data'!J1774</x:f>
        <x:v>0.396</x:v>
      </x:c>
      <x:c r="K1774" s="32" t="n">
        <x:f>'Raw_Data'!K1774</x:f>
        <x:v>0.774</x:v>
      </x:c>
      <x:c r="L1774" t="n">
        <x:f>'Raw_Data'!L1774</x:f>
        <x:v>0</x:v>
      </x:c>
      <x:c r="M1774" t="n">
        <x:f>IF('Raw_Data'!M1774="",Assumptions!$B$15,'Raw_Data'!M1774)</x:f>
        <x:v>7</x:v>
      </x:c>
      <x:c r="N1774" s="32" t="n">
        <x:f>'Raw_Data'!N1774</x:f>
        <x:v>0.188</x:v>
      </x:c>
      <x:c r="O1774" t="str">
        <x:f>IF(OR(D1774&lt;620,L1774&gt;=2,J1774&gt;0.9),"High",IF(OR(D1774&lt;700,L1774=1,J1774&gt;0.75),"Medium","Low"))</x:f>
        <x:v>Medium</x:v>
      </x:c>
      <x:c r="P1774" s="30" t="n">
        <x:f>XLOOKUP(F1774,Assumptions!$A$4:$A$6,Assumptions!$B$4:$B$6)</x:f>
        <x:v>95</x:v>
      </x:c>
      <x:c r="Q1774" s="32" t="n">
        <x:f>XLOOKUP(F1774,Assumptions!$A$4:$A$6,Assumptions!$C$4:$C$6)</x:f>
        <x:v>0.219</x:v>
      </x:c>
      <x:c r="R1774" s="32" t="n">
        <x:f>XLOOKUP(F1774,Assumptions!$A$4:$A$6,Assumptions!$D$4:$D$6)</x:f>
        <x:v>0.016</x:v>
      </x:c>
      <x:c r="S1774" s="32" t="n">
        <x:f>XLOOKUP(F1774,Assumptions!$A$4:$A$6,Assumptions!$E$4:$E$6)</x:f>
        <x:v>0.01</x:v>
      </x:c>
      <x:c r="T1774" s="32" t="n">
        <x:f>XLOOKUP(O1774,Assumptions!$H$4:$H$6,Assumptions!$I$4:$I$6)</x:f>
        <x:v>0.012</x:v>
      </x:c>
      <x:c r="U1774" s="30" t="n">
        <x:f>XLOOKUP(F1774,Assumptions!$A$4:$A$6,Assumptions!$F$4:$F$6)</x:f>
        <x:v>90</x:v>
      </x:c>
      <x:c r="V1774" s="60" t="n">
        <x:f>I1774*12</x:f>
        <x:v>8717.76</x:v>
      </x:c>
      <x:c r="W1774" s="60" t="n">
        <x:f>H1774*J1774*(1-K1774)*Q1774</x:f>
        <x:v>161.59889987999998</x:v>
      </x:c>
      <x:c r="X1774" s="60" t="n">
        <x:f>V1774*R1774</x:f>
        <x:v>139.48416</x:v>
      </x:c>
      <x:c r="Y1774" s="60" t="n">
        <x:f>V1774*S1774</x:f>
        <x:v>87.1776</x:v>
      </x:c>
      <x:c r="Z1774" s="60" t="n">
        <x:f>H1774*J1774*T1774</x:f>
        <x:v>39.18024</x:v>
      </x:c>
      <x:c r="AA1774" s="60" t="n">
        <x:f>P1774+W1774+X1774-Y1774-Z1774-U1774</x:f>
        <x:v>179.72521987999994</x:v>
      </x:c>
      <x:c r="AB1774" s="32" t="n">
        <x:f>IFERROR(AA1774/(P1774+W1774+X1774),0)</x:f>
        <x:v>0.4537563912338254</x:v>
      </x:c>
      <x:c r="AC1774" t="n">
        <x:f>IF(O1774="High",0,IF(I1774&gt;=1800,3,IF(I1774&gt;=900,2,1))+IF(K1774&gt;=0.9,2,IF(K1774&gt;=0.75,1,0))+IF(J1774&lt;=0.7,2,IF(J1774&lt;=0.85,1,0))+IF(M1774&gt;=8,1,0))</x:f>
        <x:v>4</x:v>
      </x:c>
      <x:c r="AD1774" t="str">
        <x:f>IF(AND(O1774&lt;&gt;"High",AC1774&gt;=Assumptions!$B$10,AA1774&gt;0),"Priority Growth",IF(AND(O1774="Low",AA1774&gt;0),"Maintain","Watch"))</x:f>
        <x:v>Watch</x:v>
      </x:c>
      <x:c r="AE1774" s="60" t="n">
        <x:f>MAX(AA1774,0)*N1774</x:f>
        <x:v>33.78834133743999</x:v>
      </x:c>
      <x:c r="AF1774" t="str">
        <x:f>IF(AND(AA1774&gt;=Assumptions!$B$11,O1774&lt;&gt;"High",OR(N1774&gt;=Assumptions!$B$12,M1774&lt;=6)),"High","Standard")</x:f>
        <x:v>Standard</x:v>
      </x:c>
    </x:row>
    <x:row r="1775">
      <x:c r="A1775" t="str">
        <x:f>'Raw_Data'!A1775</x:f>
        <x:v>C01774</x:v>
      </x:c>
      <x:c r="B1775" t="n">
        <x:f>'Raw_Data'!B1775</x:f>
        <x:v>23</x:v>
      </x:c>
      <x:c r="C1775" s="30" t="n">
        <x:f>'Raw_Data'!C1775</x:f>
        <x:v>43035</x:v>
      </x:c>
      <x:c r="D1775" t="n">
        <x:f>'Raw_Data'!D1775</x:f>
        <x:v>685</x:v>
      </x:c>
      <x:c r="E1775" t="n">
        <x:f>'Raw_Data'!E1775</x:f>
        <x:v>23</x:v>
      </x:c>
      <x:c r="F1775" t="str">
        <x:f>PROPER(TRIM('Raw_Data'!F1775))</x:f>
        <x:v>Classic</x:v>
      </x:c>
      <x:c r="G1775" t="str">
        <x:f>PROPER(TRIM('Raw_Data'!G1775))</x:f>
        <x:v>Direct Mail</x:v>
      </x:c>
      <x:c r="H1775" s="60" t="n">
        <x:f>'Raw_Data'!H1775</x:f>
        <x:v>5249</x:v>
      </x:c>
      <x:c r="I1775" s="60" t="n">
        <x:f>'Raw_Data'!I1775</x:f>
        <x:v>716.64</x:v>
      </x:c>
      <x:c r="J1775" s="32" t="n">
        <x:f>'Raw_Data'!J1775</x:f>
        <x:v>0.356</x:v>
      </x:c>
      <x:c r="K1775" s="32" t="n">
        <x:f>'Raw_Data'!K1775</x:f>
        <x:v>0.861</x:v>
      </x:c>
      <x:c r="L1775" t="n">
        <x:f>'Raw_Data'!L1775</x:f>
        <x:v>0</x:v>
      </x:c>
      <x:c r="M1775" t="n">
        <x:f>IF('Raw_Data'!M1775="",Assumptions!$B$15,'Raw_Data'!M1775)</x:f>
        <x:v>6</x:v>
      </x:c>
      <x:c r="N1775" s="32" t="n">
        <x:f>'Raw_Data'!N1775</x:f>
        <x:v>0.161</x:v>
      </x:c>
      <x:c r="O1775" t="str">
        <x:f>IF(OR(D1775&lt;620,L1775&gt;=2,J1775&gt;0.9),"High",IF(OR(D1775&lt;700,L1775=1,J1775&gt;0.75),"Medium","Low"))</x:f>
        <x:v>Medium</x:v>
      </x:c>
      <x:c r="P1775" s="30" t="n">
        <x:f>XLOOKUP(F1775,Assumptions!$A$4:$A$6,Assumptions!$B$4:$B$6)</x:f>
        <x:v>0</x:v>
      </x:c>
      <x:c r="Q1775" s="32" t="n">
        <x:f>XLOOKUP(F1775,Assumptions!$A$4:$A$6,Assumptions!$C$4:$C$6)</x:f>
        <x:v>0.229</x:v>
      </x:c>
      <x:c r="R1775" s="32" t="n">
        <x:f>XLOOKUP(F1775,Assumptions!$A$4:$A$6,Assumptions!$D$4:$D$6)</x:f>
        <x:v>0.015</x:v>
      </x:c>
      <x:c r="S1775" s="32" t="n">
        <x:f>XLOOKUP(F1775,Assumptions!$A$4:$A$6,Assumptions!$E$4:$E$6)</x:f>
        <x:v>0.0075</x:v>
      </x:c>
      <x:c r="T1775" s="32" t="n">
        <x:f>XLOOKUP(O1775,Assumptions!$H$4:$H$6,Assumptions!$I$4:$I$6)</x:f>
        <x:v>0.012</x:v>
      </x:c>
      <x:c r="U1775" s="30" t="n">
        <x:f>XLOOKUP(F1775,Assumptions!$A$4:$A$6,Assumptions!$F$4:$F$6)</x:f>
        <x:v>60</x:v>
      </x:c>
      <x:c r="V1775" s="60" t="n">
        <x:f>I1775*12</x:f>
        <x:v>8599.68</x:v>
      </x:c>
      <x:c r="W1775" s="60" t="n">
        <x:f>H1775*J1775*(1-K1775)*Q1775</x:f>
        <x:v>59.48080716400001</x:v>
      </x:c>
      <x:c r="X1775" s="60" t="n">
        <x:f>V1775*R1775</x:f>
        <x:v>128.9952</x:v>
      </x:c>
      <x:c r="Y1775" s="60" t="n">
        <x:f>V1775*S1775</x:f>
        <x:v>64.4976</x:v>
      </x:c>
      <x:c r="Z1775" s="60" t="n">
        <x:f>H1775*J1775*T1775</x:f>
        <x:v>22.423728</x:v>
      </x:c>
      <x:c r="AA1775" s="60" t="n">
        <x:f>P1775+W1775+X1775-Y1775-Z1775-U1775</x:f>
        <x:v>41.55467916400001</x:v>
      </x:c>
      <x:c r="AB1775" s="32" t="n">
        <x:f>IFERROR(AA1775/(P1775+W1775+X1775),0)</x:f>
        <x:v>0.22047728933392424</x:v>
      </x:c>
      <x:c r="AC1775" t="n">
        <x:f>IF(O1775="High",0,IF(I1775&gt;=1800,3,IF(I1775&gt;=900,2,1))+IF(K1775&gt;=0.9,2,IF(K1775&gt;=0.75,1,0))+IF(J1775&lt;=0.7,2,IF(J1775&lt;=0.85,1,0))+IF(M1775&gt;=8,1,0))</x:f>
        <x:v>4</x:v>
      </x:c>
      <x:c r="AD1775" t="str">
        <x:f>IF(AND(O1775&lt;&gt;"High",AC1775&gt;=Assumptions!$B$10,AA1775&gt;0),"Priority Growth",IF(AND(O1775="Low",AA1775&gt;0),"Maintain","Watch"))</x:f>
        <x:v>Watch</x:v>
      </x:c>
      <x:c r="AE1775" s="60" t="n">
        <x:f>MAX(AA1775,0)*N1775</x:f>
        <x:v>6.6903033454040015</x:v>
      </x:c>
      <x:c r="AF1775" t="str">
        <x:f>IF(AND(AA1775&gt;=Assumptions!$B$11,O1775&lt;&gt;"High",OR(N1775&gt;=Assumptions!$B$12,M1775&lt;=6)),"High","Standard")</x:f>
        <x:v>Standard</x:v>
      </x:c>
    </x:row>
    <x:row r="1776">
      <x:c r="A1776" t="str">
        <x:f>'Raw_Data'!A1776</x:f>
        <x:v>C01775</x:v>
      </x:c>
      <x:c r="B1776" t="n">
        <x:f>'Raw_Data'!B1776</x:f>
        <x:v>47</x:v>
      </x:c>
      <x:c r="C1776" s="30" t="n">
        <x:f>'Raw_Data'!C1776</x:f>
        <x:v>40466</x:v>
      </x:c>
      <x:c r="D1776" t="n">
        <x:f>'Raw_Data'!D1776</x:f>
        <x:v>761</x:v>
      </x:c>
      <x:c r="E1776" t="n">
        <x:f>'Raw_Data'!E1776</x:f>
        <x:v>76</x:v>
      </x:c>
      <x:c r="F1776" t="str">
        <x:f>PROPER(TRIM('Raw_Data'!F1776))</x:f>
        <x:v>Gold</x:v>
      </x:c>
      <x:c r="G1776" t="str">
        <x:f>PROPER(TRIM('Raw_Data'!G1776))</x:f>
        <x:v>Branch</x:v>
      </x:c>
      <x:c r="H1776" s="60" t="n">
        <x:f>'Raw_Data'!H1776</x:f>
        <x:v>8726</x:v>
      </x:c>
      <x:c r="I1776" s="60" t="n">
        <x:f>'Raw_Data'!I1776</x:f>
        <x:v>925.7</x:v>
      </x:c>
      <x:c r="J1776" s="32" t="n">
        <x:f>'Raw_Data'!J1776</x:f>
        <x:v>0.43</x:v>
      </x:c>
      <x:c r="K1776" s="32" t="n">
        <x:f>'Raw_Data'!K1776</x:f>
        <x:v>0.959</x:v>
      </x:c>
      <x:c r="L1776" t="n">
        <x:f>'Raw_Data'!L1776</x:f>
        <x:v>0</x:v>
      </x:c>
      <x:c r="M1776" t="n">
        <x:f>IF('Raw_Data'!M1776="",Assumptions!$B$15,'Raw_Data'!M1776)</x:f>
        <x:v>6</x:v>
      </x:c>
      <x:c r="N1776" s="32" t="n">
        <x:f>'Raw_Data'!N1776</x:f>
        <x:v>0.167</x:v>
      </x:c>
      <x:c r="O1776" t="str">
        <x:f>IF(OR(D1776&lt;620,L1776&gt;=2,J1776&gt;0.9),"High",IF(OR(D1776&lt;700,L1776=1,J1776&gt;0.75),"Medium","Low"))</x:f>
        <x:v>Low</x:v>
      </x:c>
      <x:c r="P1776" s="30" t="n">
        <x:f>XLOOKUP(F1776,Assumptions!$A$4:$A$6,Assumptions!$B$4:$B$6)</x:f>
        <x:v>95</x:v>
      </x:c>
      <x:c r="Q1776" s="32" t="n">
        <x:f>XLOOKUP(F1776,Assumptions!$A$4:$A$6,Assumptions!$C$4:$C$6)</x:f>
        <x:v>0.219</x:v>
      </x:c>
      <x:c r="R1776" s="32" t="n">
        <x:f>XLOOKUP(F1776,Assumptions!$A$4:$A$6,Assumptions!$D$4:$D$6)</x:f>
        <x:v>0.016</x:v>
      </x:c>
      <x:c r="S1776" s="32" t="n">
        <x:f>XLOOKUP(F1776,Assumptions!$A$4:$A$6,Assumptions!$E$4:$E$6)</x:f>
        <x:v>0.01</x:v>
      </x:c>
      <x:c r="T1776" s="32" t="n">
        <x:f>XLOOKUP(O1776,Assumptions!$H$4:$H$6,Assumptions!$I$4:$I$6)</x:f>
        <x:v>0.0035</x:v>
      </x:c>
      <x:c r="U1776" s="30" t="n">
        <x:f>XLOOKUP(F1776,Assumptions!$A$4:$A$6,Assumptions!$F$4:$F$6)</x:f>
        <x:v>90</x:v>
      </x:c>
      <x:c r="V1776" s="60" t="n">
        <x:f>I1776*12</x:f>
        <x:v>11108.400000000001</x:v>
      </x:c>
      <x:c r="W1776" s="60" t="n">
        <x:f>H1776*J1776*(1-K1776)*Q1776</x:f>
        <x:v>33.690824220000025</x:v>
      </x:c>
      <x:c r="X1776" s="60" t="n">
        <x:f>V1776*R1776</x:f>
        <x:v>177.73440000000002</x:v>
      </x:c>
      <x:c r="Y1776" s="60" t="n">
        <x:f>V1776*S1776</x:f>
        <x:v>111.08400000000002</x:v>
      </x:c>
      <x:c r="Z1776" s="60" t="n">
        <x:f>H1776*J1776*T1776</x:f>
        <x:v>13.132629999999999</x:v>
      </x:c>
      <x:c r="AA1776" s="60" t="n">
        <x:f>P1776+W1776+X1776-Y1776-Z1776-U1776</x:f>
        <x:v>92.20859422000001</x:v>
      </x:c>
      <x:c r="AB1776" s="32" t="n">
        <x:f>IFERROR(AA1776/(P1776+W1776+X1776),0)</x:f>
        <x:v>0.3009171142966946</x:v>
      </x:c>
      <x:c r="AC1776" t="n">
        <x:f>IF(O1776="High",0,IF(I1776&gt;=1800,3,IF(I1776&gt;=900,2,1))+IF(K1776&gt;=0.9,2,IF(K1776&gt;=0.75,1,0))+IF(J1776&lt;=0.7,2,IF(J1776&lt;=0.85,1,0))+IF(M1776&gt;=8,1,0))</x:f>
        <x:v>6</x:v>
      </x:c>
      <x:c r="AD1776" t="str">
        <x:f>IF(AND(O1776&lt;&gt;"High",AC1776&gt;=Assumptions!$B$10,AA1776&gt;0),"Priority Growth",IF(AND(O1776="Low",AA1776&gt;0),"Maintain","Watch"))</x:f>
        <x:v>Priority Growth</x:v>
      </x:c>
      <x:c r="AE1776" s="60" t="n">
        <x:f>MAX(AA1776,0)*N1776</x:f>
        <x:v>15.398835234740002</x:v>
      </x:c>
      <x:c r="AF1776" t="str">
        <x:f>IF(AND(AA1776&gt;=Assumptions!$B$11,O1776&lt;&gt;"High",OR(N1776&gt;=Assumptions!$B$12,M1776&lt;=6)),"High","Standard")</x:f>
        <x:v>Standard</x:v>
      </x:c>
    </x:row>
    <x:row r="1777">
      <x:c r="A1777" t="str">
        <x:f>'Raw_Data'!A1777</x:f>
        <x:v>C01776</x:v>
      </x:c>
      <x:c r="B1777" t="n">
        <x:f>'Raw_Data'!B1777</x:f>
        <x:v>60</x:v>
      </x:c>
      <x:c r="C1777" s="30" t="n">
        <x:f>'Raw_Data'!C1777</x:f>
        <x:v>69732</x:v>
      </x:c>
      <x:c r="D1777" t="n">
        <x:f>'Raw_Data'!D1777</x:f>
        <x:v>614</x:v>
      </x:c>
      <x:c r="E1777" t="n">
        <x:f>'Raw_Data'!E1777</x:f>
        <x:v>34</x:v>
      </x:c>
      <x:c r="F1777" t="str">
        <x:f>PROPER(TRIM('Raw_Data'!F1777))</x:f>
        <x:v>Classic</x:v>
      </x:c>
      <x:c r="G1777" t="str">
        <x:f>PROPER(TRIM('Raw_Data'!G1777))</x:f>
        <x:v>Branch</x:v>
      </x:c>
      <x:c r="H1777" s="60" t="n">
        <x:f>'Raw_Data'!H1777</x:f>
        <x:v>3493</x:v>
      </x:c>
      <x:c r="I1777" s="60" t="n">
        <x:f>'Raw_Data'!I1777</x:f>
        <x:v>838.76</x:v>
      </x:c>
      <x:c r="J1777" s="32" t="n">
        <x:f>'Raw_Data'!J1777</x:f>
        <x:v>0.737</x:v>
      </x:c>
      <x:c r="K1777" s="32" t="n">
        <x:f>'Raw_Data'!K1777</x:f>
        <x:v>0.697</x:v>
      </x:c>
      <x:c r="L1777" t="n">
        <x:f>'Raw_Data'!L1777</x:f>
        <x:v>0</x:v>
      </x:c>
      <x:c r="M1777" t="n">
        <x:f>IF('Raw_Data'!M1777="",Assumptions!$B$15,'Raw_Data'!M1777)</x:f>
        <x:v>7</x:v>
      </x:c>
      <x:c r="N1777" s="32" t="n">
        <x:f>'Raw_Data'!N1777</x:f>
        <x:v>0.092</x:v>
      </x:c>
      <x:c r="O1777" t="str">
        <x:f>IF(OR(D1777&lt;620,L1777&gt;=2,J1777&gt;0.9),"High",IF(OR(D1777&lt;700,L1777=1,J1777&gt;0.75),"Medium","Low"))</x:f>
        <x:v>High</x:v>
      </x:c>
      <x:c r="P1777" s="30" t="n">
        <x:f>XLOOKUP(F1777,Assumptions!$A$4:$A$6,Assumptions!$B$4:$B$6)</x:f>
        <x:v>0</x:v>
      </x:c>
      <x:c r="Q1777" s="32" t="n">
        <x:f>XLOOKUP(F1777,Assumptions!$A$4:$A$6,Assumptions!$C$4:$C$6)</x:f>
        <x:v>0.229</x:v>
      </x:c>
      <x:c r="R1777" s="32" t="n">
        <x:f>XLOOKUP(F1777,Assumptions!$A$4:$A$6,Assumptions!$D$4:$D$6)</x:f>
        <x:v>0.015</x:v>
      </x:c>
      <x:c r="S1777" s="32" t="n">
        <x:f>XLOOKUP(F1777,Assumptions!$A$4:$A$6,Assumptions!$E$4:$E$6)</x:f>
        <x:v>0.0075</x:v>
      </x:c>
      <x:c r="T1777" s="32" t="n">
        <x:f>XLOOKUP(O1777,Assumptions!$H$4:$H$6,Assumptions!$I$4:$I$6)</x:f>
        <x:v>0.045</x:v>
      </x:c>
      <x:c r="U1777" s="30" t="n">
        <x:f>XLOOKUP(F1777,Assumptions!$A$4:$A$6,Assumptions!$F$4:$F$6)</x:f>
        <x:v>60</x:v>
      </x:c>
      <x:c r="V1777" s="60" t="n">
        <x:f>I1777*12</x:f>
        <x:v>10065.119999999999</x:v>
      </x:c>
      <x:c r="W1777" s="60" t="n">
        <x:f>H1777*J1777*(1-K1777)*Q1777</x:f>
        <x:v>178.62579896700004</x:v>
      </x:c>
      <x:c r="X1777" s="60" t="n">
        <x:f>V1777*R1777</x:f>
        <x:v>150.97679999999997</x:v>
      </x:c>
      <x:c r="Y1777" s="60" t="n">
        <x:f>V1777*S1777</x:f>
        <x:v>75.48839999999998</x:v>
      </x:c>
      <x:c r="Z1777" s="60" t="n">
        <x:f>H1777*J1777*T1777</x:f>
        <x:v>115.845345</x:v>
      </x:c>
      <x:c r="AA1777" s="60" t="n">
        <x:f>P1777+W1777+X1777-Y1777-Z1777-U1777</x:f>
        <x:v>78.26885396700004</x:v>
      </x:c>
      <x:c r="AB1777" s="32" t="n">
        <x:f>IFERROR(AA1777/(P1777+W1777+X1777),0)</x:f>
        <x:v>0.2374643106950633</x:v>
      </x:c>
      <x:c r="AC1777" t="n">
        <x:f>IF(O1777="High",0,IF(I1777&gt;=1800,3,IF(I1777&gt;=900,2,1))+IF(K1777&gt;=0.9,2,IF(K1777&gt;=0.75,1,0))+IF(J1777&lt;=0.7,2,IF(J1777&lt;=0.85,1,0))+IF(M1777&gt;=8,1,0))</x:f>
        <x:v>0</x:v>
      </x:c>
      <x:c r="AD1777" t="str">
        <x:f>IF(AND(O1777&lt;&gt;"High",AC1777&gt;=Assumptions!$B$10,AA1777&gt;0),"Priority Growth",IF(AND(O1777="Low",AA1777&gt;0),"Maintain","Watch"))</x:f>
        <x:v>Watch</x:v>
      </x:c>
      <x:c r="AE1777" s="60" t="n">
        <x:f>MAX(AA1777,0)*N1777</x:f>
        <x:v>7.200734564964003</x:v>
      </x:c>
      <x:c r="AF1777" t="str">
        <x:f>IF(AND(AA1777&gt;=Assumptions!$B$11,O1777&lt;&gt;"High",OR(N1777&gt;=Assumptions!$B$12,M1777&lt;=6)),"High","Standard")</x:f>
        <x:v>Standard</x:v>
      </x:c>
    </x:row>
    <x:row r="1778">
      <x:c r="A1778" t="str">
        <x:f>'Raw_Data'!A1778</x:f>
        <x:v>C01777</x:v>
      </x:c>
      <x:c r="B1778" t="n">
        <x:f>'Raw_Data'!B1778</x:f>
        <x:v>29</x:v>
      </x:c>
      <x:c r="C1778" s="30" t="n">
        <x:f>'Raw_Data'!C1778</x:f>
        <x:v>42543</x:v>
      </x:c>
      <x:c r="D1778" t="n">
        <x:f>'Raw_Data'!D1778</x:f>
        <x:v>668</x:v>
      </x:c>
      <x:c r="E1778" t="n">
        <x:f>'Raw_Data'!E1778</x:f>
        <x:v>55</x:v>
      </x:c>
      <x:c r="F1778" t="str">
        <x:f>PROPER(TRIM('Raw_Data'!F1778))</x:f>
        <x:v>Classic</x:v>
      </x:c>
      <x:c r="G1778" t="str">
        <x:f>PROPER(TRIM('Raw_Data'!G1778))</x:f>
        <x:v>Direct Mail</x:v>
      </x:c>
      <x:c r="H1778" s="60" t="n">
        <x:f>'Raw_Data'!H1778</x:f>
        <x:v>3163</x:v>
      </x:c>
      <x:c r="I1778" s="60" t="n">
        <x:f>'Raw_Data'!I1778</x:f>
        <x:v>266.16</x:v>
      </x:c>
      <x:c r="J1778" s="32" t="n">
        <x:f>'Raw_Data'!J1778</x:f>
        <x:v>0.405</x:v>
      </x:c>
      <x:c r="K1778" s="32" t="n">
        <x:f>'Raw_Data'!K1778</x:f>
        <x:v>0.655</x:v>
      </x:c>
      <x:c r="L1778" t="n">
        <x:f>'Raw_Data'!L1778</x:f>
        <x:v>0</x:v>
      </x:c>
      <x:c r="M1778" t="n">
        <x:f>IF('Raw_Data'!M1778="",Assumptions!$B$15,'Raw_Data'!M1778)</x:f>
        <x:v>7</x:v>
      </x:c>
      <x:c r="N1778" s="32" t="n">
        <x:f>'Raw_Data'!N1778</x:f>
        <x:v>0.089</x:v>
      </x:c>
      <x:c r="O1778" t="str">
        <x:f>IF(OR(D1778&lt;620,L1778&gt;=2,J1778&gt;0.9),"High",IF(OR(D1778&lt;700,L1778=1,J1778&gt;0.75),"Medium","Low"))</x:f>
        <x:v>Medium</x:v>
      </x:c>
      <x:c r="P1778" s="30" t="n">
        <x:f>XLOOKUP(F1778,Assumptions!$A$4:$A$6,Assumptions!$B$4:$B$6)</x:f>
        <x:v>0</x:v>
      </x:c>
      <x:c r="Q1778" s="32" t="n">
        <x:f>XLOOKUP(F1778,Assumptions!$A$4:$A$6,Assumptions!$C$4:$C$6)</x:f>
        <x:v>0.229</x:v>
      </x:c>
      <x:c r="R1778" s="32" t="n">
        <x:f>XLOOKUP(F1778,Assumptions!$A$4:$A$6,Assumptions!$D$4:$D$6)</x:f>
        <x:v>0.015</x:v>
      </x:c>
      <x:c r="S1778" s="32" t="n">
        <x:f>XLOOKUP(F1778,Assumptions!$A$4:$A$6,Assumptions!$E$4:$E$6)</x:f>
        <x:v>0.0075</x:v>
      </x:c>
      <x:c r="T1778" s="32" t="n">
        <x:f>XLOOKUP(O1778,Assumptions!$H$4:$H$6,Assumptions!$I$4:$I$6)</x:f>
        <x:v>0.012</x:v>
      </x:c>
      <x:c r="U1778" s="30" t="n">
        <x:f>XLOOKUP(F1778,Assumptions!$A$4:$A$6,Assumptions!$F$4:$F$6)</x:f>
        <x:v>60</x:v>
      </x:c>
      <x:c r="V1778" s="60" t="n">
        <x:f>I1778*12</x:f>
        <x:v>3193.92</x:v>
      </x:c>
      <x:c r="W1778" s="60" t="n">
        <x:f>H1778*J1778*(1-K1778)*Q1778</x:f>
        <x:v>101.20659007500001</x:v>
      </x:c>
      <x:c r="X1778" s="60" t="n">
        <x:f>V1778*R1778</x:f>
        <x:v>47.9088</x:v>
      </x:c>
      <x:c r="Y1778" s="60" t="n">
        <x:f>V1778*S1778</x:f>
        <x:v>23.9544</x:v>
      </x:c>
      <x:c r="Z1778" s="60" t="n">
        <x:f>H1778*J1778*T1778</x:f>
        <x:v>15.372180000000002</x:v>
      </x:c>
      <x:c r="AA1778" s="60" t="n">
        <x:f>P1778+W1778+X1778-Y1778-Z1778-U1778</x:f>
        <x:v>49.788810075</x:v>
      </x:c>
      <x:c r="AB1778" s="32" t="n">
        <x:f>IFERROR(AA1778/(P1778+W1778+X1778),0)</x:f>
        <x:v>0.33389450981523716</x:v>
      </x:c>
      <x:c r="AC1778" t="n">
        <x:f>IF(O1778="High",0,IF(I1778&gt;=1800,3,IF(I1778&gt;=900,2,1))+IF(K1778&gt;=0.9,2,IF(K1778&gt;=0.75,1,0))+IF(J1778&lt;=0.7,2,IF(J1778&lt;=0.85,1,0))+IF(M1778&gt;=8,1,0))</x:f>
        <x:v>3</x:v>
      </x:c>
      <x:c r="AD1778" t="str">
        <x:f>IF(AND(O1778&lt;&gt;"High",AC1778&gt;=Assumptions!$B$10,AA1778&gt;0),"Priority Growth",IF(AND(O1778="Low",AA1778&gt;0),"Maintain","Watch"))</x:f>
        <x:v>Watch</x:v>
      </x:c>
      <x:c r="AE1778" s="60" t="n">
        <x:f>MAX(AA1778,0)*N1778</x:f>
        <x:v>4.431204096675</x:v>
      </x:c>
      <x:c r="AF1778" t="str">
        <x:f>IF(AND(AA1778&gt;=Assumptions!$B$11,O1778&lt;&gt;"High",OR(N1778&gt;=Assumptions!$B$12,M1778&lt;=6)),"High","Standard")</x:f>
        <x:v>Standard</x:v>
      </x:c>
    </x:row>
    <x:row r="1779">
      <x:c r="A1779" t="str">
        <x:f>'Raw_Data'!A1779</x:f>
        <x:v>C01778</x:v>
      </x:c>
      <x:c r="B1779" t="n">
        <x:f>'Raw_Data'!B1779</x:f>
        <x:v>40</x:v>
      </x:c>
      <x:c r="C1779" s="30" t="n">
        <x:f>'Raw_Data'!C1779</x:f>
        <x:v>50181</x:v>
      </x:c>
      <x:c r="D1779" t="n">
        <x:f>'Raw_Data'!D1779</x:f>
        <x:v>692</x:v>
      </x:c>
      <x:c r="E1779" t="n">
        <x:f>'Raw_Data'!E1779</x:f>
        <x:v>11</x:v>
      </x:c>
      <x:c r="F1779" t="str">
        <x:f>PROPER(TRIM('Raw_Data'!F1779))</x:f>
        <x:v>Classic</x:v>
      </x:c>
      <x:c r="G1779" t="str">
        <x:f>PROPER(TRIM('Raw_Data'!G1779))</x:f>
        <x:v>Direct Mail</x:v>
      </x:c>
      <x:c r="H1779" s="60" t="n">
        <x:f>'Raw_Data'!H1779</x:f>
        <x:v>8468</x:v>
      </x:c>
      <x:c r="I1779" s="60" t="n">
        <x:f>'Raw_Data'!I1779</x:f>
        <x:v>718.79</x:v>
      </x:c>
      <x:c r="J1779" s="32" t="n">
        <x:f>'Raw_Data'!J1779</x:f>
        <x:v>0.316</x:v>
      </x:c>
      <x:c r="K1779" s="32" t="n">
        <x:f>'Raw_Data'!K1779</x:f>
        <x:v>0.73</x:v>
      </x:c>
      <x:c r="L1779" t="n">
        <x:f>'Raw_Data'!L1779</x:f>
        <x:v>0</x:v>
      </x:c>
      <x:c r="M1779" t="n">
        <x:f>IF('Raw_Data'!M1779="",Assumptions!$B$15,'Raw_Data'!M1779)</x:f>
        <x:v>5</x:v>
      </x:c>
      <x:c r="N1779" s="32" t="n">
        <x:f>'Raw_Data'!N1779</x:f>
        <x:v>0.203</x:v>
      </x:c>
      <x:c r="O1779" t="str">
        <x:f>IF(OR(D1779&lt;620,L1779&gt;=2,J1779&gt;0.9),"High",IF(OR(D1779&lt;700,L1779=1,J1779&gt;0.75),"Medium","Low"))</x:f>
        <x:v>Medium</x:v>
      </x:c>
      <x:c r="P1779" s="30" t="n">
        <x:f>XLOOKUP(F1779,Assumptions!$A$4:$A$6,Assumptions!$B$4:$B$6)</x:f>
        <x:v>0</x:v>
      </x:c>
      <x:c r="Q1779" s="32" t="n">
        <x:f>XLOOKUP(F1779,Assumptions!$A$4:$A$6,Assumptions!$C$4:$C$6)</x:f>
        <x:v>0.229</x:v>
      </x:c>
      <x:c r="R1779" s="32" t="n">
        <x:f>XLOOKUP(F1779,Assumptions!$A$4:$A$6,Assumptions!$D$4:$D$6)</x:f>
        <x:v>0.015</x:v>
      </x:c>
      <x:c r="S1779" s="32" t="n">
        <x:f>XLOOKUP(F1779,Assumptions!$A$4:$A$6,Assumptions!$E$4:$E$6)</x:f>
        <x:v>0.0075</x:v>
      </x:c>
      <x:c r="T1779" s="32" t="n">
        <x:f>XLOOKUP(O1779,Assumptions!$H$4:$H$6,Assumptions!$I$4:$I$6)</x:f>
        <x:v>0.012</x:v>
      </x:c>
      <x:c r="U1779" s="30" t="n">
        <x:f>XLOOKUP(F1779,Assumptions!$A$4:$A$6,Assumptions!$F$4:$F$6)</x:f>
        <x:v>60</x:v>
      </x:c>
      <x:c r="V1779" s="60" t="n">
        <x:f>I1779*12</x:f>
        <x:v>8625.48</x:v>
      </x:c>
      <x:c r="W1779" s="60" t="n">
        <x:f>H1779*J1779*(1-K1779)*Q1779</x:f>
        <x:v>165.45015504000003</x:v>
      </x:c>
      <x:c r="X1779" s="60" t="n">
        <x:f>V1779*R1779</x:f>
        <x:v>129.38219999999998</x:v>
      </x:c>
      <x:c r="Y1779" s="60" t="n">
        <x:f>V1779*S1779</x:f>
        <x:v>64.69109999999999</x:v>
      </x:c>
      <x:c r="Z1779" s="60" t="n">
        <x:f>H1779*J1779*T1779</x:f>
        <x:v>32.110656</x:v>
      </x:c>
      <x:c r="AA1779" s="60" t="n">
        <x:f>P1779+W1779+X1779-Y1779-Z1779-U1779</x:f>
        <x:v>138.03059904000003</x:v>
      </x:c>
      <x:c r="AB1779" s="32" t="n">
        <x:f>IFERROR(AA1779/(P1779+W1779+X1779),0)</x:f>
        <x:v>0.46816638906972524</x:v>
      </x:c>
      <x:c r="AC1779" t="n">
        <x:f>IF(O1779="High",0,IF(I1779&gt;=1800,3,IF(I1779&gt;=900,2,1))+IF(K1779&gt;=0.9,2,IF(K1779&gt;=0.75,1,0))+IF(J1779&lt;=0.7,2,IF(J1779&lt;=0.85,1,0))+IF(M1779&gt;=8,1,0))</x:f>
        <x:v>3</x:v>
      </x:c>
      <x:c r="AD1779" t="str">
        <x:f>IF(AND(O1779&lt;&gt;"High",AC1779&gt;=Assumptions!$B$10,AA1779&gt;0),"Priority Growth",IF(AND(O1779="Low",AA1779&gt;0),"Maintain","Watch"))</x:f>
        <x:v>Watch</x:v>
      </x:c>
      <x:c r="AE1779" s="60" t="n">
        <x:f>MAX(AA1779,0)*N1779</x:f>
        <x:v>28.020211605120007</x:v>
      </x:c>
      <x:c r="AF1779" t="str">
        <x:f>IF(AND(AA1779&gt;=Assumptions!$B$11,O1779&lt;&gt;"High",OR(N1779&gt;=Assumptions!$B$12,M1779&lt;=6)),"High","Standard")</x:f>
        <x:v>Standard</x:v>
      </x:c>
    </x:row>
    <x:row r="1780">
      <x:c r="A1780" t="str">
        <x:f>'Raw_Data'!A1780</x:f>
        <x:v>C01779</x:v>
      </x:c>
      <x:c r="B1780" t="n">
        <x:f>'Raw_Data'!B1780</x:f>
        <x:v>25</x:v>
      </x:c>
      <x:c r="C1780" s="30" t="n">
        <x:f>'Raw_Data'!C1780</x:f>
        <x:v>108944</x:v>
      </x:c>
      <x:c r="D1780" t="n">
        <x:f>'Raw_Data'!D1780</x:f>
        <x:v>715</x:v>
      </x:c>
      <x:c r="E1780" t="n">
        <x:f>'Raw_Data'!E1780</x:f>
        <x:v>39</x:v>
      </x:c>
      <x:c r="F1780" t="str">
        <x:f>PROPER(TRIM('Raw_Data'!F1780))</x:f>
        <x:v>Gold</x:v>
      </x:c>
      <x:c r="G1780" t="str">
        <x:f>PROPER(TRIM('Raw_Data'!G1780))</x:f>
        <x:v>Partner</x:v>
      </x:c>
      <x:c r="H1780" s="60" t="n">
        <x:f>'Raw_Data'!H1780</x:f>
        <x:v>19515</x:v>
      </x:c>
      <x:c r="I1780" s="60" t="n">
        <x:f>'Raw_Data'!I1780</x:f>
        <x:v>1994.96</x:v>
      </x:c>
      <x:c r="J1780" s="32" t="n">
        <x:f>'Raw_Data'!J1780</x:f>
        <x:v>0.492</x:v>
      </x:c>
      <x:c r="K1780" s="32" t="n">
        <x:f>'Raw_Data'!K1780</x:f>
        <x:v>1</x:v>
      </x:c>
      <x:c r="L1780" t="n">
        <x:f>'Raw_Data'!L1780</x:f>
        <x:v>0</x:v>
      </x:c>
      <x:c r="M1780" t="n">
        <x:f>IF('Raw_Data'!M1780="",Assumptions!$B$15,'Raw_Data'!M1780)</x:f>
        <x:v>8</x:v>
      </x:c>
      <x:c r="N1780" s="32" t="n">
        <x:f>'Raw_Data'!N1780</x:f>
        <x:v>0.086</x:v>
      </x:c>
      <x:c r="O1780" t="str">
        <x:f>IF(OR(D1780&lt;620,L1780&gt;=2,J1780&gt;0.9),"High",IF(OR(D1780&lt;700,L1780=1,J1780&gt;0.75),"Medium","Low"))</x:f>
        <x:v>Low</x:v>
      </x:c>
      <x:c r="P1780" s="30" t="n">
        <x:f>XLOOKUP(F1780,Assumptions!$A$4:$A$6,Assumptions!$B$4:$B$6)</x:f>
        <x:v>95</x:v>
      </x:c>
      <x:c r="Q1780" s="32" t="n">
        <x:f>XLOOKUP(F1780,Assumptions!$A$4:$A$6,Assumptions!$C$4:$C$6)</x:f>
        <x:v>0.219</x:v>
      </x:c>
      <x:c r="R1780" s="32" t="n">
        <x:f>XLOOKUP(F1780,Assumptions!$A$4:$A$6,Assumptions!$D$4:$D$6)</x:f>
        <x:v>0.016</x:v>
      </x:c>
      <x:c r="S1780" s="32" t="n">
        <x:f>XLOOKUP(F1780,Assumptions!$A$4:$A$6,Assumptions!$E$4:$E$6)</x:f>
        <x:v>0.01</x:v>
      </x:c>
      <x:c r="T1780" s="32" t="n">
        <x:f>XLOOKUP(O1780,Assumptions!$H$4:$H$6,Assumptions!$I$4:$I$6)</x:f>
        <x:v>0.0035</x:v>
      </x:c>
      <x:c r="U1780" s="30" t="n">
        <x:f>XLOOKUP(F1780,Assumptions!$A$4:$A$6,Assumptions!$F$4:$F$6)</x:f>
        <x:v>90</x:v>
      </x:c>
      <x:c r="V1780" s="60" t="n">
        <x:f>I1780*12</x:f>
        <x:v>23939.52</x:v>
      </x:c>
      <x:c r="W1780" s="60" t="n">
        <x:f>H1780*J1780*(1-K1780)*Q1780</x:f>
        <x:v>0</x:v>
      </x:c>
      <x:c r="X1780" s="60" t="n">
        <x:f>V1780*R1780</x:f>
        <x:v>383.03232</x:v>
      </x:c>
      <x:c r="Y1780" s="60" t="n">
        <x:f>V1780*S1780</x:f>
        <x:v>239.39520000000002</x:v>
      </x:c>
      <x:c r="Z1780" s="60" t="n">
        <x:f>H1780*J1780*T1780</x:f>
        <x:v>33.60483</x:v>
      </x:c>
      <x:c r="AA1780" s="60" t="n">
        <x:f>P1780+W1780+X1780-Y1780-Z1780-U1780</x:f>
        <x:v>115.03229000000002</x:v>
      </x:c>
      <x:c r="AB1780" s="32" t="n">
        <x:f>IFERROR(AA1780/(P1780+W1780+X1780),0)</x:f>
        <x:v>0.24063705567021076</x:v>
      </x:c>
      <x:c r="AC1780" t="n">
        <x:f>IF(O1780="High",0,IF(I1780&gt;=1800,3,IF(I1780&gt;=900,2,1))+IF(K1780&gt;=0.9,2,IF(K1780&gt;=0.75,1,0))+IF(J1780&lt;=0.7,2,IF(J1780&lt;=0.85,1,0))+IF(M1780&gt;=8,1,0))</x:f>
        <x:v>8</x:v>
      </x:c>
      <x:c r="AD1780" t="str">
        <x:f>IF(AND(O1780&lt;&gt;"High",AC1780&gt;=Assumptions!$B$10,AA1780&gt;0),"Priority Growth",IF(AND(O1780="Low",AA1780&gt;0),"Maintain","Watch"))</x:f>
        <x:v>Priority Growth</x:v>
      </x:c>
      <x:c r="AE1780" s="60" t="n">
        <x:f>MAX(AA1780,0)*N1780</x:f>
        <x:v>9.892776940000001</x:v>
      </x:c>
      <x:c r="AF1780" t="str">
        <x:f>IF(AND(AA1780&gt;=Assumptions!$B$11,O1780&lt;&gt;"High",OR(N1780&gt;=Assumptions!$B$12,M1780&lt;=6)),"High","Standard")</x:f>
        <x:v>Standard</x:v>
      </x:c>
    </x:row>
    <x:row r="1781">
      <x:c r="A1781" t="str">
        <x:f>'Raw_Data'!A1781</x:f>
        <x:v>C01780</x:v>
      </x:c>
      <x:c r="B1781" t="n">
        <x:f>'Raw_Data'!B1781</x:f>
        <x:v>50</x:v>
      </x:c>
      <x:c r="C1781" s="30" t="n">
        <x:f>'Raw_Data'!C1781</x:f>
        <x:v>51462</x:v>
      </x:c>
      <x:c r="D1781" t="n">
        <x:f>'Raw_Data'!D1781</x:f>
        <x:v>791</x:v>
      </x:c>
      <x:c r="E1781" t="n">
        <x:f>'Raw_Data'!E1781</x:f>
        <x:v>20</x:v>
      </x:c>
      <x:c r="F1781" t="str">
        <x:f>PROPER(TRIM('Raw_Data'!F1781))</x:f>
        <x:v>Gold</x:v>
      </x:c>
      <x:c r="G1781" t="str">
        <x:f>PROPER(TRIM('Raw_Data'!G1781))</x:f>
        <x:v>Digital</x:v>
      </x:c>
      <x:c r="H1781" s="60" t="n">
        <x:f>'Raw_Data'!H1781</x:f>
        <x:v>11433</x:v>
      </x:c>
      <x:c r="I1781" s="60" t="n">
        <x:f>'Raw_Data'!I1781</x:f>
        <x:v>1387.84</x:v>
      </x:c>
      <x:c r="J1781" s="32" t="n">
        <x:f>'Raw_Data'!J1781</x:f>
        <x:v>0.227</x:v>
      </x:c>
      <x:c r="K1781" s="32" t="n">
        <x:f>'Raw_Data'!K1781</x:f>
        <x:v>0.941</x:v>
      </x:c>
      <x:c r="L1781" t="n">
        <x:f>'Raw_Data'!L1781</x:f>
        <x:v>0</x:v>
      </x:c>
      <x:c r="M1781" t="n">
        <x:f>IF('Raw_Data'!M1781="",Assumptions!$B$15,'Raw_Data'!M1781)</x:f>
        <x:v>5</x:v>
      </x:c>
      <x:c r="N1781" s="32" t="n">
        <x:f>'Raw_Data'!N1781</x:f>
        <x:v>0.204</x:v>
      </x:c>
      <x:c r="O1781" t="str">
        <x:f>IF(OR(D1781&lt;620,L1781&gt;=2,J1781&gt;0.9),"High",IF(OR(D1781&lt;700,L1781=1,J1781&gt;0.75),"Medium","Low"))</x:f>
        <x:v>Low</x:v>
      </x:c>
      <x:c r="P1781" s="30" t="n">
        <x:f>XLOOKUP(F1781,Assumptions!$A$4:$A$6,Assumptions!$B$4:$B$6)</x:f>
        <x:v>95</x:v>
      </x:c>
      <x:c r="Q1781" s="32" t="n">
        <x:f>XLOOKUP(F1781,Assumptions!$A$4:$A$6,Assumptions!$C$4:$C$6)</x:f>
        <x:v>0.219</x:v>
      </x:c>
      <x:c r="R1781" s="32" t="n">
        <x:f>XLOOKUP(F1781,Assumptions!$A$4:$A$6,Assumptions!$D$4:$D$6)</x:f>
        <x:v>0.016</x:v>
      </x:c>
      <x:c r="S1781" s="32" t="n">
        <x:f>XLOOKUP(F1781,Assumptions!$A$4:$A$6,Assumptions!$E$4:$E$6)</x:f>
        <x:v>0.01</x:v>
      </x:c>
      <x:c r="T1781" s="32" t="n">
        <x:f>XLOOKUP(O1781,Assumptions!$H$4:$H$6,Assumptions!$I$4:$I$6)</x:f>
        <x:v>0.0035</x:v>
      </x:c>
      <x:c r="U1781" s="30" t="n">
        <x:f>XLOOKUP(F1781,Assumptions!$A$4:$A$6,Assumptions!$F$4:$F$6)</x:f>
        <x:v>90</x:v>
      </x:c>
      <x:c r="V1781" s="60" t="n">
        <x:f>I1781*12</x:f>
        <x:v>16654.079999999998</x:v>
      </x:c>
      <x:c r="W1781" s="60" t="n">
        <x:f>H1781*J1781*(1-K1781)*Q1781</x:f>
        <x:v>33.53375501100003</x:v>
      </x:c>
      <x:c r="X1781" s="60" t="n">
        <x:f>V1781*R1781</x:f>
        <x:v>266.46527999999995</x:v>
      </x:c>
      <x:c r="Y1781" s="60" t="n">
        <x:f>V1781*S1781</x:f>
        <x:v>166.5408</x:v>
      </x:c>
      <x:c r="Z1781" s="60" t="n">
        <x:f>H1781*J1781*T1781</x:f>
        <x:v>9.0835185</x:v>
      </x:c>
      <x:c r="AA1781" s="60" t="n">
        <x:f>P1781+W1781+X1781-Y1781-Z1781-U1781</x:f>
        <x:v>129.374716511</x:v>
      </x:c>
      <x:c r="AB1781" s="32" t="n">
        <x:f>IFERROR(AA1781/(P1781+W1781+X1781),0)</x:f>
        <x:v>0.32753172803927777</x:v>
      </x:c>
      <x:c r="AC1781" t="n">
        <x:f>IF(O1781="High",0,IF(I1781&gt;=1800,3,IF(I1781&gt;=900,2,1))+IF(K1781&gt;=0.9,2,IF(K1781&gt;=0.75,1,0))+IF(J1781&lt;=0.7,2,IF(J1781&lt;=0.85,1,0))+IF(M1781&gt;=8,1,0))</x:f>
        <x:v>6</x:v>
      </x:c>
      <x:c r="AD1781" t="str">
        <x:f>IF(AND(O1781&lt;&gt;"High",AC1781&gt;=Assumptions!$B$10,AA1781&gt;0),"Priority Growth",IF(AND(O1781="Low",AA1781&gt;0),"Maintain","Watch"))</x:f>
        <x:v>Priority Growth</x:v>
      </x:c>
      <x:c r="AE1781" s="60" t="n">
        <x:f>MAX(AA1781,0)*N1781</x:f>
        <x:v>26.392442168244</x:v>
      </x:c>
      <x:c r="AF1781" t="str">
        <x:f>IF(AND(AA1781&gt;=Assumptions!$B$11,O1781&lt;&gt;"High",OR(N1781&gt;=Assumptions!$B$12,M1781&lt;=6)),"High","Standard")</x:f>
        <x:v>Standard</x:v>
      </x:c>
    </x:row>
    <x:row r="1782">
      <x:c r="A1782" t="str">
        <x:f>'Raw_Data'!A1782</x:f>
        <x:v>C01781</x:v>
      </x:c>
      <x:c r="B1782" t="n">
        <x:f>'Raw_Data'!B1782</x:f>
        <x:v>45</x:v>
      </x:c>
      <x:c r="C1782" s="30" t="n">
        <x:f>'Raw_Data'!C1782</x:f>
        <x:v>56549</x:v>
      </x:c>
      <x:c r="D1782" t="n">
        <x:f>'Raw_Data'!D1782</x:f>
        <x:v>619</x:v>
      </x:c>
      <x:c r="E1782" t="n">
        <x:f>'Raw_Data'!E1782</x:f>
        <x:v>120</x:v>
      </x:c>
      <x:c r="F1782" t="str">
        <x:f>PROPER(TRIM('Raw_Data'!F1782))</x:f>
        <x:v>Classic</x:v>
      </x:c>
      <x:c r="G1782" t="str">
        <x:f>PROPER(TRIM('Raw_Data'!G1782))</x:f>
        <x:v>Partner</x:v>
      </x:c>
      <x:c r="H1782" s="60" t="n">
        <x:f>'Raw_Data'!H1782</x:f>
        <x:v>1485</x:v>
      </x:c>
      <x:c r="I1782" s="60" t="n">
        <x:f>'Raw_Data'!I1782</x:f>
        <x:v>205.03</x:v>
      </x:c>
      <x:c r="J1782" s="32" t="n">
        <x:f>'Raw_Data'!J1782</x:f>
        <x:v>0.449</x:v>
      </x:c>
      <x:c r="K1782" s="32" t="n">
        <x:f>'Raw_Data'!K1782</x:f>
        <x:v>0.733</x:v>
      </x:c>
      <x:c r="L1782" t="n">
        <x:f>'Raw_Data'!L1782</x:f>
        <x:v>0</x:v>
      </x:c>
      <x:c r="M1782" t="n">
        <x:f>IF('Raw_Data'!M1782="",Assumptions!$B$15,'Raw_Data'!M1782)</x:f>
        <x:v>7</x:v>
      </x:c>
      <x:c r="N1782" s="32" t="n">
        <x:f>'Raw_Data'!N1782</x:f>
        <x:v>0.118</x:v>
      </x:c>
      <x:c r="O1782" t="str">
        <x:f>IF(OR(D1782&lt;620,L1782&gt;=2,J1782&gt;0.9),"High",IF(OR(D1782&lt;700,L1782=1,J1782&gt;0.75),"Medium","Low"))</x:f>
        <x:v>High</x:v>
      </x:c>
      <x:c r="P1782" s="30" t="n">
        <x:f>XLOOKUP(F1782,Assumptions!$A$4:$A$6,Assumptions!$B$4:$B$6)</x:f>
        <x:v>0</x:v>
      </x:c>
      <x:c r="Q1782" s="32" t="n">
        <x:f>XLOOKUP(F1782,Assumptions!$A$4:$A$6,Assumptions!$C$4:$C$6)</x:f>
        <x:v>0.229</x:v>
      </x:c>
      <x:c r="R1782" s="32" t="n">
        <x:f>XLOOKUP(F1782,Assumptions!$A$4:$A$6,Assumptions!$D$4:$D$6)</x:f>
        <x:v>0.015</x:v>
      </x:c>
      <x:c r="S1782" s="32" t="n">
        <x:f>XLOOKUP(F1782,Assumptions!$A$4:$A$6,Assumptions!$E$4:$E$6)</x:f>
        <x:v>0.0075</x:v>
      </x:c>
      <x:c r="T1782" s="32" t="n">
        <x:f>XLOOKUP(O1782,Assumptions!$H$4:$H$6,Assumptions!$I$4:$I$6)</x:f>
        <x:v>0.045</x:v>
      </x:c>
      <x:c r="U1782" s="30" t="n">
        <x:f>XLOOKUP(F1782,Assumptions!$A$4:$A$6,Assumptions!$F$4:$F$6)</x:f>
        <x:v>60</x:v>
      </x:c>
      <x:c r="V1782" s="60" t="n">
        <x:f>I1782*12</x:f>
        <x:v>2460.36</x:v>
      </x:c>
      <x:c r="W1782" s="60" t="n">
        <x:f>H1782*J1782*(1-K1782)*Q1782</x:f>
        <x:v>40.76801239500001</x:v>
      </x:c>
      <x:c r="X1782" s="60" t="n">
        <x:f>V1782*R1782</x:f>
        <x:v>36.9054</x:v>
      </x:c>
      <x:c r="Y1782" s="60" t="n">
        <x:f>V1782*S1782</x:f>
        <x:v>18.4527</x:v>
      </x:c>
      <x:c r="Z1782" s="60" t="n">
        <x:f>H1782*J1782*T1782</x:f>
        <x:v>30.004424999999998</x:v>
      </x:c>
      <x:c r="AA1782" s="60" t="n">
        <x:f>P1782+W1782+X1782-Y1782-Z1782-U1782</x:f>
        <x:v>-30.783712604999984</x:v>
      </x:c>
      <x:c r="AB1782" s="32" t="n">
        <x:f>IFERROR(AA1782/(P1782+W1782+X1782),0)</x:f>
        <x:v>-0.3963223921263126</x:v>
      </x:c>
      <x:c r="AC1782" t="n">
        <x:f>IF(O1782="High",0,IF(I1782&gt;=1800,3,IF(I1782&gt;=900,2,1))+IF(K1782&gt;=0.9,2,IF(K1782&gt;=0.75,1,0))+IF(J1782&lt;=0.7,2,IF(J1782&lt;=0.85,1,0))+IF(M1782&gt;=8,1,0))</x:f>
        <x:v>0</x:v>
      </x:c>
      <x:c r="AD1782" t="str">
        <x:f>IF(AND(O1782&lt;&gt;"High",AC1782&gt;=Assumptions!$B$10,AA1782&gt;0),"Priority Growth",IF(AND(O1782="Low",AA1782&gt;0),"Maintain","Watch"))</x:f>
        <x:v>Watch</x:v>
      </x:c>
      <x:c r="AE1782" s="60" t="n">
        <x:f>MAX(AA1782,0)*N1782</x:f>
        <x:v>0</x:v>
      </x:c>
      <x:c r="AF1782" t="str">
        <x:f>IF(AND(AA1782&gt;=Assumptions!$B$11,O1782&lt;&gt;"High",OR(N1782&gt;=Assumptions!$B$12,M1782&lt;=6)),"High","Standard")</x:f>
        <x:v>Standard</x:v>
      </x:c>
    </x:row>
    <x:row r="1783">
      <x:c r="A1783" t="str">
        <x:f>'Raw_Data'!A1783</x:f>
        <x:v>C01782</x:v>
      </x:c>
      <x:c r="B1783" t="n">
        <x:f>'Raw_Data'!B1783</x:f>
        <x:v>66</x:v>
      </x:c>
      <x:c r="C1783" s="30" t="n">
        <x:f>'Raw_Data'!C1783</x:f>
        <x:v>64271</x:v>
      </x:c>
      <x:c r="D1783" t="n">
        <x:f>'Raw_Data'!D1783</x:f>
        <x:v>612</x:v>
      </x:c>
      <x:c r="E1783" t="n">
        <x:f>'Raw_Data'!E1783</x:f>
        <x:v>33</x:v>
      </x:c>
      <x:c r="F1783" t="str">
        <x:f>PROPER(TRIM('Raw_Data'!F1783))</x:f>
        <x:v>Classic</x:v>
      </x:c>
      <x:c r="G1783" t="str">
        <x:f>PROPER(TRIM('Raw_Data'!G1783))</x:f>
        <x:v>Partner</x:v>
      </x:c>
      <x:c r="H1783" s="60" t="n">
        <x:f>'Raw_Data'!H1783</x:f>
        <x:v>6077</x:v>
      </x:c>
      <x:c r="I1783" s="60" t="n">
        <x:f>'Raw_Data'!I1783</x:f>
        <x:v>309.79</x:v>
      </x:c>
      <x:c r="J1783" s="32" t="n">
        <x:f>'Raw_Data'!J1783</x:f>
        <x:v>0.388</x:v>
      </x:c>
      <x:c r="K1783" s="32" t="n">
        <x:f>'Raw_Data'!K1783</x:f>
        <x:v>0.605</x:v>
      </x:c>
      <x:c r="L1783" t="n">
        <x:f>'Raw_Data'!L1783</x:f>
        <x:v>0</x:v>
      </x:c>
      <x:c r="M1783" t="n">
        <x:f>IF('Raw_Data'!M1783="",Assumptions!$B$15,'Raw_Data'!M1783)</x:f>
        <x:v>8</x:v>
      </x:c>
      <x:c r="N1783" s="32" t="n">
        <x:f>'Raw_Data'!N1783</x:f>
        <x:v>0.072</x:v>
      </x:c>
      <x:c r="O1783" t="str">
        <x:f>IF(OR(D1783&lt;620,L1783&gt;=2,J1783&gt;0.9),"High",IF(OR(D1783&lt;700,L1783=1,J1783&gt;0.75),"Medium","Low"))</x:f>
        <x:v>High</x:v>
      </x:c>
      <x:c r="P1783" s="30" t="n">
        <x:f>XLOOKUP(F1783,Assumptions!$A$4:$A$6,Assumptions!$B$4:$B$6)</x:f>
        <x:v>0</x:v>
      </x:c>
      <x:c r="Q1783" s="32" t="n">
        <x:f>XLOOKUP(F1783,Assumptions!$A$4:$A$6,Assumptions!$C$4:$C$6)</x:f>
        <x:v>0.229</x:v>
      </x:c>
      <x:c r="R1783" s="32" t="n">
        <x:f>XLOOKUP(F1783,Assumptions!$A$4:$A$6,Assumptions!$D$4:$D$6)</x:f>
        <x:v>0.015</x:v>
      </x:c>
      <x:c r="S1783" s="32" t="n">
        <x:f>XLOOKUP(F1783,Assumptions!$A$4:$A$6,Assumptions!$E$4:$E$6)</x:f>
        <x:v>0.0075</x:v>
      </x:c>
      <x:c r="T1783" s="32" t="n">
        <x:f>XLOOKUP(O1783,Assumptions!$H$4:$H$6,Assumptions!$I$4:$I$6)</x:f>
        <x:v>0.045</x:v>
      </x:c>
      <x:c r="U1783" s="30" t="n">
        <x:f>XLOOKUP(F1783,Assumptions!$A$4:$A$6,Assumptions!$F$4:$F$6)</x:f>
        <x:v>60</x:v>
      </x:c>
      <x:c r="V1783" s="60" t="n">
        <x:f>I1783*12</x:f>
        <x:v>3717.4800000000005</x:v>
      </x:c>
      <x:c r="W1783" s="60" t="n">
        <x:f>H1783*J1783*(1-K1783)*Q1783</x:f>
        <x:v>213.28167358000005</x:v>
      </x:c>
      <x:c r="X1783" s="60" t="n">
        <x:f>V1783*R1783</x:f>
        <x:v>55.76220000000001</x:v>
      </x:c>
      <x:c r="Y1783" s="60" t="n">
        <x:f>V1783*S1783</x:f>
        <x:v>27.881100000000004</x:v>
      </x:c>
      <x:c r="Z1783" s="60" t="n">
        <x:f>H1783*J1783*T1783</x:f>
        <x:v>106.10442</x:v>
      </x:c>
      <x:c r="AA1783" s="60" t="n">
        <x:f>P1783+W1783+X1783-Y1783-Z1783-U1783</x:f>
        <x:v>75.05835358000007</x:v>
      </x:c>
      <x:c r="AB1783" s="32" t="n">
        <x:f>IFERROR(AA1783/(P1783+W1783+X1783),0)</x:f>
        <x:v>0.2789818351231904</x:v>
      </x:c>
      <x:c r="AC1783" t="n">
        <x:f>IF(O1783="High",0,IF(I1783&gt;=1800,3,IF(I1783&gt;=900,2,1))+IF(K1783&gt;=0.9,2,IF(K1783&gt;=0.75,1,0))+IF(J1783&lt;=0.7,2,IF(J1783&lt;=0.85,1,0))+IF(M1783&gt;=8,1,0))</x:f>
        <x:v>0</x:v>
      </x:c>
      <x:c r="AD1783" t="str">
        <x:f>IF(AND(O1783&lt;&gt;"High",AC1783&gt;=Assumptions!$B$10,AA1783&gt;0),"Priority Growth",IF(AND(O1783="Low",AA1783&gt;0),"Maintain","Watch"))</x:f>
        <x:v>Watch</x:v>
      </x:c>
      <x:c r="AE1783" s="60" t="n">
        <x:f>MAX(AA1783,0)*N1783</x:f>
        <x:v>5.404201457760005</x:v>
      </x:c>
      <x:c r="AF1783" t="str">
        <x:f>IF(AND(AA1783&gt;=Assumptions!$B$11,O1783&lt;&gt;"High",OR(N1783&gt;=Assumptions!$B$12,M1783&lt;=6)),"High","Standard")</x:f>
        <x:v>Standard</x:v>
      </x:c>
    </x:row>
    <x:row r="1784">
      <x:c r="A1784" t="str">
        <x:f>'Raw_Data'!A1784</x:f>
        <x:v>C01783</x:v>
      </x:c>
      <x:c r="B1784" t="n">
        <x:f>'Raw_Data'!B1784</x:f>
        <x:v>42</x:v>
      </x:c>
      <x:c r="C1784" s="30" t="n">
        <x:f>'Raw_Data'!C1784</x:f>
        <x:v>63102</x:v>
      </x:c>
      <x:c r="D1784" t="n">
        <x:f>'Raw_Data'!D1784</x:f>
        <x:v>564</x:v>
      </x:c>
      <x:c r="E1784" t="n">
        <x:f>'Raw_Data'!E1784</x:f>
        <x:v>27</x:v>
      </x:c>
      <x:c r="F1784" t="str">
        <x:f>PROPER(TRIM('Raw_Data'!F1784))</x:f>
        <x:v>Classic</x:v>
      </x:c>
      <x:c r="G1784" t="str">
        <x:f>PROPER(TRIM('Raw_Data'!G1784))</x:f>
        <x:v>Partner</x:v>
      </x:c>
      <x:c r="H1784" s="60" t="n">
        <x:f>'Raw_Data'!H1784</x:f>
        <x:v>1000</x:v>
      </x:c>
      <x:c r="I1784" s="60" t="n">
        <x:f>'Raw_Data'!I1784</x:f>
        <x:v>820</x:v>
      </x:c>
      <x:c r="J1784" s="32" t="n">
        <x:f>'Raw_Data'!J1784</x:f>
        <x:v>0.461</x:v>
      </x:c>
      <x:c r="K1784" s="32" t="n">
        <x:f>'Raw_Data'!K1784</x:f>
        <x:v>0.67</x:v>
      </x:c>
      <x:c r="L1784" t="n">
        <x:f>'Raw_Data'!L1784</x:f>
        <x:v>0</x:v>
      </x:c>
      <x:c r="M1784" t="n">
        <x:f>IF('Raw_Data'!M1784="",Assumptions!$B$15,'Raw_Data'!M1784)</x:f>
        <x:v>6</x:v>
      </x:c>
      <x:c r="N1784" s="32" t="n">
        <x:f>'Raw_Data'!N1784</x:f>
        <x:v>0.165</x:v>
      </x:c>
      <x:c r="O1784" t="str">
        <x:f>IF(OR(D1784&lt;620,L1784&gt;=2,J1784&gt;0.9),"High",IF(OR(D1784&lt;700,L1784=1,J1784&gt;0.75),"Medium","Low"))</x:f>
        <x:v>High</x:v>
      </x:c>
      <x:c r="P1784" s="30" t="n">
        <x:f>XLOOKUP(F1784,Assumptions!$A$4:$A$6,Assumptions!$B$4:$B$6)</x:f>
        <x:v>0</x:v>
      </x:c>
      <x:c r="Q1784" s="32" t="n">
        <x:f>XLOOKUP(F1784,Assumptions!$A$4:$A$6,Assumptions!$C$4:$C$6)</x:f>
        <x:v>0.229</x:v>
      </x:c>
      <x:c r="R1784" s="32" t="n">
        <x:f>XLOOKUP(F1784,Assumptions!$A$4:$A$6,Assumptions!$D$4:$D$6)</x:f>
        <x:v>0.015</x:v>
      </x:c>
      <x:c r="S1784" s="32" t="n">
        <x:f>XLOOKUP(F1784,Assumptions!$A$4:$A$6,Assumptions!$E$4:$E$6)</x:f>
        <x:v>0.0075</x:v>
      </x:c>
      <x:c r="T1784" s="32" t="n">
        <x:f>XLOOKUP(O1784,Assumptions!$H$4:$H$6,Assumptions!$I$4:$I$6)</x:f>
        <x:v>0.045</x:v>
      </x:c>
      <x:c r="U1784" s="30" t="n">
        <x:f>XLOOKUP(F1784,Assumptions!$A$4:$A$6,Assumptions!$F$4:$F$6)</x:f>
        <x:v>60</x:v>
      </x:c>
      <x:c r="V1784" s="60" t="n">
        <x:f>I1784*12</x:f>
        <x:v>9840</x:v>
      </x:c>
      <x:c r="W1784" s="60" t="n">
        <x:f>H1784*J1784*(1-K1784)*Q1784</x:f>
        <x:v>34.83777</x:v>
      </x:c>
      <x:c r="X1784" s="60" t="n">
        <x:f>V1784*R1784</x:f>
        <x:v>147.6</x:v>
      </x:c>
      <x:c r="Y1784" s="60" t="n">
        <x:f>V1784*S1784</x:f>
        <x:v>73.8</x:v>
      </x:c>
      <x:c r="Z1784" s="60" t="n">
        <x:f>H1784*J1784*T1784</x:f>
        <x:v>20.745</x:v>
      </x:c>
      <x:c r="AA1784" s="60" t="n">
        <x:f>P1784+W1784+X1784-Y1784-Z1784-U1784</x:f>
        <x:v>27.89277</x:v>
      </x:c>
      <x:c r="AB1784" s="32" t="n">
        <x:f>IFERROR(AA1784/(P1784+W1784+X1784),0)</x:f>
        <x:v>0.15288922902313484</x:v>
      </x:c>
      <x:c r="AC1784" t="n">
        <x:f>IF(O1784="High",0,IF(I1784&gt;=1800,3,IF(I1784&gt;=900,2,1))+IF(K1784&gt;=0.9,2,IF(K1784&gt;=0.75,1,0))+IF(J1784&lt;=0.7,2,IF(J1784&lt;=0.85,1,0))+IF(M1784&gt;=8,1,0))</x:f>
        <x:v>0</x:v>
      </x:c>
      <x:c r="AD1784" t="str">
        <x:f>IF(AND(O1784&lt;&gt;"High",AC1784&gt;=Assumptions!$B$10,AA1784&gt;0),"Priority Growth",IF(AND(O1784="Low",AA1784&gt;0),"Maintain","Watch"))</x:f>
        <x:v>Watch</x:v>
      </x:c>
      <x:c r="AE1784" s="60" t="n">
        <x:f>MAX(AA1784,0)*N1784</x:f>
        <x:v>4.60230705</x:v>
      </x:c>
      <x:c r="AF1784" t="str">
        <x:f>IF(AND(AA1784&gt;=Assumptions!$B$11,O1784&lt;&gt;"High",OR(N1784&gt;=Assumptions!$B$12,M1784&lt;=6)),"High","Standard")</x:f>
        <x:v>Standard</x:v>
      </x:c>
    </x:row>
    <x:row r="1785">
      <x:c r="A1785" t="str">
        <x:f>'Raw_Data'!A1785</x:f>
        <x:v>C01784</x:v>
      </x:c>
      <x:c r="B1785" t="n">
        <x:f>'Raw_Data'!B1785</x:f>
        <x:v>22</x:v>
      </x:c>
      <x:c r="C1785" s="30" t="n">
        <x:f>'Raw_Data'!C1785</x:f>
        <x:v>118246</x:v>
      </x:c>
      <x:c r="D1785" t="n">
        <x:f>'Raw_Data'!D1785</x:f>
        <x:v>792</x:v>
      </x:c>
      <x:c r="E1785" t="n">
        <x:f>'Raw_Data'!E1785</x:f>
        <x:v>46</x:v>
      </x:c>
      <x:c r="F1785" t="str">
        <x:f>PROPER(TRIM('Raw_Data'!F1785))</x:f>
        <x:v>Classic</x:v>
      </x:c>
      <x:c r="G1785" t="str">
        <x:f>PROPER(TRIM('Raw_Data'!G1785))</x:f>
        <x:v>Digital</x:v>
      </x:c>
      <x:c r="H1785" s="60" t="n">
        <x:f>'Raw_Data'!H1785</x:f>
        <x:v>14484</x:v>
      </x:c>
      <x:c r="I1785" s="60" t="n">
        <x:f>'Raw_Data'!I1785</x:f>
        <x:v>1025.85</x:v>
      </x:c>
      <x:c r="J1785" s="32" t="n">
        <x:f>'Raw_Data'!J1785</x:f>
        <x:v>0.38</x:v>
      </x:c>
      <x:c r="K1785" s="32" t="n">
        <x:f>'Raw_Data'!K1785</x:f>
        <x:v>1</x:v>
      </x:c>
      <x:c r="L1785" t="n">
        <x:f>'Raw_Data'!L1785</x:f>
        <x:v>0</x:v>
      </x:c>
      <x:c r="M1785" t="n">
        <x:f>IF('Raw_Data'!M1785="",Assumptions!$B$15,'Raw_Data'!M1785)</x:f>
        <x:v>6</x:v>
      </x:c>
      <x:c r="N1785" s="32" t="n">
        <x:f>'Raw_Data'!N1785</x:f>
        <x:v>0.178</x:v>
      </x:c>
      <x:c r="O1785" t="str">
        <x:f>IF(OR(D1785&lt;620,L1785&gt;=2,J1785&gt;0.9),"High",IF(OR(D1785&lt;700,L1785=1,J1785&gt;0.75),"Medium","Low"))</x:f>
        <x:v>Low</x:v>
      </x:c>
      <x:c r="P1785" s="30" t="n">
        <x:f>XLOOKUP(F1785,Assumptions!$A$4:$A$6,Assumptions!$B$4:$B$6)</x:f>
        <x:v>0</x:v>
      </x:c>
      <x:c r="Q1785" s="32" t="n">
        <x:f>XLOOKUP(F1785,Assumptions!$A$4:$A$6,Assumptions!$C$4:$C$6)</x:f>
        <x:v>0.229</x:v>
      </x:c>
      <x:c r="R1785" s="32" t="n">
        <x:f>XLOOKUP(F1785,Assumptions!$A$4:$A$6,Assumptions!$D$4:$D$6)</x:f>
        <x:v>0.015</x:v>
      </x:c>
      <x:c r="S1785" s="32" t="n">
        <x:f>XLOOKUP(F1785,Assumptions!$A$4:$A$6,Assumptions!$E$4:$E$6)</x:f>
        <x:v>0.0075</x:v>
      </x:c>
      <x:c r="T1785" s="32" t="n">
        <x:f>XLOOKUP(O1785,Assumptions!$H$4:$H$6,Assumptions!$I$4:$I$6)</x:f>
        <x:v>0.0035</x:v>
      </x:c>
      <x:c r="U1785" s="30" t="n">
        <x:f>XLOOKUP(F1785,Assumptions!$A$4:$A$6,Assumptions!$F$4:$F$6)</x:f>
        <x:v>60</x:v>
      </x:c>
      <x:c r="V1785" s="60" t="n">
        <x:f>I1785*12</x:f>
        <x:v>12310.199999999999</x:v>
      </x:c>
      <x:c r="W1785" s="60" t="n">
        <x:f>H1785*J1785*(1-K1785)*Q1785</x:f>
        <x:v>0</x:v>
      </x:c>
      <x:c r="X1785" s="60" t="n">
        <x:f>V1785*R1785</x:f>
        <x:v>184.65299999999996</x:v>
      </x:c>
      <x:c r="Y1785" s="60" t="n">
        <x:f>V1785*S1785</x:f>
        <x:v>92.32649999999998</x:v>
      </x:c>
      <x:c r="Z1785" s="60" t="n">
        <x:f>H1785*J1785*T1785</x:f>
        <x:v>19.26372</x:v>
      </x:c>
      <x:c r="AA1785" s="60" t="n">
        <x:f>P1785+W1785+X1785-Y1785-Z1785-U1785</x:f>
        <x:v>13.062779999999975</x:v>
      </x:c>
      <x:c r="AB1785" s="32" t="n">
        <x:f>IFERROR(AA1785/(P1785+W1785+X1785),0)</x:f>
        <x:v>0.07074231125408185</x:v>
      </x:c>
      <x:c r="AC1785" t="n">
        <x:f>IF(O1785="High",0,IF(I1785&gt;=1800,3,IF(I1785&gt;=900,2,1))+IF(K1785&gt;=0.9,2,IF(K1785&gt;=0.75,1,0))+IF(J1785&lt;=0.7,2,IF(J1785&lt;=0.85,1,0))+IF(M1785&gt;=8,1,0))</x:f>
        <x:v>6</x:v>
      </x:c>
      <x:c r="AD1785" t="str">
        <x:f>IF(AND(O1785&lt;&gt;"High",AC1785&gt;=Assumptions!$B$10,AA1785&gt;0),"Priority Growth",IF(AND(O1785="Low",AA1785&gt;0),"Maintain","Watch"))</x:f>
        <x:v>Priority Growth</x:v>
      </x:c>
      <x:c r="AE1785" s="60" t="n">
        <x:f>MAX(AA1785,0)*N1785</x:f>
        <x:v>2.3251748399999954</x:v>
      </x:c>
      <x:c r="AF1785" t="str">
        <x:f>IF(AND(AA1785&gt;=Assumptions!$B$11,O1785&lt;&gt;"High",OR(N1785&gt;=Assumptions!$B$12,M1785&lt;=6)),"High","Standard")</x:f>
        <x:v>Standard</x:v>
      </x:c>
    </x:row>
    <x:row r="1786">
      <x:c r="A1786" t="str">
        <x:f>'Raw_Data'!A1786</x:f>
        <x:v>C01785</x:v>
      </x:c>
      <x:c r="B1786" t="n">
        <x:f>'Raw_Data'!B1786</x:f>
        <x:v>59</x:v>
      </x:c>
      <x:c r="C1786" s="30" t="n">
        <x:f>'Raw_Data'!C1786</x:f>
        <x:v>28000</x:v>
      </x:c>
      <x:c r="D1786" t="n">
        <x:f>'Raw_Data'!D1786</x:f>
        <x:v>734</x:v>
      </x:c>
      <x:c r="E1786" t="n">
        <x:f>'Raw_Data'!E1786</x:f>
        <x:v>115</x:v>
      </x:c>
      <x:c r="F1786" t="str">
        <x:f>PROPER(TRIM('Raw_Data'!F1786))</x:f>
        <x:v>Classic</x:v>
      </x:c>
      <x:c r="G1786" t="str">
        <x:f>PROPER(TRIM('Raw_Data'!G1786))</x:f>
        <x:v>Branch</x:v>
      </x:c>
      <x:c r="H1786" s="60" t="n">
        <x:f>'Raw_Data'!H1786</x:f>
        <x:v>5865</x:v>
      </x:c>
      <x:c r="I1786" s="60" t="n">
        <x:f>'Raw_Data'!I1786</x:f>
        <x:v>404.22</x:v>
      </x:c>
      <x:c r="J1786" s="32" t="n">
        <x:f>'Raw_Data'!J1786</x:f>
        <x:v>0.442</x:v>
      </x:c>
      <x:c r="K1786" s="32" t="n">
        <x:f>'Raw_Data'!K1786</x:f>
        <x:v>0.723</x:v>
      </x:c>
      <x:c r="L1786" t="n">
        <x:f>'Raw_Data'!L1786</x:f>
        <x:v>0</x:v>
      </x:c>
      <x:c r="M1786" t="n">
        <x:f>IF('Raw_Data'!M1786="",Assumptions!$B$15,'Raw_Data'!M1786)</x:f>
        <x:v>7</x:v>
      </x:c>
      <x:c r="N1786" s="32" t="n">
        <x:f>'Raw_Data'!N1786</x:f>
        <x:v>0.115</x:v>
      </x:c>
      <x:c r="O1786" t="str">
        <x:f>IF(OR(D1786&lt;620,L1786&gt;=2,J1786&gt;0.9),"High",IF(OR(D1786&lt;700,L1786=1,J1786&gt;0.75),"Medium","Low"))</x:f>
        <x:v>Low</x:v>
      </x:c>
      <x:c r="P1786" s="30" t="n">
        <x:f>XLOOKUP(F1786,Assumptions!$A$4:$A$6,Assumptions!$B$4:$B$6)</x:f>
        <x:v>0</x:v>
      </x:c>
      <x:c r="Q1786" s="32" t="n">
        <x:f>XLOOKUP(F1786,Assumptions!$A$4:$A$6,Assumptions!$C$4:$C$6)</x:f>
        <x:v>0.229</x:v>
      </x:c>
      <x:c r="R1786" s="32" t="n">
        <x:f>XLOOKUP(F1786,Assumptions!$A$4:$A$6,Assumptions!$D$4:$D$6)</x:f>
        <x:v>0.015</x:v>
      </x:c>
      <x:c r="S1786" s="32" t="n">
        <x:f>XLOOKUP(F1786,Assumptions!$A$4:$A$6,Assumptions!$E$4:$E$6)</x:f>
        <x:v>0.0075</x:v>
      </x:c>
      <x:c r="T1786" s="32" t="n">
        <x:f>XLOOKUP(O1786,Assumptions!$H$4:$H$6,Assumptions!$I$4:$I$6)</x:f>
        <x:v>0.0035</x:v>
      </x:c>
      <x:c r="U1786" s="30" t="n">
        <x:f>XLOOKUP(F1786,Assumptions!$A$4:$A$6,Assumptions!$F$4:$F$6)</x:f>
        <x:v>60</x:v>
      </x:c>
      <x:c r="V1786" s="60" t="n">
        <x:f>I1786*12</x:f>
        <x:v>4850.64</x:v>
      </x:c>
      <x:c r="W1786" s="60" t="n">
        <x:f>H1786*J1786*(1-K1786)*Q1786</x:f>
        <x:v>164.43926889000002</x:v>
      </x:c>
      <x:c r="X1786" s="60" t="n">
        <x:f>V1786*R1786</x:f>
        <x:v>72.7596</x:v>
      </x:c>
      <x:c r="Y1786" s="60" t="n">
        <x:f>V1786*S1786</x:f>
        <x:v>36.3798</x:v>
      </x:c>
      <x:c r="Z1786" s="60" t="n">
        <x:f>H1786*J1786*T1786</x:f>
        <x:v>9.073155</x:v>
      </x:c>
      <x:c r="AA1786" s="60" t="n">
        <x:f>P1786+W1786+X1786-Y1786-Z1786-U1786</x:f>
        <x:v>131.74591389000005</x:v>
      </x:c>
      <x:c r="AB1786" s="32" t="n">
        <x:f>IFERROR(AA1786/(P1786+W1786+X1786),0)</x:f>
        <x:v>0.5554238707229951</x:v>
      </x:c>
      <x:c r="AC1786" t="n">
        <x:f>IF(O1786="High",0,IF(I1786&gt;=1800,3,IF(I1786&gt;=900,2,1))+IF(K1786&gt;=0.9,2,IF(K1786&gt;=0.75,1,0))+IF(J1786&lt;=0.7,2,IF(J1786&lt;=0.85,1,0))+IF(M1786&gt;=8,1,0))</x:f>
        <x:v>3</x:v>
      </x:c>
      <x:c r="AD1786" t="str">
        <x:f>IF(AND(O1786&lt;&gt;"High",AC1786&gt;=Assumptions!$B$10,AA1786&gt;0),"Priority Growth",IF(AND(O1786="Low",AA1786&gt;0),"Maintain","Watch"))</x:f>
        <x:v>Maintain</x:v>
      </x:c>
      <x:c r="AE1786" s="60" t="n">
        <x:f>MAX(AA1786,0)*N1786</x:f>
        <x:v>15.150780097350006</x:v>
      </x:c>
      <x:c r="AF1786" t="str">
        <x:f>IF(AND(AA1786&gt;=Assumptions!$B$11,O1786&lt;&gt;"High",OR(N1786&gt;=Assumptions!$B$12,M1786&lt;=6)),"High","Standard")</x:f>
        <x:v>Standard</x:v>
      </x:c>
    </x:row>
    <x:row r="1787">
      <x:c r="A1787" t="str">
        <x:f>'Raw_Data'!A1787</x:f>
        <x:v>C01786</x:v>
      </x:c>
      <x:c r="B1787" t="n">
        <x:f>'Raw_Data'!B1787</x:f>
        <x:v>38</x:v>
      </x:c>
      <x:c r="C1787" s="30" t="n">
        <x:f>'Raw_Data'!C1787</x:f>
        <x:v>58972</x:v>
      </x:c>
      <x:c r="D1787" t="n">
        <x:f>'Raw_Data'!D1787</x:f>
        <x:v>621</x:v>
      </x:c>
      <x:c r="E1787" t="n">
        <x:f>'Raw_Data'!E1787</x:f>
        <x:v>50</x:v>
      </x:c>
      <x:c r="F1787" t="str">
        <x:f>PROPER(TRIM('Raw_Data'!F1787))</x:f>
        <x:v>Classic</x:v>
      </x:c>
      <x:c r="G1787" t="str">
        <x:f>PROPER(TRIM('Raw_Data'!G1787))</x:f>
        <x:v>Partner</x:v>
      </x:c>
      <x:c r="H1787" s="60" t="n">
        <x:f>'Raw_Data'!H1787</x:f>
        <x:v>5474</x:v>
      </x:c>
      <x:c r="I1787" s="60" t="n">
        <x:f>'Raw_Data'!I1787</x:f>
        <x:v>489.55</x:v>
      </x:c>
      <x:c r="J1787" s="32" t="n">
        <x:f>'Raw_Data'!J1787</x:f>
        <x:v>0.471</x:v>
      </x:c>
      <x:c r="K1787" s="32" t="n">
        <x:f>'Raw_Data'!K1787</x:f>
        <x:v>0.729</x:v>
      </x:c>
      <x:c r="L1787" t="n">
        <x:f>'Raw_Data'!L1787</x:f>
        <x:v>0</x:v>
      </x:c>
      <x:c r="M1787" t="n">
        <x:f>IF('Raw_Data'!M1787="",Assumptions!$B$15,'Raw_Data'!M1787)</x:f>
        <x:v>8</x:v>
      </x:c>
      <x:c r="N1787" s="32" t="n">
        <x:f>'Raw_Data'!N1787</x:f>
        <x:v>0.091</x:v>
      </x:c>
      <x:c r="O1787" t="str">
        <x:f>IF(OR(D1787&lt;620,L1787&gt;=2,J1787&gt;0.9),"High",IF(OR(D1787&lt;700,L1787=1,J1787&gt;0.75),"Medium","Low"))</x:f>
        <x:v>Medium</x:v>
      </x:c>
      <x:c r="P1787" s="30" t="n">
        <x:f>XLOOKUP(F1787,Assumptions!$A$4:$A$6,Assumptions!$B$4:$B$6)</x:f>
        <x:v>0</x:v>
      </x:c>
      <x:c r="Q1787" s="32" t="n">
        <x:f>XLOOKUP(F1787,Assumptions!$A$4:$A$6,Assumptions!$C$4:$C$6)</x:f>
        <x:v>0.229</x:v>
      </x:c>
      <x:c r="R1787" s="32" t="n">
        <x:f>XLOOKUP(F1787,Assumptions!$A$4:$A$6,Assumptions!$D$4:$D$6)</x:f>
        <x:v>0.015</x:v>
      </x:c>
      <x:c r="S1787" s="32" t="n">
        <x:f>XLOOKUP(F1787,Assumptions!$A$4:$A$6,Assumptions!$E$4:$E$6)</x:f>
        <x:v>0.0075</x:v>
      </x:c>
      <x:c r="T1787" s="32" t="n">
        <x:f>XLOOKUP(O1787,Assumptions!$H$4:$H$6,Assumptions!$I$4:$I$6)</x:f>
        <x:v>0.012</x:v>
      </x:c>
      <x:c r="U1787" s="30" t="n">
        <x:f>XLOOKUP(F1787,Assumptions!$A$4:$A$6,Assumptions!$F$4:$F$6)</x:f>
        <x:v>60</x:v>
      </x:c>
      <x:c r="V1787" s="60" t="n">
        <x:f>I1787*12</x:f>
        <x:v>5874.6</x:v>
      </x:c>
      <x:c r="W1787" s="60" t="n">
        <x:f>H1787*J1787*(1-K1787)*Q1787</x:f>
        <x:v>160.00386498600002</x:v>
      </x:c>
      <x:c r="X1787" s="60" t="n">
        <x:f>V1787*R1787</x:f>
        <x:v>88.119</x:v>
      </x:c>
      <x:c r="Y1787" s="60" t="n">
        <x:f>V1787*S1787</x:f>
        <x:v>44.0595</x:v>
      </x:c>
      <x:c r="Z1787" s="60" t="n">
        <x:f>H1787*J1787*T1787</x:f>
        <x:v>30.939048</x:v>
      </x:c>
      <x:c r="AA1787" s="60" t="n">
        <x:f>P1787+W1787+X1787-Y1787-Z1787-U1787</x:f>
        <x:v>113.124316986</x:v>
      </x:c>
      <x:c r="AB1787" s="32" t="n">
        <x:f>IFERROR(AA1787/(P1787+W1787+X1787),0)</x:f>
        <x:v>0.45592056577447176</x:v>
      </x:c>
      <x:c r="AC1787" t="n">
        <x:f>IF(O1787="High",0,IF(I1787&gt;=1800,3,IF(I1787&gt;=900,2,1))+IF(K1787&gt;=0.9,2,IF(K1787&gt;=0.75,1,0))+IF(J1787&lt;=0.7,2,IF(J1787&lt;=0.85,1,0))+IF(M1787&gt;=8,1,0))</x:f>
        <x:v>4</x:v>
      </x:c>
      <x:c r="AD1787" t="str">
        <x:f>IF(AND(O1787&lt;&gt;"High",AC1787&gt;=Assumptions!$B$10,AA1787&gt;0),"Priority Growth",IF(AND(O1787="Low",AA1787&gt;0),"Maintain","Watch"))</x:f>
        <x:v>Watch</x:v>
      </x:c>
      <x:c r="AE1787" s="60" t="n">
        <x:f>MAX(AA1787,0)*N1787</x:f>
        <x:v>10.294312845726</x:v>
      </x:c>
      <x:c r="AF1787" t="str">
        <x:f>IF(AND(AA1787&gt;=Assumptions!$B$11,O1787&lt;&gt;"High",OR(N1787&gt;=Assumptions!$B$12,M1787&lt;=6)),"High","Standard")</x:f>
        <x:v>Standard</x:v>
      </x:c>
    </x:row>
    <x:row r="1788">
      <x:c r="A1788" t="str">
        <x:f>'Raw_Data'!A1788</x:f>
        <x:v>C01787</x:v>
      </x:c>
      <x:c r="B1788" t="n">
        <x:f>'Raw_Data'!B1788</x:f>
        <x:v>40</x:v>
      </x:c>
      <x:c r="C1788" s="30" t="n">
        <x:f>'Raw_Data'!C1788</x:f>
        <x:v>37960</x:v>
      </x:c>
      <x:c r="D1788" t="n">
        <x:f>'Raw_Data'!D1788</x:f>
        <x:v>671</x:v>
      </x:c>
      <x:c r="E1788" t="n">
        <x:f>'Raw_Data'!E1788</x:f>
        <x:v>35</x:v>
      </x:c>
      <x:c r="F1788" t="str">
        <x:f>PROPER(TRIM('Raw_Data'!F1788))</x:f>
        <x:v>Classic</x:v>
      </x:c>
      <x:c r="G1788" t="str">
        <x:f>PROPER(TRIM('Raw_Data'!G1788))</x:f>
        <x:v>Partner</x:v>
      </x:c>
      <x:c r="H1788" s="60" t="n">
        <x:f>'Raw_Data'!H1788</x:f>
        <x:v>5476</x:v>
      </x:c>
      <x:c r="I1788" s="60" t="n">
        <x:f>'Raw_Data'!I1788</x:f>
        <x:v>454.01</x:v>
      </x:c>
      <x:c r="J1788" s="32" t="n">
        <x:f>'Raw_Data'!J1788</x:f>
        <x:v>0.35</x:v>
      </x:c>
      <x:c r="K1788" s="32" t="n">
        <x:f>'Raw_Data'!K1788</x:f>
        <x:v>0.66</x:v>
      </x:c>
      <x:c r="L1788" t="n">
        <x:f>'Raw_Data'!L1788</x:f>
        <x:v>0</x:v>
      </x:c>
      <x:c r="M1788" t="n">
        <x:f>IF('Raw_Data'!M1788="",Assumptions!$B$15,'Raw_Data'!M1788)</x:f>
        <x:v>10</x:v>
      </x:c>
      <x:c r="N1788" s="32" t="n">
        <x:f>'Raw_Data'!N1788</x:f>
        <x:v>0.02</x:v>
      </x:c>
      <x:c r="O1788" t="str">
        <x:f>IF(OR(D1788&lt;620,L1788&gt;=2,J1788&gt;0.9),"High",IF(OR(D1788&lt;700,L1788=1,J1788&gt;0.75),"Medium","Low"))</x:f>
        <x:v>Medium</x:v>
      </x:c>
      <x:c r="P1788" s="30" t="n">
        <x:f>XLOOKUP(F1788,Assumptions!$A$4:$A$6,Assumptions!$B$4:$B$6)</x:f>
        <x:v>0</x:v>
      </x:c>
      <x:c r="Q1788" s="32" t="n">
        <x:f>XLOOKUP(F1788,Assumptions!$A$4:$A$6,Assumptions!$C$4:$C$6)</x:f>
        <x:v>0.229</x:v>
      </x:c>
      <x:c r="R1788" s="32" t="n">
        <x:f>XLOOKUP(F1788,Assumptions!$A$4:$A$6,Assumptions!$D$4:$D$6)</x:f>
        <x:v>0.015</x:v>
      </x:c>
      <x:c r="S1788" s="32" t="n">
        <x:f>XLOOKUP(F1788,Assumptions!$A$4:$A$6,Assumptions!$E$4:$E$6)</x:f>
        <x:v>0.0075</x:v>
      </x:c>
      <x:c r="T1788" s="32" t="n">
        <x:f>XLOOKUP(O1788,Assumptions!$H$4:$H$6,Assumptions!$I$4:$I$6)</x:f>
        <x:v>0.012</x:v>
      </x:c>
      <x:c r="U1788" s="30" t="n">
        <x:f>XLOOKUP(F1788,Assumptions!$A$4:$A$6,Assumptions!$F$4:$F$6)</x:f>
        <x:v>60</x:v>
      </x:c>
      <x:c r="V1788" s="60" t="n">
        <x:f>I1788*12</x:f>
        <x:v>5448.12</x:v>
      </x:c>
      <x:c r="W1788" s="60" t="n">
        <x:f>H1788*J1788*(1-K1788)*Q1788</x:f>
        <x:v>149.226476</x:v>
      </x:c>
      <x:c r="X1788" s="60" t="n">
        <x:f>V1788*R1788</x:f>
        <x:v>81.7218</x:v>
      </x:c>
      <x:c r="Y1788" s="60" t="n">
        <x:f>V1788*S1788</x:f>
        <x:v>40.8609</x:v>
      </x:c>
      <x:c r="Z1788" s="60" t="n">
        <x:f>H1788*J1788*T1788</x:f>
        <x:v>22.9992</x:v>
      </x:c>
      <x:c r="AA1788" s="60" t="n">
        <x:f>P1788+W1788+X1788-Y1788-Z1788-U1788</x:f>
        <x:v>107.088176</x:v>
      </x:c>
      <x:c r="AB1788" s="32" t="n">
        <x:f>IFERROR(AA1788/(P1788+W1788+X1788),0)</x:f>
        <x:v>0.46368900367976773</x:v>
      </x:c>
      <x:c r="AC1788" t="n">
        <x:f>IF(O1788="High",0,IF(I1788&gt;=1800,3,IF(I1788&gt;=900,2,1))+IF(K1788&gt;=0.9,2,IF(K1788&gt;=0.75,1,0))+IF(J1788&lt;=0.7,2,IF(J1788&lt;=0.85,1,0))+IF(M1788&gt;=8,1,0))</x:f>
        <x:v>4</x:v>
      </x:c>
      <x:c r="AD1788" t="str">
        <x:f>IF(AND(O1788&lt;&gt;"High",AC1788&gt;=Assumptions!$B$10,AA1788&gt;0),"Priority Growth",IF(AND(O1788="Low",AA1788&gt;0),"Maintain","Watch"))</x:f>
        <x:v>Watch</x:v>
      </x:c>
      <x:c r="AE1788" s="60" t="n">
        <x:f>MAX(AA1788,0)*N1788</x:f>
        <x:v>2.14176352</x:v>
      </x:c>
      <x:c r="AF1788" t="str">
        <x:f>IF(AND(AA1788&gt;=Assumptions!$B$11,O1788&lt;&gt;"High",OR(N1788&gt;=Assumptions!$B$12,M1788&lt;=6)),"High","Standard")</x:f>
        <x:v>Standard</x:v>
      </x:c>
    </x:row>
    <x:row r="1789">
      <x:c r="A1789" t="str">
        <x:f>'Raw_Data'!A1789</x:f>
        <x:v>C01788</x:v>
      </x:c>
      <x:c r="B1789" t="n">
        <x:f>'Raw_Data'!B1789</x:f>
        <x:v>50</x:v>
      </x:c>
      <x:c r="C1789" s="30" t="n">
        <x:f>'Raw_Data'!C1789</x:f>
        <x:v>36730</x:v>
      </x:c>
      <x:c r="D1789" t="n">
        <x:f>'Raw_Data'!D1789</x:f>
        <x:v>713</x:v>
      </x:c>
      <x:c r="E1789" t="n">
        <x:f>'Raw_Data'!E1789</x:f>
        <x:v>57</x:v>
      </x:c>
      <x:c r="F1789" t="str">
        <x:f>PROPER(TRIM('Raw_Data'!F1789))</x:f>
        <x:v>Classic</x:v>
      </x:c>
      <x:c r="G1789" t="str">
        <x:f>PROPER(TRIM('Raw_Data'!G1789))</x:f>
        <x:v>Direct Mail</x:v>
      </x:c>
      <x:c r="H1789" s="60" t="n">
        <x:f>'Raw_Data'!H1789</x:f>
        <x:v>3914</x:v>
      </x:c>
      <x:c r="I1789" s="60" t="n">
        <x:f>'Raw_Data'!I1789</x:f>
        <x:v>1413.24</x:v>
      </x:c>
      <x:c r="J1789" s="32" t="n">
        <x:f>'Raw_Data'!J1789</x:f>
        <x:v>0.557</x:v>
      </x:c>
      <x:c r="K1789" s="32" t="n">
        <x:f>'Raw_Data'!K1789</x:f>
        <x:v>0.774</x:v>
      </x:c>
      <x:c r="L1789" t="n">
        <x:f>'Raw_Data'!L1789</x:f>
        <x:v>0</x:v>
      </x:c>
      <x:c r="M1789" t="n">
        <x:f>IF('Raw_Data'!M1789="",Assumptions!$B$15,'Raw_Data'!M1789)</x:f>
        <x:v>7</x:v>
      </x:c>
      <x:c r="N1789" s="32" t="n">
        <x:f>'Raw_Data'!N1789</x:f>
        <x:v>0.121</x:v>
      </x:c>
      <x:c r="O1789" t="str">
        <x:f>IF(OR(D1789&lt;620,L1789&gt;=2,J1789&gt;0.9),"High",IF(OR(D1789&lt;700,L1789=1,J1789&gt;0.75),"Medium","Low"))</x:f>
        <x:v>Low</x:v>
      </x:c>
      <x:c r="P1789" s="30" t="n">
        <x:f>XLOOKUP(F1789,Assumptions!$A$4:$A$6,Assumptions!$B$4:$B$6)</x:f>
        <x:v>0</x:v>
      </x:c>
      <x:c r="Q1789" s="32" t="n">
        <x:f>XLOOKUP(F1789,Assumptions!$A$4:$A$6,Assumptions!$C$4:$C$6)</x:f>
        <x:v>0.229</x:v>
      </x:c>
      <x:c r="R1789" s="32" t="n">
        <x:f>XLOOKUP(F1789,Assumptions!$A$4:$A$6,Assumptions!$D$4:$D$6)</x:f>
        <x:v>0.015</x:v>
      </x:c>
      <x:c r="S1789" s="32" t="n">
        <x:f>XLOOKUP(F1789,Assumptions!$A$4:$A$6,Assumptions!$E$4:$E$6)</x:f>
        <x:v>0.0075</x:v>
      </x:c>
      <x:c r="T1789" s="32" t="n">
        <x:f>XLOOKUP(O1789,Assumptions!$H$4:$H$6,Assumptions!$I$4:$I$6)</x:f>
        <x:v>0.0035</x:v>
      </x:c>
      <x:c r="U1789" s="30" t="n">
        <x:f>XLOOKUP(F1789,Assumptions!$A$4:$A$6,Assumptions!$F$4:$F$6)</x:f>
        <x:v>60</x:v>
      </x:c>
      <x:c r="V1789" s="60" t="n">
        <x:f>I1789*12</x:f>
        <x:v>16958.88</x:v>
      </x:c>
      <x:c r="W1789" s="60" t="n">
        <x:f>H1789*J1789*(1-K1789)*Q1789</x:f>
        <x:v>112.82879189200001</x:v>
      </x:c>
      <x:c r="X1789" s="60" t="n">
        <x:f>V1789*R1789</x:f>
        <x:v>254.38320000000002</x:v>
      </x:c>
      <x:c r="Y1789" s="60" t="n">
        <x:f>V1789*S1789</x:f>
        <x:v>127.19160000000001</x:v>
      </x:c>
      <x:c r="Z1789" s="60" t="n">
        <x:f>H1789*J1789*T1789</x:f>
        <x:v>7.630343000000002</x:v>
      </x:c>
      <x:c r="AA1789" s="60" t="n">
        <x:f>P1789+W1789+X1789-Y1789-Z1789-U1789</x:f>
        <x:v>172.390048892</x:v>
      </x:c>
      <x:c r="AB1789" s="32" t="n">
        <x:f>IFERROR(AA1789/(P1789+W1789+X1789),0)</x:f>
        <x:v>0.4694564793589347</x:v>
      </x:c>
      <x:c r="AC1789" t="n">
        <x:f>IF(O1789="High",0,IF(I1789&gt;=1800,3,IF(I1789&gt;=900,2,1))+IF(K1789&gt;=0.9,2,IF(K1789&gt;=0.75,1,0))+IF(J1789&lt;=0.7,2,IF(J1789&lt;=0.85,1,0))+IF(M1789&gt;=8,1,0))</x:f>
        <x:v>5</x:v>
      </x:c>
      <x:c r="AD1789" t="str">
        <x:f>IF(AND(O1789&lt;&gt;"High",AC1789&gt;=Assumptions!$B$10,AA1789&gt;0),"Priority Growth",IF(AND(O1789="Low",AA1789&gt;0),"Maintain","Watch"))</x:f>
        <x:v>Maintain</x:v>
      </x:c>
      <x:c r="AE1789" s="60" t="n">
        <x:f>MAX(AA1789,0)*N1789</x:f>
        <x:v>20.859195915932002</x:v>
      </x:c>
      <x:c r="AF1789" t="str">
        <x:f>IF(AND(AA1789&gt;=Assumptions!$B$11,O1789&lt;&gt;"High",OR(N1789&gt;=Assumptions!$B$12,M1789&lt;=6)),"High","Standard")</x:f>
        <x:v>Standard</x:v>
      </x:c>
    </x:row>
    <x:row r="1790">
      <x:c r="A1790" t="str">
        <x:f>'Raw_Data'!A1790</x:f>
        <x:v>C01789</x:v>
      </x:c>
      <x:c r="B1790" t="n">
        <x:f>'Raw_Data'!B1790</x:f>
        <x:v>29</x:v>
      </x:c>
      <x:c r="C1790" s="30" t="n">
        <x:f>'Raw_Data'!C1790</x:f>
        <x:v>66241</x:v>
      </x:c>
      <x:c r="D1790" t="n">
        <x:f>'Raw_Data'!D1790</x:f>
        <x:v>633</x:v>
      </x:c>
      <x:c r="E1790" t="n">
        <x:f>'Raw_Data'!E1790</x:f>
        <x:v>73</x:v>
      </x:c>
      <x:c r="F1790" t="str">
        <x:f>PROPER(TRIM('Raw_Data'!F1790))</x:f>
        <x:v>Classic</x:v>
      </x:c>
      <x:c r="G1790" t="str">
        <x:f>PROPER(TRIM('Raw_Data'!G1790))</x:f>
        <x:v>Direct Mail</x:v>
      </x:c>
      <x:c r="H1790" s="60" t="n">
        <x:f>'Raw_Data'!H1790</x:f>
        <x:v>5047</x:v>
      </x:c>
      <x:c r="I1790" s="60" t="n">
        <x:f>'Raw_Data'!I1790</x:f>
        <x:v>915.46</x:v>
      </x:c>
      <x:c r="J1790" s="32" t="n">
        <x:f>'Raw_Data'!J1790</x:f>
        <x:v>0.447</x:v>
      </x:c>
      <x:c r="K1790" s="32" t="n">
        <x:f>'Raw_Data'!K1790</x:f>
        <x:v>0.659</x:v>
      </x:c>
      <x:c r="L1790" t="n">
        <x:f>'Raw_Data'!L1790</x:f>
        <x:v>0</x:v>
      </x:c>
      <x:c r="M1790" t="n">
        <x:f>IF('Raw_Data'!M1790="",Assumptions!$B$15,'Raw_Data'!M1790)</x:f>
        <x:v>8</x:v>
      </x:c>
      <x:c r="N1790" s="32" t="n">
        <x:f>'Raw_Data'!N1790</x:f>
        <x:v>0.056</x:v>
      </x:c>
      <x:c r="O1790" t="str">
        <x:f>IF(OR(D1790&lt;620,L1790&gt;=2,J1790&gt;0.9),"High",IF(OR(D1790&lt;700,L1790=1,J1790&gt;0.75),"Medium","Low"))</x:f>
        <x:v>Medium</x:v>
      </x:c>
      <x:c r="P1790" s="30" t="n">
        <x:f>XLOOKUP(F1790,Assumptions!$A$4:$A$6,Assumptions!$B$4:$B$6)</x:f>
        <x:v>0</x:v>
      </x:c>
      <x:c r="Q1790" s="32" t="n">
        <x:f>XLOOKUP(F1790,Assumptions!$A$4:$A$6,Assumptions!$C$4:$C$6)</x:f>
        <x:v>0.229</x:v>
      </x:c>
      <x:c r="R1790" s="32" t="n">
        <x:f>XLOOKUP(F1790,Assumptions!$A$4:$A$6,Assumptions!$D$4:$D$6)</x:f>
        <x:v>0.015</x:v>
      </x:c>
      <x:c r="S1790" s="32" t="n">
        <x:f>XLOOKUP(F1790,Assumptions!$A$4:$A$6,Assumptions!$E$4:$E$6)</x:f>
        <x:v>0.0075</x:v>
      </x:c>
      <x:c r="T1790" s="32" t="n">
        <x:f>XLOOKUP(O1790,Assumptions!$H$4:$H$6,Assumptions!$I$4:$I$6)</x:f>
        <x:v>0.012</x:v>
      </x:c>
      <x:c r="U1790" s="30" t="n">
        <x:f>XLOOKUP(F1790,Assumptions!$A$4:$A$6,Assumptions!$F$4:$F$6)</x:f>
        <x:v>60</x:v>
      </x:c>
      <x:c r="V1790" s="60" t="n">
        <x:f>I1790*12</x:f>
        <x:v>10985.52</x:v>
      </x:c>
      <x:c r="W1790" s="60" t="n">
        <x:f>H1790*J1790*(1-K1790)*Q1790</x:f>
        <x:v>176.16948680099998</x:v>
      </x:c>
      <x:c r="X1790" s="60" t="n">
        <x:f>V1790*R1790</x:f>
        <x:v>164.7828</x:v>
      </x:c>
      <x:c r="Y1790" s="60" t="n">
        <x:f>V1790*S1790</x:f>
        <x:v>82.3914</x:v>
      </x:c>
      <x:c r="Z1790" s="60" t="n">
        <x:f>H1790*J1790*T1790</x:f>
        <x:v>27.072108</x:v>
      </x:c>
      <x:c r="AA1790" s="60" t="n">
        <x:f>P1790+W1790+X1790-Y1790-Z1790-U1790</x:f>
        <x:v>171.48877880100002</x:v>
      </x:c>
      <x:c r="AB1790" s="32" t="n">
        <x:f>IFERROR(AA1790/(P1790+W1790+X1790),0)</x:f>
        <x:v>0.5029700208495479</x:v>
      </x:c>
      <x:c r="AC1790" t="n">
        <x:f>IF(O1790="High",0,IF(I1790&gt;=1800,3,IF(I1790&gt;=900,2,1))+IF(K1790&gt;=0.9,2,IF(K1790&gt;=0.75,1,0))+IF(J1790&lt;=0.7,2,IF(J1790&lt;=0.85,1,0))+IF(M1790&gt;=8,1,0))</x:f>
        <x:v>5</x:v>
      </x:c>
      <x:c r="AD1790" t="str">
        <x:f>IF(AND(O1790&lt;&gt;"High",AC1790&gt;=Assumptions!$B$10,AA1790&gt;0),"Priority Growth",IF(AND(O1790="Low",AA1790&gt;0),"Maintain","Watch"))</x:f>
        <x:v>Watch</x:v>
      </x:c>
      <x:c r="AE1790" s="60" t="n">
        <x:f>MAX(AA1790,0)*N1790</x:f>
        <x:v>9.603371612856002</x:v>
      </x:c>
      <x:c r="AF1790" t="str">
        <x:f>IF(AND(AA1790&gt;=Assumptions!$B$11,O1790&lt;&gt;"High",OR(N1790&gt;=Assumptions!$B$12,M1790&lt;=6)),"High","Standard")</x:f>
        <x:v>Standard</x:v>
      </x:c>
    </x:row>
    <x:row r="1791">
      <x:c r="A1791" t="str">
        <x:f>'Raw_Data'!A1791</x:f>
        <x:v>C01790</x:v>
      </x:c>
      <x:c r="B1791" t="n">
        <x:f>'Raw_Data'!B1791</x:f>
        <x:v>51</x:v>
      </x:c>
      <x:c r="C1791" s="30" t="n">
        <x:f>'Raw_Data'!C1791</x:f>
        <x:v>89137</x:v>
      </x:c>
      <x:c r="D1791" t="n">
        <x:f>'Raw_Data'!D1791</x:f>
        <x:v>645</x:v>
      </x:c>
      <x:c r="E1791" t="n">
        <x:f>'Raw_Data'!E1791</x:f>
        <x:v>41</x:v>
      </x:c>
      <x:c r="F1791" t="str">
        <x:f>PROPER(TRIM('Raw_Data'!F1791))</x:f>
        <x:v>Gold</x:v>
      </x:c>
      <x:c r="G1791" t="str">
        <x:f>PROPER(TRIM('Raw_Data'!G1791))</x:f>
        <x:v>Partner</x:v>
      </x:c>
      <x:c r="H1791" s="60" t="n">
        <x:f>'Raw_Data'!H1791</x:f>
        <x:v>10891</x:v>
      </x:c>
      <x:c r="I1791" s="60" t="n">
        <x:f>'Raw_Data'!I1791</x:f>
        <x:v>1178.2</x:v>
      </x:c>
      <x:c r="J1791" s="32" t="n">
        <x:f>'Raw_Data'!J1791</x:f>
        <x:v>0.292</x:v>
      </x:c>
      <x:c r="K1791" s="32" t="n">
        <x:f>'Raw_Data'!K1791</x:f>
        <x:v>0.826</x:v>
      </x:c>
      <x:c r="L1791" t="n">
        <x:f>'Raw_Data'!L1791</x:f>
        <x:v>1</x:v>
      </x:c>
      <x:c r="M1791" t="n">
        <x:f>IF('Raw_Data'!M1791="",Assumptions!$B$15,'Raw_Data'!M1791)</x:f>
        <x:v>9</x:v>
      </x:c>
      <x:c r="N1791" s="32" t="n">
        <x:f>'Raw_Data'!N1791</x:f>
        <x:v>0.073</x:v>
      </x:c>
      <x:c r="O1791" t="str">
        <x:f>IF(OR(D1791&lt;620,L1791&gt;=2,J1791&gt;0.9),"High",IF(OR(D1791&lt;700,L1791=1,J1791&gt;0.75),"Medium","Low"))</x:f>
        <x:v>Medium</x:v>
      </x:c>
      <x:c r="P1791" s="30" t="n">
        <x:f>XLOOKUP(F1791,Assumptions!$A$4:$A$6,Assumptions!$B$4:$B$6)</x:f>
        <x:v>95</x:v>
      </x:c>
      <x:c r="Q1791" s="32" t="n">
        <x:f>XLOOKUP(F1791,Assumptions!$A$4:$A$6,Assumptions!$C$4:$C$6)</x:f>
        <x:v>0.219</x:v>
      </x:c>
      <x:c r="R1791" s="32" t="n">
        <x:f>XLOOKUP(F1791,Assumptions!$A$4:$A$6,Assumptions!$D$4:$D$6)</x:f>
        <x:v>0.016</x:v>
      </x:c>
      <x:c r="S1791" s="32" t="n">
        <x:f>XLOOKUP(F1791,Assumptions!$A$4:$A$6,Assumptions!$E$4:$E$6)</x:f>
        <x:v>0.01</x:v>
      </x:c>
      <x:c r="T1791" s="32" t="n">
        <x:f>XLOOKUP(O1791,Assumptions!$H$4:$H$6,Assumptions!$I$4:$I$6)</x:f>
        <x:v>0.012</x:v>
      </x:c>
      <x:c r="U1791" s="30" t="n">
        <x:f>XLOOKUP(F1791,Assumptions!$A$4:$A$6,Assumptions!$F$4:$F$6)</x:f>
        <x:v>90</x:v>
      </x:c>
      <x:c r="V1791" s="60" t="n">
        <x:f>I1791*12</x:f>
        <x:v>14138.400000000001</x:v>
      </x:c>
      <x:c r="W1791" s="60" t="n">
        <x:f>H1791*J1791*(1-K1791)*Q1791</x:f>
        <x:v>121.18363423200002</x:v>
      </x:c>
      <x:c r="X1791" s="60" t="n">
        <x:f>V1791*R1791</x:f>
        <x:v>226.21440000000004</x:v>
      </x:c>
      <x:c r="Y1791" s="60" t="n">
        <x:f>V1791*S1791</x:f>
        <x:v>141.38400000000001</x:v>
      </x:c>
      <x:c r="Z1791" s="60" t="n">
        <x:f>H1791*J1791*T1791</x:f>
        <x:v>38.162064</x:v>
      </x:c>
      <x:c r="AA1791" s="60" t="n">
        <x:f>P1791+W1791+X1791-Y1791-Z1791-U1791</x:f>
        <x:v>172.8519702320001</x:v>
      </x:c>
      <x:c r="AB1791" s="32" t="n">
        <x:f>IFERROR(AA1791/(P1791+W1791+X1791),0)</x:f>
        <x:v>0.39071595454095975</x:v>
      </x:c>
      <x:c r="AC1791" t="n">
        <x:f>IF(O1791="High",0,IF(I1791&gt;=1800,3,IF(I1791&gt;=900,2,1))+IF(K1791&gt;=0.9,2,IF(K1791&gt;=0.75,1,0))+IF(J1791&lt;=0.7,2,IF(J1791&lt;=0.85,1,0))+IF(M1791&gt;=8,1,0))</x:f>
        <x:v>6</x:v>
      </x:c>
      <x:c r="AD1791" t="str">
        <x:f>IF(AND(O1791&lt;&gt;"High",AC1791&gt;=Assumptions!$B$10,AA1791&gt;0),"Priority Growth",IF(AND(O1791="Low",AA1791&gt;0),"Maintain","Watch"))</x:f>
        <x:v>Priority Growth</x:v>
      </x:c>
      <x:c r="AE1791" s="60" t="n">
        <x:f>MAX(AA1791,0)*N1791</x:f>
        <x:v>12.618193826936006</x:v>
      </x:c>
      <x:c r="AF1791" t="str">
        <x:f>IF(AND(AA1791&gt;=Assumptions!$B$11,O1791&lt;&gt;"High",OR(N1791&gt;=Assumptions!$B$12,M1791&lt;=6)),"High","Standard")</x:f>
        <x:v>Standard</x:v>
      </x:c>
    </x:row>
    <x:row r="1792">
      <x:c r="A1792" t="str">
        <x:f>'Raw_Data'!A1792</x:f>
        <x:v>C01791</x:v>
      </x:c>
      <x:c r="B1792" t="n">
        <x:f>'Raw_Data'!B1792</x:f>
        <x:v>39</x:v>
      </x:c>
      <x:c r="C1792" s="30" t="n">
        <x:f>'Raw_Data'!C1792</x:f>
        <x:v>50750</x:v>
      </x:c>
      <x:c r="D1792" t="n">
        <x:f>'Raw_Data'!D1792</x:f>
        <x:v>668</x:v>
      </x:c>
      <x:c r="E1792" t="n">
        <x:f>'Raw_Data'!E1792</x:f>
        <x:v>108</x:v>
      </x:c>
      <x:c r="F1792" t="str">
        <x:f>PROPER(TRIM('Raw_Data'!F1792))</x:f>
        <x:v>Classic</x:v>
      </x:c>
      <x:c r="G1792" t="str">
        <x:f>PROPER(TRIM('Raw_Data'!G1792))</x:f>
        <x:v>Digital</x:v>
      </x:c>
      <x:c r="H1792" s="60" t="n">
        <x:f>'Raw_Data'!H1792</x:f>
        <x:v>3781</x:v>
      </x:c>
      <x:c r="I1792" s="60" t="n">
        <x:f>'Raw_Data'!I1792</x:f>
        <x:v>352.73</x:v>
      </x:c>
      <x:c r="J1792" s="32" t="n">
        <x:f>'Raw_Data'!J1792</x:f>
        <x:v>0.399</x:v>
      </x:c>
      <x:c r="K1792" s="32" t="n">
        <x:f>'Raw_Data'!K1792</x:f>
        <x:v>0.783</x:v>
      </x:c>
      <x:c r="L1792" t="n">
        <x:f>'Raw_Data'!L1792</x:f>
        <x:v>0</x:v>
      </x:c>
      <x:c r="M1792" t="n">
        <x:f>IF('Raw_Data'!M1792="",Assumptions!$B$15,'Raw_Data'!M1792)</x:f>
        <x:v>6</x:v>
      </x:c>
      <x:c r="N1792" s="32" t="n">
        <x:f>'Raw_Data'!N1792</x:f>
        <x:v>0.171</x:v>
      </x:c>
      <x:c r="O1792" t="str">
        <x:f>IF(OR(D1792&lt;620,L1792&gt;=2,J1792&gt;0.9),"High",IF(OR(D1792&lt;700,L1792=1,J1792&gt;0.75),"Medium","Low"))</x:f>
        <x:v>Medium</x:v>
      </x:c>
      <x:c r="P1792" s="30" t="n">
        <x:f>XLOOKUP(F1792,Assumptions!$A$4:$A$6,Assumptions!$B$4:$B$6)</x:f>
        <x:v>0</x:v>
      </x:c>
      <x:c r="Q1792" s="32" t="n">
        <x:f>XLOOKUP(F1792,Assumptions!$A$4:$A$6,Assumptions!$C$4:$C$6)</x:f>
        <x:v>0.229</x:v>
      </x:c>
      <x:c r="R1792" s="32" t="n">
        <x:f>XLOOKUP(F1792,Assumptions!$A$4:$A$6,Assumptions!$D$4:$D$6)</x:f>
        <x:v>0.015</x:v>
      </x:c>
      <x:c r="S1792" s="32" t="n">
        <x:f>XLOOKUP(F1792,Assumptions!$A$4:$A$6,Assumptions!$E$4:$E$6)</x:f>
        <x:v>0.0075</x:v>
      </x:c>
      <x:c r="T1792" s="32" t="n">
        <x:f>XLOOKUP(O1792,Assumptions!$H$4:$H$6,Assumptions!$I$4:$I$6)</x:f>
        <x:v>0.012</x:v>
      </x:c>
      <x:c r="U1792" s="30" t="n">
        <x:f>XLOOKUP(F1792,Assumptions!$A$4:$A$6,Assumptions!$F$4:$F$6)</x:f>
        <x:v>60</x:v>
      </x:c>
      <x:c r="V1792" s="60" t="n">
        <x:f>I1792*12</x:f>
        <x:v>4232.76</x:v>
      </x:c>
      <x:c r="W1792" s="60" t="n">
        <x:f>H1792*J1792*(1-K1792)*Q1792</x:f>
        <x:v>74.967803967</x:v>
      </x:c>
      <x:c r="X1792" s="60" t="n">
        <x:f>V1792*R1792</x:f>
        <x:v>63.4914</x:v>
      </x:c>
      <x:c r="Y1792" s="60" t="n">
        <x:f>V1792*S1792</x:f>
        <x:v>31.7457</x:v>
      </x:c>
      <x:c r="Z1792" s="60" t="n">
        <x:f>H1792*J1792*T1792</x:f>
        <x:v>18.103428</x:v>
      </x:c>
      <x:c r="AA1792" s="60" t="n">
        <x:f>P1792+W1792+X1792-Y1792-Z1792-U1792</x:f>
        <x:v>28.610075967</x:v>
      </x:c>
      <x:c r="AB1792" s="32" t="n">
        <x:f>IFERROR(AA1792/(P1792+W1792+X1792),0)</x:f>
        <x:v>0.20663181028990205</x:v>
      </x:c>
      <x:c r="AC1792" t="n">
        <x:f>IF(O1792="High",0,IF(I1792&gt;=1800,3,IF(I1792&gt;=900,2,1))+IF(K1792&gt;=0.9,2,IF(K1792&gt;=0.75,1,0))+IF(J1792&lt;=0.7,2,IF(J1792&lt;=0.85,1,0))+IF(M1792&gt;=8,1,0))</x:f>
        <x:v>4</x:v>
      </x:c>
      <x:c r="AD1792" t="str">
        <x:f>IF(AND(O1792&lt;&gt;"High",AC1792&gt;=Assumptions!$B$10,AA1792&gt;0),"Priority Growth",IF(AND(O1792="Low",AA1792&gt;0),"Maintain","Watch"))</x:f>
        <x:v>Watch</x:v>
      </x:c>
      <x:c r="AE1792" s="60" t="n">
        <x:f>MAX(AA1792,0)*N1792</x:f>
        <x:v>4.892322990357</x:v>
      </x:c>
      <x:c r="AF1792" t="str">
        <x:f>IF(AND(AA1792&gt;=Assumptions!$B$11,O1792&lt;&gt;"High",OR(N1792&gt;=Assumptions!$B$12,M1792&lt;=6)),"High","Standard")</x:f>
        <x:v>Standard</x:v>
      </x:c>
    </x:row>
    <x:row r="1793">
      <x:c r="A1793" t="str">
        <x:f>'Raw_Data'!A1793</x:f>
        <x:v>C01792</x:v>
      </x:c>
      <x:c r="B1793" t="n">
        <x:f>'Raw_Data'!B1793</x:f>
        <x:v>40</x:v>
      </x:c>
      <x:c r="C1793" s="30" t="n">
        <x:f>'Raw_Data'!C1793</x:f>
        <x:v>109523</x:v>
      </x:c>
      <x:c r="D1793" t="n">
        <x:f>'Raw_Data'!D1793</x:f>
        <x:v>642</x:v>
      </x:c>
      <x:c r="E1793" t="n">
        <x:f>'Raw_Data'!E1793</x:f>
        <x:v>77</x:v>
      </x:c>
      <x:c r="F1793" t="str">
        <x:f>PROPER(TRIM('Raw_Data'!F1793))</x:f>
        <x:v>Gold</x:v>
      </x:c>
      <x:c r="G1793" t="str">
        <x:f>PROPER(TRIM('Raw_Data'!G1793))</x:f>
        <x:v>Direct Mail</x:v>
      </x:c>
      <x:c r="H1793" s="60" t="n">
        <x:f>'Raw_Data'!H1793</x:f>
        <x:v>11806</x:v>
      </x:c>
      <x:c r="I1793" s="60" t="n">
        <x:f>'Raw_Data'!I1793</x:f>
        <x:v>1911.38</x:v>
      </x:c>
      <x:c r="J1793" s="32" t="n">
        <x:f>'Raw_Data'!J1793</x:f>
        <x:v>0.552</x:v>
      </x:c>
      <x:c r="K1793" s="32" t="n">
        <x:f>'Raw_Data'!K1793</x:f>
        <x:v>0.654</x:v>
      </x:c>
      <x:c r="L1793" t="n">
        <x:f>'Raw_Data'!L1793</x:f>
        <x:v>0</x:v>
      </x:c>
      <x:c r="M1793" t="n">
        <x:f>IF('Raw_Data'!M1793="",Assumptions!$B$15,'Raw_Data'!M1793)</x:f>
        <x:v>8</x:v>
      </x:c>
      <x:c r="N1793" s="32" t="n">
        <x:f>'Raw_Data'!N1793</x:f>
        <x:v>0.062</x:v>
      </x:c>
      <x:c r="O1793" t="str">
        <x:f>IF(OR(D1793&lt;620,L1793&gt;=2,J1793&gt;0.9),"High",IF(OR(D1793&lt;700,L1793=1,J1793&gt;0.75),"Medium","Low"))</x:f>
        <x:v>Medium</x:v>
      </x:c>
      <x:c r="P1793" s="30" t="n">
        <x:f>XLOOKUP(F1793,Assumptions!$A$4:$A$6,Assumptions!$B$4:$B$6)</x:f>
        <x:v>95</x:v>
      </x:c>
      <x:c r="Q1793" s="32" t="n">
        <x:f>XLOOKUP(F1793,Assumptions!$A$4:$A$6,Assumptions!$C$4:$C$6)</x:f>
        <x:v>0.219</x:v>
      </x:c>
      <x:c r="R1793" s="32" t="n">
        <x:f>XLOOKUP(F1793,Assumptions!$A$4:$A$6,Assumptions!$D$4:$D$6)</x:f>
        <x:v>0.016</x:v>
      </x:c>
      <x:c r="S1793" s="32" t="n">
        <x:f>XLOOKUP(F1793,Assumptions!$A$4:$A$6,Assumptions!$E$4:$E$6)</x:f>
        <x:v>0.01</x:v>
      </x:c>
      <x:c r="T1793" s="32" t="n">
        <x:f>XLOOKUP(O1793,Assumptions!$H$4:$H$6,Assumptions!$I$4:$I$6)</x:f>
        <x:v>0.012</x:v>
      </x:c>
      <x:c r="U1793" s="30" t="n">
        <x:f>XLOOKUP(F1793,Assumptions!$A$4:$A$6,Assumptions!$F$4:$F$6)</x:f>
        <x:v>90</x:v>
      </x:c>
      <x:c r="V1793" s="60" t="n">
        <x:f>I1793*12</x:f>
        <x:v>22936.56</x:v>
      </x:c>
      <x:c r="W1793" s="60" t="n">
        <x:f>H1793*J1793*(1-K1793)*Q1793</x:f>
        <x:v>493.812489888</x:v>
      </x:c>
      <x:c r="X1793" s="60" t="n">
        <x:f>V1793*R1793</x:f>
        <x:v>366.98496</x:v>
      </x:c>
      <x:c r="Y1793" s="60" t="n">
        <x:f>V1793*S1793</x:f>
        <x:v>229.36560000000003</x:v>
      </x:c>
      <x:c r="Z1793" s="60" t="n">
        <x:f>H1793*J1793*T1793</x:f>
        <x:v>78.202944</x:v>
      </x:c>
      <x:c r="AA1793" s="60" t="n">
        <x:f>P1793+W1793+X1793-Y1793-Z1793-U1793</x:f>
        <x:v>558.228905888</x:v>
      </x:c>
      <x:c r="AB1793" s="32" t="n">
        <x:f>IFERROR(AA1793/(P1793+W1793+X1793),0)</x:f>
        <x:v>0.5840451927899714</x:v>
      </x:c>
      <x:c r="AC1793" t="n">
        <x:f>IF(O1793="High",0,IF(I1793&gt;=1800,3,IF(I1793&gt;=900,2,1))+IF(K1793&gt;=0.9,2,IF(K1793&gt;=0.75,1,0))+IF(J1793&lt;=0.7,2,IF(J1793&lt;=0.85,1,0))+IF(M1793&gt;=8,1,0))</x:f>
        <x:v>6</x:v>
      </x:c>
      <x:c r="AD1793" t="str">
        <x:f>IF(AND(O1793&lt;&gt;"High",AC1793&gt;=Assumptions!$B$10,AA1793&gt;0),"Priority Growth",IF(AND(O1793="Low",AA1793&gt;0),"Maintain","Watch"))</x:f>
        <x:v>Priority Growth</x:v>
      </x:c>
      <x:c r="AE1793" s="60" t="n">
        <x:f>MAX(AA1793,0)*N1793</x:f>
        <x:v>34.610192165056</x:v>
      </x:c>
      <x:c r="AF1793" t="str">
        <x:f>IF(AND(AA1793&gt;=Assumptions!$B$11,O1793&lt;&gt;"High",OR(N1793&gt;=Assumptions!$B$12,M1793&lt;=6)),"High","Standard")</x:f>
        <x:v>Standard</x:v>
      </x:c>
    </x:row>
    <x:row r="1794">
      <x:c r="A1794" t="str">
        <x:f>'Raw_Data'!A1794</x:f>
        <x:v>C01793</x:v>
      </x:c>
      <x:c r="B1794" t="n">
        <x:f>'Raw_Data'!B1794</x:f>
        <x:v>48</x:v>
      </x:c>
      <x:c r="C1794" s="30" t="n">
        <x:f>'Raw_Data'!C1794</x:f>
        <x:v>56390</x:v>
      </x:c>
      <x:c r="D1794" t="n">
        <x:f>'Raw_Data'!D1794</x:f>
        <x:v>682</x:v>
      </x:c>
      <x:c r="E1794" t="n">
        <x:f>'Raw_Data'!E1794</x:f>
        <x:v>51</x:v>
      </x:c>
      <x:c r="F1794" t="str">
        <x:f>PROPER(TRIM('Raw_Data'!F1794))</x:f>
        <x:v>Gold</x:v>
      </x:c>
      <x:c r="G1794" t="str">
        <x:f>PROPER(TRIM('Raw_Data'!G1794))</x:f>
        <x:v>Direct Mail</x:v>
      </x:c>
      <x:c r="H1794" s="60" t="n">
        <x:f>'Raw_Data'!H1794</x:f>
        <x:v>6236</x:v>
      </x:c>
      <x:c r="I1794" s="60" t="n">
        <x:f>'Raw_Data'!I1794</x:f>
        <x:v>526.8</x:v>
      </x:c>
      <x:c r="J1794" s="32" t="n">
        <x:f>'Raw_Data'!J1794</x:f>
        <x:v>0.33</x:v>
      </x:c>
      <x:c r="K1794" s="32" t="n">
        <x:f>'Raw_Data'!K1794</x:f>
        <x:v>0.8</x:v>
      </x:c>
      <x:c r="L1794" t="n">
        <x:f>'Raw_Data'!L1794</x:f>
        <x:v>0</x:v>
      </x:c>
      <x:c r="M1794" t="n">
        <x:f>IF('Raw_Data'!M1794="",Assumptions!$B$15,'Raw_Data'!M1794)</x:f>
        <x:v>6</x:v>
      </x:c>
      <x:c r="N1794" s="32" t="n">
        <x:f>'Raw_Data'!N1794</x:f>
        <x:v>0.24</x:v>
      </x:c>
      <x:c r="O1794" t="str">
        <x:f>IF(OR(D1794&lt;620,L1794&gt;=2,J1794&gt;0.9),"High",IF(OR(D1794&lt;700,L1794=1,J1794&gt;0.75),"Medium","Low"))</x:f>
        <x:v>Medium</x:v>
      </x:c>
      <x:c r="P1794" s="30" t="n">
        <x:f>XLOOKUP(F1794,Assumptions!$A$4:$A$6,Assumptions!$B$4:$B$6)</x:f>
        <x:v>95</x:v>
      </x:c>
      <x:c r="Q1794" s="32" t="n">
        <x:f>XLOOKUP(F1794,Assumptions!$A$4:$A$6,Assumptions!$C$4:$C$6)</x:f>
        <x:v>0.219</x:v>
      </x:c>
      <x:c r="R1794" s="32" t="n">
        <x:f>XLOOKUP(F1794,Assumptions!$A$4:$A$6,Assumptions!$D$4:$D$6)</x:f>
        <x:v>0.016</x:v>
      </x:c>
      <x:c r="S1794" s="32" t="n">
        <x:f>XLOOKUP(F1794,Assumptions!$A$4:$A$6,Assumptions!$E$4:$E$6)</x:f>
        <x:v>0.01</x:v>
      </x:c>
      <x:c r="T1794" s="32" t="n">
        <x:f>XLOOKUP(O1794,Assumptions!$H$4:$H$6,Assumptions!$I$4:$I$6)</x:f>
        <x:v>0.012</x:v>
      </x:c>
      <x:c r="U1794" s="30" t="n">
        <x:f>XLOOKUP(F1794,Assumptions!$A$4:$A$6,Assumptions!$F$4:$F$6)</x:f>
        <x:v>90</x:v>
      </x:c>
      <x:c r="V1794" s="60" t="n">
        <x:f>I1794*12</x:f>
        <x:v>6321.599999999999</x:v>
      </x:c>
      <x:c r="W1794" s="60" t="n">
        <x:f>H1794*J1794*(1-K1794)*Q1794</x:f>
        <x:v>90.13514399999998</x:v>
      </x:c>
      <x:c r="X1794" s="60" t="n">
        <x:f>V1794*R1794</x:f>
        <x:v>101.14559999999999</x:v>
      </x:c>
      <x:c r="Y1794" s="60" t="n">
        <x:f>V1794*S1794</x:f>
        <x:v>63.215999999999994</x:v>
      </x:c>
      <x:c r="Z1794" s="60" t="n">
        <x:f>H1794*J1794*T1794</x:f>
        <x:v>24.694560000000003</x:v>
      </x:c>
      <x:c r="AA1794" s="60" t="n">
        <x:f>P1794+W1794+X1794-Y1794-Z1794-U1794</x:f>
        <x:v>108.37018399999997</x:v>
      </x:c>
      <x:c r="AB1794" s="32" t="n">
        <x:f>IFERROR(AA1794/(P1794+W1794+X1794),0)</x:f>
        <x:v>0.3785451388934492</x:v>
      </x:c>
      <x:c r="AC1794" t="n">
        <x:f>IF(O1794="High",0,IF(I1794&gt;=1800,3,IF(I1794&gt;=900,2,1))+IF(K1794&gt;=0.9,2,IF(K1794&gt;=0.75,1,0))+IF(J1794&lt;=0.7,2,IF(J1794&lt;=0.85,1,0))+IF(M1794&gt;=8,1,0))</x:f>
        <x:v>4</x:v>
      </x:c>
      <x:c r="AD1794" t="str">
        <x:f>IF(AND(O1794&lt;&gt;"High",AC1794&gt;=Assumptions!$B$10,AA1794&gt;0),"Priority Growth",IF(AND(O1794="Low",AA1794&gt;0),"Maintain","Watch"))</x:f>
        <x:v>Watch</x:v>
      </x:c>
      <x:c r="AE1794" s="60" t="n">
        <x:f>MAX(AA1794,0)*N1794</x:f>
        <x:v>26.00884415999999</x:v>
      </x:c>
      <x:c r="AF1794" t="str">
        <x:f>IF(AND(AA1794&gt;=Assumptions!$B$11,O1794&lt;&gt;"High",OR(N1794&gt;=Assumptions!$B$12,M1794&lt;=6)),"High","Standard")</x:f>
        <x:v>Standard</x:v>
      </x:c>
    </x:row>
    <x:row r="1795">
      <x:c r="A1795" t="str">
        <x:f>'Raw_Data'!A1795</x:f>
        <x:v>C01794</x:v>
      </x:c>
      <x:c r="B1795" t="n">
        <x:f>'Raw_Data'!B1795</x:f>
        <x:v>40</x:v>
      </x:c>
      <x:c r="C1795" s="30" t="n">
        <x:f>'Raw_Data'!C1795</x:f>
        <x:v>51243</x:v>
      </x:c>
      <x:c r="D1795" t="n">
        <x:f>'Raw_Data'!D1795</x:f>
        <x:v>681</x:v>
      </x:c>
      <x:c r="E1795" t="n">
        <x:f>'Raw_Data'!E1795</x:f>
        <x:v>77</x:v>
      </x:c>
      <x:c r="F1795" t="str">
        <x:f>PROPER(TRIM('Raw_Data'!F1795))</x:f>
        <x:v>Classic</x:v>
      </x:c>
      <x:c r="G1795" t="str">
        <x:f>PROPER(TRIM('Raw_Data'!G1795))</x:f>
        <x:v>Branch</x:v>
      </x:c>
      <x:c r="H1795" s="60" t="n">
        <x:f>'Raw_Data'!H1795</x:f>
        <x:v>7563</x:v>
      </x:c>
      <x:c r="I1795" s="60" t="n">
        <x:f>'Raw_Data'!I1795</x:f>
        <x:v>809</x:v>
      </x:c>
      <x:c r="J1795" s="32" t="n">
        <x:f>'Raw_Data'!J1795</x:f>
        <x:v>0.354</x:v>
      </x:c>
      <x:c r="K1795" s="32" t="n">
        <x:f>'Raw_Data'!K1795</x:f>
        <x:v>0.805</x:v>
      </x:c>
      <x:c r="L1795" t="n">
        <x:f>'Raw_Data'!L1795</x:f>
        <x:v>0</x:v>
      </x:c>
      <x:c r="M1795" t="n">
        <x:f>IF('Raw_Data'!M1795="",Assumptions!$B$15,'Raw_Data'!M1795)</x:f>
        <x:v>7</x:v>
      </x:c>
      <x:c r="N1795" s="32" t="n">
        <x:f>'Raw_Data'!N1795</x:f>
        <x:v>0.119</x:v>
      </x:c>
      <x:c r="O1795" t="str">
        <x:f>IF(OR(D1795&lt;620,L1795&gt;=2,J1795&gt;0.9),"High",IF(OR(D1795&lt;700,L1795=1,J1795&gt;0.75),"Medium","Low"))</x:f>
        <x:v>Medium</x:v>
      </x:c>
      <x:c r="P1795" s="30" t="n">
        <x:f>XLOOKUP(F1795,Assumptions!$A$4:$A$6,Assumptions!$B$4:$B$6)</x:f>
        <x:v>0</x:v>
      </x:c>
      <x:c r="Q1795" s="32" t="n">
        <x:f>XLOOKUP(F1795,Assumptions!$A$4:$A$6,Assumptions!$C$4:$C$6)</x:f>
        <x:v>0.229</x:v>
      </x:c>
      <x:c r="R1795" s="32" t="n">
        <x:f>XLOOKUP(F1795,Assumptions!$A$4:$A$6,Assumptions!$D$4:$D$6)</x:f>
        <x:v>0.015</x:v>
      </x:c>
      <x:c r="S1795" s="32" t="n">
        <x:f>XLOOKUP(F1795,Assumptions!$A$4:$A$6,Assumptions!$E$4:$E$6)</x:f>
        <x:v>0.0075</x:v>
      </x:c>
      <x:c r="T1795" s="32" t="n">
        <x:f>XLOOKUP(O1795,Assumptions!$H$4:$H$6,Assumptions!$I$4:$I$6)</x:f>
        <x:v>0.012</x:v>
      </x:c>
      <x:c r="U1795" s="30" t="n">
        <x:f>XLOOKUP(F1795,Assumptions!$A$4:$A$6,Assumptions!$F$4:$F$6)</x:f>
        <x:v>60</x:v>
      </x:c>
      <x:c r="V1795" s="60" t="n">
        <x:f>I1795*12</x:f>
        <x:v>9708</x:v>
      </x:c>
      <x:c r="W1795" s="60" t="n">
        <x:f>H1795*J1795*(1-K1795)*Q1795</x:f>
        <x:v>119.55492080999996</x:v>
      </x:c>
      <x:c r="X1795" s="60" t="n">
        <x:f>V1795*R1795</x:f>
        <x:v>145.62</x:v>
      </x:c>
      <x:c r="Y1795" s="60" t="n">
        <x:f>V1795*S1795</x:f>
        <x:v>72.81</x:v>
      </x:c>
      <x:c r="Z1795" s="60" t="n">
        <x:f>H1795*J1795*T1795</x:f>
        <x:v>32.127624</x:v>
      </x:c>
      <x:c r="AA1795" s="60" t="n">
        <x:f>P1795+W1795+X1795-Y1795-Z1795-U1795</x:f>
        <x:v>100.23729680999995</x:v>
      </x:c>
      <x:c r="AB1795" s="32" t="n">
        <x:f>IFERROR(AA1795/(P1795+W1795+X1795),0)</x:f>
        <x:v>0.37800443761354346</x:v>
      </x:c>
      <x:c r="AC1795" t="n">
        <x:f>IF(O1795="High",0,IF(I1795&gt;=1800,3,IF(I1795&gt;=900,2,1))+IF(K1795&gt;=0.9,2,IF(K1795&gt;=0.75,1,0))+IF(J1795&lt;=0.7,2,IF(J1795&lt;=0.85,1,0))+IF(M1795&gt;=8,1,0))</x:f>
        <x:v>4</x:v>
      </x:c>
      <x:c r="AD1795" t="str">
        <x:f>IF(AND(O1795&lt;&gt;"High",AC1795&gt;=Assumptions!$B$10,AA1795&gt;0),"Priority Growth",IF(AND(O1795="Low",AA1795&gt;0),"Maintain","Watch"))</x:f>
        <x:v>Watch</x:v>
      </x:c>
      <x:c r="AE1795" s="60" t="n">
        <x:f>MAX(AA1795,0)*N1795</x:f>
        <x:v>11.928238320389994</x:v>
      </x:c>
      <x:c r="AF1795" t="str">
        <x:f>IF(AND(AA1795&gt;=Assumptions!$B$11,O1795&lt;&gt;"High",OR(N1795&gt;=Assumptions!$B$12,M1795&lt;=6)),"High","Standard")</x:f>
        <x:v>Standard</x:v>
      </x:c>
    </x:row>
    <x:row r="1796">
      <x:c r="A1796" t="str">
        <x:f>'Raw_Data'!A1796</x:f>
        <x:v>C01795</x:v>
      </x:c>
      <x:c r="B1796" t="n">
        <x:f>'Raw_Data'!B1796</x:f>
        <x:v>44</x:v>
      </x:c>
      <x:c r="C1796" s="30" t="n">
        <x:f>'Raw_Data'!C1796</x:f>
        <x:v>58905</x:v>
      </x:c>
      <x:c r="D1796" t="n">
        <x:f>'Raw_Data'!D1796</x:f>
        <x:v>649</x:v>
      </x:c>
      <x:c r="E1796" t="n">
        <x:f>'Raw_Data'!E1796</x:f>
        <x:v>41</x:v>
      </x:c>
      <x:c r="F1796" t="str">
        <x:f>PROPER(TRIM('Raw_Data'!F1796))</x:f>
        <x:v>Classic</x:v>
      </x:c>
      <x:c r="G1796" t="str">
        <x:f>PROPER(TRIM('Raw_Data'!G1796))</x:f>
        <x:v>Digital</x:v>
      </x:c>
      <x:c r="H1796" s="60" t="n">
        <x:f>'Raw_Data'!H1796</x:f>
        <x:v>5655</x:v>
      </x:c>
      <x:c r="I1796" s="60" t="n">
        <x:f>'Raw_Data'!I1796</x:f>
        <x:v>526</x:v>
      </x:c>
      <x:c r="J1796" s="32" t="n">
        <x:f>'Raw_Data'!J1796</x:f>
        <x:v>0.507</x:v>
      </x:c>
      <x:c r="K1796" s="32" t="n">
        <x:f>'Raw_Data'!K1796</x:f>
        <x:v>0.761</x:v>
      </x:c>
      <x:c r="L1796" t="n">
        <x:f>'Raw_Data'!L1796</x:f>
        <x:v>0</x:v>
      </x:c>
      <x:c r="M1796" t="n">
        <x:f>IF('Raw_Data'!M1796="",Assumptions!$B$15,'Raw_Data'!M1796)</x:f>
        <x:v>5</x:v>
      </x:c>
      <x:c r="N1796" s="32" t="n">
        <x:f>'Raw_Data'!N1796</x:f>
        <x:v>0.254</x:v>
      </x:c>
      <x:c r="O1796" t="str">
        <x:f>IF(OR(D1796&lt;620,L1796&gt;=2,J1796&gt;0.9),"High",IF(OR(D1796&lt;700,L1796=1,J1796&gt;0.75),"Medium","Low"))</x:f>
        <x:v>Medium</x:v>
      </x:c>
      <x:c r="P1796" s="30" t="n">
        <x:f>XLOOKUP(F1796,Assumptions!$A$4:$A$6,Assumptions!$B$4:$B$6)</x:f>
        <x:v>0</x:v>
      </x:c>
      <x:c r="Q1796" s="32" t="n">
        <x:f>XLOOKUP(F1796,Assumptions!$A$4:$A$6,Assumptions!$C$4:$C$6)</x:f>
        <x:v>0.229</x:v>
      </x:c>
      <x:c r="R1796" s="32" t="n">
        <x:f>XLOOKUP(F1796,Assumptions!$A$4:$A$6,Assumptions!$D$4:$D$6)</x:f>
        <x:v>0.015</x:v>
      </x:c>
      <x:c r="S1796" s="32" t="n">
        <x:f>XLOOKUP(F1796,Assumptions!$A$4:$A$6,Assumptions!$E$4:$E$6)</x:f>
        <x:v>0.0075</x:v>
      </x:c>
      <x:c r="T1796" s="32" t="n">
        <x:f>XLOOKUP(O1796,Assumptions!$H$4:$H$6,Assumptions!$I$4:$I$6)</x:f>
        <x:v>0.012</x:v>
      </x:c>
      <x:c r="U1796" s="30" t="n">
        <x:f>XLOOKUP(F1796,Assumptions!$A$4:$A$6,Assumptions!$F$4:$F$6)</x:f>
        <x:v>60</x:v>
      </x:c>
      <x:c r="V1796" s="60" t="n">
        <x:f>I1796*12</x:f>
        <x:v>6312</x:v>
      </x:c>
      <x:c r="W1796" s="60" t="n">
        <x:f>H1796*J1796*(1-K1796)*Q1796</x:f>
        <x:v>156.918429135</x:v>
      </x:c>
      <x:c r="X1796" s="60" t="n">
        <x:f>V1796*R1796</x:f>
        <x:v>94.67999999999999</x:v>
      </x:c>
      <x:c r="Y1796" s="60" t="n">
        <x:f>V1796*S1796</x:f>
        <x:v>47.339999999999996</x:v>
      </x:c>
      <x:c r="Z1796" s="60" t="n">
        <x:f>H1796*J1796*T1796</x:f>
        <x:v>34.40502</x:v>
      </x:c>
      <x:c r="AA1796" s="60" t="n">
        <x:f>P1796+W1796+X1796-Y1796-Z1796-U1796</x:f>
        <x:v>109.85340913499999</x:v>
      </x:c>
      <x:c r="AB1796" s="32" t="n">
        <x:f>IFERROR(AA1796/(P1796+W1796+X1796),0)</x:f>
        <x:v>0.4366219992417203</x:v>
      </x:c>
      <x:c r="AC1796" t="n">
        <x:f>IF(O1796="High",0,IF(I1796&gt;=1800,3,IF(I1796&gt;=900,2,1))+IF(K1796&gt;=0.9,2,IF(K1796&gt;=0.75,1,0))+IF(J1796&lt;=0.7,2,IF(J1796&lt;=0.85,1,0))+IF(M1796&gt;=8,1,0))</x:f>
        <x:v>4</x:v>
      </x:c>
      <x:c r="AD1796" t="str">
        <x:f>IF(AND(O1796&lt;&gt;"High",AC1796&gt;=Assumptions!$B$10,AA1796&gt;0),"Priority Growth",IF(AND(O1796="Low",AA1796&gt;0),"Maintain","Watch"))</x:f>
        <x:v>Watch</x:v>
      </x:c>
      <x:c r="AE1796" s="60" t="n">
        <x:f>MAX(AA1796,0)*N1796</x:f>
        <x:v>27.902765920289998</x:v>
      </x:c>
      <x:c r="AF1796" t="str">
        <x:f>IF(AND(AA1796&gt;=Assumptions!$B$11,O1796&lt;&gt;"High",OR(N1796&gt;=Assumptions!$B$12,M1796&lt;=6)),"High","Standard")</x:f>
        <x:v>Standard</x:v>
      </x:c>
    </x:row>
    <x:row r="1797">
      <x:c r="A1797" t="str">
        <x:f>'Raw_Data'!A1797</x:f>
        <x:v>C01796</x:v>
      </x:c>
      <x:c r="B1797" t="n">
        <x:f>'Raw_Data'!B1797</x:f>
        <x:v>43</x:v>
      </x:c>
      <x:c r="C1797" s="30" t="n">
        <x:f>'Raw_Data'!C1797</x:f>
        <x:v>127146</x:v>
      </x:c>
      <x:c r="D1797" t="n">
        <x:f>'Raw_Data'!D1797</x:f>
        <x:v>724</x:v>
      </x:c>
      <x:c r="E1797" t="n">
        <x:f>'Raw_Data'!E1797</x:f>
        <x:v>62</x:v>
      </x:c>
      <x:c r="F1797" t="str">
        <x:f>PROPER(TRIM('Raw_Data'!F1797))</x:f>
        <x:v>Gold</x:v>
      </x:c>
      <x:c r="G1797" t="str">
        <x:f>PROPER(TRIM('Raw_Data'!G1797))</x:f>
        <x:v>Digital</x:v>
      </x:c>
      <x:c r="H1797" s="60" t="n">
        <x:f>'Raw_Data'!H1797</x:f>
        <x:v>19334</x:v>
      </x:c>
      <x:c r="I1797" s="60" t="n">
        <x:f>'Raw_Data'!I1797</x:f>
        <x:v>2129.76</x:v>
      </x:c>
      <x:c r="J1797" s="32" t="n">
        <x:f>'Raw_Data'!J1797</x:f>
        <x:v>0.252</x:v>
      </x:c>
      <x:c r="K1797" s="32" t="n">
        <x:f>'Raw_Data'!K1797</x:f>
        <x:v>0.948</x:v>
      </x:c>
      <x:c r="L1797" t="n">
        <x:f>'Raw_Data'!L1797</x:f>
        <x:v>0</x:v>
      </x:c>
      <x:c r="M1797" t="n">
        <x:f>IF('Raw_Data'!M1797="",Assumptions!$B$15,'Raw_Data'!M1797)</x:f>
        <x:v>7</x:v>
      </x:c>
      <x:c r="N1797" s="32" t="n">
        <x:f>'Raw_Data'!N1797</x:f>
        <x:v>0.085</x:v>
      </x:c>
      <x:c r="O1797" t="str">
        <x:f>IF(OR(D1797&lt;620,L1797&gt;=2,J1797&gt;0.9),"High",IF(OR(D1797&lt;700,L1797=1,J1797&gt;0.75),"Medium","Low"))</x:f>
        <x:v>Low</x:v>
      </x:c>
      <x:c r="P1797" s="30" t="n">
        <x:f>XLOOKUP(F1797,Assumptions!$A$4:$A$6,Assumptions!$B$4:$B$6)</x:f>
        <x:v>95</x:v>
      </x:c>
      <x:c r="Q1797" s="32" t="n">
        <x:f>XLOOKUP(F1797,Assumptions!$A$4:$A$6,Assumptions!$C$4:$C$6)</x:f>
        <x:v>0.219</x:v>
      </x:c>
      <x:c r="R1797" s="32" t="n">
        <x:f>XLOOKUP(F1797,Assumptions!$A$4:$A$6,Assumptions!$D$4:$D$6)</x:f>
        <x:v>0.016</x:v>
      </x:c>
      <x:c r="S1797" s="32" t="n">
        <x:f>XLOOKUP(F1797,Assumptions!$A$4:$A$6,Assumptions!$E$4:$E$6)</x:f>
        <x:v>0.01</x:v>
      </x:c>
      <x:c r="T1797" s="32" t="n">
        <x:f>XLOOKUP(O1797,Assumptions!$H$4:$H$6,Assumptions!$I$4:$I$6)</x:f>
        <x:v>0.0035</x:v>
      </x:c>
      <x:c r="U1797" s="30" t="n">
        <x:f>XLOOKUP(F1797,Assumptions!$A$4:$A$6,Assumptions!$F$4:$F$6)</x:f>
        <x:v>90</x:v>
      </x:c>
      <x:c r="V1797" s="60" t="n">
        <x:f>I1797*12</x:f>
        <x:v>25557.120000000003</x:v>
      </x:c>
      <x:c r="W1797" s="60" t="n">
        <x:f>H1797*J1797*(1-K1797)*Q1797</x:f>
        <x:v>55.48424918400005</x:v>
      </x:c>
      <x:c r="X1797" s="60" t="n">
        <x:f>V1797*R1797</x:f>
        <x:v>408.9139200000001</x:v>
      </x:c>
      <x:c r="Y1797" s="60" t="n">
        <x:f>V1797*S1797</x:f>
        <x:v>255.57120000000003</x:v>
      </x:c>
      <x:c r="Z1797" s="60" t="n">
        <x:f>H1797*J1797*T1797</x:f>
        <x:v>17.052588</x:v>
      </x:c>
      <x:c r="AA1797" s="60" t="n">
        <x:f>P1797+W1797+X1797-Y1797-Z1797-U1797</x:f>
        <x:v>196.7743811840001</x:v>
      </x:c>
      <x:c r="AB1797" s="32" t="n">
        <x:f>IFERROR(AA1797/(P1797+W1797+X1797),0)</x:f>
        <x:v>0.35176086019558644</x:v>
      </x:c>
      <x:c r="AC1797" t="n">
        <x:f>IF(O1797="High",0,IF(I1797&gt;=1800,3,IF(I1797&gt;=900,2,1))+IF(K1797&gt;=0.9,2,IF(K1797&gt;=0.75,1,0))+IF(J1797&lt;=0.7,2,IF(J1797&lt;=0.85,1,0))+IF(M1797&gt;=8,1,0))</x:f>
        <x:v>7</x:v>
      </x:c>
      <x:c r="AD1797" t="str">
        <x:f>IF(AND(O1797&lt;&gt;"High",AC1797&gt;=Assumptions!$B$10,AA1797&gt;0),"Priority Growth",IF(AND(O1797="Low",AA1797&gt;0),"Maintain","Watch"))</x:f>
        <x:v>Priority Growth</x:v>
      </x:c>
      <x:c r="AE1797" s="60" t="n">
        <x:f>MAX(AA1797,0)*N1797</x:f>
        <x:v>16.72582240064001</x:v>
      </x:c>
      <x:c r="AF1797" t="str">
        <x:f>IF(AND(AA1797&gt;=Assumptions!$B$11,O1797&lt;&gt;"High",OR(N1797&gt;=Assumptions!$B$12,M1797&lt;=6)),"High","Standard")</x:f>
        <x:v>Standard</x:v>
      </x:c>
    </x:row>
    <x:row r="1798">
      <x:c r="A1798" t="str">
        <x:f>'Raw_Data'!A1798</x:f>
        <x:v>C01797</x:v>
      </x:c>
      <x:c r="B1798" t="n">
        <x:f>'Raw_Data'!B1798</x:f>
        <x:v>27</x:v>
      </x:c>
      <x:c r="C1798" s="30" t="n">
        <x:f>'Raw_Data'!C1798</x:f>
        <x:v>47569</x:v>
      </x:c>
      <x:c r="D1798" t="n">
        <x:f>'Raw_Data'!D1798</x:f>
        <x:v>683</x:v>
      </x:c>
      <x:c r="E1798" t="n">
        <x:f>'Raw_Data'!E1798</x:f>
        <x:v>40</x:v>
      </x:c>
      <x:c r="F1798" t="str">
        <x:f>PROPER(TRIM('Raw_Data'!F1798))</x:f>
        <x:v>Classic</x:v>
      </x:c>
      <x:c r="G1798" t="str">
        <x:f>PROPER(TRIM('Raw_Data'!G1798))</x:f>
        <x:v>Branch</x:v>
      </x:c>
      <x:c r="H1798" s="60" t="n">
        <x:f>'Raw_Data'!H1798</x:f>
        <x:v>7579</x:v>
      </x:c>
      <x:c r="I1798" s="60" t="n">
        <x:f>'Raw_Data'!I1798</x:f>
        <x:v>875.48</x:v>
      </x:c>
      <x:c r="J1798" s="32" t="n">
        <x:f>'Raw_Data'!J1798</x:f>
        <x:v>0.452</x:v>
      </x:c>
      <x:c r="K1798" s="32" t="n">
        <x:f>'Raw_Data'!K1798</x:f>
        <x:v>0.685</x:v>
      </x:c>
      <x:c r="L1798" t="n">
        <x:f>'Raw_Data'!L1798</x:f>
        <x:v>0</x:v>
      </x:c>
      <x:c r="M1798" t="n">
        <x:f>IF('Raw_Data'!M1798="",Assumptions!$B$15,'Raw_Data'!M1798)</x:f>
        <x:v>6</x:v>
      </x:c>
      <x:c r="N1798" s="32" t="n">
        <x:f>'Raw_Data'!N1798</x:f>
        <x:v>0.151</x:v>
      </x:c>
      <x:c r="O1798" t="str">
        <x:f>IF(OR(D1798&lt;620,L1798&gt;=2,J1798&gt;0.9),"High",IF(OR(D1798&lt;700,L1798=1,J1798&gt;0.75),"Medium","Low"))</x:f>
        <x:v>Medium</x:v>
      </x:c>
      <x:c r="P1798" s="30" t="n">
        <x:f>XLOOKUP(F1798,Assumptions!$A$4:$A$6,Assumptions!$B$4:$B$6)</x:f>
        <x:v>0</x:v>
      </x:c>
      <x:c r="Q1798" s="32" t="n">
        <x:f>XLOOKUP(F1798,Assumptions!$A$4:$A$6,Assumptions!$C$4:$C$6)</x:f>
        <x:v>0.229</x:v>
      </x:c>
      <x:c r="R1798" s="32" t="n">
        <x:f>XLOOKUP(F1798,Assumptions!$A$4:$A$6,Assumptions!$D$4:$D$6)</x:f>
        <x:v>0.015</x:v>
      </x:c>
      <x:c r="S1798" s="32" t="n">
        <x:f>XLOOKUP(F1798,Assumptions!$A$4:$A$6,Assumptions!$E$4:$E$6)</x:f>
        <x:v>0.0075</x:v>
      </x:c>
      <x:c r="T1798" s="32" t="n">
        <x:f>XLOOKUP(O1798,Assumptions!$H$4:$H$6,Assumptions!$I$4:$I$6)</x:f>
        <x:v>0.012</x:v>
      </x:c>
      <x:c r="U1798" s="30" t="n">
        <x:f>XLOOKUP(F1798,Assumptions!$A$4:$A$6,Assumptions!$F$4:$F$6)</x:f>
        <x:v>60</x:v>
      </x:c>
      <x:c r="V1798" s="60" t="n">
        <x:f>I1798*12</x:f>
        <x:v>10505.76</x:v>
      </x:c>
      <x:c r="W1798" s="60" t="n">
        <x:f>H1798*J1798*(1-K1798)*Q1798</x:f>
        <x:v>247.11344658</x:v>
      </x:c>
      <x:c r="X1798" s="60" t="n">
        <x:f>V1798*R1798</x:f>
        <x:v>157.5864</x:v>
      </x:c>
      <x:c r="Y1798" s="60" t="n">
        <x:f>V1798*S1798</x:f>
        <x:v>78.7932</x:v>
      </x:c>
      <x:c r="Z1798" s="60" t="n">
        <x:f>H1798*J1798*T1798</x:f>
        <x:v>41.108496</x:v>
      </x:c>
      <x:c r="AA1798" s="60" t="n">
        <x:f>P1798+W1798+X1798-Y1798-Z1798-U1798</x:f>
        <x:v>224.79815057999997</x:v>
      </x:c>
      <x:c r="AB1798" s="32" t="n">
        <x:f>IFERROR(AA1798/(P1798+W1798+X1798),0)</x:f>
        <x:v>0.5554688307388881</x:v>
      </x:c>
      <x:c r="AC1798" t="n">
        <x:f>IF(O1798="High",0,IF(I1798&gt;=1800,3,IF(I1798&gt;=900,2,1))+IF(K1798&gt;=0.9,2,IF(K1798&gt;=0.75,1,0))+IF(J1798&lt;=0.7,2,IF(J1798&lt;=0.85,1,0))+IF(M1798&gt;=8,1,0))</x:f>
        <x:v>3</x:v>
      </x:c>
      <x:c r="AD1798" t="str">
        <x:f>IF(AND(O1798&lt;&gt;"High",AC1798&gt;=Assumptions!$B$10,AA1798&gt;0),"Priority Growth",IF(AND(O1798="Low",AA1798&gt;0),"Maintain","Watch"))</x:f>
        <x:v>Watch</x:v>
      </x:c>
      <x:c r="AE1798" s="60" t="n">
        <x:f>MAX(AA1798,0)*N1798</x:f>
        <x:v>33.94452073757999</x:v>
      </x:c>
      <x:c r="AF1798" t="str">
        <x:f>IF(AND(AA1798&gt;=Assumptions!$B$11,O1798&lt;&gt;"High",OR(N1798&gt;=Assumptions!$B$12,M1798&lt;=6)),"High","Standard")</x:f>
        <x:v>Standard</x:v>
      </x:c>
    </x:row>
    <x:row r="1799">
      <x:c r="A1799" t="str">
        <x:f>'Raw_Data'!A1799</x:f>
        <x:v>C01798</x:v>
      </x:c>
      <x:c r="B1799" t="n">
        <x:f>'Raw_Data'!B1799</x:f>
        <x:v>57</x:v>
      </x:c>
      <x:c r="C1799" s="30" t="n">
        <x:f>'Raw_Data'!C1799</x:f>
        <x:v>79136</x:v>
      </x:c>
      <x:c r="D1799" t="n">
        <x:f>'Raw_Data'!D1799</x:f>
        <x:v>688</x:v>
      </x:c>
      <x:c r="E1799" t="n">
        <x:f>'Raw_Data'!E1799</x:f>
        <x:v>29</x:v>
      </x:c>
      <x:c r="F1799" t="str">
        <x:f>PROPER(TRIM('Raw_Data'!F1799))</x:f>
        <x:v>Gold</x:v>
      </x:c>
      <x:c r="G1799" t="str">
        <x:f>PROPER(TRIM('Raw_Data'!G1799))</x:f>
        <x:v>Partner</x:v>
      </x:c>
      <x:c r="H1799" s="60" t="n">
        <x:f>'Raw_Data'!H1799</x:f>
        <x:v>10351</x:v>
      </x:c>
      <x:c r="I1799" s="60" t="n">
        <x:f>'Raw_Data'!I1799</x:f>
        <x:v>1312.57</x:v>
      </x:c>
      <x:c r="J1799" s="32" t="n">
        <x:f>'Raw_Data'!J1799</x:f>
        <x:v>0.319</x:v>
      </x:c>
      <x:c r="K1799" s="32" t="n">
        <x:f>'Raw_Data'!K1799</x:f>
        <x:v>0.87</x:v>
      </x:c>
      <x:c r="L1799" t="n">
        <x:f>'Raw_Data'!L1799</x:f>
        <x:v>0</x:v>
      </x:c>
      <x:c r="M1799" t="n">
        <x:f>IF('Raw_Data'!M1799="",Assumptions!$B$15,'Raw_Data'!M1799)</x:f>
        <x:v>8</x:v>
      </x:c>
      <x:c r="N1799" s="32" t="n">
        <x:f>'Raw_Data'!N1799</x:f>
        <x:v>0.06</x:v>
      </x:c>
      <x:c r="O1799" t="str">
        <x:f>IF(OR(D1799&lt;620,L1799&gt;=2,J1799&gt;0.9),"High",IF(OR(D1799&lt;700,L1799=1,J1799&gt;0.75),"Medium","Low"))</x:f>
        <x:v>Medium</x:v>
      </x:c>
      <x:c r="P1799" s="30" t="n">
        <x:f>XLOOKUP(F1799,Assumptions!$A$4:$A$6,Assumptions!$B$4:$B$6)</x:f>
        <x:v>95</x:v>
      </x:c>
      <x:c r="Q1799" s="32" t="n">
        <x:f>XLOOKUP(F1799,Assumptions!$A$4:$A$6,Assumptions!$C$4:$C$6)</x:f>
        <x:v>0.219</x:v>
      </x:c>
      <x:c r="R1799" s="32" t="n">
        <x:f>XLOOKUP(F1799,Assumptions!$A$4:$A$6,Assumptions!$D$4:$D$6)</x:f>
        <x:v>0.016</x:v>
      </x:c>
      <x:c r="S1799" s="32" t="n">
        <x:f>XLOOKUP(F1799,Assumptions!$A$4:$A$6,Assumptions!$E$4:$E$6)</x:f>
        <x:v>0.01</x:v>
      </x:c>
      <x:c r="T1799" s="32" t="n">
        <x:f>XLOOKUP(O1799,Assumptions!$H$4:$H$6,Assumptions!$I$4:$I$6)</x:f>
        <x:v>0.012</x:v>
      </x:c>
      <x:c r="U1799" s="30" t="n">
        <x:f>XLOOKUP(F1799,Assumptions!$A$4:$A$6,Assumptions!$F$4:$F$6)</x:f>
        <x:v>90</x:v>
      </x:c>
      <x:c r="V1799" s="60" t="n">
        <x:f>I1799*12</x:f>
        <x:v>15750.84</x:v>
      </x:c>
      <x:c r="W1799" s="60" t="n">
        <x:f>H1799*J1799*(1-K1799)*Q1799</x:f>
        <x:v>94.00705743000002</x:v>
      </x:c>
      <x:c r="X1799" s="60" t="n">
        <x:f>V1799*R1799</x:f>
        <x:v>252.01344</x:v>
      </x:c>
      <x:c r="Y1799" s="60" t="n">
        <x:f>V1799*S1799</x:f>
        <x:v>157.5084</x:v>
      </x:c>
      <x:c r="Z1799" s="60" t="n">
        <x:f>H1799*J1799*T1799</x:f>
        <x:v>39.623628000000004</x:v>
      </x:c>
      <x:c r="AA1799" s="60" t="n">
        <x:f>P1799+W1799+X1799-Y1799-Z1799-U1799</x:f>
        <x:v>153.88846943000004</x:v>
      </x:c>
      <x:c r="AB1799" s="32" t="n">
        <x:f>IFERROR(AA1799/(P1799+W1799+X1799),0)</x:f>
        <x:v>0.34893722701499974</x:v>
      </x:c>
      <x:c r="AC1799" t="n">
        <x:f>IF(O1799="High",0,IF(I1799&gt;=1800,3,IF(I1799&gt;=900,2,1))+IF(K1799&gt;=0.9,2,IF(K1799&gt;=0.75,1,0))+IF(J1799&lt;=0.7,2,IF(J1799&lt;=0.85,1,0))+IF(M1799&gt;=8,1,0))</x:f>
        <x:v>6</x:v>
      </x:c>
      <x:c r="AD1799" t="str">
        <x:f>IF(AND(O1799&lt;&gt;"High",AC1799&gt;=Assumptions!$B$10,AA1799&gt;0),"Priority Growth",IF(AND(O1799="Low",AA1799&gt;0),"Maintain","Watch"))</x:f>
        <x:v>Priority Growth</x:v>
      </x:c>
      <x:c r="AE1799" s="60" t="n">
        <x:f>MAX(AA1799,0)*N1799</x:f>
        <x:v>9.233308165800002</x:v>
      </x:c>
      <x:c r="AF1799" t="str">
        <x:f>IF(AND(AA1799&gt;=Assumptions!$B$11,O1799&lt;&gt;"High",OR(N1799&gt;=Assumptions!$B$12,M1799&lt;=6)),"High","Standard")</x:f>
        <x:v>Standard</x:v>
      </x:c>
    </x:row>
    <x:row r="1800">
      <x:c r="A1800" t="str">
        <x:f>'Raw_Data'!A1800</x:f>
        <x:v>C01799</x:v>
      </x:c>
      <x:c r="B1800" t="n">
        <x:f>'Raw_Data'!B1800</x:f>
        <x:v>26</x:v>
      </x:c>
      <x:c r="C1800" s="30" t="n">
        <x:f>'Raw_Data'!C1800</x:f>
        <x:v>106208</x:v>
      </x:c>
      <x:c r="D1800" t="n">
        <x:f>'Raw_Data'!D1800</x:f>
        <x:v>682</x:v>
      </x:c>
      <x:c r="E1800" t="n">
        <x:f>'Raw_Data'!E1800</x:f>
        <x:v>33</x:v>
      </x:c>
      <x:c r="F1800" t="str">
        <x:f>PROPER(TRIM('Raw_Data'!F1800))</x:f>
        <x:v>Gold</x:v>
      </x:c>
      <x:c r="G1800" t="str">
        <x:f>PROPER(TRIM('Raw_Data'!G1800))</x:f>
        <x:v>Digital</x:v>
      </x:c>
      <x:c r="H1800" s="60" t="n">
        <x:f>'Raw_Data'!H1800</x:f>
        <x:v>13582</x:v>
      </x:c>
      <x:c r="I1800" s="60" t="n">
        <x:f>'Raw_Data'!I1800</x:f>
        <x:v>1725.55</x:v>
      </x:c>
      <x:c r="J1800" s="32" t="n">
        <x:f>'Raw_Data'!J1800</x:f>
        <x:v>0.543</x:v>
      </x:c>
      <x:c r="K1800" s="32" t="n">
        <x:f>'Raw_Data'!K1800</x:f>
        <x:v>0.843</x:v>
      </x:c>
      <x:c r="L1800" t="n">
        <x:f>'Raw_Data'!L1800</x:f>
        <x:v>0</x:v>
      </x:c>
      <x:c r="M1800" t="n">
        <x:f>IF('Raw_Data'!M1800="",Assumptions!$B$15,'Raw_Data'!M1800)</x:f>
        <x:v>7</x:v>
      </x:c>
      <x:c r="N1800" s="32" t="n">
        <x:f>'Raw_Data'!N1800</x:f>
        <x:v>0.088</x:v>
      </x:c>
      <x:c r="O1800" t="str">
        <x:f>IF(OR(D1800&lt;620,L1800&gt;=2,J1800&gt;0.9),"High",IF(OR(D1800&lt;700,L1800=1,J1800&gt;0.75),"Medium","Low"))</x:f>
        <x:v>Medium</x:v>
      </x:c>
      <x:c r="P1800" s="30" t="n">
        <x:f>XLOOKUP(F1800,Assumptions!$A$4:$A$6,Assumptions!$B$4:$B$6)</x:f>
        <x:v>95</x:v>
      </x:c>
      <x:c r="Q1800" s="32" t="n">
        <x:f>XLOOKUP(F1800,Assumptions!$A$4:$A$6,Assumptions!$C$4:$C$6)</x:f>
        <x:v>0.219</x:v>
      </x:c>
      <x:c r="R1800" s="32" t="n">
        <x:f>XLOOKUP(F1800,Assumptions!$A$4:$A$6,Assumptions!$D$4:$D$6)</x:f>
        <x:v>0.016</x:v>
      </x:c>
      <x:c r="S1800" s="32" t="n">
        <x:f>XLOOKUP(F1800,Assumptions!$A$4:$A$6,Assumptions!$E$4:$E$6)</x:f>
        <x:v>0.01</x:v>
      </x:c>
      <x:c r="T1800" s="32" t="n">
        <x:f>XLOOKUP(O1800,Assumptions!$H$4:$H$6,Assumptions!$I$4:$I$6)</x:f>
        <x:v>0.012</x:v>
      </x:c>
      <x:c r="U1800" s="30" t="n">
        <x:f>XLOOKUP(F1800,Assumptions!$A$4:$A$6,Assumptions!$F$4:$F$6)</x:f>
        <x:v>90</x:v>
      </x:c>
      <x:c r="V1800" s="60" t="n">
        <x:f>I1800*12</x:f>
        <x:v>20706.6</x:v>
      </x:c>
      <x:c r="W1800" s="60" t="n">
        <x:f>H1800*J1800*(1-K1800)*Q1800</x:f>
        <x:v>253.5755189580001</x:v>
      </x:c>
      <x:c r="X1800" s="60" t="n">
        <x:f>V1800*R1800</x:f>
        <x:v>331.30559999999997</x:v>
      </x:c>
      <x:c r="Y1800" s="60" t="n">
        <x:f>V1800*S1800</x:f>
        <x:v>207.066</x:v>
      </x:c>
      <x:c r="Z1800" s="60" t="n">
        <x:f>H1800*J1800*T1800</x:f>
        <x:v>88.50031200000001</x:v>
      </x:c>
      <x:c r="AA1800" s="60" t="n">
        <x:f>P1800+W1800+X1800-Y1800-Z1800-U1800</x:f>
        <x:v>294.3148069580001</x:v>
      </x:c>
      <x:c r="AB1800" s="32" t="n">
        <x:f>IFERROR(AA1800/(P1800+W1800+X1800),0)</x:f>
        <x:v>0.43289157288126057</x:v>
      </x:c>
      <x:c r="AC1800" t="n">
        <x:f>IF(O1800="High",0,IF(I1800&gt;=1800,3,IF(I1800&gt;=900,2,1))+IF(K1800&gt;=0.9,2,IF(K1800&gt;=0.75,1,0))+IF(J1800&lt;=0.7,2,IF(J1800&lt;=0.85,1,0))+IF(M1800&gt;=8,1,0))</x:f>
        <x:v>5</x:v>
      </x:c>
      <x:c r="AD1800" t="str">
        <x:f>IF(AND(O1800&lt;&gt;"High",AC1800&gt;=Assumptions!$B$10,AA1800&gt;0),"Priority Growth",IF(AND(O1800="Low",AA1800&gt;0),"Maintain","Watch"))</x:f>
        <x:v>Watch</x:v>
      </x:c>
      <x:c r="AE1800" s="60" t="n">
        <x:f>MAX(AA1800,0)*N1800</x:f>
        <x:v>25.899703012304006</x:v>
      </x:c>
      <x:c r="AF1800" t="str">
        <x:f>IF(AND(AA1800&gt;=Assumptions!$B$11,O1800&lt;&gt;"High",OR(N1800&gt;=Assumptions!$B$12,M1800&lt;=6)),"High","Standard")</x:f>
        <x:v>Standard</x:v>
      </x:c>
    </x:row>
    <x:row r="1801">
      <x:c r="A1801" t="str">
        <x:f>'Raw_Data'!A1801</x:f>
        <x:v>C01800</x:v>
      </x:c>
      <x:c r="B1801" t="n">
        <x:f>'Raw_Data'!B1801</x:f>
        <x:v>69</x:v>
      </x:c>
      <x:c r="C1801" s="30" t="n">
        <x:f>'Raw_Data'!C1801</x:f>
        <x:v>67157</x:v>
      </x:c>
      <x:c r="D1801" t="n">
        <x:f>'Raw_Data'!D1801</x:f>
        <x:v>669</x:v>
      </x:c>
      <x:c r="E1801" t="n">
        <x:f>'Raw_Data'!E1801</x:f>
        <x:v>42</x:v>
      </x:c>
      <x:c r="F1801" t="str">
        <x:f>PROPER(TRIM('Raw_Data'!F1801))</x:f>
        <x:v>Classic</x:v>
      </x:c>
      <x:c r="G1801" t="str">
        <x:f>PROPER(TRIM('Raw_Data'!G1801))</x:f>
        <x:v>Branch</x:v>
      </x:c>
      <x:c r="H1801" s="60" t="n">
        <x:f>'Raw_Data'!H1801</x:f>
        <x:v>9256</x:v>
      </x:c>
      <x:c r="I1801" s="60" t="n">
        <x:f>'Raw_Data'!I1801</x:f>
        <x:v>610.58</x:v>
      </x:c>
      <x:c r="J1801" s="32" t="n">
        <x:f>'Raw_Data'!J1801</x:f>
        <x:v>0.468</x:v>
      </x:c>
      <x:c r="K1801" s="32" t="n">
        <x:f>'Raw_Data'!K1801</x:f>
        <x:v>0.819</x:v>
      </x:c>
      <x:c r="L1801" t="n">
        <x:f>'Raw_Data'!L1801</x:f>
        <x:v>0</x:v>
      </x:c>
      <x:c r="M1801" t="n">
        <x:f>IF('Raw_Data'!M1801="",Assumptions!$B$15,'Raw_Data'!M1801)</x:f>
        <x:v>7</x:v>
      </x:c>
      <x:c r="N1801" s="32" t="n">
        <x:f>'Raw_Data'!N1801</x:f>
        <x:v>0.126</x:v>
      </x:c>
      <x:c r="O1801" t="str">
        <x:f>IF(OR(D1801&lt;620,L1801&gt;=2,J1801&gt;0.9),"High",IF(OR(D1801&lt;700,L1801=1,J1801&gt;0.75),"Medium","Low"))</x:f>
        <x:v>Medium</x:v>
      </x:c>
      <x:c r="P1801" s="30" t="n">
        <x:f>XLOOKUP(F1801,Assumptions!$A$4:$A$6,Assumptions!$B$4:$B$6)</x:f>
        <x:v>0</x:v>
      </x:c>
      <x:c r="Q1801" s="32" t="n">
        <x:f>XLOOKUP(F1801,Assumptions!$A$4:$A$6,Assumptions!$C$4:$C$6)</x:f>
        <x:v>0.229</x:v>
      </x:c>
      <x:c r="R1801" s="32" t="n">
        <x:f>XLOOKUP(F1801,Assumptions!$A$4:$A$6,Assumptions!$D$4:$D$6)</x:f>
        <x:v>0.015</x:v>
      </x:c>
      <x:c r="S1801" s="32" t="n">
        <x:f>XLOOKUP(F1801,Assumptions!$A$4:$A$6,Assumptions!$E$4:$E$6)</x:f>
        <x:v>0.0075</x:v>
      </x:c>
      <x:c r="T1801" s="32" t="n">
        <x:f>XLOOKUP(O1801,Assumptions!$H$4:$H$6,Assumptions!$I$4:$I$6)</x:f>
        <x:v>0.012</x:v>
      </x:c>
      <x:c r="U1801" s="30" t="n">
        <x:f>XLOOKUP(F1801,Assumptions!$A$4:$A$6,Assumptions!$F$4:$F$6)</x:f>
        <x:v>60</x:v>
      </x:c>
      <x:c r="V1801" s="60" t="n">
        <x:f>I1801*12</x:f>
        <x:v>7326.960000000001</x:v>
      </x:c>
      <x:c r="W1801" s="60" t="n">
        <x:f>H1801*J1801*(1-K1801)*Q1801</x:f>
        <x:v>179.54910979200005</x:v>
      </x:c>
      <x:c r="X1801" s="60" t="n">
        <x:f>V1801*R1801</x:f>
        <x:v>109.90440000000001</x:v>
      </x:c>
      <x:c r="Y1801" s="60" t="n">
        <x:f>V1801*S1801</x:f>
        <x:v>54.952200000000005</x:v>
      </x:c>
      <x:c r="Z1801" s="60" t="n">
        <x:f>H1801*J1801*T1801</x:f>
        <x:v>51.981696</x:v>
      </x:c>
      <x:c r="AA1801" s="60" t="n">
        <x:f>P1801+W1801+X1801-Y1801-Z1801-U1801</x:f>
        <x:v>122.51961379200009</x:v>
      </x:c>
      <x:c r="AB1801" s="32" t="n">
        <x:f>IFERROR(AA1801/(P1801+W1801+X1801),0)</x:f>
        <x:v>0.4232790746950766</x:v>
      </x:c>
      <x:c r="AC1801" t="n">
        <x:f>IF(O1801="High",0,IF(I1801&gt;=1800,3,IF(I1801&gt;=900,2,1))+IF(K1801&gt;=0.9,2,IF(K1801&gt;=0.75,1,0))+IF(J1801&lt;=0.7,2,IF(J1801&lt;=0.85,1,0))+IF(M1801&gt;=8,1,0))</x:f>
        <x:v>4</x:v>
      </x:c>
      <x:c r="AD1801" t="str">
        <x:f>IF(AND(O1801&lt;&gt;"High",AC1801&gt;=Assumptions!$B$10,AA1801&gt;0),"Priority Growth",IF(AND(O1801="Low",AA1801&gt;0),"Maintain","Watch"))</x:f>
        <x:v>Watch</x:v>
      </x:c>
      <x:c r="AE1801" s="60" t="n">
        <x:f>MAX(AA1801,0)*N1801</x:f>
        <x:v>15.437471337792012</x:v>
      </x:c>
      <x:c r="AF1801" t="str">
        <x:f>IF(AND(AA1801&gt;=Assumptions!$B$11,O1801&lt;&gt;"High",OR(N1801&gt;=Assumptions!$B$12,M1801&lt;=6)),"High","Standard")</x:f>
        <x:v>Standard</x:v>
      </x:c>
    </x:row>
    <x:row r="1802">
      <x:c r="A1802" t="str">
        <x:f>'Raw_Data'!A1802</x:f>
        <x:v>C01801</x:v>
      </x:c>
      <x:c r="B1802" t="n">
        <x:f>'Raw_Data'!B1802</x:f>
        <x:v>43</x:v>
      </x:c>
      <x:c r="C1802" s="30" t="n">
        <x:f>'Raw_Data'!C1802</x:f>
        <x:v>75947</x:v>
      </x:c>
      <x:c r="D1802" t="n">
        <x:f>'Raw_Data'!D1802</x:f>
        <x:v>674</x:v>
      </x:c>
      <x:c r="E1802" t="n">
        <x:f>'Raw_Data'!E1802</x:f>
        <x:v>31</x:v>
      </x:c>
      <x:c r="F1802" t="str">
        <x:f>PROPER(TRIM('Raw_Data'!F1802))</x:f>
        <x:v>Gold</x:v>
      </x:c>
      <x:c r="G1802" t="str">
        <x:f>PROPER(TRIM('Raw_Data'!G1802))</x:f>
        <x:v>Digital</x:v>
      </x:c>
      <x:c r="H1802" s="60" t="n">
        <x:f>'Raw_Data'!H1802</x:f>
        <x:v>11946</x:v>
      </x:c>
      <x:c r="I1802" s="60" t="n">
        <x:f>'Raw_Data'!I1802</x:f>
        <x:v>1287.14</x:v>
      </x:c>
      <x:c r="J1802" s="32" t="n">
        <x:f>'Raw_Data'!J1802</x:f>
        <x:v>0.279</x:v>
      </x:c>
      <x:c r="K1802" s="32" t="n">
        <x:f>'Raw_Data'!K1802</x:f>
        <x:v>0.649</x:v>
      </x:c>
      <x:c r="L1802" t="n">
        <x:f>'Raw_Data'!L1802</x:f>
        <x:v>0</x:v>
      </x:c>
      <x:c r="M1802" t="n">
        <x:f>IF('Raw_Data'!M1802="",Assumptions!$B$15,'Raw_Data'!M1802)</x:f>
        <x:v>6</x:v>
      </x:c>
      <x:c r="N1802" s="32" t="n">
        <x:f>'Raw_Data'!N1802</x:f>
        <x:v>0.173</x:v>
      </x:c>
      <x:c r="O1802" t="str">
        <x:f>IF(OR(D1802&lt;620,L1802&gt;=2,J1802&gt;0.9),"High",IF(OR(D1802&lt;700,L1802=1,J1802&gt;0.75),"Medium","Low"))</x:f>
        <x:v>Medium</x:v>
      </x:c>
      <x:c r="P1802" s="30" t="n">
        <x:f>XLOOKUP(F1802,Assumptions!$A$4:$A$6,Assumptions!$B$4:$B$6)</x:f>
        <x:v>95</x:v>
      </x:c>
      <x:c r="Q1802" s="32" t="n">
        <x:f>XLOOKUP(F1802,Assumptions!$A$4:$A$6,Assumptions!$C$4:$C$6)</x:f>
        <x:v>0.219</x:v>
      </x:c>
      <x:c r="R1802" s="32" t="n">
        <x:f>XLOOKUP(F1802,Assumptions!$A$4:$A$6,Assumptions!$D$4:$D$6)</x:f>
        <x:v>0.016</x:v>
      </x:c>
      <x:c r="S1802" s="32" t="n">
        <x:f>XLOOKUP(F1802,Assumptions!$A$4:$A$6,Assumptions!$E$4:$E$6)</x:f>
        <x:v>0.01</x:v>
      </x:c>
      <x:c r="T1802" s="32" t="n">
        <x:f>XLOOKUP(O1802,Assumptions!$H$4:$H$6,Assumptions!$I$4:$I$6)</x:f>
        <x:v>0.012</x:v>
      </x:c>
      <x:c r="U1802" s="30" t="n">
        <x:f>XLOOKUP(F1802,Assumptions!$A$4:$A$6,Assumptions!$F$4:$F$6)</x:f>
        <x:v>90</x:v>
      </x:c>
      <x:c r="V1802" s="60" t="n">
        <x:f>I1802*12</x:f>
        <x:v>15445.68</x:v>
      </x:c>
      <x:c r="W1802" s="60" t="n">
        <x:f>H1802*J1802*(1-K1802)*Q1802</x:f>
        <x:v>256.19930364600003</x:v>
      </x:c>
      <x:c r="X1802" s="60" t="n">
        <x:f>V1802*R1802</x:f>
        <x:v>247.13088000000002</x:v>
      </x:c>
      <x:c r="Y1802" s="60" t="n">
        <x:f>V1802*S1802</x:f>
        <x:v>154.45680000000002</x:v>
      </x:c>
      <x:c r="Z1802" s="60" t="n">
        <x:f>H1802*J1802*T1802</x:f>
        <x:v>39.995208000000005</x:v>
      </x:c>
      <x:c r="AA1802" s="60" t="n">
        <x:f>P1802+W1802+X1802-Y1802-Z1802-U1802</x:f>
        <x:v>313.878175646</x:v>
      </x:c>
      <x:c r="AB1802" s="32" t="n">
        <x:f>IFERROR(AA1802/(P1802+W1802+X1802),0)</x:f>
        <x:v>0.5245902416845227</x:v>
      </x:c>
      <x:c r="AC1802" t="n">
        <x:f>IF(O1802="High",0,IF(I1802&gt;=1800,3,IF(I1802&gt;=900,2,1))+IF(K1802&gt;=0.9,2,IF(K1802&gt;=0.75,1,0))+IF(J1802&lt;=0.7,2,IF(J1802&lt;=0.85,1,0))+IF(M1802&gt;=8,1,0))</x:f>
        <x:v>4</x:v>
      </x:c>
      <x:c r="AD1802" t="str">
        <x:f>IF(AND(O1802&lt;&gt;"High",AC1802&gt;=Assumptions!$B$10,AA1802&gt;0),"Priority Growth",IF(AND(O1802="Low",AA1802&gt;0),"Maintain","Watch"))</x:f>
        <x:v>Watch</x:v>
      </x:c>
      <x:c r="AE1802" s="60" t="n">
        <x:f>MAX(AA1802,0)*N1802</x:f>
        <x:v>54.30092438675799</x:v>
      </x:c>
      <x:c r="AF1802" t="str">
        <x:f>IF(AND(AA1802&gt;=Assumptions!$B$11,O1802&lt;&gt;"High",OR(N1802&gt;=Assumptions!$B$12,M1802&lt;=6)),"High","Standard")</x:f>
        <x:v>High</x:v>
      </x:c>
    </x:row>
    <x:row r="1803">
      <x:c r="A1803" t="str">
        <x:f>'Raw_Data'!A1803</x:f>
        <x:v>C01802</x:v>
      </x:c>
      <x:c r="B1803" t="n">
        <x:f>'Raw_Data'!B1803</x:f>
        <x:v>41</x:v>
      </x:c>
      <x:c r="C1803" s="30" t="n">
        <x:f>'Raw_Data'!C1803</x:f>
        <x:v>103146</x:v>
      </x:c>
      <x:c r="D1803" t="n">
        <x:f>'Raw_Data'!D1803</x:f>
        <x:v>664</x:v>
      </x:c>
      <x:c r="E1803" t="n">
        <x:f>'Raw_Data'!E1803</x:f>
        <x:v>26</x:v>
      </x:c>
      <x:c r="F1803" t="str">
        <x:f>PROPER(TRIM('Raw_Data'!F1803))</x:f>
        <x:v>Gold</x:v>
      </x:c>
      <x:c r="G1803" t="str">
        <x:f>PROPER(TRIM('Raw_Data'!G1803))</x:f>
        <x:v>Direct Mail</x:v>
      </x:c>
      <x:c r="H1803" s="60" t="n">
        <x:f>'Raw_Data'!H1803</x:f>
        <x:v>14627</x:v>
      </x:c>
      <x:c r="I1803" s="60" t="n">
        <x:f>'Raw_Data'!I1803</x:f>
        <x:v>1500.85</x:v>
      </x:c>
      <x:c r="J1803" s="32" t="n">
        <x:f>'Raw_Data'!J1803</x:f>
        <x:v>0.533</x:v>
      </x:c>
      <x:c r="K1803" s="32" t="n">
        <x:f>'Raw_Data'!K1803</x:f>
        <x:v>0.758</x:v>
      </x:c>
      <x:c r="L1803" t="n">
        <x:f>'Raw_Data'!L1803</x:f>
        <x:v>0</x:v>
      </x:c>
      <x:c r="M1803" t="n">
        <x:f>IF('Raw_Data'!M1803="",Assumptions!$B$15,'Raw_Data'!M1803)</x:f>
        <x:v>7</x:v>
      </x:c>
      <x:c r="N1803" s="32" t="n">
        <x:f>'Raw_Data'!N1803</x:f>
        <x:v>0.176</x:v>
      </x:c>
      <x:c r="O1803" t="str">
        <x:f>IF(OR(D1803&lt;620,L1803&gt;=2,J1803&gt;0.9),"High",IF(OR(D1803&lt;700,L1803=1,J1803&gt;0.75),"Medium","Low"))</x:f>
        <x:v>Medium</x:v>
      </x:c>
      <x:c r="P1803" s="30" t="n">
        <x:f>XLOOKUP(F1803,Assumptions!$A$4:$A$6,Assumptions!$B$4:$B$6)</x:f>
        <x:v>95</x:v>
      </x:c>
      <x:c r="Q1803" s="32" t="n">
        <x:f>XLOOKUP(F1803,Assumptions!$A$4:$A$6,Assumptions!$C$4:$C$6)</x:f>
        <x:v>0.219</x:v>
      </x:c>
      <x:c r="R1803" s="32" t="n">
        <x:f>XLOOKUP(F1803,Assumptions!$A$4:$A$6,Assumptions!$D$4:$D$6)</x:f>
        <x:v>0.016</x:v>
      </x:c>
      <x:c r="S1803" s="32" t="n">
        <x:f>XLOOKUP(F1803,Assumptions!$A$4:$A$6,Assumptions!$E$4:$E$6)</x:f>
        <x:v>0.01</x:v>
      </x:c>
      <x:c r="T1803" s="32" t="n">
        <x:f>XLOOKUP(O1803,Assumptions!$H$4:$H$6,Assumptions!$I$4:$I$6)</x:f>
        <x:v>0.012</x:v>
      </x:c>
      <x:c r="U1803" s="30" t="n">
        <x:f>XLOOKUP(F1803,Assumptions!$A$4:$A$6,Assumptions!$F$4:$F$6)</x:f>
        <x:v>90</x:v>
      </x:c>
      <x:c r="V1803" s="60" t="n">
        <x:f>I1803*12</x:f>
        <x:v>18010.199999999997</x:v>
      </x:c>
      <x:c r="W1803" s="60" t="n">
        <x:f>H1803*J1803*(1-K1803)*Q1803</x:f>
        <x:v>413.182530618</x:v>
      </x:c>
      <x:c r="X1803" s="60" t="n">
        <x:f>V1803*R1803</x:f>
        <x:v>288.16319999999996</x:v>
      </x:c>
      <x:c r="Y1803" s="60" t="n">
        <x:f>V1803*S1803</x:f>
        <x:v>180.10199999999998</x:v>
      </x:c>
      <x:c r="Z1803" s="60" t="n">
        <x:f>H1803*J1803*T1803</x:f>
        <x:v>93.554292</x:v>
      </x:c>
      <x:c r="AA1803" s="60" t="n">
        <x:f>P1803+W1803+X1803-Y1803-Z1803-U1803</x:f>
        <x:v>432.68943861799994</x:v>
      </x:c>
      <x:c r="AB1803" s="32" t="n">
        <x:f>IFERROR(AA1803/(P1803+W1803+X1803),0)</x:f>
        <x:v>0.5433437035974482</x:v>
      </x:c>
      <x:c r="AC1803" t="n">
        <x:f>IF(O1803="High",0,IF(I1803&gt;=1800,3,IF(I1803&gt;=900,2,1))+IF(K1803&gt;=0.9,2,IF(K1803&gt;=0.75,1,0))+IF(J1803&lt;=0.7,2,IF(J1803&lt;=0.85,1,0))+IF(M1803&gt;=8,1,0))</x:f>
        <x:v>5</x:v>
      </x:c>
      <x:c r="AD1803" t="str">
        <x:f>IF(AND(O1803&lt;&gt;"High",AC1803&gt;=Assumptions!$B$10,AA1803&gt;0),"Priority Growth",IF(AND(O1803="Low",AA1803&gt;0),"Maintain","Watch"))</x:f>
        <x:v>Watch</x:v>
      </x:c>
      <x:c r="AE1803" s="60" t="n">
        <x:f>MAX(AA1803,0)*N1803</x:f>
        <x:v>76.15334119676798</x:v>
      </x:c>
      <x:c r="AF1803" t="str">
        <x:f>IF(AND(AA1803&gt;=Assumptions!$B$11,O1803&lt;&gt;"High",OR(N1803&gt;=Assumptions!$B$12,M1803&lt;=6)),"High","Standard")</x:f>
        <x:v>High</x:v>
      </x:c>
    </x:row>
    <x:row r="1804">
      <x:c r="A1804" t="str">
        <x:f>'Raw_Data'!A1804</x:f>
        <x:v>C01803</x:v>
      </x:c>
      <x:c r="B1804" t="n">
        <x:f>'Raw_Data'!B1804</x:f>
        <x:v>39</x:v>
      </x:c>
      <x:c r="C1804" s="30" t="n">
        <x:f>'Raw_Data'!C1804</x:f>
        <x:v>112084</x:v>
      </x:c>
      <x:c r="D1804" t="n">
        <x:f>'Raw_Data'!D1804</x:f>
        <x:v>667</x:v>
      </x:c>
      <x:c r="E1804" t="n">
        <x:f>'Raw_Data'!E1804</x:f>
        <x:v>46</x:v>
      </x:c>
      <x:c r="F1804" t="str">
        <x:f>PROPER(TRIM('Raw_Data'!F1804))</x:f>
        <x:v>Classic</x:v>
      </x:c>
      <x:c r="G1804" t="str">
        <x:f>PROPER(TRIM('Raw_Data'!G1804))</x:f>
        <x:v>Direct Mail</x:v>
      </x:c>
      <x:c r="H1804" s="60" t="n">
        <x:f>'Raw_Data'!H1804</x:f>
        <x:v>10705</x:v>
      </x:c>
      <x:c r="I1804" s="60" t="n">
        <x:f>'Raw_Data'!I1804</x:f>
        <x:v>1367.78</x:v>
      </x:c>
      <x:c r="J1804" s="32" t="n">
        <x:f>'Raw_Data'!J1804</x:f>
        <x:v>0.395</x:v>
      </x:c>
      <x:c r="K1804" s="32" t="n">
        <x:f>'Raw_Data'!K1804</x:f>
        <x:v>0.789</x:v>
      </x:c>
      <x:c r="L1804" t="n">
        <x:f>'Raw_Data'!L1804</x:f>
        <x:v>0</x:v>
      </x:c>
      <x:c r="M1804" t="n">
        <x:f>IF('Raw_Data'!M1804="",Assumptions!$B$15,'Raw_Data'!M1804)</x:f>
        <x:v>6</x:v>
      </x:c>
      <x:c r="N1804" s="32" t="n">
        <x:f>'Raw_Data'!N1804</x:f>
        <x:v>0.152</x:v>
      </x:c>
      <x:c r="O1804" t="str">
        <x:f>IF(OR(D1804&lt;620,L1804&gt;=2,J1804&gt;0.9),"High",IF(OR(D1804&lt;700,L1804=1,J1804&gt;0.75),"Medium","Low"))</x:f>
        <x:v>Medium</x:v>
      </x:c>
      <x:c r="P1804" s="30" t="n">
        <x:f>XLOOKUP(F1804,Assumptions!$A$4:$A$6,Assumptions!$B$4:$B$6)</x:f>
        <x:v>0</x:v>
      </x:c>
      <x:c r="Q1804" s="32" t="n">
        <x:f>XLOOKUP(F1804,Assumptions!$A$4:$A$6,Assumptions!$C$4:$C$6)</x:f>
        <x:v>0.229</x:v>
      </x:c>
      <x:c r="R1804" s="32" t="n">
        <x:f>XLOOKUP(F1804,Assumptions!$A$4:$A$6,Assumptions!$D$4:$D$6)</x:f>
        <x:v>0.015</x:v>
      </x:c>
      <x:c r="S1804" s="32" t="n">
        <x:f>XLOOKUP(F1804,Assumptions!$A$4:$A$6,Assumptions!$E$4:$E$6)</x:f>
        <x:v>0.0075</x:v>
      </x:c>
      <x:c r="T1804" s="32" t="n">
        <x:f>XLOOKUP(O1804,Assumptions!$H$4:$H$6,Assumptions!$I$4:$I$6)</x:f>
        <x:v>0.012</x:v>
      </x:c>
      <x:c r="U1804" s="30" t="n">
        <x:f>XLOOKUP(F1804,Assumptions!$A$4:$A$6,Assumptions!$F$4:$F$6)</x:f>
        <x:v>60</x:v>
      </x:c>
      <x:c r="V1804" s="60" t="n">
        <x:f>I1804*12</x:f>
        <x:v>16413.36</x:v>
      </x:c>
      <x:c r="W1804" s="60" t="n">
        <x:f>H1804*J1804*(1-K1804)*Q1804</x:f>
        <x:v>204.315683525</x:v>
      </x:c>
      <x:c r="X1804" s="60" t="n">
        <x:f>V1804*R1804</x:f>
        <x:v>246.2004</x:v>
      </x:c>
      <x:c r="Y1804" s="60" t="n">
        <x:f>V1804*S1804</x:f>
        <x:v>123.1002</x:v>
      </x:c>
      <x:c r="Z1804" s="60" t="n">
        <x:f>H1804*J1804*T1804</x:f>
        <x:v>50.74170000000001</x:v>
      </x:c>
      <x:c r="AA1804" s="60" t="n">
        <x:f>P1804+W1804+X1804-Y1804-Z1804-U1804</x:f>
        <x:v>216.674183525</x:v>
      </x:c>
      <x:c r="AB1804" s="32" t="n">
        <x:f>IFERROR(AA1804/(P1804+W1804+X1804),0)</x:f>
        <x:v>0.48094661089491675</x:v>
      </x:c>
      <x:c r="AC1804" t="n">
        <x:f>IF(O1804="High",0,IF(I1804&gt;=1800,3,IF(I1804&gt;=900,2,1))+IF(K1804&gt;=0.9,2,IF(K1804&gt;=0.75,1,0))+IF(J1804&lt;=0.7,2,IF(J1804&lt;=0.85,1,0))+IF(M1804&gt;=8,1,0))</x:f>
        <x:v>5</x:v>
      </x:c>
      <x:c r="AD1804" t="str">
        <x:f>IF(AND(O1804&lt;&gt;"High",AC1804&gt;=Assumptions!$B$10,AA1804&gt;0),"Priority Growth",IF(AND(O1804="Low",AA1804&gt;0),"Maintain","Watch"))</x:f>
        <x:v>Watch</x:v>
      </x:c>
      <x:c r="AE1804" s="60" t="n">
        <x:f>MAX(AA1804,0)*N1804</x:f>
        <x:v>32.9344758958</x:v>
      </x:c>
      <x:c r="AF1804" t="str">
        <x:f>IF(AND(AA1804&gt;=Assumptions!$B$11,O1804&lt;&gt;"High",OR(N1804&gt;=Assumptions!$B$12,M1804&lt;=6)),"High","Standard")</x:f>
        <x:v>Standard</x:v>
      </x:c>
    </x:row>
    <x:row r="1805">
      <x:c r="A1805" t="str">
        <x:f>'Raw_Data'!A1805</x:f>
        <x:v>C01804</x:v>
      </x:c>
      <x:c r="B1805" t="n">
        <x:f>'Raw_Data'!B1805</x:f>
        <x:v>21</x:v>
      </x:c>
      <x:c r="C1805" s="30" t="n">
        <x:f>'Raw_Data'!C1805</x:f>
        <x:v>56845</x:v>
      </x:c>
      <x:c r="D1805" t="n">
        <x:f>'Raw_Data'!D1805</x:f>
        <x:v>762</x:v>
      </x:c>
      <x:c r="E1805" t="n">
        <x:f>'Raw_Data'!E1805</x:f>
        <x:v>46</x:v>
      </x:c>
      <x:c r="F1805" t="str">
        <x:f>PROPER(TRIM('Raw_Data'!F1805))</x:f>
        <x:v>Gold</x:v>
      </x:c>
      <x:c r="G1805" t="str">
        <x:f>PROPER(TRIM('Raw_Data'!G1805))</x:f>
        <x:v>Direct Mail</x:v>
      </x:c>
      <x:c r="H1805" s="60" t="n">
        <x:f>'Raw_Data'!H1805</x:f>
        <x:v>11350</x:v>
      </x:c>
      <x:c r="I1805" s="60" t="n">
        <x:f>'Raw_Data'!I1805</x:f>
        <x:v>1331.16</x:v>
      </x:c>
      <x:c r="J1805" s="32" t="n">
        <x:f>'Raw_Data'!J1805</x:f>
        <x:v>0.336</x:v>
      </x:c>
      <x:c r="K1805" s="32" t="n">
        <x:f>'Raw_Data'!K1805</x:f>
        <x:v>0.998</x:v>
      </x:c>
      <x:c r="L1805" t="n">
        <x:f>'Raw_Data'!L1805</x:f>
        <x:v>0</x:v>
      </x:c>
      <x:c r="M1805" t="n">
        <x:f>IF('Raw_Data'!M1805="",Assumptions!$B$15,'Raw_Data'!M1805)</x:f>
        <x:v>10</x:v>
      </x:c>
      <x:c r="N1805" s="32" t="n">
        <x:f>'Raw_Data'!N1805</x:f>
        <x:v>0.02</x:v>
      </x:c>
      <x:c r="O1805" t="str">
        <x:f>IF(OR(D1805&lt;620,L1805&gt;=2,J1805&gt;0.9),"High",IF(OR(D1805&lt;700,L1805=1,J1805&gt;0.75),"Medium","Low"))</x:f>
        <x:v>Low</x:v>
      </x:c>
      <x:c r="P1805" s="30" t="n">
        <x:f>XLOOKUP(F1805,Assumptions!$A$4:$A$6,Assumptions!$B$4:$B$6)</x:f>
        <x:v>95</x:v>
      </x:c>
      <x:c r="Q1805" s="32" t="n">
        <x:f>XLOOKUP(F1805,Assumptions!$A$4:$A$6,Assumptions!$C$4:$C$6)</x:f>
        <x:v>0.219</x:v>
      </x:c>
      <x:c r="R1805" s="32" t="n">
        <x:f>XLOOKUP(F1805,Assumptions!$A$4:$A$6,Assumptions!$D$4:$D$6)</x:f>
        <x:v>0.016</x:v>
      </x:c>
      <x:c r="S1805" s="32" t="n">
        <x:f>XLOOKUP(F1805,Assumptions!$A$4:$A$6,Assumptions!$E$4:$E$6)</x:f>
        <x:v>0.01</x:v>
      </x:c>
      <x:c r="T1805" s="32" t="n">
        <x:f>XLOOKUP(O1805,Assumptions!$H$4:$H$6,Assumptions!$I$4:$I$6)</x:f>
        <x:v>0.0035</x:v>
      </x:c>
      <x:c r="U1805" s="30" t="n">
        <x:f>XLOOKUP(F1805,Assumptions!$A$4:$A$6,Assumptions!$F$4:$F$6)</x:f>
        <x:v>90</x:v>
      </x:c>
      <x:c r="V1805" s="60" t="n">
        <x:f>I1805*12</x:f>
        <x:v>15973.920000000002</x:v>
      </x:c>
      <x:c r="W1805" s="60" t="n">
        <x:f>H1805*J1805*(1-K1805)*Q1805</x:f>
        <x:v>1.6703568000000015</x:v>
      </x:c>
      <x:c r="X1805" s="60" t="n">
        <x:f>V1805*R1805</x:f>
        <x:v>255.58272000000002</x:v>
      </x:c>
      <x:c r="Y1805" s="60" t="n">
        <x:f>V1805*S1805</x:f>
        <x:v>159.7392</x:v>
      </x:c>
      <x:c r="Z1805" s="60" t="n">
        <x:f>H1805*J1805*T1805</x:f>
        <x:v>13.347600000000002</x:v>
      </x:c>
      <x:c r="AA1805" s="60" t="n">
        <x:f>P1805+W1805+X1805-Y1805-Z1805-U1805</x:f>
        <x:v>89.16627680000002</x:v>
      </x:c>
      <x:c r="AB1805" s="32" t="n">
        <x:f>IFERROR(AA1805/(P1805+W1805+X1805),0)</x:f>
        <x:v>0.25313129301813386</x:v>
      </x:c>
      <x:c r="AC1805" t="n">
        <x:f>IF(O1805="High",0,IF(I1805&gt;=1800,3,IF(I1805&gt;=900,2,1))+IF(K1805&gt;=0.9,2,IF(K1805&gt;=0.75,1,0))+IF(J1805&lt;=0.7,2,IF(J1805&lt;=0.85,1,0))+IF(M1805&gt;=8,1,0))</x:f>
        <x:v>7</x:v>
      </x:c>
      <x:c r="AD1805" t="str">
        <x:f>IF(AND(O1805&lt;&gt;"High",AC1805&gt;=Assumptions!$B$10,AA1805&gt;0),"Priority Growth",IF(AND(O1805="Low",AA1805&gt;0),"Maintain","Watch"))</x:f>
        <x:v>Priority Growth</x:v>
      </x:c>
      <x:c r="AE1805" s="60" t="n">
        <x:f>MAX(AA1805,0)*N1805</x:f>
        <x:v>1.7833255360000004</x:v>
      </x:c>
      <x:c r="AF1805" t="str">
        <x:f>IF(AND(AA1805&gt;=Assumptions!$B$11,O1805&lt;&gt;"High",OR(N1805&gt;=Assumptions!$B$12,M1805&lt;=6)),"High","Standard")</x:f>
        <x:v>Standard</x:v>
      </x:c>
    </x:row>
    <x:row r="1806">
      <x:c r="A1806" t="str">
        <x:f>'Raw_Data'!A1806</x:f>
        <x:v>C01805</x:v>
      </x:c>
      <x:c r="B1806" t="n">
        <x:f>'Raw_Data'!B1806</x:f>
        <x:v>59</x:v>
      </x:c>
      <x:c r="C1806" s="30" t="n">
        <x:f>'Raw_Data'!C1806</x:f>
        <x:v>173745</x:v>
      </x:c>
      <x:c r="D1806" t="n">
        <x:f>'Raw_Data'!D1806</x:f>
        <x:v>707</x:v>
      </x:c>
      <x:c r="E1806" t="n">
        <x:f>'Raw_Data'!E1806</x:f>
        <x:v>33</x:v>
      </x:c>
      <x:c r="F1806" t="str">
        <x:f>PROPER(TRIM('Raw_Data'!F1806))</x:f>
        <x:v>Gold</x:v>
      </x:c>
      <x:c r="G1806" t="str">
        <x:f>PROPER(TRIM('Raw_Data'!G1806))</x:f>
        <x:v>Digital</x:v>
      </x:c>
      <x:c r="H1806" s="60" t="n">
        <x:f>'Raw_Data'!H1806</x:f>
        <x:v>24014</x:v>
      </x:c>
      <x:c r="I1806" s="60" t="n">
        <x:f>'Raw_Data'!I1806</x:f>
        <x:v>3144.77</x:v>
      </x:c>
      <x:c r="J1806" s="32" t="n">
        <x:f>'Raw_Data'!J1806</x:f>
        <x:v>0.333</x:v>
      </x:c>
      <x:c r="K1806" s="32" t="n">
        <x:f>'Raw_Data'!K1806</x:f>
        <x:v>0.836</x:v>
      </x:c>
      <x:c r="L1806" t="n">
        <x:f>'Raw_Data'!L1806</x:f>
        <x:v>0</x:v>
      </x:c>
      <x:c r="M1806" t="n">
        <x:f>IF('Raw_Data'!M1806="",Assumptions!$B$15,'Raw_Data'!M1806)</x:f>
        <x:v>7</x:v>
      </x:c>
      <x:c r="N1806" s="32" t="n">
        <x:f>'Raw_Data'!N1806</x:f>
        <x:v>0.111</x:v>
      </x:c>
      <x:c r="O1806" t="str">
        <x:f>IF(OR(D1806&lt;620,L1806&gt;=2,J1806&gt;0.9),"High",IF(OR(D1806&lt;700,L1806=1,J1806&gt;0.75),"Medium","Low"))</x:f>
        <x:v>Low</x:v>
      </x:c>
      <x:c r="P1806" s="30" t="n">
        <x:f>XLOOKUP(F1806,Assumptions!$A$4:$A$6,Assumptions!$B$4:$B$6)</x:f>
        <x:v>95</x:v>
      </x:c>
      <x:c r="Q1806" s="32" t="n">
        <x:f>XLOOKUP(F1806,Assumptions!$A$4:$A$6,Assumptions!$C$4:$C$6)</x:f>
        <x:v>0.219</x:v>
      </x:c>
      <x:c r="R1806" s="32" t="n">
        <x:f>XLOOKUP(F1806,Assumptions!$A$4:$A$6,Assumptions!$D$4:$D$6)</x:f>
        <x:v>0.016</x:v>
      </x:c>
      <x:c r="S1806" s="32" t="n">
        <x:f>XLOOKUP(F1806,Assumptions!$A$4:$A$6,Assumptions!$E$4:$E$6)</x:f>
        <x:v>0.01</x:v>
      </x:c>
      <x:c r="T1806" s="32" t="n">
        <x:f>XLOOKUP(O1806,Assumptions!$H$4:$H$6,Assumptions!$I$4:$I$6)</x:f>
        <x:v>0.0035</x:v>
      </x:c>
      <x:c r="U1806" s="30" t="n">
        <x:f>XLOOKUP(F1806,Assumptions!$A$4:$A$6,Assumptions!$F$4:$F$6)</x:f>
        <x:v>90</x:v>
      </x:c>
      <x:c r="V1806" s="60" t="n">
        <x:f>I1806*12</x:f>
        <x:v>37737.24</x:v>
      </x:c>
      <x:c r="W1806" s="60" t="n">
        <x:f>H1806*J1806*(1-K1806)*Q1806</x:f>
        <x:v>287.2081123920001</x:v>
      </x:c>
      <x:c r="X1806" s="60" t="n">
        <x:f>V1806*R1806</x:f>
        <x:v>603.79584</x:v>
      </x:c>
      <x:c r="Y1806" s="60" t="n">
        <x:f>V1806*S1806</x:f>
        <x:v>377.37239999999997</x:v>
      </x:c>
      <x:c r="Z1806" s="60" t="n">
        <x:f>H1806*J1806*T1806</x:f>
        <x:v>27.988317000000002</x:v>
      </x:c>
      <x:c r="AA1806" s="60" t="n">
        <x:f>P1806+W1806+X1806-Y1806-Z1806-U1806</x:f>
        <x:v>490.64323539200007</x:v>
      </x:c>
      <x:c r="AB1806" s="32" t="n">
        <x:f>IFERROR(AA1806/(P1806+W1806+X1806),0)</x:f>
        <x:v>0.49760777753651214</x:v>
      </x:c>
      <x:c r="AC1806" t="n">
        <x:f>IF(O1806="High",0,IF(I1806&gt;=1800,3,IF(I1806&gt;=900,2,1))+IF(K1806&gt;=0.9,2,IF(K1806&gt;=0.75,1,0))+IF(J1806&lt;=0.7,2,IF(J1806&lt;=0.85,1,0))+IF(M1806&gt;=8,1,0))</x:f>
        <x:v>6</x:v>
      </x:c>
      <x:c r="AD1806" t="str">
        <x:f>IF(AND(O1806&lt;&gt;"High",AC1806&gt;=Assumptions!$B$10,AA1806&gt;0),"Priority Growth",IF(AND(O1806="Low",AA1806&gt;0),"Maintain","Watch"))</x:f>
        <x:v>Priority Growth</x:v>
      </x:c>
      <x:c r="AE1806" s="60" t="n">
        <x:f>MAX(AA1806,0)*N1806</x:f>
        <x:v>54.46139912851201</x:v>
      </x:c>
      <x:c r="AF1806" t="str">
        <x:f>IF(AND(AA1806&gt;=Assumptions!$B$11,O1806&lt;&gt;"High",OR(N1806&gt;=Assumptions!$B$12,M1806&lt;=6)),"High","Standard")</x:f>
        <x:v>Standard</x:v>
      </x:c>
    </x:row>
    <x:row r="1807">
      <x:c r="A1807" t="str">
        <x:f>'Raw_Data'!A1807</x:f>
        <x:v>C01806</x:v>
      </x:c>
      <x:c r="B1807" t="n">
        <x:f>'Raw_Data'!B1807</x:f>
        <x:v>28</x:v>
      </x:c>
      <x:c r="C1807" s="30" t="n">
        <x:f>'Raw_Data'!C1807</x:f>
        <x:v>75213</x:v>
      </x:c>
      <x:c r="D1807" t="n">
        <x:f>'Raw_Data'!D1807</x:f>
        <x:v>693</x:v>
      </x:c>
      <x:c r="E1807" t="n">
        <x:f>'Raw_Data'!E1807</x:f>
        <x:v>85</x:v>
      </x:c>
      <x:c r="F1807" t="str">
        <x:f>PROPER(TRIM('Raw_Data'!F1807))</x:f>
        <x:v>Gold</x:v>
      </x:c>
      <x:c r="G1807" t="str">
        <x:f>PROPER(TRIM('Raw_Data'!G1807))</x:f>
        <x:v>Branch</x:v>
      </x:c>
      <x:c r="H1807" s="60" t="n">
        <x:f>'Raw_Data'!H1807</x:f>
        <x:v>14311</x:v>
      </x:c>
      <x:c r="I1807" s="60" t="n">
        <x:f>'Raw_Data'!I1807</x:f>
        <x:v>1444.07</x:v>
      </x:c>
      <x:c r="J1807" s="32" t="n">
        <x:f>'Raw_Data'!J1807</x:f>
        <x:v>0.213</x:v>
      </x:c>
      <x:c r="K1807" s="32" t="n">
        <x:f>'Raw_Data'!K1807</x:f>
        <x:v>0.92</x:v>
      </x:c>
      <x:c r="L1807" t="n">
        <x:f>'Raw_Data'!L1807</x:f>
        <x:v>0</x:v>
      </x:c>
      <x:c r="M1807" t="n">
        <x:f>IF('Raw_Data'!M1807="",Assumptions!$B$15,'Raw_Data'!M1807)</x:f>
        <x:v>8</x:v>
      </x:c>
      <x:c r="N1807" s="32" t="n">
        <x:f>'Raw_Data'!N1807</x:f>
        <x:v>0.084</x:v>
      </x:c>
      <x:c r="O1807" t="str">
        <x:f>IF(OR(D1807&lt;620,L1807&gt;=2,J1807&gt;0.9),"High",IF(OR(D1807&lt;700,L1807=1,J1807&gt;0.75),"Medium","Low"))</x:f>
        <x:v>Medium</x:v>
      </x:c>
      <x:c r="P1807" s="30" t="n">
        <x:f>XLOOKUP(F1807,Assumptions!$A$4:$A$6,Assumptions!$B$4:$B$6)</x:f>
        <x:v>95</x:v>
      </x:c>
      <x:c r="Q1807" s="32" t="n">
        <x:f>XLOOKUP(F1807,Assumptions!$A$4:$A$6,Assumptions!$C$4:$C$6)</x:f>
        <x:v>0.219</x:v>
      </x:c>
      <x:c r="R1807" s="32" t="n">
        <x:f>XLOOKUP(F1807,Assumptions!$A$4:$A$6,Assumptions!$D$4:$D$6)</x:f>
        <x:v>0.016</x:v>
      </x:c>
      <x:c r="S1807" s="32" t="n">
        <x:f>XLOOKUP(F1807,Assumptions!$A$4:$A$6,Assumptions!$E$4:$E$6)</x:f>
        <x:v>0.01</x:v>
      </x:c>
      <x:c r="T1807" s="32" t="n">
        <x:f>XLOOKUP(O1807,Assumptions!$H$4:$H$6,Assumptions!$I$4:$I$6)</x:f>
        <x:v>0.012</x:v>
      </x:c>
      <x:c r="U1807" s="30" t="n">
        <x:f>XLOOKUP(F1807,Assumptions!$A$4:$A$6,Assumptions!$F$4:$F$6)</x:f>
        <x:v>90</x:v>
      </x:c>
      <x:c r="V1807" s="60" t="n">
        <x:f>I1807*12</x:f>
        <x:v>17328.84</x:v>
      </x:c>
      <x:c r="W1807" s="60" t="n">
        <x:f>H1807*J1807*(1-K1807)*Q1807</x:f>
        <x:v>53.40521735999997</x:v>
      </x:c>
      <x:c r="X1807" s="60" t="n">
        <x:f>V1807*R1807</x:f>
        <x:v>277.26144</x:v>
      </x:c>
      <x:c r="Y1807" s="60" t="n">
        <x:f>V1807*S1807</x:f>
        <x:v>173.2884</x:v>
      </x:c>
      <x:c r="Z1807" s="60" t="n">
        <x:f>H1807*J1807*T1807</x:f>
        <x:v>36.578916</x:v>
      </x:c>
      <x:c r="AA1807" s="60" t="n">
        <x:f>P1807+W1807+X1807-Y1807-Z1807-U1807</x:f>
        <x:v>125.79934135999994</x:v>
      </x:c>
      <x:c r="AB1807" s="32" t="n">
        <x:f>IFERROR(AA1807/(P1807+W1807+X1807),0)</x:f>
        <x:v>0.29553487261654937</x:v>
      </x:c>
      <x:c r="AC1807" t="n">
        <x:f>IF(O1807="High",0,IF(I1807&gt;=1800,3,IF(I1807&gt;=900,2,1))+IF(K1807&gt;=0.9,2,IF(K1807&gt;=0.75,1,0))+IF(J1807&lt;=0.7,2,IF(J1807&lt;=0.85,1,0))+IF(M1807&gt;=8,1,0))</x:f>
        <x:v>7</x:v>
      </x:c>
      <x:c r="AD1807" t="str">
        <x:f>IF(AND(O1807&lt;&gt;"High",AC1807&gt;=Assumptions!$B$10,AA1807&gt;0),"Priority Growth",IF(AND(O1807="Low",AA1807&gt;0),"Maintain","Watch"))</x:f>
        <x:v>Priority Growth</x:v>
      </x:c>
      <x:c r="AE1807" s="60" t="n">
        <x:f>MAX(AA1807,0)*N1807</x:f>
        <x:v>10.567144674239996</x:v>
      </x:c>
      <x:c r="AF1807" t="str">
        <x:f>IF(AND(AA1807&gt;=Assumptions!$B$11,O1807&lt;&gt;"High",OR(N1807&gt;=Assumptions!$B$12,M1807&lt;=6)),"High","Standard")</x:f>
        <x:v>Standard</x:v>
      </x:c>
    </x:row>
    <x:row r="1808">
      <x:c r="A1808" t="str">
        <x:f>'Raw_Data'!A1808</x:f>
        <x:v>C01807</x:v>
      </x:c>
      <x:c r="B1808" t="n">
        <x:f>'Raw_Data'!B1808</x:f>
        <x:v>42</x:v>
      </x:c>
      <x:c r="C1808" s="30" t="n">
        <x:f>'Raw_Data'!C1808</x:f>
        <x:v>61962</x:v>
      </x:c>
      <x:c r="D1808" t="n">
        <x:f>'Raw_Data'!D1808</x:f>
        <x:v>791</x:v>
      </x:c>
      <x:c r="E1808" t="n">
        <x:f>'Raw_Data'!E1808</x:f>
        <x:v>80</x:v>
      </x:c>
      <x:c r="F1808" t="str">
        <x:f>PROPER(TRIM('Raw_Data'!F1808))</x:f>
        <x:v>Gold</x:v>
      </x:c>
      <x:c r="G1808" t="str">
        <x:f>PROPER(TRIM('Raw_Data'!G1808))</x:f>
        <x:v>Branch</x:v>
      </x:c>
      <x:c r="H1808" s="60" t="n">
        <x:f>'Raw_Data'!H1808</x:f>
        <x:v>13971</x:v>
      </x:c>
      <x:c r="I1808" s="60" t="n">
        <x:f>'Raw_Data'!I1808</x:f>
        <x:v>1584.91</x:v>
      </x:c>
      <x:c r="J1808" s="32" t="n">
        <x:f>'Raw_Data'!J1808</x:f>
        <x:v>0.43</x:v>
      </x:c>
      <x:c r="K1808" s="32" t="n">
        <x:f>'Raw_Data'!K1808</x:f>
        <x:v>1</x:v>
      </x:c>
      <x:c r="L1808" t="n">
        <x:f>'Raw_Data'!L1808</x:f>
        <x:v>0</x:v>
      </x:c>
      <x:c r="M1808" t="n">
        <x:f>IF('Raw_Data'!M1808="",Assumptions!$B$15,'Raw_Data'!M1808)</x:f>
        <x:v>5</x:v>
      </x:c>
      <x:c r="N1808" s="32" t="n">
        <x:f>'Raw_Data'!N1808</x:f>
        <x:v>0.208</x:v>
      </x:c>
      <x:c r="O1808" t="str">
        <x:f>IF(OR(D1808&lt;620,L1808&gt;=2,J1808&gt;0.9),"High",IF(OR(D1808&lt;700,L1808=1,J1808&gt;0.75),"Medium","Low"))</x:f>
        <x:v>Low</x:v>
      </x:c>
      <x:c r="P1808" s="30" t="n">
        <x:f>XLOOKUP(F1808,Assumptions!$A$4:$A$6,Assumptions!$B$4:$B$6)</x:f>
        <x:v>95</x:v>
      </x:c>
      <x:c r="Q1808" s="32" t="n">
        <x:f>XLOOKUP(F1808,Assumptions!$A$4:$A$6,Assumptions!$C$4:$C$6)</x:f>
        <x:v>0.219</x:v>
      </x:c>
      <x:c r="R1808" s="32" t="n">
        <x:f>XLOOKUP(F1808,Assumptions!$A$4:$A$6,Assumptions!$D$4:$D$6)</x:f>
        <x:v>0.016</x:v>
      </x:c>
      <x:c r="S1808" s="32" t="n">
        <x:f>XLOOKUP(F1808,Assumptions!$A$4:$A$6,Assumptions!$E$4:$E$6)</x:f>
        <x:v>0.01</x:v>
      </x:c>
      <x:c r="T1808" s="32" t="n">
        <x:f>XLOOKUP(O1808,Assumptions!$H$4:$H$6,Assumptions!$I$4:$I$6)</x:f>
        <x:v>0.0035</x:v>
      </x:c>
      <x:c r="U1808" s="30" t="n">
        <x:f>XLOOKUP(F1808,Assumptions!$A$4:$A$6,Assumptions!$F$4:$F$6)</x:f>
        <x:v>90</x:v>
      </x:c>
      <x:c r="V1808" s="60" t="n">
        <x:f>I1808*12</x:f>
        <x:v>19018.920000000002</x:v>
      </x:c>
      <x:c r="W1808" s="60" t="n">
        <x:f>H1808*J1808*(1-K1808)*Q1808</x:f>
        <x:v>0</x:v>
      </x:c>
      <x:c r="X1808" s="60" t="n">
        <x:f>V1808*R1808</x:f>
        <x:v>304.30272</x:v>
      </x:c>
      <x:c r="Y1808" s="60" t="n">
        <x:f>V1808*S1808</x:f>
        <x:v>190.18920000000003</x:v>
      </x:c>
      <x:c r="Z1808" s="60" t="n">
        <x:f>H1808*J1808*T1808</x:f>
        <x:v>21.026355</x:v>
      </x:c>
      <x:c r="AA1808" s="60" t="n">
        <x:f>P1808+W1808+X1808-Y1808-Z1808-U1808</x:f>
        <x:v>98.087165</x:v>
      </x:c>
      <x:c r="AB1808" s="32" t="n">
        <x:f>IFERROR(AA1808/(P1808+W1808+X1808),0)</x:f>
        <x:v>0.24564612282130208</x:v>
      </x:c>
      <x:c r="AC1808" t="n">
        <x:f>IF(O1808="High",0,IF(I1808&gt;=1800,3,IF(I1808&gt;=900,2,1))+IF(K1808&gt;=0.9,2,IF(K1808&gt;=0.75,1,0))+IF(J1808&lt;=0.7,2,IF(J1808&lt;=0.85,1,0))+IF(M1808&gt;=8,1,0))</x:f>
        <x:v>6</x:v>
      </x:c>
      <x:c r="AD1808" t="str">
        <x:f>IF(AND(O1808&lt;&gt;"High",AC1808&gt;=Assumptions!$B$10,AA1808&gt;0),"Priority Growth",IF(AND(O1808="Low",AA1808&gt;0),"Maintain","Watch"))</x:f>
        <x:v>Priority Growth</x:v>
      </x:c>
      <x:c r="AE1808" s="60" t="n">
        <x:f>MAX(AA1808,0)*N1808</x:f>
        <x:v>20.402130319999998</x:v>
      </x:c>
      <x:c r="AF1808" t="str">
        <x:f>IF(AND(AA1808&gt;=Assumptions!$B$11,O1808&lt;&gt;"High",OR(N1808&gt;=Assumptions!$B$12,M1808&lt;=6)),"High","Standard")</x:f>
        <x:v>Standard</x:v>
      </x:c>
    </x:row>
    <x:row r="1809">
      <x:c r="A1809" t="str">
        <x:f>'Raw_Data'!A1809</x:f>
        <x:v>C01808</x:v>
      </x:c>
      <x:c r="B1809" t="n">
        <x:f>'Raw_Data'!B1809</x:f>
        <x:v>54</x:v>
      </x:c>
      <x:c r="C1809" s="30" t="n">
        <x:f>'Raw_Data'!C1809</x:f>
        <x:v>75379</x:v>
      </x:c>
      <x:c r="D1809" t="n">
        <x:f>'Raw_Data'!D1809</x:f>
        <x:v>720</x:v>
      </x:c>
      <x:c r="E1809" t="n">
        <x:f>'Raw_Data'!E1809</x:f>
        <x:v>25</x:v>
      </x:c>
      <x:c r="F1809" t="str">
        <x:f>PROPER(TRIM('Raw_Data'!F1809))</x:f>
        <x:v>Gold</x:v>
      </x:c>
      <x:c r="G1809" t="str">
        <x:f>PROPER(TRIM('Raw_Data'!G1809))</x:f>
        <x:v>Branch</x:v>
      </x:c>
      <x:c r="H1809" s="60" t="n">
        <x:f>'Raw_Data'!H1809</x:f>
        <x:v>12120</x:v>
      </x:c>
      <x:c r="I1809" s="60" t="n">
        <x:f>'Raw_Data'!I1809</x:f>
        <x:v>1527.3</x:v>
      </x:c>
      <x:c r="J1809" s="32" t="n">
        <x:f>'Raw_Data'!J1809</x:f>
        <x:v>0.43</x:v>
      </x:c>
      <x:c r="K1809" s="32" t="n">
        <x:f>'Raw_Data'!K1809</x:f>
        <x:v>0.652</x:v>
      </x:c>
      <x:c r="L1809" t="n">
        <x:f>'Raw_Data'!L1809</x:f>
        <x:v>0</x:v>
      </x:c>
      <x:c r="M1809" t="n">
        <x:f>IF('Raw_Data'!M1809="",Assumptions!$B$15,'Raw_Data'!M1809)</x:f>
        <x:v>5</x:v>
      </x:c>
      <x:c r="N1809" s="32" t="n">
        <x:f>'Raw_Data'!N1809</x:f>
        <x:v>0.208</x:v>
      </x:c>
      <x:c r="O1809" t="str">
        <x:f>IF(OR(D1809&lt;620,L1809&gt;=2,J1809&gt;0.9),"High",IF(OR(D1809&lt;700,L1809=1,J1809&gt;0.75),"Medium","Low"))</x:f>
        <x:v>Low</x:v>
      </x:c>
      <x:c r="P1809" s="30" t="n">
        <x:f>XLOOKUP(F1809,Assumptions!$A$4:$A$6,Assumptions!$B$4:$B$6)</x:f>
        <x:v>95</x:v>
      </x:c>
      <x:c r="Q1809" s="32" t="n">
        <x:f>XLOOKUP(F1809,Assumptions!$A$4:$A$6,Assumptions!$C$4:$C$6)</x:f>
        <x:v>0.219</x:v>
      </x:c>
      <x:c r="R1809" s="32" t="n">
        <x:f>XLOOKUP(F1809,Assumptions!$A$4:$A$6,Assumptions!$D$4:$D$6)</x:f>
        <x:v>0.016</x:v>
      </x:c>
      <x:c r="S1809" s="32" t="n">
        <x:f>XLOOKUP(F1809,Assumptions!$A$4:$A$6,Assumptions!$E$4:$E$6)</x:f>
        <x:v>0.01</x:v>
      </x:c>
      <x:c r="T1809" s="32" t="n">
        <x:f>XLOOKUP(O1809,Assumptions!$H$4:$H$6,Assumptions!$I$4:$I$6)</x:f>
        <x:v>0.0035</x:v>
      </x:c>
      <x:c r="U1809" s="30" t="n">
        <x:f>XLOOKUP(F1809,Assumptions!$A$4:$A$6,Assumptions!$F$4:$F$6)</x:f>
        <x:v>90</x:v>
      </x:c>
      <x:c r="V1809" s="60" t="n">
        <x:f>I1809*12</x:f>
        <x:v>18327.6</x:v>
      </x:c>
      <x:c r="W1809" s="60" t="n">
        <x:f>H1809*J1809*(1-K1809)*Q1809</x:f>
        <x:v>397.1864592</x:v>
      </x:c>
      <x:c r="X1809" s="60" t="n">
        <x:f>V1809*R1809</x:f>
        <x:v>293.2416</x:v>
      </x:c>
      <x:c r="Y1809" s="60" t="n">
        <x:f>V1809*S1809</x:f>
        <x:v>183.27599999999998</x:v>
      </x:c>
      <x:c r="Z1809" s="60" t="n">
        <x:f>H1809*J1809*T1809</x:f>
        <x:v>18.2406</x:v>
      </x:c>
      <x:c r="AA1809" s="60" t="n">
        <x:f>P1809+W1809+X1809-Y1809-Z1809-U1809</x:f>
        <x:v>493.9114592000001</x:v>
      </x:c>
      <x:c r="AB1809" s="32" t="n">
        <x:f>IFERROR(AA1809/(P1809+W1809+X1809),0)</x:f>
        <x:v>0.6288436648202701</x:v>
      </x:c>
      <x:c r="AC1809" t="n">
        <x:f>IF(O1809="High",0,IF(I1809&gt;=1800,3,IF(I1809&gt;=900,2,1))+IF(K1809&gt;=0.9,2,IF(K1809&gt;=0.75,1,0))+IF(J1809&lt;=0.7,2,IF(J1809&lt;=0.85,1,0))+IF(M1809&gt;=8,1,0))</x:f>
        <x:v>4</x:v>
      </x:c>
      <x:c r="AD1809" t="str">
        <x:f>IF(AND(O1809&lt;&gt;"High",AC1809&gt;=Assumptions!$B$10,AA1809&gt;0),"Priority Growth",IF(AND(O1809="Low",AA1809&gt;0),"Maintain","Watch"))</x:f>
        <x:v>Maintain</x:v>
      </x:c>
      <x:c r="AE1809" s="60" t="n">
        <x:f>MAX(AA1809,0)*N1809</x:f>
        <x:v>102.73358351360001</x:v>
      </x:c>
      <x:c r="AF1809" t="str">
        <x:f>IF(AND(AA1809&gt;=Assumptions!$B$11,O1809&lt;&gt;"High",OR(N1809&gt;=Assumptions!$B$12,M1809&lt;=6)),"High","Standard")</x:f>
        <x:v>High</x:v>
      </x:c>
    </x:row>
    <x:row r="1810">
      <x:c r="A1810" t="str">
        <x:f>'Raw_Data'!A1810</x:f>
        <x:v>C01809</x:v>
      </x:c>
      <x:c r="B1810" t="n">
        <x:f>'Raw_Data'!B1810</x:f>
        <x:v>38</x:v>
      </x:c>
      <x:c r="C1810" s="30" t="n">
        <x:f>'Raw_Data'!C1810</x:f>
        <x:v>50284</x:v>
      </x:c>
      <x:c r="D1810" t="n">
        <x:f>'Raw_Data'!D1810</x:f>
        <x:v>574</x:v>
      </x:c>
      <x:c r="E1810" t="n">
        <x:f>'Raw_Data'!E1810</x:f>
        <x:v>22</x:v>
      </x:c>
      <x:c r="F1810" t="str">
        <x:f>PROPER(TRIM('Raw_Data'!F1810))</x:f>
        <x:v>Classic</x:v>
      </x:c>
      <x:c r="G1810" t="str">
        <x:f>PROPER(TRIM('Raw_Data'!G1810))</x:f>
        <x:v>Digital</x:v>
      </x:c>
      <x:c r="H1810" s="60" t="n">
        <x:f>'Raw_Data'!H1810</x:f>
        <x:v>1000</x:v>
      </x:c>
      <x:c r="I1810" s="60" t="n">
        <x:f>'Raw_Data'!I1810</x:f>
        <x:v>150</x:v>
      </x:c>
      <x:c r="J1810" s="32" t="n">
        <x:f>'Raw_Data'!J1810</x:f>
        <x:v>0.541</x:v>
      </x:c>
      <x:c r="K1810" s="32" t="n">
        <x:f>'Raw_Data'!K1810</x:f>
        <x:v>0.643</x:v>
      </x:c>
      <x:c r="L1810" t="n">
        <x:f>'Raw_Data'!L1810</x:f>
        <x:v>0</x:v>
      </x:c>
      <x:c r="M1810" t="n">
        <x:f>IF('Raw_Data'!M1810="",Assumptions!$B$15,'Raw_Data'!M1810)</x:f>
        <x:v>6</x:v>
      </x:c>
      <x:c r="N1810" s="32" t="n">
        <x:f>'Raw_Data'!N1810</x:f>
        <x:v>0.183</x:v>
      </x:c>
      <x:c r="O1810" t="str">
        <x:f>IF(OR(D1810&lt;620,L1810&gt;=2,J1810&gt;0.9),"High",IF(OR(D1810&lt;700,L1810=1,J1810&gt;0.75),"Medium","Low"))</x:f>
        <x:v>High</x:v>
      </x:c>
      <x:c r="P1810" s="30" t="n">
        <x:f>XLOOKUP(F1810,Assumptions!$A$4:$A$6,Assumptions!$B$4:$B$6)</x:f>
        <x:v>0</x:v>
      </x:c>
      <x:c r="Q1810" s="32" t="n">
        <x:f>XLOOKUP(F1810,Assumptions!$A$4:$A$6,Assumptions!$C$4:$C$6)</x:f>
        <x:v>0.229</x:v>
      </x:c>
      <x:c r="R1810" s="32" t="n">
        <x:f>XLOOKUP(F1810,Assumptions!$A$4:$A$6,Assumptions!$D$4:$D$6)</x:f>
        <x:v>0.015</x:v>
      </x:c>
      <x:c r="S1810" s="32" t="n">
        <x:f>XLOOKUP(F1810,Assumptions!$A$4:$A$6,Assumptions!$E$4:$E$6)</x:f>
        <x:v>0.0075</x:v>
      </x:c>
      <x:c r="T1810" s="32" t="n">
        <x:f>XLOOKUP(O1810,Assumptions!$H$4:$H$6,Assumptions!$I$4:$I$6)</x:f>
        <x:v>0.045</x:v>
      </x:c>
      <x:c r="U1810" s="30" t="n">
        <x:f>XLOOKUP(F1810,Assumptions!$A$4:$A$6,Assumptions!$F$4:$F$6)</x:f>
        <x:v>60</x:v>
      </x:c>
      <x:c r="V1810" s="60" t="n">
        <x:f>I1810*12</x:f>
        <x:v>1800</x:v>
      </x:c>
      <x:c r="W1810" s="60" t="n">
        <x:f>H1810*J1810*(1-K1810)*Q1810</x:f>
        <x:v>44.228373000000005</x:v>
      </x:c>
      <x:c r="X1810" s="60" t="n">
        <x:f>V1810*R1810</x:f>
        <x:v>27</x:v>
      </x:c>
      <x:c r="Y1810" s="60" t="n">
        <x:f>V1810*S1810</x:f>
        <x:v>13.5</x:v>
      </x:c>
      <x:c r="Z1810" s="60" t="n">
        <x:f>H1810*J1810*T1810</x:f>
        <x:v>24.345</x:v>
      </x:c>
      <x:c r="AA1810" s="60" t="n">
        <x:f>P1810+W1810+X1810-Y1810-Z1810-U1810</x:f>
        <x:v>-26.616626999999994</x:v>
      </x:c>
      <x:c r="AB1810" s="32" t="n">
        <x:f>IFERROR(AA1810/(P1810+W1810+X1810),0)</x:f>
        <x:v>-0.373680120420552</x:v>
      </x:c>
      <x:c r="AC1810" t="n">
        <x:f>IF(O1810="High",0,IF(I1810&gt;=1800,3,IF(I1810&gt;=900,2,1))+IF(K1810&gt;=0.9,2,IF(K1810&gt;=0.75,1,0))+IF(J1810&lt;=0.7,2,IF(J1810&lt;=0.85,1,0))+IF(M1810&gt;=8,1,0))</x:f>
        <x:v>0</x:v>
      </x:c>
      <x:c r="AD1810" t="str">
        <x:f>IF(AND(O1810&lt;&gt;"High",AC1810&gt;=Assumptions!$B$10,AA1810&gt;0),"Priority Growth",IF(AND(O1810="Low",AA1810&gt;0),"Maintain","Watch"))</x:f>
        <x:v>Watch</x:v>
      </x:c>
      <x:c r="AE1810" s="60" t="n">
        <x:f>MAX(AA1810,0)*N1810</x:f>
        <x:v>0</x:v>
      </x:c>
      <x:c r="AF1810" t="str">
        <x:f>IF(AND(AA1810&gt;=Assumptions!$B$11,O1810&lt;&gt;"High",OR(N1810&gt;=Assumptions!$B$12,M1810&lt;=6)),"High","Standard")</x:f>
        <x:v>Standard</x:v>
      </x:c>
    </x:row>
    <x:row r="1811">
      <x:c r="A1811" t="str">
        <x:f>'Raw_Data'!A1811</x:f>
        <x:v>C01810</x:v>
      </x:c>
      <x:c r="B1811" t="n">
        <x:f>'Raw_Data'!B1811</x:f>
        <x:v>24</x:v>
      </x:c>
      <x:c r="C1811" s="30" t="n">
        <x:f>'Raw_Data'!C1811</x:f>
        <x:v>89876</x:v>
      </x:c>
      <x:c r="D1811" t="n">
        <x:f>'Raw_Data'!D1811</x:f>
        <x:v>568</x:v>
      </x:c>
      <x:c r="E1811" t="n">
        <x:f>'Raw_Data'!E1811</x:f>
        <x:v>46</x:v>
      </x:c>
      <x:c r="F1811" t="str">
        <x:f>PROPER(TRIM('Raw_Data'!F1811))</x:f>
        <x:v>Classic</x:v>
      </x:c>
      <x:c r="G1811" t="str">
        <x:f>PROPER(TRIM('Raw_Data'!G1811))</x:f>
        <x:v>Digital</x:v>
      </x:c>
      <x:c r="H1811" s="60" t="n">
        <x:f>'Raw_Data'!H1811</x:f>
        <x:v>5090</x:v>
      </x:c>
      <x:c r="I1811" s="60" t="n">
        <x:f>'Raw_Data'!I1811</x:f>
        <x:v>656.98</x:v>
      </x:c>
      <x:c r="J1811" s="32" t="n">
        <x:f>'Raw_Data'!J1811</x:f>
        <x:v>0.658</x:v>
      </x:c>
      <x:c r="K1811" s="32" t="n">
        <x:f>'Raw_Data'!K1811</x:f>
        <x:v>0.581</x:v>
      </x:c>
      <x:c r="L1811" t="n">
        <x:f>'Raw_Data'!L1811</x:f>
        <x:v>1</x:v>
      </x:c>
      <x:c r="M1811" t="n">
        <x:f>IF('Raw_Data'!M1811="",Assumptions!$B$15,'Raw_Data'!M1811)</x:f>
        <x:v>8</x:v>
      </x:c>
      <x:c r="N1811" s="32" t="n">
        <x:f>'Raw_Data'!N1811</x:f>
        <x:v>0.021</x:v>
      </x:c>
      <x:c r="O1811" t="str">
        <x:f>IF(OR(D1811&lt;620,L1811&gt;=2,J1811&gt;0.9),"High",IF(OR(D1811&lt;700,L1811=1,J1811&gt;0.75),"Medium","Low"))</x:f>
        <x:v>High</x:v>
      </x:c>
      <x:c r="P1811" s="30" t="n">
        <x:f>XLOOKUP(F1811,Assumptions!$A$4:$A$6,Assumptions!$B$4:$B$6)</x:f>
        <x:v>0</x:v>
      </x:c>
      <x:c r="Q1811" s="32" t="n">
        <x:f>XLOOKUP(F1811,Assumptions!$A$4:$A$6,Assumptions!$C$4:$C$6)</x:f>
        <x:v>0.229</x:v>
      </x:c>
      <x:c r="R1811" s="32" t="n">
        <x:f>XLOOKUP(F1811,Assumptions!$A$4:$A$6,Assumptions!$D$4:$D$6)</x:f>
        <x:v>0.015</x:v>
      </x:c>
      <x:c r="S1811" s="32" t="n">
        <x:f>XLOOKUP(F1811,Assumptions!$A$4:$A$6,Assumptions!$E$4:$E$6)</x:f>
        <x:v>0.0075</x:v>
      </x:c>
      <x:c r="T1811" s="32" t="n">
        <x:f>XLOOKUP(O1811,Assumptions!$H$4:$H$6,Assumptions!$I$4:$I$6)</x:f>
        <x:v>0.045</x:v>
      </x:c>
      <x:c r="U1811" s="30" t="n">
        <x:f>XLOOKUP(F1811,Assumptions!$A$4:$A$6,Assumptions!$F$4:$F$6)</x:f>
        <x:v>60</x:v>
      </x:c>
      <x:c r="V1811" s="60" t="n">
        <x:f>I1811*12</x:f>
        <x:v>7883.76</x:v>
      </x:c>
      <x:c r="W1811" s="60" t="n">
        <x:f>H1811*J1811*(1-K1811)*Q1811</x:f>
        <x:v>321.3610082200001</x:v>
      </x:c>
      <x:c r="X1811" s="60" t="n">
        <x:f>V1811*R1811</x:f>
        <x:v>118.2564</x:v>
      </x:c>
      <x:c r="Y1811" s="60" t="n">
        <x:f>V1811*S1811</x:f>
        <x:v>59.1282</x:v>
      </x:c>
      <x:c r="Z1811" s="60" t="n">
        <x:f>H1811*J1811*T1811</x:f>
        <x:v>150.7149</x:v>
      </x:c>
      <x:c r="AA1811" s="60" t="n">
        <x:f>P1811+W1811+X1811-Y1811-Z1811-U1811</x:f>
        <x:v>169.77430822000008</x:v>
      </x:c>
      <x:c r="AB1811" s="32" t="n">
        <x:f>IFERROR(AA1811/(P1811+W1811+X1811),0)</x:f>
        <x:v>0.38618650000101684</x:v>
      </x:c>
      <x:c r="AC1811" t="n">
        <x:f>IF(O1811="High",0,IF(I1811&gt;=1800,3,IF(I1811&gt;=900,2,1))+IF(K1811&gt;=0.9,2,IF(K1811&gt;=0.75,1,0))+IF(J1811&lt;=0.7,2,IF(J1811&lt;=0.85,1,0))+IF(M1811&gt;=8,1,0))</x:f>
        <x:v>0</x:v>
      </x:c>
      <x:c r="AD1811" t="str">
        <x:f>IF(AND(O1811&lt;&gt;"High",AC1811&gt;=Assumptions!$B$10,AA1811&gt;0),"Priority Growth",IF(AND(O1811="Low",AA1811&gt;0),"Maintain","Watch"))</x:f>
        <x:v>Watch</x:v>
      </x:c>
      <x:c r="AE1811" s="60" t="n">
        <x:f>MAX(AA1811,0)*N1811</x:f>
        <x:v>3.565260472620002</x:v>
      </x:c>
      <x:c r="AF1811" t="str">
        <x:f>IF(AND(AA1811&gt;=Assumptions!$B$11,O1811&lt;&gt;"High",OR(N1811&gt;=Assumptions!$B$12,M1811&lt;=6)),"High","Standard")</x:f>
        <x:v>Standard</x:v>
      </x:c>
    </x:row>
    <x:row r="1812">
      <x:c r="A1812" t="str">
        <x:f>'Raw_Data'!A1812</x:f>
        <x:v>C01811</x:v>
      </x:c>
      <x:c r="B1812" t="n">
        <x:f>'Raw_Data'!B1812</x:f>
        <x:v>53</x:v>
      </x:c>
      <x:c r="C1812" s="30" t="n">
        <x:f>'Raw_Data'!C1812</x:f>
        <x:v>48398</x:v>
      </x:c>
      <x:c r="D1812" t="n">
        <x:f>'Raw_Data'!D1812</x:f>
        <x:v>683</x:v>
      </x:c>
      <x:c r="E1812" t="n">
        <x:f>'Raw_Data'!E1812</x:f>
        <x:v>43</x:v>
      </x:c>
      <x:c r="F1812" t="str">
        <x:f>PROPER(TRIM('Raw_Data'!F1812))</x:f>
        <x:v>Classic</x:v>
      </x:c>
      <x:c r="G1812" t="str">
        <x:f>PROPER(TRIM('Raw_Data'!G1812))</x:f>
        <x:v>Branch</x:v>
      </x:c>
      <x:c r="H1812" s="60" t="n">
        <x:f>'Raw_Data'!H1812</x:f>
        <x:v>4078</x:v>
      </x:c>
      <x:c r="I1812" s="60" t="n">
        <x:f>'Raw_Data'!I1812</x:f>
        <x:v>415.66</x:v>
      </x:c>
      <x:c r="J1812" s="32" t="n">
        <x:f>'Raw_Data'!J1812</x:f>
        <x:v>0.745</x:v>
      </x:c>
      <x:c r="K1812" s="32" t="n">
        <x:f>'Raw_Data'!K1812</x:f>
        <x:v>0.903</x:v>
      </x:c>
      <x:c r="L1812" t="n">
        <x:f>'Raw_Data'!L1812</x:f>
        <x:v>0</x:v>
      </x:c>
      <x:c r="M1812" t="n">
        <x:f>IF('Raw_Data'!M1812="",Assumptions!$B$15,'Raw_Data'!M1812)</x:f>
        <x:v>7</x:v>
      </x:c>
      <x:c r="N1812" s="32" t="n">
        <x:f>'Raw_Data'!N1812</x:f>
        <x:v>0.074</x:v>
      </x:c>
      <x:c r="O1812" t="str">
        <x:f>IF(OR(D1812&lt;620,L1812&gt;=2,J1812&gt;0.9),"High",IF(OR(D1812&lt;700,L1812=1,J1812&gt;0.75),"Medium","Low"))</x:f>
        <x:v>Medium</x:v>
      </x:c>
      <x:c r="P1812" s="30" t="n">
        <x:f>XLOOKUP(F1812,Assumptions!$A$4:$A$6,Assumptions!$B$4:$B$6)</x:f>
        <x:v>0</x:v>
      </x:c>
      <x:c r="Q1812" s="32" t="n">
        <x:f>XLOOKUP(F1812,Assumptions!$A$4:$A$6,Assumptions!$C$4:$C$6)</x:f>
        <x:v>0.229</x:v>
      </x:c>
      <x:c r="R1812" s="32" t="n">
        <x:f>XLOOKUP(F1812,Assumptions!$A$4:$A$6,Assumptions!$D$4:$D$6)</x:f>
        <x:v>0.015</x:v>
      </x:c>
      <x:c r="S1812" s="32" t="n">
        <x:f>XLOOKUP(F1812,Assumptions!$A$4:$A$6,Assumptions!$E$4:$E$6)</x:f>
        <x:v>0.0075</x:v>
      </x:c>
      <x:c r="T1812" s="32" t="n">
        <x:f>XLOOKUP(O1812,Assumptions!$H$4:$H$6,Assumptions!$I$4:$I$6)</x:f>
        <x:v>0.012</x:v>
      </x:c>
      <x:c r="U1812" s="30" t="n">
        <x:f>XLOOKUP(F1812,Assumptions!$A$4:$A$6,Assumptions!$F$4:$F$6)</x:f>
        <x:v>60</x:v>
      </x:c>
      <x:c r="V1812" s="60" t="n">
        <x:f>I1812*12</x:f>
        <x:v>4987.92</x:v>
      </x:c>
      <x:c r="W1812" s="60" t="n">
        <x:f>H1812*J1812*(1-K1812)*Q1812</x:f>
        <x:v>67.48553742999998</x:v>
      </x:c>
      <x:c r="X1812" s="60" t="n">
        <x:f>V1812*R1812</x:f>
        <x:v>74.8188</x:v>
      </x:c>
      <x:c r="Y1812" s="60" t="n">
        <x:f>V1812*S1812</x:f>
        <x:v>37.4094</x:v>
      </x:c>
      <x:c r="Z1812" s="60" t="n">
        <x:f>H1812*J1812*T1812</x:f>
        <x:v>36.45732</x:v>
      </x:c>
      <x:c r="AA1812" s="60" t="n">
        <x:f>P1812+W1812+X1812-Y1812-Z1812-U1812</x:f>
        <x:v>8.43761742999996</x:v>
      </x:c>
      <x:c r="AB1812" s="32" t="n">
        <x:f>IFERROR(AA1812/(P1812+W1812+X1812),0)</x:f>
        <x:v>0.05929276354032747</x:v>
      </x:c>
      <x:c r="AC1812" t="n">
        <x:f>IF(O1812="High",0,IF(I1812&gt;=1800,3,IF(I1812&gt;=900,2,1))+IF(K1812&gt;=0.9,2,IF(K1812&gt;=0.75,1,0))+IF(J1812&lt;=0.7,2,IF(J1812&lt;=0.85,1,0))+IF(M1812&gt;=8,1,0))</x:f>
        <x:v>4</x:v>
      </x:c>
      <x:c r="AD1812" t="str">
        <x:f>IF(AND(O1812&lt;&gt;"High",AC1812&gt;=Assumptions!$B$10,AA1812&gt;0),"Priority Growth",IF(AND(O1812="Low",AA1812&gt;0),"Maintain","Watch"))</x:f>
        <x:v>Watch</x:v>
      </x:c>
      <x:c r="AE1812" s="60" t="n">
        <x:f>MAX(AA1812,0)*N1812</x:f>
        <x:v>0.624383689819997</x:v>
      </x:c>
      <x:c r="AF1812" t="str">
        <x:f>IF(AND(AA1812&gt;=Assumptions!$B$11,O1812&lt;&gt;"High",OR(N1812&gt;=Assumptions!$B$12,M1812&lt;=6)),"High","Standard")</x:f>
        <x:v>Standard</x:v>
      </x:c>
    </x:row>
    <x:row r="1813">
      <x:c r="A1813" t="str">
        <x:f>'Raw_Data'!A1813</x:f>
        <x:v>C01812</x:v>
      </x:c>
      <x:c r="B1813" t="n">
        <x:f>'Raw_Data'!B1813</x:f>
        <x:v>37</x:v>
      </x:c>
      <x:c r="C1813" s="30" t="n">
        <x:f>'Raw_Data'!C1813</x:f>
        <x:v>163222</x:v>
      </x:c>
      <x:c r="D1813" t="n">
        <x:f>'Raw_Data'!D1813</x:f>
        <x:v>661</x:v>
      </x:c>
      <x:c r="E1813" t="n">
        <x:f>'Raw_Data'!E1813</x:f>
        <x:v>66</x:v>
      </x:c>
      <x:c r="F1813" t="str">
        <x:f>PROPER(TRIM('Raw_Data'!F1813))</x:f>
        <x:v>Platinum</x:v>
      </x:c>
      <x:c r="G1813" t="str">
        <x:f>PROPER(TRIM('Raw_Data'!G1813))</x:f>
        <x:v>Digital</x:v>
      </x:c>
      <x:c r="H1813" s="60" t="n">
        <x:f>'Raw_Data'!H1813</x:f>
        <x:v>33112</x:v>
      </x:c>
      <x:c r="I1813" s="60" t="n">
        <x:f>'Raw_Data'!I1813</x:f>
        <x:v>3742.75</x:v>
      </x:c>
      <x:c r="J1813" s="32" t="n">
        <x:f>'Raw_Data'!J1813</x:f>
        <x:v>0.45</x:v>
      </x:c>
      <x:c r="K1813" s="32" t="n">
        <x:f>'Raw_Data'!K1813</x:f>
        <x:v>0.664</x:v>
      </x:c>
      <x:c r="L1813" t="n">
        <x:f>'Raw_Data'!L1813</x:f>
        <x:v>0</x:v>
      </x:c>
      <x:c r="M1813" t="n">
        <x:f>IF('Raw_Data'!M1813="",Assumptions!$B$15,'Raw_Data'!M1813)</x:f>
        <x:v>9</x:v>
      </x:c>
      <x:c r="N1813" s="32" t="n">
        <x:f>'Raw_Data'!N1813</x:f>
        <x:v>0.02</x:v>
      </x:c>
      <x:c r="O1813" t="str">
        <x:f>IF(OR(D1813&lt;620,L1813&gt;=2,J1813&gt;0.9),"High",IF(OR(D1813&lt;700,L1813=1,J1813&gt;0.75),"Medium","Low"))</x:f>
        <x:v>Medium</x:v>
      </x:c>
      <x:c r="P1813" s="30" t="n">
        <x:f>XLOOKUP(F1813,Assumptions!$A$4:$A$6,Assumptions!$B$4:$B$6)</x:f>
        <x:v>195</x:v>
      </x:c>
      <x:c r="Q1813" s="32" t="n">
        <x:f>XLOOKUP(F1813,Assumptions!$A$4:$A$6,Assumptions!$C$4:$C$6)</x:f>
        <x:v>0.199</x:v>
      </x:c>
      <x:c r="R1813" s="32" t="n">
        <x:f>XLOOKUP(F1813,Assumptions!$A$4:$A$6,Assumptions!$D$4:$D$6)</x:f>
        <x:v>0.017</x:v>
      </x:c>
      <x:c r="S1813" s="32" t="n">
        <x:f>XLOOKUP(F1813,Assumptions!$A$4:$A$6,Assumptions!$E$4:$E$6)</x:f>
        <x:v>0.013</x:v>
      </x:c>
      <x:c r="T1813" s="32" t="n">
        <x:f>XLOOKUP(O1813,Assumptions!$H$4:$H$6,Assumptions!$I$4:$I$6)</x:f>
        <x:v>0.012</x:v>
      </x:c>
      <x:c r="U1813" s="30" t="n">
        <x:f>XLOOKUP(F1813,Assumptions!$A$4:$A$6,Assumptions!$F$4:$F$6)</x:f>
        <x:v>140</x:v>
      </x:c>
      <x:c r="V1813" s="60" t="n">
        <x:f>I1813*12</x:f>
        <x:v>44913</x:v>
      </x:c>
      <x:c r="W1813" s="60" t="n">
        <x:f>H1813*J1813*(1-K1813)*Q1813</x:f>
        <x:v>996.3003456</x:v>
      </x:c>
      <x:c r="X1813" s="60" t="n">
        <x:f>V1813*R1813</x:f>
        <x:v>763.5210000000001</x:v>
      </x:c>
      <x:c r="Y1813" s="60" t="n">
        <x:f>V1813*S1813</x:f>
        <x:v>583.869</x:v>
      </x:c>
      <x:c r="Z1813" s="60" t="n">
        <x:f>H1813*J1813*T1813</x:f>
        <x:v>178.8048</x:v>
      </x:c>
      <x:c r="AA1813" s="60" t="n">
        <x:f>P1813+W1813+X1813-Y1813-Z1813-U1813</x:f>
        <x:v>1052.1475456000003</x:v>
      </x:c>
      <x:c r="AB1813" s="32" t="n">
        <x:f>IFERROR(AA1813/(P1813+W1813+X1813),0)</x:f>
        <x:v>0.5382320732113046</x:v>
      </x:c>
      <x:c r="AC1813" t="n">
        <x:f>IF(O1813="High",0,IF(I1813&gt;=1800,3,IF(I1813&gt;=900,2,1))+IF(K1813&gt;=0.9,2,IF(K1813&gt;=0.75,1,0))+IF(J1813&lt;=0.7,2,IF(J1813&lt;=0.85,1,0))+IF(M1813&gt;=8,1,0))</x:f>
        <x:v>6</x:v>
      </x:c>
      <x:c r="AD1813" t="str">
        <x:f>IF(AND(O1813&lt;&gt;"High",AC1813&gt;=Assumptions!$B$10,AA1813&gt;0),"Priority Growth",IF(AND(O1813="Low",AA1813&gt;0),"Maintain","Watch"))</x:f>
        <x:v>Priority Growth</x:v>
      </x:c>
      <x:c r="AE1813" s="60" t="n">
        <x:f>MAX(AA1813,0)*N1813</x:f>
        <x:v>21.042950912000006</x:v>
      </x:c>
      <x:c r="AF1813" t="str">
        <x:f>IF(AND(AA1813&gt;=Assumptions!$B$11,O1813&lt;&gt;"High",OR(N1813&gt;=Assumptions!$B$12,M1813&lt;=6)),"High","Standard")</x:f>
        <x:v>Standard</x:v>
      </x:c>
    </x:row>
    <x:row r="1814">
      <x:c r="A1814" t="str">
        <x:f>'Raw_Data'!A1814</x:f>
        <x:v>C01813</x:v>
      </x:c>
      <x:c r="B1814" t="n">
        <x:f>'Raw_Data'!B1814</x:f>
        <x:v>35</x:v>
      </x:c>
      <x:c r="C1814" s="30" t="n">
        <x:f>'Raw_Data'!C1814</x:f>
        <x:v>36461</x:v>
      </x:c>
      <x:c r="D1814" t="n">
        <x:f>'Raw_Data'!D1814</x:f>
        <x:v>688</x:v>
      </x:c>
      <x:c r="E1814" t="n">
        <x:f>'Raw_Data'!E1814</x:f>
        <x:v>13</x:v>
      </x:c>
      <x:c r="F1814" t="str">
        <x:f>PROPER(TRIM('Raw_Data'!F1814))</x:f>
        <x:v>Classic</x:v>
      </x:c>
      <x:c r="G1814" t="str">
        <x:f>PROPER(TRIM('Raw_Data'!G1814))</x:f>
        <x:v>Digital</x:v>
      </x:c>
      <x:c r="H1814" s="60" t="n">
        <x:f>'Raw_Data'!H1814</x:f>
        <x:v>4947</x:v>
      </x:c>
      <x:c r="I1814" s="60" t="n">
        <x:f>'Raw_Data'!I1814</x:f>
        <x:v>236.37</x:v>
      </x:c>
      <x:c r="J1814" s="32" t="n">
        <x:f>'Raw_Data'!J1814</x:f>
        <x:v>0.277</x:v>
      </x:c>
      <x:c r="K1814" s="32" t="n">
        <x:f>'Raw_Data'!K1814</x:f>
        <x:v>0.839</x:v>
      </x:c>
      <x:c r="L1814" t="n">
        <x:f>'Raw_Data'!L1814</x:f>
        <x:v>0</x:v>
      </x:c>
      <x:c r="M1814" t="n">
        <x:f>IF('Raw_Data'!M1814="",Assumptions!$B$15,'Raw_Data'!M1814)</x:f>
        <x:v>9</x:v>
      </x:c>
      <x:c r="N1814" s="32" t="n">
        <x:f>'Raw_Data'!N1814</x:f>
        <x:v>0.02</x:v>
      </x:c>
      <x:c r="O1814" t="str">
        <x:f>IF(OR(D1814&lt;620,L1814&gt;=2,J1814&gt;0.9),"High",IF(OR(D1814&lt;700,L1814=1,J1814&gt;0.75),"Medium","Low"))</x:f>
        <x:v>Medium</x:v>
      </x:c>
      <x:c r="P1814" s="30" t="n">
        <x:f>XLOOKUP(F1814,Assumptions!$A$4:$A$6,Assumptions!$B$4:$B$6)</x:f>
        <x:v>0</x:v>
      </x:c>
      <x:c r="Q1814" s="32" t="n">
        <x:f>XLOOKUP(F1814,Assumptions!$A$4:$A$6,Assumptions!$C$4:$C$6)</x:f>
        <x:v>0.229</x:v>
      </x:c>
      <x:c r="R1814" s="32" t="n">
        <x:f>XLOOKUP(F1814,Assumptions!$A$4:$A$6,Assumptions!$D$4:$D$6)</x:f>
        <x:v>0.015</x:v>
      </x:c>
      <x:c r="S1814" s="32" t="n">
        <x:f>XLOOKUP(F1814,Assumptions!$A$4:$A$6,Assumptions!$E$4:$E$6)</x:f>
        <x:v>0.0075</x:v>
      </x:c>
      <x:c r="T1814" s="32" t="n">
        <x:f>XLOOKUP(O1814,Assumptions!$H$4:$H$6,Assumptions!$I$4:$I$6)</x:f>
        <x:v>0.012</x:v>
      </x:c>
      <x:c r="U1814" s="30" t="n">
        <x:f>XLOOKUP(F1814,Assumptions!$A$4:$A$6,Assumptions!$F$4:$F$6)</x:f>
        <x:v>60</x:v>
      </x:c>
      <x:c r="V1814" s="60" t="n">
        <x:f>I1814*12</x:f>
        <x:v>2836.44</x:v>
      </x:c>
      <x:c r="W1814" s="60" t="n">
        <x:f>H1814*J1814*(1-K1814)*Q1814</x:f>
        <x:v>50.52229121100002</x:v>
      </x:c>
      <x:c r="X1814" s="60" t="n">
        <x:f>V1814*R1814</x:f>
        <x:v>42.5466</x:v>
      </x:c>
      <x:c r="Y1814" s="60" t="n">
        <x:f>V1814*S1814</x:f>
        <x:v>21.2733</x:v>
      </x:c>
      <x:c r="Z1814" s="60" t="n">
        <x:f>H1814*J1814*T1814</x:f>
        <x:v>16.443828000000003</x:v>
      </x:c>
      <x:c r="AA1814" s="60" t="n">
        <x:f>P1814+W1814+X1814-Y1814-Z1814-U1814</x:f>
        <x:v>-4.648236788999988</x:v>
      </x:c>
      <x:c r="AB1814" s="32" t="n">
        <x:f>IFERROR(AA1814/(P1814+W1814+X1814),0)</x:f>
        <x:v>-0.049944043906806554</x:v>
      </x:c>
      <x:c r="AC1814" t="n">
        <x:f>IF(O1814="High",0,IF(I1814&gt;=1800,3,IF(I1814&gt;=900,2,1))+IF(K1814&gt;=0.9,2,IF(K1814&gt;=0.75,1,0))+IF(J1814&lt;=0.7,2,IF(J1814&lt;=0.85,1,0))+IF(M1814&gt;=8,1,0))</x:f>
        <x:v>5</x:v>
      </x:c>
      <x:c r="AD1814" t="str">
        <x:f>IF(AND(O1814&lt;&gt;"High",AC1814&gt;=Assumptions!$B$10,AA1814&gt;0),"Priority Growth",IF(AND(O1814="Low",AA1814&gt;0),"Maintain","Watch"))</x:f>
        <x:v>Watch</x:v>
      </x:c>
      <x:c r="AE1814" s="60" t="n">
        <x:f>MAX(AA1814,0)*N1814</x:f>
        <x:v>0</x:v>
      </x:c>
      <x:c r="AF1814" t="str">
        <x:f>IF(AND(AA1814&gt;=Assumptions!$B$11,O1814&lt;&gt;"High",OR(N1814&gt;=Assumptions!$B$12,M1814&lt;=6)),"High","Standard")</x:f>
        <x:v>Standard</x:v>
      </x:c>
    </x:row>
    <x:row r="1815">
      <x:c r="A1815" t="str">
        <x:f>'Raw_Data'!A1815</x:f>
        <x:v>C01814</x:v>
      </x:c>
      <x:c r="B1815" t="n">
        <x:f>'Raw_Data'!B1815</x:f>
        <x:v>44</x:v>
      </x:c>
      <x:c r="C1815" s="30" t="n">
        <x:f>'Raw_Data'!C1815</x:f>
        <x:v>103267</x:v>
      </x:c>
      <x:c r="D1815" t="n">
        <x:f>'Raw_Data'!D1815</x:f>
        <x:v>661</x:v>
      </x:c>
      <x:c r="E1815" t="n">
        <x:f>'Raw_Data'!E1815</x:f>
        <x:v>17</x:v>
      </x:c>
      <x:c r="F1815" t="str">
        <x:f>PROPER(TRIM('Raw_Data'!F1815))</x:f>
        <x:v>Gold</x:v>
      </x:c>
      <x:c r="G1815" t="str">
        <x:f>PROPER(TRIM('Raw_Data'!G1815))</x:f>
        <x:v>Partner</x:v>
      </x:c>
      <x:c r="H1815" s="60" t="n">
        <x:f>'Raw_Data'!H1815</x:f>
        <x:v>14402</x:v>
      </x:c>
      <x:c r="I1815" s="60" t="n">
        <x:f>'Raw_Data'!I1815</x:f>
        <x:v>1721.4</x:v>
      </x:c>
      <x:c r="J1815" s="32" t="n">
        <x:f>'Raw_Data'!J1815</x:f>
        <x:v>0.458</x:v>
      </x:c>
      <x:c r="K1815" s="32" t="n">
        <x:f>'Raw_Data'!K1815</x:f>
        <x:v>0.822</x:v>
      </x:c>
      <x:c r="L1815" t="n">
        <x:f>'Raw_Data'!L1815</x:f>
        <x:v>0</x:v>
      </x:c>
      <x:c r="M1815" t="n">
        <x:f>IF('Raw_Data'!M1815="",Assumptions!$B$15,'Raw_Data'!M1815)</x:f>
        <x:v>10</x:v>
      </x:c>
      <x:c r="N1815" s="32" t="n">
        <x:f>'Raw_Data'!N1815</x:f>
        <x:v>0.02</x:v>
      </x:c>
      <x:c r="O1815" t="str">
        <x:f>IF(OR(D1815&lt;620,L1815&gt;=2,J1815&gt;0.9),"High",IF(OR(D1815&lt;700,L1815=1,J1815&gt;0.75),"Medium","Low"))</x:f>
        <x:v>Medium</x:v>
      </x:c>
      <x:c r="P1815" s="30" t="n">
        <x:f>XLOOKUP(F1815,Assumptions!$A$4:$A$6,Assumptions!$B$4:$B$6)</x:f>
        <x:v>95</x:v>
      </x:c>
      <x:c r="Q1815" s="32" t="n">
        <x:f>XLOOKUP(F1815,Assumptions!$A$4:$A$6,Assumptions!$C$4:$C$6)</x:f>
        <x:v>0.219</x:v>
      </x:c>
      <x:c r="R1815" s="32" t="n">
        <x:f>XLOOKUP(F1815,Assumptions!$A$4:$A$6,Assumptions!$D$4:$D$6)</x:f>
        <x:v>0.016</x:v>
      </x:c>
      <x:c r="S1815" s="32" t="n">
        <x:f>XLOOKUP(F1815,Assumptions!$A$4:$A$6,Assumptions!$E$4:$E$6)</x:f>
        <x:v>0.01</x:v>
      </x:c>
      <x:c r="T1815" s="32" t="n">
        <x:f>XLOOKUP(O1815,Assumptions!$H$4:$H$6,Assumptions!$I$4:$I$6)</x:f>
        <x:v>0.012</x:v>
      </x:c>
      <x:c r="U1815" s="30" t="n">
        <x:f>XLOOKUP(F1815,Assumptions!$A$4:$A$6,Assumptions!$F$4:$F$6)</x:f>
        <x:v>90</x:v>
      </x:c>
      <x:c r="V1815" s="60" t="n">
        <x:f>I1815*12</x:f>
        <x:v>20656.800000000003</x:v>
      </x:c>
      <x:c r="W1815" s="60" t="n">
        <x:f>H1815*J1815*(1-K1815)*Q1815</x:f>
        <x:v>257.1297939120001</x:v>
      </x:c>
      <x:c r="X1815" s="60" t="n">
        <x:f>V1815*R1815</x:f>
        <x:v>330.50880000000006</x:v>
      </x:c>
      <x:c r="Y1815" s="60" t="n">
        <x:f>V1815*S1815</x:f>
        <x:v>206.56800000000004</x:v>
      </x:c>
      <x:c r="Z1815" s="60" t="n">
        <x:f>H1815*J1815*T1815</x:f>
        <x:v>79.153392</x:v>
      </x:c>
      <x:c r="AA1815" s="60" t="n">
        <x:f>P1815+W1815+X1815-Y1815-Z1815-U1815</x:f>
        <x:v>306.9172019120001</x:v>
      </x:c>
      <x:c r="AB1815" s="32" t="n">
        <x:f>IFERROR(AA1815/(P1815+W1815+X1815),0)</x:f>
        <x:v>0.4496042337031492</x:v>
      </x:c>
      <x:c r="AC1815" t="n">
        <x:f>IF(O1815="High",0,IF(I1815&gt;=1800,3,IF(I1815&gt;=900,2,1))+IF(K1815&gt;=0.9,2,IF(K1815&gt;=0.75,1,0))+IF(J1815&lt;=0.7,2,IF(J1815&lt;=0.85,1,0))+IF(M1815&gt;=8,1,0))</x:f>
        <x:v>6</x:v>
      </x:c>
      <x:c r="AD1815" t="str">
        <x:f>IF(AND(O1815&lt;&gt;"High",AC1815&gt;=Assumptions!$B$10,AA1815&gt;0),"Priority Growth",IF(AND(O1815="Low",AA1815&gt;0),"Maintain","Watch"))</x:f>
        <x:v>Priority Growth</x:v>
      </x:c>
      <x:c r="AE1815" s="60" t="n">
        <x:f>MAX(AA1815,0)*N1815</x:f>
        <x:v>6.138344038240002</x:v>
      </x:c>
      <x:c r="AF1815" t="str">
        <x:f>IF(AND(AA1815&gt;=Assumptions!$B$11,O1815&lt;&gt;"High",OR(N1815&gt;=Assumptions!$B$12,M1815&lt;=6)),"High","Standard")</x:f>
        <x:v>Standard</x:v>
      </x:c>
    </x:row>
    <x:row r="1816">
      <x:c r="A1816" t="str">
        <x:f>'Raw_Data'!A1816</x:f>
        <x:v>C01815</x:v>
      </x:c>
      <x:c r="B1816" t="n">
        <x:f>'Raw_Data'!B1816</x:f>
        <x:v>37</x:v>
      </x:c>
      <x:c r="C1816" s="30" t="n">
        <x:f>'Raw_Data'!C1816</x:f>
        <x:v>89756</x:v>
      </x:c>
      <x:c r="D1816" t="n">
        <x:f>'Raw_Data'!D1816</x:f>
        <x:v>596</x:v>
      </x:c>
      <x:c r="E1816" t="n">
        <x:f>'Raw_Data'!E1816</x:f>
        <x:v>75</x:v>
      </x:c>
      <x:c r="F1816" t="str">
        <x:f>PROPER(TRIM('Raw_Data'!F1816))</x:f>
        <x:v>Gold</x:v>
      </x:c>
      <x:c r="G1816" t="str">
        <x:f>PROPER(TRIM('Raw_Data'!G1816))</x:f>
        <x:v>Digital</x:v>
      </x:c>
      <x:c r="H1816" s="60" t="n">
        <x:f>'Raw_Data'!H1816</x:f>
        <x:v>8486</x:v>
      </x:c>
      <x:c r="I1816" s="60" t="n">
        <x:f>'Raw_Data'!I1816</x:f>
        <x:v>1217.73</x:v>
      </x:c>
      <x:c r="J1816" s="32" t="n">
        <x:f>'Raw_Data'!J1816</x:f>
        <x:v>0.466</x:v>
      </x:c>
      <x:c r="K1816" s="32" t="n">
        <x:f>'Raw_Data'!K1816</x:f>
        <x:v>0.525</x:v>
      </x:c>
      <x:c r="L1816" t="n">
        <x:f>'Raw_Data'!L1816</x:f>
        <x:v>2</x:v>
      </x:c>
      <x:c r="M1816" t="n">
        <x:f>IF('Raw_Data'!M1816="",Assumptions!$B$15,'Raw_Data'!M1816)</x:f>
        <x:v>10</x:v>
      </x:c>
      <x:c r="N1816" s="32" t="n">
        <x:f>'Raw_Data'!N1816</x:f>
        <x:v>0.02</x:v>
      </x:c>
      <x:c r="O1816" t="str">
        <x:f>IF(OR(D1816&lt;620,L1816&gt;=2,J1816&gt;0.9),"High",IF(OR(D1816&lt;700,L1816=1,J1816&gt;0.75),"Medium","Low"))</x:f>
        <x:v>High</x:v>
      </x:c>
      <x:c r="P1816" s="30" t="n">
        <x:f>XLOOKUP(F1816,Assumptions!$A$4:$A$6,Assumptions!$B$4:$B$6)</x:f>
        <x:v>95</x:v>
      </x:c>
      <x:c r="Q1816" s="32" t="n">
        <x:f>XLOOKUP(F1816,Assumptions!$A$4:$A$6,Assumptions!$C$4:$C$6)</x:f>
        <x:v>0.219</x:v>
      </x:c>
      <x:c r="R1816" s="32" t="n">
        <x:f>XLOOKUP(F1816,Assumptions!$A$4:$A$6,Assumptions!$D$4:$D$6)</x:f>
        <x:v>0.016</x:v>
      </x:c>
      <x:c r="S1816" s="32" t="n">
        <x:f>XLOOKUP(F1816,Assumptions!$A$4:$A$6,Assumptions!$E$4:$E$6)</x:f>
        <x:v>0.01</x:v>
      </x:c>
      <x:c r="T1816" s="32" t="n">
        <x:f>XLOOKUP(O1816,Assumptions!$H$4:$H$6,Assumptions!$I$4:$I$6)</x:f>
        <x:v>0.045</x:v>
      </x:c>
      <x:c r="U1816" s="30" t="n">
        <x:f>XLOOKUP(F1816,Assumptions!$A$4:$A$6,Assumptions!$F$4:$F$6)</x:f>
        <x:v>90</x:v>
      </x:c>
      <x:c r="V1816" s="60" t="n">
        <x:f>I1816*12</x:f>
        <x:v>14612.76</x:v>
      </x:c>
      <x:c r="W1816" s="60" t="n">
        <x:f>H1816*J1816*(1-K1816)*Q1816</x:f>
        <x:v>411.3643659</x:v>
      </x:c>
      <x:c r="X1816" s="60" t="n">
        <x:f>V1816*R1816</x:f>
        <x:v>233.80416</x:v>
      </x:c>
      <x:c r="Y1816" s="60" t="n">
        <x:f>V1816*S1816</x:f>
        <x:v>146.1276</x:v>
      </x:c>
      <x:c r="Z1816" s="60" t="n">
        <x:f>H1816*J1816*T1816</x:f>
        <x:v>177.95141999999998</x:v>
      </x:c>
      <x:c r="AA1816" s="60" t="n">
        <x:f>P1816+W1816+X1816-Y1816-Z1816-U1816</x:f>
        <x:v>326.08950589999995</x:v>
      </x:c>
      <x:c r="AB1816" s="32" t="n">
        <x:f>IFERROR(AA1816/(P1816+W1816+X1816),0)</x:f>
        <x:v>0.440561162072509</x:v>
      </x:c>
      <x:c r="AC1816" t="n">
        <x:f>IF(O1816="High",0,IF(I1816&gt;=1800,3,IF(I1816&gt;=900,2,1))+IF(K1816&gt;=0.9,2,IF(K1816&gt;=0.75,1,0))+IF(J1816&lt;=0.7,2,IF(J1816&lt;=0.85,1,0))+IF(M1816&gt;=8,1,0))</x:f>
        <x:v>0</x:v>
      </x:c>
      <x:c r="AD1816" t="str">
        <x:f>IF(AND(O1816&lt;&gt;"High",AC1816&gt;=Assumptions!$B$10,AA1816&gt;0),"Priority Growth",IF(AND(O1816="Low",AA1816&gt;0),"Maintain","Watch"))</x:f>
        <x:v>Watch</x:v>
      </x:c>
      <x:c r="AE1816" s="60" t="n">
        <x:f>MAX(AA1816,0)*N1816</x:f>
        <x:v>6.521790117999999</x:v>
      </x:c>
      <x:c r="AF1816" t="str">
        <x:f>IF(AND(AA1816&gt;=Assumptions!$B$11,O1816&lt;&gt;"High",OR(N1816&gt;=Assumptions!$B$12,M1816&lt;=6)),"High","Standard")</x:f>
        <x:v>Standard</x:v>
      </x:c>
    </x:row>
    <x:row r="1817">
      <x:c r="A1817" t="str">
        <x:f>'Raw_Data'!A1817</x:f>
        <x:v>C01816</x:v>
      </x:c>
      <x:c r="B1817" t="n">
        <x:f>'Raw_Data'!B1817</x:f>
        <x:v>49</x:v>
      </x:c>
      <x:c r="C1817" s="30" t="n">
        <x:f>'Raw_Data'!C1817</x:f>
        <x:v>85167</x:v>
      </x:c>
      <x:c r="D1817" t="n">
        <x:f>'Raw_Data'!D1817</x:f>
        <x:v>605</x:v>
      </x:c>
      <x:c r="E1817" t="n">
        <x:f>'Raw_Data'!E1817</x:f>
        <x:v>24</x:v>
      </x:c>
      <x:c r="F1817" t="str">
        <x:f>PROPER(TRIM('Raw_Data'!F1817))</x:f>
        <x:v>Gold</x:v>
      </x:c>
      <x:c r="G1817" t="str">
        <x:f>PROPER(TRIM('Raw_Data'!G1817))</x:f>
        <x:v>Digital</x:v>
      </x:c>
      <x:c r="H1817" s="60" t="n">
        <x:f>'Raw_Data'!H1817</x:f>
        <x:v>7162</x:v>
      </x:c>
      <x:c r="I1817" s="60" t="n">
        <x:f>'Raw_Data'!I1817</x:f>
        <x:v>984.74</x:v>
      </x:c>
      <x:c r="J1817" s="32" t="n">
        <x:f>'Raw_Data'!J1817</x:f>
        <x:v>0.67</x:v>
      </x:c>
      <x:c r="K1817" s="32" t="n">
        <x:f>'Raw_Data'!K1817</x:f>
        <x:v>0.592</x:v>
      </x:c>
      <x:c r="L1817" t="n">
        <x:f>'Raw_Data'!L1817</x:f>
        <x:v>0</x:v>
      </x:c>
      <x:c r="M1817" t="n">
        <x:f>IF('Raw_Data'!M1817="",Assumptions!$B$15,'Raw_Data'!M1817)</x:f>
        <x:v>8</x:v>
      </x:c>
      <x:c r="N1817" s="32" t="n">
        <x:f>'Raw_Data'!N1817</x:f>
        <x:v>0.1</x:v>
      </x:c>
      <x:c r="O1817" t="str">
        <x:f>IF(OR(D1817&lt;620,L1817&gt;=2,J1817&gt;0.9),"High",IF(OR(D1817&lt;700,L1817=1,J1817&gt;0.75),"Medium","Low"))</x:f>
        <x:v>High</x:v>
      </x:c>
      <x:c r="P1817" s="30" t="n">
        <x:f>XLOOKUP(F1817,Assumptions!$A$4:$A$6,Assumptions!$B$4:$B$6)</x:f>
        <x:v>95</x:v>
      </x:c>
      <x:c r="Q1817" s="32" t="n">
        <x:f>XLOOKUP(F1817,Assumptions!$A$4:$A$6,Assumptions!$C$4:$C$6)</x:f>
        <x:v>0.219</x:v>
      </x:c>
      <x:c r="R1817" s="32" t="n">
        <x:f>XLOOKUP(F1817,Assumptions!$A$4:$A$6,Assumptions!$D$4:$D$6)</x:f>
        <x:v>0.016</x:v>
      </x:c>
      <x:c r="S1817" s="32" t="n">
        <x:f>XLOOKUP(F1817,Assumptions!$A$4:$A$6,Assumptions!$E$4:$E$6)</x:f>
        <x:v>0.01</x:v>
      </x:c>
      <x:c r="T1817" s="32" t="n">
        <x:f>XLOOKUP(O1817,Assumptions!$H$4:$H$6,Assumptions!$I$4:$I$6)</x:f>
        <x:v>0.045</x:v>
      </x:c>
      <x:c r="U1817" s="30" t="n">
        <x:f>XLOOKUP(F1817,Assumptions!$A$4:$A$6,Assumptions!$F$4:$F$6)</x:f>
        <x:v>90</x:v>
      </x:c>
      <x:c r="V1817" s="60" t="n">
        <x:f>I1817*12</x:f>
        <x:v>11816.880000000001</x:v>
      </x:c>
      <x:c r="W1817" s="60" t="n">
        <x:f>H1817*J1817*(1-K1817)*Q1817</x:f>
        <x:v>428.75914608000005</x:v>
      </x:c>
      <x:c r="X1817" s="60" t="n">
        <x:f>V1817*R1817</x:f>
        <x:v>189.07008000000002</x:v>
      </x:c>
      <x:c r="Y1817" s="60" t="n">
        <x:f>V1817*S1817</x:f>
        <x:v>118.16880000000002</x:v>
      </x:c>
      <x:c r="Z1817" s="60" t="n">
        <x:f>H1817*J1817*T1817</x:f>
        <x:v>215.93429999999998</x:v>
      </x:c>
      <x:c r="AA1817" s="60" t="n">
        <x:f>P1817+W1817+X1817-Y1817-Z1817-U1817</x:f>
        <x:v>288.7261260800001</x:v>
      </x:c>
      <x:c r="AB1817" s="32" t="n">
        <x:f>IFERROR(AA1817/(P1817+W1817+X1817),0)</x:f>
        <x:v>0.405042491969313</x:v>
      </x:c>
      <x:c r="AC1817" t="n">
        <x:f>IF(O1817="High",0,IF(I1817&gt;=1800,3,IF(I1817&gt;=900,2,1))+IF(K1817&gt;=0.9,2,IF(K1817&gt;=0.75,1,0))+IF(J1817&lt;=0.7,2,IF(J1817&lt;=0.85,1,0))+IF(M1817&gt;=8,1,0))</x:f>
        <x:v>0</x:v>
      </x:c>
      <x:c r="AD1817" t="str">
        <x:f>IF(AND(O1817&lt;&gt;"High",AC1817&gt;=Assumptions!$B$10,AA1817&gt;0),"Priority Growth",IF(AND(O1817="Low",AA1817&gt;0),"Maintain","Watch"))</x:f>
        <x:v>Watch</x:v>
      </x:c>
      <x:c r="AE1817" s="60" t="n">
        <x:f>MAX(AA1817,0)*N1817</x:f>
        <x:v>28.87261260800001</x:v>
      </x:c>
      <x:c r="AF1817" t="str">
        <x:f>IF(AND(AA1817&gt;=Assumptions!$B$11,O1817&lt;&gt;"High",OR(N1817&gt;=Assumptions!$B$12,M1817&lt;=6)),"High","Standard")</x:f>
        <x:v>Standard</x:v>
      </x:c>
    </x:row>
    <x:row r="1818">
      <x:c r="A1818" t="str">
        <x:f>'Raw_Data'!A1818</x:f>
        <x:v>C01817</x:v>
      </x:c>
      <x:c r="B1818" t="n">
        <x:f>'Raw_Data'!B1818</x:f>
        <x:v>48</x:v>
      </x:c>
      <x:c r="C1818" s="30" t="n">
        <x:f>'Raw_Data'!C1818</x:f>
        <x:v>139033</x:v>
      </x:c>
      <x:c r="D1818" t="n">
        <x:f>'Raw_Data'!D1818</x:f>
        <x:v>691</x:v>
      </x:c>
      <x:c r="E1818" t="n">
        <x:f>'Raw_Data'!E1818</x:f>
        <x:v>32</x:v>
      </x:c>
      <x:c r="F1818" t="str">
        <x:f>PROPER(TRIM('Raw_Data'!F1818))</x:f>
        <x:v>Platinum</x:v>
      </x:c>
      <x:c r="G1818" t="str">
        <x:f>PROPER(TRIM('Raw_Data'!G1818))</x:f>
        <x:v>Partner</x:v>
      </x:c>
      <x:c r="H1818" s="60" t="n">
        <x:f>'Raw_Data'!H1818</x:f>
        <x:v>26814</x:v>
      </x:c>
      <x:c r="I1818" s="60" t="n">
        <x:f>'Raw_Data'!I1818</x:f>
        <x:v>3440.31</x:v>
      </x:c>
      <x:c r="J1818" s="32" t="n">
        <x:f>'Raw_Data'!J1818</x:f>
        <x:v>0.413</x:v>
      </x:c>
      <x:c r="K1818" s="32" t="n">
        <x:f>'Raw_Data'!K1818</x:f>
        <x:v>0.682</x:v>
      </x:c>
      <x:c r="L1818" t="n">
        <x:f>'Raw_Data'!L1818</x:f>
        <x:v>0</x:v>
      </x:c>
      <x:c r="M1818" t="n">
        <x:f>IF('Raw_Data'!M1818="",Assumptions!$B$15,'Raw_Data'!M1818)</x:f>
        <x:v>10</x:v>
      </x:c>
      <x:c r="N1818" s="32" t="n">
        <x:f>'Raw_Data'!N1818</x:f>
        <x:v>0.02</x:v>
      </x:c>
      <x:c r="O1818" t="str">
        <x:f>IF(OR(D1818&lt;620,L1818&gt;=2,J1818&gt;0.9),"High",IF(OR(D1818&lt;700,L1818=1,J1818&gt;0.75),"Medium","Low"))</x:f>
        <x:v>Medium</x:v>
      </x:c>
      <x:c r="P1818" s="30" t="n">
        <x:f>XLOOKUP(F1818,Assumptions!$A$4:$A$6,Assumptions!$B$4:$B$6)</x:f>
        <x:v>195</x:v>
      </x:c>
      <x:c r="Q1818" s="32" t="n">
        <x:f>XLOOKUP(F1818,Assumptions!$A$4:$A$6,Assumptions!$C$4:$C$6)</x:f>
        <x:v>0.199</x:v>
      </x:c>
      <x:c r="R1818" s="32" t="n">
        <x:f>XLOOKUP(F1818,Assumptions!$A$4:$A$6,Assumptions!$D$4:$D$6)</x:f>
        <x:v>0.017</x:v>
      </x:c>
      <x:c r="S1818" s="32" t="n">
        <x:f>XLOOKUP(F1818,Assumptions!$A$4:$A$6,Assumptions!$E$4:$E$6)</x:f>
        <x:v>0.013</x:v>
      </x:c>
      <x:c r="T1818" s="32" t="n">
        <x:f>XLOOKUP(O1818,Assumptions!$H$4:$H$6,Assumptions!$I$4:$I$6)</x:f>
        <x:v>0.012</x:v>
      </x:c>
      <x:c r="U1818" s="30" t="n">
        <x:f>XLOOKUP(F1818,Assumptions!$A$4:$A$6,Assumptions!$F$4:$F$6)</x:f>
        <x:v>140</x:v>
      </x:c>
      <x:c r="V1818" s="60" t="n">
        <x:f>I1818*12</x:f>
        <x:v>41283.72</x:v>
      </x:c>
      <x:c r="W1818" s="60" t="n">
        <x:f>H1818*J1818*(1-K1818)*Q1818</x:f>
        <x:v>700.7963853239999</x:v>
      </x:c>
      <x:c r="X1818" s="60" t="n">
        <x:f>V1818*R1818</x:f>
        <x:v>701.82324</x:v>
      </x:c>
      <x:c r="Y1818" s="60" t="n">
        <x:f>V1818*S1818</x:f>
        <x:v>536.68836</x:v>
      </x:c>
      <x:c r="Z1818" s="60" t="n">
        <x:f>H1818*J1818*T1818</x:f>
        <x:v>132.89018399999998</x:v>
      </x:c>
      <x:c r="AA1818" s="60" t="n">
        <x:f>P1818+W1818+X1818-Y1818-Z1818-U1818</x:f>
        <x:v>788.041081324</x:v>
      </x:c>
      <x:c r="AB1818" s="32" t="n">
        <x:f>IFERROR(AA1818/(P1818+W1818+X1818),0)</x:f>
        <x:v>0.4932595148636734</x:v>
      </x:c>
      <x:c r="AC1818" t="n">
        <x:f>IF(O1818="High",0,IF(I1818&gt;=1800,3,IF(I1818&gt;=900,2,1))+IF(K1818&gt;=0.9,2,IF(K1818&gt;=0.75,1,0))+IF(J1818&lt;=0.7,2,IF(J1818&lt;=0.85,1,0))+IF(M1818&gt;=8,1,0))</x:f>
        <x:v>6</x:v>
      </x:c>
      <x:c r="AD1818" t="str">
        <x:f>IF(AND(O1818&lt;&gt;"High",AC1818&gt;=Assumptions!$B$10,AA1818&gt;0),"Priority Growth",IF(AND(O1818="Low",AA1818&gt;0),"Maintain","Watch"))</x:f>
        <x:v>Priority Growth</x:v>
      </x:c>
      <x:c r="AE1818" s="60" t="n">
        <x:f>MAX(AA1818,0)*N1818</x:f>
        <x:v>15.760821626479999</x:v>
      </x:c>
      <x:c r="AF1818" t="str">
        <x:f>IF(AND(AA1818&gt;=Assumptions!$B$11,O1818&lt;&gt;"High",OR(N1818&gt;=Assumptions!$B$12,M1818&lt;=6)),"High","Standard")</x:f>
        <x:v>Standard</x:v>
      </x:c>
    </x:row>
    <x:row r="1819">
      <x:c r="A1819" t="str">
        <x:f>'Raw_Data'!A1819</x:f>
        <x:v>C01818</x:v>
      </x:c>
      <x:c r="B1819" t="n">
        <x:f>'Raw_Data'!B1819</x:f>
        <x:v>48</x:v>
      </x:c>
      <x:c r="C1819" s="30" t="n">
        <x:f>'Raw_Data'!C1819</x:f>
        <x:v>95477</x:v>
      </x:c>
      <x:c r="D1819" t="n">
        <x:f>'Raw_Data'!D1819</x:f>
        <x:v>654</x:v>
      </x:c>
      <x:c r="E1819" t="n">
        <x:f>'Raw_Data'!E1819</x:f>
        <x:v>26</x:v>
      </x:c>
      <x:c r="F1819" t="str">
        <x:f>PROPER(TRIM('Raw_Data'!F1819))</x:f>
        <x:v>Gold</x:v>
      </x:c>
      <x:c r="G1819" t="str">
        <x:f>PROPER(TRIM('Raw_Data'!G1819))</x:f>
        <x:v>Branch</x:v>
      </x:c>
      <x:c r="H1819" s="60" t="n">
        <x:f>'Raw_Data'!H1819</x:f>
        <x:v>13382</x:v>
      </x:c>
      <x:c r="I1819" s="60" t="n">
        <x:f>'Raw_Data'!I1819</x:f>
        <x:v>1576.28</x:v>
      </x:c>
      <x:c r="J1819" s="32" t="n">
        <x:f>'Raw_Data'!J1819</x:f>
        <x:v>0.391</x:v>
      </x:c>
      <x:c r="K1819" s="32" t="n">
        <x:f>'Raw_Data'!K1819</x:f>
        <x:v>0.893</x:v>
      </x:c>
      <x:c r="L1819" t="n">
        <x:f>'Raw_Data'!L1819</x:f>
        <x:v>0</x:v>
      </x:c>
      <x:c r="M1819" t="n">
        <x:f>IF('Raw_Data'!M1819="",Assumptions!$B$15,'Raw_Data'!M1819)</x:f>
        <x:v>5</x:v>
      </x:c>
      <x:c r="N1819" s="32" t="n">
        <x:f>'Raw_Data'!N1819</x:f>
        <x:v>0.234</x:v>
      </x:c>
      <x:c r="O1819" t="str">
        <x:f>IF(OR(D1819&lt;620,L1819&gt;=2,J1819&gt;0.9),"High",IF(OR(D1819&lt;700,L1819=1,J1819&gt;0.75),"Medium","Low"))</x:f>
        <x:v>Medium</x:v>
      </x:c>
      <x:c r="P1819" s="30" t="n">
        <x:f>XLOOKUP(F1819,Assumptions!$A$4:$A$6,Assumptions!$B$4:$B$6)</x:f>
        <x:v>95</x:v>
      </x:c>
      <x:c r="Q1819" s="32" t="n">
        <x:f>XLOOKUP(F1819,Assumptions!$A$4:$A$6,Assumptions!$C$4:$C$6)</x:f>
        <x:v>0.219</x:v>
      </x:c>
      <x:c r="R1819" s="32" t="n">
        <x:f>XLOOKUP(F1819,Assumptions!$A$4:$A$6,Assumptions!$D$4:$D$6)</x:f>
        <x:v>0.016</x:v>
      </x:c>
      <x:c r="S1819" s="32" t="n">
        <x:f>XLOOKUP(F1819,Assumptions!$A$4:$A$6,Assumptions!$E$4:$E$6)</x:f>
        <x:v>0.01</x:v>
      </x:c>
      <x:c r="T1819" s="32" t="n">
        <x:f>XLOOKUP(O1819,Assumptions!$H$4:$H$6,Assumptions!$I$4:$I$6)</x:f>
        <x:v>0.012</x:v>
      </x:c>
      <x:c r="U1819" s="30" t="n">
        <x:f>XLOOKUP(F1819,Assumptions!$A$4:$A$6,Assumptions!$F$4:$F$6)</x:f>
        <x:v>90</x:v>
      </x:c>
      <x:c r="V1819" s="60" t="n">
        <x:f>I1819*12</x:f>
        <x:v>18915.36</x:v>
      </x:c>
      <x:c r="W1819" s="60" t="n">
        <x:f>H1819*J1819*(1-K1819)*Q1819</x:f>
        <x:v>122.60993874599998</x:v>
      </x:c>
      <x:c r="X1819" s="60" t="n">
        <x:f>V1819*R1819</x:f>
        <x:v>302.64576</x:v>
      </x:c>
      <x:c r="Y1819" s="60" t="n">
        <x:f>V1819*S1819</x:f>
        <x:v>189.1536</x:v>
      </x:c>
      <x:c r="Z1819" s="60" t="n">
        <x:f>H1819*J1819*T1819</x:f>
        <x:v>62.788344</x:v>
      </x:c>
      <x:c r="AA1819" s="60" t="n">
        <x:f>P1819+W1819+X1819-Y1819-Z1819-U1819</x:f>
        <x:v>178.31375474600003</x:v>
      </x:c>
      <x:c r="AB1819" s="32" t="n">
        <x:f>IFERROR(AA1819/(P1819+W1819+X1819),0)</x:f>
        <x:v>0.3427425305975488</x:v>
      </x:c>
      <x:c r="AC1819" t="n">
        <x:f>IF(O1819="High",0,IF(I1819&gt;=1800,3,IF(I1819&gt;=900,2,1))+IF(K1819&gt;=0.9,2,IF(K1819&gt;=0.75,1,0))+IF(J1819&lt;=0.7,2,IF(J1819&lt;=0.85,1,0))+IF(M1819&gt;=8,1,0))</x:f>
        <x:v>5</x:v>
      </x:c>
      <x:c r="AD1819" t="str">
        <x:f>IF(AND(O1819&lt;&gt;"High",AC1819&gt;=Assumptions!$B$10,AA1819&gt;0),"Priority Growth",IF(AND(O1819="Low",AA1819&gt;0),"Maintain","Watch"))</x:f>
        <x:v>Watch</x:v>
      </x:c>
      <x:c r="AE1819" s="60" t="n">
        <x:f>MAX(AA1819,0)*N1819</x:f>
        <x:v>41.725418610564006</x:v>
      </x:c>
      <x:c r="AF1819" t="str">
        <x:f>IF(AND(AA1819&gt;=Assumptions!$B$11,O1819&lt;&gt;"High",OR(N1819&gt;=Assumptions!$B$12,M1819&lt;=6)),"High","Standard")</x:f>
        <x:v>Standard</x:v>
      </x:c>
    </x:row>
    <x:row r="1820">
      <x:c r="A1820" t="str">
        <x:f>'Raw_Data'!A1820</x:f>
        <x:v>C01819</x:v>
      </x:c>
      <x:c r="B1820" t="n">
        <x:f>'Raw_Data'!B1820</x:f>
        <x:v>35</x:v>
      </x:c>
      <x:c r="C1820" s="30" t="n">
        <x:f>'Raw_Data'!C1820</x:f>
        <x:v>51043</x:v>
      </x:c>
      <x:c r="D1820" t="n">
        <x:f>'Raw_Data'!D1820</x:f>
        <x:v>757</x:v>
      </x:c>
      <x:c r="E1820" t="n">
        <x:f>'Raw_Data'!E1820</x:f>
        <x:v>31</x:v>
      </x:c>
      <x:c r="F1820" t="str">
        <x:f>PROPER(TRIM('Raw_Data'!F1820))</x:f>
        <x:v>Gold</x:v>
      </x:c>
      <x:c r="G1820" t="str">
        <x:f>PROPER(TRIM('Raw_Data'!G1820))</x:f>
        <x:v>Digital</x:v>
      </x:c>
      <x:c r="H1820" s="60" t="n">
        <x:f>'Raw_Data'!H1820</x:f>
        <x:v>11185</x:v>
      </x:c>
      <x:c r="I1820" s="60" t="n">
        <x:f>'Raw_Data'!I1820</x:f>
        <x:v>1577.78</x:v>
      </x:c>
      <x:c r="J1820" s="32" t="n">
        <x:f>'Raw_Data'!J1820</x:f>
        <x:v>0.278</x:v>
      </x:c>
      <x:c r="K1820" s="32" t="n">
        <x:f>'Raw_Data'!K1820</x:f>
        <x:v>0.896</x:v>
      </x:c>
      <x:c r="L1820" t="n">
        <x:f>'Raw_Data'!L1820</x:f>
        <x:v>0</x:v>
      </x:c>
      <x:c r="M1820" t="n">
        <x:f>IF('Raw_Data'!M1820="",Assumptions!$B$15,'Raw_Data'!M1820)</x:f>
        <x:v>7</x:v>
      </x:c>
      <x:c r="N1820" s="32" t="n">
        <x:f>'Raw_Data'!N1820</x:f>
        <x:v>0.173</x:v>
      </x:c>
      <x:c r="O1820" t="str">
        <x:f>IF(OR(D1820&lt;620,L1820&gt;=2,J1820&gt;0.9),"High",IF(OR(D1820&lt;700,L1820=1,J1820&gt;0.75),"Medium","Low"))</x:f>
        <x:v>Low</x:v>
      </x:c>
      <x:c r="P1820" s="30" t="n">
        <x:f>XLOOKUP(F1820,Assumptions!$A$4:$A$6,Assumptions!$B$4:$B$6)</x:f>
        <x:v>95</x:v>
      </x:c>
      <x:c r="Q1820" s="32" t="n">
        <x:f>XLOOKUP(F1820,Assumptions!$A$4:$A$6,Assumptions!$C$4:$C$6)</x:f>
        <x:v>0.219</x:v>
      </x:c>
      <x:c r="R1820" s="32" t="n">
        <x:f>XLOOKUP(F1820,Assumptions!$A$4:$A$6,Assumptions!$D$4:$D$6)</x:f>
        <x:v>0.016</x:v>
      </x:c>
      <x:c r="S1820" s="32" t="n">
        <x:f>XLOOKUP(F1820,Assumptions!$A$4:$A$6,Assumptions!$E$4:$E$6)</x:f>
        <x:v>0.01</x:v>
      </x:c>
      <x:c r="T1820" s="32" t="n">
        <x:f>XLOOKUP(O1820,Assumptions!$H$4:$H$6,Assumptions!$I$4:$I$6)</x:f>
        <x:v>0.0035</x:v>
      </x:c>
      <x:c r="U1820" s="30" t="n">
        <x:f>XLOOKUP(F1820,Assumptions!$A$4:$A$6,Assumptions!$F$4:$F$6)</x:f>
        <x:v>90</x:v>
      </x:c>
      <x:c r="V1820" s="60" t="n">
        <x:f>I1820*12</x:f>
        <x:v>18933.36</x:v>
      </x:c>
      <x:c r="W1820" s="60" t="n">
        <x:f>H1820*J1820*(1-K1820)*Q1820</x:f>
        <x:v>70.82037767999999</x:v>
      </x:c>
      <x:c r="X1820" s="60" t="n">
        <x:f>V1820*R1820</x:f>
        <x:v>302.93376</x:v>
      </x:c>
      <x:c r="Y1820" s="60" t="n">
        <x:f>V1820*S1820</x:f>
        <x:v>189.33360000000002</x:v>
      </x:c>
      <x:c r="Z1820" s="60" t="n">
        <x:f>H1820*J1820*T1820</x:f>
        <x:v>10.883005</x:v>
      </x:c>
      <x:c r="AA1820" s="60" t="n">
        <x:f>P1820+W1820+X1820-Y1820-Z1820-U1820</x:f>
        <x:v>178.5375326799999</x:v>
      </x:c>
      <x:c r="AB1820" s="32" t="n">
        <x:f>IFERROR(AA1820/(P1820+W1820+X1820),0)</x:f>
        <x:v>0.38087670769933657</x:v>
      </x:c>
      <x:c r="AC1820" t="n">
        <x:f>IF(O1820="High",0,IF(I1820&gt;=1800,3,IF(I1820&gt;=900,2,1))+IF(K1820&gt;=0.9,2,IF(K1820&gt;=0.75,1,0))+IF(J1820&lt;=0.7,2,IF(J1820&lt;=0.85,1,0))+IF(M1820&gt;=8,1,0))</x:f>
        <x:v>5</x:v>
      </x:c>
      <x:c r="AD1820" t="str">
        <x:f>IF(AND(O1820&lt;&gt;"High",AC1820&gt;=Assumptions!$B$10,AA1820&gt;0),"Priority Growth",IF(AND(O1820="Low",AA1820&gt;0),"Maintain","Watch"))</x:f>
        <x:v>Maintain</x:v>
      </x:c>
      <x:c r="AE1820" s="60" t="n">
        <x:f>MAX(AA1820,0)*N1820</x:f>
        <x:v>30.88699315363998</x:v>
      </x:c>
      <x:c r="AF1820" t="str">
        <x:f>IF(AND(AA1820&gt;=Assumptions!$B$11,O1820&lt;&gt;"High",OR(N1820&gt;=Assumptions!$B$12,M1820&lt;=6)),"High","Standard")</x:f>
        <x:v>Standard</x:v>
      </x:c>
    </x:row>
    <x:row r="1821">
      <x:c r="A1821" t="str">
        <x:f>'Raw_Data'!A1821</x:f>
        <x:v>C01820</x:v>
      </x:c>
      <x:c r="B1821" t="n">
        <x:f>'Raw_Data'!B1821</x:f>
        <x:v>21</x:v>
      </x:c>
      <x:c r="C1821" s="30" t="n">
        <x:f>'Raw_Data'!C1821</x:f>
        <x:v>46823</x:v>
      </x:c>
      <x:c r="D1821" t="n">
        <x:f>'Raw_Data'!D1821</x:f>
        <x:v>733</x:v>
      </x:c>
      <x:c r="E1821" t="n">
        <x:f>'Raw_Data'!E1821</x:f>
        <x:v>99</x:v>
      </x:c>
      <x:c r="F1821" t="str">
        <x:f>PROPER(TRIM('Raw_Data'!F1821))</x:f>
        <x:v>Gold</x:v>
      </x:c>
      <x:c r="G1821" t="str">
        <x:f>PROPER(TRIM('Raw_Data'!G1821))</x:f>
        <x:v>Digital</x:v>
      </x:c>
      <x:c r="H1821" s="60" t="n">
        <x:f>'Raw_Data'!H1821</x:f>
        <x:v>8135</x:v>
      </x:c>
      <x:c r="I1821" s="60" t="n">
        <x:f>'Raw_Data'!I1821</x:f>
        <x:v>1631.07</x:v>
      </x:c>
      <x:c r="J1821" s="32" t="n">
        <x:f>'Raw_Data'!J1821</x:f>
        <x:v>0.166</x:v>
      </x:c>
      <x:c r="K1821" s="32" t="n">
        <x:f>'Raw_Data'!K1821</x:f>
        <x:v>0.801</x:v>
      </x:c>
      <x:c r="L1821" t="n">
        <x:f>'Raw_Data'!L1821</x:f>
        <x:v>0</x:v>
      </x:c>
      <x:c r="M1821" t="n">
        <x:f>IF('Raw_Data'!M1821="",Assumptions!$B$15,'Raw_Data'!M1821)</x:f>
        <x:v>9</x:v>
      </x:c>
      <x:c r="N1821" s="32" t="n">
        <x:f>'Raw_Data'!N1821</x:f>
        <x:v>0.02</x:v>
      </x:c>
      <x:c r="O1821" t="str">
        <x:f>IF(OR(D1821&lt;620,L1821&gt;=2,J1821&gt;0.9),"High",IF(OR(D1821&lt;700,L1821=1,J1821&gt;0.75),"Medium","Low"))</x:f>
        <x:v>Low</x:v>
      </x:c>
      <x:c r="P1821" s="30" t="n">
        <x:f>XLOOKUP(F1821,Assumptions!$A$4:$A$6,Assumptions!$B$4:$B$6)</x:f>
        <x:v>95</x:v>
      </x:c>
      <x:c r="Q1821" s="32" t="n">
        <x:f>XLOOKUP(F1821,Assumptions!$A$4:$A$6,Assumptions!$C$4:$C$6)</x:f>
        <x:v>0.219</x:v>
      </x:c>
      <x:c r="R1821" s="32" t="n">
        <x:f>XLOOKUP(F1821,Assumptions!$A$4:$A$6,Assumptions!$D$4:$D$6)</x:f>
        <x:v>0.016</x:v>
      </x:c>
      <x:c r="S1821" s="32" t="n">
        <x:f>XLOOKUP(F1821,Assumptions!$A$4:$A$6,Assumptions!$E$4:$E$6)</x:f>
        <x:v>0.01</x:v>
      </x:c>
      <x:c r="T1821" s="32" t="n">
        <x:f>XLOOKUP(O1821,Assumptions!$H$4:$H$6,Assumptions!$I$4:$I$6)</x:f>
        <x:v>0.0035</x:v>
      </x:c>
      <x:c r="U1821" s="30" t="n">
        <x:f>XLOOKUP(F1821,Assumptions!$A$4:$A$6,Assumptions!$F$4:$F$6)</x:f>
        <x:v>90</x:v>
      </x:c>
      <x:c r="V1821" s="60" t="n">
        <x:f>I1821*12</x:f>
        <x:v>19572.84</x:v>
      </x:c>
      <x:c r="W1821" s="60" t="n">
        <x:f>H1821*J1821*(1-K1821)*Q1821</x:f>
        <x:v>58.85221821</x:v>
      </x:c>
      <x:c r="X1821" s="60" t="n">
        <x:f>V1821*R1821</x:f>
        <x:v>313.16544</x:v>
      </x:c>
      <x:c r="Y1821" s="60" t="n">
        <x:f>V1821*S1821</x:f>
        <x:v>195.7284</x:v>
      </x:c>
      <x:c r="Z1821" s="60" t="n">
        <x:f>H1821*J1821*T1821</x:f>
        <x:v>4.726435</x:v>
      </x:c>
      <x:c r="AA1821" s="60" t="n">
        <x:f>P1821+W1821+X1821-Y1821-Z1821-U1821</x:f>
        <x:v>176.56282320999998</x:v>
      </x:c>
      <x:c r="AB1821" s="32" t="n">
        <x:f>IFERROR(AA1821/(P1821+W1821+X1821),0)</x:f>
        <x:v>0.3780645551749275</x:v>
      </x:c>
      <x:c r="AC1821" t="n">
        <x:f>IF(O1821="High",0,IF(I1821&gt;=1800,3,IF(I1821&gt;=900,2,1))+IF(K1821&gt;=0.9,2,IF(K1821&gt;=0.75,1,0))+IF(J1821&lt;=0.7,2,IF(J1821&lt;=0.85,1,0))+IF(M1821&gt;=8,1,0))</x:f>
        <x:v>6</x:v>
      </x:c>
      <x:c r="AD1821" t="str">
        <x:f>IF(AND(O1821&lt;&gt;"High",AC1821&gt;=Assumptions!$B$10,AA1821&gt;0),"Priority Growth",IF(AND(O1821="Low",AA1821&gt;0),"Maintain","Watch"))</x:f>
        <x:v>Priority Growth</x:v>
      </x:c>
      <x:c r="AE1821" s="60" t="n">
        <x:f>MAX(AA1821,0)*N1821</x:f>
        <x:v>3.5312564641999997</x:v>
      </x:c>
      <x:c r="AF1821" t="str">
        <x:f>IF(AND(AA1821&gt;=Assumptions!$B$11,O1821&lt;&gt;"High",OR(N1821&gt;=Assumptions!$B$12,M1821&lt;=6)),"High","Standard")</x:f>
        <x:v>Standard</x:v>
      </x:c>
    </x:row>
    <x:row r="1822">
      <x:c r="A1822" t="str">
        <x:f>'Raw_Data'!A1822</x:f>
        <x:v>C01821</x:v>
      </x:c>
      <x:c r="B1822" t="n">
        <x:f>'Raw_Data'!B1822</x:f>
        <x:v>27</x:v>
      </x:c>
      <x:c r="C1822" s="30" t="n">
        <x:f>'Raw_Data'!C1822</x:f>
        <x:v>46065</x:v>
      </x:c>
      <x:c r="D1822" t="n">
        <x:f>'Raw_Data'!D1822</x:f>
        <x:v>707</x:v>
      </x:c>
      <x:c r="E1822" t="n">
        <x:f>'Raw_Data'!E1822</x:f>
        <x:v>31</x:v>
      </x:c>
      <x:c r="F1822" t="str">
        <x:f>PROPER(TRIM('Raw_Data'!F1822))</x:f>
        <x:v>Classic</x:v>
      </x:c>
      <x:c r="G1822" t="str">
        <x:f>PROPER(TRIM('Raw_Data'!G1822))</x:f>
        <x:v>Digital</x:v>
      </x:c>
      <x:c r="H1822" s="60" t="n">
        <x:f>'Raw_Data'!H1822</x:f>
        <x:v>3168</x:v>
      </x:c>
      <x:c r="I1822" s="60" t="n">
        <x:f>'Raw_Data'!I1822</x:f>
        <x:v>150</x:v>
      </x:c>
      <x:c r="J1822" s="32" t="n">
        <x:f>'Raw_Data'!J1822</x:f>
        <x:v>0.535</x:v>
      </x:c>
      <x:c r="K1822" s="32" t="n">
        <x:f>'Raw_Data'!K1822</x:f>
        <x:v>0.749</x:v>
      </x:c>
      <x:c r="L1822" t="n">
        <x:f>'Raw_Data'!L1822</x:f>
        <x:v>0</x:v>
      </x:c>
      <x:c r="M1822" t="n">
        <x:f>IF('Raw_Data'!M1822="",Assumptions!$B$15,'Raw_Data'!M1822)</x:f>
        <x:v>9</x:v>
      </x:c>
      <x:c r="N1822" s="32" t="n">
        <x:f>'Raw_Data'!N1822</x:f>
        <x:v>0.037</x:v>
      </x:c>
      <x:c r="O1822" t="str">
        <x:f>IF(OR(D1822&lt;620,L1822&gt;=2,J1822&gt;0.9),"High",IF(OR(D1822&lt;700,L1822=1,J1822&gt;0.75),"Medium","Low"))</x:f>
        <x:v>Low</x:v>
      </x:c>
      <x:c r="P1822" s="30" t="n">
        <x:f>XLOOKUP(F1822,Assumptions!$A$4:$A$6,Assumptions!$B$4:$B$6)</x:f>
        <x:v>0</x:v>
      </x:c>
      <x:c r="Q1822" s="32" t="n">
        <x:f>XLOOKUP(F1822,Assumptions!$A$4:$A$6,Assumptions!$C$4:$C$6)</x:f>
        <x:v>0.229</x:v>
      </x:c>
      <x:c r="R1822" s="32" t="n">
        <x:f>XLOOKUP(F1822,Assumptions!$A$4:$A$6,Assumptions!$D$4:$D$6)</x:f>
        <x:v>0.015</x:v>
      </x:c>
      <x:c r="S1822" s="32" t="n">
        <x:f>XLOOKUP(F1822,Assumptions!$A$4:$A$6,Assumptions!$E$4:$E$6)</x:f>
        <x:v>0.0075</x:v>
      </x:c>
      <x:c r="T1822" s="32" t="n">
        <x:f>XLOOKUP(O1822,Assumptions!$H$4:$H$6,Assumptions!$I$4:$I$6)</x:f>
        <x:v>0.0035</x:v>
      </x:c>
      <x:c r="U1822" s="30" t="n">
        <x:f>XLOOKUP(F1822,Assumptions!$A$4:$A$6,Assumptions!$F$4:$F$6)</x:f>
        <x:v>60</x:v>
      </x:c>
      <x:c r="V1822" s="60" t="n">
        <x:f>I1822*12</x:f>
        <x:v>1800</x:v>
      </x:c>
      <x:c r="W1822" s="60" t="n">
        <x:f>H1822*J1822*(1-K1822)*Q1822</x:f>
        <x:v>97.42000752000001</x:v>
      </x:c>
      <x:c r="X1822" s="60" t="n">
        <x:f>V1822*R1822</x:f>
        <x:v>27</x:v>
      </x:c>
      <x:c r="Y1822" s="60" t="n">
        <x:f>V1822*S1822</x:f>
        <x:v>13.5</x:v>
      </x:c>
      <x:c r="Z1822" s="60" t="n">
        <x:f>H1822*J1822*T1822</x:f>
        <x:v>5.932080000000001</x:v>
      </x:c>
      <x:c r="AA1822" s="60" t="n">
        <x:f>P1822+W1822+X1822-Y1822-Z1822-U1822</x:f>
        <x:v>44.987927520000014</x:v>
      </x:c>
      <x:c r="AB1822" s="32" t="n">
        <x:f>IFERROR(AA1822/(P1822+W1822+X1822),0)</x:f>
        <x:v>0.3615811348730901</x:v>
      </x:c>
      <x:c r="AC1822" t="n">
        <x:f>IF(O1822="High",0,IF(I1822&gt;=1800,3,IF(I1822&gt;=900,2,1))+IF(K1822&gt;=0.9,2,IF(K1822&gt;=0.75,1,0))+IF(J1822&lt;=0.7,2,IF(J1822&lt;=0.85,1,0))+IF(M1822&gt;=8,1,0))</x:f>
        <x:v>4</x:v>
      </x:c>
      <x:c r="AD1822" t="str">
        <x:f>IF(AND(O1822&lt;&gt;"High",AC1822&gt;=Assumptions!$B$10,AA1822&gt;0),"Priority Growth",IF(AND(O1822="Low",AA1822&gt;0),"Maintain","Watch"))</x:f>
        <x:v>Maintain</x:v>
      </x:c>
      <x:c r="AE1822" s="60" t="n">
        <x:f>MAX(AA1822,0)*N1822</x:f>
        <x:v>1.6645533182400005</x:v>
      </x:c>
      <x:c r="AF1822" t="str">
        <x:f>IF(AND(AA1822&gt;=Assumptions!$B$11,O1822&lt;&gt;"High",OR(N1822&gt;=Assumptions!$B$12,M1822&lt;=6)),"High","Standard")</x:f>
        <x:v>Standard</x:v>
      </x:c>
    </x:row>
    <x:row r="1823">
      <x:c r="A1823" t="str">
        <x:f>'Raw_Data'!A1823</x:f>
        <x:v>C01822</x:v>
      </x:c>
      <x:c r="B1823" t="n">
        <x:f>'Raw_Data'!B1823</x:f>
        <x:v>45</x:v>
      </x:c>
      <x:c r="C1823" s="30" t="n">
        <x:f>'Raw_Data'!C1823</x:f>
        <x:v>37273</x:v>
      </x:c>
      <x:c r="D1823" t="n">
        <x:f>'Raw_Data'!D1823</x:f>
        <x:v>712</x:v>
      </x:c>
      <x:c r="E1823" t="n">
        <x:f>'Raw_Data'!E1823</x:f>
        <x:v>61</x:v>
      </x:c>
      <x:c r="F1823" t="str">
        <x:f>PROPER(TRIM('Raw_Data'!F1823))</x:f>
        <x:v>Classic</x:v>
      </x:c>
      <x:c r="G1823" t="str">
        <x:f>PROPER(TRIM('Raw_Data'!G1823))</x:f>
        <x:v>Partner</x:v>
      </x:c>
      <x:c r="H1823" s="60" t="n">
        <x:f>'Raw_Data'!H1823</x:f>
        <x:v>4016</x:v>
      </x:c>
      <x:c r="I1823" s="60" t="n">
        <x:f>'Raw_Data'!I1823</x:f>
        <x:v>317.57</x:v>
      </x:c>
      <x:c r="J1823" s="32" t="n">
        <x:f>'Raw_Data'!J1823</x:f>
        <x:v>0.217</x:v>
      </x:c>
      <x:c r="K1823" s="32" t="n">
        <x:f>'Raw_Data'!K1823</x:f>
        <x:v>0.93</x:v>
      </x:c>
      <x:c r="L1823" t="n">
        <x:f>'Raw_Data'!L1823</x:f>
        <x:v>0</x:v>
      </x:c>
      <x:c r="M1823" t="n">
        <x:f>IF('Raw_Data'!M1823="",Assumptions!$B$15,'Raw_Data'!M1823)</x:f>
        <x:v>8</x:v>
      </x:c>
      <x:c r="N1823" s="32" t="n">
        <x:f>'Raw_Data'!N1823</x:f>
        <x:v>0.07</x:v>
      </x:c>
      <x:c r="O1823" t="str">
        <x:f>IF(OR(D1823&lt;620,L1823&gt;=2,J1823&gt;0.9),"High",IF(OR(D1823&lt;700,L1823=1,J1823&gt;0.75),"Medium","Low"))</x:f>
        <x:v>Low</x:v>
      </x:c>
      <x:c r="P1823" s="30" t="n">
        <x:f>XLOOKUP(F1823,Assumptions!$A$4:$A$6,Assumptions!$B$4:$B$6)</x:f>
        <x:v>0</x:v>
      </x:c>
      <x:c r="Q1823" s="32" t="n">
        <x:f>XLOOKUP(F1823,Assumptions!$A$4:$A$6,Assumptions!$C$4:$C$6)</x:f>
        <x:v>0.229</x:v>
      </x:c>
      <x:c r="R1823" s="32" t="n">
        <x:f>XLOOKUP(F1823,Assumptions!$A$4:$A$6,Assumptions!$D$4:$D$6)</x:f>
        <x:v>0.015</x:v>
      </x:c>
      <x:c r="S1823" s="32" t="n">
        <x:f>XLOOKUP(F1823,Assumptions!$A$4:$A$6,Assumptions!$E$4:$E$6)</x:f>
        <x:v>0.0075</x:v>
      </x:c>
      <x:c r="T1823" s="32" t="n">
        <x:f>XLOOKUP(O1823,Assumptions!$H$4:$H$6,Assumptions!$I$4:$I$6)</x:f>
        <x:v>0.0035</x:v>
      </x:c>
      <x:c r="U1823" s="30" t="n">
        <x:f>XLOOKUP(F1823,Assumptions!$A$4:$A$6,Assumptions!$F$4:$F$6)</x:f>
        <x:v>60</x:v>
      </x:c>
      <x:c r="V1823" s="60" t="n">
        <x:f>I1823*12</x:f>
        <x:v>3810.84</x:v>
      </x:c>
      <x:c r="W1823" s="60" t="n">
        <x:f>H1823*J1823*(1-K1823)*Q1823</x:f>
        <x:v>13.969696159999991</x:v>
      </x:c>
      <x:c r="X1823" s="60" t="n">
        <x:f>V1823*R1823</x:f>
        <x:v>57.1626</x:v>
      </x:c>
      <x:c r="Y1823" s="60" t="n">
        <x:f>V1823*S1823</x:f>
        <x:v>28.5813</x:v>
      </x:c>
      <x:c r="Z1823" s="60" t="n">
        <x:f>H1823*J1823*T1823</x:f>
        <x:v>3.050152</x:v>
      </x:c>
      <x:c r="AA1823" s="60" t="n">
        <x:f>P1823+W1823+X1823-Y1823-Z1823-U1823</x:f>
        <x:v>-20.499155840000014</x:v>
      </x:c>
      <x:c r="AB1823" s="32" t="n">
        <x:f>IFERROR(AA1823/(P1823+W1823+X1823),0)</x:f>
        <x:v>-0.28818352487723237</x:v>
      </x:c>
      <x:c r="AC1823" t="n">
        <x:f>IF(O1823="High",0,IF(I1823&gt;=1800,3,IF(I1823&gt;=900,2,1))+IF(K1823&gt;=0.9,2,IF(K1823&gt;=0.75,1,0))+IF(J1823&lt;=0.7,2,IF(J1823&lt;=0.85,1,0))+IF(M1823&gt;=8,1,0))</x:f>
        <x:v>6</x:v>
      </x:c>
      <x:c r="AD1823" t="str">
        <x:f>IF(AND(O1823&lt;&gt;"High",AC1823&gt;=Assumptions!$B$10,AA1823&gt;0),"Priority Growth",IF(AND(O1823="Low",AA1823&gt;0),"Maintain","Watch"))</x:f>
        <x:v>Watch</x:v>
      </x:c>
      <x:c r="AE1823" s="60" t="n">
        <x:f>MAX(AA1823,0)*N1823</x:f>
        <x:v>0</x:v>
      </x:c>
      <x:c r="AF1823" t="str">
        <x:f>IF(AND(AA1823&gt;=Assumptions!$B$11,O1823&lt;&gt;"High",OR(N1823&gt;=Assumptions!$B$12,M1823&lt;=6)),"High","Standard")</x:f>
        <x:v>Standard</x:v>
      </x:c>
    </x:row>
    <x:row r="1824">
      <x:c r="A1824" t="str">
        <x:f>'Raw_Data'!A1824</x:f>
        <x:v>C01823</x:v>
      </x:c>
      <x:c r="B1824" t="n">
        <x:f>'Raw_Data'!B1824</x:f>
        <x:v>33</x:v>
      </x:c>
      <x:c r="C1824" s="30" t="n">
        <x:f>'Raw_Data'!C1824</x:f>
        <x:v>97123</x:v>
      </x:c>
      <x:c r="D1824" t="n">
        <x:f>'Raw_Data'!D1824</x:f>
        <x:v>747</x:v>
      </x:c>
      <x:c r="E1824" t="n">
        <x:f>'Raw_Data'!E1824</x:f>
        <x:v>66</x:v>
      </x:c>
      <x:c r="F1824" t="str">
        <x:f>PROPER(TRIM('Raw_Data'!F1824))</x:f>
        <x:v>Platinum</x:v>
      </x:c>
      <x:c r="G1824" t="str">
        <x:f>PROPER(TRIM('Raw_Data'!G1824))</x:f>
        <x:v>Partner</x:v>
      </x:c>
      <x:c r="H1824" s="60" t="n">
        <x:f>'Raw_Data'!H1824</x:f>
        <x:v>22936</x:v>
      </x:c>
      <x:c r="I1824" s="60" t="n">
        <x:f>'Raw_Data'!I1824</x:f>
        <x:v>2412.47</x:v>
      </x:c>
      <x:c r="J1824" s="32" t="n">
        <x:f>'Raw_Data'!J1824</x:f>
        <x:v>0.203</x:v>
      </x:c>
      <x:c r="K1824" s="32" t="n">
        <x:f>'Raw_Data'!K1824</x:f>
        <x:v>0.824</x:v>
      </x:c>
      <x:c r="L1824" t="n">
        <x:f>'Raw_Data'!L1824</x:f>
        <x:v>0</x:v>
      </x:c>
      <x:c r="M1824" t="n">
        <x:f>IF('Raw_Data'!M1824="",Assumptions!$B$15,'Raw_Data'!M1824)</x:f>
        <x:v>7</x:v>
      </x:c>
      <x:c r="N1824" s="32" t="n">
        <x:f>'Raw_Data'!N1824</x:f>
        <x:v>0.124</x:v>
      </x:c>
      <x:c r="O1824" t="str">
        <x:f>IF(OR(D1824&lt;620,L1824&gt;=2,J1824&gt;0.9),"High",IF(OR(D1824&lt;700,L1824=1,J1824&gt;0.75),"Medium","Low"))</x:f>
        <x:v>Low</x:v>
      </x:c>
      <x:c r="P1824" s="30" t="n">
        <x:f>XLOOKUP(F1824,Assumptions!$A$4:$A$6,Assumptions!$B$4:$B$6)</x:f>
        <x:v>195</x:v>
      </x:c>
      <x:c r="Q1824" s="32" t="n">
        <x:f>XLOOKUP(F1824,Assumptions!$A$4:$A$6,Assumptions!$C$4:$C$6)</x:f>
        <x:v>0.199</x:v>
      </x:c>
      <x:c r="R1824" s="32" t="n">
        <x:f>XLOOKUP(F1824,Assumptions!$A$4:$A$6,Assumptions!$D$4:$D$6)</x:f>
        <x:v>0.017</x:v>
      </x:c>
      <x:c r="S1824" s="32" t="n">
        <x:f>XLOOKUP(F1824,Assumptions!$A$4:$A$6,Assumptions!$E$4:$E$6)</x:f>
        <x:v>0.013</x:v>
      </x:c>
      <x:c r="T1824" s="32" t="n">
        <x:f>XLOOKUP(O1824,Assumptions!$H$4:$H$6,Assumptions!$I$4:$I$6)</x:f>
        <x:v>0.0035</x:v>
      </x:c>
      <x:c r="U1824" s="30" t="n">
        <x:f>XLOOKUP(F1824,Assumptions!$A$4:$A$6,Assumptions!$F$4:$F$6)</x:f>
        <x:v>140</x:v>
      </x:c>
      <x:c r="V1824" s="60" t="n">
        <x:f>I1824*12</x:f>
        <x:v>28949.64</x:v>
      </x:c>
      <x:c r="W1824" s="60" t="n">
        <x:f>H1824*J1824*(1-K1824)*Q1824</x:f>
        <x:v>163.07202419200007</x:v>
      </x:c>
      <x:c r="X1824" s="60" t="n">
        <x:f>V1824*R1824</x:f>
        <x:v>492.14388</x:v>
      </x:c>
      <x:c r="Y1824" s="60" t="n">
        <x:f>V1824*S1824</x:f>
        <x:v>376.34531999999996</x:v>
      </x:c>
      <x:c r="Z1824" s="60" t="n">
        <x:f>H1824*J1824*T1824</x:f>
        <x:v>16.296028000000003</x:v>
      </x:c>
      <x:c r="AA1824" s="60" t="n">
        <x:f>P1824+W1824+X1824-Y1824-Z1824-U1824</x:f>
        <x:v>317.5745561920002</x:v>
      </x:c>
      <x:c r="AB1824" s="32" t="n">
        <x:f>IFERROR(AA1824/(P1824+W1824+X1824),0)</x:f>
        <x:v>0.37352224843853765</x:v>
      </x:c>
      <x:c r="AC1824" t="n">
        <x:f>IF(O1824="High",0,IF(I1824&gt;=1800,3,IF(I1824&gt;=900,2,1))+IF(K1824&gt;=0.9,2,IF(K1824&gt;=0.75,1,0))+IF(J1824&lt;=0.7,2,IF(J1824&lt;=0.85,1,0))+IF(M1824&gt;=8,1,0))</x:f>
        <x:v>6</x:v>
      </x:c>
      <x:c r="AD1824" t="str">
        <x:f>IF(AND(O1824&lt;&gt;"High",AC1824&gt;=Assumptions!$B$10,AA1824&gt;0),"Priority Growth",IF(AND(O1824="Low",AA1824&gt;0),"Maintain","Watch"))</x:f>
        <x:v>Priority Growth</x:v>
      </x:c>
      <x:c r="AE1824" s="60" t="n">
        <x:f>MAX(AA1824,0)*N1824</x:f>
        <x:v>39.37924496780803</x:v>
      </x:c>
      <x:c r="AF1824" t="str">
        <x:f>IF(AND(AA1824&gt;=Assumptions!$B$11,O1824&lt;&gt;"High",OR(N1824&gt;=Assumptions!$B$12,M1824&lt;=6)),"High","Standard")</x:f>
        <x:v>Standard</x:v>
      </x:c>
    </x:row>
    <x:row r="1825">
      <x:c r="A1825" t="str">
        <x:f>'Raw_Data'!A1825</x:f>
        <x:v>C01824</x:v>
      </x:c>
      <x:c r="B1825" t="n">
        <x:f>'Raw_Data'!B1825</x:f>
        <x:v>59</x:v>
      </x:c>
      <x:c r="C1825" s="30" t="n">
        <x:f>'Raw_Data'!C1825</x:f>
        <x:v>66828</x:v>
      </x:c>
      <x:c r="D1825" t="n">
        <x:f>'Raw_Data'!D1825</x:f>
        <x:v>736</x:v>
      </x:c>
      <x:c r="E1825" t="n">
        <x:f>'Raw_Data'!E1825</x:f>
        <x:v>7</x:v>
      </x:c>
      <x:c r="F1825" t="str">
        <x:f>PROPER(TRIM('Raw_Data'!F1825))</x:f>
        <x:v>Gold</x:v>
      </x:c>
      <x:c r="G1825" t="str">
        <x:f>PROPER(TRIM('Raw_Data'!G1825))</x:f>
        <x:v>Digital</x:v>
      </x:c>
      <x:c r="H1825" s="60" t="n">
        <x:f>'Raw_Data'!H1825</x:f>
        <x:v>8227</x:v>
      </x:c>
      <x:c r="I1825" s="60" t="n">
        <x:f>'Raw_Data'!I1825</x:f>
        <x:v>838.51</x:v>
      </x:c>
      <x:c r="J1825" s="32" t="n">
        <x:f>'Raw_Data'!J1825</x:f>
        <x:v>0.245</x:v>
      </x:c>
      <x:c r="K1825" s="32" t="n">
        <x:f>'Raw_Data'!K1825</x:f>
        <x:v>0.865</x:v>
      </x:c>
      <x:c r="L1825" t="n">
        <x:f>'Raw_Data'!L1825</x:f>
        <x:v>0</x:v>
      </x:c>
      <x:c r="M1825" t="n">
        <x:f>IF('Raw_Data'!M1825="",Assumptions!$B$15,'Raw_Data'!M1825)</x:f>
        <x:v>7</x:v>
      </x:c>
      <x:c r="N1825" s="32" t="n">
        <x:f>'Raw_Data'!N1825</x:f>
        <x:v>0.226</x:v>
      </x:c>
      <x:c r="O1825" t="str">
        <x:f>IF(OR(D1825&lt;620,L1825&gt;=2,J1825&gt;0.9),"High",IF(OR(D1825&lt;700,L1825=1,J1825&gt;0.75),"Medium","Low"))</x:f>
        <x:v>Low</x:v>
      </x:c>
      <x:c r="P1825" s="30" t="n">
        <x:f>XLOOKUP(F1825,Assumptions!$A$4:$A$6,Assumptions!$B$4:$B$6)</x:f>
        <x:v>95</x:v>
      </x:c>
      <x:c r="Q1825" s="32" t="n">
        <x:f>XLOOKUP(F1825,Assumptions!$A$4:$A$6,Assumptions!$C$4:$C$6)</x:f>
        <x:v>0.219</x:v>
      </x:c>
      <x:c r="R1825" s="32" t="n">
        <x:f>XLOOKUP(F1825,Assumptions!$A$4:$A$6,Assumptions!$D$4:$D$6)</x:f>
        <x:v>0.016</x:v>
      </x:c>
      <x:c r="S1825" s="32" t="n">
        <x:f>XLOOKUP(F1825,Assumptions!$A$4:$A$6,Assumptions!$E$4:$E$6)</x:f>
        <x:v>0.01</x:v>
      </x:c>
      <x:c r="T1825" s="32" t="n">
        <x:f>XLOOKUP(O1825,Assumptions!$H$4:$H$6,Assumptions!$I$4:$I$6)</x:f>
        <x:v>0.0035</x:v>
      </x:c>
      <x:c r="U1825" s="30" t="n">
        <x:f>XLOOKUP(F1825,Assumptions!$A$4:$A$6,Assumptions!$F$4:$F$6)</x:f>
        <x:v>90</x:v>
      </x:c>
      <x:c r="V1825" s="60" t="n">
        <x:f>I1825*12</x:f>
        <x:v>10062.119999999999</x:v>
      </x:c>
      <x:c r="W1825" s="60" t="n">
        <x:f>H1825*J1825*(1-K1825)*Q1825</x:f>
        <x:v>59.591657475</x:v>
      </x:c>
      <x:c r="X1825" s="60" t="n">
        <x:f>V1825*R1825</x:f>
        <x:v>160.99391999999997</x:v>
      </x:c>
      <x:c r="Y1825" s="60" t="n">
        <x:f>V1825*S1825</x:f>
        <x:v>100.62119999999999</x:v>
      </x:c>
      <x:c r="Z1825" s="60" t="n">
        <x:f>H1825*J1825*T1825</x:f>
        <x:v>7.0546525</x:v>
      </x:c>
      <x:c r="AA1825" s="60" t="n">
        <x:f>P1825+W1825+X1825-Y1825-Z1825-U1825</x:f>
        <x:v>117.90972497499999</x:v>
      </x:c>
      <x:c r="AB1825" s="32" t="n">
        <x:f>IFERROR(AA1825/(P1825+W1825+X1825),0)</x:f>
        <x:v>0.3736220327886833</x:v>
      </x:c>
      <x:c r="AC1825" t="n">
        <x:f>IF(O1825="High",0,IF(I1825&gt;=1800,3,IF(I1825&gt;=900,2,1))+IF(K1825&gt;=0.9,2,IF(K1825&gt;=0.75,1,0))+IF(J1825&lt;=0.7,2,IF(J1825&lt;=0.85,1,0))+IF(M1825&gt;=8,1,0))</x:f>
        <x:v>4</x:v>
      </x:c>
      <x:c r="AD1825" t="str">
        <x:f>IF(AND(O1825&lt;&gt;"High",AC1825&gt;=Assumptions!$B$10,AA1825&gt;0),"Priority Growth",IF(AND(O1825="Low",AA1825&gt;0),"Maintain","Watch"))</x:f>
        <x:v>Maintain</x:v>
      </x:c>
      <x:c r="AE1825" s="60" t="n">
        <x:f>MAX(AA1825,0)*N1825</x:f>
        <x:v>26.64759784435</x:v>
      </x:c>
      <x:c r="AF1825" t="str">
        <x:f>IF(AND(AA1825&gt;=Assumptions!$B$11,O1825&lt;&gt;"High",OR(N1825&gt;=Assumptions!$B$12,M1825&lt;=6)),"High","Standard")</x:f>
        <x:v>Standard</x:v>
      </x:c>
    </x:row>
    <x:row r="1826">
      <x:c r="A1826" t="str">
        <x:f>'Raw_Data'!A1826</x:f>
        <x:v>C01825</x:v>
      </x:c>
      <x:c r="B1826" t="n">
        <x:f>'Raw_Data'!B1826</x:f>
        <x:v>27</x:v>
      </x:c>
      <x:c r="C1826" s="30" t="n">
        <x:f>'Raw_Data'!C1826</x:f>
        <x:v>113402</x:v>
      </x:c>
      <x:c r="D1826" t="n">
        <x:f>'Raw_Data'!D1826</x:f>
        <x:v>620</x:v>
      </x:c>
      <x:c r="E1826" t="n">
        <x:f>'Raw_Data'!E1826</x:f>
        <x:v>19</x:v>
      </x:c>
      <x:c r="F1826" t="str">
        <x:f>PROPER(TRIM('Raw_Data'!F1826))</x:f>
        <x:v>Gold</x:v>
      </x:c>
      <x:c r="G1826" t="str">
        <x:f>PROPER(TRIM('Raw_Data'!G1826))</x:f>
        <x:v>Partner</x:v>
      </x:c>
      <x:c r="H1826" s="60" t="n">
        <x:f>'Raw_Data'!H1826</x:f>
        <x:v>12713</x:v>
      </x:c>
      <x:c r="I1826" s="60" t="n">
        <x:f>'Raw_Data'!I1826</x:f>
        <x:v>1466.47</x:v>
      </x:c>
      <x:c r="J1826" s="32" t="n">
        <x:f>'Raw_Data'!J1826</x:f>
        <x:v>0.651</x:v>
      </x:c>
      <x:c r="K1826" s="32" t="n">
        <x:f>'Raw_Data'!K1826</x:f>
        <x:v>0.687</x:v>
      </x:c>
      <x:c r="L1826" t="n">
        <x:f>'Raw_Data'!L1826</x:f>
        <x:v>0</x:v>
      </x:c>
      <x:c r="M1826" t="n">
        <x:f>IF('Raw_Data'!M1826="",Assumptions!$B$15,'Raw_Data'!M1826)</x:f>
        <x:v>7</x:v>
      </x:c>
      <x:c r="N1826" s="32" t="n">
        <x:f>'Raw_Data'!N1826</x:f>
        <x:v>0.099</x:v>
      </x:c>
      <x:c r="O1826" t="str">
        <x:f>IF(OR(D1826&lt;620,L1826&gt;=2,J1826&gt;0.9),"High",IF(OR(D1826&lt;700,L1826=1,J1826&gt;0.75),"Medium","Low"))</x:f>
        <x:v>Medium</x:v>
      </x:c>
      <x:c r="P1826" s="30" t="n">
        <x:f>XLOOKUP(F1826,Assumptions!$A$4:$A$6,Assumptions!$B$4:$B$6)</x:f>
        <x:v>95</x:v>
      </x:c>
      <x:c r="Q1826" s="32" t="n">
        <x:f>XLOOKUP(F1826,Assumptions!$A$4:$A$6,Assumptions!$C$4:$C$6)</x:f>
        <x:v>0.219</x:v>
      </x:c>
      <x:c r="R1826" s="32" t="n">
        <x:f>XLOOKUP(F1826,Assumptions!$A$4:$A$6,Assumptions!$D$4:$D$6)</x:f>
        <x:v>0.016</x:v>
      </x:c>
      <x:c r="S1826" s="32" t="n">
        <x:f>XLOOKUP(F1826,Assumptions!$A$4:$A$6,Assumptions!$E$4:$E$6)</x:f>
        <x:v>0.01</x:v>
      </x:c>
      <x:c r="T1826" s="32" t="n">
        <x:f>XLOOKUP(O1826,Assumptions!$H$4:$H$6,Assumptions!$I$4:$I$6)</x:f>
        <x:v>0.012</x:v>
      </x:c>
      <x:c r="U1826" s="30" t="n">
        <x:f>XLOOKUP(F1826,Assumptions!$A$4:$A$6,Assumptions!$F$4:$F$6)</x:f>
        <x:v>90</x:v>
      </x:c>
      <x:c r="V1826" s="60" t="n">
        <x:f>I1826*12</x:f>
        <x:v>17597.64</x:v>
      </x:c>
      <x:c r="W1826" s="60" t="n">
        <x:f>H1826*J1826*(1-K1826)*Q1826</x:f>
        <x:v>567.306145161</x:v>
      </x:c>
      <x:c r="X1826" s="60" t="n">
        <x:f>V1826*R1826</x:f>
        <x:v>281.56224</x:v>
      </x:c>
      <x:c r="Y1826" s="60" t="n">
        <x:f>V1826*S1826</x:f>
        <x:v>175.97639999999998</x:v>
      </x:c>
      <x:c r="Z1826" s="60" t="n">
        <x:f>H1826*J1826*T1826</x:f>
        <x:v>99.313956</x:v>
      </x:c>
      <x:c r="AA1826" s="60" t="n">
        <x:f>P1826+W1826+X1826-Y1826-Z1826-U1826</x:f>
        <x:v>578.578029161</x:v>
      </x:c>
      <x:c r="AB1826" s="32" t="n">
        <x:f>IFERROR(AA1826/(P1826+W1826+X1826),0)</x:f>
        <x:v>0.6129859186482968</x:v>
      </x:c>
      <x:c r="AC1826" t="n">
        <x:f>IF(O1826="High",0,IF(I1826&gt;=1800,3,IF(I1826&gt;=900,2,1))+IF(K1826&gt;=0.9,2,IF(K1826&gt;=0.75,1,0))+IF(J1826&lt;=0.7,2,IF(J1826&lt;=0.85,1,0))+IF(M1826&gt;=8,1,0))</x:f>
        <x:v>4</x:v>
      </x:c>
      <x:c r="AD1826" t="str">
        <x:f>IF(AND(O1826&lt;&gt;"High",AC1826&gt;=Assumptions!$B$10,AA1826&gt;0),"Priority Growth",IF(AND(O1826="Low",AA1826&gt;0),"Maintain","Watch"))</x:f>
        <x:v>Watch</x:v>
      </x:c>
      <x:c r="AE1826" s="60" t="n">
        <x:f>MAX(AA1826,0)*N1826</x:f>
        <x:v>57.279224886939005</x:v>
      </x:c>
      <x:c r="AF1826" t="str">
        <x:f>IF(AND(AA1826&gt;=Assumptions!$B$11,O1826&lt;&gt;"High",OR(N1826&gt;=Assumptions!$B$12,M1826&lt;=6)),"High","Standard")</x:f>
        <x:v>Standard</x:v>
      </x:c>
    </x:row>
    <x:row r="1827">
      <x:c r="A1827" t="str">
        <x:f>'Raw_Data'!A1827</x:f>
        <x:v>C01826</x:v>
      </x:c>
      <x:c r="B1827" t="n">
        <x:f>'Raw_Data'!B1827</x:f>
        <x:v>36</x:v>
      </x:c>
      <x:c r="C1827" s="30" t="n">
        <x:f>'Raw_Data'!C1827</x:f>
        <x:v>93065</x:v>
      </x:c>
      <x:c r="D1827" t="n">
        <x:f>'Raw_Data'!D1827</x:f>
        <x:v>654</x:v>
      </x:c>
      <x:c r="E1827" t="n">
        <x:f>'Raw_Data'!E1827</x:f>
        <x:v>20</x:v>
      </x:c>
      <x:c r="F1827" t="str">
        <x:f>PROPER(TRIM('Raw_Data'!F1827))</x:f>
        <x:v>Gold</x:v>
      </x:c>
      <x:c r="G1827" t="str">
        <x:f>PROPER(TRIM('Raw_Data'!G1827))</x:f>
        <x:v>Digital</x:v>
      </x:c>
      <x:c r="H1827" s="60" t="n">
        <x:f>'Raw_Data'!H1827</x:f>
        <x:v>13853</x:v>
      </x:c>
      <x:c r="I1827" s="60" t="n">
        <x:f>'Raw_Data'!I1827</x:f>
        <x:v>1452.2</x:v>
      </x:c>
      <x:c r="J1827" s="32" t="n">
        <x:f>'Raw_Data'!J1827</x:f>
        <x:v>0.394</x:v>
      </x:c>
      <x:c r="K1827" s="32" t="n">
        <x:f>'Raw_Data'!K1827</x:f>
        <x:v>0.773</x:v>
      </x:c>
      <x:c r="L1827" t="n">
        <x:f>'Raw_Data'!L1827</x:f>
        <x:v>0</x:v>
      </x:c>
      <x:c r="M1827" t="n">
        <x:f>IF('Raw_Data'!M1827="",Assumptions!$B$15,'Raw_Data'!M1827)</x:f>
        <x:v>8</x:v>
      </x:c>
      <x:c r="N1827" s="32" t="n">
        <x:f>'Raw_Data'!N1827</x:f>
        <x:v>0.081</x:v>
      </x:c>
      <x:c r="O1827" t="str">
        <x:f>IF(OR(D1827&lt;620,L1827&gt;=2,J1827&gt;0.9),"High",IF(OR(D1827&lt;700,L1827=1,J1827&gt;0.75),"Medium","Low"))</x:f>
        <x:v>Medium</x:v>
      </x:c>
      <x:c r="P1827" s="30" t="n">
        <x:f>XLOOKUP(F1827,Assumptions!$A$4:$A$6,Assumptions!$B$4:$B$6)</x:f>
        <x:v>95</x:v>
      </x:c>
      <x:c r="Q1827" s="32" t="n">
        <x:f>XLOOKUP(F1827,Assumptions!$A$4:$A$6,Assumptions!$C$4:$C$6)</x:f>
        <x:v>0.219</x:v>
      </x:c>
      <x:c r="R1827" s="32" t="n">
        <x:f>XLOOKUP(F1827,Assumptions!$A$4:$A$6,Assumptions!$D$4:$D$6)</x:f>
        <x:v>0.016</x:v>
      </x:c>
      <x:c r="S1827" s="32" t="n">
        <x:f>XLOOKUP(F1827,Assumptions!$A$4:$A$6,Assumptions!$E$4:$E$6)</x:f>
        <x:v>0.01</x:v>
      </x:c>
      <x:c r="T1827" s="32" t="n">
        <x:f>XLOOKUP(O1827,Assumptions!$H$4:$H$6,Assumptions!$I$4:$I$6)</x:f>
        <x:v>0.012</x:v>
      </x:c>
      <x:c r="U1827" s="30" t="n">
        <x:f>XLOOKUP(F1827,Assumptions!$A$4:$A$6,Assumptions!$F$4:$F$6)</x:f>
        <x:v>90</x:v>
      </x:c>
      <x:c r="V1827" s="60" t="n">
        <x:f>I1827*12</x:f>
        <x:v>17426.4</x:v>
      </x:c>
      <x:c r="W1827" s="60" t="n">
        <x:f>H1827*J1827*(1-K1827)*Q1827</x:f>
        <x:v>271.337630466</x:v>
      </x:c>
      <x:c r="X1827" s="60" t="n">
        <x:f>V1827*R1827</x:f>
        <x:v>278.8224</x:v>
      </x:c>
      <x:c r="Y1827" s="60" t="n">
        <x:f>V1827*S1827</x:f>
        <x:v>174.264</x:v>
      </x:c>
      <x:c r="Z1827" s="60" t="n">
        <x:f>H1827*J1827*T1827</x:f>
        <x:v>65.49698400000001</x:v>
      </x:c>
      <x:c r="AA1827" s="60" t="n">
        <x:f>P1827+W1827+X1827-Y1827-Z1827-U1827</x:f>
        <x:v>315.3990464660001</x:v>
      </x:c>
      <x:c r="AB1827" s="32" t="n">
        <x:f>IFERROR(AA1827/(P1827+W1827+X1827),0)</x:f>
        <x:v>0.4888694766757123</x:v>
      </x:c>
      <x:c r="AC1827" t="n">
        <x:f>IF(O1827="High",0,IF(I1827&gt;=1800,3,IF(I1827&gt;=900,2,1))+IF(K1827&gt;=0.9,2,IF(K1827&gt;=0.75,1,0))+IF(J1827&lt;=0.7,2,IF(J1827&lt;=0.85,1,0))+IF(M1827&gt;=8,1,0))</x:f>
        <x:v>6</x:v>
      </x:c>
      <x:c r="AD1827" t="str">
        <x:f>IF(AND(O1827&lt;&gt;"High",AC1827&gt;=Assumptions!$B$10,AA1827&gt;0),"Priority Growth",IF(AND(O1827="Low",AA1827&gt;0),"Maintain","Watch"))</x:f>
        <x:v>Priority Growth</x:v>
      </x:c>
      <x:c r="AE1827" s="60" t="n">
        <x:f>MAX(AA1827,0)*N1827</x:f>
        <x:v>25.547322763746006</x:v>
      </x:c>
      <x:c r="AF1827" t="str">
        <x:f>IF(AND(AA1827&gt;=Assumptions!$B$11,O1827&lt;&gt;"High",OR(N1827&gt;=Assumptions!$B$12,M1827&lt;=6)),"High","Standard")</x:f>
        <x:v>Standard</x:v>
      </x:c>
    </x:row>
    <x:row r="1828">
      <x:c r="A1828" t="str">
        <x:f>'Raw_Data'!A1828</x:f>
        <x:v>C01827</x:v>
      </x:c>
      <x:c r="B1828" t="n">
        <x:f>'Raw_Data'!B1828</x:f>
        <x:v>51</x:v>
      </x:c>
      <x:c r="C1828" s="30" t="n">
        <x:f>'Raw_Data'!C1828</x:f>
        <x:v>64978</x:v>
      </x:c>
      <x:c r="D1828" t="n">
        <x:f>'Raw_Data'!D1828</x:f>
        <x:v>650</x:v>
      </x:c>
      <x:c r="E1828" t="n">
        <x:f>'Raw_Data'!E1828</x:f>
        <x:v>26</x:v>
      </x:c>
      <x:c r="F1828" t="str">
        <x:f>PROPER(TRIM('Raw_Data'!F1828))</x:f>
        <x:v>Classic</x:v>
      </x:c>
      <x:c r="G1828" t="str">
        <x:f>PROPER(TRIM('Raw_Data'!G1828))</x:f>
        <x:v>Direct Mail</x:v>
      </x:c>
      <x:c r="H1828" s="60" t="n">
        <x:f>'Raw_Data'!H1828</x:f>
        <x:v>5139</x:v>
      </x:c>
      <x:c r="I1828" s="60" t="n">
        <x:f>'Raw_Data'!I1828</x:f>
        <x:v>799.58</x:v>
      </x:c>
      <x:c r="J1828" s="32" t="n">
        <x:f>'Raw_Data'!J1828</x:f>
        <x:v>0.519</x:v>
      </x:c>
      <x:c r="K1828" s="32" t="n">
        <x:f>'Raw_Data'!K1828</x:f>
        <x:v>0.9</x:v>
      </x:c>
      <x:c r="L1828" t="n">
        <x:f>'Raw_Data'!L1828</x:f>
        <x:v>0</x:v>
      </x:c>
      <x:c r="M1828" t="n">
        <x:f>IF('Raw_Data'!M1828="",Assumptions!$B$15,'Raw_Data'!M1828)</x:f>
        <x:v>6</x:v>
      </x:c>
      <x:c r="N1828" s="32" t="n">
        <x:f>'Raw_Data'!N1828</x:f>
        <x:v>0.18</x:v>
      </x:c>
      <x:c r="O1828" t="str">
        <x:f>IF(OR(D1828&lt;620,L1828&gt;=2,J1828&gt;0.9),"High",IF(OR(D1828&lt;700,L1828=1,J1828&gt;0.75),"Medium","Low"))</x:f>
        <x:v>Medium</x:v>
      </x:c>
      <x:c r="P1828" s="30" t="n">
        <x:f>XLOOKUP(F1828,Assumptions!$A$4:$A$6,Assumptions!$B$4:$B$6)</x:f>
        <x:v>0</x:v>
      </x:c>
      <x:c r="Q1828" s="32" t="n">
        <x:f>XLOOKUP(F1828,Assumptions!$A$4:$A$6,Assumptions!$C$4:$C$6)</x:f>
        <x:v>0.229</x:v>
      </x:c>
      <x:c r="R1828" s="32" t="n">
        <x:f>XLOOKUP(F1828,Assumptions!$A$4:$A$6,Assumptions!$D$4:$D$6)</x:f>
        <x:v>0.015</x:v>
      </x:c>
      <x:c r="S1828" s="32" t="n">
        <x:f>XLOOKUP(F1828,Assumptions!$A$4:$A$6,Assumptions!$E$4:$E$6)</x:f>
        <x:v>0.0075</x:v>
      </x:c>
      <x:c r="T1828" s="32" t="n">
        <x:f>XLOOKUP(O1828,Assumptions!$H$4:$H$6,Assumptions!$I$4:$I$6)</x:f>
        <x:v>0.012</x:v>
      </x:c>
      <x:c r="U1828" s="30" t="n">
        <x:f>XLOOKUP(F1828,Assumptions!$A$4:$A$6,Assumptions!$F$4:$F$6)</x:f>
        <x:v>60</x:v>
      </x:c>
      <x:c r="V1828" s="60" t="n">
        <x:f>I1828*12</x:f>
        <x:v>9594.960000000001</x:v>
      </x:c>
      <x:c r="W1828" s="60" t="n">
        <x:f>H1828*J1828*(1-K1828)*Q1828</x:f>
        <x:v>61.0775289</x:v>
      </x:c>
      <x:c r="X1828" s="60" t="n">
        <x:f>V1828*R1828</x:f>
        <x:v>143.92440000000002</x:v>
      </x:c>
      <x:c r="Y1828" s="60" t="n">
        <x:f>V1828*S1828</x:f>
        <x:v>71.96220000000001</x:v>
      </x:c>
      <x:c r="Z1828" s="60" t="n">
        <x:f>H1828*J1828*T1828</x:f>
        <x:v>32.005692</x:v>
      </x:c>
      <x:c r="AA1828" s="60" t="n">
        <x:f>P1828+W1828+X1828-Y1828-Z1828-U1828</x:f>
        <x:v>41.03403689999999</x:v>
      </x:c>
      <x:c r="AB1828" s="32" t="n">
        <x:f>IFERROR(AA1828/(P1828+W1828+X1828),0)</x:f>
        <x:v>0.20016415026034415</x:v>
      </x:c>
      <x:c r="AC1828" t="n">
        <x:f>IF(O1828="High",0,IF(I1828&gt;=1800,3,IF(I1828&gt;=900,2,1))+IF(K1828&gt;=0.9,2,IF(K1828&gt;=0.75,1,0))+IF(J1828&lt;=0.7,2,IF(J1828&lt;=0.85,1,0))+IF(M1828&gt;=8,1,0))</x:f>
        <x:v>5</x:v>
      </x:c>
      <x:c r="AD1828" t="str">
        <x:f>IF(AND(O1828&lt;&gt;"High",AC1828&gt;=Assumptions!$B$10,AA1828&gt;0),"Priority Growth",IF(AND(O1828="Low",AA1828&gt;0),"Maintain","Watch"))</x:f>
        <x:v>Watch</x:v>
      </x:c>
      <x:c r="AE1828" s="60" t="n">
        <x:f>MAX(AA1828,0)*N1828</x:f>
        <x:v>7.386126641999998</x:v>
      </x:c>
      <x:c r="AF1828" t="str">
        <x:f>IF(AND(AA1828&gt;=Assumptions!$B$11,O1828&lt;&gt;"High",OR(N1828&gt;=Assumptions!$B$12,M1828&lt;=6)),"High","Standard")</x:f>
        <x:v>Standard</x:v>
      </x:c>
    </x:row>
    <x:row r="1829">
      <x:c r="A1829" t="str">
        <x:f>'Raw_Data'!A1829</x:f>
        <x:v>C01828</x:v>
      </x:c>
      <x:c r="B1829" t="n">
        <x:f>'Raw_Data'!B1829</x:f>
        <x:v>21</x:v>
      </x:c>
      <x:c r="C1829" s="30" t="n">
        <x:f>'Raw_Data'!C1829</x:f>
        <x:v>59820</x:v>
      </x:c>
      <x:c r="D1829" t="n">
        <x:f>'Raw_Data'!D1829</x:f>
        <x:v>679</x:v>
      </x:c>
      <x:c r="E1829" t="n">
        <x:f>'Raw_Data'!E1829</x:f>
        <x:v>18</x:v>
      </x:c>
      <x:c r="F1829" t="str">
        <x:f>PROPER(TRIM('Raw_Data'!F1829))</x:f>
        <x:v>Gold</x:v>
      </x:c>
      <x:c r="G1829" t="str">
        <x:f>PROPER(TRIM('Raw_Data'!G1829))</x:f>
        <x:v>Partner</x:v>
      </x:c>
      <x:c r="H1829" s="60" t="n">
        <x:f>'Raw_Data'!H1829</x:f>
        <x:v>11537</x:v>
      </x:c>
      <x:c r="I1829" s="60" t="n">
        <x:f>'Raw_Data'!I1829</x:f>
        <x:v>1593.09</x:v>
      </x:c>
      <x:c r="J1829" s="32" t="n">
        <x:f>'Raw_Data'!J1829</x:f>
        <x:v>0.259</x:v>
      </x:c>
      <x:c r="K1829" s="32" t="n">
        <x:f>'Raw_Data'!K1829</x:f>
        <x:v>0.66</x:v>
      </x:c>
      <x:c r="L1829" t="n">
        <x:f>'Raw_Data'!L1829</x:f>
        <x:v>0</x:v>
      </x:c>
      <x:c r="M1829" t="n">
        <x:f>IF('Raw_Data'!M1829="",Assumptions!$B$15,'Raw_Data'!M1829)</x:f>
        <x:v>6</x:v>
      </x:c>
      <x:c r="N1829" s="32" t="n">
        <x:f>'Raw_Data'!N1829</x:f>
        <x:v>0.189</x:v>
      </x:c>
      <x:c r="O1829" t="str">
        <x:f>IF(OR(D1829&lt;620,L1829&gt;=2,J1829&gt;0.9),"High",IF(OR(D1829&lt;700,L1829=1,J1829&gt;0.75),"Medium","Low"))</x:f>
        <x:v>Medium</x:v>
      </x:c>
      <x:c r="P1829" s="30" t="n">
        <x:f>XLOOKUP(F1829,Assumptions!$A$4:$A$6,Assumptions!$B$4:$B$6)</x:f>
        <x:v>95</x:v>
      </x:c>
      <x:c r="Q1829" s="32" t="n">
        <x:f>XLOOKUP(F1829,Assumptions!$A$4:$A$6,Assumptions!$C$4:$C$6)</x:f>
        <x:v>0.219</x:v>
      </x:c>
      <x:c r="R1829" s="32" t="n">
        <x:f>XLOOKUP(F1829,Assumptions!$A$4:$A$6,Assumptions!$D$4:$D$6)</x:f>
        <x:v>0.016</x:v>
      </x:c>
      <x:c r="S1829" s="32" t="n">
        <x:f>XLOOKUP(F1829,Assumptions!$A$4:$A$6,Assumptions!$E$4:$E$6)</x:f>
        <x:v>0.01</x:v>
      </x:c>
      <x:c r="T1829" s="32" t="n">
        <x:f>XLOOKUP(O1829,Assumptions!$H$4:$H$6,Assumptions!$I$4:$I$6)</x:f>
        <x:v>0.012</x:v>
      </x:c>
      <x:c r="U1829" s="30" t="n">
        <x:f>XLOOKUP(F1829,Assumptions!$A$4:$A$6,Assumptions!$F$4:$F$6)</x:f>
        <x:v>90</x:v>
      </x:c>
      <x:c r="V1829" s="60" t="n">
        <x:f>I1829*12</x:f>
        <x:v>19117.079999999998</x:v>
      </x:c>
      <x:c r="W1829" s="60" t="n">
        <x:f>H1829*J1829*(1-K1829)*Q1829</x:f>
        <x:v>222.49266018</x:v>
      </x:c>
      <x:c r="X1829" s="60" t="n">
        <x:f>V1829*R1829</x:f>
        <x:v>305.87327999999997</x:v>
      </x:c>
      <x:c r="Y1829" s="60" t="n">
        <x:f>V1829*S1829</x:f>
        <x:v>191.17079999999999</x:v>
      </x:c>
      <x:c r="Z1829" s="60" t="n">
        <x:f>H1829*J1829*T1829</x:f>
        <x:v>35.856996</x:v>
      </x:c>
      <x:c r="AA1829" s="60" t="n">
        <x:f>P1829+W1829+X1829-Y1829-Z1829-U1829</x:f>
        <x:v>306.3381441800001</x:v>
      </x:c>
      <x:c r="AB1829" s="32" t="n">
        <x:f>IFERROR(AA1829/(P1829+W1829+X1829),0)</x:f>
        <x:v>0.4914258614956464</x:v>
      </x:c>
      <x:c r="AC1829" t="n">
        <x:f>IF(O1829="High",0,IF(I1829&gt;=1800,3,IF(I1829&gt;=900,2,1))+IF(K1829&gt;=0.9,2,IF(K1829&gt;=0.75,1,0))+IF(J1829&lt;=0.7,2,IF(J1829&lt;=0.85,1,0))+IF(M1829&gt;=8,1,0))</x:f>
        <x:v>4</x:v>
      </x:c>
      <x:c r="AD1829" t="str">
        <x:f>IF(AND(O1829&lt;&gt;"High",AC1829&gt;=Assumptions!$B$10,AA1829&gt;0),"Priority Growth",IF(AND(O1829="Low",AA1829&gt;0),"Maintain","Watch"))</x:f>
        <x:v>Watch</x:v>
      </x:c>
      <x:c r="AE1829" s="60" t="n">
        <x:f>MAX(AA1829,0)*N1829</x:f>
        <x:v>57.897909250020014</x:v>
      </x:c>
      <x:c r="AF1829" t="str">
        <x:f>IF(AND(AA1829&gt;=Assumptions!$B$11,O1829&lt;&gt;"High",OR(N1829&gt;=Assumptions!$B$12,M1829&lt;=6)),"High","Standard")</x:f>
        <x:v>High</x:v>
      </x:c>
    </x:row>
    <x:row r="1830">
      <x:c r="A1830" t="str">
        <x:f>'Raw_Data'!A1830</x:f>
        <x:v>C01829</x:v>
      </x:c>
      <x:c r="B1830" t="n">
        <x:f>'Raw_Data'!B1830</x:f>
        <x:v>35</x:v>
      </x:c>
      <x:c r="C1830" s="30" t="n">
        <x:f>'Raw_Data'!C1830</x:f>
        <x:v>75460</x:v>
      </x:c>
      <x:c r="D1830" t="n">
        <x:f>'Raw_Data'!D1830</x:f>
        <x:v>677</x:v>
      </x:c>
      <x:c r="E1830" t="n">
        <x:f>'Raw_Data'!E1830</x:f>
        <x:v>21</x:v>
      </x:c>
      <x:c r="F1830" t="str">
        <x:f>PROPER(TRIM('Raw_Data'!F1830))</x:f>
        <x:v>Gold</x:v>
      </x:c>
      <x:c r="G1830" t="str">
        <x:f>PROPER(TRIM('Raw_Data'!G1830))</x:f>
        <x:v>Partner</x:v>
      </x:c>
      <x:c r="H1830" s="60" t="n">
        <x:f>'Raw_Data'!H1830</x:f>
        <x:v>11565</x:v>
      </x:c>
      <x:c r="I1830" s="60" t="n">
        <x:f>'Raw_Data'!I1830</x:f>
        <x:v>1384.05</x:v>
      </x:c>
      <x:c r="J1830" s="32" t="n">
        <x:f>'Raw_Data'!J1830</x:f>
        <x:v>0.49</x:v>
      </x:c>
      <x:c r="K1830" s="32" t="n">
        <x:f>'Raw_Data'!K1830</x:f>
        <x:v>0.862</x:v>
      </x:c>
      <x:c r="L1830" t="n">
        <x:f>'Raw_Data'!L1830</x:f>
        <x:v>0</x:v>
      </x:c>
      <x:c r="M1830" t="n">
        <x:f>IF('Raw_Data'!M1830="",Assumptions!$B$15,'Raw_Data'!M1830)</x:f>
        <x:v>6</x:v>
      </x:c>
      <x:c r="N1830" s="32" t="n">
        <x:f>'Raw_Data'!N1830</x:f>
        <x:v>0.2</x:v>
      </x:c>
      <x:c r="O1830" t="str">
        <x:f>IF(OR(D1830&lt;620,L1830&gt;=2,J1830&gt;0.9),"High",IF(OR(D1830&lt;700,L1830=1,J1830&gt;0.75),"Medium","Low"))</x:f>
        <x:v>Medium</x:v>
      </x:c>
      <x:c r="P1830" s="30" t="n">
        <x:f>XLOOKUP(F1830,Assumptions!$A$4:$A$6,Assumptions!$B$4:$B$6)</x:f>
        <x:v>95</x:v>
      </x:c>
      <x:c r="Q1830" s="32" t="n">
        <x:f>XLOOKUP(F1830,Assumptions!$A$4:$A$6,Assumptions!$C$4:$C$6)</x:f>
        <x:v>0.219</x:v>
      </x:c>
      <x:c r="R1830" s="32" t="n">
        <x:f>XLOOKUP(F1830,Assumptions!$A$4:$A$6,Assumptions!$D$4:$D$6)</x:f>
        <x:v>0.016</x:v>
      </x:c>
      <x:c r="S1830" s="32" t="n">
        <x:f>XLOOKUP(F1830,Assumptions!$A$4:$A$6,Assumptions!$E$4:$E$6)</x:f>
        <x:v>0.01</x:v>
      </x:c>
      <x:c r="T1830" s="32" t="n">
        <x:f>XLOOKUP(O1830,Assumptions!$H$4:$H$6,Assumptions!$I$4:$I$6)</x:f>
        <x:v>0.012</x:v>
      </x:c>
      <x:c r="U1830" s="30" t="n">
        <x:f>XLOOKUP(F1830,Assumptions!$A$4:$A$6,Assumptions!$F$4:$F$6)</x:f>
        <x:v>90</x:v>
      </x:c>
      <x:c r="V1830" s="60" t="n">
        <x:f>I1830*12</x:f>
        <x:v>16608.6</x:v>
      </x:c>
      <x:c r="W1830" s="60" t="n">
        <x:f>H1830*J1830*(1-K1830)*Q1830</x:f>
        <x:v>171.2635407</x:v>
      </x:c>
      <x:c r="X1830" s="60" t="n">
        <x:f>V1830*R1830</x:f>
        <x:v>265.7376</x:v>
      </x:c>
      <x:c r="Y1830" s="60" t="n">
        <x:f>V1830*S1830</x:f>
        <x:v>166.08599999999998</x:v>
      </x:c>
      <x:c r="Z1830" s="60" t="n">
        <x:f>H1830*J1830*T1830</x:f>
        <x:v>68.00219999999999</x:v>
      </x:c>
      <x:c r="AA1830" s="60" t="n">
        <x:f>P1830+W1830+X1830-Y1830-Z1830-U1830</x:f>
        <x:v>207.91294069999992</x:v>
      </x:c>
      <x:c r="AB1830" s="32" t="n">
        <x:f>IFERROR(AA1830/(P1830+W1830+X1830),0)</x:f>
        <x:v>0.3908129603376994</x:v>
      </x:c>
      <x:c r="AC1830" t="n">
        <x:f>IF(O1830="High",0,IF(I1830&gt;=1800,3,IF(I1830&gt;=900,2,1))+IF(K1830&gt;=0.9,2,IF(K1830&gt;=0.75,1,0))+IF(J1830&lt;=0.7,2,IF(J1830&lt;=0.85,1,0))+IF(M1830&gt;=8,1,0))</x:f>
        <x:v>5</x:v>
      </x:c>
      <x:c r="AD1830" t="str">
        <x:f>IF(AND(O1830&lt;&gt;"High",AC1830&gt;=Assumptions!$B$10,AA1830&gt;0),"Priority Growth",IF(AND(O1830="Low",AA1830&gt;0),"Maintain","Watch"))</x:f>
        <x:v>Watch</x:v>
      </x:c>
      <x:c r="AE1830" s="60" t="n">
        <x:f>MAX(AA1830,0)*N1830</x:f>
        <x:v>41.582588139999984</x:v>
      </x:c>
      <x:c r="AF1830" t="str">
        <x:f>IF(AND(AA1830&gt;=Assumptions!$B$11,O1830&lt;&gt;"High",OR(N1830&gt;=Assumptions!$B$12,M1830&lt;=6)),"High","Standard")</x:f>
        <x:v>Standard</x:v>
      </x:c>
    </x:row>
    <x:row r="1831">
      <x:c r="A1831" t="str">
        <x:f>'Raw_Data'!A1831</x:f>
        <x:v>C01830</x:v>
      </x:c>
      <x:c r="B1831" t="n">
        <x:f>'Raw_Data'!B1831</x:f>
        <x:v>58</x:v>
      </x:c>
      <x:c r="C1831" s="30" t="n">
        <x:f>'Raw_Data'!C1831</x:f>
        <x:v>54025</x:v>
      </x:c>
      <x:c r="D1831" t="n">
        <x:f>'Raw_Data'!D1831</x:f>
        <x:v>661</x:v>
      </x:c>
      <x:c r="E1831" t="n">
        <x:f>'Raw_Data'!E1831</x:f>
        <x:v>37</x:v>
      </x:c>
      <x:c r="F1831" t="str">
        <x:f>PROPER(TRIM('Raw_Data'!F1831))</x:f>
        <x:v>Classic</x:v>
      </x:c>
      <x:c r="G1831" t="str">
        <x:f>PROPER(TRIM('Raw_Data'!G1831))</x:f>
        <x:v>Partner</x:v>
      </x:c>
      <x:c r="H1831" s="60" t="n">
        <x:f>'Raw_Data'!H1831</x:f>
        <x:v>3109</x:v>
      </x:c>
      <x:c r="I1831" s="60" t="n">
        <x:f>'Raw_Data'!I1831</x:f>
        <x:v>150</x:v>
      </x:c>
      <x:c r="J1831" s="32" t="n">
        <x:f>'Raw_Data'!J1831</x:f>
        <x:v>0.429</x:v>
      </x:c>
      <x:c r="K1831" s="32" t="n">
        <x:f>'Raw_Data'!K1831</x:f>
        <x:v>0.762</x:v>
      </x:c>
      <x:c r="L1831" t="n">
        <x:f>'Raw_Data'!L1831</x:f>
        <x:v>0</x:v>
      </x:c>
      <x:c r="M1831" t="n">
        <x:f>IF('Raw_Data'!M1831="",Assumptions!$B$15,'Raw_Data'!M1831)</x:f>
        <x:v>6</x:v>
      </x:c>
      <x:c r="N1831" s="32" t="n">
        <x:f>'Raw_Data'!N1831</x:f>
        <x:v>0.118</x:v>
      </x:c>
      <x:c r="O1831" t="str">
        <x:f>IF(OR(D1831&lt;620,L1831&gt;=2,J1831&gt;0.9),"High",IF(OR(D1831&lt;700,L1831=1,J1831&gt;0.75),"Medium","Low"))</x:f>
        <x:v>Medium</x:v>
      </x:c>
      <x:c r="P1831" s="30" t="n">
        <x:f>XLOOKUP(F1831,Assumptions!$A$4:$A$6,Assumptions!$B$4:$B$6)</x:f>
        <x:v>0</x:v>
      </x:c>
      <x:c r="Q1831" s="32" t="n">
        <x:f>XLOOKUP(F1831,Assumptions!$A$4:$A$6,Assumptions!$C$4:$C$6)</x:f>
        <x:v>0.229</x:v>
      </x:c>
      <x:c r="R1831" s="32" t="n">
        <x:f>XLOOKUP(F1831,Assumptions!$A$4:$A$6,Assumptions!$D$4:$D$6)</x:f>
        <x:v>0.015</x:v>
      </x:c>
      <x:c r="S1831" s="32" t="n">
        <x:f>XLOOKUP(F1831,Assumptions!$A$4:$A$6,Assumptions!$E$4:$E$6)</x:f>
        <x:v>0.0075</x:v>
      </x:c>
      <x:c r="T1831" s="32" t="n">
        <x:f>XLOOKUP(O1831,Assumptions!$H$4:$H$6,Assumptions!$I$4:$I$6)</x:f>
        <x:v>0.012</x:v>
      </x:c>
      <x:c r="U1831" s="30" t="n">
        <x:f>XLOOKUP(F1831,Assumptions!$A$4:$A$6,Assumptions!$F$4:$F$6)</x:f>
        <x:v>60</x:v>
      </x:c>
      <x:c r="V1831" s="60" t="n">
        <x:f>I1831*12</x:f>
        <x:v>1800</x:v>
      </x:c>
      <x:c r="W1831" s="60" t="n">
        <x:f>H1831*J1831*(1-K1831)*Q1831</x:f>
        <x:v>72.692642022</x:v>
      </x:c>
      <x:c r="X1831" s="60" t="n">
        <x:f>V1831*R1831</x:f>
        <x:v>27</x:v>
      </x:c>
      <x:c r="Y1831" s="60" t="n">
        <x:f>V1831*S1831</x:f>
        <x:v>13.5</x:v>
      </x:c>
      <x:c r="Z1831" s="60" t="n">
        <x:f>H1831*J1831*T1831</x:f>
        <x:v>16.005132</x:v>
      </x:c>
      <x:c r="AA1831" s="60" t="n">
        <x:f>P1831+W1831+X1831-Y1831-Z1831-U1831</x:f>
        <x:v>10.187510021999998</x:v>
      </x:c>
      <x:c r="AB1831" s="32" t="n">
        <x:f>IFERROR(AA1831/(P1831+W1831+X1831),0)</x:f>
        <x:v>0.10218918683840113</x:v>
      </x:c>
      <x:c r="AC1831" t="n">
        <x:f>IF(O1831="High",0,IF(I1831&gt;=1800,3,IF(I1831&gt;=900,2,1))+IF(K1831&gt;=0.9,2,IF(K1831&gt;=0.75,1,0))+IF(J1831&lt;=0.7,2,IF(J1831&lt;=0.85,1,0))+IF(M1831&gt;=8,1,0))</x:f>
        <x:v>4</x:v>
      </x:c>
      <x:c r="AD1831" t="str">
        <x:f>IF(AND(O1831&lt;&gt;"High",AC1831&gt;=Assumptions!$B$10,AA1831&gt;0),"Priority Growth",IF(AND(O1831="Low",AA1831&gt;0),"Maintain","Watch"))</x:f>
        <x:v>Watch</x:v>
      </x:c>
      <x:c r="AE1831" s="60" t="n">
        <x:f>MAX(AA1831,0)*N1831</x:f>
        <x:v>1.2021261825959997</x:v>
      </x:c>
      <x:c r="AF1831" t="str">
        <x:f>IF(AND(AA1831&gt;=Assumptions!$B$11,O1831&lt;&gt;"High",OR(N1831&gt;=Assumptions!$B$12,M1831&lt;=6)),"High","Standard")</x:f>
        <x:v>Standard</x:v>
      </x:c>
    </x:row>
    <x:row r="1832">
      <x:c r="A1832" t="str">
        <x:f>'Raw_Data'!A1832</x:f>
        <x:v>C01831</x:v>
      </x:c>
      <x:c r="B1832" t="n">
        <x:f>'Raw_Data'!B1832</x:f>
        <x:v>25</x:v>
      </x:c>
      <x:c r="C1832" s="30" t="n">
        <x:f>'Raw_Data'!C1832</x:f>
        <x:v>59410</x:v>
      </x:c>
      <x:c r="D1832" t="n">
        <x:f>'Raw_Data'!D1832</x:f>
        <x:v>571</x:v>
      </x:c>
      <x:c r="E1832" t="n">
        <x:f>'Raw_Data'!E1832</x:f>
        <x:v>51</x:v>
      </x:c>
      <x:c r="F1832" t="str">
        <x:f>PROPER(TRIM('Raw_Data'!F1832))</x:f>
        <x:v>Classic</x:v>
      </x:c>
      <x:c r="G1832" t="str">
        <x:f>PROPER(TRIM('Raw_Data'!G1832))</x:f>
        <x:v>Branch</x:v>
      </x:c>
      <x:c r="H1832" s="60" t="n">
        <x:f>'Raw_Data'!H1832</x:f>
        <x:v>1308</x:v>
      </x:c>
      <x:c r="I1832" s="60" t="n">
        <x:f>'Raw_Data'!I1832</x:f>
        <x:v>150</x:v>
      </x:c>
      <x:c r="J1832" s="32" t="n">
        <x:f>'Raw_Data'!J1832</x:f>
        <x:v>0.665</x:v>
      </x:c>
      <x:c r="K1832" s="32" t="n">
        <x:f>'Raw_Data'!K1832</x:f>
        <x:v>0.615</x:v>
      </x:c>
      <x:c r="L1832" t="n">
        <x:f>'Raw_Data'!L1832</x:f>
        <x:v>0</x:v>
      </x:c>
      <x:c r="M1832" t="n">
        <x:f>IF('Raw_Data'!M1832="",Assumptions!$B$15,'Raw_Data'!M1832)</x:f>
        <x:v>7</x:v>
      </x:c>
      <x:c r="N1832" s="32" t="n">
        <x:f>'Raw_Data'!N1832</x:f>
        <x:v>0.123</x:v>
      </x:c>
      <x:c r="O1832" t="str">
        <x:f>IF(OR(D1832&lt;620,L1832&gt;=2,J1832&gt;0.9),"High",IF(OR(D1832&lt;700,L1832=1,J1832&gt;0.75),"Medium","Low"))</x:f>
        <x:v>High</x:v>
      </x:c>
      <x:c r="P1832" s="30" t="n">
        <x:f>XLOOKUP(F1832,Assumptions!$A$4:$A$6,Assumptions!$B$4:$B$6)</x:f>
        <x:v>0</x:v>
      </x:c>
      <x:c r="Q1832" s="32" t="n">
        <x:f>XLOOKUP(F1832,Assumptions!$A$4:$A$6,Assumptions!$C$4:$C$6)</x:f>
        <x:v>0.229</x:v>
      </x:c>
      <x:c r="R1832" s="32" t="n">
        <x:f>XLOOKUP(F1832,Assumptions!$A$4:$A$6,Assumptions!$D$4:$D$6)</x:f>
        <x:v>0.015</x:v>
      </x:c>
      <x:c r="S1832" s="32" t="n">
        <x:f>XLOOKUP(F1832,Assumptions!$A$4:$A$6,Assumptions!$E$4:$E$6)</x:f>
        <x:v>0.0075</x:v>
      </x:c>
      <x:c r="T1832" s="32" t="n">
        <x:f>XLOOKUP(O1832,Assumptions!$H$4:$H$6,Assumptions!$I$4:$I$6)</x:f>
        <x:v>0.045</x:v>
      </x:c>
      <x:c r="U1832" s="30" t="n">
        <x:f>XLOOKUP(F1832,Assumptions!$A$4:$A$6,Assumptions!$F$4:$F$6)</x:f>
        <x:v>60</x:v>
      </x:c>
      <x:c r="V1832" s="60" t="n">
        <x:f>I1832*12</x:f>
        <x:v>1800</x:v>
      </x:c>
      <x:c r="W1832" s="60" t="n">
        <x:f>H1832*J1832*(1-K1832)*Q1832</x:f>
        <x:v>76.68768030000001</x:v>
      </x:c>
      <x:c r="X1832" s="60" t="n">
        <x:f>V1832*R1832</x:f>
        <x:v>27</x:v>
      </x:c>
      <x:c r="Y1832" s="60" t="n">
        <x:f>V1832*S1832</x:f>
        <x:v>13.5</x:v>
      </x:c>
      <x:c r="Z1832" s="60" t="n">
        <x:f>H1832*J1832*T1832</x:f>
        <x:v>39.1419</x:v>
      </x:c>
      <x:c r="AA1832" s="60" t="n">
        <x:f>P1832+W1832+X1832-Y1832-Z1832-U1832</x:f>
        <x:v>-8.954219699999989</x:v>
      </x:c>
      <x:c r="AB1832" s="32" t="n">
        <x:f>IFERROR(AA1832/(P1832+W1832+X1832),0)</x:f>
        <x:v>-0.0863576046266317</x:v>
      </x:c>
      <x:c r="AC1832" t="n">
        <x:f>IF(O1832="High",0,IF(I1832&gt;=1800,3,IF(I1832&gt;=900,2,1))+IF(K1832&gt;=0.9,2,IF(K1832&gt;=0.75,1,0))+IF(J1832&lt;=0.7,2,IF(J1832&lt;=0.85,1,0))+IF(M1832&gt;=8,1,0))</x:f>
        <x:v>0</x:v>
      </x:c>
      <x:c r="AD1832" t="str">
        <x:f>IF(AND(O1832&lt;&gt;"High",AC1832&gt;=Assumptions!$B$10,AA1832&gt;0),"Priority Growth",IF(AND(O1832="Low",AA1832&gt;0),"Maintain","Watch"))</x:f>
        <x:v>Watch</x:v>
      </x:c>
      <x:c r="AE1832" s="60" t="n">
        <x:f>MAX(AA1832,0)*N1832</x:f>
        <x:v>0</x:v>
      </x:c>
      <x:c r="AF1832" t="str">
        <x:f>IF(AND(AA1832&gt;=Assumptions!$B$11,O1832&lt;&gt;"High",OR(N1832&gt;=Assumptions!$B$12,M1832&lt;=6)),"High","Standard")</x:f>
        <x:v>Standard</x:v>
      </x:c>
    </x:row>
    <x:row r="1833">
      <x:c r="A1833" t="str">
        <x:f>'Raw_Data'!A1833</x:f>
        <x:v>C01832</x:v>
      </x:c>
      <x:c r="B1833" t="n">
        <x:f>'Raw_Data'!B1833</x:f>
        <x:v>27</x:v>
      </x:c>
      <x:c r="C1833" s="30" t="n">
        <x:f>'Raw_Data'!C1833</x:f>
        <x:v>47767</x:v>
      </x:c>
      <x:c r="D1833" t="n">
        <x:f>'Raw_Data'!D1833</x:f>
        <x:v>684</x:v>
      </x:c>
      <x:c r="E1833" t="n">
        <x:f>'Raw_Data'!E1833</x:f>
        <x:v>47</x:v>
      </x:c>
      <x:c r="F1833" t="str">
        <x:f>PROPER(TRIM('Raw_Data'!F1833))</x:f>
        <x:v>Classic</x:v>
      </x:c>
      <x:c r="G1833" t="str">
        <x:f>PROPER(TRIM('Raw_Data'!G1833))</x:f>
        <x:v>Partner</x:v>
      </x:c>
      <x:c r="H1833" s="60" t="n">
        <x:f>'Raw_Data'!H1833</x:f>
        <x:v>4906</x:v>
      </x:c>
      <x:c r="I1833" s="60" t="n">
        <x:f>'Raw_Data'!I1833</x:f>
        <x:v>674.93</x:v>
      </x:c>
      <x:c r="J1833" s="32" t="n">
        <x:f>'Raw_Data'!J1833</x:f>
        <x:v>0.465</x:v>
      </x:c>
      <x:c r="K1833" s="32" t="n">
        <x:f>'Raw_Data'!K1833</x:f>
        <x:v>0.766</x:v>
      </x:c>
      <x:c r="L1833" t="n">
        <x:f>'Raw_Data'!L1833</x:f>
        <x:v>0</x:v>
      </x:c>
      <x:c r="M1833" t="n">
        <x:f>IF('Raw_Data'!M1833="",Assumptions!$B$15,'Raw_Data'!M1833)</x:f>
        <x:v>6</x:v>
      </x:c>
      <x:c r="N1833" s="32" t="n">
        <x:f>'Raw_Data'!N1833</x:f>
        <x:v>0.183</x:v>
      </x:c>
      <x:c r="O1833" t="str">
        <x:f>IF(OR(D1833&lt;620,L1833&gt;=2,J1833&gt;0.9),"High",IF(OR(D1833&lt;700,L1833=1,J1833&gt;0.75),"Medium","Low"))</x:f>
        <x:v>Medium</x:v>
      </x:c>
      <x:c r="P1833" s="30" t="n">
        <x:f>XLOOKUP(F1833,Assumptions!$A$4:$A$6,Assumptions!$B$4:$B$6)</x:f>
        <x:v>0</x:v>
      </x:c>
      <x:c r="Q1833" s="32" t="n">
        <x:f>XLOOKUP(F1833,Assumptions!$A$4:$A$6,Assumptions!$C$4:$C$6)</x:f>
        <x:v>0.229</x:v>
      </x:c>
      <x:c r="R1833" s="32" t="n">
        <x:f>XLOOKUP(F1833,Assumptions!$A$4:$A$6,Assumptions!$D$4:$D$6)</x:f>
        <x:v>0.015</x:v>
      </x:c>
      <x:c r="S1833" s="32" t="n">
        <x:f>XLOOKUP(F1833,Assumptions!$A$4:$A$6,Assumptions!$E$4:$E$6)</x:f>
        <x:v>0.0075</x:v>
      </x:c>
      <x:c r="T1833" s="32" t="n">
        <x:f>XLOOKUP(O1833,Assumptions!$H$4:$H$6,Assumptions!$I$4:$I$6)</x:f>
        <x:v>0.012</x:v>
      </x:c>
      <x:c r="U1833" s="30" t="n">
        <x:f>XLOOKUP(F1833,Assumptions!$A$4:$A$6,Assumptions!$F$4:$F$6)</x:f>
        <x:v>60</x:v>
      </x:c>
      <x:c r="V1833" s="60" t="n">
        <x:f>I1833*12</x:f>
        <x:v>8099.16</x:v>
      </x:c>
      <x:c r="W1833" s="60" t="n">
        <x:f>H1833*J1833*(1-K1833)*Q1833</x:f>
        <x:v>122.24520594</x:v>
      </x:c>
      <x:c r="X1833" s="60" t="n">
        <x:f>V1833*R1833</x:f>
        <x:v>121.4874</x:v>
      </x:c>
      <x:c r="Y1833" s="60" t="n">
        <x:f>V1833*S1833</x:f>
        <x:v>60.7437</x:v>
      </x:c>
      <x:c r="Z1833" s="60" t="n">
        <x:f>H1833*J1833*T1833</x:f>
        <x:v>27.37548</x:v>
      </x:c>
      <x:c r="AA1833" s="60" t="n">
        <x:f>P1833+W1833+X1833-Y1833-Z1833-U1833</x:f>
        <x:v>95.61342593999998</x:v>
      </x:c>
      <x:c r="AB1833" s="32" t="n">
        <x:f>IFERROR(AA1833/(P1833+W1833+X1833),0)</x:f>
        <x:v>0.39228820276732806</x:v>
      </x:c>
      <x:c r="AC1833" t="n">
        <x:f>IF(O1833="High",0,IF(I1833&gt;=1800,3,IF(I1833&gt;=900,2,1))+IF(K1833&gt;=0.9,2,IF(K1833&gt;=0.75,1,0))+IF(J1833&lt;=0.7,2,IF(J1833&lt;=0.85,1,0))+IF(M1833&gt;=8,1,0))</x:f>
        <x:v>4</x:v>
      </x:c>
      <x:c r="AD1833" t="str">
        <x:f>IF(AND(O1833&lt;&gt;"High",AC1833&gt;=Assumptions!$B$10,AA1833&gt;0),"Priority Growth",IF(AND(O1833="Low",AA1833&gt;0),"Maintain","Watch"))</x:f>
        <x:v>Watch</x:v>
      </x:c>
      <x:c r="AE1833" s="60" t="n">
        <x:f>MAX(AA1833,0)*N1833</x:f>
        <x:v>17.49725694702</x:v>
      </x:c>
      <x:c r="AF1833" t="str">
        <x:f>IF(AND(AA1833&gt;=Assumptions!$B$11,O1833&lt;&gt;"High",OR(N1833&gt;=Assumptions!$B$12,M1833&lt;=6)),"High","Standard")</x:f>
        <x:v>Standard</x:v>
      </x:c>
    </x:row>
    <x:row r="1834">
      <x:c r="A1834" t="str">
        <x:f>'Raw_Data'!A1834</x:f>
        <x:v>C01833</x:v>
      </x:c>
      <x:c r="B1834" t="n">
        <x:f>'Raw_Data'!B1834</x:f>
        <x:v>32</x:v>
      </x:c>
      <x:c r="C1834" s="30" t="n">
        <x:f>'Raw_Data'!C1834</x:f>
        <x:v>43960</x:v>
      </x:c>
      <x:c r="D1834" t="n">
        <x:f>'Raw_Data'!D1834</x:f>
        <x:v>684</x:v>
      </x:c>
      <x:c r="E1834" t="n">
        <x:f>'Raw_Data'!E1834</x:f>
        <x:v>31</x:v>
      </x:c>
      <x:c r="F1834" t="str">
        <x:f>PROPER(TRIM('Raw_Data'!F1834))</x:f>
        <x:v>Classic</x:v>
      </x:c>
      <x:c r="G1834" t="str">
        <x:f>PROPER(TRIM('Raw_Data'!G1834))</x:f>
        <x:v>Branch</x:v>
      </x:c>
      <x:c r="H1834" s="60" t="n">
        <x:f>'Raw_Data'!H1834</x:f>
        <x:v>5820</x:v>
      </x:c>
      <x:c r="I1834" s="60" t="n">
        <x:f>'Raw_Data'!I1834</x:f>
        <x:v>887.63</x:v>
      </x:c>
      <x:c r="J1834" s="32" t="n">
        <x:f>'Raw_Data'!J1834</x:f>
        <x:v>0.362</x:v>
      </x:c>
      <x:c r="K1834" s="32" t="n">
        <x:f>'Raw_Data'!K1834</x:f>
        <x:v>0.857</x:v>
      </x:c>
      <x:c r="L1834" t="n">
        <x:f>'Raw_Data'!L1834</x:f>
        <x:v>0</x:v>
      </x:c>
      <x:c r="M1834" t="n">
        <x:f>IF('Raw_Data'!M1834="",Assumptions!$B$15,'Raw_Data'!M1834)</x:f>
        <x:v>5</x:v>
      </x:c>
      <x:c r="N1834" s="32" t="n">
        <x:f>'Raw_Data'!N1834</x:f>
        <x:v>0.215</x:v>
      </x:c>
      <x:c r="O1834" t="str">
        <x:f>IF(OR(D1834&lt;620,L1834&gt;=2,J1834&gt;0.9),"High",IF(OR(D1834&lt;700,L1834=1,J1834&gt;0.75),"Medium","Low"))</x:f>
        <x:v>Medium</x:v>
      </x:c>
      <x:c r="P1834" s="30" t="n">
        <x:f>XLOOKUP(F1834,Assumptions!$A$4:$A$6,Assumptions!$B$4:$B$6)</x:f>
        <x:v>0</x:v>
      </x:c>
      <x:c r="Q1834" s="32" t="n">
        <x:f>XLOOKUP(F1834,Assumptions!$A$4:$A$6,Assumptions!$C$4:$C$6)</x:f>
        <x:v>0.229</x:v>
      </x:c>
      <x:c r="R1834" s="32" t="n">
        <x:f>XLOOKUP(F1834,Assumptions!$A$4:$A$6,Assumptions!$D$4:$D$6)</x:f>
        <x:v>0.015</x:v>
      </x:c>
      <x:c r="S1834" s="32" t="n">
        <x:f>XLOOKUP(F1834,Assumptions!$A$4:$A$6,Assumptions!$E$4:$E$6)</x:f>
        <x:v>0.0075</x:v>
      </x:c>
      <x:c r="T1834" s="32" t="n">
        <x:f>XLOOKUP(O1834,Assumptions!$H$4:$H$6,Assumptions!$I$4:$I$6)</x:f>
        <x:v>0.012</x:v>
      </x:c>
      <x:c r="U1834" s="30" t="n">
        <x:f>XLOOKUP(F1834,Assumptions!$A$4:$A$6,Assumptions!$F$4:$F$6)</x:f>
        <x:v>60</x:v>
      </x:c>
      <x:c r="V1834" s="60" t="n">
        <x:f>I1834*12</x:f>
        <x:v>10651.56</x:v>
      </x:c>
      <x:c r="W1834" s="60" t="n">
        <x:f>H1834*J1834*(1-K1834)*Q1834</x:f>
        <x:v>68.99268948000001</x:v>
      </x:c>
      <x:c r="X1834" s="60" t="n">
        <x:f>V1834*R1834</x:f>
        <x:v>159.77339999999998</x:v>
      </x:c>
      <x:c r="Y1834" s="60" t="n">
        <x:f>V1834*S1834</x:f>
        <x:v>79.88669999999999</x:v>
      </x:c>
      <x:c r="Z1834" s="60" t="n">
        <x:f>H1834*J1834*T1834</x:f>
        <x:v>25.28208</x:v>
      </x:c>
      <x:c r="AA1834" s="60" t="n">
        <x:f>P1834+W1834+X1834-Y1834-Z1834-U1834</x:f>
        <x:v>63.59730948000001</x:v>
      </x:c>
      <x:c r="AB1834" s="32" t="n">
        <x:f>IFERROR(AA1834/(P1834+W1834+X1834),0)</x:f>
        <x:v>0.2780014713918517</x:v>
      </x:c>
      <x:c r="AC1834" t="n">
        <x:f>IF(O1834="High",0,IF(I1834&gt;=1800,3,IF(I1834&gt;=900,2,1))+IF(K1834&gt;=0.9,2,IF(K1834&gt;=0.75,1,0))+IF(J1834&lt;=0.7,2,IF(J1834&lt;=0.85,1,0))+IF(M1834&gt;=8,1,0))</x:f>
        <x:v>4</x:v>
      </x:c>
      <x:c r="AD1834" t="str">
        <x:f>IF(AND(O1834&lt;&gt;"High",AC1834&gt;=Assumptions!$B$10,AA1834&gt;0),"Priority Growth",IF(AND(O1834="Low",AA1834&gt;0),"Maintain","Watch"))</x:f>
        <x:v>Watch</x:v>
      </x:c>
      <x:c r="AE1834" s="60" t="n">
        <x:f>MAX(AA1834,0)*N1834</x:f>
        <x:v>13.673421538200001</x:v>
      </x:c>
      <x:c r="AF1834" t="str">
        <x:f>IF(AND(AA1834&gt;=Assumptions!$B$11,O1834&lt;&gt;"High",OR(N1834&gt;=Assumptions!$B$12,M1834&lt;=6)),"High","Standard")</x:f>
        <x:v>Standard</x:v>
      </x:c>
    </x:row>
    <x:row r="1835">
      <x:c r="A1835" t="str">
        <x:f>'Raw_Data'!A1835</x:f>
        <x:v>C01834</x:v>
      </x:c>
      <x:c r="B1835" t="n">
        <x:f>'Raw_Data'!B1835</x:f>
        <x:v>41</x:v>
      </x:c>
      <x:c r="C1835" s="30" t="n">
        <x:f>'Raw_Data'!C1835</x:f>
        <x:v>114920</x:v>
      </x:c>
      <x:c r="D1835" t="n">
        <x:f>'Raw_Data'!D1835</x:f>
        <x:v>644</x:v>
      </x:c>
      <x:c r="E1835" t="n">
        <x:f>'Raw_Data'!E1835</x:f>
        <x:v>10</x:v>
      </x:c>
      <x:c r="F1835" t="str">
        <x:f>PROPER(TRIM('Raw_Data'!F1835))</x:f>
        <x:v>Gold</x:v>
      </x:c>
      <x:c r="G1835" t="str">
        <x:f>PROPER(TRIM('Raw_Data'!G1835))</x:f>
        <x:v>Digital</x:v>
      </x:c>
      <x:c r="H1835" s="60" t="n">
        <x:f>'Raw_Data'!H1835</x:f>
        <x:v>12632</x:v>
      </x:c>
      <x:c r="I1835" s="60" t="n">
        <x:f>'Raw_Data'!I1835</x:f>
        <x:v>1536.54</x:v>
      </x:c>
      <x:c r="J1835" s="32" t="n">
        <x:f>'Raw_Data'!J1835</x:f>
        <x:v>0.388</x:v>
      </x:c>
      <x:c r="K1835" s="32" t="n">
        <x:f>'Raw_Data'!K1835</x:f>
        <x:v>0.667</x:v>
      </x:c>
      <x:c r="L1835" t="n">
        <x:f>'Raw_Data'!L1835</x:f>
        <x:v>0</x:v>
      </x:c>
      <x:c r="M1835" t="n">
        <x:f>IF('Raw_Data'!M1835="",Assumptions!$B$15,'Raw_Data'!M1835)</x:f>
        <x:v>9</x:v>
      </x:c>
      <x:c r="N1835" s="32" t="n">
        <x:f>'Raw_Data'!N1835</x:f>
        <x:v>0.02</x:v>
      </x:c>
      <x:c r="O1835" t="str">
        <x:f>IF(OR(D1835&lt;620,L1835&gt;=2,J1835&gt;0.9),"High",IF(OR(D1835&lt;700,L1835=1,J1835&gt;0.75),"Medium","Low"))</x:f>
        <x:v>Medium</x:v>
      </x:c>
      <x:c r="P1835" s="30" t="n">
        <x:f>XLOOKUP(F1835,Assumptions!$A$4:$A$6,Assumptions!$B$4:$B$6)</x:f>
        <x:v>95</x:v>
      </x:c>
      <x:c r="Q1835" s="32" t="n">
        <x:f>XLOOKUP(F1835,Assumptions!$A$4:$A$6,Assumptions!$C$4:$C$6)</x:f>
        <x:v>0.219</x:v>
      </x:c>
      <x:c r="R1835" s="32" t="n">
        <x:f>XLOOKUP(F1835,Assumptions!$A$4:$A$6,Assumptions!$D$4:$D$6)</x:f>
        <x:v>0.016</x:v>
      </x:c>
      <x:c r="S1835" s="32" t="n">
        <x:f>XLOOKUP(F1835,Assumptions!$A$4:$A$6,Assumptions!$E$4:$E$6)</x:f>
        <x:v>0.01</x:v>
      </x:c>
      <x:c r="T1835" s="32" t="n">
        <x:f>XLOOKUP(O1835,Assumptions!$H$4:$H$6,Assumptions!$I$4:$I$6)</x:f>
        <x:v>0.012</x:v>
      </x:c>
      <x:c r="U1835" s="30" t="n">
        <x:f>XLOOKUP(F1835,Assumptions!$A$4:$A$6,Assumptions!$F$4:$F$6)</x:f>
        <x:v>90</x:v>
      </x:c>
      <x:c r="V1835" s="60" t="n">
        <x:f>I1835*12</x:f>
        <x:v>18438.48</x:v>
      </x:c>
      <x:c r="W1835" s="60" t="n">
        <x:f>H1835*J1835*(1-K1835)*Q1835</x:f>
        <x:v>357.43097923199997</x:v>
      </x:c>
      <x:c r="X1835" s="60" t="n">
        <x:f>V1835*R1835</x:f>
        <x:v>295.01568</x:v>
      </x:c>
      <x:c r="Y1835" s="60" t="n">
        <x:f>V1835*S1835</x:f>
        <x:v>184.3848</x:v>
      </x:c>
      <x:c r="Z1835" s="60" t="n">
        <x:f>H1835*J1835*T1835</x:f>
        <x:v>58.814592000000005</x:v>
      </x:c>
      <x:c r="AA1835" s="60" t="n">
        <x:f>P1835+W1835+X1835-Y1835-Z1835-U1835</x:f>
        <x:v>414.24726723199996</x:v>
      </x:c>
      <x:c r="AB1835" s="32" t="n">
        <x:f>IFERROR(AA1835/(P1835+W1835+X1835),0)</x:f>
        <x:v>0.5542164944019393</x:v>
      </x:c>
      <x:c r="AC1835" t="n">
        <x:f>IF(O1835="High",0,IF(I1835&gt;=1800,3,IF(I1835&gt;=900,2,1))+IF(K1835&gt;=0.9,2,IF(K1835&gt;=0.75,1,0))+IF(J1835&lt;=0.7,2,IF(J1835&lt;=0.85,1,0))+IF(M1835&gt;=8,1,0))</x:f>
        <x:v>5</x:v>
      </x:c>
      <x:c r="AD1835" t="str">
        <x:f>IF(AND(O1835&lt;&gt;"High",AC1835&gt;=Assumptions!$B$10,AA1835&gt;0),"Priority Growth",IF(AND(O1835="Low",AA1835&gt;0),"Maintain","Watch"))</x:f>
        <x:v>Watch</x:v>
      </x:c>
      <x:c r="AE1835" s="60" t="n">
        <x:f>MAX(AA1835,0)*N1835</x:f>
        <x:v>8.284945344639999</x:v>
      </x:c>
      <x:c r="AF1835" t="str">
        <x:f>IF(AND(AA1835&gt;=Assumptions!$B$11,O1835&lt;&gt;"High",OR(N1835&gt;=Assumptions!$B$12,M1835&lt;=6)),"High","Standard")</x:f>
        <x:v>Standard</x:v>
      </x:c>
    </x:row>
    <x:row r="1836">
      <x:c r="A1836" t="str">
        <x:f>'Raw_Data'!A1836</x:f>
        <x:v>C01835</x:v>
      </x:c>
      <x:c r="B1836" t="n">
        <x:f>'Raw_Data'!B1836</x:f>
        <x:v>38</x:v>
      </x:c>
      <x:c r="C1836" s="30" t="n">
        <x:f>'Raw_Data'!C1836</x:f>
        <x:v>176087</x:v>
      </x:c>
      <x:c r="D1836" t="n">
        <x:f>'Raw_Data'!D1836</x:f>
        <x:v>713</x:v>
      </x:c>
      <x:c r="E1836" t="n">
        <x:f>'Raw_Data'!E1836</x:f>
        <x:v>84</x:v>
      </x:c>
      <x:c r="F1836" t="str">
        <x:f>PROPER(TRIM('Raw_Data'!F1836))</x:f>
        <x:v>Platinum</x:v>
      </x:c>
      <x:c r="G1836" t="str">
        <x:f>PROPER(TRIM('Raw_Data'!G1836))</x:f>
        <x:v>Branch</x:v>
      </x:c>
      <x:c r="H1836" s="60" t="n">
        <x:f>'Raw_Data'!H1836</x:f>
        <x:v>35658</x:v>
      </x:c>
      <x:c r="I1836" s="60" t="n">
        <x:f>'Raw_Data'!I1836</x:f>
        <x:v>4017.9</x:v>
      </x:c>
      <x:c r="J1836" s="32" t="n">
        <x:f>'Raw_Data'!J1836</x:f>
        <x:v>0.434</x:v>
      </x:c>
      <x:c r="K1836" s="32" t="n">
        <x:f>'Raw_Data'!K1836</x:f>
        <x:v>0.681</x:v>
      </x:c>
      <x:c r="L1836" t="n">
        <x:f>'Raw_Data'!L1836</x:f>
        <x:v>0</x:v>
      </x:c>
      <x:c r="M1836" t="n">
        <x:f>IF('Raw_Data'!M1836="",Assumptions!$B$15,'Raw_Data'!M1836)</x:f>
        <x:v>6</x:v>
      </x:c>
      <x:c r="N1836" s="32" t="n">
        <x:f>'Raw_Data'!N1836</x:f>
        <x:v>0.188</x:v>
      </x:c>
      <x:c r="O1836" t="str">
        <x:f>IF(OR(D1836&lt;620,L1836&gt;=2,J1836&gt;0.9),"High",IF(OR(D1836&lt;700,L1836=1,J1836&gt;0.75),"Medium","Low"))</x:f>
        <x:v>Low</x:v>
      </x:c>
      <x:c r="P1836" s="30" t="n">
        <x:f>XLOOKUP(F1836,Assumptions!$A$4:$A$6,Assumptions!$B$4:$B$6)</x:f>
        <x:v>195</x:v>
      </x:c>
      <x:c r="Q1836" s="32" t="n">
        <x:f>XLOOKUP(F1836,Assumptions!$A$4:$A$6,Assumptions!$C$4:$C$6)</x:f>
        <x:v>0.199</x:v>
      </x:c>
      <x:c r="R1836" s="32" t="n">
        <x:f>XLOOKUP(F1836,Assumptions!$A$4:$A$6,Assumptions!$D$4:$D$6)</x:f>
        <x:v>0.017</x:v>
      </x:c>
      <x:c r="S1836" s="32" t="n">
        <x:f>XLOOKUP(F1836,Assumptions!$A$4:$A$6,Assumptions!$E$4:$E$6)</x:f>
        <x:v>0.013</x:v>
      </x:c>
      <x:c r="T1836" s="32" t="n">
        <x:f>XLOOKUP(O1836,Assumptions!$H$4:$H$6,Assumptions!$I$4:$I$6)</x:f>
        <x:v>0.0035</x:v>
      </x:c>
      <x:c r="U1836" s="30" t="n">
        <x:f>XLOOKUP(F1836,Assumptions!$A$4:$A$6,Assumptions!$F$4:$F$6)</x:f>
        <x:v>140</x:v>
      </x:c>
      <x:c r="V1836" s="60" t="n">
        <x:f>I1836*12</x:f>
        <x:v>48214.8</x:v>
      </x:c>
      <x:c r="W1836" s="60" t="n">
        <x:f>H1836*J1836*(1-K1836)*Q1836</x:f>
        <x:v>982.404786132</x:v>
      </x:c>
      <x:c r="X1836" s="60" t="n">
        <x:f>V1836*R1836</x:f>
        <x:v>819.6516000000001</x:v>
      </x:c>
      <x:c r="Y1836" s="60" t="n">
        <x:f>V1836*S1836</x:f>
        <x:v>626.7924</x:v>
      </x:c>
      <x:c r="Z1836" s="60" t="n">
        <x:f>H1836*J1836*T1836</x:f>
        <x:v>54.164502</x:v>
      </x:c>
      <x:c r="AA1836" s="60" t="n">
        <x:f>P1836+W1836+X1836-Y1836-Z1836-U1836</x:f>
        <x:v>1176.099484132</x:v>
      </x:c>
      <x:c r="AB1836" s="32" t="n">
        <x:f>IFERROR(AA1836/(P1836+W1836+X1836),0)</x:f>
        <x:v>0.5889165134740783</x:v>
      </x:c>
      <x:c r="AC1836" t="n">
        <x:f>IF(O1836="High",0,IF(I1836&gt;=1800,3,IF(I1836&gt;=900,2,1))+IF(K1836&gt;=0.9,2,IF(K1836&gt;=0.75,1,0))+IF(J1836&lt;=0.7,2,IF(J1836&lt;=0.85,1,0))+IF(M1836&gt;=8,1,0))</x:f>
        <x:v>5</x:v>
      </x:c>
      <x:c r="AD1836" t="str">
        <x:f>IF(AND(O1836&lt;&gt;"High",AC1836&gt;=Assumptions!$B$10,AA1836&gt;0),"Priority Growth",IF(AND(O1836="Low",AA1836&gt;0),"Maintain","Watch"))</x:f>
        <x:v>Maintain</x:v>
      </x:c>
      <x:c r="AE1836" s="60" t="n">
        <x:f>MAX(AA1836,0)*N1836</x:f>
        <x:v>221.106703016816</x:v>
      </x:c>
      <x:c r="AF1836" t="str">
        <x:f>IF(AND(AA1836&gt;=Assumptions!$B$11,O1836&lt;&gt;"High",OR(N1836&gt;=Assumptions!$B$12,M1836&lt;=6)),"High","Standard")</x:f>
        <x:v>High</x:v>
      </x:c>
    </x:row>
    <x:row r="1837">
      <x:c r="A1837" t="str">
        <x:f>'Raw_Data'!A1837</x:f>
        <x:v>C01836</x:v>
      </x:c>
      <x:c r="B1837" t="n">
        <x:f>'Raw_Data'!B1837</x:f>
        <x:v>63</x:v>
      </x:c>
      <x:c r="C1837" s="30" t="n">
        <x:f>'Raw_Data'!C1837</x:f>
        <x:v>116580</x:v>
      </x:c>
      <x:c r="D1837" t="n">
        <x:f>'Raw_Data'!D1837</x:f>
        <x:v>645</x:v>
      </x:c>
      <x:c r="E1837" t="n">
        <x:f>'Raw_Data'!E1837</x:f>
        <x:v>33</x:v>
      </x:c>
      <x:c r="F1837" t="str">
        <x:f>PROPER(TRIM('Raw_Data'!F1837))</x:f>
        <x:v>Gold</x:v>
      </x:c>
      <x:c r="G1837" t="str">
        <x:f>PROPER(TRIM('Raw_Data'!G1837))</x:f>
        <x:v>Partner</x:v>
      </x:c>
      <x:c r="H1837" s="60" t="n">
        <x:f>'Raw_Data'!H1837</x:f>
        <x:v>12921</x:v>
      </x:c>
      <x:c r="I1837" s="60" t="n">
        <x:f>'Raw_Data'!I1837</x:f>
        <x:v>1625.9</x:v>
      </x:c>
      <x:c r="J1837" s="32" t="n">
        <x:f>'Raw_Data'!J1837</x:f>
        <x:v>0.578</x:v>
      </x:c>
      <x:c r="K1837" s="32" t="n">
        <x:f>'Raw_Data'!K1837</x:f>
        <x:v>0.625</x:v>
      </x:c>
      <x:c r="L1837" t="n">
        <x:f>'Raw_Data'!L1837</x:f>
        <x:v>0</x:v>
      </x:c>
      <x:c r="M1837" t="n">
        <x:f>IF('Raw_Data'!M1837="",Assumptions!$B$15,'Raw_Data'!M1837)</x:f>
        <x:v>9</x:v>
      </x:c>
      <x:c r="N1837" s="32" t="n">
        <x:f>'Raw_Data'!N1837</x:f>
        <x:v>0.02</x:v>
      </x:c>
      <x:c r="O1837" t="str">
        <x:f>IF(OR(D1837&lt;620,L1837&gt;=2,J1837&gt;0.9),"High",IF(OR(D1837&lt;700,L1837=1,J1837&gt;0.75),"Medium","Low"))</x:f>
        <x:v>Medium</x:v>
      </x:c>
      <x:c r="P1837" s="30" t="n">
        <x:f>XLOOKUP(F1837,Assumptions!$A$4:$A$6,Assumptions!$B$4:$B$6)</x:f>
        <x:v>95</x:v>
      </x:c>
      <x:c r="Q1837" s="32" t="n">
        <x:f>XLOOKUP(F1837,Assumptions!$A$4:$A$6,Assumptions!$C$4:$C$6)</x:f>
        <x:v>0.219</x:v>
      </x:c>
      <x:c r="R1837" s="32" t="n">
        <x:f>XLOOKUP(F1837,Assumptions!$A$4:$A$6,Assumptions!$D$4:$D$6)</x:f>
        <x:v>0.016</x:v>
      </x:c>
      <x:c r="S1837" s="32" t="n">
        <x:f>XLOOKUP(F1837,Assumptions!$A$4:$A$6,Assumptions!$E$4:$E$6)</x:f>
        <x:v>0.01</x:v>
      </x:c>
      <x:c r="T1837" s="32" t="n">
        <x:f>XLOOKUP(O1837,Assumptions!$H$4:$H$6,Assumptions!$I$4:$I$6)</x:f>
        <x:v>0.012</x:v>
      </x:c>
      <x:c r="U1837" s="30" t="n">
        <x:f>XLOOKUP(F1837,Assumptions!$A$4:$A$6,Assumptions!$F$4:$F$6)</x:f>
        <x:v>90</x:v>
      </x:c>
      <x:c r="V1837" s="60" t="n">
        <x:f>I1837*12</x:f>
        <x:v>19510.800000000003</x:v>
      </x:c>
      <x:c r="W1837" s="60" t="n">
        <x:f>H1837*J1837*(1-K1837)*Q1837</x:f>
        <x:v>613.33725825</x:v>
      </x:c>
      <x:c r="X1837" s="60" t="n">
        <x:f>V1837*R1837</x:f>
        <x:v>312.17280000000005</x:v>
      </x:c>
      <x:c r="Y1837" s="60" t="n">
        <x:f>V1837*S1837</x:f>
        <x:v>195.10800000000003</x:v>
      </x:c>
      <x:c r="Z1837" s="60" t="n">
        <x:f>H1837*J1837*T1837</x:f>
        <x:v>89.620056</x:v>
      </x:c>
      <x:c r="AA1837" s="60" t="n">
        <x:f>P1837+W1837+X1837-Y1837-Z1837-U1837</x:f>
        <x:v>645.78200225</x:v>
      </x:c>
      <x:c r="AB1837" s="32" t="n">
        <x:f>IFERROR(AA1837/(P1837+W1837+X1837),0)</x:f>
        <x:v>0.6328031723248329</x:v>
      </x:c>
      <x:c r="AC1837" t="n">
        <x:f>IF(O1837="High",0,IF(I1837&gt;=1800,3,IF(I1837&gt;=900,2,1))+IF(K1837&gt;=0.9,2,IF(K1837&gt;=0.75,1,0))+IF(J1837&lt;=0.7,2,IF(J1837&lt;=0.85,1,0))+IF(M1837&gt;=8,1,0))</x:f>
        <x:v>5</x:v>
      </x:c>
      <x:c r="AD1837" t="str">
        <x:f>IF(AND(O1837&lt;&gt;"High",AC1837&gt;=Assumptions!$B$10,AA1837&gt;0),"Priority Growth",IF(AND(O1837="Low",AA1837&gt;0),"Maintain","Watch"))</x:f>
        <x:v>Watch</x:v>
      </x:c>
      <x:c r="AE1837" s="60" t="n">
        <x:f>MAX(AA1837,0)*N1837</x:f>
        <x:v>12.915640045</x:v>
      </x:c>
      <x:c r="AF1837" t="str">
        <x:f>IF(AND(AA1837&gt;=Assumptions!$B$11,O1837&lt;&gt;"High",OR(N1837&gt;=Assumptions!$B$12,M1837&lt;=6)),"High","Standard")</x:f>
        <x:v>Standard</x:v>
      </x:c>
    </x:row>
    <x:row r="1838">
      <x:c r="A1838" t="str">
        <x:f>'Raw_Data'!A1838</x:f>
        <x:v>C01837</x:v>
      </x:c>
      <x:c r="B1838" t="n">
        <x:f>'Raw_Data'!B1838</x:f>
        <x:v>43</x:v>
      </x:c>
      <x:c r="C1838" s="30" t="n">
        <x:f>'Raw_Data'!C1838</x:f>
        <x:v>62003</x:v>
      </x:c>
      <x:c r="D1838" t="n">
        <x:f>'Raw_Data'!D1838</x:f>
        <x:v>655</x:v>
      </x:c>
      <x:c r="E1838" t="n">
        <x:f>'Raw_Data'!E1838</x:f>
        <x:v>7</x:v>
      </x:c>
      <x:c r="F1838" t="str">
        <x:f>PROPER(TRIM('Raw_Data'!F1838))</x:f>
        <x:v>Classic</x:v>
      </x:c>
      <x:c r="G1838" t="str">
        <x:f>PROPER(TRIM('Raw_Data'!G1838))</x:f>
        <x:v>Digital</x:v>
      </x:c>
      <x:c r="H1838" s="60" t="n">
        <x:f>'Raw_Data'!H1838</x:f>
        <x:v>5862</x:v>
      </x:c>
      <x:c r="I1838" s="60" t="n">
        <x:f>'Raw_Data'!I1838</x:f>
        <x:v>1107.76</x:v>
      </x:c>
      <x:c r="J1838" s="32" t="n">
        <x:f>'Raw_Data'!J1838</x:f>
        <x:v>0.368</x:v>
      </x:c>
      <x:c r="K1838" s="32" t="n">
        <x:f>'Raw_Data'!K1838</x:f>
        <x:v>0.847</x:v>
      </x:c>
      <x:c r="L1838" t="n">
        <x:f>'Raw_Data'!L1838</x:f>
        <x:v>0</x:v>
      </x:c>
      <x:c r="M1838" t="n">
        <x:f>IF('Raw_Data'!M1838="",Assumptions!$B$15,'Raw_Data'!M1838)</x:f>
        <x:v>8</x:v>
      </x:c>
      <x:c r="N1838" s="32" t="n">
        <x:f>'Raw_Data'!N1838</x:f>
        <x:v>0.067</x:v>
      </x:c>
      <x:c r="O1838" t="str">
        <x:f>IF(OR(D1838&lt;620,L1838&gt;=2,J1838&gt;0.9),"High",IF(OR(D1838&lt;700,L1838=1,J1838&gt;0.75),"Medium","Low"))</x:f>
        <x:v>Medium</x:v>
      </x:c>
      <x:c r="P1838" s="30" t="n">
        <x:f>XLOOKUP(F1838,Assumptions!$A$4:$A$6,Assumptions!$B$4:$B$6)</x:f>
        <x:v>0</x:v>
      </x:c>
      <x:c r="Q1838" s="32" t="n">
        <x:f>XLOOKUP(F1838,Assumptions!$A$4:$A$6,Assumptions!$C$4:$C$6)</x:f>
        <x:v>0.229</x:v>
      </x:c>
      <x:c r="R1838" s="32" t="n">
        <x:f>XLOOKUP(F1838,Assumptions!$A$4:$A$6,Assumptions!$D$4:$D$6)</x:f>
        <x:v>0.015</x:v>
      </x:c>
      <x:c r="S1838" s="32" t="n">
        <x:f>XLOOKUP(F1838,Assumptions!$A$4:$A$6,Assumptions!$E$4:$E$6)</x:f>
        <x:v>0.0075</x:v>
      </x:c>
      <x:c r="T1838" s="32" t="n">
        <x:f>XLOOKUP(O1838,Assumptions!$H$4:$H$6,Assumptions!$I$4:$I$6)</x:f>
        <x:v>0.012</x:v>
      </x:c>
      <x:c r="U1838" s="30" t="n">
        <x:f>XLOOKUP(F1838,Assumptions!$A$4:$A$6,Assumptions!$F$4:$F$6)</x:f>
        <x:v>60</x:v>
      </x:c>
      <x:c r="V1838" s="60" t="n">
        <x:f>I1838*12</x:f>
        <x:v>13293.119999999999</x:v>
      </x:c>
      <x:c r="W1838" s="60" t="n">
        <x:f>H1838*J1838*(1-K1838)*Q1838</x:f>
        <x:v>75.58237699200001</x:v>
      </x:c>
      <x:c r="X1838" s="60" t="n">
        <x:f>V1838*R1838</x:f>
        <x:v>199.39679999999998</x:v>
      </x:c>
      <x:c r="Y1838" s="60" t="n">
        <x:f>V1838*S1838</x:f>
        <x:v>99.69839999999999</x:v>
      </x:c>
      <x:c r="Z1838" s="60" t="n">
        <x:f>H1838*J1838*T1838</x:f>
        <x:v>25.886592</x:v>
      </x:c>
      <x:c r="AA1838" s="60" t="n">
        <x:f>P1838+W1838+X1838-Y1838-Z1838-U1838</x:f>
        <x:v>89.39418499200002</x:v>
      </x:c>
      <x:c r="AB1838" s="32" t="n">
        <x:f>IFERROR(AA1838/(P1838+W1838+X1838),0)</x:f>
        <x:v>0.32509437976316574</x:v>
      </x:c>
      <x:c r="AC1838" t="n">
        <x:f>IF(O1838="High",0,IF(I1838&gt;=1800,3,IF(I1838&gt;=900,2,1))+IF(K1838&gt;=0.9,2,IF(K1838&gt;=0.75,1,0))+IF(J1838&lt;=0.7,2,IF(J1838&lt;=0.85,1,0))+IF(M1838&gt;=8,1,0))</x:f>
        <x:v>6</x:v>
      </x:c>
      <x:c r="AD1838" t="str">
        <x:f>IF(AND(O1838&lt;&gt;"High",AC1838&gt;=Assumptions!$B$10,AA1838&gt;0),"Priority Growth",IF(AND(O1838="Low",AA1838&gt;0),"Maintain","Watch"))</x:f>
        <x:v>Priority Growth</x:v>
      </x:c>
      <x:c r="AE1838" s="60" t="n">
        <x:f>MAX(AA1838,0)*N1838</x:f>
        <x:v>5.989410394464001</x:v>
      </x:c>
      <x:c r="AF1838" t="str">
        <x:f>IF(AND(AA1838&gt;=Assumptions!$B$11,O1838&lt;&gt;"High",OR(N1838&gt;=Assumptions!$B$12,M1838&lt;=6)),"High","Standard")</x:f>
        <x:v>Standard</x:v>
      </x:c>
    </x:row>
    <x:row r="1839">
      <x:c r="A1839" t="str">
        <x:f>'Raw_Data'!A1839</x:f>
        <x:v>C01838</x:v>
      </x:c>
      <x:c r="B1839" t="n">
        <x:f>'Raw_Data'!B1839</x:f>
        <x:v>21</x:v>
      </x:c>
      <x:c r="C1839" s="30" t="n">
        <x:f>'Raw_Data'!C1839</x:f>
        <x:v>80894</x:v>
      </x:c>
      <x:c r="D1839" t="n">
        <x:f>'Raw_Data'!D1839</x:f>
        <x:v>741</x:v>
      </x:c>
      <x:c r="E1839" t="n">
        <x:f>'Raw_Data'!E1839</x:f>
        <x:v>85</x:v>
      </x:c>
      <x:c r="F1839" t="str">
        <x:f>PROPER(TRIM('Raw_Data'!F1839))</x:f>
        <x:v>Gold</x:v>
      </x:c>
      <x:c r="G1839" t="str">
        <x:f>PROPER(TRIM('Raw_Data'!G1839))</x:f>
        <x:v>Partner</x:v>
      </x:c>
      <x:c r="H1839" s="60" t="n">
        <x:f>'Raw_Data'!H1839</x:f>
        <x:v>14227</x:v>
      </x:c>
      <x:c r="I1839" s="60" t="n">
        <x:f>'Raw_Data'!I1839</x:f>
        <x:v>1428.33</x:v>
      </x:c>
      <x:c r="J1839" s="32" t="n">
        <x:f>'Raw_Data'!J1839</x:f>
        <x:v>0.406</x:v>
      </x:c>
      <x:c r="K1839" s="32" t="n">
        <x:f>'Raw_Data'!K1839</x:f>
        <x:v>0.938</x:v>
      </x:c>
      <x:c r="L1839" t="n">
        <x:f>'Raw_Data'!L1839</x:f>
        <x:v>0</x:v>
      </x:c>
      <x:c r="M1839" t="n">
        <x:f>IF('Raw_Data'!M1839="",Assumptions!$B$15,'Raw_Data'!M1839)</x:f>
        <x:v>7</x:v>
      </x:c>
      <x:c r="N1839" s="32" t="n">
        <x:f>'Raw_Data'!N1839</x:f>
        <x:v>0.15</x:v>
      </x:c>
      <x:c r="O1839" t="str">
        <x:f>IF(OR(D1839&lt;620,L1839&gt;=2,J1839&gt;0.9),"High",IF(OR(D1839&lt;700,L1839=1,J1839&gt;0.75),"Medium","Low"))</x:f>
        <x:v>Low</x:v>
      </x:c>
      <x:c r="P1839" s="30" t="n">
        <x:f>XLOOKUP(F1839,Assumptions!$A$4:$A$6,Assumptions!$B$4:$B$6)</x:f>
        <x:v>95</x:v>
      </x:c>
      <x:c r="Q1839" s="32" t="n">
        <x:f>XLOOKUP(F1839,Assumptions!$A$4:$A$6,Assumptions!$C$4:$C$6)</x:f>
        <x:v>0.219</x:v>
      </x:c>
      <x:c r="R1839" s="32" t="n">
        <x:f>XLOOKUP(F1839,Assumptions!$A$4:$A$6,Assumptions!$D$4:$D$6)</x:f>
        <x:v>0.016</x:v>
      </x:c>
      <x:c r="S1839" s="32" t="n">
        <x:f>XLOOKUP(F1839,Assumptions!$A$4:$A$6,Assumptions!$E$4:$E$6)</x:f>
        <x:v>0.01</x:v>
      </x:c>
      <x:c r="T1839" s="32" t="n">
        <x:f>XLOOKUP(O1839,Assumptions!$H$4:$H$6,Assumptions!$I$4:$I$6)</x:f>
        <x:v>0.0035</x:v>
      </x:c>
      <x:c r="U1839" s="30" t="n">
        <x:f>XLOOKUP(F1839,Assumptions!$A$4:$A$6,Assumptions!$F$4:$F$6)</x:f>
        <x:v>90</x:v>
      </x:c>
      <x:c r="V1839" s="60" t="n">
        <x:f>I1839*12</x:f>
        <x:v>17139.96</x:v>
      </x:c>
      <x:c r="W1839" s="60" t="n">
        <x:f>H1839*J1839*(1-K1839)*Q1839</x:f>
        <x:v>78.42872763600008</x:v>
      </x:c>
      <x:c r="X1839" s="60" t="n">
        <x:f>V1839*R1839</x:f>
        <x:v>274.23936</x:v>
      </x:c>
      <x:c r="Y1839" s="60" t="n">
        <x:f>V1839*S1839</x:f>
        <x:v>171.3996</x:v>
      </x:c>
      <x:c r="Z1839" s="60" t="n">
        <x:f>H1839*J1839*T1839</x:f>
        <x:v>20.216567</x:v>
      </x:c>
      <x:c r="AA1839" s="60" t="n">
        <x:f>P1839+W1839+X1839-Y1839-Z1839-U1839</x:f>
        <x:v>166.05192063600003</x:v>
      </x:c>
      <x:c r="AB1839" s="32" t="n">
        <x:f>IFERROR(AA1839/(P1839+W1839+X1839),0)</x:f>
        <x:v>0.3709264189745355</x:v>
      </x:c>
      <x:c r="AC1839" t="n">
        <x:f>IF(O1839="High",0,IF(I1839&gt;=1800,3,IF(I1839&gt;=900,2,1))+IF(K1839&gt;=0.9,2,IF(K1839&gt;=0.75,1,0))+IF(J1839&lt;=0.7,2,IF(J1839&lt;=0.85,1,0))+IF(M1839&gt;=8,1,0))</x:f>
        <x:v>6</x:v>
      </x:c>
      <x:c r="AD1839" t="str">
        <x:f>IF(AND(O1839&lt;&gt;"High",AC1839&gt;=Assumptions!$B$10,AA1839&gt;0),"Priority Growth",IF(AND(O1839="Low",AA1839&gt;0),"Maintain","Watch"))</x:f>
        <x:v>Priority Growth</x:v>
      </x:c>
      <x:c r="AE1839" s="60" t="n">
        <x:f>MAX(AA1839,0)*N1839</x:f>
        <x:v>24.907788095400004</x:v>
      </x:c>
      <x:c r="AF1839" t="str">
        <x:f>IF(AND(AA1839&gt;=Assumptions!$B$11,O1839&lt;&gt;"High",OR(N1839&gt;=Assumptions!$B$12,M1839&lt;=6)),"High","Standard")</x:f>
        <x:v>Standard</x:v>
      </x:c>
    </x:row>
    <x:row r="1840">
      <x:c r="A1840" t="str">
        <x:f>'Raw_Data'!A1840</x:f>
        <x:v>C01839</x:v>
      </x:c>
      <x:c r="B1840" t="n">
        <x:f>'Raw_Data'!B1840</x:f>
        <x:v>40</x:v>
      </x:c>
      <x:c r="C1840" s="30" t="n">
        <x:f>'Raw_Data'!C1840</x:f>
        <x:v>77325</x:v>
      </x:c>
      <x:c r="D1840" t="n">
        <x:f>'Raw_Data'!D1840</x:f>
        <x:v>786</x:v>
      </x:c>
      <x:c r="E1840" t="n">
        <x:f>'Raw_Data'!E1840</x:f>
        <x:v>21</x:v>
      </x:c>
      <x:c r="F1840" t="str">
        <x:f>PROPER(TRIM('Raw_Data'!F1840))</x:f>
        <x:v>Platinum</x:v>
      </x:c>
      <x:c r="G1840" t="str">
        <x:f>PROPER(TRIM('Raw_Data'!G1840))</x:f>
        <x:v>Digital</x:v>
      </x:c>
      <x:c r="H1840" s="60" t="n">
        <x:f>'Raw_Data'!H1840</x:f>
        <x:v>19900</x:v>
      </x:c>
      <x:c r="I1840" s="60" t="n">
        <x:f>'Raw_Data'!I1840</x:f>
        <x:v>1739.57</x:v>
      </x:c>
      <x:c r="J1840" s="32" t="n">
        <x:f>'Raw_Data'!J1840</x:f>
        <x:v>0.27</x:v>
      </x:c>
      <x:c r="K1840" s="32" t="n">
        <x:f>'Raw_Data'!K1840</x:f>
        <x:v>0.762</x:v>
      </x:c>
      <x:c r="L1840" t="n">
        <x:f>'Raw_Data'!L1840</x:f>
        <x:v>0</x:v>
      </x:c>
      <x:c r="M1840" t="n">
        <x:f>IF('Raw_Data'!M1840="",Assumptions!$B$15,'Raw_Data'!M1840)</x:f>
        <x:v>7</x:v>
      </x:c>
      <x:c r="N1840" s="32" t="n">
        <x:f>'Raw_Data'!N1840</x:f>
        <x:v>0.15</x:v>
      </x:c>
      <x:c r="O1840" t="str">
        <x:f>IF(OR(D1840&lt;620,L1840&gt;=2,J1840&gt;0.9),"High",IF(OR(D1840&lt;700,L1840=1,J1840&gt;0.75),"Medium","Low"))</x:f>
        <x:v>Low</x:v>
      </x:c>
      <x:c r="P1840" s="30" t="n">
        <x:f>XLOOKUP(F1840,Assumptions!$A$4:$A$6,Assumptions!$B$4:$B$6)</x:f>
        <x:v>195</x:v>
      </x:c>
      <x:c r="Q1840" s="32" t="n">
        <x:f>XLOOKUP(F1840,Assumptions!$A$4:$A$6,Assumptions!$C$4:$C$6)</x:f>
        <x:v>0.199</x:v>
      </x:c>
      <x:c r="R1840" s="32" t="n">
        <x:f>XLOOKUP(F1840,Assumptions!$A$4:$A$6,Assumptions!$D$4:$D$6)</x:f>
        <x:v>0.017</x:v>
      </x:c>
      <x:c r="S1840" s="32" t="n">
        <x:f>XLOOKUP(F1840,Assumptions!$A$4:$A$6,Assumptions!$E$4:$E$6)</x:f>
        <x:v>0.013</x:v>
      </x:c>
      <x:c r="T1840" s="32" t="n">
        <x:f>XLOOKUP(O1840,Assumptions!$H$4:$H$6,Assumptions!$I$4:$I$6)</x:f>
        <x:v>0.0035</x:v>
      </x:c>
      <x:c r="U1840" s="30" t="n">
        <x:f>XLOOKUP(F1840,Assumptions!$A$4:$A$6,Assumptions!$F$4:$F$6)</x:f>
        <x:v>140</x:v>
      </x:c>
      <x:c r="V1840" s="60" t="n">
        <x:f>I1840*12</x:f>
        <x:v>20874.84</x:v>
      </x:c>
      <x:c r="W1840" s="60" t="n">
        <x:f>H1840*J1840*(1-K1840)*Q1840</x:f>
        <x:v>254.476026</x:v>
      </x:c>
      <x:c r="X1840" s="60" t="n">
        <x:f>V1840*R1840</x:f>
        <x:v>354.87228000000005</x:v>
      </x:c>
      <x:c r="Y1840" s="60" t="n">
        <x:f>V1840*S1840</x:f>
        <x:v>271.37291999999997</x:v>
      </x:c>
      <x:c r="Z1840" s="60" t="n">
        <x:f>H1840*J1840*T1840</x:f>
        <x:v>18.805500000000002</x:v>
      </x:c>
      <x:c r="AA1840" s="60" t="n">
        <x:f>P1840+W1840+X1840-Y1840-Z1840-U1840</x:f>
        <x:v>374.169886</x:v>
      </x:c>
      <x:c r="AB1840" s="32" t="n">
        <x:f>IFERROR(AA1840/(P1840+W1840+X1840),0)</x:f>
        <x:v>0.46518390504324625</x:v>
      </x:c>
      <x:c r="AC1840" t="n">
        <x:f>IF(O1840="High",0,IF(I1840&gt;=1800,3,IF(I1840&gt;=900,2,1))+IF(K1840&gt;=0.9,2,IF(K1840&gt;=0.75,1,0))+IF(J1840&lt;=0.7,2,IF(J1840&lt;=0.85,1,0))+IF(M1840&gt;=8,1,0))</x:f>
        <x:v>5</x:v>
      </x:c>
      <x:c r="AD1840" t="str">
        <x:f>IF(AND(O1840&lt;&gt;"High",AC1840&gt;=Assumptions!$B$10,AA1840&gt;0),"Priority Growth",IF(AND(O1840="Low",AA1840&gt;0),"Maintain","Watch"))</x:f>
        <x:v>Maintain</x:v>
      </x:c>
      <x:c r="AE1840" s="60" t="n">
        <x:f>MAX(AA1840,0)*N1840</x:f>
        <x:v>56.1254829</x:v>
      </x:c>
      <x:c r="AF1840" t="str">
        <x:f>IF(AND(AA1840&gt;=Assumptions!$B$11,O1840&lt;&gt;"High",OR(N1840&gt;=Assumptions!$B$12,M1840&lt;=6)),"High","Standard")</x:f>
        <x:v>High</x:v>
      </x:c>
    </x:row>
    <x:row r="1841">
      <x:c r="A1841" t="str">
        <x:f>'Raw_Data'!A1841</x:f>
        <x:v>C01840</x:v>
      </x:c>
      <x:c r="B1841" t="n">
        <x:f>'Raw_Data'!B1841</x:f>
        <x:v>21</x:v>
      </x:c>
      <x:c r="C1841" s="30" t="n">
        <x:f>'Raw_Data'!C1841</x:f>
        <x:v>109415</x:v>
      </x:c>
      <x:c r="D1841" t="n">
        <x:f>'Raw_Data'!D1841</x:f>
        <x:v>650</x:v>
      </x:c>
      <x:c r="E1841" t="n">
        <x:f>'Raw_Data'!E1841</x:f>
        <x:v>80</x:v>
      </x:c>
      <x:c r="F1841" t="str">
        <x:f>PROPER(TRIM('Raw_Data'!F1841))</x:f>
        <x:v>Gold</x:v>
      </x:c>
      <x:c r="G1841" t="str">
        <x:f>PROPER(TRIM('Raw_Data'!G1841))</x:f>
        <x:v>Branch</x:v>
      </x:c>
      <x:c r="H1841" s="60" t="n">
        <x:f>'Raw_Data'!H1841</x:f>
        <x:v>13143</x:v>
      </x:c>
      <x:c r="I1841" s="60" t="n">
        <x:f>'Raw_Data'!I1841</x:f>
        <x:v>1605.91</x:v>
      </x:c>
      <x:c r="J1841" s="32" t="n">
        <x:f>'Raw_Data'!J1841</x:f>
        <x:v>0.434</x:v>
      </x:c>
      <x:c r="K1841" s="32" t="n">
        <x:f>'Raw_Data'!K1841</x:f>
        <x:v>0.793</x:v>
      </x:c>
      <x:c r="L1841" t="n">
        <x:f>'Raw_Data'!L1841</x:f>
        <x:v>0</x:v>
      </x:c>
      <x:c r="M1841" t="n">
        <x:f>IF('Raw_Data'!M1841="",Assumptions!$B$15,'Raw_Data'!M1841)</x:f>
        <x:v>9</x:v>
      </x:c>
      <x:c r="N1841" s="32" t="n">
        <x:f>'Raw_Data'!N1841</x:f>
        <x:v>0.026</x:v>
      </x:c>
      <x:c r="O1841" t="str">
        <x:f>IF(OR(D1841&lt;620,L1841&gt;=2,J1841&gt;0.9),"High",IF(OR(D1841&lt;700,L1841=1,J1841&gt;0.75),"Medium","Low"))</x:f>
        <x:v>Medium</x:v>
      </x:c>
      <x:c r="P1841" s="30" t="n">
        <x:f>XLOOKUP(F1841,Assumptions!$A$4:$A$6,Assumptions!$B$4:$B$6)</x:f>
        <x:v>95</x:v>
      </x:c>
      <x:c r="Q1841" s="32" t="n">
        <x:f>XLOOKUP(F1841,Assumptions!$A$4:$A$6,Assumptions!$C$4:$C$6)</x:f>
        <x:v>0.219</x:v>
      </x:c>
      <x:c r="R1841" s="32" t="n">
        <x:f>XLOOKUP(F1841,Assumptions!$A$4:$A$6,Assumptions!$D$4:$D$6)</x:f>
        <x:v>0.016</x:v>
      </x:c>
      <x:c r="S1841" s="32" t="n">
        <x:f>XLOOKUP(F1841,Assumptions!$A$4:$A$6,Assumptions!$E$4:$E$6)</x:f>
        <x:v>0.01</x:v>
      </x:c>
      <x:c r="T1841" s="32" t="n">
        <x:f>XLOOKUP(O1841,Assumptions!$H$4:$H$6,Assumptions!$I$4:$I$6)</x:f>
        <x:v>0.012</x:v>
      </x:c>
      <x:c r="U1841" s="30" t="n">
        <x:f>XLOOKUP(F1841,Assumptions!$A$4:$A$6,Assumptions!$F$4:$F$6)</x:f>
        <x:v>90</x:v>
      </x:c>
      <x:c r="V1841" s="60" t="n">
        <x:f>I1841*12</x:f>
        <x:v>19270.920000000002</x:v>
      </x:c>
      <x:c r="W1841" s="60" t="n">
        <x:f>H1841*J1841*(1-K1841)*Q1841</x:f>
        <x:v>258.58224264599994</x:v>
      </x:c>
      <x:c r="X1841" s="60" t="n">
        <x:f>V1841*R1841</x:f>
        <x:v>308.33472000000006</x:v>
      </x:c>
      <x:c r="Y1841" s="60" t="n">
        <x:f>V1841*S1841</x:f>
        <x:v>192.7092</x:v>
      </x:c>
      <x:c r="Z1841" s="60" t="n">
        <x:f>H1841*J1841*T1841</x:f>
        <x:v>68.448744</x:v>
      </x:c>
      <x:c r="AA1841" s="60" t="n">
        <x:f>P1841+W1841+X1841-Y1841-Z1841-U1841</x:f>
        <x:v>310.75901864599996</x:v>
      </x:c>
      <x:c r="AB1841" s="32" t="n">
        <x:f>IFERROR(AA1841/(P1841+W1841+X1841),0)</x:f>
        <x:v>0.4694833886772548</x:v>
      </x:c>
      <x:c r="AC1841" t="n">
        <x:f>IF(O1841="High",0,IF(I1841&gt;=1800,3,IF(I1841&gt;=900,2,1))+IF(K1841&gt;=0.9,2,IF(K1841&gt;=0.75,1,0))+IF(J1841&lt;=0.7,2,IF(J1841&lt;=0.85,1,0))+IF(M1841&gt;=8,1,0))</x:f>
        <x:v>6</x:v>
      </x:c>
      <x:c r="AD1841" t="str">
        <x:f>IF(AND(O1841&lt;&gt;"High",AC1841&gt;=Assumptions!$B$10,AA1841&gt;0),"Priority Growth",IF(AND(O1841="Low",AA1841&gt;0),"Maintain","Watch"))</x:f>
        <x:v>Priority Growth</x:v>
      </x:c>
      <x:c r="AE1841" s="60" t="n">
        <x:f>MAX(AA1841,0)*N1841</x:f>
        <x:v>8.079734484795999</x:v>
      </x:c>
      <x:c r="AF1841" t="str">
        <x:f>IF(AND(AA1841&gt;=Assumptions!$B$11,O1841&lt;&gt;"High",OR(N1841&gt;=Assumptions!$B$12,M1841&lt;=6)),"High","Standard")</x:f>
        <x:v>Standard</x:v>
      </x:c>
    </x:row>
    <x:row r="1842">
      <x:c r="A1842" t="str">
        <x:f>'Raw_Data'!A1842</x:f>
        <x:v>C01841</x:v>
      </x:c>
      <x:c r="B1842" t="n">
        <x:f>'Raw_Data'!B1842</x:f>
        <x:v>36</x:v>
      </x:c>
      <x:c r="C1842" s="30" t="n">
        <x:f>'Raw_Data'!C1842</x:f>
        <x:v>139064</x:v>
      </x:c>
      <x:c r="D1842" t="n">
        <x:f>'Raw_Data'!D1842</x:f>
        <x:v>767</x:v>
      </x:c>
      <x:c r="E1842" t="n">
        <x:f>'Raw_Data'!E1842</x:f>
        <x:v>52</x:v>
      </x:c>
      <x:c r="F1842" t="str">
        <x:f>PROPER(TRIM('Raw_Data'!F1842))</x:f>
        <x:v>Classic</x:v>
      </x:c>
      <x:c r="G1842" t="str">
        <x:f>PROPER(TRIM('Raw_Data'!G1842))</x:f>
        <x:v>Digital</x:v>
      </x:c>
      <x:c r="H1842" s="60" t="n">
        <x:f>'Raw_Data'!H1842</x:f>
        <x:v>17000</x:v>
      </x:c>
      <x:c r="I1842" s="60" t="n">
        <x:f>'Raw_Data'!I1842</x:f>
        <x:v>1767.67</x:v>
      </x:c>
      <x:c r="J1842" s="32" t="n">
        <x:f>'Raw_Data'!J1842</x:f>
        <x:v>0.4</x:v>
      </x:c>
      <x:c r="K1842" s="32" t="n">
        <x:f>'Raw_Data'!K1842</x:f>
        <x:v>0.982</x:v>
      </x:c>
      <x:c r="L1842" t="n">
        <x:f>'Raw_Data'!L1842</x:f>
        <x:v>0</x:v>
      </x:c>
      <x:c r="M1842" t="n">
        <x:f>IF('Raw_Data'!M1842="",Assumptions!$B$15,'Raw_Data'!M1842)</x:f>
        <x:v>9</x:v>
      </x:c>
      <x:c r="N1842" s="32" t="n">
        <x:f>'Raw_Data'!N1842</x:f>
        <x:v>0.057</x:v>
      </x:c>
      <x:c r="O1842" t="str">
        <x:f>IF(OR(D1842&lt;620,L1842&gt;=2,J1842&gt;0.9),"High",IF(OR(D1842&lt;700,L1842=1,J1842&gt;0.75),"Medium","Low"))</x:f>
        <x:v>Low</x:v>
      </x:c>
      <x:c r="P1842" s="30" t="n">
        <x:f>XLOOKUP(F1842,Assumptions!$A$4:$A$6,Assumptions!$B$4:$B$6)</x:f>
        <x:v>0</x:v>
      </x:c>
      <x:c r="Q1842" s="32" t="n">
        <x:f>XLOOKUP(F1842,Assumptions!$A$4:$A$6,Assumptions!$C$4:$C$6)</x:f>
        <x:v>0.229</x:v>
      </x:c>
      <x:c r="R1842" s="32" t="n">
        <x:f>XLOOKUP(F1842,Assumptions!$A$4:$A$6,Assumptions!$D$4:$D$6)</x:f>
        <x:v>0.015</x:v>
      </x:c>
      <x:c r="S1842" s="32" t="n">
        <x:f>XLOOKUP(F1842,Assumptions!$A$4:$A$6,Assumptions!$E$4:$E$6)</x:f>
        <x:v>0.0075</x:v>
      </x:c>
      <x:c r="T1842" s="32" t="n">
        <x:f>XLOOKUP(O1842,Assumptions!$H$4:$H$6,Assumptions!$I$4:$I$6)</x:f>
        <x:v>0.0035</x:v>
      </x:c>
      <x:c r="U1842" s="30" t="n">
        <x:f>XLOOKUP(F1842,Assumptions!$A$4:$A$6,Assumptions!$F$4:$F$6)</x:f>
        <x:v>60</x:v>
      </x:c>
      <x:c r="V1842" s="60" t="n">
        <x:f>I1842*12</x:f>
        <x:v>21212.04</x:v>
      </x:c>
      <x:c r="W1842" s="60" t="n">
        <x:f>H1842*J1842*(1-K1842)*Q1842</x:f>
        <x:v>28.029600000000027</x:v>
      </x:c>
      <x:c r="X1842" s="60" t="n">
        <x:f>V1842*R1842</x:f>
        <x:v>318.1806</x:v>
      </x:c>
      <x:c r="Y1842" s="60" t="n">
        <x:f>V1842*S1842</x:f>
        <x:v>159.0903</x:v>
      </x:c>
      <x:c r="Z1842" s="60" t="n">
        <x:f>H1842*J1842*T1842</x:f>
        <x:v>23.8</x:v>
      </x:c>
      <x:c r="AA1842" s="60" t="n">
        <x:f>P1842+W1842+X1842-Y1842-Z1842-U1842</x:f>
        <x:v>103.31990000000002</x:v>
      </x:c>
      <x:c r="AB1842" s="32" t="n">
        <x:f>IFERROR(AA1842/(P1842+W1842+X1842),0)</x:f>
        <x:v>0.29843112652371306</x:v>
      </x:c>
      <x:c r="AC1842" t="n">
        <x:f>IF(O1842="High",0,IF(I1842&gt;=1800,3,IF(I1842&gt;=900,2,1))+IF(K1842&gt;=0.9,2,IF(K1842&gt;=0.75,1,0))+IF(J1842&lt;=0.7,2,IF(J1842&lt;=0.85,1,0))+IF(M1842&gt;=8,1,0))</x:f>
        <x:v>7</x:v>
      </x:c>
      <x:c r="AD1842" t="str">
        <x:f>IF(AND(O1842&lt;&gt;"High",AC1842&gt;=Assumptions!$B$10,AA1842&gt;0),"Priority Growth",IF(AND(O1842="Low",AA1842&gt;0),"Maintain","Watch"))</x:f>
        <x:v>Priority Growth</x:v>
      </x:c>
      <x:c r="AE1842" s="60" t="n">
        <x:f>MAX(AA1842,0)*N1842</x:f>
        <x:v>5.889234300000001</x:v>
      </x:c>
      <x:c r="AF1842" t="str">
        <x:f>IF(AND(AA1842&gt;=Assumptions!$B$11,O1842&lt;&gt;"High",OR(N1842&gt;=Assumptions!$B$12,M1842&lt;=6)),"High","Standard")</x:f>
        <x:v>Standard</x:v>
      </x:c>
    </x:row>
    <x:row r="1843">
      <x:c r="A1843" t="str">
        <x:f>'Raw_Data'!A1843</x:f>
        <x:v>C01842</x:v>
      </x:c>
      <x:c r="B1843" t="n">
        <x:f>'Raw_Data'!B1843</x:f>
        <x:v>32</x:v>
      </x:c>
      <x:c r="C1843" s="30" t="n">
        <x:f>'Raw_Data'!C1843</x:f>
        <x:v>39003</x:v>
      </x:c>
      <x:c r="D1843" t="n">
        <x:f>'Raw_Data'!D1843</x:f>
        <x:v>749</x:v>
      </x:c>
      <x:c r="E1843" t="n">
        <x:f>'Raw_Data'!E1843</x:f>
        <x:v>111</x:v>
      </x:c>
      <x:c r="F1843" t="str">
        <x:f>PROPER(TRIM('Raw_Data'!F1843))</x:f>
        <x:v>Gold</x:v>
      </x:c>
      <x:c r="G1843" t="str">
        <x:f>PROPER(TRIM('Raw_Data'!G1843))</x:f>
        <x:v>Partner</x:v>
      </x:c>
      <x:c r="H1843" s="60" t="n">
        <x:f>'Raw_Data'!H1843</x:f>
        <x:v>8997</x:v>
      </x:c>
      <x:c r="I1843" s="60" t="n">
        <x:f>'Raw_Data'!I1843</x:f>
        <x:v>609.57</x:v>
      </x:c>
      <x:c r="J1843" s="32" t="n">
        <x:f>'Raw_Data'!J1843</x:f>
        <x:v>0.322</x:v>
      </x:c>
      <x:c r="K1843" s="32" t="n">
        <x:f>'Raw_Data'!K1843</x:f>
        <x:v>0.818</x:v>
      </x:c>
      <x:c r="L1843" t="n">
        <x:f>'Raw_Data'!L1843</x:f>
        <x:v>0</x:v>
      </x:c>
      <x:c r="M1843" t="n">
        <x:f>IF('Raw_Data'!M1843="",Assumptions!$B$15,'Raw_Data'!M1843)</x:f>
        <x:v>7.370408870408871</x:v>
      </x:c>
      <x:c r="N1843" s="32" t="n">
        <x:f>'Raw_Data'!N1843</x:f>
        <x:v>0.124</x:v>
      </x:c>
      <x:c r="O1843" t="str">
        <x:f>IF(OR(D1843&lt;620,L1843&gt;=2,J1843&gt;0.9),"High",IF(OR(D1843&lt;700,L1843=1,J1843&gt;0.75),"Medium","Low"))</x:f>
        <x:v>Low</x:v>
      </x:c>
      <x:c r="P1843" s="30" t="n">
        <x:f>XLOOKUP(F1843,Assumptions!$A$4:$A$6,Assumptions!$B$4:$B$6)</x:f>
        <x:v>95</x:v>
      </x:c>
      <x:c r="Q1843" s="32" t="n">
        <x:f>XLOOKUP(F1843,Assumptions!$A$4:$A$6,Assumptions!$C$4:$C$6)</x:f>
        <x:v>0.219</x:v>
      </x:c>
      <x:c r="R1843" s="32" t="n">
        <x:f>XLOOKUP(F1843,Assumptions!$A$4:$A$6,Assumptions!$D$4:$D$6)</x:f>
        <x:v>0.016</x:v>
      </x:c>
      <x:c r="S1843" s="32" t="n">
        <x:f>XLOOKUP(F1843,Assumptions!$A$4:$A$6,Assumptions!$E$4:$E$6)</x:f>
        <x:v>0.01</x:v>
      </x:c>
      <x:c r="T1843" s="32" t="n">
        <x:f>XLOOKUP(O1843,Assumptions!$H$4:$H$6,Assumptions!$I$4:$I$6)</x:f>
        <x:v>0.0035</x:v>
      </x:c>
      <x:c r="U1843" s="30" t="n">
        <x:f>XLOOKUP(F1843,Assumptions!$A$4:$A$6,Assumptions!$F$4:$F$6)</x:f>
        <x:v>90</x:v>
      </x:c>
      <x:c r="V1843" s="60" t="n">
        <x:f>I1843*12</x:f>
        <x:v>7314.84</x:v>
      </x:c>
      <x:c r="W1843" s="60" t="n">
        <x:f>H1843*J1843*(1-K1843)*Q1843</x:f>
        <x:v>115.46998117200005</x:v>
      </x:c>
      <x:c r="X1843" s="60" t="n">
        <x:f>V1843*R1843</x:f>
        <x:v>117.03744</x:v>
      </x:c>
      <x:c r="Y1843" s="60" t="n">
        <x:f>V1843*S1843</x:f>
        <x:v>73.14840000000001</x:v>
      </x:c>
      <x:c r="Z1843" s="60" t="n">
        <x:f>H1843*J1843*T1843</x:f>
        <x:v>10.139619</x:v>
      </x:c>
      <x:c r="AA1843" s="60" t="n">
        <x:f>P1843+W1843+X1843-Y1843-Z1843-U1843</x:f>
        <x:v>154.219402172</x:v>
      </x:c>
      <x:c r="AB1843" s="32" t="n">
        <x:f>IFERROR(AA1843/(P1843+W1843+X1843),0)</x:f>
        <x:v>0.47088826756999563</x:v>
      </x:c>
      <x:c r="AC1843" t="n">
        <x:f>IF(O1843="High",0,IF(I1843&gt;=1800,3,IF(I1843&gt;=900,2,1))+IF(K1843&gt;=0.9,2,IF(K1843&gt;=0.75,1,0))+IF(J1843&lt;=0.7,2,IF(J1843&lt;=0.85,1,0))+IF(M1843&gt;=8,1,0))</x:f>
        <x:v>4</x:v>
      </x:c>
      <x:c r="AD1843" t="str">
        <x:f>IF(AND(O1843&lt;&gt;"High",AC1843&gt;=Assumptions!$B$10,AA1843&gt;0),"Priority Growth",IF(AND(O1843="Low",AA1843&gt;0),"Maintain","Watch"))</x:f>
        <x:v>Maintain</x:v>
      </x:c>
      <x:c r="AE1843" s="60" t="n">
        <x:f>MAX(AA1843,0)*N1843</x:f>
        <x:v>19.123205869328</x:v>
      </x:c>
      <x:c r="AF1843" t="str">
        <x:f>IF(AND(AA1843&gt;=Assumptions!$B$11,O1843&lt;&gt;"High",OR(N1843&gt;=Assumptions!$B$12,M1843&lt;=6)),"High","Standard")</x:f>
        <x:v>Standard</x:v>
      </x:c>
    </x:row>
    <x:row r="1844">
      <x:c r="A1844" t="str">
        <x:f>'Raw_Data'!A1844</x:f>
        <x:v>C01843</x:v>
      </x:c>
      <x:c r="B1844" t="n">
        <x:f>'Raw_Data'!B1844</x:f>
        <x:v>44</x:v>
      </x:c>
      <x:c r="C1844" s="30" t="n">
        <x:f>'Raw_Data'!C1844</x:f>
        <x:v>122780</x:v>
      </x:c>
      <x:c r="D1844" t="n">
        <x:f>'Raw_Data'!D1844</x:f>
        <x:v>619</x:v>
      </x:c>
      <x:c r="E1844" t="n">
        <x:f>'Raw_Data'!E1844</x:f>
        <x:v>24</x:v>
      </x:c>
      <x:c r="F1844" t="str">
        <x:f>PROPER(TRIM('Raw_Data'!F1844))</x:f>
        <x:v>Gold</x:v>
      </x:c>
      <x:c r="G1844" t="str">
        <x:f>PROPER(TRIM('Raw_Data'!G1844))</x:f>
        <x:v>Digital</x:v>
      </x:c>
      <x:c r="H1844" s="60" t="n">
        <x:f>'Raw_Data'!H1844</x:f>
        <x:v>14209</x:v>
      </x:c>
      <x:c r="I1844" s="60" t="n">
        <x:f>'Raw_Data'!I1844</x:f>
        <x:v>1633.43</x:v>
      </x:c>
      <x:c r="J1844" s="32" t="n">
        <x:f>'Raw_Data'!J1844</x:f>
        <x:v>0.518</x:v>
      </x:c>
      <x:c r="K1844" s="32" t="n">
        <x:f>'Raw_Data'!K1844</x:f>
        <x:v>0.634</x:v>
      </x:c>
      <x:c r="L1844" t="n">
        <x:f>'Raw_Data'!L1844</x:f>
        <x:v>0</x:v>
      </x:c>
      <x:c r="M1844" t="n">
        <x:f>IF('Raw_Data'!M1844="",Assumptions!$B$15,'Raw_Data'!M1844)</x:f>
        <x:v>7.370408870408871</x:v>
      </x:c>
      <x:c r="N1844" s="32" t="n">
        <x:f>'Raw_Data'!N1844</x:f>
        <x:v>0.02</x:v>
      </x:c>
      <x:c r="O1844" t="str">
        <x:f>IF(OR(D1844&lt;620,L1844&gt;=2,J1844&gt;0.9),"High",IF(OR(D1844&lt;700,L1844=1,J1844&gt;0.75),"Medium","Low"))</x:f>
        <x:v>High</x:v>
      </x:c>
      <x:c r="P1844" s="30" t="n">
        <x:f>XLOOKUP(F1844,Assumptions!$A$4:$A$6,Assumptions!$B$4:$B$6)</x:f>
        <x:v>95</x:v>
      </x:c>
      <x:c r="Q1844" s="32" t="n">
        <x:f>XLOOKUP(F1844,Assumptions!$A$4:$A$6,Assumptions!$C$4:$C$6)</x:f>
        <x:v>0.219</x:v>
      </x:c>
      <x:c r="R1844" s="32" t="n">
        <x:f>XLOOKUP(F1844,Assumptions!$A$4:$A$6,Assumptions!$D$4:$D$6)</x:f>
        <x:v>0.016</x:v>
      </x:c>
      <x:c r="S1844" s="32" t="n">
        <x:f>XLOOKUP(F1844,Assumptions!$A$4:$A$6,Assumptions!$E$4:$E$6)</x:f>
        <x:v>0.01</x:v>
      </x:c>
      <x:c r="T1844" s="32" t="n">
        <x:f>XLOOKUP(O1844,Assumptions!$H$4:$H$6,Assumptions!$I$4:$I$6)</x:f>
        <x:v>0.045</x:v>
      </x:c>
      <x:c r="U1844" s="30" t="n">
        <x:f>XLOOKUP(F1844,Assumptions!$A$4:$A$6,Assumptions!$F$4:$F$6)</x:f>
        <x:v>90</x:v>
      </x:c>
      <x:c r="V1844" s="60" t="n">
        <x:f>I1844*12</x:f>
        <x:v>19601.16</x:v>
      </x:c>
      <x:c r="W1844" s="60" t="n">
        <x:f>H1844*J1844*(1-K1844)*Q1844</x:f>
        <x:v>589.954440348</x:v>
      </x:c>
      <x:c r="X1844" s="60" t="n">
        <x:f>V1844*R1844</x:f>
        <x:v>313.61856</x:v>
      </x:c>
      <x:c r="Y1844" s="60" t="n">
        <x:f>V1844*S1844</x:f>
        <x:v>196.01160000000002</x:v>
      </x:c>
      <x:c r="Z1844" s="60" t="n">
        <x:f>H1844*J1844*T1844</x:f>
        <x:v>331.21179</x:v>
      </x:c>
      <x:c r="AA1844" s="60" t="n">
        <x:f>P1844+W1844+X1844-Y1844-Z1844-U1844</x:f>
        <x:v>381.349610348</x:v>
      </x:c>
      <x:c r="AB1844" s="32" t="n">
        <x:f>IFERROR(AA1844/(P1844+W1844+X1844),0)</x:f>
        <x:v>0.38189457377187314</x:v>
      </x:c>
      <x:c r="AC1844" t="n">
        <x:f>IF(O1844="High",0,IF(I1844&gt;=1800,3,IF(I1844&gt;=900,2,1))+IF(K1844&gt;=0.9,2,IF(K1844&gt;=0.75,1,0))+IF(J1844&lt;=0.7,2,IF(J1844&lt;=0.85,1,0))+IF(M1844&gt;=8,1,0))</x:f>
        <x:v>0</x:v>
      </x:c>
      <x:c r="AD1844" t="str">
        <x:f>IF(AND(O1844&lt;&gt;"High",AC1844&gt;=Assumptions!$B$10,AA1844&gt;0),"Priority Growth",IF(AND(O1844="Low",AA1844&gt;0),"Maintain","Watch"))</x:f>
        <x:v>Watch</x:v>
      </x:c>
      <x:c r="AE1844" s="60" t="n">
        <x:f>MAX(AA1844,0)*N1844</x:f>
        <x:v>7.62699220696</x:v>
      </x:c>
      <x:c r="AF1844" t="str">
        <x:f>IF(AND(AA1844&gt;=Assumptions!$B$11,O1844&lt;&gt;"High",OR(N1844&gt;=Assumptions!$B$12,M1844&lt;=6)),"High","Standard")</x:f>
        <x:v>Standard</x:v>
      </x:c>
    </x:row>
    <x:row r="1845">
      <x:c r="A1845" t="str">
        <x:f>'Raw_Data'!A1845</x:f>
        <x:v>C01844</x:v>
      </x:c>
      <x:c r="B1845" t="n">
        <x:f>'Raw_Data'!B1845</x:f>
        <x:v>46</x:v>
      </x:c>
      <x:c r="C1845" s="30" t="n">
        <x:f>'Raw_Data'!C1845</x:f>
        <x:v>70477</x:v>
      </x:c>
      <x:c r="D1845" t="n">
        <x:f>'Raw_Data'!D1845</x:f>
        <x:v>589</x:v>
      </x:c>
      <x:c r="E1845" t="n">
        <x:f>'Raw_Data'!E1845</x:f>
        <x:v>46</x:v>
      </x:c>
      <x:c r="F1845" t="str">
        <x:f>PROPER(TRIM('Raw_Data'!F1845))</x:f>
        <x:v>Classic</x:v>
      </x:c>
      <x:c r="G1845" t="str">
        <x:f>PROPER(TRIM('Raw_Data'!G1845))</x:f>
        <x:v>Branch</x:v>
      </x:c>
      <x:c r="H1845" s="60" t="n">
        <x:f>'Raw_Data'!H1845</x:f>
        <x:v>5643</x:v>
      </x:c>
      <x:c r="I1845" s="60" t="n">
        <x:f>'Raw_Data'!I1845</x:f>
        <x:v>923.11</x:v>
      </x:c>
      <x:c r="J1845" s="32" t="n">
        <x:f>'Raw_Data'!J1845</x:f>
        <x:v>0.446</x:v>
      </x:c>
      <x:c r="K1845" s="32" t="n">
        <x:f>'Raw_Data'!K1845</x:f>
        <x:v>0.633</x:v>
      </x:c>
      <x:c r="L1845" t="n">
        <x:f>'Raw_Data'!L1845</x:f>
        <x:v>0</x:v>
      </x:c>
      <x:c r="M1845" t="n">
        <x:f>IF('Raw_Data'!M1845="",Assumptions!$B$15,'Raw_Data'!M1845)</x:f>
        <x:v>6</x:v>
      </x:c>
      <x:c r="N1845" s="32" t="n">
        <x:f>'Raw_Data'!N1845</x:f>
        <x:v>0.189</x:v>
      </x:c>
      <x:c r="O1845" t="str">
        <x:f>IF(OR(D1845&lt;620,L1845&gt;=2,J1845&gt;0.9),"High",IF(OR(D1845&lt;700,L1845=1,J1845&gt;0.75),"Medium","Low"))</x:f>
        <x:v>High</x:v>
      </x:c>
      <x:c r="P1845" s="30" t="n">
        <x:f>XLOOKUP(F1845,Assumptions!$A$4:$A$6,Assumptions!$B$4:$B$6)</x:f>
        <x:v>0</x:v>
      </x:c>
      <x:c r="Q1845" s="32" t="n">
        <x:f>XLOOKUP(F1845,Assumptions!$A$4:$A$6,Assumptions!$C$4:$C$6)</x:f>
        <x:v>0.229</x:v>
      </x:c>
      <x:c r="R1845" s="32" t="n">
        <x:f>XLOOKUP(F1845,Assumptions!$A$4:$A$6,Assumptions!$D$4:$D$6)</x:f>
        <x:v>0.015</x:v>
      </x:c>
      <x:c r="S1845" s="32" t="n">
        <x:f>XLOOKUP(F1845,Assumptions!$A$4:$A$6,Assumptions!$E$4:$E$6)</x:f>
        <x:v>0.0075</x:v>
      </x:c>
      <x:c r="T1845" s="32" t="n">
        <x:f>XLOOKUP(O1845,Assumptions!$H$4:$H$6,Assumptions!$I$4:$I$6)</x:f>
        <x:v>0.045</x:v>
      </x:c>
      <x:c r="U1845" s="30" t="n">
        <x:f>XLOOKUP(F1845,Assumptions!$A$4:$A$6,Assumptions!$F$4:$F$6)</x:f>
        <x:v>60</x:v>
      </x:c>
      <x:c r="V1845" s="60" t="n">
        <x:f>I1845*12</x:f>
        <x:v>11077.32</x:v>
      </x:c>
      <x:c r="W1845" s="60" t="n">
        <x:f>H1845*J1845*(1-K1845)*Q1845</x:f>
        <x:v>211.51757345400003</x:v>
      </x:c>
      <x:c r="X1845" s="60" t="n">
        <x:f>V1845*R1845</x:f>
        <x:v>166.1598</x:v>
      </x:c>
      <x:c r="Y1845" s="60" t="n">
        <x:f>V1845*S1845</x:f>
        <x:v>83.0799</x:v>
      </x:c>
      <x:c r="Z1845" s="60" t="n">
        <x:f>H1845*J1845*T1845</x:f>
        <x:v>113.25501000000001</x:v>
      </x:c>
      <x:c r="AA1845" s="60" t="n">
        <x:f>P1845+W1845+X1845-Y1845-Z1845-U1845</x:f>
        <x:v>121.34246345399998</x:v>
      </x:c>
      <x:c r="AB1845" s="32" t="n">
        <x:f>IFERROR(AA1845/(P1845+W1845+X1845),0)</x:f>
        <x:v>0.3212860287188455</x:v>
      </x:c>
      <x:c r="AC1845" t="n">
        <x:f>IF(O1845="High",0,IF(I1845&gt;=1800,3,IF(I1845&gt;=900,2,1))+IF(K1845&gt;=0.9,2,IF(K1845&gt;=0.75,1,0))+IF(J1845&lt;=0.7,2,IF(J1845&lt;=0.85,1,0))+IF(M1845&gt;=8,1,0))</x:f>
        <x:v>0</x:v>
      </x:c>
      <x:c r="AD1845" t="str">
        <x:f>IF(AND(O1845&lt;&gt;"High",AC1845&gt;=Assumptions!$B$10,AA1845&gt;0),"Priority Growth",IF(AND(O1845="Low",AA1845&gt;0),"Maintain","Watch"))</x:f>
        <x:v>Watch</x:v>
      </x:c>
      <x:c r="AE1845" s="60" t="n">
        <x:f>MAX(AA1845,0)*N1845</x:f>
        <x:v>22.933725592805995</x:v>
      </x:c>
      <x:c r="AF1845" t="str">
        <x:f>IF(AND(AA1845&gt;=Assumptions!$B$11,O1845&lt;&gt;"High",OR(N1845&gt;=Assumptions!$B$12,M1845&lt;=6)),"High","Standard")</x:f>
        <x:v>Standard</x:v>
      </x:c>
    </x:row>
    <x:row r="1846">
      <x:c r="A1846" t="str">
        <x:f>'Raw_Data'!A1846</x:f>
        <x:v>C01845</x:v>
      </x:c>
      <x:c r="B1846" t="n">
        <x:f>'Raw_Data'!B1846</x:f>
        <x:v>32</x:v>
      </x:c>
      <x:c r="C1846" s="30" t="n">
        <x:f>'Raw_Data'!C1846</x:f>
        <x:v>28000</x:v>
      </x:c>
      <x:c r="D1846" t="n">
        <x:f>'Raw_Data'!D1846</x:f>
        <x:v>685</x:v>
      </x:c>
      <x:c r="E1846" t="n">
        <x:f>'Raw_Data'!E1846</x:f>
        <x:v>35</x:v>
      </x:c>
      <x:c r="F1846" t="str">
        <x:f>PROPER(TRIM('Raw_Data'!F1846))</x:f>
        <x:v>Classic</x:v>
      </x:c>
      <x:c r="G1846" t="str">
        <x:f>PROPER(TRIM('Raw_Data'!G1846))</x:f>
        <x:v>Branch</x:v>
      </x:c>
      <x:c r="H1846" s="60" t="n">
        <x:f>'Raw_Data'!H1846</x:f>
        <x:v>3637</x:v>
      </x:c>
      <x:c r="I1846" s="60" t="n">
        <x:f>'Raw_Data'!I1846</x:f>
        <x:v>283.3</x:v>
      </x:c>
      <x:c r="J1846" s="32" t="n">
        <x:f>'Raw_Data'!J1846</x:f>
        <x:v>0.565</x:v>
      </x:c>
      <x:c r="K1846" s="32" t="n">
        <x:f>'Raw_Data'!K1846</x:f>
        <x:v>0.792</x:v>
      </x:c>
      <x:c r="L1846" t="n">
        <x:f>'Raw_Data'!L1846</x:f>
        <x:v>0</x:v>
      </x:c>
      <x:c r="M1846" t="n">
        <x:f>IF('Raw_Data'!M1846="",Assumptions!$B$15,'Raw_Data'!M1846)</x:f>
        <x:v>8</x:v>
      </x:c>
      <x:c r="N1846" s="32" t="n">
        <x:f>'Raw_Data'!N1846</x:f>
        <x:v>0.026</x:v>
      </x:c>
      <x:c r="O1846" t="str">
        <x:f>IF(OR(D1846&lt;620,L1846&gt;=2,J1846&gt;0.9),"High",IF(OR(D1846&lt;700,L1846=1,J1846&gt;0.75),"Medium","Low"))</x:f>
        <x:v>Medium</x:v>
      </x:c>
      <x:c r="P1846" s="30" t="n">
        <x:f>XLOOKUP(F1846,Assumptions!$A$4:$A$6,Assumptions!$B$4:$B$6)</x:f>
        <x:v>0</x:v>
      </x:c>
      <x:c r="Q1846" s="32" t="n">
        <x:f>XLOOKUP(F1846,Assumptions!$A$4:$A$6,Assumptions!$C$4:$C$6)</x:f>
        <x:v>0.229</x:v>
      </x:c>
      <x:c r="R1846" s="32" t="n">
        <x:f>XLOOKUP(F1846,Assumptions!$A$4:$A$6,Assumptions!$D$4:$D$6)</x:f>
        <x:v>0.015</x:v>
      </x:c>
      <x:c r="S1846" s="32" t="n">
        <x:f>XLOOKUP(F1846,Assumptions!$A$4:$A$6,Assumptions!$E$4:$E$6)</x:f>
        <x:v>0.0075</x:v>
      </x:c>
      <x:c r="T1846" s="32" t="n">
        <x:f>XLOOKUP(O1846,Assumptions!$H$4:$H$6,Assumptions!$I$4:$I$6)</x:f>
        <x:v>0.012</x:v>
      </x:c>
      <x:c r="U1846" s="30" t="n">
        <x:f>XLOOKUP(F1846,Assumptions!$A$4:$A$6,Assumptions!$F$4:$F$6)</x:f>
        <x:v>60</x:v>
      </x:c>
      <x:c r="V1846" s="60" t="n">
        <x:f>I1846*12</x:f>
        <x:v>3399.6000000000004</x:v>
      </x:c>
      <x:c r="W1846" s="60" t="n">
        <x:f>H1846*J1846*(1-K1846)*Q1846</x:f>
        <x:v>97.87923495999998</x:v>
      </x:c>
      <x:c r="X1846" s="60" t="n">
        <x:f>V1846*R1846</x:f>
        <x:v>50.99400000000001</x:v>
      </x:c>
      <x:c r="Y1846" s="60" t="n">
        <x:f>V1846*S1846</x:f>
        <x:v>25.497000000000003</x:v>
      </x:c>
      <x:c r="Z1846" s="60" t="n">
        <x:f>H1846*J1846*T1846</x:f>
        <x:v>24.658859999999997</x:v>
      </x:c>
      <x:c r="AA1846" s="60" t="n">
        <x:f>P1846+W1846+X1846-Y1846-Z1846-U1846</x:f>
        <x:v>38.71737496</x:v>
      </x:c>
      <x:c r="AB1846" s="32" t="n">
        <x:f>IFERROR(AA1846/(P1846+W1846+X1846),0)</x:f>
        <x:v>0.2600694138902992</x:v>
      </x:c>
      <x:c r="AC1846" t="n">
        <x:f>IF(O1846="High",0,IF(I1846&gt;=1800,3,IF(I1846&gt;=900,2,1))+IF(K1846&gt;=0.9,2,IF(K1846&gt;=0.75,1,0))+IF(J1846&lt;=0.7,2,IF(J1846&lt;=0.85,1,0))+IF(M1846&gt;=8,1,0))</x:f>
        <x:v>5</x:v>
      </x:c>
      <x:c r="AD1846" t="str">
        <x:f>IF(AND(O1846&lt;&gt;"High",AC1846&gt;=Assumptions!$B$10,AA1846&gt;0),"Priority Growth",IF(AND(O1846="Low",AA1846&gt;0),"Maintain","Watch"))</x:f>
        <x:v>Watch</x:v>
      </x:c>
      <x:c r="AE1846" s="60" t="n">
        <x:f>MAX(AA1846,0)*N1846</x:f>
        <x:v>1.00665174896</x:v>
      </x:c>
      <x:c r="AF1846" t="str">
        <x:f>IF(AND(AA1846&gt;=Assumptions!$B$11,O1846&lt;&gt;"High",OR(N1846&gt;=Assumptions!$B$12,M1846&lt;=6)),"High","Standard")</x:f>
        <x:v>Standard</x:v>
      </x:c>
    </x:row>
    <x:row r="1847">
      <x:c r="A1847" t="str">
        <x:f>'Raw_Data'!A1847</x:f>
        <x:v>C01846</x:v>
      </x:c>
      <x:c r="B1847" t="n">
        <x:f>'Raw_Data'!B1847</x:f>
        <x:v>38</x:v>
      </x:c>
      <x:c r="C1847" s="30" t="n">
        <x:f>'Raw_Data'!C1847</x:f>
        <x:v>76370</x:v>
      </x:c>
      <x:c r="D1847" t="n">
        <x:f>'Raw_Data'!D1847</x:f>
        <x:v>565</x:v>
      </x:c>
      <x:c r="E1847" t="n">
        <x:f>'Raw_Data'!E1847</x:f>
        <x:v>63</x:v>
      </x:c>
      <x:c r="F1847" t="str">
        <x:f>PROPER(TRIM('Raw_Data'!F1847))</x:f>
        <x:v>Classic</x:v>
      </x:c>
      <x:c r="G1847" t="str">
        <x:f>PROPER(TRIM('Raw_Data'!G1847))</x:f>
        <x:v>Branch</x:v>
      </x:c>
      <x:c r="H1847" s="60" t="n">
        <x:f>'Raw_Data'!H1847</x:f>
        <x:v>1203</x:v>
      </x:c>
      <x:c r="I1847" s="60" t="n">
        <x:f>'Raw_Data'!I1847</x:f>
        <x:v>459.47</x:v>
      </x:c>
      <x:c r="J1847" s="32" t="n">
        <x:f>'Raw_Data'!J1847</x:f>
        <x:v>0.407</x:v>
      </x:c>
      <x:c r="K1847" s="32" t="n">
        <x:f>'Raw_Data'!K1847</x:f>
        <x:v>0.565</x:v>
      </x:c>
      <x:c r="L1847" t="n">
        <x:f>'Raw_Data'!L1847</x:f>
        <x:v>0</x:v>
      </x:c>
      <x:c r="M1847" t="n">
        <x:f>IF('Raw_Data'!M1847="",Assumptions!$B$15,'Raw_Data'!M1847)</x:f>
        <x:v>9</x:v>
      </x:c>
      <x:c r="N1847" s="32" t="n">
        <x:f>'Raw_Data'!N1847</x:f>
        <x:v>0.02</x:v>
      </x:c>
      <x:c r="O1847" t="str">
        <x:f>IF(OR(D1847&lt;620,L1847&gt;=2,J1847&gt;0.9),"High",IF(OR(D1847&lt;700,L1847=1,J1847&gt;0.75),"Medium","Low"))</x:f>
        <x:v>High</x:v>
      </x:c>
      <x:c r="P1847" s="30" t="n">
        <x:f>XLOOKUP(F1847,Assumptions!$A$4:$A$6,Assumptions!$B$4:$B$6)</x:f>
        <x:v>0</x:v>
      </x:c>
      <x:c r="Q1847" s="32" t="n">
        <x:f>XLOOKUP(F1847,Assumptions!$A$4:$A$6,Assumptions!$C$4:$C$6)</x:f>
        <x:v>0.229</x:v>
      </x:c>
      <x:c r="R1847" s="32" t="n">
        <x:f>XLOOKUP(F1847,Assumptions!$A$4:$A$6,Assumptions!$D$4:$D$6)</x:f>
        <x:v>0.015</x:v>
      </x:c>
      <x:c r="S1847" s="32" t="n">
        <x:f>XLOOKUP(F1847,Assumptions!$A$4:$A$6,Assumptions!$E$4:$E$6)</x:f>
        <x:v>0.0075</x:v>
      </x:c>
      <x:c r="T1847" s="32" t="n">
        <x:f>XLOOKUP(O1847,Assumptions!$H$4:$H$6,Assumptions!$I$4:$I$6)</x:f>
        <x:v>0.045</x:v>
      </x:c>
      <x:c r="U1847" s="30" t="n">
        <x:f>XLOOKUP(F1847,Assumptions!$A$4:$A$6,Assumptions!$F$4:$F$6)</x:f>
        <x:v>60</x:v>
      </x:c>
      <x:c r="V1847" s="60" t="n">
        <x:f>I1847*12</x:f>
        <x:v>5513.64</x:v>
      </x:c>
      <x:c r="W1847" s="60" t="n">
        <x:f>H1847*J1847*(1-K1847)*Q1847</x:f>
        <x:v>48.77359591500001</x:v>
      </x:c>
      <x:c r="X1847" s="60" t="n">
        <x:f>V1847*R1847</x:f>
        <x:v>82.7046</x:v>
      </x:c>
      <x:c r="Y1847" s="60" t="n">
        <x:f>V1847*S1847</x:f>
        <x:v>41.3523</x:v>
      </x:c>
      <x:c r="Z1847" s="60" t="n">
        <x:f>H1847*J1847*T1847</x:f>
        <x:v>22.032944999999998</x:v>
      </x:c>
      <x:c r="AA1847" s="60" t="n">
        <x:f>P1847+W1847+X1847-Y1847-Z1847-U1847</x:f>
        <x:v>8.092950915000017</x:v>
      </x:c>
      <x:c r="AB1847" s="32" t="n">
        <x:f>IFERROR(AA1847/(P1847+W1847+X1847),0)</x:f>
        <x:v>0.06155355919419574</x:v>
      </x:c>
      <x:c r="AC1847" t="n">
        <x:f>IF(O1847="High",0,IF(I1847&gt;=1800,3,IF(I1847&gt;=900,2,1))+IF(K1847&gt;=0.9,2,IF(K1847&gt;=0.75,1,0))+IF(J1847&lt;=0.7,2,IF(J1847&lt;=0.85,1,0))+IF(M1847&gt;=8,1,0))</x:f>
        <x:v>0</x:v>
      </x:c>
      <x:c r="AD1847" t="str">
        <x:f>IF(AND(O1847&lt;&gt;"High",AC1847&gt;=Assumptions!$B$10,AA1847&gt;0),"Priority Growth",IF(AND(O1847="Low",AA1847&gt;0),"Maintain","Watch"))</x:f>
        <x:v>Watch</x:v>
      </x:c>
      <x:c r="AE1847" s="60" t="n">
        <x:f>MAX(AA1847,0)*N1847</x:f>
        <x:v>0.16185901830000035</x:v>
      </x:c>
      <x:c r="AF1847" t="str">
        <x:f>IF(AND(AA1847&gt;=Assumptions!$B$11,O1847&lt;&gt;"High",OR(N1847&gt;=Assumptions!$B$12,M1847&lt;=6)),"High","Standard")</x:f>
        <x:v>Standard</x:v>
      </x:c>
    </x:row>
    <x:row r="1848">
      <x:c r="A1848" t="str">
        <x:f>'Raw_Data'!A1848</x:f>
        <x:v>C01847</x:v>
      </x:c>
      <x:c r="B1848" t="n">
        <x:f>'Raw_Data'!B1848</x:f>
        <x:v>48</x:v>
      </x:c>
      <x:c r="C1848" s="30" t="n">
        <x:f>'Raw_Data'!C1848</x:f>
        <x:v>44985</x:v>
      </x:c>
      <x:c r="D1848" t="n">
        <x:f>'Raw_Data'!D1848</x:f>
        <x:v>662</x:v>
      </x:c>
      <x:c r="E1848" t="n">
        <x:f>'Raw_Data'!E1848</x:f>
        <x:v>54</x:v>
      </x:c>
      <x:c r="F1848" t="str">
        <x:f>PROPER(TRIM('Raw_Data'!F1848))</x:f>
        <x:v>Classic</x:v>
      </x:c>
      <x:c r="G1848" t="str">
        <x:f>PROPER(TRIM('Raw_Data'!G1848))</x:f>
        <x:v>Branch</x:v>
      </x:c>
      <x:c r="H1848" s="60" t="n">
        <x:f>'Raw_Data'!H1848</x:f>
        <x:v>3876</x:v>
      </x:c>
      <x:c r="I1848" s="60" t="n">
        <x:f>'Raw_Data'!I1848</x:f>
        <x:v>379.37</x:v>
      </x:c>
      <x:c r="J1848" s="32" t="n">
        <x:f>'Raw_Data'!J1848</x:f>
        <x:v>0.519</x:v>
      </x:c>
      <x:c r="K1848" s="32" t="n">
        <x:f>'Raw_Data'!K1848</x:f>
        <x:v>0.858</x:v>
      </x:c>
      <x:c r="L1848" t="n">
        <x:f>'Raw_Data'!L1848</x:f>
        <x:v>0</x:v>
      </x:c>
      <x:c r="M1848" t="n">
        <x:f>IF('Raw_Data'!M1848="",Assumptions!$B$15,'Raw_Data'!M1848)</x:f>
        <x:v>9</x:v>
      </x:c>
      <x:c r="N1848" s="32" t="n">
        <x:f>'Raw_Data'!N1848</x:f>
        <x:v>0.02</x:v>
      </x:c>
      <x:c r="O1848" t="str">
        <x:f>IF(OR(D1848&lt;620,L1848&gt;=2,J1848&gt;0.9),"High",IF(OR(D1848&lt;700,L1848=1,J1848&gt;0.75),"Medium","Low"))</x:f>
        <x:v>Medium</x:v>
      </x:c>
      <x:c r="P1848" s="30" t="n">
        <x:f>XLOOKUP(F1848,Assumptions!$A$4:$A$6,Assumptions!$B$4:$B$6)</x:f>
        <x:v>0</x:v>
      </x:c>
      <x:c r="Q1848" s="32" t="n">
        <x:f>XLOOKUP(F1848,Assumptions!$A$4:$A$6,Assumptions!$C$4:$C$6)</x:f>
        <x:v>0.229</x:v>
      </x:c>
      <x:c r="R1848" s="32" t="n">
        <x:f>XLOOKUP(F1848,Assumptions!$A$4:$A$6,Assumptions!$D$4:$D$6)</x:f>
        <x:v>0.015</x:v>
      </x:c>
      <x:c r="S1848" s="32" t="n">
        <x:f>XLOOKUP(F1848,Assumptions!$A$4:$A$6,Assumptions!$E$4:$E$6)</x:f>
        <x:v>0.0075</x:v>
      </x:c>
      <x:c r="T1848" s="32" t="n">
        <x:f>XLOOKUP(O1848,Assumptions!$H$4:$H$6,Assumptions!$I$4:$I$6)</x:f>
        <x:v>0.012</x:v>
      </x:c>
      <x:c r="U1848" s="30" t="n">
        <x:f>XLOOKUP(F1848,Assumptions!$A$4:$A$6,Assumptions!$F$4:$F$6)</x:f>
        <x:v>60</x:v>
      </x:c>
      <x:c r="V1848" s="60" t="n">
        <x:f>I1848*12</x:f>
        <x:v>4552.4400000000005</x:v>
      </x:c>
      <x:c r="W1848" s="60" t="n">
        <x:f>H1848*J1848*(1-K1848)*Q1848</x:f>
        <x:v>65.41463959200001</x:v>
      </x:c>
      <x:c r="X1848" s="60" t="n">
        <x:f>V1848*R1848</x:f>
        <x:v>68.2866</x:v>
      </x:c>
      <x:c r="Y1848" s="60" t="n">
        <x:f>V1848*S1848</x:f>
        <x:v>34.1433</x:v>
      </x:c>
      <x:c r="Z1848" s="60" t="n">
        <x:f>H1848*J1848*T1848</x:f>
        <x:v>24.139728</x:v>
      </x:c>
      <x:c r="AA1848" s="60" t="n">
        <x:f>P1848+W1848+X1848-Y1848-Z1848-U1848</x:f>
        <x:v>15.41821159200002</x:v>
      </x:c>
      <x:c r="AB1848" s="32" t="n">
        <x:f>IFERROR(AA1848/(P1848+W1848+X1848),0)</x:f>
        <x:v>0.11531838926138545</x:v>
      </x:c>
      <x:c r="AC1848" t="n">
        <x:f>IF(O1848="High",0,IF(I1848&gt;=1800,3,IF(I1848&gt;=900,2,1))+IF(K1848&gt;=0.9,2,IF(K1848&gt;=0.75,1,0))+IF(J1848&lt;=0.7,2,IF(J1848&lt;=0.85,1,0))+IF(M1848&gt;=8,1,0))</x:f>
        <x:v>5</x:v>
      </x:c>
      <x:c r="AD1848" t="str">
        <x:f>IF(AND(O1848&lt;&gt;"High",AC1848&gt;=Assumptions!$B$10,AA1848&gt;0),"Priority Growth",IF(AND(O1848="Low",AA1848&gt;0),"Maintain","Watch"))</x:f>
        <x:v>Watch</x:v>
      </x:c>
      <x:c r="AE1848" s="60" t="n">
        <x:f>MAX(AA1848,0)*N1848</x:f>
        <x:v>0.3083642318400004</x:v>
      </x:c>
      <x:c r="AF1848" t="str">
        <x:f>IF(AND(AA1848&gt;=Assumptions!$B$11,O1848&lt;&gt;"High",OR(N1848&gt;=Assumptions!$B$12,M1848&lt;=6)),"High","Standard")</x:f>
        <x:v>Standard</x:v>
      </x:c>
    </x:row>
    <x:row r="1849">
      <x:c r="A1849" t="str">
        <x:f>'Raw_Data'!A1849</x:f>
        <x:v>C01848</x:v>
      </x:c>
      <x:c r="B1849" t="n">
        <x:f>'Raw_Data'!B1849</x:f>
        <x:v>27</x:v>
      </x:c>
      <x:c r="C1849" s="30" t="n">
        <x:f>'Raw_Data'!C1849</x:f>
        <x:v>52259</x:v>
      </x:c>
      <x:c r="D1849" t="n">
        <x:f>'Raw_Data'!D1849</x:f>
        <x:v>656</x:v>
      </x:c>
      <x:c r="E1849" t="n">
        <x:f>'Raw_Data'!E1849</x:f>
        <x:v>43</x:v>
      </x:c>
      <x:c r="F1849" t="str">
        <x:f>PROPER(TRIM('Raw_Data'!F1849))</x:f>
        <x:v>Classic</x:v>
      </x:c>
      <x:c r="G1849" t="str">
        <x:f>PROPER(TRIM('Raw_Data'!G1849))</x:f>
        <x:v>Partner</x:v>
      </x:c>
      <x:c r="H1849" s="60" t="n">
        <x:f>'Raw_Data'!H1849</x:f>
        <x:v>2294</x:v>
      </x:c>
      <x:c r="I1849" s="60" t="n">
        <x:f>'Raw_Data'!I1849</x:f>
        <x:v>160.06</x:v>
      </x:c>
      <x:c r="J1849" s="32" t="n">
        <x:f>'Raw_Data'!J1849</x:f>
        <x:v>0.497</x:v>
      </x:c>
      <x:c r="K1849" s="32" t="n">
        <x:f>'Raw_Data'!K1849</x:f>
        <x:v>0.645</x:v>
      </x:c>
      <x:c r="L1849" t="n">
        <x:f>'Raw_Data'!L1849</x:f>
        <x:v>0</x:v>
      </x:c>
      <x:c r="M1849" t="n">
        <x:f>IF('Raw_Data'!M1849="",Assumptions!$B$15,'Raw_Data'!M1849)</x:f>
        <x:v>10</x:v>
      </x:c>
      <x:c r="N1849" s="32" t="n">
        <x:f>'Raw_Data'!N1849</x:f>
        <x:v>0.02</x:v>
      </x:c>
      <x:c r="O1849" t="str">
        <x:f>IF(OR(D1849&lt;620,L1849&gt;=2,J1849&gt;0.9),"High",IF(OR(D1849&lt;700,L1849=1,J1849&gt;0.75),"Medium","Low"))</x:f>
        <x:v>Medium</x:v>
      </x:c>
      <x:c r="P1849" s="30" t="n">
        <x:f>XLOOKUP(F1849,Assumptions!$A$4:$A$6,Assumptions!$B$4:$B$6)</x:f>
        <x:v>0</x:v>
      </x:c>
      <x:c r="Q1849" s="32" t="n">
        <x:f>XLOOKUP(F1849,Assumptions!$A$4:$A$6,Assumptions!$C$4:$C$6)</x:f>
        <x:v>0.229</x:v>
      </x:c>
      <x:c r="R1849" s="32" t="n">
        <x:f>XLOOKUP(F1849,Assumptions!$A$4:$A$6,Assumptions!$D$4:$D$6)</x:f>
        <x:v>0.015</x:v>
      </x:c>
      <x:c r="S1849" s="32" t="n">
        <x:f>XLOOKUP(F1849,Assumptions!$A$4:$A$6,Assumptions!$E$4:$E$6)</x:f>
        <x:v>0.0075</x:v>
      </x:c>
      <x:c r="T1849" s="32" t="n">
        <x:f>XLOOKUP(O1849,Assumptions!$H$4:$H$6,Assumptions!$I$4:$I$6)</x:f>
        <x:v>0.012</x:v>
      </x:c>
      <x:c r="U1849" s="30" t="n">
        <x:f>XLOOKUP(F1849,Assumptions!$A$4:$A$6,Assumptions!$F$4:$F$6)</x:f>
        <x:v>60</x:v>
      </x:c>
      <x:c r="V1849" s="60" t="n">
        <x:f>I1849*12</x:f>
        <x:v>1920.72</x:v>
      </x:c>
      <x:c r="W1849" s="60" t="n">
        <x:f>H1849*J1849*(1-K1849)*Q1849</x:f>
        <x:v>92.68589281</x:v>
      </x:c>
      <x:c r="X1849" s="60" t="n">
        <x:f>V1849*R1849</x:f>
        <x:v>28.8108</x:v>
      </x:c>
      <x:c r="Y1849" s="60" t="n">
        <x:f>V1849*S1849</x:f>
        <x:v>14.4054</x:v>
      </x:c>
      <x:c r="Z1849" s="60" t="n">
        <x:f>H1849*J1849*T1849</x:f>
        <x:v>13.681415999999999</x:v>
      </x:c>
      <x:c r="AA1849" s="60" t="n">
        <x:f>P1849+W1849+X1849-Y1849-Z1849-U1849</x:f>
        <x:v>33.40987681</x:v>
      </x:c>
      <x:c r="AB1849" s="32" t="n">
        <x:f>IFERROR(AA1849/(P1849+W1849+X1849),0)</x:f>
        <x:v>0.27498589498437886</x:v>
      </x:c>
      <x:c r="AC1849" t="n">
        <x:f>IF(O1849="High",0,IF(I1849&gt;=1800,3,IF(I1849&gt;=900,2,1))+IF(K1849&gt;=0.9,2,IF(K1849&gt;=0.75,1,0))+IF(J1849&lt;=0.7,2,IF(J1849&lt;=0.85,1,0))+IF(M1849&gt;=8,1,0))</x:f>
        <x:v>4</x:v>
      </x:c>
      <x:c r="AD1849" t="str">
        <x:f>IF(AND(O1849&lt;&gt;"High",AC1849&gt;=Assumptions!$B$10,AA1849&gt;0),"Priority Growth",IF(AND(O1849="Low",AA1849&gt;0),"Maintain","Watch"))</x:f>
        <x:v>Watch</x:v>
      </x:c>
      <x:c r="AE1849" s="60" t="n">
        <x:f>MAX(AA1849,0)*N1849</x:f>
        <x:v>0.6681975362</x:v>
      </x:c>
      <x:c r="AF1849" t="str">
        <x:f>IF(AND(AA1849&gt;=Assumptions!$B$11,O1849&lt;&gt;"High",OR(N1849&gt;=Assumptions!$B$12,M1849&lt;=6)),"High","Standard")</x:f>
        <x:v>Standard</x:v>
      </x:c>
    </x:row>
    <x:row r="1850">
      <x:c r="A1850" t="str">
        <x:f>'Raw_Data'!A1850</x:f>
        <x:v>C01849</x:v>
      </x:c>
      <x:c r="B1850" t="n">
        <x:f>'Raw_Data'!B1850</x:f>
        <x:v>51</x:v>
      </x:c>
      <x:c r="C1850" s="30" t="n">
        <x:f>'Raw_Data'!C1850</x:f>
        <x:v>83281</x:v>
      </x:c>
      <x:c r="D1850" t="n">
        <x:f>'Raw_Data'!D1850</x:f>
        <x:v>690</x:v>
      </x:c>
      <x:c r="E1850" t="n">
        <x:f>'Raw_Data'!E1850</x:f>
        <x:v>38</x:v>
      </x:c>
      <x:c r="F1850" t="str">
        <x:f>PROPER(TRIM('Raw_Data'!F1850))</x:f>
        <x:v>Gold</x:v>
      </x:c>
      <x:c r="G1850" t="str">
        <x:f>PROPER(TRIM('Raw_Data'!G1850))</x:f>
        <x:v>Digital</x:v>
      </x:c>
      <x:c r="H1850" s="60" t="n">
        <x:f>'Raw_Data'!H1850</x:f>
        <x:v>15852</x:v>
      </x:c>
      <x:c r="I1850" s="60" t="n">
        <x:f>'Raw_Data'!I1850</x:f>
        <x:v>1325.45</x:v>
      </x:c>
      <x:c r="J1850" s="32" t="n">
        <x:f>'Raw_Data'!J1850</x:f>
        <x:v>0.597</x:v>
      </x:c>
      <x:c r="K1850" s="32" t="n">
        <x:f>'Raw_Data'!K1850</x:f>
        <x:v>0.843</x:v>
      </x:c>
      <x:c r="L1850" t="n">
        <x:f>'Raw_Data'!L1850</x:f>
        <x:v>0</x:v>
      </x:c>
      <x:c r="M1850" t="n">
        <x:f>IF('Raw_Data'!M1850="",Assumptions!$B$15,'Raw_Data'!M1850)</x:f>
        <x:v>8</x:v>
      </x:c>
      <x:c r="N1850" s="32" t="n">
        <x:f>'Raw_Data'!N1850</x:f>
        <x:v>0.02</x:v>
      </x:c>
      <x:c r="O1850" t="str">
        <x:f>IF(OR(D1850&lt;620,L1850&gt;=2,J1850&gt;0.9),"High",IF(OR(D1850&lt;700,L1850=1,J1850&gt;0.75),"Medium","Low"))</x:f>
        <x:v>Medium</x:v>
      </x:c>
      <x:c r="P1850" s="30" t="n">
        <x:f>XLOOKUP(F1850,Assumptions!$A$4:$A$6,Assumptions!$B$4:$B$6)</x:f>
        <x:v>95</x:v>
      </x:c>
      <x:c r="Q1850" s="32" t="n">
        <x:f>XLOOKUP(F1850,Assumptions!$A$4:$A$6,Assumptions!$C$4:$C$6)</x:f>
        <x:v>0.219</x:v>
      </x:c>
      <x:c r="R1850" s="32" t="n">
        <x:f>XLOOKUP(F1850,Assumptions!$A$4:$A$6,Assumptions!$D$4:$D$6)</x:f>
        <x:v>0.016</x:v>
      </x:c>
      <x:c r="S1850" s="32" t="n">
        <x:f>XLOOKUP(F1850,Assumptions!$A$4:$A$6,Assumptions!$E$4:$E$6)</x:f>
        <x:v>0.01</x:v>
      </x:c>
      <x:c r="T1850" s="32" t="n">
        <x:f>XLOOKUP(O1850,Assumptions!$H$4:$H$6,Assumptions!$I$4:$I$6)</x:f>
        <x:v>0.012</x:v>
      </x:c>
      <x:c r="U1850" s="30" t="n">
        <x:f>XLOOKUP(F1850,Assumptions!$A$4:$A$6,Assumptions!$F$4:$F$6)</x:f>
        <x:v>90</x:v>
      </x:c>
      <x:c r="V1850" s="60" t="n">
        <x:f>I1850*12</x:f>
        <x:v>15905.400000000001</x:v>
      </x:c>
      <x:c r="W1850" s="60" t="n">
        <x:f>H1850*J1850*(1-K1850)*Q1850</x:f>
        <x:v>325.3884716520001</x:v>
      </x:c>
      <x:c r="X1850" s="60" t="n">
        <x:f>V1850*R1850</x:f>
        <x:v>254.48640000000003</x:v>
      </x:c>
      <x:c r="Y1850" s="60" t="n">
        <x:f>V1850*S1850</x:f>
        <x:v>159.05400000000003</x:v>
      </x:c>
      <x:c r="Z1850" s="60" t="n">
        <x:f>H1850*J1850*T1850</x:f>
        <x:v>113.56372800000001</x:v>
      </x:c>
      <x:c r="AA1850" s="60" t="n">
        <x:f>P1850+W1850+X1850-Y1850-Z1850-U1850</x:f>
        <x:v>312.257143652</x:v>
      </x:c>
      <x:c r="AB1850" s="32" t="n">
        <x:f>IFERROR(AA1850/(P1850+W1850+X1850),0)</x:f>
        <x:v>0.46268894689713047</x:v>
      </x:c>
      <x:c r="AC1850" t="n">
        <x:f>IF(O1850="High",0,IF(I1850&gt;=1800,3,IF(I1850&gt;=900,2,1))+IF(K1850&gt;=0.9,2,IF(K1850&gt;=0.75,1,0))+IF(J1850&lt;=0.7,2,IF(J1850&lt;=0.85,1,0))+IF(M1850&gt;=8,1,0))</x:f>
        <x:v>6</x:v>
      </x:c>
      <x:c r="AD1850" t="str">
        <x:f>IF(AND(O1850&lt;&gt;"High",AC1850&gt;=Assumptions!$B$10,AA1850&gt;0),"Priority Growth",IF(AND(O1850="Low",AA1850&gt;0),"Maintain","Watch"))</x:f>
        <x:v>Priority Growth</x:v>
      </x:c>
      <x:c r="AE1850" s="60" t="n">
        <x:f>MAX(AA1850,0)*N1850</x:f>
        <x:v>6.245142873040001</x:v>
      </x:c>
      <x:c r="AF1850" t="str">
        <x:f>IF(AND(AA1850&gt;=Assumptions!$B$11,O1850&lt;&gt;"High",OR(N1850&gt;=Assumptions!$B$12,M1850&lt;=6)),"High","Standard")</x:f>
        <x:v>Standard</x:v>
      </x:c>
    </x:row>
    <x:row r="1851">
      <x:c r="A1851" t="str">
        <x:f>'Raw_Data'!A1851</x:f>
        <x:v>C01850</x:v>
      </x:c>
      <x:c r="B1851" t="n">
        <x:f>'Raw_Data'!B1851</x:f>
        <x:v>58</x:v>
      </x:c>
      <x:c r="C1851" s="30" t="n">
        <x:f>'Raw_Data'!C1851</x:f>
        <x:v>47405</x:v>
      </x:c>
      <x:c r="D1851" t="n">
        <x:f>'Raw_Data'!D1851</x:f>
        <x:v>681</x:v>
      </x:c>
      <x:c r="E1851" t="n">
        <x:f>'Raw_Data'!E1851</x:f>
        <x:v>16</x:v>
      </x:c>
      <x:c r="F1851" t="str">
        <x:f>PROPER(TRIM('Raw_Data'!F1851))</x:f>
        <x:v>Classic</x:v>
      </x:c>
      <x:c r="G1851" t="str">
        <x:f>PROPER(TRIM('Raw_Data'!G1851))</x:f>
        <x:v>Digital</x:v>
      </x:c>
      <x:c r="H1851" s="60" t="n">
        <x:f>'Raw_Data'!H1851</x:f>
        <x:v>8486</x:v>
      </x:c>
      <x:c r="I1851" s="60" t="n">
        <x:f>'Raw_Data'!I1851</x:f>
        <x:v>454.86</x:v>
      </x:c>
      <x:c r="J1851" s="32" t="n">
        <x:f>'Raw_Data'!J1851</x:f>
        <x:v>0.449</x:v>
      </x:c>
      <x:c r="K1851" s="32" t="n">
        <x:f>'Raw_Data'!K1851</x:f>
        <x:v>0.81</x:v>
      </x:c>
      <x:c r="L1851" t="n">
        <x:f>'Raw_Data'!L1851</x:f>
        <x:v>0</x:v>
      </x:c>
      <x:c r="M1851" t="n">
        <x:f>IF('Raw_Data'!M1851="",Assumptions!$B$15,'Raw_Data'!M1851)</x:f>
        <x:v>7</x:v>
      </x:c>
      <x:c r="N1851" s="32" t="n">
        <x:f>'Raw_Data'!N1851</x:f>
        <x:v>0.087</x:v>
      </x:c>
      <x:c r="O1851" t="str">
        <x:f>IF(OR(D1851&lt;620,L1851&gt;=2,J1851&gt;0.9),"High",IF(OR(D1851&lt;700,L1851=1,J1851&gt;0.75),"Medium","Low"))</x:f>
        <x:v>Medium</x:v>
      </x:c>
      <x:c r="P1851" s="30" t="n">
        <x:f>XLOOKUP(F1851,Assumptions!$A$4:$A$6,Assumptions!$B$4:$B$6)</x:f>
        <x:v>0</x:v>
      </x:c>
      <x:c r="Q1851" s="32" t="n">
        <x:f>XLOOKUP(F1851,Assumptions!$A$4:$A$6,Assumptions!$C$4:$C$6)</x:f>
        <x:v>0.229</x:v>
      </x:c>
      <x:c r="R1851" s="32" t="n">
        <x:f>XLOOKUP(F1851,Assumptions!$A$4:$A$6,Assumptions!$D$4:$D$6)</x:f>
        <x:v>0.015</x:v>
      </x:c>
      <x:c r="S1851" s="32" t="n">
        <x:f>XLOOKUP(F1851,Assumptions!$A$4:$A$6,Assumptions!$E$4:$E$6)</x:f>
        <x:v>0.0075</x:v>
      </x:c>
      <x:c r="T1851" s="32" t="n">
        <x:f>XLOOKUP(O1851,Assumptions!$H$4:$H$6,Assumptions!$I$4:$I$6)</x:f>
        <x:v>0.012</x:v>
      </x:c>
      <x:c r="U1851" s="30" t="n">
        <x:f>XLOOKUP(F1851,Assumptions!$A$4:$A$6,Assumptions!$F$4:$F$6)</x:f>
        <x:v>60</x:v>
      </x:c>
      <x:c r="V1851" s="60" t="n">
        <x:f>I1851*12</x:f>
        <x:v>5458.32</x:v>
      </x:c>
      <x:c r="W1851" s="60" t="n">
        <x:f>H1851*J1851*(1-K1851)*Q1851</x:f>
        <x:v>165.78241113999994</x:v>
      </x:c>
      <x:c r="X1851" s="60" t="n">
        <x:f>V1851*R1851</x:f>
        <x:v>81.8748</x:v>
      </x:c>
      <x:c r="Y1851" s="60" t="n">
        <x:f>V1851*S1851</x:f>
        <x:v>40.9374</x:v>
      </x:c>
      <x:c r="Z1851" s="60" t="n">
        <x:f>H1851*J1851*T1851</x:f>
        <x:v>45.722568</x:v>
      </x:c>
      <x:c r="AA1851" s="60" t="n">
        <x:f>P1851+W1851+X1851-Y1851-Z1851-U1851</x:f>
        <x:v>100.99724313999994</x:v>
      </x:c>
      <x:c r="AB1851" s="32" t="n">
        <x:f>IFERROR(AA1851/(P1851+W1851+X1851),0)</x:f>
        <x:v>0.407810629357796</x:v>
      </x:c>
      <x:c r="AC1851" t="n">
        <x:f>IF(O1851="High",0,IF(I1851&gt;=1800,3,IF(I1851&gt;=900,2,1))+IF(K1851&gt;=0.9,2,IF(K1851&gt;=0.75,1,0))+IF(J1851&lt;=0.7,2,IF(J1851&lt;=0.85,1,0))+IF(M1851&gt;=8,1,0))</x:f>
        <x:v>4</x:v>
      </x:c>
      <x:c r="AD1851" t="str">
        <x:f>IF(AND(O1851&lt;&gt;"High",AC1851&gt;=Assumptions!$B$10,AA1851&gt;0),"Priority Growth",IF(AND(O1851="Low",AA1851&gt;0),"Maintain","Watch"))</x:f>
        <x:v>Watch</x:v>
      </x:c>
      <x:c r="AE1851" s="60" t="n">
        <x:f>MAX(AA1851,0)*N1851</x:f>
        <x:v>8.786760153179994</x:v>
      </x:c>
      <x:c r="AF1851" t="str">
        <x:f>IF(AND(AA1851&gt;=Assumptions!$B$11,O1851&lt;&gt;"High",OR(N1851&gt;=Assumptions!$B$12,M1851&lt;=6)),"High","Standard")</x:f>
        <x:v>Standard</x:v>
      </x:c>
    </x:row>
    <x:row r="1852">
      <x:c r="A1852" t="str">
        <x:f>'Raw_Data'!A1852</x:f>
        <x:v>C01851</x:v>
      </x:c>
      <x:c r="B1852" t="n">
        <x:f>'Raw_Data'!B1852</x:f>
        <x:v>45</x:v>
      </x:c>
      <x:c r="C1852" s="30" t="n">
        <x:f>'Raw_Data'!C1852</x:f>
        <x:v>112794</x:v>
      </x:c>
      <x:c r="D1852" t="n">
        <x:f>'Raw_Data'!D1852</x:f>
        <x:v>520</x:v>
      </x:c>
      <x:c r="E1852" t="n">
        <x:f>'Raw_Data'!E1852</x:f>
        <x:v>83</x:v>
      </x:c>
      <x:c r="F1852" t="str">
        <x:f>PROPER(TRIM('Raw_Data'!F1852))</x:f>
        <x:v>Classic</x:v>
      </x:c>
      <x:c r="G1852" t="str">
        <x:f>PROPER(TRIM('Raw_Data'!G1852))</x:f>
        <x:v>Digital</x:v>
      </x:c>
      <x:c r="H1852" s="60" t="n">
        <x:f>'Raw_Data'!H1852</x:f>
        <x:v>6828</x:v>
      </x:c>
      <x:c r="I1852" s="60" t="n">
        <x:f>'Raw_Data'!I1852</x:f>
        <x:v>577.36</x:v>
      </x:c>
      <x:c r="J1852" s="32" t="n">
        <x:f>'Raw_Data'!J1852</x:f>
        <x:v>0.632</x:v>
      </x:c>
      <x:c r="K1852" s="32" t="n">
        <x:f>'Raw_Data'!K1852</x:f>
        <x:v>0.64</x:v>
      </x:c>
      <x:c r="L1852" t="n">
        <x:f>'Raw_Data'!L1852</x:f>
        <x:v>0</x:v>
      </x:c>
      <x:c r="M1852" t="n">
        <x:f>IF('Raw_Data'!M1852="",Assumptions!$B$15,'Raw_Data'!M1852)</x:f>
        <x:v>5</x:v>
      </x:c>
      <x:c r="N1852" s="32" t="n">
        <x:f>'Raw_Data'!N1852</x:f>
        <x:v>0.246</x:v>
      </x:c>
      <x:c r="O1852" t="str">
        <x:f>IF(OR(D1852&lt;620,L1852&gt;=2,J1852&gt;0.9),"High",IF(OR(D1852&lt;700,L1852=1,J1852&gt;0.75),"Medium","Low"))</x:f>
        <x:v>High</x:v>
      </x:c>
      <x:c r="P1852" s="30" t="n">
        <x:f>XLOOKUP(F1852,Assumptions!$A$4:$A$6,Assumptions!$B$4:$B$6)</x:f>
        <x:v>0</x:v>
      </x:c>
      <x:c r="Q1852" s="32" t="n">
        <x:f>XLOOKUP(F1852,Assumptions!$A$4:$A$6,Assumptions!$C$4:$C$6)</x:f>
        <x:v>0.229</x:v>
      </x:c>
      <x:c r="R1852" s="32" t="n">
        <x:f>XLOOKUP(F1852,Assumptions!$A$4:$A$6,Assumptions!$D$4:$D$6)</x:f>
        <x:v>0.015</x:v>
      </x:c>
      <x:c r="S1852" s="32" t="n">
        <x:f>XLOOKUP(F1852,Assumptions!$A$4:$A$6,Assumptions!$E$4:$E$6)</x:f>
        <x:v>0.0075</x:v>
      </x:c>
      <x:c r="T1852" s="32" t="n">
        <x:f>XLOOKUP(O1852,Assumptions!$H$4:$H$6,Assumptions!$I$4:$I$6)</x:f>
        <x:v>0.045</x:v>
      </x:c>
      <x:c r="U1852" s="30" t="n">
        <x:f>XLOOKUP(F1852,Assumptions!$A$4:$A$6,Assumptions!$F$4:$F$6)</x:f>
        <x:v>60</x:v>
      </x:c>
      <x:c r="V1852" s="60" t="n">
        <x:f>I1852*12</x:f>
        <x:v>6928.32</x:v>
      </x:c>
      <x:c r="W1852" s="60" t="n">
        <x:f>H1852*J1852*(1-K1852)*Q1852</x:f>
        <x:v>355.75300224</x:v>
      </x:c>
      <x:c r="X1852" s="60" t="n">
        <x:f>V1852*R1852</x:f>
        <x:v>103.92479999999999</x:v>
      </x:c>
      <x:c r="Y1852" s="60" t="n">
        <x:f>V1852*S1852</x:f>
        <x:v>51.962399999999995</x:v>
      </x:c>
      <x:c r="Z1852" s="60" t="n">
        <x:f>H1852*J1852*T1852</x:f>
        <x:v>194.18832</x:v>
      </x:c>
      <x:c r="AA1852" s="60" t="n">
        <x:f>P1852+W1852+X1852-Y1852-Z1852-U1852</x:f>
        <x:v>153.52708224</x:v>
      </x:c>
      <x:c r="AB1852" s="32" t="n">
        <x:f>IFERROR(AA1852/(P1852+W1852+X1852),0)</x:f>
        <x:v>0.3339884621181746</x:v>
      </x:c>
      <x:c r="AC1852" t="n">
        <x:f>IF(O1852="High",0,IF(I1852&gt;=1800,3,IF(I1852&gt;=900,2,1))+IF(K1852&gt;=0.9,2,IF(K1852&gt;=0.75,1,0))+IF(J1852&lt;=0.7,2,IF(J1852&lt;=0.85,1,0))+IF(M1852&gt;=8,1,0))</x:f>
        <x:v>0</x:v>
      </x:c>
      <x:c r="AD1852" t="str">
        <x:f>IF(AND(O1852&lt;&gt;"High",AC1852&gt;=Assumptions!$B$10,AA1852&gt;0),"Priority Growth",IF(AND(O1852="Low",AA1852&gt;0),"Maintain","Watch"))</x:f>
        <x:v>Watch</x:v>
      </x:c>
      <x:c r="AE1852" s="60" t="n">
        <x:f>MAX(AA1852,0)*N1852</x:f>
        <x:v>37.76766223104</x:v>
      </x:c>
      <x:c r="AF1852" t="str">
        <x:f>IF(AND(AA1852&gt;=Assumptions!$B$11,O1852&lt;&gt;"High",OR(N1852&gt;=Assumptions!$B$12,M1852&lt;=6)),"High","Standard")</x:f>
        <x:v>Standard</x:v>
      </x:c>
    </x:row>
    <x:row r="1853">
      <x:c r="A1853" t="str">
        <x:f>'Raw_Data'!A1853</x:f>
        <x:v>C01852</x:v>
      </x:c>
      <x:c r="B1853" t="n">
        <x:f>'Raw_Data'!B1853</x:f>
        <x:v>55</x:v>
      </x:c>
      <x:c r="C1853" s="30" t="n">
        <x:f>'Raw_Data'!C1853</x:f>
        <x:v>102300</x:v>
      </x:c>
      <x:c r="D1853" t="n">
        <x:f>'Raw_Data'!D1853</x:f>
        <x:v>707</x:v>
      </x:c>
      <x:c r="E1853" t="n">
        <x:f>'Raw_Data'!E1853</x:f>
        <x:v>2</x:v>
      </x:c>
      <x:c r="F1853" t="str">
        <x:f>PROPER(TRIM('Raw_Data'!F1853))</x:f>
        <x:v>Classic</x:v>
      </x:c>
      <x:c r="G1853" t="str">
        <x:f>PROPER(TRIM('Raw_Data'!G1853))</x:f>
        <x:v>Partner</x:v>
      </x:c>
      <x:c r="H1853" s="60" t="n">
        <x:f>'Raw_Data'!H1853</x:f>
        <x:v>12799</x:v>
      </x:c>
      <x:c r="I1853" s="60" t="n">
        <x:f>'Raw_Data'!I1853</x:f>
        <x:v>1772.69</x:v>
      </x:c>
      <x:c r="J1853" s="32" t="n">
        <x:f>'Raw_Data'!J1853</x:f>
        <x:v>0.607</x:v>
      </x:c>
      <x:c r="K1853" s="32" t="n">
        <x:f>'Raw_Data'!K1853</x:f>
        <x:v>0.864</x:v>
      </x:c>
      <x:c r="L1853" t="n">
        <x:f>'Raw_Data'!L1853</x:f>
        <x:v>0</x:v>
      </x:c>
      <x:c r="M1853" t="n">
        <x:f>IF('Raw_Data'!M1853="",Assumptions!$B$15,'Raw_Data'!M1853)</x:f>
        <x:v>5</x:v>
      </x:c>
      <x:c r="N1853" s="32" t="n">
        <x:f>'Raw_Data'!N1853</x:f>
        <x:v>0.289</x:v>
      </x:c>
      <x:c r="O1853" t="str">
        <x:f>IF(OR(D1853&lt;620,L1853&gt;=2,J1853&gt;0.9),"High",IF(OR(D1853&lt;700,L1853=1,J1853&gt;0.75),"Medium","Low"))</x:f>
        <x:v>Low</x:v>
      </x:c>
      <x:c r="P1853" s="30" t="n">
        <x:f>XLOOKUP(F1853,Assumptions!$A$4:$A$6,Assumptions!$B$4:$B$6)</x:f>
        <x:v>0</x:v>
      </x:c>
      <x:c r="Q1853" s="32" t="n">
        <x:f>XLOOKUP(F1853,Assumptions!$A$4:$A$6,Assumptions!$C$4:$C$6)</x:f>
        <x:v>0.229</x:v>
      </x:c>
      <x:c r="R1853" s="32" t="n">
        <x:f>XLOOKUP(F1853,Assumptions!$A$4:$A$6,Assumptions!$D$4:$D$6)</x:f>
        <x:v>0.015</x:v>
      </x:c>
      <x:c r="S1853" s="32" t="n">
        <x:f>XLOOKUP(F1853,Assumptions!$A$4:$A$6,Assumptions!$E$4:$E$6)</x:f>
        <x:v>0.0075</x:v>
      </x:c>
      <x:c r="T1853" s="32" t="n">
        <x:f>XLOOKUP(O1853,Assumptions!$H$4:$H$6,Assumptions!$I$4:$I$6)</x:f>
        <x:v>0.0035</x:v>
      </x:c>
      <x:c r="U1853" s="30" t="n">
        <x:f>XLOOKUP(F1853,Assumptions!$A$4:$A$6,Assumptions!$F$4:$F$6)</x:f>
        <x:v>60</x:v>
      </x:c>
      <x:c r="V1853" s="60" t="n">
        <x:f>I1853*12</x:f>
        <x:v>21272.28</x:v>
      </x:c>
      <x:c r="W1853" s="60" t="n">
        <x:f>H1853*J1853*(1-K1853)*Q1853</x:f>
        <x:v>241.957517992</x:v>
      </x:c>
      <x:c r="X1853" s="60" t="n">
        <x:f>V1853*R1853</x:f>
        <x:v>319.08419999999995</x:v>
      </x:c>
      <x:c r="Y1853" s="60" t="n">
        <x:f>V1853*S1853</x:f>
        <x:v>159.54209999999998</x:v>
      </x:c>
      <x:c r="Z1853" s="60" t="n">
        <x:f>H1853*J1853*T1853</x:f>
        <x:v>27.1914755</x:v>
      </x:c>
      <x:c r="AA1853" s="60" t="n">
        <x:f>P1853+W1853+X1853-Y1853-Z1853-U1853</x:f>
        <x:v>314.3081424919999</x:v>
      </x:c>
      <x:c r="AB1853" s="32" t="n">
        <x:f>IFERROR(AA1853/(P1853+W1853+X1853),0)</x:f>
        <x:v>0.5602224084457151</x:v>
      </x:c>
      <x:c r="AC1853" t="n">
        <x:f>IF(O1853="High",0,IF(I1853&gt;=1800,3,IF(I1853&gt;=900,2,1))+IF(K1853&gt;=0.9,2,IF(K1853&gt;=0.75,1,0))+IF(J1853&lt;=0.7,2,IF(J1853&lt;=0.85,1,0))+IF(M1853&gt;=8,1,0))</x:f>
        <x:v>5</x:v>
      </x:c>
      <x:c r="AD1853" t="str">
        <x:f>IF(AND(O1853&lt;&gt;"High",AC1853&gt;=Assumptions!$B$10,AA1853&gt;0),"Priority Growth",IF(AND(O1853="Low",AA1853&gt;0),"Maintain","Watch"))</x:f>
        <x:v>Maintain</x:v>
      </x:c>
      <x:c r="AE1853" s="60" t="n">
        <x:f>MAX(AA1853,0)*N1853</x:f>
        <x:v>90.83505318018796</x:v>
      </x:c>
      <x:c r="AF1853" t="str">
        <x:f>IF(AND(AA1853&gt;=Assumptions!$B$11,O1853&lt;&gt;"High",OR(N1853&gt;=Assumptions!$B$12,M1853&lt;=6)),"High","Standard")</x:f>
        <x:v>High</x:v>
      </x:c>
    </x:row>
    <x:row r="1854">
      <x:c r="A1854" t="str">
        <x:f>'Raw_Data'!A1854</x:f>
        <x:v>C01853</x:v>
      </x:c>
      <x:c r="B1854" t="n">
        <x:f>'Raw_Data'!B1854</x:f>
        <x:v>48</x:v>
      </x:c>
      <x:c r="C1854" s="30" t="n">
        <x:f>'Raw_Data'!C1854</x:f>
        <x:v>107001</x:v>
      </x:c>
      <x:c r="D1854" t="n">
        <x:f>'Raw_Data'!D1854</x:f>
        <x:v>655</x:v>
      </x:c>
      <x:c r="E1854" t="n">
        <x:f>'Raw_Data'!E1854</x:f>
        <x:v>15</x:v>
      </x:c>
      <x:c r="F1854" t="str">
        <x:f>PROPER(TRIM('Raw_Data'!F1854))</x:f>
        <x:v>Gold</x:v>
      </x:c>
      <x:c r="G1854" t="str">
        <x:f>PROPER(TRIM('Raw_Data'!G1854))</x:f>
        <x:v>Digital</x:v>
      </x:c>
      <x:c r="H1854" s="60" t="n">
        <x:f>'Raw_Data'!H1854</x:f>
        <x:v>13548</x:v>
      </x:c>
      <x:c r="I1854" s="60" t="n">
        <x:f>'Raw_Data'!I1854</x:f>
        <x:v>1338.43</x:v>
      </x:c>
      <x:c r="J1854" s="32" t="n">
        <x:f>'Raw_Data'!J1854</x:f>
        <x:v>0.572</x:v>
      </x:c>
      <x:c r="K1854" s="32" t="n">
        <x:f>'Raw_Data'!K1854</x:f>
        <x:v>0.726</x:v>
      </x:c>
      <x:c r="L1854" t="n">
        <x:f>'Raw_Data'!L1854</x:f>
        <x:v>0</x:v>
      </x:c>
      <x:c r="M1854" t="n">
        <x:f>IF('Raw_Data'!M1854="",Assumptions!$B$15,'Raw_Data'!M1854)</x:f>
        <x:v>6</x:v>
      </x:c>
      <x:c r="N1854" s="32" t="n">
        <x:f>'Raw_Data'!N1854</x:f>
        <x:v>0.196</x:v>
      </x:c>
      <x:c r="O1854" t="str">
        <x:f>IF(OR(D1854&lt;620,L1854&gt;=2,J1854&gt;0.9),"High",IF(OR(D1854&lt;700,L1854=1,J1854&gt;0.75),"Medium","Low"))</x:f>
        <x:v>Medium</x:v>
      </x:c>
      <x:c r="P1854" s="30" t="n">
        <x:f>XLOOKUP(F1854,Assumptions!$A$4:$A$6,Assumptions!$B$4:$B$6)</x:f>
        <x:v>95</x:v>
      </x:c>
      <x:c r="Q1854" s="32" t="n">
        <x:f>XLOOKUP(F1854,Assumptions!$A$4:$A$6,Assumptions!$C$4:$C$6)</x:f>
        <x:v>0.219</x:v>
      </x:c>
      <x:c r="R1854" s="32" t="n">
        <x:f>XLOOKUP(F1854,Assumptions!$A$4:$A$6,Assumptions!$D$4:$D$6)</x:f>
        <x:v>0.016</x:v>
      </x:c>
      <x:c r="S1854" s="32" t="n">
        <x:f>XLOOKUP(F1854,Assumptions!$A$4:$A$6,Assumptions!$E$4:$E$6)</x:f>
        <x:v>0.01</x:v>
      </x:c>
      <x:c r="T1854" s="32" t="n">
        <x:f>XLOOKUP(O1854,Assumptions!$H$4:$H$6,Assumptions!$I$4:$I$6)</x:f>
        <x:v>0.012</x:v>
      </x:c>
      <x:c r="U1854" s="30" t="n">
        <x:f>XLOOKUP(F1854,Assumptions!$A$4:$A$6,Assumptions!$F$4:$F$6)</x:f>
        <x:v>90</x:v>
      </x:c>
      <x:c r="V1854" s="60" t="n">
        <x:f>I1854*12</x:f>
        <x:v>16061.16</x:v>
      </x:c>
      <x:c r="W1854" s="60" t="n">
        <x:f>H1854*J1854*(1-K1854)*Q1854</x:f>
        <x:v>465.013856736</x:v>
      </x:c>
      <x:c r="X1854" s="60" t="n">
        <x:f>V1854*R1854</x:f>
        <x:v>256.97856</x:v>
      </x:c>
      <x:c r="Y1854" s="60" t="n">
        <x:f>V1854*S1854</x:f>
        <x:v>160.6116</x:v>
      </x:c>
      <x:c r="Z1854" s="60" t="n">
        <x:f>H1854*J1854*T1854</x:f>
        <x:v>92.993472</x:v>
      </x:c>
      <x:c r="AA1854" s="60" t="n">
        <x:f>P1854+W1854+X1854-Y1854-Z1854-U1854</x:f>
        <x:v>473.38734473600005</x:v>
      </x:c>
      <x:c r="AB1854" s="32" t="n">
        <x:f>IFERROR(AA1854/(P1854+W1854+X1854),0)</x:f>
        <x:v>0.5794268527329168</x:v>
      </x:c>
      <x:c r="AC1854" t="n">
        <x:f>IF(O1854="High",0,IF(I1854&gt;=1800,3,IF(I1854&gt;=900,2,1))+IF(K1854&gt;=0.9,2,IF(K1854&gt;=0.75,1,0))+IF(J1854&lt;=0.7,2,IF(J1854&lt;=0.85,1,0))+IF(M1854&gt;=8,1,0))</x:f>
        <x:v>4</x:v>
      </x:c>
      <x:c r="AD1854" t="str">
        <x:f>IF(AND(O1854&lt;&gt;"High",AC1854&gt;=Assumptions!$B$10,AA1854&gt;0),"Priority Growth",IF(AND(O1854="Low",AA1854&gt;0),"Maintain","Watch"))</x:f>
        <x:v>Watch</x:v>
      </x:c>
      <x:c r="AE1854" s="60" t="n">
        <x:f>MAX(AA1854,0)*N1854</x:f>
        <x:v>92.78391956825601</x:v>
      </x:c>
      <x:c r="AF1854" t="str">
        <x:f>IF(AND(AA1854&gt;=Assumptions!$B$11,O1854&lt;&gt;"High",OR(N1854&gt;=Assumptions!$B$12,M1854&lt;=6)),"High","Standard")</x:f>
        <x:v>High</x:v>
      </x:c>
    </x:row>
    <x:row r="1855">
      <x:c r="A1855" t="str">
        <x:f>'Raw_Data'!A1855</x:f>
        <x:v>C01854</x:v>
      </x:c>
      <x:c r="B1855" t="n">
        <x:f>'Raw_Data'!B1855</x:f>
        <x:v>21</x:v>
      </x:c>
      <x:c r="C1855" s="30" t="n">
        <x:f>'Raw_Data'!C1855</x:f>
        <x:v>43443</x:v>
      </x:c>
      <x:c r="D1855" t="n">
        <x:f>'Raw_Data'!D1855</x:f>
        <x:v>611</x:v>
      </x:c>
      <x:c r="E1855" t="n">
        <x:f>'Raw_Data'!E1855</x:f>
        <x:v>25</x:v>
      </x:c>
      <x:c r="F1855" t="str">
        <x:f>PROPER(TRIM('Raw_Data'!F1855))</x:f>
        <x:v>Classic</x:v>
      </x:c>
      <x:c r="G1855" t="str">
        <x:f>PROPER(TRIM('Raw_Data'!G1855))</x:f>
        <x:v>Direct Mail</x:v>
      </x:c>
      <x:c r="H1855" s="60" t="n">
        <x:f>'Raw_Data'!H1855</x:f>
        <x:v>4648</x:v>
      </x:c>
      <x:c r="I1855" s="60" t="n">
        <x:f>'Raw_Data'!I1855</x:f>
        <x:v>605.26</x:v>
      </x:c>
      <x:c r="J1855" s="32" t="n">
        <x:f>'Raw_Data'!J1855</x:f>
        <x:v>0.294</x:v>
      </x:c>
      <x:c r="K1855" s="32" t="n">
        <x:f>'Raw_Data'!K1855</x:f>
        <x:v>0.512</x:v>
      </x:c>
      <x:c r="L1855" t="n">
        <x:f>'Raw_Data'!L1855</x:f>
        <x:v>1</x:v>
      </x:c>
      <x:c r="M1855" t="n">
        <x:f>IF('Raw_Data'!M1855="",Assumptions!$B$15,'Raw_Data'!M1855)</x:f>
        <x:v>7</x:v>
      </x:c>
      <x:c r="N1855" s="32" t="n">
        <x:f>'Raw_Data'!N1855</x:f>
        <x:v>0.137</x:v>
      </x:c>
      <x:c r="O1855" t="str">
        <x:f>IF(OR(D1855&lt;620,L1855&gt;=2,J1855&gt;0.9),"High",IF(OR(D1855&lt;700,L1855=1,J1855&gt;0.75),"Medium","Low"))</x:f>
        <x:v>High</x:v>
      </x:c>
      <x:c r="P1855" s="30" t="n">
        <x:f>XLOOKUP(F1855,Assumptions!$A$4:$A$6,Assumptions!$B$4:$B$6)</x:f>
        <x:v>0</x:v>
      </x:c>
      <x:c r="Q1855" s="32" t="n">
        <x:f>XLOOKUP(F1855,Assumptions!$A$4:$A$6,Assumptions!$C$4:$C$6)</x:f>
        <x:v>0.229</x:v>
      </x:c>
      <x:c r="R1855" s="32" t="n">
        <x:f>XLOOKUP(F1855,Assumptions!$A$4:$A$6,Assumptions!$D$4:$D$6)</x:f>
        <x:v>0.015</x:v>
      </x:c>
      <x:c r="S1855" s="32" t="n">
        <x:f>XLOOKUP(F1855,Assumptions!$A$4:$A$6,Assumptions!$E$4:$E$6)</x:f>
        <x:v>0.0075</x:v>
      </x:c>
      <x:c r="T1855" s="32" t="n">
        <x:f>XLOOKUP(O1855,Assumptions!$H$4:$H$6,Assumptions!$I$4:$I$6)</x:f>
        <x:v>0.045</x:v>
      </x:c>
      <x:c r="U1855" s="30" t="n">
        <x:f>XLOOKUP(F1855,Assumptions!$A$4:$A$6,Assumptions!$F$4:$F$6)</x:f>
        <x:v>60</x:v>
      </x:c>
      <x:c r="V1855" s="60" t="n">
        <x:f>I1855*12</x:f>
        <x:v>7263.12</x:v>
      </x:c>
      <x:c r="W1855" s="60" t="n">
        <x:f>H1855*J1855*(1-K1855)*Q1855</x:f>
        <x:v>152.710449024</x:v>
      </x:c>
      <x:c r="X1855" s="60" t="n">
        <x:f>V1855*R1855</x:f>
        <x:v>108.9468</x:v>
      </x:c>
      <x:c r="Y1855" s="60" t="n">
        <x:f>V1855*S1855</x:f>
        <x:v>54.4734</x:v>
      </x:c>
      <x:c r="Z1855" s="60" t="n">
        <x:f>H1855*J1855*T1855</x:f>
        <x:v>61.49303999999999</x:v>
      </x:c>
      <x:c r="AA1855" s="60" t="n">
        <x:f>P1855+W1855+X1855-Y1855-Z1855-U1855</x:f>
        <x:v>85.69080902400003</x:v>
      </x:c>
      <x:c r="AB1855" s="32" t="n">
        <x:f>IFERROR(AA1855/(P1855+W1855+X1855),0)</x:f>
        <x:v>0.32749258560056255</x:v>
      </x:c>
      <x:c r="AC1855" t="n">
        <x:f>IF(O1855="High",0,IF(I1855&gt;=1800,3,IF(I1855&gt;=900,2,1))+IF(K1855&gt;=0.9,2,IF(K1855&gt;=0.75,1,0))+IF(J1855&lt;=0.7,2,IF(J1855&lt;=0.85,1,0))+IF(M1855&gt;=8,1,0))</x:f>
        <x:v>0</x:v>
      </x:c>
      <x:c r="AD1855" t="str">
        <x:f>IF(AND(O1855&lt;&gt;"High",AC1855&gt;=Assumptions!$B$10,AA1855&gt;0),"Priority Growth",IF(AND(O1855="Low",AA1855&gt;0),"Maintain","Watch"))</x:f>
        <x:v>Watch</x:v>
      </x:c>
      <x:c r="AE1855" s="60" t="n">
        <x:f>MAX(AA1855,0)*N1855</x:f>
        <x:v>11.739640836288006</x:v>
      </x:c>
      <x:c r="AF1855" t="str">
        <x:f>IF(AND(AA1855&gt;=Assumptions!$B$11,O1855&lt;&gt;"High",OR(N1855&gt;=Assumptions!$B$12,M1855&lt;=6)),"High","Standard")</x:f>
        <x:v>Standard</x:v>
      </x:c>
    </x:row>
    <x:row r="1856">
      <x:c r="A1856" t="str">
        <x:f>'Raw_Data'!A1856</x:f>
        <x:v>C01855</x:v>
      </x:c>
      <x:c r="B1856" t="n">
        <x:f>'Raw_Data'!B1856</x:f>
        <x:v>59</x:v>
      </x:c>
      <x:c r="C1856" s="30" t="n">
        <x:f>'Raw_Data'!C1856</x:f>
        <x:v>51133</x:v>
      </x:c>
      <x:c r="D1856" t="n">
        <x:f>'Raw_Data'!D1856</x:f>
        <x:v>666</x:v>
      </x:c>
      <x:c r="E1856" t="n">
        <x:f>'Raw_Data'!E1856</x:f>
        <x:v>34</x:v>
      </x:c>
      <x:c r="F1856" t="str">
        <x:f>PROPER(TRIM('Raw_Data'!F1856))</x:f>
        <x:v>Classic</x:v>
      </x:c>
      <x:c r="G1856" t="str">
        <x:f>PROPER(TRIM('Raw_Data'!G1856))</x:f>
        <x:v>Digital</x:v>
      </x:c>
      <x:c r="H1856" s="60" t="n">
        <x:f>'Raw_Data'!H1856</x:f>
        <x:v>3623</x:v>
      </x:c>
      <x:c r="I1856" s="60" t="n">
        <x:f>'Raw_Data'!I1856</x:f>
        <x:v>241.53</x:v>
      </x:c>
      <x:c r="J1856" s="32" t="n">
        <x:f>'Raw_Data'!J1856</x:f>
        <x:v>0.349</x:v>
      </x:c>
      <x:c r="K1856" s="32" t="n">
        <x:f>'Raw_Data'!K1856</x:f>
        <x:v>0.735</x:v>
      </x:c>
      <x:c r="L1856" t="n">
        <x:f>'Raw_Data'!L1856</x:f>
        <x:v>0</x:v>
      </x:c>
      <x:c r="M1856" t="n">
        <x:f>IF('Raw_Data'!M1856="",Assumptions!$B$15,'Raw_Data'!M1856)</x:f>
        <x:v>9</x:v>
      </x:c>
      <x:c r="N1856" s="32" t="n">
        <x:f>'Raw_Data'!N1856</x:f>
        <x:v>0.02</x:v>
      </x:c>
      <x:c r="O1856" t="str">
        <x:f>IF(OR(D1856&lt;620,L1856&gt;=2,J1856&gt;0.9),"High",IF(OR(D1856&lt;700,L1856=1,J1856&gt;0.75),"Medium","Low"))</x:f>
        <x:v>Medium</x:v>
      </x:c>
      <x:c r="P1856" s="30" t="n">
        <x:f>XLOOKUP(F1856,Assumptions!$A$4:$A$6,Assumptions!$B$4:$B$6)</x:f>
        <x:v>0</x:v>
      </x:c>
      <x:c r="Q1856" s="32" t="n">
        <x:f>XLOOKUP(F1856,Assumptions!$A$4:$A$6,Assumptions!$C$4:$C$6)</x:f>
        <x:v>0.229</x:v>
      </x:c>
      <x:c r="R1856" s="32" t="n">
        <x:f>XLOOKUP(F1856,Assumptions!$A$4:$A$6,Assumptions!$D$4:$D$6)</x:f>
        <x:v>0.015</x:v>
      </x:c>
      <x:c r="S1856" s="32" t="n">
        <x:f>XLOOKUP(F1856,Assumptions!$A$4:$A$6,Assumptions!$E$4:$E$6)</x:f>
        <x:v>0.0075</x:v>
      </x:c>
      <x:c r="T1856" s="32" t="n">
        <x:f>XLOOKUP(O1856,Assumptions!$H$4:$H$6,Assumptions!$I$4:$I$6)</x:f>
        <x:v>0.012</x:v>
      </x:c>
      <x:c r="U1856" s="30" t="n">
        <x:f>XLOOKUP(F1856,Assumptions!$A$4:$A$6,Assumptions!$F$4:$F$6)</x:f>
        <x:v>60</x:v>
      </x:c>
      <x:c r="V1856" s="60" t="n">
        <x:f>I1856*12</x:f>
        <x:v>2898.36</x:v>
      </x:c>
      <x:c r="W1856" s="60" t="n">
        <x:f>H1856*J1856*(1-K1856)*Q1856</x:f>
        <x:v>76.731752495</x:v>
      </x:c>
      <x:c r="X1856" s="60" t="n">
        <x:f>V1856*R1856</x:f>
        <x:v>43.4754</x:v>
      </x:c>
      <x:c r="Y1856" s="60" t="n">
        <x:f>V1856*S1856</x:f>
        <x:v>21.7377</x:v>
      </x:c>
      <x:c r="Z1856" s="60" t="n">
        <x:f>H1856*J1856*T1856</x:f>
        <x:v>15.173124</x:v>
      </x:c>
      <x:c r="AA1856" s="60" t="n">
        <x:f>P1856+W1856+X1856-Y1856-Z1856-U1856</x:f>
        <x:v>23.296328494999997</x:v>
      </x:c>
      <x:c r="AB1856" s="32" t="n">
        <x:f>IFERROR(AA1856/(P1856+W1856+X1856),0)</x:f>
        <x:v>0.1938015168936724</x:v>
      </x:c>
      <x:c r="AC1856" t="n">
        <x:f>IF(O1856="High",0,IF(I1856&gt;=1800,3,IF(I1856&gt;=900,2,1))+IF(K1856&gt;=0.9,2,IF(K1856&gt;=0.75,1,0))+IF(J1856&lt;=0.7,2,IF(J1856&lt;=0.85,1,0))+IF(M1856&gt;=8,1,0))</x:f>
        <x:v>4</x:v>
      </x:c>
      <x:c r="AD1856" t="str">
        <x:f>IF(AND(O1856&lt;&gt;"High",AC1856&gt;=Assumptions!$B$10,AA1856&gt;0),"Priority Growth",IF(AND(O1856="Low",AA1856&gt;0),"Maintain","Watch"))</x:f>
        <x:v>Watch</x:v>
      </x:c>
      <x:c r="AE1856" s="60" t="n">
        <x:f>MAX(AA1856,0)*N1856</x:f>
        <x:v>0.4659265699</x:v>
      </x:c>
      <x:c r="AF1856" t="str">
        <x:f>IF(AND(AA1856&gt;=Assumptions!$B$11,O1856&lt;&gt;"High",OR(N1856&gt;=Assumptions!$B$12,M1856&lt;=6)),"High","Standard")</x:f>
        <x:v>Standard</x:v>
      </x:c>
    </x:row>
    <x:row r="1857">
      <x:c r="A1857" t="str">
        <x:f>'Raw_Data'!A1857</x:f>
        <x:v>C01856</x:v>
      </x:c>
      <x:c r="B1857" t="n">
        <x:f>'Raw_Data'!B1857</x:f>
        <x:v>44</x:v>
      </x:c>
      <x:c r="C1857" s="30" t="n">
        <x:f>'Raw_Data'!C1857</x:f>
        <x:v>102362</x:v>
      </x:c>
      <x:c r="D1857" t="n">
        <x:f>'Raw_Data'!D1857</x:f>
        <x:v>624</x:v>
      </x:c>
      <x:c r="E1857" t="n">
        <x:f>'Raw_Data'!E1857</x:f>
        <x:v>37</x:v>
      </x:c>
      <x:c r="F1857" t="str">
        <x:f>PROPER(TRIM('Raw_Data'!F1857))</x:f>
        <x:v>Gold</x:v>
      </x:c>
      <x:c r="G1857" t="str">
        <x:f>PROPER(TRIM('Raw_Data'!G1857))</x:f>
        <x:v>Digital</x:v>
      </x:c>
      <x:c r="H1857" s="60" t="n">
        <x:f>'Raw_Data'!H1857</x:f>
        <x:v>12088</x:v>
      </x:c>
      <x:c r="I1857" s="60" t="n">
        <x:f>'Raw_Data'!I1857</x:f>
        <x:v>1812.71</x:v>
      </x:c>
      <x:c r="J1857" s="32" t="n">
        <x:f>'Raw_Data'!J1857</x:f>
        <x:v>0.427</x:v>
      </x:c>
      <x:c r="K1857" s="32" t="n">
        <x:f>'Raw_Data'!K1857</x:f>
        <x:v>0.623</x:v>
      </x:c>
      <x:c r="L1857" t="n">
        <x:f>'Raw_Data'!L1857</x:f>
        <x:v>0</x:v>
      </x:c>
      <x:c r="M1857" t="n">
        <x:f>IF('Raw_Data'!M1857="",Assumptions!$B$15,'Raw_Data'!M1857)</x:f>
        <x:v>8</x:v>
      </x:c>
      <x:c r="N1857" s="32" t="n">
        <x:f>'Raw_Data'!N1857</x:f>
        <x:v>0.023</x:v>
      </x:c>
      <x:c r="O1857" t="str">
        <x:f>IF(OR(D1857&lt;620,L1857&gt;=2,J1857&gt;0.9),"High",IF(OR(D1857&lt;700,L1857=1,J1857&gt;0.75),"Medium","Low"))</x:f>
        <x:v>Medium</x:v>
      </x:c>
      <x:c r="P1857" s="30" t="n">
        <x:f>XLOOKUP(F1857,Assumptions!$A$4:$A$6,Assumptions!$B$4:$B$6)</x:f>
        <x:v>95</x:v>
      </x:c>
      <x:c r="Q1857" s="32" t="n">
        <x:f>XLOOKUP(F1857,Assumptions!$A$4:$A$6,Assumptions!$C$4:$C$6)</x:f>
        <x:v>0.219</x:v>
      </x:c>
      <x:c r="R1857" s="32" t="n">
        <x:f>XLOOKUP(F1857,Assumptions!$A$4:$A$6,Assumptions!$D$4:$D$6)</x:f>
        <x:v>0.016</x:v>
      </x:c>
      <x:c r="S1857" s="32" t="n">
        <x:f>XLOOKUP(F1857,Assumptions!$A$4:$A$6,Assumptions!$E$4:$E$6)</x:f>
        <x:v>0.01</x:v>
      </x:c>
      <x:c r="T1857" s="32" t="n">
        <x:f>XLOOKUP(O1857,Assumptions!$H$4:$H$6,Assumptions!$I$4:$I$6)</x:f>
        <x:v>0.012</x:v>
      </x:c>
      <x:c r="U1857" s="30" t="n">
        <x:f>XLOOKUP(F1857,Assumptions!$A$4:$A$6,Assumptions!$F$4:$F$6)</x:f>
        <x:v>90</x:v>
      </x:c>
      <x:c r="V1857" s="60" t="n">
        <x:f>I1857*12</x:f>
        <x:v>21752.52</x:v>
      </x:c>
      <x:c r="W1857" s="60" t="n">
        <x:f>H1857*J1857*(1-K1857)*Q1857</x:f>
        <x:v>426.155199288</x:v>
      </x:c>
      <x:c r="X1857" s="60" t="n">
        <x:f>V1857*R1857</x:f>
        <x:v>348.04032</x:v>
      </x:c>
      <x:c r="Y1857" s="60" t="n">
        <x:f>V1857*S1857</x:f>
        <x:v>217.5252</x:v>
      </x:c>
      <x:c r="Z1857" s="60" t="n">
        <x:f>H1857*J1857*T1857</x:f>
        <x:v>61.938912</x:v>
      </x:c>
      <x:c r="AA1857" s="60" t="n">
        <x:f>P1857+W1857+X1857-Y1857-Z1857-U1857</x:f>
        <x:v>499.731407288</x:v>
      </x:c>
      <x:c r="AB1857" s="32" t="n">
        <x:f>IFERROR(AA1857/(P1857+W1857+X1857),0)</x:f>
        <x:v>0.5749355538525488</x:v>
      </x:c>
      <x:c r="AC1857" t="n">
        <x:f>IF(O1857="High",0,IF(I1857&gt;=1800,3,IF(I1857&gt;=900,2,1))+IF(K1857&gt;=0.9,2,IF(K1857&gt;=0.75,1,0))+IF(J1857&lt;=0.7,2,IF(J1857&lt;=0.85,1,0))+IF(M1857&gt;=8,1,0))</x:f>
        <x:v>6</x:v>
      </x:c>
      <x:c r="AD1857" t="str">
        <x:f>IF(AND(O1857&lt;&gt;"High",AC1857&gt;=Assumptions!$B$10,AA1857&gt;0),"Priority Growth",IF(AND(O1857="Low",AA1857&gt;0),"Maintain","Watch"))</x:f>
        <x:v>Priority Growth</x:v>
      </x:c>
      <x:c r="AE1857" s="60" t="n">
        <x:f>MAX(AA1857,0)*N1857</x:f>
        <x:v>11.493822367624</x:v>
      </x:c>
      <x:c r="AF1857" t="str">
        <x:f>IF(AND(AA1857&gt;=Assumptions!$B$11,O1857&lt;&gt;"High",OR(N1857&gt;=Assumptions!$B$12,M1857&lt;=6)),"High","Standard")</x:f>
        <x:v>Standard</x:v>
      </x:c>
    </x:row>
    <x:row r="1858">
      <x:c r="A1858" t="str">
        <x:f>'Raw_Data'!A1858</x:f>
        <x:v>C01857</x:v>
      </x:c>
      <x:c r="B1858" t="n">
        <x:f>'Raw_Data'!B1858</x:f>
        <x:v>35</x:v>
      </x:c>
      <x:c r="C1858" s="30" t="n">
        <x:f>'Raw_Data'!C1858</x:f>
        <x:v>71171</x:v>
      </x:c>
      <x:c r="D1858" t="n">
        <x:f>'Raw_Data'!D1858</x:f>
        <x:v>641</x:v>
      </x:c>
      <x:c r="E1858" t="n">
        <x:f>'Raw_Data'!E1858</x:f>
        <x:v>71</x:v>
      </x:c>
      <x:c r="F1858" t="str">
        <x:f>PROPER(TRIM('Raw_Data'!F1858))</x:f>
        <x:v>Gold</x:v>
      </x:c>
      <x:c r="G1858" t="str">
        <x:f>PROPER(TRIM('Raw_Data'!G1858))</x:f>
        <x:v>Digital</x:v>
      </x:c>
      <x:c r="H1858" s="60" t="n">
        <x:f>'Raw_Data'!H1858</x:f>
        <x:v>10225</x:v>
      </x:c>
      <x:c r="I1858" s="60" t="n">
        <x:f>'Raw_Data'!I1858</x:f>
        <x:v>869.58</x:v>
      </x:c>
      <x:c r="J1858" s="32" t="n">
        <x:f>'Raw_Data'!J1858</x:f>
        <x:v>0.391</x:v>
      </x:c>
      <x:c r="K1858" s="32" t="n">
        <x:f>'Raw_Data'!K1858</x:f>
        <x:v>0.723</x:v>
      </x:c>
      <x:c r="L1858" t="n">
        <x:f>'Raw_Data'!L1858</x:f>
        <x:v>1</x:v>
      </x:c>
      <x:c r="M1858" t="n">
        <x:f>IF('Raw_Data'!M1858="",Assumptions!$B$15,'Raw_Data'!M1858)</x:f>
        <x:v>8</x:v>
      </x:c>
      <x:c r="N1858" s="32" t="n">
        <x:f>'Raw_Data'!N1858</x:f>
        <x:v>0.139</x:v>
      </x:c>
      <x:c r="O1858" t="str">
        <x:f>IF(OR(D1858&lt;620,L1858&gt;=2,J1858&gt;0.9),"High",IF(OR(D1858&lt;700,L1858=1,J1858&gt;0.75),"Medium","Low"))</x:f>
        <x:v>Medium</x:v>
      </x:c>
      <x:c r="P1858" s="30" t="n">
        <x:f>XLOOKUP(F1858,Assumptions!$A$4:$A$6,Assumptions!$B$4:$B$6)</x:f>
        <x:v>95</x:v>
      </x:c>
      <x:c r="Q1858" s="32" t="n">
        <x:f>XLOOKUP(F1858,Assumptions!$A$4:$A$6,Assumptions!$C$4:$C$6)</x:f>
        <x:v>0.219</x:v>
      </x:c>
      <x:c r="R1858" s="32" t="n">
        <x:f>XLOOKUP(F1858,Assumptions!$A$4:$A$6,Assumptions!$D$4:$D$6)</x:f>
        <x:v>0.016</x:v>
      </x:c>
      <x:c r="S1858" s="32" t="n">
        <x:f>XLOOKUP(F1858,Assumptions!$A$4:$A$6,Assumptions!$E$4:$E$6)</x:f>
        <x:v>0.01</x:v>
      </x:c>
      <x:c r="T1858" s="32" t="n">
        <x:f>XLOOKUP(O1858,Assumptions!$H$4:$H$6,Assumptions!$I$4:$I$6)</x:f>
        <x:v>0.012</x:v>
      </x:c>
      <x:c r="U1858" s="30" t="n">
        <x:f>XLOOKUP(F1858,Assumptions!$A$4:$A$6,Assumptions!$F$4:$F$6)</x:f>
        <x:v>90</x:v>
      </x:c>
      <x:c r="V1858" s="60" t="n">
        <x:f>I1858*12</x:f>
        <x:v>10434.960000000001</x:v>
      </x:c>
      <x:c r="W1858" s="60" t="n">
        <x:f>H1858*J1858*(1-K1858)*Q1858</x:f>
        <x:v>242.52915742500005</x:v>
      </x:c>
      <x:c r="X1858" s="60" t="n">
        <x:f>V1858*R1858</x:f>
        <x:v>166.95936000000003</x:v>
      </x:c>
      <x:c r="Y1858" s="60" t="n">
        <x:f>V1858*S1858</x:f>
        <x:v>104.34960000000001</x:v>
      </x:c>
      <x:c r="Z1858" s="60" t="n">
        <x:f>H1858*J1858*T1858</x:f>
        <x:v>47.9757</x:v>
      </x:c>
      <x:c r="AA1858" s="60" t="n">
        <x:f>P1858+W1858+X1858-Y1858-Z1858-U1858</x:f>
        <x:v>262.163217425</x:v>
      </x:c>
      <x:c r="AB1858" s="32" t="n">
        <x:f>IFERROR(AA1858/(P1858+W1858+X1858),0)</x:f>
        <x:v>0.5196614162065137</x:v>
      </x:c>
      <x:c r="AC1858" t="n">
        <x:f>IF(O1858="High",0,IF(I1858&gt;=1800,3,IF(I1858&gt;=900,2,1))+IF(K1858&gt;=0.9,2,IF(K1858&gt;=0.75,1,0))+IF(J1858&lt;=0.7,2,IF(J1858&lt;=0.85,1,0))+IF(M1858&gt;=8,1,0))</x:f>
        <x:v>4</x:v>
      </x:c>
      <x:c r="AD1858" t="str">
        <x:f>IF(AND(O1858&lt;&gt;"High",AC1858&gt;=Assumptions!$B$10,AA1858&gt;0),"Priority Growth",IF(AND(O1858="Low",AA1858&gt;0),"Maintain","Watch"))</x:f>
        <x:v>Watch</x:v>
      </x:c>
      <x:c r="AE1858" s="60" t="n">
        <x:f>MAX(AA1858,0)*N1858</x:f>
        <x:v>36.440687222075006</x:v>
      </x:c>
      <x:c r="AF1858" t="str">
        <x:f>IF(AND(AA1858&gt;=Assumptions!$B$11,O1858&lt;&gt;"High",OR(N1858&gt;=Assumptions!$B$12,M1858&lt;=6)),"High","Standard")</x:f>
        <x:v>Standard</x:v>
      </x:c>
    </x:row>
    <x:row r="1859">
      <x:c r="A1859" t="str">
        <x:f>'Raw_Data'!A1859</x:f>
        <x:v>C01858</x:v>
      </x:c>
      <x:c r="B1859" t="n">
        <x:f>'Raw_Data'!B1859</x:f>
        <x:v>36</x:v>
      </x:c>
      <x:c r="C1859" s="30" t="n">
        <x:f>'Raw_Data'!C1859</x:f>
        <x:v>96925</x:v>
      </x:c>
      <x:c r="D1859" t="n">
        <x:f>'Raw_Data'!D1859</x:f>
        <x:v>691</x:v>
      </x:c>
      <x:c r="E1859" t="n">
        <x:f>'Raw_Data'!E1859</x:f>
        <x:v>30</x:v>
      </x:c>
      <x:c r="F1859" t="str">
        <x:f>PROPER(TRIM('Raw_Data'!F1859))</x:f>
        <x:v>Gold</x:v>
      </x:c>
      <x:c r="G1859" t="str">
        <x:f>PROPER(TRIM('Raw_Data'!G1859))</x:f>
        <x:v>Direct Mail</x:v>
      </x:c>
      <x:c r="H1859" s="60" t="n">
        <x:f>'Raw_Data'!H1859</x:f>
        <x:v>13283</x:v>
      </x:c>
      <x:c r="I1859" s="60" t="n">
        <x:f>'Raw_Data'!I1859</x:f>
        <x:v>1750.83</x:v>
      </x:c>
      <x:c r="J1859" s="32" t="n">
        <x:f>'Raw_Data'!J1859</x:f>
        <x:v>0.368</x:v>
      </x:c>
      <x:c r="K1859" s="32" t="n">
        <x:f>'Raw_Data'!K1859</x:f>
        <x:v>0.824</x:v>
      </x:c>
      <x:c r="L1859" t="n">
        <x:f>'Raw_Data'!L1859</x:f>
        <x:v>0</x:v>
      </x:c>
      <x:c r="M1859" t="n">
        <x:f>IF('Raw_Data'!M1859="",Assumptions!$B$15,'Raw_Data'!M1859)</x:f>
        <x:v>8</x:v>
      </x:c>
      <x:c r="N1859" s="32" t="n">
        <x:f>'Raw_Data'!N1859</x:f>
        <x:v>0.05</x:v>
      </x:c>
      <x:c r="O1859" t="str">
        <x:f>IF(OR(D1859&lt;620,L1859&gt;=2,J1859&gt;0.9),"High",IF(OR(D1859&lt;700,L1859=1,J1859&gt;0.75),"Medium","Low"))</x:f>
        <x:v>Medium</x:v>
      </x:c>
      <x:c r="P1859" s="30" t="n">
        <x:f>XLOOKUP(F1859,Assumptions!$A$4:$A$6,Assumptions!$B$4:$B$6)</x:f>
        <x:v>95</x:v>
      </x:c>
      <x:c r="Q1859" s="32" t="n">
        <x:f>XLOOKUP(F1859,Assumptions!$A$4:$A$6,Assumptions!$C$4:$C$6)</x:f>
        <x:v>0.219</x:v>
      </x:c>
      <x:c r="R1859" s="32" t="n">
        <x:f>XLOOKUP(F1859,Assumptions!$A$4:$A$6,Assumptions!$D$4:$D$6)</x:f>
        <x:v>0.016</x:v>
      </x:c>
      <x:c r="S1859" s="32" t="n">
        <x:f>XLOOKUP(F1859,Assumptions!$A$4:$A$6,Assumptions!$E$4:$E$6)</x:f>
        <x:v>0.01</x:v>
      </x:c>
      <x:c r="T1859" s="32" t="n">
        <x:f>XLOOKUP(O1859,Assumptions!$H$4:$H$6,Assumptions!$I$4:$I$6)</x:f>
        <x:v>0.012</x:v>
      </x:c>
      <x:c r="U1859" s="30" t="n">
        <x:f>XLOOKUP(F1859,Assumptions!$A$4:$A$6,Assumptions!$F$4:$F$6)</x:f>
        <x:v>90</x:v>
      </x:c>
      <x:c r="V1859" s="60" t="n">
        <x:f>I1859*12</x:f>
        <x:v>21009.96</x:v>
      </x:c>
      <x:c r="W1859" s="60" t="n">
        <x:f>H1859*J1859*(1-K1859)*Q1859</x:f>
        <x:v>188.40862233600006</x:v>
      </x:c>
      <x:c r="X1859" s="60" t="n">
        <x:f>V1859*R1859</x:f>
        <x:v>336.15936</x:v>
      </x:c>
      <x:c r="Y1859" s="60" t="n">
        <x:f>V1859*S1859</x:f>
        <x:v>210.0996</x:v>
      </x:c>
      <x:c r="Z1859" s="60" t="n">
        <x:f>H1859*J1859*T1859</x:f>
        <x:v>58.657728000000006</x:v>
      </x:c>
      <x:c r="AA1859" s="60" t="n">
        <x:f>P1859+W1859+X1859-Y1859-Z1859-U1859</x:f>
        <x:v>260.8106543360001</x:v>
      </x:c>
      <x:c r="AB1859" s="32" t="n">
        <x:f>IFERROR(AA1859/(P1859+W1859+X1859),0)</x:f>
        <x:v>0.42095566874299667</x:v>
      </x:c>
      <x:c r="AC1859" t="n">
        <x:f>IF(O1859="High",0,IF(I1859&gt;=1800,3,IF(I1859&gt;=900,2,1))+IF(K1859&gt;=0.9,2,IF(K1859&gt;=0.75,1,0))+IF(J1859&lt;=0.7,2,IF(J1859&lt;=0.85,1,0))+IF(M1859&gt;=8,1,0))</x:f>
        <x:v>6</x:v>
      </x:c>
      <x:c r="AD1859" t="str">
        <x:f>IF(AND(O1859&lt;&gt;"High",AC1859&gt;=Assumptions!$B$10,AA1859&gt;0),"Priority Growth",IF(AND(O1859="Low",AA1859&gt;0),"Maintain","Watch"))</x:f>
        <x:v>Priority Growth</x:v>
      </x:c>
      <x:c r="AE1859" s="60" t="n">
        <x:f>MAX(AA1859,0)*N1859</x:f>
        <x:v>13.040532716800005</x:v>
      </x:c>
      <x:c r="AF1859" t="str">
        <x:f>IF(AND(AA1859&gt;=Assumptions!$B$11,O1859&lt;&gt;"High",OR(N1859&gt;=Assumptions!$B$12,M1859&lt;=6)),"High","Standard")</x:f>
        <x:v>Standard</x:v>
      </x:c>
    </x:row>
    <x:row r="1860">
      <x:c r="A1860" t="str">
        <x:f>'Raw_Data'!A1860</x:f>
        <x:v>C01859</x:v>
      </x:c>
      <x:c r="B1860" t="n">
        <x:f>'Raw_Data'!B1860</x:f>
        <x:v>39</x:v>
      </x:c>
      <x:c r="C1860" s="30" t="n">
        <x:f>'Raw_Data'!C1860</x:f>
        <x:v>89535</x:v>
      </x:c>
      <x:c r="D1860" t="n">
        <x:f>'Raw_Data'!D1860</x:f>
        <x:v>712</x:v>
      </x:c>
      <x:c r="E1860" t="n">
        <x:f>'Raw_Data'!E1860</x:f>
        <x:v>25</x:v>
      </x:c>
      <x:c r="F1860" t="str">
        <x:f>PROPER(TRIM('Raw_Data'!F1860))</x:f>
        <x:v>Gold</x:v>
      </x:c>
      <x:c r="G1860" t="str">
        <x:f>PROPER(TRIM('Raw_Data'!G1860))</x:f>
        <x:v>Branch</x:v>
      </x:c>
      <x:c r="H1860" s="60" t="n">
        <x:f>'Raw_Data'!H1860</x:f>
        <x:v>14588</x:v>
      </x:c>
      <x:c r="I1860" s="60" t="n">
        <x:f>'Raw_Data'!I1860</x:f>
        <x:v>1588.68</x:v>
      </x:c>
      <x:c r="J1860" s="32" t="n">
        <x:f>'Raw_Data'!J1860</x:f>
        <x:v>0.379</x:v>
      </x:c>
      <x:c r="K1860" s="32" t="n">
        <x:f>'Raw_Data'!K1860</x:f>
        <x:v>0.833</x:v>
      </x:c>
      <x:c r="L1860" t="n">
        <x:f>'Raw_Data'!L1860</x:f>
        <x:v>0</x:v>
      </x:c>
      <x:c r="M1860" t="n">
        <x:f>IF('Raw_Data'!M1860="",Assumptions!$B$15,'Raw_Data'!M1860)</x:f>
        <x:v>8</x:v>
      </x:c>
      <x:c r="N1860" s="32" t="n">
        <x:f>'Raw_Data'!N1860</x:f>
        <x:v>0.028</x:v>
      </x:c>
      <x:c r="O1860" t="str">
        <x:f>IF(OR(D1860&lt;620,L1860&gt;=2,J1860&gt;0.9),"High",IF(OR(D1860&lt;700,L1860=1,J1860&gt;0.75),"Medium","Low"))</x:f>
        <x:v>Low</x:v>
      </x:c>
      <x:c r="P1860" s="30" t="n">
        <x:f>XLOOKUP(F1860,Assumptions!$A$4:$A$6,Assumptions!$B$4:$B$6)</x:f>
        <x:v>95</x:v>
      </x:c>
      <x:c r="Q1860" s="32" t="n">
        <x:f>XLOOKUP(F1860,Assumptions!$A$4:$A$6,Assumptions!$C$4:$C$6)</x:f>
        <x:v>0.219</x:v>
      </x:c>
      <x:c r="R1860" s="32" t="n">
        <x:f>XLOOKUP(F1860,Assumptions!$A$4:$A$6,Assumptions!$D$4:$D$6)</x:f>
        <x:v>0.016</x:v>
      </x:c>
      <x:c r="S1860" s="32" t="n">
        <x:f>XLOOKUP(F1860,Assumptions!$A$4:$A$6,Assumptions!$E$4:$E$6)</x:f>
        <x:v>0.01</x:v>
      </x:c>
      <x:c r="T1860" s="32" t="n">
        <x:f>XLOOKUP(O1860,Assumptions!$H$4:$H$6,Assumptions!$I$4:$I$6)</x:f>
        <x:v>0.0035</x:v>
      </x:c>
      <x:c r="U1860" s="30" t="n">
        <x:f>XLOOKUP(F1860,Assumptions!$A$4:$A$6,Assumptions!$F$4:$F$6)</x:f>
        <x:v>90</x:v>
      </x:c>
      <x:c r="V1860" s="60" t="n">
        <x:f>I1860*12</x:f>
        <x:v>19064.16</x:v>
      </x:c>
      <x:c r="W1860" s="60" t="n">
        <x:f>H1860*J1860*(1-K1860)*Q1860</x:f>
        <x:v>202.20670419600003</x:v>
      </x:c>
      <x:c r="X1860" s="60" t="n">
        <x:f>V1860*R1860</x:f>
        <x:v>305.02656</x:v>
      </x:c>
      <x:c r="Y1860" s="60" t="n">
        <x:f>V1860*S1860</x:f>
        <x:v>190.6416</x:v>
      </x:c>
      <x:c r="Z1860" s="60" t="n">
        <x:f>H1860*J1860*T1860</x:f>
        <x:v>19.350982</x:v>
      </x:c>
      <x:c r="AA1860" s="60" t="n">
        <x:f>P1860+W1860+X1860-Y1860-Z1860-U1860</x:f>
        <x:v>302.240682196</x:v>
      </x:c>
      <x:c r="AB1860" s="32" t="n">
        <x:f>IFERROR(AA1860/(P1860+W1860+X1860),0)</x:f>
        <x:v>0.5018664696303361</x:v>
      </x:c>
      <x:c r="AC1860" t="n">
        <x:f>IF(O1860="High",0,IF(I1860&gt;=1800,3,IF(I1860&gt;=900,2,1))+IF(K1860&gt;=0.9,2,IF(K1860&gt;=0.75,1,0))+IF(J1860&lt;=0.7,2,IF(J1860&lt;=0.85,1,0))+IF(M1860&gt;=8,1,0))</x:f>
        <x:v>6</x:v>
      </x:c>
      <x:c r="AD1860" t="str">
        <x:f>IF(AND(O1860&lt;&gt;"High",AC1860&gt;=Assumptions!$B$10,AA1860&gt;0),"Priority Growth",IF(AND(O1860="Low",AA1860&gt;0),"Maintain","Watch"))</x:f>
        <x:v>Priority Growth</x:v>
      </x:c>
      <x:c r="AE1860" s="60" t="n">
        <x:f>MAX(AA1860,0)*N1860</x:f>
        <x:v>8.462739101488001</x:v>
      </x:c>
      <x:c r="AF1860" t="str">
        <x:f>IF(AND(AA1860&gt;=Assumptions!$B$11,O1860&lt;&gt;"High",OR(N1860&gt;=Assumptions!$B$12,M1860&lt;=6)),"High","Standard")</x:f>
        <x:v>Standard</x:v>
      </x:c>
    </x:row>
    <x:row r="1861">
      <x:c r="A1861" t="str">
        <x:f>'Raw_Data'!A1861</x:f>
        <x:v>C01860</x:v>
      </x:c>
      <x:c r="B1861" t="n">
        <x:f>'Raw_Data'!B1861</x:f>
        <x:v>34</x:v>
      </x:c>
      <x:c r="C1861" s="30" t="n">
        <x:f>'Raw_Data'!C1861</x:f>
        <x:v>119301</x:v>
      </x:c>
      <x:c r="D1861" t="n">
        <x:f>'Raw_Data'!D1861</x:f>
        <x:v>715</x:v>
      </x:c>
      <x:c r="E1861" t="n">
        <x:f>'Raw_Data'!E1861</x:f>
        <x:v>180</x:v>
      </x:c>
      <x:c r="F1861" t="str">
        <x:f>PROPER(TRIM('Raw_Data'!F1861))</x:f>
        <x:v>Platinum</x:v>
      </x:c>
      <x:c r="G1861" t="str">
        <x:f>PROPER(TRIM('Raw_Data'!G1861))</x:f>
        <x:v>Digital</x:v>
      </x:c>
      <x:c r="H1861" s="60" t="n">
        <x:f>'Raw_Data'!H1861</x:f>
        <x:v>25984</x:v>
      </x:c>
      <x:c r="I1861" s="60" t="n">
        <x:f>'Raw_Data'!I1861</x:f>
        <x:v>2823.04</x:v>
      </x:c>
      <x:c r="J1861" s="32" t="n">
        <x:f>'Raw_Data'!J1861</x:f>
        <x:v>0.484</x:v>
      </x:c>
      <x:c r="K1861" s="32" t="n">
        <x:f>'Raw_Data'!K1861</x:f>
        <x:v>0.794</x:v>
      </x:c>
      <x:c r="L1861" t="n">
        <x:f>'Raw_Data'!L1861</x:f>
        <x:v>0</x:v>
      </x:c>
      <x:c r="M1861" t="n">
        <x:f>IF('Raw_Data'!M1861="",Assumptions!$B$15,'Raw_Data'!M1861)</x:f>
        <x:v>7</x:v>
      </x:c>
      <x:c r="N1861" s="32" t="n">
        <x:f>'Raw_Data'!N1861</x:f>
        <x:v>0.054</x:v>
      </x:c>
      <x:c r="O1861" t="str">
        <x:f>IF(OR(D1861&lt;620,L1861&gt;=2,J1861&gt;0.9),"High",IF(OR(D1861&lt;700,L1861=1,J1861&gt;0.75),"Medium","Low"))</x:f>
        <x:v>Low</x:v>
      </x:c>
      <x:c r="P1861" s="30" t="n">
        <x:f>XLOOKUP(F1861,Assumptions!$A$4:$A$6,Assumptions!$B$4:$B$6)</x:f>
        <x:v>195</x:v>
      </x:c>
      <x:c r="Q1861" s="32" t="n">
        <x:f>XLOOKUP(F1861,Assumptions!$A$4:$A$6,Assumptions!$C$4:$C$6)</x:f>
        <x:v>0.199</x:v>
      </x:c>
      <x:c r="R1861" s="32" t="n">
        <x:f>XLOOKUP(F1861,Assumptions!$A$4:$A$6,Assumptions!$D$4:$D$6)</x:f>
        <x:v>0.017</x:v>
      </x:c>
      <x:c r="S1861" s="32" t="n">
        <x:f>XLOOKUP(F1861,Assumptions!$A$4:$A$6,Assumptions!$E$4:$E$6)</x:f>
        <x:v>0.013</x:v>
      </x:c>
      <x:c r="T1861" s="32" t="n">
        <x:f>XLOOKUP(O1861,Assumptions!$H$4:$H$6,Assumptions!$I$4:$I$6)</x:f>
        <x:v>0.0035</x:v>
      </x:c>
      <x:c r="U1861" s="30" t="n">
        <x:f>XLOOKUP(F1861,Assumptions!$A$4:$A$6,Assumptions!$F$4:$F$6)</x:f>
        <x:v>140</x:v>
      </x:c>
      <x:c r="V1861" s="60" t="n">
        <x:f>I1861*12</x:f>
        <x:v>33876.479999999996</x:v>
      </x:c>
      <x:c r="W1861" s="60" t="n">
        <x:f>H1861*J1861*(1-K1861)*Q1861</x:f>
        <x:v>515.5510384639999</x:v>
      </x:c>
      <x:c r="X1861" s="60" t="n">
        <x:f>V1861*R1861</x:f>
        <x:v>575.90016</x:v>
      </x:c>
      <x:c r="Y1861" s="60" t="n">
        <x:f>V1861*S1861</x:f>
        <x:v>440.3942399999999</x:v>
      </x:c>
      <x:c r="Z1861" s="60" t="n">
        <x:f>H1861*J1861*T1861</x:f>
        <x:v>44.016895999999996</x:v>
      </x:c>
      <x:c r="AA1861" s="60" t="n">
        <x:f>P1861+W1861+X1861-Y1861-Z1861-U1861</x:f>
        <x:v>662.040062464</x:v>
      </x:c>
      <x:c r="AB1861" s="32" t="n">
        <x:f>IFERROR(AA1861/(P1861+W1861+X1861),0)</x:f>
        <x:v>0.5146250889691457</x:v>
      </x:c>
      <x:c r="AC1861" t="n">
        <x:f>IF(O1861="High",0,IF(I1861&gt;=1800,3,IF(I1861&gt;=900,2,1))+IF(K1861&gt;=0.9,2,IF(K1861&gt;=0.75,1,0))+IF(J1861&lt;=0.7,2,IF(J1861&lt;=0.85,1,0))+IF(M1861&gt;=8,1,0))</x:f>
        <x:v>6</x:v>
      </x:c>
      <x:c r="AD1861" t="str">
        <x:f>IF(AND(O1861&lt;&gt;"High",AC1861&gt;=Assumptions!$B$10,AA1861&gt;0),"Priority Growth",IF(AND(O1861="Low",AA1861&gt;0),"Maintain","Watch"))</x:f>
        <x:v>Priority Growth</x:v>
      </x:c>
      <x:c r="AE1861" s="60" t="n">
        <x:f>MAX(AA1861,0)*N1861</x:f>
        <x:v>35.750163373056</x:v>
      </x:c>
      <x:c r="AF1861" t="str">
        <x:f>IF(AND(AA1861&gt;=Assumptions!$B$11,O1861&lt;&gt;"High",OR(N1861&gt;=Assumptions!$B$12,M1861&lt;=6)),"High","Standard")</x:f>
        <x:v>Standard</x:v>
      </x:c>
    </x:row>
    <x:row r="1862">
      <x:c r="A1862" t="str">
        <x:f>'Raw_Data'!A1862</x:f>
        <x:v>C01861</x:v>
      </x:c>
      <x:c r="B1862" t="n">
        <x:f>'Raw_Data'!B1862</x:f>
        <x:v>33</x:v>
      </x:c>
      <x:c r="C1862" s="30" t="n">
        <x:f>'Raw_Data'!C1862</x:f>
        <x:v>36841</x:v>
      </x:c>
      <x:c r="D1862" t="n">
        <x:f>'Raw_Data'!D1862</x:f>
        <x:v>715</x:v>
      </x:c>
      <x:c r="E1862" t="n">
        <x:f>'Raw_Data'!E1862</x:f>
        <x:v>26</x:v>
      </x:c>
      <x:c r="F1862" t="str">
        <x:f>PROPER(TRIM('Raw_Data'!F1862))</x:f>
        <x:v>Classic</x:v>
      </x:c>
      <x:c r="G1862" t="str">
        <x:f>PROPER(TRIM('Raw_Data'!G1862))</x:f>
        <x:v>Branch</x:v>
      </x:c>
      <x:c r="H1862" s="60" t="n">
        <x:f>'Raw_Data'!H1862</x:f>
        <x:v>8965</x:v>
      </x:c>
      <x:c r="I1862" s="60" t="n">
        <x:f>'Raw_Data'!I1862</x:f>
        <x:v>217.07</x:v>
      </x:c>
      <x:c r="J1862" s="32" t="n">
        <x:f>'Raw_Data'!J1862</x:f>
        <x:v>0.463</x:v>
      </x:c>
      <x:c r="K1862" s="32" t="n">
        <x:f>'Raw_Data'!K1862</x:f>
        <x:v>0.757</x:v>
      </x:c>
      <x:c r="L1862" t="n">
        <x:f>'Raw_Data'!L1862</x:f>
        <x:v>0</x:v>
      </x:c>
      <x:c r="M1862" t="n">
        <x:f>IF('Raw_Data'!M1862="",Assumptions!$B$15,'Raw_Data'!M1862)</x:f>
        <x:v>8</x:v>
      </x:c>
      <x:c r="N1862" s="32" t="n">
        <x:f>'Raw_Data'!N1862</x:f>
        <x:v>0.058</x:v>
      </x:c>
      <x:c r="O1862" t="str">
        <x:f>IF(OR(D1862&lt;620,L1862&gt;=2,J1862&gt;0.9),"High",IF(OR(D1862&lt;700,L1862=1,J1862&gt;0.75),"Medium","Low"))</x:f>
        <x:v>Low</x:v>
      </x:c>
      <x:c r="P1862" s="30" t="n">
        <x:f>XLOOKUP(F1862,Assumptions!$A$4:$A$6,Assumptions!$B$4:$B$6)</x:f>
        <x:v>0</x:v>
      </x:c>
      <x:c r="Q1862" s="32" t="n">
        <x:f>XLOOKUP(F1862,Assumptions!$A$4:$A$6,Assumptions!$C$4:$C$6)</x:f>
        <x:v>0.229</x:v>
      </x:c>
      <x:c r="R1862" s="32" t="n">
        <x:f>XLOOKUP(F1862,Assumptions!$A$4:$A$6,Assumptions!$D$4:$D$6)</x:f>
        <x:v>0.015</x:v>
      </x:c>
      <x:c r="S1862" s="32" t="n">
        <x:f>XLOOKUP(F1862,Assumptions!$A$4:$A$6,Assumptions!$E$4:$E$6)</x:f>
        <x:v>0.0075</x:v>
      </x:c>
      <x:c r="T1862" s="32" t="n">
        <x:f>XLOOKUP(O1862,Assumptions!$H$4:$H$6,Assumptions!$I$4:$I$6)</x:f>
        <x:v>0.0035</x:v>
      </x:c>
      <x:c r="U1862" s="30" t="n">
        <x:f>XLOOKUP(F1862,Assumptions!$A$4:$A$6,Assumptions!$F$4:$F$6)</x:f>
        <x:v>60</x:v>
      </x:c>
      <x:c r="V1862" s="60" t="n">
        <x:f>I1862*12</x:f>
        <x:v>2604.84</x:v>
      </x:c>
      <x:c r="W1862" s="60" t="n">
        <x:f>H1862*J1862*(1-K1862)*Q1862</x:f>
        <x:v>230.979289365</x:v>
      </x:c>
      <x:c r="X1862" s="60" t="n">
        <x:f>V1862*R1862</x:f>
        <x:v>39.0726</x:v>
      </x:c>
      <x:c r="Y1862" s="60" t="n">
        <x:f>V1862*S1862</x:f>
        <x:v>19.5363</x:v>
      </x:c>
      <x:c r="Z1862" s="60" t="n">
        <x:f>H1862*J1862*T1862</x:f>
        <x:v>14.5277825</x:v>
      </x:c>
      <x:c r="AA1862" s="60" t="n">
        <x:f>P1862+W1862+X1862-Y1862-Z1862-U1862</x:f>
        <x:v>175.987806865</x:v>
      </x:c>
      <x:c r="AB1862" s="32" t="n">
        <x:f>IFERROR(AA1862/(P1862+W1862+X1862),0)</x:f>
        <x:v>0.6516814501050806</x:v>
      </x:c>
      <x:c r="AC1862" t="n">
        <x:f>IF(O1862="High",0,IF(I1862&gt;=1800,3,IF(I1862&gt;=900,2,1))+IF(K1862&gt;=0.9,2,IF(K1862&gt;=0.75,1,0))+IF(J1862&lt;=0.7,2,IF(J1862&lt;=0.85,1,0))+IF(M1862&gt;=8,1,0))</x:f>
        <x:v>5</x:v>
      </x:c>
      <x:c r="AD1862" t="str">
        <x:f>IF(AND(O1862&lt;&gt;"High",AC1862&gt;=Assumptions!$B$10,AA1862&gt;0),"Priority Growth",IF(AND(O1862="Low",AA1862&gt;0),"Maintain","Watch"))</x:f>
        <x:v>Maintain</x:v>
      </x:c>
      <x:c r="AE1862" s="60" t="n">
        <x:f>MAX(AA1862,0)*N1862</x:f>
        <x:v>10.207292798170002</x:v>
      </x:c>
      <x:c r="AF1862" t="str">
        <x:f>IF(AND(AA1862&gt;=Assumptions!$B$11,O1862&lt;&gt;"High",OR(N1862&gt;=Assumptions!$B$12,M1862&lt;=6)),"High","Standard")</x:f>
        <x:v>Standard</x:v>
      </x:c>
    </x:row>
    <x:row r="1863">
      <x:c r="A1863" t="str">
        <x:f>'Raw_Data'!A1863</x:f>
        <x:v>C01862</x:v>
      </x:c>
      <x:c r="B1863" t="n">
        <x:f>'Raw_Data'!B1863</x:f>
        <x:v>29</x:v>
      </x:c>
      <x:c r="C1863" s="30" t="n">
        <x:f>'Raw_Data'!C1863</x:f>
        <x:v>97587</x:v>
      </x:c>
      <x:c r="D1863" t="n">
        <x:f>'Raw_Data'!D1863</x:f>
        <x:v>655</x:v>
      </x:c>
      <x:c r="E1863" t="n">
        <x:f>'Raw_Data'!E1863</x:f>
        <x:v>22</x:v>
      </x:c>
      <x:c r="F1863" t="str">
        <x:f>PROPER(TRIM('Raw_Data'!F1863))</x:f>
        <x:v>Gold</x:v>
      </x:c>
      <x:c r="G1863" t="str">
        <x:f>PROPER(TRIM('Raw_Data'!G1863))</x:f>
        <x:v>Digital</x:v>
      </x:c>
      <x:c r="H1863" s="60" t="n">
        <x:f>'Raw_Data'!H1863</x:f>
        <x:v>9385</x:v>
      </x:c>
      <x:c r="I1863" s="60" t="n">
        <x:f>'Raw_Data'!I1863</x:f>
        <x:v>1526.92</x:v>
      </x:c>
      <x:c r="J1863" s="32" t="n">
        <x:f>'Raw_Data'!J1863</x:f>
        <x:v>0.454</x:v>
      </x:c>
      <x:c r="K1863" s="32" t="n">
        <x:f>'Raw_Data'!K1863</x:f>
        <x:v>0.78</x:v>
      </x:c>
      <x:c r="L1863" t="n">
        <x:f>'Raw_Data'!L1863</x:f>
        <x:v>0</x:v>
      </x:c>
      <x:c r="M1863" t="n">
        <x:f>IF('Raw_Data'!M1863="",Assumptions!$B$15,'Raw_Data'!M1863)</x:f>
        <x:v>5</x:v>
      </x:c>
      <x:c r="N1863" s="32" t="n">
        <x:f>'Raw_Data'!N1863</x:f>
        <x:v>0.211</x:v>
      </x:c>
      <x:c r="O1863" t="str">
        <x:f>IF(OR(D1863&lt;620,L1863&gt;=2,J1863&gt;0.9),"High",IF(OR(D1863&lt;700,L1863=1,J1863&gt;0.75),"Medium","Low"))</x:f>
        <x:v>Medium</x:v>
      </x:c>
      <x:c r="P1863" s="30" t="n">
        <x:f>XLOOKUP(F1863,Assumptions!$A$4:$A$6,Assumptions!$B$4:$B$6)</x:f>
        <x:v>95</x:v>
      </x:c>
      <x:c r="Q1863" s="32" t="n">
        <x:f>XLOOKUP(F1863,Assumptions!$A$4:$A$6,Assumptions!$C$4:$C$6)</x:f>
        <x:v>0.219</x:v>
      </x:c>
      <x:c r="R1863" s="32" t="n">
        <x:f>XLOOKUP(F1863,Assumptions!$A$4:$A$6,Assumptions!$D$4:$D$6)</x:f>
        <x:v>0.016</x:v>
      </x:c>
      <x:c r="S1863" s="32" t="n">
        <x:f>XLOOKUP(F1863,Assumptions!$A$4:$A$6,Assumptions!$E$4:$E$6)</x:f>
        <x:v>0.01</x:v>
      </x:c>
      <x:c r="T1863" s="32" t="n">
        <x:f>XLOOKUP(O1863,Assumptions!$H$4:$H$6,Assumptions!$I$4:$I$6)</x:f>
        <x:v>0.012</x:v>
      </x:c>
      <x:c r="U1863" s="30" t="n">
        <x:f>XLOOKUP(F1863,Assumptions!$A$4:$A$6,Assumptions!$F$4:$F$6)</x:f>
        <x:v>90</x:v>
      </x:c>
      <x:c r="V1863" s="60" t="n">
        <x:f>I1863*12</x:f>
        <x:v>18323.04</x:v>
      </x:c>
      <x:c r="W1863" s="60" t="n">
        <x:f>H1863*J1863*(1-K1863)*Q1863</x:f>
        <x:v>205.28486219999996</x:v>
      </x:c>
      <x:c r="X1863" s="60" t="n">
        <x:f>V1863*R1863</x:f>
        <x:v>293.16864000000004</x:v>
      </x:c>
      <x:c r="Y1863" s="60" t="n">
        <x:f>V1863*S1863</x:f>
        <x:v>183.2304</x:v>
      </x:c>
      <x:c r="Z1863" s="60" t="n">
        <x:f>H1863*J1863*T1863</x:f>
        <x:v>51.12948</x:v>
      </x:c>
      <x:c r="AA1863" s="60" t="n">
        <x:f>P1863+W1863+X1863-Y1863-Z1863-U1863</x:f>
        <x:v>269.09362219999997</x:v>
      </x:c>
      <x:c r="AB1863" s="32" t="n">
        <x:f>IFERROR(AA1863/(P1863+W1863+X1863),0)</x:f>
        <x:v>0.45343674138317347</x:v>
      </x:c>
      <x:c r="AC1863" t="n">
        <x:f>IF(O1863="High",0,IF(I1863&gt;=1800,3,IF(I1863&gt;=900,2,1))+IF(K1863&gt;=0.9,2,IF(K1863&gt;=0.75,1,0))+IF(J1863&lt;=0.7,2,IF(J1863&lt;=0.85,1,0))+IF(M1863&gt;=8,1,0))</x:f>
        <x:v>5</x:v>
      </x:c>
      <x:c r="AD1863" t="str">
        <x:f>IF(AND(O1863&lt;&gt;"High",AC1863&gt;=Assumptions!$B$10,AA1863&gt;0),"Priority Growth",IF(AND(O1863="Low",AA1863&gt;0),"Maintain","Watch"))</x:f>
        <x:v>Watch</x:v>
      </x:c>
      <x:c r="AE1863" s="60" t="n">
        <x:f>MAX(AA1863,0)*N1863</x:f>
        <x:v>56.77875428419999</x:v>
      </x:c>
      <x:c r="AF1863" t="str">
        <x:f>IF(AND(AA1863&gt;=Assumptions!$B$11,O1863&lt;&gt;"High",OR(N1863&gt;=Assumptions!$B$12,M1863&lt;=6)),"High","Standard")</x:f>
        <x:v>Standard</x:v>
      </x:c>
    </x:row>
    <x:row r="1864">
      <x:c r="A1864" t="str">
        <x:f>'Raw_Data'!A1864</x:f>
        <x:v>C01863</x:v>
      </x:c>
      <x:c r="B1864" t="n">
        <x:f>'Raw_Data'!B1864</x:f>
        <x:v>40</x:v>
      </x:c>
      <x:c r="C1864" s="30" t="n">
        <x:f>'Raw_Data'!C1864</x:f>
        <x:v>78037</x:v>
      </x:c>
      <x:c r="D1864" t="n">
        <x:f>'Raw_Data'!D1864</x:f>
        <x:v>643</x:v>
      </x:c>
      <x:c r="E1864" t="n">
        <x:f>'Raw_Data'!E1864</x:f>
        <x:v>18</x:v>
      </x:c>
      <x:c r="F1864" t="str">
        <x:f>PROPER(TRIM('Raw_Data'!F1864))</x:f>
        <x:v>Gold</x:v>
      </x:c>
      <x:c r="G1864" t="str">
        <x:f>PROPER(TRIM('Raw_Data'!G1864))</x:f>
        <x:v>Direct Mail</x:v>
      </x:c>
      <x:c r="H1864" s="60" t="n">
        <x:f>'Raw_Data'!H1864</x:f>
        <x:v>8542</x:v>
      </x:c>
      <x:c r="I1864" s="60" t="n">
        <x:f>'Raw_Data'!I1864</x:f>
        <x:v>1192.92</x:v>
      </x:c>
      <x:c r="J1864" s="32" t="n">
        <x:f>'Raw_Data'!J1864</x:f>
        <x:v>0.561</x:v>
      </x:c>
      <x:c r="K1864" s="32" t="n">
        <x:f>'Raw_Data'!K1864</x:f>
        <x:v>0.937</x:v>
      </x:c>
      <x:c r="L1864" t="n">
        <x:f>'Raw_Data'!L1864</x:f>
        <x:v>0</x:v>
      </x:c>
      <x:c r="M1864" t="n">
        <x:f>IF('Raw_Data'!M1864="",Assumptions!$B$15,'Raw_Data'!M1864)</x:f>
        <x:v>9</x:v>
      </x:c>
      <x:c r="N1864" s="32" t="n">
        <x:f>'Raw_Data'!N1864</x:f>
        <x:v>0.02</x:v>
      </x:c>
      <x:c r="O1864" t="str">
        <x:f>IF(OR(D1864&lt;620,L1864&gt;=2,J1864&gt;0.9),"High",IF(OR(D1864&lt;700,L1864=1,J1864&gt;0.75),"Medium","Low"))</x:f>
        <x:v>Medium</x:v>
      </x:c>
      <x:c r="P1864" s="30" t="n">
        <x:f>XLOOKUP(F1864,Assumptions!$A$4:$A$6,Assumptions!$B$4:$B$6)</x:f>
        <x:v>95</x:v>
      </x:c>
      <x:c r="Q1864" s="32" t="n">
        <x:f>XLOOKUP(F1864,Assumptions!$A$4:$A$6,Assumptions!$C$4:$C$6)</x:f>
        <x:v>0.219</x:v>
      </x:c>
      <x:c r="R1864" s="32" t="n">
        <x:f>XLOOKUP(F1864,Assumptions!$A$4:$A$6,Assumptions!$D$4:$D$6)</x:f>
        <x:v>0.016</x:v>
      </x:c>
      <x:c r="S1864" s="32" t="n">
        <x:f>XLOOKUP(F1864,Assumptions!$A$4:$A$6,Assumptions!$E$4:$E$6)</x:f>
        <x:v>0.01</x:v>
      </x:c>
      <x:c r="T1864" s="32" t="n">
        <x:f>XLOOKUP(O1864,Assumptions!$H$4:$H$6,Assumptions!$I$4:$I$6)</x:f>
        <x:v>0.012</x:v>
      </x:c>
      <x:c r="U1864" s="30" t="n">
        <x:f>XLOOKUP(F1864,Assumptions!$A$4:$A$6,Assumptions!$F$4:$F$6)</x:f>
        <x:v>90</x:v>
      </x:c>
      <x:c r="V1864" s="60" t="n">
        <x:f>I1864*12</x:f>
        <x:v>14315.04</x:v>
      </x:c>
      <x:c r="W1864" s="60" t="n">
        <x:f>H1864*J1864*(1-K1864)*Q1864</x:f>
        <x:v>66.11607941399994</x:v>
      </x:c>
      <x:c r="X1864" s="60" t="n">
        <x:f>V1864*R1864</x:f>
        <x:v>229.04064000000002</x:v>
      </x:c>
      <x:c r="Y1864" s="60" t="n">
        <x:f>V1864*S1864</x:f>
        <x:v>143.15040000000002</x:v>
      </x:c>
      <x:c r="Z1864" s="60" t="n">
        <x:f>H1864*J1864*T1864</x:f>
        <x:v>57.50474400000001</x:v>
      </x:c>
      <x:c r="AA1864" s="60" t="n">
        <x:f>P1864+W1864+X1864-Y1864-Z1864-U1864</x:f>
        <x:v>99.50157541399997</x:v>
      </x:c>
      <x:c r="AB1864" s="32" t="n">
        <x:f>IFERROR(AA1864/(P1864+W1864+X1864),0)</x:f>
        <x:v>0.2550297623053818</x:v>
      </x:c>
      <x:c r="AC1864" t="n">
        <x:f>IF(O1864="High",0,IF(I1864&gt;=1800,3,IF(I1864&gt;=900,2,1))+IF(K1864&gt;=0.9,2,IF(K1864&gt;=0.75,1,0))+IF(J1864&lt;=0.7,2,IF(J1864&lt;=0.85,1,0))+IF(M1864&gt;=8,1,0))</x:f>
        <x:v>7</x:v>
      </x:c>
      <x:c r="AD1864" t="str">
        <x:f>IF(AND(O1864&lt;&gt;"High",AC1864&gt;=Assumptions!$B$10,AA1864&gt;0),"Priority Growth",IF(AND(O1864="Low",AA1864&gt;0),"Maintain","Watch"))</x:f>
        <x:v>Priority Growth</x:v>
      </x:c>
      <x:c r="AE1864" s="60" t="n">
        <x:f>MAX(AA1864,0)*N1864</x:f>
        <x:v>1.9900315082799995</x:v>
      </x:c>
      <x:c r="AF1864" t="str">
        <x:f>IF(AND(AA1864&gt;=Assumptions!$B$11,O1864&lt;&gt;"High",OR(N1864&gt;=Assumptions!$B$12,M1864&lt;=6)),"High","Standard")</x:f>
        <x:v>Standard</x:v>
      </x:c>
    </x:row>
    <x:row r="1865">
      <x:c r="A1865" t="str">
        <x:f>'Raw_Data'!A1865</x:f>
        <x:v>C01864</x:v>
      </x:c>
      <x:c r="B1865" t="n">
        <x:f>'Raw_Data'!B1865</x:f>
        <x:v>55</x:v>
      </x:c>
      <x:c r="C1865" s="30" t="n">
        <x:f>'Raw_Data'!C1865</x:f>
        <x:v>95593</x:v>
      </x:c>
      <x:c r="D1865" t="n">
        <x:f>'Raw_Data'!D1865</x:f>
        <x:v>716</x:v>
      </x:c>
      <x:c r="E1865" t="n">
        <x:f>'Raw_Data'!E1865</x:f>
        <x:v>52</x:v>
      </x:c>
      <x:c r="F1865" t="str">
        <x:f>PROPER(TRIM('Raw_Data'!F1865))</x:f>
        <x:v>Classic</x:v>
      </x:c>
      <x:c r="G1865" t="str">
        <x:f>PROPER(TRIM('Raw_Data'!G1865))</x:f>
        <x:v>Partner</x:v>
      </x:c>
      <x:c r="H1865" s="60" t="n">
        <x:f>'Raw_Data'!H1865</x:f>
        <x:v>7875</x:v>
      </x:c>
      <x:c r="I1865" s="60" t="n">
        <x:f>'Raw_Data'!I1865</x:f>
        <x:v>834.98</x:v>
      </x:c>
      <x:c r="J1865" s="32" t="n">
        <x:f>'Raw_Data'!J1865</x:f>
        <x:v>0.245</x:v>
      </x:c>
      <x:c r="K1865" s="32" t="n">
        <x:f>'Raw_Data'!K1865</x:f>
        <x:v>0.795</x:v>
      </x:c>
      <x:c r="L1865" t="n">
        <x:f>'Raw_Data'!L1865</x:f>
        <x:v>0</x:v>
      </x:c>
      <x:c r="M1865" t="n">
        <x:f>IF('Raw_Data'!M1865="",Assumptions!$B$15,'Raw_Data'!M1865)</x:f>
        <x:v>7</x:v>
      </x:c>
      <x:c r="N1865" s="32" t="n">
        <x:f>'Raw_Data'!N1865</x:f>
        <x:v>0.13</x:v>
      </x:c>
      <x:c r="O1865" t="str">
        <x:f>IF(OR(D1865&lt;620,L1865&gt;=2,J1865&gt;0.9),"High",IF(OR(D1865&lt;700,L1865=1,J1865&gt;0.75),"Medium","Low"))</x:f>
        <x:v>Low</x:v>
      </x:c>
      <x:c r="P1865" s="30" t="n">
        <x:f>XLOOKUP(F1865,Assumptions!$A$4:$A$6,Assumptions!$B$4:$B$6)</x:f>
        <x:v>0</x:v>
      </x:c>
      <x:c r="Q1865" s="32" t="n">
        <x:f>XLOOKUP(F1865,Assumptions!$A$4:$A$6,Assumptions!$C$4:$C$6)</x:f>
        <x:v>0.229</x:v>
      </x:c>
      <x:c r="R1865" s="32" t="n">
        <x:f>XLOOKUP(F1865,Assumptions!$A$4:$A$6,Assumptions!$D$4:$D$6)</x:f>
        <x:v>0.015</x:v>
      </x:c>
      <x:c r="S1865" s="32" t="n">
        <x:f>XLOOKUP(F1865,Assumptions!$A$4:$A$6,Assumptions!$E$4:$E$6)</x:f>
        <x:v>0.0075</x:v>
      </x:c>
      <x:c r="T1865" s="32" t="n">
        <x:f>XLOOKUP(O1865,Assumptions!$H$4:$H$6,Assumptions!$I$4:$I$6)</x:f>
        <x:v>0.0035</x:v>
      </x:c>
      <x:c r="U1865" s="30" t="n">
        <x:f>XLOOKUP(F1865,Assumptions!$A$4:$A$6,Assumptions!$F$4:$F$6)</x:f>
        <x:v>60</x:v>
      </x:c>
      <x:c r="V1865" s="60" t="n">
        <x:f>I1865*12</x:f>
        <x:v>10019.76</x:v>
      </x:c>
      <x:c r="W1865" s="60" t="n">
        <x:f>H1865*J1865*(1-K1865)*Q1865</x:f>
        <x:v>90.57450937499998</x:v>
      </x:c>
      <x:c r="X1865" s="60" t="n">
        <x:f>V1865*R1865</x:f>
        <x:v>150.2964</x:v>
      </x:c>
      <x:c r="Y1865" s="60" t="n">
        <x:f>V1865*S1865</x:f>
        <x:v>75.1482</x:v>
      </x:c>
      <x:c r="Z1865" s="60" t="n">
        <x:f>H1865*J1865*T1865</x:f>
        <x:v>6.7528125</x:v>
      </x:c>
      <x:c r="AA1865" s="60" t="n">
        <x:f>P1865+W1865+X1865-Y1865-Z1865-U1865</x:f>
        <x:v>98.96989687499999</x:v>
      </x:c>
      <x:c r="AB1865" s="32" t="n">
        <x:f>IFERROR(AA1865/(P1865+W1865+X1865),0)</x:f>
        <x:v>0.41088356054204395</x:v>
      </x:c>
      <x:c r="AC1865" t="n">
        <x:f>IF(O1865="High",0,IF(I1865&gt;=1800,3,IF(I1865&gt;=900,2,1))+IF(K1865&gt;=0.9,2,IF(K1865&gt;=0.75,1,0))+IF(J1865&lt;=0.7,2,IF(J1865&lt;=0.85,1,0))+IF(M1865&gt;=8,1,0))</x:f>
        <x:v>4</x:v>
      </x:c>
      <x:c r="AD1865" t="str">
        <x:f>IF(AND(O1865&lt;&gt;"High",AC1865&gt;=Assumptions!$B$10,AA1865&gt;0),"Priority Growth",IF(AND(O1865="Low",AA1865&gt;0),"Maintain","Watch"))</x:f>
        <x:v>Maintain</x:v>
      </x:c>
      <x:c r="AE1865" s="60" t="n">
        <x:f>MAX(AA1865,0)*N1865</x:f>
        <x:v>12.86608659375</x:v>
      </x:c>
      <x:c r="AF1865" t="str">
        <x:f>IF(AND(AA1865&gt;=Assumptions!$B$11,O1865&lt;&gt;"High",OR(N1865&gt;=Assumptions!$B$12,M1865&lt;=6)),"High","Standard")</x:f>
        <x:v>Standard</x:v>
      </x:c>
    </x:row>
    <x:row r="1866">
      <x:c r="A1866" t="str">
        <x:f>'Raw_Data'!A1866</x:f>
        <x:v>C01865</x:v>
      </x:c>
      <x:c r="B1866" t="n">
        <x:f>'Raw_Data'!B1866</x:f>
        <x:v>37</x:v>
      </x:c>
      <x:c r="C1866" s="30" t="n">
        <x:f>'Raw_Data'!C1866</x:f>
        <x:v>34995</x:v>
      </x:c>
      <x:c r="D1866" t="n">
        <x:f>'Raw_Data'!D1866</x:f>
        <x:v>548</x:v>
      </x:c>
      <x:c r="E1866" t="n">
        <x:f>'Raw_Data'!E1866</x:f>
        <x:v>40</x:v>
      </x:c>
      <x:c r="F1866" t="str">
        <x:f>PROPER(TRIM('Raw_Data'!F1866))</x:f>
        <x:v>Classic</x:v>
      </x:c>
      <x:c r="G1866" t="str">
        <x:f>PROPER(TRIM('Raw_Data'!G1866))</x:f>
        <x:v>Partner</x:v>
      </x:c>
      <x:c r="H1866" s="60" t="n">
        <x:f>'Raw_Data'!H1866</x:f>
        <x:v>2660</x:v>
      </x:c>
      <x:c r="I1866" s="60" t="n">
        <x:f>'Raw_Data'!I1866</x:f>
        <x:v>150</x:v>
      </x:c>
      <x:c r="J1866" s="32" t="n">
        <x:f>'Raw_Data'!J1866</x:f>
        <x:v>0.595</x:v>
      </x:c>
      <x:c r="K1866" s="32" t="n">
        <x:f>'Raw_Data'!K1866</x:f>
        <x:v>0.658</x:v>
      </x:c>
      <x:c r="L1866" t="n">
        <x:f>'Raw_Data'!L1866</x:f>
        <x:v>0</x:v>
      </x:c>
      <x:c r="M1866" t="n">
        <x:f>IF('Raw_Data'!M1866="",Assumptions!$B$15,'Raw_Data'!M1866)</x:f>
        <x:v>7</x:v>
      </x:c>
      <x:c r="N1866" s="32" t="n">
        <x:f>'Raw_Data'!N1866</x:f>
        <x:v>0.077</x:v>
      </x:c>
      <x:c r="O1866" t="str">
        <x:f>IF(OR(D1866&lt;620,L1866&gt;=2,J1866&gt;0.9),"High",IF(OR(D1866&lt;700,L1866=1,J1866&gt;0.75),"Medium","Low"))</x:f>
        <x:v>High</x:v>
      </x:c>
      <x:c r="P1866" s="30" t="n">
        <x:f>XLOOKUP(F1866,Assumptions!$A$4:$A$6,Assumptions!$B$4:$B$6)</x:f>
        <x:v>0</x:v>
      </x:c>
      <x:c r="Q1866" s="32" t="n">
        <x:f>XLOOKUP(F1866,Assumptions!$A$4:$A$6,Assumptions!$C$4:$C$6)</x:f>
        <x:v>0.229</x:v>
      </x:c>
      <x:c r="R1866" s="32" t="n">
        <x:f>XLOOKUP(F1866,Assumptions!$A$4:$A$6,Assumptions!$D$4:$D$6)</x:f>
        <x:v>0.015</x:v>
      </x:c>
      <x:c r="S1866" s="32" t="n">
        <x:f>XLOOKUP(F1866,Assumptions!$A$4:$A$6,Assumptions!$E$4:$E$6)</x:f>
        <x:v>0.0075</x:v>
      </x:c>
      <x:c r="T1866" s="32" t="n">
        <x:f>XLOOKUP(O1866,Assumptions!$H$4:$H$6,Assumptions!$I$4:$I$6)</x:f>
        <x:v>0.045</x:v>
      </x:c>
      <x:c r="U1866" s="30" t="n">
        <x:f>XLOOKUP(F1866,Assumptions!$A$4:$A$6,Assumptions!$F$4:$F$6)</x:f>
        <x:v>60</x:v>
      </x:c>
      <x:c r="V1866" s="60" t="n">
        <x:f>I1866*12</x:f>
        <x:v>1800</x:v>
      </x:c>
      <x:c r="W1866" s="60" t="n">
        <x:f>H1866*J1866*(1-K1866)*Q1866</x:f>
        <x:v>123.95389859999999</x:v>
      </x:c>
      <x:c r="X1866" s="60" t="n">
        <x:f>V1866*R1866</x:f>
        <x:v>27</x:v>
      </x:c>
      <x:c r="Y1866" s="60" t="n">
        <x:f>V1866*S1866</x:f>
        <x:v>13.5</x:v>
      </x:c>
      <x:c r="Z1866" s="60" t="n">
        <x:f>H1866*J1866*T1866</x:f>
        <x:v>71.22149999999999</x:v>
      </x:c>
      <x:c r="AA1866" s="60" t="n">
        <x:f>P1866+W1866+X1866-Y1866-Z1866-U1866</x:f>
        <x:v>6.2323986000000104</x:v>
      </x:c>
      <x:c r="AB1866" s="32" t="n">
        <x:f>IFERROR(AA1866/(P1866+W1866+X1866),0)</x:f>
        <x:v>0.04128676806496212</x:v>
      </x:c>
      <x:c r="AC1866" t="n">
        <x:f>IF(O1866="High",0,IF(I1866&gt;=1800,3,IF(I1866&gt;=900,2,1))+IF(K1866&gt;=0.9,2,IF(K1866&gt;=0.75,1,0))+IF(J1866&lt;=0.7,2,IF(J1866&lt;=0.85,1,0))+IF(M1866&gt;=8,1,0))</x:f>
        <x:v>0</x:v>
      </x:c>
      <x:c r="AD1866" t="str">
        <x:f>IF(AND(O1866&lt;&gt;"High",AC1866&gt;=Assumptions!$B$10,AA1866&gt;0),"Priority Growth",IF(AND(O1866="Low",AA1866&gt;0),"Maintain","Watch"))</x:f>
        <x:v>Watch</x:v>
      </x:c>
      <x:c r="AE1866" s="60" t="n">
        <x:f>MAX(AA1866,0)*N1866</x:f>
        <x:v>0.4798946922000008</x:v>
      </x:c>
      <x:c r="AF1866" t="str">
        <x:f>IF(AND(AA1866&gt;=Assumptions!$B$11,O1866&lt;&gt;"High",OR(N1866&gt;=Assumptions!$B$12,M1866&lt;=6)),"High","Standard")</x:f>
        <x:v>Standard</x:v>
      </x:c>
    </x:row>
    <x:row r="1867">
      <x:c r="A1867" t="str">
        <x:f>'Raw_Data'!A1867</x:f>
        <x:v>C01866</x:v>
      </x:c>
      <x:c r="B1867" t="n">
        <x:f>'Raw_Data'!B1867</x:f>
        <x:v>63</x:v>
      </x:c>
      <x:c r="C1867" s="30" t="n">
        <x:f>'Raw_Data'!C1867</x:f>
        <x:v>37172</x:v>
      </x:c>
      <x:c r="D1867" t="n">
        <x:f>'Raw_Data'!D1867</x:f>
        <x:v>728</x:v>
      </x:c>
      <x:c r="E1867" t="n">
        <x:f>'Raw_Data'!E1867</x:f>
        <x:v>55</x:v>
      </x:c>
      <x:c r="F1867" t="str">
        <x:f>PROPER(TRIM('Raw_Data'!F1867))</x:f>
        <x:v>Classic</x:v>
      </x:c>
      <x:c r="G1867" t="str">
        <x:f>PROPER(TRIM('Raw_Data'!G1867))</x:f>
        <x:v>Digital</x:v>
      </x:c>
      <x:c r="H1867" s="60" t="n">
        <x:f>'Raw_Data'!H1867</x:f>
        <x:v>4221</x:v>
      </x:c>
      <x:c r="I1867" s="60" t="n">
        <x:f>'Raw_Data'!I1867</x:f>
        <x:v>352.42</x:v>
      </x:c>
      <x:c r="J1867" s="32" t="n">
        <x:f>'Raw_Data'!J1867</x:f>
        <x:v>0.324</x:v>
      </x:c>
      <x:c r="K1867" s="32" t="n">
        <x:f>'Raw_Data'!K1867</x:f>
        <x:v>0.83</x:v>
      </x:c>
      <x:c r="L1867" t="n">
        <x:f>'Raw_Data'!L1867</x:f>
        <x:v>0</x:v>
      </x:c>
      <x:c r="M1867" t="n">
        <x:f>IF('Raw_Data'!M1867="",Assumptions!$B$15,'Raw_Data'!M1867)</x:f>
        <x:v>7</x:v>
      </x:c>
      <x:c r="N1867" s="32" t="n">
        <x:f>'Raw_Data'!N1867</x:f>
        <x:v>0.046</x:v>
      </x:c>
      <x:c r="O1867" t="str">
        <x:f>IF(OR(D1867&lt;620,L1867&gt;=2,J1867&gt;0.9),"High",IF(OR(D1867&lt;700,L1867=1,J1867&gt;0.75),"Medium","Low"))</x:f>
        <x:v>Low</x:v>
      </x:c>
      <x:c r="P1867" s="30" t="n">
        <x:f>XLOOKUP(F1867,Assumptions!$A$4:$A$6,Assumptions!$B$4:$B$6)</x:f>
        <x:v>0</x:v>
      </x:c>
      <x:c r="Q1867" s="32" t="n">
        <x:f>XLOOKUP(F1867,Assumptions!$A$4:$A$6,Assumptions!$C$4:$C$6)</x:f>
        <x:v>0.229</x:v>
      </x:c>
      <x:c r="R1867" s="32" t="n">
        <x:f>XLOOKUP(F1867,Assumptions!$A$4:$A$6,Assumptions!$D$4:$D$6)</x:f>
        <x:v>0.015</x:v>
      </x:c>
      <x:c r="S1867" s="32" t="n">
        <x:f>XLOOKUP(F1867,Assumptions!$A$4:$A$6,Assumptions!$E$4:$E$6)</x:f>
        <x:v>0.0075</x:v>
      </x:c>
      <x:c r="T1867" s="32" t="n">
        <x:f>XLOOKUP(O1867,Assumptions!$H$4:$H$6,Assumptions!$I$4:$I$6)</x:f>
        <x:v>0.0035</x:v>
      </x:c>
      <x:c r="U1867" s="30" t="n">
        <x:f>XLOOKUP(F1867,Assumptions!$A$4:$A$6,Assumptions!$F$4:$F$6)</x:f>
        <x:v>60</x:v>
      </x:c>
      <x:c r="V1867" s="60" t="n">
        <x:f>I1867*12</x:f>
        <x:v>4229.04</x:v>
      </x:c>
      <x:c r="W1867" s="60" t="n">
        <x:f>H1867*J1867*(1-K1867)*Q1867</x:f>
        <x:v>53.240823720000016</x:v>
      </x:c>
      <x:c r="X1867" s="60" t="n">
        <x:f>V1867*R1867</x:f>
        <x:v>63.435599999999994</x:v>
      </x:c>
      <x:c r="Y1867" s="60" t="n">
        <x:f>V1867*S1867</x:f>
        <x:v>31.717799999999997</x:v>
      </x:c>
      <x:c r="Z1867" s="60" t="n">
        <x:f>H1867*J1867*T1867</x:f>
        <x:v>4.786614</x:v>
      </x:c>
      <x:c r="AA1867" s="60" t="n">
        <x:f>P1867+W1867+X1867-Y1867-Z1867-U1867</x:f>
        <x:v>20.172009720000005</x:v>
      </x:c>
      <x:c r="AB1867" s="32" t="n">
        <x:f>IFERROR(AA1867/(P1867+W1867+X1867),0)</x:f>
        <x:v>0.1728884814674195</x:v>
      </x:c>
      <x:c r="AC1867" t="n">
        <x:f>IF(O1867="High",0,IF(I1867&gt;=1800,3,IF(I1867&gt;=900,2,1))+IF(K1867&gt;=0.9,2,IF(K1867&gt;=0.75,1,0))+IF(J1867&lt;=0.7,2,IF(J1867&lt;=0.85,1,0))+IF(M1867&gt;=8,1,0))</x:f>
        <x:v>4</x:v>
      </x:c>
      <x:c r="AD1867" t="str">
        <x:f>IF(AND(O1867&lt;&gt;"High",AC1867&gt;=Assumptions!$B$10,AA1867&gt;0),"Priority Growth",IF(AND(O1867="Low",AA1867&gt;0),"Maintain","Watch"))</x:f>
        <x:v>Maintain</x:v>
      </x:c>
      <x:c r="AE1867" s="60" t="n">
        <x:f>MAX(AA1867,0)*N1867</x:f>
        <x:v>0.9279124471200002</x:v>
      </x:c>
      <x:c r="AF1867" t="str">
        <x:f>IF(AND(AA1867&gt;=Assumptions!$B$11,O1867&lt;&gt;"High",OR(N1867&gt;=Assumptions!$B$12,M1867&lt;=6)),"High","Standard")</x:f>
        <x:v>Standard</x:v>
      </x:c>
    </x:row>
    <x:row r="1868">
      <x:c r="A1868" t="str">
        <x:f>'Raw_Data'!A1868</x:f>
        <x:v>C01867</x:v>
      </x:c>
      <x:c r="B1868" t="n">
        <x:f>'Raw_Data'!B1868</x:f>
        <x:v>43</x:v>
      </x:c>
      <x:c r="C1868" s="30" t="n">
        <x:f>'Raw_Data'!C1868</x:f>
        <x:v>83453</x:v>
      </x:c>
      <x:c r="D1868" t="n">
        <x:f>'Raw_Data'!D1868</x:f>
        <x:v>611</x:v>
      </x:c>
      <x:c r="E1868" t="n">
        <x:f>'Raw_Data'!E1868</x:f>
        <x:v>105</x:v>
      </x:c>
      <x:c r="F1868" t="str">
        <x:f>PROPER(TRIM('Raw_Data'!F1868))</x:f>
        <x:v>Gold</x:v>
      </x:c>
      <x:c r="G1868" t="str">
        <x:f>PROPER(TRIM('Raw_Data'!G1868))</x:f>
        <x:v>Partner</x:v>
      </x:c>
      <x:c r="H1868" s="60" t="n">
        <x:f>'Raw_Data'!H1868</x:f>
        <x:v>9010</x:v>
      </x:c>
      <x:c r="I1868" s="60" t="n">
        <x:f>'Raw_Data'!I1868</x:f>
        <x:v>1248.69</x:v>
      </x:c>
      <x:c r="J1868" s="32" t="n">
        <x:f>'Raw_Data'!J1868</x:f>
        <x:v>0.525</x:v>
      </x:c>
      <x:c r="K1868" s="32" t="n">
        <x:f>'Raw_Data'!K1868</x:f>
        <x:v>0.701</x:v>
      </x:c>
      <x:c r="L1868" t="n">
        <x:f>'Raw_Data'!L1868</x:f>
        <x:v>0</x:v>
      </x:c>
      <x:c r="M1868" t="n">
        <x:f>IF('Raw_Data'!M1868="",Assumptions!$B$15,'Raw_Data'!M1868)</x:f>
        <x:v>8</x:v>
      </x:c>
      <x:c r="N1868" s="32" t="n">
        <x:f>'Raw_Data'!N1868</x:f>
        <x:v>0.026</x:v>
      </x:c>
      <x:c r="O1868" t="str">
        <x:f>IF(OR(D1868&lt;620,L1868&gt;=2,J1868&gt;0.9),"High",IF(OR(D1868&lt;700,L1868=1,J1868&gt;0.75),"Medium","Low"))</x:f>
        <x:v>High</x:v>
      </x:c>
      <x:c r="P1868" s="30" t="n">
        <x:f>XLOOKUP(F1868,Assumptions!$A$4:$A$6,Assumptions!$B$4:$B$6)</x:f>
        <x:v>95</x:v>
      </x:c>
      <x:c r="Q1868" s="32" t="n">
        <x:f>XLOOKUP(F1868,Assumptions!$A$4:$A$6,Assumptions!$C$4:$C$6)</x:f>
        <x:v>0.219</x:v>
      </x:c>
      <x:c r="R1868" s="32" t="n">
        <x:f>XLOOKUP(F1868,Assumptions!$A$4:$A$6,Assumptions!$D$4:$D$6)</x:f>
        <x:v>0.016</x:v>
      </x:c>
      <x:c r="S1868" s="32" t="n">
        <x:f>XLOOKUP(F1868,Assumptions!$A$4:$A$6,Assumptions!$E$4:$E$6)</x:f>
        <x:v>0.01</x:v>
      </x:c>
      <x:c r="T1868" s="32" t="n">
        <x:f>XLOOKUP(O1868,Assumptions!$H$4:$H$6,Assumptions!$I$4:$I$6)</x:f>
        <x:v>0.045</x:v>
      </x:c>
      <x:c r="U1868" s="30" t="n">
        <x:f>XLOOKUP(F1868,Assumptions!$A$4:$A$6,Assumptions!$F$4:$F$6)</x:f>
        <x:v>90</x:v>
      </x:c>
      <x:c r="V1868" s="60" t="n">
        <x:f>I1868*12</x:f>
        <x:v>14984.28</x:v>
      </x:c>
      <x:c r="W1868" s="60" t="n">
        <x:f>H1868*J1868*(1-K1868)*Q1868</x:f>
        <x:v>309.74150025000006</x:v>
      </x:c>
      <x:c r="X1868" s="60" t="n">
        <x:f>V1868*R1868</x:f>
        <x:v>239.74848000000003</x:v>
      </x:c>
      <x:c r="Y1868" s="60" t="n">
        <x:f>V1868*S1868</x:f>
        <x:v>149.8428</x:v>
      </x:c>
      <x:c r="Z1868" s="60" t="n">
        <x:f>H1868*J1868*T1868</x:f>
        <x:v>212.86124999999998</x:v>
      </x:c>
      <x:c r="AA1868" s="60" t="n">
        <x:f>P1868+W1868+X1868-Y1868-Z1868-U1868</x:f>
        <x:v>191.78593025000015</x:v>
      </x:c>
      <x:c r="AB1868" s="32" t="n">
        <x:f>IFERROR(AA1868/(P1868+W1868+X1868),0)</x:f>
        <x:v>0.29757783072997607</x:v>
      </x:c>
      <x:c r="AC1868" t="n">
        <x:f>IF(O1868="High",0,IF(I1868&gt;=1800,3,IF(I1868&gt;=900,2,1))+IF(K1868&gt;=0.9,2,IF(K1868&gt;=0.75,1,0))+IF(J1868&lt;=0.7,2,IF(J1868&lt;=0.85,1,0))+IF(M1868&gt;=8,1,0))</x:f>
        <x:v>0</x:v>
      </x:c>
      <x:c r="AD1868" t="str">
        <x:f>IF(AND(O1868&lt;&gt;"High",AC1868&gt;=Assumptions!$B$10,AA1868&gt;0),"Priority Growth",IF(AND(O1868="Low",AA1868&gt;0),"Maintain","Watch"))</x:f>
        <x:v>Watch</x:v>
      </x:c>
      <x:c r="AE1868" s="60" t="n">
        <x:f>MAX(AA1868,0)*N1868</x:f>
        <x:v>4.986434186500004</x:v>
      </x:c>
      <x:c r="AF1868" t="str">
        <x:f>IF(AND(AA1868&gt;=Assumptions!$B$11,O1868&lt;&gt;"High",OR(N1868&gt;=Assumptions!$B$12,M1868&lt;=6)),"High","Standard")</x:f>
        <x:v>Standard</x:v>
      </x:c>
    </x:row>
    <x:row r="1869">
      <x:c r="A1869" t="str">
        <x:f>'Raw_Data'!A1869</x:f>
        <x:v>C01868</x:v>
      </x:c>
      <x:c r="B1869" t="n">
        <x:f>'Raw_Data'!B1869</x:f>
        <x:v>21</x:v>
      </x:c>
      <x:c r="C1869" s="30" t="n">
        <x:f>'Raw_Data'!C1869</x:f>
        <x:v>32020</x:v>
      </x:c>
      <x:c r="D1869" t="n">
        <x:f>'Raw_Data'!D1869</x:f>
        <x:v>563</x:v>
      </x:c>
      <x:c r="E1869" t="n">
        <x:f>'Raw_Data'!E1869</x:f>
        <x:v>46</x:v>
      </x:c>
      <x:c r="F1869" t="str">
        <x:f>PROPER(TRIM('Raw_Data'!F1869))</x:f>
        <x:v>Classic</x:v>
      </x:c>
      <x:c r="G1869" t="str">
        <x:f>PROPER(TRIM('Raw_Data'!G1869))</x:f>
        <x:v>Partner</x:v>
      </x:c>
      <x:c r="H1869" s="60" t="n">
        <x:f>'Raw_Data'!H1869</x:f>
        <x:v>1000</x:v>
      </x:c>
      <x:c r="I1869" s="60" t="n">
        <x:f>'Raw_Data'!I1869</x:f>
        <x:v>150</x:v>
      </x:c>
      <x:c r="J1869" s="32" t="n">
        <x:f>'Raw_Data'!J1869</x:f>
        <x:v>0.752</x:v>
      </x:c>
      <x:c r="K1869" s="32" t="n">
        <x:f>'Raw_Data'!K1869</x:f>
        <x:v>0.617</x:v>
      </x:c>
      <x:c r="L1869" t="n">
        <x:f>'Raw_Data'!L1869</x:f>
        <x:v>1</x:v>
      </x:c>
      <x:c r="M1869" t="n">
        <x:f>IF('Raw_Data'!M1869="",Assumptions!$B$15,'Raw_Data'!M1869)</x:f>
        <x:v>8</x:v>
      </x:c>
      <x:c r="N1869" s="32" t="n">
        <x:f>'Raw_Data'!N1869</x:f>
        <x:v>0.02</x:v>
      </x:c>
      <x:c r="O1869" t="str">
        <x:f>IF(OR(D1869&lt;620,L1869&gt;=2,J1869&gt;0.9),"High",IF(OR(D1869&lt;700,L1869=1,J1869&gt;0.75),"Medium","Low"))</x:f>
        <x:v>High</x:v>
      </x:c>
      <x:c r="P1869" s="30" t="n">
        <x:f>XLOOKUP(F1869,Assumptions!$A$4:$A$6,Assumptions!$B$4:$B$6)</x:f>
        <x:v>0</x:v>
      </x:c>
      <x:c r="Q1869" s="32" t="n">
        <x:f>XLOOKUP(F1869,Assumptions!$A$4:$A$6,Assumptions!$C$4:$C$6)</x:f>
        <x:v>0.229</x:v>
      </x:c>
      <x:c r="R1869" s="32" t="n">
        <x:f>XLOOKUP(F1869,Assumptions!$A$4:$A$6,Assumptions!$D$4:$D$6)</x:f>
        <x:v>0.015</x:v>
      </x:c>
      <x:c r="S1869" s="32" t="n">
        <x:f>XLOOKUP(F1869,Assumptions!$A$4:$A$6,Assumptions!$E$4:$E$6)</x:f>
        <x:v>0.0075</x:v>
      </x:c>
      <x:c r="T1869" s="32" t="n">
        <x:f>XLOOKUP(O1869,Assumptions!$H$4:$H$6,Assumptions!$I$4:$I$6)</x:f>
        <x:v>0.045</x:v>
      </x:c>
      <x:c r="U1869" s="30" t="n">
        <x:f>XLOOKUP(F1869,Assumptions!$A$4:$A$6,Assumptions!$F$4:$F$6)</x:f>
        <x:v>60</x:v>
      </x:c>
      <x:c r="V1869" s="60" t="n">
        <x:f>I1869*12</x:f>
        <x:v>1800</x:v>
      </x:c>
      <x:c r="W1869" s="60" t="n">
        <x:f>H1869*J1869*(1-K1869)*Q1869</x:f>
        <x:v>65.95566400000001</x:v>
      </x:c>
      <x:c r="X1869" s="60" t="n">
        <x:f>V1869*R1869</x:f>
        <x:v>27</x:v>
      </x:c>
      <x:c r="Y1869" s="60" t="n">
        <x:f>V1869*S1869</x:f>
        <x:v>13.5</x:v>
      </x:c>
      <x:c r="Z1869" s="60" t="n">
        <x:f>H1869*J1869*T1869</x:f>
        <x:v>33.839999999999996</x:v>
      </x:c>
      <x:c r="AA1869" s="60" t="n">
        <x:f>P1869+W1869+X1869-Y1869-Z1869-U1869</x:f>
        <x:v>-14.384335999999983</x:v>
      </x:c>
      <x:c r="AB1869" s="32" t="n">
        <x:f>IFERROR(AA1869/(P1869+W1869+X1869),0)</x:f>
        <x:v>-0.15474405088430093</x:v>
      </x:c>
      <x:c r="AC1869" t="n">
        <x:f>IF(O1869="High",0,IF(I1869&gt;=1800,3,IF(I1869&gt;=900,2,1))+IF(K1869&gt;=0.9,2,IF(K1869&gt;=0.75,1,0))+IF(J1869&lt;=0.7,2,IF(J1869&lt;=0.85,1,0))+IF(M1869&gt;=8,1,0))</x:f>
        <x:v>0</x:v>
      </x:c>
      <x:c r="AD1869" t="str">
        <x:f>IF(AND(O1869&lt;&gt;"High",AC1869&gt;=Assumptions!$B$10,AA1869&gt;0),"Priority Growth",IF(AND(O1869="Low",AA1869&gt;0),"Maintain","Watch"))</x:f>
        <x:v>Watch</x:v>
      </x:c>
      <x:c r="AE1869" s="60" t="n">
        <x:f>MAX(AA1869,0)*N1869</x:f>
        <x:v>0</x:v>
      </x:c>
      <x:c r="AF1869" t="str">
        <x:f>IF(AND(AA1869&gt;=Assumptions!$B$11,O1869&lt;&gt;"High",OR(N1869&gt;=Assumptions!$B$12,M1869&lt;=6)),"High","Standard")</x:f>
        <x:v>Standard</x:v>
      </x:c>
    </x:row>
    <x:row r="1870">
      <x:c r="A1870" t="str">
        <x:f>'Raw_Data'!A1870</x:f>
        <x:v>C01869</x:v>
      </x:c>
      <x:c r="B1870" t="n">
        <x:f>'Raw_Data'!B1870</x:f>
        <x:v>38</x:v>
      </x:c>
      <x:c r="C1870" s="30" t="n">
        <x:f>'Raw_Data'!C1870</x:f>
        <x:v>83370</x:v>
      </x:c>
      <x:c r="D1870" t="n">
        <x:f>'Raw_Data'!D1870</x:f>
        <x:v>770</x:v>
      </x:c>
      <x:c r="E1870" t="n">
        <x:f>'Raw_Data'!E1870</x:f>
        <x:v>24</x:v>
      </x:c>
      <x:c r="F1870" t="str">
        <x:f>PROPER(TRIM('Raw_Data'!F1870))</x:f>
        <x:v>Platinum</x:v>
      </x:c>
      <x:c r="G1870" t="str">
        <x:f>PROPER(TRIM('Raw_Data'!G1870))</x:f>
        <x:v>Direct Mail</x:v>
      </x:c>
      <x:c r="H1870" s="60" t="n">
        <x:f>'Raw_Data'!H1870</x:f>
        <x:v>24041</x:v>
      </x:c>
      <x:c r="I1870" s="60" t="n">
        <x:f>'Raw_Data'!I1870</x:f>
        <x:v>2363.51</x:v>
      </x:c>
      <x:c r="J1870" s="32" t="n">
        <x:f>'Raw_Data'!J1870</x:f>
        <x:v>0.3</x:v>
      </x:c>
      <x:c r="K1870" s="32" t="n">
        <x:f>'Raw_Data'!K1870</x:f>
        <x:v>0.673</x:v>
      </x:c>
      <x:c r="L1870" t="n">
        <x:f>'Raw_Data'!L1870</x:f>
        <x:v>0</x:v>
      </x:c>
      <x:c r="M1870" t="n">
        <x:f>IF('Raw_Data'!M1870="",Assumptions!$B$15,'Raw_Data'!M1870)</x:f>
        <x:v>7</x:v>
      </x:c>
      <x:c r="N1870" s="32" t="n">
        <x:f>'Raw_Data'!N1870</x:f>
        <x:v>0.142</x:v>
      </x:c>
      <x:c r="O1870" t="str">
        <x:f>IF(OR(D1870&lt;620,L1870&gt;=2,J1870&gt;0.9),"High",IF(OR(D1870&lt;700,L1870=1,J1870&gt;0.75),"Medium","Low"))</x:f>
        <x:v>Low</x:v>
      </x:c>
      <x:c r="P1870" s="30" t="n">
        <x:f>XLOOKUP(F1870,Assumptions!$A$4:$A$6,Assumptions!$B$4:$B$6)</x:f>
        <x:v>195</x:v>
      </x:c>
      <x:c r="Q1870" s="32" t="n">
        <x:f>XLOOKUP(F1870,Assumptions!$A$4:$A$6,Assumptions!$C$4:$C$6)</x:f>
        <x:v>0.199</x:v>
      </x:c>
      <x:c r="R1870" s="32" t="n">
        <x:f>XLOOKUP(F1870,Assumptions!$A$4:$A$6,Assumptions!$D$4:$D$6)</x:f>
        <x:v>0.017</x:v>
      </x:c>
      <x:c r="S1870" s="32" t="n">
        <x:f>XLOOKUP(F1870,Assumptions!$A$4:$A$6,Assumptions!$E$4:$E$6)</x:f>
        <x:v>0.013</x:v>
      </x:c>
      <x:c r="T1870" s="32" t="n">
        <x:f>XLOOKUP(O1870,Assumptions!$H$4:$H$6,Assumptions!$I$4:$I$6)</x:f>
        <x:v>0.0035</x:v>
      </x:c>
      <x:c r="U1870" s="30" t="n">
        <x:f>XLOOKUP(F1870,Assumptions!$A$4:$A$6,Assumptions!$F$4:$F$6)</x:f>
        <x:v>140</x:v>
      </x:c>
      <x:c r="V1870" s="60" t="n">
        <x:f>I1870*12</x:f>
        <x:v>28362.120000000003</x:v>
      </x:c>
      <x:c r="W1870" s="60" t="n">
        <x:f>H1870*J1870*(1-K1870)*Q1870</x:f>
        <x:v>469.3259979</x:v>
      </x:c>
      <x:c r="X1870" s="60" t="n">
        <x:f>V1870*R1870</x:f>
        <x:v>482.1560400000001</x:v>
      </x:c>
      <x:c r="Y1870" s="60" t="n">
        <x:f>V1870*S1870</x:f>
        <x:v>368.70756</x:v>
      </x:c>
      <x:c r="Z1870" s="60" t="n">
        <x:f>H1870*J1870*T1870</x:f>
        <x:v>25.24305</x:v>
      </x:c>
      <x:c r="AA1870" s="60" t="n">
        <x:f>P1870+W1870+X1870-Y1870-Z1870-U1870</x:f>
        <x:v>612.5314278999999</x:v>
      </x:c>
      <x:c r="AB1870" s="32" t="n">
        <x:f>IFERROR(AA1870/(P1870+W1870+X1870),0)</x:f>
        <x:v>0.5342704095233518</x:v>
      </x:c>
      <x:c r="AC1870" t="n">
        <x:f>IF(O1870="High",0,IF(I1870&gt;=1800,3,IF(I1870&gt;=900,2,1))+IF(K1870&gt;=0.9,2,IF(K1870&gt;=0.75,1,0))+IF(J1870&lt;=0.7,2,IF(J1870&lt;=0.85,1,0))+IF(M1870&gt;=8,1,0))</x:f>
        <x:v>5</x:v>
      </x:c>
      <x:c r="AD1870" t="str">
        <x:f>IF(AND(O1870&lt;&gt;"High",AC1870&gt;=Assumptions!$B$10,AA1870&gt;0),"Priority Growth",IF(AND(O1870="Low",AA1870&gt;0),"Maintain","Watch"))</x:f>
        <x:v>Maintain</x:v>
      </x:c>
      <x:c r="AE1870" s="60" t="n">
        <x:f>MAX(AA1870,0)*N1870</x:f>
        <x:v>86.97946276179998</x:v>
      </x:c>
      <x:c r="AF1870" t="str">
        <x:f>IF(AND(AA1870&gt;=Assumptions!$B$11,O1870&lt;&gt;"High",OR(N1870&gt;=Assumptions!$B$12,M1870&lt;=6)),"High","Standard")</x:f>
        <x:v>Standard</x:v>
      </x:c>
    </x:row>
    <x:row r="1871">
      <x:c r="A1871" t="str">
        <x:f>'Raw_Data'!A1871</x:f>
        <x:v>C01870</x:v>
      </x:c>
      <x:c r="B1871" t="n">
        <x:f>'Raw_Data'!B1871</x:f>
        <x:v>48</x:v>
      </x:c>
      <x:c r="C1871" s="30" t="n">
        <x:f>'Raw_Data'!C1871</x:f>
        <x:v>91634</x:v>
      </x:c>
      <x:c r="D1871" t="n">
        <x:f>'Raw_Data'!D1871</x:f>
        <x:v>705</x:v>
      </x:c>
      <x:c r="E1871" t="n">
        <x:f>'Raw_Data'!E1871</x:f>
        <x:v>34</x:v>
      </x:c>
      <x:c r="F1871" t="str">
        <x:f>PROPER(TRIM('Raw_Data'!F1871))</x:f>
        <x:v>Gold</x:v>
      </x:c>
      <x:c r="G1871" t="str">
        <x:f>PROPER(TRIM('Raw_Data'!G1871))</x:f>
        <x:v>Digital</x:v>
      </x:c>
      <x:c r="H1871" s="60" t="n">
        <x:f>'Raw_Data'!H1871</x:f>
        <x:v>13692</x:v>
      </x:c>
      <x:c r="I1871" s="60" t="n">
        <x:f>'Raw_Data'!I1871</x:f>
        <x:v>1230.09</x:v>
      </x:c>
      <x:c r="J1871" s="32" t="n">
        <x:f>'Raw_Data'!J1871</x:f>
        <x:v>0.378</x:v>
      </x:c>
      <x:c r="K1871" s="32" t="n">
        <x:f>'Raw_Data'!K1871</x:f>
        <x:v>0.729</x:v>
      </x:c>
      <x:c r="L1871" t="n">
        <x:f>'Raw_Data'!L1871</x:f>
        <x:v>0</x:v>
      </x:c>
      <x:c r="M1871" t="n">
        <x:f>IF('Raw_Data'!M1871="",Assumptions!$B$15,'Raw_Data'!M1871)</x:f>
        <x:v>8</x:v>
      </x:c>
      <x:c r="N1871" s="32" t="n">
        <x:f>'Raw_Data'!N1871</x:f>
        <x:v>0.075</x:v>
      </x:c>
      <x:c r="O1871" t="str">
        <x:f>IF(OR(D1871&lt;620,L1871&gt;=2,J1871&gt;0.9),"High",IF(OR(D1871&lt;700,L1871=1,J1871&gt;0.75),"Medium","Low"))</x:f>
        <x:v>Low</x:v>
      </x:c>
      <x:c r="P1871" s="30" t="n">
        <x:f>XLOOKUP(F1871,Assumptions!$A$4:$A$6,Assumptions!$B$4:$B$6)</x:f>
        <x:v>95</x:v>
      </x:c>
      <x:c r="Q1871" s="32" t="n">
        <x:f>XLOOKUP(F1871,Assumptions!$A$4:$A$6,Assumptions!$C$4:$C$6)</x:f>
        <x:v>0.219</x:v>
      </x:c>
      <x:c r="R1871" s="32" t="n">
        <x:f>XLOOKUP(F1871,Assumptions!$A$4:$A$6,Assumptions!$D$4:$D$6)</x:f>
        <x:v>0.016</x:v>
      </x:c>
      <x:c r="S1871" s="32" t="n">
        <x:f>XLOOKUP(F1871,Assumptions!$A$4:$A$6,Assumptions!$E$4:$E$6)</x:f>
        <x:v>0.01</x:v>
      </x:c>
      <x:c r="T1871" s="32" t="n">
        <x:f>XLOOKUP(O1871,Assumptions!$H$4:$H$6,Assumptions!$I$4:$I$6)</x:f>
        <x:v>0.0035</x:v>
      </x:c>
      <x:c r="U1871" s="30" t="n">
        <x:f>XLOOKUP(F1871,Assumptions!$A$4:$A$6,Assumptions!$F$4:$F$6)</x:f>
        <x:v>90</x:v>
      </x:c>
      <x:c r="V1871" s="60" t="n">
        <x:f>I1871*12</x:f>
        <x:v>14761.079999999998</x:v>
      </x:c>
      <x:c r="W1871" s="60" t="n">
        <x:f>H1871*J1871*(1-K1871)*Q1871</x:f>
        <x:v>307.165260024</x:v>
      </x:c>
      <x:c r="X1871" s="60" t="n">
        <x:f>V1871*R1871</x:f>
        <x:v>236.17727999999997</x:v>
      </x:c>
      <x:c r="Y1871" s="60" t="n">
        <x:f>V1871*S1871</x:f>
        <x:v>147.61079999999998</x:v>
      </x:c>
      <x:c r="Z1871" s="60" t="n">
        <x:f>H1871*J1871*T1871</x:f>
        <x:v>18.114516000000002</x:v>
      </x:c>
      <x:c r="AA1871" s="60" t="n">
        <x:f>P1871+W1871+X1871-Y1871-Z1871-U1871</x:f>
        <x:v>382.617224024</x:v>
      </x:c>
      <x:c r="AB1871" s="32" t="n">
        <x:f>IFERROR(AA1871/(P1871+W1871+X1871),0)</x:f>
        <x:v>0.5993917059164107</x:v>
      </x:c>
      <x:c r="AC1871" t="n">
        <x:f>IF(O1871="High",0,IF(I1871&gt;=1800,3,IF(I1871&gt;=900,2,1))+IF(K1871&gt;=0.9,2,IF(K1871&gt;=0.75,1,0))+IF(J1871&lt;=0.7,2,IF(J1871&lt;=0.85,1,0))+IF(M1871&gt;=8,1,0))</x:f>
        <x:v>5</x:v>
      </x:c>
      <x:c r="AD1871" t="str">
        <x:f>IF(AND(O1871&lt;&gt;"High",AC1871&gt;=Assumptions!$B$10,AA1871&gt;0),"Priority Growth",IF(AND(O1871="Low",AA1871&gt;0),"Maintain","Watch"))</x:f>
        <x:v>Maintain</x:v>
      </x:c>
      <x:c r="AE1871" s="60" t="n">
        <x:f>MAX(AA1871,0)*N1871</x:f>
        <x:v>28.696291801799998</x:v>
      </x:c>
      <x:c r="AF1871" t="str">
        <x:f>IF(AND(AA1871&gt;=Assumptions!$B$11,O1871&lt;&gt;"High",OR(N1871&gt;=Assumptions!$B$12,M1871&lt;=6)),"High","Standard")</x:f>
        <x:v>Standard</x:v>
      </x:c>
    </x:row>
    <x:row r="1872">
      <x:c r="A1872" t="str">
        <x:f>'Raw_Data'!A1872</x:f>
        <x:v>C01871</x:v>
      </x:c>
      <x:c r="B1872" t="n">
        <x:f>'Raw_Data'!B1872</x:f>
        <x:v>39</x:v>
      </x:c>
      <x:c r="C1872" s="30" t="n">
        <x:f>'Raw_Data'!C1872</x:f>
        <x:v>77249</x:v>
      </x:c>
      <x:c r="D1872" t="n">
        <x:f>'Raw_Data'!D1872</x:f>
        <x:v>669</x:v>
      </x:c>
      <x:c r="E1872" t="n">
        <x:f>'Raw_Data'!E1872</x:f>
        <x:v>74</x:v>
      </x:c>
      <x:c r="F1872" t="str">
        <x:f>PROPER(TRIM('Raw_Data'!F1872))</x:f>
        <x:v>Gold</x:v>
      </x:c>
      <x:c r="G1872" t="str">
        <x:f>PROPER(TRIM('Raw_Data'!G1872))</x:f>
        <x:v>Digital</x:v>
      </x:c>
      <x:c r="H1872" s="60" t="n">
        <x:f>'Raw_Data'!H1872</x:f>
        <x:v>11500</x:v>
      </x:c>
      <x:c r="I1872" s="60" t="n">
        <x:f>'Raw_Data'!I1872</x:f>
        <x:v>1514.67</x:v>
      </x:c>
      <x:c r="J1872" s="32" t="n">
        <x:f>'Raw_Data'!J1872</x:f>
        <x:v>0.506</x:v>
      </x:c>
      <x:c r="K1872" s="32" t="n">
        <x:f>'Raw_Data'!K1872</x:f>
        <x:v>0.691</x:v>
      </x:c>
      <x:c r="L1872" t="n">
        <x:f>'Raw_Data'!L1872</x:f>
        <x:v>0</x:v>
      </x:c>
      <x:c r="M1872" t="n">
        <x:f>IF('Raw_Data'!M1872="",Assumptions!$B$15,'Raw_Data'!M1872)</x:f>
        <x:v>9</x:v>
      </x:c>
      <x:c r="N1872" s="32" t="n">
        <x:f>'Raw_Data'!N1872</x:f>
        <x:v>0.02</x:v>
      </x:c>
      <x:c r="O1872" t="str">
        <x:f>IF(OR(D1872&lt;620,L1872&gt;=2,J1872&gt;0.9),"High",IF(OR(D1872&lt;700,L1872=1,J1872&gt;0.75),"Medium","Low"))</x:f>
        <x:v>Medium</x:v>
      </x:c>
      <x:c r="P1872" s="30" t="n">
        <x:f>XLOOKUP(F1872,Assumptions!$A$4:$A$6,Assumptions!$B$4:$B$6)</x:f>
        <x:v>95</x:v>
      </x:c>
      <x:c r="Q1872" s="32" t="n">
        <x:f>XLOOKUP(F1872,Assumptions!$A$4:$A$6,Assumptions!$C$4:$C$6)</x:f>
        <x:v>0.219</x:v>
      </x:c>
      <x:c r="R1872" s="32" t="n">
        <x:f>XLOOKUP(F1872,Assumptions!$A$4:$A$6,Assumptions!$D$4:$D$6)</x:f>
        <x:v>0.016</x:v>
      </x:c>
      <x:c r="S1872" s="32" t="n">
        <x:f>XLOOKUP(F1872,Assumptions!$A$4:$A$6,Assumptions!$E$4:$E$6)</x:f>
        <x:v>0.01</x:v>
      </x:c>
      <x:c r="T1872" s="32" t="n">
        <x:f>XLOOKUP(O1872,Assumptions!$H$4:$H$6,Assumptions!$I$4:$I$6)</x:f>
        <x:v>0.012</x:v>
      </x:c>
      <x:c r="U1872" s="30" t="n">
        <x:f>XLOOKUP(F1872,Assumptions!$A$4:$A$6,Assumptions!$F$4:$F$6)</x:f>
        <x:v>90</x:v>
      </x:c>
      <x:c r="V1872" s="60" t="n">
        <x:f>I1872*12</x:f>
        <x:v>18176.04</x:v>
      </x:c>
      <x:c r="W1872" s="60" t="n">
        <x:f>H1872*J1872*(1-K1872)*Q1872</x:f>
        <x:v>393.7775490000001</x:v>
      </x:c>
      <x:c r="X1872" s="60" t="n">
        <x:f>V1872*R1872</x:f>
        <x:v>290.81664</x:v>
      </x:c>
      <x:c r="Y1872" s="60" t="n">
        <x:f>V1872*S1872</x:f>
        <x:v>181.7604</x:v>
      </x:c>
      <x:c r="Z1872" s="60" t="n">
        <x:f>H1872*J1872*T1872</x:f>
        <x:v>69.828</x:v>
      </x:c>
      <x:c r="AA1872" s="60" t="n">
        <x:f>P1872+W1872+X1872-Y1872-Z1872-U1872</x:f>
        <x:v>438.00578900000016</x:v>
      </x:c>
      <x:c r="AB1872" s="32" t="n">
        <x:f>IFERROR(AA1872/(P1872+W1872+X1872),0)</x:f>
        <x:v>0.5618381911771794</x:v>
      </x:c>
      <x:c r="AC1872" t="n">
        <x:f>IF(O1872="High",0,IF(I1872&gt;=1800,3,IF(I1872&gt;=900,2,1))+IF(K1872&gt;=0.9,2,IF(K1872&gt;=0.75,1,0))+IF(J1872&lt;=0.7,2,IF(J1872&lt;=0.85,1,0))+IF(M1872&gt;=8,1,0))</x:f>
        <x:v>5</x:v>
      </x:c>
      <x:c r="AD1872" t="str">
        <x:f>IF(AND(O1872&lt;&gt;"High",AC1872&gt;=Assumptions!$B$10,AA1872&gt;0),"Priority Growth",IF(AND(O1872="Low",AA1872&gt;0),"Maintain","Watch"))</x:f>
        <x:v>Watch</x:v>
      </x:c>
      <x:c r="AE1872" s="60" t="n">
        <x:f>MAX(AA1872,0)*N1872</x:f>
        <x:v>8.760115780000003</x:v>
      </x:c>
      <x:c r="AF1872" t="str">
        <x:f>IF(AND(AA1872&gt;=Assumptions!$B$11,O1872&lt;&gt;"High",OR(N1872&gt;=Assumptions!$B$12,M1872&lt;=6)),"High","Standard")</x:f>
        <x:v>Standard</x:v>
      </x:c>
    </x:row>
    <x:row r="1873">
      <x:c r="A1873" t="str">
        <x:f>'Raw_Data'!A1873</x:f>
        <x:v>C01872</x:v>
      </x:c>
      <x:c r="B1873" t="n">
        <x:f>'Raw_Data'!B1873</x:f>
        <x:v>56</x:v>
      </x:c>
      <x:c r="C1873" s="30" t="n">
        <x:f>'Raw_Data'!C1873</x:f>
        <x:v>97889</x:v>
      </x:c>
      <x:c r="D1873" t="n">
        <x:f>'Raw_Data'!D1873</x:f>
        <x:v>658</x:v>
      </x:c>
      <x:c r="E1873" t="n">
        <x:f>'Raw_Data'!E1873</x:f>
        <x:v>74</x:v>
      </x:c>
      <x:c r="F1873" t="str">
        <x:f>PROPER(TRIM('Raw_Data'!F1873))</x:f>
        <x:v>Classic</x:v>
      </x:c>
      <x:c r="G1873" t="str">
        <x:f>PROPER(TRIM('Raw_Data'!G1873))</x:f>
        <x:v>Branch</x:v>
      </x:c>
      <x:c r="H1873" s="60" t="n">
        <x:f>'Raw_Data'!H1873</x:f>
        <x:v>5506</x:v>
      </x:c>
      <x:c r="I1873" s="60" t="n">
        <x:f>'Raw_Data'!I1873</x:f>
        <x:v>877.87</x:v>
      </x:c>
      <x:c r="J1873" s="32" t="n">
        <x:f>'Raw_Data'!J1873</x:f>
        <x:v>0.297</x:v>
      </x:c>
      <x:c r="K1873" s="32" t="n">
        <x:f>'Raw_Data'!K1873</x:f>
        <x:v>0.708</x:v>
      </x:c>
      <x:c r="L1873" t="n">
        <x:f>'Raw_Data'!L1873</x:f>
        <x:v>0</x:v>
      </x:c>
      <x:c r="M1873" t="n">
        <x:f>IF('Raw_Data'!M1873="",Assumptions!$B$15,'Raw_Data'!M1873)</x:f>
        <x:v>8</x:v>
      </x:c>
      <x:c r="N1873" s="32" t="n">
        <x:f>'Raw_Data'!N1873</x:f>
        <x:v>0.059</x:v>
      </x:c>
      <x:c r="O1873" t="str">
        <x:f>IF(OR(D1873&lt;620,L1873&gt;=2,J1873&gt;0.9),"High",IF(OR(D1873&lt;700,L1873=1,J1873&gt;0.75),"Medium","Low"))</x:f>
        <x:v>Medium</x:v>
      </x:c>
      <x:c r="P1873" s="30" t="n">
        <x:f>XLOOKUP(F1873,Assumptions!$A$4:$A$6,Assumptions!$B$4:$B$6)</x:f>
        <x:v>0</x:v>
      </x:c>
      <x:c r="Q1873" s="32" t="n">
        <x:f>XLOOKUP(F1873,Assumptions!$A$4:$A$6,Assumptions!$C$4:$C$6)</x:f>
        <x:v>0.229</x:v>
      </x:c>
      <x:c r="R1873" s="32" t="n">
        <x:f>XLOOKUP(F1873,Assumptions!$A$4:$A$6,Assumptions!$D$4:$D$6)</x:f>
        <x:v>0.015</x:v>
      </x:c>
      <x:c r="S1873" s="32" t="n">
        <x:f>XLOOKUP(F1873,Assumptions!$A$4:$A$6,Assumptions!$E$4:$E$6)</x:f>
        <x:v>0.0075</x:v>
      </x:c>
      <x:c r="T1873" s="32" t="n">
        <x:f>XLOOKUP(O1873,Assumptions!$H$4:$H$6,Assumptions!$I$4:$I$6)</x:f>
        <x:v>0.012</x:v>
      </x:c>
      <x:c r="U1873" s="30" t="n">
        <x:f>XLOOKUP(F1873,Assumptions!$A$4:$A$6,Assumptions!$F$4:$F$6)</x:f>
        <x:v>60</x:v>
      </x:c>
      <x:c r="V1873" s="60" t="n">
        <x:f>I1873*12</x:f>
        <x:v>10534.44</x:v>
      </x:c>
      <x:c r="W1873" s="60" t="n">
        <x:f>H1873*J1873*(1-K1873)*Q1873</x:f>
        <x:v>109.34803677600001</x:v>
      </x:c>
      <x:c r="X1873" s="60" t="n">
        <x:f>V1873*R1873</x:f>
        <x:v>158.0166</x:v>
      </x:c>
      <x:c r="Y1873" s="60" t="n">
        <x:f>V1873*S1873</x:f>
        <x:v>79.0083</x:v>
      </x:c>
      <x:c r="Z1873" s="60" t="n">
        <x:f>H1873*J1873*T1873</x:f>
        <x:v>19.623383999999998</x:v>
      </x:c>
      <x:c r="AA1873" s="60" t="n">
        <x:f>P1873+W1873+X1873-Y1873-Z1873-U1873</x:f>
        <x:v>108.73295277599999</x:v>
      </x:c>
      <x:c r="AB1873" s="32" t="n">
        <x:f>IFERROR(AA1873/(P1873+W1873+X1873),0)</x:f>
        <x:v>0.4066841228037844</x:v>
      </x:c>
      <x:c r="AC1873" t="n">
        <x:f>IF(O1873="High",0,IF(I1873&gt;=1800,3,IF(I1873&gt;=900,2,1))+IF(K1873&gt;=0.9,2,IF(K1873&gt;=0.75,1,0))+IF(J1873&lt;=0.7,2,IF(J1873&lt;=0.85,1,0))+IF(M1873&gt;=8,1,0))</x:f>
        <x:v>4</x:v>
      </x:c>
      <x:c r="AD1873" t="str">
        <x:f>IF(AND(O1873&lt;&gt;"High",AC1873&gt;=Assumptions!$B$10,AA1873&gt;0),"Priority Growth",IF(AND(O1873="Low",AA1873&gt;0),"Maintain","Watch"))</x:f>
        <x:v>Watch</x:v>
      </x:c>
      <x:c r="AE1873" s="60" t="n">
        <x:f>MAX(AA1873,0)*N1873</x:f>
        <x:v>6.415244213783999</x:v>
      </x:c>
      <x:c r="AF1873" t="str">
        <x:f>IF(AND(AA1873&gt;=Assumptions!$B$11,O1873&lt;&gt;"High",OR(N1873&gt;=Assumptions!$B$12,M1873&lt;=6)),"High","Standard")</x:f>
        <x:v>Standard</x:v>
      </x:c>
    </x:row>
    <x:row r="1874">
      <x:c r="A1874" t="str">
        <x:f>'Raw_Data'!A1874</x:f>
        <x:v>C01873</x:v>
      </x:c>
      <x:c r="B1874" t="n">
        <x:f>'Raw_Data'!B1874</x:f>
        <x:v>52</x:v>
      </x:c>
      <x:c r="C1874" s="30" t="n">
        <x:f>'Raw_Data'!C1874</x:f>
        <x:v>95440</x:v>
      </x:c>
      <x:c r="D1874" t="n">
        <x:f>'Raw_Data'!D1874</x:f>
        <x:v>693</x:v>
      </x:c>
      <x:c r="E1874" t="n">
        <x:f>'Raw_Data'!E1874</x:f>
        <x:v>34</x:v>
      </x:c>
      <x:c r="F1874" t="str">
        <x:f>PROPER(TRIM('Raw_Data'!F1874))</x:f>
        <x:v>Gold</x:v>
      </x:c>
      <x:c r="G1874" t="str">
        <x:f>PROPER(TRIM('Raw_Data'!G1874))</x:f>
        <x:v>Digital</x:v>
      </x:c>
      <x:c r="H1874" s="60" t="n">
        <x:f>'Raw_Data'!H1874</x:f>
        <x:v>13671</x:v>
      </x:c>
      <x:c r="I1874" s="60" t="n">
        <x:f>'Raw_Data'!I1874</x:f>
        <x:v>1325.53</x:v>
      </x:c>
      <x:c r="J1874" s="32" t="n">
        <x:f>'Raw_Data'!J1874</x:f>
        <x:v>0.409</x:v>
      </x:c>
      <x:c r="K1874" s="32" t="n">
        <x:f>'Raw_Data'!K1874</x:f>
        <x:v>0.791</x:v>
      </x:c>
      <x:c r="L1874" t="n">
        <x:f>'Raw_Data'!L1874</x:f>
        <x:v>0</x:v>
      </x:c>
      <x:c r="M1874" t="n">
        <x:f>IF('Raw_Data'!M1874="",Assumptions!$B$15,'Raw_Data'!M1874)</x:f>
        <x:v>7</x:v>
      </x:c>
      <x:c r="N1874" s="32" t="n">
        <x:f>'Raw_Data'!N1874</x:f>
        <x:v>0.13</x:v>
      </x:c>
      <x:c r="O1874" t="str">
        <x:f>IF(OR(D1874&lt;620,L1874&gt;=2,J1874&gt;0.9),"High",IF(OR(D1874&lt;700,L1874=1,J1874&gt;0.75),"Medium","Low"))</x:f>
        <x:v>Medium</x:v>
      </x:c>
      <x:c r="P1874" s="30" t="n">
        <x:f>XLOOKUP(F1874,Assumptions!$A$4:$A$6,Assumptions!$B$4:$B$6)</x:f>
        <x:v>95</x:v>
      </x:c>
      <x:c r="Q1874" s="32" t="n">
        <x:f>XLOOKUP(F1874,Assumptions!$A$4:$A$6,Assumptions!$C$4:$C$6)</x:f>
        <x:v>0.219</x:v>
      </x:c>
      <x:c r="R1874" s="32" t="n">
        <x:f>XLOOKUP(F1874,Assumptions!$A$4:$A$6,Assumptions!$D$4:$D$6)</x:f>
        <x:v>0.016</x:v>
      </x:c>
      <x:c r="S1874" s="32" t="n">
        <x:f>XLOOKUP(F1874,Assumptions!$A$4:$A$6,Assumptions!$E$4:$E$6)</x:f>
        <x:v>0.01</x:v>
      </x:c>
      <x:c r="T1874" s="32" t="n">
        <x:f>XLOOKUP(O1874,Assumptions!$H$4:$H$6,Assumptions!$I$4:$I$6)</x:f>
        <x:v>0.012</x:v>
      </x:c>
      <x:c r="U1874" s="30" t="n">
        <x:f>XLOOKUP(F1874,Assumptions!$A$4:$A$6,Assumptions!$F$4:$F$6)</x:f>
        <x:v>90</x:v>
      </x:c>
      <x:c r="V1874" s="60" t="n">
        <x:f>I1874*12</x:f>
        <x:v>15906.36</x:v>
      </x:c>
      <x:c r="W1874" s="60" t="n">
        <x:f>H1874*J1874*(1-K1874)*Q1874</x:f>
        <x:v>255.92575446899994</x:v>
      </x:c>
      <x:c r="X1874" s="60" t="n">
        <x:f>V1874*R1874</x:f>
        <x:v>254.50176000000002</x:v>
      </x:c>
      <x:c r="Y1874" s="60" t="n">
        <x:f>V1874*S1874</x:f>
        <x:v>159.0636</x:v>
      </x:c>
      <x:c r="Z1874" s="60" t="n">
        <x:f>H1874*J1874*T1874</x:f>
        <x:v>67.097268</x:v>
      </x:c>
      <x:c r="AA1874" s="60" t="n">
        <x:f>P1874+W1874+X1874-Y1874-Z1874-U1874</x:f>
        <x:v>289.2666464689999</x:v>
      </x:c>
      <x:c r="AB1874" s="32" t="n">
        <x:f>IFERROR(AA1874/(P1874+W1874+X1874),0)</x:f>
        <x:v>0.47778906566991086</x:v>
      </x:c>
      <x:c r="AC1874" t="n">
        <x:f>IF(O1874="High",0,IF(I1874&gt;=1800,3,IF(I1874&gt;=900,2,1))+IF(K1874&gt;=0.9,2,IF(K1874&gt;=0.75,1,0))+IF(J1874&lt;=0.7,2,IF(J1874&lt;=0.85,1,0))+IF(M1874&gt;=8,1,0))</x:f>
        <x:v>5</x:v>
      </x:c>
      <x:c r="AD1874" t="str">
        <x:f>IF(AND(O1874&lt;&gt;"High",AC1874&gt;=Assumptions!$B$10,AA1874&gt;0),"Priority Growth",IF(AND(O1874="Low",AA1874&gt;0),"Maintain","Watch"))</x:f>
        <x:v>Watch</x:v>
      </x:c>
      <x:c r="AE1874" s="60" t="n">
        <x:f>MAX(AA1874,0)*N1874</x:f>
        <x:v>37.604664040969986</x:v>
      </x:c>
      <x:c r="AF1874" t="str">
        <x:f>IF(AND(AA1874&gt;=Assumptions!$B$11,O1874&lt;&gt;"High",OR(N1874&gt;=Assumptions!$B$12,M1874&lt;=6)),"High","Standard")</x:f>
        <x:v>Standard</x:v>
      </x:c>
    </x:row>
    <x:row r="1875">
      <x:c r="A1875" t="str">
        <x:f>'Raw_Data'!A1875</x:f>
        <x:v>C01874</x:v>
      </x:c>
      <x:c r="B1875" t="n">
        <x:f>'Raw_Data'!B1875</x:f>
        <x:v>46</x:v>
      </x:c>
      <x:c r="C1875" s="30" t="n">
        <x:f>'Raw_Data'!C1875</x:f>
        <x:v>135621</x:v>
      </x:c>
      <x:c r="D1875" t="n">
        <x:f>'Raw_Data'!D1875</x:f>
        <x:v>682</x:v>
      </x:c>
      <x:c r="E1875" t="n">
        <x:f>'Raw_Data'!E1875</x:f>
        <x:v>84</x:v>
      </x:c>
      <x:c r="F1875" t="str">
        <x:f>PROPER(TRIM('Raw_Data'!F1875))</x:f>
        <x:v>Platinum</x:v>
      </x:c>
      <x:c r="G1875" t="str">
        <x:f>PROPER(TRIM('Raw_Data'!G1875))</x:f>
        <x:v>Direct Mail</x:v>
      </x:c>
      <x:c r="H1875" s="60" t="n">
        <x:f>'Raw_Data'!H1875</x:f>
        <x:v>27637</x:v>
      </x:c>
      <x:c r="I1875" s="60" t="n">
        <x:f>'Raw_Data'!I1875</x:f>
        <x:v>2530.62</x:v>
      </x:c>
      <x:c r="J1875" s="32" t="n">
        <x:f>'Raw_Data'!J1875</x:f>
        <x:v>0.271</x:v>
      </x:c>
      <x:c r="K1875" s="32" t="n">
        <x:f>'Raw_Data'!K1875</x:f>
        <x:v>0.741</x:v>
      </x:c>
      <x:c r="L1875" t="n">
        <x:f>'Raw_Data'!L1875</x:f>
        <x:v>0</x:v>
      </x:c>
      <x:c r="M1875" t="n">
        <x:f>IF('Raw_Data'!M1875="",Assumptions!$B$15,'Raw_Data'!M1875)</x:f>
        <x:v>7</x:v>
      </x:c>
      <x:c r="N1875" s="32" t="n">
        <x:f>'Raw_Data'!N1875</x:f>
        <x:v>0.073</x:v>
      </x:c>
      <x:c r="O1875" t="str">
        <x:f>IF(OR(D1875&lt;620,L1875&gt;=2,J1875&gt;0.9),"High",IF(OR(D1875&lt;700,L1875=1,J1875&gt;0.75),"Medium","Low"))</x:f>
        <x:v>Medium</x:v>
      </x:c>
      <x:c r="P1875" s="30" t="n">
        <x:f>XLOOKUP(F1875,Assumptions!$A$4:$A$6,Assumptions!$B$4:$B$6)</x:f>
        <x:v>195</x:v>
      </x:c>
      <x:c r="Q1875" s="32" t="n">
        <x:f>XLOOKUP(F1875,Assumptions!$A$4:$A$6,Assumptions!$C$4:$C$6)</x:f>
        <x:v>0.199</x:v>
      </x:c>
      <x:c r="R1875" s="32" t="n">
        <x:f>XLOOKUP(F1875,Assumptions!$A$4:$A$6,Assumptions!$D$4:$D$6)</x:f>
        <x:v>0.017</x:v>
      </x:c>
      <x:c r="S1875" s="32" t="n">
        <x:f>XLOOKUP(F1875,Assumptions!$A$4:$A$6,Assumptions!$E$4:$E$6)</x:f>
        <x:v>0.013</x:v>
      </x:c>
      <x:c r="T1875" s="32" t="n">
        <x:f>XLOOKUP(O1875,Assumptions!$H$4:$H$6,Assumptions!$I$4:$I$6)</x:f>
        <x:v>0.012</x:v>
      </x:c>
      <x:c r="U1875" s="30" t="n">
        <x:f>XLOOKUP(F1875,Assumptions!$A$4:$A$6,Assumptions!$F$4:$F$6)</x:f>
        <x:v>140</x:v>
      </x:c>
      <x:c r="V1875" s="60" t="n">
        <x:f>I1875*12</x:f>
        <x:v>30367.44</x:v>
      </x:c>
      <x:c r="W1875" s="60" t="n">
        <x:f>H1875*J1875*(1-K1875)*Q1875</x:f>
        <x:v>386.02286520700005</x:v>
      </x:c>
      <x:c r="X1875" s="60" t="n">
        <x:f>V1875*R1875</x:f>
        <x:v>516.24648</x:v>
      </x:c>
      <x:c r="Y1875" s="60" t="n">
        <x:f>V1875*S1875</x:f>
        <x:v>394.77671999999995</x:v>
      </x:c>
      <x:c r="Z1875" s="60" t="n">
        <x:f>H1875*J1875*T1875</x:f>
        <x:v>89.87552400000001</x:v>
      </x:c>
      <x:c r="AA1875" s="60" t="n">
        <x:f>P1875+W1875+X1875-Y1875-Z1875-U1875</x:f>
        <x:v>472.617101207</x:v>
      </x:c>
      <x:c r="AB1875" s="32" t="n">
        <x:f>IFERROR(AA1875/(P1875+W1875+X1875),0)</x:f>
        <x:v>0.4307211381339016</x:v>
      </x:c>
      <x:c r="AC1875" t="n">
        <x:f>IF(O1875="High",0,IF(I1875&gt;=1800,3,IF(I1875&gt;=900,2,1))+IF(K1875&gt;=0.9,2,IF(K1875&gt;=0.75,1,0))+IF(J1875&lt;=0.7,2,IF(J1875&lt;=0.85,1,0))+IF(M1875&gt;=8,1,0))</x:f>
        <x:v>5</x:v>
      </x:c>
      <x:c r="AD1875" t="str">
        <x:f>IF(AND(O1875&lt;&gt;"High",AC1875&gt;=Assumptions!$B$10,AA1875&gt;0),"Priority Growth",IF(AND(O1875="Low",AA1875&gt;0),"Maintain","Watch"))</x:f>
        <x:v>Watch</x:v>
      </x:c>
      <x:c r="AE1875" s="60" t="n">
        <x:f>MAX(AA1875,0)*N1875</x:f>
        <x:v>34.501048388111</x:v>
      </x:c>
      <x:c r="AF1875" t="str">
        <x:f>IF(AND(AA1875&gt;=Assumptions!$B$11,O1875&lt;&gt;"High",OR(N1875&gt;=Assumptions!$B$12,M1875&lt;=6)),"High","Standard")</x:f>
        <x:v>Standard</x:v>
      </x:c>
    </x:row>
    <x:row r="1876">
      <x:c r="A1876" t="str">
        <x:f>'Raw_Data'!A1876</x:f>
        <x:v>C01875</x:v>
      </x:c>
      <x:c r="B1876" t="n">
        <x:f>'Raw_Data'!B1876</x:f>
        <x:v>32</x:v>
      </x:c>
      <x:c r="C1876" s="30" t="n">
        <x:f>'Raw_Data'!C1876</x:f>
        <x:v>102617</x:v>
      </x:c>
      <x:c r="D1876" t="n">
        <x:f>'Raw_Data'!D1876</x:f>
        <x:v>708</x:v>
      </x:c>
      <x:c r="E1876" t="n">
        <x:f>'Raw_Data'!E1876</x:f>
        <x:v>31</x:v>
      </x:c>
      <x:c r="F1876" t="str">
        <x:f>PROPER(TRIM('Raw_Data'!F1876))</x:f>
        <x:v>Gold</x:v>
      </x:c>
      <x:c r="G1876" t="str">
        <x:f>PROPER(TRIM('Raw_Data'!G1876))</x:f>
        <x:v>Branch</x:v>
      </x:c>
      <x:c r="H1876" s="60" t="n">
        <x:f>'Raw_Data'!H1876</x:f>
        <x:v>16553</x:v>
      </x:c>
      <x:c r="I1876" s="60" t="n">
        <x:f>'Raw_Data'!I1876</x:f>
        <x:v>1775.29</x:v>
      </x:c>
      <x:c r="J1876" s="32" t="n">
        <x:f>'Raw_Data'!J1876</x:f>
        <x:v>0.268</x:v>
      </x:c>
      <x:c r="K1876" s="32" t="n">
        <x:f>'Raw_Data'!K1876</x:f>
        <x:v>0.965</x:v>
      </x:c>
      <x:c r="L1876" t="n">
        <x:f>'Raw_Data'!L1876</x:f>
        <x:v>0</x:v>
      </x:c>
      <x:c r="M1876" t="n">
        <x:f>IF('Raw_Data'!M1876="",Assumptions!$B$15,'Raw_Data'!M1876)</x:f>
        <x:v>6</x:v>
      </x:c>
      <x:c r="N1876" s="32" t="n">
        <x:f>'Raw_Data'!N1876</x:f>
        <x:v>0.191</x:v>
      </x:c>
      <x:c r="O1876" t="str">
        <x:f>IF(OR(D1876&lt;620,L1876&gt;=2,J1876&gt;0.9),"High",IF(OR(D1876&lt;700,L1876=1,J1876&gt;0.75),"Medium","Low"))</x:f>
        <x:v>Low</x:v>
      </x:c>
      <x:c r="P1876" s="30" t="n">
        <x:f>XLOOKUP(F1876,Assumptions!$A$4:$A$6,Assumptions!$B$4:$B$6)</x:f>
        <x:v>95</x:v>
      </x:c>
      <x:c r="Q1876" s="32" t="n">
        <x:f>XLOOKUP(F1876,Assumptions!$A$4:$A$6,Assumptions!$C$4:$C$6)</x:f>
        <x:v>0.219</x:v>
      </x:c>
      <x:c r="R1876" s="32" t="n">
        <x:f>XLOOKUP(F1876,Assumptions!$A$4:$A$6,Assumptions!$D$4:$D$6)</x:f>
        <x:v>0.016</x:v>
      </x:c>
      <x:c r="S1876" s="32" t="n">
        <x:f>XLOOKUP(F1876,Assumptions!$A$4:$A$6,Assumptions!$E$4:$E$6)</x:f>
        <x:v>0.01</x:v>
      </x:c>
      <x:c r="T1876" s="32" t="n">
        <x:f>XLOOKUP(O1876,Assumptions!$H$4:$H$6,Assumptions!$I$4:$I$6)</x:f>
        <x:v>0.0035</x:v>
      </x:c>
      <x:c r="U1876" s="30" t="n">
        <x:f>XLOOKUP(F1876,Assumptions!$A$4:$A$6,Assumptions!$F$4:$F$6)</x:f>
        <x:v>90</x:v>
      </x:c>
      <x:c r="V1876" s="60" t="n">
        <x:f>I1876*12</x:f>
        <x:v>21303.48</x:v>
      </x:c>
      <x:c r="W1876" s="60" t="n">
        <x:f>H1876*J1876*(1-K1876)*Q1876</x:f>
        <x:v>34.003503660000035</x:v>
      </x:c>
      <x:c r="X1876" s="60" t="n">
        <x:f>V1876*R1876</x:f>
        <x:v>340.85568</x:v>
      </x:c>
      <x:c r="Y1876" s="60" t="n">
        <x:f>V1876*S1876</x:f>
        <x:v>213.0348</x:v>
      </x:c>
      <x:c r="Z1876" s="60" t="n">
        <x:f>H1876*J1876*T1876</x:f>
        <x:v>15.526714000000002</x:v>
      </x:c>
      <x:c r="AA1876" s="60" t="n">
        <x:f>P1876+W1876+X1876-Y1876-Z1876-U1876</x:f>
        <x:v>151.29766966000008</x:v>
      </x:c>
      <x:c r="AB1876" s="32" t="n">
        <x:f>IFERROR(AA1876/(P1876+W1876+X1876),0)</x:f>
        <x:v>0.3220064115411273</x:v>
      </x:c>
      <x:c r="AC1876" t="n">
        <x:f>IF(O1876="High",0,IF(I1876&gt;=1800,3,IF(I1876&gt;=900,2,1))+IF(K1876&gt;=0.9,2,IF(K1876&gt;=0.75,1,0))+IF(J1876&lt;=0.7,2,IF(J1876&lt;=0.85,1,0))+IF(M1876&gt;=8,1,0))</x:f>
        <x:v>6</x:v>
      </x:c>
      <x:c r="AD1876" t="str">
        <x:f>IF(AND(O1876&lt;&gt;"High",AC1876&gt;=Assumptions!$B$10,AA1876&gt;0),"Priority Growth",IF(AND(O1876="Low",AA1876&gt;0),"Maintain","Watch"))</x:f>
        <x:v>Priority Growth</x:v>
      </x:c>
      <x:c r="AE1876" s="60" t="n">
        <x:f>MAX(AA1876,0)*N1876</x:f>
        <x:v>28.897854905060015</x:v>
      </x:c>
      <x:c r="AF1876" t="str">
        <x:f>IF(AND(AA1876&gt;=Assumptions!$B$11,O1876&lt;&gt;"High",OR(N1876&gt;=Assumptions!$B$12,M1876&lt;=6)),"High","Standard")</x:f>
        <x:v>Standard</x:v>
      </x:c>
    </x:row>
    <x:row r="1877">
      <x:c r="A1877" t="str">
        <x:f>'Raw_Data'!A1877</x:f>
        <x:v>C01876</x:v>
      </x:c>
      <x:c r="B1877" t="n">
        <x:f>'Raw_Data'!B1877</x:f>
        <x:v>34</x:v>
      </x:c>
      <x:c r="C1877" s="30" t="n">
        <x:f>'Raw_Data'!C1877</x:f>
        <x:v>62870</x:v>
      </x:c>
      <x:c r="D1877" t="n">
        <x:f>'Raw_Data'!D1877</x:f>
        <x:v>624</x:v>
      </x:c>
      <x:c r="E1877" t="n">
        <x:f>'Raw_Data'!E1877</x:f>
        <x:v>94</x:v>
      </x:c>
      <x:c r="F1877" t="str">
        <x:f>PROPER(TRIM('Raw_Data'!F1877))</x:f>
        <x:v>Classic</x:v>
      </x:c>
      <x:c r="G1877" t="str">
        <x:f>PROPER(TRIM('Raw_Data'!G1877))</x:f>
        <x:v>Branch</x:v>
      </x:c>
      <x:c r="H1877" s="60" t="n">
        <x:f>'Raw_Data'!H1877</x:f>
        <x:v>8072</x:v>
      </x:c>
      <x:c r="I1877" s="60" t="n">
        <x:f>'Raw_Data'!I1877</x:f>
        <x:v>789.6</x:v>
      </x:c>
      <x:c r="J1877" s="32" t="n">
        <x:f>'Raw_Data'!J1877</x:f>
        <x:v>0.658</x:v>
      </x:c>
      <x:c r="K1877" s="32" t="n">
        <x:f>'Raw_Data'!K1877</x:f>
        <x:v>0.874</x:v>
      </x:c>
      <x:c r="L1877" t="n">
        <x:f>'Raw_Data'!L1877</x:f>
        <x:v>0</x:v>
      </x:c>
      <x:c r="M1877" t="n">
        <x:f>IF('Raw_Data'!M1877="",Assumptions!$B$15,'Raw_Data'!M1877)</x:f>
        <x:v>7</x:v>
      </x:c>
      <x:c r="N1877" s="32" t="n">
        <x:f>'Raw_Data'!N1877</x:f>
        <x:v>0.116</x:v>
      </x:c>
      <x:c r="O1877" t="str">
        <x:f>IF(OR(D1877&lt;620,L1877&gt;=2,J1877&gt;0.9),"High",IF(OR(D1877&lt;700,L1877=1,J1877&gt;0.75),"Medium","Low"))</x:f>
        <x:v>Medium</x:v>
      </x:c>
      <x:c r="P1877" s="30" t="n">
        <x:f>XLOOKUP(F1877,Assumptions!$A$4:$A$6,Assumptions!$B$4:$B$6)</x:f>
        <x:v>0</x:v>
      </x:c>
      <x:c r="Q1877" s="32" t="n">
        <x:f>XLOOKUP(F1877,Assumptions!$A$4:$A$6,Assumptions!$C$4:$C$6)</x:f>
        <x:v>0.229</x:v>
      </x:c>
      <x:c r="R1877" s="32" t="n">
        <x:f>XLOOKUP(F1877,Assumptions!$A$4:$A$6,Assumptions!$D$4:$D$6)</x:f>
        <x:v>0.015</x:v>
      </x:c>
      <x:c r="S1877" s="32" t="n">
        <x:f>XLOOKUP(F1877,Assumptions!$A$4:$A$6,Assumptions!$E$4:$E$6)</x:f>
        <x:v>0.0075</x:v>
      </x:c>
      <x:c r="T1877" s="32" t="n">
        <x:f>XLOOKUP(O1877,Assumptions!$H$4:$H$6,Assumptions!$I$4:$I$6)</x:f>
        <x:v>0.012</x:v>
      </x:c>
      <x:c r="U1877" s="30" t="n">
        <x:f>XLOOKUP(F1877,Assumptions!$A$4:$A$6,Assumptions!$F$4:$F$6)</x:f>
        <x:v>60</x:v>
      </x:c>
      <x:c r="V1877" s="60" t="n">
        <x:f>I1877*12</x:f>
        <x:v>9475.2</x:v>
      </x:c>
      <x:c r="W1877" s="60" t="n">
        <x:f>H1877*J1877*(1-K1877)*Q1877</x:f>
        <x:v>153.25444310400002</x:v>
      </x:c>
      <x:c r="X1877" s="60" t="n">
        <x:f>V1877*R1877</x:f>
        <x:v>142.12800000000001</x:v>
      </x:c>
      <x:c r="Y1877" s="60" t="n">
        <x:f>V1877*S1877</x:f>
        <x:v>71.06400000000001</x:v>
      </x:c>
      <x:c r="Z1877" s="60" t="n">
        <x:f>H1877*J1877*T1877</x:f>
        <x:v>63.736512000000005</x:v>
      </x:c>
      <x:c r="AA1877" s="60" t="n">
        <x:f>P1877+W1877+X1877-Y1877-Z1877-U1877</x:f>
        <x:v>100.58193110399998</x:v>
      </x:c>
      <x:c r="AB1877" s="32" t="n">
        <x:f>IFERROR(AA1877/(P1877+W1877+X1877),0)</x:f>
        <x:v>0.34051425009233366</x:v>
      </x:c>
      <x:c r="AC1877" t="n">
        <x:f>IF(O1877="High",0,IF(I1877&gt;=1800,3,IF(I1877&gt;=900,2,1))+IF(K1877&gt;=0.9,2,IF(K1877&gt;=0.75,1,0))+IF(J1877&lt;=0.7,2,IF(J1877&lt;=0.85,1,0))+IF(M1877&gt;=8,1,0))</x:f>
        <x:v>4</x:v>
      </x:c>
      <x:c r="AD1877" t="str">
        <x:f>IF(AND(O1877&lt;&gt;"High",AC1877&gt;=Assumptions!$B$10,AA1877&gt;0),"Priority Growth",IF(AND(O1877="Low",AA1877&gt;0),"Maintain","Watch"))</x:f>
        <x:v>Watch</x:v>
      </x:c>
      <x:c r="AE1877" s="60" t="n">
        <x:f>MAX(AA1877,0)*N1877</x:f>
        <x:v>11.667504008063998</x:v>
      </x:c>
      <x:c r="AF1877" t="str">
        <x:f>IF(AND(AA1877&gt;=Assumptions!$B$11,O1877&lt;&gt;"High",OR(N1877&gt;=Assumptions!$B$12,M1877&lt;=6)),"High","Standard")</x:f>
        <x:v>Standard</x:v>
      </x:c>
    </x:row>
    <x:row r="1878">
      <x:c r="A1878" t="str">
        <x:f>'Raw_Data'!A1878</x:f>
        <x:v>C01877</x:v>
      </x:c>
      <x:c r="B1878" t="n">
        <x:f>'Raw_Data'!B1878</x:f>
        <x:v>51</x:v>
      </x:c>
      <x:c r="C1878" s="30" t="n">
        <x:f>'Raw_Data'!C1878</x:f>
        <x:v>28127</x:v>
      </x:c>
      <x:c r="D1878" t="n">
        <x:f>'Raw_Data'!D1878</x:f>
        <x:v>748</x:v>
      </x:c>
      <x:c r="E1878" t="n">
        <x:f>'Raw_Data'!E1878</x:f>
        <x:v>47</x:v>
      </x:c>
      <x:c r="F1878" t="str">
        <x:f>PROPER(TRIM('Raw_Data'!F1878))</x:f>
        <x:v>Classic</x:v>
      </x:c>
      <x:c r="G1878" t="str">
        <x:f>PROPER(TRIM('Raw_Data'!G1878))</x:f>
        <x:v>Branch</x:v>
      </x:c>
      <x:c r="H1878" s="60" t="n">
        <x:f>'Raw_Data'!H1878</x:f>
        <x:v>4786</x:v>
      </x:c>
      <x:c r="I1878" s="60" t="n">
        <x:f>'Raw_Data'!I1878</x:f>
        <x:v>427.51</x:v>
      </x:c>
      <x:c r="J1878" s="32" t="n">
        <x:f>'Raw_Data'!J1878</x:f>
        <x:v>0.291</x:v>
      </x:c>
      <x:c r="K1878" s="32" t="n">
        <x:f>'Raw_Data'!K1878</x:f>
        <x:v>0.705</x:v>
      </x:c>
      <x:c r="L1878" t="n">
        <x:f>'Raw_Data'!L1878</x:f>
        <x:v>0</x:v>
      </x:c>
      <x:c r="M1878" t="n">
        <x:f>IF('Raw_Data'!M1878="",Assumptions!$B$15,'Raw_Data'!M1878)</x:f>
        <x:v>8</x:v>
      </x:c>
      <x:c r="N1878" s="32" t="n">
        <x:f>'Raw_Data'!N1878</x:f>
        <x:v>0.036</x:v>
      </x:c>
      <x:c r="O1878" t="str">
        <x:f>IF(OR(D1878&lt;620,L1878&gt;=2,J1878&gt;0.9),"High",IF(OR(D1878&lt;700,L1878=1,J1878&gt;0.75),"Medium","Low"))</x:f>
        <x:v>Low</x:v>
      </x:c>
      <x:c r="P1878" s="30" t="n">
        <x:f>XLOOKUP(F1878,Assumptions!$A$4:$A$6,Assumptions!$B$4:$B$6)</x:f>
        <x:v>0</x:v>
      </x:c>
      <x:c r="Q1878" s="32" t="n">
        <x:f>XLOOKUP(F1878,Assumptions!$A$4:$A$6,Assumptions!$C$4:$C$6)</x:f>
        <x:v>0.229</x:v>
      </x:c>
      <x:c r="R1878" s="32" t="n">
        <x:f>XLOOKUP(F1878,Assumptions!$A$4:$A$6,Assumptions!$D$4:$D$6)</x:f>
        <x:v>0.015</x:v>
      </x:c>
      <x:c r="S1878" s="32" t="n">
        <x:f>XLOOKUP(F1878,Assumptions!$A$4:$A$6,Assumptions!$E$4:$E$6)</x:f>
        <x:v>0.0075</x:v>
      </x:c>
      <x:c r="T1878" s="32" t="n">
        <x:f>XLOOKUP(O1878,Assumptions!$H$4:$H$6,Assumptions!$I$4:$I$6)</x:f>
        <x:v>0.0035</x:v>
      </x:c>
      <x:c r="U1878" s="30" t="n">
        <x:f>XLOOKUP(F1878,Assumptions!$A$4:$A$6,Assumptions!$F$4:$F$6)</x:f>
        <x:v>60</x:v>
      </x:c>
      <x:c r="V1878" s="60" t="n">
        <x:f>I1878*12</x:f>
        <x:v>5130.12</x:v>
      </x:c>
      <x:c r="W1878" s="60" t="n">
        <x:f>H1878*J1878*(1-K1878)*Q1878</x:f>
        <x:v>94.08560493</x:v>
      </x:c>
      <x:c r="X1878" s="60" t="n">
        <x:f>V1878*R1878</x:f>
        <x:v>76.95179999999999</x:v>
      </x:c>
      <x:c r="Y1878" s="60" t="n">
        <x:f>V1878*S1878</x:f>
        <x:v>38.475899999999996</x:v>
      </x:c>
      <x:c r="Z1878" s="60" t="n">
        <x:f>H1878*J1878*T1878</x:f>
        <x:v>4.874541</x:v>
      </x:c>
      <x:c r="AA1878" s="60" t="n">
        <x:f>P1878+W1878+X1878-Y1878-Z1878-U1878</x:f>
        <x:v>67.68696392999999</x:v>
      </x:c>
      <x:c r="AB1878" s="32" t="n">
        <x:f>IFERROR(AA1878/(P1878+W1878+X1878),0)</x:f>
        <x:v>0.3957436325562941</x:v>
      </x:c>
      <x:c r="AC1878" t="n">
        <x:f>IF(O1878="High",0,IF(I1878&gt;=1800,3,IF(I1878&gt;=900,2,1))+IF(K1878&gt;=0.9,2,IF(K1878&gt;=0.75,1,0))+IF(J1878&lt;=0.7,2,IF(J1878&lt;=0.85,1,0))+IF(M1878&gt;=8,1,0))</x:f>
        <x:v>4</x:v>
      </x:c>
      <x:c r="AD1878" t="str">
        <x:f>IF(AND(O1878&lt;&gt;"High",AC1878&gt;=Assumptions!$B$10,AA1878&gt;0),"Priority Growth",IF(AND(O1878="Low",AA1878&gt;0),"Maintain","Watch"))</x:f>
        <x:v>Maintain</x:v>
      </x:c>
      <x:c r="AE1878" s="60" t="n">
        <x:f>MAX(AA1878,0)*N1878</x:f>
        <x:v>2.4367307014799993</x:v>
      </x:c>
      <x:c r="AF1878" t="str">
        <x:f>IF(AND(AA1878&gt;=Assumptions!$B$11,O1878&lt;&gt;"High",OR(N1878&gt;=Assumptions!$B$12,M1878&lt;=6)),"High","Standard")</x:f>
        <x:v>Standard</x:v>
      </x:c>
    </x:row>
    <x:row r="1879">
      <x:c r="A1879" t="str">
        <x:f>'Raw_Data'!A1879</x:f>
        <x:v>C01878</x:v>
      </x:c>
      <x:c r="B1879" t="n">
        <x:f>'Raw_Data'!B1879</x:f>
        <x:v>46</x:v>
      </x:c>
      <x:c r="C1879" s="30" t="n">
        <x:f>'Raw_Data'!C1879</x:f>
        <x:v>63423</x:v>
      </x:c>
      <x:c r="D1879" t="n">
        <x:f>'Raw_Data'!D1879</x:f>
        <x:v>632</x:v>
      </x:c>
      <x:c r="E1879" t="n">
        <x:f>'Raw_Data'!E1879</x:f>
        <x:v>28</x:v>
      </x:c>
      <x:c r="F1879" t="str">
        <x:f>PROPER(TRIM('Raw_Data'!F1879))</x:f>
        <x:v>Classic</x:v>
      </x:c>
      <x:c r="G1879" t="str">
        <x:f>PROPER(TRIM('Raw_Data'!G1879))</x:f>
        <x:v>Digital</x:v>
      </x:c>
      <x:c r="H1879" s="60" t="n">
        <x:f>'Raw_Data'!H1879</x:f>
        <x:v>5639</x:v>
      </x:c>
      <x:c r="I1879" s="60" t="n">
        <x:f>'Raw_Data'!I1879</x:f>
        <x:v>811.77</x:v>
      </x:c>
      <x:c r="J1879" s="32" t="n">
        <x:f>'Raw_Data'!J1879</x:f>
        <x:v>0.572</x:v>
      </x:c>
      <x:c r="K1879" s="32" t="n">
        <x:f>'Raw_Data'!K1879</x:f>
        <x:v>0.614</x:v>
      </x:c>
      <x:c r="L1879" t="n">
        <x:f>'Raw_Data'!L1879</x:f>
        <x:v>0</x:v>
      </x:c>
      <x:c r="M1879" t="n">
        <x:f>IF('Raw_Data'!M1879="",Assumptions!$B$15,'Raw_Data'!M1879)</x:f>
        <x:v>7.370408870408871</x:v>
      </x:c>
      <x:c r="N1879" s="32" t="n">
        <x:f>'Raw_Data'!N1879</x:f>
        <x:v>0.077</x:v>
      </x:c>
      <x:c r="O1879" t="str">
        <x:f>IF(OR(D1879&lt;620,L1879&gt;=2,J1879&gt;0.9),"High",IF(OR(D1879&lt;700,L1879=1,J1879&gt;0.75),"Medium","Low"))</x:f>
        <x:v>Medium</x:v>
      </x:c>
      <x:c r="P1879" s="30" t="n">
        <x:f>XLOOKUP(F1879,Assumptions!$A$4:$A$6,Assumptions!$B$4:$B$6)</x:f>
        <x:v>0</x:v>
      </x:c>
      <x:c r="Q1879" s="32" t="n">
        <x:f>XLOOKUP(F1879,Assumptions!$A$4:$A$6,Assumptions!$C$4:$C$6)</x:f>
        <x:v>0.229</x:v>
      </x:c>
      <x:c r="R1879" s="32" t="n">
        <x:f>XLOOKUP(F1879,Assumptions!$A$4:$A$6,Assumptions!$D$4:$D$6)</x:f>
        <x:v>0.015</x:v>
      </x:c>
      <x:c r="S1879" s="32" t="n">
        <x:f>XLOOKUP(F1879,Assumptions!$A$4:$A$6,Assumptions!$E$4:$E$6)</x:f>
        <x:v>0.0075</x:v>
      </x:c>
      <x:c r="T1879" s="32" t="n">
        <x:f>XLOOKUP(O1879,Assumptions!$H$4:$H$6,Assumptions!$I$4:$I$6)</x:f>
        <x:v>0.012</x:v>
      </x:c>
      <x:c r="U1879" s="30" t="n">
        <x:f>XLOOKUP(F1879,Assumptions!$A$4:$A$6,Assumptions!$F$4:$F$6)</x:f>
        <x:v>60</x:v>
      </x:c>
      <x:c r="V1879" s="60" t="n">
        <x:f>I1879*12</x:f>
        <x:v>9741.24</x:v>
      </x:c>
      <x:c r="W1879" s="60" t="n">
        <x:f>H1879*J1879*(1-K1879)*Q1879</x:f>
        <x:v>285.115554152</x:v>
      </x:c>
      <x:c r="X1879" s="60" t="n">
        <x:f>V1879*R1879</x:f>
        <x:v>146.1186</x:v>
      </x:c>
      <x:c r="Y1879" s="60" t="n">
        <x:f>V1879*S1879</x:f>
        <x:v>73.0593</x:v>
      </x:c>
      <x:c r="Z1879" s="60" t="n">
        <x:f>H1879*J1879*T1879</x:f>
        <x:v>38.706095999999995</x:v>
      </x:c>
      <x:c r="AA1879" s="60" t="n">
        <x:f>P1879+W1879+X1879-Y1879-Z1879-U1879</x:f>
        <x:v>259.46875815199996</x:v>
      </x:c>
      <x:c r="AB1879" s="32" t="n">
        <x:f>IFERROR(AA1879/(P1879+W1879+X1879),0)</x:f>
        <x:v>0.6016887940201121</x:v>
      </x:c>
      <x:c r="AC1879" t="n">
        <x:f>IF(O1879="High",0,IF(I1879&gt;=1800,3,IF(I1879&gt;=900,2,1))+IF(K1879&gt;=0.9,2,IF(K1879&gt;=0.75,1,0))+IF(J1879&lt;=0.7,2,IF(J1879&lt;=0.85,1,0))+IF(M1879&gt;=8,1,0))</x:f>
        <x:v>3</x:v>
      </x:c>
      <x:c r="AD1879" t="str">
        <x:f>IF(AND(O1879&lt;&gt;"High",AC1879&gt;=Assumptions!$B$10,AA1879&gt;0),"Priority Growth",IF(AND(O1879="Low",AA1879&gt;0),"Maintain","Watch"))</x:f>
        <x:v>Watch</x:v>
      </x:c>
      <x:c r="AE1879" s="60" t="n">
        <x:f>MAX(AA1879,0)*N1879</x:f>
        <x:v>19.979094377703998</x:v>
      </x:c>
      <x:c r="AF1879" t="str">
        <x:f>IF(AND(AA1879&gt;=Assumptions!$B$11,O1879&lt;&gt;"High",OR(N1879&gt;=Assumptions!$B$12,M1879&lt;=6)),"High","Standard")</x:f>
        <x:v>Standard</x:v>
      </x:c>
    </x:row>
    <x:row r="1880">
      <x:c r="A1880" t="str">
        <x:f>'Raw_Data'!A1880</x:f>
        <x:v>C01879</x:v>
      </x:c>
      <x:c r="B1880" t="n">
        <x:f>'Raw_Data'!B1880</x:f>
        <x:v>39</x:v>
      </x:c>
      <x:c r="C1880" s="30" t="n">
        <x:f>'Raw_Data'!C1880</x:f>
        <x:v>147323</x:v>
      </x:c>
      <x:c r="D1880" t="n">
        <x:f>'Raw_Data'!D1880</x:f>
        <x:v>665</x:v>
      </x:c>
      <x:c r="E1880" t="n">
        <x:f>'Raw_Data'!E1880</x:f>
        <x:v>88</x:v>
      </x:c>
      <x:c r="F1880" t="str">
        <x:f>PROPER(TRIM('Raw_Data'!F1880))</x:f>
        <x:v>Platinum</x:v>
      </x:c>
      <x:c r="G1880" t="str">
        <x:f>PROPER(TRIM('Raw_Data'!G1880))</x:f>
        <x:v>Partner</x:v>
      </x:c>
      <x:c r="H1880" s="60" t="n">
        <x:f>'Raw_Data'!H1880</x:f>
        <x:v>30875</x:v>
      </x:c>
      <x:c r="I1880" s="60" t="n">
        <x:f>'Raw_Data'!I1880</x:f>
        <x:v>3118.79</x:v>
      </x:c>
      <x:c r="J1880" s="32" t="n">
        <x:f>'Raw_Data'!J1880</x:f>
        <x:v>0.541</x:v>
      </x:c>
      <x:c r="K1880" s="32" t="n">
        <x:f>'Raw_Data'!K1880</x:f>
        <x:v>0.707</x:v>
      </x:c>
      <x:c r="L1880" t="n">
        <x:f>'Raw_Data'!L1880</x:f>
        <x:v>0</x:v>
      </x:c>
      <x:c r="M1880" t="n">
        <x:f>IF('Raw_Data'!M1880="",Assumptions!$B$15,'Raw_Data'!M1880)</x:f>
        <x:v>5</x:v>
      </x:c>
      <x:c r="N1880" s="32" t="n">
        <x:f>'Raw_Data'!N1880</x:f>
        <x:v>0.182</x:v>
      </x:c>
      <x:c r="O1880" t="str">
        <x:f>IF(OR(D1880&lt;620,L1880&gt;=2,J1880&gt;0.9),"High",IF(OR(D1880&lt;700,L1880=1,J1880&gt;0.75),"Medium","Low"))</x:f>
        <x:v>Medium</x:v>
      </x:c>
      <x:c r="P1880" s="30" t="n">
        <x:f>XLOOKUP(F1880,Assumptions!$A$4:$A$6,Assumptions!$B$4:$B$6)</x:f>
        <x:v>195</x:v>
      </x:c>
      <x:c r="Q1880" s="32" t="n">
        <x:f>XLOOKUP(F1880,Assumptions!$A$4:$A$6,Assumptions!$C$4:$C$6)</x:f>
        <x:v>0.199</x:v>
      </x:c>
      <x:c r="R1880" s="32" t="n">
        <x:f>XLOOKUP(F1880,Assumptions!$A$4:$A$6,Assumptions!$D$4:$D$6)</x:f>
        <x:v>0.017</x:v>
      </x:c>
      <x:c r="S1880" s="32" t="n">
        <x:f>XLOOKUP(F1880,Assumptions!$A$4:$A$6,Assumptions!$E$4:$E$6)</x:f>
        <x:v>0.013</x:v>
      </x:c>
      <x:c r="T1880" s="32" t="n">
        <x:f>XLOOKUP(O1880,Assumptions!$H$4:$H$6,Assumptions!$I$4:$I$6)</x:f>
        <x:v>0.012</x:v>
      </x:c>
      <x:c r="U1880" s="30" t="n">
        <x:f>XLOOKUP(F1880,Assumptions!$A$4:$A$6,Assumptions!$F$4:$F$6)</x:f>
        <x:v>140</x:v>
      </x:c>
      <x:c r="V1880" s="60" t="n">
        <x:f>I1880*12</x:f>
        <x:v>37425.479999999996</x:v>
      </x:c>
      <x:c r="W1880" s="60" t="n">
        <x:f>H1880*J1880*(1-K1880)*Q1880</x:f>
        <x:v>973.9236861250001</x:v>
      </x:c>
      <x:c r="X1880" s="60" t="n">
        <x:f>V1880*R1880</x:f>
        <x:v>636.23316</x:v>
      </x:c>
      <x:c r="Y1880" s="60" t="n">
        <x:f>V1880*S1880</x:f>
        <x:v>486.5312399999999</x:v>
      </x:c>
      <x:c r="Z1880" s="60" t="n">
        <x:f>H1880*J1880*T1880</x:f>
        <x:v>200.44050000000001</x:v>
      </x:c>
      <x:c r="AA1880" s="60" t="n">
        <x:f>P1880+W1880+X1880-Y1880-Z1880-U1880</x:f>
        <x:v>978.1851061250002</x:v>
      </x:c>
      <x:c r="AB1880" s="32" t="n">
        <x:f>IFERROR(AA1880/(P1880+W1880+X1880),0)</x:f>
        <x:v>0.5418837195365043</x:v>
      </x:c>
      <x:c r="AC1880" t="n">
        <x:f>IF(O1880="High",0,IF(I1880&gt;=1800,3,IF(I1880&gt;=900,2,1))+IF(K1880&gt;=0.9,2,IF(K1880&gt;=0.75,1,0))+IF(J1880&lt;=0.7,2,IF(J1880&lt;=0.85,1,0))+IF(M1880&gt;=8,1,0))</x:f>
        <x:v>5</x:v>
      </x:c>
      <x:c r="AD1880" t="str">
        <x:f>IF(AND(O1880&lt;&gt;"High",AC1880&gt;=Assumptions!$B$10,AA1880&gt;0),"Priority Growth",IF(AND(O1880="Low",AA1880&gt;0),"Maintain","Watch"))</x:f>
        <x:v>Watch</x:v>
      </x:c>
      <x:c r="AE1880" s="60" t="n">
        <x:f>MAX(AA1880,0)*N1880</x:f>
        <x:v>178.02968931475002</x:v>
      </x:c>
      <x:c r="AF1880" t="str">
        <x:f>IF(AND(AA1880&gt;=Assumptions!$B$11,O1880&lt;&gt;"High",OR(N1880&gt;=Assumptions!$B$12,M1880&lt;=6)),"High","Standard")</x:f>
        <x:v>High</x:v>
      </x:c>
    </x:row>
    <x:row r="1881">
      <x:c r="A1881" t="str">
        <x:f>'Raw_Data'!A1881</x:f>
        <x:v>C01880</x:v>
      </x:c>
      <x:c r="B1881" t="n">
        <x:f>'Raw_Data'!B1881</x:f>
        <x:v>56</x:v>
      </x:c>
      <x:c r="C1881" s="30" t="n">
        <x:f>'Raw_Data'!C1881</x:f>
        <x:v>126290</x:v>
      </x:c>
      <x:c r="D1881" t="n">
        <x:f>'Raw_Data'!D1881</x:f>
        <x:v>611</x:v>
      </x:c>
      <x:c r="E1881" t="n">
        <x:f>'Raw_Data'!E1881</x:f>
        <x:v>37</x:v>
      </x:c>
      <x:c r="F1881" t="str">
        <x:f>PROPER(TRIM('Raw_Data'!F1881))</x:f>
        <x:v>Gold</x:v>
      </x:c>
      <x:c r="G1881" t="str">
        <x:f>PROPER(TRIM('Raw_Data'!G1881))</x:f>
        <x:v>Direct Mail</x:v>
      </x:c>
      <x:c r="H1881" s="60" t="n">
        <x:f>'Raw_Data'!H1881</x:f>
        <x:v>17400</x:v>
      </x:c>
      <x:c r="I1881" s="60" t="n">
        <x:f>'Raw_Data'!I1881</x:f>
        <x:v>1694.47</x:v>
      </x:c>
      <x:c r="J1881" s="32" t="n">
        <x:f>'Raw_Data'!J1881</x:f>
        <x:v>0.512</x:v>
      </x:c>
      <x:c r="K1881" s="32" t="n">
        <x:f>'Raw_Data'!K1881</x:f>
        <x:v>0.599</x:v>
      </x:c>
      <x:c r="L1881" t="n">
        <x:f>'Raw_Data'!L1881</x:f>
        <x:v>0</x:v>
      </x:c>
      <x:c r="M1881" t="n">
        <x:f>IF('Raw_Data'!M1881="",Assumptions!$B$15,'Raw_Data'!M1881)</x:f>
        <x:v>6</x:v>
      </x:c>
      <x:c r="N1881" s="32" t="n">
        <x:f>'Raw_Data'!N1881</x:f>
        <x:v>0.181</x:v>
      </x:c>
      <x:c r="O1881" t="str">
        <x:f>IF(OR(D1881&lt;620,L1881&gt;=2,J1881&gt;0.9),"High",IF(OR(D1881&lt;700,L1881=1,J1881&gt;0.75),"Medium","Low"))</x:f>
        <x:v>High</x:v>
      </x:c>
      <x:c r="P1881" s="30" t="n">
        <x:f>XLOOKUP(F1881,Assumptions!$A$4:$A$6,Assumptions!$B$4:$B$6)</x:f>
        <x:v>95</x:v>
      </x:c>
      <x:c r="Q1881" s="32" t="n">
        <x:f>XLOOKUP(F1881,Assumptions!$A$4:$A$6,Assumptions!$C$4:$C$6)</x:f>
        <x:v>0.219</x:v>
      </x:c>
      <x:c r="R1881" s="32" t="n">
        <x:f>XLOOKUP(F1881,Assumptions!$A$4:$A$6,Assumptions!$D$4:$D$6)</x:f>
        <x:v>0.016</x:v>
      </x:c>
      <x:c r="S1881" s="32" t="n">
        <x:f>XLOOKUP(F1881,Assumptions!$A$4:$A$6,Assumptions!$E$4:$E$6)</x:f>
        <x:v>0.01</x:v>
      </x:c>
      <x:c r="T1881" s="32" t="n">
        <x:f>XLOOKUP(O1881,Assumptions!$H$4:$H$6,Assumptions!$I$4:$I$6)</x:f>
        <x:v>0.045</x:v>
      </x:c>
      <x:c r="U1881" s="30" t="n">
        <x:f>XLOOKUP(F1881,Assumptions!$A$4:$A$6,Assumptions!$F$4:$F$6)</x:f>
        <x:v>90</x:v>
      </x:c>
      <x:c r="V1881" s="60" t="n">
        <x:f>I1881*12</x:f>
        <x:v>20333.64</x:v>
      </x:c>
      <x:c r="W1881" s="60" t="n">
        <x:f>H1881*J1881*(1-K1881)*Q1881</x:f>
        <x:v>782.3619072000001</x:v>
      </x:c>
      <x:c r="X1881" s="60" t="n">
        <x:f>V1881*R1881</x:f>
        <x:v>325.33824</x:v>
      </x:c>
      <x:c r="Y1881" s="60" t="n">
        <x:f>V1881*S1881</x:f>
        <x:v>203.3364</x:v>
      </x:c>
      <x:c r="Z1881" s="60" t="n">
        <x:f>H1881*J1881*T1881</x:f>
        <x:v>400.896</x:v>
      </x:c>
      <x:c r="AA1881" s="60" t="n">
        <x:f>P1881+W1881+X1881-Y1881-Z1881-U1881</x:f>
        <x:v>508.4677472000001</x:v>
      </x:c>
      <x:c r="AB1881" s="32" t="n">
        <x:f>IFERROR(AA1881/(P1881+W1881+X1881),0)</x:f>
        <x:v>0.42277183417975056</x:v>
      </x:c>
      <x:c r="AC1881" t="n">
        <x:f>IF(O1881="High",0,IF(I1881&gt;=1800,3,IF(I1881&gt;=900,2,1))+IF(K1881&gt;=0.9,2,IF(K1881&gt;=0.75,1,0))+IF(J1881&lt;=0.7,2,IF(J1881&lt;=0.85,1,0))+IF(M1881&gt;=8,1,0))</x:f>
        <x:v>0</x:v>
      </x:c>
      <x:c r="AD1881" t="str">
        <x:f>IF(AND(O1881&lt;&gt;"High",AC1881&gt;=Assumptions!$B$10,AA1881&gt;0),"Priority Growth",IF(AND(O1881="Low",AA1881&gt;0),"Maintain","Watch"))</x:f>
        <x:v>Watch</x:v>
      </x:c>
      <x:c r="AE1881" s="60" t="n">
        <x:f>MAX(AA1881,0)*N1881</x:f>
        <x:v>92.03266224320001</x:v>
      </x:c>
      <x:c r="AF1881" t="str">
        <x:f>IF(AND(AA1881&gt;=Assumptions!$B$11,O1881&lt;&gt;"High",OR(N1881&gt;=Assumptions!$B$12,M1881&lt;=6)),"High","Standard")</x:f>
        <x:v>Standard</x:v>
      </x:c>
    </x:row>
    <x:row r="1882">
      <x:c r="A1882" t="str">
        <x:f>'Raw_Data'!A1882</x:f>
        <x:v>C01881</x:v>
      </x:c>
      <x:c r="B1882" t="n">
        <x:f>'Raw_Data'!B1882</x:f>
        <x:v>44</x:v>
      </x:c>
      <x:c r="C1882" s="30" t="n">
        <x:f>'Raw_Data'!C1882</x:f>
        <x:v>86423</x:v>
      </x:c>
      <x:c r="D1882" t="n">
        <x:f>'Raw_Data'!D1882</x:f>
        <x:v>646</x:v>
      </x:c>
      <x:c r="E1882" t="n">
        <x:f>'Raw_Data'!E1882</x:f>
        <x:v>33</x:v>
      </x:c>
      <x:c r="F1882" t="str">
        <x:f>PROPER(TRIM('Raw_Data'!F1882))</x:f>
        <x:v>Gold</x:v>
      </x:c>
      <x:c r="G1882" t="str">
        <x:f>PROPER(TRIM('Raw_Data'!G1882))</x:f>
        <x:v>Partner</x:v>
      </x:c>
      <x:c r="H1882" s="60" t="n">
        <x:f>'Raw_Data'!H1882</x:f>
        <x:v>10858</x:v>
      </x:c>
      <x:c r="I1882" s="60" t="n">
        <x:f>'Raw_Data'!I1882</x:f>
        <x:v>1338.89</x:v>
      </x:c>
      <x:c r="J1882" s="32" t="n">
        <x:f>'Raw_Data'!J1882</x:f>
        <x:v>0.524</x:v>
      </x:c>
      <x:c r="K1882" s="32" t="n">
        <x:f>'Raw_Data'!K1882</x:f>
        <x:v>0.715</x:v>
      </x:c>
      <x:c r="L1882" t="n">
        <x:f>'Raw_Data'!L1882</x:f>
        <x:v>1</x:v>
      </x:c>
      <x:c r="M1882" t="n">
        <x:f>IF('Raw_Data'!M1882="",Assumptions!$B$15,'Raw_Data'!M1882)</x:f>
        <x:v>7</x:v>
      </x:c>
      <x:c r="N1882" s="32" t="n">
        <x:f>'Raw_Data'!N1882</x:f>
        <x:v>0.083</x:v>
      </x:c>
      <x:c r="O1882" t="str">
        <x:f>IF(OR(D1882&lt;620,L1882&gt;=2,J1882&gt;0.9),"High",IF(OR(D1882&lt;700,L1882=1,J1882&gt;0.75),"Medium","Low"))</x:f>
        <x:v>Medium</x:v>
      </x:c>
      <x:c r="P1882" s="30" t="n">
        <x:f>XLOOKUP(F1882,Assumptions!$A$4:$A$6,Assumptions!$B$4:$B$6)</x:f>
        <x:v>95</x:v>
      </x:c>
      <x:c r="Q1882" s="32" t="n">
        <x:f>XLOOKUP(F1882,Assumptions!$A$4:$A$6,Assumptions!$C$4:$C$6)</x:f>
        <x:v>0.219</x:v>
      </x:c>
      <x:c r="R1882" s="32" t="n">
        <x:f>XLOOKUP(F1882,Assumptions!$A$4:$A$6,Assumptions!$D$4:$D$6)</x:f>
        <x:v>0.016</x:v>
      </x:c>
      <x:c r="S1882" s="32" t="n">
        <x:f>XLOOKUP(F1882,Assumptions!$A$4:$A$6,Assumptions!$E$4:$E$6)</x:f>
        <x:v>0.01</x:v>
      </x:c>
      <x:c r="T1882" s="32" t="n">
        <x:f>XLOOKUP(O1882,Assumptions!$H$4:$H$6,Assumptions!$I$4:$I$6)</x:f>
        <x:v>0.012</x:v>
      </x:c>
      <x:c r="U1882" s="30" t="n">
        <x:f>XLOOKUP(F1882,Assumptions!$A$4:$A$6,Assumptions!$F$4:$F$6)</x:f>
        <x:v>90</x:v>
      </x:c>
      <x:c r="V1882" s="60" t="n">
        <x:f>I1882*12</x:f>
        <x:v>16066.68</x:v>
      </x:c>
      <x:c r="W1882" s="60" t="n">
        <x:f>H1882*J1882*(1-K1882)*Q1882</x:f>
        <x:v>355.1158846800001</x:v>
      </x:c>
      <x:c r="X1882" s="60" t="n">
        <x:f>V1882*R1882</x:f>
        <x:v>257.06688</x:v>
      </x:c>
      <x:c r="Y1882" s="60" t="n">
        <x:f>V1882*S1882</x:f>
        <x:v>160.6668</x:v>
      </x:c>
      <x:c r="Z1882" s="60" t="n">
        <x:f>H1882*J1882*T1882</x:f>
        <x:v>68.27510400000001</x:v>
      </x:c>
      <x:c r="AA1882" s="60" t="n">
        <x:f>P1882+W1882+X1882-Y1882-Z1882-U1882</x:f>
        <x:v>388.24086068000014</x:v>
      </x:c>
      <x:c r="AB1882" s="32" t="n">
        <x:f>IFERROR(AA1882/(P1882+W1882+X1882),0)</x:f>
        <x:v>0.5489964971865214</x:v>
      </x:c>
      <x:c r="AC1882" t="n">
        <x:f>IF(O1882="High",0,IF(I1882&gt;=1800,3,IF(I1882&gt;=900,2,1))+IF(K1882&gt;=0.9,2,IF(K1882&gt;=0.75,1,0))+IF(J1882&lt;=0.7,2,IF(J1882&lt;=0.85,1,0))+IF(M1882&gt;=8,1,0))</x:f>
        <x:v>4</x:v>
      </x:c>
      <x:c r="AD1882" t="str">
        <x:f>IF(AND(O1882&lt;&gt;"High",AC1882&gt;=Assumptions!$B$10,AA1882&gt;0),"Priority Growth",IF(AND(O1882="Low",AA1882&gt;0),"Maintain","Watch"))</x:f>
        <x:v>Watch</x:v>
      </x:c>
      <x:c r="AE1882" s="60" t="n">
        <x:f>MAX(AA1882,0)*N1882</x:f>
        <x:v>32.223991436440016</x:v>
      </x:c>
      <x:c r="AF1882" t="str">
        <x:f>IF(AND(AA1882&gt;=Assumptions!$B$11,O1882&lt;&gt;"High",OR(N1882&gt;=Assumptions!$B$12,M1882&lt;=6)),"High","Standard")</x:f>
        <x:v>Standard</x:v>
      </x:c>
    </x:row>
    <x:row r="1883">
      <x:c r="A1883" t="str">
        <x:f>'Raw_Data'!A1883</x:f>
        <x:v>C01882</x:v>
      </x:c>
      <x:c r="B1883" t="n">
        <x:f>'Raw_Data'!B1883</x:f>
        <x:v>31</x:v>
      </x:c>
      <x:c r="C1883" s="30" t="n">
        <x:f>'Raw_Data'!C1883</x:f>
        <x:v>82919</x:v>
      </x:c>
      <x:c r="D1883" t="n">
        <x:f>'Raw_Data'!D1883</x:f>
        <x:v>835</x:v>
      </x:c>
      <x:c r="E1883" t="n">
        <x:f>'Raw_Data'!E1883</x:f>
        <x:v>13</x:v>
      </x:c>
      <x:c r="F1883" t="str">
        <x:f>PROPER(TRIM('Raw_Data'!F1883))</x:f>
        <x:v>Platinum</x:v>
      </x:c>
      <x:c r="G1883" t="str">
        <x:f>PROPER(TRIM('Raw_Data'!G1883))</x:f>
        <x:v>Branch</x:v>
      </x:c>
      <x:c r="H1883" s="60" t="n">
        <x:f>'Raw_Data'!H1883</x:f>
        <x:v>24204</x:v>
      </x:c>
      <x:c r="I1883" s="60" t="n">
        <x:f>'Raw_Data'!I1883</x:f>
        <x:v>2303.86</x:v>
      </x:c>
      <x:c r="J1883" s="32" t="n">
        <x:f>'Raw_Data'!J1883</x:f>
        <x:v>0.11</x:v>
      </x:c>
      <x:c r="K1883" s="32" t="n">
        <x:f>'Raw_Data'!K1883</x:f>
        <x:v>0.966</x:v>
      </x:c>
      <x:c r="L1883" t="n">
        <x:f>'Raw_Data'!L1883</x:f>
        <x:v>0</x:v>
      </x:c>
      <x:c r="M1883" t="n">
        <x:f>IF('Raw_Data'!M1883="",Assumptions!$B$15,'Raw_Data'!M1883)</x:f>
        <x:v>5</x:v>
      </x:c>
      <x:c r="N1883" s="32" t="n">
        <x:f>'Raw_Data'!N1883</x:f>
        <x:v>0.197</x:v>
      </x:c>
      <x:c r="O1883" t="str">
        <x:f>IF(OR(D1883&lt;620,L1883&gt;=2,J1883&gt;0.9),"High",IF(OR(D1883&lt;700,L1883=1,J1883&gt;0.75),"Medium","Low"))</x:f>
        <x:v>Low</x:v>
      </x:c>
      <x:c r="P1883" s="30" t="n">
        <x:f>XLOOKUP(F1883,Assumptions!$A$4:$A$6,Assumptions!$B$4:$B$6)</x:f>
        <x:v>195</x:v>
      </x:c>
      <x:c r="Q1883" s="32" t="n">
        <x:f>XLOOKUP(F1883,Assumptions!$A$4:$A$6,Assumptions!$C$4:$C$6)</x:f>
        <x:v>0.199</x:v>
      </x:c>
      <x:c r="R1883" s="32" t="n">
        <x:f>XLOOKUP(F1883,Assumptions!$A$4:$A$6,Assumptions!$D$4:$D$6)</x:f>
        <x:v>0.017</x:v>
      </x:c>
      <x:c r="S1883" s="32" t="n">
        <x:f>XLOOKUP(F1883,Assumptions!$A$4:$A$6,Assumptions!$E$4:$E$6)</x:f>
        <x:v>0.013</x:v>
      </x:c>
      <x:c r="T1883" s="32" t="n">
        <x:f>XLOOKUP(O1883,Assumptions!$H$4:$H$6,Assumptions!$I$4:$I$6)</x:f>
        <x:v>0.0035</x:v>
      </x:c>
      <x:c r="U1883" s="30" t="n">
        <x:f>XLOOKUP(F1883,Assumptions!$A$4:$A$6,Assumptions!$F$4:$F$6)</x:f>
        <x:v>140</x:v>
      </x:c>
      <x:c r="V1883" s="60" t="n">
        <x:f>I1883*12</x:f>
        <x:v>27646.32</x:v>
      </x:c>
      <x:c r="W1883" s="60" t="n">
        <x:f>H1883*J1883*(1-K1883)*Q1883</x:f>
        <x:v>18.014069040000017</x:v>
      </x:c>
      <x:c r="X1883" s="60" t="n">
        <x:f>V1883*R1883</x:f>
        <x:v>469.98744000000005</x:v>
      </x:c>
      <x:c r="Y1883" s="60" t="n">
        <x:f>V1883*S1883</x:f>
        <x:v>359.40216</x:v>
      </x:c>
      <x:c r="Z1883" s="60" t="n">
        <x:f>H1883*J1883*T1883</x:f>
        <x:v>9.31854</x:v>
      </x:c>
      <x:c r="AA1883" s="60" t="n">
        <x:f>P1883+W1883+X1883-Y1883-Z1883-U1883</x:f>
        <x:v>174.28080904000012</x:v>
      </x:c>
      <x:c r="AB1883" s="32" t="n">
        <x:f>IFERROR(AA1883/(P1883+W1883+X1883),0)</x:f>
        <x:v>0.2551689955780073</x:v>
      </x:c>
      <x:c r="AC1883" t="n">
        <x:f>IF(O1883="High",0,IF(I1883&gt;=1800,3,IF(I1883&gt;=900,2,1))+IF(K1883&gt;=0.9,2,IF(K1883&gt;=0.75,1,0))+IF(J1883&lt;=0.7,2,IF(J1883&lt;=0.85,1,0))+IF(M1883&gt;=8,1,0))</x:f>
        <x:v>7</x:v>
      </x:c>
      <x:c r="AD1883" t="str">
        <x:f>IF(AND(O1883&lt;&gt;"High",AC1883&gt;=Assumptions!$B$10,AA1883&gt;0),"Priority Growth",IF(AND(O1883="Low",AA1883&gt;0),"Maintain","Watch"))</x:f>
        <x:v>Priority Growth</x:v>
      </x:c>
      <x:c r="AE1883" s="60" t="n">
        <x:f>MAX(AA1883,0)*N1883</x:f>
        <x:v>34.33331938088003</x:v>
      </x:c>
      <x:c r="AF1883" t="str">
        <x:f>IF(AND(AA1883&gt;=Assumptions!$B$11,O1883&lt;&gt;"High",OR(N1883&gt;=Assumptions!$B$12,M1883&lt;=6)),"High","Standard")</x:f>
        <x:v>Standard</x:v>
      </x:c>
    </x:row>
    <x:row r="1884">
      <x:c r="A1884" t="str">
        <x:f>'Raw_Data'!A1884</x:f>
        <x:v>C01883</x:v>
      </x:c>
      <x:c r="B1884" t="n">
        <x:f>'Raw_Data'!B1884</x:f>
        <x:v>30</x:v>
      </x:c>
      <x:c r="C1884" s="30" t="n">
        <x:f>'Raw_Data'!C1884</x:f>
        <x:v>62570</x:v>
      </x:c>
      <x:c r="D1884" t="n">
        <x:f>'Raw_Data'!D1884</x:f>
        <x:v>634</x:v>
      </x:c>
      <x:c r="E1884" t="n">
        <x:f>'Raw_Data'!E1884</x:f>
        <x:v>56</x:v>
      </x:c>
      <x:c r="F1884" t="str">
        <x:f>PROPER(TRIM('Raw_Data'!F1884))</x:f>
        <x:v>Classic</x:v>
      </x:c>
      <x:c r="G1884" t="str">
        <x:f>PROPER(TRIM('Raw_Data'!G1884))</x:f>
        <x:v>Branch</x:v>
      </x:c>
      <x:c r="H1884" s="60" t="n">
        <x:f>'Raw_Data'!H1884</x:f>
        <x:v>2277</x:v>
      </x:c>
      <x:c r="I1884" s="60" t="n">
        <x:f>'Raw_Data'!I1884</x:f>
        <x:v>887.9</x:v>
      </x:c>
      <x:c r="J1884" s="32" t="n">
        <x:f>'Raw_Data'!J1884</x:f>
        <x:v>0.352</x:v>
      </x:c>
      <x:c r="K1884" s="32" t="n">
        <x:f>'Raw_Data'!K1884</x:f>
        <x:v>0.734</x:v>
      </x:c>
      <x:c r="L1884" t="n">
        <x:f>'Raw_Data'!L1884</x:f>
        <x:v>0</x:v>
      </x:c>
      <x:c r="M1884" t="n">
        <x:f>IF('Raw_Data'!M1884="",Assumptions!$B$15,'Raw_Data'!M1884)</x:f>
        <x:v>7</x:v>
      </x:c>
      <x:c r="N1884" s="32" t="n">
        <x:f>'Raw_Data'!N1884</x:f>
        <x:v>0.099</x:v>
      </x:c>
      <x:c r="O1884" t="str">
        <x:f>IF(OR(D1884&lt;620,L1884&gt;=2,J1884&gt;0.9),"High",IF(OR(D1884&lt;700,L1884=1,J1884&gt;0.75),"Medium","Low"))</x:f>
        <x:v>Medium</x:v>
      </x:c>
      <x:c r="P1884" s="30" t="n">
        <x:f>XLOOKUP(F1884,Assumptions!$A$4:$A$6,Assumptions!$B$4:$B$6)</x:f>
        <x:v>0</x:v>
      </x:c>
      <x:c r="Q1884" s="32" t="n">
        <x:f>XLOOKUP(F1884,Assumptions!$A$4:$A$6,Assumptions!$C$4:$C$6)</x:f>
        <x:v>0.229</x:v>
      </x:c>
      <x:c r="R1884" s="32" t="n">
        <x:f>XLOOKUP(F1884,Assumptions!$A$4:$A$6,Assumptions!$D$4:$D$6)</x:f>
        <x:v>0.015</x:v>
      </x:c>
      <x:c r="S1884" s="32" t="n">
        <x:f>XLOOKUP(F1884,Assumptions!$A$4:$A$6,Assumptions!$E$4:$E$6)</x:f>
        <x:v>0.0075</x:v>
      </x:c>
      <x:c r="T1884" s="32" t="n">
        <x:f>XLOOKUP(O1884,Assumptions!$H$4:$H$6,Assumptions!$I$4:$I$6)</x:f>
        <x:v>0.012</x:v>
      </x:c>
      <x:c r="U1884" s="30" t="n">
        <x:f>XLOOKUP(F1884,Assumptions!$A$4:$A$6,Assumptions!$F$4:$F$6)</x:f>
        <x:v>60</x:v>
      </x:c>
      <x:c r="V1884" s="60" t="n">
        <x:f>I1884*12</x:f>
        <x:v>10654.8</x:v>
      </x:c>
      <x:c r="W1884" s="60" t="n">
        <x:f>H1884*J1884*(1-K1884)*Q1884</x:f>
        <x:v>48.822814656</x:v>
      </x:c>
      <x:c r="X1884" s="60" t="n">
        <x:f>V1884*R1884</x:f>
        <x:v>159.82199999999997</x:v>
      </x:c>
      <x:c r="Y1884" s="60" t="n">
        <x:f>V1884*S1884</x:f>
        <x:v>79.91099999999999</x:v>
      </x:c>
      <x:c r="Z1884" s="60" t="n">
        <x:f>H1884*J1884*T1884</x:f>
        <x:v>9.618048</x:v>
      </x:c>
      <x:c r="AA1884" s="60" t="n">
        <x:f>P1884+W1884+X1884-Y1884-Z1884-U1884</x:f>
        <x:v>59.11576665599999</x:v>
      </x:c>
      <x:c r="AB1884" s="32" t="n">
        <x:f>IFERROR(AA1884/(P1884+W1884+X1884),0)</x:f>
        <x:v>0.2833320672429182</x:v>
      </x:c>
      <x:c r="AC1884" t="n">
        <x:f>IF(O1884="High",0,IF(I1884&gt;=1800,3,IF(I1884&gt;=900,2,1))+IF(K1884&gt;=0.9,2,IF(K1884&gt;=0.75,1,0))+IF(J1884&lt;=0.7,2,IF(J1884&lt;=0.85,1,0))+IF(M1884&gt;=8,1,0))</x:f>
        <x:v>3</x:v>
      </x:c>
      <x:c r="AD1884" t="str">
        <x:f>IF(AND(O1884&lt;&gt;"High",AC1884&gt;=Assumptions!$B$10,AA1884&gt;0),"Priority Growth",IF(AND(O1884="Low",AA1884&gt;0),"Maintain","Watch"))</x:f>
        <x:v>Watch</x:v>
      </x:c>
      <x:c r="AE1884" s="60" t="n">
        <x:f>MAX(AA1884,0)*N1884</x:f>
        <x:v>5.852460898943999</x:v>
      </x:c>
      <x:c r="AF1884" t="str">
        <x:f>IF(AND(AA1884&gt;=Assumptions!$B$11,O1884&lt;&gt;"High",OR(N1884&gt;=Assumptions!$B$12,M1884&lt;=6)),"High","Standard")</x:f>
        <x:v>Standard</x:v>
      </x:c>
    </x:row>
    <x:row r="1885">
      <x:c r="A1885" t="str">
        <x:f>'Raw_Data'!A1885</x:f>
        <x:v>C01884</x:v>
      </x:c>
      <x:c r="B1885" t="n">
        <x:f>'Raw_Data'!B1885</x:f>
        <x:v>63</x:v>
      </x:c>
      <x:c r="C1885" s="30" t="n">
        <x:f>'Raw_Data'!C1885</x:f>
        <x:v>79446</x:v>
      </x:c>
      <x:c r="D1885" t="n">
        <x:f>'Raw_Data'!D1885</x:f>
        <x:v>582</x:v>
      </x:c>
      <x:c r="E1885" t="n">
        <x:f>'Raw_Data'!E1885</x:f>
        <x:v>36</x:v>
      </x:c>
      <x:c r="F1885" t="str">
        <x:f>PROPER(TRIM('Raw_Data'!F1885))</x:f>
        <x:v>Classic</x:v>
      </x:c>
      <x:c r="G1885" t="str">
        <x:f>PROPER(TRIM('Raw_Data'!G1885))</x:f>
        <x:v>Branch</x:v>
      </x:c>
      <x:c r="H1885" s="60" t="n">
        <x:f>'Raw_Data'!H1885</x:f>
        <x:v>3175</x:v>
      </x:c>
      <x:c r="I1885" s="60" t="n">
        <x:f>'Raw_Data'!I1885</x:f>
        <x:v>396.21</x:v>
      </x:c>
      <x:c r="J1885" s="32" t="n">
        <x:f>'Raw_Data'!J1885</x:f>
        <x:v>0.515</x:v>
      </x:c>
      <x:c r="K1885" s="32" t="n">
        <x:f>'Raw_Data'!K1885</x:f>
        <x:v>0.69</x:v>
      </x:c>
      <x:c r="L1885" t="n">
        <x:f>'Raw_Data'!L1885</x:f>
        <x:v>0</x:v>
      </x:c>
      <x:c r="M1885" t="n">
        <x:f>IF('Raw_Data'!M1885="",Assumptions!$B$15,'Raw_Data'!M1885)</x:f>
        <x:v>8</x:v>
      </x:c>
      <x:c r="N1885" s="32" t="n">
        <x:f>'Raw_Data'!N1885</x:f>
        <x:v>0.095</x:v>
      </x:c>
      <x:c r="O1885" t="str">
        <x:f>IF(OR(D1885&lt;620,L1885&gt;=2,J1885&gt;0.9),"High",IF(OR(D1885&lt;700,L1885=1,J1885&gt;0.75),"Medium","Low"))</x:f>
        <x:v>High</x:v>
      </x:c>
      <x:c r="P1885" s="30" t="n">
        <x:f>XLOOKUP(F1885,Assumptions!$A$4:$A$6,Assumptions!$B$4:$B$6)</x:f>
        <x:v>0</x:v>
      </x:c>
      <x:c r="Q1885" s="32" t="n">
        <x:f>XLOOKUP(F1885,Assumptions!$A$4:$A$6,Assumptions!$C$4:$C$6)</x:f>
        <x:v>0.229</x:v>
      </x:c>
      <x:c r="R1885" s="32" t="n">
        <x:f>XLOOKUP(F1885,Assumptions!$A$4:$A$6,Assumptions!$D$4:$D$6)</x:f>
        <x:v>0.015</x:v>
      </x:c>
      <x:c r="S1885" s="32" t="n">
        <x:f>XLOOKUP(F1885,Assumptions!$A$4:$A$6,Assumptions!$E$4:$E$6)</x:f>
        <x:v>0.0075</x:v>
      </x:c>
      <x:c r="T1885" s="32" t="n">
        <x:f>XLOOKUP(O1885,Assumptions!$H$4:$H$6,Assumptions!$I$4:$I$6)</x:f>
        <x:v>0.045</x:v>
      </x:c>
      <x:c r="U1885" s="30" t="n">
        <x:f>XLOOKUP(F1885,Assumptions!$A$4:$A$6,Assumptions!$F$4:$F$6)</x:f>
        <x:v>60</x:v>
      </x:c>
      <x:c r="V1885" s="60" t="n">
        <x:f>I1885*12</x:f>
        <x:v>4754.5199999999995</x:v>
      </x:c>
      <x:c r="W1885" s="60" t="n">
        <x:f>H1885*J1885*(1-K1885)*Q1885</x:f>
        <x:v>116.07752375000003</x:v>
      </x:c>
      <x:c r="X1885" s="60" t="n">
        <x:f>V1885*R1885</x:f>
        <x:v>71.31779999999999</x:v>
      </x:c>
      <x:c r="Y1885" s="60" t="n">
        <x:f>V1885*S1885</x:f>
        <x:v>35.658899999999996</x:v>
      </x:c>
      <x:c r="Z1885" s="60" t="n">
        <x:f>H1885*J1885*T1885</x:f>
        <x:v>73.580625</x:v>
      </x:c>
      <x:c r="AA1885" s="60" t="n">
        <x:f>P1885+W1885+X1885-Y1885-Z1885-U1885</x:f>
        <x:v>18.15579875000003</x:v>
      </x:c>
      <x:c r="AB1885" s="32" t="n">
        <x:f>IFERROR(AA1885/(P1885+W1885+X1885),0)</x:f>
        <x:v>0.09688501498693362</x:v>
      </x:c>
      <x:c r="AC1885" t="n">
        <x:f>IF(O1885="High",0,IF(I1885&gt;=1800,3,IF(I1885&gt;=900,2,1))+IF(K1885&gt;=0.9,2,IF(K1885&gt;=0.75,1,0))+IF(J1885&lt;=0.7,2,IF(J1885&lt;=0.85,1,0))+IF(M1885&gt;=8,1,0))</x:f>
        <x:v>0</x:v>
      </x:c>
      <x:c r="AD1885" t="str">
        <x:f>IF(AND(O1885&lt;&gt;"High",AC1885&gt;=Assumptions!$B$10,AA1885&gt;0),"Priority Growth",IF(AND(O1885="Low",AA1885&gt;0),"Maintain","Watch"))</x:f>
        <x:v>Watch</x:v>
      </x:c>
      <x:c r="AE1885" s="60" t="n">
        <x:f>MAX(AA1885,0)*N1885</x:f>
        <x:v>1.7248008812500029</x:v>
      </x:c>
      <x:c r="AF1885" t="str">
        <x:f>IF(AND(AA1885&gt;=Assumptions!$B$11,O1885&lt;&gt;"High",OR(N1885&gt;=Assumptions!$B$12,M1885&lt;=6)),"High","Standard")</x:f>
        <x:v>Standard</x:v>
      </x:c>
    </x:row>
    <x:row r="1886">
      <x:c r="A1886" t="str">
        <x:f>'Raw_Data'!A1886</x:f>
        <x:v>C01885</x:v>
      </x:c>
      <x:c r="B1886" t="n">
        <x:f>'Raw_Data'!B1886</x:f>
        <x:v>23</x:v>
      </x:c>
      <x:c r="C1886" s="30" t="n">
        <x:f>'Raw_Data'!C1886</x:f>
        <x:v>71569</x:v>
      </x:c>
      <x:c r="D1886" t="n">
        <x:f>'Raw_Data'!D1886</x:f>
        <x:v>548</x:v>
      </x:c>
      <x:c r="E1886" t="n">
        <x:f>'Raw_Data'!E1886</x:f>
        <x:v>47</x:v>
      </x:c>
      <x:c r="F1886" t="str">
        <x:f>PROPER(TRIM('Raw_Data'!F1886))</x:f>
        <x:v>Classic</x:v>
      </x:c>
      <x:c r="G1886" t="str">
        <x:f>PROPER(TRIM('Raw_Data'!G1886))</x:f>
        <x:v>Branch</x:v>
      </x:c>
      <x:c r="H1886" s="60" t="n">
        <x:f>'Raw_Data'!H1886</x:f>
        <x:v>2345</x:v>
      </x:c>
      <x:c r="I1886" s="60" t="n">
        <x:f>'Raw_Data'!I1886</x:f>
        <x:v>598.76</x:v>
      </x:c>
      <x:c r="J1886" s="32" t="n">
        <x:f>'Raw_Data'!J1886</x:f>
        <x:v>0.533</x:v>
      </x:c>
      <x:c r="K1886" s="32" t="n">
        <x:f>'Raw_Data'!K1886</x:f>
        <x:v>0.558</x:v>
      </x:c>
      <x:c r="L1886" t="n">
        <x:f>'Raw_Data'!L1886</x:f>
        <x:v>2</x:v>
      </x:c>
      <x:c r="M1886" t="n">
        <x:f>IF('Raw_Data'!M1886="",Assumptions!$B$15,'Raw_Data'!M1886)</x:f>
        <x:v>8</x:v>
      </x:c>
      <x:c r="N1886" s="32" t="n">
        <x:f>'Raw_Data'!N1886</x:f>
        <x:v>0.091</x:v>
      </x:c>
      <x:c r="O1886" t="str">
        <x:f>IF(OR(D1886&lt;620,L1886&gt;=2,J1886&gt;0.9),"High",IF(OR(D1886&lt;700,L1886=1,J1886&gt;0.75),"Medium","Low"))</x:f>
        <x:v>High</x:v>
      </x:c>
      <x:c r="P1886" s="30" t="n">
        <x:f>XLOOKUP(F1886,Assumptions!$A$4:$A$6,Assumptions!$B$4:$B$6)</x:f>
        <x:v>0</x:v>
      </x:c>
      <x:c r="Q1886" s="32" t="n">
        <x:f>XLOOKUP(F1886,Assumptions!$A$4:$A$6,Assumptions!$C$4:$C$6)</x:f>
        <x:v>0.229</x:v>
      </x:c>
      <x:c r="R1886" s="32" t="n">
        <x:f>XLOOKUP(F1886,Assumptions!$A$4:$A$6,Assumptions!$D$4:$D$6)</x:f>
        <x:v>0.015</x:v>
      </x:c>
      <x:c r="S1886" s="32" t="n">
        <x:f>XLOOKUP(F1886,Assumptions!$A$4:$A$6,Assumptions!$E$4:$E$6)</x:f>
        <x:v>0.0075</x:v>
      </x:c>
      <x:c r="T1886" s="32" t="n">
        <x:f>XLOOKUP(O1886,Assumptions!$H$4:$H$6,Assumptions!$I$4:$I$6)</x:f>
        <x:v>0.045</x:v>
      </x:c>
      <x:c r="U1886" s="30" t="n">
        <x:f>XLOOKUP(F1886,Assumptions!$A$4:$A$6,Assumptions!$F$4:$F$6)</x:f>
        <x:v>60</x:v>
      </x:c>
      <x:c r="V1886" s="60" t="n">
        <x:f>I1886*12</x:f>
        <x:v>7185.12</x:v>
      </x:c>
      <x:c r="W1886" s="60" t="n">
        <x:f>H1886*J1886*(1-K1886)*Q1886</x:f>
        <x:v>126.51085993</x:v>
      </x:c>
      <x:c r="X1886" s="60" t="n">
        <x:f>V1886*R1886</x:f>
        <x:v>107.7768</x:v>
      </x:c>
      <x:c r="Y1886" s="60" t="n">
        <x:f>V1886*S1886</x:f>
        <x:v>53.8884</x:v>
      </x:c>
      <x:c r="Z1886" s="60" t="n">
        <x:f>H1886*J1886*T1886</x:f>
        <x:v>56.244825</x:v>
      </x:c>
      <x:c r="AA1886" s="60" t="n">
        <x:f>P1886+W1886+X1886-Y1886-Z1886-U1886</x:f>
        <x:v>64.15443493000001</x:v>
      </x:c>
      <x:c r="AB1886" s="32" t="n">
        <x:f>IFERROR(AA1886/(P1886+W1886+X1886),0)</x:f>
        <x:v>0.2738276311657556</x:v>
      </x:c>
      <x:c r="AC1886" t="n">
        <x:f>IF(O1886="High",0,IF(I1886&gt;=1800,3,IF(I1886&gt;=900,2,1))+IF(K1886&gt;=0.9,2,IF(K1886&gt;=0.75,1,0))+IF(J1886&lt;=0.7,2,IF(J1886&lt;=0.85,1,0))+IF(M1886&gt;=8,1,0))</x:f>
        <x:v>0</x:v>
      </x:c>
      <x:c r="AD1886" t="str">
        <x:f>IF(AND(O1886&lt;&gt;"High",AC1886&gt;=Assumptions!$B$10,AA1886&gt;0),"Priority Growth",IF(AND(O1886="Low",AA1886&gt;0),"Maintain","Watch"))</x:f>
        <x:v>Watch</x:v>
      </x:c>
      <x:c r="AE1886" s="60" t="n">
        <x:f>MAX(AA1886,0)*N1886</x:f>
        <x:v>5.83805357863</x:v>
      </x:c>
      <x:c r="AF1886" t="str">
        <x:f>IF(AND(AA1886&gt;=Assumptions!$B$11,O1886&lt;&gt;"High",OR(N1886&gt;=Assumptions!$B$12,M1886&lt;=6)),"High","Standard")</x:f>
        <x:v>Standard</x:v>
      </x:c>
    </x:row>
    <x:row r="1887">
      <x:c r="A1887" t="str">
        <x:f>'Raw_Data'!A1887</x:f>
        <x:v>C01886</x:v>
      </x:c>
      <x:c r="B1887" t="n">
        <x:f>'Raw_Data'!B1887</x:f>
        <x:v>29</x:v>
      </x:c>
      <x:c r="C1887" s="30" t="n">
        <x:f>'Raw_Data'!C1887</x:f>
        <x:v>78848</x:v>
      </x:c>
      <x:c r="D1887" t="n">
        <x:f>'Raw_Data'!D1887</x:f>
        <x:v>662</x:v>
      </x:c>
      <x:c r="E1887" t="n">
        <x:f>'Raw_Data'!E1887</x:f>
        <x:v>37</x:v>
      </x:c>
      <x:c r="F1887" t="str">
        <x:f>PROPER(TRIM('Raw_Data'!F1887))</x:f>
        <x:v>Gold</x:v>
      </x:c>
      <x:c r="G1887" t="str">
        <x:f>PROPER(TRIM('Raw_Data'!G1887))</x:f>
        <x:v>Direct Mail</x:v>
      </x:c>
      <x:c r="H1887" s="60" t="n">
        <x:f>'Raw_Data'!H1887</x:f>
        <x:v>8534</x:v>
      </x:c>
      <x:c r="I1887" s="60" t="n">
        <x:f>'Raw_Data'!I1887</x:f>
        <x:v>888.44</x:v>
      </x:c>
      <x:c r="J1887" s="32" t="n">
        <x:f>'Raw_Data'!J1887</x:f>
        <x:v>0.348</x:v>
      </x:c>
      <x:c r="K1887" s="32" t="n">
        <x:f>'Raw_Data'!K1887</x:f>
        <x:v>0.751</x:v>
      </x:c>
      <x:c r="L1887" t="n">
        <x:f>'Raw_Data'!L1887</x:f>
        <x:v>0</x:v>
      </x:c>
      <x:c r="M1887" t="n">
        <x:f>IF('Raw_Data'!M1887="",Assumptions!$B$15,'Raw_Data'!M1887)</x:f>
        <x:v>9</x:v>
      </x:c>
      <x:c r="N1887" s="32" t="n">
        <x:f>'Raw_Data'!N1887</x:f>
        <x:v>0.062</x:v>
      </x:c>
      <x:c r="O1887" t="str">
        <x:f>IF(OR(D1887&lt;620,L1887&gt;=2,J1887&gt;0.9),"High",IF(OR(D1887&lt;700,L1887=1,J1887&gt;0.75),"Medium","Low"))</x:f>
        <x:v>Medium</x:v>
      </x:c>
      <x:c r="P1887" s="30" t="n">
        <x:f>XLOOKUP(F1887,Assumptions!$A$4:$A$6,Assumptions!$B$4:$B$6)</x:f>
        <x:v>95</x:v>
      </x:c>
      <x:c r="Q1887" s="32" t="n">
        <x:f>XLOOKUP(F1887,Assumptions!$A$4:$A$6,Assumptions!$C$4:$C$6)</x:f>
        <x:v>0.219</x:v>
      </x:c>
      <x:c r="R1887" s="32" t="n">
        <x:f>XLOOKUP(F1887,Assumptions!$A$4:$A$6,Assumptions!$D$4:$D$6)</x:f>
        <x:v>0.016</x:v>
      </x:c>
      <x:c r="S1887" s="32" t="n">
        <x:f>XLOOKUP(F1887,Assumptions!$A$4:$A$6,Assumptions!$E$4:$E$6)</x:f>
        <x:v>0.01</x:v>
      </x:c>
      <x:c r="T1887" s="32" t="n">
        <x:f>XLOOKUP(O1887,Assumptions!$H$4:$H$6,Assumptions!$I$4:$I$6)</x:f>
        <x:v>0.012</x:v>
      </x:c>
      <x:c r="U1887" s="30" t="n">
        <x:f>XLOOKUP(F1887,Assumptions!$A$4:$A$6,Assumptions!$F$4:$F$6)</x:f>
        <x:v>90</x:v>
      </x:c>
      <x:c r="V1887" s="60" t="n">
        <x:f>I1887*12</x:f>
        <x:v>10661.28</x:v>
      </x:c>
      <x:c r="W1887" s="60" t="n">
        <x:f>H1887*J1887*(1-K1887)*Q1887</x:f>
        <x:v>161.947908792</x:v>
      </x:c>
      <x:c r="X1887" s="60" t="n">
        <x:f>V1887*R1887</x:f>
        <x:v>170.58048000000002</x:v>
      </x:c>
      <x:c r="Y1887" s="60" t="n">
        <x:f>V1887*S1887</x:f>
        <x:v>106.61280000000001</x:v>
      </x:c>
      <x:c r="Z1887" s="60" t="n">
        <x:f>H1887*J1887*T1887</x:f>
        <x:v>35.637983999999996</x:v>
      </x:c>
      <x:c r="AA1887" s="60" t="n">
        <x:f>P1887+W1887+X1887-Y1887-Z1887-U1887</x:f>
        <x:v>195.27760479200003</x:v>
      </x:c>
      <x:c r="AB1887" s="32" t="n">
        <x:f>IFERROR(AA1887/(P1887+W1887+X1887),0)</x:f>
        <x:v>0.4567593870053059</x:v>
      </x:c>
      <x:c r="AC1887" t="n">
        <x:f>IF(O1887="High",0,IF(I1887&gt;=1800,3,IF(I1887&gt;=900,2,1))+IF(K1887&gt;=0.9,2,IF(K1887&gt;=0.75,1,0))+IF(J1887&lt;=0.7,2,IF(J1887&lt;=0.85,1,0))+IF(M1887&gt;=8,1,0))</x:f>
        <x:v>5</x:v>
      </x:c>
      <x:c r="AD1887" t="str">
        <x:f>IF(AND(O1887&lt;&gt;"High",AC1887&gt;=Assumptions!$B$10,AA1887&gt;0),"Priority Growth",IF(AND(O1887="Low",AA1887&gt;0),"Maintain","Watch"))</x:f>
        <x:v>Watch</x:v>
      </x:c>
      <x:c r="AE1887" s="60" t="n">
        <x:f>MAX(AA1887,0)*N1887</x:f>
        <x:v>12.107211497104002</x:v>
      </x:c>
      <x:c r="AF1887" t="str">
        <x:f>IF(AND(AA1887&gt;=Assumptions!$B$11,O1887&lt;&gt;"High",OR(N1887&gt;=Assumptions!$B$12,M1887&lt;=6)),"High","Standard")</x:f>
        <x:v>Standard</x:v>
      </x:c>
    </x:row>
    <x:row r="1888">
      <x:c r="A1888" t="str">
        <x:f>'Raw_Data'!A1888</x:f>
        <x:v>C01887</x:v>
      </x:c>
      <x:c r="B1888" t="n">
        <x:f>'Raw_Data'!B1888</x:f>
        <x:v>21</x:v>
      </x:c>
      <x:c r="C1888" s="30" t="n">
        <x:f>'Raw_Data'!C1888</x:f>
        <x:v>66719</x:v>
      </x:c>
      <x:c r="D1888" t="n">
        <x:f>'Raw_Data'!D1888</x:f>
        <x:v>701</x:v>
      </x:c>
      <x:c r="E1888" t="n">
        <x:f>'Raw_Data'!E1888</x:f>
        <x:v>6</x:v>
      </x:c>
      <x:c r="F1888" t="str">
        <x:f>PROPER(TRIM('Raw_Data'!F1888))</x:f>
        <x:v>Gold</x:v>
      </x:c>
      <x:c r="G1888" t="str">
        <x:f>PROPER(TRIM('Raw_Data'!G1888))</x:f>
        <x:v>Direct Mail</x:v>
      </x:c>
      <x:c r="H1888" s="60" t="n">
        <x:f>'Raw_Data'!H1888</x:f>
        <x:v>13267</x:v>
      </x:c>
      <x:c r="I1888" s="60" t="n">
        <x:f>'Raw_Data'!I1888</x:f>
        <x:v>1207.49</x:v>
      </x:c>
      <x:c r="J1888" s="32" t="n">
        <x:f>'Raw_Data'!J1888</x:f>
        <x:v>0.214</x:v>
      </x:c>
      <x:c r="K1888" s="32" t="n">
        <x:f>'Raw_Data'!K1888</x:f>
        <x:v>0.823</x:v>
      </x:c>
      <x:c r="L1888" t="n">
        <x:f>'Raw_Data'!L1888</x:f>
        <x:v>0</x:v>
      </x:c>
      <x:c r="M1888" t="n">
        <x:f>IF('Raw_Data'!M1888="",Assumptions!$B$15,'Raw_Data'!M1888)</x:f>
        <x:v>8</x:v>
      </x:c>
      <x:c r="N1888" s="32" t="n">
        <x:f>'Raw_Data'!N1888</x:f>
        <x:v>0.101</x:v>
      </x:c>
      <x:c r="O1888" t="str">
        <x:f>IF(OR(D1888&lt;620,L1888&gt;=2,J1888&gt;0.9),"High",IF(OR(D1888&lt;700,L1888=1,J1888&gt;0.75),"Medium","Low"))</x:f>
        <x:v>Low</x:v>
      </x:c>
      <x:c r="P1888" s="30" t="n">
        <x:f>XLOOKUP(F1888,Assumptions!$A$4:$A$6,Assumptions!$B$4:$B$6)</x:f>
        <x:v>95</x:v>
      </x:c>
      <x:c r="Q1888" s="32" t="n">
        <x:f>XLOOKUP(F1888,Assumptions!$A$4:$A$6,Assumptions!$C$4:$C$6)</x:f>
        <x:v>0.219</x:v>
      </x:c>
      <x:c r="R1888" s="32" t="n">
        <x:f>XLOOKUP(F1888,Assumptions!$A$4:$A$6,Assumptions!$D$4:$D$6)</x:f>
        <x:v>0.016</x:v>
      </x:c>
      <x:c r="S1888" s="32" t="n">
        <x:f>XLOOKUP(F1888,Assumptions!$A$4:$A$6,Assumptions!$E$4:$E$6)</x:f>
        <x:v>0.01</x:v>
      </x:c>
      <x:c r="T1888" s="32" t="n">
        <x:f>XLOOKUP(O1888,Assumptions!$H$4:$H$6,Assumptions!$I$4:$I$6)</x:f>
        <x:v>0.0035</x:v>
      </x:c>
      <x:c r="U1888" s="30" t="n">
        <x:f>XLOOKUP(F1888,Assumptions!$A$4:$A$6,Assumptions!$F$4:$F$6)</x:f>
        <x:v>90</x:v>
      </x:c>
      <x:c r="V1888" s="60" t="n">
        <x:f>I1888*12</x:f>
        <x:v>14489.880000000001</x:v>
      </x:c>
      <x:c r="W1888" s="60" t="n">
        <x:f>H1888*J1888*(1-K1888)*Q1888</x:f>
        <x:v>110.05350629400003</x:v>
      </x:c>
      <x:c r="X1888" s="60" t="n">
        <x:f>V1888*R1888</x:f>
        <x:v>231.83808000000002</x:v>
      </x:c>
      <x:c r="Y1888" s="60" t="n">
        <x:f>V1888*S1888</x:f>
        <x:v>144.89880000000002</x:v>
      </x:c>
      <x:c r="Z1888" s="60" t="n">
        <x:f>H1888*J1888*T1888</x:f>
        <x:v>9.936983</x:v>
      </x:c>
      <x:c r="AA1888" s="60" t="n">
        <x:f>P1888+W1888+X1888-Y1888-Z1888-U1888</x:f>
        <x:v>192.055803294</x:v>
      </x:c>
      <x:c r="AB1888" s="32" t="n">
        <x:f>IFERROR(AA1888/(P1888+W1888+X1888),0)</x:f>
        <x:v>0.43959602180289814</x:v>
      </x:c>
      <x:c r="AC1888" t="n">
        <x:f>IF(O1888="High",0,IF(I1888&gt;=1800,3,IF(I1888&gt;=900,2,1))+IF(K1888&gt;=0.9,2,IF(K1888&gt;=0.75,1,0))+IF(J1888&lt;=0.7,2,IF(J1888&lt;=0.85,1,0))+IF(M1888&gt;=8,1,0))</x:f>
        <x:v>6</x:v>
      </x:c>
      <x:c r="AD1888" t="str">
        <x:f>IF(AND(O1888&lt;&gt;"High",AC1888&gt;=Assumptions!$B$10,AA1888&gt;0),"Priority Growth",IF(AND(O1888="Low",AA1888&gt;0),"Maintain","Watch"))</x:f>
        <x:v>Priority Growth</x:v>
      </x:c>
      <x:c r="AE1888" s="60" t="n">
        <x:f>MAX(AA1888,0)*N1888</x:f>
        <x:v>19.397636132694</x:v>
      </x:c>
      <x:c r="AF1888" t="str">
        <x:f>IF(AND(AA1888&gt;=Assumptions!$B$11,O1888&lt;&gt;"High",OR(N1888&gt;=Assumptions!$B$12,M1888&lt;=6)),"High","Standard")</x:f>
        <x:v>Standard</x:v>
      </x:c>
    </x:row>
    <x:row r="1889">
      <x:c r="A1889" t="str">
        <x:f>'Raw_Data'!A1889</x:f>
        <x:v>C01888</x:v>
      </x:c>
      <x:c r="B1889" t="n">
        <x:f>'Raw_Data'!B1889</x:f>
        <x:v>45</x:v>
      </x:c>
      <x:c r="C1889" s="30" t="n">
        <x:f>'Raw_Data'!C1889</x:f>
        <x:v>155270</x:v>
      </x:c>
      <x:c r="D1889" t="n">
        <x:f>'Raw_Data'!D1889</x:f>
        <x:v>779</x:v>
      </x:c>
      <x:c r="E1889" t="n">
        <x:f>'Raw_Data'!E1889</x:f>
        <x:v>64</x:v>
      </x:c>
      <x:c r="F1889" t="str">
        <x:f>PROPER(TRIM('Raw_Data'!F1889))</x:f>
        <x:v>Platinum</x:v>
      </x:c>
      <x:c r="G1889" t="str">
        <x:f>PROPER(TRIM('Raw_Data'!G1889))</x:f>
        <x:v>Branch</x:v>
      </x:c>
      <x:c r="H1889" s="60" t="n">
        <x:f>'Raw_Data'!H1889</x:f>
        <x:v>33467</x:v>
      </x:c>
      <x:c r="I1889" s="60" t="n">
        <x:f>'Raw_Data'!I1889</x:f>
        <x:v>3831.24</x:v>
      </x:c>
      <x:c r="J1889" s="32" t="n">
        <x:f>'Raw_Data'!J1889</x:f>
        <x:v>0.515</x:v>
      </x:c>
      <x:c r="K1889" s="32" t="n">
        <x:f>'Raw_Data'!K1889</x:f>
        <x:v>0.881</x:v>
      </x:c>
      <x:c r="L1889" t="n">
        <x:f>'Raw_Data'!L1889</x:f>
        <x:v>0</x:v>
      </x:c>
      <x:c r="M1889" t="n">
        <x:f>IF('Raw_Data'!M1889="",Assumptions!$B$15,'Raw_Data'!M1889)</x:f>
        <x:v>7</x:v>
      </x:c>
      <x:c r="N1889" s="32" t="n">
        <x:f>'Raw_Data'!N1889</x:f>
        <x:v>0.091</x:v>
      </x:c>
      <x:c r="O1889" t="str">
        <x:f>IF(OR(D1889&lt;620,L1889&gt;=2,J1889&gt;0.9),"High",IF(OR(D1889&lt;700,L1889=1,J1889&gt;0.75),"Medium","Low"))</x:f>
        <x:v>Low</x:v>
      </x:c>
      <x:c r="P1889" s="30" t="n">
        <x:f>XLOOKUP(F1889,Assumptions!$A$4:$A$6,Assumptions!$B$4:$B$6)</x:f>
        <x:v>195</x:v>
      </x:c>
      <x:c r="Q1889" s="32" t="n">
        <x:f>XLOOKUP(F1889,Assumptions!$A$4:$A$6,Assumptions!$C$4:$C$6)</x:f>
        <x:v>0.199</x:v>
      </x:c>
      <x:c r="R1889" s="32" t="n">
        <x:f>XLOOKUP(F1889,Assumptions!$A$4:$A$6,Assumptions!$D$4:$D$6)</x:f>
        <x:v>0.017</x:v>
      </x:c>
      <x:c r="S1889" s="32" t="n">
        <x:f>XLOOKUP(F1889,Assumptions!$A$4:$A$6,Assumptions!$E$4:$E$6)</x:f>
        <x:v>0.013</x:v>
      </x:c>
      <x:c r="T1889" s="32" t="n">
        <x:f>XLOOKUP(O1889,Assumptions!$H$4:$H$6,Assumptions!$I$4:$I$6)</x:f>
        <x:v>0.0035</x:v>
      </x:c>
      <x:c r="U1889" s="30" t="n">
        <x:f>XLOOKUP(F1889,Assumptions!$A$4:$A$6,Assumptions!$F$4:$F$6)</x:f>
        <x:v>140</x:v>
      </x:c>
      <x:c r="V1889" s="60" t="n">
        <x:f>I1889*12</x:f>
        <x:v>45974.88</x:v>
      </x:c>
      <x:c r="W1889" s="60" t="n">
        <x:f>H1889*J1889*(1-K1889)*Q1889</x:f>
        <x:v>408.153993905</x:v>
      </x:c>
      <x:c r="X1889" s="60" t="n">
        <x:f>V1889*R1889</x:f>
        <x:v>781.57296</x:v>
      </x:c>
      <x:c r="Y1889" s="60" t="n">
        <x:f>V1889*S1889</x:f>
        <x:v>597.6734399999999</x:v>
      </x:c>
      <x:c r="Z1889" s="60" t="n">
        <x:f>H1889*J1889*T1889</x:f>
        <x:v>60.324267500000005</x:v>
      </x:c>
      <x:c r="AA1889" s="60" t="n">
        <x:f>P1889+W1889+X1889-Y1889-Z1889-U1889</x:f>
        <x:v>586.7292464049999</x:v>
      </x:c>
      <x:c r="AB1889" s="32" t="n">
        <x:f>IFERROR(AA1889/(P1889+W1889+X1889),0)</x:f>
        <x:v>0.423714758169756</x:v>
      </x:c>
      <x:c r="AC1889" t="n">
        <x:f>IF(O1889="High",0,IF(I1889&gt;=1800,3,IF(I1889&gt;=900,2,1))+IF(K1889&gt;=0.9,2,IF(K1889&gt;=0.75,1,0))+IF(J1889&lt;=0.7,2,IF(J1889&lt;=0.85,1,0))+IF(M1889&gt;=8,1,0))</x:f>
        <x:v>6</x:v>
      </x:c>
      <x:c r="AD1889" t="str">
        <x:f>IF(AND(O1889&lt;&gt;"High",AC1889&gt;=Assumptions!$B$10,AA1889&gt;0),"Priority Growth",IF(AND(O1889="Low",AA1889&gt;0),"Maintain","Watch"))</x:f>
        <x:v>Priority Growth</x:v>
      </x:c>
      <x:c r="AE1889" s="60" t="n">
        <x:f>MAX(AA1889,0)*N1889</x:f>
        <x:v>53.39236142285499</x:v>
      </x:c>
      <x:c r="AF1889" t="str">
        <x:f>IF(AND(AA1889&gt;=Assumptions!$B$11,O1889&lt;&gt;"High",OR(N1889&gt;=Assumptions!$B$12,M1889&lt;=6)),"High","Standard")</x:f>
        <x:v>Standard</x:v>
      </x:c>
    </x:row>
    <x:row r="1890">
      <x:c r="A1890" t="str">
        <x:f>'Raw_Data'!A1890</x:f>
        <x:v>C01889</x:v>
      </x:c>
      <x:c r="B1890" t="n">
        <x:f>'Raw_Data'!B1890</x:f>
        <x:v>35</x:v>
      </x:c>
      <x:c r="C1890" s="30" t="n">
        <x:f>'Raw_Data'!C1890</x:f>
        <x:v>29141</x:v>
      </x:c>
      <x:c r="D1890" t="n">
        <x:f>'Raw_Data'!D1890</x:f>
        <x:v>620</x:v>
      </x:c>
      <x:c r="E1890" t="n">
        <x:f>'Raw_Data'!E1890</x:f>
        <x:v>61</x:v>
      </x:c>
      <x:c r="F1890" t="str">
        <x:f>PROPER(TRIM('Raw_Data'!F1890))</x:f>
        <x:v>Classic</x:v>
      </x:c>
      <x:c r="G1890" t="str">
        <x:f>PROPER(TRIM('Raw_Data'!G1890))</x:f>
        <x:v>Digital</x:v>
      </x:c>
      <x:c r="H1890" s="60" t="n">
        <x:f>'Raw_Data'!H1890</x:f>
        <x:v>1000</x:v>
      </x:c>
      <x:c r="I1890" s="60" t="n">
        <x:f>'Raw_Data'!I1890</x:f>
        <x:v>150</x:v>
      </x:c>
      <x:c r="J1890" s="32" t="n">
        <x:f>'Raw_Data'!J1890</x:f>
        <x:v>0.582</x:v>
      </x:c>
      <x:c r="K1890" s="32" t="n">
        <x:f>'Raw_Data'!K1890</x:f>
        <x:v>0.699</x:v>
      </x:c>
      <x:c r="L1890" t="n">
        <x:f>'Raw_Data'!L1890</x:f>
        <x:v>1</x:v>
      </x:c>
      <x:c r="M1890" t="n">
        <x:f>IF('Raw_Data'!M1890="",Assumptions!$B$15,'Raw_Data'!M1890)</x:f>
        <x:v>5</x:v>
      </x:c>
      <x:c r="N1890" s="32" t="n">
        <x:f>'Raw_Data'!N1890</x:f>
        <x:v>0.231</x:v>
      </x:c>
      <x:c r="O1890" t="str">
        <x:f>IF(OR(D1890&lt;620,L1890&gt;=2,J1890&gt;0.9),"High",IF(OR(D1890&lt;700,L1890=1,J1890&gt;0.75),"Medium","Low"))</x:f>
        <x:v>Medium</x:v>
      </x:c>
      <x:c r="P1890" s="30" t="n">
        <x:f>XLOOKUP(F1890,Assumptions!$A$4:$A$6,Assumptions!$B$4:$B$6)</x:f>
        <x:v>0</x:v>
      </x:c>
      <x:c r="Q1890" s="32" t="n">
        <x:f>XLOOKUP(F1890,Assumptions!$A$4:$A$6,Assumptions!$C$4:$C$6)</x:f>
        <x:v>0.229</x:v>
      </x:c>
      <x:c r="R1890" s="32" t="n">
        <x:f>XLOOKUP(F1890,Assumptions!$A$4:$A$6,Assumptions!$D$4:$D$6)</x:f>
        <x:v>0.015</x:v>
      </x:c>
      <x:c r="S1890" s="32" t="n">
        <x:f>XLOOKUP(F1890,Assumptions!$A$4:$A$6,Assumptions!$E$4:$E$6)</x:f>
        <x:v>0.0075</x:v>
      </x:c>
      <x:c r="T1890" s="32" t="n">
        <x:f>XLOOKUP(O1890,Assumptions!$H$4:$H$6,Assumptions!$I$4:$I$6)</x:f>
        <x:v>0.012</x:v>
      </x:c>
      <x:c r="U1890" s="30" t="n">
        <x:f>XLOOKUP(F1890,Assumptions!$A$4:$A$6,Assumptions!$F$4:$F$6)</x:f>
        <x:v>60</x:v>
      </x:c>
      <x:c r="V1890" s="60" t="n">
        <x:f>I1890*12</x:f>
        <x:v>1800</x:v>
      </x:c>
      <x:c r="W1890" s="60" t="n">
        <x:f>H1890*J1890*(1-K1890)*Q1890</x:f>
        <x:v>40.11667800000001</x:v>
      </x:c>
      <x:c r="X1890" s="60" t="n">
        <x:f>V1890*R1890</x:f>
        <x:v>27</x:v>
      </x:c>
      <x:c r="Y1890" s="60" t="n">
        <x:f>V1890*S1890</x:f>
        <x:v>13.5</x:v>
      </x:c>
      <x:c r="Z1890" s="60" t="n">
        <x:f>H1890*J1890*T1890</x:f>
        <x:v>6.984</x:v>
      </x:c>
      <x:c r="AA1890" s="60" t="n">
        <x:f>P1890+W1890+X1890-Y1890-Z1890-U1890</x:f>
        <x:v>-13.367321999999994</x:v>
      </x:c>
      <x:c r="AB1890" s="32" t="n">
        <x:f>IFERROR(AA1890/(P1890+W1890+X1890),0)</x:f>
        <x:v>-0.19916542949280047</x:v>
      </x:c>
      <x:c r="AC1890" t="n">
        <x:f>IF(O1890="High",0,IF(I1890&gt;=1800,3,IF(I1890&gt;=900,2,1))+IF(K1890&gt;=0.9,2,IF(K1890&gt;=0.75,1,0))+IF(J1890&lt;=0.7,2,IF(J1890&lt;=0.85,1,0))+IF(M1890&gt;=8,1,0))</x:f>
        <x:v>3</x:v>
      </x:c>
      <x:c r="AD1890" t="str">
        <x:f>IF(AND(O1890&lt;&gt;"High",AC1890&gt;=Assumptions!$B$10,AA1890&gt;0),"Priority Growth",IF(AND(O1890="Low",AA1890&gt;0),"Maintain","Watch"))</x:f>
        <x:v>Watch</x:v>
      </x:c>
      <x:c r="AE1890" s="60" t="n">
        <x:f>MAX(AA1890,0)*N1890</x:f>
        <x:v>0</x:v>
      </x:c>
      <x:c r="AF1890" t="str">
        <x:f>IF(AND(AA1890&gt;=Assumptions!$B$11,O1890&lt;&gt;"High",OR(N1890&gt;=Assumptions!$B$12,M1890&lt;=6)),"High","Standard")</x:f>
        <x:v>Standard</x:v>
      </x:c>
    </x:row>
    <x:row r="1891">
      <x:c r="A1891" t="str">
        <x:f>'Raw_Data'!A1891</x:f>
        <x:v>C01890</x:v>
      </x:c>
      <x:c r="B1891" t="n">
        <x:f>'Raw_Data'!B1891</x:f>
        <x:v>55</x:v>
      </x:c>
      <x:c r="C1891" s="30" t="n">
        <x:f>'Raw_Data'!C1891</x:f>
        <x:v>61574</x:v>
      </x:c>
      <x:c r="D1891" t="n">
        <x:f>'Raw_Data'!D1891</x:f>
        <x:v>620</x:v>
      </x:c>
      <x:c r="E1891" t="n">
        <x:f>'Raw_Data'!E1891</x:f>
        <x:v>29</x:v>
      </x:c>
      <x:c r="F1891" t="str">
        <x:f>PROPER(TRIM('Raw_Data'!F1891))</x:f>
        <x:v>Classic</x:v>
      </x:c>
      <x:c r="G1891" t="str">
        <x:f>PROPER(TRIM('Raw_Data'!G1891))</x:f>
        <x:v>Digital</x:v>
      </x:c>
      <x:c r="H1891" s="60" t="n">
        <x:f>'Raw_Data'!H1891</x:f>
        <x:v>6798</x:v>
      </x:c>
      <x:c r="I1891" s="60" t="n">
        <x:f>'Raw_Data'!I1891</x:f>
        <x:v>871.26</x:v>
      </x:c>
      <x:c r="J1891" s="32" t="n">
        <x:f>'Raw_Data'!J1891</x:f>
        <x:v>0.687</x:v>
      </x:c>
      <x:c r="K1891" s="32" t="n">
        <x:f>'Raw_Data'!K1891</x:f>
        <x:v>0.604</x:v>
      </x:c>
      <x:c r="L1891" t="n">
        <x:f>'Raw_Data'!L1891</x:f>
        <x:v>2</x:v>
      </x:c>
      <x:c r="M1891" t="n">
        <x:f>IF('Raw_Data'!M1891="",Assumptions!$B$15,'Raw_Data'!M1891)</x:f>
        <x:v>5</x:v>
      </x:c>
      <x:c r="N1891" s="32" t="n">
        <x:f>'Raw_Data'!N1891</x:f>
        <x:v>0.213</x:v>
      </x:c>
      <x:c r="O1891" t="str">
        <x:f>IF(OR(D1891&lt;620,L1891&gt;=2,J1891&gt;0.9),"High",IF(OR(D1891&lt;700,L1891=1,J1891&gt;0.75),"Medium","Low"))</x:f>
        <x:v>High</x:v>
      </x:c>
      <x:c r="P1891" s="30" t="n">
        <x:f>XLOOKUP(F1891,Assumptions!$A$4:$A$6,Assumptions!$B$4:$B$6)</x:f>
        <x:v>0</x:v>
      </x:c>
      <x:c r="Q1891" s="32" t="n">
        <x:f>XLOOKUP(F1891,Assumptions!$A$4:$A$6,Assumptions!$C$4:$C$6)</x:f>
        <x:v>0.229</x:v>
      </x:c>
      <x:c r="R1891" s="32" t="n">
        <x:f>XLOOKUP(F1891,Assumptions!$A$4:$A$6,Assumptions!$D$4:$D$6)</x:f>
        <x:v>0.015</x:v>
      </x:c>
      <x:c r="S1891" s="32" t="n">
        <x:f>XLOOKUP(F1891,Assumptions!$A$4:$A$6,Assumptions!$E$4:$E$6)</x:f>
        <x:v>0.0075</x:v>
      </x:c>
      <x:c r="T1891" s="32" t="n">
        <x:f>XLOOKUP(O1891,Assumptions!$H$4:$H$6,Assumptions!$I$4:$I$6)</x:f>
        <x:v>0.045</x:v>
      </x:c>
      <x:c r="U1891" s="30" t="n">
        <x:f>XLOOKUP(F1891,Assumptions!$A$4:$A$6,Assumptions!$F$4:$F$6)</x:f>
        <x:v>60</x:v>
      </x:c>
      <x:c r="V1891" s="60" t="n">
        <x:f>I1891*12</x:f>
        <x:v>10455.119999999999</x:v>
      </x:c>
      <x:c r="W1891" s="60" t="n">
        <x:f>H1891*J1891*(1-K1891)*Q1891</x:f>
        <x:v>423.51477458400007</x:v>
      </x:c>
      <x:c r="X1891" s="60" t="n">
        <x:f>V1891*R1891</x:f>
        <x:v>156.8268</x:v>
      </x:c>
      <x:c r="Y1891" s="60" t="n">
        <x:f>V1891*S1891</x:f>
        <x:v>78.4134</x:v>
      </x:c>
      <x:c r="Z1891" s="60" t="n">
        <x:f>H1891*J1891*T1891</x:f>
        <x:v>210.16017000000002</x:v>
      </x:c>
      <x:c r="AA1891" s="60" t="n">
        <x:f>P1891+W1891+X1891-Y1891-Z1891-U1891</x:f>
        <x:v>231.76800458399998</x:v>
      </x:c>
      <x:c r="AB1891" s="32" t="n">
        <x:f>IFERROR(AA1891/(P1891+W1891+X1891),0)</x:f>
        <x:v>0.3993648133000565</x:v>
      </x:c>
      <x:c r="AC1891" t="n">
        <x:f>IF(O1891="High",0,IF(I1891&gt;=1800,3,IF(I1891&gt;=900,2,1))+IF(K1891&gt;=0.9,2,IF(K1891&gt;=0.75,1,0))+IF(J1891&lt;=0.7,2,IF(J1891&lt;=0.85,1,0))+IF(M1891&gt;=8,1,0))</x:f>
        <x:v>0</x:v>
      </x:c>
      <x:c r="AD1891" t="str">
        <x:f>IF(AND(O1891&lt;&gt;"High",AC1891&gt;=Assumptions!$B$10,AA1891&gt;0),"Priority Growth",IF(AND(O1891="Low",AA1891&gt;0),"Maintain","Watch"))</x:f>
        <x:v>Watch</x:v>
      </x:c>
      <x:c r="AE1891" s="60" t="n">
        <x:f>MAX(AA1891,0)*N1891</x:f>
        <x:v>49.366584976392</x:v>
      </x:c>
      <x:c r="AF1891" t="str">
        <x:f>IF(AND(AA1891&gt;=Assumptions!$B$11,O1891&lt;&gt;"High",OR(N1891&gt;=Assumptions!$B$12,M1891&lt;=6)),"High","Standard")</x:f>
        <x:v>Standard</x:v>
      </x:c>
    </x:row>
    <x:row r="1892">
      <x:c r="A1892" t="str">
        <x:f>'Raw_Data'!A1892</x:f>
        <x:v>C01891</x:v>
      </x:c>
      <x:c r="B1892" t="n">
        <x:f>'Raw_Data'!B1892</x:f>
        <x:v>51</x:v>
      </x:c>
      <x:c r="C1892" s="30" t="n">
        <x:f>'Raw_Data'!C1892</x:f>
        <x:v>86947</x:v>
      </x:c>
      <x:c r="D1892" t="n">
        <x:f>'Raw_Data'!D1892</x:f>
        <x:v>636</x:v>
      </x:c>
      <x:c r="E1892" t="n">
        <x:f>'Raw_Data'!E1892</x:f>
        <x:v>20</x:v>
      </x:c>
      <x:c r="F1892" t="str">
        <x:f>PROPER(TRIM('Raw_Data'!F1892))</x:f>
        <x:v>Gold</x:v>
      </x:c>
      <x:c r="G1892" t="str">
        <x:f>PROPER(TRIM('Raw_Data'!G1892))</x:f>
        <x:v>Direct Mail</x:v>
      </x:c>
      <x:c r="H1892" s="60" t="n">
        <x:f>'Raw_Data'!H1892</x:f>
        <x:v>10203</x:v>
      </x:c>
      <x:c r="I1892" s="60" t="n">
        <x:f>'Raw_Data'!I1892</x:f>
        <x:v>1110.96</x:v>
      </x:c>
      <x:c r="J1892" s="32" t="n">
        <x:f>'Raw_Data'!J1892</x:f>
        <x:v>0.528</x:v>
      </x:c>
      <x:c r="K1892" s="32" t="n">
        <x:f>'Raw_Data'!K1892</x:f>
        <x:v>0.733</x:v>
      </x:c>
      <x:c r="L1892" t="n">
        <x:f>'Raw_Data'!L1892</x:f>
        <x:v>0</x:v>
      </x:c>
      <x:c r="M1892" t="n">
        <x:f>IF('Raw_Data'!M1892="",Assumptions!$B$15,'Raw_Data'!M1892)</x:f>
        <x:v>6</x:v>
      </x:c>
      <x:c r="N1892" s="32" t="n">
        <x:f>'Raw_Data'!N1892</x:f>
        <x:v>0.156</x:v>
      </x:c>
      <x:c r="O1892" t="str">
        <x:f>IF(OR(D1892&lt;620,L1892&gt;=2,J1892&gt;0.9),"High",IF(OR(D1892&lt;700,L1892=1,J1892&gt;0.75),"Medium","Low"))</x:f>
        <x:v>Medium</x:v>
      </x:c>
      <x:c r="P1892" s="30" t="n">
        <x:f>XLOOKUP(F1892,Assumptions!$A$4:$A$6,Assumptions!$B$4:$B$6)</x:f>
        <x:v>95</x:v>
      </x:c>
      <x:c r="Q1892" s="32" t="n">
        <x:f>XLOOKUP(F1892,Assumptions!$A$4:$A$6,Assumptions!$C$4:$C$6)</x:f>
        <x:v>0.219</x:v>
      </x:c>
      <x:c r="R1892" s="32" t="n">
        <x:f>XLOOKUP(F1892,Assumptions!$A$4:$A$6,Assumptions!$D$4:$D$6)</x:f>
        <x:v>0.016</x:v>
      </x:c>
      <x:c r="S1892" s="32" t="n">
        <x:f>XLOOKUP(F1892,Assumptions!$A$4:$A$6,Assumptions!$E$4:$E$6)</x:f>
        <x:v>0.01</x:v>
      </x:c>
      <x:c r="T1892" s="32" t="n">
        <x:f>XLOOKUP(O1892,Assumptions!$H$4:$H$6,Assumptions!$I$4:$I$6)</x:f>
        <x:v>0.012</x:v>
      </x:c>
      <x:c r="U1892" s="30" t="n">
        <x:f>XLOOKUP(F1892,Assumptions!$A$4:$A$6,Assumptions!$F$4:$F$6)</x:f>
        <x:v>90</x:v>
      </x:c>
      <x:c r="V1892" s="60" t="n">
        <x:f>I1892*12</x:f>
        <x:v>13331.52</x:v>
      </x:c>
      <x:c r="W1892" s="60" t="n">
        <x:f>H1892*J1892*(1-K1892)*Q1892</x:f>
        <x:v>315.004810032</x:v>
      </x:c>
      <x:c r="X1892" s="60" t="n">
        <x:f>V1892*R1892</x:f>
        <x:v>213.30432000000002</x:v>
      </x:c>
      <x:c r="Y1892" s="60" t="n">
        <x:f>V1892*S1892</x:f>
        <x:v>133.3152</x:v>
      </x:c>
      <x:c r="Z1892" s="60" t="n">
        <x:f>H1892*J1892*T1892</x:f>
        <x:v>64.646208</x:v>
      </x:c>
      <x:c r="AA1892" s="60" t="n">
        <x:f>P1892+W1892+X1892-Y1892-Z1892-U1892</x:f>
        <x:v>335.347722032</x:v>
      </x:c>
      <x:c r="AB1892" s="32" t="n">
        <x:f>IFERROR(AA1892/(P1892+W1892+X1892),0)</x:f>
        <x:v>0.5380118882821171</x:v>
      </x:c>
      <x:c r="AC1892" t="n">
        <x:f>IF(O1892="High",0,IF(I1892&gt;=1800,3,IF(I1892&gt;=900,2,1))+IF(K1892&gt;=0.9,2,IF(K1892&gt;=0.75,1,0))+IF(J1892&lt;=0.7,2,IF(J1892&lt;=0.85,1,0))+IF(M1892&gt;=8,1,0))</x:f>
        <x:v>4</x:v>
      </x:c>
      <x:c r="AD1892" t="str">
        <x:f>IF(AND(O1892&lt;&gt;"High",AC1892&gt;=Assumptions!$B$10,AA1892&gt;0),"Priority Growth",IF(AND(O1892="Low",AA1892&gt;0),"Maintain","Watch"))</x:f>
        <x:v>Watch</x:v>
      </x:c>
      <x:c r="AE1892" s="60" t="n">
        <x:f>MAX(AA1892,0)*N1892</x:f>
        <x:v>52.314244636991994</x:v>
      </x:c>
      <x:c r="AF1892" t="str">
        <x:f>IF(AND(AA1892&gt;=Assumptions!$B$11,O1892&lt;&gt;"High",OR(N1892&gt;=Assumptions!$B$12,M1892&lt;=6)),"High","Standard")</x:f>
        <x:v>High</x:v>
      </x:c>
    </x:row>
    <x:row r="1893">
      <x:c r="A1893" t="str">
        <x:f>'Raw_Data'!A1893</x:f>
        <x:v>C01892</x:v>
      </x:c>
      <x:c r="B1893" t="n">
        <x:f>'Raw_Data'!B1893</x:f>
        <x:v>51</x:v>
      </x:c>
      <x:c r="C1893" s="30" t="n">
        <x:f>'Raw_Data'!C1893</x:f>
        <x:v>52707</x:v>
      </x:c>
      <x:c r="D1893" t="n">
        <x:f>'Raw_Data'!D1893</x:f>
        <x:v>835</x:v>
      </x:c>
      <x:c r="E1893" t="n">
        <x:f>'Raw_Data'!E1893</x:f>
        <x:v>55</x:v>
      </x:c>
      <x:c r="F1893" t="str">
        <x:f>PROPER(TRIM('Raw_Data'!F1893))</x:f>
        <x:v>Gold</x:v>
      </x:c>
      <x:c r="G1893" t="str">
        <x:f>PROPER(TRIM('Raw_Data'!G1893))</x:f>
        <x:v>Digital</x:v>
      </x:c>
      <x:c r="H1893" s="60" t="n">
        <x:f>'Raw_Data'!H1893</x:f>
        <x:v>12644</x:v>
      </x:c>
      <x:c r="I1893" s="60" t="n">
        <x:f>'Raw_Data'!I1893</x:f>
        <x:v>1341.1</x:v>
      </x:c>
      <x:c r="J1893" s="32" t="n">
        <x:f>'Raw_Data'!J1893</x:f>
        <x:v>0.452</x:v>
      </x:c>
      <x:c r="K1893" s="32" t="n">
        <x:f>'Raw_Data'!K1893</x:f>
        <x:v>0.925</x:v>
      </x:c>
      <x:c r="L1893" t="n">
        <x:f>'Raw_Data'!L1893</x:f>
        <x:v>0</x:v>
      </x:c>
      <x:c r="M1893" t="n">
        <x:f>IF('Raw_Data'!M1893="",Assumptions!$B$15,'Raw_Data'!M1893)</x:f>
        <x:v>7.370408870408871</x:v>
      </x:c>
      <x:c r="N1893" s="32" t="n">
        <x:f>'Raw_Data'!N1893</x:f>
        <x:v>0.126</x:v>
      </x:c>
      <x:c r="O1893" t="str">
        <x:f>IF(OR(D1893&lt;620,L1893&gt;=2,J1893&gt;0.9),"High",IF(OR(D1893&lt;700,L1893=1,J1893&gt;0.75),"Medium","Low"))</x:f>
        <x:v>Low</x:v>
      </x:c>
      <x:c r="P1893" s="30" t="n">
        <x:f>XLOOKUP(F1893,Assumptions!$A$4:$A$6,Assumptions!$B$4:$B$6)</x:f>
        <x:v>95</x:v>
      </x:c>
      <x:c r="Q1893" s="32" t="n">
        <x:f>XLOOKUP(F1893,Assumptions!$A$4:$A$6,Assumptions!$C$4:$C$6)</x:f>
        <x:v>0.219</x:v>
      </x:c>
      <x:c r="R1893" s="32" t="n">
        <x:f>XLOOKUP(F1893,Assumptions!$A$4:$A$6,Assumptions!$D$4:$D$6)</x:f>
        <x:v>0.016</x:v>
      </x:c>
      <x:c r="S1893" s="32" t="n">
        <x:f>XLOOKUP(F1893,Assumptions!$A$4:$A$6,Assumptions!$E$4:$E$6)</x:f>
        <x:v>0.01</x:v>
      </x:c>
      <x:c r="T1893" s="32" t="n">
        <x:f>XLOOKUP(O1893,Assumptions!$H$4:$H$6,Assumptions!$I$4:$I$6)</x:f>
        <x:v>0.0035</x:v>
      </x:c>
      <x:c r="U1893" s="30" t="n">
        <x:f>XLOOKUP(F1893,Assumptions!$A$4:$A$6,Assumptions!$F$4:$F$6)</x:f>
        <x:v>90</x:v>
      </x:c>
      <x:c r="V1893" s="60" t="n">
        <x:f>I1893*12</x:f>
        <x:v>16093.199999999999</x:v>
      </x:c>
      <x:c r="W1893" s="60" t="n">
        <x:f>H1893*J1893*(1-K1893)*Q1893</x:f>
        <x:v>93.87032039999994</x:v>
      </x:c>
      <x:c r="X1893" s="60" t="n">
        <x:f>V1893*R1893</x:f>
        <x:v>257.4912</x:v>
      </x:c>
      <x:c r="Y1893" s="60" t="n">
        <x:f>V1893*S1893</x:f>
        <x:v>160.932</x:v>
      </x:c>
      <x:c r="Z1893" s="60" t="n">
        <x:f>H1893*J1893*T1893</x:f>
        <x:v>20.002807999999998</x:v>
      </x:c>
      <x:c r="AA1893" s="60" t="n">
        <x:f>P1893+W1893+X1893-Y1893-Z1893-U1893</x:f>
        <x:v>175.42671239999987</x:v>
      </x:c>
      <x:c r="AB1893" s="32" t="n">
        <x:f>IFERROR(AA1893/(P1893+W1893+X1893),0)</x:f>
        <x:v>0.3930148643700155</x:v>
      </x:c>
      <x:c r="AC1893" t="n">
        <x:f>IF(O1893="High",0,IF(I1893&gt;=1800,3,IF(I1893&gt;=900,2,1))+IF(K1893&gt;=0.9,2,IF(K1893&gt;=0.75,1,0))+IF(J1893&lt;=0.7,2,IF(J1893&lt;=0.85,1,0))+IF(M1893&gt;=8,1,0))</x:f>
        <x:v>6</x:v>
      </x:c>
      <x:c r="AD1893" t="str">
        <x:f>IF(AND(O1893&lt;&gt;"High",AC1893&gt;=Assumptions!$B$10,AA1893&gt;0),"Priority Growth",IF(AND(O1893="Low",AA1893&gt;0),"Maintain","Watch"))</x:f>
        <x:v>Priority Growth</x:v>
      </x:c>
      <x:c r="AE1893" s="60" t="n">
        <x:f>MAX(AA1893,0)*N1893</x:f>
        <x:v>22.103765762399984</x:v>
      </x:c>
      <x:c r="AF1893" t="str">
        <x:f>IF(AND(AA1893&gt;=Assumptions!$B$11,O1893&lt;&gt;"High",OR(N1893&gt;=Assumptions!$B$12,M1893&lt;=6)),"High","Standard")</x:f>
        <x:v>Standard</x:v>
      </x:c>
    </x:row>
    <x:row r="1894">
      <x:c r="A1894" t="str">
        <x:f>'Raw_Data'!A1894</x:f>
        <x:v>C01893</x:v>
      </x:c>
      <x:c r="B1894" t="n">
        <x:f>'Raw_Data'!B1894</x:f>
        <x:v>66</x:v>
      </x:c>
      <x:c r="C1894" s="30" t="n">
        <x:f>'Raw_Data'!C1894</x:f>
        <x:v>93079</x:v>
      </x:c>
      <x:c r="D1894" t="n">
        <x:f>'Raw_Data'!D1894</x:f>
        <x:v>695</x:v>
      </x:c>
      <x:c r="E1894" t="n">
        <x:f>'Raw_Data'!E1894</x:f>
        <x:v>9</x:v>
      </x:c>
      <x:c r="F1894" t="str">
        <x:f>PROPER(TRIM('Raw_Data'!F1894))</x:f>
        <x:v>Gold</x:v>
      </x:c>
      <x:c r="G1894" t="str">
        <x:f>PROPER(TRIM('Raw_Data'!G1894))</x:f>
        <x:v>Digital</x:v>
      </x:c>
      <x:c r="H1894" s="60" t="n">
        <x:f>'Raw_Data'!H1894</x:f>
        <x:v>13330</x:v>
      </x:c>
      <x:c r="I1894" s="60" t="n">
        <x:f>'Raw_Data'!I1894</x:f>
        <x:v>1573.87</x:v>
      </x:c>
      <x:c r="J1894" s="32" t="n">
        <x:f>'Raw_Data'!J1894</x:f>
        <x:v>0.309</x:v>
      </x:c>
      <x:c r="K1894" s="32" t="n">
        <x:f>'Raw_Data'!K1894</x:f>
        <x:v>0.792</x:v>
      </x:c>
      <x:c r="L1894" t="n">
        <x:f>'Raw_Data'!L1894</x:f>
        <x:v>0</x:v>
      </x:c>
      <x:c r="M1894" t="n">
        <x:f>IF('Raw_Data'!M1894="",Assumptions!$B$15,'Raw_Data'!M1894)</x:f>
        <x:v>10</x:v>
      </x:c>
      <x:c r="N1894" s="32" t="n">
        <x:f>'Raw_Data'!N1894</x:f>
        <x:v>0.02</x:v>
      </x:c>
      <x:c r="O1894" t="str">
        <x:f>IF(OR(D1894&lt;620,L1894&gt;=2,J1894&gt;0.9),"High",IF(OR(D1894&lt;700,L1894=1,J1894&gt;0.75),"Medium","Low"))</x:f>
        <x:v>Medium</x:v>
      </x:c>
      <x:c r="P1894" s="30" t="n">
        <x:f>XLOOKUP(F1894,Assumptions!$A$4:$A$6,Assumptions!$B$4:$B$6)</x:f>
        <x:v>95</x:v>
      </x:c>
      <x:c r="Q1894" s="32" t="n">
        <x:f>XLOOKUP(F1894,Assumptions!$A$4:$A$6,Assumptions!$C$4:$C$6)</x:f>
        <x:v>0.219</x:v>
      </x:c>
      <x:c r="R1894" s="32" t="n">
        <x:f>XLOOKUP(F1894,Assumptions!$A$4:$A$6,Assumptions!$D$4:$D$6)</x:f>
        <x:v>0.016</x:v>
      </x:c>
      <x:c r="S1894" s="32" t="n">
        <x:f>XLOOKUP(F1894,Assumptions!$A$4:$A$6,Assumptions!$E$4:$E$6)</x:f>
        <x:v>0.01</x:v>
      </x:c>
      <x:c r="T1894" s="32" t="n">
        <x:f>XLOOKUP(O1894,Assumptions!$H$4:$H$6,Assumptions!$I$4:$I$6)</x:f>
        <x:v>0.012</x:v>
      </x:c>
      <x:c r="U1894" s="30" t="n">
        <x:f>XLOOKUP(F1894,Assumptions!$A$4:$A$6,Assumptions!$F$4:$F$6)</x:f>
        <x:v>90</x:v>
      </x:c>
      <x:c r="V1894" s="60" t="n">
        <x:f>I1894*12</x:f>
        <x:v>18886.44</x:v>
      </x:c>
      <x:c r="W1894" s="60" t="n">
        <x:f>H1894*J1894*(1-K1894)*Q1894</x:f>
        <x:v>187.62732143999997</x:v>
      </x:c>
      <x:c r="X1894" s="60" t="n">
        <x:f>V1894*R1894</x:f>
        <x:v>302.18304</x:v>
      </x:c>
      <x:c r="Y1894" s="60" t="n">
        <x:f>V1894*S1894</x:f>
        <x:v>188.8644</x:v>
      </x:c>
      <x:c r="Z1894" s="60" t="n">
        <x:f>H1894*J1894*T1894</x:f>
        <x:v>49.427640000000004</x:v>
      </x:c>
      <x:c r="AA1894" s="60" t="n">
        <x:f>P1894+W1894+X1894-Y1894-Z1894-U1894</x:f>
        <x:v>256.51832143999997</x:v>
      </x:c>
      <x:c r="AB1894" s="32" t="n">
        <x:f>IFERROR(AA1894/(P1894+W1894+X1894),0)</x:f>
        <x:v>0.43863504881884363</x:v>
      </x:c>
      <x:c r="AC1894" t="n">
        <x:f>IF(O1894="High",0,IF(I1894&gt;=1800,3,IF(I1894&gt;=900,2,1))+IF(K1894&gt;=0.9,2,IF(K1894&gt;=0.75,1,0))+IF(J1894&lt;=0.7,2,IF(J1894&lt;=0.85,1,0))+IF(M1894&gt;=8,1,0))</x:f>
        <x:v>6</x:v>
      </x:c>
      <x:c r="AD1894" t="str">
        <x:f>IF(AND(O1894&lt;&gt;"High",AC1894&gt;=Assumptions!$B$10,AA1894&gt;0),"Priority Growth",IF(AND(O1894="Low",AA1894&gt;0),"Maintain","Watch"))</x:f>
        <x:v>Priority Growth</x:v>
      </x:c>
      <x:c r="AE1894" s="60" t="n">
        <x:f>MAX(AA1894,0)*N1894</x:f>
        <x:v>5.1303664287999995</x:v>
      </x:c>
      <x:c r="AF1894" t="str">
        <x:f>IF(AND(AA1894&gt;=Assumptions!$B$11,O1894&lt;&gt;"High",OR(N1894&gt;=Assumptions!$B$12,M1894&lt;=6)),"High","Standard")</x:f>
        <x:v>Standard</x:v>
      </x:c>
    </x:row>
    <x:row r="1895">
      <x:c r="A1895" t="str">
        <x:f>'Raw_Data'!A1895</x:f>
        <x:v>C01894</x:v>
      </x:c>
      <x:c r="B1895" t="n">
        <x:f>'Raw_Data'!B1895</x:f>
        <x:v>37</x:v>
      </x:c>
      <x:c r="C1895" s="30" t="n">
        <x:f>'Raw_Data'!C1895</x:f>
        <x:v>96062</x:v>
      </x:c>
      <x:c r="D1895" t="n">
        <x:f>'Raw_Data'!D1895</x:f>
        <x:v>685</x:v>
      </x:c>
      <x:c r="E1895" t="n">
        <x:f>'Raw_Data'!E1895</x:f>
        <x:v>22</x:v>
      </x:c>
      <x:c r="F1895" t="str">
        <x:f>PROPER(TRIM('Raw_Data'!F1895))</x:f>
        <x:v>Gold</x:v>
      </x:c>
      <x:c r="G1895" t="str">
        <x:f>PROPER(TRIM('Raw_Data'!G1895))</x:f>
        <x:v>Digital</x:v>
      </x:c>
      <x:c r="H1895" s="60" t="n">
        <x:f>'Raw_Data'!H1895</x:f>
        <x:v>11569</x:v>
      </x:c>
      <x:c r="I1895" s="60" t="n">
        <x:f>'Raw_Data'!I1895</x:f>
        <x:v>1476.87</x:v>
      </x:c>
      <x:c r="J1895" s="32" t="n">
        <x:f>'Raw_Data'!J1895</x:f>
        <x:v>0.45</x:v>
      </x:c>
      <x:c r="K1895" s="32" t="n">
        <x:f>'Raw_Data'!K1895</x:f>
        <x:v>0.913</x:v>
      </x:c>
      <x:c r="L1895" t="n">
        <x:f>'Raw_Data'!L1895</x:f>
        <x:v>0</x:v>
      </x:c>
      <x:c r="M1895" t="n">
        <x:f>IF('Raw_Data'!M1895="",Assumptions!$B$15,'Raw_Data'!M1895)</x:f>
        <x:v>7</x:v>
      </x:c>
      <x:c r="N1895" s="32" t="n">
        <x:f>'Raw_Data'!N1895</x:f>
        <x:v>0.105</x:v>
      </x:c>
      <x:c r="O1895" t="str">
        <x:f>IF(OR(D1895&lt;620,L1895&gt;=2,J1895&gt;0.9),"High",IF(OR(D1895&lt;700,L1895=1,J1895&gt;0.75),"Medium","Low"))</x:f>
        <x:v>Medium</x:v>
      </x:c>
      <x:c r="P1895" s="30" t="n">
        <x:f>XLOOKUP(F1895,Assumptions!$A$4:$A$6,Assumptions!$B$4:$B$6)</x:f>
        <x:v>95</x:v>
      </x:c>
      <x:c r="Q1895" s="32" t="n">
        <x:f>XLOOKUP(F1895,Assumptions!$A$4:$A$6,Assumptions!$C$4:$C$6)</x:f>
        <x:v>0.219</x:v>
      </x:c>
      <x:c r="R1895" s="32" t="n">
        <x:f>XLOOKUP(F1895,Assumptions!$A$4:$A$6,Assumptions!$D$4:$D$6)</x:f>
        <x:v>0.016</x:v>
      </x:c>
      <x:c r="S1895" s="32" t="n">
        <x:f>XLOOKUP(F1895,Assumptions!$A$4:$A$6,Assumptions!$E$4:$E$6)</x:f>
        <x:v>0.01</x:v>
      </x:c>
      <x:c r="T1895" s="32" t="n">
        <x:f>XLOOKUP(O1895,Assumptions!$H$4:$H$6,Assumptions!$I$4:$I$6)</x:f>
        <x:v>0.012</x:v>
      </x:c>
      <x:c r="U1895" s="30" t="n">
        <x:f>XLOOKUP(F1895,Assumptions!$A$4:$A$6,Assumptions!$F$4:$F$6)</x:f>
        <x:v>90</x:v>
      </x:c>
      <x:c r="V1895" s="60" t="n">
        <x:f>I1895*12</x:f>
        <x:v>17722.44</x:v>
      </x:c>
      <x:c r="W1895" s="60" t="n">
        <x:f>H1895*J1895*(1-K1895)*Q1895</x:f>
        <x:v>99.19087064999997</x:v>
      </x:c>
      <x:c r="X1895" s="60" t="n">
        <x:f>V1895*R1895</x:f>
        <x:v>283.55904</x:v>
      </x:c>
      <x:c r="Y1895" s="60" t="n">
        <x:f>V1895*S1895</x:f>
        <x:v>177.2244</x:v>
      </x:c>
      <x:c r="Z1895" s="60" t="n">
        <x:f>H1895*J1895*T1895</x:f>
        <x:v>62.47260000000001</x:v>
      </x:c>
      <x:c r="AA1895" s="60" t="n">
        <x:f>P1895+W1895+X1895-Y1895-Z1895-U1895</x:f>
        <x:v>148.05291064999994</x:v>
      </x:c>
      <x:c r="AB1895" s="32" t="n">
        <x:f>IFERROR(AA1895/(P1895+W1895+X1895),0)</x:f>
        <x:v>0.3098962602600331</x:v>
      </x:c>
      <x:c r="AC1895" t="n">
        <x:f>IF(O1895="High",0,IF(I1895&gt;=1800,3,IF(I1895&gt;=900,2,1))+IF(K1895&gt;=0.9,2,IF(K1895&gt;=0.75,1,0))+IF(J1895&lt;=0.7,2,IF(J1895&lt;=0.85,1,0))+IF(M1895&gt;=8,1,0))</x:f>
        <x:v>6</x:v>
      </x:c>
      <x:c r="AD1895" t="str">
        <x:f>IF(AND(O1895&lt;&gt;"High",AC1895&gt;=Assumptions!$B$10,AA1895&gt;0),"Priority Growth",IF(AND(O1895="Low",AA1895&gt;0),"Maintain","Watch"))</x:f>
        <x:v>Priority Growth</x:v>
      </x:c>
      <x:c r="AE1895" s="60" t="n">
        <x:f>MAX(AA1895,0)*N1895</x:f>
        <x:v>15.545555618249994</x:v>
      </x:c>
      <x:c r="AF1895" t="str">
        <x:f>IF(AND(AA1895&gt;=Assumptions!$B$11,O1895&lt;&gt;"High",OR(N1895&gt;=Assumptions!$B$12,M1895&lt;=6)),"High","Standard")</x:f>
        <x:v>Standard</x:v>
      </x:c>
    </x:row>
    <x:row r="1896">
      <x:c r="A1896" t="str">
        <x:f>'Raw_Data'!A1896</x:f>
        <x:v>C01895</x:v>
      </x:c>
      <x:c r="B1896" t="n">
        <x:f>'Raw_Data'!B1896</x:f>
        <x:v>59</x:v>
      </x:c>
      <x:c r="C1896" s="30" t="n">
        <x:f>'Raw_Data'!C1896</x:f>
        <x:v>35826</x:v>
      </x:c>
      <x:c r="D1896" t="n">
        <x:f>'Raw_Data'!D1896</x:f>
        <x:v>705</x:v>
      </x:c>
      <x:c r="E1896" t="n">
        <x:f>'Raw_Data'!E1896</x:f>
        <x:v>40</x:v>
      </x:c>
      <x:c r="F1896" t="str">
        <x:f>PROPER(TRIM('Raw_Data'!F1896))</x:f>
        <x:v>Classic</x:v>
      </x:c>
      <x:c r="G1896" t="str">
        <x:f>PROPER(TRIM('Raw_Data'!G1896))</x:f>
        <x:v>Branch</x:v>
      </x:c>
      <x:c r="H1896" s="60" t="n">
        <x:f>'Raw_Data'!H1896</x:f>
        <x:v>2720</x:v>
      </x:c>
      <x:c r="I1896" s="60" t="n">
        <x:f>'Raw_Data'!I1896</x:f>
        <x:v>270.83</x:v>
      </x:c>
      <x:c r="J1896" s="32" t="n">
        <x:f>'Raw_Data'!J1896</x:f>
        <x:v>0.271</x:v>
      </x:c>
      <x:c r="K1896" s="32" t="n">
        <x:f>'Raw_Data'!K1896</x:f>
        <x:v>0.991</x:v>
      </x:c>
      <x:c r="L1896" t="n">
        <x:f>'Raw_Data'!L1896</x:f>
        <x:v>0</x:v>
      </x:c>
      <x:c r="M1896" t="n">
        <x:f>IF('Raw_Data'!M1896="",Assumptions!$B$15,'Raw_Data'!M1896)</x:f>
        <x:v>5</x:v>
      </x:c>
      <x:c r="N1896" s="32" t="n">
        <x:f>'Raw_Data'!N1896</x:f>
        <x:v>0.196</x:v>
      </x:c>
      <x:c r="O1896" t="str">
        <x:f>IF(OR(D1896&lt;620,L1896&gt;=2,J1896&gt;0.9),"High",IF(OR(D1896&lt;700,L1896=1,J1896&gt;0.75),"Medium","Low"))</x:f>
        <x:v>Low</x:v>
      </x:c>
      <x:c r="P1896" s="30" t="n">
        <x:f>XLOOKUP(F1896,Assumptions!$A$4:$A$6,Assumptions!$B$4:$B$6)</x:f>
        <x:v>0</x:v>
      </x:c>
      <x:c r="Q1896" s="32" t="n">
        <x:f>XLOOKUP(F1896,Assumptions!$A$4:$A$6,Assumptions!$C$4:$C$6)</x:f>
        <x:v>0.229</x:v>
      </x:c>
      <x:c r="R1896" s="32" t="n">
        <x:f>XLOOKUP(F1896,Assumptions!$A$4:$A$6,Assumptions!$D$4:$D$6)</x:f>
        <x:v>0.015</x:v>
      </x:c>
      <x:c r="S1896" s="32" t="n">
        <x:f>XLOOKUP(F1896,Assumptions!$A$4:$A$6,Assumptions!$E$4:$E$6)</x:f>
        <x:v>0.0075</x:v>
      </x:c>
      <x:c r="T1896" s="32" t="n">
        <x:f>XLOOKUP(O1896,Assumptions!$H$4:$H$6,Assumptions!$I$4:$I$6)</x:f>
        <x:v>0.0035</x:v>
      </x:c>
      <x:c r="U1896" s="30" t="n">
        <x:f>XLOOKUP(F1896,Assumptions!$A$4:$A$6,Assumptions!$F$4:$F$6)</x:f>
        <x:v>60</x:v>
      </x:c>
      <x:c r="V1896" s="60" t="n">
        <x:f>I1896*12</x:f>
        <x:v>3249.96</x:v>
      </x:c>
      <x:c r="W1896" s="60" t="n">
        <x:f>H1896*J1896*(1-K1896)*Q1896</x:f>
        <x:v>1.5192043200000014</x:v>
      </x:c>
      <x:c r="X1896" s="60" t="n">
        <x:f>V1896*R1896</x:f>
        <x:v>48.7494</x:v>
      </x:c>
      <x:c r="Y1896" s="60" t="n">
        <x:f>V1896*S1896</x:f>
        <x:v>24.3747</x:v>
      </x:c>
      <x:c r="Z1896" s="60" t="n">
        <x:f>H1896*J1896*T1896</x:f>
        <x:v>2.57992</x:v>
      </x:c>
      <x:c r="AA1896" s="60" t="n">
        <x:f>P1896+W1896+X1896-Y1896-Z1896-U1896</x:f>
        <x:v>-36.68601568</x:v>
      </x:c>
      <x:c r="AB1896" s="32" t="n">
        <x:f>IFERROR(AA1896/(P1896+W1896+X1896),0)</x:f>
        <x:v>-0.729799766201267</x:v>
      </x:c>
      <x:c r="AC1896" t="n">
        <x:f>IF(O1896="High",0,IF(I1896&gt;=1800,3,IF(I1896&gt;=900,2,1))+IF(K1896&gt;=0.9,2,IF(K1896&gt;=0.75,1,0))+IF(J1896&lt;=0.7,2,IF(J1896&lt;=0.85,1,0))+IF(M1896&gt;=8,1,0))</x:f>
        <x:v>5</x:v>
      </x:c>
      <x:c r="AD1896" t="str">
        <x:f>IF(AND(O1896&lt;&gt;"High",AC1896&gt;=Assumptions!$B$10,AA1896&gt;0),"Priority Growth",IF(AND(O1896="Low",AA1896&gt;0),"Maintain","Watch"))</x:f>
        <x:v>Watch</x:v>
      </x:c>
      <x:c r="AE1896" s="60" t="n">
        <x:f>MAX(AA1896,0)*N1896</x:f>
        <x:v>0</x:v>
      </x:c>
      <x:c r="AF1896" t="str">
        <x:f>IF(AND(AA1896&gt;=Assumptions!$B$11,O1896&lt;&gt;"High",OR(N1896&gt;=Assumptions!$B$12,M1896&lt;=6)),"High","Standard")</x:f>
        <x:v>Standard</x:v>
      </x:c>
    </x:row>
    <x:row r="1897">
      <x:c r="A1897" t="str">
        <x:f>'Raw_Data'!A1897</x:f>
        <x:v>C01896</x:v>
      </x:c>
      <x:c r="B1897" t="n">
        <x:f>'Raw_Data'!B1897</x:f>
        <x:v>49</x:v>
      </x:c>
      <x:c r="C1897" s="30" t="n">
        <x:f>'Raw_Data'!C1897</x:f>
        <x:v>143539</x:v>
      </x:c>
      <x:c r="D1897" t="n">
        <x:f>'Raw_Data'!D1897</x:f>
        <x:v>736</x:v>
      </x:c>
      <x:c r="E1897" t="n">
        <x:f>'Raw_Data'!E1897</x:f>
        <x:v>99</x:v>
      </x:c>
      <x:c r="F1897" t="str">
        <x:f>PROPER(TRIM('Raw_Data'!F1897))</x:f>
        <x:v>Platinum</x:v>
      </x:c>
      <x:c r="G1897" t="str">
        <x:f>PROPER(TRIM('Raw_Data'!G1897))</x:f>
        <x:v>Branch</x:v>
      </x:c>
      <x:c r="H1897" s="60" t="n">
        <x:f>'Raw_Data'!H1897</x:f>
        <x:v>32573</x:v>
      </x:c>
      <x:c r="I1897" s="60" t="n">
        <x:f>'Raw_Data'!I1897</x:f>
        <x:v>3113.92</x:v>
      </x:c>
      <x:c r="J1897" s="32" t="n">
        <x:f>'Raw_Data'!J1897</x:f>
        <x:v>0.434</x:v>
      </x:c>
      <x:c r="K1897" s="32" t="n">
        <x:f>'Raw_Data'!K1897</x:f>
        <x:v>0.947</x:v>
      </x:c>
      <x:c r="L1897" t="n">
        <x:f>'Raw_Data'!L1897</x:f>
        <x:v>0</x:v>
      </x:c>
      <x:c r="M1897" t="n">
        <x:f>IF('Raw_Data'!M1897="",Assumptions!$B$15,'Raw_Data'!M1897)</x:f>
        <x:v>9</x:v>
      </x:c>
      <x:c r="N1897" s="32" t="n">
        <x:f>'Raw_Data'!N1897</x:f>
        <x:v>0.02</x:v>
      </x:c>
      <x:c r="O1897" t="str">
        <x:f>IF(OR(D1897&lt;620,L1897&gt;=2,J1897&gt;0.9),"High",IF(OR(D1897&lt;700,L1897=1,J1897&gt;0.75),"Medium","Low"))</x:f>
        <x:v>Low</x:v>
      </x:c>
      <x:c r="P1897" s="30" t="n">
        <x:f>XLOOKUP(F1897,Assumptions!$A$4:$A$6,Assumptions!$B$4:$B$6)</x:f>
        <x:v>195</x:v>
      </x:c>
      <x:c r="Q1897" s="32" t="n">
        <x:f>XLOOKUP(F1897,Assumptions!$A$4:$A$6,Assumptions!$C$4:$C$6)</x:f>
        <x:v>0.199</x:v>
      </x:c>
      <x:c r="R1897" s="32" t="n">
        <x:f>XLOOKUP(F1897,Assumptions!$A$4:$A$6,Assumptions!$D$4:$D$6)</x:f>
        <x:v>0.017</x:v>
      </x:c>
      <x:c r="S1897" s="32" t="n">
        <x:f>XLOOKUP(F1897,Assumptions!$A$4:$A$6,Assumptions!$E$4:$E$6)</x:f>
        <x:v>0.013</x:v>
      </x:c>
      <x:c r="T1897" s="32" t="n">
        <x:f>XLOOKUP(O1897,Assumptions!$H$4:$H$6,Assumptions!$I$4:$I$6)</x:f>
        <x:v>0.0035</x:v>
      </x:c>
      <x:c r="U1897" s="30" t="n">
        <x:f>XLOOKUP(F1897,Assumptions!$A$4:$A$6,Assumptions!$F$4:$F$6)</x:f>
        <x:v>140</x:v>
      </x:c>
      <x:c r="V1897" s="60" t="n">
        <x:f>I1897*12</x:f>
        <x:v>37367.04</x:v>
      </x:c>
      <x:c r="W1897" s="60" t="n">
        <x:f>H1897*J1897*(1-K1897)*Q1897</x:f>
        <x:v>149.09958505400013</x:v>
      </x:c>
      <x:c r="X1897" s="60" t="n">
        <x:f>V1897*R1897</x:f>
        <x:v>635.23968</x:v>
      </x:c>
      <x:c r="Y1897" s="60" t="n">
        <x:f>V1897*S1897</x:f>
        <x:v>485.77152</x:v>
      </x:c>
      <x:c r="Z1897" s="60" t="n">
        <x:f>H1897*J1897*T1897</x:f>
        <x:v>49.478387000000005</x:v>
      </x:c>
      <x:c r="AA1897" s="60" t="n">
        <x:f>P1897+W1897+X1897-Y1897-Z1897-U1897</x:f>
        <x:v>304.0893580540002</x:v>
      </x:c>
      <x:c r="AB1897" s="32" t="n">
        <x:f>IFERROR(AA1897/(P1897+W1897+X1897),0)</x:f>
        <x:v>0.31050461153238135</x:v>
      </x:c>
      <x:c r="AC1897" t="n">
        <x:f>IF(O1897="High",0,IF(I1897&gt;=1800,3,IF(I1897&gt;=900,2,1))+IF(K1897&gt;=0.9,2,IF(K1897&gt;=0.75,1,0))+IF(J1897&lt;=0.7,2,IF(J1897&lt;=0.85,1,0))+IF(M1897&gt;=8,1,0))</x:f>
        <x:v>8</x:v>
      </x:c>
      <x:c r="AD1897" t="str">
        <x:f>IF(AND(O1897&lt;&gt;"High",AC1897&gt;=Assumptions!$B$10,AA1897&gt;0),"Priority Growth",IF(AND(O1897="Low",AA1897&gt;0),"Maintain","Watch"))</x:f>
        <x:v>Priority Growth</x:v>
      </x:c>
      <x:c r="AE1897" s="60" t="n">
        <x:f>MAX(AA1897,0)*N1897</x:f>
        <x:v>6.081787161080004</x:v>
      </x:c>
      <x:c r="AF1897" t="str">
        <x:f>IF(AND(AA1897&gt;=Assumptions!$B$11,O1897&lt;&gt;"High",OR(N1897&gt;=Assumptions!$B$12,M1897&lt;=6)),"High","Standard")</x:f>
        <x:v>Standard</x:v>
      </x:c>
    </x:row>
    <x:row r="1898">
      <x:c r="A1898" t="str">
        <x:f>'Raw_Data'!A1898</x:f>
        <x:v>C01897</x:v>
      </x:c>
      <x:c r="B1898" t="n">
        <x:f>'Raw_Data'!B1898</x:f>
        <x:v>34</x:v>
      </x:c>
      <x:c r="C1898" s="30" t="n">
        <x:f>'Raw_Data'!C1898</x:f>
        <x:v>67742</x:v>
      </x:c>
      <x:c r="D1898" t="n">
        <x:f>'Raw_Data'!D1898</x:f>
        <x:v>690</x:v>
      </x:c>
      <x:c r="E1898" t="n">
        <x:f>'Raw_Data'!E1898</x:f>
        <x:v>45</x:v>
      </x:c>
      <x:c r="F1898" t="str">
        <x:f>PROPER(TRIM('Raw_Data'!F1898))</x:f>
        <x:v>Gold</x:v>
      </x:c>
      <x:c r="G1898" t="str">
        <x:f>PROPER(TRIM('Raw_Data'!G1898))</x:f>
        <x:v>Branch</x:v>
      </x:c>
      <x:c r="H1898" s="60" t="n">
        <x:f>'Raw_Data'!H1898</x:f>
        <x:v>11436</x:v>
      </x:c>
      <x:c r="I1898" s="60" t="n">
        <x:f>'Raw_Data'!I1898</x:f>
        <x:v>1294.57</x:v>
      </x:c>
      <x:c r="J1898" s="32" t="n">
        <x:f>'Raw_Data'!J1898</x:f>
        <x:v>0.242</x:v>
      </x:c>
      <x:c r="K1898" s="32" t="n">
        <x:f>'Raw_Data'!K1898</x:f>
        <x:v>0.719</x:v>
      </x:c>
      <x:c r="L1898" t="n">
        <x:f>'Raw_Data'!L1898</x:f>
        <x:v>0</x:v>
      </x:c>
      <x:c r="M1898" t="n">
        <x:f>IF('Raw_Data'!M1898="",Assumptions!$B$15,'Raw_Data'!M1898)</x:f>
        <x:v>7</x:v>
      </x:c>
      <x:c r="N1898" s="32" t="n">
        <x:f>'Raw_Data'!N1898</x:f>
        <x:v>0.123</x:v>
      </x:c>
      <x:c r="O1898" t="str">
        <x:f>IF(OR(D1898&lt;620,L1898&gt;=2,J1898&gt;0.9),"High",IF(OR(D1898&lt;700,L1898=1,J1898&gt;0.75),"Medium","Low"))</x:f>
        <x:v>Medium</x:v>
      </x:c>
      <x:c r="P1898" s="30" t="n">
        <x:f>XLOOKUP(F1898,Assumptions!$A$4:$A$6,Assumptions!$B$4:$B$6)</x:f>
        <x:v>95</x:v>
      </x:c>
      <x:c r="Q1898" s="32" t="n">
        <x:f>XLOOKUP(F1898,Assumptions!$A$4:$A$6,Assumptions!$C$4:$C$6)</x:f>
        <x:v>0.219</x:v>
      </x:c>
      <x:c r="R1898" s="32" t="n">
        <x:f>XLOOKUP(F1898,Assumptions!$A$4:$A$6,Assumptions!$D$4:$D$6)</x:f>
        <x:v>0.016</x:v>
      </x:c>
      <x:c r="S1898" s="32" t="n">
        <x:f>XLOOKUP(F1898,Assumptions!$A$4:$A$6,Assumptions!$E$4:$E$6)</x:f>
        <x:v>0.01</x:v>
      </x:c>
      <x:c r="T1898" s="32" t="n">
        <x:f>XLOOKUP(O1898,Assumptions!$H$4:$H$6,Assumptions!$I$4:$I$6)</x:f>
        <x:v>0.012</x:v>
      </x:c>
      <x:c r="U1898" s="30" t="n">
        <x:f>XLOOKUP(F1898,Assumptions!$A$4:$A$6,Assumptions!$F$4:$F$6)</x:f>
        <x:v>90</x:v>
      </x:c>
      <x:c r="V1898" s="60" t="n">
        <x:f>I1898*12</x:f>
        <x:v>15534.84</x:v>
      </x:c>
      <x:c r="W1898" s="60" t="n">
        <x:f>H1898*J1898*(1-K1898)*Q1898</x:f>
        <x:v>170.309920968</x:v>
      </x:c>
      <x:c r="X1898" s="60" t="n">
        <x:f>V1898*R1898</x:f>
        <x:v>248.55744</x:v>
      </x:c>
      <x:c r="Y1898" s="60" t="n">
        <x:f>V1898*S1898</x:f>
        <x:v>155.3484</x:v>
      </x:c>
      <x:c r="Z1898" s="60" t="n">
        <x:f>H1898*J1898*T1898</x:f>
        <x:v>33.210144</x:v>
      </x:c>
      <x:c r="AA1898" s="60" t="n">
        <x:f>P1898+W1898+X1898-Y1898-Z1898-U1898</x:f>
        <x:v>235.3088169680001</x:v>
      </x:c>
      <x:c r="AB1898" s="32" t="n">
        <x:f>IFERROR(AA1898/(P1898+W1898+X1898),0)</x:f>
        <x:v>0.45791742157886034</x:v>
      </x:c>
      <x:c r="AC1898" t="n">
        <x:f>IF(O1898="High",0,IF(I1898&gt;=1800,3,IF(I1898&gt;=900,2,1))+IF(K1898&gt;=0.9,2,IF(K1898&gt;=0.75,1,0))+IF(J1898&lt;=0.7,2,IF(J1898&lt;=0.85,1,0))+IF(M1898&gt;=8,1,0))</x:f>
        <x:v>4</x:v>
      </x:c>
      <x:c r="AD1898" t="str">
        <x:f>IF(AND(O1898&lt;&gt;"High",AC1898&gt;=Assumptions!$B$10,AA1898&gt;0),"Priority Growth",IF(AND(O1898="Low",AA1898&gt;0),"Maintain","Watch"))</x:f>
        <x:v>Watch</x:v>
      </x:c>
      <x:c r="AE1898" s="60" t="n">
        <x:f>MAX(AA1898,0)*N1898</x:f>
        <x:v>28.94298448706401</x:v>
      </x:c>
      <x:c r="AF1898" t="str">
        <x:f>IF(AND(AA1898&gt;=Assumptions!$B$11,O1898&lt;&gt;"High",OR(N1898&gt;=Assumptions!$B$12,M1898&lt;=6)),"High","Standard")</x:f>
        <x:v>Standard</x:v>
      </x:c>
    </x:row>
    <x:row r="1899">
      <x:c r="A1899" t="str">
        <x:f>'Raw_Data'!A1899</x:f>
        <x:v>C01898</x:v>
      </x:c>
      <x:c r="B1899" t="n">
        <x:f>'Raw_Data'!B1899</x:f>
        <x:v>27</x:v>
      </x:c>
      <x:c r="C1899" s="30" t="n">
        <x:f>'Raw_Data'!C1899</x:f>
        <x:v>67479</x:v>
      </x:c>
      <x:c r="D1899" t="n">
        <x:f>'Raw_Data'!D1899</x:f>
        <x:v>603</x:v>
      </x:c>
      <x:c r="E1899" t="n">
        <x:f>'Raw_Data'!E1899</x:f>
        <x:v>43</x:v>
      </x:c>
      <x:c r="F1899" t="str">
        <x:f>PROPER(TRIM('Raw_Data'!F1899))</x:f>
        <x:v>Classic</x:v>
      </x:c>
      <x:c r="G1899" t="str">
        <x:f>PROPER(TRIM('Raw_Data'!G1899))</x:f>
        <x:v>Digital</x:v>
      </x:c>
      <x:c r="H1899" s="60" t="n">
        <x:f>'Raw_Data'!H1899</x:f>
        <x:v>3432</x:v>
      </x:c>
      <x:c r="I1899" s="60" t="n">
        <x:f>'Raw_Data'!I1899</x:f>
        <x:v>944.61</x:v>
      </x:c>
      <x:c r="J1899" s="32" t="n">
        <x:f>'Raw_Data'!J1899</x:f>
        <x:v>0.449</x:v>
      </x:c>
      <x:c r="K1899" s="32" t="n">
        <x:f>'Raw_Data'!K1899</x:f>
        <x:v>0.729</x:v>
      </x:c>
      <x:c r="L1899" t="n">
        <x:f>'Raw_Data'!L1899</x:f>
        <x:v>0</x:v>
      </x:c>
      <x:c r="M1899" t="n">
        <x:f>IF('Raw_Data'!M1899="",Assumptions!$B$15,'Raw_Data'!M1899)</x:f>
        <x:v>6</x:v>
      </x:c>
      <x:c r="N1899" s="32" t="n">
        <x:f>'Raw_Data'!N1899</x:f>
        <x:v>0.142</x:v>
      </x:c>
      <x:c r="O1899" t="str">
        <x:f>IF(OR(D1899&lt;620,L1899&gt;=2,J1899&gt;0.9),"High",IF(OR(D1899&lt;700,L1899=1,J1899&gt;0.75),"Medium","Low"))</x:f>
        <x:v>High</x:v>
      </x:c>
      <x:c r="P1899" s="30" t="n">
        <x:f>XLOOKUP(F1899,Assumptions!$A$4:$A$6,Assumptions!$B$4:$B$6)</x:f>
        <x:v>0</x:v>
      </x:c>
      <x:c r="Q1899" s="32" t="n">
        <x:f>XLOOKUP(F1899,Assumptions!$A$4:$A$6,Assumptions!$C$4:$C$6)</x:f>
        <x:v>0.229</x:v>
      </x:c>
      <x:c r="R1899" s="32" t="n">
        <x:f>XLOOKUP(F1899,Assumptions!$A$4:$A$6,Assumptions!$D$4:$D$6)</x:f>
        <x:v>0.015</x:v>
      </x:c>
      <x:c r="S1899" s="32" t="n">
        <x:f>XLOOKUP(F1899,Assumptions!$A$4:$A$6,Assumptions!$E$4:$E$6)</x:f>
        <x:v>0.0075</x:v>
      </x:c>
      <x:c r="T1899" s="32" t="n">
        <x:f>XLOOKUP(O1899,Assumptions!$H$4:$H$6,Assumptions!$I$4:$I$6)</x:f>
        <x:v>0.045</x:v>
      </x:c>
      <x:c r="U1899" s="30" t="n">
        <x:f>XLOOKUP(F1899,Assumptions!$A$4:$A$6,Assumptions!$F$4:$F$6)</x:f>
        <x:v>60</x:v>
      </x:c>
      <x:c r="V1899" s="60" t="n">
        <x:f>I1899*12</x:f>
        <x:v>11335.32</x:v>
      </x:c>
      <x:c r="W1899" s="60" t="n">
        <x:f>H1899*J1899*(1-K1899)*Q1899</x:f>
        <x:v>95.63093311200002</x:v>
      </x:c>
      <x:c r="X1899" s="60" t="n">
        <x:f>V1899*R1899</x:f>
        <x:v>170.0298</x:v>
      </x:c>
      <x:c r="Y1899" s="60" t="n">
        <x:f>V1899*S1899</x:f>
        <x:v>85.0149</x:v>
      </x:c>
      <x:c r="Z1899" s="60" t="n">
        <x:f>H1899*J1899*T1899</x:f>
        <x:v>69.34356</x:v>
      </x:c>
      <x:c r="AA1899" s="60" t="n">
        <x:f>P1899+W1899+X1899-Y1899-Z1899-U1899</x:f>
        <x:v>51.302273111999995</x:v>
      </x:c>
      <x:c r="AB1899" s="32" t="n">
        <x:f>IFERROR(AA1899/(P1899+W1899+X1899),0)</x:f>
        <x:v>0.19311199103847781</x:v>
      </x:c>
      <x:c r="AC1899" t="n">
        <x:f>IF(O1899="High",0,IF(I1899&gt;=1800,3,IF(I1899&gt;=900,2,1))+IF(K1899&gt;=0.9,2,IF(K1899&gt;=0.75,1,0))+IF(J1899&lt;=0.7,2,IF(J1899&lt;=0.85,1,0))+IF(M1899&gt;=8,1,0))</x:f>
        <x:v>0</x:v>
      </x:c>
      <x:c r="AD1899" t="str">
        <x:f>IF(AND(O1899&lt;&gt;"High",AC1899&gt;=Assumptions!$B$10,AA1899&gt;0),"Priority Growth",IF(AND(O1899="Low",AA1899&gt;0),"Maintain","Watch"))</x:f>
        <x:v>Watch</x:v>
      </x:c>
      <x:c r="AE1899" s="60" t="n">
        <x:f>MAX(AA1899,0)*N1899</x:f>
        <x:v>7.284922781903998</x:v>
      </x:c>
      <x:c r="AF1899" t="str">
        <x:f>IF(AND(AA1899&gt;=Assumptions!$B$11,O1899&lt;&gt;"High",OR(N1899&gt;=Assumptions!$B$12,M1899&lt;=6)),"High","Standard")</x:f>
        <x:v>Standard</x:v>
      </x:c>
    </x:row>
    <x:row r="1900">
      <x:c r="A1900" t="str">
        <x:f>'Raw_Data'!A1900</x:f>
        <x:v>C01899</x:v>
      </x:c>
      <x:c r="B1900" t="n">
        <x:f>'Raw_Data'!B1900</x:f>
        <x:v>33</x:v>
      </x:c>
      <x:c r="C1900" s="30" t="n">
        <x:f>'Raw_Data'!C1900</x:f>
        <x:v>48575</x:v>
      </x:c>
      <x:c r="D1900" t="n">
        <x:f>'Raw_Data'!D1900</x:f>
        <x:v>712</x:v>
      </x:c>
      <x:c r="E1900" t="n">
        <x:f>'Raw_Data'!E1900</x:f>
        <x:v>26</x:v>
      </x:c>
      <x:c r="F1900" t="str">
        <x:f>PROPER(TRIM('Raw_Data'!F1900))</x:f>
        <x:v>Gold</x:v>
      </x:c>
      <x:c r="G1900" t="str">
        <x:f>PROPER(TRIM('Raw_Data'!G1900))</x:f>
        <x:v>Digital</x:v>
      </x:c>
      <x:c r="H1900" s="60" t="n">
        <x:f>'Raw_Data'!H1900</x:f>
        <x:v>7621</x:v>
      </x:c>
      <x:c r="I1900" s="60" t="n">
        <x:f>'Raw_Data'!I1900</x:f>
        <x:v>721.65</x:v>
      </x:c>
      <x:c r="J1900" s="32" t="n">
        <x:f>'Raw_Data'!J1900</x:f>
        <x:v>0.369</x:v>
      </x:c>
      <x:c r="K1900" s="32" t="n">
        <x:f>'Raw_Data'!K1900</x:f>
        <x:v>0.915</x:v>
      </x:c>
      <x:c r="L1900" t="n">
        <x:f>'Raw_Data'!L1900</x:f>
        <x:v>0</x:v>
      </x:c>
      <x:c r="M1900" t="n">
        <x:f>IF('Raw_Data'!M1900="",Assumptions!$B$15,'Raw_Data'!M1900)</x:f>
        <x:v>8</x:v>
      </x:c>
      <x:c r="N1900" s="32" t="n">
        <x:f>'Raw_Data'!N1900</x:f>
        <x:v>0.113</x:v>
      </x:c>
      <x:c r="O1900" t="str">
        <x:f>IF(OR(D1900&lt;620,L1900&gt;=2,J1900&gt;0.9),"High",IF(OR(D1900&lt;700,L1900=1,J1900&gt;0.75),"Medium","Low"))</x:f>
        <x:v>Low</x:v>
      </x:c>
      <x:c r="P1900" s="30" t="n">
        <x:f>XLOOKUP(F1900,Assumptions!$A$4:$A$6,Assumptions!$B$4:$B$6)</x:f>
        <x:v>95</x:v>
      </x:c>
      <x:c r="Q1900" s="32" t="n">
        <x:f>XLOOKUP(F1900,Assumptions!$A$4:$A$6,Assumptions!$C$4:$C$6)</x:f>
        <x:v>0.219</x:v>
      </x:c>
      <x:c r="R1900" s="32" t="n">
        <x:f>XLOOKUP(F1900,Assumptions!$A$4:$A$6,Assumptions!$D$4:$D$6)</x:f>
        <x:v>0.016</x:v>
      </x:c>
      <x:c r="S1900" s="32" t="n">
        <x:f>XLOOKUP(F1900,Assumptions!$A$4:$A$6,Assumptions!$E$4:$E$6)</x:f>
        <x:v>0.01</x:v>
      </x:c>
      <x:c r="T1900" s="32" t="n">
        <x:f>XLOOKUP(O1900,Assumptions!$H$4:$H$6,Assumptions!$I$4:$I$6)</x:f>
        <x:v>0.0035</x:v>
      </x:c>
      <x:c r="U1900" s="30" t="n">
        <x:f>XLOOKUP(F1900,Assumptions!$A$4:$A$6,Assumptions!$F$4:$F$6)</x:f>
        <x:v>90</x:v>
      </x:c>
      <x:c r="V1900" s="60" t="n">
        <x:f>I1900*12</x:f>
        <x:v>8659.8</x:v>
      </x:c>
      <x:c r="W1900" s="60" t="n">
        <x:f>H1900*J1900*(1-K1900)*Q1900</x:f>
        <x:v>52.348153634999974</x:v>
      </x:c>
      <x:c r="X1900" s="60" t="n">
        <x:f>V1900*R1900</x:f>
        <x:v>138.55679999999998</x:v>
      </x:c>
      <x:c r="Y1900" s="60" t="n">
        <x:f>V1900*S1900</x:f>
        <x:v>86.598</x:v>
      </x:c>
      <x:c r="Z1900" s="60" t="n">
        <x:f>H1900*J1900*T1900</x:f>
        <x:v>9.8425215</x:v>
      </x:c>
      <x:c r="AA1900" s="60" t="n">
        <x:f>P1900+W1900+X1900-Y1900-Z1900-U1900</x:f>
        <x:v>99.46443213499995</x:v>
      </x:c>
      <x:c r="AB1900" s="32" t="n">
        <x:f>IFERROR(AA1900/(P1900+W1900+X1900),0)</x:f>
        <x:v>0.3478933501165602</x:v>
      </x:c>
      <x:c r="AC1900" t="n">
        <x:f>IF(O1900="High",0,IF(I1900&gt;=1800,3,IF(I1900&gt;=900,2,1))+IF(K1900&gt;=0.9,2,IF(K1900&gt;=0.75,1,0))+IF(J1900&lt;=0.7,2,IF(J1900&lt;=0.85,1,0))+IF(M1900&gt;=8,1,0))</x:f>
        <x:v>6</x:v>
      </x:c>
      <x:c r="AD1900" t="str">
        <x:f>IF(AND(O1900&lt;&gt;"High",AC1900&gt;=Assumptions!$B$10,AA1900&gt;0),"Priority Growth",IF(AND(O1900="Low",AA1900&gt;0),"Maintain","Watch"))</x:f>
        <x:v>Priority Growth</x:v>
      </x:c>
      <x:c r="AE1900" s="60" t="n">
        <x:f>MAX(AA1900,0)*N1900</x:f>
        <x:v>11.239480831254996</x:v>
      </x:c>
      <x:c r="AF1900" t="str">
        <x:f>IF(AND(AA1900&gt;=Assumptions!$B$11,O1900&lt;&gt;"High",OR(N1900&gt;=Assumptions!$B$12,M1900&lt;=6)),"High","Standard")</x:f>
        <x:v>Standard</x:v>
      </x:c>
    </x:row>
    <x:row r="1901">
      <x:c r="A1901" t="str">
        <x:f>'Raw_Data'!A1901</x:f>
        <x:v>C01900</x:v>
      </x:c>
      <x:c r="B1901" t="n">
        <x:f>'Raw_Data'!B1901</x:f>
        <x:v>27</x:v>
      </x:c>
      <x:c r="C1901" s="30" t="n">
        <x:f>'Raw_Data'!C1901</x:f>
        <x:v>55880</x:v>
      </x:c>
      <x:c r="D1901" t="n">
        <x:f>'Raw_Data'!D1901</x:f>
        <x:v>712</x:v>
      </x:c>
      <x:c r="E1901" t="n">
        <x:f>'Raw_Data'!E1901</x:f>
        <x:v>120</x:v>
      </x:c>
      <x:c r="F1901" t="str">
        <x:f>PROPER(TRIM('Raw_Data'!F1901))</x:f>
        <x:v>Gold</x:v>
      </x:c>
      <x:c r="G1901" t="str">
        <x:f>PROPER(TRIM('Raw_Data'!G1901))</x:f>
        <x:v>Direct Mail</x:v>
      </x:c>
      <x:c r="H1901" s="60" t="n">
        <x:f>'Raw_Data'!H1901</x:f>
        <x:v>8167</x:v>
      </x:c>
      <x:c r="I1901" s="60" t="n">
        <x:f>'Raw_Data'!I1901</x:f>
        <x:v>716.98</x:v>
      </x:c>
      <x:c r="J1901" s="32" t="n">
        <x:f>'Raw_Data'!J1901</x:f>
        <x:v>0.6</x:v>
      </x:c>
      <x:c r="K1901" s="32" t="n">
        <x:f>'Raw_Data'!K1901</x:f>
        <x:v>0.764</x:v>
      </x:c>
      <x:c r="L1901" t="n">
        <x:f>'Raw_Data'!L1901</x:f>
        <x:v>0</x:v>
      </x:c>
      <x:c r="M1901" t="n">
        <x:f>IF('Raw_Data'!M1901="",Assumptions!$B$15,'Raw_Data'!M1901)</x:f>
        <x:v>5</x:v>
      </x:c>
      <x:c r="N1901" s="32" t="n">
        <x:f>'Raw_Data'!N1901</x:f>
        <x:v>0.268</x:v>
      </x:c>
      <x:c r="O1901" t="str">
        <x:f>IF(OR(D1901&lt;620,L1901&gt;=2,J1901&gt;0.9),"High",IF(OR(D1901&lt;700,L1901=1,J1901&gt;0.75),"Medium","Low"))</x:f>
        <x:v>Low</x:v>
      </x:c>
      <x:c r="P1901" s="30" t="n">
        <x:f>XLOOKUP(F1901,Assumptions!$A$4:$A$6,Assumptions!$B$4:$B$6)</x:f>
        <x:v>95</x:v>
      </x:c>
      <x:c r="Q1901" s="32" t="n">
        <x:f>XLOOKUP(F1901,Assumptions!$A$4:$A$6,Assumptions!$C$4:$C$6)</x:f>
        <x:v>0.219</x:v>
      </x:c>
      <x:c r="R1901" s="32" t="n">
        <x:f>XLOOKUP(F1901,Assumptions!$A$4:$A$6,Assumptions!$D$4:$D$6)</x:f>
        <x:v>0.016</x:v>
      </x:c>
      <x:c r="S1901" s="32" t="n">
        <x:f>XLOOKUP(F1901,Assumptions!$A$4:$A$6,Assumptions!$E$4:$E$6)</x:f>
        <x:v>0.01</x:v>
      </x:c>
      <x:c r="T1901" s="32" t="n">
        <x:f>XLOOKUP(O1901,Assumptions!$H$4:$H$6,Assumptions!$I$4:$I$6)</x:f>
        <x:v>0.0035</x:v>
      </x:c>
      <x:c r="U1901" s="30" t="n">
        <x:f>XLOOKUP(F1901,Assumptions!$A$4:$A$6,Assumptions!$F$4:$F$6)</x:f>
        <x:v>90</x:v>
      </x:c>
      <x:c r="V1901" s="60" t="n">
        <x:f>I1901*12</x:f>
        <x:v>8603.76</x:v>
      </x:c>
      <x:c r="W1901" s="60" t="n">
        <x:f>H1901*J1901*(1-K1901)*Q1901</x:f>
        <x:v>253.26193679999997</x:v>
      </x:c>
      <x:c r="X1901" s="60" t="n">
        <x:f>V1901*R1901</x:f>
        <x:v>137.66016000000002</x:v>
      </x:c>
      <x:c r="Y1901" s="60" t="n">
        <x:f>V1901*S1901</x:f>
        <x:v>86.0376</x:v>
      </x:c>
      <x:c r="Z1901" s="60" t="n">
        <x:f>H1901*J1901*T1901</x:f>
        <x:v>17.1507</x:v>
      </x:c>
      <x:c r="AA1901" s="60" t="n">
        <x:f>P1901+W1901+X1901-Y1901-Z1901-U1901</x:f>
        <x:v>292.73379679999994</x:v>
      </x:c>
      <x:c r="AB1901" s="32" t="n">
        <x:f>IFERROR(AA1901/(P1901+W1901+X1901),0)</x:f>
        <x:v>0.6024294814493399</x:v>
      </x:c>
      <x:c r="AC1901" t="n">
        <x:f>IF(O1901="High",0,IF(I1901&gt;=1800,3,IF(I1901&gt;=900,2,1))+IF(K1901&gt;=0.9,2,IF(K1901&gt;=0.75,1,0))+IF(J1901&lt;=0.7,2,IF(J1901&lt;=0.85,1,0))+IF(M1901&gt;=8,1,0))</x:f>
        <x:v>4</x:v>
      </x:c>
      <x:c r="AD1901" t="str">
        <x:f>IF(AND(O1901&lt;&gt;"High",AC1901&gt;=Assumptions!$B$10,AA1901&gt;0),"Priority Growth",IF(AND(O1901="Low",AA1901&gt;0),"Maintain","Watch"))</x:f>
        <x:v>Maintain</x:v>
      </x:c>
      <x:c r="AE1901" s="60" t="n">
        <x:f>MAX(AA1901,0)*N1901</x:f>
        <x:v>78.45265754239999</x:v>
      </x:c>
      <x:c r="AF1901" t="str">
        <x:f>IF(AND(AA1901&gt;=Assumptions!$B$11,O1901&lt;&gt;"High",OR(N1901&gt;=Assumptions!$B$12,M1901&lt;=6)),"High","Standard")</x:f>
        <x:v>Standard</x:v>
      </x:c>
    </x:row>
    <x:row r="1902">
      <x:c r="A1902" t="str">
        <x:f>'Raw_Data'!A1902</x:f>
        <x:v>C01901</x:v>
      </x:c>
      <x:c r="B1902" t="n">
        <x:f>'Raw_Data'!B1902</x:f>
        <x:v>37</x:v>
      </x:c>
      <x:c r="C1902" s="30" t="n">
        <x:f>'Raw_Data'!C1902</x:f>
        <x:v>73163</x:v>
      </x:c>
      <x:c r="D1902" t="n">
        <x:f>'Raw_Data'!D1902</x:f>
        <x:v>571</x:v>
      </x:c>
      <x:c r="E1902" t="n">
        <x:f>'Raw_Data'!E1902</x:f>
        <x:v>120</x:v>
      </x:c>
      <x:c r="F1902" t="str">
        <x:f>PROPER(TRIM('Raw_Data'!F1902))</x:f>
        <x:v>Classic</x:v>
      </x:c>
      <x:c r="G1902" t="str">
        <x:f>PROPER(TRIM('Raw_Data'!G1902))</x:f>
        <x:v>Digital</x:v>
      </x:c>
      <x:c r="H1902" s="60" t="n">
        <x:f>'Raw_Data'!H1902</x:f>
        <x:v>6165</x:v>
      </x:c>
      <x:c r="I1902" s="60" t="n">
        <x:f>'Raw_Data'!I1902</x:f>
        <x:v>701.55</x:v>
      </x:c>
      <x:c r="J1902" s="32" t="n">
        <x:f>'Raw_Data'!J1902</x:f>
        <x:v>0.441</x:v>
      </x:c>
      <x:c r="K1902" s="32" t="n">
        <x:f>'Raw_Data'!K1902</x:f>
        <x:v>0.583</x:v>
      </x:c>
      <x:c r="L1902" t="n">
        <x:f>'Raw_Data'!L1902</x:f>
        <x:v>0</x:v>
      </x:c>
      <x:c r="M1902" t="n">
        <x:f>IF('Raw_Data'!M1902="",Assumptions!$B$15,'Raw_Data'!M1902)</x:f>
        <x:v>6</x:v>
      </x:c>
      <x:c r="N1902" s="32" t="n">
        <x:f>'Raw_Data'!N1902</x:f>
        <x:v>0.144</x:v>
      </x:c>
      <x:c r="O1902" t="str">
        <x:f>IF(OR(D1902&lt;620,L1902&gt;=2,J1902&gt;0.9),"High",IF(OR(D1902&lt;700,L1902=1,J1902&gt;0.75),"Medium","Low"))</x:f>
        <x:v>High</x:v>
      </x:c>
      <x:c r="P1902" s="30" t="n">
        <x:f>XLOOKUP(F1902,Assumptions!$A$4:$A$6,Assumptions!$B$4:$B$6)</x:f>
        <x:v>0</x:v>
      </x:c>
      <x:c r="Q1902" s="32" t="n">
        <x:f>XLOOKUP(F1902,Assumptions!$A$4:$A$6,Assumptions!$C$4:$C$6)</x:f>
        <x:v>0.229</x:v>
      </x:c>
      <x:c r="R1902" s="32" t="n">
        <x:f>XLOOKUP(F1902,Assumptions!$A$4:$A$6,Assumptions!$D$4:$D$6)</x:f>
        <x:v>0.015</x:v>
      </x:c>
      <x:c r="S1902" s="32" t="n">
        <x:f>XLOOKUP(F1902,Assumptions!$A$4:$A$6,Assumptions!$E$4:$E$6)</x:f>
        <x:v>0.0075</x:v>
      </x:c>
      <x:c r="T1902" s="32" t="n">
        <x:f>XLOOKUP(O1902,Assumptions!$H$4:$H$6,Assumptions!$I$4:$I$6)</x:f>
        <x:v>0.045</x:v>
      </x:c>
      <x:c r="U1902" s="30" t="n">
        <x:f>XLOOKUP(F1902,Assumptions!$A$4:$A$6,Assumptions!$F$4:$F$6)</x:f>
        <x:v>60</x:v>
      </x:c>
      <x:c r="V1902" s="60" t="n">
        <x:f>I1902*12</x:f>
        <x:v>8418.599999999999</x:v>
      </x:c>
      <x:c r="W1902" s="60" t="n">
        <x:f>H1902*J1902*(1-K1902)*Q1902</x:f>
        <x:v>259.62302614500004</x:v>
      </x:c>
      <x:c r="X1902" s="60" t="n">
        <x:f>V1902*R1902</x:f>
        <x:v>126.27899999999997</x:v>
      </x:c>
      <x:c r="Y1902" s="60" t="n">
        <x:f>V1902*S1902</x:f>
        <x:v>63.139499999999984</x:v>
      </x:c>
      <x:c r="Z1902" s="60" t="n">
        <x:f>H1902*J1902*T1902</x:f>
        <x:v>122.34442499999999</x:v>
      </x:c>
      <x:c r="AA1902" s="60" t="n">
        <x:f>P1902+W1902+X1902-Y1902-Z1902-U1902</x:f>
        <x:v>140.41810114500004</x:v>
      </x:c>
      <x:c r="AB1902" s="32" t="n">
        <x:f>IFERROR(AA1902/(P1902+W1902+X1902),0)</x:f>
        <x:v>0.36386982091728876</x:v>
      </x:c>
      <x:c r="AC1902" t="n">
        <x:f>IF(O1902="High",0,IF(I1902&gt;=1800,3,IF(I1902&gt;=900,2,1))+IF(K1902&gt;=0.9,2,IF(K1902&gt;=0.75,1,0))+IF(J1902&lt;=0.7,2,IF(J1902&lt;=0.85,1,0))+IF(M1902&gt;=8,1,0))</x:f>
        <x:v>0</x:v>
      </x:c>
      <x:c r="AD1902" t="str">
        <x:f>IF(AND(O1902&lt;&gt;"High",AC1902&gt;=Assumptions!$B$10,AA1902&gt;0),"Priority Growth",IF(AND(O1902="Low",AA1902&gt;0),"Maintain","Watch"))</x:f>
        <x:v>Watch</x:v>
      </x:c>
      <x:c r="AE1902" s="60" t="n">
        <x:f>MAX(AA1902,0)*N1902</x:f>
        <x:v>20.220206564880005</x:v>
      </x:c>
      <x:c r="AF1902" t="str">
        <x:f>IF(AND(AA1902&gt;=Assumptions!$B$11,O1902&lt;&gt;"High",OR(N1902&gt;=Assumptions!$B$12,M1902&lt;=6)),"High","Standard")</x:f>
        <x:v>Standard</x:v>
      </x:c>
    </x:row>
    <x:row r="1903">
      <x:c r="A1903" t="str">
        <x:f>'Raw_Data'!A1903</x:f>
        <x:v>C01902</x:v>
      </x:c>
      <x:c r="B1903" t="n">
        <x:f>'Raw_Data'!B1903</x:f>
        <x:v>64</x:v>
      </x:c>
      <x:c r="C1903" s="30" t="n">
        <x:f>'Raw_Data'!C1903</x:f>
        <x:v>122590</x:v>
      </x:c>
      <x:c r="D1903" t="n">
        <x:f>'Raw_Data'!D1903</x:f>
        <x:v>773</x:v>
      </x:c>
      <x:c r="E1903" t="n">
        <x:f>'Raw_Data'!E1903</x:f>
        <x:v>46</x:v>
      </x:c>
      <x:c r="F1903" t="str">
        <x:f>PROPER(TRIM('Raw_Data'!F1903))</x:f>
        <x:v>Platinum</x:v>
      </x:c>
      <x:c r="G1903" t="str">
        <x:f>PROPER(TRIM('Raw_Data'!G1903))</x:f>
        <x:v>Digital</x:v>
      </x:c>
      <x:c r="H1903" s="60" t="n">
        <x:f>'Raw_Data'!H1903</x:f>
        <x:v>28952</x:v>
      </x:c>
      <x:c r="I1903" s="60" t="n">
        <x:f>'Raw_Data'!I1903</x:f>
        <x:v>3047.29</x:v>
      </x:c>
      <x:c r="J1903" s="32" t="n">
        <x:f>'Raw_Data'!J1903</x:f>
        <x:v>0.359</x:v>
      </x:c>
      <x:c r="K1903" s="32" t="n">
        <x:f>'Raw_Data'!K1903</x:f>
        <x:v>0.845</x:v>
      </x:c>
      <x:c r="L1903" t="n">
        <x:f>'Raw_Data'!L1903</x:f>
        <x:v>0</x:v>
      </x:c>
      <x:c r="M1903" t="n">
        <x:f>IF('Raw_Data'!M1903="",Assumptions!$B$15,'Raw_Data'!M1903)</x:f>
        <x:v>7</x:v>
      </x:c>
      <x:c r="N1903" s="32" t="n">
        <x:f>'Raw_Data'!N1903</x:f>
        <x:v>0.144</x:v>
      </x:c>
      <x:c r="O1903" t="str">
        <x:f>IF(OR(D1903&lt;620,L1903&gt;=2,J1903&gt;0.9),"High",IF(OR(D1903&lt;700,L1903=1,J1903&gt;0.75),"Medium","Low"))</x:f>
        <x:v>Low</x:v>
      </x:c>
      <x:c r="P1903" s="30" t="n">
        <x:f>XLOOKUP(F1903,Assumptions!$A$4:$A$6,Assumptions!$B$4:$B$6)</x:f>
        <x:v>195</x:v>
      </x:c>
      <x:c r="Q1903" s="32" t="n">
        <x:f>XLOOKUP(F1903,Assumptions!$A$4:$A$6,Assumptions!$C$4:$C$6)</x:f>
        <x:v>0.199</x:v>
      </x:c>
      <x:c r="R1903" s="32" t="n">
        <x:f>XLOOKUP(F1903,Assumptions!$A$4:$A$6,Assumptions!$D$4:$D$6)</x:f>
        <x:v>0.017</x:v>
      </x:c>
      <x:c r="S1903" s="32" t="n">
        <x:f>XLOOKUP(F1903,Assumptions!$A$4:$A$6,Assumptions!$E$4:$E$6)</x:f>
        <x:v>0.013</x:v>
      </x:c>
      <x:c r="T1903" s="32" t="n">
        <x:f>XLOOKUP(O1903,Assumptions!$H$4:$H$6,Assumptions!$I$4:$I$6)</x:f>
        <x:v>0.0035</x:v>
      </x:c>
      <x:c r="U1903" s="30" t="n">
        <x:f>XLOOKUP(F1903,Assumptions!$A$4:$A$6,Assumptions!$F$4:$F$6)</x:f>
        <x:v>140</x:v>
      </x:c>
      <x:c r="V1903" s="60" t="n">
        <x:f>I1903*12</x:f>
        <x:v>36567.479999999996</x:v>
      </x:c>
      <x:c r="W1903" s="60" t="n">
        <x:f>H1903*J1903*(1-K1903)*Q1903</x:f>
        <x:v>320.5957739600001</x:v>
      </x:c>
      <x:c r="X1903" s="60" t="n">
        <x:f>V1903*R1903</x:f>
        <x:v>621.64716</x:v>
      </x:c>
      <x:c r="Y1903" s="60" t="n">
        <x:f>V1903*S1903</x:f>
        <x:v>475.3772399999999</x:v>
      </x:c>
      <x:c r="Z1903" s="60" t="n">
        <x:f>H1903*J1903*T1903</x:f>
        <x:v>36.378188</x:v>
      </x:c>
      <x:c r="AA1903" s="60" t="n">
        <x:f>P1903+W1903+X1903-Y1903-Z1903-U1903</x:f>
        <x:v>485.48750596000014</x:v>
      </x:c>
      <x:c r="AB1903" s="32" t="n">
        <x:f>IFERROR(AA1903/(P1903+W1903+X1903),0)</x:f>
        <x:v>0.4268986787805147</x:v>
      </x:c>
      <x:c r="AC1903" t="n">
        <x:f>IF(O1903="High",0,IF(I1903&gt;=1800,3,IF(I1903&gt;=900,2,1))+IF(K1903&gt;=0.9,2,IF(K1903&gt;=0.75,1,0))+IF(J1903&lt;=0.7,2,IF(J1903&lt;=0.85,1,0))+IF(M1903&gt;=8,1,0))</x:f>
        <x:v>6</x:v>
      </x:c>
      <x:c r="AD1903" t="str">
        <x:f>IF(AND(O1903&lt;&gt;"High",AC1903&gt;=Assumptions!$B$10,AA1903&gt;0),"Priority Growth",IF(AND(O1903="Low",AA1903&gt;0),"Maintain","Watch"))</x:f>
        <x:v>Priority Growth</x:v>
      </x:c>
      <x:c r="AE1903" s="60" t="n">
        <x:f>MAX(AA1903,0)*N1903</x:f>
        <x:v>69.91020085824002</x:v>
      </x:c>
      <x:c r="AF1903" t="str">
        <x:f>IF(AND(AA1903&gt;=Assumptions!$B$11,O1903&lt;&gt;"High",OR(N1903&gt;=Assumptions!$B$12,M1903&lt;=6)),"High","Standard")</x:f>
        <x:v>Standard</x:v>
      </x:c>
    </x:row>
    <x:row r="1904">
      <x:c r="A1904" t="str">
        <x:f>'Raw_Data'!A1904</x:f>
        <x:v>C01903</x:v>
      </x:c>
      <x:c r="B1904" t="n">
        <x:f>'Raw_Data'!B1904</x:f>
        <x:v>50</x:v>
      </x:c>
      <x:c r="C1904" s="30" t="n">
        <x:f>'Raw_Data'!C1904</x:f>
        <x:v>75520</x:v>
      </x:c>
      <x:c r="D1904" t="n">
        <x:f>'Raw_Data'!D1904</x:f>
        <x:v>711</x:v>
      </x:c>
      <x:c r="E1904" t="n">
        <x:f>'Raw_Data'!E1904</x:f>
        <x:v>85</x:v>
      </x:c>
      <x:c r="F1904" t="str">
        <x:f>PROPER(TRIM('Raw_Data'!F1904))</x:f>
        <x:v>Gold</x:v>
      </x:c>
      <x:c r="G1904" t="str">
        <x:f>PROPER(TRIM('Raw_Data'!G1904))</x:f>
        <x:v>Digital</x:v>
      </x:c>
      <x:c r="H1904" s="60" t="n">
        <x:f>'Raw_Data'!H1904</x:f>
        <x:v>12922</x:v>
      </x:c>
      <x:c r="I1904" s="60" t="n">
        <x:f>'Raw_Data'!I1904</x:f>
        <x:v>1356.56</x:v>
      </x:c>
      <x:c r="J1904" s="32" t="n">
        <x:f>'Raw_Data'!J1904</x:f>
        <x:v>0.246</x:v>
      </x:c>
      <x:c r="K1904" s="32" t="n">
        <x:f>'Raw_Data'!K1904</x:f>
        <x:v>0.738</x:v>
      </x:c>
      <x:c r="L1904" t="n">
        <x:f>'Raw_Data'!L1904</x:f>
        <x:v>0</x:v>
      </x:c>
      <x:c r="M1904" t="n">
        <x:f>IF('Raw_Data'!M1904="",Assumptions!$B$15,'Raw_Data'!M1904)</x:f>
        <x:v>5</x:v>
      </x:c>
      <x:c r="N1904" s="32" t="n">
        <x:f>'Raw_Data'!N1904</x:f>
        <x:v>0.224</x:v>
      </x:c>
      <x:c r="O1904" t="str">
        <x:f>IF(OR(D1904&lt;620,L1904&gt;=2,J1904&gt;0.9),"High",IF(OR(D1904&lt;700,L1904=1,J1904&gt;0.75),"Medium","Low"))</x:f>
        <x:v>Low</x:v>
      </x:c>
      <x:c r="P1904" s="30" t="n">
        <x:f>XLOOKUP(F1904,Assumptions!$A$4:$A$6,Assumptions!$B$4:$B$6)</x:f>
        <x:v>95</x:v>
      </x:c>
      <x:c r="Q1904" s="32" t="n">
        <x:f>XLOOKUP(F1904,Assumptions!$A$4:$A$6,Assumptions!$C$4:$C$6)</x:f>
        <x:v>0.219</x:v>
      </x:c>
      <x:c r="R1904" s="32" t="n">
        <x:f>XLOOKUP(F1904,Assumptions!$A$4:$A$6,Assumptions!$D$4:$D$6)</x:f>
        <x:v>0.016</x:v>
      </x:c>
      <x:c r="S1904" s="32" t="n">
        <x:f>XLOOKUP(F1904,Assumptions!$A$4:$A$6,Assumptions!$E$4:$E$6)</x:f>
        <x:v>0.01</x:v>
      </x:c>
      <x:c r="T1904" s="32" t="n">
        <x:f>XLOOKUP(O1904,Assumptions!$H$4:$H$6,Assumptions!$I$4:$I$6)</x:f>
        <x:v>0.0035</x:v>
      </x:c>
      <x:c r="U1904" s="30" t="n">
        <x:f>XLOOKUP(F1904,Assumptions!$A$4:$A$6,Assumptions!$F$4:$F$6)</x:f>
        <x:v>90</x:v>
      </x:c>
      <x:c r="V1904" s="60" t="n">
        <x:f>I1904*12</x:f>
        <x:v>16278.72</x:v>
      </x:c>
      <x:c r="W1904" s="60" t="n">
        <x:f>H1904*J1904*(1-K1904)*Q1904</x:f>
        <x:v>182.393874936</x:v>
      </x:c>
      <x:c r="X1904" s="60" t="n">
        <x:f>V1904*R1904</x:f>
        <x:v>260.45952</x:v>
      </x:c>
      <x:c r="Y1904" s="60" t="n">
        <x:f>V1904*S1904</x:f>
        <x:v>162.78719999999998</x:v>
      </x:c>
      <x:c r="Z1904" s="60" t="n">
        <x:f>H1904*J1904*T1904</x:f>
        <x:v>11.125842</x:v>
      </x:c>
      <x:c r="AA1904" s="60" t="n">
        <x:f>P1904+W1904+X1904-Y1904-Z1904-U1904</x:f>
        <x:v>273.940352936</x:v>
      </x:c>
      <x:c r="AB1904" s="32" t="n">
        <x:f>IFERROR(AA1904/(P1904+W1904+X1904),0)</x:f>
        <x:v>0.5093216023459266</x:v>
      </x:c>
      <x:c r="AC1904" t="n">
        <x:f>IF(O1904="High",0,IF(I1904&gt;=1800,3,IF(I1904&gt;=900,2,1))+IF(K1904&gt;=0.9,2,IF(K1904&gt;=0.75,1,0))+IF(J1904&lt;=0.7,2,IF(J1904&lt;=0.85,1,0))+IF(M1904&gt;=8,1,0))</x:f>
        <x:v>4</x:v>
      </x:c>
      <x:c r="AD1904" t="str">
        <x:f>IF(AND(O1904&lt;&gt;"High",AC1904&gt;=Assumptions!$B$10,AA1904&gt;0),"Priority Growth",IF(AND(O1904="Low",AA1904&gt;0),"Maintain","Watch"))</x:f>
        <x:v>Maintain</x:v>
      </x:c>
      <x:c r="AE1904" s="60" t="n">
        <x:f>MAX(AA1904,0)*N1904</x:f>
        <x:v>61.362639057664005</x:v>
      </x:c>
      <x:c r="AF1904" t="str">
        <x:f>IF(AND(AA1904&gt;=Assumptions!$B$11,O1904&lt;&gt;"High",OR(N1904&gt;=Assumptions!$B$12,M1904&lt;=6)),"High","Standard")</x:f>
        <x:v>Standard</x:v>
      </x:c>
    </x:row>
    <x:row r="1905">
      <x:c r="A1905" t="str">
        <x:f>'Raw_Data'!A1905</x:f>
        <x:v>C01904</x:v>
      </x:c>
      <x:c r="B1905" t="n">
        <x:f>'Raw_Data'!B1905</x:f>
        <x:v>50</x:v>
      </x:c>
      <x:c r="C1905" s="30" t="n">
        <x:f>'Raw_Data'!C1905</x:f>
        <x:v>101271</x:v>
      </x:c>
      <x:c r="D1905" t="n">
        <x:f>'Raw_Data'!D1905</x:f>
        <x:v>639</x:v>
      </x:c>
      <x:c r="E1905" t="n">
        <x:f>'Raw_Data'!E1905</x:f>
        <x:v>20</x:v>
      </x:c>
      <x:c r="F1905" t="str">
        <x:f>PROPER(TRIM('Raw_Data'!F1905))</x:f>
        <x:v>Gold</x:v>
      </x:c>
      <x:c r="G1905" t="str">
        <x:f>PROPER(TRIM('Raw_Data'!G1905))</x:f>
        <x:v>Digital</x:v>
      </x:c>
      <x:c r="H1905" s="60" t="n">
        <x:f>'Raw_Data'!H1905</x:f>
        <x:v>13897</x:v>
      </x:c>
      <x:c r="I1905" s="60" t="n">
        <x:f>'Raw_Data'!I1905</x:f>
        <x:v>1434.52</x:v>
      </x:c>
      <x:c r="J1905" s="32" t="n">
        <x:f>'Raw_Data'!J1905</x:f>
        <x:v>0.446</x:v>
      </x:c>
      <x:c r="K1905" s="32" t="n">
        <x:f>'Raw_Data'!K1905</x:f>
        <x:v>0.763</x:v>
      </x:c>
      <x:c r="L1905" t="n">
        <x:f>'Raw_Data'!L1905</x:f>
        <x:v>0</x:v>
      </x:c>
      <x:c r="M1905" t="n">
        <x:f>IF('Raw_Data'!M1905="",Assumptions!$B$15,'Raw_Data'!M1905)</x:f>
        <x:v>8</x:v>
      </x:c>
      <x:c r="N1905" s="32" t="n">
        <x:f>'Raw_Data'!N1905</x:f>
        <x:v>0.059</x:v>
      </x:c>
      <x:c r="O1905" t="str">
        <x:f>IF(OR(D1905&lt;620,L1905&gt;=2,J1905&gt;0.9),"High",IF(OR(D1905&lt;700,L1905=1,J1905&gt;0.75),"Medium","Low"))</x:f>
        <x:v>Medium</x:v>
      </x:c>
      <x:c r="P1905" s="30" t="n">
        <x:f>XLOOKUP(F1905,Assumptions!$A$4:$A$6,Assumptions!$B$4:$B$6)</x:f>
        <x:v>95</x:v>
      </x:c>
      <x:c r="Q1905" s="32" t="n">
        <x:f>XLOOKUP(F1905,Assumptions!$A$4:$A$6,Assumptions!$C$4:$C$6)</x:f>
        <x:v>0.219</x:v>
      </x:c>
      <x:c r="R1905" s="32" t="n">
        <x:f>XLOOKUP(F1905,Assumptions!$A$4:$A$6,Assumptions!$D$4:$D$6)</x:f>
        <x:v>0.016</x:v>
      </x:c>
      <x:c r="S1905" s="32" t="n">
        <x:f>XLOOKUP(F1905,Assumptions!$A$4:$A$6,Assumptions!$E$4:$E$6)</x:f>
        <x:v>0.01</x:v>
      </x:c>
      <x:c r="T1905" s="32" t="n">
        <x:f>XLOOKUP(O1905,Assumptions!$H$4:$H$6,Assumptions!$I$4:$I$6)</x:f>
        <x:v>0.012</x:v>
      </x:c>
      <x:c r="U1905" s="30" t="n">
        <x:f>XLOOKUP(F1905,Assumptions!$A$4:$A$6,Assumptions!$F$4:$F$6)</x:f>
        <x:v>90</x:v>
      </x:c>
      <x:c r="V1905" s="60" t="n">
        <x:f>I1905*12</x:f>
        <x:v>17214.239999999998</x:v>
      </x:c>
      <x:c r="W1905" s="60" t="n">
        <x:f>H1905*J1905*(1-K1905)*Q1905</x:f>
        <x:v>321.698011986</x:v>
      </x:c>
      <x:c r="X1905" s="60" t="n">
        <x:f>V1905*R1905</x:f>
        <x:v>275.42783999999995</x:v>
      </x:c>
      <x:c r="Y1905" s="60" t="n">
        <x:f>V1905*S1905</x:f>
        <x:v>172.14239999999998</x:v>
      </x:c>
      <x:c r="Z1905" s="60" t="n">
        <x:f>H1905*J1905*T1905</x:f>
        <x:v>74.376744</x:v>
      </x:c>
      <x:c r="AA1905" s="60" t="n">
        <x:f>P1905+W1905+X1905-Y1905-Z1905-U1905</x:f>
        <x:v>355.60670798599995</x:v>
      </x:c>
      <x:c r="AB1905" s="32" t="n">
        <x:f>IFERROR(AA1905/(P1905+W1905+X1905),0)</x:f>
        <x:v>0.5137890846955288</x:v>
      </x:c>
      <x:c r="AC1905" t="n">
        <x:f>IF(O1905="High",0,IF(I1905&gt;=1800,3,IF(I1905&gt;=900,2,1))+IF(K1905&gt;=0.9,2,IF(K1905&gt;=0.75,1,0))+IF(J1905&lt;=0.7,2,IF(J1905&lt;=0.85,1,0))+IF(M1905&gt;=8,1,0))</x:f>
        <x:v>6</x:v>
      </x:c>
      <x:c r="AD1905" t="str">
        <x:f>IF(AND(O1905&lt;&gt;"High",AC1905&gt;=Assumptions!$B$10,AA1905&gt;0),"Priority Growth",IF(AND(O1905="Low",AA1905&gt;0),"Maintain","Watch"))</x:f>
        <x:v>Priority Growth</x:v>
      </x:c>
      <x:c r="AE1905" s="60" t="n">
        <x:f>MAX(AA1905,0)*N1905</x:f>
        <x:v>20.980795771173995</x:v>
      </x:c>
      <x:c r="AF1905" t="str">
        <x:f>IF(AND(AA1905&gt;=Assumptions!$B$11,O1905&lt;&gt;"High",OR(N1905&gt;=Assumptions!$B$12,M1905&lt;=6)),"High","Standard")</x:f>
        <x:v>Standard</x:v>
      </x:c>
    </x:row>
    <x:row r="1906">
      <x:c r="A1906" t="str">
        <x:f>'Raw_Data'!A1906</x:f>
        <x:v>C01905</x:v>
      </x:c>
      <x:c r="B1906" t="n">
        <x:f>'Raw_Data'!B1906</x:f>
        <x:v>45</x:v>
      </x:c>
      <x:c r="C1906" s="30" t="n">
        <x:f>'Raw_Data'!C1906</x:f>
        <x:v>127795</x:v>
      </x:c>
      <x:c r="D1906" t="n">
        <x:f>'Raw_Data'!D1906</x:f>
        <x:v>728</x:v>
      </x:c>
      <x:c r="E1906" t="n">
        <x:f>'Raw_Data'!E1906</x:f>
        <x:v>9</x:v>
      </x:c>
      <x:c r="F1906" t="str">
        <x:f>PROPER(TRIM('Raw_Data'!F1906))</x:f>
        <x:v>Platinum</x:v>
      </x:c>
      <x:c r="G1906" t="str">
        <x:f>PROPER(TRIM('Raw_Data'!G1906))</x:f>
        <x:v>Direct Mail</x:v>
      </x:c>
      <x:c r="H1906" s="60" t="n">
        <x:f>'Raw_Data'!H1906</x:f>
        <x:v>29478</x:v>
      </x:c>
      <x:c r="I1906" s="60" t="n">
        <x:f>'Raw_Data'!I1906</x:f>
        <x:v>3016.8</x:v>
      </x:c>
      <x:c r="J1906" s="32" t="n">
        <x:f>'Raw_Data'!J1906</x:f>
        <x:v>0.394</x:v>
      </x:c>
      <x:c r="K1906" s="32" t="n">
        <x:f>'Raw_Data'!K1906</x:f>
        <x:v>0.866</x:v>
      </x:c>
      <x:c r="L1906" t="n">
        <x:f>'Raw_Data'!L1906</x:f>
        <x:v>0</x:v>
      </x:c>
      <x:c r="M1906" t="n">
        <x:f>IF('Raw_Data'!M1906="",Assumptions!$B$15,'Raw_Data'!M1906)</x:f>
        <x:v>7.370408870408871</x:v>
      </x:c>
      <x:c r="N1906" s="32" t="n">
        <x:f>'Raw_Data'!N1906</x:f>
        <x:v>0.178</x:v>
      </x:c>
      <x:c r="O1906" t="str">
        <x:f>IF(OR(D1906&lt;620,L1906&gt;=2,J1906&gt;0.9),"High",IF(OR(D1906&lt;700,L1906=1,J1906&gt;0.75),"Medium","Low"))</x:f>
        <x:v>Low</x:v>
      </x:c>
      <x:c r="P1906" s="30" t="n">
        <x:f>XLOOKUP(F1906,Assumptions!$A$4:$A$6,Assumptions!$B$4:$B$6)</x:f>
        <x:v>195</x:v>
      </x:c>
      <x:c r="Q1906" s="32" t="n">
        <x:f>XLOOKUP(F1906,Assumptions!$A$4:$A$6,Assumptions!$C$4:$C$6)</x:f>
        <x:v>0.199</x:v>
      </x:c>
      <x:c r="R1906" s="32" t="n">
        <x:f>XLOOKUP(F1906,Assumptions!$A$4:$A$6,Assumptions!$D$4:$D$6)</x:f>
        <x:v>0.017</x:v>
      </x:c>
      <x:c r="S1906" s="32" t="n">
        <x:f>XLOOKUP(F1906,Assumptions!$A$4:$A$6,Assumptions!$E$4:$E$6)</x:f>
        <x:v>0.013</x:v>
      </x:c>
      <x:c r="T1906" s="32" t="n">
        <x:f>XLOOKUP(O1906,Assumptions!$H$4:$H$6,Assumptions!$I$4:$I$6)</x:f>
        <x:v>0.0035</x:v>
      </x:c>
      <x:c r="U1906" s="30" t="n">
        <x:f>XLOOKUP(F1906,Assumptions!$A$4:$A$6,Assumptions!$F$4:$F$6)</x:f>
        <x:v>140</x:v>
      </x:c>
      <x:c r="V1906" s="60" t="n">
        <x:f>I1906*12</x:f>
        <x:v>36201.600000000006</x:v>
      </x:c>
      <x:c r="W1906" s="60" t="n">
        <x:f>H1906*J1906*(1-K1906)*Q1906</x:f>
        <x:v>309.70777711200003</x:v>
      </x:c>
      <x:c r="X1906" s="60" t="n">
        <x:f>V1906*R1906</x:f>
        <x:v>615.4272000000002</x:v>
      </x:c>
      <x:c r="Y1906" s="60" t="n">
        <x:f>V1906*S1906</x:f>
        <x:v>470.62080000000003</x:v>
      </x:c>
      <x:c r="Z1906" s="60" t="n">
        <x:f>H1906*J1906*T1906</x:f>
        <x:v>40.650162</x:v>
      </x:c>
      <x:c r="AA1906" s="60" t="n">
        <x:f>P1906+W1906+X1906-Y1906-Z1906-U1906</x:f>
        <x:v>468.8640151120003</x:v>
      </x:c>
      <x:c r="AB1906" s="32" t="n">
        <x:f>IFERROR(AA1906/(P1906+W1906+X1906),0)</x:f>
        <x:v>0.4185781398602995</x:v>
      </x:c>
      <x:c r="AC1906" t="n">
        <x:f>IF(O1906="High",0,IF(I1906&gt;=1800,3,IF(I1906&gt;=900,2,1))+IF(K1906&gt;=0.9,2,IF(K1906&gt;=0.75,1,0))+IF(J1906&lt;=0.7,2,IF(J1906&lt;=0.85,1,0))+IF(M1906&gt;=8,1,0))</x:f>
        <x:v>6</x:v>
      </x:c>
      <x:c r="AD1906" t="str">
        <x:f>IF(AND(O1906&lt;&gt;"High",AC1906&gt;=Assumptions!$B$10,AA1906&gt;0),"Priority Growth",IF(AND(O1906="Low",AA1906&gt;0),"Maintain","Watch"))</x:f>
        <x:v>Priority Growth</x:v>
      </x:c>
      <x:c r="AE1906" s="60" t="n">
        <x:f>MAX(AA1906,0)*N1906</x:f>
        <x:v>83.45779468993605</x:v>
      </x:c>
      <x:c r="AF1906" t="str">
        <x:f>IF(AND(AA1906&gt;=Assumptions!$B$11,O1906&lt;&gt;"High",OR(N1906&gt;=Assumptions!$B$12,M1906&lt;=6)),"High","Standard")</x:f>
        <x:v>High</x:v>
      </x:c>
    </x:row>
    <x:row r="1907">
      <x:c r="A1907" t="str">
        <x:f>'Raw_Data'!A1907</x:f>
        <x:v>C01906</x:v>
      </x:c>
      <x:c r="B1907" t="n">
        <x:f>'Raw_Data'!B1907</x:f>
        <x:v>47</x:v>
      </x:c>
      <x:c r="C1907" s="30" t="n">
        <x:f>'Raw_Data'!C1907</x:f>
        <x:v>82090</x:v>
      </x:c>
      <x:c r="D1907" t="n">
        <x:f>'Raw_Data'!D1907</x:f>
        <x:v>768</x:v>
      </x:c>
      <x:c r="E1907" t="n">
        <x:f>'Raw_Data'!E1907</x:f>
        <x:v>25</x:v>
      </x:c>
      <x:c r="F1907" t="str">
        <x:f>PROPER(TRIM('Raw_Data'!F1907))</x:f>
        <x:v>Platinum</x:v>
      </x:c>
      <x:c r="G1907" t="str">
        <x:f>PROPER(TRIM('Raw_Data'!G1907))</x:f>
        <x:v>Digital</x:v>
      </x:c>
      <x:c r="H1907" s="60" t="n">
        <x:f>'Raw_Data'!H1907</x:f>
        <x:v>21879</x:v>
      </x:c>
      <x:c r="I1907" s="60" t="n">
        <x:f>'Raw_Data'!I1907</x:f>
        <x:v>1968.95</x:v>
      </x:c>
      <x:c r="J1907" s="32" t="n">
        <x:f>'Raw_Data'!J1907</x:f>
        <x:v>0.573</x:v>
      </x:c>
      <x:c r="K1907" s="32" t="n">
        <x:f>'Raw_Data'!K1907</x:f>
        <x:v>0.957</x:v>
      </x:c>
      <x:c r="L1907" t="n">
        <x:f>'Raw_Data'!L1907</x:f>
        <x:v>0</x:v>
      </x:c>
      <x:c r="M1907" t="n">
        <x:f>IF('Raw_Data'!M1907="",Assumptions!$B$15,'Raw_Data'!M1907)</x:f>
        <x:v>8</x:v>
      </x:c>
      <x:c r="N1907" s="32" t="n">
        <x:f>'Raw_Data'!N1907</x:f>
        <x:v>0.061</x:v>
      </x:c>
      <x:c r="O1907" t="str">
        <x:f>IF(OR(D1907&lt;620,L1907&gt;=2,J1907&gt;0.9),"High",IF(OR(D1907&lt;700,L1907=1,J1907&gt;0.75),"Medium","Low"))</x:f>
        <x:v>Low</x:v>
      </x:c>
      <x:c r="P1907" s="30" t="n">
        <x:f>XLOOKUP(F1907,Assumptions!$A$4:$A$6,Assumptions!$B$4:$B$6)</x:f>
        <x:v>195</x:v>
      </x:c>
      <x:c r="Q1907" s="32" t="n">
        <x:f>XLOOKUP(F1907,Assumptions!$A$4:$A$6,Assumptions!$C$4:$C$6)</x:f>
        <x:v>0.199</x:v>
      </x:c>
      <x:c r="R1907" s="32" t="n">
        <x:f>XLOOKUP(F1907,Assumptions!$A$4:$A$6,Assumptions!$D$4:$D$6)</x:f>
        <x:v>0.017</x:v>
      </x:c>
      <x:c r="S1907" s="32" t="n">
        <x:f>XLOOKUP(F1907,Assumptions!$A$4:$A$6,Assumptions!$E$4:$E$6)</x:f>
        <x:v>0.013</x:v>
      </x:c>
      <x:c r="T1907" s="32" t="n">
        <x:f>XLOOKUP(O1907,Assumptions!$H$4:$H$6,Assumptions!$I$4:$I$6)</x:f>
        <x:v>0.0035</x:v>
      </x:c>
      <x:c r="U1907" s="30" t="n">
        <x:f>XLOOKUP(F1907,Assumptions!$A$4:$A$6,Assumptions!$F$4:$F$6)</x:f>
        <x:v>140</x:v>
      </x:c>
      <x:c r="V1907" s="60" t="n">
        <x:f>I1907*12</x:f>
        <x:v>23627.4</x:v>
      </x:c>
      <x:c r="W1907" s="60" t="n">
        <x:f>H1907*J1907*(1-K1907)*Q1907</x:f>
        <x:v>107.27625951900009</x:v>
      </x:c>
      <x:c r="X1907" s="60" t="n">
        <x:f>V1907*R1907</x:f>
        <x:v>401.66580000000005</x:v>
      </x:c>
      <x:c r="Y1907" s="60" t="n">
        <x:f>V1907*S1907</x:f>
        <x:v>307.1562</x:v>
      </x:c>
      <x:c r="Z1907" s="60" t="n">
        <x:f>H1907*J1907*T1907</x:f>
        <x:v>43.8783345</x:v>
      </x:c>
      <x:c r="AA1907" s="60" t="n">
        <x:f>P1907+W1907+X1907-Y1907-Z1907-U1907</x:f>
        <x:v>212.90752501900016</x:v>
      </x:c>
      <x:c r="AB1907" s="32" t="n">
        <x:f>IFERROR(AA1907/(P1907+W1907+X1907),0)</x:f>
        <x:v>0.3024503538891805</x:v>
      </x:c>
      <x:c r="AC1907" t="n">
        <x:f>IF(O1907="High",0,IF(I1907&gt;=1800,3,IF(I1907&gt;=900,2,1))+IF(K1907&gt;=0.9,2,IF(K1907&gt;=0.75,1,0))+IF(J1907&lt;=0.7,2,IF(J1907&lt;=0.85,1,0))+IF(M1907&gt;=8,1,0))</x:f>
        <x:v>8</x:v>
      </x:c>
      <x:c r="AD1907" t="str">
        <x:f>IF(AND(O1907&lt;&gt;"High",AC1907&gt;=Assumptions!$B$10,AA1907&gt;0),"Priority Growth",IF(AND(O1907="Low",AA1907&gt;0),"Maintain","Watch"))</x:f>
        <x:v>Priority Growth</x:v>
      </x:c>
      <x:c r="AE1907" s="60" t="n">
        <x:f>MAX(AA1907,0)*N1907</x:f>
        <x:v>12.987359026159009</x:v>
      </x:c>
      <x:c r="AF1907" t="str">
        <x:f>IF(AND(AA1907&gt;=Assumptions!$B$11,O1907&lt;&gt;"High",OR(N1907&gt;=Assumptions!$B$12,M1907&lt;=6)),"High","Standard")</x:f>
        <x:v>Standard</x:v>
      </x:c>
    </x:row>
    <x:row r="1908">
      <x:c r="A1908" t="str">
        <x:f>'Raw_Data'!A1908</x:f>
        <x:v>C01907</x:v>
      </x:c>
      <x:c r="B1908" t="n">
        <x:f>'Raw_Data'!B1908</x:f>
        <x:v>55</x:v>
      </x:c>
      <x:c r="C1908" s="30" t="n">
        <x:f>'Raw_Data'!C1908</x:f>
        <x:v>65450</x:v>
      </x:c>
      <x:c r="D1908" t="n">
        <x:f>'Raw_Data'!D1908</x:f>
        <x:v>720</x:v>
      </x:c>
      <x:c r="E1908" t="n">
        <x:f>'Raw_Data'!E1908</x:f>
        <x:v>39</x:v>
      </x:c>
      <x:c r="F1908" t="str">
        <x:f>PROPER(TRIM('Raw_Data'!F1908))</x:f>
        <x:v>Gold</x:v>
      </x:c>
      <x:c r="G1908" t="str">
        <x:f>PROPER(TRIM('Raw_Data'!G1908))</x:f>
        <x:v>Direct Mail</x:v>
      </x:c>
      <x:c r="H1908" s="60" t="n">
        <x:f>'Raw_Data'!H1908</x:f>
        <x:v>11762</x:v>
      </x:c>
      <x:c r="I1908" s="60" t="n">
        <x:f>'Raw_Data'!I1908</x:f>
        <x:v>1346.5</x:v>
      </x:c>
      <x:c r="J1908" s="32" t="n">
        <x:f>'Raw_Data'!J1908</x:f>
        <x:v>0.377</x:v>
      </x:c>
      <x:c r="K1908" s="32" t="n">
        <x:f>'Raw_Data'!K1908</x:f>
        <x:v>0.957</x:v>
      </x:c>
      <x:c r="L1908" t="n">
        <x:f>'Raw_Data'!L1908</x:f>
        <x:v>0</x:v>
      </x:c>
      <x:c r="M1908" t="n">
        <x:f>IF('Raw_Data'!M1908="",Assumptions!$B$15,'Raw_Data'!M1908)</x:f>
        <x:v>7</x:v>
      </x:c>
      <x:c r="N1908" s="32" t="n">
        <x:f>'Raw_Data'!N1908</x:f>
        <x:v>0.106</x:v>
      </x:c>
      <x:c r="O1908" t="str">
        <x:f>IF(OR(D1908&lt;620,L1908&gt;=2,J1908&gt;0.9),"High",IF(OR(D1908&lt;700,L1908=1,J1908&gt;0.75),"Medium","Low"))</x:f>
        <x:v>Low</x:v>
      </x:c>
      <x:c r="P1908" s="30" t="n">
        <x:f>XLOOKUP(F1908,Assumptions!$A$4:$A$6,Assumptions!$B$4:$B$6)</x:f>
        <x:v>95</x:v>
      </x:c>
      <x:c r="Q1908" s="32" t="n">
        <x:f>XLOOKUP(F1908,Assumptions!$A$4:$A$6,Assumptions!$C$4:$C$6)</x:f>
        <x:v>0.219</x:v>
      </x:c>
      <x:c r="R1908" s="32" t="n">
        <x:f>XLOOKUP(F1908,Assumptions!$A$4:$A$6,Assumptions!$D$4:$D$6)</x:f>
        <x:v>0.016</x:v>
      </x:c>
      <x:c r="S1908" s="32" t="n">
        <x:f>XLOOKUP(F1908,Assumptions!$A$4:$A$6,Assumptions!$E$4:$E$6)</x:f>
        <x:v>0.01</x:v>
      </x:c>
      <x:c r="T1908" s="32" t="n">
        <x:f>XLOOKUP(O1908,Assumptions!$H$4:$H$6,Assumptions!$I$4:$I$6)</x:f>
        <x:v>0.0035</x:v>
      </x:c>
      <x:c r="U1908" s="30" t="n">
        <x:f>XLOOKUP(F1908,Assumptions!$A$4:$A$6,Assumptions!$F$4:$F$6)</x:f>
        <x:v>90</x:v>
      </x:c>
      <x:c r="V1908" s="60" t="n">
        <x:f>I1908*12</x:f>
        <x:v>16158</x:v>
      </x:c>
      <x:c r="W1908" s="60" t="n">
        <x:f>H1908*J1908*(1-K1908)*Q1908</x:f>
        <x:v>41.75755825800004</x:v>
      </x:c>
      <x:c r="X1908" s="60" t="n">
        <x:f>V1908*R1908</x:f>
        <x:v>258.528</x:v>
      </x:c>
      <x:c r="Y1908" s="60" t="n">
        <x:f>V1908*S1908</x:f>
        <x:v>161.58</x:v>
      </x:c>
      <x:c r="Z1908" s="60" t="n">
        <x:f>H1908*J1908*T1908</x:f>
        <x:v>15.519959000000002</x:v>
      </x:c>
      <x:c r="AA1908" s="60" t="n">
        <x:f>P1908+W1908+X1908-Y1908-Z1908-U1908</x:f>
        <x:v>128.18559925800002</x:v>
      </x:c>
      <x:c r="AB1908" s="32" t="n">
        <x:f>IFERROR(AA1908/(P1908+W1908+X1908),0)</x:f>
        <x:v>0.32428606757835104</x:v>
      </x:c>
      <x:c r="AC1908" t="n">
        <x:f>IF(O1908="High",0,IF(I1908&gt;=1800,3,IF(I1908&gt;=900,2,1))+IF(K1908&gt;=0.9,2,IF(K1908&gt;=0.75,1,0))+IF(J1908&lt;=0.7,2,IF(J1908&lt;=0.85,1,0))+IF(M1908&gt;=8,1,0))</x:f>
        <x:v>6</x:v>
      </x:c>
      <x:c r="AD1908" t="str">
        <x:f>IF(AND(O1908&lt;&gt;"High",AC1908&gt;=Assumptions!$B$10,AA1908&gt;0),"Priority Growth",IF(AND(O1908="Low",AA1908&gt;0),"Maintain","Watch"))</x:f>
        <x:v>Priority Growth</x:v>
      </x:c>
      <x:c r="AE1908" s="60" t="n">
        <x:f>MAX(AA1908,0)*N1908</x:f>
        <x:v>13.587673521348002</x:v>
      </x:c>
      <x:c r="AF1908" t="str">
        <x:f>IF(AND(AA1908&gt;=Assumptions!$B$11,O1908&lt;&gt;"High",OR(N1908&gt;=Assumptions!$B$12,M1908&lt;=6)),"High","Standard")</x:f>
        <x:v>Standard</x:v>
      </x:c>
    </x:row>
    <x:row r="1909">
      <x:c r="A1909" t="str">
        <x:f>'Raw_Data'!A1909</x:f>
        <x:v>C01908</x:v>
      </x:c>
      <x:c r="B1909" t="n">
        <x:f>'Raw_Data'!B1909</x:f>
        <x:v>42</x:v>
      </x:c>
      <x:c r="C1909" s="30" t="n">
        <x:f>'Raw_Data'!C1909</x:f>
        <x:v>60174</x:v>
      </x:c>
      <x:c r="D1909" t="n">
        <x:f>'Raw_Data'!D1909</x:f>
        <x:v>638</x:v>
      </x:c>
      <x:c r="E1909" t="n">
        <x:f>'Raw_Data'!E1909</x:f>
        <x:v>53</x:v>
      </x:c>
      <x:c r="F1909" t="str">
        <x:f>PROPER(TRIM('Raw_Data'!F1909))</x:f>
        <x:v>Classic</x:v>
      </x:c>
      <x:c r="G1909" t="str">
        <x:f>PROPER(TRIM('Raw_Data'!G1909))</x:f>
        <x:v>Digital</x:v>
      </x:c>
      <x:c r="H1909" s="60" t="n">
        <x:f>'Raw_Data'!H1909</x:f>
        <x:v>5307</x:v>
      </x:c>
      <x:c r="I1909" s="60" t="n">
        <x:f>'Raw_Data'!I1909</x:f>
        <x:v>733.09</x:v>
      </x:c>
      <x:c r="J1909" s="32" t="n">
        <x:f>'Raw_Data'!J1909</x:f>
        <x:v>0.544</x:v>
      </x:c>
      <x:c r="K1909" s="32" t="n">
        <x:f>'Raw_Data'!K1909</x:f>
        <x:v>0.714</x:v>
      </x:c>
      <x:c r="L1909" t="n">
        <x:f>'Raw_Data'!L1909</x:f>
        <x:v>0</x:v>
      </x:c>
      <x:c r="M1909" t="n">
        <x:f>IF('Raw_Data'!M1909="",Assumptions!$B$15,'Raw_Data'!M1909)</x:f>
        <x:v>9</x:v>
      </x:c>
      <x:c r="N1909" s="32" t="n">
        <x:f>'Raw_Data'!N1909</x:f>
        <x:v>0.02</x:v>
      </x:c>
      <x:c r="O1909" t="str">
        <x:f>IF(OR(D1909&lt;620,L1909&gt;=2,J1909&gt;0.9),"High",IF(OR(D1909&lt;700,L1909=1,J1909&gt;0.75),"Medium","Low"))</x:f>
        <x:v>Medium</x:v>
      </x:c>
      <x:c r="P1909" s="30" t="n">
        <x:f>XLOOKUP(F1909,Assumptions!$A$4:$A$6,Assumptions!$B$4:$B$6)</x:f>
        <x:v>0</x:v>
      </x:c>
      <x:c r="Q1909" s="32" t="n">
        <x:f>XLOOKUP(F1909,Assumptions!$A$4:$A$6,Assumptions!$C$4:$C$6)</x:f>
        <x:v>0.229</x:v>
      </x:c>
      <x:c r="R1909" s="32" t="n">
        <x:f>XLOOKUP(F1909,Assumptions!$A$4:$A$6,Assumptions!$D$4:$D$6)</x:f>
        <x:v>0.015</x:v>
      </x:c>
      <x:c r="S1909" s="32" t="n">
        <x:f>XLOOKUP(F1909,Assumptions!$A$4:$A$6,Assumptions!$E$4:$E$6)</x:f>
        <x:v>0.0075</x:v>
      </x:c>
      <x:c r="T1909" s="32" t="n">
        <x:f>XLOOKUP(O1909,Assumptions!$H$4:$H$6,Assumptions!$I$4:$I$6)</x:f>
        <x:v>0.012</x:v>
      </x:c>
      <x:c r="U1909" s="30" t="n">
        <x:f>XLOOKUP(F1909,Assumptions!$A$4:$A$6,Assumptions!$F$4:$F$6)</x:f>
        <x:v>60</x:v>
      </x:c>
      <x:c r="V1909" s="60" t="n">
        <x:f>I1909*12</x:f>
        <x:v>8797.08</x:v>
      </x:c>
      <x:c r="W1909" s="60" t="n">
        <x:f>H1909*J1909*(1-K1909)*Q1909</x:f>
        <x:v>189.08170195200003</x:v>
      </x:c>
      <x:c r="X1909" s="60" t="n">
        <x:f>V1909*R1909</x:f>
        <x:v>131.9562</x:v>
      </x:c>
      <x:c r="Y1909" s="60" t="n">
        <x:f>V1909*S1909</x:f>
        <x:v>65.9781</x:v>
      </x:c>
      <x:c r="Z1909" s="60" t="n">
        <x:f>H1909*J1909*T1909</x:f>
        <x:v>34.644096000000005</x:v>
      </x:c>
      <x:c r="AA1909" s="60" t="n">
        <x:f>P1909+W1909+X1909-Y1909-Z1909-U1909</x:f>
        <x:v>160.41570595200005</x:v>
      </x:c>
      <x:c r="AB1909" s="32" t="n">
        <x:f>IFERROR(AA1909/(P1909+W1909+X1909),0)</x:f>
        <x:v>0.4996784023837304</x:v>
      </x:c>
      <x:c r="AC1909" t="n">
        <x:f>IF(O1909="High",0,IF(I1909&gt;=1800,3,IF(I1909&gt;=900,2,1))+IF(K1909&gt;=0.9,2,IF(K1909&gt;=0.75,1,0))+IF(J1909&lt;=0.7,2,IF(J1909&lt;=0.85,1,0))+IF(M1909&gt;=8,1,0))</x:f>
        <x:v>4</x:v>
      </x:c>
      <x:c r="AD1909" t="str">
        <x:f>IF(AND(O1909&lt;&gt;"High",AC1909&gt;=Assumptions!$B$10,AA1909&gt;0),"Priority Growth",IF(AND(O1909="Low",AA1909&gt;0),"Maintain","Watch"))</x:f>
        <x:v>Watch</x:v>
      </x:c>
      <x:c r="AE1909" s="60" t="n">
        <x:f>MAX(AA1909,0)*N1909</x:f>
        <x:v>3.208314119040001</x:v>
      </x:c>
      <x:c r="AF1909" t="str">
        <x:f>IF(AND(AA1909&gt;=Assumptions!$B$11,O1909&lt;&gt;"High",OR(N1909&gt;=Assumptions!$B$12,M1909&lt;=6)),"High","Standard")</x:f>
        <x:v>Standard</x:v>
      </x:c>
    </x:row>
    <x:row r="1910">
      <x:c r="A1910" t="str">
        <x:f>'Raw_Data'!A1910</x:f>
        <x:v>C01909</x:v>
      </x:c>
      <x:c r="B1910" t="n">
        <x:f>'Raw_Data'!B1910</x:f>
        <x:v>46</x:v>
      </x:c>
      <x:c r="C1910" s="30" t="n">
        <x:f>'Raw_Data'!C1910</x:f>
        <x:v>86631</x:v>
      </x:c>
      <x:c r="D1910" t="n">
        <x:f>'Raw_Data'!D1910</x:f>
        <x:v>573</x:v>
      </x:c>
      <x:c r="E1910" t="n">
        <x:f>'Raw_Data'!E1910</x:f>
        <x:v>91</x:v>
      </x:c>
      <x:c r="F1910" t="str">
        <x:f>PROPER(TRIM('Raw_Data'!F1910))</x:f>
        <x:v>Classic</x:v>
      </x:c>
      <x:c r="G1910" t="str">
        <x:f>PROPER(TRIM('Raw_Data'!G1910))</x:f>
        <x:v>Digital</x:v>
      </x:c>
      <x:c r="H1910" s="60" t="n">
        <x:f>'Raw_Data'!H1910</x:f>
        <x:v>1160</x:v>
      </x:c>
      <x:c r="I1910" s="60" t="n">
        <x:f>'Raw_Data'!I1910</x:f>
        <x:v>751.16</x:v>
      </x:c>
      <x:c r="J1910" s="32" t="n">
        <x:f>'Raw_Data'!J1910</x:f>
        <x:v>0.439</x:v>
      </x:c>
      <x:c r="K1910" s="32" t="n">
        <x:f>'Raw_Data'!K1910</x:f>
        <x:v>0.686</x:v>
      </x:c>
      <x:c r="L1910" t="n">
        <x:f>'Raw_Data'!L1910</x:f>
        <x:v>0</x:v>
      </x:c>
      <x:c r="M1910" t="n">
        <x:f>IF('Raw_Data'!M1910="",Assumptions!$B$15,'Raw_Data'!M1910)</x:f>
        <x:v>9</x:v>
      </x:c>
      <x:c r="N1910" s="32" t="n">
        <x:f>'Raw_Data'!N1910</x:f>
        <x:v>0.02</x:v>
      </x:c>
      <x:c r="O1910" t="str">
        <x:f>IF(OR(D1910&lt;620,L1910&gt;=2,J1910&gt;0.9),"High",IF(OR(D1910&lt;700,L1910=1,J1910&gt;0.75),"Medium","Low"))</x:f>
        <x:v>High</x:v>
      </x:c>
      <x:c r="P1910" s="30" t="n">
        <x:f>XLOOKUP(F1910,Assumptions!$A$4:$A$6,Assumptions!$B$4:$B$6)</x:f>
        <x:v>0</x:v>
      </x:c>
      <x:c r="Q1910" s="32" t="n">
        <x:f>XLOOKUP(F1910,Assumptions!$A$4:$A$6,Assumptions!$C$4:$C$6)</x:f>
        <x:v>0.229</x:v>
      </x:c>
      <x:c r="R1910" s="32" t="n">
        <x:f>XLOOKUP(F1910,Assumptions!$A$4:$A$6,Assumptions!$D$4:$D$6)</x:f>
        <x:v>0.015</x:v>
      </x:c>
      <x:c r="S1910" s="32" t="n">
        <x:f>XLOOKUP(F1910,Assumptions!$A$4:$A$6,Assumptions!$E$4:$E$6)</x:f>
        <x:v>0.0075</x:v>
      </x:c>
      <x:c r="T1910" s="32" t="n">
        <x:f>XLOOKUP(O1910,Assumptions!$H$4:$H$6,Assumptions!$I$4:$I$6)</x:f>
        <x:v>0.045</x:v>
      </x:c>
      <x:c r="U1910" s="30" t="n">
        <x:f>XLOOKUP(F1910,Assumptions!$A$4:$A$6,Assumptions!$F$4:$F$6)</x:f>
        <x:v>60</x:v>
      </x:c>
      <x:c r="V1910" s="60" t="n">
        <x:f>I1910*12</x:f>
        <x:v>9013.92</x:v>
      </x:c>
      <x:c r="W1910" s="60" t="n">
        <x:f>H1910*J1910*(1-K1910)*Q1910</x:f>
        <x:v>36.61741144</x:v>
      </x:c>
      <x:c r="X1910" s="60" t="n">
        <x:f>V1910*R1910</x:f>
        <x:v>135.2088</x:v>
      </x:c>
      <x:c r="Y1910" s="60" t="n">
        <x:f>V1910*S1910</x:f>
        <x:v>67.6044</x:v>
      </x:c>
      <x:c r="Z1910" s="60" t="n">
        <x:f>H1910*J1910*T1910</x:f>
        <x:v>22.9158</x:v>
      </x:c>
      <x:c r="AA1910" s="60" t="n">
        <x:f>P1910+W1910+X1910-Y1910-Z1910-U1910</x:f>
        <x:v>21.306011440000006</x:v>
      </x:c>
      <x:c r="AB1910" s="32" t="n">
        <x:f>IFERROR(AA1910/(P1910+W1910+X1910),0)</x:f>
        <x:v>0.12399744638168811</x:v>
      </x:c>
      <x:c r="AC1910" t="n">
        <x:f>IF(O1910="High",0,IF(I1910&gt;=1800,3,IF(I1910&gt;=900,2,1))+IF(K1910&gt;=0.9,2,IF(K1910&gt;=0.75,1,0))+IF(J1910&lt;=0.7,2,IF(J1910&lt;=0.85,1,0))+IF(M1910&gt;=8,1,0))</x:f>
        <x:v>0</x:v>
      </x:c>
      <x:c r="AD1910" t="str">
        <x:f>IF(AND(O1910&lt;&gt;"High",AC1910&gt;=Assumptions!$B$10,AA1910&gt;0),"Priority Growth",IF(AND(O1910="Low",AA1910&gt;0),"Maintain","Watch"))</x:f>
        <x:v>Watch</x:v>
      </x:c>
      <x:c r="AE1910" s="60" t="n">
        <x:f>MAX(AA1910,0)*N1910</x:f>
        <x:v>0.4261202288000001</x:v>
      </x:c>
      <x:c r="AF1910" t="str">
        <x:f>IF(AND(AA1910&gt;=Assumptions!$B$11,O1910&lt;&gt;"High",OR(N1910&gt;=Assumptions!$B$12,M1910&lt;=6)),"High","Standard")</x:f>
        <x:v>Standard</x:v>
      </x:c>
    </x:row>
    <x:row r="1911">
      <x:c r="A1911" t="str">
        <x:f>'Raw_Data'!A1911</x:f>
        <x:v>C01910</x:v>
      </x:c>
      <x:c r="B1911" t="n">
        <x:f>'Raw_Data'!B1911</x:f>
        <x:v>38</x:v>
      </x:c>
      <x:c r="C1911" s="30" t="n">
        <x:f>'Raw_Data'!C1911</x:f>
        <x:v>54658</x:v>
      </x:c>
      <x:c r="D1911" t="n">
        <x:f>'Raw_Data'!D1911</x:f>
        <x:v>777</x:v>
      </x:c>
      <x:c r="E1911" t="n">
        <x:f>'Raw_Data'!E1911</x:f>
        <x:v>86</x:v>
      </x:c>
      <x:c r="F1911" t="str">
        <x:f>PROPER(TRIM('Raw_Data'!F1911))</x:f>
        <x:v>Classic</x:v>
      </x:c>
      <x:c r="G1911" t="str">
        <x:f>PROPER(TRIM('Raw_Data'!G1911))</x:f>
        <x:v>Digital</x:v>
      </x:c>
      <x:c r="H1911" s="60" t="n">
        <x:f>'Raw_Data'!H1911</x:f>
        <x:v>9383</x:v>
      </x:c>
      <x:c r="I1911" s="60" t="n">
        <x:f>'Raw_Data'!I1911</x:f>
        <x:v>805.38</x:v>
      </x:c>
      <x:c r="J1911" s="32" t="n">
        <x:f>'Raw_Data'!J1911</x:f>
        <x:v>0.266</x:v>
      </x:c>
      <x:c r="K1911" s="32" t="n">
        <x:f>'Raw_Data'!K1911</x:f>
        <x:v>0.864</x:v>
      </x:c>
      <x:c r="L1911" t="n">
        <x:f>'Raw_Data'!L1911</x:f>
        <x:v>0</x:v>
      </x:c>
      <x:c r="M1911" t="n">
        <x:f>IF('Raw_Data'!M1911="",Assumptions!$B$15,'Raw_Data'!M1911)</x:f>
        <x:v>9</x:v>
      </x:c>
      <x:c r="N1911" s="32" t="n">
        <x:f>'Raw_Data'!N1911</x:f>
        <x:v>0.02</x:v>
      </x:c>
      <x:c r="O1911" t="str">
        <x:f>IF(OR(D1911&lt;620,L1911&gt;=2,J1911&gt;0.9),"High",IF(OR(D1911&lt;700,L1911=1,J1911&gt;0.75),"Medium","Low"))</x:f>
        <x:v>Low</x:v>
      </x:c>
      <x:c r="P1911" s="30" t="n">
        <x:f>XLOOKUP(F1911,Assumptions!$A$4:$A$6,Assumptions!$B$4:$B$6)</x:f>
        <x:v>0</x:v>
      </x:c>
      <x:c r="Q1911" s="32" t="n">
        <x:f>XLOOKUP(F1911,Assumptions!$A$4:$A$6,Assumptions!$C$4:$C$6)</x:f>
        <x:v>0.229</x:v>
      </x:c>
      <x:c r="R1911" s="32" t="n">
        <x:f>XLOOKUP(F1911,Assumptions!$A$4:$A$6,Assumptions!$D$4:$D$6)</x:f>
        <x:v>0.015</x:v>
      </x:c>
      <x:c r="S1911" s="32" t="n">
        <x:f>XLOOKUP(F1911,Assumptions!$A$4:$A$6,Assumptions!$E$4:$E$6)</x:f>
        <x:v>0.0075</x:v>
      </x:c>
      <x:c r="T1911" s="32" t="n">
        <x:f>XLOOKUP(O1911,Assumptions!$H$4:$H$6,Assumptions!$I$4:$I$6)</x:f>
        <x:v>0.0035</x:v>
      </x:c>
      <x:c r="U1911" s="30" t="n">
        <x:f>XLOOKUP(F1911,Assumptions!$A$4:$A$6,Assumptions!$F$4:$F$6)</x:f>
        <x:v>60</x:v>
      </x:c>
      <x:c r="V1911" s="60" t="n">
        <x:f>I1911*12</x:f>
        <x:v>9664.56</x:v>
      </x:c>
      <x:c r="W1911" s="60" t="n">
        <x:f>H1911*J1911*(1-K1911)*Q1911</x:f>
        <x:v>77.73162443200002</x:v>
      </x:c>
      <x:c r="X1911" s="60" t="n">
        <x:f>V1911*R1911</x:f>
        <x:v>144.96839999999997</x:v>
      </x:c>
      <x:c r="Y1911" s="60" t="n">
        <x:f>V1911*S1911</x:f>
        <x:v>72.48419999999999</x:v>
      </x:c>
      <x:c r="Z1911" s="60" t="n">
        <x:f>H1911*J1911*T1911</x:f>
        <x:v>8.735573</x:v>
      </x:c>
      <x:c r="AA1911" s="60" t="n">
        <x:f>P1911+W1911+X1911-Y1911-Z1911-U1911</x:f>
        <x:v>81.48025143200002</x:v>
      </x:c>
      <x:c r="AB1911" s="32" t="n">
        <x:f>IFERROR(AA1911/(P1911+W1911+X1911),0)</x:f>
        <x:v>0.36587446112687555</x:v>
      </x:c>
      <x:c r="AC1911" t="n">
        <x:f>IF(O1911="High",0,IF(I1911&gt;=1800,3,IF(I1911&gt;=900,2,1))+IF(K1911&gt;=0.9,2,IF(K1911&gt;=0.75,1,0))+IF(J1911&lt;=0.7,2,IF(J1911&lt;=0.85,1,0))+IF(M1911&gt;=8,1,0))</x:f>
        <x:v>5</x:v>
      </x:c>
      <x:c r="AD1911" t="str">
        <x:f>IF(AND(O1911&lt;&gt;"High",AC1911&gt;=Assumptions!$B$10,AA1911&gt;0),"Priority Growth",IF(AND(O1911="Low",AA1911&gt;0),"Maintain","Watch"))</x:f>
        <x:v>Maintain</x:v>
      </x:c>
      <x:c r="AE1911" s="60" t="n">
        <x:f>MAX(AA1911,0)*N1911</x:f>
        <x:v>1.6296050286400003</x:v>
      </x:c>
      <x:c r="AF1911" t="str">
        <x:f>IF(AND(AA1911&gt;=Assumptions!$B$11,O1911&lt;&gt;"High",OR(N1911&gt;=Assumptions!$B$12,M1911&lt;=6)),"High","Standard")</x:f>
        <x:v>Standard</x:v>
      </x:c>
    </x:row>
    <x:row r="1912">
      <x:c r="A1912" t="str">
        <x:f>'Raw_Data'!A1912</x:f>
        <x:v>C01911</x:v>
      </x:c>
      <x:c r="B1912" t="n">
        <x:f>'Raw_Data'!B1912</x:f>
        <x:v>33</x:v>
      </x:c>
      <x:c r="C1912" s="30" t="n">
        <x:f>'Raw_Data'!C1912</x:f>
        <x:v>39452</x:v>
      </x:c>
      <x:c r="D1912" t="n">
        <x:f>'Raw_Data'!D1912</x:f>
        <x:v>616</x:v>
      </x:c>
      <x:c r="E1912" t="n">
        <x:f>'Raw_Data'!E1912</x:f>
        <x:v>75</x:v>
      </x:c>
      <x:c r="F1912" t="str">
        <x:f>PROPER(TRIM('Raw_Data'!F1912))</x:f>
        <x:v>Classic</x:v>
      </x:c>
      <x:c r="G1912" t="str">
        <x:f>PROPER(TRIM('Raw_Data'!G1912))</x:f>
        <x:v>Branch</x:v>
      </x:c>
      <x:c r="H1912" s="60" t="n">
        <x:f>'Raw_Data'!H1912</x:f>
        <x:v>2190</x:v>
      </x:c>
      <x:c r="I1912" s="60" t="n">
        <x:f>'Raw_Data'!I1912</x:f>
        <x:v>841.27</x:v>
      </x:c>
      <x:c r="J1912" s="32" t="n">
        <x:f>'Raw_Data'!J1912</x:f>
        <x:v>0.467</x:v>
      </x:c>
      <x:c r="K1912" s="32" t="n">
        <x:f>'Raw_Data'!K1912</x:f>
        <x:v>0.683</x:v>
      </x:c>
      <x:c r="L1912" t="n">
        <x:f>'Raw_Data'!L1912</x:f>
        <x:v>0</x:v>
      </x:c>
      <x:c r="M1912" t="n">
        <x:f>IF('Raw_Data'!M1912="",Assumptions!$B$15,'Raw_Data'!M1912)</x:f>
        <x:v>7</x:v>
      </x:c>
      <x:c r="N1912" s="32" t="n">
        <x:f>'Raw_Data'!N1912</x:f>
        <x:v>0.118</x:v>
      </x:c>
      <x:c r="O1912" t="str">
        <x:f>IF(OR(D1912&lt;620,L1912&gt;=2,J1912&gt;0.9),"High",IF(OR(D1912&lt;700,L1912=1,J1912&gt;0.75),"Medium","Low"))</x:f>
        <x:v>High</x:v>
      </x:c>
      <x:c r="P1912" s="30" t="n">
        <x:f>XLOOKUP(F1912,Assumptions!$A$4:$A$6,Assumptions!$B$4:$B$6)</x:f>
        <x:v>0</x:v>
      </x:c>
      <x:c r="Q1912" s="32" t="n">
        <x:f>XLOOKUP(F1912,Assumptions!$A$4:$A$6,Assumptions!$C$4:$C$6)</x:f>
        <x:v>0.229</x:v>
      </x:c>
      <x:c r="R1912" s="32" t="n">
        <x:f>XLOOKUP(F1912,Assumptions!$A$4:$A$6,Assumptions!$D$4:$D$6)</x:f>
        <x:v>0.015</x:v>
      </x:c>
      <x:c r="S1912" s="32" t="n">
        <x:f>XLOOKUP(F1912,Assumptions!$A$4:$A$6,Assumptions!$E$4:$E$6)</x:f>
        <x:v>0.0075</x:v>
      </x:c>
      <x:c r="T1912" s="32" t="n">
        <x:f>XLOOKUP(O1912,Assumptions!$H$4:$H$6,Assumptions!$I$4:$I$6)</x:f>
        <x:v>0.045</x:v>
      </x:c>
      <x:c r="U1912" s="30" t="n">
        <x:f>XLOOKUP(F1912,Assumptions!$A$4:$A$6,Assumptions!$F$4:$F$6)</x:f>
        <x:v>60</x:v>
      </x:c>
      <x:c r="V1912" s="60" t="n">
        <x:f>I1912*12</x:f>
        <x:v>10095.24</x:v>
      </x:c>
      <x:c r="W1912" s="60" t="n">
        <x:f>H1912*J1912*(1-K1912)*Q1912</x:f>
        <x:v>74.24303889</x:v>
      </x:c>
      <x:c r="X1912" s="60" t="n">
        <x:f>V1912*R1912</x:f>
        <x:v>151.4286</x:v>
      </x:c>
      <x:c r="Y1912" s="60" t="n">
        <x:f>V1912*S1912</x:f>
        <x:v>75.7143</x:v>
      </x:c>
      <x:c r="Z1912" s="60" t="n">
        <x:f>H1912*J1912*T1912</x:f>
        <x:v>46.02285</x:v>
      </x:c>
      <x:c r="AA1912" s="60" t="n">
        <x:f>P1912+W1912+X1912-Y1912-Z1912-U1912</x:f>
        <x:v>43.93448889000001</x:v>
      </x:c>
      <x:c r="AB1912" s="32" t="n">
        <x:f>IFERROR(AA1912/(P1912+W1912+X1912),0)</x:f>
        <x:v>0.19468325353641433</x:v>
      </x:c>
      <x:c r="AC1912" t="n">
        <x:f>IF(O1912="High",0,IF(I1912&gt;=1800,3,IF(I1912&gt;=900,2,1))+IF(K1912&gt;=0.9,2,IF(K1912&gt;=0.75,1,0))+IF(J1912&lt;=0.7,2,IF(J1912&lt;=0.85,1,0))+IF(M1912&gt;=8,1,0))</x:f>
        <x:v>0</x:v>
      </x:c>
      <x:c r="AD1912" t="str">
        <x:f>IF(AND(O1912&lt;&gt;"High",AC1912&gt;=Assumptions!$B$10,AA1912&gt;0),"Priority Growth",IF(AND(O1912="Low",AA1912&gt;0),"Maintain","Watch"))</x:f>
        <x:v>Watch</x:v>
      </x:c>
      <x:c r="AE1912" s="60" t="n">
        <x:f>MAX(AA1912,0)*N1912</x:f>
        <x:v>5.1842696890200015</x:v>
      </x:c>
      <x:c r="AF1912" t="str">
        <x:f>IF(AND(AA1912&gt;=Assumptions!$B$11,O1912&lt;&gt;"High",OR(N1912&gt;=Assumptions!$B$12,M1912&lt;=6)),"High","Standard")</x:f>
        <x:v>Standard</x:v>
      </x:c>
    </x:row>
    <x:row r="1913">
      <x:c r="A1913" t="str">
        <x:f>'Raw_Data'!A1913</x:f>
        <x:v>C01912</x:v>
      </x:c>
      <x:c r="B1913" t="n">
        <x:f>'Raw_Data'!B1913</x:f>
        <x:v>38</x:v>
      </x:c>
      <x:c r="C1913" s="30" t="n">
        <x:f>'Raw_Data'!C1913</x:f>
        <x:v>89425</x:v>
      </x:c>
      <x:c r="D1913" t="n">
        <x:f>'Raw_Data'!D1913</x:f>
        <x:v>656</x:v>
      </x:c>
      <x:c r="E1913" t="n">
        <x:f>'Raw_Data'!E1913</x:f>
        <x:v>51</x:v>
      </x:c>
      <x:c r="F1913" t="str">
        <x:f>PROPER(TRIM('Raw_Data'!F1913))</x:f>
        <x:v>Gold</x:v>
      </x:c>
      <x:c r="G1913" t="str">
        <x:f>PROPER(TRIM('Raw_Data'!G1913))</x:f>
        <x:v>Direct Mail</x:v>
      </x:c>
      <x:c r="H1913" s="60" t="n">
        <x:f>'Raw_Data'!H1913</x:f>
        <x:v>13063</x:v>
      </x:c>
      <x:c r="I1913" s="60" t="n">
        <x:f>'Raw_Data'!I1913</x:f>
        <x:v>1451.4</x:v>
      </x:c>
      <x:c r="J1913" s="32" t="n">
        <x:f>'Raw_Data'!J1913</x:f>
        <x:v>0.626</x:v>
      </x:c>
      <x:c r="K1913" s="32" t="n">
        <x:f>'Raw_Data'!K1913</x:f>
        <x:v>0.734</x:v>
      </x:c>
      <x:c r="L1913" t="n">
        <x:f>'Raw_Data'!L1913</x:f>
        <x:v>0</x:v>
      </x:c>
      <x:c r="M1913" t="n">
        <x:f>IF('Raw_Data'!M1913="",Assumptions!$B$15,'Raw_Data'!M1913)</x:f>
        <x:v>6</x:v>
      </x:c>
      <x:c r="N1913" s="32" t="n">
        <x:f>'Raw_Data'!N1913</x:f>
        <x:v>0.127</x:v>
      </x:c>
      <x:c r="O1913" t="str">
        <x:f>IF(OR(D1913&lt;620,L1913&gt;=2,J1913&gt;0.9),"High",IF(OR(D1913&lt;700,L1913=1,J1913&gt;0.75),"Medium","Low"))</x:f>
        <x:v>Medium</x:v>
      </x:c>
      <x:c r="P1913" s="30" t="n">
        <x:f>XLOOKUP(F1913,Assumptions!$A$4:$A$6,Assumptions!$B$4:$B$6)</x:f>
        <x:v>95</x:v>
      </x:c>
      <x:c r="Q1913" s="32" t="n">
        <x:f>XLOOKUP(F1913,Assumptions!$A$4:$A$6,Assumptions!$C$4:$C$6)</x:f>
        <x:v>0.219</x:v>
      </x:c>
      <x:c r="R1913" s="32" t="n">
        <x:f>XLOOKUP(F1913,Assumptions!$A$4:$A$6,Assumptions!$D$4:$D$6)</x:f>
        <x:v>0.016</x:v>
      </x:c>
      <x:c r="S1913" s="32" t="n">
        <x:f>XLOOKUP(F1913,Assumptions!$A$4:$A$6,Assumptions!$E$4:$E$6)</x:f>
        <x:v>0.01</x:v>
      </x:c>
      <x:c r="T1913" s="32" t="n">
        <x:f>XLOOKUP(O1913,Assumptions!$H$4:$H$6,Assumptions!$I$4:$I$6)</x:f>
        <x:v>0.012</x:v>
      </x:c>
      <x:c r="U1913" s="30" t="n">
        <x:f>XLOOKUP(F1913,Assumptions!$A$4:$A$6,Assumptions!$F$4:$F$6)</x:f>
        <x:v>90</x:v>
      </x:c>
      <x:c r="V1913" s="60" t="n">
        <x:f>I1913*12</x:f>
        <x:v>17416.800000000003</x:v>
      </x:c>
      <x:c r="W1913" s="60" t="n">
        <x:f>H1913*J1913*(1-K1913)*Q1913</x:f>
        <x:v>476.368473252</x:v>
      </x:c>
      <x:c r="X1913" s="60" t="n">
        <x:f>V1913*R1913</x:f>
        <x:v>278.66880000000003</x:v>
      </x:c>
      <x:c r="Y1913" s="60" t="n">
        <x:f>V1913*S1913</x:f>
        <x:v>174.16800000000003</x:v>
      </x:c>
      <x:c r="Z1913" s="60" t="n">
        <x:f>H1913*J1913*T1913</x:f>
        <x:v>98.129256</x:v>
      </x:c>
      <x:c r="AA1913" s="60" t="n">
        <x:f>P1913+W1913+X1913-Y1913-Z1913-U1913</x:f>
        <x:v>487.74001725200014</x:v>
      </x:c>
      <x:c r="AB1913" s="32" t="n">
        <x:f>IFERROR(AA1913/(P1913+W1913+X1913),0)</x:f>
        <x:v>0.5737866239512603</x:v>
      </x:c>
      <x:c r="AC1913" t="n">
        <x:f>IF(O1913="High",0,IF(I1913&gt;=1800,3,IF(I1913&gt;=900,2,1))+IF(K1913&gt;=0.9,2,IF(K1913&gt;=0.75,1,0))+IF(J1913&lt;=0.7,2,IF(J1913&lt;=0.85,1,0))+IF(M1913&gt;=8,1,0))</x:f>
        <x:v>4</x:v>
      </x:c>
      <x:c r="AD1913" t="str">
        <x:f>IF(AND(O1913&lt;&gt;"High",AC1913&gt;=Assumptions!$B$10,AA1913&gt;0),"Priority Growth",IF(AND(O1913="Low",AA1913&gt;0),"Maintain","Watch"))</x:f>
        <x:v>Watch</x:v>
      </x:c>
      <x:c r="AE1913" s="60" t="n">
        <x:f>MAX(AA1913,0)*N1913</x:f>
        <x:v>61.94298219100402</x:v>
      </x:c>
      <x:c r="AF1913" t="str">
        <x:f>IF(AND(AA1913&gt;=Assumptions!$B$11,O1913&lt;&gt;"High",OR(N1913&gt;=Assumptions!$B$12,M1913&lt;=6)),"High","Standard")</x:f>
        <x:v>High</x:v>
      </x:c>
    </x:row>
    <x:row r="1914">
      <x:c r="A1914" t="str">
        <x:f>'Raw_Data'!A1914</x:f>
        <x:v>C01913</x:v>
      </x:c>
      <x:c r="B1914" t="n">
        <x:f>'Raw_Data'!B1914</x:f>
        <x:v>39</x:v>
      </x:c>
      <x:c r="C1914" s="30" t="n">
        <x:f>'Raw_Data'!C1914</x:f>
        <x:v>53690</x:v>
      </x:c>
      <x:c r="D1914" t="n">
        <x:f>'Raw_Data'!D1914</x:f>
        <x:v>642</x:v>
      </x:c>
      <x:c r="E1914" t="n">
        <x:f>'Raw_Data'!E1914</x:f>
        <x:v>27</x:v>
      </x:c>
      <x:c r="F1914" t="str">
        <x:f>PROPER(TRIM('Raw_Data'!F1914))</x:f>
        <x:v>Classic</x:v>
      </x:c>
      <x:c r="G1914" t="str">
        <x:f>PROPER(TRIM('Raw_Data'!G1914))</x:f>
        <x:v>Branch</x:v>
      </x:c>
      <x:c r="H1914" s="60" t="n">
        <x:f>'Raw_Data'!H1914</x:f>
        <x:v>5410</x:v>
      </x:c>
      <x:c r="I1914" s="60" t="n">
        <x:f>'Raw_Data'!I1914</x:f>
        <x:v>954.72</x:v>
      </x:c>
      <x:c r="J1914" s="32" t="n">
        <x:f>'Raw_Data'!J1914</x:f>
        <x:v>0.429</x:v>
      </x:c>
      <x:c r="K1914" s="32" t="n">
        <x:f>'Raw_Data'!K1914</x:f>
        <x:v>0.669</x:v>
      </x:c>
      <x:c r="L1914" t="n">
        <x:f>'Raw_Data'!L1914</x:f>
        <x:v>0</x:v>
      </x:c>
      <x:c r="M1914" t="n">
        <x:f>IF('Raw_Data'!M1914="",Assumptions!$B$15,'Raw_Data'!M1914)</x:f>
        <x:v>9</x:v>
      </x:c>
      <x:c r="N1914" s="32" t="n">
        <x:f>'Raw_Data'!N1914</x:f>
        <x:v>0.02</x:v>
      </x:c>
      <x:c r="O1914" t="str">
        <x:f>IF(OR(D1914&lt;620,L1914&gt;=2,J1914&gt;0.9),"High",IF(OR(D1914&lt;700,L1914=1,J1914&gt;0.75),"Medium","Low"))</x:f>
        <x:v>Medium</x:v>
      </x:c>
      <x:c r="P1914" s="30" t="n">
        <x:f>XLOOKUP(F1914,Assumptions!$A$4:$A$6,Assumptions!$B$4:$B$6)</x:f>
        <x:v>0</x:v>
      </x:c>
      <x:c r="Q1914" s="32" t="n">
        <x:f>XLOOKUP(F1914,Assumptions!$A$4:$A$6,Assumptions!$C$4:$C$6)</x:f>
        <x:v>0.229</x:v>
      </x:c>
      <x:c r="R1914" s="32" t="n">
        <x:f>XLOOKUP(F1914,Assumptions!$A$4:$A$6,Assumptions!$D$4:$D$6)</x:f>
        <x:v>0.015</x:v>
      </x:c>
      <x:c r="S1914" s="32" t="n">
        <x:f>XLOOKUP(F1914,Assumptions!$A$4:$A$6,Assumptions!$E$4:$E$6)</x:f>
        <x:v>0.0075</x:v>
      </x:c>
      <x:c r="T1914" s="32" t="n">
        <x:f>XLOOKUP(O1914,Assumptions!$H$4:$H$6,Assumptions!$I$4:$I$6)</x:f>
        <x:v>0.012</x:v>
      </x:c>
      <x:c r="U1914" s="30" t="n">
        <x:f>XLOOKUP(F1914,Assumptions!$A$4:$A$6,Assumptions!$F$4:$F$6)</x:f>
        <x:v>60</x:v>
      </x:c>
      <x:c r="V1914" s="60" t="n">
        <x:f>I1914*12</x:f>
        <x:v>11456.64</x:v>
      </x:c>
      <x:c r="W1914" s="60" t="n">
        <x:f>H1914*J1914*(1-K1914)*Q1914</x:f>
        <x:v>175.92114110999995</x:v>
      </x:c>
      <x:c r="X1914" s="60" t="n">
        <x:f>V1914*R1914</x:f>
        <x:v>171.84959999999998</x:v>
      </x:c>
      <x:c r="Y1914" s="60" t="n">
        <x:f>V1914*S1914</x:f>
        <x:v>85.92479999999999</x:v>
      </x:c>
      <x:c r="Z1914" s="60" t="n">
        <x:f>H1914*J1914*T1914</x:f>
        <x:v>27.85068</x:v>
      </x:c>
      <x:c r="AA1914" s="60" t="n">
        <x:f>P1914+W1914+X1914-Y1914-Z1914-U1914</x:f>
        <x:v>173.9952611099999</x:v>
      </x:c>
      <x:c r="AB1914" s="32" t="n">
        <x:f>IFERROR(AA1914/(P1914+W1914+X1914),0)</x:f>
        <x:v>0.5003159856250391</x:v>
      </x:c>
      <x:c r="AC1914" t="n">
        <x:f>IF(O1914="High",0,IF(I1914&gt;=1800,3,IF(I1914&gt;=900,2,1))+IF(K1914&gt;=0.9,2,IF(K1914&gt;=0.75,1,0))+IF(J1914&lt;=0.7,2,IF(J1914&lt;=0.85,1,0))+IF(M1914&gt;=8,1,0))</x:f>
        <x:v>5</x:v>
      </x:c>
      <x:c r="AD1914" t="str">
        <x:f>IF(AND(O1914&lt;&gt;"High",AC1914&gt;=Assumptions!$B$10,AA1914&gt;0),"Priority Growth",IF(AND(O1914="Low",AA1914&gt;0),"Maintain","Watch"))</x:f>
        <x:v>Watch</x:v>
      </x:c>
      <x:c r="AE1914" s="60" t="n">
        <x:f>MAX(AA1914,0)*N1914</x:f>
        <x:v>3.479905222199998</x:v>
      </x:c>
      <x:c r="AF1914" t="str">
        <x:f>IF(AND(AA1914&gt;=Assumptions!$B$11,O1914&lt;&gt;"High",OR(N1914&gt;=Assumptions!$B$12,M1914&lt;=6)),"High","Standard")</x:f>
        <x:v>Standard</x:v>
      </x:c>
    </x:row>
    <x:row r="1915">
      <x:c r="A1915" t="str">
        <x:f>'Raw_Data'!A1915</x:f>
        <x:v>C01914</x:v>
      </x:c>
      <x:c r="B1915" t="n">
        <x:f>'Raw_Data'!B1915</x:f>
        <x:v>23</x:v>
      </x:c>
      <x:c r="C1915" s="30" t="n">
        <x:f>'Raw_Data'!C1915</x:f>
        <x:v>94727</x:v>
      </x:c>
      <x:c r="D1915" t="n">
        <x:f>'Raw_Data'!D1915</x:f>
        <x:v>667</x:v>
      </x:c>
      <x:c r="E1915" t="n">
        <x:f>'Raw_Data'!E1915</x:f>
        <x:v>35</x:v>
      </x:c>
      <x:c r="F1915" t="str">
        <x:f>PROPER(TRIM('Raw_Data'!F1915))</x:f>
        <x:v>Gold</x:v>
      </x:c>
      <x:c r="G1915" t="str">
        <x:f>PROPER(TRIM('Raw_Data'!G1915))</x:f>
        <x:v>Digital</x:v>
      </x:c>
      <x:c r="H1915" s="60" t="n">
        <x:f>'Raw_Data'!H1915</x:f>
        <x:v>12509</x:v>
      </x:c>
      <x:c r="I1915" s="60" t="n">
        <x:f>'Raw_Data'!I1915</x:f>
        <x:v>1438.78</x:v>
      </x:c>
      <x:c r="J1915" s="32" t="n">
        <x:f>'Raw_Data'!J1915</x:f>
        <x:v>0.383</x:v>
      </x:c>
      <x:c r="K1915" s="32" t="n">
        <x:f>'Raw_Data'!K1915</x:f>
        <x:v>0.812</x:v>
      </x:c>
      <x:c r="L1915" t="n">
        <x:f>'Raw_Data'!L1915</x:f>
        <x:v>0</x:v>
      </x:c>
      <x:c r="M1915" t="n">
        <x:f>IF('Raw_Data'!M1915="",Assumptions!$B$15,'Raw_Data'!M1915)</x:f>
        <x:v>7</x:v>
      </x:c>
      <x:c r="N1915" s="32" t="n">
        <x:f>'Raw_Data'!N1915</x:f>
        <x:v>0.102</x:v>
      </x:c>
      <x:c r="O1915" t="str">
        <x:f>IF(OR(D1915&lt;620,L1915&gt;=2,J1915&gt;0.9),"High",IF(OR(D1915&lt;700,L1915=1,J1915&gt;0.75),"Medium","Low"))</x:f>
        <x:v>Medium</x:v>
      </x:c>
      <x:c r="P1915" s="30" t="n">
        <x:f>XLOOKUP(F1915,Assumptions!$A$4:$A$6,Assumptions!$B$4:$B$6)</x:f>
        <x:v>95</x:v>
      </x:c>
      <x:c r="Q1915" s="32" t="n">
        <x:f>XLOOKUP(F1915,Assumptions!$A$4:$A$6,Assumptions!$C$4:$C$6)</x:f>
        <x:v>0.219</x:v>
      </x:c>
      <x:c r="R1915" s="32" t="n">
        <x:f>XLOOKUP(F1915,Assumptions!$A$4:$A$6,Assumptions!$D$4:$D$6)</x:f>
        <x:v>0.016</x:v>
      </x:c>
      <x:c r="S1915" s="32" t="n">
        <x:f>XLOOKUP(F1915,Assumptions!$A$4:$A$6,Assumptions!$E$4:$E$6)</x:f>
        <x:v>0.01</x:v>
      </x:c>
      <x:c r="T1915" s="32" t="n">
        <x:f>XLOOKUP(O1915,Assumptions!$H$4:$H$6,Assumptions!$I$4:$I$6)</x:f>
        <x:v>0.012</x:v>
      </x:c>
      <x:c r="U1915" s="30" t="n">
        <x:f>XLOOKUP(F1915,Assumptions!$A$4:$A$6,Assumptions!$F$4:$F$6)</x:f>
        <x:v>90</x:v>
      </x:c>
      <x:c r="V1915" s="60" t="n">
        <x:f>I1915*12</x:f>
        <x:v>17265.36</x:v>
      </x:c>
      <x:c r="W1915" s="60" t="n">
        <x:f>H1915*J1915*(1-K1915)*Q1915</x:f>
        <x:v>197.25286988399995</x:v>
      </x:c>
      <x:c r="X1915" s="60" t="n">
        <x:f>V1915*R1915</x:f>
        <x:v>276.24576</x:v>
      </x:c>
      <x:c r="Y1915" s="60" t="n">
        <x:f>V1915*S1915</x:f>
        <x:v>172.6536</x:v>
      </x:c>
      <x:c r="Z1915" s="60" t="n">
        <x:f>H1915*J1915*T1915</x:f>
        <x:v>57.491364000000004</x:v>
      </x:c>
      <x:c r="AA1915" s="60" t="n">
        <x:f>P1915+W1915+X1915-Y1915-Z1915-U1915</x:f>
        <x:v>248.35366588399995</x:v>
      </x:c>
      <x:c r="AB1915" s="32" t="n">
        <x:f>IFERROR(AA1915/(P1915+W1915+X1915),0)</x:f>
        <x:v>0.4368588644350394</x:v>
      </x:c>
      <x:c r="AC1915" t="n">
        <x:f>IF(O1915="High",0,IF(I1915&gt;=1800,3,IF(I1915&gt;=900,2,1))+IF(K1915&gt;=0.9,2,IF(K1915&gt;=0.75,1,0))+IF(J1915&lt;=0.7,2,IF(J1915&lt;=0.85,1,0))+IF(M1915&gt;=8,1,0))</x:f>
        <x:v>5</x:v>
      </x:c>
      <x:c r="AD1915" t="str">
        <x:f>IF(AND(O1915&lt;&gt;"High",AC1915&gt;=Assumptions!$B$10,AA1915&gt;0),"Priority Growth",IF(AND(O1915="Low",AA1915&gt;0),"Maintain","Watch"))</x:f>
        <x:v>Watch</x:v>
      </x:c>
      <x:c r="AE1915" s="60" t="n">
        <x:f>MAX(AA1915,0)*N1915</x:f>
        <x:v>25.332073920167993</x:v>
      </x:c>
      <x:c r="AF1915" t="str">
        <x:f>IF(AND(AA1915&gt;=Assumptions!$B$11,O1915&lt;&gt;"High",OR(N1915&gt;=Assumptions!$B$12,M1915&lt;=6)),"High","Standard")</x:f>
        <x:v>Standard</x:v>
      </x:c>
    </x:row>
    <x:row r="1916">
      <x:c r="A1916" t="str">
        <x:f>'Raw_Data'!A1916</x:f>
        <x:v>C01915</x:v>
      </x:c>
      <x:c r="B1916" t="n">
        <x:f>'Raw_Data'!B1916</x:f>
        <x:v>35</x:v>
      </x:c>
      <x:c r="C1916" s="30" t="n">
        <x:f>'Raw_Data'!C1916</x:f>
        <x:v>99103</x:v>
      </x:c>
      <x:c r="D1916" t="n">
        <x:f>'Raw_Data'!D1916</x:f>
        <x:v>681</x:v>
      </x:c>
      <x:c r="E1916" t="n">
        <x:f>'Raw_Data'!E1916</x:f>
        <x:v>36</x:v>
      </x:c>
      <x:c r="F1916" t="str">
        <x:f>PROPER(TRIM('Raw_Data'!F1916))</x:f>
        <x:v>Gold</x:v>
      </x:c>
      <x:c r="G1916" t="str">
        <x:f>PROPER(TRIM('Raw_Data'!G1916))</x:f>
        <x:v>Digital</x:v>
      </x:c>
      <x:c r="H1916" s="60" t="n">
        <x:f>'Raw_Data'!H1916</x:f>
        <x:v>16580</x:v>
      </x:c>
      <x:c r="I1916" s="60" t="n">
        <x:f>'Raw_Data'!I1916</x:f>
        <x:v>1318.43</x:v>
      </x:c>
      <x:c r="J1916" s="32" t="n">
        <x:f>'Raw_Data'!J1916</x:f>
        <x:v>0.556</x:v>
      </x:c>
      <x:c r="K1916" s="32" t="n">
        <x:f>'Raw_Data'!K1916</x:f>
        <x:v>0.752</x:v>
      </x:c>
      <x:c r="L1916" t="n">
        <x:f>'Raw_Data'!L1916</x:f>
        <x:v>0</x:v>
      </x:c>
      <x:c r="M1916" t="n">
        <x:f>IF('Raw_Data'!M1916="",Assumptions!$B$15,'Raw_Data'!M1916)</x:f>
        <x:v>4</x:v>
      </x:c>
      <x:c r="N1916" s="32" t="n">
        <x:f>'Raw_Data'!N1916</x:f>
        <x:v>0.29</x:v>
      </x:c>
      <x:c r="O1916" t="str">
        <x:f>IF(OR(D1916&lt;620,L1916&gt;=2,J1916&gt;0.9),"High",IF(OR(D1916&lt;700,L1916=1,J1916&gt;0.75),"Medium","Low"))</x:f>
        <x:v>Medium</x:v>
      </x:c>
      <x:c r="P1916" s="30" t="n">
        <x:f>XLOOKUP(F1916,Assumptions!$A$4:$A$6,Assumptions!$B$4:$B$6)</x:f>
        <x:v>95</x:v>
      </x:c>
      <x:c r="Q1916" s="32" t="n">
        <x:f>XLOOKUP(F1916,Assumptions!$A$4:$A$6,Assumptions!$C$4:$C$6)</x:f>
        <x:v>0.219</x:v>
      </x:c>
      <x:c r="R1916" s="32" t="n">
        <x:f>XLOOKUP(F1916,Assumptions!$A$4:$A$6,Assumptions!$D$4:$D$6)</x:f>
        <x:v>0.016</x:v>
      </x:c>
      <x:c r="S1916" s="32" t="n">
        <x:f>XLOOKUP(F1916,Assumptions!$A$4:$A$6,Assumptions!$E$4:$E$6)</x:f>
        <x:v>0.01</x:v>
      </x:c>
      <x:c r="T1916" s="32" t="n">
        <x:f>XLOOKUP(O1916,Assumptions!$H$4:$H$6,Assumptions!$I$4:$I$6)</x:f>
        <x:v>0.012</x:v>
      </x:c>
      <x:c r="U1916" s="30" t="n">
        <x:f>XLOOKUP(F1916,Assumptions!$A$4:$A$6,Assumptions!$F$4:$F$6)</x:f>
        <x:v>90</x:v>
      </x:c>
      <x:c r="V1916" s="60" t="n">
        <x:f>I1916*12</x:f>
        <x:v>15821.16</x:v>
      </x:c>
      <x:c r="W1916" s="60" t="n">
        <x:f>H1916*J1916*(1-K1916)*Q1916</x:f>
        <x:v>500.6740857600001</x:v>
      </x:c>
      <x:c r="X1916" s="60" t="n">
        <x:f>V1916*R1916</x:f>
        <x:v>253.13856</x:v>
      </x:c>
      <x:c r="Y1916" s="60" t="n">
        <x:f>V1916*S1916</x:f>
        <x:v>158.2116</x:v>
      </x:c>
      <x:c r="Z1916" s="60" t="n">
        <x:f>H1916*J1916*T1916</x:f>
        <x:v>110.62176000000002</x:v>
      </x:c>
      <x:c r="AA1916" s="60" t="n">
        <x:f>P1916+W1916+X1916-Y1916-Z1916-U1916</x:f>
        <x:v>489.97928576000004</x:v>
      </x:c>
      <x:c r="AB1916" s="32" t="n">
        <x:f>IFERROR(AA1916/(P1916+W1916+X1916),0)</x:f>
        <x:v>0.5772525753563533</x:v>
      </x:c>
      <x:c r="AC1916" t="n">
        <x:f>IF(O1916="High",0,IF(I1916&gt;=1800,3,IF(I1916&gt;=900,2,1))+IF(K1916&gt;=0.9,2,IF(K1916&gt;=0.75,1,0))+IF(J1916&lt;=0.7,2,IF(J1916&lt;=0.85,1,0))+IF(M1916&gt;=8,1,0))</x:f>
        <x:v>5</x:v>
      </x:c>
      <x:c r="AD1916" t="str">
        <x:f>IF(AND(O1916&lt;&gt;"High",AC1916&gt;=Assumptions!$B$10,AA1916&gt;0),"Priority Growth",IF(AND(O1916="Low",AA1916&gt;0),"Maintain","Watch"))</x:f>
        <x:v>Watch</x:v>
      </x:c>
      <x:c r="AE1916" s="60" t="n">
        <x:f>MAX(AA1916,0)*N1916</x:f>
        <x:v>142.0939928704</x:v>
      </x:c>
      <x:c r="AF1916" t="str">
        <x:f>IF(AND(AA1916&gt;=Assumptions!$B$11,O1916&lt;&gt;"High",OR(N1916&gt;=Assumptions!$B$12,M1916&lt;=6)),"High","Standard")</x:f>
        <x:v>High</x:v>
      </x:c>
    </x:row>
    <x:row r="1917">
      <x:c r="A1917" t="str">
        <x:f>'Raw_Data'!A1917</x:f>
        <x:v>C01916</x:v>
      </x:c>
      <x:c r="B1917" t="n">
        <x:f>'Raw_Data'!B1917</x:f>
        <x:v>43</x:v>
      </x:c>
      <x:c r="C1917" s="30" t="n">
        <x:f>'Raw_Data'!C1917</x:f>
        <x:v>49973</x:v>
      </x:c>
      <x:c r="D1917" t="n">
        <x:f>'Raw_Data'!D1917</x:f>
        <x:v>747</x:v>
      </x:c>
      <x:c r="E1917" t="n">
        <x:f>'Raw_Data'!E1917</x:f>
        <x:v>76</x:v>
      </x:c>
      <x:c r="F1917" t="str">
        <x:f>PROPER(TRIM('Raw_Data'!F1917))</x:f>
        <x:v>Classic</x:v>
      </x:c>
      <x:c r="G1917" t="str">
        <x:f>PROPER(TRIM('Raw_Data'!G1917))</x:f>
        <x:v>Partner</x:v>
      </x:c>
      <x:c r="H1917" s="60" t="n">
        <x:f>'Raw_Data'!H1917</x:f>
        <x:v>7228</x:v>
      </x:c>
      <x:c r="I1917" s="60" t="n">
        <x:f>'Raw_Data'!I1917</x:f>
        <x:v>804.08</x:v>
      </x:c>
      <x:c r="J1917" s="32" t="n">
        <x:f>'Raw_Data'!J1917</x:f>
        <x:v>0.399</x:v>
      </x:c>
      <x:c r="K1917" s="32" t="n">
        <x:f>'Raw_Data'!K1917</x:f>
        <x:v>0.938</x:v>
      </x:c>
      <x:c r="L1917" t="n">
        <x:f>'Raw_Data'!L1917</x:f>
        <x:v>0</x:v>
      </x:c>
      <x:c r="M1917" t="n">
        <x:f>IF('Raw_Data'!M1917="",Assumptions!$B$15,'Raw_Data'!M1917)</x:f>
        <x:v>7</x:v>
      </x:c>
      <x:c r="N1917" s="32" t="n">
        <x:f>'Raw_Data'!N1917</x:f>
        <x:v>0.086</x:v>
      </x:c>
      <x:c r="O1917" t="str">
        <x:f>IF(OR(D1917&lt;620,L1917&gt;=2,J1917&gt;0.9),"High",IF(OR(D1917&lt;700,L1917=1,J1917&gt;0.75),"Medium","Low"))</x:f>
        <x:v>Low</x:v>
      </x:c>
      <x:c r="P1917" s="30" t="n">
        <x:f>XLOOKUP(F1917,Assumptions!$A$4:$A$6,Assumptions!$B$4:$B$6)</x:f>
        <x:v>0</x:v>
      </x:c>
      <x:c r="Q1917" s="32" t="n">
        <x:f>XLOOKUP(F1917,Assumptions!$A$4:$A$6,Assumptions!$C$4:$C$6)</x:f>
        <x:v>0.229</x:v>
      </x:c>
      <x:c r="R1917" s="32" t="n">
        <x:f>XLOOKUP(F1917,Assumptions!$A$4:$A$6,Assumptions!$D$4:$D$6)</x:f>
        <x:v>0.015</x:v>
      </x:c>
      <x:c r="S1917" s="32" t="n">
        <x:f>XLOOKUP(F1917,Assumptions!$A$4:$A$6,Assumptions!$E$4:$E$6)</x:f>
        <x:v>0.0075</x:v>
      </x:c>
      <x:c r="T1917" s="32" t="n">
        <x:f>XLOOKUP(O1917,Assumptions!$H$4:$H$6,Assumptions!$I$4:$I$6)</x:f>
        <x:v>0.0035</x:v>
      </x:c>
      <x:c r="U1917" s="30" t="n">
        <x:f>XLOOKUP(F1917,Assumptions!$A$4:$A$6,Assumptions!$F$4:$F$6)</x:f>
        <x:v>60</x:v>
      </x:c>
      <x:c r="V1917" s="60" t="n">
        <x:f>I1917*12</x:f>
        <x:v>9648.960000000001</x:v>
      </x:c>
      <x:c r="W1917" s="60" t="n">
        <x:f>H1917*J1917*(1-K1917)*Q1917</x:f>
        <x:v>40.94663445600004</x:v>
      </x:c>
      <x:c r="X1917" s="60" t="n">
        <x:f>V1917*R1917</x:f>
        <x:v>144.73440000000002</x:v>
      </x:c>
      <x:c r="Y1917" s="60" t="n">
        <x:f>V1917*S1917</x:f>
        <x:v>72.36720000000001</x:v>
      </x:c>
      <x:c r="Z1917" s="60" t="n">
        <x:f>H1917*J1917*T1917</x:f>
        <x:v>10.093902000000002</x:v>
      </x:c>
      <x:c r="AA1917" s="60" t="n">
        <x:f>P1917+W1917+X1917-Y1917-Z1917-U1917</x:f>
        <x:v>43.219932456000066</x:v>
      </x:c>
      <x:c r="AB1917" s="32" t="n">
        <x:f>IFERROR(AA1917/(P1917+W1917+X1917),0)</x:f>
        <x:v>0.23276438857971615</x:v>
      </x:c>
      <x:c r="AC1917" t="n">
        <x:f>IF(O1917="High",0,IF(I1917&gt;=1800,3,IF(I1917&gt;=900,2,1))+IF(K1917&gt;=0.9,2,IF(K1917&gt;=0.75,1,0))+IF(J1917&lt;=0.7,2,IF(J1917&lt;=0.85,1,0))+IF(M1917&gt;=8,1,0))</x:f>
        <x:v>5</x:v>
      </x:c>
      <x:c r="AD1917" t="str">
        <x:f>IF(AND(O1917&lt;&gt;"High",AC1917&gt;=Assumptions!$B$10,AA1917&gt;0),"Priority Growth",IF(AND(O1917="Low",AA1917&gt;0),"Maintain","Watch"))</x:f>
        <x:v>Maintain</x:v>
      </x:c>
      <x:c r="AE1917" s="60" t="n">
        <x:f>MAX(AA1917,0)*N1917</x:f>
        <x:v>3.7169141912160053</x:v>
      </x:c>
      <x:c r="AF1917" t="str">
        <x:f>IF(AND(AA1917&gt;=Assumptions!$B$11,O1917&lt;&gt;"High",OR(N1917&gt;=Assumptions!$B$12,M1917&lt;=6)),"High","Standard")</x:f>
        <x:v>Standard</x:v>
      </x:c>
    </x:row>
    <x:row r="1918">
      <x:c r="A1918" t="str">
        <x:f>'Raw_Data'!A1918</x:f>
        <x:v>C01917</x:v>
      </x:c>
      <x:c r="B1918" t="n">
        <x:f>'Raw_Data'!B1918</x:f>
        <x:v>40</x:v>
      </x:c>
      <x:c r="C1918" s="30" t="n">
        <x:f>'Raw_Data'!C1918</x:f>
        <x:v>28000</x:v>
      </x:c>
      <x:c r="D1918" t="n">
        <x:f>'Raw_Data'!D1918</x:f>
        <x:v>640</x:v>
      </x:c>
      <x:c r="E1918" t="n">
        <x:f>'Raw_Data'!E1918</x:f>
        <x:v>41</x:v>
      </x:c>
      <x:c r="F1918" t="str">
        <x:f>PROPER(TRIM('Raw_Data'!F1918))</x:f>
        <x:v>Classic</x:v>
      </x:c>
      <x:c r="G1918" t="str">
        <x:f>PROPER(TRIM('Raw_Data'!G1918))</x:f>
        <x:v>Digital</x:v>
      </x:c>
      <x:c r="H1918" s="60" t="n">
        <x:f>'Raw_Data'!H1918</x:f>
        <x:v>4141</x:v>
      </x:c>
      <x:c r="I1918" s="60" t="n">
        <x:f>'Raw_Data'!I1918</x:f>
        <x:v>150</x:v>
      </x:c>
      <x:c r="J1918" s="32" t="n">
        <x:f>'Raw_Data'!J1918</x:f>
        <x:v>0.368</x:v>
      </x:c>
      <x:c r="K1918" s="32" t="n">
        <x:f>'Raw_Data'!K1918</x:f>
        <x:v>0.761</x:v>
      </x:c>
      <x:c r="L1918" t="n">
        <x:f>'Raw_Data'!L1918</x:f>
        <x:v>1</x:v>
      </x:c>
      <x:c r="M1918" t="n">
        <x:f>IF('Raw_Data'!M1918="",Assumptions!$B$15,'Raw_Data'!M1918)</x:f>
        <x:v>9</x:v>
      </x:c>
      <x:c r="N1918" s="32" t="n">
        <x:f>'Raw_Data'!N1918</x:f>
        <x:v>0.02</x:v>
      </x:c>
      <x:c r="O1918" t="str">
        <x:f>IF(OR(D1918&lt;620,L1918&gt;=2,J1918&gt;0.9),"High",IF(OR(D1918&lt;700,L1918=1,J1918&gt;0.75),"Medium","Low"))</x:f>
        <x:v>Medium</x:v>
      </x:c>
      <x:c r="P1918" s="30" t="n">
        <x:f>XLOOKUP(F1918,Assumptions!$A$4:$A$6,Assumptions!$B$4:$B$6)</x:f>
        <x:v>0</x:v>
      </x:c>
      <x:c r="Q1918" s="32" t="n">
        <x:f>XLOOKUP(F1918,Assumptions!$A$4:$A$6,Assumptions!$C$4:$C$6)</x:f>
        <x:v>0.229</x:v>
      </x:c>
      <x:c r="R1918" s="32" t="n">
        <x:f>XLOOKUP(F1918,Assumptions!$A$4:$A$6,Assumptions!$D$4:$D$6)</x:f>
        <x:v>0.015</x:v>
      </x:c>
      <x:c r="S1918" s="32" t="n">
        <x:f>XLOOKUP(F1918,Assumptions!$A$4:$A$6,Assumptions!$E$4:$E$6)</x:f>
        <x:v>0.0075</x:v>
      </x:c>
      <x:c r="T1918" s="32" t="n">
        <x:f>XLOOKUP(O1918,Assumptions!$H$4:$H$6,Assumptions!$I$4:$I$6)</x:f>
        <x:v>0.012</x:v>
      </x:c>
      <x:c r="U1918" s="30" t="n">
        <x:f>XLOOKUP(F1918,Assumptions!$A$4:$A$6,Assumptions!$F$4:$F$6)</x:f>
        <x:v>60</x:v>
      </x:c>
      <x:c r="V1918" s="60" t="n">
        <x:f>I1918*12</x:f>
        <x:v>1800</x:v>
      </x:c>
      <x:c r="W1918" s="60" t="n">
        <x:f>H1918*J1918*(1-K1918)*Q1918</x:f>
        <x:v>83.403914128</x:v>
      </x:c>
      <x:c r="X1918" s="60" t="n">
        <x:f>V1918*R1918</x:f>
        <x:v>27</x:v>
      </x:c>
      <x:c r="Y1918" s="60" t="n">
        <x:f>V1918*S1918</x:f>
        <x:v>13.5</x:v>
      </x:c>
      <x:c r="Z1918" s="60" t="n">
        <x:f>H1918*J1918*T1918</x:f>
        <x:v>18.286656</x:v>
      </x:c>
      <x:c r="AA1918" s="60" t="n">
        <x:f>P1918+W1918+X1918-Y1918-Z1918-U1918</x:f>
        <x:v>18.617258128000003</x:v>
      </x:c>
      <x:c r="AB1918" s="32" t="n">
        <x:f>IFERROR(AA1918/(P1918+W1918+X1918),0)</x:f>
        <x:v>0.16862860592438364</x:v>
      </x:c>
      <x:c r="AC1918" t="n">
        <x:f>IF(O1918="High",0,IF(I1918&gt;=1800,3,IF(I1918&gt;=900,2,1))+IF(K1918&gt;=0.9,2,IF(K1918&gt;=0.75,1,0))+IF(J1918&lt;=0.7,2,IF(J1918&lt;=0.85,1,0))+IF(M1918&gt;=8,1,0))</x:f>
        <x:v>5</x:v>
      </x:c>
      <x:c r="AD1918" t="str">
        <x:f>IF(AND(O1918&lt;&gt;"High",AC1918&gt;=Assumptions!$B$10,AA1918&gt;0),"Priority Growth",IF(AND(O1918="Low",AA1918&gt;0),"Maintain","Watch"))</x:f>
        <x:v>Watch</x:v>
      </x:c>
      <x:c r="AE1918" s="60" t="n">
        <x:f>MAX(AA1918,0)*N1918</x:f>
        <x:v>0.37234516256000005</x:v>
      </x:c>
      <x:c r="AF1918" t="str">
        <x:f>IF(AND(AA1918&gt;=Assumptions!$B$11,O1918&lt;&gt;"High",OR(N1918&gt;=Assumptions!$B$12,M1918&lt;=6)),"High","Standard")</x:f>
        <x:v>Standard</x:v>
      </x:c>
    </x:row>
    <x:row r="1919">
      <x:c r="A1919" t="str">
        <x:f>'Raw_Data'!A1919</x:f>
        <x:v>C01918</x:v>
      </x:c>
      <x:c r="B1919" t="n">
        <x:f>'Raw_Data'!B1919</x:f>
        <x:v>41</x:v>
      </x:c>
      <x:c r="C1919" s="30" t="n">
        <x:f>'Raw_Data'!C1919</x:f>
        <x:v>36846</x:v>
      </x:c>
      <x:c r="D1919" t="n">
        <x:f>'Raw_Data'!D1919</x:f>
        <x:v>715</x:v>
      </x:c>
      <x:c r="E1919" t="n">
        <x:f>'Raw_Data'!E1919</x:f>
        <x:v>68</x:v>
      </x:c>
      <x:c r="F1919" t="str">
        <x:f>PROPER(TRIM('Raw_Data'!F1919))</x:f>
        <x:v>Classic</x:v>
      </x:c>
      <x:c r="G1919" t="str">
        <x:f>PROPER(TRIM('Raw_Data'!G1919))</x:f>
        <x:v>Digital</x:v>
      </x:c>
      <x:c r="H1919" s="60" t="n">
        <x:f>'Raw_Data'!H1919</x:f>
        <x:v>2873</x:v>
      </x:c>
      <x:c r="I1919" s="60" t="n">
        <x:f>'Raw_Data'!I1919</x:f>
        <x:v>351.98</x:v>
      </x:c>
      <x:c r="J1919" s="32" t="n">
        <x:f>'Raw_Data'!J1919</x:f>
        <x:v>0.2</x:v>
      </x:c>
      <x:c r="K1919" s="32" t="n">
        <x:f>'Raw_Data'!K1919</x:f>
        <x:v>0.884</x:v>
      </x:c>
      <x:c r="L1919" t="n">
        <x:f>'Raw_Data'!L1919</x:f>
        <x:v>0</x:v>
      </x:c>
      <x:c r="M1919" t="n">
        <x:f>IF('Raw_Data'!M1919="",Assumptions!$B$15,'Raw_Data'!M1919)</x:f>
        <x:v>5</x:v>
      </x:c>
      <x:c r="N1919" s="32" t="n">
        <x:f>'Raw_Data'!N1919</x:f>
        <x:v>0.209</x:v>
      </x:c>
      <x:c r="O1919" t="str">
        <x:f>IF(OR(D1919&lt;620,L1919&gt;=2,J1919&gt;0.9),"High",IF(OR(D1919&lt;700,L1919=1,J1919&gt;0.75),"Medium","Low"))</x:f>
        <x:v>Low</x:v>
      </x:c>
      <x:c r="P1919" s="30" t="n">
        <x:f>XLOOKUP(F1919,Assumptions!$A$4:$A$6,Assumptions!$B$4:$B$6)</x:f>
        <x:v>0</x:v>
      </x:c>
      <x:c r="Q1919" s="32" t="n">
        <x:f>XLOOKUP(F1919,Assumptions!$A$4:$A$6,Assumptions!$C$4:$C$6)</x:f>
        <x:v>0.229</x:v>
      </x:c>
      <x:c r="R1919" s="32" t="n">
        <x:f>XLOOKUP(F1919,Assumptions!$A$4:$A$6,Assumptions!$D$4:$D$6)</x:f>
        <x:v>0.015</x:v>
      </x:c>
      <x:c r="S1919" s="32" t="n">
        <x:f>XLOOKUP(F1919,Assumptions!$A$4:$A$6,Assumptions!$E$4:$E$6)</x:f>
        <x:v>0.0075</x:v>
      </x:c>
      <x:c r="T1919" s="32" t="n">
        <x:f>XLOOKUP(O1919,Assumptions!$H$4:$H$6,Assumptions!$I$4:$I$6)</x:f>
        <x:v>0.0035</x:v>
      </x:c>
      <x:c r="U1919" s="30" t="n">
        <x:f>XLOOKUP(F1919,Assumptions!$A$4:$A$6,Assumptions!$F$4:$F$6)</x:f>
        <x:v>60</x:v>
      </x:c>
      <x:c r="V1919" s="60" t="n">
        <x:f>I1919*12</x:f>
        <x:v>4223.76</x:v>
      </x:c>
      <x:c r="W1919" s="60" t="n">
        <x:f>H1919*J1919*(1-K1919)*Q1919</x:f>
        <x:v>15.2636744</x:v>
      </x:c>
      <x:c r="X1919" s="60" t="n">
        <x:f>V1919*R1919</x:f>
        <x:v>63.3564</x:v>
      </x:c>
      <x:c r="Y1919" s="60" t="n">
        <x:f>V1919*S1919</x:f>
        <x:v>31.6782</x:v>
      </x:c>
      <x:c r="Z1919" s="60" t="n">
        <x:f>H1919*J1919*T1919</x:f>
        <x:v>2.0111000000000003</x:v>
      </x:c>
      <x:c r="AA1919" s="60" t="n">
        <x:f>P1919+W1919+X1919-Y1919-Z1919-U1919</x:f>
        <x:v>-15.06922560000001</x:v>
      </x:c>
      <x:c r="AB1919" s="32" t="n">
        <x:f>IFERROR(AA1919/(P1919+W1919+X1919),0)</x:f>
        <x:v>-0.19167147468382467</x:v>
      </x:c>
      <x:c r="AC1919" t="n">
        <x:f>IF(O1919="High",0,IF(I1919&gt;=1800,3,IF(I1919&gt;=900,2,1))+IF(K1919&gt;=0.9,2,IF(K1919&gt;=0.75,1,0))+IF(J1919&lt;=0.7,2,IF(J1919&lt;=0.85,1,0))+IF(M1919&gt;=8,1,0))</x:f>
        <x:v>4</x:v>
      </x:c>
      <x:c r="AD1919" t="str">
        <x:f>IF(AND(O1919&lt;&gt;"High",AC1919&gt;=Assumptions!$B$10,AA1919&gt;0),"Priority Growth",IF(AND(O1919="Low",AA1919&gt;0),"Maintain","Watch"))</x:f>
        <x:v>Watch</x:v>
      </x:c>
      <x:c r="AE1919" s="60" t="n">
        <x:f>MAX(AA1919,0)*N1919</x:f>
        <x:v>0</x:v>
      </x:c>
      <x:c r="AF1919" t="str">
        <x:f>IF(AND(AA1919&gt;=Assumptions!$B$11,O1919&lt;&gt;"High",OR(N1919&gt;=Assumptions!$B$12,M1919&lt;=6)),"High","Standard")</x:f>
        <x:v>Standard</x:v>
      </x:c>
    </x:row>
    <x:row r="1920">
      <x:c r="A1920" t="str">
        <x:f>'Raw_Data'!A1920</x:f>
        <x:v>C01919</x:v>
      </x:c>
      <x:c r="B1920" t="n">
        <x:f>'Raw_Data'!B1920</x:f>
        <x:v>47</x:v>
      </x:c>
      <x:c r="C1920" s="30" t="n">
        <x:f>'Raw_Data'!C1920</x:f>
        <x:v>68729</x:v>
      </x:c>
      <x:c r="D1920" t="n">
        <x:f>'Raw_Data'!D1920</x:f>
        <x:v>617</x:v>
      </x:c>
      <x:c r="E1920" t="n">
        <x:f>'Raw_Data'!E1920</x:f>
        <x:v>37</x:v>
      </x:c>
      <x:c r="F1920" t="str">
        <x:f>PROPER(TRIM('Raw_Data'!F1920))</x:f>
        <x:v>Classic</x:v>
      </x:c>
      <x:c r="G1920" t="str">
        <x:f>PROPER(TRIM('Raw_Data'!G1920))</x:f>
        <x:v>Digital</x:v>
      </x:c>
      <x:c r="H1920" s="60" t="n">
        <x:f>'Raw_Data'!H1920</x:f>
        <x:v>3633</x:v>
      </x:c>
      <x:c r="I1920" s="60" t="n">
        <x:f>'Raw_Data'!I1920</x:f>
        <x:v>529.93</x:v>
      </x:c>
      <x:c r="J1920" s="32" t="n">
        <x:f>'Raw_Data'!J1920</x:f>
        <x:v>0.63</x:v>
      </x:c>
      <x:c r="K1920" s="32" t="n">
        <x:f>'Raw_Data'!K1920</x:f>
        <x:v>0.59</x:v>
      </x:c>
      <x:c r="L1920" t="n">
        <x:f>'Raw_Data'!L1920</x:f>
        <x:v>0</x:v>
      </x:c>
      <x:c r="M1920" t="n">
        <x:f>IF('Raw_Data'!M1920="",Assumptions!$B$15,'Raw_Data'!M1920)</x:f>
        <x:v>6</x:v>
      </x:c>
      <x:c r="N1920" s="32" t="n">
        <x:f>'Raw_Data'!N1920</x:f>
        <x:v>0.13</x:v>
      </x:c>
      <x:c r="O1920" t="str">
        <x:f>IF(OR(D1920&lt;620,L1920&gt;=2,J1920&gt;0.9),"High",IF(OR(D1920&lt;700,L1920=1,J1920&gt;0.75),"Medium","Low"))</x:f>
        <x:v>High</x:v>
      </x:c>
      <x:c r="P1920" s="30" t="n">
        <x:f>XLOOKUP(F1920,Assumptions!$A$4:$A$6,Assumptions!$B$4:$B$6)</x:f>
        <x:v>0</x:v>
      </x:c>
      <x:c r="Q1920" s="32" t="n">
        <x:f>XLOOKUP(F1920,Assumptions!$A$4:$A$6,Assumptions!$C$4:$C$6)</x:f>
        <x:v>0.229</x:v>
      </x:c>
      <x:c r="R1920" s="32" t="n">
        <x:f>XLOOKUP(F1920,Assumptions!$A$4:$A$6,Assumptions!$D$4:$D$6)</x:f>
        <x:v>0.015</x:v>
      </x:c>
      <x:c r="S1920" s="32" t="n">
        <x:f>XLOOKUP(F1920,Assumptions!$A$4:$A$6,Assumptions!$E$4:$E$6)</x:f>
        <x:v>0.0075</x:v>
      </x:c>
      <x:c r="T1920" s="32" t="n">
        <x:f>XLOOKUP(O1920,Assumptions!$H$4:$H$6,Assumptions!$I$4:$I$6)</x:f>
        <x:v>0.045</x:v>
      </x:c>
      <x:c r="U1920" s="30" t="n">
        <x:f>XLOOKUP(F1920,Assumptions!$A$4:$A$6,Assumptions!$F$4:$F$6)</x:f>
        <x:v>60</x:v>
      </x:c>
      <x:c r="V1920" s="60" t="n">
        <x:f>I1920*12</x:f>
        <x:v>6359.16</x:v>
      </x:c>
      <x:c r="W1920" s="60" t="n">
        <x:f>H1920*J1920*(1-K1920)*Q1920</x:f>
        <x:v>214.8944931</x:v>
      </x:c>
      <x:c r="X1920" s="60" t="n">
        <x:f>V1920*R1920</x:f>
        <x:v>95.3874</x:v>
      </x:c>
      <x:c r="Y1920" s="60" t="n">
        <x:f>V1920*S1920</x:f>
        <x:v>47.6937</x:v>
      </x:c>
      <x:c r="Z1920" s="60" t="n">
        <x:f>H1920*J1920*T1920</x:f>
        <x:v>102.99555</x:v>
      </x:c>
      <x:c r="AA1920" s="60" t="n">
        <x:f>P1920+W1920+X1920-Y1920-Z1920-U1920</x:f>
        <x:v>99.59264310000003</x:v>
      </x:c>
      <x:c r="AB1920" s="32" t="n">
        <x:f>IFERROR(AA1920/(P1920+W1920+X1920),0)</x:f>
        <x:v>0.3209747178766328</x:v>
      </x:c>
      <x:c r="AC1920" t="n">
        <x:f>IF(O1920="High",0,IF(I1920&gt;=1800,3,IF(I1920&gt;=900,2,1))+IF(K1920&gt;=0.9,2,IF(K1920&gt;=0.75,1,0))+IF(J1920&lt;=0.7,2,IF(J1920&lt;=0.85,1,0))+IF(M1920&gt;=8,1,0))</x:f>
        <x:v>0</x:v>
      </x:c>
      <x:c r="AD1920" t="str">
        <x:f>IF(AND(O1920&lt;&gt;"High",AC1920&gt;=Assumptions!$B$10,AA1920&gt;0),"Priority Growth",IF(AND(O1920="Low",AA1920&gt;0),"Maintain","Watch"))</x:f>
        <x:v>Watch</x:v>
      </x:c>
      <x:c r="AE1920" s="60" t="n">
        <x:f>MAX(AA1920,0)*N1920</x:f>
        <x:v>12.947043603000004</x:v>
      </x:c>
      <x:c r="AF1920" t="str">
        <x:f>IF(AND(AA1920&gt;=Assumptions!$B$11,O1920&lt;&gt;"High",OR(N1920&gt;=Assumptions!$B$12,M1920&lt;=6)),"High","Standard")</x:f>
        <x:v>Standard</x:v>
      </x:c>
    </x:row>
    <x:row r="1921">
      <x:c r="A1921" t="str">
        <x:f>'Raw_Data'!A1921</x:f>
        <x:v>C01920</x:v>
      </x:c>
      <x:c r="B1921" t="n">
        <x:f>'Raw_Data'!B1921</x:f>
        <x:v>21</x:v>
      </x:c>
      <x:c r="C1921" s="30" t="n">
        <x:f>'Raw_Data'!C1921</x:f>
        <x:v>60527</x:v>
      </x:c>
      <x:c r="D1921" t="n">
        <x:f>'Raw_Data'!D1921</x:f>
        <x:v>693</x:v>
      </x:c>
      <x:c r="E1921" t="n">
        <x:f>'Raw_Data'!E1921</x:f>
        <x:v>28</x:v>
      </x:c>
      <x:c r="F1921" t="str">
        <x:f>PROPER(TRIM('Raw_Data'!F1921))</x:f>
        <x:v>Gold</x:v>
      </x:c>
      <x:c r="G1921" t="str">
        <x:f>PROPER(TRIM('Raw_Data'!G1921))</x:f>
        <x:v>Partner</x:v>
      </x:c>
      <x:c r="H1921" s="60" t="n">
        <x:f>'Raw_Data'!H1921</x:f>
        <x:v>9477</x:v>
      </x:c>
      <x:c r="I1921" s="60" t="n">
        <x:f>'Raw_Data'!I1921</x:f>
        <x:v>785.58</x:v>
      </x:c>
      <x:c r="J1921" s="32" t="n">
        <x:f>'Raw_Data'!J1921</x:f>
        <x:v>0.423</x:v>
      </x:c>
      <x:c r="K1921" s="32" t="n">
        <x:f>'Raw_Data'!K1921</x:f>
        <x:v>0.733</x:v>
      </x:c>
      <x:c r="L1921" t="n">
        <x:f>'Raw_Data'!L1921</x:f>
        <x:v>0</x:v>
      </x:c>
      <x:c r="M1921" t="n">
        <x:f>IF('Raw_Data'!M1921="",Assumptions!$B$15,'Raw_Data'!M1921)</x:f>
        <x:v>9</x:v>
      </x:c>
      <x:c r="N1921" s="32" t="n">
        <x:f>'Raw_Data'!N1921</x:f>
        <x:v>0.054</x:v>
      </x:c>
      <x:c r="O1921" t="str">
        <x:f>IF(OR(D1921&lt;620,L1921&gt;=2,J1921&gt;0.9),"High",IF(OR(D1921&lt;700,L1921=1,J1921&gt;0.75),"Medium","Low"))</x:f>
        <x:v>Medium</x:v>
      </x:c>
      <x:c r="P1921" s="30" t="n">
        <x:f>XLOOKUP(F1921,Assumptions!$A$4:$A$6,Assumptions!$B$4:$B$6)</x:f>
        <x:v>95</x:v>
      </x:c>
      <x:c r="Q1921" s="32" t="n">
        <x:f>XLOOKUP(F1921,Assumptions!$A$4:$A$6,Assumptions!$C$4:$C$6)</x:f>
        <x:v>0.219</x:v>
      </x:c>
      <x:c r="R1921" s="32" t="n">
        <x:f>XLOOKUP(F1921,Assumptions!$A$4:$A$6,Assumptions!$D$4:$D$6)</x:f>
        <x:v>0.016</x:v>
      </x:c>
      <x:c r="S1921" s="32" t="n">
        <x:f>XLOOKUP(F1921,Assumptions!$A$4:$A$6,Assumptions!$E$4:$E$6)</x:f>
        <x:v>0.01</x:v>
      </x:c>
      <x:c r="T1921" s="32" t="n">
        <x:f>XLOOKUP(O1921,Assumptions!$H$4:$H$6,Assumptions!$I$4:$I$6)</x:f>
        <x:v>0.012</x:v>
      </x:c>
      <x:c r="U1921" s="30" t="n">
        <x:f>XLOOKUP(F1921,Assumptions!$A$4:$A$6,Assumptions!$F$4:$F$6)</x:f>
        <x:v>90</x:v>
      </x:c>
      <x:c r="V1921" s="60" t="n">
        <x:f>I1921*12</x:f>
        <x:v>9426.960000000001</x:v>
      </x:c>
      <x:c r="W1921" s="60" t="n">
        <x:f>H1921*J1921*(1-K1921)*Q1921</x:f>
        <x:v>234.40486668299997</x:v>
      </x:c>
      <x:c r="X1921" s="60" t="n">
        <x:f>V1921*R1921</x:f>
        <x:v>150.83136000000002</x:v>
      </x:c>
      <x:c r="Y1921" s="60" t="n">
        <x:f>V1921*S1921</x:f>
        <x:v>94.26960000000001</x:v>
      </x:c>
      <x:c r="Z1921" s="60" t="n">
        <x:f>H1921*J1921*T1921</x:f>
        <x:v>48.105252</x:v>
      </x:c>
      <x:c r="AA1921" s="60" t="n">
        <x:f>P1921+W1921+X1921-Y1921-Z1921-U1921</x:f>
        <x:v>247.86137468299995</x:v>
      </x:c>
      <x:c r="AB1921" s="32" t="n">
        <x:f>IFERROR(AA1921/(P1921+W1921+X1921),0)</x:f>
        <x:v>0.5161238592827176</x:v>
      </x:c>
      <x:c r="AC1921" t="n">
        <x:f>IF(O1921="High",0,IF(I1921&gt;=1800,3,IF(I1921&gt;=900,2,1))+IF(K1921&gt;=0.9,2,IF(K1921&gt;=0.75,1,0))+IF(J1921&lt;=0.7,2,IF(J1921&lt;=0.85,1,0))+IF(M1921&gt;=8,1,0))</x:f>
        <x:v>4</x:v>
      </x:c>
      <x:c r="AD1921" t="str">
        <x:f>IF(AND(O1921&lt;&gt;"High",AC1921&gt;=Assumptions!$B$10,AA1921&gt;0),"Priority Growth",IF(AND(O1921="Low",AA1921&gt;0),"Maintain","Watch"))</x:f>
        <x:v>Watch</x:v>
      </x:c>
      <x:c r="AE1921" s="60" t="n">
        <x:f>MAX(AA1921,0)*N1921</x:f>
        <x:v>13.384514232881997</x:v>
      </x:c>
      <x:c r="AF1921" t="str">
        <x:f>IF(AND(AA1921&gt;=Assumptions!$B$11,O1921&lt;&gt;"High",OR(N1921&gt;=Assumptions!$B$12,M1921&lt;=6)),"High","Standard")</x:f>
        <x:v>Standard</x:v>
      </x:c>
    </x:row>
    <x:row r="1922">
      <x:c r="A1922" t="str">
        <x:f>'Raw_Data'!A1922</x:f>
        <x:v>C01921</x:v>
      </x:c>
      <x:c r="B1922" t="n">
        <x:f>'Raw_Data'!B1922</x:f>
        <x:v>41</x:v>
      </x:c>
      <x:c r="C1922" s="30" t="n">
        <x:f>'Raw_Data'!C1922</x:f>
        <x:v>66948</x:v>
      </x:c>
      <x:c r="D1922" t="n">
        <x:f>'Raw_Data'!D1922</x:f>
        <x:v>751</x:v>
      </x:c>
      <x:c r="E1922" t="n">
        <x:f>'Raw_Data'!E1922</x:f>
        <x:v>15</x:v>
      </x:c>
      <x:c r="F1922" t="str">
        <x:f>PROPER(TRIM('Raw_Data'!F1922))</x:f>
        <x:v>Classic</x:v>
      </x:c>
      <x:c r="G1922" t="str">
        <x:f>PROPER(TRIM('Raw_Data'!G1922))</x:f>
        <x:v>Partner</x:v>
      </x:c>
      <x:c r="H1922" s="60" t="n">
        <x:f>'Raw_Data'!H1922</x:f>
        <x:v>9806</x:v>
      </x:c>
      <x:c r="I1922" s="60" t="n">
        <x:f>'Raw_Data'!I1922</x:f>
        <x:v>891.94</x:v>
      </x:c>
      <x:c r="J1922" s="32" t="n">
        <x:f>'Raw_Data'!J1922</x:f>
        <x:v>0.43</x:v>
      </x:c>
      <x:c r="K1922" s="32" t="n">
        <x:f>'Raw_Data'!K1922</x:f>
        <x:v>0.648</x:v>
      </x:c>
      <x:c r="L1922" t="n">
        <x:f>'Raw_Data'!L1922</x:f>
        <x:v>0</x:v>
      </x:c>
      <x:c r="M1922" t="n">
        <x:f>IF('Raw_Data'!M1922="",Assumptions!$B$15,'Raw_Data'!M1922)</x:f>
        <x:v>7</x:v>
      </x:c>
      <x:c r="N1922" s="32" t="n">
        <x:f>'Raw_Data'!N1922</x:f>
        <x:v>0.112</x:v>
      </x:c>
      <x:c r="O1922" t="str">
        <x:f>IF(OR(D1922&lt;620,L1922&gt;=2,J1922&gt;0.9),"High",IF(OR(D1922&lt;700,L1922=1,J1922&gt;0.75),"Medium","Low"))</x:f>
        <x:v>Low</x:v>
      </x:c>
      <x:c r="P1922" s="30" t="n">
        <x:f>XLOOKUP(F1922,Assumptions!$A$4:$A$6,Assumptions!$B$4:$B$6)</x:f>
        <x:v>0</x:v>
      </x:c>
      <x:c r="Q1922" s="32" t="n">
        <x:f>XLOOKUP(F1922,Assumptions!$A$4:$A$6,Assumptions!$C$4:$C$6)</x:f>
        <x:v>0.229</x:v>
      </x:c>
      <x:c r="R1922" s="32" t="n">
        <x:f>XLOOKUP(F1922,Assumptions!$A$4:$A$6,Assumptions!$D$4:$D$6)</x:f>
        <x:v>0.015</x:v>
      </x:c>
      <x:c r="S1922" s="32" t="n">
        <x:f>XLOOKUP(F1922,Assumptions!$A$4:$A$6,Assumptions!$E$4:$E$6)</x:f>
        <x:v>0.0075</x:v>
      </x:c>
      <x:c r="T1922" s="32" t="n">
        <x:f>XLOOKUP(O1922,Assumptions!$H$4:$H$6,Assumptions!$I$4:$I$6)</x:f>
        <x:v>0.0035</x:v>
      </x:c>
      <x:c r="U1922" s="30" t="n">
        <x:f>XLOOKUP(F1922,Assumptions!$A$4:$A$6,Assumptions!$F$4:$F$6)</x:f>
        <x:v>60</x:v>
      </x:c>
      <x:c r="V1922" s="60" t="n">
        <x:f>I1922*12</x:f>
        <x:v>10703.28</x:v>
      </x:c>
      <x:c r="W1922" s="60" t="n">
        <x:f>H1922*J1922*(1-K1922)*Q1922</x:f>
        <x:v>339.89008064</x:v>
      </x:c>
      <x:c r="X1922" s="60" t="n">
        <x:f>V1922*R1922</x:f>
        <x:v>160.5492</x:v>
      </x:c>
      <x:c r="Y1922" s="60" t="n">
        <x:f>V1922*S1922</x:f>
        <x:v>80.2746</x:v>
      </x:c>
      <x:c r="Z1922" s="60" t="n">
        <x:f>H1922*J1922*T1922</x:f>
        <x:v>14.75803</x:v>
      </x:c>
      <x:c r="AA1922" s="60" t="n">
        <x:f>P1922+W1922+X1922-Y1922-Z1922-U1922</x:f>
        <x:v>345.40665063999995</x:v>
      </x:c>
      <x:c r="AB1922" s="32" t="n">
        <x:f>IFERROR(AA1922/(P1922+W1922+X1922),0)</x:f>
        <x:v>0.6902069122117424</x:v>
      </x:c>
      <x:c r="AC1922" t="n">
        <x:f>IF(O1922="High",0,IF(I1922&gt;=1800,3,IF(I1922&gt;=900,2,1))+IF(K1922&gt;=0.9,2,IF(K1922&gt;=0.75,1,0))+IF(J1922&lt;=0.7,2,IF(J1922&lt;=0.85,1,0))+IF(M1922&gt;=8,1,0))</x:f>
        <x:v>3</x:v>
      </x:c>
      <x:c r="AD1922" t="str">
        <x:f>IF(AND(O1922&lt;&gt;"High",AC1922&gt;=Assumptions!$B$10,AA1922&gt;0),"Priority Growth",IF(AND(O1922="Low",AA1922&gt;0),"Maintain","Watch"))</x:f>
        <x:v>Maintain</x:v>
      </x:c>
      <x:c r="AE1922" s="60" t="n">
        <x:f>MAX(AA1922,0)*N1922</x:f>
        <x:v>38.685544871679994</x:v>
      </x:c>
      <x:c r="AF1922" t="str">
        <x:f>IF(AND(AA1922&gt;=Assumptions!$B$11,O1922&lt;&gt;"High",OR(N1922&gt;=Assumptions!$B$12,M1922&lt;=6)),"High","Standard")</x:f>
        <x:v>Standard</x:v>
      </x:c>
    </x:row>
    <x:row r="1923">
      <x:c r="A1923" t="str">
        <x:f>'Raw_Data'!A1923</x:f>
        <x:v>C01922</x:v>
      </x:c>
      <x:c r="B1923" t="n">
        <x:f>'Raw_Data'!B1923</x:f>
        <x:v>36</x:v>
      </x:c>
      <x:c r="C1923" s="30" t="n">
        <x:f>'Raw_Data'!C1923</x:f>
        <x:v>54755</x:v>
      </x:c>
      <x:c r="D1923" t="n">
        <x:f>'Raw_Data'!D1923</x:f>
        <x:v>656</x:v>
      </x:c>
      <x:c r="E1923" t="n">
        <x:f>'Raw_Data'!E1923</x:f>
        <x:v>78</x:v>
      </x:c>
      <x:c r="F1923" t="str">
        <x:f>PROPER(TRIM('Raw_Data'!F1923))</x:f>
        <x:v>Classic</x:v>
      </x:c>
      <x:c r="G1923" t="str">
        <x:f>PROPER(TRIM('Raw_Data'!G1923))</x:f>
        <x:v>Partner</x:v>
      </x:c>
      <x:c r="H1923" s="60" t="n">
        <x:f>'Raw_Data'!H1923</x:f>
        <x:v>2260</x:v>
      </x:c>
      <x:c r="I1923" s="60" t="n">
        <x:f>'Raw_Data'!I1923</x:f>
        <x:v>336.3</x:v>
      </x:c>
      <x:c r="J1923" s="32" t="n">
        <x:f>'Raw_Data'!J1923</x:f>
        <x:v>0.406</x:v>
      </x:c>
      <x:c r="K1923" s="32" t="n">
        <x:f>'Raw_Data'!K1923</x:f>
        <x:v>0.744</x:v>
      </x:c>
      <x:c r="L1923" t="n">
        <x:f>'Raw_Data'!L1923</x:f>
        <x:v>0</x:v>
      </x:c>
      <x:c r="M1923" t="n">
        <x:f>IF('Raw_Data'!M1923="",Assumptions!$B$15,'Raw_Data'!M1923)</x:f>
        <x:v>8</x:v>
      </x:c>
      <x:c r="N1923" s="32" t="n">
        <x:f>'Raw_Data'!N1923</x:f>
        <x:v>0.067</x:v>
      </x:c>
      <x:c r="O1923" t="str">
        <x:f>IF(OR(D1923&lt;620,L1923&gt;=2,J1923&gt;0.9),"High",IF(OR(D1923&lt;700,L1923=1,J1923&gt;0.75),"Medium","Low"))</x:f>
        <x:v>Medium</x:v>
      </x:c>
      <x:c r="P1923" s="30" t="n">
        <x:f>XLOOKUP(F1923,Assumptions!$A$4:$A$6,Assumptions!$B$4:$B$6)</x:f>
        <x:v>0</x:v>
      </x:c>
      <x:c r="Q1923" s="32" t="n">
        <x:f>XLOOKUP(F1923,Assumptions!$A$4:$A$6,Assumptions!$C$4:$C$6)</x:f>
        <x:v>0.229</x:v>
      </x:c>
      <x:c r="R1923" s="32" t="n">
        <x:f>XLOOKUP(F1923,Assumptions!$A$4:$A$6,Assumptions!$D$4:$D$6)</x:f>
        <x:v>0.015</x:v>
      </x:c>
      <x:c r="S1923" s="32" t="n">
        <x:f>XLOOKUP(F1923,Assumptions!$A$4:$A$6,Assumptions!$E$4:$E$6)</x:f>
        <x:v>0.0075</x:v>
      </x:c>
      <x:c r="T1923" s="32" t="n">
        <x:f>XLOOKUP(O1923,Assumptions!$H$4:$H$6,Assumptions!$I$4:$I$6)</x:f>
        <x:v>0.012</x:v>
      </x:c>
      <x:c r="U1923" s="30" t="n">
        <x:f>XLOOKUP(F1923,Assumptions!$A$4:$A$6,Assumptions!$F$4:$F$6)</x:f>
        <x:v>60</x:v>
      </x:c>
      <x:c r="V1923" s="60" t="n">
        <x:f>I1923*12</x:f>
        <x:v>4035.6000000000004</x:v>
      </x:c>
      <x:c r="W1923" s="60" t="n">
        <x:f>H1923*J1923*(1-K1923)*Q1923</x:f>
        <x:v>53.791037440000004</x:v>
      </x:c>
      <x:c r="X1923" s="60" t="n">
        <x:f>V1923*R1923</x:f>
        <x:v>60.534000000000006</x:v>
      </x:c>
      <x:c r="Y1923" s="60" t="n">
        <x:f>V1923*S1923</x:f>
        <x:v>30.267000000000003</x:v>
      </x:c>
      <x:c r="Z1923" s="60" t="n">
        <x:f>H1923*J1923*T1923</x:f>
        <x:v>11.010720000000001</x:v>
      </x:c>
      <x:c r="AA1923" s="60" t="n">
        <x:f>P1923+W1923+X1923-Y1923-Z1923-U1923</x:f>
        <x:v>13.047317440000015</x:v>
      </x:c>
      <x:c r="AB1923" s="32" t="n">
        <x:f>IFERROR(AA1923/(P1923+W1923+X1923),0)</x:f>
        <x:v>0.11412475982653841</x:v>
      </x:c>
      <x:c r="AC1923" t="n">
        <x:f>IF(O1923="High",0,IF(I1923&gt;=1800,3,IF(I1923&gt;=900,2,1))+IF(K1923&gt;=0.9,2,IF(K1923&gt;=0.75,1,0))+IF(J1923&lt;=0.7,2,IF(J1923&lt;=0.85,1,0))+IF(M1923&gt;=8,1,0))</x:f>
        <x:v>4</x:v>
      </x:c>
      <x:c r="AD1923" t="str">
        <x:f>IF(AND(O1923&lt;&gt;"High",AC1923&gt;=Assumptions!$B$10,AA1923&gt;0),"Priority Growth",IF(AND(O1923="Low",AA1923&gt;0),"Maintain","Watch"))</x:f>
        <x:v>Watch</x:v>
      </x:c>
      <x:c r="AE1923" s="60" t="n">
        <x:f>MAX(AA1923,0)*N1923</x:f>
        <x:v>0.874170268480001</x:v>
      </x:c>
      <x:c r="AF1923" t="str">
        <x:f>IF(AND(AA1923&gt;=Assumptions!$B$11,O1923&lt;&gt;"High",OR(N1923&gt;=Assumptions!$B$12,M1923&lt;=6)),"High","Standard")</x:f>
        <x:v>Standard</x:v>
      </x:c>
    </x:row>
    <x:row r="1924">
      <x:c r="A1924" t="str">
        <x:f>'Raw_Data'!A1924</x:f>
        <x:v>C01923</x:v>
      </x:c>
      <x:c r="B1924" t="n">
        <x:f>'Raw_Data'!B1924</x:f>
        <x:v>46</x:v>
      </x:c>
      <x:c r="C1924" s="30" t="n">
        <x:f>'Raw_Data'!C1924</x:f>
        <x:v>246864</x:v>
      </x:c>
      <x:c r="D1924" t="n">
        <x:f>'Raw_Data'!D1924</x:f>
        <x:v>665</x:v>
      </x:c>
      <x:c r="E1924" t="n">
        <x:f>'Raw_Data'!E1924</x:f>
        <x:v>22</x:v>
      </x:c>
      <x:c r="F1924" t="str">
        <x:f>PROPER(TRIM('Raw_Data'!F1924))</x:f>
        <x:v>Platinum</x:v>
      </x:c>
      <x:c r="G1924" t="str">
        <x:f>PROPER(TRIM('Raw_Data'!G1924))</x:f>
        <x:v>Direct Mail</x:v>
      </x:c>
      <x:c r="H1924" s="60" t="n">
        <x:f>'Raw_Data'!H1924</x:f>
        <x:v>40000</x:v>
      </x:c>
      <x:c r="I1924" s="60" t="n">
        <x:f>'Raw_Data'!I1924</x:f>
        <x:v>4338.31</x:v>
      </x:c>
      <x:c r="J1924" s="32" t="n">
        <x:f>'Raw_Data'!J1924</x:f>
        <x:v>0.33</x:v>
      </x:c>
      <x:c r="K1924" s="32" t="n">
        <x:f>'Raw_Data'!K1924</x:f>
        <x:v>0.83</x:v>
      </x:c>
      <x:c r="L1924" t="n">
        <x:f>'Raw_Data'!L1924</x:f>
        <x:v>0</x:v>
      </x:c>
      <x:c r="M1924" t="n">
        <x:f>IF('Raw_Data'!M1924="",Assumptions!$B$15,'Raw_Data'!M1924)</x:f>
        <x:v>7</x:v>
      </x:c>
      <x:c r="N1924" s="32" t="n">
        <x:f>'Raw_Data'!N1924</x:f>
        <x:v>0.105</x:v>
      </x:c>
      <x:c r="O1924" t="str">
        <x:f>IF(OR(D1924&lt;620,L1924&gt;=2,J1924&gt;0.9),"High",IF(OR(D1924&lt;700,L1924=1,J1924&gt;0.75),"Medium","Low"))</x:f>
        <x:v>Medium</x:v>
      </x:c>
      <x:c r="P1924" s="30" t="n">
        <x:f>XLOOKUP(F1924,Assumptions!$A$4:$A$6,Assumptions!$B$4:$B$6)</x:f>
        <x:v>195</x:v>
      </x:c>
      <x:c r="Q1924" s="32" t="n">
        <x:f>XLOOKUP(F1924,Assumptions!$A$4:$A$6,Assumptions!$C$4:$C$6)</x:f>
        <x:v>0.199</x:v>
      </x:c>
      <x:c r="R1924" s="32" t="n">
        <x:f>XLOOKUP(F1924,Assumptions!$A$4:$A$6,Assumptions!$D$4:$D$6)</x:f>
        <x:v>0.017</x:v>
      </x:c>
      <x:c r="S1924" s="32" t="n">
        <x:f>XLOOKUP(F1924,Assumptions!$A$4:$A$6,Assumptions!$E$4:$E$6)</x:f>
        <x:v>0.013</x:v>
      </x:c>
      <x:c r="T1924" s="32" t="n">
        <x:f>XLOOKUP(O1924,Assumptions!$H$4:$H$6,Assumptions!$I$4:$I$6)</x:f>
        <x:v>0.012</x:v>
      </x:c>
      <x:c r="U1924" s="30" t="n">
        <x:f>XLOOKUP(F1924,Assumptions!$A$4:$A$6,Assumptions!$F$4:$F$6)</x:f>
        <x:v>140</x:v>
      </x:c>
      <x:c r="V1924" s="60" t="n">
        <x:f>I1924*12</x:f>
        <x:v>52059.72</x:v>
      </x:c>
      <x:c r="W1924" s="60" t="n">
        <x:f>H1924*J1924*(1-K1924)*Q1924</x:f>
        <x:v>446.5560000000001</x:v>
      </x:c>
      <x:c r="X1924" s="60" t="n">
        <x:f>V1924*R1924</x:f>
        <x:v>885.0152400000001</x:v>
      </x:c>
      <x:c r="Y1924" s="60" t="n">
        <x:f>V1924*S1924</x:f>
        <x:v>676.77636</x:v>
      </x:c>
      <x:c r="Z1924" s="60" t="n">
        <x:f>H1924*J1924*T1924</x:f>
        <x:v>158.4</x:v>
      </x:c>
      <x:c r="AA1924" s="60" t="n">
        <x:f>P1924+W1924+X1924-Y1924-Z1924-U1924</x:f>
        <x:v>551.3948800000003</x:v>
      </x:c>
      <x:c r="AB1924" s="32" t="n">
        <x:f>IFERROR(AA1924/(P1924+W1924+X1924),0)</x:f>
        <x:v>0.36119826284687523</x:v>
      </x:c>
      <x:c r="AC1924" t="n">
        <x:f>IF(O1924="High",0,IF(I1924&gt;=1800,3,IF(I1924&gt;=900,2,1))+IF(K1924&gt;=0.9,2,IF(K1924&gt;=0.75,1,0))+IF(J1924&lt;=0.7,2,IF(J1924&lt;=0.85,1,0))+IF(M1924&gt;=8,1,0))</x:f>
        <x:v>6</x:v>
      </x:c>
      <x:c r="AD1924" t="str">
        <x:f>IF(AND(O1924&lt;&gt;"High",AC1924&gt;=Assumptions!$B$10,AA1924&gt;0),"Priority Growth",IF(AND(O1924="Low",AA1924&gt;0),"Maintain","Watch"))</x:f>
        <x:v>Priority Growth</x:v>
      </x:c>
      <x:c r="AE1924" s="60" t="n">
        <x:f>MAX(AA1924,0)*N1924</x:f>
        <x:v>57.896462400000026</x:v>
      </x:c>
      <x:c r="AF1924" t="str">
        <x:f>IF(AND(AA1924&gt;=Assumptions!$B$11,O1924&lt;&gt;"High",OR(N1924&gt;=Assumptions!$B$12,M1924&lt;=6)),"High","Standard")</x:f>
        <x:v>Standard</x:v>
      </x:c>
    </x:row>
    <x:row r="1925">
      <x:c r="A1925" t="str">
        <x:f>'Raw_Data'!A1925</x:f>
        <x:v>C01924</x:v>
      </x:c>
      <x:c r="B1925" t="n">
        <x:f>'Raw_Data'!B1925</x:f>
        <x:v>57</x:v>
      </x:c>
      <x:c r="C1925" s="30" t="n">
        <x:f>'Raw_Data'!C1925</x:f>
        <x:v>160831</x:v>
      </x:c>
      <x:c r="D1925" t="n">
        <x:f>'Raw_Data'!D1925</x:f>
        <x:v>783</x:v>
      </x:c>
      <x:c r="E1925" t="n">
        <x:f>'Raw_Data'!E1925</x:f>
        <x:v>34</x:v>
      </x:c>
      <x:c r="F1925" t="str">
        <x:f>PROPER(TRIM('Raw_Data'!F1925))</x:f>
        <x:v>Classic</x:v>
      </x:c>
      <x:c r="G1925" t="str">
        <x:f>PROPER(TRIM('Raw_Data'!G1925))</x:f>
        <x:v>Partner</x:v>
      </x:c>
      <x:c r="H1925" s="60" t="n">
        <x:f>'Raw_Data'!H1925</x:f>
        <x:v>17770</x:v>
      </x:c>
      <x:c r="I1925" s="60" t="n">
        <x:f>'Raw_Data'!I1925</x:f>
        <x:v>2116</x:v>
      </x:c>
      <x:c r="J1925" s="32" t="n">
        <x:f>'Raw_Data'!J1925</x:f>
        <x:v>0.359</x:v>
      </x:c>
      <x:c r="K1925" s="32" t="n">
        <x:f>'Raw_Data'!K1925</x:f>
        <x:v>0.853</x:v>
      </x:c>
      <x:c r="L1925" t="n">
        <x:f>'Raw_Data'!L1925</x:f>
        <x:v>0</x:v>
      </x:c>
      <x:c r="M1925" t="n">
        <x:f>IF('Raw_Data'!M1925="",Assumptions!$B$15,'Raw_Data'!M1925)</x:f>
        <x:v>8</x:v>
      </x:c>
      <x:c r="N1925" s="32" t="n">
        <x:f>'Raw_Data'!N1925</x:f>
        <x:v>0.058</x:v>
      </x:c>
      <x:c r="O1925" t="str">
        <x:f>IF(OR(D1925&lt;620,L1925&gt;=2,J1925&gt;0.9),"High",IF(OR(D1925&lt;700,L1925=1,J1925&gt;0.75),"Medium","Low"))</x:f>
        <x:v>Low</x:v>
      </x:c>
      <x:c r="P1925" s="30" t="n">
        <x:f>XLOOKUP(F1925,Assumptions!$A$4:$A$6,Assumptions!$B$4:$B$6)</x:f>
        <x:v>0</x:v>
      </x:c>
      <x:c r="Q1925" s="32" t="n">
        <x:f>XLOOKUP(F1925,Assumptions!$A$4:$A$6,Assumptions!$C$4:$C$6)</x:f>
        <x:v>0.229</x:v>
      </x:c>
      <x:c r="R1925" s="32" t="n">
        <x:f>XLOOKUP(F1925,Assumptions!$A$4:$A$6,Assumptions!$D$4:$D$6)</x:f>
        <x:v>0.015</x:v>
      </x:c>
      <x:c r="S1925" s="32" t="n">
        <x:f>XLOOKUP(F1925,Assumptions!$A$4:$A$6,Assumptions!$E$4:$E$6)</x:f>
        <x:v>0.0075</x:v>
      </x:c>
      <x:c r="T1925" s="32" t="n">
        <x:f>XLOOKUP(O1925,Assumptions!$H$4:$H$6,Assumptions!$I$4:$I$6)</x:f>
        <x:v>0.0035</x:v>
      </x:c>
      <x:c r="U1925" s="30" t="n">
        <x:f>XLOOKUP(F1925,Assumptions!$A$4:$A$6,Assumptions!$F$4:$F$6)</x:f>
        <x:v>60</x:v>
      </x:c>
      <x:c r="V1925" s="60" t="n">
        <x:f>I1925*12</x:f>
        <x:v>25392</x:v>
      </x:c>
      <x:c r="W1925" s="60" t="n">
        <x:f>H1925*J1925*(1-K1925)*Q1925</x:f>
        <x:v>214.75075209000002</x:v>
      </x:c>
      <x:c r="X1925" s="60" t="n">
        <x:f>V1925*R1925</x:f>
        <x:v>380.88</x:v>
      </x:c>
      <x:c r="Y1925" s="60" t="n">
        <x:f>V1925*S1925</x:f>
        <x:v>190.44</x:v>
      </x:c>
      <x:c r="Z1925" s="60" t="n">
        <x:f>H1925*J1925*T1925</x:f>
        <x:v>22.328004999999997</x:v>
      </x:c>
      <x:c r="AA1925" s="60" t="n">
        <x:f>P1925+W1925+X1925-Y1925-Z1925-U1925</x:f>
        <x:v>322.86274708999997</x:v>
      </x:c>
      <x:c r="AB1925" s="32" t="n">
        <x:f>IFERROR(AA1925/(P1925+W1925+X1925),0)</x:f>
        <x:v>0.5420518432890035</x:v>
      </x:c>
      <x:c r="AC1925" t="n">
        <x:f>IF(O1925="High",0,IF(I1925&gt;=1800,3,IF(I1925&gt;=900,2,1))+IF(K1925&gt;=0.9,2,IF(K1925&gt;=0.75,1,0))+IF(J1925&lt;=0.7,2,IF(J1925&lt;=0.85,1,0))+IF(M1925&gt;=8,1,0))</x:f>
        <x:v>7</x:v>
      </x:c>
      <x:c r="AD1925" t="str">
        <x:f>IF(AND(O1925&lt;&gt;"High",AC1925&gt;=Assumptions!$B$10,AA1925&gt;0),"Priority Growth",IF(AND(O1925="Low",AA1925&gt;0),"Maintain","Watch"))</x:f>
        <x:v>Priority Growth</x:v>
      </x:c>
      <x:c r="AE1925" s="60" t="n">
        <x:f>MAX(AA1925,0)*N1925</x:f>
        <x:v>18.72603933122</x:v>
      </x:c>
      <x:c r="AF1925" t="str">
        <x:f>IF(AND(AA1925&gt;=Assumptions!$B$11,O1925&lt;&gt;"High",OR(N1925&gt;=Assumptions!$B$12,M1925&lt;=6)),"High","Standard")</x:f>
        <x:v>Standard</x:v>
      </x:c>
    </x:row>
    <x:row r="1926">
      <x:c r="A1926" t="str">
        <x:f>'Raw_Data'!A1926</x:f>
        <x:v>C01925</x:v>
      </x:c>
      <x:c r="B1926" t="n">
        <x:f>'Raw_Data'!B1926</x:f>
        <x:v>67</x:v>
      </x:c>
      <x:c r="C1926" s="30" t="n">
        <x:f>'Raw_Data'!C1926</x:f>
        <x:v>108425</x:v>
      </x:c>
      <x:c r="D1926" t="n">
        <x:f>'Raw_Data'!D1926</x:f>
        <x:v>624</x:v>
      </x:c>
      <x:c r="E1926" t="n">
        <x:f>'Raw_Data'!E1926</x:f>
        <x:v>13</x:v>
      </x:c>
      <x:c r="F1926" t="str">
        <x:f>PROPER(TRIM('Raw_Data'!F1926))</x:f>
        <x:v>Gold</x:v>
      </x:c>
      <x:c r="G1926" t="str">
        <x:f>PROPER(TRIM('Raw_Data'!G1926))</x:f>
        <x:v>Digital</x:v>
      </x:c>
      <x:c r="H1926" s="60" t="n">
        <x:f>'Raw_Data'!H1926</x:f>
        <x:v>14647</x:v>
      </x:c>
      <x:c r="I1926" s="60" t="n">
        <x:f>'Raw_Data'!I1926</x:f>
        <x:v>1371.02</x:v>
      </x:c>
      <x:c r="J1926" s="32" t="n">
        <x:f>'Raw_Data'!J1926</x:f>
        <x:v>0.647</x:v>
      </x:c>
      <x:c r="K1926" s="32" t="n">
        <x:f>'Raw_Data'!K1926</x:f>
        <x:v>0.613</x:v>
      </x:c>
      <x:c r="L1926" t="n">
        <x:f>'Raw_Data'!L1926</x:f>
        <x:v>0</x:v>
      </x:c>
      <x:c r="M1926" t="n">
        <x:f>IF('Raw_Data'!M1926="",Assumptions!$B$15,'Raw_Data'!M1926)</x:f>
        <x:v>6</x:v>
      </x:c>
      <x:c r="N1926" s="32" t="n">
        <x:f>'Raw_Data'!N1926</x:f>
        <x:v>0.166</x:v>
      </x:c>
      <x:c r="O1926" t="str">
        <x:f>IF(OR(D1926&lt;620,L1926&gt;=2,J1926&gt;0.9),"High",IF(OR(D1926&lt;700,L1926=1,J1926&gt;0.75),"Medium","Low"))</x:f>
        <x:v>Medium</x:v>
      </x:c>
      <x:c r="P1926" s="30" t="n">
        <x:f>XLOOKUP(F1926,Assumptions!$A$4:$A$6,Assumptions!$B$4:$B$6)</x:f>
        <x:v>95</x:v>
      </x:c>
      <x:c r="Q1926" s="32" t="n">
        <x:f>XLOOKUP(F1926,Assumptions!$A$4:$A$6,Assumptions!$C$4:$C$6)</x:f>
        <x:v>0.219</x:v>
      </x:c>
      <x:c r="R1926" s="32" t="n">
        <x:f>XLOOKUP(F1926,Assumptions!$A$4:$A$6,Assumptions!$D$4:$D$6)</x:f>
        <x:v>0.016</x:v>
      </x:c>
      <x:c r="S1926" s="32" t="n">
        <x:f>XLOOKUP(F1926,Assumptions!$A$4:$A$6,Assumptions!$E$4:$E$6)</x:f>
        <x:v>0.01</x:v>
      </x:c>
      <x:c r="T1926" s="32" t="n">
        <x:f>XLOOKUP(O1926,Assumptions!$H$4:$H$6,Assumptions!$I$4:$I$6)</x:f>
        <x:v>0.012</x:v>
      </x:c>
      <x:c r="U1926" s="30" t="n">
        <x:f>XLOOKUP(F1926,Assumptions!$A$4:$A$6,Assumptions!$F$4:$F$6)</x:f>
        <x:v>90</x:v>
      </x:c>
      <x:c r="V1926" s="60" t="n">
        <x:f>I1926*12</x:f>
        <x:v>16452.239999999998</x:v>
      </x:c>
      <x:c r="W1926" s="60" t="n">
        <x:f>H1926*J1926*(1-K1926)*Q1926</x:f>
        <x:v>803.1710425770001</x:v>
      </x:c>
      <x:c r="X1926" s="60" t="n">
        <x:f>V1926*R1926</x:f>
        <x:v>263.23584</x:v>
      </x:c>
      <x:c r="Y1926" s="60" t="n">
        <x:f>V1926*S1926</x:f>
        <x:v>164.52239999999998</x:v>
      </x:c>
      <x:c r="Z1926" s="60" t="n">
        <x:f>H1926*J1926*T1926</x:f>
        <x:v>113.71930800000001</x:v>
      </x:c>
      <x:c r="AA1926" s="60" t="n">
        <x:f>P1926+W1926+X1926-Y1926-Z1926-U1926</x:f>
        <x:v>793.165174577</x:v>
      </x:c>
      <x:c r="AB1926" s="32" t="n">
        <x:f>IFERROR(AA1926/(P1926+W1926+X1926),0)</x:f>
        <x:v>0.6829347978523057</x:v>
      </x:c>
      <x:c r="AC1926" t="n">
        <x:f>IF(O1926="High",0,IF(I1926&gt;=1800,3,IF(I1926&gt;=900,2,1))+IF(K1926&gt;=0.9,2,IF(K1926&gt;=0.75,1,0))+IF(J1926&lt;=0.7,2,IF(J1926&lt;=0.85,1,0))+IF(M1926&gt;=8,1,0))</x:f>
        <x:v>4</x:v>
      </x:c>
      <x:c r="AD1926" t="str">
        <x:f>IF(AND(O1926&lt;&gt;"High",AC1926&gt;=Assumptions!$B$10,AA1926&gt;0),"Priority Growth",IF(AND(O1926="Low",AA1926&gt;0),"Maintain","Watch"))</x:f>
        <x:v>Watch</x:v>
      </x:c>
      <x:c r="AE1926" s="60" t="n">
        <x:f>MAX(AA1926,0)*N1926</x:f>
        <x:v>131.665418979782</x:v>
      </x:c>
      <x:c r="AF1926" t="str">
        <x:f>IF(AND(AA1926&gt;=Assumptions!$B$11,O1926&lt;&gt;"High",OR(N1926&gt;=Assumptions!$B$12,M1926&lt;=6)),"High","Standard")</x:f>
        <x:v>High</x:v>
      </x:c>
    </x:row>
    <x:row r="1927">
      <x:c r="A1927" t="str">
        <x:f>'Raw_Data'!A1927</x:f>
        <x:v>C01926</x:v>
      </x:c>
      <x:c r="B1927" t="n">
        <x:f>'Raw_Data'!B1927</x:f>
        <x:v>34</x:v>
      </x:c>
      <x:c r="C1927" s="30" t="n">
        <x:f>'Raw_Data'!C1927</x:f>
        <x:v>41878</x:v>
      </x:c>
      <x:c r="D1927" t="n">
        <x:f>'Raw_Data'!D1927</x:f>
        <x:v>707</x:v>
      </x:c>
      <x:c r="E1927" t="n">
        <x:f>'Raw_Data'!E1927</x:f>
        <x:v>27</x:v>
      </x:c>
      <x:c r="F1927" t="str">
        <x:f>PROPER(TRIM('Raw_Data'!F1927))</x:f>
        <x:v>Classic</x:v>
      </x:c>
      <x:c r="G1927" t="str">
        <x:f>PROPER(TRIM('Raw_Data'!G1927))</x:f>
        <x:v>Partner</x:v>
      </x:c>
      <x:c r="H1927" s="60" t="n">
        <x:f>'Raw_Data'!H1927</x:f>
        <x:v>6453</x:v>
      </x:c>
      <x:c r="I1927" s="60" t="n">
        <x:f>'Raw_Data'!I1927</x:f>
        <x:v>402.45</x:v>
      </x:c>
      <x:c r="J1927" s="32" t="n">
        <x:f>'Raw_Data'!J1927</x:f>
        <x:v>0.499</x:v>
      </x:c>
      <x:c r="K1927" s="32" t="n">
        <x:f>'Raw_Data'!K1927</x:f>
        <x:v>0.716</x:v>
      </x:c>
      <x:c r="L1927" t="n">
        <x:f>'Raw_Data'!L1927</x:f>
        <x:v>0</x:v>
      </x:c>
      <x:c r="M1927" t="n">
        <x:f>IF('Raw_Data'!M1927="",Assumptions!$B$15,'Raw_Data'!M1927)</x:f>
        <x:v>8</x:v>
      </x:c>
      <x:c r="N1927" s="32" t="n">
        <x:f>'Raw_Data'!N1927</x:f>
        <x:v>0.072</x:v>
      </x:c>
      <x:c r="O1927" t="str">
        <x:f>IF(OR(D1927&lt;620,L1927&gt;=2,J1927&gt;0.9),"High",IF(OR(D1927&lt;700,L1927=1,J1927&gt;0.75),"Medium","Low"))</x:f>
        <x:v>Low</x:v>
      </x:c>
      <x:c r="P1927" s="30" t="n">
        <x:f>XLOOKUP(F1927,Assumptions!$A$4:$A$6,Assumptions!$B$4:$B$6)</x:f>
        <x:v>0</x:v>
      </x:c>
      <x:c r="Q1927" s="32" t="n">
        <x:f>XLOOKUP(F1927,Assumptions!$A$4:$A$6,Assumptions!$C$4:$C$6)</x:f>
        <x:v>0.229</x:v>
      </x:c>
      <x:c r="R1927" s="32" t="n">
        <x:f>XLOOKUP(F1927,Assumptions!$A$4:$A$6,Assumptions!$D$4:$D$6)</x:f>
        <x:v>0.015</x:v>
      </x:c>
      <x:c r="S1927" s="32" t="n">
        <x:f>XLOOKUP(F1927,Assumptions!$A$4:$A$6,Assumptions!$E$4:$E$6)</x:f>
        <x:v>0.0075</x:v>
      </x:c>
      <x:c r="T1927" s="32" t="n">
        <x:f>XLOOKUP(O1927,Assumptions!$H$4:$H$6,Assumptions!$I$4:$I$6)</x:f>
        <x:v>0.0035</x:v>
      </x:c>
      <x:c r="U1927" s="30" t="n">
        <x:f>XLOOKUP(F1927,Assumptions!$A$4:$A$6,Assumptions!$F$4:$F$6)</x:f>
        <x:v>60</x:v>
      </x:c>
      <x:c r="V1927" s="60" t="n">
        <x:f>I1927*12</x:f>
        <x:v>4829.4</x:v>
      </x:c>
      <x:c r="W1927" s="60" t="n">
        <x:f>H1927*J1927*(1-K1927)*Q1927</x:f>
        <x:v>209.41897669200003</x:v>
      </x:c>
      <x:c r="X1927" s="60" t="n">
        <x:f>V1927*R1927</x:f>
        <x:v>72.44099999999999</x:v>
      </x:c>
      <x:c r="Y1927" s="60" t="n">
        <x:f>V1927*S1927</x:f>
        <x:v>36.220499999999994</x:v>
      </x:c>
      <x:c r="Z1927" s="60" t="n">
        <x:f>H1927*J1927*T1927</x:f>
        <x:v>11.2701645</x:v>
      </x:c>
      <x:c r="AA1927" s="60" t="n">
        <x:f>P1927+W1927+X1927-Y1927-Z1927-U1927</x:f>
        <x:v>174.36931219200005</x:v>
      </x:c>
      <x:c r="AB1927" s="32" t="n">
        <x:f>IFERROR(AA1927/(P1927+W1927+X1927),0)</x:f>
        <x:v>0.6186380707131774</x:v>
      </x:c>
      <x:c r="AC1927" t="n">
        <x:f>IF(O1927="High",0,IF(I1927&gt;=1800,3,IF(I1927&gt;=900,2,1))+IF(K1927&gt;=0.9,2,IF(K1927&gt;=0.75,1,0))+IF(J1927&lt;=0.7,2,IF(J1927&lt;=0.85,1,0))+IF(M1927&gt;=8,1,0))</x:f>
        <x:v>4</x:v>
      </x:c>
      <x:c r="AD1927" t="str">
        <x:f>IF(AND(O1927&lt;&gt;"High",AC1927&gt;=Assumptions!$B$10,AA1927&gt;0),"Priority Growth",IF(AND(O1927="Low",AA1927&gt;0),"Maintain","Watch"))</x:f>
        <x:v>Maintain</x:v>
      </x:c>
      <x:c r="AE1927" s="60" t="n">
        <x:f>MAX(AA1927,0)*N1927</x:f>
        <x:v>12.554590477824004</x:v>
      </x:c>
      <x:c r="AF1927" t="str">
        <x:f>IF(AND(AA1927&gt;=Assumptions!$B$11,O1927&lt;&gt;"High",OR(N1927&gt;=Assumptions!$B$12,M1927&lt;=6)),"High","Standard")</x:f>
        <x:v>Standard</x:v>
      </x:c>
    </x:row>
    <x:row r="1928">
      <x:c r="A1928" t="str">
        <x:f>'Raw_Data'!A1928</x:f>
        <x:v>C01927</x:v>
      </x:c>
      <x:c r="B1928" t="n">
        <x:f>'Raw_Data'!B1928</x:f>
        <x:v>47</x:v>
      </x:c>
      <x:c r="C1928" s="30" t="n">
        <x:f>'Raw_Data'!C1928</x:f>
        <x:v>56120</x:v>
      </x:c>
      <x:c r="D1928" t="n">
        <x:f>'Raw_Data'!D1928</x:f>
        <x:v>715</x:v>
      </x:c>
      <x:c r="E1928" t="n">
        <x:f>'Raw_Data'!E1928</x:f>
        <x:v>79</x:v>
      </x:c>
      <x:c r="F1928" t="str">
        <x:f>PROPER(TRIM('Raw_Data'!F1928))</x:f>
        <x:v>Gold</x:v>
      </x:c>
      <x:c r="G1928" t="str">
        <x:f>PROPER(TRIM('Raw_Data'!G1928))</x:f>
        <x:v>Digital</x:v>
      </x:c>
      <x:c r="H1928" s="60" t="n">
        <x:f>'Raw_Data'!H1928</x:f>
        <x:v>13042</x:v>
      </x:c>
      <x:c r="I1928" s="60" t="n">
        <x:f>'Raw_Data'!I1928</x:f>
        <x:v>1385.63</x:v>
      </x:c>
      <x:c r="J1928" s="32" t="n">
        <x:f>'Raw_Data'!J1928</x:f>
        <x:v>0.33</x:v>
      </x:c>
      <x:c r="K1928" s="32" t="n">
        <x:f>'Raw_Data'!K1928</x:f>
        <x:v>0.772</x:v>
      </x:c>
      <x:c r="L1928" t="n">
        <x:f>'Raw_Data'!L1928</x:f>
        <x:v>0</x:v>
      </x:c>
      <x:c r="M1928" t="n">
        <x:f>IF('Raw_Data'!M1928="",Assumptions!$B$15,'Raw_Data'!M1928)</x:f>
        <x:v>7</x:v>
      </x:c>
      <x:c r="N1928" s="32" t="n">
        <x:f>'Raw_Data'!N1928</x:f>
        <x:v>0.132</x:v>
      </x:c>
      <x:c r="O1928" t="str">
        <x:f>IF(OR(D1928&lt;620,L1928&gt;=2,J1928&gt;0.9),"High",IF(OR(D1928&lt;700,L1928=1,J1928&gt;0.75),"Medium","Low"))</x:f>
        <x:v>Low</x:v>
      </x:c>
      <x:c r="P1928" s="30" t="n">
        <x:f>XLOOKUP(F1928,Assumptions!$A$4:$A$6,Assumptions!$B$4:$B$6)</x:f>
        <x:v>95</x:v>
      </x:c>
      <x:c r="Q1928" s="32" t="n">
        <x:f>XLOOKUP(F1928,Assumptions!$A$4:$A$6,Assumptions!$C$4:$C$6)</x:f>
        <x:v>0.219</x:v>
      </x:c>
      <x:c r="R1928" s="32" t="n">
        <x:f>XLOOKUP(F1928,Assumptions!$A$4:$A$6,Assumptions!$D$4:$D$6)</x:f>
        <x:v>0.016</x:v>
      </x:c>
      <x:c r="S1928" s="32" t="n">
        <x:f>XLOOKUP(F1928,Assumptions!$A$4:$A$6,Assumptions!$E$4:$E$6)</x:f>
        <x:v>0.01</x:v>
      </x:c>
      <x:c r="T1928" s="32" t="n">
        <x:f>XLOOKUP(O1928,Assumptions!$H$4:$H$6,Assumptions!$I$4:$I$6)</x:f>
        <x:v>0.0035</x:v>
      </x:c>
      <x:c r="U1928" s="30" t="n">
        <x:f>XLOOKUP(F1928,Assumptions!$A$4:$A$6,Assumptions!$F$4:$F$6)</x:f>
        <x:v>90</x:v>
      </x:c>
      <x:c r="V1928" s="60" t="n">
        <x:f>I1928*12</x:f>
        <x:v>16627.56</x:v>
      </x:c>
      <x:c r="W1928" s="60" t="n">
        <x:f>H1928*J1928*(1-K1928)*Q1928</x:f>
        <x:v>214.90033752</x:v>
      </x:c>
      <x:c r="X1928" s="60" t="n">
        <x:f>V1928*R1928</x:f>
        <x:v>266.04096000000004</x:v>
      </x:c>
      <x:c r="Y1928" s="60" t="n">
        <x:f>V1928*S1928</x:f>
        <x:v>166.27560000000003</x:v>
      </x:c>
      <x:c r="Z1928" s="60" t="n">
        <x:f>H1928*J1928*T1928</x:f>
        <x:v>15.063510000000003</x:v>
      </x:c>
      <x:c r="AA1928" s="60" t="n">
        <x:f>P1928+W1928+X1928-Y1928-Z1928-U1928</x:f>
        <x:v>304.60218752</x:v>
      </x:c>
      <x:c r="AB1928" s="32" t="n">
        <x:f>IFERROR(AA1928/(P1928+W1928+X1928),0)</x:f>
        <x:v>0.5288771422219856</x:v>
      </x:c>
      <x:c r="AC1928" t="n">
        <x:f>IF(O1928="High",0,IF(I1928&gt;=1800,3,IF(I1928&gt;=900,2,1))+IF(K1928&gt;=0.9,2,IF(K1928&gt;=0.75,1,0))+IF(J1928&lt;=0.7,2,IF(J1928&lt;=0.85,1,0))+IF(M1928&gt;=8,1,0))</x:f>
        <x:v>5</x:v>
      </x:c>
      <x:c r="AD1928" t="str">
        <x:f>IF(AND(O1928&lt;&gt;"High",AC1928&gt;=Assumptions!$B$10,AA1928&gt;0),"Priority Growth",IF(AND(O1928="Low",AA1928&gt;0),"Maintain","Watch"))</x:f>
        <x:v>Maintain</x:v>
      </x:c>
      <x:c r="AE1928" s="60" t="n">
        <x:f>MAX(AA1928,0)*N1928</x:f>
        <x:v>40.207488752639996</x:v>
      </x:c>
      <x:c r="AF1928" t="str">
        <x:f>IF(AND(AA1928&gt;=Assumptions!$B$11,O1928&lt;&gt;"High",OR(N1928&gt;=Assumptions!$B$12,M1928&lt;=6)),"High","Standard")</x:f>
        <x:v>Standard</x:v>
      </x:c>
    </x:row>
    <x:row r="1929">
      <x:c r="A1929" t="str">
        <x:f>'Raw_Data'!A1929</x:f>
        <x:v>C01928</x:v>
      </x:c>
      <x:c r="B1929" t="n">
        <x:f>'Raw_Data'!B1929</x:f>
        <x:v>46</x:v>
      </x:c>
      <x:c r="C1929" s="30" t="n">
        <x:f>'Raw_Data'!C1929</x:f>
        <x:v>68364</x:v>
      </x:c>
      <x:c r="D1929" t="n">
        <x:f>'Raw_Data'!D1929</x:f>
        <x:v>643</x:v>
      </x:c>
      <x:c r="E1929" t="n">
        <x:f>'Raw_Data'!E1929</x:f>
        <x:v>63</x:v>
      </x:c>
      <x:c r="F1929" t="str">
        <x:f>PROPER(TRIM('Raw_Data'!F1929))</x:f>
        <x:v>Classic</x:v>
      </x:c>
      <x:c r="G1929" t="str">
        <x:f>PROPER(TRIM('Raw_Data'!G1929))</x:f>
        <x:v>Direct Mail</x:v>
      </x:c>
      <x:c r="H1929" s="60" t="n">
        <x:f>'Raw_Data'!H1929</x:f>
        <x:v>2791</x:v>
      </x:c>
      <x:c r="I1929" s="60" t="n">
        <x:f>'Raw_Data'!I1929</x:f>
        <x:v>853.79</x:v>
      </x:c>
      <x:c r="J1929" s="32" t="n">
        <x:f>'Raw_Data'!J1929</x:f>
        <x:v>0.455</x:v>
      </x:c>
      <x:c r="K1929" s="32" t="n">
        <x:f>'Raw_Data'!K1929</x:f>
        <x:v>0.559</x:v>
      </x:c>
      <x:c r="L1929" t="n">
        <x:f>'Raw_Data'!L1929</x:f>
        <x:v>0</x:v>
      </x:c>
      <x:c r="M1929" t="n">
        <x:f>IF('Raw_Data'!M1929="",Assumptions!$B$15,'Raw_Data'!M1929)</x:f>
        <x:v>4</x:v>
      </x:c>
      <x:c r="N1929" s="32" t="n">
        <x:f>'Raw_Data'!N1929</x:f>
        <x:v>0.24</x:v>
      </x:c>
      <x:c r="O1929" t="str">
        <x:f>IF(OR(D1929&lt;620,L1929&gt;=2,J1929&gt;0.9),"High",IF(OR(D1929&lt;700,L1929=1,J1929&gt;0.75),"Medium","Low"))</x:f>
        <x:v>Medium</x:v>
      </x:c>
      <x:c r="P1929" s="30" t="n">
        <x:f>XLOOKUP(F1929,Assumptions!$A$4:$A$6,Assumptions!$B$4:$B$6)</x:f>
        <x:v>0</x:v>
      </x:c>
      <x:c r="Q1929" s="32" t="n">
        <x:f>XLOOKUP(F1929,Assumptions!$A$4:$A$6,Assumptions!$C$4:$C$6)</x:f>
        <x:v>0.229</x:v>
      </x:c>
      <x:c r="R1929" s="32" t="n">
        <x:f>XLOOKUP(F1929,Assumptions!$A$4:$A$6,Assumptions!$D$4:$D$6)</x:f>
        <x:v>0.015</x:v>
      </x:c>
      <x:c r="S1929" s="32" t="n">
        <x:f>XLOOKUP(F1929,Assumptions!$A$4:$A$6,Assumptions!$E$4:$E$6)</x:f>
        <x:v>0.0075</x:v>
      </x:c>
      <x:c r="T1929" s="32" t="n">
        <x:f>XLOOKUP(O1929,Assumptions!$H$4:$H$6,Assumptions!$I$4:$I$6)</x:f>
        <x:v>0.012</x:v>
      </x:c>
      <x:c r="U1929" s="30" t="n">
        <x:f>XLOOKUP(F1929,Assumptions!$A$4:$A$6,Assumptions!$F$4:$F$6)</x:f>
        <x:v>60</x:v>
      </x:c>
      <x:c r="V1929" s="60" t="n">
        <x:f>I1929*12</x:f>
        <x:v>10245.48</x:v>
      </x:c>
      <x:c r="W1929" s="60" t="n">
        <x:f>H1929*J1929*(1-K1929)*Q1929</x:f>
        <x:v>128.24643604499997</x:v>
      </x:c>
      <x:c r="X1929" s="60" t="n">
        <x:f>V1929*R1929</x:f>
        <x:v>153.6822</x:v>
      </x:c>
      <x:c r="Y1929" s="60" t="n">
        <x:f>V1929*S1929</x:f>
        <x:v>76.8411</x:v>
      </x:c>
      <x:c r="Z1929" s="60" t="n">
        <x:f>H1929*J1929*T1929</x:f>
        <x:v>15.23886</x:v>
      </x:c>
      <x:c r="AA1929" s="60" t="n">
        <x:f>P1929+W1929+X1929-Y1929-Z1929-U1929</x:f>
        <x:v>129.848676045</x:v>
      </x:c>
      <x:c r="AB1929" s="32" t="n">
        <x:f>IFERROR(AA1929/(P1929+W1929+X1929),0)</x:f>
        <x:v>0.46057285228831535</x:v>
      </x:c>
      <x:c r="AC1929" t="n">
        <x:f>IF(O1929="High",0,IF(I1929&gt;=1800,3,IF(I1929&gt;=900,2,1))+IF(K1929&gt;=0.9,2,IF(K1929&gt;=0.75,1,0))+IF(J1929&lt;=0.7,2,IF(J1929&lt;=0.85,1,0))+IF(M1929&gt;=8,1,0))</x:f>
        <x:v>3</x:v>
      </x:c>
      <x:c r="AD1929" t="str">
        <x:f>IF(AND(O1929&lt;&gt;"High",AC1929&gt;=Assumptions!$B$10,AA1929&gt;0),"Priority Growth",IF(AND(O1929="Low",AA1929&gt;0),"Maintain","Watch"))</x:f>
        <x:v>Watch</x:v>
      </x:c>
      <x:c r="AE1929" s="60" t="n">
        <x:f>MAX(AA1929,0)*N1929</x:f>
        <x:v>31.163682250799997</x:v>
      </x:c>
      <x:c r="AF1929" t="str">
        <x:f>IF(AND(AA1929&gt;=Assumptions!$B$11,O1929&lt;&gt;"High",OR(N1929&gt;=Assumptions!$B$12,M1929&lt;=6)),"High","Standard")</x:f>
        <x:v>Standard</x:v>
      </x:c>
    </x:row>
    <x:row r="1930">
      <x:c r="A1930" t="str">
        <x:f>'Raw_Data'!A1930</x:f>
        <x:v>C01929</x:v>
      </x:c>
      <x:c r="B1930" t="n">
        <x:f>'Raw_Data'!B1930</x:f>
        <x:v>35</x:v>
      </x:c>
      <x:c r="C1930" s="30" t="n">
        <x:f>'Raw_Data'!C1930</x:f>
        <x:v>91002</x:v>
      </x:c>
      <x:c r="D1930" t="n">
        <x:f>'Raw_Data'!D1930</x:f>
        <x:v>631</x:v>
      </x:c>
      <x:c r="E1930" t="n">
        <x:f>'Raw_Data'!E1930</x:f>
        <x:v>41</x:v>
      </x:c>
      <x:c r="F1930" t="str">
        <x:f>PROPER(TRIM('Raw_Data'!F1930))</x:f>
        <x:v>Gold</x:v>
      </x:c>
      <x:c r="G1930" t="str">
        <x:f>PROPER(TRIM('Raw_Data'!G1930))</x:f>
        <x:v>Digital</x:v>
      </x:c>
      <x:c r="H1930" s="60" t="n">
        <x:f>'Raw_Data'!H1930</x:f>
        <x:v>8497</x:v>
      </x:c>
      <x:c r="I1930" s="60" t="n">
        <x:f>'Raw_Data'!I1930</x:f>
        <x:v>648.99</x:v>
      </x:c>
      <x:c r="J1930" s="32" t="n">
        <x:f>'Raw_Data'!J1930</x:f>
        <x:v>0.528</x:v>
      </x:c>
      <x:c r="K1930" s="32" t="n">
        <x:f>'Raw_Data'!K1930</x:f>
        <x:v>0.73</x:v>
      </x:c>
      <x:c r="L1930" t="n">
        <x:f>'Raw_Data'!L1930</x:f>
        <x:v>0</x:v>
      </x:c>
      <x:c r="M1930" t="n">
        <x:f>IF('Raw_Data'!M1930="",Assumptions!$B$15,'Raw_Data'!M1930)</x:f>
        <x:v>9</x:v>
      </x:c>
      <x:c r="N1930" s="32" t="n">
        <x:f>'Raw_Data'!N1930</x:f>
        <x:v>0.062</x:v>
      </x:c>
      <x:c r="O1930" t="str">
        <x:f>IF(OR(D1930&lt;620,L1930&gt;=2,J1930&gt;0.9),"High",IF(OR(D1930&lt;700,L1930=1,J1930&gt;0.75),"Medium","Low"))</x:f>
        <x:v>Medium</x:v>
      </x:c>
      <x:c r="P1930" s="30" t="n">
        <x:f>XLOOKUP(F1930,Assumptions!$A$4:$A$6,Assumptions!$B$4:$B$6)</x:f>
        <x:v>95</x:v>
      </x:c>
      <x:c r="Q1930" s="32" t="n">
        <x:f>XLOOKUP(F1930,Assumptions!$A$4:$A$6,Assumptions!$C$4:$C$6)</x:f>
        <x:v>0.219</x:v>
      </x:c>
      <x:c r="R1930" s="32" t="n">
        <x:f>XLOOKUP(F1930,Assumptions!$A$4:$A$6,Assumptions!$D$4:$D$6)</x:f>
        <x:v>0.016</x:v>
      </x:c>
      <x:c r="S1930" s="32" t="n">
        <x:f>XLOOKUP(F1930,Assumptions!$A$4:$A$6,Assumptions!$E$4:$E$6)</x:f>
        <x:v>0.01</x:v>
      </x:c>
      <x:c r="T1930" s="32" t="n">
        <x:f>XLOOKUP(O1930,Assumptions!$H$4:$H$6,Assumptions!$I$4:$I$6)</x:f>
        <x:v>0.012</x:v>
      </x:c>
      <x:c r="U1930" s="30" t="n">
        <x:f>XLOOKUP(F1930,Assumptions!$A$4:$A$6,Assumptions!$F$4:$F$6)</x:f>
        <x:v>90</x:v>
      </x:c>
      <x:c r="V1930" s="60" t="n">
        <x:f>I1930*12</x:f>
        <x:v>7787.88</x:v>
      </x:c>
      <x:c r="W1930" s="60" t="n">
        <x:f>H1930*J1930*(1-K1930)*Q1930</x:f>
        <x:v>265.28177808000004</x:v>
      </x:c>
      <x:c r="X1930" s="60" t="n">
        <x:f>V1930*R1930</x:f>
        <x:v>124.60608</x:v>
      </x:c>
      <x:c r="Y1930" s="60" t="n">
        <x:f>V1930*S1930</x:f>
        <x:v>77.8788</x:v>
      </x:c>
      <x:c r="Z1930" s="60" t="n">
        <x:f>H1930*J1930*T1930</x:f>
        <x:v>53.836992</x:v>
      </x:c>
      <x:c r="AA1930" s="60" t="n">
        <x:f>P1930+W1930+X1930-Y1930-Z1930-U1930</x:f>
        <x:v>263.17206608000004</x:v>
      </x:c>
      <x:c r="AB1930" s="32" t="n">
        <x:f>IFERROR(AA1930/(P1930+W1930+X1930),0)</x:f>
        <x:v>0.5427483111704978</x:v>
      </x:c>
      <x:c r="AC1930" t="n">
        <x:f>IF(O1930="High",0,IF(I1930&gt;=1800,3,IF(I1930&gt;=900,2,1))+IF(K1930&gt;=0.9,2,IF(K1930&gt;=0.75,1,0))+IF(J1930&lt;=0.7,2,IF(J1930&lt;=0.85,1,0))+IF(M1930&gt;=8,1,0))</x:f>
        <x:v>4</x:v>
      </x:c>
      <x:c r="AD1930" t="str">
        <x:f>IF(AND(O1930&lt;&gt;"High",AC1930&gt;=Assumptions!$B$10,AA1930&gt;0),"Priority Growth",IF(AND(O1930="Low",AA1930&gt;0),"Maintain","Watch"))</x:f>
        <x:v>Watch</x:v>
      </x:c>
      <x:c r="AE1930" s="60" t="n">
        <x:f>MAX(AA1930,0)*N1930</x:f>
        <x:v>16.31666809696</x:v>
      </x:c>
      <x:c r="AF1930" t="str">
        <x:f>IF(AND(AA1930&gt;=Assumptions!$B$11,O1930&lt;&gt;"High",OR(N1930&gt;=Assumptions!$B$12,M1930&lt;=6)),"High","Standard")</x:f>
        <x:v>Standard</x:v>
      </x:c>
    </x:row>
    <x:row r="1931">
      <x:c r="A1931" t="str">
        <x:f>'Raw_Data'!A1931</x:f>
        <x:v>C01930</x:v>
      </x:c>
      <x:c r="B1931" t="n">
        <x:f>'Raw_Data'!B1931</x:f>
        <x:v>34</x:v>
      </x:c>
      <x:c r="C1931" s="30" t="n">
        <x:f>'Raw_Data'!C1931</x:f>
        <x:v>81141</x:v>
      </x:c>
      <x:c r="D1931" t="n">
        <x:f>'Raw_Data'!D1931</x:f>
        <x:v>707</x:v>
      </x:c>
      <x:c r="E1931" t="n">
        <x:f>'Raw_Data'!E1931</x:f>
        <x:v>104</x:v>
      </x:c>
      <x:c r="F1931" t="str">
        <x:f>PROPER(TRIM('Raw_Data'!F1931))</x:f>
        <x:v>Gold</x:v>
      </x:c>
      <x:c r="G1931" t="str">
        <x:f>PROPER(TRIM('Raw_Data'!G1931))</x:f>
        <x:v>Direct Mail</x:v>
      </x:c>
      <x:c r="H1931" s="60" t="n">
        <x:f>'Raw_Data'!H1931</x:f>
        <x:v>13108</x:v>
      </x:c>
      <x:c r="I1931" s="60" t="n">
        <x:f>'Raw_Data'!I1931</x:f>
        <x:v>983.2</x:v>
      </x:c>
      <x:c r="J1931" s="32" t="n">
        <x:f>'Raw_Data'!J1931</x:f>
        <x:v>0.454</x:v>
      </x:c>
      <x:c r="K1931" s="32" t="n">
        <x:f>'Raw_Data'!K1931</x:f>
        <x:v>0.697</x:v>
      </x:c>
      <x:c r="L1931" t="n">
        <x:f>'Raw_Data'!L1931</x:f>
        <x:v>0</x:v>
      </x:c>
      <x:c r="M1931" t="n">
        <x:f>IF('Raw_Data'!M1931="",Assumptions!$B$15,'Raw_Data'!M1931)</x:f>
        <x:v>5</x:v>
      </x:c>
      <x:c r="N1931" s="32" t="n">
        <x:f>'Raw_Data'!N1931</x:f>
        <x:v>0.203</x:v>
      </x:c>
      <x:c r="O1931" t="str">
        <x:f>IF(OR(D1931&lt;620,L1931&gt;=2,J1931&gt;0.9),"High",IF(OR(D1931&lt;700,L1931=1,J1931&gt;0.75),"Medium","Low"))</x:f>
        <x:v>Low</x:v>
      </x:c>
      <x:c r="P1931" s="30" t="n">
        <x:f>XLOOKUP(F1931,Assumptions!$A$4:$A$6,Assumptions!$B$4:$B$6)</x:f>
        <x:v>95</x:v>
      </x:c>
      <x:c r="Q1931" s="32" t="n">
        <x:f>XLOOKUP(F1931,Assumptions!$A$4:$A$6,Assumptions!$C$4:$C$6)</x:f>
        <x:v>0.219</x:v>
      </x:c>
      <x:c r="R1931" s="32" t="n">
        <x:f>XLOOKUP(F1931,Assumptions!$A$4:$A$6,Assumptions!$D$4:$D$6)</x:f>
        <x:v>0.016</x:v>
      </x:c>
      <x:c r="S1931" s="32" t="n">
        <x:f>XLOOKUP(F1931,Assumptions!$A$4:$A$6,Assumptions!$E$4:$E$6)</x:f>
        <x:v>0.01</x:v>
      </x:c>
      <x:c r="T1931" s="32" t="n">
        <x:f>XLOOKUP(O1931,Assumptions!$H$4:$H$6,Assumptions!$I$4:$I$6)</x:f>
        <x:v>0.0035</x:v>
      </x:c>
      <x:c r="U1931" s="30" t="n">
        <x:f>XLOOKUP(F1931,Assumptions!$A$4:$A$6,Assumptions!$F$4:$F$6)</x:f>
        <x:v>90</x:v>
      </x:c>
      <x:c r="V1931" s="60" t="n">
        <x:f>I1931*12</x:f>
        <x:v>11798.400000000001</x:v>
      </x:c>
      <x:c r="W1931" s="60" t="n">
        <x:f>H1931*J1931*(1-K1931)*Q1931</x:f>
        <x:v>394.89263042400006</x:v>
      </x:c>
      <x:c r="X1931" s="60" t="n">
        <x:f>V1931*R1931</x:f>
        <x:v>188.7744</x:v>
      </x:c>
      <x:c r="Y1931" s="60" t="n">
        <x:f>V1931*S1931</x:f>
        <x:v>117.98400000000002</x:v>
      </x:c>
      <x:c r="Z1931" s="60" t="n">
        <x:f>H1931*J1931*T1931</x:f>
        <x:v>20.828612</x:v>
      </x:c>
      <x:c r="AA1931" s="60" t="n">
        <x:f>P1931+W1931+X1931-Y1931-Z1931-U1931</x:f>
        <x:v>449.8544184240001</x:v>
      </x:c>
      <x:c r="AB1931" s="32" t="n">
        <x:f>IFERROR(AA1931/(P1931+W1931+X1931),0)</x:f>
        <x:v>0.6628499665630605</x:v>
      </x:c>
      <x:c r="AC1931" t="n">
        <x:f>IF(O1931="High",0,IF(I1931&gt;=1800,3,IF(I1931&gt;=900,2,1))+IF(K1931&gt;=0.9,2,IF(K1931&gt;=0.75,1,0))+IF(J1931&lt;=0.7,2,IF(J1931&lt;=0.85,1,0))+IF(M1931&gt;=8,1,0))</x:f>
        <x:v>4</x:v>
      </x:c>
      <x:c r="AD1931" t="str">
        <x:f>IF(AND(O1931&lt;&gt;"High",AC1931&gt;=Assumptions!$B$10,AA1931&gt;0),"Priority Growth",IF(AND(O1931="Low",AA1931&gt;0),"Maintain","Watch"))</x:f>
        <x:v>Maintain</x:v>
      </x:c>
      <x:c r="AE1931" s="60" t="n">
        <x:f>MAX(AA1931,0)*N1931</x:f>
        <x:v>91.32044694007202</x:v>
      </x:c>
      <x:c r="AF1931" t="str">
        <x:f>IF(AND(AA1931&gt;=Assumptions!$B$11,O1931&lt;&gt;"High",OR(N1931&gt;=Assumptions!$B$12,M1931&lt;=6)),"High","Standard")</x:f>
        <x:v>High</x:v>
      </x:c>
    </x:row>
    <x:row r="1932">
      <x:c r="A1932" t="str">
        <x:f>'Raw_Data'!A1932</x:f>
        <x:v>C01931</x:v>
      </x:c>
      <x:c r="B1932" t="n">
        <x:f>'Raw_Data'!B1932</x:f>
        <x:v>53</x:v>
      </x:c>
      <x:c r="C1932" s="30" t="n">
        <x:f>'Raw_Data'!C1932</x:f>
        <x:v>42489</x:v>
      </x:c>
      <x:c r="D1932" t="n">
        <x:f>'Raw_Data'!D1932</x:f>
        <x:v>657</x:v>
      </x:c>
      <x:c r="E1932" t="n">
        <x:f>'Raw_Data'!E1932</x:f>
        <x:v>65</x:v>
      </x:c>
      <x:c r="F1932" t="str">
        <x:f>PROPER(TRIM('Raw_Data'!F1932))</x:f>
        <x:v>Classic</x:v>
      </x:c>
      <x:c r="G1932" t="str">
        <x:f>PROPER(TRIM('Raw_Data'!G1932))</x:f>
        <x:v>Digital</x:v>
      </x:c>
      <x:c r="H1932" s="60" t="n">
        <x:f>'Raw_Data'!H1932</x:f>
        <x:v>2769</x:v>
      </x:c>
      <x:c r="I1932" s="60" t="n">
        <x:f>'Raw_Data'!I1932</x:f>
        <x:v>150</x:v>
      </x:c>
      <x:c r="J1932" s="32" t="n">
        <x:f>'Raw_Data'!J1932</x:f>
        <x:v>0.468</x:v>
      </x:c>
      <x:c r="K1932" s="32" t="n">
        <x:f>'Raw_Data'!K1932</x:f>
        <x:v>0.733</x:v>
      </x:c>
      <x:c r="L1932" t="n">
        <x:f>'Raw_Data'!L1932</x:f>
        <x:v>0</x:v>
      </x:c>
      <x:c r="M1932" t="n">
        <x:f>IF('Raw_Data'!M1932="",Assumptions!$B$15,'Raw_Data'!M1932)</x:f>
        <x:v>6</x:v>
      </x:c>
      <x:c r="N1932" s="32" t="n">
        <x:f>'Raw_Data'!N1932</x:f>
        <x:v>0.14</x:v>
      </x:c>
      <x:c r="O1932" t="str">
        <x:f>IF(OR(D1932&lt;620,L1932&gt;=2,J1932&gt;0.9),"High",IF(OR(D1932&lt;700,L1932=1,J1932&gt;0.75),"Medium","Low"))</x:f>
        <x:v>Medium</x:v>
      </x:c>
      <x:c r="P1932" s="30" t="n">
        <x:f>XLOOKUP(F1932,Assumptions!$A$4:$A$6,Assumptions!$B$4:$B$6)</x:f>
        <x:v>0</x:v>
      </x:c>
      <x:c r="Q1932" s="32" t="n">
        <x:f>XLOOKUP(F1932,Assumptions!$A$4:$A$6,Assumptions!$C$4:$C$6)</x:f>
        <x:v>0.229</x:v>
      </x:c>
      <x:c r="R1932" s="32" t="n">
        <x:f>XLOOKUP(F1932,Assumptions!$A$4:$A$6,Assumptions!$D$4:$D$6)</x:f>
        <x:v>0.015</x:v>
      </x:c>
      <x:c r="S1932" s="32" t="n">
        <x:f>XLOOKUP(F1932,Assumptions!$A$4:$A$6,Assumptions!$E$4:$E$6)</x:f>
        <x:v>0.0075</x:v>
      </x:c>
      <x:c r="T1932" s="32" t="n">
        <x:f>XLOOKUP(O1932,Assumptions!$H$4:$H$6,Assumptions!$I$4:$I$6)</x:f>
        <x:v>0.012</x:v>
      </x:c>
      <x:c r="U1932" s="30" t="n">
        <x:f>XLOOKUP(F1932,Assumptions!$A$4:$A$6,Assumptions!$F$4:$F$6)</x:f>
        <x:v>60</x:v>
      </x:c>
      <x:c r="V1932" s="60" t="n">
        <x:f>I1932*12</x:f>
        <x:v>1800</x:v>
      </x:c>
      <x:c r="W1932" s="60" t="n">
        <x:f>H1932*J1932*(1-K1932)*Q1932</x:f>
        <x:v>79.234724556</x:v>
      </x:c>
      <x:c r="X1932" s="60" t="n">
        <x:f>V1932*R1932</x:f>
        <x:v>27</x:v>
      </x:c>
      <x:c r="Y1932" s="60" t="n">
        <x:f>V1932*S1932</x:f>
        <x:v>13.5</x:v>
      </x:c>
      <x:c r="Z1932" s="60" t="n">
        <x:f>H1932*J1932*T1932</x:f>
        <x:v>15.550704000000001</x:v>
      </x:c>
      <x:c r="AA1932" s="60" t="n">
        <x:f>P1932+W1932+X1932-Y1932-Z1932-U1932</x:f>
        <x:v>17.184020556000007</x:v>
      </x:c>
      <x:c r="AB1932" s="32" t="n">
        <x:f>IFERROR(AA1932/(P1932+W1932+X1932),0)</x:f>
        <x:v>0.16175521354076383</x:v>
      </x:c>
      <x:c r="AC1932" t="n">
        <x:f>IF(O1932="High",0,IF(I1932&gt;=1800,3,IF(I1932&gt;=900,2,1))+IF(K1932&gt;=0.9,2,IF(K1932&gt;=0.75,1,0))+IF(J1932&lt;=0.7,2,IF(J1932&lt;=0.85,1,0))+IF(M1932&gt;=8,1,0))</x:f>
        <x:v>3</x:v>
      </x:c>
      <x:c r="AD1932" t="str">
        <x:f>IF(AND(O1932&lt;&gt;"High",AC1932&gt;=Assumptions!$B$10,AA1932&gt;0),"Priority Growth",IF(AND(O1932="Low",AA1932&gt;0),"Maintain","Watch"))</x:f>
        <x:v>Watch</x:v>
      </x:c>
      <x:c r="AE1932" s="60" t="n">
        <x:f>MAX(AA1932,0)*N1932</x:f>
        <x:v>2.4057628778400013</x:v>
      </x:c>
      <x:c r="AF1932" t="str">
        <x:f>IF(AND(AA1932&gt;=Assumptions!$B$11,O1932&lt;&gt;"High",OR(N1932&gt;=Assumptions!$B$12,M1932&lt;=6)),"High","Standard")</x:f>
        <x:v>Standard</x:v>
      </x:c>
    </x:row>
    <x:row r="1933">
      <x:c r="A1933" t="str">
        <x:f>'Raw_Data'!A1933</x:f>
        <x:v>C01932</x:v>
      </x:c>
      <x:c r="B1933" t="n">
        <x:f>'Raw_Data'!B1933</x:f>
        <x:v>41</x:v>
      </x:c>
      <x:c r="C1933" s="30" t="n">
        <x:f>'Raw_Data'!C1933</x:f>
        <x:v>50652</x:v>
      </x:c>
      <x:c r="D1933" t="n">
        <x:f>'Raw_Data'!D1933</x:f>
        <x:v>704</x:v>
      </x:c>
      <x:c r="E1933" t="n">
        <x:f>'Raw_Data'!E1933</x:f>
        <x:v>73</x:v>
      </x:c>
      <x:c r="F1933" t="str">
        <x:f>PROPER(TRIM('Raw_Data'!F1933))</x:f>
        <x:v>Gold</x:v>
      </x:c>
      <x:c r="G1933" t="str">
        <x:f>PROPER(TRIM('Raw_Data'!G1933))</x:f>
        <x:v>Digital</x:v>
      </x:c>
      <x:c r="H1933" s="60" t="n">
        <x:f>'Raw_Data'!H1933</x:f>
        <x:v>11998</x:v>
      </x:c>
      <x:c r="I1933" s="60" t="n">
        <x:f>'Raw_Data'!I1933</x:f>
        <x:v>1231.91</x:v>
      </x:c>
      <x:c r="J1933" s="32" t="n">
        <x:f>'Raw_Data'!J1933</x:f>
        <x:v>0.489</x:v>
      </x:c>
      <x:c r="K1933" s="32" t="n">
        <x:f>'Raw_Data'!K1933</x:f>
        <x:v>0.699</x:v>
      </x:c>
      <x:c r="L1933" t="n">
        <x:f>'Raw_Data'!L1933</x:f>
        <x:v>0</x:v>
      </x:c>
      <x:c r="M1933" t="n">
        <x:f>IF('Raw_Data'!M1933="",Assumptions!$B$15,'Raw_Data'!M1933)</x:f>
        <x:v>10</x:v>
      </x:c>
      <x:c r="N1933" s="32" t="n">
        <x:f>'Raw_Data'!N1933</x:f>
        <x:v>0.02</x:v>
      </x:c>
      <x:c r="O1933" t="str">
        <x:f>IF(OR(D1933&lt;620,L1933&gt;=2,J1933&gt;0.9),"High",IF(OR(D1933&lt;700,L1933=1,J1933&gt;0.75),"Medium","Low"))</x:f>
        <x:v>Low</x:v>
      </x:c>
      <x:c r="P1933" s="30" t="n">
        <x:f>XLOOKUP(F1933,Assumptions!$A$4:$A$6,Assumptions!$B$4:$B$6)</x:f>
        <x:v>95</x:v>
      </x:c>
      <x:c r="Q1933" s="32" t="n">
        <x:f>XLOOKUP(F1933,Assumptions!$A$4:$A$6,Assumptions!$C$4:$C$6)</x:f>
        <x:v>0.219</x:v>
      </x:c>
      <x:c r="R1933" s="32" t="n">
        <x:f>XLOOKUP(F1933,Assumptions!$A$4:$A$6,Assumptions!$D$4:$D$6)</x:f>
        <x:v>0.016</x:v>
      </x:c>
      <x:c r="S1933" s="32" t="n">
        <x:f>XLOOKUP(F1933,Assumptions!$A$4:$A$6,Assumptions!$E$4:$E$6)</x:f>
        <x:v>0.01</x:v>
      </x:c>
      <x:c r="T1933" s="32" t="n">
        <x:f>XLOOKUP(O1933,Assumptions!$H$4:$H$6,Assumptions!$I$4:$I$6)</x:f>
        <x:v>0.0035</x:v>
      </x:c>
      <x:c r="U1933" s="30" t="n">
        <x:f>XLOOKUP(F1933,Assumptions!$A$4:$A$6,Assumptions!$F$4:$F$6)</x:f>
        <x:v>90</x:v>
      </x:c>
      <x:c r="V1933" s="60" t="n">
        <x:f>I1933*12</x:f>
        <x:v>14782.920000000002</x:v>
      </x:c>
      <x:c r="W1933" s="60" t="n">
        <x:f>H1933*J1933*(1-K1933)*Q1933</x:f>
        <x:v>386.748223218</x:v>
      </x:c>
      <x:c r="X1933" s="60" t="n">
        <x:f>V1933*R1933</x:f>
        <x:v>236.52672000000004</x:v>
      </x:c>
      <x:c r="Y1933" s="60" t="n">
        <x:f>V1933*S1933</x:f>
        <x:v>147.82920000000001</x:v>
      </x:c>
      <x:c r="Z1933" s="60" t="n">
        <x:f>H1933*J1933*T1933</x:f>
        <x:v>20.534577</x:v>
      </x:c>
      <x:c r="AA1933" s="60" t="n">
        <x:f>P1933+W1933+X1933-Y1933-Z1933-U1933</x:f>
        <x:v>459.91116621800006</x:v>
      </x:c>
      <x:c r="AB1933" s="32" t="n">
        <x:f>IFERROR(AA1933/(P1933+W1933+X1933),0)</x:f>
        <x:v>0.640299610282263</x:v>
      </x:c>
      <x:c r="AC1933" t="n">
        <x:f>IF(O1933="High",0,IF(I1933&gt;=1800,3,IF(I1933&gt;=900,2,1))+IF(K1933&gt;=0.9,2,IF(K1933&gt;=0.75,1,0))+IF(J1933&lt;=0.7,2,IF(J1933&lt;=0.85,1,0))+IF(M1933&gt;=8,1,0))</x:f>
        <x:v>5</x:v>
      </x:c>
      <x:c r="AD1933" t="str">
        <x:f>IF(AND(O1933&lt;&gt;"High",AC1933&gt;=Assumptions!$B$10,AA1933&gt;0),"Priority Growth",IF(AND(O1933="Low",AA1933&gt;0),"Maintain","Watch"))</x:f>
        <x:v>Maintain</x:v>
      </x:c>
      <x:c r="AE1933" s="60" t="n">
        <x:f>MAX(AA1933,0)*N1933</x:f>
        <x:v>9.19822332436</x:v>
      </x:c>
      <x:c r="AF1933" t="str">
        <x:f>IF(AND(AA1933&gt;=Assumptions!$B$11,O1933&lt;&gt;"High",OR(N1933&gt;=Assumptions!$B$12,M1933&lt;=6)),"High","Standard")</x:f>
        <x:v>Standard</x:v>
      </x:c>
    </x:row>
    <x:row r="1934">
      <x:c r="A1934" t="str">
        <x:f>'Raw_Data'!A1934</x:f>
        <x:v>C01933</x:v>
      </x:c>
      <x:c r="B1934" t="n">
        <x:f>'Raw_Data'!B1934</x:f>
        <x:v>71</x:v>
      </x:c>
      <x:c r="C1934" s="30" t="n">
        <x:f>'Raw_Data'!C1934</x:f>
        <x:v>126683</x:v>
      </x:c>
      <x:c r="D1934" t="n">
        <x:f>'Raw_Data'!D1934</x:f>
        <x:v>750</x:v>
      </x:c>
      <x:c r="E1934" t="n">
        <x:f>'Raw_Data'!E1934</x:f>
        <x:v>59</x:v>
      </x:c>
      <x:c r="F1934" t="str">
        <x:f>PROPER(TRIM('Raw_Data'!F1934))</x:f>
        <x:v>Platinum</x:v>
      </x:c>
      <x:c r="G1934" t="str">
        <x:f>PROPER(TRIM('Raw_Data'!G1934))</x:f>
        <x:v>Partner</x:v>
      </x:c>
      <x:c r="H1934" s="60" t="n">
        <x:f>'Raw_Data'!H1934</x:f>
        <x:v>30250</x:v>
      </x:c>
      <x:c r="I1934" s="60" t="n">
        <x:f>'Raw_Data'!I1934</x:f>
        <x:v>3189.89</x:v>
      </x:c>
      <x:c r="J1934" s="32" t="n">
        <x:f>'Raw_Data'!J1934</x:f>
        <x:v>0.417</x:v>
      </x:c>
      <x:c r="K1934" s="32" t="n">
        <x:f>'Raw_Data'!K1934</x:f>
        <x:v>0.74</x:v>
      </x:c>
      <x:c r="L1934" t="n">
        <x:f>'Raw_Data'!L1934</x:f>
        <x:v>0</x:v>
      </x:c>
      <x:c r="M1934" t="n">
        <x:f>IF('Raw_Data'!M1934="",Assumptions!$B$15,'Raw_Data'!M1934)</x:f>
        <x:v>9</x:v>
      </x:c>
      <x:c r="N1934" s="32" t="n">
        <x:f>'Raw_Data'!N1934</x:f>
        <x:v>0.02</x:v>
      </x:c>
      <x:c r="O1934" t="str">
        <x:f>IF(OR(D1934&lt;620,L1934&gt;=2,J1934&gt;0.9),"High",IF(OR(D1934&lt;700,L1934=1,J1934&gt;0.75),"Medium","Low"))</x:f>
        <x:v>Low</x:v>
      </x:c>
      <x:c r="P1934" s="30" t="n">
        <x:f>XLOOKUP(F1934,Assumptions!$A$4:$A$6,Assumptions!$B$4:$B$6)</x:f>
        <x:v>195</x:v>
      </x:c>
      <x:c r="Q1934" s="32" t="n">
        <x:f>XLOOKUP(F1934,Assumptions!$A$4:$A$6,Assumptions!$C$4:$C$6)</x:f>
        <x:v>0.199</x:v>
      </x:c>
      <x:c r="R1934" s="32" t="n">
        <x:f>XLOOKUP(F1934,Assumptions!$A$4:$A$6,Assumptions!$D$4:$D$6)</x:f>
        <x:v>0.017</x:v>
      </x:c>
      <x:c r="S1934" s="32" t="n">
        <x:f>XLOOKUP(F1934,Assumptions!$A$4:$A$6,Assumptions!$E$4:$E$6)</x:f>
        <x:v>0.013</x:v>
      </x:c>
      <x:c r="T1934" s="32" t="n">
        <x:f>XLOOKUP(O1934,Assumptions!$H$4:$H$6,Assumptions!$I$4:$I$6)</x:f>
        <x:v>0.0035</x:v>
      </x:c>
      <x:c r="U1934" s="30" t="n">
        <x:f>XLOOKUP(F1934,Assumptions!$A$4:$A$6,Assumptions!$F$4:$F$6)</x:f>
        <x:v>140</x:v>
      </x:c>
      <x:c r="V1934" s="60" t="n">
        <x:f>I1934*12</x:f>
        <x:v>38278.68</x:v>
      </x:c>
      <x:c r="W1934" s="60" t="n">
        <x:f>H1934*J1934*(1-K1934)*Q1934</x:f>
        <x:v>652.661295</x:v>
      </x:c>
      <x:c r="X1934" s="60" t="n">
        <x:f>V1934*R1934</x:f>
        <x:v>650.73756</x:v>
      </x:c>
      <x:c r="Y1934" s="60" t="n">
        <x:f>V1934*S1934</x:f>
        <x:v>497.62284</x:v>
      </x:c>
      <x:c r="Z1934" s="60" t="n">
        <x:f>H1934*J1934*T1934</x:f>
        <x:v>44.149875</x:v>
      </x:c>
      <x:c r="AA1934" s="60" t="n">
        <x:f>P1934+W1934+X1934-Y1934-Z1934-U1934</x:f>
        <x:v>816.62614</x:v>
      </x:c>
      <x:c r="AB1934" s="32" t="n">
        <x:f>IFERROR(AA1934/(P1934+W1934+X1934),0)</x:f>
        <x:v>0.5449991751361822</x:v>
      </x:c>
      <x:c r="AC1934" t="n">
        <x:f>IF(O1934="High",0,IF(I1934&gt;=1800,3,IF(I1934&gt;=900,2,1))+IF(K1934&gt;=0.9,2,IF(K1934&gt;=0.75,1,0))+IF(J1934&lt;=0.7,2,IF(J1934&lt;=0.85,1,0))+IF(M1934&gt;=8,1,0))</x:f>
        <x:v>6</x:v>
      </x:c>
      <x:c r="AD1934" t="str">
        <x:f>IF(AND(O1934&lt;&gt;"High",AC1934&gt;=Assumptions!$B$10,AA1934&gt;0),"Priority Growth",IF(AND(O1934="Low",AA1934&gt;0),"Maintain","Watch"))</x:f>
        <x:v>Priority Growth</x:v>
      </x:c>
      <x:c r="AE1934" s="60" t="n">
        <x:f>MAX(AA1934,0)*N1934</x:f>
        <x:v>16.3325228</x:v>
      </x:c>
      <x:c r="AF1934" t="str">
        <x:f>IF(AND(AA1934&gt;=Assumptions!$B$11,O1934&lt;&gt;"High",OR(N1934&gt;=Assumptions!$B$12,M1934&lt;=6)),"High","Standard")</x:f>
        <x:v>Standard</x:v>
      </x:c>
    </x:row>
    <x:row r="1935">
      <x:c r="A1935" t="str">
        <x:f>'Raw_Data'!A1935</x:f>
        <x:v>C01934</x:v>
      </x:c>
      <x:c r="B1935" t="n">
        <x:f>'Raw_Data'!B1935</x:f>
        <x:v>38</x:v>
      </x:c>
      <x:c r="C1935" s="30" t="n">
        <x:f>'Raw_Data'!C1935</x:f>
        <x:v>69429</x:v>
      </x:c>
      <x:c r="D1935" t="n">
        <x:f>'Raw_Data'!D1935</x:f>
        <x:v>624</x:v>
      </x:c>
      <x:c r="E1935" t="n">
        <x:f>'Raw_Data'!E1935</x:f>
        <x:v>47</x:v>
      </x:c>
      <x:c r="F1935" t="str">
        <x:f>PROPER(TRIM('Raw_Data'!F1935))</x:f>
        <x:v>Classic</x:v>
      </x:c>
      <x:c r="G1935" t="str">
        <x:f>PROPER(TRIM('Raw_Data'!G1935))</x:f>
        <x:v>Partner</x:v>
      </x:c>
      <x:c r="H1935" s="60" t="n">
        <x:f>'Raw_Data'!H1935</x:f>
        <x:v>4367</x:v>
      </x:c>
      <x:c r="I1935" s="60" t="n">
        <x:f>'Raw_Data'!I1935</x:f>
        <x:v>552.97</x:v>
      </x:c>
      <x:c r="J1935" s="32" t="n">
        <x:f>'Raw_Data'!J1935</x:f>
        <x:v>0.457</x:v>
      </x:c>
      <x:c r="K1935" s="32" t="n">
        <x:f>'Raw_Data'!K1935</x:f>
        <x:v>0.812</x:v>
      </x:c>
      <x:c r="L1935" t="n">
        <x:f>'Raw_Data'!L1935</x:f>
        <x:v>0</x:v>
      </x:c>
      <x:c r="M1935" t="n">
        <x:f>IF('Raw_Data'!M1935="",Assumptions!$B$15,'Raw_Data'!M1935)</x:f>
        <x:v>10</x:v>
      </x:c>
      <x:c r="N1935" s="32" t="n">
        <x:f>'Raw_Data'!N1935</x:f>
        <x:v>0.02</x:v>
      </x:c>
      <x:c r="O1935" t="str">
        <x:f>IF(OR(D1935&lt;620,L1935&gt;=2,J1935&gt;0.9),"High",IF(OR(D1935&lt;700,L1935=1,J1935&gt;0.75),"Medium","Low"))</x:f>
        <x:v>Medium</x:v>
      </x:c>
      <x:c r="P1935" s="30" t="n">
        <x:f>XLOOKUP(F1935,Assumptions!$A$4:$A$6,Assumptions!$B$4:$B$6)</x:f>
        <x:v>0</x:v>
      </x:c>
      <x:c r="Q1935" s="32" t="n">
        <x:f>XLOOKUP(F1935,Assumptions!$A$4:$A$6,Assumptions!$C$4:$C$6)</x:f>
        <x:v>0.229</x:v>
      </x:c>
      <x:c r="R1935" s="32" t="n">
        <x:f>XLOOKUP(F1935,Assumptions!$A$4:$A$6,Assumptions!$D$4:$D$6)</x:f>
        <x:v>0.015</x:v>
      </x:c>
      <x:c r="S1935" s="32" t="n">
        <x:f>XLOOKUP(F1935,Assumptions!$A$4:$A$6,Assumptions!$E$4:$E$6)</x:f>
        <x:v>0.0075</x:v>
      </x:c>
      <x:c r="T1935" s="32" t="n">
        <x:f>XLOOKUP(O1935,Assumptions!$H$4:$H$6,Assumptions!$I$4:$I$6)</x:f>
        <x:v>0.012</x:v>
      </x:c>
      <x:c r="U1935" s="30" t="n">
        <x:f>XLOOKUP(F1935,Assumptions!$A$4:$A$6,Assumptions!$F$4:$F$6)</x:f>
        <x:v>60</x:v>
      </x:c>
      <x:c r="V1935" s="60" t="n">
        <x:f>I1935*12</x:f>
        <x:v>6635.64</x:v>
      </x:c>
      <x:c r="W1935" s="60" t="n">
        <x:f>H1935*J1935*(1-K1935)*Q1935</x:f>
        <x:v>85.91969438799998</x:v>
      </x:c>
      <x:c r="X1935" s="60" t="n">
        <x:f>V1935*R1935</x:f>
        <x:v>99.5346</x:v>
      </x:c>
      <x:c r="Y1935" s="60" t="n">
        <x:f>V1935*S1935</x:f>
        <x:v>49.7673</x:v>
      </x:c>
      <x:c r="Z1935" s="60" t="n">
        <x:f>H1935*J1935*T1935</x:f>
        <x:v>23.948628</x:v>
      </x:c>
      <x:c r="AA1935" s="60" t="n">
        <x:f>P1935+W1935+X1935-Y1935-Z1935-U1935</x:f>
        <x:v>51.73836638799999</x:v>
      </x:c>
      <x:c r="AB1935" s="32" t="n">
        <x:f>IFERROR(AA1935/(P1935+W1935+X1935),0)</x:f>
        <x:v>0.27898176506905287</x:v>
      </x:c>
      <x:c r="AC1935" t="n">
        <x:f>IF(O1935="High",0,IF(I1935&gt;=1800,3,IF(I1935&gt;=900,2,1))+IF(K1935&gt;=0.9,2,IF(K1935&gt;=0.75,1,0))+IF(J1935&lt;=0.7,2,IF(J1935&lt;=0.85,1,0))+IF(M1935&gt;=8,1,0))</x:f>
        <x:v>5</x:v>
      </x:c>
      <x:c r="AD1935" t="str">
        <x:f>IF(AND(O1935&lt;&gt;"High",AC1935&gt;=Assumptions!$B$10,AA1935&gt;0),"Priority Growth",IF(AND(O1935="Low",AA1935&gt;0),"Maintain","Watch"))</x:f>
        <x:v>Watch</x:v>
      </x:c>
      <x:c r="AE1935" s="60" t="n">
        <x:f>MAX(AA1935,0)*N1935</x:f>
        <x:v>1.0347673277599998</x:v>
      </x:c>
      <x:c r="AF1935" t="str">
        <x:f>IF(AND(AA1935&gt;=Assumptions!$B$11,O1935&lt;&gt;"High",OR(N1935&gt;=Assumptions!$B$12,M1935&lt;=6)),"High","Standard")</x:f>
        <x:v>Standard</x:v>
      </x:c>
    </x:row>
    <x:row r="1936">
      <x:c r="A1936" t="str">
        <x:f>'Raw_Data'!A1936</x:f>
        <x:v>C01935</x:v>
      </x:c>
      <x:c r="B1936" t="n">
        <x:f>'Raw_Data'!B1936</x:f>
        <x:v>53</x:v>
      </x:c>
      <x:c r="C1936" s="30" t="n">
        <x:f>'Raw_Data'!C1936</x:f>
        <x:v>117243</x:v>
      </x:c>
      <x:c r="D1936" t="n">
        <x:f>'Raw_Data'!D1936</x:f>
        <x:v>727</x:v>
      </x:c>
      <x:c r="E1936" t="n">
        <x:f>'Raw_Data'!E1936</x:f>
        <x:v>31</x:v>
      </x:c>
      <x:c r="F1936" t="str">
        <x:f>PROPER(TRIM('Raw_Data'!F1936))</x:f>
        <x:v>Classic</x:v>
      </x:c>
      <x:c r="G1936" t="str">
        <x:f>PROPER(TRIM('Raw_Data'!G1936))</x:f>
        <x:v>Branch</x:v>
      </x:c>
      <x:c r="H1936" s="60" t="n">
        <x:f>'Raw_Data'!H1936</x:f>
        <x:v>12442</x:v>
      </x:c>
      <x:c r="I1936" s="60" t="n">
        <x:f>'Raw_Data'!I1936</x:f>
        <x:v>1368.09</x:v>
      </x:c>
      <x:c r="J1936" s="32" t="n">
        <x:f>'Raw_Data'!J1936</x:f>
        <x:v>0.44</x:v>
      </x:c>
      <x:c r="K1936" s="32" t="n">
        <x:f>'Raw_Data'!K1936</x:f>
        <x:v>0.9</x:v>
      </x:c>
      <x:c r="L1936" t="n">
        <x:f>'Raw_Data'!L1936</x:f>
        <x:v>0</x:v>
      </x:c>
      <x:c r="M1936" t="n">
        <x:f>IF('Raw_Data'!M1936="",Assumptions!$B$15,'Raw_Data'!M1936)</x:f>
        <x:v>7</x:v>
      </x:c>
      <x:c r="N1936" s="32" t="n">
        <x:f>'Raw_Data'!N1936</x:f>
        <x:v>0.065</x:v>
      </x:c>
      <x:c r="O1936" t="str">
        <x:f>IF(OR(D1936&lt;620,L1936&gt;=2,J1936&gt;0.9),"High",IF(OR(D1936&lt;700,L1936=1,J1936&gt;0.75),"Medium","Low"))</x:f>
        <x:v>Low</x:v>
      </x:c>
      <x:c r="P1936" s="30" t="n">
        <x:f>XLOOKUP(F1936,Assumptions!$A$4:$A$6,Assumptions!$B$4:$B$6)</x:f>
        <x:v>0</x:v>
      </x:c>
      <x:c r="Q1936" s="32" t="n">
        <x:f>XLOOKUP(F1936,Assumptions!$A$4:$A$6,Assumptions!$C$4:$C$6)</x:f>
        <x:v>0.229</x:v>
      </x:c>
      <x:c r="R1936" s="32" t="n">
        <x:f>XLOOKUP(F1936,Assumptions!$A$4:$A$6,Assumptions!$D$4:$D$6)</x:f>
        <x:v>0.015</x:v>
      </x:c>
      <x:c r="S1936" s="32" t="n">
        <x:f>XLOOKUP(F1936,Assumptions!$A$4:$A$6,Assumptions!$E$4:$E$6)</x:f>
        <x:v>0.0075</x:v>
      </x:c>
      <x:c r="T1936" s="32" t="n">
        <x:f>XLOOKUP(O1936,Assumptions!$H$4:$H$6,Assumptions!$I$4:$I$6)</x:f>
        <x:v>0.0035</x:v>
      </x:c>
      <x:c r="U1936" s="30" t="n">
        <x:f>XLOOKUP(F1936,Assumptions!$A$4:$A$6,Assumptions!$F$4:$F$6)</x:f>
        <x:v>60</x:v>
      </x:c>
      <x:c r="V1936" s="60" t="n">
        <x:f>I1936*12</x:f>
        <x:v>16417.079999999998</x:v>
      </x:c>
      <x:c r="W1936" s="60" t="n">
        <x:f>H1936*J1936*(1-K1936)*Q1936</x:f>
        <x:v>125.365592</x:v>
      </x:c>
      <x:c r="X1936" s="60" t="n">
        <x:f>V1936*R1936</x:f>
        <x:v>246.25619999999995</x:v>
      </x:c>
      <x:c r="Y1936" s="60" t="n">
        <x:f>V1936*S1936</x:f>
        <x:v>123.12809999999998</x:v>
      </x:c>
      <x:c r="Z1936" s="60" t="n">
        <x:f>H1936*J1936*T1936</x:f>
        <x:v>19.160680000000003</x:v>
      </x:c>
      <x:c r="AA1936" s="60" t="n">
        <x:f>P1936+W1936+X1936-Y1936-Z1936-U1936</x:f>
        <x:v>169.333012</x:v>
      </x:c>
      <x:c r="AB1936" s="32" t="n">
        <x:f>IFERROR(AA1936/(P1936+W1936+X1936),0)</x:f>
        <x:v>0.45565953247434965</x:v>
      </x:c>
      <x:c r="AC1936" t="n">
        <x:f>IF(O1936="High",0,IF(I1936&gt;=1800,3,IF(I1936&gt;=900,2,1))+IF(K1936&gt;=0.9,2,IF(K1936&gt;=0.75,1,0))+IF(J1936&lt;=0.7,2,IF(J1936&lt;=0.85,1,0))+IF(M1936&gt;=8,1,0))</x:f>
        <x:v>6</x:v>
      </x:c>
      <x:c r="AD1936" t="str">
        <x:f>IF(AND(O1936&lt;&gt;"High",AC1936&gt;=Assumptions!$B$10,AA1936&gt;0),"Priority Growth",IF(AND(O1936="Low",AA1936&gt;0),"Maintain","Watch"))</x:f>
        <x:v>Priority Growth</x:v>
      </x:c>
      <x:c r="AE1936" s="60" t="n">
        <x:f>MAX(AA1936,0)*N1936</x:f>
        <x:v>11.00664578</x:v>
      </x:c>
      <x:c r="AF1936" t="str">
        <x:f>IF(AND(AA1936&gt;=Assumptions!$B$11,O1936&lt;&gt;"High",OR(N1936&gt;=Assumptions!$B$12,M1936&lt;=6)),"High","Standard")</x:f>
        <x:v>Standard</x:v>
      </x:c>
    </x:row>
    <x:row r="1937">
      <x:c r="A1937" t="str">
        <x:f>'Raw_Data'!A1937</x:f>
        <x:v>C01936</x:v>
      </x:c>
      <x:c r="B1937" t="n">
        <x:f>'Raw_Data'!B1937</x:f>
        <x:v>46</x:v>
      </x:c>
      <x:c r="C1937" s="30" t="n">
        <x:f>'Raw_Data'!C1937</x:f>
        <x:v>84599</x:v>
      </x:c>
      <x:c r="D1937" t="n">
        <x:f>'Raw_Data'!D1937</x:f>
        <x:v>695</x:v>
      </x:c>
      <x:c r="E1937" t="n">
        <x:f>'Raw_Data'!E1937</x:f>
        <x:v>6</x:v>
      </x:c>
      <x:c r="F1937" t="str">
        <x:f>PROPER(TRIM('Raw_Data'!F1937))</x:f>
        <x:v>Gold</x:v>
      </x:c>
      <x:c r="G1937" t="str">
        <x:f>PROPER(TRIM('Raw_Data'!G1937))</x:f>
        <x:v>Direct Mail</x:v>
      </x:c>
      <x:c r="H1937" s="60" t="n">
        <x:f>'Raw_Data'!H1937</x:f>
        <x:v>12490</x:v>
      </x:c>
      <x:c r="I1937" s="60" t="n">
        <x:f>'Raw_Data'!I1937</x:f>
        <x:v>1235.39</x:v>
      </x:c>
      <x:c r="J1937" s="32" t="n">
        <x:f>'Raw_Data'!J1937</x:f>
        <x:v>0.343</x:v>
      </x:c>
      <x:c r="K1937" s="32" t="n">
        <x:f>'Raw_Data'!K1937</x:f>
        <x:v>0.732</x:v>
      </x:c>
      <x:c r="L1937" t="n">
        <x:f>'Raw_Data'!L1937</x:f>
        <x:v>0</x:v>
      </x:c>
      <x:c r="M1937" t="n">
        <x:f>IF('Raw_Data'!M1937="",Assumptions!$B$15,'Raw_Data'!M1937)</x:f>
        <x:v>8</x:v>
      </x:c>
      <x:c r="N1937" s="32" t="n">
        <x:f>'Raw_Data'!N1937</x:f>
        <x:v>0.1</x:v>
      </x:c>
      <x:c r="O1937" t="str">
        <x:f>IF(OR(D1937&lt;620,L1937&gt;=2,J1937&gt;0.9),"High",IF(OR(D1937&lt;700,L1937=1,J1937&gt;0.75),"Medium","Low"))</x:f>
        <x:v>Medium</x:v>
      </x:c>
      <x:c r="P1937" s="30" t="n">
        <x:f>XLOOKUP(F1937,Assumptions!$A$4:$A$6,Assumptions!$B$4:$B$6)</x:f>
        <x:v>95</x:v>
      </x:c>
      <x:c r="Q1937" s="32" t="n">
        <x:f>XLOOKUP(F1937,Assumptions!$A$4:$A$6,Assumptions!$C$4:$C$6)</x:f>
        <x:v>0.219</x:v>
      </x:c>
      <x:c r="R1937" s="32" t="n">
        <x:f>XLOOKUP(F1937,Assumptions!$A$4:$A$6,Assumptions!$D$4:$D$6)</x:f>
        <x:v>0.016</x:v>
      </x:c>
      <x:c r="S1937" s="32" t="n">
        <x:f>XLOOKUP(F1937,Assumptions!$A$4:$A$6,Assumptions!$E$4:$E$6)</x:f>
        <x:v>0.01</x:v>
      </x:c>
      <x:c r="T1937" s="32" t="n">
        <x:f>XLOOKUP(O1937,Assumptions!$H$4:$H$6,Assumptions!$I$4:$I$6)</x:f>
        <x:v>0.012</x:v>
      </x:c>
      <x:c r="U1937" s="30" t="n">
        <x:f>XLOOKUP(F1937,Assumptions!$A$4:$A$6,Assumptions!$F$4:$F$6)</x:f>
        <x:v>90</x:v>
      </x:c>
      <x:c r="V1937" s="60" t="n">
        <x:f>I1937*12</x:f>
        <x:v>14824.68</x:v>
      </x:c>
      <x:c r="W1937" s="60" t="n">
        <x:f>H1937*J1937*(1-K1937)*Q1937</x:f>
        <x:v>251.44063644000005</x:v>
      </x:c>
      <x:c r="X1937" s="60" t="n">
        <x:f>V1937*R1937</x:f>
        <x:v>237.19488</x:v>
      </x:c>
      <x:c r="Y1937" s="60" t="n">
        <x:f>V1937*S1937</x:f>
        <x:v>148.2468</x:v>
      </x:c>
      <x:c r="Z1937" s="60" t="n">
        <x:f>H1937*J1937*T1937</x:f>
        <x:v>51.408840000000005</x:v>
      </x:c>
      <x:c r="AA1937" s="60" t="n">
        <x:f>P1937+W1937+X1937-Y1937-Z1937-U1937</x:f>
        <x:v>293.97987644000006</x:v>
      </x:c>
      <x:c r="AB1937" s="32" t="n">
        <x:f>IFERROR(AA1937/(P1937+W1937+X1937),0)</x:f>
        <x:v>0.5037045693058372</x:v>
      </x:c>
      <x:c r="AC1937" t="n">
        <x:f>IF(O1937="High",0,IF(I1937&gt;=1800,3,IF(I1937&gt;=900,2,1))+IF(K1937&gt;=0.9,2,IF(K1937&gt;=0.75,1,0))+IF(J1937&lt;=0.7,2,IF(J1937&lt;=0.85,1,0))+IF(M1937&gt;=8,1,0))</x:f>
        <x:v>5</x:v>
      </x:c>
      <x:c r="AD1937" t="str">
        <x:f>IF(AND(O1937&lt;&gt;"High",AC1937&gt;=Assumptions!$B$10,AA1937&gt;0),"Priority Growth",IF(AND(O1937="Low",AA1937&gt;0),"Maintain","Watch"))</x:f>
        <x:v>Watch</x:v>
      </x:c>
      <x:c r="AE1937" s="60" t="n">
        <x:f>MAX(AA1937,0)*N1937</x:f>
        <x:v>29.397987644000008</x:v>
      </x:c>
      <x:c r="AF1937" t="str">
        <x:f>IF(AND(AA1937&gt;=Assumptions!$B$11,O1937&lt;&gt;"High",OR(N1937&gt;=Assumptions!$B$12,M1937&lt;=6)),"High","Standard")</x:f>
        <x:v>Standard</x:v>
      </x:c>
    </x:row>
    <x:row r="1938">
      <x:c r="A1938" t="str">
        <x:f>'Raw_Data'!A1938</x:f>
        <x:v>C01937</x:v>
      </x:c>
      <x:c r="B1938" t="n">
        <x:f>'Raw_Data'!B1938</x:f>
        <x:v>53</x:v>
      </x:c>
      <x:c r="C1938" s="30" t="n">
        <x:f>'Raw_Data'!C1938</x:f>
        <x:v>40514</x:v>
      </x:c>
      <x:c r="D1938" t="n">
        <x:f>'Raw_Data'!D1938</x:f>
        <x:v>766</x:v>
      </x:c>
      <x:c r="E1938" t="n">
        <x:f>'Raw_Data'!E1938</x:f>
        <x:v>59</x:v>
      </x:c>
      <x:c r="F1938" t="str">
        <x:f>PROPER(TRIM('Raw_Data'!F1938))</x:f>
        <x:v>Gold</x:v>
      </x:c>
      <x:c r="G1938" t="str">
        <x:f>PROPER(TRIM('Raw_Data'!G1938))</x:f>
        <x:v>Direct Mail</x:v>
      </x:c>
      <x:c r="H1938" s="60" t="n">
        <x:f>'Raw_Data'!H1938</x:f>
        <x:v>6060</x:v>
      </x:c>
      <x:c r="I1938" s="60" t="n">
        <x:f>'Raw_Data'!I1938</x:f>
        <x:v>772.84</x:v>
      </x:c>
      <x:c r="J1938" s="32" t="n">
        <x:f>'Raw_Data'!J1938</x:f>
        <x:v>0.49</x:v>
      </x:c>
      <x:c r="K1938" s="32" t="n">
        <x:f>'Raw_Data'!K1938</x:f>
        <x:v>0.986</x:v>
      </x:c>
      <x:c r="L1938" t="n">
        <x:f>'Raw_Data'!L1938</x:f>
        <x:v>0</x:v>
      </x:c>
      <x:c r="M1938" t="n">
        <x:f>IF('Raw_Data'!M1938="",Assumptions!$B$15,'Raw_Data'!M1938)</x:f>
        <x:v>8</x:v>
      </x:c>
      <x:c r="N1938" s="32" t="n">
        <x:f>'Raw_Data'!N1938</x:f>
        <x:v>0.136</x:v>
      </x:c>
      <x:c r="O1938" t="str">
        <x:f>IF(OR(D1938&lt;620,L1938&gt;=2,J1938&gt;0.9),"High",IF(OR(D1938&lt;700,L1938=1,J1938&gt;0.75),"Medium","Low"))</x:f>
        <x:v>Low</x:v>
      </x:c>
      <x:c r="P1938" s="30" t="n">
        <x:f>XLOOKUP(F1938,Assumptions!$A$4:$A$6,Assumptions!$B$4:$B$6)</x:f>
        <x:v>95</x:v>
      </x:c>
      <x:c r="Q1938" s="32" t="n">
        <x:f>XLOOKUP(F1938,Assumptions!$A$4:$A$6,Assumptions!$C$4:$C$6)</x:f>
        <x:v>0.219</x:v>
      </x:c>
      <x:c r="R1938" s="32" t="n">
        <x:f>XLOOKUP(F1938,Assumptions!$A$4:$A$6,Assumptions!$D$4:$D$6)</x:f>
        <x:v>0.016</x:v>
      </x:c>
      <x:c r="S1938" s="32" t="n">
        <x:f>XLOOKUP(F1938,Assumptions!$A$4:$A$6,Assumptions!$E$4:$E$6)</x:f>
        <x:v>0.01</x:v>
      </x:c>
      <x:c r="T1938" s="32" t="n">
        <x:f>XLOOKUP(O1938,Assumptions!$H$4:$H$6,Assumptions!$I$4:$I$6)</x:f>
        <x:v>0.0035</x:v>
      </x:c>
      <x:c r="U1938" s="30" t="n">
        <x:f>XLOOKUP(F1938,Assumptions!$A$4:$A$6,Assumptions!$F$4:$F$6)</x:f>
        <x:v>90</x:v>
      </x:c>
      <x:c r="V1938" s="60" t="n">
        <x:f>I1938*12</x:f>
        <x:v>9274.08</x:v>
      </x:c>
      <x:c r="W1938" s="60" t="n">
        <x:f>H1938*J1938*(1-K1938)*Q1938</x:f>
        <x:v>9.104180400000008</x:v>
      </x:c>
      <x:c r="X1938" s="60" t="n">
        <x:f>V1938*R1938</x:f>
        <x:v>148.38528</x:v>
      </x:c>
      <x:c r="Y1938" s="60" t="n">
        <x:f>V1938*S1938</x:f>
        <x:v>92.74080000000001</x:v>
      </x:c>
      <x:c r="Z1938" s="60" t="n">
        <x:f>H1938*J1938*T1938</x:f>
        <x:v>10.392900000000001</x:v>
      </x:c>
      <x:c r="AA1938" s="60" t="n">
        <x:f>P1938+W1938+X1938-Y1938-Z1938-U1938</x:f>
        <x:v>59.35576039999998</x:v>
      </x:c>
      <x:c r="AB1938" s="32" t="n">
        <x:f>IFERROR(AA1938/(P1938+W1938+X1938),0)</x:f>
        <x:v>0.23508213097674308</x:v>
      </x:c>
      <x:c r="AC1938" t="n">
        <x:f>IF(O1938="High",0,IF(I1938&gt;=1800,3,IF(I1938&gt;=900,2,1))+IF(K1938&gt;=0.9,2,IF(K1938&gt;=0.75,1,0))+IF(J1938&lt;=0.7,2,IF(J1938&lt;=0.85,1,0))+IF(M1938&gt;=8,1,0))</x:f>
        <x:v>6</x:v>
      </x:c>
      <x:c r="AD1938" t="str">
        <x:f>IF(AND(O1938&lt;&gt;"High",AC1938&gt;=Assumptions!$B$10,AA1938&gt;0),"Priority Growth",IF(AND(O1938="Low",AA1938&gt;0),"Maintain","Watch"))</x:f>
        <x:v>Priority Growth</x:v>
      </x:c>
      <x:c r="AE1938" s="60" t="n">
        <x:f>MAX(AA1938,0)*N1938</x:f>
        <x:v>8.072383414399997</x:v>
      </x:c>
      <x:c r="AF1938" t="str">
        <x:f>IF(AND(AA1938&gt;=Assumptions!$B$11,O1938&lt;&gt;"High",OR(N1938&gt;=Assumptions!$B$12,M1938&lt;=6)),"High","Standard")</x:f>
        <x:v>Standard</x:v>
      </x:c>
    </x:row>
    <x:row r="1939">
      <x:c r="A1939" t="str">
        <x:f>'Raw_Data'!A1939</x:f>
        <x:v>C01938</x:v>
      </x:c>
      <x:c r="B1939" t="n">
        <x:f>'Raw_Data'!B1939</x:f>
        <x:v>45</x:v>
      </x:c>
      <x:c r="C1939" s="30" t="n">
        <x:f>'Raw_Data'!C1939</x:f>
        <x:v>46801</x:v>
      </x:c>
      <x:c r="D1939" t="n">
        <x:f>'Raw_Data'!D1939</x:f>
        <x:v>783</x:v>
      </x:c>
      <x:c r="E1939" t="n">
        <x:f>'Raw_Data'!E1939</x:f>
        <x:v>16</x:v>
      </x:c>
      <x:c r="F1939" t="str">
        <x:f>PROPER(TRIM('Raw_Data'!F1939))</x:f>
        <x:v>Gold</x:v>
      </x:c>
      <x:c r="G1939" t="str">
        <x:f>PROPER(TRIM('Raw_Data'!G1939))</x:f>
        <x:v>Branch</x:v>
      </x:c>
      <x:c r="H1939" s="60" t="n">
        <x:f>'Raw_Data'!H1939</x:f>
        <x:v>9689</x:v>
      </x:c>
      <x:c r="I1939" s="60" t="n">
        <x:f>'Raw_Data'!I1939</x:f>
        <x:v>1033.21</x:v>
      </x:c>
      <x:c r="J1939" s="32" t="n">
        <x:f>'Raw_Data'!J1939</x:f>
        <x:v>0.286</x:v>
      </x:c>
      <x:c r="K1939" s="32" t="n">
        <x:f>'Raw_Data'!K1939</x:f>
        <x:v>0.966</x:v>
      </x:c>
      <x:c r="L1939" t="n">
        <x:f>'Raw_Data'!L1939</x:f>
        <x:v>0</x:v>
      </x:c>
      <x:c r="M1939" t="n">
        <x:f>IF('Raw_Data'!M1939="",Assumptions!$B$15,'Raw_Data'!M1939)</x:f>
        <x:v>9</x:v>
      </x:c>
      <x:c r="N1939" s="32" t="n">
        <x:f>'Raw_Data'!N1939</x:f>
        <x:v>0.02</x:v>
      </x:c>
      <x:c r="O1939" t="str">
        <x:f>IF(OR(D1939&lt;620,L1939&gt;=2,J1939&gt;0.9),"High",IF(OR(D1939&lt;700,L1939=1,J1939&gt;0.75),"Medium","Low"))</x:f>
        <x:v>Low</x:v>
      </x:c>
      <x:c r="P1939" s="30" t="n">
        <x:f>XLOOKUP(F1939,Assumptions!$A$4:$A$6,Assumptions!$B$4:$B$6)</x:f>
        <x:v>95</x:v>
      </x:c>
      <x:c r="Q1939" s="32" t="n">
        <x:f>XLOOKUP(F1939,Assumptions!$A$4:$A$6,Assumptions!$C$4:$C$6)</x:f>
        <x:v>0.219</x:v>
      </x:c>
      <x:c r="R1939" s="32" t="n">
        <x:f>XLOOKUP(F1939,Assumptions!$A$4:$A$6,Assumptions!$D$4:$D$6)</x:f>
        <x:v>0.016</x:v>
      </x:c>
      <x:c r="S1939" s="32" t="n">
        <x:f>XLOOKUP(F1939,Assumptions!$A$4:$A$6,Assumptions!$E$4:$E$6)</x:f>
        <x:v>0.01</x:v>
      </x:c>
      <x:c r="T1939" s="32" t="n">
        <x:f>XLOOKUP(O1939,Assumptions!$H$4:$H$6,Assumptions!$I$4:$I$6)</x:f>
        <x:v>0.0035</x:v>
      </x:c>
      <x:c r="U1939" s="30" t="n">
        <x:f>XLOOKUP(F1939,Assumptions!$A$4:$A$6,Assumptions!$F$4:$F$6)</x:f>
        <x:v>90</x:v>
      </x:c>
      <x:c r="V1939" s="60" t="n">
        <x:f>I1939*12</x:f>
        <x:v>12398.52</x:v>
      </x:c>
      <x:c r="W1939" s="60" t="n">
        <x:f>H1939*J1939*(1-K1939)*Q1939</x:f>
        <x:v>20.633268084000015</x:v>
      </x:c>
      <x:c r="X1939" s="60" t="n">
        <x:f>V1939*R1939</x:f>
        <x:v>198.37632000000002</x:v>
      </x:c>
      <x:c r="Y1939" s="60" t="n">
        <x:f>V1939*S1939</x:f>
        <x:v>123.9852</x:v>
      </x:c>
      <x:c r="Z1939" s="60" t="n">
        <x:f>H1939*J1939*T1939</x:f>
        <x:v>9.698688999999998</x:v>
      </x:c>
      <x:c r="AA1939" s="60" t="n">
        <x:f>P1939+W1939+X1939-Y1939-Z1939-U1939</x:f>
        <x:v>90.32569908400001</x:v>
      </x:c>
      <x:c r="AB1939" s="32" t="n">
        <x:f>IFERROR(AA1939/(P1939+W1939+X1939),0)</x:f>
        <x:v>0.2876526784903051</x:v>
      </x:c>
      <x:c r="AC1939" t="n">
        <x:f>IF(O1939="High",0,IF(I1939&gt;=1800,3,IF(I1939&gt;=900,2,1))+IF(K1939&gt;=0.9,2,IF(K1939&gt;=0.75,1,0))+IF(J1939&lt;=0.7,2,IF(J1939&lt;=0.85,1,0))+IF(M1939&gt;=8,1,0))</x:f>
        <x:v>7</x:v>
      </x:c>
      <x:c r="AD1939" t="str">
        <x:f>IF(AND(O1939&lt;&gt;"High",AC1939&gt;=Assumptions!$B$10,AA1939&gt;0),"Priority Growth",IF(AND(O1939="Low",AA1939&gt;0),"Maintain","Watch"))</x:f>
        <x:v>Priority Growth</x:v>
      </x:c>
      <x:c r="AE1939" s="60" t="n">
        <x:f>MAX(AA1939,0)*N1939</x:f>
        <x:v>1.8065139816800002</x:v>
      </x:c>
      <x:c r="AF1939" t="str">
        <x:f>IF(AND(AA1939&gt;=Assumptions!$B$11,O1939&lt;&gt;"High",OR(N1939&gt;=Assumptions!$B$12,M1939&lt;=6)),"High","Standard")</x:f>
        <x:v>Standard</x:v>
      </x:c>
    </x:row>
    <x:row r="1940">
      <x:c r="A1940" t="str">
        <x:f>'Raw_Data'!A1940</x:f>
        <x:v>C01939</x:v>
      </x:c>
      <x:c r="B1940" t="n">
        <x:f>'Raw_Data'!B1940</x:f>
        <x:v>42</x:v>
      </x:c>
      <x:c r="C1940" s="30" t="n">
        <x:f>'Raw_Data'!C1940</x:f>
        <x:v>98239</x:v>
      </x:c>
      <x:c r="D1940" t="n">
        <x:f>'Raw_Data'!D1940</x:f>
        <x:v>666</x:v>
      </x:c>
      <x:c r="E1940" t="n">
        <x:f>'Raw_Data'!E1940</x:f>
        <x:v>33</x:v>
      </x:c>
      <x:c r="F1940" t="str">
        <x:f>PROPER(TRIM('Raw_Data'!F1940))</x:f>
        <x:v>Gold</x:v>
      </x:c>
      <x:c r="G1940" t="str">
        <x:f>PROPER(TRIM('Raw_Data'!G1940))</x:f>
        <x:v>Direct Mail</x:v>
      </x:c>
      <x:c r="H1940" s="60" t="n">
        <x:f>'Raw_Data'!H1940</x:f>
        <x:v>15505</x:v>
      </x:c>
      <x:c r="I1940" s="60" t="n">
        <x:f>'Raw_Data'!I1940</x:f>
        <x:v>1780.05</x:v>
      </x:c>
      <x:c r="J1940" s="32" t="n">
        <x:f>'Raw_Data'!J1940</x:f>
        <x:v>0.47</x:v>
      </x:c>
      <x:c r="K1940" s="32" t="n">
        <x:f>'Raw_Data'!K1940</x:f>
        <x:v>0.826</x:v>
      </x:c>
      <x:c r="L1940" t="n">
        <x:f>'Raw_Data'!L1940</x:f>
        <x:v>0</x:v>
      </x:c>
      <x:c r="M1940" t="n">
        <x:f>IF('Raw_Data'!M1940="",Assumptions!$B$15,'Raw_Data'!M1940)</x:f>
        <x:v>7</x:v>
      </x:c>
      <x:c r="N1940" s="32" t="n">
        <x:f>'Raw_Data'!N1940</x:f>
        <x:v>0.112</x:v>
      </x:c>
      <x:c r="O1940" t="str">
        <x:f>IF(OR(D1940&lt;620,L1940&gt;=2,J1940&gt;0.9),"High",IF(OR(D1940&lt;700,L1940=1,J1940&gt;0.75),"Medium","Low"))</x:f>
        <x:v>Medium</x:v>
      </x:c>
      <x:c r="P1940" s="30" t="n">
        <x:f>XLOOKUP(F1940,Assumptions!$A$4:$A$6,Assumptions!$B$4:$B$6)</x:f>
        <x:v>95</x:v>
      </x:c>
      <x:c r="Q1940" s="32" t="n">
        <x:f>XLOOKUP(F1940,Assumptions!$A$4:$A$6,Assumptions!$C$4:$C$6)</x:f>
        <x:v>0.219</x:v>
      </x:c>
      <x:c r="R1940" s="32" t="n">
        <x:f>XLOOKUP(F1940,Assumptions!$A$4:$A$6,Assumptions!$D$4:$D$6)</x:f>
        <x:v>0.016</x:v>
      </x:c>
      <x:c r="S1940" s="32" t="n">
        <x:f>XLOOKUP(F1940,Assumptions!$A$4:$A$6,Assumptions!$E$4:$E$6)</x:f>
        <x:v>0.01</x:v>
      </x:c>
      <x:c r="T1940" s="32" t="n">
        <x:f>XLOOKUP(O1940,Assumptions!$H$4:$H$6,Assumptions!$I$4:$I$6)</x:f>
        <x:v>0.012</x:v>
      </x:c>
      <x:c r="U1940" s="30" t="n">
        <x:f>XLOOKUP(F1940,Assumptions!$A$4:$A$6,Assumptions!$F$4:$F$6)</x:f>
        <x:v>90</x:v>
      </x:c>
      <x:c r="V1940" s="60" t="n">
        <x:f>I1940*12</x:f>
        <x:v>21360.6</x:v>
      </x:c>
      <x:c r="W1940" s="60" t="n">
        <x:f>H1940*J1940*(1-K1940)*Q1940</x:f>
        <x:v>277.69175910000007</x:v>
      </x:c>
      <x:c r="X1940" s="60" t="n">
        <x:f>V1940*R1940</x:f>
        <x:v>341.76959999999997</x:v>
      </x:c>
      <x:c r="Y1940" s="60" t="n">
        <x:f>V1940*S1940</x:f>
        <x:v>213.606</x:v>
      </x:c>
      <x:c r="Z1940" s="60" t="n">
        <x:f>H1940*J1940*T1940</x:f>
        <x:v>87.4482</x:v>
      </x:c>
      <x:c r="AA1940" s="60" t="n">
        <x:f>P1940+W1940+X1940-Y1940-Z1940-U1940</x:f>
        <x:v>323.4071591</x:v>
      </x:c>
      <x:c r="AB1940" s="32" t="n">
        <x:f>IFERROR(AA1940/(P1940+W1940+X1940),0)</x:f>
        <x:v>0.4526587127222567</x:v>
      </x:c>
      <x:c r="AC1940" t="n">
        <x:f>IF(O1940="High",0,IF(I1940&gt;=1800,3,IF(I1940&gt;=900,2,1))+IF(K1940&gt;=0.9,2,IF(K1940&gt;=0.75,1,0))+IF(J1940&lt;=0.7,2,IF(J1940&lt;=0.85,1,0))+IF(M1940&gt;=8,1,0))</x:f>
        <x:v>5</x:v>
      </x:c>
      <x:c r="AD1940" t="str">
        <x:f>IF(AND(O1940&lt;&gt;"High",AC1940&gt;=Assumptions!$B$10,AA1940&gt;0),"Priority Growth",IF(AND(O1940="Low",AA1940&gt;0),"Maintain","Watch"))</x:f>
        <x:v>Watch</x:v>
      </x:c>
      <x:c r="AE1940" s="60" t="n">
        <x:f>MAX(AA1940,0)*N1940</x:f>
        <x:v>36.2216018192</x:v>
      </x:c>
      <x:c r="AF1940" t="str">
        <x:f>IF(AND(AA1940&gt;=Assumptions!$B$11,O1940&lt;&gt;"High",OR(N1940&gt;=Assumptions!$B$12,M1940&lt;=6)),"High","Standard")</x:f>
        <x:v>Standard</x:v>
      </x:c>
    </x:row>
    <x:row r="1941">
      <x:c r="A1941" t="str">
        <x:f>'Raw_Data'!A1941</x:f>
        <x:v>C01940</x:v>
      </x:c>
      <x:c r="B1941" t="n">
        <x:f>'Raw_Data'!B1941</x:f>
        <x:v>39</x:v>
      </x:c>
      <x:c r="C1941" s="30" t="n">
        <x:f>'Raw_Data'!C1941</x:f>
        <x:v>94424</x:v>
      </x:c>
      <x:c r="D1941" t="n">
        <x:f>'Raw_Data'!D1941</x:f>
        <x:v>737</x:v>
      </x:c>
      <x:c r="E1941" t="n">
        <x:f>'Raw_Data'!E1941</x:f>
        <x:v>26</x:v>
      </x:c>
      <x:c r="F1941" t="str">
        <x:f>PROPER(TRIM('Raw_Data'!F1941))</x:f>
        <x:v>Gold</x:v>
      </x:c>
      <x:c r="G1941" t="str">
        <x:f>PROPER(TRIM('Raw_Data'!G1941))</x:f>
        <x:v>Branch</x:v>
      </x:c>
      <x:c r="H1941" s="60" t="n">
        <x:f>'Raw_Data'!H1941</x:f>
        <x:v>14720</x:v>
      </x:c>
      <x:c r="I1941" s="60" t="n">
        <x:f>'Raw_Data'!I1941</x:f>
        <x:v>1593.24</x:v>
      </x:c>
      <x:c r="J1941" s="32" t="n">
        <x:f>'Raw_Data'!J1941</x:f>
        <x:v>0.223</x:v>
      </x:c>
      <x:c r="K1941" s="32" t="n">
        <x:f>'Raw_Data'!K1941</x:f>
        <x:v>0.828</x:v>
      </x:c>
      <x:c r="L1941" t="n">
        <x:f>'Raw_Data'!L1941</x:f>
        <x:v>0</x:v>
      </x:c>
      <x:c r="M1941" t="n">
        <x:f>IF('Raw_Data'!M1941="",Assumptions!$B$15,'Raw_Data'!M1941)</x:f>
        <x:v>7</x:v>
      </x:c>
      <x:c r="N1941" s="32" t="n">
        <x:f>'Raw_Data'!N1941</x:f>
        <x:v>0.116</x:v>
      </x:c>
      <x:c r="O1941" t="str">
        <x:f>IF(OR(D1941&lt;620,L1941&gt;=2,J1941&gt;0.9),"High",IF(OR(D1941&lt;700,L1941=1,J1941&gt;0.75),"Medium","Low"))</x:f>
        <x:v>Low</x:v>
      </x:c>
      <x:c r="P1941" s="30" t="n">
        <x:f>XLOOKUP(F1941,Assumptions!$A$4:$A$6,Assumptions!$B$4:$B$6)</x:f>
        <x:v>95</x:v>
      </x:c>
      <x:c r="Q1941" s="32" t="n">
        <x:f>XLOOKUP(F1941,Assumptions!$A$4:$A$6,Assumptions!$C$4:$C$6)</x:f>
        <x:v>0.219</x:v>
      </x:c>
      <x:c r="R1941" s="32" t="n">
        <x:f>XLOOKUP(F1941,Assumptions!$A$4:$A$6,Assumptions!$D$4:$D$6)</x:f>
        <x:v>0.016</x:v>
      </x:c>
      <x:c r="S1941" s="32" t="n">
        <x:f>XLOOKUP(F1941,Assumptions!$A$4:$A$6,Assumptions!$E$4:$E$6)</x:f>
        <x:v>0.01</x:v>
      </x:c>
      <x:c r="T1941" s="32" t="n">
        <x:f>XLOOKUP(O1941,Assumptions!$H$4:$H$6,Assumptions!$I$4:$I$6)</x:f>
        <x:v>0.0035</x:v>
      </x:c>
      <x:c r="U1941" s="30" t="n">
        <x:f>XLOOKUP(F1941,Assumptions!$A$4:$A$6,Assumptions!$F$4:$F$6)</x:f>
        <x:v>90</x:v>
      </x:c>
      <x:c r="V1941" s="60" t="n">
        <x:f>I1941*12</x:f>
        <x:v>19118.88</x:v>
      </x:c>
      <x:c r="W1941" s="60" t="n">
        <x:f>H1941*J1941*(1-K1941)*Q1941</x:f>
        <x:v>123.64747008000003</x:v>
      </x:c>
      <x:c r="X1941" s="60" t="n">
        <x:f>V1941*R1941</x:f>
        <x:v>305.90208</x:v>
      </x:c>
      <x:c r="Y1941" s="60" t="n">
        <x:f>V1941*S1941</x:f>
        <x:v>191.18880000000001</x:v>
      </x:c>
      <x:c r="Z1941" s="60" t="n">
        <x:f>H1941*J1941*T1941</x:f>
        <x:v>11.48896</x:v>
      </x:c>
      <x:c r="AA1941" s="60" t="n">
        <x:f>P1941+W1941+X1941-Y1941-Z1941-U1941</x:f>
        <x:v>231.87179007999998</x:v>
      </x:c>
      <x:c r="AB1941" s="32" t="n">
        <x:f>IFERROR(AA1941/(P1941+W1941+X1941),0)</x:f>
        <x:v>0.44203982263379465</x:v>
      </x:c>
      <x:c r="AC1941" t="n">
        <x:f>IF(O1941="High",0,IF(I1941&gt;=1800,3,IF(I1941&gt;=900,2,1))+IF(K1941&gt;=0.9,2,IF(K1941&gt;=0.75,1,0))+IF(J1941&lt;=0.7,2,IF(J1941&lt;=0.85,1,0))+IF(M1941&gt;=8,1,0))</x:f>
        <x:v>5</x:v>
      </x:c>
      <x:c r="AD1941" t="str">
        <x:f>IF(AND(O1941&lt;&gt;"High",AC1941&gt;=Assumptions!$B$10,AA1941&gt;0),"Priority Growth",IF(AND(O1941="Low",AA1941&gt;0),"Maintain","Watch"))</x:f>
        <x:v>Maintain</x:v>
      </x:c>
      <x:c r="AE1941" s="60" t="n">
        <x:f>MAX(AA1941,0)*N1941</x:f>
        <x:v>26.897127649279998</x:v>
      </x:c>
      <x:c r="AF1941" t="str">
        <x:f>IF(AND(AA1941&gt;=Assumptions!$B$11,O1941&lt;&gt;"High",OR(N1941&gt;=Assumptions!$B$12,M1941&lt;=6)),"High","Standard")</x:f>
        <x:v>Standard</x:v>
      </x:c>
    </x:row>
    <x:row r="1942">
      <x:c r="A1942" t="str">
        <x:f>'Raw_Data'!A1942</x:f>
        <x:v>C01941</x:v>
      </x:c>
      <x:c r="B1942" t="n">
        <x:f>'Raw_Data'!B1942</x:f>
        <x:v>42</x:v>
      </x:c>
      <x:c r="C1942" s="30" t="n">
        <x:f>'Raw_Data'!C1942</x:f>
        <x:v>28000</x:v>
      </x:c>
      <x:c r="D1942" t="n">
        <x:f>'Raw_Data'!D1942</x:f>
        <x:v>685</x:v>
      </x:c>
      <x:c r="E1942" t="n">
        <x:f>'Raw_Data'!E1942</x:f>
        <x:v>10</x:v>
      </x:c>
      <x:c r="F1942" t="str">
        <x:f>PROPER(TRIM('Raw_Data'!F1942))</x:f>
        <x:v>Classic</x:v>
      </x:c>
      <x:c r="G1942" t="str">
        <x:f>PROPER(TRIM('Raw_Data'!G1942))</x:f>
        <x:v>Branch</x:v>
      </x:c>
      <x:c r="H1942" s="60" t="n">
        <x:f>'Raw_Data'!H1942</x:f>
        <x:v>1022</x:v>
      </x:c>
      <x:c r="I1942" s="60" t="n">
        <x:f>'Raw_Data'!I1942</x:f>
        <x:v>574.87</x:v>
      </x:c>
      <x:c r="J1942" s="32" t="n">
        <x:f>'Raw_Data'!J1942</x:f>
        <x:v>0.545</x:v>
      </x:c>
      <x:c r="K1942" s="32" t="n">
        <x:f>'Raw_Data'!K1942</x:f>
        <x:v>0.793</x:v>
      </x:c>
      <x:c r="L1942" t="n">
        <x:f>'Raw_Data'!L1942</x:f>
        <x:v>0</x:v>
      </x:c>
      <x:c r="M1942" t="n">
        <x:f>IF('Raw_Data'!M1942="",Assumptions!$B$15,'Raw_Data'!M1942)</x:f>
        <x:v>9</x:v>
      </x:c>
      <x:c r="N1942" s="32" t="n">
        <x:f>'Raw_Data'!N1942</x:f>
        <x:v>0.05</x:v>
      </x:c>
      <x:c r="O1942" t="str">
        <x:f>IF(OR(D1942&lt;620,L1942&gt;=2,J1942&gt;0.9),"High",IF(OR(D1942&lt;700,L1942=1,J1942&gt;0.75),"Medium","Low"))</x:f>
        <x:v>Medium</x:v>
      </x:c>
      <x:c r="P1942" s="30" t="n">
        <x:f>XLOOKUP(F1942,Assumptions!$A$4:$A$6,Assumptions!$B$4:$B$6)</x:f>
        <x:v>0</x:v>
      </x:c>
      <x:c r="Q1942" s="32" t="n">
        <x:f>XLOOKUP(F1942,Assumptions!$A$4:$A$6,Assumptions!$C$4:$C$6)</x:f>
        <x:v>0.229</x:v>
      </x:c>
      <x:c r="R1942" s="32" t="n">
        <x:f>XLOOKUP(F1942,Assumptions!$A$4:$A$6,Assumptions!$D$4:$D$6)</x:f>
        <x:v>0.015</x:v>
      </x:c>
      <x:c r="S1942" s="32" t="n">
        <x:f>XLOOKUP(F1942,Assumptions!$A$4:$A$6,Assumptions!$E$4:$E$6)</x:f>
        <x:v>0.0075</x:v>
      </x:c>
      <x:c r="T1942" s="32" t="n">
        <x:f>XLOOKUP(O1942,Assumptions!$H$4:$H$6,Assumptions!$I$4:$I$6)</x:f>
        <x:v>0.012</x:v>
      </x:c>
      <x:c r="U1942" s="30" t="n">
        <x:f>XLOOKUP(F1942,Assumptions!$A$4:$A$6,Assumptions!$F$4:$F$6)</x:f>
        <x:v>60</x:v>
      </x:c>
      <x:c r="V1942" s="60" t="n">
        <x:f>I1942*12</x:f>
        <x:v>6898.4400000000005</x:v>
      </x:c>
      <x:c r="W1942" s="60" t="n">
        <x:f>H1942*J1942*(1-K1942)*Q1942</x:f>
        <x:v>26.402996969999997</x:v>
      </x:c>
      <x:c r="X1942" s="60" t="n">
        <x:f>V1942*R1942</x:f>
        <x:v>103.4766</x:v>
      </x:c>
      <x:c r="Y1942" s="60" t="n">
        <x:f>V1942*S1942</x:f>
        <x:v>51.7383</x:v>
      </x:c>
      <x:c r="Z1942" s="60" t="n">
        <x:f>H1942*J1942*T1942</x:f>
        <x:v>6.68388</x:v>
      </x:c>
      <x:c r="AA1942" s="60" t="n">
        <x:f>P1942+W1942+X1942-Y1942-Z1942-U1942</x:f>
        <x:v>11.457416969999983</x:v>
      </x:c>
      <x:c r="AB1942" s="32" t="n">
        <x:f>IFERROR(AA1942/(P1942+W1942+X1942),0)</x:f>
        <x:v>0.0882156800397714</x:v>
      </x:c>
      <x:c r="AC1942" t="n">
        <x:f>IF(O1942="High",0,IF(I1942&gt;=1800,3,IF(I1942&gt;=900,2,1))+IF(K1942&gt;=0.9,2,IF(K1942&gt;=0.75,1,0))+IF(J1942&lt;=0.7,2,IF(J1942&lt;=0.85,1,0))+IF(M1942&gt;=8,1,0))</x:f>
        <x:v>5</x:v>
      </x:c>
      <x:c r="AD1942" t="str">
        <x:f>IF(AND(O1942&lt;&gt;"High",AC1942&gt;=Assumptions!$B$10,AA1942&gt;0),"Priority Growth",IF(AND(O1942="Low",AA1942&gt;0),"Maintain","Watch"))</x:f>
        <x:v>Watch</x:v>
      </x:c>
      <x:c r="AE1942" s="60" t="n">
        <x:f>MAX(AA1942,0)*N1942</x:f>
        <x:v>0.5728708484999991</x:v>
      </x:c>
      <x:c r="AF1942" t="str">
        <x:f>IF(AND(AA1942&gt;=Assumptions!$B$11,O1942&lt;&gt;"High",OR(N1942&gt;=Assumptions!$B$12,M1942&lt;=6)),"High","Standard")</x:f>
        <x:v>Standard</x:v>
      </x:c>
    </x:row>
    <x:row r="1943">
      <x:c r="A1943" t="str">
        <x:f>'Raw_Data'!A1943</x:f>
        <x:v>C01942</x:v>
      </x:c>
      <x:c r="B1943" t="n">
        <x:f>'Raw_Data'!B1943</x:f>
        <x:v>39</x:v>
      </x:c>
      <x:c r="C1943" s="30" t="n">
        <x:f>'Raw_Data'!C1943</x:f>
        <x:v>46147</x:v>
      </x:c>
      <x:c r="D1943" t="n">
        <x:f>'Raw_Data'!D1943</x:f>
        <x:v>689</x:v>
      </x:c>
      <x:c r="E1943" t="n">
        <x:f>'Raw_Data'!E1943</x:f>
        <x:v>15</x:v>
      </x:c>
      <x:c r="F1943" t="str">
        <x:f>PROPER(TRIM('Raw_Data'!F1943))</x:f>
        <x:v>Classic</x:v>
      </x:c>
      <x:c r="G1943" t="str">
        <x:f>PROPER(TRIM('Raw_Data'!G1943))</x:f>
        <x:v>Digital</x:v>
      </x:c>
      <x:c r="H1943" s="60" t="n">
        <x:f>'Raw_Data'!H1943</x:f>
        <x:v>4620</x:v>
      </x:c>
      <x:c r="I1943" s="60" t="n">
        <x:f>'Raw_Data'!I1943</x:f>
        <x:v>759.14</x:v>
      </x:c>
      <x:c r="J1943" s="32" t="n">
        <x:f>'Raw_Data'!J1943</x:f>
        <x:v>0.502</x:v>
      </x:c>
      <x:c r="K1943" s="32" t="n">
        <x:f>'Raw_Data'!K1943</x:f>
        <x:v>0.829</x:v>
      </x:c>
      <x:c r="L1943" t="n">
        <x:f>'Raw_Data'!L1943</x:f>
        <x:v>0</x:v>
      </x:c>
      <x:c r="M1943" t="n">
        <x:f>IF('Raw_Data'!M1943="",Assumptions!$B$15,'Raw_Data'!M1943)</x:f>
        <x:v>7</x:v>
      </x:c>
      <x:c r="N1943" s="32" t="n">
        <x:f>'Raw_Data'!N1943</x:f>
        <x:v>0.152</x:v>
      </x:c>
      <x:c r="O1943" t="str">
        <x:f>IF(OR(D1943&lt;620,L1943&gt;=2,J1943&gt;0.9),"High",IF(OR(D1943&lt;700,L1943=1,J1943&gt;0.75),"Medium","Low"))</x:f>
        <x:v>Medium</x:v>
      </x:c>
      <x:c r="P1943" s="30" t="n">
        <x:f>XLOOKUP(F1943,Assumptions!$A$4:$A$6,Assumptions!$B$4:$B$6)</x:f>
        <x:v>0</x:v>
      </x:c>
      <x:c r="Q1943" s="32" t="n">
        <x:f>XLOOKUP(F1943,Assumptions!$A$4:$A$6,Assumptions!$C$4:$C$6)</x:f>
        <x:v>0.229</x:v>
      </x:c>
      <x:c r="R1943" s="32" t="n">
        <x:f>XLOOKUP(F1943,Assumptions!$A$4:$A$6,Assumptions!$D$4:$D$6)</x:f>
        <x:v>0.015</x:v>
      </x:c>
      <x:c r="S1943" s="32" t="n">
        <x:f>XLOOKUP(F1943,Assumptions!$A$4:$A$6,Assumptions!$E$4:$E$6)</x:f>
        <x:v>0.0075</x:v>
      </x:c>
      <x:c r="T1943" s="32" t="n">
        <x:f>XLOOKUP(O1943,Assumptions!$H$4:$H$6,Assumptions!$I$4:$I$6)</x:f>
        <x:v>0.012</x:v>
      </x:c>
      <x:c r="U1943" s="30" t="n">
        <x:f>XLOOKUP(F1943,Assumptions!$A$4:$A$6,Assumptions!$F$4:$F$6)</x:f>
        <x:v>60</x:v>
      </x:c>
      <x:c r="V1943" s="60" t="n">
        <x:f>I1943*12</x:f>
        <x:v>9109.68</x:v>
      </x:c>
      <x:c r="W1943" s="60" t="n">
        <x:f>H1943*J1943*(1-K1943)*Q1943</x:f>
        <x:v>90.81911916000001</x:v>
      </x:c>
      <x:c r="X1943" s="60" t="n">
        <x:f>V1943*R1943</x:f>
        <x:v>136.6452</x:v>
      </x:c>
      <x:c r="Y1943" s="60" t="n">
        <x:f>V1943*S1943</x:f>
        <x:v>68.3226</x:v>
      </x:c>
      <x:c r="Z1943" s="60" t="n">
        <x:f>H1943*J1943*T1943</x:f>
        <x:v>27.830879999999997</x:v>
      </x:c>
      <x:c r="AA1943" s="60" t="n">
        <x:f>P1943+W1943+X1943-Y1943-Z1943-U1943</x:f>
        <x:v>71.31083916</x:v>
      </x:c>
      <x:c r="AB1943" s="32" t="n">
        <x:f>IFERROR(AA1943/(P1943+W1943+X1943),0)</x:f>
        <x:v>0.3135034075820896</x:v>
      </x:c>
      <x:c r="AC1943" t="n">
        <x:f>IF(O1943="High",0,IF(I1943&gt;=1800,3,IF(I1943&gt;=900,2,1))+IF(K1943&gt;=0.9,2,IF(K1943&gt;=0.75,1,0))+IF(J1943&lt;=0.7,2,IF(J1943&lt;=0.85,1,0))+IF(M1943&gt;=8,1,0))</x:f>
        <x:v>4</x:v>
      </x:c>
      <x:c r="AD1943" t="str">
        <x:f>IF(AND(O1943&lt;&gt;"High",AC1943&gt;=Assumptions!$B$10,AA1943&gt;0),"Priority Growth",IF(AND(O1943="Low",AA1943&gt;0),"Maintain","Watch"))</x:f>
        <x:v>Watch</x:v>
      </x:c>
      <x:c r="AE1943" s="60" t="n">
        <x:f>MAX(AA1943,0)*N1943</x:f>
        <x:v>10.83924755232</x:v>
      </x:c>
      <x:c r="AF1943" t="str">
        <x:f>IF(AND(AA1943&gt;=Assumptions!$B$11,O1943&lt;&gt;"High",OR(N1943&gt;=Assumptions!$B$12,M1943&lt;=6)),"High","Standard")</x:f>
        <x:v>Standard</x:v>
      </x:c>
    </x:row>
    <x:row r="1944">
      <x:c r="A1944" t="str">
        <x:f>'Raw_Data'!A1944</x:f>
        <x:v>C01943</x:v>
      </x:c>
      <x:c r="B1944" t="n">
        <x:f>'Raw_Data'!B1944</x:f>
        <x:v>45</x:v>
      </x:c>
      <x:c r="C1944" s="30" t="n">
        <x:f>'Raw_Data'!C1944</x:f>
        <x:v>90880</x:v>
      </x:c>
      <x:c r="D1944" t="n">
        <x:f>'Raw_Data'!D1944</x:f>
        <x:v>724</x:v>
      </x:c>
      <x:c r="E1944" t="n">
        <x:f>'Raw_Data'!E1944</x:f>
        <x:v>26</x:v>
      </x:c>
      <x:c r="F1944" t="str">
        <x:f>PROPER(TRIM('Raw_Data'!F1944))</x:f>
        <x:v>Gold</x:v>
      </x:c>
      <x:c r="G1944" t="str">
        <x:f>PROPER(TRIM('Raw_Data'!G1944))</x:f>
        <x:v>Direct Mail</x:v>
      </x:c>
      <x:c r="H1944" s="60" t="n">
        <x:f>'Raw_Data'!H1944</x:f>
        <x:v>13971</x:v>
      </x:c>
      <x:c r="I1944" s="60" t="n">
        <x:f>'Raw_Data'!I1944</x:f>
        <x:v>1551.42</x:v>
      </x:c>
      <x:c r="J1944" s="32" t="n">
        <x:f>'Raw_Data'!J1944</x:f>
        <x:v>0.371</x:v>
      </x:c>
      <x:c r="K1944" s="32" t="n">
        <x:f>'Raw_Data'!K1944</x:f>
        <x:v>0.745</x:v>
      </x:c>
      <x:c r="L1944" t="n">
        <x:f>'Raw_Data'!L1944</x:f>
        <x:v>0</x:v>
      </x:c>
      <x:c r="M1944" t="n">
        <x:f>IF('Raw_Data'!M1944="",Assumptions!$B$15,'Raw_Data'!M1944)</x:f>
        <x:v>10</x:v>
      </x:c>
      <x:c r="N1944" s="32" t="n">
        <x:f>'Raw_Data'!N1944</x:f>
        <x:v>0.02</x:v>
      </x:c>
      <x:c r="O1944" t="str">
        <x:f>IF(OR(D1944&lt;620,L1944&gt;=2,J1944&gt;0.9),"High",IF(OR(D1944&lt;700,L1944=1,J1944&gt;0.75),"Medium","Low"))</x:f>
        <x:v>Low</x:v>
      </x:c>
      <x:c r="P1944" s="30" t="n">
        <x:f>XLOOKUP(F1944,Assumptions!$A$4:$A$6,Assumptions!$B$4:$B$6)</x:f>
        <x:v>95</x:v>
      </x:c>
      <x:c r="Q1944" s="32" t="n">
        <x:f>XLOOKUP(F1944,Assumptions!$A$4:$A$6,Assumptions!$C$4:$C$6)</x:f>
        <x:v>0.219</x:v>
      </x:c>
      <x:c r="R1944" s="32" t="n">
        <x:f>XLOOKUP(F1944,Assumptions!$A$4:$A$6,Assumptions!$D$4:$D$6)</x:f>
        <x:v>0.016</x:v>
      </x:c>
      <x:c r="S1944" s="32" t="n">
        <x:f>XLOOKUP(F1944,Assumptions!$A$4:$A$6,Assumptions!$E$4:$E$6)</x:f>
        <x:v>0.01</x:v>
      </x:c>
      <x:c r="T1944" s="32" t="n">
        <x:f>XLOOKUP(O1944,Assumptions!$H$4:$H$6,Assumptions!$I$4:$I$6)</x:f>
        <x:v>0.0035</x:v>
      </x:c>
      <x:c r="U1944" s="30" t="n">
        <x:f>XLOOKUP(F1944,Assumptions!$A$4:$A$6,Assumptions!$F$4:$F$6)</x:f>
        <x:v>90</x:v>
      </x:c>
      <x:c r="V1944" s="60" t="n">
        <x:f>I1944*12</x:f>
        <x:v>18617.04</x:v>
      </x:c>
      <x:c r="W1944" s="60" t="n">
        <x:f>H1944*J1944*(1-K1944)*Q1944</x:f>
        <x:v>289.458093645</x:v>
      </x:c>
      <x:c r="X1944" s="60" t="n">
        <x:f>V1944*R1944</x:f>
        <x:v>297.87264000000005</x:v>
      </x:c>
      <x:c r="Y1944" s="60" t="n">
        <x:f>V1944*S1944</x:f>
        <x:v>186.1704</x:v>
      </x:c>
      <x:c r="Z1944" s="60" t="n">
        <x:f>H1944*J1944*T1944</x:f>
        <x:v>18.1413435</x:v>
      </x:c>
      <x:c r="AA1944" s="60" t="n">
        <x:f>P1944+W1944+X1944-Y1944-Z1944-U1944</x:f>
        <x:v>388.01899014500003</x:v>
      </x:c>
      <x:c r="AB1944" s="32" t="n">
        <x:f>IFERROR(AA1944/(P1944+W1944+X1944),0)</x:f>
        <x:v>0.5686670276043535</x:v>
      </x:c>
      <x:c r="AC1944" t="n">
        <x:f>IF(O1944="High",0,IF(I1944&gt;=1800,3,IF(I1944&gt;=900,2,1))+IF(K1944&gt;=0.9,2,IF(K1944&gt;=0.75,1,0))+IF(J1944&lt;=0.7,2,IF(J1944&lt;=0.85,1,0))+IF(M1944&gt;=8,1,0))</x:f>
        <x:v>5</x:v>
      </x:c>
      <x:c r="AD1944" t="str">
        <x:f>IF(AND(O1944&lt;&gt;"High",AC1944&gt;=Assumptions!$B$10,AA1944&gt;0),"Priority Growth",IF(AND(O1944="Low",AA1944&gt;0),"Maintain","Watch"))</x:f>
        <x:v>Maintain</x:v>
      </x:c>
      <x:c r="AE1944" s="60" t="n">
        <x:f>MAX(AA1944,0)*N1944</x:f>
        <x:v>7.760379802900001</x:v>
      </x:c>
      <x:c r="AF1944" t="str">
        <x:f>IF(AND(AA1944&gt;=Assumptions!$B$11,O1944&lt;&gt;"High",OR(N1944&gt;=Assumptions!$B$12,M1944&lt;=6)),"High","Standard")</x:f>
        <x:v>Standard</x:v>
      </x:c>
    </x:row>
    <x:row r="1945">
      <x:c r="A1945" t="str">
        <x:f>'Raw_Data'!A1945</x:f>
        <x:v>C01944</x:v>
      </x:c>
      <x:c r="B1945" t="n">
        <x:f>'Raw_Data'!B1945</x:f>
        <x:v>39</x:v>
      </x:c>
      <x:c r="C1945" s="30" t="n">
        <x:f>'Raw_Data'!C1945</x:f>
        <x:v>42340</x:v>
      </x:c>
      <x:c r="D1945" t="n">
        <x:f>'Raw_Data'!D1945</x:f>
        <x:v>719</x:v>
      </x:c>
      <x:c r="E1945" t="n">
        <x:f>'Raw_Data'!E1945</x:f>
        <x:v>30</x:v>
      </x:c>
      <x:c r="F1945" t="str">
        <x:f>PROPER(TRIM('Raw_Data'!F1945))</x:f>
        <x:v>Classic</x:v>
      </x:c>
      <x:c r="G1945" t="str">
        <x:f>PROPER(TRIM('Raw_Data'!G1945))</x:f>
        <x:v>Branch</x:v>
      </x:c>
      <x:c r="H1945" s="60" t="n">
        <x:f>'Raw_Data'!H1945</x:f>
        <x:v>3138</x:v>
      </x:c>
      <x:c r="I1945" s="60" t="n">
        <x:f>'Raw_Data'!I1945</x:f>
        <x:v>568.6</x:v>
      </x:c>
      <x:c r="J1945" s="32" t="n">
        <x:f>'Raw_Data'!J1945</x:f>
        <x:v>0.35</x:v>
      </x:c>
      <x:c r="K1945" s="32" t="n">
        <x:f>'Raw_Data'!K1945</x:f>
        <x:v>0.774</x:v>
      </x:c>
      <x:c r="L1945" t="n">
        <x:f>'Raw_Data'!L1945</x:f>
        <x:v>0</x:v>
      </x:c>
      <x:c r="M1945" t="n">
        <x:f>IF('Raw_Data'!M1945="",Assumptions!$B$15,'Raw_Data'!M1945)</x:f>
        <x:v>10</x:v>
      </x:c>
      <x:c r="N1945" s="32" t="n">
        <x:f>'Raw_Data'!N1945</x:f>
        <x:v>0.02</x:v>
      </x:c>
      <x:c r="O1945" t="str">
        <x:f>IF(OR(D1945&lt;620,L1945&gt;=2,J1945&gt;0.9),"High",IF(OR(D1945&lt;700,L1945=1,J1945&gt;0.75),"Medium","Low"))</x:f>
        <x:v>Low</x:v>
      </x:c>
      <x:c r="P1945" s="30" t="n">
        <x:f>XLOOKUP(F1945,Assumptions!$A$4:$A$6,Assumptions!$B$4:$B$6)</x:f>
        <x:v>0</x:v>
      </x:c>
      <x:c r="Q1945" s="32" t="n">
        <x:f>XLOOKUP(F1945,Assumptions!$A$4:$A$6,Assumptions!$C$4:$C$6)</x:f>
        <x:v>0.229</x:v>
      </x:c>
      <x:c r="R1945" s="32" t="n">
        <x:f>XLOOKUP(F1945,Assumptions!$A$4:$A$6,Assumptions!$D$4:$D$6)</x:f>
        <x:v>0.015</x:v>
      </x:c>
      <x:c r="S1945" s="32" t="n">
        <x:f>XLOOKUP(F1945,Assumptions!$A$4:$A$6,Assumptions!$E$4:$E$6)</x:f>
        <x:v>0.0075</x:v>
      </x:c>
      <x:c r="T1945" s="32" t="n">
        <x:f>XLOOKUP(O1945,Assumptions!$H$4:$H$6,Assumptions!$I$4:$I$6)</x:f>
        <x:v>0.0035</x:v>
      </x:c>
      <x:c r="U1945" s="30" t="n">
        <x:f>XLOOKUP(F1945,Assumptions!$A$4:$A$6,Assumptions!$F$4:$F$6)</x:f>
        <x:v>60</x:v>
      </x:c>
      <x:c r="V1945" s="60" t="n">
        <x:f>I1945*12</x:f>
        <x:v>6823.200000000001</x:v>
      </x:c>
      <x:c r="W1945" s="60" t="n">
        <x:f>H1945*J1945*(1-K1945)*Q1945</x:f>
        <x:v>56.84141819999999</x:v>
      </x:c>
      <x:c r="X1945" s="60" t="n">
        <x:f>V1945*R1945</x:f>
        <x:v>102.34800000000001</x:v>
      </x:c>
      <x:c r="Y1945" s="60" t="n">
        <x:f>V1945*S1945</x:f>
        <x:v>51.17400000000001</x:v>
      </x:c>
      <x:c r="Z1945" s="60" t="n">
        <x:f>H1945*J1945*T1945</x:f>
        <x:v>3.8440499999999997</x:v>
      </x:c>
      <x:c r="AA1945" s="60" t="n">
        <x:f>P1945+W1945+X1945-Y1945-Z1945-U1945</x:f>
        <x:v>44.1713682</x:v>
      </x:c>
      <x:c r="AB1945" s="32" t="n">
        <x:f>IFERROR(AA1945/(P1945+W1945+X1945),0)</x:f>
        <x:v>0.2774767864564003</x:v>
      </x:c>
      <x:c r="AC1945" t="n">
        <x:f>IF(O1945="High",0,IF(I1945&gt;=1800,3,IF(I1945&gt;=900,2,1))+IF(K1945&gt;=0.9,2,IF(K1945&gt;=0.75,1,0))+IF(J1945&lt;=0.7,2,IF(J1945&lt;=0.85,1,0))+IF(M1945&gt;=8,1,0))</x:f>
        <x:v>5</x:v>
      </x:c>
      <x:c r="AD1945" t="str">
        <x:f>IF(AND(O1945&lt;&gt;"High",AC1945&gt;=Assumptions!$B$10,AA1945&gt;0),"Priority Growth",IF(AND(O1945="Low",AA1945&gt;0),"Maintain","Watch"))</x:f>
        <x:v>Maintain</x:v>
      </x:c>
      <x:c r="AE1945" s="60" t="n">
        <x:f>MAX(AA1945,0)*N1945</x:f>
        <x:v>0.8834273640000001</x:v>
      </x:c>
      <x:c r="AF1945" t="str">
        <x:f>IF(AND(AA1945&gt;=Assumptions!$B$11,O1945&lt;&gt;"High",OR(N1945&gt;=Assumptions!$B$12,M1945&lt;=6)),"High","Standard")</x:f>
        <x:v>Standard</x:v>
      </x:c>
    </x:row>
    <x:row r="1946">
      <x:c r="A1946" t="str">
        <x:f>'Raw_Data'!A1946</x:f>
        <x:v>C01945</x:v>
      </x:c>
      <x:c r="B1946" t="n">
        <x:f>'Raw_Data'!B1946</x:f>
        <x:v>32</x:v>
      </x:c>
      <x:c r="C1946" s="30" t="n">
        <x:f>'Raw_Data'!C1946</x:f>
        <x:v>41261</x:v>
      </x:c>
      <x:c r="D1946" t="n">
        <x:f>'Raw_Data'!D1946</x:f>
        <x:v>636</x:v>
      </x:c>
      <x:c r="E1946" t="n">
        <x:f>'Raw_Data'!E1946</x:f>
        <x:v>84</x:v>
      </x:c>
      <x:c r="F1946" t="str">
        <x:f>PROPER(TRIM('Raw_Data'!F1946))</x:f>
        <x:v>Classic</x:v>
      </x:c>
      <x:c r="G1946" t="str">
        <x:f>PROPER(TRIM('Raw_Data'!G1946))</x:f>
        <x:v>Digital</x:v>
      </x:c>
      <x:c r="H1946" s="60" t="n">
        <x:f>'Raw_Data'!H1946</x:f>
        <x:v>3974</x:v>
      </x:c>
      <x:c r="I1946" s="60" t="n">
        <x:f>'Raw_Data'!I1946</x:f>
        <x:v>351.73</x:v>
      </x:c>
      <x:c r="J1946" s="32" t="n">
        <x:f>'Raw_Data'!J1946</x:f>
        <x:v>0.469</x:v>
      </x:c>
      <x:c r="K1946" s="32" t="n">
        <x:f>'Raw_Data'!K1946</x:f>
        <x:v>0.823</x:v>
      </x:c>
      <x:c r="L1946" t="n">
        <x:f>'Raw_Data'!L1946</x:f>
        <x:v>0</x:v>
      </x:c>
      <x:c r="M1946" t="n">
        <x:f>IF('Raw_Data'!M1946="",Assumptions!$B$15,'Raw_Data'!M1946)</x:f>
        <x:v>10</x:v>
      </x:c>
      <x:c r="N1946" s="32" t="n">
        <x:f>'Raw_Data'!N1946</x:f>
        <x:v>0.02</x:v>
      </x:c>
      <x:c r="O1946" t="str">
        <x:f>IF(OR(D1946&lt;620,L1946&gt;=2,J1946&gt;0.9),"High",IF(OR(D1946&lt;700,L1946=1,J1946&gt;0.75),"Medium","Low"))</x:f>
        <x:v>Medium</x:v>
      </x:c>
      <x:c r="P1946" s="30" t="n">
        <x:f>XLOOKUP(F1946,Assumptions!$A$4:$A$6,Assumptions!$B$4:$B$6)</x:f>
        <x:v>0</x:v>
      </x:c>
      <x:c r="Q1946" s="32" t="n">
        <x:f>XLOOKUP(F1946,Assumptions!$A$4:$A$6,Assumptions!$C$4:$C$6)</x:f>
        <x:v>0.229</x:v>
      </x:c>
      <x:c r="R1946" s="32" t="n">
        <x:f>XLOOKUP(F1946,Assumptions!$A$4:$A$6,Assumptions!$D$4:$D$6)</x:f>
        <x:v>0.015</x:v>
      </x:c>
      <x:c r="S1946" s="32" t="n">
        <x:f>XLOOKUP(F1946,Assumptions!$A$4:$A$6,Assumptions!$E$4:$E$6)</x:f>
        <x:v>0.0075</x:v>
      </x:c>
      <x:c r="T1946" s="32" t="n">
        <x:f>XLOOKUP(O1946,Assumptions!$H$4:$H$6,Assumptions!$I$4:$I$6)</x:f>
        <x:v>0.012</x:v>
      </x:c>
      <x:c r="U1946" s="30" t="n">
        <x:f>XLOOKUP(F1946,Assumptions!$A$4:$A$6,Assumptions!$F$4:$F$6)</x:f>
        <x:v>60</x:v>
      </x:c>
      <x:c r="V1946" s="60" t="n">
        <x:f>I1946*12</x:f>
        <x:v>4220.76</x:v>
      </x:c>
      <x:c r="W1946" s="60" t="n">
        <x:f>H1946*J1946*(1-K1946)*Q1946</x:f>
        <x:v>75.54564859800001</x:v>
      </x:c>
      <x:c r="X1946" s="60" t="n">
        <x:f>V1946*R1946</x:f>
        <x:v>63.3114</x:v>
      </x:c>
      <x:c r="Y1946" s="60" t="n">
        <x:f>V1946*S1946</x:f>
        <x:v>31.6557</x:v>
      </x:c>
      <x:c r="Z1946" s="60" t="n">
        <x:f>H1946*J1946*T1946</x:f>
        <x:v>22.365671999999996</x:v>
      </x:c>
      <x:c r="AA1946" s="60" t="n">
        <x:f>P1946+W1946+X1946-Y1946-Z1946-U1946</x:f>
        <x:v>24.83567659800002</x:v>
      </x:c>
      <x:c r="AB1946" s="32" t="n">
        <x:f>IFERROR(AA1946/(P1946+W1946+X1946),0)</x:f>
        <x:v>0.17885787469025707</x:v>
      </x:c>
      <x:c r="AC1946" t="n">
        <x:f>IF(O1946="High",0,IF(I1946&gt;=1800,3,IF(I1946&gt;=900,2,1))+IF(K1946&gt;=0.9,2,IF(K1946&gt;=0.75,1,0))+IF(J1946&lt;=0.7,2,IF(J1946&lt;=0.85,1,0))+IF(M1946&gt;=8,1,0))</x:f>
        <x:v>5</x:v>
      </x:c>
      <x:c r="AD1946" t="str">
        <x:f>IF(AND(O1946&lt;&gt;"High",AC1946&gt;=Assumptions!$B$10,AA1946&gt;0),"Priority Growth",IF(AND(O1946="Low",AA1946&gt;0),"Maintain","Watch"))</x:f>
        <x:v>Watch</x:v>
      </x:c>
      <x:c r="AE1946" s="60" t="n">
        <x:f>MAX(AA1946,0)*N1946</x:f>
        <x:v>0.4967135319600004</x:v>
      </x:c>
      <x:c r="AF1946" t="str">
        <x:f>IF(AND(AA1946&gt;=Assumptions!$B$11,O1946&lt;&gt;"High",OR(N1946&gt;=Assumptions!$B$12,M1946&lt;=6)),"High","Standard")</x:f>
        <x:v>Standard</x:v>
      </x:c>
    </x:row>
    <x:row r="1947">
      <x:c r="A1947" t="str">
        <x:f>'Raw_Data'!A1947</x:f>
        <x:v>C01946</x:v>
      </x:c>
      <x:c r="B1947" t="n">
        <x:f>'Raw_Data'!B1947</x:f>
        <x:v>25</x:v>
      </x:c>
      <x:c r="C1947" s="30" t="n">
        <x:f>'Raw_Data'!C1947</x:f>
        <x:v>57286</x:v>
      </x:c>
      <x:c r="D1947" t="n">
        <x:f>'Raw_Data'!D1947</x:f>
        <x:v>687</x:v>
      </x:c>
      <x:c r="E1947" t="n">
        <x:f>'Raw_Data'!E1947</x:f>
        <x:v>65</x:v>
      </x:c>
      <x:c r="F1947" t="str">
        <x:f>PROPER(TRIM('Raw_Data'!F1947))</x:f>
        <x:v>Gold</x:v>
      </x:c>
      <x:c r="G1947" t="str">
        <x:f>PROPER(TRIM('Raw_Data'!G1947))</x:f>
        <x:v>Branch</x:v>
      </x:c>
      <x:c r="H1947" s="60" t="n">
        <x:f>'Raw_Data'!H1947</x:f>
        <x:v>12305</x:v>
      </x:c>
      <x:c r="I1947" s="60" t="n">
        <x:f>'Raw_Data'!I1947</x:f>
        <x:v>852.23</x:v>
      </x:c>
      <x:c r="J1947" s="32" t="n">
        <x:f>'Raw_Data'!J1947</x:f>
        <x:v>0.644</x:v>
      </x:c>
      <x:c r="K1947" s="32" t="n">
        <x:f>'Raw_Data'!K1947</x:f>
        <x:v>0.744</x:v>
      </x:c>
      <x:c r="L1947" t="n">
        <x:f>'Raw_Data'!L1947</x:f>
        <x:v>0</x:v>
      </x:c>
      <x:c r="M1947" t="n">
        <x:f>IF('Raw_Data'!M1947="",Assumptions!$B$15,'Raw_Data'!M1947)</x:f>
        <x:v>8</x:v>
      </x:c>
      <x:c r="N1947" s="32" t="n">
        <x:f>'Raw_Data'!N1947</x:f>
        <x:v>0.13</x:v>
      </x:c>
      <x:c r="O1947" t="str">
        <x:f>IF(OR(D1947&lt;620,L1947&gt;=2,J1947&gt;0.9),"High",IF(OR(D1947&lt;700,L1947=1,J1947&gt;0.75),"Medium","Low"))</x:f>
        <x:v>Medium</x:v>
      </x:c>
      <x:c r="P1947" s="30" t="n">
        <x:f>XLOOKUP(F1947,Assumptions!$A$4:$A$6,Assumptions!$B$4:$B$6)</x:f>
        <x:v>95</x:v>
      </x:c>
      <x:c r="Q1947" s="32" t="n">
        <x:f>XLOOKUP(F1947,Assumptions!$A$4:$A$6,Assumptions!$C$4:$C$6)</x:f>
        <x:v>0.219</x:v>
      </x:c>
      <x:c r="R1947" s="32" t="n">
        <x:f>XLOOKUP(F1947,Assumptions!$A$4:$A$6,Assumptions!$D$4:$D$6)</x:f>
        <x:v>0.016</x:v>
      </x:c>
      <x:c r="S1947" s="32" t="n">
        <x:f>XLOOKUP(F1947,Assumptions!$A$4:$A$6,Assumptions!$E$4:$E$6)</x:f>
        <x:v>0.01</x:v>
      </x:c>
      <x:c r="T1947" s="32" t="n">
        <x:f>XLOOKUP(O1947,Assumptions!$H$4:$H$6,Assumptions!$I$4:$I$6)</x:f>
        <x:v>0.012</x:v>
      </x:c>
      <x:c r="U1947" s="30" t="n">
        <x:f>XLOOKUP(F1947,Assumptions!$A$4:$A$6,Assumptions!$F$4:$F$6)</x:f>
        <x:v>90</x:v>
      </x:c>
      <x:c r="V1947" s="60" t="n">
        <x:f>I1947*12</x:f>
        <x:v>10226.76</x:v>
      </x:c>
      <x:c r="W1947" s="60" t="n">
        <x:f>H1947*J1947*(1-K1947)*Q1947</x:f>
        <x:v>444.27468288</x:v>
      </x:c>
      <x:c r="X1947" s="60" t="n">
        <x:f>V1947*R1947</x:f>
        <x:v>163.62816</x:v>
      </x:c>
      <x:c r="Y1947" s="60" t="n">
        <x:f>V1947*S1947</x:f>
        <x:v>102.2676</x:v>
      </x:c>
      <x:c r="Z1947" s="60" t="n">
        <x:f>H1947*J1947*T1947</x:f>
        <x:v>95.09304</x:v>
      </x:c>
      <x:c r="AA1947" s="60" t="n">
        <x:f>P1947+W1947+X1947-Y1947-Z1947-U1947</x:f>
        <x:v>415.54220288</x:v>
      </x:c>
      <x:c r="AB1947" s="32" t="n">
        <x:f>IFERROR(AA1947/(P1947+W1947+X1947),0)</x:f>
        <x:v>0.5911801425889831</x:v>
      </x:c>
      <x:c r="AC1947" t="n">
        <x:f>IF(O1947="High",0,IF(I1947&gt;=1800,3,IF(I1947&gt;=900,2,1))+IF(K1947&gt;=0.9,2,IF(K1947&gt;=0.75,1,0))+IF(J1947&lt;=0.7,2,IF(J1947&lt;=0.85,1,0))+IF(M1947&gt;=8,1,0))</x:f>
        <x:v>4</x:v>
      </x:c>
      <x:c r="AD1947" t="str">
        <x:f>IF(AND(O1947&lt;&gt;"High",AC1947&gt;=Assumptions!$B$10,AA1947&gt;0),"Priority Growth",IF(AND(O1947="Low",AA1947&gt;0),"Maintain","Watch"))</x:f>
        <x:v>Watch</x:v>
      </x:c>
      <x:c r="AE1947" s="60" t="n">
        <x:f>MAX(AA1947,0)*N1947</x:f>
        <x:v>54.0204863744</x:v>
      </x:c>
      <x:c r="AF1947" t="str">
        <x:f>IF(AND(AA1947&gt;=Assumptions!$B$11,O1947&lt;&gt;"High",OR(N1947&gt;=Assumptions!$B$12,M1947&lt;=6)),"High","Standard")</x:f>
        <x:v>Standard</x:v>
      </x:c>
    </x:row>
    <x:row r="1948">
      <x:c r="A1948" t="str">
        <x:f>'Raw_Data'!A1948</x:f>
        <x:v>C01947</x:v>
      </x:c>
      <x:c r="B1948" t="n">
        <x:f>'Raw_Data'!B1948</x:f>
        <x:v>57</x:v>
      </x:c>
      <x:c r="C1948" s="30" t="n">
        <x:f>'Raw_Data'!C1948</x:f>
        <x:v>47121</x:v>
      </x:c>
      <x:c r="D1948" t="n">
        <x:f>'Raw_Data'!D1948</x:f>
        <x:v>754</x:v>
      </x:c>
      <x:c r="E1948" t="n">
        <x:f>'Raw_Data'!E1948</x:f>
        <x:v>49</x:v>
      </x:c>
      <x:c r="F1948" t="str">
        <x:f>PROPER(TRIM('Raw_Data'!F1948))</x:f>
        <x:v>Gold</x:v>
      </x:c>
      <x:c r="G1948" t="str">
        <x:f>PROPER(TRIM('Raw_Data'!G1948))</x:f>
        <x:v>Partner</x:v>
      </x:c>
      <x:c r="H1948" s="60" t="n">
        <x:f>'Raw_Data'!H1948</x:f>
        <x:v>5664</x:v>
      </x:c>
      <x:c r="I1948" s="60" t="n">
        <x:f>'Raw_Data'!I1948</x:f>
        <x:v>1065.42</x:v>
      </x:c>
      <x:c r="J1948" s="32" t="n">
        <x:f>'Raw_Data'!J1948</x:f>
        <x:v>0.181</x:v>
      </x:c>
      <x:c r="K1948" s="32" t="n">
        <x:f>'Raw_Data'!K1948</x:f>
        <x:v>0.893</x:v>
      </x:c>
      <x:c r="L1948" t="n">
        <x:f>'Raw_Data'!L1948</x:f>
        <x:v>0</x:v>
      </x:c>
      <x:c r="M1948" t="n">
        <x:f>IF('Raw_Data'!M1948="",Assumptions!$B$15,'Raw_Data'!M1948)</x:f>
        <x:v>5</x:v>
      </x:c>
      <x:c r="N1948" s="32" t="n">
        <x:f>'Raw_Data'!N1948</x:f>
        <x:v>0.246</x:v>
      </x:c>
      <x:c r="O1948" t="str">
        <x:f>IF(OR(D1948&lt;620,L1948&gt;=2,J1948&gt;0.9),"High",IF(OR(D1948&lt;700,L1948=1,J1948&gt;0.75),"Medium","Low"))</x:f>
        <x:v>Low</x:v>
      </x:c>
      <x:c r="P1948" s="30" t="n">
        <x:f>XLOOKUP(F1948,Assumptions!$A$4:$A$6,Assumptions!$B$4:$B$6)</x:f>
        <x:v>95</x:v>
      </x:c>
      <x:c r="Q1948" s="32" t="n">
        <x:f>XLOOKUP(F1948,Assumptions!$A$4:$A$6,Assumptions!$C$4:$C$6)</x:f>
        <x:v>0.219</x:v>
      </x:c>
      <x:c r="R1948" s="32" t="n">
        <x:f>XLOOKUP(F1948,Assumptions!$A$4:$A$6,Assumptions!$D$4:$D$6)</x:f>
        <x:v>0.016</x:v>
      </x:c>
      <x:c r="S1948" s="32" t="n">
        <x:f>XLOOKUP(F1948,Assumptions!$A$4:$A$6,Assumptions!$E$4:$E$6)</x:f>
        <x:v>0.01</x:v>
      </x:c>
      <x:c r="T1948" s="32" t="n">
        <x:f>XLOOKUP(O1948,Assumptions!$H$4:$H$6,Assumptions!$I$4:$I$6)</x:f>
        <x:v>0.0035</x:v>
      </x:c>
      <x:c r="U1948" s="30" t="n">
        <x:f>XLOOKUP(F1948,Assumptions!$A$4:$A$6,Assumptions!$F$4:$F$6)</x:f>
        <x:v>90</x:v>
      </x:c>
      <x:c r="V1948" s="60" t="n">
        <x:f>I1948*12</x:f>
        <x:v>12785.04</x:v>
      </x:c>
      <x:c r="W1948" s="60" t="n">
        <x:f>H1948*J1948*(1-K1948)*Q1948</x:f>
        <x:v>24.023136671999996</x:v>
      </x:c>
      <x:c r="X1948" s="60" t="n">
        <x:f>V1948*R1948</x:f>
        <x:v>204.56064</x:v>
      </x:c>
      <x:c r="Y1948" s="60" t="n">
        <x:f>V1948*S1948</x:f>
        <x:v>127.85040000000001</x:v>
      </x:c>
      <x:c r="Z1948" s="60" t="n">
        <x:f>H1948*J1948*T1948</x:f>
        <x:v>3.588144</x:v>
      </x:c>
      <x:c r="AA1948" s="60" t="n">
        <x:f>P1948+W1948+X1948-Y1948-Z1948-U1948</x:f>
        <x:v>102.14523267199999</x:v>
      </x:c>
      <x:c r="AB1948" s="32" t="n">
        <x:f>IFERROR(AA1948/(P1948+W1948+X1948),0)</x:f>
        <x:v>0.3156685842613775</x:v>
      </x:c>
      <x:c r="AC1948" t="n">
        <x:f>IF(O1948="High",0,IF(I1948&gt;=1800,3,IF(I1948&gt;=900,2,1))+IF(K1948&gt;=0.9,2,IF(K1948&gt;=0.75,1,0))+IF(J1948&lt;=0.7,2,IF(J1948&lt;=0.85,1,0))+IF(M1948&gt;=8,1,0))</x:f>
        <x:v>5</x:v>
      </x:c>
      <x:c r="AD1948" t="str">
        <x:f>IF(AND(O1948&lt;&gt;"High",AC1948&gt;=Assumptions!$B$10,AA1948&gt;0),"Priority Growth",IF(AND(O1948="Low",AA1948&gt;0),"Maintain","Watch"))</x:f>
        <x:v>Maintain</x:v>
      </x:c>
      <x:c r="AE1948" s="60" t="n">
        <x:f>MAX(AA1948,0)*N1948</x:f>
        <x:v>25.127727237311998</x:v>
      </x:c>
      <x:c r="AF1948" t="str">
        <x:f>IF(AND(AA1948&gt;=Assumptions!$B$11,O1948&lt;&gt;"High",OR(N1948&gt;=Assumptions!$B$12,M1948&lt;=6)),"High","Standard")</x:f>
        <x:v>Standard</x:v>
      </x:c>
    </x:row>
    <x:row r="1949">
      <x:c r="A1949" t="str">
        <x:f>'Raw_Data'!A1949</x:f>
        <x:v>C01948</x:v>
      </x:c>
      <x:c r="B1949" t="n">
        <x:f>'Raw_Data'!B1949</x:f>
        <x:v>21</x:v>
      </x:c>
      <x:c r="C1949" s="30" t="n">
        <x:f>'Raw_Data'!C1949</x:f>
        <x:v>64917</x:v>
      </x:c>
      <x:c r="D1949" t="n">
        <x:f>'Raw_Data'!D1949</x:f>
        <x:v>641</x:v>
      </x:c>
      <x:c r="E1949" t="n">
        <x:f>'Raw_Data'!E1949</x:f>
        <x:v>63</x:v>
      </x:c>
      <x:c r="F1949" t="str">
        <x:f>PROPER(TRIM('Raw_Data'!F1949))</x:f>
        <x:v>Classic</x:v>
      </x:c>
      <x:c r="G1949" t="str">
        <x:f>PROPER(TRIM('Raw_Data'!G1949))</x:f>
        <x:v>Partner</x:v>
      </x:c>
      <x:c r="H1949" s="60" t="n">
        <x:f>'Raw_Data'!H1949</x:f>
        <x:v>4396</x:v>
      </x:c>
      <x:c r="I1949" s="60" t="n">
        <x:f>'Raw_Data'!I1949</x:f>
        <x:v>890</x:v>
      </x:c>
      <x:c r="J1949" s="32" t="n">
        <x:f>'Raw_Data'!J1949</x:f>
        <x:v>0.381</x:v>
      </x:c>
      <x:c r="K1949" s="32" t="n">
        <x:f>'Raw_Data'!K1949</x:f>
        <x:v>0.639</x:v>
      </x:c>
      <x:c r="L1949" t="n">
        <x:f>'Raw_Data'!L1949</x:f>
        <x:v>0</x:v>
      </x:c>
      <x:c r="M1949" t="n">
        <x:f>IF('Raw_Data'!M1949="",Assumptions!$B$15,'Raw_Data'!M1949)</x:f>
        <x:v>6</x:v>
      </x:c>
      <x:c r="N1949" s="32" t="n">
        <x:f>'Raw_Data'!N1949</x:f>
        <x:v>0.182</x:v>
      </x:c>
      <x:c r="O1949" t="str">
        <x:f>IF(OR(D1949&lt;620,L1949&gt;=2,J1949&gt;0.9),"High",IF(OR(D1949&lt;700,L1949=1,J1949&gt;0.75),"Medium","Low"))</x:f>
        <x:v>Medium</x:v>
      </x:c>
      <x:c r="P1949" s="30" t="n">
        <x:f>XLOOKUP(F1949,Assumptions!$A$4:$A$6,Assumptions!$B$4:$B$6)</x:f>
        <x:v>0</x:v>
      </x:c>
      <x:c r="Q1949" s="32" t="n">
        <x:f>XLOOKUP(F1949,Assumptions!$A$4:$A$6,Assumptions!$C$4:$C$6)</x:f>
        <x:v>0.229</x:v>
      </x:c>
      <x:c r="R1949" s="32" t="n">
        <x:f>XLOOKUP(F1949,Assumptions!$A$4:$A$6,Assumptions!$D$4:$D$6)</x:f>
        <x:v>0.015</x:v>
      </x:c>
      <x:c r="S1949" s="32" t="n">
        <x:f>XLOOKUP(F1949,Assumptions!$A$4:$A$6,Assumptions!$E$4:$E$6)</x:f>
        <x:v>0.0075</x:v>
      </x:c>
      <x:c r="T1949" s="32" t="n">
        <x:f>XLOOKUP(O1949,Assumptions!$H$4:$H$6,Assumptions!$I$4:$I$6)</x:f>
        <x:v>0.012</x:v>
      </x:c>
      <x:c r="U1949" s="30" t="n">
        <x:f>XLOOKUP(F1949,Assumptions!$A$4:$A$6,Assumptions!$F$4:$F$6)</x:f>
        <x:v>60</x:v>
      </x:c>
      <x:c r="V1949" s="60" t="n">
        <x:f>I1949*12</x:f>
        <x:v>10680</x:v>
      </x:c>
      <x:c r="W1949" s="60" t="n">
        <x:f>H1949*J1949*(1-K1949)*Q1949</x:f>
        <x:v>138.460324044</x:v>
      </x:c>
      <x:c r="X1949" s="60" t="n">
        <x:f>V1949*R1949</x:f>
        <x:v>160.2</x:v>
      </x:c>
      <x:c r="Y1949" s="60" t="n">
        <x:f>V1949*S1949</x:f>
        <x:v>80.1</x:v>
      </x:c>
      <x:c r="Z1949" s="60" t="n">
        <x:f>H1949*J1949*T1949</x:f>
        <x:v>20.098512</x:v>
      </x:c>
      <x:c r="AA1949" s="60" t="n">
        <x:f>P1949+W1949+X1949-Y1949-Z1949-U1949</x:f>
        <x:v>138.461812044</x:v>
      </x:c>
      <x:c r="AB1949" s="32" t="n">
        <x:f>IFERROR(AA1949/(P1949+W1949+X1949),0)</x:f>
        <x:v>0.46360966253957847</x:v>
      </x:c>
      <x:c r="AC1949" t="n">
        <x:f>IF(O1949="High",0,IF(I1949&gt;=1800,3,IF(I1949&gt;=900,2,1))+IF(K1949&gt;=0.9,2,IF(K1949&gt;=0.75,1,0))+IF(J1949&lt;=0.7,2,IF(J1949&lt;=0.85,1,0))+IF(M1949&gt;=8,1,0))</x:f>
        <x:v>3</x:v>
      </x:c>
      <x:c r="AD1949" t="str">
        <x:f>IF(AND(O1949&lt;&gt;"High",AC1949&gt;=Assumptions!$B$10,AA1949&gt;0),"Priority Growth",IF(AND(O1949="Low",AA1949&gt;0),"Maintain","Watch"))</x:f>
        <x:v>Watch</x:v>
      </x:c>
      <x:c r="AE1949" s="60" t="n">
        <x:f>MAX(AA1949,0)*N1949</x:f>
        <x:v>25.200049792008</x:v>
      </x:c>
      <x:c r="AF1949" t="str">
        <x:f>IF(AND(AA1949&gt;=Assumptions!$B$11,O1949&lt;&gt;"High",OR(N1949&gt;=Assumptions!$B$12,M1949&lt;=6)),"High","Standard")</x:f>
        <x:v>Standard</x:v>
      </x:c>
    </x:row>
    <x:row r="1950">
      <x:c r="A1950" t="str">
        <x:f>'Raw_Data'!A1950</x:f>
        <x:v>C01949</x:v>
      </x:c>
      <x:c r="B1950" t="n">
        <x:f>'Raw_Data'!B1950</x:f>
        <x:v>57</x:v>
      </x:c>
      <x:c r="C1950" s="30" t="n">
        <x:f>'Raw_Data'!C1950</x:f>
        <x:v>66194</x:v>
      </x:c>
      <x:c r="D1950" t="n">
        <x:f>'Raw_Data'!D1950</x:f>
        <x:v>689</x:v>
      </x:c>
      <x:c r="E1950" t="n">
        <x:f>'Raw_Data'!E1950</x:f>
        <x:v>7</x:v>
      </x:c>
      <x:c r="F1950" t="str">
        <x:f>PROPER(TRIM('Raw_Data'!F1950))</x:f>
        <x:v>Gold</x:v>
      </x:c>
      <x:c r="G1950" t="str">
        <x:f>PROPER(TRIM('Raw_Data'!G1950))</x:f>
        <x:v>Direct Mail</x:v>
      </x:c>
      <x:c r="H1950" s="60" t="n">
        <x:f>'Raw_Data'!H1950</x:f>
        <x:v>11174</x:v>
      </x:c>
      <x:c r="I1950" s="60" t="n">
        <x:f>'Raw_Data'!I1950</x:f>
        <x:v>1025.94</x:v>
      </x:c>
      <x:c r="J1950" s="32" t="n">
        <x:f>'Raw_Data'!J1950</x:f>
        <x:v>0.425</x:v>
      </x:c>
      <x:c r="K1950" s="32" t="n">
        <x:f>'Raw_Data'!K1950</x:f>
        <x:v>0.78</x:v>
      </x:c>
      <x:c r="L1950" t="n">
        <x:f>'Raw_Data'!L1950</x:f>
        <x:v>0</x:v>
      </x:c>
      <x:c r="M1950" t="n">
        <x:f>IF('Raw_Data'!M1950="",Assumptions!$B$15,'Raw_Data'!M1950)</x:f>
        <x:v>7</x:v>
      </x:c>
      <x:c r="N1950" s="32" t="n">
        <x:f>'Raw_Data'!N1950</x:f>
        <x:v>0.15</x:v>
      </x:c>
      <x:c r="O1950" t="str">
        <x:f>IF(OR(D1950&lt;620,L1950&gt;=2,J1950&gt;0.9),"High",IF(OR(D1950&lt;700,L1950=1,J1950&gt;0.75),"Medium","Low"))</x:f>
        <x:v>Medium</x:v>
      </x:c>
      <x:c r="P1950" s="30" t="n">
        <x:f>XLOOKUP(F1950,Assumptions!$A$4:$A$6,Assumptions!$B$4:$B$6)</x:f>
        <x:v>95</x:v>
      </x:c>
      <x:c r="Q1950" s="32" t="n">
        <x:f>XLOOKUP(F1950,Assumptions!$A$4:$A$6,Assumptions!$C$4:$C$6)</x:f>
        <x:v>0.219</x:v>
      </x:c>
      <x:c r="R1950" s="32" t="n">
        <x:f>XLOOKUP(F1950,Assumptions!$A$4:$A$6,Assumptions!$D$4:$D$6)</x:f>
        <x:v>0.016</x:v>
      </x:c>
      <x:c r="S1950" s="32" t="n">
        <x:f>XLOOKUP(F1950,Assumptions!$A$4:$A$6,Assumptions!$E$4:$E$6)</x:f>
        <x:v>0.01</x:v>
      </x:c>
      <x:c r="T1950" s="32" t="n">
        <x:f>XLOOKUP(O1950,Assumptions!$H$4:$H$6,Assumptions!$I$4:$I$6)</x:f>
        <x:v>0.012</x:v>
      </x:c>
      <x:c r="U1950" s="30" t="n">
        <x:f>XLOOKUP(F1950,Assumptions!$A$4:$A$6,Assumptions!$F$4:$F$6)</x:f>
        <x:v>90</x:v>
      </x:c>
      <x:c r="V1950" s="60" t="n">
        <x:f>I1950*12</x:f>
        <x:v>12311.28</x:v>
      </x:c>
      <x:c r="W1950" s="60" t="n">
        <x:f>H1950*J1950*(1-K1950)*Q1950</x:f>
        <x:v>228.80441099999996</x:v>
      </x:c>
      <x:c r="X1950" s="60" t="n">
        <x:f>V1950*R1950</x:f>
        <x:v>196.98048000000003</x:v>
      </x:c>
      <x:c r="Y1950" s="60" t="n">
        <x:f>V1950*S1950</x:f>
        <x:v>123.11280000000001</x:v>
      </x:c>
      <x:c r="Z1950" s="60" t="n">
        <x:f>H1950*J1950*T1950</x:f>
        <x:v>56.9874</x:v>
      </x:c>
      <x:c r="AA1950" s="60" t="n">
        <x:f>P1950+W1950+X1950-Y1950-Z1950-U1950</x:f>
        <x:v>250.68469100000004</x:v>
      </x:c>
      <x:c r="AB1950" s="32" t="n">
        <x:f>IFERROR(AA1950/(P1950+W1950+X1950),0)</x:f>
        <x:v>0.4813593776091327</x:v>
      </x:c>
      <x:c r="AC1950" t="n">
        <x:f>IF(O1950="High",0,IF(I1950&gt;=1800,3,IF(I1950&gt;=900,2,1))+IF(K1950&gt;=0.9,2,IF(K1950&gt;=0.75,1,0))+IF(J1950&lt;=0.7,2,IF(J1950&lt;=0.85,1,0))+IF(M1950&gt;=8,1,0))</x:f>
        <x:v>5</x:v>
      </x:c>
      <x:c r="AD1950" t="str">
        <x:f>IF(AND(O1950&lt;&gt;"High",AC1950&gt;=Assumptions!$B$10,AA1950&gt;0),"Priority Growth",IF(AND(O1950="Low",AA1950&gt;0),"Maintain","Watch"))</x:f>
        <x:v>Watch</x:v>
      </x:c>
      <x:c r="AE1950" s="60" t="n">
        <x:f>MAX(AA1950,0)*N1950</x:f>
        <x:v>37.60270365</x:v>
      </x:c>
      <x:c r="AF1950" t="str">
        <x:f>IF(AND(AA1950&gt;=Assumptions!$B$11,O1950&lt;&gt;"High",OR(N1950&gt;=Assumptions!$B$12,M1950&lt;=6)),"High","Standard")</x:f>
        <x:v>Standard</x:v>
      </x:c>
    </x:row>
    <x:row r="1951">
      <x:c r="A1951" t="str">
        <x:f>'Raw_Data'!A1951</x:f>
        <x:v>C01950</x:v>
      </x:c>
      <x:c r="B1951" t="n">
        <x:f>'Raw_Data'!B1951</x:f>
        <x:v>62</x:v>
      </x:c>
      <x:c r="C1951" s="30" t="n">
        <x:f>'Raw_Data'!C1951</x:f>
        <x:v>69253</x:v>
      </x:c>
      <x:c r="D1951" t="n">
        <x:f>'Raw_Data'!D1951</x:f>
        <x:v>725</x:v>
      </x:c>
      <x:c r="E1951" t="n">
        <x:f>'Raw_Data'!E1951</x:f>
        <x:v>24</x:v>
      </x:c>
      <x:c r="F1951" t="str">
        <x:f>PROPER(TRIM('Raw_Data'!F1951))</x:f>
        <x:v>Gold</x:v>
      </x:c>
      <x:c r="G1951" t="str">
        <x:f>PROPER(TRIM('Raw_Data'!G1951))</x:f>
        <x:v>Digital</x:v>
      </x:c>
      <x:c r="H1951" s="60" t="n">
        <x:f>'Raw_Data'!H1951</x:f>
        <x:v>14651</x:v>
      </x:c>
      <x:c r="I1951" s="60" t="n">
        <x:f>'Raw_Data'!I1951</x:f>
        <x:v>1751.64</x:v>
      </x:c>
      <x:c r="J1951" s="32" t="n">
        <x:f>'Raw_Data'!J1951</x:f>
        <x:v>0.501</x:v>
      </x:c>
      <x:c r="K1951" s="32" t="n">
        <x:f>'Raw_Data'!K1951</x:f>
        <x:v>0.821</x:v>
      </x:c>
      <x:c r="L1951" t="n">
        <x:f>'Raw_Data'!L1951</x:f>
        <x:v>0</x:v>
      </x:c>
      <x:c r="M1951" t="n">
        <x:f>IF('Raw_Data'!M1951="",Assumptions!$B$15,'Raw_Data'!M1951)</x:f>
        <x:v>9</x:v>
      </x:c>
      <x:c r="N1951" s="32" t="n">
        <x:f>'Raw_Data'!N1951</x:f>
        <x:v>0.02</x:v>
      </x:c>
      <x:c r="O1951" t="str">
        <x:f>IF(OR(D1951&lt;620,L1951&gt;=2,J1951&gt;0.9),"High",IF(OR(D1951&lt;700,L1951=1,J1951&gt;0.75),"Medium","Low"))</x:f>
        <x:v>Low</x:v>
      </x:c>
      <x:c r="P1951" s="30" t="n">
        <x:f>XLOOKUP(F1951,Assumptions!$A$4:$A$6,Assumptions!$B$4:$B$6)</x:f>
        <x:v>95</x:v>
      </x:c>
      <x:c r="Q1951" s="32" t="n">
        <x:f>XLOOKUP(F1951,Assumptions!$A$4:$A$6,Assumptions!$C$4:$C$6)</x:f>
        <x:v>0.219</x:v>
      </x:c>
      <x:c r="R1951" s="32" t="n">
        <x:f>XLOOKUP(F1951,Assumptions!$A$4:$A$6,Assumptions!$D$4:$D$6)</x:f>
        <x:v>0.016</x:v>
      </x:c>
      <x:c r="S1951" s="32" t="n">
        <x:f>XLOOKUP(F1951,Assumptions!$A$4:$A$6,Assumptions!$E$4:$E$6)</x:f>
        <x:v>0.01</x:v>
      </x:c>
      <x:c r="T1951" s="32" t="n">
        <x:f>XLOOKUP(O1951,Assumptions!$H$4:$H$6,Assumptions!$I$4:$I$6)</x:f>
        <x:v>0.0035</x:v>
      </x:c>
      <x:c r="U1951" s="30" t="n">
        <x:f>XLOOKUP(F1951,Assumptions!$A$4:$A$6,Assumptions!$F$4:$F$6)</x:f>
        <x:v>90</x:v>
      </x:c>
      <x:c r="V1951" s="60" t="n">
        <x:f>I1951*12</x:f>
        <x:v>21019.68</x:v>
      </x:c>
      <x:c r="W1951" s="60" t="n">
        <x:f>H1951*J1951*(1-K1951)*Q1951</x:f>
        <x:v>287.74125935100005</x:v>
      </x:c>
      <x:c r="X1951" s="60" t="n">
        <x:f>V1951*R1951</x:f>
        <x:v>336.31488</x:v>
      </x:c>
      <x:c r="Y1951" s="60" t="n">
        <x:f>V1951*S1951</x:f>
        <x:v>210.1968</x:v>
      </x:c>
      <x:c r="Z1951" s="60" t="n">
        <x:f>H1951*J1951*T1951</x:f>
        <x:v>25.6905285</x:v>
      </x:c>
      <x:c r="AA1951" s="60" t="n">
        <x:f>P1951+W1951+X1951-Y1951-Z1951-U1951</x:f>
        <x:v>393.1688108510001</x:v>
      </x:c>
      <x:c r="AB1951" s="32" t="n">
        <x:f>IFERROR(AA1951/(P1951+W1951+X1951),0)</x:f>
        <x:v>0.5467845823635735</x:v>
      </x:c>
      <x:c r="AC1951" t="n">
        <x:f>IF(O1951="High",0,IF(I1951&gt;=1800,3,IF(I1951&gt;=900,2,1))+IF(K1951&gt;=0.9,2,IF(K1951&gt;=0.75,1,0))+IF(J1951&lt;=0.7,2,IF(J1951&lt;=0.85,1,0))+IF(M1951&gt;=8,1,0))</x:f>
        <x:v>6</x:v>
      </x:c>
      <x:c r="AD1951" t="str">
        <x:f>IF(AND(O1951&lt;&gt;"High",AC1951&gt;=Assumptions!$B$10,AA1951&gt;0),"Priority Growth",IF(AND(O1951="Low",AA1951&gt;0),"Maintain","Watch"))</x:f>
        <x:v>Priority Growth</x:v>
      </x:c>
      <x:c r="AE1951" s="60" t="n">
        <x:f>MAX(AA1951,0)*N1951</x:f>
        <x:v>7.863376217020003</x:v>
      </x:c>
      <x:c r="AF1951" t="str">
        <x:f>IF(AND(AA1951&gt;=Assumptions!$B$11,O1951&lt;&gt;"High",OR(N1951&gt;=Assumptions!$B$12,M1951&lt;=6)),"High","Standard")</x:f>
        <x:v>Standard</x:v>
      </x:c>
    </x:row>
    <x:row r="1952">
      <x:c r="A1952" t="str">
        <x:f>'Raw_Data'!A1952</x:f>
        <x:v>C01951</x:v>
      </x:c>
      <x:c r="B1952" t="n">
        <x:f>'Raw_Data'!B1952</x:f>
        <x:v>38</x:v>
      </x:c>
      <x:c r="C1952" s="30" t="n">
        <x:f>'Raw_Data'!C1952</x:f>
        <x:v>72699</x:v>
      </x:c>
      <x:c r="D1952" t="n">
        <x:f>'Raw_Data'!D1952</x:f>
        <x:v>569</x:v>
      </x:c>
      <x:c r="E1952" t="n">
        <x:f>'Raw_Data'!E1952</x:f>
        <x:v>30</x:v>
      </x:c>
      <x:c r="F1952" t="str">
        <x:f>PROPER(TRIM('Raw_Data'!F1952))</x:f>
        <x:v>Classic</x:v>
      </x:c>
      <x:c r="G1952" t="str">
        <x:f>PROPER(TRIM('Raw_Data'!G1952))</x:f>
        <x:v>Direct Mail</x:v>
      </x:c>
      <x:c r="H1952" s="60" t="n">
        <x:f>'Raw_Data'!H1952</x:f>
        <x:v>7795</x:v>
      </x:c>
      <x:c r="I1952" s="60" t="n">
        <x:f>'Raw_Data'!I1952</x:f>
        <x:v>1141.31</x:v>
      </x:c>
      <x:c r="J1952" s="32" t="n">
        <x:f>'Raw_Data'!J1952</x:f>
        <x:v>0.788</x:v>
      </x:c>
      <x:c r="K1952" s="32" t="n">
        <x:f>'Raw_Data'!K1952</x:f>
        <x:v>0.732</x:v>
      </x:c>
      <x:c r="L1952" t="n">
        <x:f>'Raw_Data'!L1952</x:f>
        <x:v>0</x:v>
      </x:c>
      <x:c r="M1952" t="n">
        <x:f>IF('Raw_Data'!M1952="",Assumptions!$B$15,'Raw_Data'!M1952)</x:f>
        <x:v>8</x:v>
      </x:c>
      <x:c r="N1952" s="32" t="n">
        <x:f>'Raw_Data'!N1952</x:f>
        <x:v>0.027</x:v>
      </x:c>
      <x:c r="O1952" t="str">
        <x:f>IF(OR(D1952&lt;620,L1952&gt;=2,J1952&gt;0.9),"High",IF(OR(D1952&lt;700,L1952=1,J1952&gt;0.75),"Medium","Low"))</x:f>
        <x:v>High</x:v>
      </x:c>
      <x:c r="P1952" s="30" t="n">
        <x:f>XLOOKUP(F1952,Assumptions!$A$4:$A$6,Assumptions!$B$4:$B$6)</x:f>
        <x:v>0</x:v>
      </x:c>
      <x:c r="Q1952" s="32" t="n">
        <x:f>XLOOKUP(F1952,Assumptions!$A$4:$A$6,Assumptions!$C$4:$C$6)</x:f>
        <x:v>0.229</x:v>
      </x:c>
      <x:c r="R1952" s="32" t="n">
        <x:f>XLOOKUP(F1952,Assumptions!$A$4:$A$6,Assumptions!$D$4:$D$6)</x:f>
        <x:v>0.015</x:v>
      </x:c>
      <x:c r="S1952" s="32" t="n">
        <x:f>XLOOKUP(F1952,Assumptions!$A$4:$A$6,Assumptions!$E$4:$E$6)</x:f>
        <x:v>0.0075</x:v>
      </x:c>
      <x:c r="T1952" s="32" t="n">
        <x:f>XLOOKUP(O1952,Assumptions!$H$4:$H$6,Assumptions!$I$4:$I$6)</x:f>
        <x:v>0.045</x:v>
      </x:c>
      <x:c r="U1952" s="30" t="n">
        <x:f>XLOOKUP(F1952,Assumptions!$A$4:$A$6,Assumptions!$F$4:$F$6)</x:f>
        <x:v>60</x:v>
      </x:c>
      <x:c r="V1952" s="60" t="n">
        <x:f>I1952*12</x:f>
        <x:v>13695.72</x:v>
      </x:c>
      <x:c r="W1952" s="60" t="n">
        <x:f>H1952*J1952*(1-K1952)*Q1952</x:f>
        <x:v>376.97505512000004</x:v>
      </x:c>
      <x:c r="X1952" s="60" t="n">
        <x:f>V1952*R1952</x:f>
        <x:v>205.43579999999997</x:v>
      </x:c>
      <x:c r="Y1952" s="60" t="n">
        <x:f>V1952*S1952</x:f>
        <x:v>102.71789999999999</x:v>
      </x:c>
      <x:c r="Z1952" s="60" t="n">
        <x:f>H1952*J1952*T1952</x:f>
        <x:v>276.4107</x:v>
      </x:c>
      <x:c r="AA1952" s="60" t="n">
        <x:f>P1952+W1952+X1952-Y1952-Z1952-U1952</x:f>
        <x:v>143.28225511999995</x:v>
      </x:c>
      <x:c r="AB1952" s="32" t="n">
        <x:f>IFERROR(AA1952/(P1952+W1952+X1952),0)</x:f>
        <x:v>0.24601577024260315</x:v>
      </x:c>
      <x:c r="AC1952" t="n">
        <x:f>IF(O1952="High",0,IF(I1952&gt;=1800,3,IF(I1952&gt;=900,2,1))+IF(K1952&gt;=0.9,2,IF(K1952&gt;=0.75,1,0))+IF(J1952&lt;=0.7,2,IF(J1952&lt;=0.85,1,0))+IF(M1952&gt;=8,1,0))</x:f>
        <x:v>0</x:v>
      </x:c>
      <x:c r="AD1952" t="str">
        <x:f>IF(AND(O1952&lt;&gt;"High",AC1952&gt;=Assumptions!$B$10,AA1952&gt;0),"Priority Growth",IF(AND(O1952="Low",AA1952&gt;0),"Maintain","Watch"))</x:f>
        <x:v>Watch</x:v>
      </x:c>
      <x:c r="AE1952" s="60" t="n">
        <x:f>MAX(AA1952,0)*N1952</x:f>
        <x:v>3.8686208882399984</x:v>
      </x:c>
      <x:c r="AF1952" t="str">
        <x:f>IF(AND(AA1952&gt;=Assumptions!$B$11,O1952&lt;&gt;"High",OR(N1952&gt;=Assumptions!$B$12,M1952&lt;=6)),"High","Standard")</x:f>
        <x:v>Standard</x:v>
      </x:c>
    </x:row>
    <x:row r="1953">
      <x:c r="A1953" t="str">
        <x:f>'Raw_Data'!A1953</x:f>
        <x:v>C01952</x:v>
      </x:c>
      <x:c r="B1953" t="n">
        <x:f>'Raw_Data'!B1953</x:f>
        <x:v>33</x:v>
      </x:c>
      <x:c r="C1953" s="30" t="n">
        <x:f>'Raw_Data'!C1953</x:f>
        <x:v>49624</x:v>
      </x:c>
      <x:c r="D1953" t="n">
        <x:f>'Raw_Data'!D1953</x:f>
        <x:v>690</x:v>
      </x:c>
      <x:c r="E1953" t="n">
        <x:f>'Raw_Data'!E1953</x:f>
        <x:v>27</x:v>
      </x:c>
      <x:c r="F1953" t="str">
        <x:f>PROPER(TRIM('Raw_Data'!F1953))</x:f>
        <x:v>Classic</x:v>
      </x:c>
      <x:c r="G1953" t="str">
        <x:f>PROPER(TRIM('Raw_Data'!G1953))</x:f>
        <x:v>Branch</x:v>
      </x:c>
      <x:c r="H1953" s="60" t="n">
        <x:f>'Raw_Data'!H1953</x:f>
        <x:v>6278</x:v>
      </x:c>
      <x:c r="I1953" s="60" t="n">
        <x:f>'Raw_Data'!I1953</x:f>
        <x:v>957.54</x:v>
      </x:c>
      <x:c r="J1953" s="32" t="n">
        <x:f>'Raw_Data'!J1953</x:f>
        <x:v>0.383</x:v>
      </x:c>
      <x:c r="K1953" s="32" t="n">
        <x:f>'Raw_Data'!K1953</x:f>
        <x:v>0.86</x:v>
      </x:c>
      <x:c r="L1953" t="n">
        <x:f>'Raw_Data'!L1953</x:f>
        <x:v>0</x:v>
      </x:c>
      <x:c r="M1953" t="n">
        <x:f>IF('Raw_Data'!M1953="",Assumptions!$B$15,'Raw_Data'!M1953)</x:f>
        <x:v>9</x:v>
      </x:c>
      <x:c r="N1953" s="32" t="n">
        <x:f>'Raw_Data'!N1953</x:f>
        <x:v>0.046</x:v>
      </x:c>
      <x:c r="O1953" t="str">
        <x:f>IF(OR(D1953&lt;620,L1953&gt;=2,J1953&gt;0.9),"High",IF(OR(D1953&lt;700,L1953=1,J1953&gt;0.75),"Medium","Low"))</x:f>
        <x:v>Medium</x:v>
      </x:c>
      <x:c r="P1953" s="30" t="n">
        <x:f>XLOOKUP(F1953,Assumptions!$A$4:$A$6,Assumptions!$B$4:$B$6)</x:f>
        <x:v>0</x:v>
      </x:c>
      <x:c r="Q1953" s="32" t="n">
        <x:f>XLOOKUP(F1953,Assumptions!$A$4:$A$6,Assumptions!$C$4:$C$6)</x:f>
        <x:v>0.229</x:v>
      </x:c>
      <x:c r="R1953" s="32" t="n">
        <x:f>XLOOKUP(F1953,Assumptions!$A$4:$A$6,Assumptions!$D$4:$D$6)</x:f>
        <x:v>0.015</x:v>
      </x:c>
      <x:c r="S1953" s="32" t="n">
        <x:f>XLOOKUP(F1953,Assumptions!$A$4:$A$6,Assumptions!$E$4:$E$6)</x:f>
        <x:v>0.0075</x:v>
      </x:c>
      <x:c r="T1953" s="32" t="n">
        <x:f>XLOOKUP(O1953,Assumptions!$H$4:$H$6,Assumptions!$I$4:$I$6)</x:f>
        <x:v>0.012</x:v>
      </x:c>
      <x:c r="U1953" s="30" t="n">
        <x:f>XLOOKUP(F1953,Assumptions!$A$4:$A$6,Assumptions!$F$4:$F$6)</x:f>
        <x:v>60</x:v>
      </x:c>
      <x:c r="V1953" s="60" t="n">
        <x:f>I1953*12</x:f>
        <x:v>11490.48</x:v>
      </x:c>
      <x:c r="W1953" s="60" t="n">
        <x:f>H1953*J1953*(1-K1953)*Q1953</x:f>
        <x:v>77.08743644</x:v>
      </x:c>
      <x:c r="X1953" s="60" t="n">
        <x:f>V1953*R1953</x:f>
        <x:v>172.35719999999998</x:v>
      </x:c>
      <x:c r="Y1953" s="60" t="n">
        <x:f>V1953*S1953</x:f>
        <x:v>86.17859999999999</x:v>
      </x:c>
      <x:c r="Z1953" s="60" t="n">
        <x:f>H1953*J1953*T1953</x:f>
        <x:v>28.853688000000002</x:v>
      </x:c>
      <x:c r="AA1953" s="60" t="n">
        <x:f>P1953+W1953+X1953-Y1953-Z1953-U1953</x:f>
        <x:v>74.41234843999999</x:v>
      </x:c>
      <x:c r="AB1953" s="32" t="n">
        <x:f>IFERROR(AA1953/(P1953+W1953+X1953),0)</x:f>
        <x:v>0.2983120803958385</x:v>
      </x:c>
      <x:c r="AC1953" t="n">
        <x:f>IF(O1953="High",0,IF(I1953&gt;=1800,3,IF(I1953&gt;=900,2,1))+IF(K1953&gt;=0.9,2,IF(K1953&gt;=0.75,1,0))+IF(J1953&lt;=0.7,2,IF(J1953&lt;=0.85,1,0))+IF(M1953&gt;=8,1,0))</x:f>
        <x:v>6</x:v>
      </x:c>
      <x:c r="AD1953" t="str">
        <x:f>IF(AND(O1953&lt;&gt;"High",AC1953&gt;=Assumptions!$B$10,AA1953&gt;0),"Priority Growth",IF(AND(O1953="Low",AA1953&gt;0),"Maintain","Watch"))</x:f>
        <x:v>Priority Growth</x:v>
      </x:c>
      <x:c r="AE1953" s="60" t="n">
        <x:f>MAX(AA1953,0)*N1953</x:f>
        <x:v>3.4229680282399992</x:v>
      </x:c>
      <x:c r="AF1953" t="str">
        <x:f>IF(AND(AA1953&gt;=Assumptions!$B$11,O1953&lt;&gt;"High",OR(N1953&gt;=Assumptions!$B$12,M1953&lt;=6)),"High","Standard")</x:f>
        <x:v>Standard</x:v>
      </x:c>
    </x:row>
    <x:row r="1954">
      <x:c r="A1954" t="str">
        <x:f>'Raw_Data'!A1954</x:f>
        <x:v>C01953</x:v>
      </x:c>
      <x:c r="B1954" t="n">
        <x:f>'Raw_Data'!B1954</x:f>
        <x:v>43</x:v>
      </x:c>
      <x:c r="C1954" s="30" t="n">
        <x:f>'Raw_Data'!C1954</x:f>
        <x:v>31811</x:v>
      </x:c>
      <x:c r="D1954" t="n">
        <x:f>'Raw_Data'!D1954</x:f>
        <x:v>687</x:v>
      </x:c>
      <x:c r="E1954" t="n">
        <x:f>'Raw_Data'!E1954</x:f>
        <x:v>53</x:v>
      </x:c>
      <x:c r="F1954" t="str">
        <x:f>PROPER(TRIM('Raw_Data'!F1954))</x:f>
        <x:v>Classic</x:v>
      </x:c>
      <x:c r="G1954" t="str">
        <x:f>PROPER(TRIM('Raw_Data'!G1954))</x:f>
        <x:v>Direct Mail</x:v>
      </x:c>
      <x:c r="H1954" s="60" t="n">
        <x:f>'Raw_Data'!H1954</x:f>
        <x:v>2244</x:v>
      </x:c>
      <x:c r="I1954" s="60" t="n">
        <x:f>'Raw_Data'!I1954</x:f>
        <x:v>323.76</x:v>
      </x:c>
      <x:c r="J1954" s="32" t="n">
        <x:f>'Raw_Data'!J1954</x:f>
        <x:v>0.289</x:v>
      </x:c>
      <x:c r="K1954" s="32" t="n">
        <x:f>'Raw_Data'!K1954</x:f>
        <x:v>0.8</x:v>
      </x:c>
      <x:c r="L1954" t="n">
        <x:f>'Raw_Data'!L1954</x:f>
        <x:v>0</x:v>
      </x:c>
      <x:c r="M1954" t="n">
        <x:f>IF('Raw_Data'!M1954="",Assumptions!$B$15,'Raw_Data'!M1954)</x:f>
        <x:v>7</x:v>
      </x:c>
      <x:c r="N1954" s="32" t="n">
        <x:f>'Raw_Data'!N1954</x:f>
        <x:v>0.073</x:v>
      </x:c>
      <x:c r="O1954" t="str">
        <x:f>IF(OR(D1954&lt;620,L1954&gt;=2,J1954&gt;0.9),"High",IF(OR(D1954&lt;700,L1954=1,J1954&gt;0.75),"Medium","Low"))</x:f>
        <x:v>Medium</x:v>
      </x:c>
      <x:c r="P1954" s="30" t="n">
        <x:f>XLOOKUP(F1954,Assumptions!$A$4:$A$6,Assumptions!$B$4:$B$6)</x:f>
        <x:v>0</x:v>
      </x:c>
      <x:c r="Q1954" s="32" t="n">
        <x:f>XLOOKUP(F1954,Assumptions!$A$4:$A$6,Assumptions!$C$4:$C$6)</x:f>
        <x:v>0.229</x:v>
      </x:c>
      <x:c r="R1954" s="32" t="n">
        <x:f>XLOOKUP(F1954,Assumptions!$A$4:$A$6,Assumptions!$D$4:$D$6)</x:f>
        <x:v>0.015</x:v>
      </x:c>
      <x:c r="S1954" s="32" t="n">
        <x:f>XLOOKUP(F1954,Assumptions!$A$4:$A$6,Assumptions!$E$4:$E$6)</x:f>
        <x:v>0.0075</x:v>
      </x:c>
      <x:c r="T1954" s="32" t="n">
        <x:f>XLOOKUP(O1954,Assumptions!$H$4:$H$6,Assumptions!$I$4:$I$6)</x:f>
        <x:v>0.012</x:v>
      </x:c>
      <x:c r="U1954" s="30" t="n">
        <x:f>XLOOKUP(F1954,Assumptions!$A$4:$A$6,Assumptions!$F$4:$F$6)</x:f>
        <x:v>60</x:v>
      </x:c>
      <x:c r="V1954" s="60" t="n">
        <x:f>I1954*12</x:f>
        <x:v>3885.12</x:v>
      </x:c>
      <x:c r="W1954" s="60" t="n">
        <x:f>H1954*J1954*(1-K1954)*Q1954</x:f>
        <x:v>29.70203279999999</x:v>
      </x:c>
      <x:c r="X1954" s="60" t="n">
        <x:f>V1954*R1954</x:f>
        <x:v>58.276799999999994</x:v>
      </x:c>
      <x:c r="Y1954" s="60" t="n">
        <x:f>V1954*S1954</x:f>
        <x:v>29.138399999999997</x:v>
      </x:c>
      <x:c r="Z1954" s="60" t="n">
        <x:f>H1954*J1954*T1954</x:f>
        <x:v>7.782191999999999</x:v>
      </x:c>
      <x:c r="AA1954" s="60" t="n">
        <x:f>P1954+W1954+X1954-Y1954-Z1954-U1954</x:f>
        <x:v>-8.941759200000007</x:v>
      </x:c>
      <x:c r="AB1954" s="32" t="n">
        <x:f>IFERROR(AA1954/(P1954+W1954+X1954),0)</x:f>
        <x:v>-0.10163534699678362</x:v>
      </x:c>
      <x:c r="AC1954" t="n">
        <x:f>IF(O1954="High",0,IF(I1954&gt;=1800,3,IF(I1954&gt;=900,2,1))+IF(K1954&gt;=0.9,2,IF(K1954&gt;=0.75,1,0))+IF(J1954&lt;=0.7,2,IF(J1954&lt;=0.85,1,0))+IF(M1954&gt;=8,1,0))</x:f>
        <x:v>4</x:v>
      </x:c>
      <x:c r="AD1954" t="str">
        <x:f>IF(AND(O1954&lt;&gt;"High",AC1954&gt;=Assumptions!$B$10,AA1954&gt;0),"Priority Growth",IF(AND(O1954="Low",AA1954&gt;0),"Maintain","Watch"))</x:f>
        <x:v>Watch</x:v>
      </x:c>
      <x:c r="AE1954" s="60" t="n">
        <x:f>MAX(AA1954,0)*N1954</x:f>
        <x:v>0</x:v>
      </x:c>
      <x:c r="AF1954" t="str">
        <x:f>IF(AND(AA1954&gt;=Assumptions!$B$11,O1954&lt;&gt;"High",OR(N1954&gt;=Assumptions!$B$12,M1954&lt;=6)),"High","Standard")</x:f>
        <x:v>Standard</x:v>
      </x:c>
    </x:row>
    <x:row r="1955">
      <x:c r="A1955" t="str">
        <x:f>'Raw_Data'!A1955</x:f>
        <x:v>C01954</x:v>
      </x:c>
      <x:c r="B1955" t="n">
        <x:f>'Raw_Data'!B1955</x:f>
        <x:v>53</x:v>
      </x:c>
      <x:c r="C1955" s="30" t="n">
        <x:f>'Raw_Data'!C1955</x:f>
        <x:v>49255</x:v>
      </x:c>
      <x:c r="D1955" t="n">
        <x:f>'Raw_Data'!D1955</x:f>
        <x:v>586</x:v>
      </x:c>
      <x:c r="E1955" t="n">
        <x:f>'Raw_Data'!E1955</x:f>
        <x:v>3</x:v>
      </x:c>
      <x:c r="F1955" t="str">
        <x:f>PROPER(TRIM('Raw_Data'!F1955))</x:f>
        <x:v>Classic</x:v>
      </x:c>
      <x:c r="G1955" t="str">
        <x:f>PROPER(TRIM('Raw_Data'!G1955))</x:f>
        <x:v>Digital</x:v>
      </x:c>
      <x:c r="H1955" s="60" t="n">
        <x:f>'Raw_Data'!H1955</x:f>
        <x:v>3193</x:v>
      </x:c>
      <x:c r="I1955" s="60" t="n">
        <x:f>'Raw_Data'!I1955</x:f>
        <x:v>291.44</x:v>
      </x:c>
      <x:c r="J1955" s="32" t="n">
        <x:f>'Raw_Data'!J1955</x:f>
        <x:v>0.685</x:v>
      </x:c>
      <x:c r="K1955" s="32" t="n">
        <x:f>'Raw_Data'!K1955</x:f>
        <x:v>0.705</x:v>
      </x:c>
      <x:c r="L1955" t="n">
        <x:f>'Raw_Data'!L1955</x:f>
        <x:v>0</x:v>
      </x:c>
      <x:c r="M1955" t="n">
        <x:f>IF('Raw_Data'!M1955="",Assumptions!$B$15,'Raw_Data'!M1955)</x:f>
        <x:v>7.370408870408871</x:v>
      </x:c>
      <x:c r="N1955" s="32" t="n">
        <x:f>'Raw_Data'!N1955</x:f>
        <x:v>0.121</x:v>
      </x:c>
      <x:c r="O1955" t="str">
        <x:f>IF(OR(D1955&lt;620,L1955&gt;=2,J1955&gt;0.9),"High",IF(OR(D1955&lt;700,L1955=1,J1955&gt;0.75),"Medium","Low"))</x:f>
        <x:v>High</x:v>
      </x:c>
      <x:c r="P1955" s="30" t="n">
        <x:f>XLOOKUP(F1955,Assumptions!$A$4:$A$6,Assumptions!$B$4:$B$6)</x:f>
        <x:v>0</x:v>
      </x:c>
      <x:c r="Q1955" s="32" t="n">
        <x:f>XLOOKUP(F1955,Assumptions!$A$4:$A$6,Assumptions!$C$4:$C$6)</x:f>
        <x:v>0.229</x:v>
      </x:c>
      <x:c r="R1955" s="32" t="n">
        <x:f>XLOOKUP(F1955,Assumptions!$A$4:$A$6,Assumptions!$D$4:$D$6)</x:f>
        <x:v>0.015</x:v>
      </x:c>
      <x:c r="S1955" s="32" t="n">
        <x:f>XLOOKUP(F1955,Assumptions!$A$4:$A$6,Assumptions!$E$4:$E$6)</x:f>
        <x:v>0.0075</x:v>
      </x:c>
      <x:c r="T1955" s="32" t="n">
        <x:f>XLOOKUP(O1955,Assumptions!$H$4:$H$6,Assumptions!$I$4:$I$6)</x:f>
        <x:v>0.045</x:v>
      </x:c>
      <x:c r="U1955" s="30" t="n">
        <x:f>XLOOKUP(F1955,Assumptions!$A$4:$A$6,Assumptions!$F$4:$F$6)</x:f>
        <x:v>60</x:v>
      </x:c>
      <x:c r="V1955" s="60" t="n">
        <x:f>I1955*12</x:f>
        <x:v>3497.2799999999997</x:v>
      </x:c>
      <x:c r="W1955" s="60" t="n">
        <x:f>H1955*J1955*(1-K1955)*Q1955</x:f>
        <x:v>147.75663377500004</x:v>
      </x:c>
      <x:c r="X1955" s="60" t="n">
        <x:f>V1955*R1955</x:f>
        <x:v>52.459199999999996</x:v>
      </x:c>
      <x:c r="Y1955" s="60" t="n">
        <x:f>V1955*S1955</x:f>
        <x:v>26.229599999999998</x:v>
      </x:c>
      <x:c r="Z1955" s="60" t="n">
        <x:f>H1955*J1955*T1955</x:f>
        <x:v>98.424225</x:v>
      </x:c>
      <x:c r="AA1955" s="60" t="n">
        <x:f>P1955+W1955+X1955-Y1955-Z1955-U1955</x:f>
        <x:v>15.56200877500001</x:v>
      </x:c>
      <x:c r="AB1955" s="32" t="n">
        <x:f>IFERROR(AA1955/(P1955+W1955+X1955),0)</x:f>
        <x:v>0.07772616421780305</x:v>
      </x:c>
      <x:c r="AC1955" t="n">
        <x:f>IF(O1955="High",0,IF(I1955&gt;=1800,3,IF(I1955&gt;=900,2,1))+IF(K1955&gt;=0.9,2,IF(K1955&gt;=0.75,1,0))+IF(J1955&lt;=0.7,2,IF(J1955&lt;=0.85,1,0))+IF(M1955&gt;=8,1,0))</x:f>
        <x:v>0</x:v>
      </x:c>
      <x:c r="AD1955" t="str">
        <x:f>IF(AND(O1955&lt;&gt;"High",AC1955&gt;=Assumptions!$B$10,AA1955&gt;0),"Priority Growth",IF(AND(O1955="Low",AA1955&gt;0),"Maintain","Watch"))</x:f>
        <x:v>Watch</x:v>
      </x:c>
      <x:c r="AE1955" s="60" t="n">
        <x:f>MAX(AA1955,0)*N1955</x:f>
        <x:v>1.883003061775001</x:v>
      </x:c>
      <x:c r="AF1955" t="str">
        <x:f>IF(AND(AA1955&gt;=Assumptions!$B$11,O1955&lt;&gt;"High",OR(N1955&gt;=Assumptions!$B$12,M1955&lt;=6)),"High","Standard")</x:f>
        <x:v>Standard</x:v>
      </x:c>
    </x:row>
    <x:row r="1956">
      <x:c r="A1956" t="str">
        <x:f>'Raw_Data'!A1956</x:f>
        <x:v>C01955</x:v>
      </x:c>
      <x:c r="B1956" t="n">
        <x:f>'Raw_Data'!B1956</x:f>
        <x:v>52</x:v>
      </x:c>
      <x:c r="C1956" s="30" t="n">
        <x:f>'Raw_Data'!C1956</x:f>
        <x:v>212583</x:v>
      </x:c>
      <x:c r="D1956" t="n">
        <x:f>'Raw_Data'!D1956</x:f>
        <x:v>778</x:v>
      </x:c>
      <x:c r="E1956" t="n">
        <x:f>'Raw_Data'!E1956</x:f>
        <x:v>32</x:v>
      </x:c>
      <x:c r="F1956" t="str">
        <x:f>PROPER(TRIM('Raw_Data'!F1956))</x:f>
        <x:v>Platinum</x:v>
      </x:c>
      <x:c r="G1956" t="str">
        <x:f>PROPER(TRIM('Raw_Data'!G1956))</x:f>
        <x:v>Digital</x:v>
      </x:c>
      <x:c r="H1956" s="60" t="n">
        <x:f>'Raw_Data'!H1956</x:f>
        <x:v>40000</x:v>
      </x:c>
      <x:c r="I1956" s="60" t="n">
        <x:f>'Raw_Data'!I1956</x:f>
        <x:v>4269.85</x:v>
      </x:c>
      <x:c r="J1956" s="32" t="n">
        <x:f>'Raw_Data'!J1956</x:f>
        <x:v>0.308</x:v>
      </x:c>
      <x:c r="K1956" s="32" t="n">
        <x:f>'Raw_Data'!K1956</x:f>
        <x:v>1</x:v>
      </x:c>
      <x:c r="L1956" t="n">
        <x:f>'Raw_Data'!L1956</x:f>
        <x:v>0</x:v>
      </x:c>
      <x:c r="M1956" t="n">
        <x:f>IF('Raw_Data'!M1956="",Assumptions!$B$15,'Raw_Data'!M1956)</x:f>
        <x:v>9</x:v>
      </x:c>
      <x:c r="N1956" s="32" t="n">
        <x:f>'Raw_Data'!N1956</x:f>
        <x:v>0.02</x:v>
      </x:c>
      <x:c r="O1956" t="str">
        <x:f>IF(OR(D1956&lt;620,L1956&gt;=2,J1956&gt;0.9),"High",IF(OR(D1956&lt;700,L1956=1,J1956&gt;0.75),"Medium","Low"))</x:f>
        <x:v>Low</x:v>
      </x:c>
      <x:c r="P1956" s="30" t="n">
        <x:f>XLOOKUP(F1956,Assumptions!$A$4:$A$6,Assumptions!$B$4:$B$6)</x:f>
        <x:v>195</x:v>
      </x:c>
      <x:c r="Q1956" s="32" t="n">
        <x:f>XLOOKUP(F1956,Assumptions!$A$4:$A$6,Assumptions!$C$4:$C$6)</x:f>
        <x:v>0.199</x:v>
      </x:c>
      <x:c r="R1956" s="32" t="n">
        <x:f>XLOOKUP(F1956,Assumptions!$A$4:$A$6,Assumptions!$D$4:$D$6)</x:f>
        <x:v>0.017</x:v>
      </x:c>
      <x:c r="S1956" s="32" t="n">
        <x:f>XLOOKUP(F1956,Assumptions!$A$4:$A$6,Assumptions!$E$4:$E$6)</x:f>
        <x:v>0.013</x:v>
      </x:c>
      <x:c r="T1956" s="32" t="n">
        <x:f>XLOOKUP(O1956,Assumptions!$H$4:$H$6,Assumptions!$I$4:$I$6)</x:f>
        <x:v>0.0035</x:v>
      </x:c>
      <x:c r="U1956" s="30" t="n">
        <x:f>XLOOKUP(F1956,Assumptions!$A$4:$A$6,Assumptions!$F$4:$F$6)</x:f>
        <x:v>140</x:v>
      </x:c>
      <x:c r="V1956" s="60" t="n">
        <x:f>I1956*12</x:f>
        <x:v>51238.200000000004</x:v>
      </x:c>
      <x:c r="W1956" s="60" t="n">
        <x:f>H1956*J1956*(1-K1956)*Q1956</x:f>
        <x:v>0</x:v>
      </x:c>
      <x:c r="X1956" s="60" t="n">
        <x:f>V1956*R1956</x:f>
        <x:v>871.0494000000001</x:v>
      </x:c>
      <x:c r="Y1956" s="60" t="n">
        <x:f>V1956*S1956</x:f>
        <x:v>666.0966000000001</x:v>
      </x:c>
      <x:c r="Z1956" s="60" t="n">
        <x:f>H1956*J1956*T1956</x:f>
        <x:v>43.12</x:v>
      </x:c>
      <x:c r="AA1956" s="60" t="n">
        <x:f>P1956+W1956+X1956-Y1956-Z1956-U1956</x:f>
        <x:v>216.83280000000002</x:v>
      </x:c>
      <x:c r="AB1956" s="32" t="n">
        <x:f>IFERROR(AA1956/(P1956+W1956+X1956),0)</x:f>
        <x:v>0.20339845414293184</x:v>
      </x:c>
      <x:c r="AC1956" t="n">
        <x:f>IF(O1956="High",0,IF(I1956&gt;=1800,3,IF(I1956&gt;=900,2,1))+IF(K1956&gt;=0.9,2,IF(K1956&gt;=0.75,1,0))+IF(J1956&lt;=0.7,2,IF(J1956&lt;=0.85,1,0))+IF(M1956&gt;=8,1,0))</x:f>
        <x:v>8</x:v>
      </x:c>
      <x:c r="AD1956" t="str">
        <x:f>IF(AND(O1956&lt;&gt;"High",AC1956&gt;=Assumptions!$B$10,AA1956&gt;0),"Priority Growth",IF(AND(O1956="Low",AA1956&gt;0),"Maintain","Watch"))</x:f>
        <x:v>Priority Growth</x:v>
      </x:c>
      <x:c r="AE1956" s="60" t="n">
        <x:f>MAX(AA1956,0)*N1956</x:f>
        <x:v>4.3366560000000005</x:v>
      </x:c>
      <x:c r="AF1956" t="str">
        <x:f>IF(AND(AA1956&gt;=Assumptions!$B$11,O1956&lt;&gt;"High",OR(N1956&gt;=Assumptions!$B$12,M1956&lt;=6)),"High","Standard")</x:f>
        <x:v>Standard</x:v>
      </x:c>
    </x:row>
    <x:row r="1957">
      <x:c r="A1957" t="str">
        <x:f>'Raw_Data'!A1957</x:f>
        <x:v>C01956</x:v>
      </x:c>
      <x:c r="B1957" t="n">
        <x:f>'Raw_Data'!B1957</x:f>
        <x:v>36</x:v>
      </x:c>
      <x:c r="C1957" s="30" t="n">
        <x:f>'Raw_Data'!C1957</x:f>
        <x:v>80440</x:v>
      </x:c>
      <x:c r="D1957" t="n">
        <x:f>'Raw_Data'!D1957</x:f>
        <x:v>679</x:v>
      </x:c>
      <x:c r="E1957" t="n">
        <x:f>'Raw_Data'!E1957</x:f>
        <x:v>35</x:v>
      </x:c>
      <x:c r="F1957" t="str">
        <x:f>PROPER(TRIM('Raw_Data'!F1957))</x:f>
        <x:v>Gold</x:v>
      </x:c>
      <x:c r="G1957" t="str">
        <x:f>PROPER(TRIM('Raw_Data'!G1957))</x:f>
        <x:v>Digital</x:v>
      </x:c>
      <x:c r="H1957" s="60" t="n">
        <x:f>'Raw_Data'!H1957</x:f>
        <x:v>10493</x:v>
      </x:c>
      <x:c r="I1957" s="60" t="n">
        <x:f>'Raw_Data'!I1957</x:f>
        <x:v>1593.94</x:v>
      </x:c>
      <x:c r="J1957" s="32" t="n">
        <x:f>'Raw_Data'!J1957</x:f>
        <x:v>0.494</x:v>
      </x:c>
      <x:c r="K1957" s="32" t="n">
        <x:f>'Raw_Data'!K1957</x:f>
        <x:v>0.801</x:v>
      </x:c>
      <x:c r="L1957" t="n">
        <x:f>'Raw_Data'!L1957</x:f>
        <x:v>0</x:v>
      </x:c>
      <x:c r="M1957" t="n">
        <x:f>IF('Raw_Data'!M1957="",Assumptions!$B$15,'Raw_Data'!M1957)</x:f>
        <x:v>7</x:v>
      </x:c>
      <x:c r="N1957" s="32" t="n">
        <x:f>'Raw_Data'!N1957</x:f>
        <x:v>0.119</x:v>
      </x:c>
      <x:c r="O1957" t="str">
        <x:f>IF(OR(D1957&lt;620,L1957&gt;=2,J1957&gt;0.9),"High",IF(OR(D1957&lt;700,L1957=1,J1957&gt;0.75),"Medium","Low"))</x:f>
        <x:v>Medium</x:v>
      </x:c>
      <x:c r="P1957" s="30" t="n">
        <x:f>XLOOKUP(F1957,Assumptions!$A$4:$A$6,Assumptions!$B$4:$B$6)</x:f>
        <x:v>95</x:v>
      </x:c>
      <x:c r="Q1957" s="32" t="n">
        <x:f>XLOOKUP(F1957,Assumptions!$A$4:$A$6,Assumptions!$C$4:$C$6)</x:f>
        <x:v>0.219</x:v>
      </x:c>
      <x:c r="R1957" s="32" t="n">
        <x:f>XLOOKUP(F1957,Assumptions!$A$4:$A$6,Assumptions!$D$4:$D$6)</x:f>
        <x:v>0.016</x:v>
      </x:c>
      <x:c r="S1957" s="32" t="n">
        <x:f>XLOOKUP(F1957,Assumptions!$A$4:$A$6,Assumptions!$E$4:$E$6)</x:f>
        <x:v>0.01</x:v>
      </x:c>
      <x:c r="T1957" s="32" t="n">
        <x:f>XLOOKUP(O1957,Assumptions!$H$4:$H$6,Assumptions!$I$4:$I$6)</x:f>
        <x:v>0.012</x:v>
      </x:c>
      <x:c r="U1957" s="30" t="n">
        <x:f>XLOOKUP(F1957,Assumptions!$A$4:$A$6,Assumptions!$F$4:$F$6)</x:f>
        <x:v>90</x:v>
      </x:c>
      <x:c r="V1957" s="60" t="n">
        <x:f>I1957*12</x:f>
        <x:v>19127.28</x:v>
      </x:c>
      <x:c r="W1957" s="60" t="n">
        <x:f>H1957*J1957*(1-K1957)*Q1957</x:f>
        <x:v>225.90394390199995</x:v>
      </x:c>
      <x:c r="X1957" s="60" t="n">
        <x:f>V1957*R1957</x:f>
        <x:v>306.03648</x:v>
      </x:c>
      <x:c r="Y1957" s="60" t="n">
        <x:f>V1957*S1957</x:f>
        <x:v>191.2728</x:v>
      </x:c>
      <x:c r="Z1957" s="60" t="n">
        <x:f>H1957*J1957*T1957</x:f>
        <x:v>62.202504000000005</x:v>
      </x:c>
      <x:c r="AA1957" s="60" t="n">
        <x:f>P1957+W1957+X1957-Y1957-Z1957-U1957</x:f>
        <x:v>283.46511990199997</x:v>
      </x:c>
      <x:c r="AB1957" s="32" t="n">
        <x:f>IFERROR(AA1957/(P1957+W1957+X1957),0)</x:f>
        <x:v>0.4521404412523729</x:v>
      </x:c>
      <x:c r="AC1957" t="n">
        <x:f>IF(O1957="High",0,IF(I1957&gt;=1800,3,IF(I1957&gt;=900,2,1))+IF(K1957&gt;=0.9,2,IF(K1957&gt;=0.75,1,0))+IF(J1957&lt;=0.7,2,IF(J1957&lt;=0.85,1,0))+IF(M1957&gt;=8,1,0))</x:f>
        <x:v>5</x:v>
      </x:c>
      <x:c r="AD1957" t="str">
        <x:f>IF(AND(O1957&lt;&gt;"High",AC1957&gt;=Assumptions!$B$10,AA1957&gt;0),"Priority Growth",IF(AND(O1957="Low",AA1957&gt;0),"Maintain","Watch"))</x:f>
        <x:v>Watch</x:v>
      </x:c>
      <x:c r="AE1957" s="60" t="n">
        <x:f>MAX(AA1957,0)*N1957</x:f>
        <x:v>33.732349268338</x:v>
      </x:c>
      <x:c r="AF1957" t="str">
        <x:f>IF(AND(AA1957&gt;=Assumptions!$B$11,O1957&lt;&gt;"High",OR(N1957&gt;=Assumptions!$B$12,M1957&lt;=6)),"High","Standard")</x:f>
        <x:v>Standard</x:v>
      </x:c>
    </x:row>
    <x:row r="1958">
      <x:c r="A1958" t="str">
        <x:f>'Raw_Data'!A1958</x:f>
        <x:v>C01957</x:v>
      </x:c>
      <x:c r="B1958" t="n">
        <x:f>'Raw_Data'!B1958</x:f>
        <x:v>21</x:v>
      </x:c>
      <x:c r="C1958" s="30" t="n">
        <x:f>'Raw_Data'!C1958</x:f>
        <x:v>89826</x:v>
      </x:c>
      <x:c r="D1958" t="n">
        <x:f>'Raw_Data'!D1958</x:f>
        <x:v>702</x:v>
      </x:c>
      <x:c r="E1958" t="n">
        <x:f>'Raw_Data'!E1958</x:f>
        <x:v>21</x:v>
      </x:c>
      <x:c r="F1958" t="str">
        <x:f>PROPER(TRIM('Raw_Data'!F1958))</x:f>
        <x:v>Gold</x:v>
      </x:c>
      <x:c r="G1958" t="str">
        <x:f>PROPER(TRIM('Raw_Data'!G1958))</x:f>
        <x:v>Digital</x:v>
      </x:c>
      <x:c r="H1958" s="60" t="n">
        <x:f>'Raw_Data'!H1958</x:f>
        <x:v>14338</x:v>
      </x:c>
      <x:c r="I1958" s="60" t="n">
        <x:f>'Raw_Data'!I1958</x:f>
        <x:v>1515.91</x:v>
      </x:c>
      <x:c r="J1958" s="32" t="n">
        <x:f>'Raw_Data'!J1958</x:f>
        <x:v>0.473</x:v>
      </x:c>
      <x:c r="K1958" s="32" t="n">
        <x:f>'Raw_Data'!K1958</x:f>
        <x:v>0.786</x:v>
      </x:c>
      <x:c r="L1958" t="n">
        <x:f>'Raw_Data'!L1958</x:f>
        <x:v>0</x:v>
      </x:c>
      <x:c r="M1958" t="n">
        <x:f>IF('Raw_Data'!M1958="",Assumptions!$B$15,'Raw_Data'!M1958)</x:f>
        <x:v>5</x:v>
      </x:c>
      <x:c r="N1958" s="32" t="n">
        <x:f>'Raw_Data'!N1958</x:f>
        <x:v>0.168</x:v>
      </x:c>
      <x:c r="O1958" t="str">
        <x:f>IF(OR(D1958&lt;620,L1958&gt;=2,J1958&gt;0.9),"High",IF(OR(D1958&lt;700,L1958=1,J1958&gt;0.75),"Medium","Low"))</x:f>
        <x:v>Low</x:v>
      </x:c>
      <x:c r="P1958" s="30" t="n">
        <x:f>XLOOKUP(F1958,Assumptions!$A$4:$A$6,Assumptions!$B$4:$B$6)</x:f>
        <x:v>95</x:v>
      </x:c>
      <x:c r="Q1958" s="32" t="n">
        <x:f>XLOOKUP(F1958,Assumptions!$A$4:$A$6,Assumptions!$C$4:$C$6)</x:f>
        <x:v>0.219</x:v>
      </x:c>
      <x:c r="R1958" s="32" t="n">
        <x:f>XLOOKUP(F1958,Assumptions!$A$4:$A$6,Assumptions!$D$4:$D$6)</x:f>
        <x:v>0.016</x:v>
      </x:c>
      <x:c r="S1958" s="32" t="n">
        <x:f>XLOOKUP(F1958,Assumptions!$A$4:$A$6,Assumptions!$E$4:$E$6)</x:f>
        <x:v>0.01</x:v>
      </x:c>
      <x:c r="T1958" s="32" t="n">
        <x:f>XLOOKUP(O1958,Assumptions!$H$4:$H$6,Assumptions!$I$4:$I$6)</x:f>
        <x:v>0.0035</x:v>
      </x:c>
      <x:c r="U1958" s="30" t="n">
        <x:f>XLOOKUP(F1958,Assumptions!$A$4:$A$6,Assumptions!$F$4:$F$6)</x:f>
        <x:v>90</x:v>
      </x:c>
      <x:c r="V1958" s="60" t="n">
        <x:f>I1958*12</x:f>
        <x:v>18190.920000000002</x:v>
      </x:c>
      <x:c r="W1958" s="60" t="n">
        <x:f>H1958*J1958*(1-K1958)*Q1958</x:f>
        <x:v>317.83930688399994</x:v>
      </x:c>
      <x:c r="X1958" s="60" t="n">
        <x:f>V1958*R1958</x:f>
        <x:v>291.05472000000003</x:v>
      </x:c>
      <x:c r="Y1958" s="60" t="n">
        <x:f>V1958*S1958</x:f>
        <x:v>181.90920000000003</x:v>
      </x:c>
      <x:c r="Z1958" s="60" t="n">
        <x:f>H1958*J1958*T1958</x:f>
        <x:v>23.736559</x:v>
      </x:c>
      <x:c r="AA1958" s="60" t="n">
        <x:f>P1958+W1958+X1958-Y1958-Z1958-U1958</x:f>
        <x:v>408.24826788399986</x:v>
      </x:c>
      <x:c r="AB1958" s="32" t="n">
        <x:f>IFERROR(AA1958/(P1958+W1958+X1958),0)</x:f>
        <x:v>0.5799854129906947</x:v>
      </x:c>
      <x:c r="AC1958" t="n">
        <x:f>IF(O1958="High",0,IF(I1958&gt;=1800,3,IF(I1958&gt;=900,2,1))+IF(K1958&gt;=0.9,2,IF(K1958&gt;=0.75,1,0))+IF(J1958&lt;=0.7,2,IF(J1958&lt;=0.85,1,0))+IF(M1958&gt;=8,1,0))</x:f>
        <x:v>5</x:v>
      </x:c>
      <x:c r="AD1958" t="str">
        <x:f>IF(AND(O1958&lt;&gt;"High",AC1958&gt;=Assumptions!$B$10,AA1958&gt;0),"Priority Growth",IF(AND(O1958="Low",AA1958&gt;0),"Maintain","Watch"))</x:f>
        <x:v>Maintain</x:v>
      </x:c>
      <x:c r="AE1958" s="60" t="n">
        <x:f>MAX(AA1958,0)*N1958</x:f>
        <x:v>68.58570900451198</x:v>
      </x:c>
      <x:c r="AF1958" t="str">
        <x:f>IF(AND(AA1958&gt;=Assumptions!$B$11,O1958&lt;&gt;"High",OR(N1958&gt;=Assumptions!$B$12,M1958&lt;=6)),"High","Standard")</x:f>
        <x:v>High</x:v>
      </x:c>
    </x:row>
    <x:row r="1959">
      <x:c r="A1959" t="str">
        <x:f>'Raw_Data'!A1959</x:f>
        <x:v>C01958</x:v>
      </x:c>
      <x:c r="B1959" t="n">
        <x:f>'Raw_Data'!B1959</x:f>
        <x:v>29</x:v>
      </x:c>
      <x:c r="C1959" s="30" t="n">
        <x:f>'Raw_Data'!C1959</x:f>
        <x:v>28967</x:v>
      </x:c>
      <x:c r="D1959" t="n">
        <x:f>'Raw_Data'!D1959</x:f>
        <x:v>629</x:v>
      </x:c>
      <x:c r="E1959" t="n">
        <x:f>'Raw_Data'!E1959</x:f>
        <x:v>25</x:v>
      </x:c>
      <x:c r="F1959" t="str">
        <x:f>PROPER(TRIM('Raw_Data'!F1959))</x:f>
        <x:v>Classic</x:v>
      </x:c>
      <x:c r="G1959" t="str">
        <x:f>PROPER(TRIM('Raw_Data'!G1959))</x:f>
        <x:v>Partner</x:v>
      </x:c>
      <x:c r="H1959" s="60" t="n">
        <x:f>'Raw_Data'!H1959</x:f>
        <x:v>1000</x:v>
      </x:c>
      <x:c r="I1959" s="60" t="n">
        <x:f>'Raw_Data'!I1959</x:f>
        <x:v>150</x:v>
      </x:c>
      <x:c r="J1959" s="32" t="n">
        <x:f>'Raw_Data'!J1959</x:f>
        <x:v>0.576</x:v>
      </x:c>
      <x:c r="K1959" s="32" t="n">
        <x:f>'Raw_Data'!K1959</x:f>
        <x:v>0.684</x:v>
      </x:c>
      <x:c r="L1959" t="n">
        <x:f>'Raw_Data'!L1959</x:f>
        <x:v>0</x:v>
      </x:c>
      <x:c r="M1959" t="n">
        <x:f>IF('Raw_Data'!M1959="",Assumptions!$B$15,'Raw_Data'!M1959)</x:f>
        <x:v>7</x:v>
      </x:c>
      <x:c r="N1959" s="32" t="n">
        <x:f>'Raw_Data'!N1959</x:f>
        <x:v>0.132</x:v>
      </x:c>
      <x:c r="O1959" t="str">
        <x:f>IF(OR(D1959&lt;620,L1959&gt;=2,J1959&gt;0.9),"High",IF(OR(D1959&lt;700,L1959=1,J1959&gt;0.75),"Medium","Low"))</x:f>
        <x:v>Medium</x:v>
      </x:c>
      <x:c r="P1959" s="30" t="n">
        <x:f>XLOOKUP(F1959,Assumptions!$A$4:$A$6,Assumptions!$B$4:$B$6)</x:f>
        <x:v>0</x:v>
      </x:c>
      <x:c r="Q1959" s="32" t="n">
        <x:f>XLOOKUP(F1959,Assumptions!$A$4:$A$6,Assumptions!$C$4:$C$6)</x:f>
        <x:v>0.229</x:v>
      </x:c>
      <x:c r="R1959" s="32" t="n">
        <x:f>XLOOKUP(F1959,Assumptions!$A$4:$A$6,Assumptions!$D$4:$D$6)</x:f>
        <x:v>0.015</x:v>
      </x:c>
      <x:c r="S1959" s="32" t="n">
        <x:f>XLOOKUP(F1959,Assumptions!$A$4:$A$6,Assumptions!$E$4:$E$6)</x:f>
        <x:v>0.0075</x:v>
      </x:c>
      <x:c r="T1959" s="32" t="n">
        <x:f>XLOOKUP(O1959,Assumptions!$H$4:$H$6,Assumptions!$I$4:$I$6)</x:f>
        <x:v>0.012</x:v>
      </x:c>
      <x:c r="U1959" s="30" t="n">
        <x:f>XLOOKUP(F1959,Assumptions!$A$4:$A$6,Assumptions!$F$4:$F$6)</x:f>
        <x:v>60</x:v>
      </x:c>
      <x:c r="V1959" s="60" t="n">
        <x:f>I1959*12</x:f>
        <x:v>1800</x:v>
      </x:c>
      <x:c r="W1959" s="60" t="n">
        <x:f>H1959*J1959*(1-K1959)*Q1959</x:f>
        <x:v>41.68166399999999</x:v>
      </x:c>
      <x:c r="X1959" s="60" t="n">
        <x:f>V1959*R1959</x:f>
        <x:v>27</x:v>
      </x:c>
      <x:c r="Y1959" s="60" t="n">
        <x:f>V1959*S1959</x:f>
        <x:v>13.5</x:v>
      </x:c>
      <x:c r="Z1959" s="60" t="n">
        <x:f>H1959*J1959*T1959</x:f>
        <x:v>6.912</x:v>
      </x:c>
      <x:c r="AA1959" s="60" t="n">
        <x:f>P1959+W1959+X1959-Y1959-Z1959-U1959</x:f>
        <x:v>-11.730336000000015</x:v>
      </x:c>
      <x:c r="AB1959" s="32" t="n">
        <x:f>IFERROR(AA1959/(P1959+W1959+X1959),0)</x:f>
        <x:v>-0.17079283344096058</x:v>
      </x:c>
      <x:c r="AC1959" t="n">
        <x:f>IF(O1959="High",0,IF(I1959&gt;=1800,3,IF(I1959&gt;=900,2,1))+IF(K1959&gt;=0.9,2,IF(K1959&gt;=0.75,1,0))+IF(J1959&lt;=0.7,2,IF(J1959&lt;=0.85,1,0))+IF(M1959&gt;=8,1,0))</x:f>
        <x:v>3</x:v>
      </x:c>
      <x:c r="AD1959" t="str">
        <x:f>IF(AND(O1959&lt;&gt;"High",AC1959&gt;=Assumptions!$B$10,AA1959&gt;0),"Priority Growth",IF(AND(O1959="Low",AA1959&gt;0),"Maintain","Watch"))</x:f>
        <x:v>Watch</x:v>
      </x:c>
      <x:c r="AE1959" s="60" t="n">
        <x:f>MAX(AA1959,0)*N1959</x:f>
        <x:v>0</x:v>
      </x:c>
      <x:c r="AF1959" t="str">
        <x:f>IF(AND(AA1959&gt;=Assumptions!$B$11,O1959&lt;&gt;"High",OR(N1959&gt;=Assumptions!$B$12,M1959&lt;=6)),"High","Standard")</x:f>
        <x:v>Standard</x:v>
      </x:c>
    </x:row>
    <x:row r="1960">
      <x:c r="A1960" t="str">
        <x:f>'Raw_Data'!A1960</x:f>
        <x:v>C01959</x:v>
      </x:c>
      <x:c r="B1960" t="n">
        <x:f>'Raw_Data'!B1960</x:f>
        <x:v>44</x:v>
      </x:c>
      <x:c r="C1960" s="30" t="n">
        <x:f>'Raw_Data'!C1960</x:f>
        <x:v>117636</x:v>
      </x:c>
      <x:c r="D1960" t="n">
        <x:f>'Raw_Data'!D1960</x:f>
        <x:v>771</x:v>
      </x:c>
      <x:c r="E1960" t="n">
        <x:f>'Raw_Data'!E1960</x:f>
        <x:v>33</x:v>
      </x:c>
      <x:c r="F1960" t="str">
        <x:f>PROPER(TRIM('Raw_Data'!F1960))</x:f>
        <x:v>Platinum</x:v>
      </x:c>
      <x:c r="G1960" t="str">
        <x:f>PROPER(TRIM('Raw_Data'!G1960))</x:f>
        <x:v>Digital</x:v>
      </x:c>
      <x:c r="H1960" s="60" t="n">
        <x:f>'Raw_Data'!H1960</x:f>
        <x:v>27398</x:v>
      </x:c>
      <x:c r="I1960" s="60" t="n">
        <x:f>'Raw_Data'!I1960</x:f>
        <x:v>3199.19</x:v>
      </x:c>
      <x:c r="J1960" s="32" t="n">
        <x:f>'Raw_Data'!J1960</x:f>
        <x:v>0.236</x:v>
      </x:c>
      <x:c r="K1960" s="32" t="n">
        <x:f>'Raw_Data'!K1960</x:f>
        <x:v>1</x:v>
      </x:c>
      <x:c r="L1960" t="n">
        <x:f>'Raw_Data'!L1960</x:f>
        <x:v>0</x:v>
      </x:c>
      <x:c r="M1960" t="n">
        <x:f>IF('Raw_Data'!M1960="",Assumptions!$B$15,'Raw_Data'!M1960)</x:f>
        <x:v>9</x:v>
      </x:c>
      <x:c r="N1960" s="32" t="n">
        <x:f>'Raw_Data'!N1960</x:f>
        <x:v>0.02</x:v>
      </x:c>
      <x:c r="O1960" t="str">
        <x:f>IF(OR(D1960&lt;620,L1960&gt;=2,J1960&gt;0.9),"High",IF(OR(D1960&lt;700,L1960=1,J1960&gt;0.75),"Medium","Low"))</x:f>
        <x:v>Low</x:v>
      </x:c>
      <x:c r="P1960" s="30" t="n">
        <x:f>XLOOKUP(F1960,Assumptions!$A$4:$A$6,Assumptions!$B$4:$B$6)</x:f>
        <x:v>195</x:v>
      </x:c>
      <x:c r="Q1960" s="32" t="n">
        <x:f>XLOOKUP(F1960,Assumptions!$A$4:$A$6,Assumptions!$C$4:$C$6)</x:f>
        <x:v>0.199</x:v>
      </x:c>
      <x:c r="R1960" s="32" t="n">
        <x:f>XLOOKUP(F1960,Assumptions!$A$4:$A$6,Assumptions!$D$4:$D$6)</x:f>
        <x:v>0.017</x:v>
      </x:c>
      <x:c r="S1960" s="32" t="n">
        <x:f>XLOOKUP(F1960,Assumptions!$A$4:$A$6,Assumptions!$E$4:$E$6)</x:f>
        <x:v>0.013</x:v>
      </x:c>
      <x:c r="T1960" s="32" t="n">
        <x:f>XLOOKUP(O1960,Assumptions!$H$4:$H$6,Assumptions!$I$4:$I$6)</x:f>
        <x:v>0.0035</x:v>
      </x:c>
      <x:c r="U1960" s="30" t="n">
        <x:f>XLOOKUP(F1960,Assumptions!$A$4:$A$6,Assumptions!$F$4:$F$6)</x:f>
        <x:v>140</x:v>
      </x:c>
      <x:c r="V1960" s="60" t="n">
        <x:f>I1960*12</x:f>
        <x:v>38390.28</x:v>
      </x:c>
      <x:c r="W1960" s="60" t="n">
        <x:f>H1960*J1960*(1-K1960)*Q1960</x:f>
        <x:v>0</x:v>
      </x:c>
      <x:c r="X1960" s="60" t="n">
        <x:f>V1960*R1960</x:f>
        <x:v>652.63476</x:v>
      </x:c>
      <x:c r="Y1960" s="60" t="n">
        <x:f>V1960*S1960</x:f>
        <x:v>499.07363999999995</x:v>
      </x:c>
      <x:c r="Z1960" s="60" t="n">
        <x:f>H1960*J1960*T1960</x:f>
        <x:v>22.630748</x:v>
      </x:c>
      <x:c r="AA1960" s="60" t="n">
        <x:f>P1960+W1960+X1960-Y1960-Z1960-U1960</x:f>
        <x:v>185.9303720000001</x:v>
      </x:c>
      <x:c r="AB1960" s="32" t="n">
        <x:f>IFERROR(AA1960/(P1960+W1960+X1960),0)</x:f>
        <x:v>0.21935199070882852</x:v>
      </x:c>
      <x:c r="AC1960" t="n">
        <x:f>IF(O1960="High",0,IF(I1960&gt;=1800,3,IF(I1960&gt;=900,2,1))+IF(K1960&gt;=0.9,2,IF(K1960&gt;=0.75,1,0))+IF(J1960&lt;=0.7,2,IF(J1960&lt;=0.85,1,0))+IF(M1960&gt;=8,1,0))</x:f>
        <x:v>8</x:v>
      </x:c>
      <x:c r="AD1960" t="str">
        <x:f>IF(AND(O1960&lt;&gt;"High",AC1960&gt;=Assumptions!$B$10,AA1960&gt;0),"Priority Growth",IF(AND(O1960="Low",AA1960&gt;0),"Maintain","Watch"))</x:f>
        <x:v>Priority Growth</x:v>
      </x:c>
      <x:c r="AE1960" s="60" t="n">
        <x:f>MAX(AA1960,0)*N1960</x:f>
        <x:v>3.7186074400000018</x:v>
      </x:c>
      <x:c r="AF1960" t="str">
        <x:f>IF(AND(AA1960&gt;=Assumptions!$B$11,O1960&lt;&gt;"High",OR(N1960&gt;=Assumptions!$B$12,M1960&lt;=6)),"High","Standard")</x:f>
        <x:v>Standard</x:v>
      </x:c>
    </x:row>
    <x:row r="1961">
      <x:c r="A1961" t="str">
        <x:f>'Raw_Data'!A1961</x:f>
        <x:v>C01960</x:v>
      </x:c>
      <x:c r="B1961" t="n">
        <x:f>'Raw_Data'!B1961</x:f>
        <x:v>32</x:v>
      </x:c>
      <x:c r="C1961" s="30" t="n">
        <x:f>'Raw_Data'!C1961</x:f>
        <x:v>77273</x:v>
      </x:c>
      <x:c r="D1961" t="n">
        <x:f>'Raw_Data'!D1961</x:f>
        <x:v>608</x:v>
      </x:c>
      <x:c r="E1961" t="n">
        <x:f>'Raw_Data'!E1961</x:f>
        <x:v>26</x:v>
      </x:c>
      <x:c r="F1961" t="str">
        <x:f>PROPER(TRIM('Raw_Data'!F1961))</x:f>
        <x:v>Classic</x:v>
      </x:c>
      <x:c r="G1961" t="str">
        <x:f>PROPER(TRIM('Raw_Data'!G1961))</x:f>
        <x:v>Branch</x:v>
      </x:c>
      <x:c r="H1961" s="60" t="n">
        <x:f>'Raw_Data'!H1961</x:f>
        <x:v>1644</x:v>
      </x:c>
      <x:c r="I1961" s="60" t="n">
        <x:f>'Raw_Data'!I1961</x:f>
        <x:v>776.39</x:v>
      </x:c>
      <x:c r="J1961" s="32" t="n">
        <x:f>'Raw_Data'!J1961</x:f>
        <x:v>0.508</x:v>
      </x:c>
      <x:c r="K1961" s="32" t="n">
        <x:f>'Raw_Data'!K1961</x:f>
        <x:v>0.487</x:v>
      </x:c>
      <x:c r="L1961" t="n">
        <x:f>'Raw_Data'!L1961</x:f>
        <x:v>0</x:v>
      </x:c>
      <x:c r="M1961" t="n">
        <x:f>IF('Raw_Data'!M1961="",Assumptions!$B$15,'Raw_Data'!M1961)</x:f>
        <x:v>7</x:v>
      </x:c>
      <x:c r="N1961" s="32" t="n">
        <x:f>'Raw_Data'!N1961</x:f>
        <x:v>0.071</x:v>
      </x:c>
      <x:c r="O1961" t="str">
        <x:f>IF(OR(D1961&lt;620,L1961&gt;=2,J1961&gt;0.9),"High",IF(OR(D1961&lt;700,L1961=1,J1961&gt;0.75),"Medium","Low"))</x:f>
        <x:v>High</x:v>
      </x:c>
      <x:c r="P1961" s="30" t="n">
        <x:f>XLOOKUP(F1961,Assumptions!$A$4:$A$6,Assumptions!$B$4:$B$6)</x:f>
        <x:v>0</x:v>
      </x:c>
      <x:c r="Q1961" s="32" t="n">
        <x:f>XLOOKUP(F1961,Assumptions!$A$4:$A$6,Assumptions!$C$4:$C$6)</x:f>
        <x:v>0.229</x:v>
      </x:c>
      <x:c r="R1961" s="32" t="n">
        <x:f>XLOOKUP(F1961,Assumptions!$A$4:$A$6,Assumptions!$D$4:$D$6)</x:f>
        <x:v>0.015</x:v>
      </x:c>
      <x:c r="S1961" s="32" t="n">
        <x:f>XLOOKUP(F1961,Assumptions!$A$4:$A$6,Assumptions!$E$4:$E$6)</x:f>
        <x:v>0.0075</x:v>
      </x:c>
      <x:c r="T1961" s="32" t="n">
        <x:f>XLOOKUP(O1961,Assumptions!$H$4:$H$6,Assumptions!$I$4:$I$6)</x:f>
        <x:v>0.045</x:v>
      </x:c>
      <x:c r="U1961" s="30" t="n">
        <x:f>XLOOKUP(F1961,Assumptions!$A$4:$A$6,Assumptions!$F$4:$F$6)</x:f>
        <x:v>60</x:v>
      </x:c>
      <x:c r="V1961" s="60" t="n">
        <x:f>I1961*12</x:f>
        <x:v>9316.68</x:v>
      </x:c>
      <x:c r="W1961" s="60" t="n">
        <x:f>H1961*J1961*(1-K1961)*Q1961</x:f>
        <x:v>98.11115150400002</x:v>
      </x:c>
      <x:c r="X1961" s="60" t="n">
        <x:f>V1961*R1961</x:f>
        <x:v>139.7502</x:v>
      </x:c>
      <x:c r="Y1961" s="60" t="n">
        <x:f>V1961*S1961</x:f>
        <x:v>69.8751</x:v>
      </x:c>
      <x:c r="Z1961" s="60" t="n">
        <x:f>H1961*J1961*T1961</x:f>
        <x:v>37.58184</x:v>
      </x:c>
      <x:c r="AA1961" s="60" t="n">
        <x:f>P1961+W1961+X1961-Y1961-Z1961-U1961</x:f>
        <x:v>70.40441150400002</x:v>
      </x:c>
      <x:c r="AB1961" s="32" t="n">
        <x:f>IFERROR(AA1961/(P1961+W1961+X1961),0)</x:f>
        <x:v>0.29598928560202037</x:v>
      </x:c>
      <x:c r="AC1961" t="n">
        <x:f>IF(O1961="High",0,IF(I1961&gt;=1800,3,IF(I1961&gt;=900,2,1))+IF(K1961&gt;=0.9,2,IF(K1961&gt;=0.75,1,0))+IF(J1961&lt;=0.7,2,IF(J1961&lt;=0.85,1,0))+IF(M1961&gt;=8,1,0))</x:f>
        <x:v>0</x:v>
      </x:c>
      <x:c r="AD1961" t="str">
        <x:f>IF(AND(O1961&lt;&gt;"High",AC1961&gt;=Assumptions!$B$10,AA1961&gt;0),"Priority Growth",IF(AND(O1961="Low",AA1961&gt;0),"Maintain","Watch"))</x:f>
        <x:v>Watch</x:v>
      </x:c>
      <x:c r="AE1961" s="60" t="n">
        <x:f>MAX(AA1961,0)*N1961</x:f>
        <x:v>4.998713216784001</x:v>
      </x:c>
      <x:c r="AF1961" t="str">
        <x:f>IF(AND(AA1961&gt;=Assumptions!$B$11,O1961&lt;&gt;"High",OR(N1961&gt;=Assumptions!$B$12,M1961&lt;=6)),"High","Standard")</x:f>
        <x:v>Standard</x:v>
      </x:c>
    </x:row>
    <x:row r="1962">
      <x:c r="A1962" t="str">
        <x:f>'Raw_Data'!A1962</x:f>
        <x:v>C01961</x:v>
      </x:c>
      <x:c r="B1962" t="n">
        <x:f>'Raw_Data'!B1962</x:f>
        <x:v>34</x:v>
      </x:c>
      <x:c r="C1962" s="30" t="n">
        <x:f>'Raw_Data'!C1962</x:f>
        <x:v>78842</x:v>
      </x:c>
      <x:c r="D1962" t="n">
        <x:f>'Raw_Data'!D1962</x:f>
        <x:v>715</x:v>
      </x:c>
      <x:c r="E1962" t="n">
        <x:f>'Raw_Data'!E1962</x:f>
        <x:v>30</x:v>
      </x:c>
      <x:c r="F1962" t="str">
        <x:f>PROPER(TRIM('Raw_Data'!F1962))</x:f>
        <x:v>Gold</x:v>
      </x:c>
      <x:c r="G1962" t="str">
        <x:f>PROPER(TRIM('Raw_Data'!G1962))</x:f>
        <x:v>Branch</x:v>
      </x:c>
      <x:c r="H1962" s="60" t="n">
        <x:f>'Raw_Data'!H1962</x:f>
        <x:v>12971</x:v>
      </x:c>
      <x:c r="I1962" s="60" t="n">
        <x:f>'Raw_Data'!I1962</x:f>
        <x:v>1500.94</x:v>
      </x:c>
      <x:c r="J1962" s="32" t="n">
        <x:f>'Raw_Data'!J1962</x:f>
        <x:v>0.374</x:v>
      </x:c>
      <x:c r="K1962" s="32" t="n">
        <x:f>'Raw_Data'!K1962</x:f>
        <x:v>0.907</x:v>
      </x:c>
      <x:c r="L1962" t="n">
        <x:f>'Raw_Data'!L1962</x:f>
        <x:v>0</x:v>
      </x:c>
      <x:c r="M1962" t="n">
        <x:f>IF('Raw_Data'!M1962="",Assumptions!$B$15,'Raw_Data'!M1962)</x:f>
        <x:v>7.370408870408871</x:v>
      </x:c>
      <x:c r="N1962" s="32" t="n">
        <x:f>'Raw_Data'!N1962</x:f>
        <x:v>0.063</x:v>
      </x:c>
      <x:c r="O1962" t="str">
        <x:f>IF(OR(D1962&lt;620,L1962&gt;=2,J1962&gt;0.9),"High",IF(OR(D1962&lt;700,L1962=1,J1962&gt;0.75),"Medium","Low"))</x:f>
        <x:v>Low</x:v>
      </x:c>
      <x:c r="P1962" s="30" t="n">
        <x:f>XLOOKUP(F1962,Assumptions!$A$4:$A$6,Assumptions!$B$4:$B$6)</x:f>
        <x:v>95</x:v>
      </x:c>
      <x:c r="Q1962" s="32" t="n">
        <x:f>XLOOKUP(F1962,Assumptions!$A$4:$A$6,Assumptions!$C$4:$C$6)</x:f>
        <x:v>0.219</x:v>
      </x:c>
      <x:c r="R1962" s="32" t="n">
        <x:f>XLOOKUP(F1962,Assumptions!$A$4:$A$6,Assumptions!$D$4:$D$6)</x:f>
        <x:v>0.016</x:v>
      </x:c>
      <x:c r="S1962" s="32" t="n">
        <x:f>XLOOKUP(F1962,Assumptions!$A$4:$A$6,Assumptions!$E$4:$E$6)</x:f>
        <x:v>0.01</x:v>
      </x:c>
      <x:c r="T1962" s="32" t="n">
        <x:f>XLOOKUP(O1962,Assumptions!$H$4:$H$6,Assumptions!$I$4:$I$6)</x:f>
        <x:v>0.0035</x:v>
      </x:c>
      <x:c r="U1962" s="30" t="n">
        <x:f>XLOOKUP(F1962,Assumptions!$A$4:$A$6,Assumptions!$F$4:$F$6)</x:f>
        <x:v>90</x:v>
      </x:c>
      <x:c r="V1962" s="60" t="n">
        <x:f>I1962*12</x:f>
        <x:v>18011.28</x:v>
      </x:c>
      <x:c r="W1962" s="60" t="n">
        <x:f>H1962*J1962*(1-K1962)*Q1962</x:f>
        <x:v>98.80345351799996</x:v>
      </x:c>
      <x:c r="X1962" s="60" t="n">
        <x:f>V1962*R1962</x:f>
        <x:v>288.18048</x:v>
      </x:c>
      <x:c r="Y1962" s="60" t="n">
        <x:f>V1962*S1962</x:f>
        <x:v>180.1128</x:v>
      </x:c>
      <x:c r="Z1962" s="60" t="n">
        <x:f>H1962*J1962*T1962</x:f>
        <x:v>16.979039</x:v>
      </x:c>
      <x:c r="AA1962" s="60" t="n">
        <x:f>P1962+W1962+X1962-Y1962-Z1962-U1962</x:f>
        <x:v>194.89209451799996</x:v>
      </x:c>
      <x:c r="AB1962" s="32" t="n">
        <x:f>IFERROR(AA1962/(P1962+W1962+X1962),0)</x:f>
        <x:v>0.40435392336728504</x:v>
      </x:c>
      <x:c r="AC1962" t="n">
        <x:f>IF(O1962="High",0,IF(I1962&gt;=1800,3,IF(I1962&gt;=900,2,1))+IF(K1962&gt;=0.9,2,IF(K1962&gt;=0.75,1,0))+IF(J1962&lt;=0.7,2,IF(J1962&lt;=0.85,1,0))+IF(M1962&gt;=8,1,0))</x:f>
        <x:v>6</x:v>
      </x:c>
      <x:c r="AD1962" t="str">
        <x:f>IF(AND(O1962&lt;&gt;"High",AC1962&gt;=Assumptions!$B$10,AA1962&gt;0),"Priority Growth",IF(AND(O1962="Low",AA1962&gt;0),"Maintain","Watch"))</x:f>
        <x:v>Priority Growth</x:v>
      </x:c>
      <x:c r="AE1962" s="60" t="n">
        <x:f>MAX(AA1962,0)*N1962</x:f>
        <x:v>12.278201954633998</x:v>
      </x:c>
      <x:c r="AF1962" t="str">
        <x:f>IF(AND(AA1962&gt;=Assumptions!$B$11,O1962&lt;&gt;"High",OR(N1962&gt;=Assumptions!$B$12,M1962&lt;=6)),"High","Standard")</x:f>
        <x:v>Standard</x:v>
      </x:c>
    </x:row>
    <x:row r="1963">
      <x:c r="A1963" t="str">
        <x:f>'Raw_Data'!A1963</x:f>
        <x:v>C01962</x:v>
      </x:c>
      <x:c r="B1963" t="n">
        <x:f>'Raw_Data'!B1963</x:f>
        <x:v>32</x:v>
      </x:c>
      <x:c r="C1963" s="30" t="n">
        <x:f>'Raw_Data'!C1963</x:f>
        <x:v>184757</x:v>
      </x:c>
      <x:c r="D1963" t="n">
        <x:f>'Raw_Data'!D1963</x:f>
        <x:v>725</x:v>
      </x:c>
      <x:c r="E1963" t="n">
        <x:f>'Raw_Data'!E1963</x:f>
        <x:v>13</x:v>
      </x:c>
      <x:c r="F1963" t="str">
        <x:f>PROPER(TRIM('Raw_Data'!F1963))</x:f>
        <x:v>Platinum</x:v>
      </x:c>
      <x:c r="G1963" t="str">
        <x:f>PROPER(TRIM('Raw_Data'!G1963))</x:f>
        <x:v>Branch</x:v>
      </x:c>
      <x:c r="H1963" s="60" t="n">
        <x:f>'Raw_Data'!H1963</x:f>
        <x:v>38034</x:v>
      </x:c>
      <x:c r="I1963" s="60" t="n">
        <x:f>'Raw_Data'!I1963</x:f>
        <x:v>4181.37</x:v>
      </x:c>
      <x:c r="J1963" s="32" t="n">
        <x:f>'Raw_Data'!J1963</x:f>
        <x:v>0.428</x:v>
      </x:c>
      <x:c r="K1963" s="32" t="n">
        <x:f>'Raw_Data'!K1963</x:f>
        <x:v>0.861</x:v>
      </x:c>
      <x:c r="L1963" t="n">
        <x:f>'Raw_Data'!L1963</x:f>
        <x:v>0</x:v>
      </x:c>
      <x:c r="M1963" t="n">
        <x:f>IF('Raw_Data'!M1963="",Assumptions!$B$15,'Raw_Data'!M1963)</x:f>
        <x:v>8</x:v>
      </x:c>
      <x:c r="N1963" s="32" t="n">
        <x:f>'Raw_Data'!N1963</x:f>
        <x:v>0.022</x:v>
      </x:c>
      <x:c r="O1963" t="str">
        <x:f>IF(OR(D1963&lt;620,L1963&gt;=2,J1963&gt;0.9),"High",IF(OR(D1963&lt;700,L1963=1,J1963&gt;0.75),"Medium","Low"))</x:f>
        <x:v>Low</x:v>
      </x:c>
      <x:c r="P1963" s="30" t="n">
        <x:f>XLOOKUP(F1963,Assumptions!$A$4:$A$6,Assumptions!$B$4:$B$6)</x:f>
        <x:v>195</x:v>
      </x:c>
      <x:c r="Q1963" s="32" t="n">
        <x:f>XLOOKUP(F1963,Assumptions!$A$4:$A$6,Assumptions!$C$4:$C$6)</x:f>
        <x:v>0.199</x:v>
      </x:c>
      <x:c r="R1963" s="32" t="n">
        <x:f>XLOOKUP(F1963,Assumptions!$A$4:$A$6,Assumptions!$D$4:$D$6)</x:f>
        <x:v>0.017</x:v>
      </x:c>
      <x:c r="S1963" s="32" t="n">
        <x:f>XLOOKUP(F1963,Assumptions!$A$4:$A$6,Assumptions!$E$4:$E$6)</x:f>
        <x:v>0.013</x:v>
      </x:c>
      <x:c r="T1963" s="32" t="n">
        <x:f>XLOOKUP(O1963,Assumptions!$H$4:$H$6,Assumptions!$I$4:$I$6)</x:f>
        <x:v>0.0035</x:v>
      </x:c>
      <x:c r="U1963" s="30" t="n">
        <x:f>XLOOKUP(F1963,Assumptions!$A$4:$A$6,Assumptions!$F$4:$F$6)</x:f>
        <x:v>140</x:v>
      </x:c>
      <x:c r="V1963" s="60" t="n">
        <x:f>I1963*12</x:f>
        <x:v>50176.44</x:v>
      </x:c>
      <x:c r="W1963" s="60" t="n">
        <x:f>H1963*J1963*(1-K1963)*Q1963</x:f>
        <x:v>450.2810268720001</x:v>
      </x:c>
      <x:c r="X1963" s="60" t="n">
        <x:f>V1963*R1963</x:f>
        <x:v>852.9994800000001</x:v>
      </x:c>
      <x:c r="Y1963" s="60" t="n">
        <x:f>V1963*S1963</x:f>
        <x:v>652.29372</x:v>
      </x:c>
      <x:c r="Z1963" s="60" t="n">
        <x:f>H1963*J1963*T1963</x:f>
        <x:v>56.974932</x:v>
      </x:c>
      <x:c r="AA1963" s="60" t="n">
        <x:f>P1963+W1963+X1963-Y1963-Z1963-U1963</x:f>
        <x:v>649.0118548720002</x:v>
      </x:c>
      <x:c r="AB1963" s="32" t="n">
        <x:f>IFERROR(AA1963/(P1963+W1963+X1963),0)</x:f>
        <x:v>0.4331711264314313</x:v>
      </x:c>
      <x:c r="AC1963" t="n">
        <x:f>IF(O1963="High",0,IF(I1963&gt;=1800,3,IF(I1963&gt;=900,2,1))+IF(K1963&gt;=0.9,2,IF(K1963&gt;=0.75,1,0))+IF(J1963&lt;=0.7,2,IF(J1963&lt;=0.85,1,0))+IF(M1963&gt;=8,1,0))</x:f>
        <x:v>7</x:v>
      </x:c>
      <x:c r="AD1963" t="str">
        <x:f>IF(AND(O1963&lt;&gt;"High",AC1963&gt;=Assumptions!$B$10,AA1963&gt;0),"Priority Growth",IF(AND(O1963="Low",AA1963&gt;0),"Maintain","Watch"))</x:f>
        <x:v>Priority Growth</x:v>
      </x:c>
      <x:c r="AE1963" s="60" t="n">
        <x:f>MAX(AA1963,0)*N1963</x:f>
        <x:v>14.278260807184003</x:v>
      </x:c>
      <x:c r="AF1963" t="str">
        <x:f>IF(AND(AA1963&gt;=Assumptions!$B$11,O1963&lt;&gt;"High",OR(N1963&gt;=Assumptions!$B$12,M1963&lt;=6)),"High","Standard")</x:f>
        <x:v>Standard</x:v>
      </x:c>
    </x:row>
    <x:row r="1964">
      <x:c r="A1964" t="str">
        <x:f>'Raw_Data'!A1964</x:f>
        <x:v>C01963</x:v>
      </x:c>
      <x:c r="B1964" t="n">
        <x:f>'Raw_Data'!B1964</x:f>
        <x:v>42</x:v>
      </x:c>
      <x:c r="C1964" s="30" t="n">
        <x:f>'Raw_Data'!C1964</x:f>
        <x:v>82091</x:v>
      </x:c>
      <x:c r="D1964" t="n">
        <x:f>'Raw_Data'!D1964</x:f>
        <x:v>651</x:v>
      </x:c>
      <x:c r="E1964" t="n">
        <x:f>'Raw_Data'!E1964</x:f>
        <x:v>18</x:v>
      </x:c>
      <x:c r="F1964" t="str">
        <x:f>PROPER(TRIM('Raw_Data'!F1964))</x:f>
        <x:v>Gold</x:v>
      </x:c>
      <x:c r="G1964" t="str">
        <x:f>PROPER(TRIM('Raw_Data'!G1964))</x:f>
        <x:v>Digital</x:v>
      </x:c>
      <x:c r="H1964" s="60" t="n">
        <x:f>'Raw_Data'!H1964</x:f>
        <x:v>10205</x:v>
      </x:c>
      <x:c r="I1964" s="60" t="n">
        <x:f>'Raw_Data'!I1964</x:f>
        <x:v>1120.82</x:v>
      </x:c>
      <x:c r="J1964" s="32" t="n">
        <x:f>'Raw_Data'!J1964</x:f>
        <x:v>0.449</x:v>
      </x:c>
      <x:c r="K1964" s="32" t="n">
        <x:f>'Raw_Data'!K1964</x:f>
        <x:v>0.702</x:v>
      </x:c>
      <x:c r="L1964" t="n">
        <x:f>'Raw_Data'!L1964</x:f>
        <x:v>0</x:v>
      </x:c>
      <x:c r="M1964" t="n">
        <x:f>IF('Raw_Data'!M1964="",Assumptions!$B$15,'Raw_Data'!M1964)</x:f>
        <x:v>6</x:v>
      </x:c>
      <x:c r="N1964" s="32" t="n">
        <x:f>'Raw_Data'!N1964</x:f>
        <x:v>0.16</x:v>
      </x:c>
      <x:c r="O1964" t="str">
        <x:f>IF(OR(D1964&lt;620,L1964&gt;=2,J1964&gt;0.9),"High",IF(OR(D1964&lt;700,L1964=1,J1964&gt;0.75),"Medium","Low"))</x:f>
        <x:v>Medium</x:v>
      </x:c>
      <x:c r="P1964" s="30" t="n">
        <x:f>XLOOKUP(F1964,Assumptions!$A$4:$A$6,Assumptions!$B$4:$B$6)</x:f>
        <x:v>95</x:v>
      </x:c>
      <x:c r="Q1964" s="32" t="n">
        <x:f>XLOOKUP(F1964,Assumptions!$A$4:$A$6,Assumptions!$C$4:$C$6)</x:f>
        <x:v>0.219</x:v>
      </x:c>
      <x:c r="R1964" s="32" t="n">
        <x:f>XLOOKUP(F1964,Assumptions!$A$4:$A$6,Assumptions!$D$4:$D$6)</x:f>
        <x:v>0.016</x:v>
      </x:c>
      <x:c r="S1964" s="32" t="n">
        <x:f>XLOOKUP(F1964,Assumptions!$A$4:$A$6,Assumptions!$E$4:$E$6)</x:f>
        <x:v>0.01</x:v>
      </x:c>
      <x:c r="T1964" s="32" t="n">
        <x:f>XLOOKUP(O1964,Assumptions!$H$4:$H$6,Assumptions!$I$4:$I$6)</x:f>
        <x:v>0.012</x:v>
      </x:c>
      <x:c r="U1964" s="30" t="n">
        <x:f>XLOOKUP(F1964,Assumptions!$A$4:$A$6,Assumptions!$F$4:$F$6)</x:f>
        <x:v>90</x:v>
      </x:c>
      <x:c r="V1964" s="60" t="n">
        <x:f>I1964*12</x:f>
        <x:v>13449.84</x:v>
      </x:c>
      <x:c r="W1964" s="60" t="n">
        <x:f>H1964*J1964*(1-K1964)*Q1964</x:f>
        <x:v>299.03342079000004</x:v>
      </x:c>
      <x:c r="X1964" s="60" t="n">
        <x:f>V1964*R1964</x:f>
        <x:v>215.19744</x:v>
      </x:c>
      <x:c r="Y1964" s="60" t="n">
        <x:f>V1964*S1964</x:f>
        <x:v>134.4984</x:v>
      </x:c>
      <x:c r="Z1964" s="60" t="n">
        <x:f>H1964*J1964*T1964</x:f>
        <x:v>54.98454</x:v>
      </x:c>
      <x:c r="AA1964" s="60" t="n">
        <x:f>P1964+W1964+X1964-Y1964-Z1964-U1964</x:f>
        <x:v>329.7479207900001</x:v>
      </x:c>
      <x:c r="AB1964" s="32" t="n">
        <x:f>IFERROR(AA1964/(P1964+W1964+X1964),0)</x:f>
        <x:v>0.5412528189435616</x:v>
      </x:c>
      <x:c r="AC1964" t="n">
        <x:f>IF(O1964="High",0,IF(I1964&gt;=1800,3,IF(I1964&gt;=900,2,1))+IF(K1964&gt;=0.9,2,IF(K1964&gt;=0.75,1,0))+IF(J1964&lt;=0.7,2,IF(J1964&lt;=0.85,1,0))+IF(M1964&gt;=8,1,0))</x:f>
        <x:v>4</x:v>
      </x:c>
      <x:c r="AD1964" t="str">
        <x:f>IF(AND(O1964&lt;&gt;"High",AC1964&gt;=Assumptions!$B$10,AA1964&gt;0),"Priority Growth",IF(AND(O1964="Low",AA1964&gt;0),"Maintain","Watch"))</x:f>
        <x:v>Watch</x:v>
      </x:c>
      <x:c r="AE1964" s="60" t="n">
        <x:f>MAX(AA1964,0)*N1964</x:f>
        <x:v>52.75966732640001</x:v>
      </x:c>
      <x:c r="AF1964" t="str">
        <x:f>IF(AND(AA1964&gt;=Assumptions!$B$11,O1964&lt;&gt;"High",OR(N1964&gt;=Assumptions!$B$12,M1964&lt;=6)),"High","Standard")</x:f>
        <x:v>High</x:v>
      </x:c>
    </x:row>
    <x:row r="1965">
      <x:c r="A1965" t="str">
        <x:f>'Raw_Data'!A1965</x:f>
        <x:v>C01964</x:v>
      </x:c>
      <x:c r="B1965" t="n">
        <x:f>'Raw_Data'!B1965</x:f>
        <x:v>66</x:v>
      </x:c>
      <x:c r="C1965" s="30" t="n">
        <x:f>'Raw_Data'!C1965</x:f>
        <x:v>62608</x:v>
      </x:c>
      <x:c r="D1965" t="n">
        <x:f>'Raw_Data'!D1965</x:f>
        <x:v>786</x:v>
      </x:c>
      <x:c r="E1965" t="n">
        <x:f>'Raw_Data'!E1965</x:f>
        <x:v>36</x:v>
      </x:c>
      <x:c r="F1965" t="str">
        <x:f>PROPER(TRIM('Raw_Data'!F1965))</x:f>
        <x:v>Gold</x:v>
      </x:c>
      <x:c r="G1965" t="str">
        <x:f>PROPER(TRIM('Raw_Data'!G1965))</x:f>
        <x:v>Partner</x:v>
      </x:c>
      <x:c r="H1965" s="60" t="n">
        <x:f>'Raw_Data'!H1965</x:f>
        <x:v>16252</x:v>
      </x:c>
      <x:c r="I1965" s="60" t="n">
        <x:f>'Raw_Data'!I1965</x:f>
        <x:v>1294</x:v>
      </x:c>
      <x:c r="J1965" s="32" t="n">
        <x:f>'Raw_Data'!J1965</x:f>
        <x:v>0.29</x:v>
      </x:c>
      <x:c r="K1965" s="32" t="n">
        <x:f>'Raw_Data'!K1965</x:f>
        <x:v>0.966</x:v>
      </x:c>
      <x:c r="L1965" t="n">
        <x:f>'Raw_Data'!L1965</x:f>
        <x:v>0</x:v>
      </x:c>
      <x:c r="M1965" t="n">
        <x:f>IF('Raw_Data'!M1965="",Assumptions!$B$15,'Raw_Data'!M1965)</x:f>
        <x:v>5</x:v>
      </x:c>
      <x:c r="N1965" s="32" t="n">
        <x:f>'Raw_Data'!N1965</x:f>
        <x:v>0.235</x:v>
      </x:c>
      <x:c r="O1965" t="str">
        <x:f>IF(OR(D1965&lt;620,L1965&gt;=2,J1965&gt;0.9),"High",IF(OR(D1965&lt;700,L1965=1,J1965&gt;0.75),"Medium","Low"))</x:f>
        <x:v>Low</x:v>
      </x:c>
      <x:c r="P1965" s="30" t="n">
        <x:f>XLOOKUP(F1965,Assumptions!$A$4:$A$6,Assumptions!$B$4:$B$6)</x:f>
        <x:v>95</x:v>
      </x:c>
      <x:c r="Q1965" s="32" t="n">
        <x:f>XLOOKUP(F1965,Assumptions!$A$4:$A$6,Assumptions!$C$4:$C$6)</x:f>
        <x:v>0.219</x:v>
      </x:c>
      <x:c r="R1965" s="32" t="n">
        <x:f>XLOOKUP(F1965,Assumptions!$A$4:$A$6,Assumptions!$D$4:$D$6)</x:f>
        <x:v>0.016</x:v>
      </x:c>
      <x:c r="S1965" s="32" t="n">
        <x:f>XLOOKUP(F1965,Assumptions!$A$4:$A$6,Assumptions!$E$4:$E$6)</x:f>
        <x:v>0.01</x:v>
      </x:c>
      <x:c r="T1965" s="32" t="n">
        <x:f>XLOOKUP(O1965,Assumptions!$H$4:$H$6,Assumptions!$I$4:$I$6)</x:f>
        <x:v>0.0035</x:v>
      </x:c>
      <x:c r="U1965" s="30" t="n">
        <x:f>XLOOKUP(F1965,Assumptions!$A$4:$A$6,Assumptions!$F$4:$F$6)</x:f>
        <x:v>90</x:v>
      </x:c>
      <x:c r="V1965" s="60" t="n">
        <x:f>I1965*12</x:f>
        <x:v>15528</x:v>
      </x:c>
      <x:c r="W1965" s="60" t="n">
        <x:f>H1965*J1965*(1-K1965)*Q1965</x:f>
        <x:v>35.09359368000003</x:v>
      </x:c>
      <x:c r="X1965" s="60" t="n">
        <x:f>V1965*R1965</x:f>
        <x:v>248.448</x:v>
      </x:c>
      <x:c r="Y1965" s="60" t="n">
        <x:f>V1965*S1965</x:f>
        <x:v>155.28</x:v>
      </x:c>
      <x:c r="Z1965" s="60" t="n">
        <x:f>H1965*J1965*T1965</x:f>
        <x:v>16.49578</x:v>
      </x:c>
      <x:c r="AA1965" s="60" t="n">
        <x:f>P1965+W1965+X1965-Y1965-Z1965-U1965</x:f>
        <x:v>116.76581368000001</x:v>
      </x:c>
      <x:c r="AB1965" s="32" t="n">
        <x:f>IFERROR(AA1965/(P1965+W1965+X1965),0)</x:f>
        <x:v>0.3084623080514316</x:v>
      </x:c>
      <x:c r="AC1965" t="n">
        <x:f>IF(O1965="High",0,IF(I1965&gt;=1800,3,IF(I1965&gt;=900,2,1))+IF(K1965&gt;=0.9,2,IF(K1965&gt;=0.75,1,0))+IF(J1965&lt;=0.7,2,IF(J1965&lt;=0.85,1,0))+IF(M1965&gt;=8,1,0))</x:f>
        <x:v>6</x:v>
      </x:c>
      <x:c r="AD1965" t="str">
        <x:f>IF(AND(O1965&lt;&gt;"High",AC1965&gt;=Assumptions!$B$10,AA1965&gt;0),"Priority Growth",IF(AND(O1965="Low",AA1965&gt;0),"Maintain","Watch"))</x:f>
        <x:v>Priority Growth</x:v>
      </x:c>
      <x:c r="AE1965" s="60" t="n">
        <x:f>MAX(AA1965,0)*N1965</x:f>
        <x:v>27.439966214800002</x:v>
      </x:c>
      <x:c r="AF1965" t="str">
        <x:f>IF(AND(AA1965&gt;=Assumptions!$B$11,O1965&lt;&gt;"High",OR(N1965&gt;=Assumptions!$B$12,M1965&lt;=6)),"High","Standard")</x:f>
        <x:v>Standard</x:v>
      </x:c>
    </x:row>
    <x:row r="1966">
      <x:c r="A1966" t="str">
        <x:f>'Raw_Data'!A1966</x:f>
        <x:v>C01965</x:v>
      </x:c>
      <x:c r="B1966" t="n">
        <x:f>'Raw_Data'!B1966</x:f>
        <x:v>60</x:v>
      </x:c>
      <x:c r="C1966" s="30" t="n">
        <x:f>'Raw_Data'!C1966</x:f>
        <x:v>119675</x:v>
      </x:c>
      <x:c r="D1966" t="n">
        <x:f>'Raw_Data'!D1966</x:f>
        <x:v>781</x:v>
      </x:c>
      <x:c r="E1966" t="n">
        <x:f>'Raw_Data'!E1966</x:f>
        <x:v>36</x:v>
      </x:c>
      <x:c r="F1966" t="str">
        <x:f>PROPER(TRIM('Raw_Data'!F1966))</x:f>
        <x:v>Platinum</x:v>
      </x:c>
      <x:c r="G1966" t="str">
        <x:f>PROPER(TRIM('Raw_Data'!G1966))</x:f>
        <x:v>Branch</x:v>
      </x:c>
      <x:c r="H1966" s="60" t="n">
        <x:f>'Raw_Data'!H1966</x:f>
        <x:v>27754</x:v>
      </x:c>
      <x:c r="I1966" s="60" t="n">
        <x:f>'Raw_Data'!I1966</x:f>
        <x:v>2697.35</x:v>
      </x:c>
      <x:c r="J1966" s="32" t="n">
        <x:f>'Raw_Data'!J1966</x:f>
        <x:v>0.385</x:v>
      </x:c>
      <x:c r="K1966" s="32" t="n">
        <x:f>'Raw_Data'!K1966</x:f>
        <x:v>0.969</x:v>
      </x:c>
      <x:c r="L1966" t="n">
        <x:f>'Raw_Data'!L1966</x:f>
        <x:v>0</x:v>
      </x:c>
      <x:c r="M1966" t="n">
        <x:f>IF('Raw_Data'!M1966="",Assumptions!$B$15,'Raw_Data'!M1966)</x:f>
        <x:v>6</x:v>
      </x:c>
      <x:c r="N1966" s="32" t="n">
        <x:f>'Raw_Data'!N1966</x:f>
        <x:v>0.11</x:v>
      </x:c>
      <x:c r="O1966" t="str">
        <x:f>IF(OR(D1966&lt;620,L1966&gt;=2,J1966&gt;0.9),"High",IF(OR(D1966&lt;700,L1966=1,J1966&gt;0.75),"Medium","Low"))</x:f>
        <x:v>Low</x:v>
      </x:c>
      <x:c r="P1966" s="30" t="n">
        <x:f>XLOOKUP(F1966,Assumptions!$A$4:$A$6,Assumptions!$B$4:$B$6)</x:f>
        <x:v>195</x:v>
      </x:c>
      <x:c r="Q1966" s="32" t="n">
        <x:f>XLOOKUP(F1966,Assumptions!$A$4:$A$6,Assumptions!$C$4:$C$6)</x:f>
        <x:v>0.199</x:v>
      </x:c>
      <x:c r="R1966" s="32" t="n">
        <x:f>XLOOKUP(F1966,Assumptions!$A$4:$A$6,Assumptions!$D$4:$D$6)</x:f>
        <x:v>0.017</x:v>
      </x:c>
      <x:c r="S1966" s="32" t="n">
        <x:f>XLOOKUP(F1966,Assumptions!$A$4:$A$6,Assumptions!$E$4:$E$6)</x:f>
        <x:v>0.013</x:v>
      </x:c>
      <x:c r="T1966" s="32" t="n">
        <x:f>XLOOKUP(O1966,Assumptions!$H$4:$H$6,Assumptions!$I$4:$I$6)</x:f>
        <x:v>0.0035</x:v>
      </x:c>
      <x:c r="U1966" s="30" t="n">
        <x:f>XLOOKUP(F1966,Assumptions!$A$4:$A$6,Assumptions!$F$4:$F$6)</x:f>
        <x:v>140</x:v>
      </x:c>
      <x:c r="V1966" s="60" t="n">
        <x:f>I1966*12</x:f>
        <x:v>32368.199999999997</x:v>
      </x:c>
      <x:c r="W1966" s="60" t="n">
        <x:f>H1966*J1966*(1-K1966)*Q1966</x:f>
        <x:v>65.91755401000007</x:v>
      </x:c>
      <x:c r="X1966" s="60" t="n">
        <x:f>V1966*R1966</x:f>
        <x:v>550.2594</x:v>
      </x:c>
      <x:c r="Y1966" s="60" t="n">
        <x:f>V1966*S1966</x:f>
        <x:v>420.78659999999996</x:v>
      </x:c>
      <x:c r="Z1966" s="60" t="n">
        <x:f>H1966*J1966*T1966</x:f>
        <x:v>37.398515</x:v>
      </x:c>
      <x:c r="AA1966" s="60" t="n">
        <x:f>P1966+W1966+X1966-Y1966-Z1966-U1966</x:f>
        <x:v>212.99183901000015</x:v>
      </x:c>
      <x:c r="AB1966" s="32" t="n">
        <x:f>IFERROR(AA1966/(P1966+W1966+X1966),0)</x:f>
        <x:v>0.26257136369208833</x:v>
      </x:c>
      <x:c r="AC1966" t="n">
        <x:f>IF(O1966="High",0,IF(I1966&gt;=1800,3,IF(I1966&gt;=900,2,1))+IF(K1966&gt;=0.9,2,IF(K1966&gt;=0.75,1,0))+IF(J1966&lt;=0.7,2,IF(J1966&lt;=0.85,1,0))+IF(M1966&gt;=8,1,0))</x:f>
        <x:v>7</x:v>
      </x:c>
      <x:c r="AD1966" t="str">
        <x:f>IF(AND(O1966&lt;&gt;"High",AC1966&gt;=Assumptions!$B$10,AA1966&gt;0),"Priority Growth",IF(AND(O1966="Low",AA1966&gt;0),"Maintain","Watch"))</x:f>
        <x:v>Priority Growth</x:v>
      </x:c>
      <x:c r="AE1966" s="60" t="n">
        <x:f>MAX(AA1966,0)*N1966</x:f>
        <x:v>23.429102291100016</x:v>
      </x:c>
      <x:c r="AF1966" t="str">
        <x:f>IF(AND(AA1966&gt;=Assumptions!$B$11,O1966&lt;&gt;"High",OR(N1966&gt;=Assumptions!$B$12,M1966&lt;=6)),"High","Standard")</x:f>
        <x:v>Standard</x:v>
      </x:c>
    </x:row>
    <x:row r="1967">
      <x:c r="A1967" t="str">
        <x:f>'Raw_Data'!A1967</x:f>
        <x:v>C01966</x:v>
      </x:c>
      <x:c r="B1967" t="n">
        <x:f>'Raw_Data'!B1967</x:f>
        <x:v>39</x:v>
      </x:c>
      <x:c r="C1967" s="30" t="n">
        <x:f>'Raw_Data'!C1967</x:f>
        <x:v>114947</x:v>
      </x:c>
      <x:c r="D1967" t="n">
        <x:f>'Raw_Data'!D1967</x:f>
        <x:v>668</x:v>
      </x:c>
      <x:c r="E1967" t="n">
        <x:f>'Raw_Data'!E1967</x:f>
        <x:v>56</x:v>
      </x:c>
      <x:c r="F1967" t="str">
        <x:f>PROPER(TRIM('Raw_Data'!F1967))</x:f>
        <x:v>Platinum</x:v>
      </x:c>
      <x:c r="G1967" t="str">
        <x:f>PROPER(TRIM('Raw_Data'!G1967))</x:f>
        <x:v>Digital</x:v>
      </x:c>
      <x:c r="H1967" s="60" t="n">
        <x:f>'Raw_Data'!H1967</x:f>
        <x:v>23039</x:v>
      </x:c>
      <x:c r="I1967" s="60" t="n">
        <x:f>'Raw_Data'!I1967</x:f>
        <x:v>2703.47</x:v>
      </x:c>
      <x:c r="J1967" s="32" t="n">
        <x:f>'Raw_Data'!J1967</x:f>
        <x:v>0.352</x:v>
      </x:c>
      <x:c r="K1967" s="32" t="n">
        <x:f>'Raw_Data'!K1967</x:f>
        <x:v>0.789</x:v>
      </x:c>
      <x:c r="L1967" t="n">
        <x:f>'Raw_Data'!L1967</x:f>
        <x:v>0</x:v>
      </x:c>
      <x:c r="M1967" t="n">
        <x:f>IF('Raw_Data'!M1967="",Assumptions!$B$15,'Raw_Data'!M1967)</x:f>
        <x:v>8</x:v>
      </x:c>
      <x:c r="N1967" s="32" t="n">
        <x:f>'Raw_Data'!N1967</x:f>
        <x:v>0.051</x:v>
      </x:c>
      <x:c r="O1967" t="str">
        <x:f>IF(OR(D1967&lt;620,L1967&gt;=2,J1967&gt;0.9),"High",IF(OR(D1967&lt;700,L1967=1,J1967&gt;0.75),"Medium","Low"))</x:f>
        <x:v>Medium</x:v>
      </x:c>
      <x:c r="P1967" s="30" t="n">
        <x:f>XLOOKUP(F1967,Assumptions!$A$4:$A$6,Assumptions!$B$4:$B$6)</x:f>
        <x:v>195</x:v>
      </x:c>
      <x:c r="Q1967" s="32" t="n">
        <x:f>XLOOKUP(F1967,Assumptions!$A$4:$A$6,Assumptions!$C$4:$C$6)</x:f>
        <x:v>0.199</x:v>
      </x:c>
      <x:c r="R1967" s="32" t="n">
        <x:f>XLOOKUP(F1967,Assumptions!$A$4:$A$6,Assumptions!$D$4:$D$6)</x:f>
        <x:v>0.017</x:v>
      </x:c>
      <x:c r="S1967" s="32" t="n">
        <x:f>XLOOKUP(F1967,Assumptions!$A$4:$A$6,Assumptions!$E$4:$E$6)</x:f>
        <x:v>0.013</x:v>
      </x:c>
      <x:c r="T1967" s="32" t="n">
        <x:f>XLOOKUP(O1967,Assumptions!$H$4:$H$6,Assumptions!$I$4:$I$6)</x:f>
        <x:v>0.012</x:v>
      </x:c>
      <x:c r="U1967" s="30" t="n">
        <x:f>XLOOKUP(F1967,Assumptions!$A$4:$A$6,Assumptions!$F$4:$F$6)</x:f>
        <x:v>140</x:v>
      </x:c>
      <x:c r="V1967" s="60" t="n">
        <x:f>I1967*12</x:f>
        <x:v>32441.64</x:v>
      </x:c>
      <x:c r="W1967" s="60" t="n">
        <x:f>H1967*J1967*(1-K1967)*Q1967</x:f>
        <x:v>340.51936899199995</x:v>
      </x:c>
      <x:c r="X1967" s="60" t="n">
        <x:f>V1967*R1967</x:f>
        <x:v>551.50788</x:v>
      </x:c>
      <x:c r="Y1967" s="60" t="n">
        <x:f>V1967*S1967</x:f>
        <x:v>421.74132</x:v>
      </x:c>
      <x:c r="Z1967" s="60" t="n">
        <x:f>H1967*J1967*T1967</x:f>
        <x:v>97.31673599999999</x:v>
      </x:c>
      <x:c r="AA1967" s="60" t="n">
        <x:f>P1967+W1967+X1967-Y1967-Z1967-U1967</x:f>
        <x:v>427.9691929919999</x:v>
      </x:c>
      <x:c r="AB1967" s="32" t="n">
        <x:f>IFERROR(AA1967/(P1967+W1967+X1967),0)</x:f>
        <x:v>0.39370603946575916</x:v>
      </x:c>
      <x:c r="AC1967" t="n">
        <x:f>IF(O1967="High",0,IF(I1967&gt;=1800,3,IF(I1967&gt;=900,2,1))+IF(K1967&gt;=0.9,2,IF(K1967&gt;=0.75,1,0))+IF(J1967&lt;=0.7,2,IF(J1967&lt;=0.85,1,0))+IF(M1967&gt;=8,1,0))</x:f>
        <x:v>7</x:v>
      </x:c>
      <x:c r="AD1967" t="str">
        <x:f>IF(AND(O1967&lt;&gt;"High",AC1967&gt;=Assumptions!$B$10,AA1967&gt;0),"Priority Growth",IF(AND(O1967="Low",AA1967&gt;0),"Maintain","Watch"))</x:f>
        <x:v>Priority Growth</x:v>
      </x:c>
      <x:c r="AE1967" s="60" t="n">
        <x:f>MAX(AA1967,0)*N1967</x:f>
        <x:v>21.82642884259199</x:v>
      </x:c>
      <x:c r="AF1967" t="str">
        <x:f>IF(AND(AA1967&gt;=Assumptions!$B$11,O1967&lt;&gt;"High",OR(N1967&gt;=Assumptions!$B$12,M1967&lt;=6)),"High","Standard")</x:f>
        <x:v>Standard</x:v>
      </x:c>
    </x:row>
    <x:row r="1968">
      <x:c r="A1968" t="str">
        <x:f>'Raw_Data'!A1968</x:f>
        <x:v>C01967</x:v>
      </x:c>
      <x:c r="B1968" t="n">
        <x:f>'Raw_Data'!B1968</x:f>
        <x:v>36</x:v>
      </x:c>
      <x:c r="C1968" s="30" t="n">
        <x:f>'Raw_Data'!C1968</x:f>
        <x:v>69617</x:v>
      </x:c>
      <x:c r="D1968" t="n">
        <x:f>'Raw_Data'!D1968</x:f>
        <x:v>679</x:v>
      </x:c>
      <x:c r="E1968" t="n">
        <x:f>'Raw_Data'!E1968</x:f>
        <x:v>92</x:v>
      </x:c>
      <x:c r="F1968" t="str">
        <x:f>PROPER(TRIM('Raw_Data'!F1968))</x:f>
        <x:v>Gold</x:v>
      </x:c>
      <x:c r="G1968" t="str">
        <x:f>PROPER(TRIM('Raw_Data'!G1968))</x:f>
        <x:v>Digital</x:v>
      </x:c>
      <x:c r="H1968" s="60" t="n">
        <x:f>'Raw_Data'!H1968</x:f>
        <x:v>8737</x:v>
      </x:c>
      <x:c r="I1968" s="60" t="n">
        <x:f>'Raw_Data'!I1968</x:f>
        <x:v>803.48</x:v>
      </x:c>
      <x:c r="J1968" s="32" t="n">
        <x:f>'Raw_Data'!J1968</x:f>
        <x:v>0.372</x:v>
      </x:c>
      <x:c r="K1968" s="32" t="n">
        <x:f>'Raw_Data'!K1968</x:f>
        <x:v>0.72</x:v>
      </x:c>
      <x:c r="L1968" t="n">
        <x:f>'Raw_Data'!L1968</x:f>
        <x:v>0</x:v>
      </x:c>
      <x:c r="M1968" t="n">
        <x:f>IF('Raw_Data'!M1968="",Assumptions!$B$15,'Raw_Data'!M1968)</x:f>
        <x:v>6</x:v>
      </x:c>
      <x:c r="N1968" s="32" t="n">
        <x:f>'Raw_Data'!N1968</x:f>
        <x:v>0.247</x:v>
      </x:c>
      <x:c r="O1968" t="str">
        <x:f>IF(OR(D1968&lt;620,L1968&gt;=2,J1968&gt;0.9),"High",IF(OR(D1968&lt;700,L1968=1,J1968&gt;0.75),"Medium","Low"))</x:f>
        <x:v>Medium</x:v>
      </x:c>
      <x:c r="P1968" s="30" t="n">
        <x:f>XLOOKUP(F1968,Assumptions!$A$4:$A$6,Assumptions!$B$4:$B$6)</x:f>
        <x:v>95</x:v>
      </x:c>
      <x:c r="Q1968" s="32" t="n">
        <x:f>XLOOKUP(F1968,Assumptions!$A$4:$A$6,Assumptions!$C$4:$C$6)</x:f>
        <x:v>0.219</x:v>
      </x:c>
      <x:c r="R1968" s="32" t="n">
        <x:f>XLOOKUP(F1968,Assumptions!$A$4:$A$6,Assumptions!$D$4:$D$6)</x:f>
        <x:v>0.016</x:v>
      </x:c>
      <x:c r="S1968" s="32" t="n">
        <x:f>XLOOKUP(F1968,Assumptions!$A$4:$A$6,Assumptions!$E$4:$E$6)</x:f>
        <x:v>0.01</x:v>
      </x:c>
      <x:c r="T1968" s="32" t="n">
        <x:f>XLOOKUP(O1968,Assumptions!$H$4:$H$6,Assumptions!$I$4:$I$6)</x:f>
        <x:v>0.012</x:v>
      </x:c>
      <x:c r="U1968" s="30" t="n">
        <x:f>XLOOKUP(F1968,Assumptions!$A$4:$A$6,Assumptions!$F$4:$F$6)</x:f>
        <x:v>90</x:v>
      </x:c>
      <x:c r="V1968" s="60" t="n">
        <x:f>I1968*12</x:f>
        <x:v>9641.76</x:v>
      </x:c>
      <x:c r="W1968" s="60" t="n">
        <x:f>H1968*J1968*(1-K1968)*Q1968</x:f>
        <x:v>199.30005648</x:v>
      </x:c>
      <x:c r="X1968" s="60" t="n">
        <x:f>V1968*R1968</x:f>
        <x:v>154.26816</x:v>
      </x:c>
      <x:c r="Y1968" s="60" t="n">
        <x:f>V1968*S1968</x:f>
        <x:v>96.41760000000001</x:v>
      </x:c>
      <x:c r="Z1968" s="60" t="n">
        <x:f>H1968*J1968*T1968</x:f>
        <x:v>39.001968</x:v>
      </x:c>
      <x:c r="AA1968" s="60" t="n">
        <x:f>P1968+W1968+X1968-Y1968-Z1968-U1968</x:f>
        <x:v>223.14864847999996</x:v>
      </x:c>
      <x:c r="AB1968" s="32" t="n">
        <x:f>IFERROR(AA1968/(P1968+W1968+X1968),0)</x:f>
        <x:v>0.4974687021543564</x:v>
      </x:c>
      <x:c r="AC1968" t="n">
        <x:f>IF(O1968="High",0,IF(I1968&gt;=1800,3,IF(I1968&gt;=900,2,1))+IF(K1968&gt;=0.9,2,IF(K1968&gt;=0.75,1,0))+IF(J1968&lt;=0.7,2,IF(J1968&lt;=0.85,1,0))+IF(M1968&gt;=8,1,0))</x:f>
        <x:v>3</x:v>
      </x:c>
      <x:c r="AD1968" t="str">
        <x:f>IF(AND(O1968&lt;&gt;"High",AC1968&gt;=Assumptions!$B$10,AA1968&gt;0),"Priority Growth",IF(AND(O1968="Low",AA1968&gt;0),"Maintain","Watch"))</x:f>
        <x:v>Watch</x:v>
      </x:c>
      <x:c r="AE1968" s="60" t="n">
        <x:f>MAX(AA1968,0)*N1968</x:f>
        <x:v>55.11771617455999</x:v>
      </x:c>
      <x:c r="AF1968" t="str">
        <x:f>IF(AND(AA1968&gt;=Assumptions!$B$11,O1968&lt;&gt;"High",OR(N1968&gt;=Assumptions!$B$12,M1968&lt;=6)),"High","Standard")</x:f>
        <x:v>Standard</x:v>
      </x:c>
    </x:row>
    <x:row r="1969">
      <x:c r="A1969" t="str">
        <x:f>'Raw_Data'!A1969</x:f>
        <x:v>C01968</x:v>
      </x:c>
      <x:c r="B1969" t="n">
        <x:f>'Raw_Data'!B1969</x:f>
        <x:v>63</x:v>
      </x:c>
      <x:c r="C1969" s="30" t="n">
        <x:f>'Raw_Data'!C1969</x:f>
        <x:v>73709</x:v>
      </x:c>
      <x:c r="D1969" t="n">
        <x:f>'Raw_Data'!D1969</x:f>
        <x:v>661</x:v>
      </x:c>
      <x:c r="E1969" t="n">
        <x:f>'Raw_Data'!E1969</x:f>
        <x:v>53</x:v>
      </x:c>
      <x:c r="F1969" t="str">
        <x:f>PROPER(TRIM('Raw_Data'!F1969))</x:f>
        <x:v>Gold</x:v>
      </x:c>
      <x:c r="G1969" t="str">
        <x:f>PROPER(TRIM('Raw_Data'!G1969))</x:f>
        <x:v>Digital</x:v>
      </x:c>
      <x:c r="H1969" s="60" t="n">
        <x:f>'Raw_Data'!H1969</x:f>
        <x:v>9308</x:v>
      </x:c>
      <x:c r="I1969" s="60" t="n">
        <x:f>'Raw_Data'!I1969</x:f>
        <x:v>1193.03</x:v>
      </x:c>
      <x:c r="J1969" s="32" t="n">
        <x:f>'Raw_Data'!J1969</x:f>
        <x:v>0.342</x:v>
      </x:c>
      <x:c r="K1969" s="32" t="n">
        <x:f>'Raw_Data'!K1969</x:f>
        <x:v>0.752</x:v>
      </x:c>
      <x:c r="L1969" t="n">
        <x:f>'Raw_Data'!L1969</x:f>
        <x:v>0</x:v>
      </x:c>
      <x:c r="M1969" t="n">
        <x:f>IF('Raw_Data'!M1969="",Assumptions!$B$15,'Raw_Data'!M1969)</x:f>
        <x:v>7</x:v>
      </x:c>
      <x:c r="N1969" s="32" t="n">
        <x:f>'Raw_Data'!N1969</x:f>
        <x:v>0.039</x:v>
      </x:c>
      <x:c r="O1969" t="str">
        <x:f>IF(OR(D1969&lt;620,L1969&gt;=2,J1969&gt;0.9),"High",IF(OR(D1969&lt;700,L1969=1,J1969&gt;0.75),"Medium","Low"))</x:f>
        <x:v>Medium</x:v>
      </x:c>
      <x:c r="P1969" s="30" t="n">
        <x:f>XLOOKUP(F1969,Assumptions!$A$4:$A$6,Assumptions!$B$4:$B$6)</x:f>
        <x:v>95</x:v>
      </x:c>
      <x:c r="Q1969" s="32" t="n">
        <x:f>XLOOKUP(F1969,Assumptions!$A$4:$A$6,Assumptions!$C$4:$C$6)</x:f>
        <x:v>0.219</x:v>
      </x:c>
      <x:c r="R1969" s="32" t="n">
        <x:f>XLOOKUP(F1969,Assumptions!$A$4:$A$6,Assumptions!$D$4:$D$6)</x:f>
        <x:v>0.016</x:v>
      </x:c>
      <x:c r="S1969" s="32" t="n">
        <x:f>XLOOKUP(F1969,Assumptions!$A$4:$A$6,Assumptions!$E$4:$E$6)</x:f>
        <x:v>0.01</x:v>
      </x:c>
      <x:c r="T1969" s="32" t="n">
        <x:f>XLOOKUP(O1969,Assumptions!$H$4:$H$6,Assumptions!$I$4:$I$6)</x:f>
        <x:v>0.012</x:v>
      </x:c>
      <x:c r="U1969" s="30" t="n">
        <x:f>XLOOKUP(F1969,Assumptions!$A$4:$A$6,Assumptions!$F$4:$F$6)</x:f>
        <x:v>90</x:v>
      </x:c>
      <x:c r="V1969" s="60" t="n">
        <x:f>I1969*12</x:f>
        <x:v>14316.36</x:v>
      </x:c>
      <x:c r="W1969" s="60" t="n">
        <x:f>H1969*J1969*(1-K1969)*Q1969</x:f>
        <x:v>172.89334483200003</x:v>
      </x:c>
      <x:c r="X1969" s="60" t="n">
        <x:f>V1969*R1969</x:f>
        <x:v>229.06176000000002</x:v>
      </x:c>
      <x:c r="Y1969" s="60" t="n">
        <x:f>V1969*S1969</x:f>
        <x:v>143.1636</x:v>
      </x:c>
      <x:c r="Z1969" s="60" t="n">
        <x:f>H1969*J1969*T1969</x:f>
        <x:v>38.200032</x:v>
      </x:c>
      <x:c r="AA1969" s="60" t="n">
        <x:f>P1969+W1969+X1969-Y1969-Z1969-U1969</x:f>
        <x:v>225.59147283200008</x:v>
      </x:c>
      <x:c r="AB1969" s="32" t="n">
        <x:f>IFERROR(AA1969/(P1969+W1969+X1969),0)</x:f>
        <x:v>0.45394739009324236</x:v>
      </x:c>
      <x:c r="AC1969" t="n">
        <x:f>IF(O1969="High",0,IF(I1969&gt;=1800,3,IF(I1969&gt;=900,2,1))+IF(K1969&gt;=0.9,2,IF(K1969&gt;=0.75,1,0))+IF(J1969&lt;=0.7,2,IF(J1969&lt;=0.85,1,0))+IF(M1969&gt;=8,1,0))</x:f>
        <x:v>5</x:v>
      </x:c>
      <x:c r="AD1969" t="str">
        <x:f>IF(AND(O1969&lt;&gt;"High",AC1969&gt;=Assumptions!$B$10,AA1969&gt;0),"Priority Growth",IF(AND(O1969="Low",AA1969&gt;0),"Maintain","Watch"))</x:f>
        <x:v>Watch</x:v>
      </x:c>
      <x:c r="AE1969" s="60" t="n">
        <x:f>MAX(AA1969,0)*N1969</x:f>
        <x:v>8.798067440448003</x:v>
      </x:c>
      <x:c r="AF1969" t="str">
        <x:f>IF(AND(AA1969&gt;=Assumptions!$B$11,O1969&lt;&gt;"High",OR(N1969&gt;=Assumptions!$B$12,M1969&lt;=6)),"High","Standard")</x:f>
        <x:v>Standard</x:v>
      </x:c>
    </x:row>
    <x:row r="1970">
      <x:c r="A1970" t="str">
        <x:f>'Raw_Data'!A1970</x:f>
        <x:v>C01969</x:v>
      </x:c>
      <x:c r="B1970" t="n">
        <x:f>'Raw_Data'!B1970</x:f>
        <x:v>38</x:v>
      </x:c>
      <x:c r="C1970" s="30" t="n">
        <x:f>'Raw_Data'!C1970</x:f>
        <x:v>124571</x:v>
      </x:c>
      <x:c r="D1970" t="n">
        <x:f>'Raw_Data'!D1970</x:f>
        <x:v>717</x:v>
      </x:c>
      <x:c r="E1970" t="n">
        <x:f>'Raw_Data'!E1970</x:f>
        <x:v>27</x:v>
      </x:c>
      <x:c r="F1970" t="str">
        <x:f>PROPER(TRIM('Raw_Data'!F1970))</x:f>
        <x:v>Classic</x:v>
      </x:c>
      <x:c r="G1970" t="str">
        <x:f>PROPER(TRIM('Raw_Data'!G1970))</x:f>
        <x:v>Digital</x:v>
      </x:c>
      <x:c r="H1970" s="60" t="n">
        <x:f>'Raw_Data'!H1970</x:f>
        <x:v>12216</x:v>
      </x:c>
      <x:c r="I1970" s="60" t="n">
        <x:f>'Raw_Data'!I1970</x:f>
        <x:v>1836.42</x:v>
      </x:c>
      <x:c r="J1970" s="32" t="n">
        <x:f>'Raw_Data'!J1970</x:f>
        <x:v>0.45</x:v>
      </x:c>
      <x:c r="K1970" s="32" t="n">
        <x:f>'Raw_Data'!K1970</x:f>
        <x:v>0.693</x:v>
      </x:c>
      <x:c r="L1970" t="n">
        <x:f>'Raw_Data'!L1970</x:f>
        <x:v>0</x:v>
      </x:c>
      <x:c r="M1970" t="n">
        <x:f>IF('Raw_Data'!M1970="",Assumptions!$B$15,'Raw_Data'!M1970)</x:f>
        <x:v>6</x:v>
      </x:c>
      <x:c r="N1970" s="32" t="n">
        <x:f>'Raw_Data'!N1970</x:f>
        <x:v>0.17</x:v>
      </x:c>
      <x:c r="O1970" t="str">
        <x:f>IF(OR(D1970&lt;620,L1970&gt;=2,J1970&gt;0.9),"High",IF(OR(D1970&lt;700,L1970=1,J1970&gt;0.75),"Medium","Low"))</x:f>
        <x:v>Low</x:v>
      </x:c>
      <x:c r="P1970" s="30" t="n">
        <x:f>XLOOKUP(F1970,Assumptions!$A$4:$A$6,Assumptions!$B$4:$B$6)</x:f>
        <x:v>0</x:v>
      </x:c>
      <x:c r="Q1970" s="32" t="n">
        <x:f>XLOOKUP(F1970,Assumptions!$A$4:$A$6,Assumptions!$C$4:$C$6)</x:f>
        <x:v>0.229</x:v>
      </x:c>
      <x:c r="R1970" s="32" t="n">
        <x:f>XLOOKUP(F1970,Assumptions!$A$4:$A$6,Assumptions!$D$4:$D$6)</x:f>
        <x:v>0.015</x:v>
      </x:c>
      <x:c r="S1970" s="32" t="n">
        <x:f>XLOOKUP(F1970,Assumptions!$A$4:$A$6,Assumptions!$E$4:$E$6)</x:f>
        <x:v>0.0075</x:v>
      </x:c>
      <x:c r="T1970" s="32" t="n">
        <x:f>XLOOKUP(O1970,Assumptions!$H$4:$H$6,Assumptions!$I$4:$I$6)</x:f>
        <x:v>0.0035</x:v>
      </x:c>
      <x:c r="U1970" s="30" t="n">
        <x:f>XLOOKUP(F1970,Assumptions!$A$4:$A$6,Assumptions!$F$4:$F$6)</x:f>
        <x:v>60</x:v>
      </x:c>
      <x:c r="V1970" s="60" t="n">
        <x:f>I1970*12</x:f>
        <x:v>22037.04</x:v>
      </x:c>
      <x:c r="W1970" s="60" t="n">
        <x:f>H1970*J1970*(1-K1970)*Q1970</x:f>
        <x:v>386.4696516000001</x:v>
      </x:c>
      <x:c r="X1970" s="60" t="n">
        <x:f>V1970*R1970</x:f>
        <x:v>330.5556</x:v>
      </x:c>
      <x:c r="Y1970" s="60" t="n">
        <x:f>V1970*S1970</x:f>
        <x:v>165.2778</x:v>
      </x:c>
      <x:c r="Z1970" s="60" t="n">
        <x:f>H1970*J1970*T1970</x:f>
        <x:v>19.2402</x:v>
      </x:c>
      <x:c r="AA1970" s="60" t="n">
        <x:f>P1970+W1970+X1970-Y1970-Z1970-U1970</x:f>
        <x:v>472.5072516</x:v>
      </x:c>
      <x:c r="AB1970" s="32" t="n">
        <x:f>IFERROR(AA1970/(P1970+W1970+X1970),0)</x:f>
        <x:v>0.6589827213834207</x:v>
      </x:c>
      <x:c r="AC1970" t="n">
        <x:f>IF(O1970="High",0,IF(I1970&gt;=1800,3,IF(I1970&gt;=900,2,1))+IF(K1970&gt;=0.9,2,IF(K1970&gt;=0.75,1,0))+IF(J1970&lt;=0.7,2,IF(J1970&lt;=0.85,1,0))+IF(M1970&gt;=8,1,0))</x:f>
        <x:v>5</x:v>
      </x:c>
      <x:c r="AD1970" t="str">
        <x:f>IF(AND(O1970&lt;&gt;"High",AC1970&gt;=Assumptions!$B$10,AA1970&gt;0),"Priority Growth",IF(AND(O1970="Low",AA1970&gt;0),"Maintain","Watch"))</x:f>
        <x:v>Maintain</x:v>
      </x:c>
      <x:c r="AE1970" s="60" t="n">
        <x:f>MAX(AA1970,0)*N1970</x:f>
        <x:v>80.32623277200001</x:v>
      </x:c>
      <x:c r="AF1970" t="str">
        <x:f>IF(AND(AA1970&gt;=Assumptions!$B$11,O1970&lt;&gt;"High",OR(N1970&gt;=Assumptions!$B$12,M1970&lt;=6)),"High","Standard")</x:f>
        <x:v>High</x:v>
      </x:c>
    </x:row>
    <x:row r="1971">
      <x:c r="A1971" t="str">
        <x:f>'Raw_Data'!A1971</x:f>
        <x:v>C01970</x:v>
      </x:c>
      <x:c r="B1971" t="n">
        <x:f>'Raw_Data'!B1971</x:f>
        <x:v>72</x:v>
      </x:c>
      <x:c r="C1971" s="30" t="n">
        <x:f>'Raw_Data'!C1971</x:f>
        <x:v>115289</x:v>
      </x:c>
      <x:c r="D1971" t="n">
        <x:f>'Raw_Data'!D1971</x:f>
        <x:v>757</x:v>
      </x:c>
      <x:c r="E1971" t="n">
        <x:f>'Raw_Data'!E1971</x:f>
        <x:v>53</x:v>
      </x:c>
      <x:c r="F1971" t="str">
        <x:f>PROPER(TRIM('Raw_Data'!F1971))</x:f>
        <x:v>Platinum</x:v>
      </x:c>
      <x:c r="G1971" t="str">
        <x:f>PROPER(TRIM('Raw_Data'!G1971))</x:f>
        <x:v>Partner</x:v>
      </x:c>
      <x:c r="H1971" s="60" t="n">
        <x:f>'Raw_Data'!H1971</x:f>
        <x:v>28006</x:v>
      </x:c>
      <x:c r="I1971" s="60" t="n">
        <x:f>'Raw_Data'!I1971</x:f>
        <x:v>3002.58</x:v>
      </x:c>
      <x:c r="J1971" s="32" t="n">
        <x:f>'Raw_Data'!J1971</x:f>
        <x:v>0.273</x:v>
      </x:c>
      <x:c r="K1971" s="32" t="n">
        <x:f>'Raw_Data'!K1971</x:f>
        <x:v>0.809</x:v>
      </x:c>
      <x:c r="L1971" t="n">
        <x:f>'Raw_Data'!L1971</x:f>
        <x:v>0</x:v>
      </x:c>
      <x:c r="M1971" t="n">
        <x:f>IF('Raw_Data'!M1971="",Assumptions!$B$15,'Raw_Data'!M1971)</x:f>
        <x:v>9</x:v>
      </x:c>
      <x:c r="N1971" s="32" t="n">
        <x:f>'Raw_Data'!N1971</x:f>
        <x:v>0.025</x:v>
      </x:c>
      <x:c r="O1971" t="str">
        <x:f>IF(OR(D1971&lt;620,L1971&gt;=2,J1971&gt;0.9),"High",IF(OR(D1971&lt;700,L1971=1,J1971&gt;0.75),"Medium","Low"))</x:f>
        <x:v>Low</x:v>
      </x:c>
      <x:c r="P1971" s="30" t="n">
        <x:f>XLOOKUP(F1971,Assumptions!$A$4:$A$6,Assumptions!$B$4:$B$6)</x:f>
        <x:v>195</x:v>
      </x:c>
      <x:c r="Q1971" s="32" t="n">
        <x:f>XLOOKUP(F1971,Assumptions!$A$4:$A$6,Assumptions!$C$4:$C$6)</x:f>
        <x:v>0.199</x:v>
      </x:c>
      <x:c r="R1971" s="32" t="n">
        <x:f>XLOOKUP(F1971,Assumptions!$A$4:$A$6,Assumptions!$D$4:$D$6)</x:f>
        <x:v>0.017</x:v>
      </x:c>
      <x:c r="S1971" s="32" t="n">
        <x:f>XLOOKUP(F1971,Assumptions!$A$4:$A$6,Assumptions!$E$4:$E$6)</x:f>
        <x:v>0.013</x:v>
      </x:c>
      <x:c r="T1971" s="32" t="n">
        <x:f>XLOOKUP(O1971,Assumptions!$H$4:$H$6,Assumptions!$I$4:$I$6)</x:f>
        <x:v>0.0035</x:v>
      </x:c>
      <x:c r="U1971" s="30" t="n">
        <x:f>XLOOKUP(F1971,Assumptions!$A$4:$A$6,Assumptions!$F$4:$F$6)</x:f>
        <x:v>140</x:v>
      </x:c>
      <x:c r="V1971" s="60" t="n">
        <x:f>I1971*12</x:f>
        <x:v>36030.96</x:v>
      </x:c>
      <x:c r="W1971" s="60" t="n">
        <x:f>H1971*J1971*(1-K1971)*Q1971</x:f>
        <x:v>290.6030547419999</x:v>
      </x:c>
      <x:c r="X1971" s="60" t="n">
        <x:f>V1971*R1971</x:f>
        <x:v>612.52632</x:v>
      </x:c>
      <x:c r="Y1971" s="60" t="n">
        <x:f>V1971*S1971</x:f>
        <x:v>468.40247999999997</x:v>
      </x:c>
      <x:c r="Z1971" s="60" t="n">
        <x:f>H1971*J1971*T1971</x:f>
        <x:v>26.759733000000004</x:v>
      </x:c>
      <x:c r="AA1971" s="60" t="n">
        <x:f>P1971+W1971+X1971-Y1971-Z1971-U1971</x:f>
        <x:v>462.96716174200003</x:v>
      </x:c>
      <x:c r="AB1971" s="32" t="n">
        <x:f>IFERROR(AA1971/(P1971+W1971+X1971),0)</x:f>
        <x:v>0.421596191114341</x:v>
      </x:c>
      <x:c r="AC1971" t="n">
        <x:f>IF(O1971="High",0,IF(I1971&gt;=1800,3,IF(I1971&gt;=900,2,1))+IF(K1971&gt;=0.9,2,IF(K1971&gt;=0.75,1,0))+IF(J1971&lt;=0.7,2,IF(J1971&lt;=0.85,1,0))+IF(M1971&gt;=8,1,0))</x:f>
        <x:v>7</x:v>
      </x:c>
      <x:c r="AD1971" t="str">
        <x:f>IF(AND(O1971&lt;&gt;"High",AC1971&gt;=Assumptions!$B$10,AA1971&gt;0),"Priority Growth",IF(AND(O1971="Low",AA1971&gt;0),"Maintain","Watch"))</x:f>
        <x:v>Priority Growth</x:v>
      </x:c>
      <x:c r="AE1971" s="60" t="n">
        <x:f>MAX(AA1971,0)*N1971</x:f>
        <x:v>11.574179043550002</x:v>
      </x:c>
      <x:c r="AF1971" t="str">
        <x:f>IF(AND(AA1971&gt;=Assumptions!$B$11,O1971&lt;&gt;"High",OR(N1971&gt;=Assumptions!$B$12,M1971&lt;=6)),"High","Standard")</x:f>
        <x:v>Standard</x:v>
      </x:c>
    </x:row>
    <x:row r="1972">
      <x:c r="A1972" t="str">
        <x:f>'Raw_Data'!A1972</x:f>
        <x:v>C01971</x:v>
      </x:c>
      <x:c r="B1972" t="n">
        <x:f>'Raw_Data'!B1972</x:f>
        <x:v>51</x:v>
      </x:c>
      <x:c r="C1972" s="30" t="n">
        <x:f>'Raw_Data'!C1972</x:f>
        <x:v>107881</x:v>
      </x:c>
      <x:c r="D1972" t="n">
        <x:f>'Raw_Data'!D1972</x:f>
        <x:v>742</x:v>
      </x:c>
      <x:c r="E1972" t="n">
        <x:f>'Raw_Data'!E1972</x:f>
        <x:v>3</x:v>
      </x:c>
      <x:c r="F1972" t="str">
        <x:f>PROPER(TRIM('Raw_Data'!F1972))</x:f>
        <x:v>Platinum</x:v>
      </x:c>
      <x:c r="G1972" t="str">
        <x:f>PROPER(TRIM('Raw_Data'!G1972))</x:f>
        <x:v>Branch</x:v>
      </x:c>
      <x:c r="H1972" s="60" t="n">
        <x:f>'Raw_Data'!H1972</x:f>
        <x:v>24662</x:v>
      </x:c>
      <x:c r="I1972" s="60" t="n">
        <x:f>'Raw_Data'!I1972</x:f>
        <x:v>2499.31</x:v>
      </x:c>
      <x:c r="J1972" s="32" t="n">
        <x:f>'Raw_Data'!J1972</x:f>
        <x:v>0.262</x:v>
      </x:c>
      <x:c r="K1972" s="32" t="n">
        <x:f>'Raw_Data'!K1972</x:f>
        <x:v>0.784</x:v>
      </x:c>
      <x:c r="L1972" t="n">
        <x:f>'Raw_Data'!L1972</x:f>
        <x:v>0</x:v>
      </x:c>
      <x:c r="M1972" t="n">
        <x:f>IF('Raw_Data'!M1972="",Assumptions!$B$15,'Raw_Data'!M1972)</x:f>
        <x:v>8</x:v>
      </x:c>
      <x:c r="N1972" s="32" t="n">
        <x:f>'Raw_Data'!N1972</x:f>
        <x:v>0.077</x:v>
      </x:c>
      <x:c r="O1972" t="str">
        <x:f>IF(OR(D1972&lt;620,L1972&gt;=2,J1972&gt;0.9),"High",IF(OR(D1972&lt;700,L1972=1,J1972&gt;0.75),"Medium","Low"))</x:f>
        <x:v>Low</x:v>
      </x:c>
      <x:c r="P1972" s="30" t="n">
        <x:f>XLOOKUP(F1972,Assumptions!$A$4:$A$6,Assumptions!$B$4:$B$6)</x:f>
        <x:v>195</x:v>
      </x:c>
      <x:c r="Q1972" s="32" t="n">
        <x:f>XLOOKUP(F1972,Assumptions!$A$4:$A$6,Assumptions!$C$4:$C$6)</x:f>
        <x:v>0.199</x:v>
      </x:c>
      <x:c r="R1972" s="32" t="n">
        <x:f>XLOOKUP(F1972,Assumptions!$A$4:$A$6,Assumptions!$D$4:$D$6)</x:f>
        <x:v>0.017</x:v>
      </x:c>
      <x:c r="S1972" s="32" t="n">
        <x:f>XLOOKUP(F1972,Assumptions!$A$4:$A$6,Assumptions!$E$4:$E$6)</x:f>
        <x:v>0.013</x:v>
      </x:c>
      <x:c r="T1972" s="32" t="n">
        <x:f>XLOOKUP(O1972,Assumptions!$H$4:$H$6,Assumptions!$I$4:$I$6)</x:f>
        <x:v>0.0035</x:v>
      </x:c>
      <x:c r="U1972" s="30" t="n">
        <x:f>XLOOKUP(F1972,Assumptions!$A$4:$A$6,Assumptions!$F$4:$F$6)</x:f>
        <x:v>140</x:v>
      </x:c>
      <x:c r="V1972" s="60" t="n">
        <x:f>I1972*12</x:f>
        <x:v>29991.72</x:v>
      </x:c>
      <x:c r="W1972" s="60" t="n">
        <x:f>H1972*J1972*(1-K1972)*Q1972</x:f>
        <x:v>277.738708896</x:v>
      </x:c>
      <x:c r="X1972" s="60" t="n">
        <x:f>V1972*R1972</x:f>
        <x:v>509.85924000000006</x:v>
      </x:c>
      <x:c r="Y1972" s="60" t="n">
        <x:f>V1972*S1972</x:f>
        <x:v>389.89236</x:v>
      </x:c>
      <x:c r="Z1972" s="60" t="n">
        <x:f>H1972*J1972*T1972</x:f>
        <x:v>22.615054</x:v>
      </x:c>
      <x:c r="AA1972" s="60" t="n">
        <x:f>P1972+W1972+X1972-Y1972-Z1972-U1972</x:f>
        <x:v>430.0905348960001</x:v>
      </x:c>
      <x:c r="AB1972" s="32" t="n">
        <x:f>IFERROR(AA1972/(P1972+W1972+X1972),0)</x:f>
        <x:v>0.4377075439443256</x:v>
      </x:c>
      <x:c r="AC1972" t="n">
        <x:f>IF(O1972="High",0,IF(I1972&gt;=1800,3,IF(I1972&gt;=900,2,1))+IF(K1972&gt;=0.9,2,IF(K1972&gt;=0.75,1,0))+IF(J1972&lt;=0.7,2,IF(J1972&lt;=0.85,1,0))+IF(M1972&gt;=8,1,0))</x:f>
        <x:v>7</x:v>
      </x:c>
      <x:c r="AD1972" t="str">
        <x:f>IF(AND(O1972&lt;&gt;"High",AC1972&gt;=Assumptions!$B$10,AA1972&gt;0),"Priority Growth",IF(AND(O1972="Low",AA1972&gt;0),"Maintain","Watch"))</x:f>
        <x:v>Priority Growth</x:v>
      </x:c>
      <x:c r="AE1972" s="60" t="n">
        <x:f>MAX(AA1972,0)*N1972</x:f>
        <x:v>33.11697118699201</x:v>
      </x:c>
      <x:c r="AF1972" t="str">
        <x:f>IF(AND(AA1972&gt;=Assumptions!$B$11,O1972&lt;&gt;"High",OR(N1972&gt;=Assumptions!$B$12,M1972&lt;=6)),"High","Standard")</x:f>
        <x:v>Standard</x:v>
      </x:c>
    </x:row>
    <x:row r="1973">
      <x:c r="A1973" t="str">
        <x:f>'Raw_Data'!A1973</x:f>
        <x:v>C01972</x:v>
      </x:c>
      <x:c r="B1973" t="n">
        <x:f>'Raw_Data'!B1973</x:f>
        <x:v>41</x:v>
      </x:c>
      <x:c r="C1973" s="30" t="n">
        <x:f>'Raw_Data'!C1973</x:f>
        <x:v>55713</x:v>
      </x:c>
      <x:c r="D1973" t="n">
        <x:f>'Raw_Data'!D1973</x:f>
        <x:v>634</x:v>
      </x:c>
      <x:c r="E1973" t="n">
        <x:f>'Raw_Data'!E1973</x:f>
        <x:v>23</x:v>
      </x:c>
      <x:c r="F1973" t="str">
        <x:f>PROPER(TRIM('Raw_Data'!F1973))</x:f>
        <x:v>Classic</x:v>
      </x:c>
      <x:c r="G1973" t="str">
        <x:f>PROPER(TRIM('Raw_Data'!G1973))</x:f>
        <x:v>Direct Mail</x:v>
      </x:c>
      <x:c r="H1973" s="60" t="n">
        <x:f>'Raw_Data'!H1973</x:f>
        <x:v>3494</x:v>
      </x:c>
      <x:c r="I1973" s="60" t="n">
        <x:f>'Raw_Data'!I1973</x:f>
        <x:v>771.51</x:v>
      </x:c>
      <x:c r="J1973" s="32" t="n">
        <x:f>'Raw_Data'!J1973</x:f>
        <x:v>0.392</x:v>
      </x:c>
      <x:c r="K1973" s="32" t="n">
        <x:f>'Raw_Data'!K1973</x:f>
        <x:v>0.64</x:v>
      </x:c>
      <x:c r="L1973" t="n">
        <x:f>'Raw_Data'!L1973</x:f>
        <x:v>1</x:v>
      </x:c>
      <x:c r="M1973" t="n">
        <x:f>IF('Raw_Data'!M1973="",Assumptions!$B$15,'Raw_Data'!M1973)</x:f>
        <x:v>7</x:v>
      </x:c>
      <x:c r="N1973" s="32" t="n">
        <x:f>'Raw_Data'!N1973</x:f>
        <x:v>0.076</x:v>
      </x:c>
      <x:c r="O1973" t="str">
        <x:f>IF(OR(D1973&lt;620,L1973&gt;=2,J1973&gt;0.9),"High",IF(OR(D1973&lt;700,L1973=1,J1973&gt;0.75),"Medium","Low"))</x:f>
        <x:v>Medium</x:v>
      </x:c>
      <x:c r="P1973" s="30" t="n">
        <x:f>XLOOKUP(F1973,Assumptions!$A$4:$A$6,Assumptions!$B$4:$B$6)</x:f>
        <x:v>0</x:v>
      </x:c>
      <x:c r="Q1973" s="32" t="n">
        <x:f>XLOOKUP(F1973,Assumptions!$A$4:$A$6,Assumptions!$C$4:$C$6)</x:f>
        <x:v>0.229</x:v>
      </x:c>
      <x:c r="R1973" s="32" t="n">
        <x:f>XLOOKUP(F1973,Assumptions!$A$4:$A$6,Assumptions!$D$4:$D$6)</x:f>
        <x:v>0.015</x:v>
      </x:c>
      <x:c r="S1973" s="32" t="n">
        <x:f>XLOOKUP(F1973,Assumptions!$A$4:$A$6,Assumptions!$E$4:$E$6)</x:f>
        <x:v>0.0075</x:v>
      </x:c>
      <x:c r="T1973" s="32" t="n">
        <x:f>XLOOKUP(O1973,Assumptions!$H$4:$H$6,Assumptions!$I$4:$I$6)</x:f>
        <x:v>0.012</x:v>
      </x:c>
      <x:c r="U1973" s="30" t="n">
        <x:f>XLOOKUP(F1973,Assumptions!$A$4:$A$6,Assumptions!$F$4:$F$6)</x:f>
        <x:v>60</x:v>
      </x:c>
      <x:c r="V1973" s="60" t="n">
        <x:f>I1973*12</x:f>
        <x:v>9258.119999999999</x:v>
      </x:c>
      <x:c r="W1973" s="60" t="n">
        <x:f>H1973*J1973*(1-K1973)*Q1973</x:f>
        <x:v>112.91378112000001</x:v>
      </x:c>
      <x:c r="X1973" s="60" t="n">
        <x:f>V1973*R1973</x:f>
        <x:v>138.87179999999998</x:v>
      </x:c>
      <x:c r="Y1973" s="60" t="n">
        <x:f>V1973*S1973</x:f>
        <x:v>69.43589999999999</x:v>
      </x:c>
      <x:c r="Z1973" s="60" t="n">
        <x:f>H1973*J1973*T1973</x:f>
        <x:v>16.435776</x:v>
      </x:c>
      <x:c r="AA1973" s="60" t="n">
        <x:f>P1973+W1973+X1973-Y1973-Z1973-U1973</x:f>
        <x:v>105.91390512000001</x:v>
      </x:c>
      <x:c r="AB1973" s="32" t="n">
        <x:f>IFERROR(AA1973/(P1973+W1973+X1973),0)</x:f>
        <x:v>0.4206511931655128</x:v>
      </x:c>
      <x:c r="AC1973" t="n">
        <x:f>IF(O1973="High",0,IF(I1973&gt;=1800,3,IF(I1973&gt;=900,2,1))+IF(K1973&gt;=0.9,2,IF(K1973&gt;=0.75,1,0))+IF(J1973&lt;=0.7,2,IF(J1973&lt;=0.85,1,0))+IF(M1973&gt;=8,1,0))</x:f>
        <x:v>3</x:v>
      </x:c>
      <x:c r="AD1973" t="str">
        <x:f>IF(AND(O1973&lt;&gt;"High",AC1973&gt;=Assumptions!$B$10,AA1973&gt;0),"Priority Growth",IF(AND(O1973="Low",AA1973&gt;0),"Maintain","Watch"))</x:f>
        <x:v>Watch</x:v>
      </x:c>
      <x:c r="AE1973" s="60" t="n">
        <x:f>MAX(AA1973,0)*N1973</x:f>
        <x:v>8.04945678912</x:v>
      </x:c>
      <x:c r="AF1973" t="str">
        <x:f>IF(AND(AA1973&gt;=Assumptions!$B$11,O1973&lt;&gt;"High",OR(N1973&gt;=Assumptions!$B$12,M1973&lt;=6)),"High","Standard")</x:f>
        <x:v>Standard</x:v>
      </x:c>
    </x:row>
    <x:row r="1974">
      <x:c r="A1974" t="str">
        <x:f>'Raw_Data'!A1974</x:f>
        <x:v>C01973</x:v>
      </x:c>
      <x:c r="B1974" t="n">
        <x:f>'Raw_Data'!B1974</x:f>
        <x:v>43</x:v>
      </x:c>
      <x:c r="C1974" s="30" t="n">
        <x:f>'Raw_Data'!C1974</x:f>
        <x:v>105566</x:v>
      </x:c>
      <x:c r="D1974" t="n">
        <x:f>'Raw_Data'!D1974</x:f>
        <x:v>712</x:v>
      </x:c>
      <x:c r="E1974" t="n">
        <x:f>'Raw_Data'!E1974</x:f>
        <x:v>83</x:v>
      </x:c>
      <x:c r="F1974" t="str">
        <x:f>PROPER(TRIM('Raw_Data'!F1974))</x:f>
        <x:v>Classic</x:v>
      </x:c>
      <x:c r="G1974" t="str">
        <x:f>PROPER(TRIM('Raw_Data'!G1974))</x:f>
        <x:v>Digital</x:v>
      </x:c>
      <x:c r="H1974" s="60" t="n">
        <x:f>'Raw_Data'!H1974</x:f>
        <x:v>9563</x:v>
      </x:c>
      <x:c r="I1974" s="60" t="n">
        <x:f>'Raw_Data'!I1974</x:f>
        <x:v>1129.7</x:v>
      </x:c>
      <x:c r="J1974" s="32" t="n">
        <x:f>'Raw_Data'!J1974</x:f>
        <x:v>0.302</x:v>
      </x:c>
      <x:c r="K1974" s="32" t="n">
        <x:f>'Raw_Data'!K1974</x:f>
        <x:v>0.782</x:v>
      </x:c>
      <x:c r="L1974" t="n">
        <x:f>'Raw_Data'!L1974</x:f>
        <x:v>0</x:v>
      </x:c>
      <x:c r="M1974" t="n">
        <x:f>IF('Raw_Data'!M1974="",Assumptions!$B$15,'Raw_Data'!M1974)</x:f>
        <x:v>5</x:v>
      </x:c>
      <x:c r="N1974" s="32" t="n">
        <x:f>'Raw_Data'!N1974</x:f>
        <x:v>0.224</x:v>
      </x:c>
      <x:c r="O1974" t="str">
        <x:f>IF(OR(D1974&lt;620,L1974&gt;=2,J1974&gt;0.9),"High",IF(OR(D1974&lt;700,L1974=1,J1974&gt;0.75),"Medium","Low"))</x:f>
        <x:v>Low</x:v>
      </x:c>
      <x:c r="P1974" s="30" t="n">
        <x:f>XLOOKUP(F1974,Assumptions!$A$4:$A$6,Assumptions!$B$4:$B$6)</x:f>
        <x:v>0</x:v>
      </x:c>
      <x:c r="Q1974" s="32" t="n">
        <x:f>XLOOKUP(F1974,Assumptions!$A$4:$A$6,Assumptions!$C$4:$C$6)</x:f>
        <x:v>0.229</x:v>
      </x:c>
      <x:c r="R1974" s="32" t="n">
        <x:f>XLOOKUP(F1974,Assumptions!$A$4:$A$6,Assumptions!$D$4:$D$6)</x:f>
        <x:v>0.015</x:v>
      </x:c>
      <x:c r="S1974" s="32" t="n">
        <x:f>XLOOKUP(F1974,Assumptions!$A$4:$A$6,Assumptions!$E$4:$E$6)</x:f>
        <x:v>0.0075</x:v>
      </x:c>
      <x:c r="T1974" s="32" t="n">
        <x:f>XLOOKUP(O1974,Assumptions!$H$4:$H$6,Assumptions!$I$4:$I$6)</x:f>
        <x:v>0.0035</x:v>
      </x:c>
      <x:c r="U1974" s="30" t="n">
        <x:f>XLOOKUP(F1974,Assumptions!$A$4:$A$6,Assumptions!$F$4:$F$6)</x:f>
        <x:v>60</x:v>
      </x:c>
      <x:c r="V1974" s="60" t="n">
        <x:f>I1974*12</x:f>
        <x:v>13556.400000000001</x:v>
      </x:c>
      <x:c r="W1974" s="60" t="n">
        <x:f>H1974*J1974*(1-K1974)*Q1974</x:f>
        <x:v>144.17603397199997</x:v>
      </x:c>
      <x:c r="X1974" s="60" t="n">
        <x:f>V1974*R1974</x:f>
        <x:v>203.346</x:v>
      </x:c>
      <x:c r="Y1974" s="60" t="n">
        <x:f>V1974*S1974</x:f>
        <x:v>101.673</x:v>
      </x:c>
      <x:c r="Z1974" s="60" t="n">
        <x:f>H1974*J1974*T1974</x:f>
        <x:v>10.108091</x:v>
      </x:c>
      <x:c r="AA1974" s="60" t="n">
        <x:f>P1974+W1974+X1974-Y1974-Z1974-U1974</x:f>
        <x:v>175.74094297199997</x:v>
      </x:c>
      <x:c r="AB1974" s="32" t="n">
        <x:f>IFERROR(AA1974/(P1974+W1974+X1974),0)</x:f>
        <x:v>0.5056972674894032</x:v>
      </x:c>
      <x:c r="AC1974" t="n">
        <x:f>IF(O1974="High",0,IF(I1974&gt;=1800,3,IF(I1974&gt;=900,2,1))+IF(K1974&gt;=0.9,2,IF(K1974&gt;=0.75,1,0))+IF(J1974&lt;=0.7,2,IF(J1974&lt;=0.85,1,0))+IF(M1974&gt;=8,1,0))</x:f>
        <x:v>5</x:v>
      </x:c>
      <x:c r="AD1974" t="str">
        <x:f>IF(AND(O1974&lt;&gt;"High",AC1974&gt;=Assumptions!$B$10,AA1974&gt;0),"Priority Growth",IF(AND(O1974="Low",AA1974&gt;0),"Maintain","Watch"))</x:f>
        <x:v>Maintain</x:v>
      </x:c>
      <x:c r="AE1974" s="60" t="n">
        <x:f>MAX(AA1974,0)*N1974</x:f>
        <x:v>39.365971225727996</x:v>
      </x:c>
      <x:c r="AF1974" t="str">
        <x:f>IF(AND(AA1974&gt;=Assumptions!$B$11,O1974&lt;&gt;"High",OR(N1974&gt;=Assumptions!$B$12,M1974&lt;=6)),"High","Standard")</x:f>
        <x:v>Standard</x:v>
      </x:c>
    </x:row>
    <x:row r="1975">
      <x:c r="A1975" t="str">
        <x:f>'Raw_Data'!A1975</x:f>
        <x:v>C01974</x:v>
      </x:c>
      <x:c r="B1975" t="n">
        <x:f>'Raw_Data'!B1975</x:f>
        <x:v>50</x:v>
      </x:c>
      <x:c r="C1975" s="30" t="n">
        <x:f>'Raw_Data'!C1975</x:f>
        <x:v>66557</x:v>
      </x:c>
      <x:c r="D1975" t="n">
        <x:f>'Raw_Data'!D1975</x:f>
        <x:v>722</x:v>
      </x:c>
      <x:c r="E1975" t="n">
        <x:f>'Raw_Data'!E1975</x:f>
        <x:v>15</x:v>
      </x:c>
      <x:c r="F1975" t="str">
        <x:f>PROPER(TRIM('Raw_Data'!F1975))</x:f>
        <x:v>Gold</x:v>
      </x:c>
      <x:c r="G1975" t="str">
        <x:f>PROPER(TRIM('Raw_Data'!G1975))</x:f>
        <x:v>Partner</x:v>
      </x:c>
      <x:c r="H1975" s="60" t="n">
        <x:f>'Raw_Data'!H1975</x:f>
        <x:v>8076</x:v>
      </x:c>
      <x:c r="I1975" s="60" t="n">
        <x:f>'Raw_Data'!I1975</x:f>
        <x:v>959.04</x:v>
      </x:c>
      <x:c r="J1975" s="32" t="n">
        <x:f>'Raw_Data'!J1975</x:f>
        <x:v>0.39</x:v>
      </x:c>
      <x:c r="K1975" s="32" t="n">
        <x:f>'Raw_Data'!K1975</x:f>
        <x:v>0.852</x:v>
      </x:c>
      <x:c r="L1975" t="n">
        <x:f>'Raw_Data'!L1975</x:f>
        <x:v>0</x:v>
      </x:c>
      <x:c r="M1975" t="n">
        <x:f>IF('Raw_Data'!M1975="",Assumptions!$B$15,'Raw_Data'!M1975)</x:f>
        <x:v>5</x:v>
      </x:c>
      <x:c r="N1975" s="32" t="n">
        <x:f>'Raw_Data'!N1975</x:f>
        <x:v>0.226</x:v>
      </x:c>
      <x:c r="O1975" t="str">
        <x:f>IF(OR(D1975&lt;620,L1975&gt;=2,J1975&gt;0.9),"High",IF(OR(D1975&lt;700,L1975=1,J1975&gt;0.75),"Medium","Low"))</x:f>
        <x:v>Low</x:v>
      </x:c>
      <x:c r="P1975" s="30" t="n">
        <x:f>XLOOKUP(F1975,Assumptions!$A$4:$A$6,Assumptions!$B$4:$B$6)</x:f>
        <x:v>95</x:v>
      </x:c>
      <x:c r="Q1975" s="32" t="n">
        <x:f>XLOOKUP(F1975,Assumptions!$A$4:$A$6,Assumptions!$C$4:$C$6)</x:f>
        <x:v>0.219</x:v>
      </x:c>
      <x:c r="R1975" s="32" t="n">
        <x:f>XLOOKUP(F1975,Assumptions!$A$4:$A$6,Assumptions!$D$4:$D$6)</x:f>
        <x:v>0.016</x:v>
      </x:c>
      <x:c r="S1975" s="32" t="n">
        <x:f>XLOOKUP(F1975,Assumptions!$A$4:$A$6,Assumptions!$E$4:$E$6)</x:f>
        <x:v>0.01</x:v>
      </x:c>
      <x:c r="T1975" s="32" t="n">
        <x:f>XLOOKUP(O1975,Assumptions!$H$4:$H$6,Assumptions!$I$4:$I$6)</x:f>
        <x:v>0.0035</x:v>
      </x:c>
      <x:c r="U1975" s="30" t="n">
        <x:f>XLOOKUP(F1975,Assumptions!$A$4:$A$6,Assumptions!$F$4:$F$6)</x:f>
        <x:v>90</x:v>
      </x:c>
      <x:c r="V1975" s="60" t="n">
        <x:f>I1975*12</x:f>
        <x:v>11508.48</x:v>
      </x:c>
      <x:c r="W1975" s="60" t="n">
        <x:f>H1975*J1975*(1-K1975)*Q1975</x:f>
        <x:v>102.08613168000002</x:v>
      </x:c>
      <x:c r="X1975" s="60" t="n">
        <x:f>V1975*R1975</x:f>
        <x:v>184.13568</x:v>
      </x:c>
      <x:c r="Y1975" s="60" t="n">
        <x:f>V1975*S1975</x:f>
        <x:v>115.0848</x:v>
      </x:c>
      <x:c r="Z1975" s="60" t="n">
        <x:f>H1975*J1975*T1975</x:f>
        <x:v>11.023740000000002</x:v>
      </x:c>
      <x:c r="AA1975" s="60" t="n">
        <x:f>P1975+W1975+X1975-Y1975-Z1975-U1975</x:f>
        <x:v>165.11327168</x:v>
      </x:c>
      <x:c r="AB1975" s="32" t="n">
        <x:f>IFERROR(AA1975/(P1975+W1975+X1975),0)</x:f>
        <x:v>0.4331160144073737</x:v>
      </x:c>
      <x:c r="AC1975" t="n">
        <x:f>IF(O1975="High",0,IF(I1975&gt;=1800,3,IF(I1975&gt;=900,2,1))+IF(K1975&gt;=0.9,2,IF(K1975&gt;=0.75,1,0))+IF(J1975&lt;=0.7,2,IF(J1975&lt;=0.85,1,0))+IF(M1975&gt;=8,1,0))</x:f>
        <x:v>5</x:v>
      </x:c>
      <x:c r="AD1975" t="str">
        <x:f>IF(AND(O1975&lt;&gt;"High",AC1975&gt;=Assumptions!$B$10,AA1975&gt;0),"Priority Growth",IF(AND(O1975="Low",AA1975&gt;0),"Maintain","Watch"))</x:f>
        <x:v>Maintain</x:v>
      </x:c>
      <x:c r="AE1975" s="60" t="n">
        <x:f>MAX(AA1975,0)*N1975</x:f>
        <x:v>37.31559939968</x:v>
      </x:c>
      <x:c r="AF1975" t="str">
        <x:f>IF(AND(AA1975&gt;=Assumptions!$B$11,O1975&lt;&gt;"High",OR(N1975&gt;=Assumptions!$B$12,M1975&lt;=6)),"High","Standard")</x:f>
        <x:v>Standard</x:v>
      </x:c>
    </x:row>
    <x:row r="1976">
      <x:c r="A1976" t="str">
        <x:f>'Raw_Data'!A1976</x:f>
        <x:v>C01975</x:v>
      </x:c>
      <x:c r="B1976" t="n">
        <x:f>'Raw_Data'!B1976</x:f>
        <x:v>48</x:v>
      </x:c>
      <x:c r="C1976" s="30" t="n">
        <x:f>'Raw_Data'!C1976</x:f>
        <x:v>110641</x:v>
      </x:c>
      <x:c r="D1976" t="n">
        <x:f>'Raw_Data'!D1976</x:f>
        <x:v>625</x:v>
      </x:c>
      <x:c r="E1976" t="n">
        <x:f>'Raw_Data'!E1976</x:f>
        <x:v>49</x:v>
      </x:c>
      <x:c r="F1976" t="str">
        <x:f>PROPER(TRIM('Raw_Data'!F1976))</x:f>
        <x:v>Gold</x:v>
      </x:c>
      <x:c r="G1976" t="str">
        <x:f>PROPER(TRIM('Raw_Data'!G1976))</x:f>
        <x:v>Digital</x:v>
      </x:c>
      <x:c r="H1976" s="60" t="n">
        <x:f>'Raw_Data'!H1976</x:f>
        <x:v>13308</x:v>
      </x:c>
      <x:c r="I1976" s="60" t="n">
        <x:f>'Raw_Data'!I1976</x:f>
        <x:v>1446</x:v>
      </x:c>
      <x:c r="J1976" s="32" t="n">
        <x:f>'Raw_Data'!J1976</x:f>
        <x:v>0.498</x:v>
      </x:c>
      <x:c r="K1976" s="32" t="n">
        <x:f>'Raw_Data'!K1976</x:f>
        <x:v>0.685</x:v>
      </x:c>
      <x:c r="L1976" t="n">
        <x:f>'Raw_Data'!L1976</x:f>
        <x:v>0</x:v>
      </x:c>
      <x:c r="M1976" t="n">
        <x:f>IF('Raw_Data'!M1976="",Assumptions!$B$15,'Raw_Data'!M1976)</x:f>
        <x:v>10</x:v>
      </x:c>
      <x:c r="N1976" s="32" t="n">
        <x:f>'Raw_Data'!N1976</x:f>
        <x:v>0.02</x:v>
      </x:c>
      <x:c r="O1976" t="str">
        <x:f>IF(OR(D1976&lt;620,L1976&gt;=2,J1976&gt;0.9),"High",IF(OR(D1976&lt;700,L1976=1,J1976&gt;0.75),"Medium","Low"))</x:f>
        <x:v>Medium</x:v>
      </x:c>
      <x:c r="P1976" s="30" t="n">
        <x:f>XLOOKUP(F1976,Assumptions!$A$4:$A$6,Assumptions!$B$4:$B$6)</x:f>
        <x:v>95</x:v>
      </x:c>
      <x:c r="Q1976" s="32" t="n">
        <x:f>XLOOKUP(F1976,Assumptions!$A$4:$A$6,Assumptions!$C$4:$C$6)</x:f>
        <x:v>0.219</x:v>
      </x:c>
      <x:c r="R1976" s="32" t="n">
        <x:f>XLOOKUP(F1976,Assumptions!$A$4:$A$6,Assumptions!$D$4:$D$6)</x:f>
        <x:v>0.016</x:v>
      </x:c>
      <x:c r="S1976" s="32" t="n">
        <x:f>XLOOKUP(F1976,Assumptions!$A$4:$A$6,Assumptions!$E$4:$E$6)</x:f>
        <x:v>0.01</x:v>
      </x:c>
      <x:c r="T1976" s="32" t="n">
        <x:f>XLOOKUP(O1976,Assumptions!$H$4:$H$6,Assumptions!$I$4:$I$6)</x:f>
        <x:v>0.012</x:v>
      </x:c>
      <x:c r="U1976" s="30" t="n">
        <x:f>XLOOKUP(F1976,Assumptions!$A$4:$A$6,Assumptions!$F$4:$F$6)</x:f>
        <x:v>90</x:v>
      </x:c>
      <x:c r="V1976" s="60" t="n">
        <x:f>I1976*12</x:f>
        <x:v>17352</x:v>
      </x:c>
      <x:c r="W1976" s="60" t="n">
        <x:f>H1976*J1976*(1-K1976)*Q1976</x:f>
        <x:v>457.19008524</x:v>
      </x:c>
      <x:c r="X1976" s="60" t="n">
        <x:f>V1976*R1976</x:f>
        <x:v>277.632</x:v>
      </x:c>
      <x:c r="Y1976" s="60" t="n">
        <x:f>V1976*S1976</x:f>
        <x:v>173.52</x:v>
      </x:c>
      <x:c r="Z1976" s="60" t="n">
        <x:f>H1976*J1976*T1976</x:f>
        <x:v>79.528608</x:v>
      </x:c>
      <x:c r="AA1976" s="60" t="n">
        <x:f>P1976+W1976+X1976-Y1976-Z1976-U1976</x:f>
        <x:v>486.77347724000003</x:v>
      </x:c>
      <x:c r="AB1976" s="32" t="n">
        <x:f>IFERROR(AA1976/(P1976+W1976+X1976),0)</x:f>
        <x:v>0.5865998096437938</x:v>
      </x:c>
      <x:c r="AC1976" t="n">
        <x:f>IF(O1976="High",0,IF(I1976&gt;=1800,3,IF(I1976&gt;=900,2,1))+IF(K1976&gt;=0.9,2,IF(K1976&gt;=0.75,1,0))+IF(J1976&lt;=0.7,2,IF(J1976&lt;=0.85,1,0))+IF(M1976&gt;=8,1,0))</x:f>
        <x:v>5</x:v>
      </x:c>
      <x:c r="AD1976" t="str">
        <x:f>IF(AND(O1976&lt;&gt;"High",AC1976&gt;=Assumptions!$B$10,AA1976&gt;0),"Priority Growth",IF(AND(O1976="Low",AA1976&gt;0),"Maintain","Watch"))</x:f>
        <x:v>Watch</x:v>
      </x:c>
      <x:c r="AE1976" s="60" t="n">
        <x:f>MAX(AA1976,0)*N1976</x:f>
        <x:v>9.7354695448</x:v>
      </x:c>
      <x:c r="AF1976" t="str">
        <x:f>IF(AND(AA1976&gt;=Assumptions!$B$11,O1976&lt;&gt;"High",OR(N1976&gt;=Assumptions!$B$12,M1976&lt;=6)),"High","Standard")</x:f>
        <x:v>Standard</x:v>
      </x:c>
    </x:row>
    <x:row r="1977">
      <x:c r="A1977" t="str">
        <x:f>'Raw_Data'!A1977</x:f>
        <x:v>C01976</x:v>
      </x:c>
      <x:c r="B1977" t="n">
        <x:f>'Raw_Data'!B1977</x:f>
        <x:v>45</x:v>
      </x:c>
      <x:c r="C1977" s="30" t="n">
        <x:f>'Raw_Data'!C1977</x:f>
        <x:v>28000</x:v>
      </x:c>
      <x:c r="D1977" t="n">
        <x:f>'Raw_Data'!D1977</x:f>
        <x:v>639</x:v>
      </x:c>
      <x:c r="E1977" t="n">
        <x:f>'Raw_Data'!E1977</x:f>
        <x:v>36</x:v>
      </x:c>
      <x:c r="F1977" t="str">
        <x:f>PROPER(TRIM('Raw_Data'!F1977))</x:f>
        <x:v>Classic</x:v>
      </x:c>
      <x:c r="G1977" t="str">
        <x:f>PROPER(TRIM('Raw_Data'!G1977))</x:f>
        <x:v>Digital</x:v>
      </x:c>
      <x:c r="H1977" s="60" t="n">
        <x:f>'Raw_Data'!H1977</x:f>
        <x:v>2201</x:v>
      </x:c>
      <x:c r="I1977" s="60" t="n">
        <x:f>'Raw_Data'!I1977</x:f>
        <x:v>316.19</x:v>
      </x:c>
      <x:c r="J1977" s="32" t="n">
        <x:f>'Raw_Data'!J1977</x:f>
        <x:v>0.391</x:v>
      </x:c>
      <x:c r="K1977" s="32" t="n">
        <x:f>'Raw_Data'!K1977</x:f>
        <x:v>0.733</x:v>
      </x:c>
      <x:c r="L1977" t="n">
        <x:f>'Raw_Data'!L1977</x:f>
        <x:v>0</x:v>
      </x:c>
      <x:c r="M1977" t="n">
        <x:f>IF('Raw_Data'!M1977="",Assumptions!$B$15,'Raw_Data'!M1977)</x:f>
        <x:v>7.370408870408871</x:v>
      </x:c>
      <x:c r="N1977" s="32" t="n">
        <x:f>'Raw_Data'!N1977</x:f>
        <x:v>0.094</x:v>
      </x:c>
      <x:c r="O1977" t="str">
        <x:f>IF(OR(D1977&lt;620,L1977&gt;=2,J1977&gt;0.9),"High",IF(OR(D1977&lt;700,L1977=1,J1977&gt;0.75),"Medium","Low"))</x:f>
        <x:v>Medium</x:v>
      </x:c>
      <x:c r="P1977" s="30" t="n">
        <x:f>XLOOKUP(F1977,Assumptions!$A$4:$A$6,Assumptions!$B$4:$B$6)</x:f>
        <x:v>0</x:v>
      </x:c>
      <x:c r="Q1977" s="32" t="n">
        <x:f>XLOOKUP(F1977,Assumptions!$A$4:$A$6,Assumptions!$C$4:$C$6)</x:f>
        <x:v>0.229</x:v>
      </x:c>
      <x:c r="R1977" s="32" t="n">
        <x:f>XLOOKUP(F1977,Assumptions!$A$4:$A$6,Assumptions!$D$4:$D$6)</x:f>
        <x:v>0.015</x:v>
      </x:c>
      <x:c r="S1977" s="32" t="n">
        <x:f>XLOOKUP(F1977,Assumptions!$A$4:$A$6,Assumptions!$E$4:$E$6)</x:f>
        <x:v>0.0075</x:v>
      </x:c>
      <x:c r="T1977" s="32" t="n">
        <x:f>XLOOKUP(O1977,Assumptions!$H$4:$H$6,Assumptions!$I$4:$I$6)</x:f>
        <x:v>0.012</x:v>
      </x:c>
      <x:c r="U1977" s="30" t="n">
        <x:f>XLOOKUP(F1977,Assumptions!$A$4:$A$6,Assumptions!$F$4:$F$6)</x:f>
        <x:v>60</x:v>
      </x:c>
      <x:c r="V1977" s="60" t="n">
        <x:f>I1977*12</x:f>
        <x:v>3794.2799999999997</x:v>
      </x:c>
      <x:c r="W1977" s="60" t="n">
        <x:f>H1977*J1977*(1-K1977)*Q1977</x:f>
        <x:v>52.619115513000004</x:v>
      </x:c>
      <x:c r="X1977" s="60" t="n">
        <x:f>V1977*R1977</x:f>
        <x:v>56.914199999999994</x:v>
      </x:c>
      <x:c r="Y1977" s="60" t="n">
        <x:f>V1977*S1977</x:f>
        <x:v>28.457099999999997</x:v>
      </x:c>
      <x:c r="Z1977" s="60" t="n">
        <x:f>H1977*J1977*T1977</x:f>
        <x:v>10.327092</x:v>
      </x:c>
      <x:c r="AA1977" s="60" t="n">
        <x:f>P1977+W1977+X1977-Y1977-Z1977-U1977</x:f>
        <x:v>10.749123513</x:v>
      </x:c>
      <x:c r="AB1977" s="32" t="n">
        <x:f>IFERROR(AA1977/(P1977+W1977+X1977),0)</x:f>
        <x:v>0.09813565363794943</x:v>
      </x:c>
      <x:c r="AC1977" t="n">
        <x:f>IF(O1977="High",0,IF(I1977&gt;=1800,3,IF(I1977&gt;=900,2,1))+IF(K1977&gt;=0.9,2,IF(K1977&gt;=0.75,1,0))+IF(J1977&lt;=0.7,2,IF(J1977&lt;=0.85,1,0))+IF(M1977&gt;=8,1,0))</x:f>
        <x:v>3</x:v>
      </x:c>
      <x:c r="AD1977" t="str">
        <x:f>IF(AND(O1977&lt;&gt;"High",AC1977&gt;=Assumptions!$B$10,AA1977&gt;0),"Priority Growth",IF(AND(O1977="Low",AA1977&gt;0),"Maintain","Watch"))</x:f>
        <x:v>Watch</x:v>
      </x:c>
      <x:c r="AE1977" s="60" t="n">
        <x:f>MAX(AA1977,0)*N1977</x:f>
        <x:v>1.0104176102220002</x:v>
      </x:c>
      <x:c r="AF1977" t="str">
        <x:f>IF(AND(AA1977&gt;=Assumptions!$B$11,O1977&lt;&gt;"High",OR(N1977&gt;=Assumptions!$B$12,M1977&lt;=6)),"High","Standard")</x:f>
        <x:v>Standard</x:v>
      </x:c>
    </x:row>
    <x:row r="1978">
      <x:c r="A1978" t="str">
        <x:f>'Raw_Data'!A1978</x:f>
        <x:v>C01977</x:v>
      </x:c>
      <x:c r="B1978" t="n">
        <x:f>'Raw_Data'!B1978</x:f>
        <x:v>47</x:v>
      </x:c>
      <x:c r="C1978" s="30" t="n">
        <x:f>'Raw_Data'!C1978</x:f>
        <x:v>91469</x:v>
      </x:c>
      <x:c r="D1978" t="n">
        <x:f>'Raw_Data'!D1978</x:f>
        <x:v>760</x:v>
      </x:c>
      <x:c r="E1978" t="n">
        <x:f>'Raw_Data'!E1978</x:f>
        <x:v>57</x:v>
      </x:c>
      <x:c r="F1978" t="str">
        <x:f>PROPER(TRIM('Raw_Data'!F1978))</x:f>
        <x:v>Classic</x:v>
      </x:c>
      <x:c r="G1978" t="str">
        <x:f>PROPER(TRIM('Raw_Data'!G1978))</x:f>
        <x:v>Partner</x:v>
      </x:c>
      <x:c r="H1978" s="60" t="n">
        <x:f>'Raw_Data'!H1978</x:f>
        <x:v>11727</x:v>
      </x:c>
      <x:c r="I1978" s="60" t="n">
        <x:f>'Raw_Data'!I1978</x:f>
        <x:v>617.14</x:v>
      </x:c>
      <x:c r="J1978" s="32" t="n">
        <x:f>'Raw_Data'!J1978</x:f>
        <x:v>0.353</x:v>
      </x:c>
      <x:c r="K1978" s="32" t="n">
        <x:f>'Raw_Data'!K1978</x:f>
        <x:v>0.853</x:v>
      </x:c>
      <x:c r="L1978" t="n">
        <x:f>'Raw_Data'!L1978</x:f>
        <x:v>0</x:v>
      </x:c>
      <x:c r="M1978" t="n">
        <x:f>IF('Raw_Data'!M1978="",Assumptions!$B$15,'Raw_Data'!M1978)</x:f>
        <x:v>9</x:v>
      </x:c>
      <x:c r="N1978" s="32" t="n">
        <x:f>'Raw_Data'!N1978</x:f>
        <x:v>0.02</x:v>
      </x:c>
      <x:c r="O1978" t="str">
        <x:f>IF(OR(D1978&lt;620,L1978&gt;=2,J1978&gt;0.9),"High",IF(OR(D1978&lt;700,L1978=1,J1978&gt;0.75),"Medium","Low"))</x:f>
        <x:v>Low</x:v>
      </x:c>
      <x:c r="P1978" s="30" t="n">
        <x:f>XLOOKUP(F1978,Assumptions!$A$4:$A$6,Assumptions!$B$4:$B$6)</x:f>
        <x:v>0</x:v>
      </x:c>
      <x:c r="Q1978" s="32" t="n">
        <x:f>XLOOKUP(F1978,Assumptions!$A$4:$A$6,Assumptions!$C$4:$C$6)</x:f>
        <x:v>0.229</x:v>
      </x:c>
      <x:c r="R1978" s="32" t="n">
        <x:f>XLOOKUP(F1978,Assumptions!$A$4:$A$6,Assumptions!$D$4:$D$6)</x:f>
        <x:v>0.015</x:v>
      </x:c>
      <x:c r="S1978" s="32" t="n">
        <x:f>XLOOKUP(F1978,Assumptions!$A$4:$A$6,Assumptions!$E$4:$E$6)</x:f>
        <x:v>0.0075</x:v>
      </x:c>
      <x:c r="T1978" s="32" t="n">
        <x:f>XLOOKUP(O1978,Assumptions!$H$4:$H$6,Assumptions!$I$4:$I$6)</x:f>
        <x:v>0.0035</x:v>
      </x:c>
      <x:c r="U1978" s="30" t="n">
        <x:f>XLOOKUP(F1978,Assumptions!$A$4:$A$6,Assumptions!$F$4:$F$6)</x:f>
        <x:v>60</x:v>
      </x:c>
      <x:c r="V1978" s="60" t="n">
        <x:f>I1978*12</x:f>
        <x:v>7405.68</x:v>
      </x:c>
      <x:c r="W1978" s="60" t="n">
        <x:f>H1978*J1978*(1-K1978)*Q1978</x:f>
        <x:v>139.352398353</x:v>
      </x:c>
      <x:c r="X1978" s="60" t="n">
        <x:f>V1978*R1978</x:f>
        <x:v>111.0852</x:v>
      </x:c>
      <x:c r="Y1978" s="60" t="n">
        <x:f>V1978*S1978</x:f>
        <x:v>55.5426</x:v>
      </x:c>
      <x:c r="Z1978" s="60" t="n">
        <x:f>H1978*J1978*T1978</x:f>
        <x:v>14.488708499999998</x:v>
      </x:c>
      <x:c r="AA1978" s="60" t="n">
        <x:f>P1978+W1978+X1978-Y1978-Z1978-U1978</x:f>
        <x:v>120.406289853</x:v>
      </x:c>
      <x:c r="AB1978" s="32" t="n">
        <x:f>IFERROR(AA1978/(P1978+W1978+X1978),0)</x:f>
        <x:v>0.4807835989677692</x:v>
      </x:c>
      <x:c r="AC1978" t="n">
        <x:f>IF(O1978="High",0,IF(I1978&gt;=1800,3,IF(I1978&gt;=900,2,1))+IF(K1978&gt;=0.9,2,IF(K1978&gt;=0.75,1,0))+IF(J1978&lt;=0.7,2,IF(J1978&lt;=0.85,1,0))+IF(M1978&gt;=8,1,0))</x:f>
        <x:v>5</x:v>
      </x:c>
      <x:c r="AD1978" t="str">
        <x:f>IF(AND(O1978&lt;&gt;"High",AC1978&gt;=Assumptions!$B$10,AA1978&gt;0),"Priority Growth",IF(AND(O1978="Low",AA1978&gt;0),"Maintain","Watch"))</x:f>
        <x:v>Maintain</x:v>
      </x:c>
      <x:c r="AE1978" s="60" t="n">
        <x:f>MAX(AA1978,0)*N1978</x:f>
        <x:v>2.4081257970600003</x:v>
      </x:c>
      <x:c r="AF1978" t="str">
        <x:f>IF(AND(AA1978&gt;=Assumptions!$B$11,O1978&lt;&gt;"High",OR(N1978&gt;=Assumptions!$B$12,M1978&lt;=6)),"High","Standard")</x:f>
        <x:v>Standard</x:v>
      </x:c>
    </x:row>
    <x:row r="1979">
      <x:c r="A1979" t="str">
        <x:f>'Raw_Data'!A1979</x:f>
        <x:v>C01978</x:v>
      </x:c>
      <x:c r="B1979" t="n">
        <x:f>'Raw_Data'!B1979</x:f>
        <x:v>49</x:v>
      </x:c>
      <x:c r="C1979" s="30" t="n">
        <x:f>'Raw_Data'!C1979</x:f>
        <x:v>50480</x:v>
      </x:c>
      <x:c r="D1979" t="n">
        <x:f>'Raw_Data'!D1979</x:f>
        <x:v>625</x:v>
      </x:c>
      <x:c r="E1979" t="n">
        <x:f>'Raw_Data'!E1979</x:f>
        <x:v>52</x:v>
      </x:c>
      <x:c r="F1979" t="str">
        <x:f>PROPER(TRIM('Raw_Data'!F1979))</x:f>
        <x:v>Classic</x:v>
      </x:c>
      <x:c r="G1979" t="str">
        <x:f>PROPER(TRIM('Raw_Data'!G1979))</x:f>
        <x:v>Digital</x:v>
      </x:c>
      <x:c r="H1979" s="60" t="n">
        <x:f>'Raw_Data'!H1979</x:f>
        <x:v>4564</x:v>
      </x:c>
      <x:c r="I1979" s="60" t="n">
        <x:f>'Raw_Data'!I1979</x:f>
        <x:v>440.61</x:v>
      </x:c>
      <x:c r="J1979" s="32" t="n">
        <x:f>'Raw_Data'!J1979</x:f>
        <x:v>0.504</x:v>
      </x:c>
      <x:c r="K1979" s="32" t="n">
        <x:f>'Raw_Data'!K1979</x:f>
        <x:v>0.668</x:v>
      </x:c>
      <x:c r="L1979" t="n">
        <x:f>'Raw_Data'!L1979</x:f>
        <x:v>0</x:v>
      </x:c>
      <x:c r="M1979" t="n">
        <x:f>IF('Raw_Data'!M1979="",Assumptions!$B$15,'Raw_Data'!M1979)</x:f>
        <x:v>10</x:v>
      </x:c>
      <x:c r="N1979" s="32" t="n">
        <x:f>'Raw_Data'!N1979</x:f>
        <x:v>0.02</x:v>
      </x:c>
      <x:c r="O1979" t="str">
        <x:f>IF(OR(D1979&lt;620,L1979&gt;=2,J1979&gt;0.9),"High",IF(OR(D1979&lt;700,L1979=1,J1979&gt;0.75),"Medium","Low"))</x:f>
        <x:v>Medium</x:v>
      </x:c>
      <x:c r="P1979" s="30" t="n">
        <x:f>XLOOKUP(F1979,Assumptions!$A$4:$A$6,Assumptions!$B$4:$B$6)</x:f>
        <x:v>0</x:v>
      </x:c>
      <x:c r="Q1979" s="32" t="n">
        <x:f>XLOOKUP(F1979,Assumptions!$A$4:$A$6,Assumptions!$C$4:$C$6)</x:f>
        <x:v>0.229</x:v>
      </x:c>
      <x:c r="R1979" s="32" t="n">
        <x:f>XLOOKUP(F1979,Assumptions!$A$4:$A$6,Assumptions!$D$4:$D$6)</x:f>
        <x:v>0.015</x:v>
      </x:c>
      <x:c r="S1979" s="32" t="n">
        <x:f>XLOOKUP(F1979,Assumptions!$A$4:$A$6,Assumptions!$E$4:$E$6)</x:f>
        <x:v>0.0075</x:v>
      </x:c>
      <x:c r="T1979" s="32" t="n">
        <x:f>XLOOKUP(O1979,Assumptions!$H$4:$H$6,Assumptions!$I$4:$I$6)</x:f>
        <x:v>0.012</x:v>
      </x:c>
      <x:c r="U1979" s="30" t="n">
        <x:f>XLOOKUP(F1979,Assumptions!$A$4:$A$6,Assumptions!$F$4:$F$6)</x:f>
        <x:v>60</x:v>
      </x:c>
      <x:c r="V1979" s="60" t="n">
        <x:f>I1979*12</x:f>
        <x:v>5287.32</x:v>
      </x:c>
      <x:c r="W1979" s="60" t="n">
        <x:f>H1979*J1979*(1-K1979)*Q1979</x:f>
        <x:v>174.88386316799998</x:v>
      </x:c>
      <x:c r="X1979" s="60" t="n">
        <x:f>V1979*R1979</x:f>
        <x:v>79.3098</x:v>
      </x:c>
      <x:c r="Y1979" s="60" t="n">
        <x:f>V1979*S1979</x:f>
        <x:v>39.6549</x:v>
      </x:c>
      <x:c r="Z1979" s="60" t="n">
        <x:f>H1979*J1979*T1979</x:f>
        <x:v>27.603071999999997</x:v>
      </x:c>
      <x:c r="AA1979" s="60" t="n">
        <x:f>P1979+W1979+X1979-Y1979-Z1979-U1979</x:f>
        <x:v>126.93569116799998</x:v>
      </x:c>
      <x:c r="AB1979" s="32" t="n">
        <x:f>IFERROR(AA1979/(P1979+W1979+X1979),0)</x:f>
        <x:v>0.4993660722537622</x:v>
      </x:c>
      <x:c r="AC1979" t="n">
        <x:f>IF(O1979="High",0,IF(I1979&gt;=1800,3,IF(I1979&gt;=900,2,1))+IF(K1979&gt;=0.9,2,IF(K1979&gt;=0.75,1,0))+IF(J1979&lt;=0.7,2,IF(J1979&lt;=0.85,1,0))+IF(M1979&gt;=8,1,0))</x:f>
        <x:v>4</x:v>
      </x:c>
      <x:c r="AD1979" t="str">
        <x:f>IF(AND(O1979&lt;&gt;"High",AC1979&gt;=Assumptions!$B$10,AA1979&gt;0),"Priority Growth",IF(AND(O1979="Low",AA1979&gt;0),"Maintain","Watch"))</x:f>
        <x:v>Watch</x:v>
      </x:c>
      <x:c r="AE1979" s="60" t="n">
        <x:f>MAX(AA1979,0)*N1979</x:f>
        <x:v>2.5387138233599997</x:v>
      </x:c>
      <x:c r="AF1979" t="str">
        <x:f>IF(AND(AA1979&gt;=Assumptions!$B$11,O1979&lt;&gt;"High",OR(N1979&gt;=Assumptions!$B$12,M1979&lt;=6)),"High","Standard")</x:f>
        <x:v>Standard</x:v>
      </x:c>
    </x:row>
    <x:row r="1980">
      <x:c r="A1980" t="str">
        <x:f>'Raw_Data'!A1980</x:f>
        <x:v>C01979</x:v>
      </x:c>
      <x:c r="B1980" t="n">
        <x:f>'Raw_Data'!B1980</x:f>
        <x:v>43</x:v>
      </x:c>
      <x:c r="C1980" s="30" t="n">
        <x:f>'Raw_Data'!C1980</x:f>
        <x:v>50144</x:v>
      </x:c>
      <x:c r="D1980" t="n">
        <x:f>'Raw_Data'!D1980</x:f>
        <x:v>607</x:v>
      </x:c>
      <x:c r="E1980" t="n">
        <x:f>'Raw_Data'!E1980</x:f>
        <x:v>34</x:v>
      </x:c>
      <x:c r="F1980" t="str">
        <x:f>PROPER(TRIM('Raw_Data'!F1980))</x:f>
        <x:v>Classic</x:v>
      </x:c>
      <x:c r="G1980" t="str">
        <x:f>PROPER(TRIM('Raw_Data'!G1980))</x:f>
        <x:v>Digital</x:v>
      </x:c>
      <x:c r="H1980" s="60" t="n">
        <x:f>'Raw_Data'!H1980</x:f>
        <x:v>2802</x:v>
      </x:c>
      <x:c r="I1980" s="60" t="n">
        <x:f>'Raw_Data'!I1980</x:f>
        <x:v>363.21</x:v>
      </x:c>
      <x:c r="J1980" s="32" t="n">
        <x:f>'Raw_Data'!J1980</x:f>
        <x:v>0.493</x:v>
      </x:c>
      <x:c r="K1980" s="32" t="n">
        <x:f>'Raw_Data'!K1980</x:f>
        <x:v>0.656</x:v>
      </x:c>
      <x:c r="L1980" t="n">
        <x:f>'Raw_Data'!L1980</x:f>
        <x:v>0</x:v>
      </x:c>
      <x:c r="M1980" t="n">
        <x:f>IF('Raw_Data'!M1980="",Assumptions!$B$15,'Raw_Data'!M1980)</x:f>
        <x:v>7</x:v>
      </x:c>
      <x:c r="N1980" s="32" t="n">
        <x:f>'Raw_Data'!N1980</x:f>
        <x:v>0.097</x:v>
      </x:c>
      <x:c r="O1980" t="str">
        <x:f>IF(OR(D1980&lt;620,L1980&gt;=2,J1980&gt;0.9),"High",IF(OR(D1980&lt;700,L1980=1,J1980&gt;0.75),"Medium","Low"))</x:f>
        <x:v>High</x:v>
      </x:c>
      <x:c r="P1980" s="30" t="n">
        <x:f>XLOOKUP(F1980,Assumptions!$A$4:$A$6,Assumptions!$B$4:$B$6)</x:f>
        <x:v>0</x:v>
      </x:c>
      <x:c r="Q1980" s="32" t="n">
        <x:f>XLOOKUP(F1980,Assumptions!$A$4:$A$6,Assumptions!$C$4:$C$6)</x:f>
        <x:v>0.229</x:v>
      </x:c>
      <x:c r="R1980" s="32" t="n">
        <x:f>XLOOKUP(F1980,Assumptions!$A$4:$A$6,Assumptions!$D$4:$D$6)</x:f>
        <x:v>0.015</x:v>
      </x:c>
      <x:c r="S1980" s="32" t="n">
        <x:f>XLOOKUP(F1980,Assumptions!$A$4:$A$6,Assumptions!$E$4:$E$6)</x:f>
        <x:v>0.0075</x:v>
      </x:c>
      <x:c r="T1980" s="32" t="n">
        <x:f>XLOOKUP(O1980,Assumptions!$H$4:$H$6,Assumptions!$I$4:$I$6)</x:f>
        <x:v>0.045</x:v>
      </x:c>
      <x:c r="U1980" s="30" t="n">
        <x:f>XLOOKUP(F1980,Assumptions!$A$4:$A$6,Assumptions!$F$4:$F$6)</x:f>
        <x:v>60</x:v>
      </x:c>
      <x:c r="V1980" s="60" t="n">
        <x:f>I1980*12</x:f>
        <x:v>4358.5199999999995</x:v>
      </x:c>
      <x:c r="W1980" s="60" t="n">
        <x:f>H1980*J1980*(1-K1980)*Q1980</x:f>
        <x:v>108.82006353599999</x:v>
      </x:c>
      <x:c r="X1980" s="60" t="n">
        <x:f>V1980*R1980</x:f>
        <x:v>65.3778</x:v>
      </x:c>
      <x:c r="Y1980" s="60" t="n">
        <x:f>V1980*S1980</x:f>
        <x:v>32.6889</x:v>
      </x:c>
      <x:c r="Z1980" s="60" t="n">
        <x:f>H1980*J1980*T1980</x:f>
        <x:v>62.162369999999996</x:v>
      </x:c>
      <x:c r="AA1980" s="60" t="n">
        <x:f>P1980+W1980+X1980-Y1980-Z1980-U1980</x:f>
        <x:v>19.346593536000015</x:v>
      </x:c>
      <x:c r="AB1980" s="32" t="n">
        <x:f>IFERROR(AA1980/(P1980+W1980+X1980),0)</x:f>
        <x:v>0.11106102648613608</x:v>
      </x:c>
      <x:c r="AC1980" t="n">
        <x:f>IF(O1980="High",0,IF(I1980&gt;=1800,3,IF(I1980&gt;=900,2,1))+IF(K1980&gt;=0.9,2,IF(K1980&gt;=0.75,1,0))+IF(J1980&lt;=0.7,2,IF(J1980&lt;=0.85,1,0))+IF(M1980&gt;=8,1,0))</x:f>
        <x:v>0</x:v>
      </x:c>
      <x:c r="AD1980" t="str">
        <x:f>IF(AND(O1980&lt;&gt;"High",AC1980&gt;=Assumptions!$B$10,AA1980&gt;0),"Priority Growth",IF(AND(O1980="Low",AA1980&gt;0),"Maintain","Watch"))</x:f>
        <x:v>Watch</x:v>
      </x:c>
      <x:c r="AE1980" s="60" t="n">
        <x:f>MAX(AA1980,0)*N1980</x:f>
        <x:v>1.8766195729920014</x:v>
      </x:c>
      <x:c r="AF1980" t="str">
        <x:f>IF(AND(AA1980&gt;=Assumptions!$B$11,O1980&lt;&gt;"High",OR(N1980&gt;=Assumptions!$B$12,M1980&lt;=6)),"High","Standard")</x:f>
        <x:v>Standard</x:v>
      </x:c>
    </x:row>
    <x:row r="1981">
      <x:c r="A1981" t="str">
        <x:f>'Raw_Data'!A1981</x:f>
        <x:v>C01980</x:v>
      </x:c>
      <x:c r="B1981" t="n">
        <x:f>'Raw_Data'!B1981</x:f>
        <x:v>49</x:v>
      </x:c>
      <x:c r="C1981" s="30" t="n">
        <x:f>'Raw_Data'!C1981</x:f>
        <x:v>58016</x:v>
      </x:c>
      <x:c r="D1981" t="n">
        <x:f>'Raw_Data'!D1981</x:f>
        <x:v>714</x:v>
      </x:c>
      <x:c r="E1981" t="n">
        <x:f>'Raw_Data'!E1981</x:f>
        <x:v>73</x:v>
      </x:c>
      <x:c r="F1981" t="str">
        <x:f>PROPER(TRIM('Raw_Data'!F1981))</x:f>
        <x:v>Gold</x:v>
      </x:c>
      <x:c r="G1981" t="str">
        <x:f>PROPER(TRIM('Raw_Data'!G1981))</x:f>
        <x:v>Digital</x:v>
      </x:c>
      <x:c r="H1981" s="60" t="n">
        <x:f>'Raw_Data'!H1981</x:f>
        <x:v>9484</x:v>
      </x:c>
      <x:c r="I1981" s="60" t="n">
        <x:f>'Raw_Data'!I1981</x:f>
        <x:v>1122.58</x:v>
      </x:c>
      <x:c r="J1981" s="32" t="n">
        <x:f>'Raw_Data'!J1981</x:f>
        <x:v>0.197</x:v>
      </x:c>
      <x:c r="K1981" s="32" t="n">
        <x:f>'Raw_Data'!K1981</x:f>
        <x:v>0.708</x:v>
      </x:c>
      <x:c r="L1981" t="n">
        <x:f>'Raw_Data'!L1981</x:f>
        <x:v>0</x:v>
      </x:c>
      <x:c r="M1981" t="n">
        <x:f>IF('Raw_Data'!M1981="",Assumptions!$B$15,'Raw_Data'!M1981)</x:f>
        <x:v>3</x:v>
      </x:c>
      <x:c r="N1981" s="32" t="n">
        <x:f>'Raw_Data'!N1981</x:f>
        <x:v>0.353</x:v>
      </x:c>
      <x:c r="O1981" t="str">
        <x:f>IF(OR(D1981&lt;620,L1981&gt;=2,J1981&gt;0.9),"High",IF(OR(D1981&lt;700,L1981=1,J1981&gt;0.75),"Medium","Low"))</x:f>
        <x:v>Low</x:v>
      </x:c>
      <x:c r="P1981" s="30" t="n">
        <x:f>XLOOKUP(F1981,Assumptions!$A$4:$A$6,Assumptions!$B$4:$B$6)</x:f>
        <x:v>95</x:v>
      </x:c>
      <x:c r="Q1981" s="32" t="n">
        <x:f>XLOOKUP(F1981,Assumptions!$A$4:$A$6,Assumptions!$C$4:$C$6)</x:f>
        <x:v>0.219</x:v>
      </x:c>
      <x:c r="R1981" s="32" t="n">
        <x:f>XLOOKUP(F1981,Assumptions!$A$4:$A$6,Assumptions!$D$4:$D$6)</x:f>
        <x:v>0.016</x:v>
      </x:c>
      <x:c r="S1981" s="32" t="n">
        <x:f>XLOOKUP(F1981,Assumptions!$A$4:$A$6,Assumptions!$E$4:$E$6)</x:f>
        <x:v>0.01</x:v>
      </x:c>
      <x:c r="T1981" s="32" t="n">
        <x:f>XLOOKUP(O1981,Assumptions!$H$4:$H$6,Assumptions!$I$4:$I$6)</x:f>
        <x:v>0.0035</x:v>
      </x:c>
      <x:c r="U1981" s="30" t="n">
        <x:f>XLOOKUP(F1981,Assumptions!$A$4:$A$6,Assumptions!$F$4:$F$6)</x:f>
        <x:v>90</x:v>
      </x:c>
      <x:c r="V1981" s="60" t="n">
        <x:f>I1981*12</x:f>
        <x:v>13470.96</x:v>
      </x:c>
      <x:c r="W1981" s="60" t="n">
        <x:f>H1981*J1981*(1-K1981)*Q1981</x:f>
        <x:v>119.47711790400004</x:v>
      </x:c>
      <x:c r="X1981" s="60" t="n">
        <x:f>V1981*R1981</x:f>
        <x:v>215.53536</x:v>
      </x:c>
      <x:c r="Y1981" s="60" t="n">
        <x:f>V1981*S1981</x:f>
        <x:v>134.7096</x:v>
      </x:c>
      <x:c r="Z1981" s="60" t="n">
        <x:f>H1981*J1981*T1981</x:f>
        <x:v>6.539218000000001</x:v>
      </x:c>
      <x:c r="AA1981" s="60" t="n">
        <x:f>P1981+W1981+X1981-Y1981-Z1981-U1981</x:f>
        <x:v>198.76365990400006</x:v>
      </x:c>
      <x:c r="AB1981" s="32" t="n">
        <x:f>IFERROR(AA1981/(P1981+W1981+X1981),0)</x:f>
        <x:v>0.4622276564457599</x:v>
      </x:c>
      <x:c r="AC1981" t="n">
        <x:f>IF(O1981="High",0,IF(I1981&gt;=1800,3,IF(I1981&gt;=900,2,1))+IF(K1981&gt;=0.9,2,IF(K1981&gt;=0.75,1,0))+IF(J1981&lt;=0.7,2,IF(J1981&lt;=0.85,1,0))+IF(M1981&gt;=8,1,0))</x:f>
        <x:v>4</x:v>
      </x:c>
      <x:c r="AD1981" t="str">
        <x:f>IF(AND(O1981&lt;&gt;"High",AC1981&gt;=Assumptions!$B$10,AA1981&gt;0),"Priority Growth",IF(AND(O1981="Low",AA1981&gt;0),"Maintain","Watch"))</x:f>
        <x:v>Maintain</x:v>
      </x:c>
      <x:c r="AE1981" s="60" t="n">
        <x:f>MAX(AA1981,0)*N1981</x:f>
        <x:v>70.16357194611201</x:v>
      </x:c>
      <x:c r="AF1981" t="str">
        <x:f>IF(AND(AA1981&gt;=Assumptions!$B$11,O1981&lt;&gt;"High",OR(N1981&gt;=Assumptions!$B$12,M1981&lt;=6)),"High","Standard")</x:f>
        <x:v>Standard</x:v>
      </x:c>
    </x:row>
    <x:row r="1982">
      <x:c r="A1982" t="str">
        <x:f>'Raw_Data'!A1982</x:f>
        <x:v>C01981</x:v>
      </x:c>
      <x:c r="B1982" t="n">
        <x:f>'Raw_Data'!B1982</x:f>
        <x:v>24</x:v>
      </x:c>
      <x:c r="C1982" s="30" t="n">
        <x:f>'Raw_Data'!C1982</x:f>
        <x:v>71137</x:v>
      </x:c>
      <x:c r="D1982" t="n">
        <x:f>'Raw_Data'!D1982</x:f>
        <x:v>698</x:v>
      </x:c>
      <x:c r="E1982" t="n">
        <x:f>'Raw_Data'!E1982</x:f>
        <x:v>82</x:v>
      </x:c>
      <x:c r="F1982" t="str">
        <x:f>PROPER(TRIM('Raw_Data'!F1982))</x:f>
        <x:v>Gold</x:v>
      </x:c>
      <x:c r="G1982" t="str">
        <x:f>PROPER(TRIM('Raw_Data'!G1982))</x:f>
        <x:v>Branch</x:v>
      </x:c>
      <x:c r="H1982" s="60" t="n">
        <x:f>'Raw_Data'!H1982</x:f>
        <x:v>12052</x:v>
      </x:c>
      <x:c r="I1982" s="60" t="n">
        <x:f>'Raw_Data'!I1982</x:f>
        <x:v>1537.29</x:v>
      </x:c>
      <x:c r="J1982" s="32" t="n">
        <x:f>'Raw_Data'!J1982</x:f>
        <x:v>0.363</x:v>
      </x:c>
      <x:c r="K1982" s="32" t="n">
        <x:f>'Raw_Data'!K1982</x:f>
        <x:v>0.796</x:v>
      </x:c>
      <x:c r="L1982" t="n">
        <x:f>'Raw_Data'!L1982</x:f>
        <x:v>0</x:v>
      </x:c>
      <x:c r="M1982" t="n">
        <x:f>IF('Raw_Data'!M1982="",Assumptions!$B$15,'Raw_Data'!M1982)</x:f>
        <x:v>10</x:v>
      </x:c>
      <x:c r="N1982" s="32" t="n">
        <x:f>'Raw_Data'!N1982</x:f>
        <x:v>0.02</x:v>
      </x:c>
      <x:c r="O1982" t="str">
        <x:f>IF(OR(D1982&lt;620,L1982&gt;=2,J1982&gt;0.9),"High",IF(OR(D1982&lt;700,L1982=1,J1982&gt;0.75),"Medium","Low"))</x:f>
        <x:v>Medium</x:v>
      </x:c>
      <x:c r="P1982" s="30" t="n">
        <x:f>XLOOKUP(F1982,Assumptions!$A$4:$A$6,Assumptions!$B$4:$B$6)</x:f>
        <x:v>95</x:v>
      </x:c>
      <x:c r="Q1982" s="32" t="n">
        <x:f>XLOOKUP(F1982,Assumptions!$A$4:$A$6,Assumptions!$C$4:$C$6)</x:f>
        <x:v>0.219</x:v>
      </x:c>
      <x:c r="R1982" s="32" t="n">
        <x:f>XLOOKUP(F1982,Assumptions!$A$4:$A$6,Assumptions!$D$4:$D$6)</x:f>
        <x:v>0.016</x:v>
      </x:c>
      <x:c r="S1982" s="32" t="n">
        <x:f>XLOOKUP(F1982,Assumptions!$A$4:$A$6,Assumptions!$E$4:$E$6)</x:f>
        <x:v>0.01</x:v>
      </x:c>
      <x:c r="T1982" s="32" t="n">
        <x:f>XLOOKUP(O1982,Assumptions!$H$4:$H$6,Assumptions!$I$4:$I$6)</x:f>
        <x:v>0.012</x:v>
      </x:c>
      <x:c r="U1982" s="30" t="n">
        <x:f>XLOOKUP(F1982,Assumptions!$A$4:$A$6,Assumptions!$F$4:$F$6)</x:f>
        <x:v>90</x:v>
      </x:c>
      <x:c r="V1982" s="60" t="n">
        <x:f>I1982*12</x:f>
        <x:v>18447.48</x:v>
      </x:c>
      <x:c r="W1982" s="60" t="n">
        <x:f>H1982*J1982*(1-K1982)*Q1982</x:f>
        <x:v>195.45196017599997</x:v>
      </x:c>
      <x:c r="X1982" s="60" t="n">
        <x:f>V1982*R1982</x:f>
        <x:v>295.15968</x:v>
      </x:c>
      <x:c r="Y1982" s="60" t="n">
        <x:f>V1982*S1982</x:f>
        <x:v>184.4748</x:v>
      </x:c>
      <x:c r="Z1982" s="60" t="n">
        <x:f>H1982*J1982*T1982</x:f>
        <x:v>52.498512000000005</x:v>
      </x:c>
      <x:c r="AA1982" s="60" t="n">
        <x:f>P1982+W1982+X1982-Y1982-Z1982-U1982</x:f>
        <x:v>258.63832817599996</x:v>
      </x:c>
      <x:c r="AB1982" s="32" t="n">
        <x:f>IFERROR(AA1982/(P1982+W1982+X1982),0)</x:f>
        <x:v>0.4416550328444098</x:v>
      </x:c>
      <x:c r="AC1982" t="n">
        <x:f>IF(O1982="High",0,IF(I1982&gt;=1800,3,IF(I1982&gt;=900,2,1))+IF(K1982&gt;=0.9,2,IF(K1982&gt;=0.75,1,0))+IF(J1982&lt;=0.7,2,IF(J1982&lt;=0.85,1,0))+IF(M1982&gt;=8,1,0))</x:f>
        <x:v>6</x:v>
      </x:c>
      <x:c r="AD1982" t="str">
        <x:f>IF(AND(O1982&lt;&gt;"High",AC1982&gt;=Assumptions!$B$10,AA1982&gt;0),"Priority Growth",IF(AND(O1982="Low",AA1982&gt;0),"Maintain","Watch"))</x:f>
        <x:v>Priority Growth</x:v>
      </x:c>
      <x:c r="AE1982" s="60" t="n">
        <x:f>MAX(AA1982,0)*N1982</x:f>
        <x:v>5.172766563519999</x:v>
      </x:c>
      <x:c r="AF1982" t="str">
        <x:f>IF(AND(AA1982&gt;=Assumptions!$B$11,O1982&lt;&gt;"High",OR(N1982&gt;=Assumptions!$B$12,M1982&lt;=6)),"High","Standard")</x:f>
        <x:v>Standard</x:v>
      </x:c>
    </x:row>
    <x:row r="1983">
      <x:c r="A1983" t="str">
        <x:f>'Raw_Data'!A1983</x:f>
        <x:v>C01982</x:v>
      </x:c>
      <x:c r="B1983" t="n">
        <x:f>'Raw_Data'!B1983</x:f>
        <x:v>42</x:v>
      </x:c>
      <x:c r="C1983" s="30" t="n">
        <x:f>'Raw_Data'!C1983</x:f>
        <x:v>88856</x:v>
      </x:c>
      <x:c r="D1983" t="n">
        <x:f>'Raw_Data'!D1983</x:f>
        <x:v>610</x:v>
      </x:c>
      <x:c r="E1983" t="n">
        <x:f>'Raw_Data'!E1983</x:f>
        <x:v>180</x:v>
      </x:c>
      <x:c r="F1983" t="str">
        <x:f>PROPER(TRIM('Raw_Data'!F1983))</x:f>
        <x:v>Classic</x:v>
      </x:c>
      <x:c r="G1983" t="str">
        <x:f>PROPER(TRIM('Raw_Data'!G1983))</x:f>
        <x:v>Digital</x:v>
      </x:c>
      <x:c r="H1983" s="60" t="n">
        <x:f>'Raw_Data'!H1983</x:f>
        <x:v>4736</x:v>
      </x:c>
      <x:c r="I1983" s="60" t="n">
        <x:f>'Raw_Data'!I1983</x:f>
        <x:v>685.31</x:v>
      </x:c>
      <x:c r="J1983" s="32" t="n">
        <x:f>'Raw_Data'!J1983</x:f>
        <x:v>0.339</x:v>
      </x:c>
      <x:c r="K1983" s="32" t="n">
        <x:f>'Raw_Data'!K1983</x:f>
        <x:v>0.674</x:v>
      </x:c>
      <x:c r="L1983" t="n">
        <x:f>'Raw_Data'!L1983</x:f>
        <x:v>0</x:v>
      </x:c>
      <x:c r="M1983" t="n">
        <x:f>IF('Raw_Data'!M1983="",Assumptions!$B$15,'Raw_Data'!M1983)</x:f>
        <x:v>5</x:v>
      </x:c>
      <x:c r="N1983" s="32" t="n">
        <x:f>'Raw_Data'!N1983</x:f>
        <x:v>0.197</x:v>
      </x:c>
      <x:c r="O1983" t="str">
        <x:f>IF(OR(D1983&lt;620,L1983&gt;=2,J1983&gt;0.9),"High",IF(OR(D1983&lt;700,L1983=1,J1983&gt;0.75),"Medium","Low"))</x:f>
        <x:v>High</x:v>
      </x:c>
      <x:c r="P1983" s="30" t="n">
        <x:f>XLOOKUP(F1983,Assumptions!$A$4:$A$6,Assumptions!$B$4:$B$6)</x:f>
        <x:v>0</x:v>
      </x:c>
      <x:c r="Q1983" s="32" t="n">
        <x:f>XLOOKUP(F1983,Assumptions!$A$4:$A$6,Assumptions!$C$4:$C$6)</x:f>
        <x:v>0.229</x:v>
      </x:c>
      <x:c r="R1983" s="32" t="n">
        <x:f>XLOOKUP(F1983,Assumptions!$A$4:$A$6,Assumptions!$D$4:$D$6)</x:f>
        <x:v>0.015</x:v>
      </x:c>
      <x:c r="S1983" s="32" t="n">
        <x:f>XLOOKUP(F1983,Assumptions!$A$4:$A$6,Assumptions!$E$4:$E$6)</x:f>
        <x:v>0.0075</x:v>
      </x:c>
      <x:c r="T1983" s="32" t="n">
        <x:f>XLOOKUP(O1983,Assumptions!$H$4:$H$6,Assumptions!$I$4:$I$6)</x:f>
        <x:v>0.045</x:v>
      </x:c>
      <x:c r="U1983" s="30" t="n">
        <x:f>XLOOKUP(F1983,Assumptions!$A$4:$A$6,Assumptions!$F$4:$F$6)</x:f>
        <x:v>60</x:v>
      </x:c>
      <x:c r="V1983" s="60" t="n">
        <x:f>I1983*12</x:f>
        <x:v>8223.72</x:v>
      </x:c>
      <x:c r="W1983" s="60" t="n">
        <x:f>H1983*J1983*(1-K1983)*Q1983</x:f>
        <x:v>119.85729561599999</x:v>
      </x:c>
      <x:c r="X1983" s="60" t="n">
        <x:f>V1983*R1983</x:f>
        <x:v>123.35579999999999</x:v>
      </x:c>
      <x:c r="Y1983" s="60" t="n">
        <x:f>V1983*S1983</x:f>
        <x:v>61.677899999999994</x:v>
      </x:c>
      <x:c r="Z1983" s="60" t="n">
        <x:f>H1983*J1983*T1983</x:f>
        <x:v>72.24768</x:v>
      </x:c>
      <x:c r="AA1983" s="60" t="n">
        <x:f>P1983+W1983+X1983-Y1983-Z1983-U1983</x:f>
        <x:v>49.28751561599998</x:v>
      </x:c>
      <x:c r="AB1983" s="32" t="n">
        <x:f>IFERROR(AA1983/(P1983+W1983+X1983),0)</x:f>
        <x:v>0.2026515697732748</x:v>
      </x:c>
      <x:c r="AC1983" t="n">
        <x:f>IF(O1983="High",0,IF(I1983&gt;=1800,3,IF(I1983&gt;=900,2,1))+IF(K1983&gt;=0.9,2,IF(K1983&gt;=0.75,1,0))+IF(J1983&lt;=0.7,2,IF(J1983&lt;=0.85,1,0))+IF(M1983&gt;=8,1,0))</x:f>
        <x:v>0</x:v>
      </x:c>
      <x:c r="AD1983" t="str">
        <x:f>IF(AND(O1983&lt;&gt;"High",AC1983&gt;=Assumptions!$B$10,AA1983&gt;0),"Priority Growth",IF(AND(O1983="Low",AA1983&gt;0),"Maintain","Watch"))</x:f>
        <x:v>Watch</x:v>
      </x:c>
      <x:c r="AE1983" s="60" t="n">
        <x:f>MAX(AA1983,0)*N1983</x:f>
        <x:v>9.709640576351996</x:v>
      </x:c>
      <x:c r="AF1983" t="str">
        <x:f>IF(AND(AA1983&gt;=Assumptions!$B$11,O1983&lt;&gt;"High",OR(N1983&gt;=Assumptions!$B$12,M1983&lt;=6)),"High","Standard")</x:f>
        <x:v>Standard</x:v>
      </x:c>
    </x:row>
    <x:row r="1984">
      <x:c r="A1984" t="str">
        <x:f>'Raw_Data'!A1984</x:f>
        <x:v>C01983</x:v>
      </x:c>
      <x:c r="B1984" t="n">
        <x:f>'Raw_Data'!B1984</x:f>
        <x:v>42</x:v>
      </x:c>
      <x:c r="C1984" s="30" t="n">
        <x:f>'Raw_Data'!C1984</x:f>
        <x:v>46921</x:v>
      </x:c>
      <x:c r="D1984" t="n">
        <x:f>'Raw_Data'!D1984</x:f>
        <x:v>618</x:v>
      </x:c>
      <x:c r="E1984" t="n">
        <x:f>'Raw_Data'!E1984</x:f>
        <x:v>50</x:v>
      </x:c>
      <x:c r="F1984" t="str">
        <x:f>PROPER(TRIM('Raw_Data'!F1984))</x:f>
        <x:v>Classic</x:v>
      </x:c>
      <x:c r="G1984" t="str">
        <x:f>PROPER(TRIM('Raw_Data'!G1984))</x:f>
        <x:v>Digital</x:v>
      </x:c>
      <x:c r="H1984" s="60" t="n">
        <x:f>'Raw_Data'!H1984</x:f>
        <x:v>1334</x:v>
      </x:c>
      <x:c r="I1984" s="60" t="n">
        <x:f>'Raw_Data'!I1984</x:f>
        <x:v>150</x:v>
      </x:c>
      <x:c r="J1984" s="32" t="n">
        <x:f>'Raw_Data'!J1984</x:f>
        <x:v>0.388</x:v>
      </x:c>
      <x:c r="K1984" s="32" t="n">
        <x:f>'Raw_Data'!K1984</x:f>
        <x:v>0.707</x:v>
      </x:c>
      <x:c r="L1984" t="n">
        <x:f>'Raw_Data'!L1984</x:f>
        <x:v>0</x:v>
      </x:c>
      <x:c r="M1984" t="n">
        <x:f>IF('Raw_Data'!M1984="",Assumptions!$B$15,'Raw_Data'!M1984)</x:f>
        <x:v>6</x:v>
      </x:c>
      <x:c r="N1984" s="32" t="n">
        <x:f>'Raw_Data'!N1984</x:f>
        <x:v>0.149</x:v>
      </x:c>
      <x:c r="O1984" t="str">
        <x:f>IF(OR(D1984&lt;620,L1984&gt;=2,J1984&gt;0.9),"High",IF(OR(D1984&lt;700,L1984=1,J1984&gt;0.75),"Medium","Low"))</x:f>
        <x:v>High</x:v>
      </x:c>
      <x:c r="P1984" s="30" t="n">
        <x:f>XLOOKUP(F1984,Assumptions!$A$4:$A$6,Assumptions!$B$4:$B$6)</x:f>
        <x:v>0</x:v>
      </x:c>
      <x:c r="Q1984" s="32" t="n">
        <x:f>XLOOKUP(F1984,Assumptions!$A$4:$A$6,Assumptions!$C$4:$C$6)</x:f>
        <x:v>0.229</x:v>
      </x:c>
      <x:c r="R1984" s="32" t="n">
        <x:f>XLOOKUP(F1984,Assumptions!$A$4:$A$6,Assumptions!$D$4:$D$6)</x:f>
        <x:v>0.015</x:v>
      </x:c>
      <x:c r="S1984" s="32" t="n">
        <x:f>XLOOKUP(F1984,Assumptions!$A$4:$A$6,Assumptions!$E$4:$E$6)</x:f>
        <x:v>0.0075</x:v>
      </x:c>
      <x:c r="T1984" s="32" t="n">
        <x:f>XLOOKUP(O1984,Assumptions!$H$4:$H$6,Assumptions!$I$4:$I$6)</x:f>
        <x:v>0.045</x:v>
      </x:c>
      <x:c r="U1984" s="30" t="n">
        <x:f>XLOOKUP(F1984,Assumptions!$A$4:$A$6,Assumptions!$F$4:$F$6)</x:f>
        <x:v>60</x:v>
      </x:c>
      <x:c r="V1984" s="60" t="n">
        <x:f>I1984*12</x:f>
        <x:v>1800</x:v>
      </x:c>
      <x:c r="W1984" s="60" t="n">
        <x:f>H1984*J1984*(1-K1984)*Q1984</x:f>
        <x:v>34.72887042400001</x:v>
      </x:c>
      <x:c r="X1984" s="60" t="n">
        <x:f>V1984*R1984</x:f>
        <x:v>27</x:v>
      </x:c>
      <x:c r="Y1984" s="60" t="n">
        <x:f>V1984*S1984</x:f>
        <x:v>13.5</x:v>
      </x:c>
      <x:c r="Z1984" s="60" t="n">
        <x:f>H1984*J1984*T1984</x:f>
        <x:v>23.291639999999997</x:v>
      </x:c>
      <x:c r="AA1984" s="60" t="n">
        <x:f>P1984+W1984+X1984-Y1984-Z1984-U1984</x:f>
        <x:v>-35.062769575999994</x:v>
      </x:c>
      <x:c r="AB1984" s="32" t="n">
        <x:f>IFERROR(AA1984/(P1984+W1984+X1984),0)</x:f>
        <x:v>-0.5680124929415149</x:v>
      </x:c>
      <x:c r="AC1984" t="n">
        <x:f>IF(O1984="High",0,IF(I1984&gt;=1800,3,IF(I1984&gt;=900,2,1))+IF(K1984&gt;=0.9,2,IF(K1984&gt;=0.75,1,0))+IF(J1984&lt;=0.7,2,IF(J1984&lt;=0.85,1,0))+IF(M1984&gt;=8,1,0))</x:f>
        <x:v>0</x:v>
      </x:c>
      <x:c r="AD1984" t="str">
        <x:f>IF(AND(O1984&lt;&gt;"High",AC1984&gt;=Assumptions!$B$10,AA1984&gt;0),"Priority Growth",IF(AND(O1984="Low",AA1984&gt;0),"Maintain","Watch"))</x:f>
        <x:v>Watch</x:v>
      </x:c>
      <x:c r="AE1984" s="60" t="n">
        <x:f>MAX(AA1984,0)*N1984</x:f>
        <x:v>0</x:v>
      </x:c>
      <x:c r="AF1984" t="str">
        <x:f>IF(AND(AA1984&gt;=Assumptions!$B$11,O1984&lt;&gt;"High",OR(N1984&gt;=Assumptions!$B$12,M1984&lt;=6)),"High","Standard")</x:f>
        <x:v>Standard</x:v>
      </x:c>
    </x:row>
    <x:row r="1985">
      <x:c r="A1985" t="str">
        <x:f>'Raw_Data'!A1985</x:f>
        <x:v>C01984</x:v>
      </x:c>
      <x:c r="B1985" t="n">
        <x:f>'Raw_Data'!B1985</x:f>
        <x:v>54</x:v>
      </x:c>
      <x:c r="C1985" s="30" t="n">
        <x:f>'Raw_Data'!C1985</x:f>
        <x:v>37782</x:v>
      </x:c>
      <x:c r="D1985" t="n">
        <x:f>'Raw_Data'!D1985</x:f>
        <x:v>665</x:v>
      </x:c>
      <x:c r="E1985" t="n">
        <x:f>'Raw_Data'!E1985</x:f>
        <x:v>156</x:v>
      </x:c>
      <x:c r="F1985" t="str">
        <x:f>PROPER(TRIM('Raw_Data'!F1985))</x:f>
        <x:v>Classic</x:v>
      </x:c>
      <x:c r="G1985" t="str">
        <x:f>PROPER(TRIM('Raw_Data'!G1985))</x:f>
        <x:v>Digital</x:v>
      </x:c>
      <x:c r="H1985" s="60" t="n">
        <x:f>'Raw_Data'!H1985</x:f>
        <x:v>1192</x:v>
      </x:c>
      <x:c r="I1985" s="60" t="n">
        <x:f>'Raw_Data'!I1985</x:f>
        <x:v>514.46</x:v>
      </x:c>
      <x:c r="J1985" s="32" t="n">
        <x:f>'Raw_Data'!J1985</x:f>
        <x:v>0.584</x:v>
      </x:c>
      <x:c r="K1985" s="32" t="n">
        <x:f>'Raw_Data'!K1985</x:f>
        <x:v>0.695</x:v>
      </x:c>
      <x:c r="L1985" t="n">
        <x:f>'Raw_Data'!L1985</x:f>
        <x:v>2</x:v>
      </x:c>
      <x:c r="M1985" t="n">
        <x:f>IF('Raw_Data'!M1985="",Assumptions!$B$15,'Raw_Data'!M1985)</x:f>
        <x:v>8</x:v>
      </x:c>
      <x:c r="N1985" s="32" t="n">
        <x:f>'Raw_Data'!N1985</x:f>
        <x:v>0.034</x:v>
      </x:c>
      <x:c r="O1985" t="str">
        <x:f>IF(OR(D1985&lt;620,L1985&gt;=2,J1985&gt;0.9),"High",IF(OR(D1985&lt;700,L1985=1,J1985&gt;0.75),"Medium","Low"))</x:f>
        <x:v>High</x:v>
      </x:c>
      <x:c r="P1985" s="30" t="n">
        <x:f>XLOOKUP(F1985,Assumptions!$A$4:$A$6,Assumptions!$B$4:$B$6)</x:f>
        <x:v>0</x:v>
      </x:c>
      <x:c r="Q1985" s="32" t="n">
        <x:f>XLOOKUP(F1985,Assumptions!$A$4:$A$6,Assumptions!$C$4:$C$6)</x:f>
        <x:v>0.229</x:v>
      </x:c>
      <x:c r="R1985" s="32" t="n">
        <x:f>XLOOKUP(F1985,Assumptions!$A$4:$A$6,Assumptions!$D$4:$D$6)</x:f>
        <x:v>0.015</x:v>
      </x:c>
      <x:c r="S1985" s="32" t="n">
        <x:f>XLOOKUP(F1985,Assumptions!$A$4:$A$6,Assumptions!$E$4:$E$6)</x:f>
        <x:v>0.0075</x:v>
      </x:c>
      <x:c r="T1985" s="32" t="n">
        <x:f>XLOOKUP(O1985,Assumptions!$H$4:$H$6,Assumptions!$I$4:$I$6)</x:f>
        <x:v>0.045</x:v>
      </x:c>
      <x:c r="U1985" s="30" t="n">
        <x:f>XLOOKUP(F1985,Assumptions!$A$4:$A$6,Assumptions!$F$4:$F$6)</x:f>
        <x:v>60</x:v>
      </x:c>
      <x:c r="V1985" s="60" t="n">
        <x:f>I1985*12</x:f>
        <x:v>6173.52</x:v>
      </x:c>
      <x:c r="W1985" s="60" t="n">
        <x:f>H1985*J1985*(1-K1985)*Q1985</x:f>
        <x:v>48.62106016</x:v>
      </x:c>
      <x:c r="X1985" s="60" t="n">
        <x:f>V1985*R1985</x:f>
        <x:v>92.6028</x:v>
      </x:c>
      <x:c r="Y1985" s="60" t="n">
        <x:f>V1985*S1985</x:f>
        <x:v>46.3014</x:v>
      </x:c>
      <x:c r="Z1985" s="60" t="n">
        <x:f>H1985*J1985*T1985</x:f>
        <x:v>31.325759999999995</x:v>
      </x:c>
      <x:c r="AA1985" s="60" t="n">
        <x:f>P1985+W1985+X1985-Y1985-Z1985-U1985</x:f>
        <x:v>3.596700160000019</x:v>
      </x:c>
      <x:c r="AB1985" s="32" t="n">
        <x:f>IFERROR(AA1985/(P1985+W1985+X1985),0)</x:f>
        <x:v>0.02546807710768652</x:v>
      </x:c>
      <x:c r="AC1985" t="n">
        <x:f>IF(O1985="High",0,IF(I1985&gt;=1800,3,IF(I1985&gt;=900,2,1))+IF(K1985&gt;=0.9,2,IF(K1985&gt;=0.75,1,0))+IF(J1985&lt;=0.7,2,IF(J1985&lt;=0.85,1,0))+IF(M1985&gt;=8,1,0))</x:f>
        <x:v>0</x:v>
      </x:c>
      <x:c r="AD1985" t="str">
        <x:f>IF(AND(O1985&lt;&gt;"High",AC1985&gt;=Assumptions!$B$10,AA1985&gt;0),"Priority Growth",IF(AND(O1985="Low",AA1985&gt;0),"Maintain","Watch"))</x:f>
        <x:v>Watch</x:v>
      </x:c>
      <x:c r="AE1985" s="60" t="n">
        <x:f>MAX(AA1985,0)*N1985</x:f>
        <x:v>0.12228780544000065</x:v>
      </x:c>
      <x:c r="AF1985" t="str">
        <x:f>IF(AND(AA1985&gt;=Assumptions!$B$11,O1985&lt;&gt;"High",OR(N1985&gt;=Assumptions!$B$12,M1985&lt;=6)),"High","Standard")</x:f>
        <x:v>Standard</x:v>
      </x:c>
    </x:row>
    <x:row r="1986">
      <x:c r="A1986" t="str">
        <x:f>'Raw_Data'!A1986</x:f>
        <x:v>C01985</x:v>
      </x:c>
      <x:c r="B1986" t="n">
        <x:f>'Raw_Data'!B1986</x:f>
        <x:v>60</x:v>
      </x:c>
      <x:c r="C1986" s="30" t="n">
        <x:f>'Raw_Data'!C1986</x:f>
        <x:v>92050</x:v>
      </x:c>
      <x:c r="D1986" t="n">
        <x:f>'Raw_Data'!D1986</x:f>
        <x:v>709</x:v>
      </x:c>
      <x:c r="E1986" t="n">
        <x:f>'Raw_Data'!E1986</x:f>
        <x:v>4</x:v>
      </x:c>
      <x:c r="F1986" t="str">
        <x:f>PROPER(TRIM('Raw_Data'!F1986))</x:f>
        <x:v>Gold</x:v>
      </x:c>
      <x:c r="G1986" t="str">
        <x:f>PROPER(TRIM('Raw_Data'!G1986))</x:f>
        <x:v>Digital</x:v>
      </x:c>
      <x:c r="H1986" s="60" t="n">
        <x:f>'Raw_Data'!H1986</x:f>
        <x:v>14711</x:v>
      </x:c>
      <x:c r="I1986" s="60" t="n">
        <x:f>'Raw_Data'!I1986</x:f>
        <x:v>1366.07</x:v>
      </x:c>
      <x:c r="J1986" s="32" t="n">
        <x:f>'Raw_Data'!J1986</x:f>
        <x:v>0.431</x:v>
      </x:c>
      <x:c r="K1986" s="32" t="n">
        <x:f>'Raw_Data'!K1986</x:f>
        <x:v>0.657</x:v>
      </x:c>
      <x:c r="L1986" t="n">
        <x:f>'Raw_Data'!L1986</x:f>
        <x:v>0</x:v>
      </x:c>
      <x:c r="M1986" t="n">
        <x:f>IF('Raw_Data'!M1986="",Assumptions!$B$15,'Raw_Data'!M1986)</x:f>
        <x:v>10</x:v>
      </x:c>
      <x:c r="N1986" s="32" t="n">
        <x:f>'Raw_Data'!N1986</x:f>
        <x:v>0.02</x:v>
      </x:c>
      <x:c r="O1986" t="str">
        <x:f>IF(OR(D1986&lt;620,L1986&gt;=2,J1986&gt;0.9),"High",IF(OR(D1986&lt;700,L1986=1,J1986&gt;0.75),"Medium","Low"))</x:f>
        <x:v>Low</x:v>
      </x:c>
      <x:c r="P1986" s="30" t="n">
        <x:f>XLOOKUP(F1986,Assumptions!$A$4:$A$6,Assumptions!$B$4:$B$6)</x:f>
        <x:v>95</x:v>
      </x:c>
      <x:c r="Q1986" s="32" t="n">
        <x:f>XLOOKUP(F1986,Assumptions!$A$4:$A$6,Assumptions!$C$4:$C$6)</x:f>
        <x:v>0.219</x:v>
      </x:c>
      <x:c r="R1986" s="32" t="n">
        <x:f>XLOOKUP(F1986,Assumptions!$A$4:$A$6,Assumptions!$D$4:$D$6)</x:f>
        <x:v>0.016</x:v>
      </x:c>
      <x:c r="S1986" s="32" t="n">
        <x:f>XLOOKUP(F1986,Assumptions!$A$4:$A$6,Assumptions!$E$4:$E$6)</x:f>
        <x:v>0.01</x:v>
      </x:c>
      <x:c r="T1986" s="32" t="n">
        <x:f>XLOOKUP(O1986,Assumptions!$H$4:$H$6,Assumptions!$I$4:$I$6)</x:f>
        <x:v>0.0035</x:v>
      </x:c>
      <x:c r="U1986" s="30" t="n">
        <x:f>XLOOKUP(F1986,Assumptions!$A$4:$A$6,Assumptions!$F$4:$F$6)</x:f>
        <x:v>90</x:v>
      </x:c>
      <x:c r="V1986" s="60" t="n">
        <x:f>I1986*12</x:f>
        <x:v>16392.84</x:v>
      </x:c>
      <x:c r="W1986" s="60" t="n">
        <x:f>H1986*J1986*(1-K1986)*Q1986</x:f>
        <x:v>476.2749065969999</x:v>
      </x:c>
      <x:c r="X1986" s="60" t="n">
        <x:f>V1986*R1986</x:f>
        <x:v>262.28544</x:v>
      </x:c>
      <x:c r="Y1986" s="60" t="n">
        <x:f>V1986*S1986</x:f>
        <x:v>163.9284</x:v>
      </x:c>
      <x:c r="Z1986" s="60" t="n">
        <x:f>H1986*J1986*T1986</x:f>
        <x:v>22.191543499999998</x:v>
      </x:c>
      <x:c r="AA1986" s="60" t="n">
        <x:f>P1986+W1986+X1986-Y1986-Z1986-U1986</x:f>
        <x:v>557.440403097</x:v>
      </x:c>
      <x:c r="AB1986" s="32" t="n">
        <x:f>IFERROR(AA1986/(P1986+W1986+X1986),0)</x:f>
        <x:v>0.6687463065784544</x:v>
      </x:c>
      <x:c r="AC1986" t="n">
        <x:f>IF(O1986="High",0,IF(I1986&gt;=1800,3,IF(I1986&gt;=900,2,1))+IF(K1986&gt;=0.9,2,IF(K1986&gt;=0.75,1,0))+IF(J1986&lt;=0.7,2,IF(J1986&lt;=0.85,1,0))+IF(M1986&gt;=8,1,0))</x:f>
        <x:v>5</x:v>
      </x:c>
      <x:c r="AD1986" t="str">
        <x:f>IF(AND(O1986&lt;&gt;"High",AC1986&gt;=Assumptions!$B$10,AA1986&gt;0),"Priority Growth",IF(AND(O1986="Low",AA1986&gt;0),"Maintain","Watch"))</x:f>
        <x:v>Maintain</x:v>
      </x:c>
      <x:c r="AE1986" s="60" t="n">
        <x:f>MAX(AA1986,0)*N1986</x:f>
        <x:v>11.148808061939999</x:v>
      </x:c>
      <x:c r="AF1986" t="str">
        <x:f>IF(AND(AA1986&gt;=Assumptions!$B$11,O1986&lt;&gt;"High",OR(N1986&gt;=Assumptions!$B$12,M1986&lt;=6)),"High","Standard")</x:f>
        <x:v>Standard</x:v>
      </x:c>
    </x:row>
    <x:row r="1987">
      <x:c r="A1987" t="str">
        <x:f>'Raw_Data'!A1987</x:f>
        <x:v>C01986</x:v>
      </x:c>
      <x:c r="B1987" t="n">
        <x:f>'Raw_Data'!B1987</x:f>
        <x:v>36</x:v>
      </x:c>
      <x:c r="C1987" s="30" t="n">
        <x:f>'Raw_Data'!C1987</x:f>
        <x:v>124958</x:v>
      </x:c>
      <x:c r="D1987" t="n">
        <x:f>'Raw_Data'!D1987</x:f>
        <x:v>735</x:v>
      </x:c>
      <x:c r="E1987" t="n">
        <x:f>'Raw_Data'!E1987</x:f>
        <x:v>72</x:v>
      </x:c>
      <x:c r="F1987" t="str">
        <x:f>PROPER(TRIM('Raw_Data'!F1987))</x:f>
        <x:v>Gold</x:v>
      </x:c>
      <x:c r="G1987" t="str">
        <x:f>PROPER(TRIM('Raw_Data'!G1987))</x:f>
        <x:v>Direct Mail</x:v>
      </x:c>
      <x:c r="H1987" s="60" t="n">
        <x:f>'Raw_Data'!H1987</x:f>
        <x:v>22171</x:v>
      </x:c>
      <x:c r="I1987" s="60" t="n">
        <x:f>'Raw_Data'!I1987</x:f>
        <x:v>2820.74</x:v>
      </x:c>
      <x:c r="J1987" s="32" t="n">
        <x:f>'Raw_Data'!J1987</x:f>
        <x:v>0.269</x:v>
      </x:c>
      <x:c r="K1987" s="32" t="n">
        <x:f>'Raw_Data'!K1987</x:f>
        <x:v>0.828</x:v>
      </x:c>
      <x:c r="L1987" t="n">
        <x:f>'Raw_Data'!L1987</x:f>
        <x:v>0</x:v>
      </x:c>
      <x:c r="M1987" t="n">
        <x:f>IF('Raw_Data'!M1987="",Assumptions!$B$15,'Raw_Data'!M1987)</x:f>
        <x:v>7</x:v>
      </x:c>
      <x:c r="N1987" s="32" t="n">
        <x:f>'Raw_Data'!N1987</x:f>
        <x:v>0.118</x:v>
      </x:c>
      <x:c r="O1987" t="str">
        <x:f>IF(OR(D1987&lt;620,L1987&gt;=2,J1987&gt;0.9),"High",IF(OR(D1987&lt;700,L1987=1,J1987&gt;0.75),"Medium","Low"))</x:f>
        <x:v>Low</x:v>
      </x:c>
      <x:c r="P1987" s="30" t="n">
        <x:f>XLOOKUP(F1987,Assumptions!$A$4:$A$6,Assumptions!$B$4:$B$6)</x:f>
        <x:v>95</x:v>
      </x:c>
      <x:c r="Q1987" s="32" t="n">
        <x:f>XLOOKUP(F1987,Assumptions!$A$4:$A$6,Assumptions!$C$4:$C$6)</x:f>
        <x:v>0.219</x:v>
      </x:c>
      <x:c r="R1987" s="32" t="n">
        <x:f>XLOOKUP(F1987,Assumptions!$A$4:$A$6,Assumptions!$D$4:$D$6)</x:f>
        <x:v>0.016</x:v>
      </x:c>
      <x:c r="S1987" s="32" t="n">
        <x:f>XLOOKUP(F1987,Assumptions!$A$4:$A$6,Assumptions!$E$4:$E$6)</x:f>
        <x:v>0.01</x:v>
      </x:c>
      <x:c r="T1987" s="32" t="n">
        <x:f>XLOOKUP(O1987,Assumptions!$H$4:$H$6,Assumptions!$I$4:$I$6)</x:f>
        <x:v>0.0035</x:v>
      </x:c>
      <x:c r="U1987" s="30" t="n">
        <x:f>XLOOKUP(F1987,Assumptions!$A$4:$A$6,Assumptions!$F$4:$F$6)</x:f>
        <x:v>90</x:v>
      </x:c>
      <x:c r="V1987" s="60" t="n">
        <x:f>I1987*12</x:f>
        <x:v>33848.88</x:v>
      </x:c>
      <x:c r="W1987" s="60" t="n">
        <x:f>H1987*J1987*(1-K1987)*Q1987</x:f>
        <x:v>224.6519143320001</x:v>
      </x:c>
      <x:c r="X1987" s="60" t="n">
        <x:f>V1987*R1987</x:f>
        <x:v>541.58208</x:v>
      </x:c>
      <x:c r="Y1987" s="60" t="n">
        <x:f>V1987*S1987</x:f>
        <x:v>338.48879999999997</x:v>
      </x:c>
      <x:c r="Z1987" s="60" t="n">
        <x:f>H1987*J1987*T1987</x:f>
        <x:v>20.873996500000004</x:v>
      </x:c>
      <x:c r="AA1987" s="60" t="n">
        <x:f>P1987+W1987+X1987-Y1987-Z1987-U1987</x:f>
        <x:v>411.8711978320001</x:v>
      </x:c>
      <x:c r="AB1987" s="32" t="n">
        <x:f>IFERROR(AA1987/(P1987+W1987+X1987),0)</x:f>
        <x:v>0.47823379074981853</x:v>
      </x:c>
      <x:c r="AC1987" t="n">
        <x:f>IF(O1987="High",0,IF(I1987&gt;=1800,3,IF(I1987&gt;=900,2,1))+IF(K1987&gt;=0.9,2,IF(K1987&gt;=0.75,1,0))+IF(J1987&lt;=0.7,2,IF(J1987&lt;=0.85,1,0))+IF(M1987&gt;=8,1,0))</x:f>
        <x:v>6</x:v>
      </x:c>
      <x:c r="AD1987" t="str">
        <x:f>IF(AND(O1987&lt;&gt;"High",AC1987&gt;=Assumptions!$B$10,AA1987&gt;0),"Priority Growth",IF(AND(O1987="Low",AA1987&gt;0),"Maintain","Watch"))</x:f>
        <x:v>Priority Growth</x:v>
      </x:c>
      <x:c r="AE1987" s="60" t="n">
        <x:f>MAX(AA1987,0)*N1987</x:f>
        <x:v>48.60080134417601</x:v>
      </x:c>
      <x:c r="AF1987" t="str">
        <x:f>IF(AND(AA1987&gt;=Assumptions!$B$11,O1987&lt;&gt;"High",OR(N1987&gt;=Assumptions!$B$12,M1987&lt;=6)),"High","Standard")</x:f>
        <x:v>Standard</x:v>
      </x:c>
    </x:row>
    <x:row r="1988">
      <x:c r="A1988" t="str">
        <x:f>'Raw_Data'!A1988</x:f>
        <x:v>C01987</x:v>
      </x:c>
      <x:c r="B1988" t="n">
        <x:f>'Raw_Data'!B1988</x:f>
        <x:v>41</x:v>
      </x:c>
      <x:c r="C1988" s="30" t="n">
        <x:f>'Raw_Data'!C1988</x:f>
        <x:v>72036</x:v>
      </x:c>
      <x:c r="D1988" t="n">
        <x:f>'Raw_Data'!D1988</x:f>
        <x:v>609</x:v>
      </x:c>
      <x:c r="E1988" t="n">
        <x:f>'Raw_Data'!E1988</x:f>
        <x:v>52</x:v>
      </x:c>
      <x:c r="F1988" t="str">
        <x:f>PROPER(TRIM('Raw_Data'!F1988))</x:f>
        <x:v>Classic</x:v>
      </x:c>
      <x:c r="G1988" t="str">
        <x:f>PROPER(TRIM('Raw_Data'!G1988))</x:f>
        <x:v>Digital</x:v>
      </x:c>
      <x:c r="H1988" s="60" t="n">
        <x:f>'Raw_Data'!H1988</x:f>
        <x:v>4355</x:v>
      </x:c>
      <x:c r="I1988" s="60" t="n">
        <x:f>'Raw_Data'!I1988</x:f>
        <x:v>556.85</x:v>
      </x:c>
      <x:c r="J1988" s="32" t="n">
        <x:f>'Raw_Data'!J1988</x:f>
        <x:v>0.431</x:v>
      </x:c>
      <x:c r="K1988" s="32" t="n">
        <x:f>'Raw_Data'!K1988</x:f>
        <x:v>0.576</x:v>
      </x:c>
      <x:c r="L1988" t="n">
        <x:f>'Raw_Data'!L1988</x:f>
        <x:v>1</x:v>
      </x:c>
      <x:c r="M1988" t="n">
        <x:f>IF('Raw_Data'!M1988="",Assumptions!$B$15,'Raw_Data'!M1988)</x:f>
        <x:v>5</x:v>
      </x:c>
      <x:c r="N1988" s="32" t="n">
        <x:f>'Raw_Data'!N1988</x:f>
        <x:v>0.212</x:v>
      </x:c>
      <x:c r="O1988" t="str">
        <x:f>IF(OR(D1988&lt;620,L1988&gt;=2,J1988&gt;0.9),"High",IF(OR(D1988&lt;700,L1988=1,J1988&gt;0.75),"Medium","Low"))</x:f>
        <x:v>High</x:v>
      </x:c>
      <x:c r="P1988" s="30" t="n">
        <x:f>XLOOKUP(F1988,Assumptions!$A$4:$A$6,Assumptions!$B$4:$B$6)</x:f>
        <x:v>0</x:v>
      </x:c>
      <x:c r="Q1988" s="32" t="n">
        <x:f>XLOOKUP(F1988,Assumptions!$A$4:$A$6,Assumptions!$C$4:$C$6)</x:f>
        <x:v>0.229</x:v>
      </x:c>
      <x:c r="R1988" s="32" t="n">
        <x:f>XLOOKUP(F1988,Assumptions!$A$4:$A$6,Assumptions!$D$4:$D$6)</x:f>
        <x:v>0.015</x:v>
      </x:c>
      <x:c r="S1988" s="32" t="n">
        <x:f>XLOOKUP(F1988,Assumptions!$A$4:$A$6,Assumptions!$E$4:$E$6)</x:f>
        <x:v>0.0075</x:v>
      </x:c>
      <x:c r="T1988" s="32" t="n">
        <x:f>XLOOKUP(O1988,Assumptions!$H$4:$H$6,Assumptions!$I$4:$I$6)</x:f>
        <x:v>0.045</x:v>
      </x:c>
      <x:c r="U1988" s="30" t="n">
        <x:f>XLOOKUP(F1988,Assumptions!$A$4:$A$6,Assumptions!$F$4:$F$6)</x:f>
        <x:v>60</x:v>
      </x:c>
      <x:c r="V1988" s="60" t="n">
        <x:f>I1988*12</x:f>
        <x:v>6682.200000000001</x:v>
      </x:c>
      <x:c r="W1988" s="60" t="n">
        <x:f>H1988*J1988*(1-K1988)*Q1988</x:f>
        <x:v>182.24967748000003</x:v>
      </x:c>
      <x:c r="X1988" s="60" t="n">
        <x:f>V1988*R1988</x:f>
        <x:v>100.233</x:v>
      </x:c>
      <x:c r="Y1988" s="60" t="n">
        <x:f>V1988*S1988</x:f>
        <x:v>50.1165</x:v>
      </x:c>
      <x:c r="Z1988" s="60" t="n">
        <x:f>H1988*J1988*T1988</x:f>
        <x:v>84.46522499999999</x:v>
      </x:c>
      <x:c r="AA1988" s="60" t="n">
        <x:f>P1988+W1988+X1988-Y1988-Z1988-U1988</x:f>
        <x:v>87.90095248</x:v>
      </x:c>
      <x:c r="AB1988" s="32" t="n">
        <x:f>IFERROR(AA1988/(P1988+W1988+X1988),0)</x:f>
        <x:v>0.31117289479183535</x:v>
      </x:c>
      <x:c r="AC1988" t="n">
        <x:f>IF(O1988="High",0,IF(I1988&gt;=1800,3,IF(I1988&gt;=900,2,1))+IF(K1988&gt;=0.9,2,IF(K1988&gt;=0.75,1,0))+IF(J1988&lt;=0.7,2,IF(J1988&lt;=0.85,1,0))+IF(M1988&gt;=8,1,0))</x:f>
        <x:v>0</x:v>
      </x:c>
      <x:c r="AD1988" t="str">
        <x:f>IF(AND(O1988&lt;&gt;"High",AC1988&gt;=Assumptions!$B$10,AA1988&gt;0),"Priority Growth",IF(AND(O1988="Low",AA1988&gt;0),"Maintain","Watch"))</x:f>
        <x:v>Watch</x:v>
      </x:c>
      <x:c r="AE1988" s="60" t="n">
        <x:f>MAX(AA1988,0)*N1988</x:f>
        <x:v>18.63500192576</x:v>
      </x:c>
      <x:c r="AF1988" t="str">
        <x:f>IF(AND(AA1988&gt;=Assumptions!$B$11,O1988&lt;&gt;"High",OR(N1988&gt;=Assumptions!$B$12,M1988&lt;=6)),"High","Standard")</x:f>
        <x:v>Standard</x:v>
      </x:c>
    </x:row>
    <x:row r="1989">
      <x:c r="A1989" t="str">
        <x:f>'Raw_Data'!A1989</x:f>
        <x:v>C01988</x:v>
      </x:c>
      <x:c r="B1989" t="n">
        <x:f>'Raw_Data'!B1989</x:f>
        <x:v>47</x:v>
      </x:c>
      <x:c r="C1989" s="30" t="n">
        <x:f>'Raw_Data'!C1989</x:f>
        <x:v>50236</x:v>
      </x:c>
      <x:c r="D1989" t="n">
        <x:f>'Raw_Data'!D1989</x:f>
        <x:v>676</x:v>
      </x:c>
      <x:c r="E1989" t="n">
        <x:f>'Raw_Data'!E1989</x:f>
        <x:v>13</x:v>
      </x:c>
      <x:c r="F1989" t="str">
        <x:f>PROPER(TRIM('Raw_Data'!F1989))</x:f>
        <x:v>Classic</x:v>
      </x:c>
      <x:c r="G1989" t="str">
        <x:f>PROPER(TRIM('Raw_Data'!G1989))</x:f>
        <x:v>Branch</x:v>
      </x:c>
      <x:c r="H1989" s="60" t="n">
        <x:f>'Raw_Data'!H1989</x:f>
        <x:v>5579</x:v>
      </x:c>
      <x:c r="I1989" s="60" t="n">
        <x:f>'Raw_Data'!I1989</x:f>
        <x:v>462.75</x:v>
      </x:c>
      <x:c r="J1989" s="32" t="n">
        <x:f>'Raw_Data'!J1989</x:f>
        <x:v>0.543</x:v>
      </x:c>
      <x:c r="K1989" s="32" t="n">
        <x:f>'Raw_Data'!K1989</x:f>
        <x:v>0.805</x:v>
      </x:c>
      <x:c r="L1989" t="n">
        <x:f>'Raw_Data'!L1989</x:f>
        <x:v>2</x:v>
      </x:c>
      <x:c r="M1989" t="n">
        <x:f>IF('Raw_Data'!M1989="",Assumptions!$B$15,'Raw_Data'!M1989)</x:f>
        <x:v>6</x:v>
      </x:c>
      <x:c r="N1989" s="32" t="n">
        <x:f>'Raw_Data'!N1989</x:f>
        <x:v>0.126</x:v>
      </x:c>
      <x:c r="O1989" t="str">
        <x:f>IF(OR(D1989&lt;620,L1989&gt;=2,J1989&gt;0.9),"High",IF(OR(D1989&lt;700,L1989=1,J1989&gt;0.75),"Medium","Low"))</x:f>
        <x:v>High</x:v>
      </x:c>
      <x:c r="P1989" s="30" t="n">
        <x:f>XLOOKUP(F1989,Assumptions!$A$4:$A$6,Assumptions!$B$4:$B$6)</x:f>
        <x:v>0</x:v>
      </x:c>
      <x:c r="Q1989" s="32" t="n">
        <x:f>XLOOKUP(F1989,Assumptions!$A$4:$A$6,Assumptions!$C$4:$C$6)</x:f>
        <x:v>0.229</x:v>
      </x:c>
      <x:c r="R1989" s="32" t="n">
        <x:f>XLOOKUP(F1989,Assumptions!$A$4:$A$6,Assumptions!$D$4:$D$6)</x:f>
        <x:v>0.015</x:v>
      </x:c>
      <x:c r="S1989" s="32" t="n">
        <x:f>XLOOKUP(F1989,Assumptions!$A$4:$A$6,Assumptions!$E$4:$E$6)</x:f>
        <x:v>0.0075</x:v>
      </x:c>
      <x:c r="T1989" s="32" t="n">
        <x:f>XLOOKUP(O1989,Assumptions!$H$4:$H$6,Assumptions!$I$4:$I$6)</x:f>
        <x:v>0.045</x:v>
      </x:c>
      <x:c r="U1989" s="30" t="n">
        <x:f>XLOOKUP(F1989,Assumptions!$A$4:$A$6,Assumptions!$F$4:$F$6)</x:f>
        <x:v>60</x:v>
      </x:c>
      <x:c r="V1989" s="60" t="n">
        <x:f>I1989*12</x:f>
        <x:v>5553</x:v>
      </x:c>
      <x:c r="W1989" s="60" t="n">
        <x:f>H1989*J1989*(1-K1989)*Q1989</x:f>
        <x:v>135.27772303499998</x:v>
      </x:c>
      <x:c r="X1989" s="60" t="n">
        <x:f>V1989*R1989</x:f>
        <x:v>83.295</x:v>
      </x:c>
      <x:c r="Y1989" s="60" t="n">
        <x:f>V1989*S1989</x:f>
        <x:v>41.6475</x:v>
      </x:c>
      <x:c r="Z1989" s="60" t="n">
        <x:f>H1989*J1989*T1989</x:f>
        <x:v>136.322865</x:v>
      </x:c>
      <x:c r="AA1989" s="60" t="n">
        <x:f>P1989+W1989+X1989-Y1989-Z1989-U1989</x:f>
        <x:v>-19.397641965000048</x:v>
      </x:c>
      <x:c r="AB1989" s="32" t="n">
        <x:f>IFERROR(AA1989/(P1989+W1989+X1989),0)</x:f>
        <x:v>-0.08874685594640239</x:v>
      </x:c>
      <x:c r="AC1989" t="n">
        <x:f>IF(O1989="High",0,IF(I1989&gt;=1800,3,IF(I1989&gt;=900,2,1))+IF(K1989&gt;=0.9,2,IF(K1989&gt;=0.75,1,0))+IF(J1989&lt;=0.7,2,IF(J1989&lt;=0.85,1,0))+IF(M1989&gt;=8,1,0))</x:f>
        <x:v>0</x:v>
      </x:c>
      <x:c r="AD1989" t="str">
        <x:f>IF(AND(O1989&lt;&gt;"High",AC1989&gt;=Assumptions!$B$10,AA1989&gt;0),"Priority Growth",IF(AND(O1989="Low",AA1989&gt;0),"Maintain","Watch"))</x:f>
        <x:v>Watch</x:v>
      </x:c>
      <x:c r="AE1989" s="60" t="n">
        <x:f>MAX(AA1989,0)*N1989</x:f>
        <x:v>0</x:v>
      </x:c>
      <x:c r="AF1989" t="str">
        <x:f>IF(AND(AA1989&gt;=Assumptions!$B$11,O1989&lt;&gt;"High",OR(N1989&gt;=Assumptions!$B$12,M1989&lt;=6)),"High","Standard")</x:f>
        <x:v>Standard</x:v>
      </x:c>
    </x:row>
    <x:row r="1990">
      <x:c r="A1990" t="str">
        <x:f>'Raw_Data'!A1990</x:f>
        <x:v>C01989</x:v>
      </x:c>
      <x:c r="B1990" t="n">
        <x:f>'Raw_Data'!B1990</x:f>
        <x:v>31</x:v>
      </x:c>
      <x:c r="C1990" s="30" t="n">
        <x:f>'Raw_Data'!C1990</x:f>
        <x:v>84258</x:v>
      </x:c>
      <x:c r="D1990" t="n">
        <x:f>'Raw_Data'!D1990</x:f>
        <x:v>641</x:v>
      </x:c>
      <x:c r="E1990" t="n">
        <x:f>'Raw_Data'!E1990</x:f>
        <x:v>8</x:v>
      </x:c>
      <x:c r="F1990" t="str">
        <x:f>PROPER(TRIM('Raw_Data'!F1990))</x:f>
        <x:v>Gold</x:v>
      </x:c>
      <x:c r="G1990" t="str">
        <x:f>PROPER(TRIM('Raw_Data'!G1990))</x:f>
        <x:v>Digital</x:v>
      </x:c>
      <x:c r="H1990" s="60" t="n">
        <x:f>'Raw_Data'!H1990</x:f>
        <x:v>9247</x:v>
      </x:c>
      <x:c r="I1990" s="60" t="n">
        <x:f>'Raw_Data'!I1990</x:f>
        <x:v>1142.37</x:v>
      </x:c>
      <x:c r="J1990" s="32" t="n">
        <x:f>'Raw_Data'!J1990</x:f>
        <x:v>0.496</x:v>
      </x:c>
      <x:c r="K1990" s="32" t="n">
        <x:f>'Raw_Data'!K1990</x:f>
        <x:v>0.699</x:v>
      </x:c>
      <x:c r="L1990" t="n">
        <x:f>'Raw_Data'!L1990</x:f>
        <x:v>1</x:v>
      </x:c>
      <x:c r="M1990" t="n">
        <x:f>IF('Raw_Data'!M1990="",Assumptions!$B$15,'Raw_Data'!M1990)</x:f>
        <x:v>7</x:v>
      </x:c>
      <x:c r="N1990" s="32" t="n">
        <x:f>'Raw_Data'!N1990</x:f>
        <x:v>0.111</x:v>
      </x:c>
      <x:c r="O1990" t="str">
        <x:f>IF(OR(D1990&lt;620,L1990&gt;=2,J1990&gt;0.9),"High",IF(OR(D1990&lt;700,L1990=1,J1990&gt;0.75),"Medium","Low"))</x:f>
        <x:v>Medium</x:v>
      </x:c>
      <x:c r="P1990" s="30" t="n">
        <x:f>XLOOKUP(F1990,Assumptions!$A$4:$A$6,Assumptions!$B$4:$B$6)</x:f>
        <x:v>95</x:v>
      </x:c>
      <x:c r="Q1990" s="32" t="n">
        <x:f>XLOOKUP(F1990,Assumptions!$A$4:$A$6,Assumptions!$C$4:$C$6)</x:f>
        <x:v>0.219</x:v>
      </x:c>
      <x:c r="R1990" s="32" t="n">
        <x:f>XLOOKUP(F1990,Assumptions!$A$4:$A$6,Assumptions!$D$4:$D$6)</x:f>
        <x:v>0.016</x:v>
      </x:c>
      <x:c r="S1990" s="32" t="n">
        <x:f>XLOOKUP(F1990,Assumptions!$A$4:$A$6,Assumptions!$E$4:$E$6)</x:f>
        <x:v>0.01</x:v>
      </x:c>
      <x:c r="T1990" s="32" t="n">
        <x:f>XLOOKUP(O1990,Assumptions!$H$4:$H$6,Assumptions!$I$4:$I$6)</x:f>
        <x:v>0.012</x:v>
      </x:c>
      <x:c r="U1990" s="30" t="n">
        <x:f>XLOOKUP(F1990,Assumptions!$A$4:$A$6,Assumptions!$F$4:$F$6)</x:f>
        <x:v>90</x:v>
      </x:c>
      <x:c r="V1990" s="60" t="n">
        <x:f>I1990*12</x:f>
        <x:v>13708.439999999999</x:v>
      </x:c>
      <x:c r="W1990" s="60" t="n">
        <x:f>H1990*J1990*(1-K1990)*Q1990</x:f>
        <x:v>302.33828452800003</x:v>
      </x:c>
      <x:c r="X1990" s="60" t="n">
        <x:f>V1990*R1990</x:f>
        <x:v>219.33504</x:v>
      </x:c>
      <x:c r="Y1990" s="60" t="n">
        <x:f>V1990*S1990</x:f>
        <x:v>137.0844</x:v>
      </x:c>
      <x:c r="Z1990" s="60" t="n">
        <x:f>H1990*J1990*T1990</x:f>
        <x:v>55.038143999999996</x:v>
      </x:c>
      <x:c r="AA1990" s="60" t="n">
        <x:f>P1990+W1990+X1990-Y1990-Z1990-U1990</x:f>
        <x:v>334.550780528</x:v>
      </x:c>
      <x:c r="AB1990" s="32" t="n">
        <x:f>IFERROR(AA1990/(P1990+W1990+X1990),0)</x:f>
        <x:v>0.5425089220197165</x:v>
      </x:c>
      <x:c r="AC1990" t="n">
        <x:f>IF(O1990="High",0,IF(I1990&gt;=1800,3,IF(I1990&gt;=900,2,1))+IF(K1990&gt;=0.9,2,IF(K1990&gt;=0.75,1,0))+IF(J1990&lt;=0.7,2,IF(J1990&lt;=0.85,1,0))+IF(M1990&gt;=8,1,0))</x:f>
        <x:v>4</x:v>
      </x:c>
      <x:c r="AD1990" t="str">
        <x:f>IF(AND(O1990&lt;&gt;"High",AC1990&gt;=Assumptions!$B$10,AA1990&gt;0),"Priority Growth",IF(AND(O1990="Low",AA1990&gt;0),"Maintain","Watch"))</x:f>
        <x:v>Watch</x:v>
      </x:c>
      <x:c r="AE1990" s="60" t="n">
        <x:f>MAX(AA1990,0)*N1990</x:f>
        <x:v>37.135136638608</x:v>
      </x:c>
      <x:c r="AF1990" t="str">
        <x:f>IF(AND(AA1990&gt;=Assumptions!$B$11,O1990&lt;&gt;"High",OR(N1990&gt;=Assumptions!$B$12,M1990&lt;=6)),"High","Standard")</x:f>
        <x:v>Standard</x:v>
      </x:c>
    </x:row>
    <x:row r="1991">
      <x:c r="A1991" t="str">
        <x:f>'Raw_Data'!A1991</x:f>
        <x:v>C01990</x:v>
      </x:c>
      <x:c r="B1991" t="n">
        <x:f>'Raw_Data'!B1991</x:f>
        <x:v>21</x:v>
      </x:c>
      <x:c r="C1991" s="30" t="n">
        <x:f>'Raw_Data'!C1991</x:f>
        <x:v>52157</x:v>
      </x:c>
      <x:c r="D1991" t="n">
        <x:f>'Raw_Data'!D1991</x:f>
        <x:v>711</x:v>
      </x:c>
      <x:c r="E1991" t="n">
        <x:f>'Raw_Data'!E1991</x:f>
        <x:v>21</x:v>
      </x:c>
      <x:c r="F1991" t="str">
        <x:f>PROPER(TRIM('Raw_Data'!F1991))</x:f>
        <x:v>Gold</x:v>
      </x:c>
      <x:c r="G1991" t="str">
        <x:f>PROPER(TRIM('Raw_Data'!G1991))</x:f>
        <x:v>Digital</x:v>
      </x:c>
      <x:c r="H1991" s="60" t="n">
        <x:f>'Raw_Data'!H1991</x:f>
        <x:v>6951</x:v>
      </x:c>
      <x:c r="I1991" s="60" t="n">
        <x:f>'Raw_Data'!I1991</x:f>
        <x:v>936.3</x:v>
      </x:c>
      <x:c r="J1991" s="32" t="n">
        <x:f>'Raw_Data'!J1991</x:f>
        <x:v>0.314</x:v>
      </x:c>
      <x:c r="K1991" s="32" t="n">
        <x:f>'Raw_Data'!K1991</x:f>
        <x:v>0.661</x:v>
      </x:c>
      <x:c r="L1991" t="n">
        <x:f>'Raw_Data'!L1991</x:f>
        <x:v>0</x:v>
      </x:c>
      <x:c r="M1991" t="n">
        <x:f>IF('Raw_Data'!M1991="",Assumptions!$B$15,'Raw_Data'!M1991)</x:f>
        <x:v>10</x:v>
      </x:c>
      <x:c r="N1991" s="32" t="n">
        <x:f>'Raw_Data'!N1991</x:f>
        <x:v>0.02</x:v>
      </x:c>
      <x:c r="O1991" t="str">
        <x:f>IF(OR(D1991&lt;620,L1991&gt;=2,J1991&gt;0.9),"High",IF(OR(D1991&lt;700,L1991=1,J1991&gt;0.75),"Medium","Low"))</x:f>
        <x:v>Low</x:v>
      </x:c>
      <x:c r="P1991" s="30" t="n">
        <x:f>XLOOKUP(F1991,Assumptions!$A$4:$A$6,Assumptions!$B$4:$B$6)</x:f>
        <x:v>95</x:v>
      </x:c>
      <x:c r="Q1991" s="32" t="n">
        <x:f>XLOOKUP(F1991,Assumptions!$A$4:$A$6,Assumptions!$C$4:$C$6)</x:f>
        <x:v>0.219</x:v>
      </x:c>
      <x:c r="R1991" s="32" t="n">
        <x:f>XLOOKUP(F1991,Assumptions!$A$4:$A$6,Assumptions!$D$4:$D$6)</x:f>
        <x:v>0.016</x:v>
      </x:c>
      <x:c r="S1991" s="32" t="n">
        <x:f>XLOOKUP(F1991,Assumptions!$A$4:$A$6,Assumptions!$E$4:$E$6)</x:f>
        <x:v>0.01</x:v>
      </x:c>
      <x:c r="T1991" s="32" t="n">
        <x:f>XLOOKUP(O1991,Assumptions!$H$4:$H$6,Assumptions!$I$4:$I$6)</x:f>
        <x:v>0.0035</x:v>
      </x:c>
      <x:c r="U1991" s="30" t="n">
        <x:f>XLOOKUP(F1991,Assumptions!$A$4:$A$6,Assumptions!$F$4:$F$6)</x:f>
        <x:v>90</x:v>
      </x:c>
      <x:c r="V1991" s="60" t="n">
        <x:f>I1991*12</x:f>
        <x:v>11235.599999999999</x:v>
      </x:c>
      <x:c r="W1991" s="60" t="n">
        <x:f>H1991*J1991*(1-K1991)*Q1991</x:f>
        <x:v>162.039445974</x:v>
      </x:c>
      <x:c r="X1991" s="60" t="n">
        <x:f>V1991*R1991</x:f>
        <x:v>179.76959999999997</x:v>
      </x:c>
      <x:c r="Y1991" s="60" t="n">
        <x:f>V1991*S1991</x:f>
        <x:v>112.356</x:v>
      </x:c>
      <x:c r="Z1991" s="60" t="n">
        <x:f>H1991*J1991*T1991</x:f>
        <x:v>7.639149000000001</x:v>
      </x:c>
      <x:c r="AA1991" s="60" t="n">
        <x:f>P1991+W1991+X1991-Y1991-Z1991-U1991</x:f>
        <x:v>226.813896974</x:v>
      </x:c>
      <x:c r="AB1991" s="32" t="n">
        <x:f>IFERROR(AA1991/(P1991+W1991+X1991),0)</x:f>
        <x:v>0.5192518311250829</x:v>
      </x:c>
      <x:c r="AC1991" t="n">
        <x:f>IF(O1991="High",0,IF(I1991&gt;=1800,3,IF(I1991&gt;=900,2,1))+IF(K1991&gt;=0.9,2,IF(K1991&gt;=0.75,1,0))+IF(J1991&lt;=0.7,2,IF(J1991&lt;=0.85,1,0))+IF(M1991&gt;=8,1,0))</x:f>
        <x:v>5</x:v>
      </x:c>
      <x:c r="AD1991" t="str">
        <x:f>IF(AND(O1991&lt;&gt;"High",AC1991&gt;=Assumptions!$B$10,AA1991&gt;0),"Priority Growth",IF(AND(O1991="Low",AA1991&gt;0),"Maintain","Watch"))</x:f>
        <x:v>Maintain</x:v>
      </x:c>
      <x:c r="AE1991" s="60" t="n">
        <x:f>MAX(AA1991,0)*N1991</x:f>
        <x:v>4.53627793948</x:v>
      </x:c>
      <x:c r="AF1991" t="str">
        <x:f>IF(AND(AA1991&gt;=Assumptions!$B$11,O1991&lt;&gt;"High",OR(N1991&gt;=Assumptions!$B$12,M1991&lt;=6)),"High","Standard")</x:f>
        <x:v>Standard</x:v>
      </x:c>
    </x:row>
    <x:row r="1992">
      <x:c r="A1992" t="str">
        <x:f>'Raw_Data'!A1992</x:f>
        <x:v>C01991</x:v>
      </x:c>
      <x:c r="B1992" t="n">
        <x:f>'Raw_Data'!B1992</x:f>
        <x:v>22</x:v>
      </x:c>
      <x:c r="C1992" s="30" t="n">
        <x:f>'Raw_Data'!C1992</x:f>
        <x:v>77659</x:v>
      </x:c>
      <x:c r="D1992" t="n">
        <x:f>'Raw_Data'!D1992</x:f>
        <x:v>763</x:v>
      </x:c>
      <x:c r="E1992" t="n">
        <x:f>'Raw_Data'!E1992</x:f>
        <x:v>80</x:v>
      </x:c>
      <x:c r="F1992" t="str">
        <x:f>PROPER(TRIM('Raw_Data'!F1992))</x:f>
        <x:v>Gold</x:v>
      </x:c>
      <x:c r="G1992" t="str">
        <x:f>PROPER(TRIM('Raw_Data'!G1992))</x:f>
        <x:v>Digital</x:v>
      </x:c>
      <x:c r="H1992" s="60" t="n">
        <x:f>'Raw_Data'!H1992</x:f>
        <x:v>14596</x:v>
      </x:c>
      <x:c r="I1992" s="60" t="n">
        <x:f>'Raw_Data'!I1992</x:f>
        <x:v>1100.42</x:v>
      </x:c>
      <x:c r="J1992" s="32" t="n">
        <x:f>'Raw_Data'!J1992</x:f>
        <x:v>0.271</x:v>
      </x:c>
      <x:c r="K1992" s="32" t="n">
        <x:f>'Raw_Data'!K1992</x:f>
        <x:v>0.782</x:v>
      </x:c>
      <x:c r="L1992" t="n">
        <x:f>'Raw_Data'!L1992</x:f>
        <x:v>0</x:v>
      </x:c>
      <x:c r="M1992" t="n">
        <x:f>IF('Raw_Data'!M1992="",Assumptions!$B$15,'Raw_Data'!M1992)</x:f>
        <x:v>8</x:v>
      </x:c>
      <x:c r="N1992" s="32" t="n">
        <x:f>'Raw_Data'!N1992</x:f>
        <x:v>0.041</x:v>
      </x:c>
      <x:c r="O1992" t="str">
        <x:f>IF(OR(D1992&lt;620,L1992&gt;=2,J1992&gt;0.9),"High",IF(OR(D1992&lt;700,L1992=1,J1992&gt;0.75),"Medium","Low"))</x:f>
        <x:v>Low</x:v>
      </x:c>
      <x:c r="P1992" s="30" t="n">
        <x:f>XLOOKUP(F1992,Assumptions!$A$4:$A$6,Assumptions!$B$4:$B$6)</x:f>
        <x:v>95</x:v>
      </x:c>
      <x:c r="Q1992" s="32" t="n">
        <x:f>XLOOKUP(F1992,Assumptions!$A$4:$A$6,Assumptions!$C$4:$C$6)</x:f>
        <x:v>0.219</x:v>
      </x:c>
      <x:c r="R1992" s="32" t="n">
        <x:f>XLOOKUP(F1992,Assumptions!$A$4:$A$6,Assumptions!$D$4:$D$6)</x:f>
        <x:v>0.016</x:v>
      </x:c>
      <x:c r="S1992" s="32" t="n">
        <x:f>XLOOKUP(F1992,Assumptions!$A$4:$A$6,Assumptions!$E$4:$E$6)</x:f>
        <x:v>0.01</x:v>
      </x:c>
      <x:c r="T1992" s="32" t="n">
        <x:f>XLOOKUP(O1992,Assumptions!$H$4:$H$6,Assumptions!$I$4:$I$6)</x:f>
        <x:v>0.0035</x:v>
      </x:c>
      <x:c r="U1992" s="30" t="n">
        <x:f>XLOOKUP(F1992,Assumptions!$A$4:$A$6,Assumptions!$F$4:$F$6)</x:f>
        <x:v>90</x:v>
      </x:c>
      <x:c r="V1992" s="60" t="n">
        <x:f>I1992*12</x:f>
        <x:v>13205.04</x:v>
      </x:c>
      <x:c r="W1992" s="60" t="n">
        <x:f>H1992*J1992*(1-K1992)*Q1992</x:f>
        <x:v>188.844244872</x:v>
      </x:c>
      <x:c r="X1992" s="60" t="n">
        <x:f>V1992*R1992</x:f>
        <x:v>211.28064</x:v>
      </x:c>
      <x:c r="Y1992" s="60" t="n">
        <x:f>V1992*S1992</x:f>
        <x:v>132.05040000000002</x:v>
      </x:c>
      <x:c r="Z1992" s="60" t="n">
        <x:f>H1992*J1992*T1992</x:f>
        <x:v>13.844306000000001</x:v>
      </x:c>
      <x:c r="AA1992" s="60" t="n">
        <x:f>P1992+W1992+X1992-Y1992-Z1992-U1992</x:f>
        <x:v>259.23017887199995</x:v>
      </x:c>
      <x:c r="AB1992" s="32" t="n">
        <x:f>IFERROR(AA1992/(P1992+W1992+X1992),0)</x:f>
        <x:v>0.5235652393820123</x:v>
      </x:c>
      <x:c r="AC1992" t="n">
        <x:f>IF(O1992="High",0,IF(I1992&gt;=1800,3,IF(I1992&gt;=900,2,1))+IF(K1992&gt;=0.9,2,IF(K1992&gt;=0.75,1,0))+IF(J1992&lt;=0.7,2,IF(J1992&lt;=0.85,1,0))+IF(M1992&gt;=8,1,0))</x:f>
        <x:v>6</x:v>
      </x:c>
      <x:c r="AD1992" t="str">
        <x:f>IF(AND(O1992&lt;&gt;"High",AC1992&gt;=Assumptions!$B$10,AA1992&gt;0),"Priority Growth",IF(AND(O1992="Low",AA1992&gt;0),"Maintain","Watch"))</x:f>
        <x:v>Priority Growth</x:v>
      </x:c>
      <x:c r="AE1992" s="60" t="n">
        <x:f>MAX(AA1992,0)*N1992</x:f>
        <x:v>10.628437333751998</x:v>
      </x:c>
      <x:c r="AF1992" t="str">
        <x:f>IF(AND(AA1992&gt;=Assumptions!$B$11,O1992&lt;&gt;"High",OR(N1992&gt;=Assumptions!$B$12,M1992&lt;=6)),"High","Standard")</x:f>
        <x:v>Standard</x:v>
      </x:c>
    </x:row>
    <x:row r="1993">
      <x:c r="A1993" t="str">
        <x:f>'Raw_Data'!A1993</x:f>
        <x:v>C01992</x:v>
      </x:c>
      <x:c r="B1993" t="n">
        <x:f>'Raw_Data'!B1993</x:f>
        <x:v>26</x:v>
      </x:c>
      <x:c r="C1993" s="30" t="n">
        <x:f>'Raw_Data'!C1993</x:f>
        <x:v>96610</x:v>
      </x:c>
      <x:c r="D1993" t="n">
        <x:f>'Raw_Data'!D1993</x:f>
        <x:v>634</x:v>
      </x:c>
      <x:c r="E1993" t="n">
        <x:f>'Raw_Data'!E1993</x:f>
        <x:v>64</x:v>
      </x:c>
      <x:c r="F1993" t="str">
        <x:f>PROPER(TRIM('Raw_Data'!F1993))</x:f>
        <x:v>Gold</x:v>
      </x:c>
      <x:c r="G1993" t="str">
        <x:f>PROPER(TRIM('Raw_Data'!G1993))</x:f>
        <x:v>Direct Mail</x:v>
      </x:c>
      <x:c r="H1993" s="60" t="n">
        <x:f>'Raw_Data'!H1993</x:f>
        <x:v>13642</x:v>
      </x:c>
      <x:c r="I1993" s="60" t="n">
        <x:f>'Raw_Data'!I1993</x:f>
        <x:v>1585.41</x:v>
      </x:c>
      <x:c r="J1993" s="32" t="n">
        <x:f>'Raw_Data'!J1993</x:f>
        <x:v>0.616</x:v>
      </x:c>
      <x:c r="K1993" s="32" t="n">
        <x:f>'Raw_Data'!K1993</x:f>
        <x:v>0.823</x:v>
      </x:c>
      <x:c r="L1993" t="n">
        <x:f>'Raw_Data'!L1993</x:f>
        <x:v>0</x:v>
      </x:c>
      <x:c r="M1993" t="n">
        <x:f>IF('Raw_Data'!M1993="",Assumptions!$B$15,'Raw_Data'!M1993)</x:f>
        <x:v>8</x:v>
      </x:c>
      <x:c r="N1993" s="32" t="n">
        <x:f>'Raw_Data'!N1993</x:f>
        <x:v>0.059</x:v>
      </x:c>
      <x:c r="O1993" t="str">
        <x:f>IF(OR(D1993&lt;620,L1993&gt;=2,J1993&gt;0.9),"High",IF(OR(D1993&lt;700,L1993=1,J1993&gt;0.75),"Medium","Low"))</x:f>
        <x:v>Medium</x:v>
      </x:c>
      <x:c r="P1993" s="30" t="n">
        <x:f>XLOOKUP(F1993,Assumptions!$A$4:$A$6,Assumptions!$B$4:$B$6)</x:f>
        <x:v>95</x:v>
      </x:c>
      <x:c r="Q1993" s="32" t="n">
        <x:f>XLOOKUP(F1993,Assumptions!$A$4:$A$6,Assumptions!$C$4:$C$6)</x:f>
        <x:v>0.219</x:v>
      </x:c>
      <x:c r="R1993" s="32" t="n">
        <x:f>XLOOKUP(F1993,Assumptions!$A$4:$A$6,Assumptions!$D$4:$D$6)</x:f>
        <x:v>0.016</x:v>
      </x:c>
      <x:c r="S1993" s="32" t="n">
        <x:f>XLOOKUP(F1993,Assumptions!$A$4:$A$6,Assumptions!$E$4:$E$6)</x:f>
        <x:v>0.01</x:v>
      </x:c>
      <x:c r="T1993" s="32" t="n">
        <x:f>XLOOKUP(O1993,Assumptions!$H$4:$H$6,Assumptions!$I$4:$I$6)</x:f>
        <x:v>0.012</x:v>
      </x:c>
      <x:c r="U1993" s="30" t="n">
        <x:f>XLOOKUP(F1993,Assumptions!$A$4:$A$6,Assumptions!$F$4:$F$6)</x:f>
        <x:v>90</x:v>
      </x:c>
      <x:c r="V1993" s="60" t="n">
        <x:f>I1993*12</x:f>
        <x:v>19024.920000000002</x:v>
      </x:c>
      <x:c r="W1993" s="60" t="n">
        <x:f>H1993*J1993*(1-K1993)*Q1993</x:f>
        <x:v>325.7437851360001</x:v>
      </x:c>
      <x:c r="X1993" s="60" t="n">
        <x:f>V1993*R1993</x:f>
        <x:v>304.39872</x:v>
      </x:c>
      <x:c r="Y1993" s="60" t="n">
        <x:f>V1993*S1993</x:f>
        <x:v>190.24920000000003</x:v>
      </x:c>
      <x:c r="Z1993" s="60" t="n">
        <x:f>H1993*J1993*T1993</x:f>
        <x:v>100.841664</x:v>
      </x:c>
      <x:c r="AA1993" s="60" t="n">
        <x:f>P1993+W1993+X1993-Y1993-Z1993-U1993</x:f>
        <x:v>344.0516411360002</x:v>
      </x:c>
      <x:c r="AB1993" s="32" t="n">
        <x:f>IFERROR(AA1993/(P1993+W1993+X1993),0)</x:f>
        <x:v>0.47446072833845737</x:v>
      </x:c>
      <x:c r="AC1993" t="n">
        <x:f>IF(O1993="High",0,IF(I1993&gt;=1800,3,IF(I1993&gt;=900,2,1))+IF(K1993&gt;=0.9,2,IF(K1993&gt;=0.75,1,0))+IF(J1993&lt;=0.7,2,IF(J1993&lt;=0.85,1,0))+IF(M1993&gt;=8,1,0))</x:f>
        <x:v>6</x:v>
      </x:c>
      <x:c r="AD1993" t="str">
        <x:f>IF(AND(O1993&lt;&gt;"High",AC1993&gt;=Assumptions!$B$10,AA1993&gt;0),"Priority Growth",IF(AND(O1993="Low",AA1993&gt;0),"Maintain","Watch"))</x:f>
        <x:v>Priority Growth</x:v>
      </x:c>
      <x:c r="AE1993" s="60" t="n">
        <x:f>MAX(AA1993,0)*N1993</x:f>
        <x:v>20.29904682702401</x:v>
      </x:c>
      <x:c r="AF1993" t="str">
        <x:f>IF(AND(AA1993&gt;=Assumptions!$B$11,O1993&lt;&gt;"High",OR(N1993&gt;=Assumptions!$B$12,M1993&lt;=6)),"High","Standard")</x:f>
        <x:v>Standard</x:v>
      </x:c>
    </x:row>
    <x:row r="1994">
      <x:c r="A1994" t="str">
        <x:f>'Raw_Data'!A1994</x:f>
        <x:v>C01993</x:v>
      </x:c>
      <x:c r="B1994" t="n">
        <x:f>'Raw_Data'!B1994</x:f>
        <x:v>60</x:v>
      </x:c>
      <x:c r="C1994" s="30" t="n">
        <x:f>'Raw_Data'!C1994</x:f>
        <x:v>65095</x:v>
      </x:c>
      <x:c r="D1994" t="n">
        <x:f>'Raw_Data'!D1994</x:f>
        <x:v>675</x:v>
      </x:c>
      <x:c r="E1994" t="n">
        <x:f>'Raw_Data'!E1994</x:f>
        <x:v>69</x:v>
      </x:c>
      <x:c r="F1994" t="str">
        <x:f>PROPER(TRIM('Raw_Data'!F1994))</x:f>
        <x:v>Classic</x:v>
      </x:c>
      <x:c r="G1994" t="str">
        <x:f>PROPER(TRIM('Raw_Data'!G1994))</x:f>
        <x:v>Digital</x:v>
      </x:c>
      <x:c r="H1994" s="60" t="n">
        <x:f>'Raw_Data'!H1994</x:f>
        <x:v>8456</x:v>
      </x:c>
      <x:c r="I1994" s="60" t="n">
        <x:f>'Raw_Data'!I1994</x:f>
        <x:v>802.1</x:v>
      </x:c>
      <x:c r="J1994" s="32" t="n">
        <x:f>'Raw_Data'!J1994</x:f>
        <x:v>0.321</x:v>
      </x:c>
      <x:c r="K1994" s="32" t="n">
        <x:f>'Raw_Data'!K1994</x:f>
        <x:v>0.704</x:v>
      </x:c>
      <x:c r="L1994" t="n">
        <x:f>'Raw_Data'!L1994</x:f>
        <x:v>0</x:v>
      </x:c>
      <x:c r="M1994" t="n">
        <x:f>IF('Raw_Data'!M1994="",Assumptions!$B$15,'Raw_Data'!M1994)</x:f>
        <x:v>7</x:v>
      </x:c>
      <x:c r="N1994" s="32" t="n">
        <x:f>'Raw_Data'!N1994</x:f>
        <x:v>0.103</x:v>
      </x:c>
      <x:c r="O1994" t="str">
        <x:f>IF(OR(D1994&lt;620,L1994&gt;=2,J1994&gt;0.9),"High",IF(OR(D1994&lt;700,L1994=1,J1994&gt;0.75),"Medium","Low"))</x:f>
        <x:v>Medium</x:v>
      </x:c>
      <x:c r="P1994" s="30" t="n">
        <x:f>XLOOKUP(F1994,Assumptions!$A$4:$A$6,Assumptions!$B$4:$B$6)</x:f>
        <x:v>0</x:v>
      </x:c>
      <x:c r="Q1994" s="32" t="n">
        <x:f>XLOOKUP(F1994,Assumptions!$A$4:$A$6,Assumptions!$C$4:$C$6)</x:f>
        <x:v>0.229</x:v>
      </x:c>
      <x:c r="R1994" s="32" t="n">
        <x:f>XLOOKUP(F1994,Assumptions!$A$4:$A$6,Assumptions!$D$4:$D$6)</x:f>
        <x:v>0.015</x:v>
      </x:c>
      <x:c r="S1994" s="32" t="n">
        <x:f>XLOOKUP(F1994,Assumptions!$A$4:$A$6,Assumptions!$E$4:$E$6)</x:f>
        <x:v>0.0075</x:v>
      </x:c>
      <x:c r="T1994" s="32" t="n">
        <x:f>XLOOKUP(O1994,Assumptions!$H$4:$H$6,Assumptions!$I$4:$I$6)</x:f>
        <x:v>0.012</x:v>
      </x:c>
      <x:c r="U1994" s="30" t="n">
        <x:f>XLOOKUP(F1994,Assumptions!$A$4:$A$6,Assumptions!$F$4:$F$6)</x:f>
        <x:v>60</x:v>
      </x:c>
      <x:c r="V1994" s="60" t="n">
        <x:f>I1994*12</x:f>
        <x:v>9625.2</x:v>
      </x:c>
      <x:c r="W1994" s="60" t="n">
        <x:f>H1994*J1994*(1-K1994)*Q1994</x:f>
        <x:v>183.99126278400004</x:v>
      </x:c>
      <x:c r="X1994" s="60" t="n">
        <x:f>V1994*R1994</x:f>
        <x:v>144.37800000000001</x:v>
      </x:c>
      <x:c r="Y1994" s="60" t="n">
        <x:f>V1994*S1994</x:f>
        <x:v>72.18900000000001</x:v>
      </x:c>
      <x:c r="Z1994" s="60" t="n">
        <x:f>H1994*J1994*T1994</x:f>
        <x:v>32.572512</x:v>
      </x:c>
      <x:c r="AA1994" s="60" t="n">
        <x:f>P1994+W1994+X1994-Y1994-Z1994-U1994</x:f>
        <x:v>163.60775078400002</x:v>
      </x:c>
      <x:c r="AB1994" s="32" t="n">
        <x:f>IFERROR(AA1994/(P1994+W1994+X1994),0)</x:f>
        <x:v>0.4982431954711319</x:v>
      </x:c>
      <x:c r="AC1994" t="n">
        <x:f>IF(O1994="High",0,IF(I1994&gt;=1800,3,IF(I1994&gt;=900,2,1))+IF(K1994&gt;=0.9,2,IF(K1994&gt;=0.75,1,0))+IF(J1994&lt;=0.7,2,IF(J1994&lt;=0.85,1,0))+IF(M1994&gt;=8,1,0))</x:f>
        <x:v>3</x:v>
      </x:c>
      <x:c r="AD1994" t="str">
        <x:f>IF(AND(O1994&lt;&gt;"High",AC1994&gt;=Assumptions!$B$10,AA1994&gt;0),"Priority Growth",IF(AND(O1994="Low",AA1994&gt;0),"Maintain","Watch"))</x:f>
        <x:v>Watch</x:v>
      </x:c>
      <x:c r="AE1994" s="60" t="n">
        <x:f>MAX(AA1994,0)*N1994</x:f>
        <x:v>16.851598330752</x:v>
      </x:c>
      <x:c r="AF1994" t="str">
        <x:f>IF(AND(AA1994&gt;=Assumptions!$B$11,O1994&lt;&gt;"High",OR(N1994&gt;=Assumptions!$B$12,M1994&lt;=6)),"High","Standard")</x:f>
        <x:v>Standard</x:v>
      </x:c>
    </x:row>
    <x:row r="1995">
      <x:c r="A1995" t="str">
        <x:f>'Raw_Data'!A1995</x:f>
        <x:v>C01994</x:v>
      </x:c>
      <x:c r="B1995" t="n">
        <x:f>'Raw_Data'!B1995</x:f>
        <x:v>22</x:v>
      </x:c>
      <x:c r="C1995" s="30" t="n">
        <x:f>'Raw_Data'!C1995</x:f>
        <x:v>38844</x:v>
      </x:c>
      <x:c r="D1995" t="n">
        <x:f>'Raw_Data'!D1995</x:f>
        <x:v>619</x:v>
      </x:c>
      <x:c r="E1995" t="n">
        <x:f>'Raw_Data'!E1995</x:f>
        <x:v>109</x:v>
      </x:c>
      <x:c r="F1995" t="str">
        <x:f>PROPER(TRIM('Raw_Data'!F1995))</x:f>
        <x:v>Classic</x:v>
      </x:c>
      <x:c r="G1995" t="str">
        <x:f>PROPER(TRIM('Raw_Data'!G1995))</x:f>
        <x:v>Digital</x:v>
      </x:c>
      <x:c r="H1995" s="60" t="n">
        <x:f>'Raw_Data'!H1995</x:f>
        <x:v>1000</x:v>
      </x:c>
      <x:c r="I1995" s="60" t="n">
        <x:f>'Raw_Data'!I1995</x:f>
        <x:v>355.21</x:v>
      </x:c>
      <x:c r="J1995" s="32" t="n">
        <x:f>'Raw_Data'!J1995</x:f>
        <x:v>0.49</x:v>
      </x:c>
      <x:c r="K1995" s="32" t="n">
        <x:f>'Raw_Data'!K1995</x:f>
        <x:v>0.685</x:v>
      </x:c>
      <x:c r="L1995" t="n">
        <x:f>'Raw_Data'!L1995</x:f>
        <x:v>0</x:v>
      </x:c>
      <x:c r="M1995" t="n">
        <x:f>IF('Raw_Data'!M1995="",Assumptions!$B$15,'Raw_Data'!M1995)</x:f>
        <x:v>7</x:v>
      </x:c>
      <x:c r="N1995" s="32" t="n">
        <x:f>'Raw_Data'!N1995</x:f>
        <x:v>0.142</x:v>
      </x:c>
      <x:c r="O1995" t="str">
        <x:f>IF(OR(D1995&lt;620,L1995&gt;=2,J1995&gt;0.9),"High",IF(OR(D1995&lt;700,L1995=1,J1995&gt;0.75),"Medium","Low"))</x:f>
        <x:v>High</x:v>
      </x:c>
      <x:c r="P1995" s="30" t="n">
        <x:f>XLOOKUP(F1995,Assumptions!$A$4:$A$6,Assumptions!$B$4:$B$6)</x:f>
        <x:v>0</x:v>
      </x:c>
      <x:c r="Q1995" s="32" t="n">
        <x:f>XLOOKUP(F1995,Assumptions!$A$4:$A$6,Assumptions!$C$4:$C$6)</x:f>
        <x:v>0.229</x:v>
      </x:c>
      <x:c r="R1995" s="32" t="n">
        <x:f>XLOOKUP(F1995,Assumptions!$A$4:$A$6,Assumptions!$D$4:$D$6)</x:f>
        <x:v>0.015</x:v>
      </x:c>
      <x:c r="S1995" s="32" t="n">
        <x:f>XLOOKUP(F1995,Assumptions!$A$4:$A$6,Assumptions!$E$4:$E$6)</x:f>
        <x:v>0.0075</x:v>
      </x:c>
      <x:c r="T1995" s="32" t="n">
        <x:f>XLOOKUP(O1995,Assumptions!$H$4:$H$6,Assumptions!$I$4:$I$6)</x:f>
        <x:v>0.045</x:v>
      </x:c>
      <x:c r="U1995" s="30" t="n">
        <x:f>XLOOKUP(F1995,Assumptions!$A$4:$A$6,Assumptions!$F$4:$F$6)</x:f>
        <x:v>60</x:v>
      </x:c>
      <x:c r="V1995" s="60" t="n">
        <x:f>I1995*12</x:f>
        <x:v>4262.5199999999995</x:v>
      </x:c>
      <x:c r="W1995" s="60" t="n">
        <x:f>H1995*J1995*(1-K1995)*Q1995</x:f>
        <x:v>35.346149999999994</x:v>
      </x:c>
      <x:c r="X1995" s="60" t="n">
        <x:f>V1995*R1995</x:f>
        <x:v>63.93779999999999</x:v>
      </x:c>
      <x:c r="Y1995" s="60" t="n">
        <x:f>V1995*S1995</x:f>
        <x:v>31.968899999999994</x:v>
      </x:c>
      <x:c r="Z1995" s="60" t="n">
        <x:f>H1995*J1995*T1995</x:f>
        <x:v>22.05</x:v>
      </x:c>
      <x:c r="AA1995" s="60" t="n">
        <x:f>P1995+W1995+X1995-Y1995-Z1995-U1995</x:f>
        <x:v>-14.734950000000012</x:v>
      </x:c>
      <x:c r="AB1995" s="32" t="n">
        <x:f>IFERROR(AA1995/(P1995+W1995+X1995),0)</x:f>
        <x:v>-0.14841220559818596</x:v>
      </x:c>
      <x:c r="AC1995" t="n">
        <x:f>IF(O1995="High",0,IF(I1995&gt;=1800,3,IF(I1995&gt;=900,2,1))+IF(K1995&gt;=0.9,2,IF(K1995&gt;=0.75,1,0))+IF(J1995&lt;=0.7,2,IF(J1995&lt;=0.85,1,0))+IF(M1995&gt;=8,1,0))</x:f>
        <x:v>0</x:v>
      </x:c>
      <x:c r="AD1995" t="str">
        <x:f>IF(AND(O1995&lt;&gt;"High",AC1995&gt;=Assumptions!$B$10,AA1995&gt;0),"Priority Growth",IF(AND(O1995="Low",AA1995&gt;0),"Maintain","Watch"))</x:f>
        <x:v>Watch</x:v>
      </x:c>
      <x:c r="AE1995" s="60" t="n">
        <x:f>MAX(AA1995,0)*N1995</x:f>
        <x:v>0</x:v>
      </x:c>
      <x:c r="AF1995" t="str">
        <x:f>IF(AND(AA1995&gt;=Assumptions!$B$11,O1995&lt;&gt;"High",OR(N1995&gt;=Assumptions!$B$12,M1995&lt;=6)),"High","Standard")</x:f>
        <x:v>Standard</x:v>
      </x:c>
    </x:row>
    <x:row r="1996">
      <x:c r="A1996" t="str">
        <x:f>'Raw_Data'!A1996</x:f>
        <x:v>C01995</x:v>
      </x:c>
      <x:c r="B1996" t="n">
        <x:f>'Raw_Data'!B1996</x:f>
        <x:v>42</x:v>
      </x:c>
      <x:c r="C1996" s="30" t="n">
        <x:f>'Raw_Data'!C1996</x:f>
        <x:v>72789</x:v>
      </x:c>
      <x:c r="D1996" t="n">
        <x:f>'Raw_Data'!D1996</x:f>
        <x:v>649</x:v>
      </x:c>
      <x:c r="E1996" t="n">
        <x:f>'Raw_Data'!E1996</x:f>
        <x:v>38</x:v>
      </x:c>
      <x:c r="F1996" t="str">
        <x:f>PROPER(TRIM('Raw_Data'!F1996))</x:f>
        <x:v>Gold</x:v>
      </x:c>
      <x:c r="G1996" t="str">
        <x:f>PROPER(TRIM('Raw_Data'!G1996))</x:f>
        <x:v>Partner</x:v>
      </x:c>
      <x:c r="H1996" s="60" t="n">
        <x:f>'Raw_Data'!H1996</x:f>
        <x:v>9039</x:v>
      </x:c>
      <x:c r="I1996" s="60" t="n">
        <x:f>'Raw_Data'!I1996</x:f>
        <x:v>1373.62</x:v>
      </x:c>
      <x:c r="J1996" s="32" t="n">
        <x:f>'Raw_Data'!J1996</x:f>
        <x:v>0.418</x:v>
      </x:c>
      <x:c r="K1996" s="32" t="n">
        <x:f>'Raw_Data'!K1996</x:f>
        <x:v>0.703</x:v>
      </x:c>
      <x:c r="L1996" t="n">
        <x:f>'Raw_Data'!L1996</x:f>
        <x:v>0</x:v>
      </x:c>
      <x:c r="M1996" t="n">
        <x:f>IF('Raw_Data'!M1996="",Assumptions!$B$15,'Raw_Data'!M1996)</x:f>
        <x:v>4</x:v>
      </x:c>
      <x:c r="N1996" s="32" t="n">
        <x:f>'Raw_Data'!N1996</x:f>
        <x:v>0.276</x:v>
      </x:c>
      <x:c r="O1996" t="str">
        <x:f>IF(OR(D1996&lt;620,L1996&gt;=2,J1996&gt;0.9),"High",IF(OR(D1996&lt;700,L1996=1,J1996&gt;0.75),"Medium","Low"))</x:f>
        <x:v>Medium</x:v>
      </x:c>
      <x:c r="P1996" s="30" t="n">
        <x:f>XLOOKUP(F1996,Assumptions!$A$4:$A$6,Assumptions!$B$4:$B$6)</x:f>
        <x:v>95</x:v>
      </x:c>
      <x:c r="Q1996" s="32" t="n">
        <x:f>XLOOKUP(F1996,Assumptions!$A$4:$A$6,Assumptions!$C$4:$C$6)</x:f>
        <x:v>0.219</x:v>
      </x:c>
      <x:c r="R1996" s="32" t="n">
        <x:f>XLOOKUP(F1996,Assumptions!$A$4:$A$6,Assumptions!$D$4:$D$6)</x:f>
        <x:v>0.016</x:v>
      </x:c>
      <x:c r="S1996" s="32" t="n">
        <x:f>XLOOKUP(F1996,Assumptions!$A$4:$A$6,Assumptions!$E$4:$E$6)</x:f>
        <x:v>0.01</x:v>
      </x:c>
      <x:c r="T1996" s="32" t="n">
        <x:f>XLOOKUP(O1996,Assumptions!$H$4:$H$6,Assumptions!$I$4:$I$6)</x:f>
        <x:v>0.012</x:v>
      </x:c>
      <x:c r="U1996" s="30" t="n">
        <x:f>XLOOKUP(F1996,Assumptions!$A$4:$A$6,Assumptions!$F$4:$F$6)</x:f>
        <x:v>90</x:v>
      </x:c>
      <x:c r="V1996" s="60" t="n">
        <x:f>I1996*12</x:f>
        <x:v>16483.44</x:v>
      </x:c>
      <x:c r="W1996" s="60" t="n">
        <x:f>H1996*J1996*(1-K1996)*Q1996</x:f>
        <x:v>245.752096986</x:v>
      </x:c>
      <x:c r="X1996" s="60" t="n">
        <x:f>V1996*R1996</x:f>
        <x:v>263.73503999999997</x:v>
      </x:c>
      <x:c r="Y1996" s="60" t="n">
        <x:f>V1996*S1996</x:f>
        <x:v>164.8344</x:v>
      </x:c>
      <x:c r="Z1996" s="60" t="n">
        <x:f>H1996*J1996*T1996</x:f>
        <x:v>45.339624</x:v>
      </x:c>
      <x:c r="AA1996" s="60" t="n">
        <x:f>P1996+W1996+X1996-Y1996-Z1996-U1996</x:f>
        <x:v>304.313112986</x:v>
      </x:c>
      <x:c r="AB1996" s="32" t="n">
        <x:f>IFERROR(AA1996/(P1996+W1996+X1996),0)</x:f>
        <x:v>0.5034236369417534</x:v>
      </x:c>
      <x:c r="AC1996" t="n">
        <x:f>IF(O1996="High",0,IF(I1996&gt;=1800,3,IF(I1996&gt;=900,2,1))+IF(K1996&gt;=0.9,2,IF(K1996&gt;=0.75,1,0))+IF(J1996&lt;=0.7,2,IF(J1996&lt;=0.85,1,0))+IF(M1996&gt;=8,1,0))</x:f>
        <x:v>4</x:v>
      </x:c>
      <x:c r="AD1996" t="str">
        <x:f>IF(AND(O1996&lt;&gt;"High",AC1996&gt;=Assumptions!$B$10,AA1996&gt;0),"Priority Growth",IF(AND(O1996="Low",AA1996&gt;0),"Maintain","Watch"))</x:f>
        <x:v>Watch</x:v>
      </x:c>
      <x:c r="AE1996" s="60" t="n">
        <x:f>MAX(AA1996,0)*N1996</x:f>
        <x:v>83.99041918413602</x:v>
      </x:c>
      <x:c r="AF1996" t="str">
        <x:f>IF(AND(AA1996&gt;=Assumptions!$B$11,O1996&lt;&gt;"High",OR(N1996&gt;=Assumptions!$B$12,M1996&lt;=6)),"High","Standard")</x:f>
        <x:v>High</x:v>
      </x:c>
    </x:row>
    <x:row r="1997">
      <x:c r="A1997" t="str">
        <x:f>'Raw_Data'!A1997</x:f>
        <x:v>C01996</x:v>
      </x:c>
      <x:c r="B1997" t="n">
        <x:f>'Raw_Data'!B1997</x:f>
        <x:v>45</x:v>
      </x:c>
      <x:c r="C1997" s="30" t="n">
        <x:f>'Raw_Data'!C1997</x:f>
        <x:v>53594</x:v>
      </x:c>
      <x:c r="D1997" t="n">
        <x:f>'Raw_Data'!D1997</x:f>
        <x:v>624</x:v>
      </x:c>
      <x:c r="E1997" t="n">
        <x:f>'Raw_Data'!E1997</x:f>
        <x:v>38</x:v>
      </x:c>
      <x:c r="F1997" t="str">
        <x:f>PROPER(TRIM('Raw_Data'!F1997))</x:f>
        <x:v>Classic</x:v>
      </x:c>
      <x:c r="G1997" t="str">
        <x:f>PROPER(TRIM('Raw_Data'!G1997))</x:f>
        <x:v>Branch</x:v>
      </x:c>
      <x:c r="H1997" s="60" t="n">
        <x:f>'Raw_Data'!H1997</x:f>
        <x:v>2064</x:v>
      </x:c>
      <x:c r="I1997" s="60" t="n">
        <x:f>'Raw_Data'!I1997</x:f>
        <x:v>431.81</x:v>
      </x:c>
      <x:c r="J1997" s="32" t="n">
        <x:f>'Raw_Data'!J1997</x:f>
        <x:v>0.612</x:v>
      </x:c>
      <x:c r="K1997" s="32" t="n">
        <x:f>'Raw_Data'!K1997</x:f>
        <x:v>0.807</x:v>
      </x:c>
      <x:c r="L1997" t="n">
        <x:f>'Raw_Data'!L1997</x:f>
        <x:v>0</x:v>
      </x:c>
      <x:c r="M1997" t="n">
        <x:f>IF('Raw_Data'!M1997="",Assumptions!$B$15,'Raw_Data'!M1997)</x:f>
        <x:v>8</x:v>
      </x:c>
      <x:c r="N1997" s="32" t="n">
        <x:f>'Raw_Data'!N1997</x:f>
        <x:v>0.072</x:v>
      </x:c>
      <x:c r="O1997" t="str">
        <x:f>IF(OR(D1997&lt;620,L1997&gt;=2,J1997&gt;0.9),"High",IF(OR(D1997&lt;700,L1997=1,J1997&gt;0.75),"Medium","Low"))</x:f>
        <x:v>Medium</x:v>
      </x:c>
      <x:c r="P1997" s="30" t="n">
        <x:f>XLOOKUP(F1997,Assumptions!$A$4:$A$6,Assumptions!$B$4:$B$6)</x:f>
        <x:v>0</x:v>
      </x:c>
      <x:c r="Q1997" s="32" t="n">
        <x:f>XLOOKUP(F1997,Assumptions!$A$4:$A$6,Assumptions!$C$4:$C$6)</x:f>
        <x:v>0.229</x:v>
      </x:c>
      <x:c r="R1997" s="32" t="n">
        <x:f>XLOOKUP(F1997,Assumptions!$A$4:$A$6,Assumptions!$D$4:$D$6)</x:f>
        <x:v>0.015</x:v>
      </x:c>
      <x:c r="S1997" s="32" t="n">
        <x:f>XLOOKUP(F1997,Assumptions!$A$4:$A$6,Assumptions!$E$4:$E$6)</x:f>
        <x:v>0.0075</x:v>
      </x:c>
      <x:c r="T1997" s="32" t="n">
        <x:f>XLOOKUP(O1997,Assumptions!$H$4:$H$6,Assumptions!$I$4:$I$6)</x:f>
        <x:v>0.012</x:v>
      </x:c>
      <x:c r="U1997" s="30" t="n">
        <x:f>XLOOKUP(F1997,Assumptions!$A$4:$A$6,Assumptions!$F$4:$F$6)</x:f>
        <x:v>60</x:v>
      </x:c>
      <x:c r="V1997" s="60" t="n">
        <x:f>I1997*12</x:f>
        <x:v>5181.72</x:v>
      </x:c>
      <x:c r="W1997" s="60" t="n">
        <x:f>H1997*J1997*(1-K1997)*Q1997</x:f>
        <x:v>55.82823609599998</x:v>
      </x:c>
      <x:c r="X1997" s="60" t="n">
        <x:f>V1997*R1997</x:f>
        <x:v>77.7258</x:v>
      </x:c>
      <x:c r="Y1997" s="60" t="n">
        <x:f>V1997*S1997</x:f>
        <x:v>38.8629</x:v>
      </x:c>
      <x:c r="Z1997" s="60" t="n">
        <x:f>H1997*J1997*T1997</x:f>
        <x:v>15.158015999999998</x:v>
      </x:c>
      <x:c r="AA1997" s="60" t="n">
        <x:f>P1997+W1997+X1997-Y1997-Z1997-U1997</x:f>
        <x:v>19.533120096000005</x:v>
      </x:c>
      <x:c r="AB1997" s="32" t="n">
        <x:f>IFERROR(AA1997/(P1997+W1997+X1997),0)</x:f>
        <x:v>0.14625630693751104</x:v>
      </x:c>
      <x:c r="AC1997" t="n">
        <x:f>IF(O1997="High",0,IF(I1997&gt;=1800,3,IF(I1997&gt;=900,2,1))+IF(K1997&gt;=0.9,2,IF(K1997&gt;=0.75,1,0))+IF(J1997&lt;=0.7,2,IF(J1997&lt;=0.85,1,0))+IF(M1997&gt;=8,1,0))</x:f>
        <x:v>5</x:v>
      </x:c>
      <x:c r="AD1997" t="str">
        <x:f>IF(AND(O1997&lt;&gt;"High",AC1997&gt;=Assumptions!$B$10,AA1997&gt;0),"Priority Growth",IF(AND(O1997="Low",AA1997&gt;0),"Maintain","Watch"))</x:f>
        <x:v>Watch</x:v>
      </x:c>
      <x:c r="AE1997" s="60" t="n">
        <x:f>MAX(AA1997,0)*N1997</x:f>
        <x:v>1.4063846469120003</x:v>
      </x:c>
      <x:c r="AF1997" t="str">
        <x:f>IF(AND(AA1997&gt;=Assumptions!$B$11,O1997&lt;&gt;"High",OR(N1997&gt;=Assumptions!$B$12,M1997&lt;=6)),"High","Standard")</x:f>
        <x:v>Standard</x:v>
      </x:c>
    </x:row>
    <x:row r="1998">
      <x:c r="A1998" t="str">
        <x:f>'Raw_Data'!A1998</x:f>
        <x:v>C01997</x:v>
      </x:c>
      <x:c r="B1998" t="n">
        <x:f>'Raw_Data'!B1998</x:f>
        <x:v>37</x:v>
      </x:c>
      <x:c r="C1998" s="30" t="n">
        <x:f>'Raw_Data'!C1998</x:f>
        <x:v>96147</x:v>
      </x:c>
      <x:c r="D1998" t="n">
        <x:f>'Raw_Data'!D1998</x:f>
        <x:v>618</x:v>
      </x:c>
      <x:c r="E1998" t="n">
        <x:f>'Raw_Data'!E1998</x:f>
        <x:v>44</x:v>
      </x:c>
      <x:c r="F1998" t="str">
        <x:f>PROPER(TRIM('Raw_Data'!F1998))</x:f>
        <x:v>Gold</x:v>
      </x:c>
      <x:c r="G1998" t="str">
        <x:f>PROPER(TRIM('Raw_Data'!G1998))</x:f>
        <x:v>Digital</x:v>
      </x:c>
      <x:c r="H1998" s="60" t="n">
        <x:f>'Raw_Data'!H1998</x:f>
        <x:v>11863</x:v>
      </x:c>
      <x:c r="I1998" s="60" t="n">
        <x:f>'Raw_Data'!I1998</x:f>
        <x:v>1580.83</x:v>
      </x:c>
      <x:c r="J1998" s="32" t="n">
        <x:f>'Raw_Data'!J1998</x:f>
        <x:v>0.424</x:v>
      </x:c>
      <x:c r="K1998" s="32" t="n">
        <x:f>'Raw_Data'!K1998</x:f>
        <x:v>0.656</x:v>
      </x:c>
      <x:c r="L1998" t="n">
        <x:f>'Raw_Data'!L1998</x:f>
        <x:v>0</x:v>
      </x:c>
      <x:c r="M1998" t="n">
        <x:f>IF('Raw_Data'!M1998="",Assumptions!$B$15,'Raw_Data'!M1998)</x:f>
        <x:v>8</x:v>
      </x:c>
      <x:c r="N1998" s="32" t="n">
        <x:f>'Raw_Data'!N1998</x:f>
        <x:v>0.053</x:v>
      </x:c>
      <x:c r="O1998" t="str">
        <x:f>IF(OR(D1998&lt;620,L1998&gt;=2,J1998&gt;0.9),"High",IF(OR(D1998&lt;700,L1998=1,J1998&gt;0.75),"Medium","Low"))</x:f>
        <x:v>High</x:v>
      </x:c>
      <x:c r="P1998" s="30" t="n">
        <x:f>XLOOKUP(F1998,Assumptions!$A$4:$A$6,Assumptions!$B$4:$B$6)</x:f>
        <x:v>95</x:v>
      </x:c>
      <x:c r="Q1998" s="32" t="n">
        <x:f>XLOOKUP(F1998,Assumptions!$A$4:$A$6,Assumptions!$C$4:$C$6)</x:f>
        <x:v>0.219</x:v>
      </x:c>
      <x:c r="R1998" s="32" t="n">
        <x:f>XLOOKUP(F1998,Assumptions!$A$4:$A$6,Assumptions!$D$4:$D$6)</x:f>
        <x:v>0.016</x:v>
      </x:c>
      <x:c r="S1998" s="32" t="n">
        <x:f>XLOOKUP(F1998,Assumptions!$A$4:$A$6,Assumptions!$E$4:$E$6)</x:f>
        <x:v>0.01</x:v>
      </x:c>
      <x:c r="T1998" s="32" t="n">
        <x:f>XLOOKUP(O1998,Assumptions!$H$4:$H$6,Assumptions!$I$4:$I$6)</x:f>
        <x:v>0.045</x:v>
      </x:c>
      <x:c r="U1998" s="30" t="n">
        <x:f>XLOOKUP(F1998,Assumptions!$A$4:$A$6,Assumptions!$F$4:$F$6)</x:f>
        <x:v>90</x:v>
      </x:c>
      <x:c r="V1998" s="60" t="n">
        <x:f>I1998*12</x:f>
        <x:v>18969.96</x:v>
      </x:c>
      <x:c r="W1998" s="60" t="n">
        <x:f>H1998*J1998*(1-K1998)*Q1998</x:f>
        <x:v>378.933450432</x:v>
      </x:c>
      <x:c r="X1998" s="60" t="n">
        <x:f>V1998*R1998</x:f>
        <x:v>303.51936</x:v>
      </x:c>
      <x:c r="Y1998" s="60" t="n">
        <x:f>V1998*S1998</x:f>
        <x:v>189.6996</x:v>
      </x:c>
      <x:c r="Z1998" s="60" t="n">
        <x:f>H1998*J1998*T1998</x:f>
        <x:v>226.34604000000002</x:v>
      </x:c>
      <x:c r="AA1998" s="60" t="n">
        <x:f>P1998+W1998+X1998-Y1998-Z1998-U1998</x:f>
        <x:v>271.40717043199993</x:v>
      </x:c>
      <x:c r="AB1998" s="32" t="n">
        <x:f>IFERROR(AA1998/(P1998+W1998+X1998),0)</x:f>
        <x:v>0.3490979346787487</x:v>
      </x:c>
      <x:c r="AC1998" t="n">
        <x:f>IF(O1998="High",0,IF(I1998&gt;=1800,3,IF(I1998&gt;=900,2,1))+IF(K1998&gt;=0.9,2,IF(K1998&gt;=0.75,1,0))+IF(J1998&lt;=0.7,2,IF(J1998&lt;=0.85,1,0))+IF(M1998&gt;=8,1,0))</x:f>
        <x:v>0</x:v>
      </x:c>
      <x:c r="AD1998" t="str">
        <x:f>IF(AND(O1998&lt;&gt;"High",AC1998&gt;=Assumptions!$B$10,AA1998&gt;0),"Priority Growth",IF(AND(O1998="Low",AA1998&gt;0),"Maintain","Watch"))</x:f>
        <x:v>Watch</x:v>
      </x:c>
      <x:c r="AE1998" s="60" t="n">
        <x:f>MAX(AA1998,0)*N1998</x:f>
        <x:v>14.384580032895997</x:v>
      </x:c>
      <x:c r="AF1998" t="str">
        <x:f>IF(AND(AA1998&gt;=Assumptions!$B$11,O1998&lt;&gt;"High",OR(N1998&gt;=Assumptions!$B$12,M1998&lt;=6)),"High","Standard")</x:f>
        <x:v>Standard</x:v>
      </x:c>
    </x:row>
    <x:row r="1999">
      <x:c r="A1999" t="str">
        <x:f>'Raw_Data'!A1999</x:f>
        <x:v>C01998</x:v>
      </x:c>
      <x:c r="B1999" t="n">
        <x:f>'Raw_Data'!B1999</x:f>
        <x:v>52</x:v>
      </x:c>
      <x:c r="C1999" s="30" t="n">
        <x:f>'Raw_Data'!C1999</x:f>
        <x:v>240072</x:v>
      </x:c>
      <x:c r="D1999" t="n">
        <x:f>'Raw_Data'!D1999</x:f>
        <x:v>651</x:v>
      </x:c>
      <x:c r="E1999" t="n">
        <x:f>'Raw_Data'!E1999</x:f>
        <x:v>34</x:v>
      </x:c>
      <x:c r="F1999" t="str">
        <x:f>PROPER(TRIM('Raw_Data'!F1999))</x:f>
        <x:v>Platinum</x:v>
      </x:c>
      <x:c r="G1999" t="str">
        <x:f>PROPER(TRIM('Raw_Data'!G1999))</x:f>
        <x:v>Branch</x:v>
      </x:c>
      <x:c r="H1999" s="60" t="n">
        <x:f>'Raw_Data'!H1999</x:f>
        <x:v>40000</x:v>
      </x:c>
      <x:c r="I1999" s="60" t="n">
        <x:f>'Raw_Data'!I1999</x:f>
        <x:v>4523.82</x:v>
      </x:c>
      <x:c r="J1999" s="32" t="n">
        <x:f>'Raw_Data'!J1999</x:f>
        <x:v>0.294</x:v>
      </x:c>
      <x:c r="K1999" s="32" t="n">
        <x:f>'Raw_Data'!K1999</x:f>
        <x:v>0.75</x:v>
      </x:c>
      <x:c r="L1999" t="n">
        <x:f>'Raw_Data'!L1999</x:f>
        <x:v>0</x:v>
      </x:c>
      <x:c r="M1999" t="n">
        <x:f>IF('Raw_Data'!M1999="",Assumptions!$B$15,'Raw_Data'!M1999)</x:f>
        <x:v>8</x:v>
      </x:c>
      <x:c r="N1999" s="32" t="n">
        <x:f>'Raw_Data'!N1999</x:f>
        <x:v>0.028</x:v>
      </x:c>
      <x:c r="O1999" t="str">
        <x:f>IF(OR(D1999&lt;620,L1999&gt;=2,J1999&gt;0.9),"High",IF(OR(D1999&lt;700,L1999=1,J1999&gt;0.75),"Medium","Low"))</x:f>
        <x:v>Medium</x:v>
      </x:c>
      <x:c r="P1999" s="30" t="n">
        <x:f>XLOOKUP(F1999,Assumptions!$A$4:$A$6,Assumptions!$B$4:$B$6)</x:f>
        <x:v>195</x:v>
      </x:c>
      <x:c r="Q1999" s="32" t="n">
        <x:f>XLOOKUP(F1999,Assumptions!$A$4:$A$6,Assumptions!$C$4:$C$6)</x:f>
        <x:v>0.199</x:v>
      </x:c>
      <x:c r="R1999" s="32" t="n">
        <x:f>XLOOKUP(F1999,Assumptions!$A$4:$A$6,Assumptions!$D$4:$D$6)</x:f>
        <x:v>0.017</x:v>
      </x:c>
      <x:c r="S1999" s="32" t="n">
        <x:f>XLOOKUP(F1999,Assumptions!$A$4:$A$6,Assumptions!$E$4:$E$6)</x:f>
        <x:v>0.013</x:v>
      </x:c>
      <x:c r="T1999" s="32" t="n">
        <x:f>XLOOKUP(O1999,Assumptions!$H$4:$H$6,Assumptions!$I$4:$I$6)</x:f>
        <x:v>0.012</x:v>
      </x:c>
      <x:c r="U1999" s="30" t="n">
        <x:f>XLOOKUP(F1999,Assumptions!$A$4:$A$6,Assumptions!$F$4:$F$6)</x:f>
        <x:v>140</x:v>
      </x:c>
      <x:c r="V1999" s="60" t="n">
        <x:f>I1999*12</x:f>
        <x:v>54285.84</x:v>
      </x:c>
      <x:c r="W1999" s="60" t="n">
        <x:f>H1999*J1999*(1-K1999)*Q1999</x:f>
        <x:v>585.0600000000001</x:v>
      </x:c>
      <x:c r="X1999" s="60" t="n">
        <x:f>V1999*R1999</x:f>
        <x:v>922.85928</x:v>
      </x:c>
      <x:c r="Y1999" s="60" t="n">
        <x:f>V1999*S1999</x:f>
        <x:v>705.7159199999999</x:v>
      </x:c>
      <x:c r="Z1999" s="60" t="n">
        <x:f>H1999*J1999*T1999</x:f>
        <x:v>141.12</x:v>
      </x:c>
      <x:c r="AA1999" s="60" t="n">
        <x:f>P1999+W1999+X1999-Y1999-Z1999-U1999</x:f>
        <x:v>716.0833600000002</x:v>
      </x:c>
      <x:c r="AB1999" s="32" t="n">
        <x:f>IFERROR(AA1999/(P1999+W1999+X1999),0)</x:f>
        <x:v>0.42050340753673315</x:v>
      </x:c>
      <x:c r="AC1999" t="n">
        <x:f>IF(O1999="High",0,IF(I1999&gt;=1800,3,IF(I1999&gt;=900,2,1))+IF(K1999&gt;=0.9,2,IF(K1999&gt;=0.75,1,0))+IF(J1999&lt;=0.7,2,IF(J1999&lt;=0.85,1,0))+IF(M1999&gt;=8,1,0))</x:f>
        <x:v>7</x:v>
      </x:c>
      <x:c r="AD1999" t="str">
        <x:f>IF(AND(O1999&lt;&gt;"High",AC1999&gt;=Assumptions!$B$10,AA1999&gt;0),"Priority Growth",IF(AND(O1999="Low",AA1999&gt;0),"Maintain","Watch"))</x:f>
        <x:v>Priority Growth</x:v>
      </x:c>
      <x:c r="AE1999" s="60" t="n">
        <x:f>MAX(AA1999,0)*N1999</x:f>
        <x:v>20.050334080000006</x:v>
      </x:c>
      <x:c r="AF1999" t="str">
        <x:f>IF(AND(AA1999&gt;=Assumptions!$B$11,O1999&lt;&gt;"High",OR(N1999&gt;=Assumptions!$B$12,M1999&lt;=6)),"High","Standard")</x:f>
        <x:v>Standard</x:v>
      </x:c>
    </x:row>
    <x:row r="2000">
      <x:c r="A2000" t="str">
        <x:f>'Raw_Data'!A2000</x:f>
        <x:v>C01999</x:v>
      </x:c>
      <x:c r="B2000" t="n">
        <x:f>'Raw_Data'!B2000</x:f>
        <x:v>46</x:v>
      </x:c>
      <x:c r="C2000" s="30" t="n">
        <x:f>'Raw_Data'!C2000</x:f>
        <x:v>96266</x:v>
      </x:c>
      <x:c r="D2000" t="n">
        <x:f>'Raw_Data'!D2000</x:f>
        <x:v>634</x:v>
      </x:c>
      <x:c r="E2000" t="n">
        <x:f>'Raw_Data'!E2000</x:f>
        <x:v>79</x:v>
      </x:c>
      <x:c r="F2000" t="str">
        <x:f>PROPER(TRIM('Raw_Data'!F2000))</x:f>
        <x:v>Gold</x:v>
      </x:c>
      <x:c r="G2000" t="str">
        <x:f>PROPER(TRIM('Raw_Data'!G2000))</x:f>
        <x:v>Branch</x:v>
      </x:c>
      <x:c r="H2000" s="60" t="n">
        <x:f>'Raw_Data'!H2000</x:f>
        <x:v>12468</x:v>
      </x:c>
      <x:c r="I2000" s="60" t="n">
        <x:f>'Raw_Data'!I2000</x:f>
        <x:v>1717.15</x:v>
      </x:c>
      <x:c r="J2000" s="32" t="n">
        <x:f>'Raw_Data'!J2000</x:f>
        <x:v>0.419</x:v>
      </x:c>
      <x:c r="K2000" s="32" t="n">
        <x:f>'Raw_Data'!K2000</x:f>
        <x:v>0.667</x:v>
      </x:c>
      <x:c r="L2000" t="n">
        <x:f>'Raw_Data'!L2000</x:f>
        <x:v>0</x:v>
      </x:c>
      <x:c r="M2000" t="n">
        <x:f>IF('Raw_Data'!M2000="",Assumptions!$B$15,'Raw_Data'!M2000)</x:f>
        <x:v>6</x:v>
      </x:c>
      <x:c r="N2000" s="32" t="n">
        <x:f>'Raw_Data'!N2000</x:f>
        <x:v>0.176</x:v>
      </x:c>
      <x:c r="O2000" t="str">
        <x:f>IF(OR(D2000&lt;620,L2000&gt;=2,J2000&gt;0.9),"High",IF(OR(D2000&lt;700,L2000=1,J2000&gt;0.75),"Medium","Low"))</x:f>
        <x:v>Medium</x:v>
      </x:c>
      <x:c r="P2000" s="30" t="n">
        <x:f>XLOOKUP(F2000,Assumptions!$A$4:$A$6,Assumptions!$B$4:$B$6)</x:f>
        <x:v>95</x:v>
      </x:c>
      <x:c r="Q2000" s="32" t="n">
        <x:f>XLOOKUP(F2000,Assumptions!$A$4:$A$6,Assumptions!$C$4:$C$6)</x:f>
        <x:v>0.219</x:v>
      </x:c>
      <x:c r="R2000" s="32" t="n">
        <x:f>XLOOKUP(F2000,Assumptions!$A$4:$A$6,Assumptions!$D$4:$D$6)</x:f>
        <x:v>0.016</x:v>
      </x:c>
      <x:c r="S2000" s="32" t="n">
        <x:f>XLOOKUP(F2000,Assumptions!$A$4:$A$6,Assumptions!$E$4:$E$6)</x:f>
        <x:v>0.01</x:v>
      </x:c>
      <x:c r="T2000" s="32" t="n">
        <x:f>XLOOKUP(O2000,Assumptions!$H$4:$H$6,Assumptions!$I$4:$I$6)</x:f>
        <x:v>0.012</x:v>
      </x:c>
      <x:c r="U2000" s="30" t="n">
        <x:f>XLOOKUP(F2000,Assumptions!$A$4:$A$6,Assumptions!$F$4:$F$6)</x:f>
        <x:v>90</x:v>
      </x:c>
      <x:c r="V2000" s="60" t="n">
        <x:f>I2000*12</x:f>
        <x:v>20605.800000000003</x:v>
      </x:c>
      <x:c r="W2000" s="60" t="n">
        <x:f>H2000*J2000*(1-K2000)*Q2000</x:f>
        <x:v>380.97735728399994</x:v>
      </x:c>
      <x:c r="X2000" s="60" t="n">
        <x:f>V2000*R2000</x:f>
        <x:v>329.69280000000003</x:v>
      </x:c>
      <x:c r="Y2000" s="60" t="n">
        <x:f>V2000*S2000</x:f>
        <x:v>206.05800000000002</x:v>
      </x:c>
      <x:c r="Z2000" s="60" t="n">
        <x:f>H2000*J2000*T2000</x:f>
        <x:v>62.689104</x:v>
      </x:c>
      <x:c r="AA2000" s="60" t="n">
        <x:f>P2000+W2000+X2000-Y2000-Z2000-U2000</x:f>
        <x:v>446.92305328399993</x:v>
      </x:c>
      <x:c r="AB2000" s="32" t="n">
        <x:f>IFERROR(AA2000/(P2000+W2000+X2000),0)</x:f>
        <x:v>0.5547221145569363</x:v>
      </x:c>
      <x:c r="AC2000" t="n">
        <x:f>IF(O2000="High",0,IF(I2000&gt;=1800,3,IF(I2000&gt;=900,2,1))+IF(K2000&gt;=0.9,2,IF(K2000&gt;=0.75,1,0))+IF(J2000&lt;=0.7,2,IF(J2000&lt;=0.85,1,0))+IF(M2000&gt;=8,1,0))</x:f>
        <x:v>4</x:v>
      </x:c>
      <x:c r="AD2000" t="str">
        <x:f>IF(AND(O2000&lt;&gt;"High",AC2000&gt;=Assumptions!$B$10,AA2000&gt;0),"Priority Growth",IF(AND(O2000="Low",AA2000&gt;0),"Maintain","Watch"))</x:f>
        <x:v>Watch</x:v>
      </x:c>
      <x:c r="AE2000" s="60" t="n">
        <x:f>MAX(AA2000,0)*N2000</x:f>
        <x:v>78.65845737798398</x:v>
      </x:c>
      <x:c r="AF2000" t="str">
        <x:f>IF(AND(AA2000&gt;=Assumptions!$B$11,O2000&lt;&gt;"High",OR(N2000&gt;=Assumptions!$B$12,M2000&lt;=6)),"High","Standard")</x:f>
        <x:v>High</x:v>
      </x:c>
    </x:row>
    <x:row r="2001">
      <x:c r="A2001" t="str">
        <x:f>'Raw_Data'!A2001</x:f>
        <x:v>C02000</x:v>
      </x:c>
      <x:c r="B2001" t="n">
        <x:f>'Raw_Data'!B2001</x:f>
        <x:v>42</x:v>
      </x:c>
      <x:c r="C2001" s="30" t="n">
        <x:f>'Raw_Data'!C2001</x:f>
        <x:v>73180</x:v>
      </x:c>
      <x:c r="D2001" t="n">
        <x:f>'Raw_Data'!D2001</x:f>
        <x:v>637</x:v>
      </x:c>
      <x:c r="E2001" t="n">
        <x:f>'Raw_Data'!E2001</x:f>
        <x:v>64</x:v>
      </x:c>
      <x:c r="F2001" t="str">
        <x:f>PROPER(TRIM('Raw_Data'!F2001))</x:f>
        <x:v>Gold</x:v>
      </x:c>
      <x:c r="G2001" t="str">
        <x:f>PROPER(TRIM('Raw_Data'!G2001))</x:f>
        <x:v>Digital</x:v>
      </x:c>
      <x:c r="H2001" s="60" t="n">
        <x:f>'Raw_Data'!H2001</x:f>
        <x:v>8122</x:v>
      </x:c>
      <x:c r="I2001" s="60" t="n">
        <x:f>'Raw_Data'!I2001</x:f>
        <x:v>820.25</x:v>
      </x:c>
      <x:c r="J2001" s="32" t="n">
        <x:f>'Raw_Data'!J2001</x:f>
        <x:v>0.31</x:v>
      </x:c>
      <x:c r="K2001" s="32" t="n">
        <x:f>'Raw_Data'!K2001</x:f>
        <x:v>0.707</x:v>
      </x:c>
      <x:c r="L2001" t="n">
        <x:f>'Raw_Data'!L2001</x:f>
        <x:v>0</x:v>
      </x:c>
      <x:c r="M2001" t="n">
        <x:f>IF('Raw_Data'!M2001="",Assumptions!$B$15,'Raw_Data'!M2001)</x:f>
        <x:v>10</x:v>
      </x:c>
      <x:c r="N2001" s="32" t="n">
        <x:f>'Raw_Data'!N2001</x:f>
        <x:v>0.02</x:v>
      </x:c>
      <x:c r="O2001" t="str">
        <x:f>IF(OR(D2001&lt;620,L2001&gt;=2,J2001&gt;0.9),"High",IF(OR(D2001&lt;700,L2001=1,J2001&gt;0.75),"Medium","Low"))</x:f>
        <x:v>Medium</x:v>
      </x:c>
      <x:c r="P2001" s="30" t="n">
        <x:f>XLOOKUP(F2001,Assumptions!$A$4:$A$6,Assumptions!$B$4:$B$6)</x:f>
        <x:v>95</x:v>
      </x:c>
      <x:c r="Q2001" s="32" t="n">
        <x:f>XLOOKUP(F2001,Assumptions!$A$4:$A$6,Assumptions!$C$4:$C$6)</x:f>
        <x:v>0.219</x:v>
      </x:c>
      <x:c r="R2001" s="32" t="n">
        <x:f>XLOOKUP(F2001,Assumptions!$A$4:$A$6,Assumptions!$D$4:$D$6)</x:f>
        <x:v>0.016</x:v>
      </x:c>
      <x:c r="S2001" s="32" t="n">
        <x:f>XLOOKUP(F2001,Assumptions!$A$4:$A$6,Assumptions!$E$4:$E$6)</x:f>
        <x:v>0.01</x:v>
      </x:c>
      <x:c r="T2001" s="32" t="n">
        <x:f>XLOOKUP(O2001,Assumptions!$H$4:$H$6,Assumptions!$I$4:$I$6)</x:f>
        <x:v>0.012</x:v>
      </x:c>
      <x:c r="U2001" s="30" t="n">
        <x:f>XLOOKUP(F2001,Assumptions!$A$4:$A$6,Assumptions!$F$4:$F$6)</x:f>
        <x:v>90</x:v>
      </x:c>
      <x:c r="V2001" s="60" t="n">
        <x:f>I2001*12</x:f>
        <x:v>9843</x:v>
      </x:c>
      <x:c r="W2001" s="60" t="n">
        <x:f>H2001*J2001*(1-K2001)*Q2001</x:f>
        <x:v>161.56095594000004</x:v>
      </x:c>
      <x:c r="X2001" s="60" t="n">
        <x:f>V2001*R2001</x:f>
        <x:v>157.488</x:v>
      </x:c>
      <x:c r="Y2001" s="60" t="n">
        <x:f>V2001*S2001</x:f>
        <x:v>98.43</x:v>
      </x:c>
      <x:c r="Z2001" s="60" t="n">
        <x:f>H2001*J2001*T2001</x:f>
        <x:v>30.21384</x:v>
      </x:c>
      <x:c r="AA2001" s="60" t="n">
        <x:f>P2001+W2001+X2001-Y2001-Z2001-U2001</x:f>
        <x:v>195.40511594000003</x:v>
      </x:c>
      <x:c r="AB2001" s="32" t="n">
        <x:f>IFERROR(AA2001/(P2001+W2001+X2001),0)</x:f>
        <x:v>0.4719372265928772</x:v>
      </x:c>
      <x:c r="AC2001" t="n">
        <x:f>IF(O2001="High",0,IF(I2001&gt;=1800,3,IF(I2001&gt;=900,2,1))+IF(K2001&gt;=0.9,2,IF(K2001&gt;=0.75,1,0))+IF(J2001&lt;=0.7,2,IF(J2001&lt;=0.85,1,0))+IF(M2001&gt;=8,1,0))</x:f>
        <x:v>4</x:v>
      </x:c>
      <x:c r="AD2001" t="str">
        <x:f>IF(AND(O2001&lt;&gt;"High",AC2001&gt;=Assumptions!$B$10,AA2001&gt;0),"Priority Growth",IF(AND(O2001="Low",AA2001&gt;0),"Maintain","Watch"))</x:f>
        <x:v>Watch</x:v>
      </x:c>
      <x:c r="AE2001" s="60" t="n">
        <x:f>MAX(AA2001,0)*N2001</x:f>
        <x:v>3.9081023188000006</x:v>
      </x:c>
      <x:c r="AF2001" t="str">
        <x:f>IF(AND(AA2001&gt;=Assumptions!$B$11,O2001&lt;&gt;"High",OR(N2001&gt;=Assumptions!$B$12,M2001&lt;=6)),"High","Standard")</x:f>
        <x:v>Standard</x:v>
      </x:c>
    </x:row>
    <x:row r="2002">
      <x:c r="A2002" t="str">
        <x:f>'Raw_Data'!A2002</x:f>
        <x:v>C02001</x:v>
      </x:c>
      <x:c r="B2002" t="n">
        <x:f>'Raw_Data'!B2002</x:f>
        <x:v>42</x:v>
      </x:c>
      <x:c r="C2002" s="30" t="n">
        <x:f>'Raw_Data'!C2002</x:f>
        <x:v>65189</x:v>
      </x:c>
      <x:c r="D2002" t="n">
        <x:f>'Raw_Data'!D2002</x:f>
        <x:v>721</x:v>
      </x:c>
      <x:c r="E2002" t="n">
        <x:f>'Raw_Data'!E2002</x:f>
        <x:v>28</x:v>
      </x:c>
      <x:c r="F2002" t="str">
        <x:f>PROPER(TRIM('Raw_Data'!F2002))</x:f>
        <x:v>Gold</x:v>
      </x:c>
      <x:c r="G2002" t="str">
        <x:f>PROPER(TRIM('Raw_Data'!G2002))</x:f>
        <x:v>Partner</x:v>
      </x:c>
      <x:c r="H2002" s="60" t="n">
        <x:f>'Raw_Data'!H2002</x:f>
        <x:v>8798</x:v>
      </x:c>
      <x:c r="I2002" s="60" t="n">
        <x:f>'Raw_Data'!I2002</x:f>
        <x:v>1035.34</x:v>
      </x:c>
      <x:c r="J2002" s="32" t="n">
        <x:f>'Raw_Data'!J2002</x:f>
        <x:v>0.579</x:v>
      </x:c>
      <x:c r="K2002" s="32" t="n">
        <x:f>'Raw_Data'!K2002</x:f>
        <x:v>0.831</x:v>
      </x:c>
      <x:c r="L2002" t="n">
        <x:f>'Raw_Data'!L2002</x:f>
        <x:v>0</x:v>
      </x:c>
      <x:c r="M2002" t="n">
        <x:f>IF('Raw_Data'!M2002="",Assumptions!$B$15,'Raw_Data'!M2002)</x:f>
        <x:v>6</x:v>
      </x:c>
      <x:c r="N2002" s="32" t="n">
        <x:f>'Raw_Data'!N2002</x:f>
        <x:v>0.169</x:v>
      </x:c>
      <x:c r="O2002" t="str">
        <x:f>IF(OR(D2002&lt;620,L2002&gt;=2,J2002&gt;0.9),"High",IF(OR(D2002&lt;700,L2002=1,J2002&gt;0.75),"Medium","Low"))</x:f>
        <x:v>Low</x:v>
      </x:c>
      <x:c r="P2002" s="30" t="n">
        <x:f>XLOOKUP(F2002,Assumptions!$A$4:$A$6,Assumptions!$B$4:$B$6)</x:f>
        <x:v>95</x:v>
      </x:c>
      <x:c r="Q2002" s="32" t="n">
        <x:f>XLOOKUP(F2002,Assumptions!$A$4:$A$6,Assumptions!$C$4:$C$6)</x:f>
        <x:v>0.219</x:v>
      </x:c>
      <x:c r="R2002" s="32" t="n">
        <x:f>XLOOKUP(F2002,Assumptions!$A$4:$A$6,Assumptions!$D$4:$D$6)</x:f>
        <x:v>0.016</x:v>
      </x:c>
      <x:c r="S2002" s="32" t="n">
        <x:f>XLOOKUP(F2002,Assumptions!$A$4:$A$6,Assumptions!$E$4:$E$6)</x:f>
        <x:v>0.01</x:v>
      </x:c>
      <x:c r="T2002" s="32" t="n">
        <x:f>XLOOKUP(O2002,Assumptions!$H$4:$H$6,Assumptions!$I$4:$I$6)</x:f>
        <x:v>0.0035</x:v>
      </x:c>
      <x:c r="U2002" s="30" t="n">
        <x:f>XLOOKUP(F2002,Assumptions!$A$4:$A$6,Assumptions!$F$4:$F$6)</x:f>
        <x:v>90</x:v>
      </x:c>
      <x:c r="V2002" s="60" t="n">
        <x:f>I2002*12</x:f>
        <x:v>12424.079999999998</x:v>
      </x:c>
      <x:c r="W2002" s="60" t="n">
        <x:f>H2002*J2002*(1-K2002)*Q2002</x:f>
        <x:v>188.53558846200002</x:v>
      </x:c>
      <x:c r="X2002" s="60" t="n">
        <x:f>V2002*R2002</x:f>
        <x:v>198.78527999999997</x:v>
      </x:c>
      <x:c r="Y2002" s="60" t="n">
        <x:f>V2002*S2002</x:f>
        <x:v>124.24079999999998</x:v>
      </x:c>
      <x:c r="Z2002" s="60" t="n">
        <x:f>H2002*J2002*T2002</x:f>
        <x:v>17.829147</x:v>
      </x:c>
      <x:c r="AA2002" s="60" t="n">
        <x:f>P2002+W2002+X2002-Y2002-Z2002-U2002</x:f>
        <x:v>250.25092146200006</x:v>
      </x:c>
      <x:c r="AB2002" s="32" t="n">
        <x:f>IFERROR(AA2002/(P2002+W2002+X2002),0)</x:f>
        <x:v>0.5188473852686228</x:v>
      </x:c>
      <x:c r="AC2002" t="n">
        <x:f>IF(O2002="High",0,IF(I2002&gt;=1800,3,IF(I2002&gt;=900,2,1))+IF(K2002&gt;=0.9,2,IF(K2002&gt;=0.75,1,0))+IF(J2002&lt;=0.7,2,IF(J2002&lt;=0.85,1,0))+IF(M2002&gt;=8,1,0))</x:f>
        <x:v>5</x:v>
      </x:c>
      <x:c r="AD2002" t="str">
        <x:f>IF(AND(O2002&lt;&gt;"High",AC2002&gt;=Assumptions!$B$10,AA2002&gt;0),"Priority Growth",IF(AND(O2002="Low",AA2002&gt;0),"Maintain","Watch"))</x:f>
        <x:v>Maintain</x:v>
      </x:c>
      <x:c r="AE2002" s="60" t="n">
        <x:f>MAX(AA2002,0)*N2002</x:f>
        <x:v>42.29240572707801</x:v>
      </x:c>
      <x:c r="AF2002" t="str">
        <x:f>IF(AND(AA2002&gt;=Assumptions!$B$11,O2002&lt;&gt;"High",OR(N2002&gt;=Assumptions!$B$12,M2002&lt;=6)),"High","Standard")</x:f>
        <x:v>Standard</x:v>
      </x:c>
    </x:row>
    <x:row r="2003">
      <x:c r="A2003" t="str">
        <x:f>'Raw_Data'!A2003</x:f>
        <x:v>C02002</x:v>
      </x:c>
      <x:c r="B2003" t="n">
        <x:f>'Raw_Data'!B2003</x:f>
        <x:v>31</x:v>
      </x:c>
      <x:c r="C2003" s="30" t="n">
        <x:f>'Raw_Data'!C2003</x:f>
        <x:v>69002</x:v>
      </x:c>
      <x:c r="D2003" t="n">
        <x:f>'Raw_Data'!D2003</x:f>
        <x:v>702</x:v>
      </x:c>
      <x:c r="E2003" t="n">
        <x:f>'Raw_Data'!E2003</x:f>
        <x:v>55</x:v>
      </x:c>
      <x:c r="F2003" t="str">
        <x:f>PROPER(TRIM('Raw_Data'!F2003))</x:f>
        <x:v>Gold</x:v>
      </x:c>
      <x:c r="G2003" t="str">
        <x:f>PROPER(TRIM('Raw_Data'!G2003))</x:f>
        <x:v>Digital</x:v>
      </x:c>
      <x:c r="H2003" s="60" t="n">
        <x:f>'Raw_Data'!H2003</x:f>
        <x:v>11888</x:v>
      </x:c>
      <x:c r="I2003" s="60" t="n">
        <x:f>'Raw_Data'!I2003</x:f>
        <x:v>1261.88</x:v>
      </x:c>
      <x:c r="J2003" s="32" t="n">
        <x:f>'Raw_Data'!J2003</x:f>
        <x:v>0.402</x:v>
      </x:c>
      <x:c r="K2003" s="32" t="n">
        <x:f>'Raw_Data'!K2003</x:f>
        <x:v>0.927</x:v>
      </x:c>
      <x:c r="L2003" t="n">
        <x:f>'Raw_Data'!L2003</x:f>
        <x:v>0</x:v>
      </x:c>
      <x:c r="M2003" t="n">
        <x:f>IF('Raw_Data'!M2003="",Assumptions!$B$15,'Raw_Data'!M2003)</x:f>
        <x:v>7</x:v>
      </x:c>
      <x:c r="N2003" s="32" t="n">
        <x:f>'Raw_Data'!N2003</x:f>
        <x:v>0.02</x:v>
      </x:c>
      <x:c r="O2003" t="str">
        <x:f>IF(OR(D2003&lt;620,L2003&gt;=2,J2003&gt;0.9),"High",IF(OR(D2003&lt;700,L2003=1,J2003&gt;0.75),"Medium","Low"))</x:f>
        <x:v>Low</x:v>
      </x:c>
      <x:c r="P2003" s="30" t="n">
        <x:f>XLOOKUP(F2003,Assumptions!$A$4:$A$6,Assumptions!$B$4:$B$6)</x:f>
        <x:v>95</x:v>
      </x:c>
      <x:c r="Q2003" s="32" t="n">
        <x:f>XLOOKUP(F2003,Assumptions!$A$4:$A$6,Assumptions!$C$4:$C$6)</x:f>
        <x:v>0.219</x:v>
      </x:c>
      <x:c r="R2003" s="32" t="n">
        <x:f>XLOOKUP(F2003,Assumptions!$A$4:$A$6,Assumptions!$D$4:$D$6)</x:f>
        <x:v>0.016</x:v>
      </x:c>
      <x:c r="S2003" s="32" t="n">
        <x:f>XLOOKUP(F2003,Assumptions!$A$4:$A$6,Assumptions!$E$4:$E$6)</x:f>
        <x:v>0.01</x:v>
      </x:c>
      <x:c r="T2003" s="32" t="n">
        <x:f>XLOOKUP(O2003,Assumptions!$H$4:$H$6,Assumptions!$I$4:$I$6)</x:f>
        <x:v>0.0035</x:v>
      </x:c>
      <x:c r="U2003" s="30" t="n">
        <x:f>XLOOKUP(F2003,Assumptions!$A$4:$A$6,Assumptions!$F$4:$F$6)</x:f>
        <x:v>90</x:v>
      </x:c>
      <x:c r="V2003" s="60" t="n">
        <x:f>I2003*12</x:f>
        <x:v>15142.560000000001</x:v>
      </x:c>
      <x:c r="W2003" s="60" t="n">
        <x:f>H2003*J2003*(1-K2003)*Q2003</x:f>
        <x:v>76.40148931199997</x:v>
      </x:c>
      <x:c r="X2003" s="60" t="n">
        <x:f>V2003*R2003</x:f>
        <x:v>242.28096000000002</x:v>
      </x:c>
      <x:c r="Y2003" s="60" t="n">
        <x:f>V2003*S2003</x:f>
        <x:v>151.4256</x:v>
      </x:c>
      <x:c r="Z2003" s="60" t="n">
        <x:f>H2003*J2003*T2003</x:f>
        <x:v>16.726416000000004</x:v>
      </x:c>
      <x:c r="AA2003" s="60" t="n">
        <x:f>P2003+W2003+X2003-Y2003-Z2003-U2003</x:f>
        <x:v>155.53043331199999</x:v>
      </x:c>
      <x:c r="AB2003" s="32" t="n">
        <x:f>IFERROR(AA2003/(P2003+W2003+X2003),0)</x:f>
        <x:v>0.3759657524042038</x:v>
      </x:c>
      <x:c r="AC2003" t="n">
        <x:f>IF(O2003="High",0,IF(I2003&gt;=1800,3,IF(I2003&gt;=900,2,1))+IF(K2003&gt;=0.9,2,IF(K2003&gt;=0.75,1,0))+IF(J2003&lt;=0.7,2,IF(J2003&lt;=0.85,1,0))+IF(M2003&gt;=8,1,0))</x:f>
        <x:v>6</x:v>
      </x:c>
      <x:c r="AD2003" t="str">
        <x:f>IF(AND(O2003&lt;&gt;"High",AC2003&gt;=Assumptions!$B$10,AA2003&gt;0),"Priority Growth",IF(AND(O2003="Low",AA2003&gt;0),"Maintain","Watch"))</x:f>
        <x:v>Priority Growth</x:v>
      </x:c>
      <x:c r="AE2003" s="60" t="n">
        <x:f>MAX(AA2003,0)*N2003</x:f>
        <x:v>3.1106086662399997</x:v>
      </x:c>
      <x:c r="AF2003" t="str">
        <x:f>IF(AND(AA2003&gt;=Assumptions!$B$11,O2003&lt;&gt;"High",OR(N2003&gt;=Assumptions!$B$12,M2003&lt;=6)),"High","Standard")</x:f>
        <x:v>Standard</x:v>
      </x:c>
    </x:row>
    <x:row r="2004">
      <x:c r="A2004" t="str">
        <x:f>'Raw_Data'!A2004</x:f>
        <x:v>C02003</x:v>
      </x:c>
      <x:c r="B2004" t="n">
        <x:f>'Raw_Data'!B2004</x:f>
        <x:v>46</x:v>
      </x:c>
      <x:c r="C2004" s="30" t="n">
        <x:f>'Raw_Data'!C2004</x:f>
        <x:v>194243</x:v>
      </x:c>
      <x:c r="D2004" t="n">
        <x:f>'Raw_Data'!D2004</x:f>
        <x:v>741</x:v>
      </x:c>
      <x:c r="E2004" t="n">
        <x:f>'Raw_Data'!E2004</x:f>
        <x:v>72</x:v>
      </x:c>
      <x:c r="F2004" t="str">
        <x:f>PROPER(TRIM('Raw_Data'!F2004))</x:f>
        <x:v>Platinum</x:v>
      </x:c>
      <x:c r="G2004" t="str">
        <x:f>PROPER(TRIM('Raw_Data'!G2004))</x:f>
        <x:v>Digital</x:v>
      </x:c>
      <x:c r="H2004" s="60" t="n">
        <x:f>'Raw_Data'!H2004</x:f>
        <x:v>40000</x:v>
      </x:c>
      <x:c r="I2004" s="60" t="n">
        <x:f>'Raw_Data'!I2004</x:f>
        <x:v>3817.25</x:v>
      </x:c>
      <x:c r="J2004" s="32" t="n">
        <x:f>'Raw_Data'!J2004</x:f>
        <x:v>0.19</x:v>
      </x:c>
      <x:c r="K2004" s="32" t="n">
        <x:f>'Raw_Data'!K2004</x:f>
        <x:v>0.888</x:v>
      </x:c>
      <x:c r="L2004" t="n">
        <x:f>'Raw_Data'!L2004</x:f>
        <x:v>0</x:v>
      </x:c>
      <x:c r="M2004" t="n">
        <x:f>IF('Raw_Data'!M2004="",Assumptions!$B$15,'Raw_Data'!M2004)</x:f>
        <x:v>9</x:v>
      </x:c>
      <x:c r="N2004" s="32" t="n">
        <x:f>'Raw_Data'!N2004</x:f>
        <x:v>0.02</x:v>
      </x:c>
      <x:c r="O2004" t="str">
        <x:f>IF(OR(D2004&lt;620,L2004&gt;=2,J2004&gt;0.9),"High",IF(OR(D2004&lt;700,L2004=1,J2004&gt;0.75),"Medium","Low"))</x:f>
        <x:v>Low</x:v>
      </x:c>
      <x:c r="P2004" s="30" t="n">
        <x:f>XLOOKUP(F2004,Assumptions!$A$4:$A$6,Assumptions!$B$4:$B$6)</x:f>
        <x:v>195</x:v>
      </x:c>
      <x:c r="Q2004" s="32" t="n">
        <x:f>XLOOKUP(F2004,Assumptions!$A$4:$A$6,Assumptions!$C$4:$C$6)</x:f>
        <x:v>0.199</x:v>
      </x:c>
      <x:c r="R2004" s="32" t="n">
        <x:f>XLOOKUP(F2004,Assumptions!$A$4:$A$6,Assumptions!$D$4:$D$6)</x:f>
        <x:v>0.017</x:v>
      </x:c>
      <x:c r="S2004" s="32" t="n">
        <x:f>XLOOKUP(F2004,Assumptions!$A$4:$A$6,Assumptions!$E$4:$E$6)</x:f>
        <x:v>0.013</x:v>
      </x:c>
      <x:c r="T2004" s="32" t="n">
        <x:f>XLOOKUP(O2004,Assumptions!$H$4:$H$6,Assumptions!$I$4:$I$6)</x:f>
        <x:v>0.0035</x:v>
      </x:c>
      <x:c r="U2004" s="30" t="n">
        <x:f>XLOOKUP(F2004,Assumptions!$A$4:$A$6,Assumptions!$F$4:$F$6)</x:f>
        <x:v>140</x:v>
      </x:c>
      <x:c r="V2004" s="60" t="n">
        <x:f>I2004*12</x:f>
        <x:v>45807</x:v>
      </x:c>
      <x:c r="W2004" s="60" t="n">
        <x:f>H2004*J2004*(1-K2004)*Q2004</x:f>
        <x:v>169.3888</x:v>
      </x:c>
      <x:c r="X2004" s="60" t="n">
        <x:f>V2004*R2004</x:f>
        <x:v>778.719</x:v>
      </x:c>
      <x:c r="Y2004" s="60" t="n">
        <x:f>V2004*S2004</x:f>
        <x:v>595.491</x:v>
      </x:c>
      <x:c r="Z2004" s="60" t="n">
        <x:f>H2004*J2004*T2004</x:f>
        <x:v>26.6</x:v>
      </x:c>
      <x:c r="AA2004" s="60" t="n">
        <x:f>P2004+W2004+X2004-Y2004-Z2004-U2004</x:f>
        <x:v>381.0168</x:v>
      </x:c>
      <x:c r="AB2004" s="32" t="n">
        <x:f>IFERROR(AA2004/(P2004+W2004+X2004),0)</x:f>
        <x:v>0.33331659533772756</x:v>
      </x:c>
      <x:c r="AC2004" t="n">
        <x:f>IF(O2004="High",0,IF(I2004&gt;=1800,3,IF(I2004&gt;=900,2,1))+IF(K2004&gt;=0.9,2,IF(K2004&gt;=0.75,1,0))+IF(J2004&lt;=0.7,2,IF(J2004&lt;=0.85,1,0))+IF(M2004&gt;=8,1,0))</x:f>
        <x:v>7</x:v>
      </x:c>
      <x:c r="AD2004" t="str">
        <x:f>IF(AND(O2004&lt;&gt;"High",AC2004&gt;=Assumptions!$B$10,AA2004&gt;0),"Priority Growth",IF(AND(O2004="Low",AA2004&gt;0),"Maintain","Watch"))</x:f>
        <x:v>Priority Growth</x:v>
      </x:c>
      <x:c r="AE2004" s="60" t="n">
        <x:f>MAX(AA2004,0)*N2004</x:f>
        <x:v>7.620336</x:v>
      </x:c>
      <x:c r="AF2004" t="str">
        <x:f>IF(AND(AA2004&gt;=Assumptions!$B$11,O2004&lt;&gt;"High",OR(N2004&gt;=Assumptions!$B$12,M2004&lt;=6)),"High","Standard")</x:f>
        <x:v>Standard</x:v>
      </x:c>
    </x:row>
    <x:row r="2005">
      <x:c r="A2005" t="str">
        <x:f>'Raw_Data'!A2005</x:f>
        <x:v>C02004</x:v>
      </x:c>
      <x:c r="B2005" t="n">
        <x:f>'Raw_Data'!B2005</x:f>
        <x:v>35</x:v>
      </x:c>
      <x:c r="C2005" s="30" t="n">
        <x:f>'Raw_Data'!C2005</x:f>
        <x:v>55177</x:v>
      </x:c>
      <x:c r="D2005" t="n">
        <x:f>'Raw_Data'!D2005</x:f>
        <x:v>742</x:v>
      </x:c>
      <x:c r="E2005" t="n">
        <x:f>'Raw_Data'!E2005</x:f>
        <x:v>63</x:v>
      </x:c>
      <x:c r="F2005" t="str">
        <x:f>PROPER(TRIM('Raw_Data'!F2005))</x:f>
        <x:v>Gold</x:v>
      </x:c>
      <x:c r="G2005" t="str">
        <x:f>PROPER(TRIM('Raw_Data'!G2005))</x:f>
        <x:v>Digital</x:v>
      </x:c>
      <x:c r="H2005" s="60" t="n">
        <x:f>'Raw_Data'!H2005</x:f>
        <x:v>9172</x:v>
      </x:c>
      <x:c r="I2005" s="60" t="n">
        <x:f>'Raw_Data'!I2005</x:f>
        <x:v>930.89</x:v>
      </x:c>
      <x:c r="J2005" s="32" t="n">
        <x:f>'Raw_Data'!J2005</x:f>
        <x:v>0.29</x:v>
      </x:c>
      <x:c r="K2005" s="32" t="n">
        <x:f>'Raw_Data'!K2005</x:f>
        <x:v>0.938</x:v>
      </x:c>
      <x:c r="L2005" t="n">
        <x:f>'Raw_Data'!L2005</x:f>
        <x:v>0</x:v>
      </x:c>
      <x:c r="M2005" t="n">
        <x:f>IF('Raw_Data'!M2005="",Assumptions!$B$15,'Raw_Data'!M2005)</x:f>
        <x:v>10</x:v>
      </x:c>
      <x:c r="N2005" s="32" t="n">
        <x:f>'Raw_Data'!N2005</x:f>
        <x:v>0.02</x:v>
      </x:c>
      <x:c r="O2005" t="str">
        <x:f>IF(OR(D2005&lt;620,L2005&gt;=2,J2005&gt;0.9),"High",IF(OR(D2005&lt;700,L2005=1,J2005&gt;0.75),"Medium","Low"))</x:f>
        <x:v>Low</x:v>
      </x:c>
      <x:c r="P2005" s="30" t="n">
        <x:f>XLOOKUP(F2005,Assumptions!$A$4:$A$6,Assumptions!$B$4:$B$6)</x:f>
        <x:v>95</x:v>
      </x:c>
      <x:c r="Q2005" s="32" t="n">
        <x:f>XLOOKUP(F2005,Assumptions!$A$4:$A$6,Assumptions!$C$4:$C$6)</x:f>
        <x:v>0.219</x:v>
      </x:c>
      <x:c r="R2005" s="32" t="n">
        <x:f>XLOOKUP(F2005,Assumptions!$A$4:$A$6,Assumptions!$D$4:$D$6)</x:f>
        <x:v>0.016</x:v>
      </x:c>
      <x:c r="S2005" s="32" t="n">
        <x:f>XLOOKUP(F2005,Assumptions!$A$4:$A$6,Assumptions!$E$4:$E$6)</x:f>
        <x:v>0.01</x:v>
      </x:c>
      <x:c r="T2005" s="32" t="n">
        <x:f>XLOOKUP(O2005,Assumptions!$H$4:$H$6,Assumptions!$I$4:$I$6)</x:f>
        <x:v>0.0035</x:v>
      </x:c>
      <x:c r="U2005" s="30" t="n">
        <x:f>XLOOKUP(F2005,Assumptions!$A$4:$A$6,Assumptions!$F$4:$F$6)</x:f>
        <x:v>90</x:v>
      </x:c>
      <x:c r="V2005" s="60" t="n">
        <x:f>I2005*12</x:f>
        <x:v>11170.68</x:v>
      </x:c>
      <x:c r="W2005" s="60" t="n">
        <x:f>H2005*J2005*(1-K2005)*Q2005</x:f>
        <x:v>36.115850640000026</x:v>
      </x:c>
      <x:c r="X2005" s="60" t="n">
        <x:f>V2005*R2005</x:f>
        <x:v>178.73088</x:v>
      </x:c>
      <x:c r="Y2005" s="60" t="n">
        <x:f>V2005*S2005</x:f>
        <x:v>111.7068</x:v>
      </x:c>
      <x:c r="Z2005" s="60" t="n">
        <x:f>H2005*J2005*T2005</x:f>
        <x:v>9.309579999999999</x:v>
      </x:c>
      <x:c r="AA2005" s="60" t="n">
        <x:f>P2005+W2005+X2005-Y2005-Z2005-U2005</x:f>
        <x:v>98.83035064000003</x:v>
      </x:c>
      <x:c r="AB2005" s="32" t="n">
        <x:f>IFERROR(AA2005/(P2005+W2005+X2005),0)</x:f>
        <x:v>0.31896528466142676</x:v>
      </x:c>
      <x:c r="AC2005" t="n">
        <x:f>IF(O2005="High",0,IF(I2005&gt;=1800,3,IF(I2005&gt;=900,2,1))+IF(K2005&gt;=0.9,2,IF(K2005&gt;=0.75,1,0))+IF(J2005&lt;=0.7,2,IF(J2005&lt;=0.85,1,0))+IF(M2005&gt;=8,1,0))</x:f>
        <x:v>7</x:v>
      </x:c>
      <x:c r="AD2005" t="str">
        <x:f>IF(AND(O2005&lt;&gt;"High",AC2005&gt;=Assumptions!$B$10,AA2005&gt;0),"Priority Growth",IF(AND(O2005="Low",AA2005&gt;0),"Maintain","Watch"))</x:f>
        <x:v>Priority Growth</x:v>
      </x:c>
      <x:c r="AE2005" s="60" t="n">
        <x:f>MAX(AA2005,0)*N2005</x:f>
        <x:v>1.9766070128000008</x:v>
      </x:c>
      <x:c r="AF2005" t="str">
        <x:f>IF(AND(AA2005&gt;=Assumptions!$B$11,O2005&lt;&gt;"High",OR(N2005&gt;=Assumptions!$B$12,M2005&lt;=6)),"High","Standard")</x:f>
        <x:v>Standard</x:v>
      </x:c>
    </x:row>
    <x:row r="2006">
      <x:c r="A2006" t="str">
        <x:f>'Raw_Data'!A2006</x:f>
        <x:v>C02005</x:v>
      </x:c>
      <x:c r="B2006" t="n">
        <x:f>'Raw_Data'!B2006</x:f>
        <x:v>44</x:v>
      </x:c>
      <x:c r="C2006" s="30" t="n">
        <x:f>'Raw_Data'!C2006</x:f>
        <x:v>107427</x:v>
      </x:c>
      <x:c r="D2006" t="n">
        <x:f>'Raw_Data'!D2006</x:f>
        <x:v>706</x:v>
      </x:c>
      <x:c r="E2006" t="n">
        <x:f>'Raw_Data'!E2006</x:f>
        <x:v>83</x:v>
      </x:c>
      <x:c r="F2006" t="str">
        <x:f>PROPER(TRIM('Raw_Data'!F2006))</x:f>
        <x:v>Platinum</x:v>
      </x:c>
      <x:c r="G2006" t="str">
        <x:f>PROPER(TRIM('Raw_Data'!G2006))</x:f>
        <x:v>Branch</x:v>
      </x:c>
      <x:c r="H2006" s="60" t="n">
        <x:f>'Raw_Data'!H2006</x:f>
        <x:v>20413</x:v>
      </x:c>
      <x:c r="I2006" s="60" t="n">
        <x:f>'Raw_Data'!I2006</x:f>
        <x:v>2361.68</x:v>
      </x:c>
      <x:c r="J2006" s="32" t="n">
        <x:f>'Raw_Data'!J2006</x:f>
        <x:v>0.404</x:v>
      </x:c>
      <x:c r="K2006" s="32" t="n">
        <x:f>'Raw_Data'!K2006</x:f>
        <x:v>0.78</x:v>
      </x:c>
      <x:c r="L2006" t="n">
        <x:f>'Raw_Data'!L2006</x:f>
        <x:v>0</x:v>
      </x:c>
      <x:c r="M2006" t="n">
        <x:f>IF('Raw_Data'!M2006="",Assumptions!$B$15,'Raw_Data'!M2006)</x:f>
        <x:v>8</x:v>
      </x:c>
      <x:c r="N2006" s="32" t="n">
        <x:f>'Raw_Data'!N2006</x:f>
        <x:v>0.086</x:v>
      </x:c>
      <x:c r="O2006" t="str">
        <x:f>IF(OR(D2006&lt;620,L2006&gt;=2,J2006&gt;0.9),"High",IF(OR(D2006&lt;700,L2006=1,J2006&gt;0.75),"Medium","Low"))</x:f>
        <x:v>Low</x:v>
      </x:c>
      <x:c r="P2006" s="30" t="n">
        <x:f>XLOOKUP(F2006,Assumptions!$A$4:$A$6,Assumptions!$B$4:$B$6)</x:f>
        <x:v>195</x:v>
      </x:c>
      <x:c r="Q2006" s="32" t="n">
        <x:f>XLOOKUP(F2006,Assumptions!$A$4:$A$6,Assumptions!$C$4:$C$6)</x:f>
        <x:v>0.199</x:v>
      </x:c>
      <x:c r="R2006" s="32" t="n">
        <x:f>XLOOKUP(F2006,Assumptions!$A$4:$A$6,Assumptions!$D$4:$D$6)</x:f>
        <x:v>0.017</x:v>
      </x:c>
      <x:c r="S2006" s="32" t="n">
        <x:f>XLOOKUP(F2006,Assumptions!$A$4:$A$6,Assumptions!$E$4:$E$6)</x:f>
        <x:v>0.013</x:v>
      </x:c>
      <x:c r="T2006" s="32" t="n">
        <x:f>XLOOKUP(O2006,Assumptions!$H$4:$H$6,Assumptions!$I$4:$I$6)</x:f>
        <x:v>0.0035</x:v>
      </x:c>
      <x:c r="U2006" s="30" t="n">
        <x:f>XLOOKUP(F2006,Assumptions!$A$4:$A$6,Assumptions!$F$4:$F$6)</x:f>
        <x:v>140</x:v>
      </x:c>
      <x:c r="V2006" s="60" t="n">
        <x:f>I2006*12</x:f>
        <x:v>28340.159999999996</x:v>
      </x:c>
      <x:c r="W2006" s="60" t="n">
        <x:f>H2006*J2006*(1-K2006)*Q2006</x:f>
        <x:v>361.04718056</x:v>
      </x:c>
      <x:c r="X2006" s="60" t="n">
        <x:f>V2006*R2006</x:f>
        <x:v>481.78272</x:v>
      </x:c>
      <x:c r="Y2006" s="60" t="n">
        <x:f>V2006*S2006</x:f>
        <x:v>368.42207999999994</x:v>
      </x:c>
      <x:c r="Z2006" s="60" t="n">
        <x:f>H2006*J2006*T2006</x:f>
        <x:v>28.863982000000004</x:v>
      </x:c>
      <x:c r="AA2006" s="60" t="n">
        <x:f>P2006+W2006+X2006-Y2006-Z2006-U2006</x:f>
        <x:v>500.54383856000004</x:v>
      </x:c>
      <x:c r="AB2006" s="32" t="n">
        <x:f>IFERROR(AA2006/(P2006+W2006+X2006),0)</x:f>
        <x:v>0.48229853301577924</x:v>
      </x:c>
      <x:c r="AC2006" t="n">
        <x:f>IF(O2006="High",0,IF(I2006&gt;=1800,3,IF(I2006&gt;=900,2,1))+IF(K2006&gt;=0.9,2,IF(K2006&gt;=0.75,1,0))+IF(J2006&lt;=0.7,2,IF(J2006&lt;=0.85,1,0))+IF(M2006&gt;=8,1,0))</x:f>
        <x:v>7</x:v>
      </x:c>
      <x:c r="AD2006" t="str">
        <x:f>IF(AND(O2006&lt;&gt;"High",AC2006&gt;=Assumptions!$B$10,AA2006&gt;0),"Priority Growth",IF(AND(O2006="Low",AA2006&gt;0),"Maintain","Watch"))</x:f>
        <x:v>Priority Growth</x:v>
      </x:c>
      <x:c r="AE2006" s="60" t="n">
        <x:f>MAX(AA2006,0)*N2006</x:f>
        <x:v>43.04677011616</x:v>
      </x:c>
      <x:c r="AF2006" t="str">
        <x:f>IF(AND(AA2006&gt;=Assumptions!$B$11,O2006&lt;&gt;"High",OR(N2006&gt;=Assumptions!$B$12,M2006&lt;=6)),"High","Standard")</x:f>
        <x:v>Standard</x:v>
      </x:c>
    </x:row>
    <x:row r="2007">
      <x:c r="A2007" t="str">
        <x:f>'Raw_Data'!A2007</x:f>
        <x:v>C02006</x:v>
      </x:c>
      <x:c r="B2007" t="n">
        <x:f>'Raw_Data'!B2007</x:f>
        <x:v>36</x:v>
      </x:c>
      <x:c r="C2007" s="30" t="n">
        <x:f>'Raw_Data'!C2007</x:f>
        <x:v>89069</x:v>
      </x:c>
      <x:c r="D2007" t="n">
        <x:f>'Raw_Data'!D2007</x:f>
        <x:v>735</x:v>
      </x:c>
      <x:c r="E2007" t="n">
        <x:f>'Raw_Data'!E2007</x:f>
        <x:v>38</x:v>
      </x:c>
      <x:c r="F2007" t="str">
        <x:f>PROPER(TRIM('Raw_Data'!F2007))</x:f>
        <x:v>Platinum</x:v>
      </x:c>
      <x:c r="G2007" t="str">
        <x:f>PROPER(TRIM('Raw_Data'!G2007))</x:f>
        <x:v>Digital</x:v>
      </x:c>
      <x:c r="H2007" s="60" t="n">
        <x:f>'Raw_Data'!H2007</x:f>
        <x:v>22724</x:v>
      </x:c>
      <x:c r="I2007" s="60" t="n">
        <x:f>'Raw_Data'!I2007</x:f>
        <x:v>2488.2</x:v>
      </x:c>
      <x:c r="J2007" s="32" t="n">
        <x:f>'Raw_Data'!J2007</x:f>
        <x:v>0.445</x:v>
      </x:c>
      <x:c r="K2007" s="32" t="n">
        <x:f>'Raw_Data'!K2007</x:f>
        <x:v>0.863</x:v>
      </x:c>
      <x:c r="L2007" t="n">
        <x:f>'Raw_Data'!L2007</x:f>
        <x:v>0</x:v>
      </x:c>
      <x:c r="M2007" t="n">
        <x:f>IF('Raw_Data'!M2007="",Assumptions!$B$15,'Raw_Data'!M2007)</x:f>
        <x:v>7</x:v>
      </x:c>
      <x:c r="N2007" s="32" t="n">
        <x:f>'Raw_Data'!N2007</x:f>
        <x:v>0.066</x:v>
      </x:c>
      <x:c r="O2007" t="str">
        <x:f>IF(OR(D2007&lt;620,L2007&gt;=2,J2007&gt;0.9),"High",IF(OR(D2007&lt;700,L2007=1,J2007&gt;0.75),"Medium","Low"))</x:f>
        <x:v>Low</x:v>
      </x:c>
      <x:c r="P2007" s="30" t="n">
        <x:f>XLOOKUP(F2007,Assumptions!$A$4:$A$6,Assumptions!$B$4:$B$6)</x:f>
        <x:v>195</x:v>
      </x:c>
      <x:c r="Q2007" s="32" t="n">
        <x:f>XLOOKUP(F2007,Assumptions!$A$4:$A$6,Assumptions!$C$4:$C$6)</x:f>
        <x:v>0.199</x:v>
      </x:c>
      <x:c r="R2007" s="32" t="n">
        <x:f>XLOOKUP(F2007,Assumptions!$A$4:$A$6,Assumptions!$D$4:$D$6)</x:f>
        <x:v>0.017</x:v>
      </x:c>
      <x:c r="S2007" s="32" t="n">
        <x:f>XLOOKUP(F2007,Assumptions!$A$4:$A$6,Assumptions!$E$4:$E$6)</x:f>
        <x:v>0.013</x:v>
      </x:c>
      <x:c r="T2007" s="32" t="n">
        <x:f>XLOOKUP(O2007,Assumptions!$H$4:$H$6,Assumptions!$I$4:$I$6)</x:f>
        <x:v>0.0035</x:v>
      </x:c>
      <x:c r="U2007" s="30" t="n">
        <x:f>XLOOKUP(F2007,Assumptions!$A$4:$A$6,Assumptions!$F$4:$F$6)</x:f>
        <x:v>140</x:v>
      </x:c>
      <x:c r="V2007" s="60" t="n">
        <x:f>I2007*12</x:f>
        <x:v>29858.399999999998</x:v>
      </x:c>
      <x:c r="W2007" s="60" t="n">
        <x:f>H2007*J2007*(1-K2007)*Q2007</x:f>
        <x:v>275.68836334</x:v>
      </x:c>
      <x:c r="X2007" s="60" t="n">
        <x:f>V2007*R2007</x:f>
        <x:v>507.5928</x:v>
      </x:c>
      <x:c r="Y2007" s="60" t="n">
        <x:f>V2007*S2007</x:f>
        <x:v>388.15919999999994</x:v>
      </x:c>
      <x:c r="Z2007" s="60" t="n">
        <x:f>H2007*J2007*T2007</x:f>
        <x:v>35.392630000000004</x:v>
      </x:c>
      <x:c r="AA2007" s="60" t="n">
        <x:f>P2007+W2007+X2007-Y2007-Z2007-U2007</x:f>
        <x:v>414.72933334000004</x:v>
      </x:c>
      <x:c r="AB2007" s="32" t="n">
        <x:f>IFERROR(AA2007/(P2007+W2007+X2007),0)</x:f>
        <x:v>0.42393674628677436</x:v>
      </x:c>
      <x:c r="AC2007" t="n">
        <x:f>IF(O2007="High",0,IF(I2007&gt;=1800,3,IF(I2007&gt;=900,2,1))+IF(K2007&gt;=0.9,2,IF(K2007&gt;=0.75,1,0))+IF(J2007&lt;=0.7,2,IF(J2007&lt;=0.85,1,0))+IF(M2007&gt;=8,1,0))</x:f>
        <x:v>6</x:v>
      </x:c>
      <x:c r="AD2007" t="str">
        <x:f>IF(AND(O2007&lt;&gt;"High",AC2007&gt;=Assumptions!$B$10,AA2007&gt;0),"Priority Growth",IF(AND(O2007="Low",AA2007&gt;0),"Maintain","Watch"))</x:f>
        <x:v>Priority Growth</x:v>
      </x:c>
      <x:c r="AE2007" s="60" t="n">
        <x:f>MAX(AA2007,0)*N2007</x:f>
        <x:v>27.372136000440005</x:v>
      </x:c>
      <x:c r="AF2007" t="str">
        <x:f>IF(AND(AA2007&gt;=Assumptions!$B$11,O2007&lt;&gt;"High",OR(N2007&gt;=Assumptions!$B$12,M2007&lt;=6)),"High","Standard")</x:f>
        <x:v>Standard</x:v>
      </x:c>
    </x:row>
    <x:row r="2008">
      <x:c r="A2008" t="str">
        <x:f>'Raw_Data'!A2008</x:f>
        <x:v>C02007</x:v>
      </x:c>
      <x:c r="B2008" t="n">
        <x:f>'Raw_Data'!B2008</x:f>
        <x:v>53</x:v>
      </x:c>
      <x:c r="C2008" s="30" t="n">
        <x:f>'Raw_Data'!C2008</x:f>
        <x:v>85532</x:v>
      </x:c>
      <x:c r="D2008" t="n">
        <x:f>'Raw_Data'!D2008</x:f>
        <x:v>584</x:v>
      </x:c>
      <x:c r="E2008" t="n">
        <x:f>'Raw_Data'!E2008</x:f>
        <x:v>29</x:v>
      </x:c>
      <x:c r="F2008" t="str">
        <x:f>PROPER(TRIM('Raw_Data'!F2008))</x:f>
        <x:v>Classic</x:v>
      </x:c>
      <x:c r="G2008" t="str">
        <x:f>PROPER(TRIM('Raw_Data'!G2008))</x:f>
        <x:v>Digital</x:v>
      </x:c>
      <x:c r="H2008" s="60" t="n">
        <x:f>'Raw_Data'!H2008</x:f>
        <x:v>5018</x:v>
      </x:c>
      <x:c r="I2008" s="60" t="n">
        <x:f>'Raw_Data'!I2008</x:f>
        <x:v>781.32</x:v>
      </x:c>
      <x:c r="J2008" s="32" t="n">
        <x:f>'Raw_Data'!J2008</x:f>
        <x:v>0.803</x:v>
      </x:c>
      <x:c r="K2008" s="32" t="n">
        <x:f>'Raw_Data'!K2008</x:f>
        <x:v>0.472</x:v>
      </x:c>
      <x:c r="L2008" t="n">
        <x:f>'Raw_Data'!L2008</x:f>
        <x:v>0</x:v>
      </x:c>
      <x:c r="M2008" t="n">
        <x:f>IF('Raw_Data'!M2008="",Assumptions!$B$15,'Raw_Data'!M2008)</x:f>
        <x:v>9</x:v>
      </x:c>
      <x:c r="N2008" s="32" t="n">
        <x:f>'Raw_Data'!N2008</x:f>
        <x:v>0.02</x:v>
      </x:c>
      <x:c r="O2008" t="str">
        <x:f>IF(OR(D2008&lt;620,L2008&gt;=2,J2008&gt;0.9),"High",IF(OR(D2008&lt;700,L2008=1,J2008&gt;0.75),"Medium","Low"))</x:f>
        <x:v>High</x:v>
      </x:c>
      <x:c r="P2008" s="30" t="n">
        <x:f>XLOOKUP(F2008,Assumptions!$A$4:$A$6,Assumptions!$B$4:$B$6)</x:f>
        <x:v>0</x:v>
      </x:c>
      <x:c r="Q2008" s="32" t="n">
        <x:f>XLOOKUP(F2008,Assumptions!$A$4:$A$6,Assumptions!$C$4:$C$6)</x:f>
        <x:v>0.229</x:v>
      </x:c>
      <x:c r="R2008" s="32" t="n">
        <x:f>XLOOKUP(F2008,Assumptions!$A$4:$A$6,Assumptions!$D$4:$D$6)</x:f>
        <x:v>0.015</x:v>
      </x:c>
      <x:c r="S2008" s="32" t="n">
        <x:f>XLOOKUP(F2008,Assumptions!$A$4:$A$6,Assumptions!$E$4:$E$6)</x:f>
        <x:v>0.0075</x:v>
      </x:c>
      <x:c r="T2008" s="32" t="n">
        <x:f>XLOOKUP(O2008,Assumptions!$H$4:$H$6,Assumptions!$I$4:$I$6)</x:f>
        <x:v>0.045</x:v>
      </x:c>
      <x:c r="U2008" s="30" t="n">
        <x:f>XLOOKUP(F2008,Assumptions!$A$4:$A$6,Assumptions!$F$4:$F$6)</x:f>
        <x:v>60</x:v>
      </x:c>
      <x:c r="V2008" s="60" t="n">
        <x:f>I2008*12</x:f>
        <x:v>9375.84</x:v>
      </x:c>
      <x:c r="W2008" s="60" t="n">
        <x:f>H2008*J2008*(1-K2008)*Q2008</x:f>
        <x:v>487.2093420480001</x:v>
      </x:c>
      <x:c r="X2008" s="60" t="n">
        <x:f>V2008*R2008</x:f>
        <x:v>140.6376</x:v>
      </x:c>
      <x:c r="Y2008" s="60" t="n">
        <x:f>V2008*S2008</x:f>
        <x:v>70.3188</x:v>
      </x:c>
      <x:c r="Z2008" s="60" t="n">
        <x:f>H2008*J2008*T2008</x:f>
        <x:v>181.32543</x:v>
      </x:c>
      <x:c r="AA2008" s="60" t="n">
        <x:f>P2008+W2008+X2008-Y2008-Z2008-U2008</x:f>
        <x:v>316.2027120480001</x:v>
      </x:c>
      <x:c r="AB2008" s="32" t="n">
        <x:f>IFERROR(AA2008/(P2008+W2008+X2008),0)</x:f>
        <x:v>0.5036302494626561</x:v>
      </x:c>
      <x:c r="AC2008" t="n">
        <x:f>IF(O2008="High",0,IF(I2008&gt;=1800,3,IF(I2008&gt;=900,2,1))+IF(K2008&gt;=0.9,2,IF(K2008&gt;=0.75,1,0))+IF(J2008&lt;=0.7,2,IF(J2008&lt;=0.85,1,0))+IF(M2008&gt;=8,1,0))</x:f>
        <x:v>0</x:v>
      </x:c>
      <x:c r="AD2008" t="str">
        <x:f>IF(AND(O2008&lt;&gt;"High",AC2008&gt;=Assumptions!$B$10,AA2008&gt;0),"Priority Growth",IF(AND(O2008="Low",AA2008&gt;0),"Maintain","Watch"))</x:f>
        <x:v>Watch</x:v>
      </x:c>
      <x:c r="AE2008" s="60" t="n">
        <x:f>MAX(AA2008,0)*N2008</x:f>
        <x:v>6.324054240960002</x:v>
      </x:c>
      <x:c r="AF2008" t="str">
        <x:f>IF(AND(AA2008&gt;=Assumptions!$B$11,O2008&lt;&gt;"High",OR(N2008&gt;=Assumptions!$B$12,M2008&lt;=6)),"High","Standard")</x:f>
        <x:v>Standard</x:v>
      </x:c>
    </x:row>
    <x:row r="2009">
      <x:c r="A2009" t="str">
        <x:f>'Raw_Data'!A2009</x:f>
        <x:v>C02008</x:v>
      </x:c>
      <x:c r="B2009" t="n">
        <x:f>'Raw_Data'!B2009</x:f>
        <x:v>51</x:v>
      </x:c>
      <x:c r="C2009" s="30" t="n">
        <x:f>'Raw_Data'!C2009</x:f>
        <x:v>123752</x:v>
      </x:c>
      <x:c r="D2009" t="n">
        <x:f>'Raw_Data'!D2009</x:f>
        <x:v>709</x:v>
      </x:c>
      <x:c r="E2009" t="n">
        <x:f>'Raw_Data'!E2009</x:f>
        <x:v>45</x:v>
      </x:c>
      <x:c r="F2009" t="str">
        <x:f>PROPER(TRIM('Raw_Data'!F2009))</x:f>
        <x:v>Platinum</x:v>
      </x:c>
      <x:c r="G2009" t="str">
        <x:f>PROPER(TRIM('Raw_Data'!G2009))</x:f>
        <x:v>Direct Mail</x:v>
      </x:c>
      <x:c r="H2009" s="60" t="n">
        <x:f>'Raw_Data'!H2009</x:f>
        <x:v>28027</x:v>
      </x:c>
      <x:c r="I2009" s="60" t="n">
        <x:f>'Raw_Data'!I2009</x:f>
        <x:v>2847.55</x:v>
      </x:c>
      <x:c r="J2009" s="32" t="n">
        <x:f>'Raw_Data'!J2009</x:f>
        <x:v>0.263</x:v>
      </x:c>
      <x:c r="K2009" s="32" t="n">
        <x:f>'Raw_Data'!K2009</x:f>
        <x:v>0.884</x:v>
      </x:c>
      <x:c r="L2009" t="n">
        <x:f>'Raw_Data'!L2009</x:f>
        <x:v>0</x:v>
      </x:c>
      <x:c r="M2009" t="n">
        <x:f>IF('Raw_Data'!M2009="",Assumptions!$B$15,'Raw_Data'!M2009)</x:f>
        <x:v>8</x:v>
      </x:c>
      <x:c r="N2009" s="32" t="n">
        <x:f>'Raw_Data'!N2009</x:f>
        <x:v>0.059</x:v>
      </x:c>
      <x:c r="O2009" t="str">
        <x:f>IF(OR(D2009&lt;620,L2009&gt;=2,J2009&gt;0.9),"High",IF(OR(D2009&lt;700,L2009=1,J2009&gt;0.75),"Medium","Low"))</x:f>
        <x:v>Low</x:v>
      </x:c>
      <x:c r="P2009" s="30" t="n">
        <x:f>XLOOKUP(F2009,Assumptions!$A$4:$A$6,Assumptions!$B$4:$B$6)</x:f>
        <x:v>195</x:v>
      </x:c>
      <x:c r="Q2009" s="32" t="n">
        <x:f>XLOOKUP(F2009,Assumptions!$A$4:$A$6,Assumptions!$C$4:$C$6)</x:f>
        <x:v>0.199</x:v>
      </x:c>
      <x:c r="R2009" s="32" t="n">
        <x:f>XLOOKUP(F2009,Assumptions!$A$4:$A$6,Assumptions!$D$4:$D$6)</x:f>
        <x:v>0.017</x:v>
      </x:c>
      <x:c r="S2009" s="32" t="n">
        <x:f>XLOOKUP(F2009,Assumptions!$A$4:$A$6,Assumptions!$E$4:$E$6)</x:f>
        <x:v>0.013</x:v>
      </x:c>
      <x:c r="T2009" s="32" t="n">
        <x:f>XLOOKUP(O2009,Assumptions!$H$4:$H$6,Assumptions!$I$4:$I$6)</x:f>
        <x:v>0.0035</x:v>
      </x:c>
      <x:c r="U2009" s="30" t="n">
        <x:f>XLOOKUP(F2009,Assumptions!$A$4:$A$6,Assumptions!$F$4:$F$6)</x:f>
        <x:v>140</x:v>
      </x:c>
      <x:c r="V2009" s="60" t="n">
        <x:f>I2009*12</x:f>
        <x:v>34170.600000000006</x:v>
      </x:c>
      <x:c r="W2009" s="60" t="n">
        <x:f>H2009*J2009*(1-K2009)*Q2009</x:f>
        <x:v>170.15449548400002</x:v>
      </x:c>
      <x:c r="X2009" s="60" t="n">
        <x:f>V2009*R2009</x:f>
        <x:v>580.9002000000002</x:v>
      </x:c>
      <x:c r="Y2009" s="60" t="n">
        <x:f>V2009*S2009</x:f>
        <x:v>444.21780000000007</x:v>
      </x:c>
      <x:c r="Z2009" s="60" t="n">
        <x:f>H2009*J2009*T2009</x:f>
        <x:v>25.798853500000003</x:v>
      </x:c>
      <x:c r="AA2009" s="60" t="n">
        <x:f>P2009+W2009+X2009-Y2009-Z2009-U2009</x:f>
        <x:v>336.0380419840001</x:v>
      </x:c>
      <x:c r="AB2009" s="32" t="n">
        <x:f>IFERROR(AA2009/(P2009+W2009+X2009),0)</x:f>
        <x:v>0.35519938074202306</x:v>
      </x:c>
      <x:c r="AC2009" t="n">
        <x:f>IF(O2009="High",0,IF(I2009&gt;=1800,3,IF(I2009&gt;=900,2,1))+IF(K2009&gt;=0.9,2,IF(K2009&gt;=0.75,1,0))+IF(J2009&lt;=0.7,2,IF(J2009&lt;=0.85,1,0))+IF(M2009&gt;=8,1,0))</x:f>
        <x:v>7</x:v>
      </x:c>
      <x:c r="AD2009" t="str">
        <x:f>IF(AND(O2009&lt;&gt;"High",AC2009&gt;=Assumptions!$B$10,AA2009&gt;0),"Priority Growth",IF(AND(O2009="Low",AA2009&gt;0),"Maintain","Watch"))</x:f>
        <x:v>Priority Growth</x:v>
      </x:c>
      <x:c r="AE2009" s="60" t="n">
        <x:f>MAX(AA2009,0)*N2009</x:f>
        <x:v>19.826244477056004</x:v>
      </x:c>
      <x:c r="AF2009" t="str">
        <x:f>IF(AND(AA2009&gt;=Assumptions!$B$11,O2009&lt;&gt;"High",OR(N2009&gt;=Assumptions!$B$12,M2009&lt;=6)),"High","Standard")</x:f>
        <x:v>Standard</x:v>
      </x:c>
    </x:row>
    <x:row r="2010">
      <x:c r="A2010" t="str">
        <x:f>'Raw_Data'!A2010</x:f>
        <x:v>C02009</x:v>
      </x:c>
      <x:c r="B2010" t="n">
        <x:f>'Raw_Data'!B2010</x:f>
        <x:v>44</x:v>
      </x:c>
      <x:c r="C2010" s="30" t="n">
        <x:f>'Raw_Data'!C2010</x:f>
        <x:v>46894</x:v>
      </x:c>
      <x:c r="D2010" t="n">
        <x:f>'Raw_Data'!D2010</x:f>
        <x:v>644</x:v>
      </x:c>
      <x:c r="E2010" t="n">
        <x:f>'Raw_Data'!E2010</x:f>
        <x:v>36</x:v>
      </x:c>
      <x:c r="F2010" t="str">
        <x:f>PROPER(TRIM('Raw_Data'!F2010))</x:f>
        <x:v>Classic</x:v>
      </x:c>
      <x:c r="G2010" t="str">
        <x:f>PROPER(TRIM('Raw_Data'!G2010))</x:f>
        <x:v>Digital</x:v>
      </x:c>
      <x:c r="H2010" s="60" t="n">
        <x:f>'Raw_Data'!H2010</x:f>
        <x:v>4447</x:v>
      </x:c>
      <x:c r="I2010" s="60" t="n">
        <x:f>'Raw_Data'!I2010</x:f>
        <x:v>726.02</x:v>
      </x:c>
      <x:c r="J2010" s="32" t="n">
        <x:f>'Raw_Data'!J2010</x:f>
        <x:v>0.313</x:v>
      </x:c>
      <x:c r="K2010" s="32" t="n">
        <x:f>'Raw_Data'!K2010</x:f>
        <x:v>0.62</x:v>
      </x:c>
      <x:c r="L2010" t="n">
        <x:f>'Raw_Data'!L2010</x:f>
        <x:v>0</x:v>
      </x:c>
      <x:c r="M2010" t="n">
        <x:f>IF('Raw_Data'!M2010="",Assumptions!$B$15,'Raw_Data'!M2010)</x:f>
        <x:v>8</x:v>
      </x:c>
      <x:c r="N2010" s="32" t="n">
        <x:f>'Raw_Data'!N2010</x:f>
        <x:v>0.058</x:v>
      </x:c>
      <x:c r="O2010" t="str">
        <x:f>IF(OR(D2010&lt;620,L2010&gt;=2,J2010&gt;0.9),"High",IF(OR(D2010&lt;700,L2010=1,J2010&gt;0.75),"Medium","Low"))</x:f>
        <x:v>Medium</x:v>
      </x:c>
      <x:c r="P2010" s="30" t="n">
        <x:f>XLOOKUP(F2010,Assumptions!$A$4:$A$6,Assumptions!$B$4:$B$6)</x:f>
        <x:v>0</x:v>
      </x:c>
      <x:c r="Q2010" s="32" t="n">
        <x:f>XLOOKUP(F2010,Assumptions!$A$4:$A$6,Assumptions!$C$4:$C$6)</x:f>
        <x:v>0.229</x:v>
      </x:c>
      <x:c r="R2010" s="32" t="n">
        <x:f>XLOOKUP(F2010,Assumptions!$A$4:$A$6,Assumptions!$D$4:$D$6)</x:f>
        <x:v>0.015</x:v>
      </x:c>
      <x:c r="S2010" s="32" t="n">
        <x:f>XLOOKUP(F2010,Assumptions!$A$4:$A$6,Assumptions!$E$4:$E$6)</x:f>
        <x:v>0.0075</x:v>
      </x:c>
      <x:c r="T2010" s="32" t="n">
        <x:f>XLOOKUP(O2010,Assumptions!$H$4:$H$6,Assumptions!$I$4:$I$6)</x:f>
        <x:v>0.012</x:v>
      </x:c>
      <x:c r="U2010" s="30" t="n">
        <x:f>XLOOKUP(F2010,Assumptions!$A$4:$A$6,Assumptions!$F$4:$F$6)</x:f>
        <x:v>60</x:v>
      </x:c>
      <x:c r="V2010" s="60" t="n">
        <x:f>I2010*12</x:f>
        <x:v>8712.24</x:v>
      </x:c>
      <x:c r="W2010" s="60" t="n">
        <x:f>H2010*J2010*(1-K2010)*Q2010</x:f>
        <x:v>121.12409522000002</x:v>
      </x:c>
      <x:c r="X2010" s="60" t="n">
        <x:f>V2010*R2010</x:f>
        <x:v>130.68359999999998</x:v>
      </x:c>
      <x:c r="Y2010" s="60" t="n">
        <x:f>V2010*S2010</x:f>
        <x:v>65.34179999999999</x:v>
      </x:c>
      <x:c r="Z2010" s="60" t="n">
        <x:f>H2010*J2010*T2010</x:f>
        <x:v>16.702932</x:v>
      </x:c>
      <x:c r="AA2010" s="60" t="n">
        <x:f>P2010+W2010+X2010-Y2010-Z2010-U2010</x:f>
        <x:v>109.76296321999999</x:v>
      </x:c>
      <x:c r="AB2010" s="32" t="n">
        <x:f>IFERROR(AA2010/(P2010+W2010+X2010),0)</x:f>
        <x:v>0.4358999558139079</x:v>
      </x:c>
      <x:c r="AC2010" t="n">
        <x:f>IF(O2010="High",0,IF(I2010&gt;=1800,3,IF(I2010&gt;=900,2,1))+IF(K2010&gt;=0.9,2,IF(K2010&gt;=0.75,1,0))+IF(J2010&lt;=0.7,2,IF(J2010&lt;=0.85,1,0))+IF(M2010&gt;=8,1,0))</x:f>
        <x:v>4</x:v>
      </x:c>
      <x:c r="AD2010" t="str">
        <x:f>IF(AND(O2010&lt;&gt;"High",AC2010&gt;=Assumptions!$B$10,AA2010&gt;0),"Priority Growth",IF(AND(O2010="Low",AA2010&gt;0),"Maintain","Watch"))</x:f>
        <x:v>Watch</x:v>
      </x:c>
      <x:c r="AE2010" s="60" t="n">
        <x:f>MAX(AA2010,0)*N2010</x:f>
        <x:v>6.36625186676</x:v>
      </x:c>
      <x:c r="AF2010" t="str">
        <x:f>IF(AND(AA2010&gt;=Assumptions!$B$11,O2010&lt;&gt;"High",OR(N2010&gt;=Assumptions!$B$12,M2010&lt;=6)),"High","Standard")</x:f>
        <x:v>Standard</x:v>
      </x:c>
    </x:row>
    <x:row r="2011">
      <x:c r="A2011" t="str">
        <x:f>'Raw_Data'!A2011</x:f>
        <x:v>C02010</x:v>
      </x:c>
      <x:c r="B2011" t="n">
        <x:f>'Raw_Data'!B2011</x:f>
        <x:v>38</x:v>
      </x:c>
      <x:c r="C2011" s="30" t="n">
        <x:f>'Raw_Data'!C2011</x:f>
        <x:v>103614</x:v>
      </x:c>
      <x:c r="D2011" t="n">
        <x:f>'Raw_Data'!D2011</x:f>
        <x:v>664</x:v>
      </x:c>
      <x:c r="E2011" t="n">
        <x:f>'Raw_Data'!E2011</x:f>
        <x:v>36</x:v>
      </x:c>
      <x:c r="F2011" t="str">
        <x:f>PROPER(TRIM('Raw_Data'!F2011))</x:f>
        <x:v>Gold</x:v>
      </x:c>
      <x:c r="G2011" t="str">
        <x:f>PROPER(TRIM('Raw_Data'!G2011))</x:f>
        <x:v>Branch</x:v>
      </x:c>
      <x:c r="H2011" s="60" t="n">
        <x:f>'Raw_Data'!H2011</x:f>
        <x:v>14533</x:v>
      </x:c>
      <x:c r="I2011" s="60" t="n">
        <x:f>'Raw_Data'!I2011</x:f>
        <x:v>1971.66</x:v>
      </x:c>
      <x:c r="J2011" s="32" t="n">
        <x:f>'Raw_Data'!J2011</x:f>
        <x:v>0.392</x:v>
      </x:c>
      <x:c r="K2011" s="32" t="n">
        <x:f>'Raw_Data'!K2011</x:f>
        <x:v>0.7</x:v>
      </x:c>
      <x:c r="L2011" t="n">
        <x:f>'Raw_Data'!L2011</x:f>
        <x:v>0</x:v>
      </x:c>
      <x:c r="M2011" t="n">
        <x:f>IF('Raw_Data'!M2011="",Assumptions!$B$15,'Raw_Data'!M2011)</x:f>
        <x:v>5</x:v>
      </x:c>
      <x:c r="N2011" s="32" t="n">
        <x:f>'Raw_Data'!N2011</x:f>
        <x:v>0.223</x:v>
      </x:c>
      <x:c r="O2011" t="str">
        <x:f>IF(OR(D2011&lt;620,L2011&gt;=2,J2011&gt;0.9),"High",IF(OR(D2011&lt;700,L2011=1,J2011&gt;0.75),"Medium","Low"))</x:f>
        <x:v>Medium</x:v>
      </x:c>
      <x:c r="P2011" s="30" t="n">
        <x:f>XLOOKUP(F2011,Assumptions!$A$4:$A$6,Assumptions!$B$4:$B$6)</x:f>
        <x:v>95</x:v>
      </x:c>
      <x:c r="Q2011" s="32" t="n">
        <x:f>XLOOKUP(F2011,Assumptions!$A$4:$A$6,Assumptions!$C$4:$C$6)</x:f>
        <x:v>0.219</x:v>
      </x:c>
      <x:c r="R2011" s="32" t="n">
        <x:f>XLOOKUP(F2011,Assumptions!$A$4:$A$6,Assumptions!$D$4:$D$6)</x:f>
        <x:v>0.016</x:v>
      </x:c>
      <x:c r="S2011" s="32" t="n">
        <x:f>XLOOKUP(F2011,Assumptions!$A$4:$A$6,Assumptions!$E$4:$E$6)</x:f>
        <x:v>0.01</x:v>
      </x:c>
      <x:c r="T2011" s="32" t="n">
        <x:f>XLOOKUP(O2011,Assumptions!$H$4:$H$6,Assumptions!$I$4:$I$6)</x:f>
        <x:v>0.012</x:v>
      </x:c>
      <x:c r="U2011" s="30" t="n">
        <x:f>XLOOKUP(F2011,Assumptions!$A$4:$A$6,Assumptions!$F$4:$F$6)</x:f>
        <x:v>90</x:v>
      </x:c>
      <x:c r="V2011" s="60" t="n">
        <x:f>I2011*12</x:f>
        <x:v>23659.920000000002</x:v>
      </x:c>
      <x:c r="W2011" s="60" t="n">
        <x:f>H2011*J2011*(1-K2011)*Q2011</x:f>
        <x:v>374.28869520000006</x:v>
      </x:c>
      <x:c r="X2011" s="60" t="n">
        <x:f>V2011*R2011</x:f>
        <x:v>378.55872000000005</x:v>
      </x:c>
      <x:c r="Y2011" s="60" t="n">
        <x:f>V2011*S2011</x:f>
        <x:v>236.59920000000002</x:v>
      </x:c>
      <x:c r="Z2011" s="60" t="n">
        <x:f>H2011*J2011*T2011</x:f>
        <x:v>68.36323200000001</x:v>
      </x:c>
      <x:c r="AA2011" s="60" t="n">
        <x:f>P2011+W2011+X2011-Y2011-Z2011-U2011</x:f>
        <x:v>452.8849832000001</x:v>
      </x:c>
      <x:c r="AB2011" s="32" t="n">
        <x:f>IFERROR(AA2011/(P2011+W2011+X2011),0)</x:f>
        <x:v>0.5341585939648921</x:v>
      </x:c>
      <x:c r="AC2011" t="n">
        <x:f>IF(O2011="High",0,IF(I2011&gt;=1800,3,IF(I2011&gt;=900,2,1))+IF(K2011&gt;=0.9,2,IF(K2011&gt;=0.75,1,0))+IF(J2011&lt;=0.7,2,IF(J2011&lt;=0.85,1,0))+IF(M2011&gt;=8,1,0))</x:f>
        <x:v>5</x:v>
      </x:c>
      <x:c r="AD2011" t="str">
        <x:f>IF(AND(O2011&lt;&gt;"High",AC2011&gt;=Assumptions!$B$10,AA2011&gt;0),"Priority Growth",IF(AND(O2011="Low",AA2011&gt;0),"Maintain","Watch"))</x:f>
        <x:v>Watch</x:v>
      </x:c>
      <x:c r="AE2011" s="60" t="n">
        <x:f>MAX(AA2011,0)*N2011</x:f>
        <x:v>100.99335125360003</x:v>
      </x:c>
      <x:c r="AF2011" t="str">
        <x:f>IF(AND(AA2011&gt;=Assumptions!$B$11,O2011&lt;&gt;"High",OR(N2011&gt;=Assumptions!$B$12,M2011&lt;=6)),"High","Standard")</x:f>
        <x:v>High</x:v>
      </x:c>
    </x:row>
    <x:row r="2012">
      <x:c r="A2012" t="str">
        <x:f>'Raw_Data'!A2012</x:f>
        <x:v>C02011</x:v>
      </x:c>
      <x:c r="B2012" t="n">
        <x:f>'Raw_Data'!B2012</x:f>
        <x:v>27</x:v>
      </x:c>
      <x:c r="C2012" s="30" t="n">
        <x:f>'Raw_Data'!C2012</x:f>
        <x:v>109304</x:v>
      </x:c>
      <x:c r="D2012" t="n">
        <x:f>'Raw_Data'!D2012</x:f>
        <x:v>611</x:v>
      </x:c>
      <x:c r="E2012" t="n">
        <x:f>'Raw_Data'!E2012</x:f>
        <x:v>91</x:v>
      </x:c>
      <x:c r="F2012" t="str">
        <x:f>PROPER(TRIM('Raw_Data'!F2012))</x:f>
        <x:v>Gold</x:v>
      </x:c>
      <x:c r="G2012" t="str">
        <x:f>PROPER(TRIM('Raw_Data'!G2012))</x:f>
        <x:v>Digital</x:v>
      </x:c>
      <x:c r="H2012" s="60" t="n">
        <x:f>'Raw_Data'!H2012</x:f>
        <x:v>15481</x:v>
      </x:c>
      <x:c r="I2012" s="60" t="n">
        <x:f>'Raw_Data'!I2012</x:f>
        <x:v>2048.7</x:v>
      </x:c>
      <x:c r="J2012" s="32" t="n">
        <x:f>'Raw_Data'!J2012</x:f>
        <x:v>0.455</x:v>
      </x:c>
      <x:c r="K2012" s="32" t="n">
        <x:f>'Raw_Data'!K2012</x:f>
        <x:v>0.524</x:v>
      </x:c>
      <x:c r="L2012" t="n">
        <x:f>'Raw_Data'!L2012</x:f>
        <x:v>0</x:v>
      </x:c>
      <x:c r="M2012" t="n">
        <x:f>IF('Raw_Data'!M2012="",Assumptions!$B$15,'Raw_Data'!M2012)</x:f>
        <x:v>7</x:v>
      </x:c>
      <x:c r="N2012" s="32" t="n">
        <x:f>'Raw_Data'!N2012</x:f>
        <x:v>0.139</x:v>
      </x:c>
      <x:c r="O2012" t="str">
        <x:f>IF(OR(D2012&lt;620,L2012&gt;=2,J2012&gt;0.9),"High",IF(OR(D2012&lt;700,L2012=1,J2012&gt;0.75),"Medium","Low"))</x:f>
        <x:v>High</x:v>
      </x:c>
      <x:c r="P2012" s="30" t="n">
        <x:f>XLOOKUP(F2012,Assumptions!$A$4:$A$6,Assumptions!$B$4:$B$6)</x:f>
        <x:v>95</x:v>
      </x:c>
      <x:c r="Q2012" s="32" t="n">
        <x:f>XLOOKUP(F2012,Assumptions!$A$4:$A$6,Assumptions!$C$4:$C$6)</x:f>
        <x:v>0.219</x:v>
      </x:c>
      <x:c r="R2012" s="32" t="n">
        <x:f>XLOOKUP(F2012,Assumptions!$A$4:$A$6,Assumptions!$D$4:$D$6)</x:f>
        <x:v>0.016</x:v>
      </x:c>
      <x:c r="S2012" s="32" t="n">
        <x:f>XLOOKUP(F2012,Assumptions!$A$4:$A$6,Assumptions!$E$4:$E$6)</x:f>
        <x:v>0.01</x:v>
      </x:c>
      <x:c r="T2012" s="32" t="n">
        <x:f>XLOOKUP(O2012,Assumptions!$H$4:$H$6,Assumptions!$I$4:$I$6)</x:f>
        <x:v>0.045</x:v>
      </x:c>
      <x:c r="U2012" s="30" t="n">
        <x:f>XLOOKUP(F2012,Assumptions!$A$4:$A$6,Assumptions!$F$4:$F$6)</x:f>
        <x:v>90</x:v>
      </x:c>
      <x:c r="V2012" s="60" t="n">
        <x:f>I2012*12</x:f>
        <x:v>24584.399999999998</x:v>
      </x:c>
      <x:c r="W2012" s="60" t="n">
        <x:f>H2012*J2012*(1-K2012)*Q2012</x:f>
        <x:v>734.2796206200001</x:v>
      </x:c>
      <x:c r="X2012" s="60" t="n">
        <x:f>V2012*R2012</x:f>
        <x:v>393.3504</x:v>
      </x:c>
      <x:c r="Y2012" s="60" t="n">
        <x:f>V2012*S2012</x:f>
        <x:v>245.844</x:v>
      </x:c>
      <x:c r="Z2012" s="60" t="n">
        <x:f>H2012*J2012*T2012</x:f>
        <x:v>316.973475</x:v>
      </x:c>
      <x:c r="AA2012" s="60" t="n">
        <x:f>P2012+W2012+X2012-Y2012-Z2012-U2012</x:f>
        <x:v>569.81254562</x:v>
      </x:c>
      <x:c r="AB2012" s="32" t="n">
        <x:f>IFERROR(AA2012/(P2012+W2012+X2012),0)</x:f>
        <x:v>0.466054763918725</x:v>
      </x:c>
      <x:c r="AC2012" t="n">
        <x:f>IF(O2012="High",0,IF(I2012&gt;=1800,3,IF(I2012&gt;=900,2,1))+IF(K2012&gt;=0.9,2,IF(K2012&gt;=0.75,1,0))+IF(J2012&lt;=0.7,2,IF(J2012&lt;=0.85,1,0))+IF(M2012&gt;=8,1,0))</x:f>
        <x:v>0</x:v>
      </x:c>
      <x:c r="AD2012" t="str">
        <x:f>IF(AND(O2012&lt;&gt;"High",AC2012&gt;=Assumptions!$B$10,AA2012&gt;0),"Priority Growth",IF(AND(O2012="Low",AA2012&gt;0),"Maintain","Watch"))</x:f>
        <x:v>Watch</x:v>
      </x:c>
      <x:c r="AE2012" s="60" t="n">
        <x:f>MAX(AA2012,0)*N2012</x:f>
        <x:v>79.20394384118</x:v>
      </x:c>
      <x:c r="AF2012" t="str">
        <x:f>IF(AND(AA2012&gt;=Assumptions!$B$11,O2012&lt;&gt;"High",OR(N2012&gt;=Assumptions!$B$12,M2012&lt;=6)),"High","Standard")</x:f>
        <x:v>Standard</x:v>
      </x:c>
    </x:row>
    <x:row r="2013">
      <x:c r="A2013" t="str">
        <x:f>'Raw_Data'!A2013</x:f>
        <x:v>C02012</x:v>
      </x:c>
      <x:c r="B2013" t="n">
        <x:f>'Raw_Data'!B2013</x:f>
        <x:v>58</x:v>
      </x:c>
      <x:c r="C2013" s="30" t="n">
        <x:f>'Raw_Data'!C2013</x:f>
        <x:v>41229</x:v>
      </x:c>
      <x:c r="D2013" t="n">
        <x:f>'Raw_Data'!D2013</x:f>
        <x:v>676</x:v>
      </x:c>
      <x:c r="E2013" t="n">
        <x:f>'Raw_Data'!E2013</x:f>
        <x:v>9</x:v>
      </x:c>
      <x:c r="F2013" t="str">
        <x:f>PROPER(TRIM('Raw_Data'!F2013))</x:f>
        <x:v>Classic</x:v>
      </x:c>
      <x:c r="G2013" t="str">
        <x:f>PROPER(TRIM('Raw_Data'!G2013))</x:f>
        <x:v>Digital</x:v>
      </x:c>
      <x:c r="H2013" s="60" t="n">
        <x:f>'Raw_Data'!H2013</x:f>
        <x:v>4607</x:v>
      </x:c>
      <x:c r="I2013" s="60" t="n">
        <x:f>'Raw_Data'!I2013</x:f>
        <x:v>150</x:v>
      </x:c>
      <x:c r="J2013" s="32" t="n">
        <x:f>'Raw_Data'!J2013</x:f>
        <x:v>0.305</x:v>
      </x:c>
      <x:c r="K2013" s="32" t="n">
        <x:f>'Raw_Data'!K2013</x:f>
        <x:v>0.841</x:v>
      </x:c>
      <x:c r="L2013" t="n">
        <x:f>'Raw_Data'!L2013</x:f>
        <x:v>0</x:v>
      </x:c>
      <x:c r="M2013" t="n">
        <x:f>IF('Raw_Data'!M2013="",Assumptions!$B$15,'Raw_Data'!M2013)</x:f>
        <x:v>8</x:v>
      </x:c>
      <x:c r="N2013" s="32" t="n">
        <x:f>'Raw_Data'!N2013</x:f>
        <x:v>0.038</x:v>
      </x:c>
      <x:c r="O2013" t="str">
        <x:f>IF(OR(D2013&lt;620,L2013&gt;=2,J2013&gt;0.9),"High",IF(OR(D2013&lt;700,L2013=1,J2013&gt;0.75),"Medium","Low"))</x:f>
        <x:v>Medium</x:v>
      </x:c>
      <x:c r="P2013" s="30" t="n">
        <x:f>XLOOKUP(F2013,Assumptions!$A$4:$A$6,Assumptions!$B$4:$B$6)</x:f>
        <x:v>0</x:v>
      </x:c>
      <x:c r="Q2013" s="32" t="n">
        <x:f>XLOOKUP(F2013,Assumptions!$A$4:$A$6,Assumptions!$C$4:$C$6)</x:f>
        <x:v>0.229</x:v>
      </x:c>
      <x:c r="R2013" s="32" t="n">
        <x:f>XLOOKUP(F2013,Assumptions!$A$4:$A$6,Assumptions!$D$4:$D$6)</x:f>
        <x:v>0.015</x:v>
      </x:c>
      <x:c r="S2013" s="32" t="n">
        <x:f>XLOOKUP(F2013,Assumptions!$A$4:$A$6,Assumptions!$E$4:$E$6)</x:f>
        <x:v>0.0075</x:v>
      </x:c>
      <x:c r="T2013" s="32" t="n">
        <x:f>XLOOKUP(O2013,Assumptions!$H$4:$H$6,Assumptions!$I$4:$I$6)</x:f>
        <x:v>0.012</x:v>
      </x:c>
      <x:c r="U2013" s="30" t="n">
        <x:f>XLOOKUP(F2013,Assumptions!$A$4:$A$6,Assumptions!$F$4:$F$6)</x:f>
        <x:v>60</x:v>
      </x:c>
      <x:c r="V2013" s="60" t="n">
        <x:f>I2013*12</x:f>
        <x:v>1800</x:v>
      </x:c>
      <x:c r="W2013" s="60" t="n">
        <x:f>H2013*J2013*(1-K2013)*Q2013</x:f>
        <x:v>51.16237048500001</x:v>
      </x:c>
      <x:c r="X2013" s="60" t="n">
        <x:f>V2013*R2013</x:f>
        <x:v>27</x:v>
      </x:c>
      <x:c r="Y2013" s="60" t="n">
        <x:f>V2013*S2013</x:f>
        <x:v>13.5</x:v>
      </x:c>
      <x:c r="Z2013" s="60" t="n">
        <x:f>H2013*J2013*T2013</x:f>
        <x:v>16.86162</x:v>
      </x:c>
      <x:c r="AA2013" s="60" t="n">
        <x:f>P2013+W2013+X2013-Y2013-Z2013-U2013</x:f>
        <x:v>-12.199249514999991</x:v>
      </x:c>
      <x:c r="AB2013" s="32" t="n">
        <x:f>IFERROR(AA2013/(P2013+W2013+X2013),0)</x:f>
        <x:v>-0.1560757361797404</x:v>
      </x:c>
      <x:c r="AC2013" t="n">
        <x:f>IF(O2013="High",0,IF(I2013&gt;=1800,3,IF(I2013&gt;=900,2,1))+IF(K2013&gt;=0.9,2,IF(K2013&gt;=0.75,1,0))+IF(J2013&lt;=0.7,2,IF(J2013&lt;=0.85,1,0))+IF(M2013&gt;=8,1,0))</x:f>
        <x:v>5</x:v>
      </x:c>
      <x:c r="AD2013" t="str">
        <x:f>IF(AND(O2013&lt;&gt;"High",AC2013&gt;=Assumptions!$B$10,AA2013&gt;0),"Priority Growth",IF(AND(O2013="Low",AA2013&gt;0),"Maintain","Watch"))</x:f>
        <x:v>Watch</x:v>
      </x:c>
      <x:c r="AE2013" s="60" t="n">
        <x:f>MAX(AA2013,0)*N2013</x:f>
        <x:v>0</x:v>
      </x:c>
      <x:c r="AF2013" t="str">
        <x:f>IF(AND(AA2013&gt;=Assumptions!$B$11,O2013&lt;&gt;"High",OR(N2013&gt;=Assumptions!$B$12,M2013&lt;=6)),"High","Standard")</x:f>
        <x:v>Standard</x:v>
      </x:c>
    </x:row>
    <x:row r="2014">
      <x:c r="A2014" t="str">
        <x:f>'Raw_Data'!A2014</x:f>
        <x:v>C02013</x:v>
      </x:c>
      <x:c r="B2014" t="n">
        <x:f>'Raw_Data'!B2014</x:f>
        <x:v>36</x:v>
      </x:c>
      <x:c r="C2014" s="30" t="n">
        <x:f>'Raw_Data'!C2014</x:f>
        <x:v>28000</x:v>
      </x:c>
      <x:c r="D2014" t="n">
        <x:f>'Raw_Data'!D2014</x:f>
        <x:v>682</x:v>
      </x:c>
      <x:c r="E2014" t="n">
        <x:f>'Raw_Data'!E2014</x:f>
        <x:v>36</x:v>
      </x:c>
      <x:c r="F2014" t="str">
        <x:f>PROPER(TRIM('Raw_Data'!F2014))</x:f>
        <x:v>Classic</x:v>
      </x:c>
      <x:c r="G2014" t="str">
        <x:f>PROPER(TRIM('Raw_Data'!G2014))</x:f>
        <x:v>Direct Mail</x:v>
      </x:c>
      <x:c r="H2014" s="60" t="n">
        <x:f>'Raw_Data'!H2014</x:f>
        <x:v>4172</x:v>
      </x:c>
      <x:c r="I2014" s="60" t="n">
        <x:f>'Raw_Data'!I2014</x:f>
        <x:v>340.56</x:v>
      </x:c>
      <x:c r="J2014" s="32" t="n">
        <x:f>'Raw_Data'!J2014</x:f>
        <x:v>0.344</x:v>
      </x:c>
      <x:c r="K2014" s="32" t="n">
        <x:f>'Raw_Data'!K2014</x:f>
        <x:v>0.736</x:v>
      </x:c>
      <x:c r="L2014" t="n">
        <x:f>'Raw_Data'!L2014</x:f>
        <x:v>0</x:v>
      </x:c>
      <x:c r="M2014" t="n">
        <x:f>IF('Raw_Data'!M2014="",Assumptions!$B$15,'Raw_Data'!M2014)</x:f>
        <x:v>6</x:v>
      </x:c>
      <x:c r="N2014" s="32" t="n">
        <x:f>'Raw_Data'!N2014</x:f>
        <x:v>0.127</x:v>
      </x:c>
      <x:c r="O2014" t="str">
        <x:f>IF(OR(D2014&lt;620,L2014&gt;=2,J2014&gt;0.9),"High",IF(OR(D2014&lt;700,L2014=1,J2014&gt;0.75),"Medium","Low"))</x:f>
        <x:v>Medium</x:v>
      </x:c>
      <x:c r="P2014" s="30" t="n">
        <x:f>XLOOKUP(F2014,Assumptions!$A$4:$A$6,Assumptions!$B$4:$B$6)</x:f>
        <x:v>0</x:v>
      </x:c>
      <x:c r="Q2014" s="32" t="n">
        <x:f>XLOOKUP(F2014,Assumptions!$A$4:$A$6,Assumptions!$C$4:$C$6)</x:f>
        <x:v>0.229</x:v>
      </x:c>
      <x:c r="R2014" s="32" t="n">
        <x:f>XLOOKUP(F2014,Assumptions!$A$4:$A$6,Assumptions!$D$4:$D$6)</x:f>
        <x:v>0.015</x:v>
      </x:c>
      <x:c r="S2014" s="32" t="n">
        <x:f>XLOOKUP(F2014,Assumptions!$A$4:$A$6,Assumptions!$E$4:$E$6)</x:f>
        <x:v>0.0075</x:v>
      </x:c>
      <x:c r="T2014" s="32" t="n">
        <x:f>XLOOKUP(O2014,Assumptions!$H$4:$H$6,Assumptions!$I$4:$I$6)</x:f>
        <x:v>0.012</x:v>
      </x:c>
      <x:c r="U2014" s="30" t="n">
        <x:f>XLOOKUP(F2014,Assumptions!$A$4:$A$6,Assumptions!$F$4:$F$6)</x:f>
        <x:v>60</x:v>
      </x:c>
      <x:c r="V2014" s="60" t="n">
        <x:f>I2014*12</x:f>
        <x:v>4086.7200000000003</x:v>
      </x:c>
      <x:c r="W2014" s="60" t="n">
        <x:f>H2014*J2014*(1-K2014)*Q2014</x:f>
        <x:v>86.764516608</x:v>
      </x:c>
      <x:c r="X2014" s="60" t="n">
        <x:f>V2014*R2014</x:f>
        <x:v>61.3008</x:v>
      </x:c>
      <x:c r="Y2014" s="60" t="n">
        <x:f>V2014*S2014</x:f>
        <x:v>30.6504</x:v>
      </x:c>
      <x:c r="Z2014" s="60" t="n">
        <x:f>H2014*J2014*T2014</x:f>
        <x:v>17.222016</x:v>
      </x:c>
      <x:c r="AA2014" s="60" t="n">
        <x:f>P2014+W2014+X2014-Y2014-Z2014-U2014</x:f>
        <x:v>40.19290060799999</x:v>
      </x:c>
      <x:c r="AB2014" s="32" t="n">
        <x:f>IFERROR(AA2014/(P2014+W2014+X2014),0)</x:f>
        <x:v>0.2714538524535756</x:v>
      </x:c>
      <x:c r="AC2014" t="n">
        <x:f>IF(O2014="High",0,IF(I2014&gt;=1800,3,IF(I2014&gt;=900,2,1))+IF(K2014&gt;=0.9,2,IF(K2014&gt;=0.75,1,0))+IF(J2014&lt;=0.7,2,IF(J2014&lt;=0.85,1,0))+IF(M2014&gt;=8,1,0))</x:f>
        <x:v>3</x:v>
      </x:c>
      <x:c r="AD2014" t="str">
        <x:f>IF(AND(O2014&lt;&gt;"High",AC2014&gt;=Assumptions!$B$10,AA2014&gt;0),"Priority Growth",IF(AND(O2014="Low",AA2014&gt;0),"Maintain","Watch"))</x:f>
        <x:v>Watch</x:v>
      </x:c>
      <x:c r="AE2014" s="60" t="n">
        <x:f>MAX(AA2014,0)*N2014</x:f>
        <x:v>5.104498377215998</x:v>
      </x:c>
      <x:c r="AF2014" t="str">
        <x:f>IF(AND(AA2014&gt;=Assumptions!$B$11,O2014&lt;&gt;"High",OR(N2014&gt;=Assumptions!$B$12,M2014&lt;=6)),"High","Standard")</x:f>
        <x:v>Standard</x:v>
      </x:c>
    </x:row>
    <x:row r="2015">
      <x:c r="A2015" t="str">
        <x:f>'Raw_Data'!A2015</x:f>
        <x:v>C02014</x:v>
      </x:c>
      <x:c r="B2015" t="n">
        <x:f>'Raw_Data'!B2015</x:f>
        <x:v>42</x:v>
      </x:c>
      <x:c r="C2015" s="30" t="n">
        <x:f>'Raw_Data'!C2015</x:f>
        <x:v>95281</x:v>
      </x:c>
      <x:c r="D2015" t="n">
        <x:f>'Raw_Data'!D2015</x:f>
        <x:v>687</x:v>
      </x:c>
      <x:c r="E2015" t="n">
        <x:f>'Raw_Data'!E2015</x:f>
        <x:v>34</x:v>
      </x:c>
      <x:c r="F2015" t="str">
        <x:f>PROPER(TRIM('Raw_Data'!F2015))</x:f>
        <x:v>Gold</x:v>
      </x:c>
      <x:c r="G2015" t="str">
        <x:f>PROPER(TRIM('Raw_Data'!G2015))</x:f>
        <x:v>Direct Mail</x:v>
      </x:c>
      <x:c r="H2015" s="60" t="n">
        <x:f>'Raw_Data'!H2015</x:f>
        <x:v>10921</x:v>
      </x:c>
      <x:c r="I2015" s="60" t="n">
        <x:f>'Raw_Data'!I2015</x:f>
        <x:v>1463.25</x:v>
      </x:c>
      <x:c r="J2015" s="32" t="n">
        <x:f>'Raw_Data'!J2015</x:f>
        <x:v>0.362</x:v>
      </x:c>
      <x:c r="K2015" s="32" t="n">
        <x:f>'Raw_Data'!K2015</x:f>
        <x:v>0.777</x:v>
      </x:c>
      <x:c r="L2015" t="n">
        <x:f>'Raw_Data'!L2015</x:f>
        <x:v>0</x:v>
      </x:c>
      <x:c r="M2015" t="n">
        <x:f>IF('Raw_Data'!M2015="",Assumptions!$B$15,'Raw_Data'!M2015)</x:f>
        <x:v>10</x:v>
      </x:c>
      <x:c r="N2015" s="32" t="n">
        <x:f>'Raw_Data'!N2015</x:f>
        <x:v>0.02</x:v>
      </x:c>
      <x:c r="O2015" t="str">
        <x:f>IF(OR(D2015&lt;620,L2015&gt;=2,J2015&gt;0.9),"High",IF(OR(D2015&lt;700,L2015=1,J2015&gt;0.75),"Medium","Low"))</x:f>
        <x:v>Medium</x:v>
      </x:c>
      <x:c r="P2015" s="30" t="n">
        <x:f>XLOOKUP(F2015,Assumptions!$A$4:$A$6,Assumptions!$B$4:$B$6)</x:f>
        <x:v>95</x:v>
      </x:c>
      <x:c r="Q2015" s="32" t="n">
        <x:f>XLOOKUP(F2015,Assumptions!$A$4:$A$6,Assumptions!$C$4:$C$6)</x:f>
        <x:v>0.219</x:v>
      </x:c>
      <x:c r="R2015" s="32" t="n">
        <x:f>XLOOKUP(F2015,Assumptions!$A$4:$A$6,Assumptions!$D$4:$D$6)</x:f>
        <x:v>0.016</x:v>
      </x:c>
      <x:c r="S2015" s="32" t="n">
        <x:f>XLOOKUP(F2015,Assumptions!$A$4:$A$6,Assumptions!$E$4:$E$6)</x:f>
        <x:v>0.01</x:v>
      </x:c>
      <x:c r="T2015" s="32" t="n">
        <x:f>XLOOKUP(O2015,Assumptions!$H$4:$H$6,Assumptions!$I$4:$I$6)</x:f>
        <x:v>0.012</x:v>
      </x:c>
      <x:c r="U2015" s="30" t="n">
        <x:f>XLOOKUP(F2015,Assumptions!$A$4:$A$6,Assumptions!$F$4:$F$6)</x:f>
        <x:v>90</x:v>
      </x:c>
      <x:c r="V2015" s="60" t="n">
        <x:f>I2015*12</x:f>
        <x:v>17559</x:v>
      </x:c>
      <x:c r="W2015" s="60" t="n">
        <x:f>H2015*J2015*(1-K2015)*Q2015</x:f>
        <x:v>193.072293474</x:v>
      </x:c>
      <x:c r="X2015" s="60" t="n">
        <x:f>V2015*R2015</x:f>
        <x:v>280.944</x:v>
      </x:c>
      <x:c r="Y2015" s="60" t="n">
        <x:f>V2015*S2015</x:f>
        <x:v>175.59</x:v>
      </x:c>
      <x:c r="Z2015" s="60" t="n">
        <x:f>H2015*J2015*T2015</x:f>
        <x:v>47.440824</x:v>
      </x:c>
      <x:c r="AA2015" s="60" t="n">
        <x:f>P2015+W2015+X2015-Y2015-Z2015-U2015</x:f>
        <x:v>255.98546947399996</x:v>
      </x:c>
      <x:c r="AB2015" s="32" t="n">
        <x:f>IFERROR(AA2015/(P2015+W2015+X2015),0)</x:f>
        <x:v>0.44987370732591625</x:v>
      </x:c>
      <x:c r="AC2015" t="n">
        <x:f>IF(O2015="High",0,IF(I2015&gt;=1800,3,IF(I2015&gt;=900,2,1))+IF(K2015&gt;=0.9,2,IF(K2015&gt;=0.75,1,0))+IF(J2015&lt;=0.7,2,IF(J2015&lt;=0.85,1,0))+IF(M2015&gt;=8,1,0))</x:f>
        <x:v>6</x:v>
      </x:c>
      <x:c r="AD2015" t="str">
        <x:f>IF(AND(O2015&lt;&gt;"High",AC2015&gt;=Assumptions!$B$10,AA2015&gt;0),"Priority Growth",IF(AND(O2015="Low",AA2015&gt;0),"Maintain","Watch"))</x:f>
        <x:v>Priority Growth</x:v>
      </x:c>
      <x:c r="AE2015" s="60" t="n">
        <x:f>MAX(AA2015,0)*N2015</x:f>
        <x:v>5.11970938948</x:v>
      </x:c>
      <x:c r="AF2015" t="str">
        <x:f>IF(AND(AA2015&gt;=Assumptions!$B$11,O2015&lt;&gt;"High",OR(N2015&gt;=Assumptions!$B$12,M2015&lt;=6)),"High","Standard")</x:f>
        <x:v>Standard</x:v>
      </x:c>
    </x:row>
    <x:row r="2016">
      <x:c r="A2016" t="str">
        <x:f>'Raw_Data'!A2016</x:f>
        <x:v>C02015</x:v>
      </x:c>
      <x:c r="B2016" t="n">
        <x:f>'Raw_Data'!B2016</x:f>
        <x:v>27</x:v>
      </x:c>
      <x:c r="C2016" s="30" t="n">
        <x:f>'Raw_Data'!C2016</x:f>
        <x:v>67590</x:v>
      </x:c>
      <x:c r="D2016" t="n">
        <x:f>'Raw_Data'!D2016</x:f>
        <x:v>674</x:v>
      </x:c>
      <x:c r="E2016" t="n">
        <x:f>'Raw_Data'!E2016</x:f>
        <x:v>35</x:v>
      </x:c>
      <x:c r="F2016" t="str">
        <x:f>PROPER(TRIM('Raw_Data'!F2016))</x:f>
        <x:v>Classic</x:v>
      </x:c>
      <x:c r="G2016" t="str">
        <x:f>PROPER(TRIM('Raw_Data'!G2016))</x:f>
        <x:v>Digital</x:v>
      </x:c>
      <x:c r="H2016" s="60" t="n">
        <x:f>'Raw_Data'!H2016</x:f>
        <x:v>3418</x:v>
      </x:c>
      <x:c r="I2016" s="60" t="n">
        <x:f>'Raw_Data'!I2016</x:f>
        <x:v>559.02</x:v>
      </x:c>
      <x:c r="J2016" s="32" t="n">
        <x:f>'Raw_Data'!J2016</x:f>
        <x:v>0.269</x:v>
      </x:c>
      <x:c r="K2016" s="32" t="n">
        <x:f>'Raw_Data'!K2016</x:f>
        <x:v>0.887</x:v>
      </x:c>
      <x:c r="L2016" t="n">
        <x:f>'Raw_Data'!L2016</x:f>
        <x:v>0</x:v>
      </x:c>
      <x:c r="M2016" t="n">
        <x:f>IF('Raw_Data'!M2016="",Assumptions!$B$15,'Raw_Data'!M2016)</x:f>
        <x:v>8</x:v>
      </x:c>
      <x:c r="N2016" s="32" t="n">
        <x:f>'Raw_Data'!N2016</x:f>
        <x:v>0.031</x:v>
      </x:c>
      <x:c r="O2016" t="str">
        <x:f>IF(OR(D2016&lt;620,L2016&gt;=2,J2016&gt;0.9),"High",IF(OR(D2016&lt;700,L2016=1,J2016&gt;0.75),"Medium","Low"))</x:f>
        <x:v>Medium</x:v>
      </x:c>
      <x:c r="P2016" s="30" t="n">
        <x:f>XLOOKUP(F2016,Assumptions!$A$4:$A$6,Assumptions!$B$4:$B$6)</x:f>
        <x:v>0</x:v>
      </x:c>
      <x:c r="Q2016" s="32" t="n">
        <x:f>XLOOKUP(F2016,Assumptions!$A$4:$A$6,Assumptions!$C$4:$C$6)</x:f>
        <x:v>0.229</x:v>
      </x:c>
      <x:c r="R2016" s="32" t="n">
        <x:f>XLOOKUP(F2016,Assumptions!$A$4:$A$6,Assumptions!$D$4:$D$6)</x:f>
        <x:v>0.015</x:v>
      </x:c>
      <x:c r="S2016" s="32" t="n">
        <x:f>XLOOKUP(F2016,Assumptions!$A$4:$A$6,Assumptions!$E$4:$E$6)</x:f>
        <x:v>0.0075</x:v>
      </x:c>
      <x:c r="T2016" s="32" t="n">
        <x:f>XLOOKUP(O2016,Assumptions!$H$4:$H$6,Assumptions!$I$4:$I$6)</x:f>
        <x:v>0.012</x:v>
      </x:c>
      <x:c r="U2016" s="30" t="n">
        <x:f>XLOOKUP(F2016,Assumptions!$A$4:$A$6,Assumptions!$F$4:$F$6)</x:f>
        <x:v>60</x:v>
      </x:c>
      <x:c r="V2016" s="60" t="n">
        <x:f>I2016*12</x:f>
        <x:v>6708.24</x:v>
      </x:c>
      <x:c r="W2016" s="60" t="n">
        <x:f>H2016*J2016*(1-K2016)*Q2016</x:f>
        <x:v>23.792400633999996</x:v>
      </x:c>
      <x:c r="X2016" s="60" t="n">
        <x:f>V2016*R2016</x:f>
        <x:v>100.6236</x:v>
      </x:c>
      <x:c r="Y2016" s="60" t="n">
        <x:f>V2016*S2016</x:f>
        <x:v>50.3118</x:v>
      </x:c>
      <x:c r="Z2016" s="60" t="n">
        <x:f>H2016*J2016*T2016</x:f>
        <x:v>11.033304000000001</x:v>
      </x:c>
      <x:c r="AA2016" s="60" t="n">
        <x:f>P2016+W2016+X2016-Y2016-Z2016-U2016</x:f>
        <x:v>3.0708966339999932</x:v>
      </x:c>
      <x:c r="AB2016" s="32" t="n">
        <x:f>IFERROR(AA2016/(P2016+W2016+X2016),0)</x:f>
        <x:v>0.024682489537931576</x:v>
      </x:c>
      <x:c r="AC2016" t="n">
        <x:f>IF(O2016="High",0,IF(I2016&gt;=1800,3,IF(I2016&gt;=900,2,1))+IF(K2016&gt;=0.9,2,IF(K2016&gt;=0.75,1,0))+IF(J2016&lt;=0.7,2,IF(J2016&lt;=0.85,1,0))+IF(M2016&gt;=8,1,0))</x:f>
        <x:v>5</x:v>
      </x:c>
      <x:c r="AD2016" t="str">
        <x:f>IF(AND(O2016&lt;&gt;"High",AC2016&gt;=Assumptions!$B$10,AA2016&gt;0),"Priority Growth",IF(AND(O2016="Low",AA2016&gt;0),"Maintain","Watch"))</x:f>
        <x:v>Watch</x:v>
      </x:c>
      <x:c r="AE2016" s="60" t="n">
        <x:f>MAX(AA2016,0)*N2016</x:f>
        <x:v>0.09519779565399979</x:v>
      </x:c>
      <x:c r="AF2016" t="str">
        <x:f>IF(AND(AA2016&gt;=Assumptions!$B$11,O2016&lt;&gt;"High",OR(N2016&gt;=Assumptions!$B$12,M2016&lt;=6)),"High","Standard")</x:f>
        <x:v>Standard</x:v>
      </x:c>
    </x:row>
    <x:row r="2017">
      <x:c r="A2017" t="str">
        <x:f>'Raw_Data'!A2017</x:f>
        <x:v>C02016</x:v>
      </x:c>
      <x:c r="B2017" t="n">
        <x:f>'Raw_Data'!B2017</x:f>
        <x:v>56</x:v>
      </x:c>
      <x:c r="C2017" s="30" t="n">
        <x:f>'Raw_Data'!C2017</x:f>
        <x:v>80970</x:v>
      </x:c>
      <x:c r="D2017" t="n">
        <x:f>'Raw_Data'!D2017</x:f>
        <x:v>779</x:v>
      </x:c>
      <x:c r="E2017" t="n">
        <x:f>'Raw_Data'!E2017</x:f>
        <x:v>25</x:v>
      </x:c>
      <x:c r="F2017" t="str">
        <x:f>PROPER(TRIM('Raw_Data'!F2017))</x:f>
        <x:v>Platinum</x:v>
      </x:c>
      <x:c r="G2017" t="str">
        <x:f>PROPER(TRIM('Raw_Data'!G2017))</x:f>
        <x:v>Direct Mail</x:v>
      </x:c>
      <x:c r="H2017" s="60" t="n">
        <x:f>'Raw_Data'!H2017</x:f>
        <x:v>21253</x:v>
      </x:c>
      <x:c r="I2017" s="60" t="n">
        <x:f>'Raw_Data'!I2017</x:f>
        <x:v>2230.44</x:v>
      </x:c>
      <x:c r="J2017" s="32" t="n">
        <x:f>'Raw_Data'!J2017</x:f>
        <x:v>0.261</x:v>
      </x:c>
      <x:c r="K2017" s="32" t="n">
        <x:f>'Raw_Data'!K2017</x:f>
        <x:v>0.806</x:v>
      </x:c>
      <x:c r="L2017" t="n">
        <x:f>'Raw_Data'!L2017</x:f>
        <x:v>0</x:v>
      </x:c>
      <x:c r="M2017" t="n">
        <x:f>IF('Raw_Data'!M2017="",Assumptions!$B$15,'Raw_Data'!M2017)</x:f>
        <x:v>7</x:v>
      </x:c>
      <x:c r="N2017" s="32" t="n">
        <x:f>'Raw_Data'!N2017</x:f>
        <x:v>0.109</x:v>
      </x:c>
      <x:c r="O2017" t="str">
        <x:f>IF(OR(D2017&lt;620,L2017&gt;=2,J2017&gt;0.9),"High",IF(OR(D2017&lt;700,L2017=1,J2017&gt;0.75),"Medium","Low"))</x:f>
        <x:v>Low</x:v>
      </x:c>
      <x:c r="P2017" s="30" t="n">
        <x:f>XLOOKUP(F2017,Assumptions!$A$4:$A$6,Assumptions!$B$4:$B$6)</x:f>
        <x:v>195</x:v>
      </x:c>
      <x:c r="Q2017" s="32" t="n">
        <x:f>XLOOKUP(F2017,Assumptions!$A$4:$A$6,Assumptions!$C$4:$C$6)</x:f>
        <x:v>0.199</x:v>
      </x:c>
      <x:c r="R2017" s="32" t="n">
        <x:f>XLOOKUP(F2017,Assumptions!$A$4:$A$6,Assumptions!$D$4:$D$6)</x:f>
        <x:v>0.017</x:v>
      </x:c>
      <x:c r="S2017" s="32" t="n">
        <x:f>XLOOKUP(F2017,Assumptions!$A$4:$A$6,Assumptions!$E$4:$E$6)</x:f>
        <x:v>0.013</x:v>
      </x:c>
      <x:c r="T2017" s="32" t="n">
        <x:f>XLOOKUP(O2017,Assumptions!$H$4:$H$6,Assumptions!$I$4:$I$6)</x:f>
        <x:v>0.0035</x:v>
      </x:c>
      <x:c r="U2017" s="30" t="n">
        <x:f>XLOOKUP(F2017,Assumptions!$A$4:$A$6,Assumptions!$F$4:$F$6)</x:f>
        <x:v>140</x:v>
      </x:c>
      <x:c r="V2017" s="60" t="n">
        <x:f>I2017*12</x:f>
        <x:v>26765.28</x:v>
      </x:c>
      <x:c r="W2017" s="60" t="n">
        <x:f>H2017*J2017*(1-K2017)*Q2017</x:f>
        <x:v>214.14875599799996</x:v>
      </x:c>
      <x:c r="X2017" s="60" t="n">
        <x:f>V2017*R2017</x:f>
        <x:v>455.00976</x:v>
      </x:c>
      <x:c r="Y2017" s="60" t="n">
        <x:f>V2017*S2017</x:f>
        <x:v>347.94863999999995</x:v>
      </x:c>
      <x:c r="Z2017" s="60" t="n">
        <x:f>H2017*J2017*T2017</x:f>
        <x:v>19.4146155</x:v>
      </x:c>
      <x:c r="AA2017" s="60" t="n">
        <x:f>P2017+W2017+X2017-Y2017-Z2017-U2017</x:f>
        <x:v>356.795260498</x:v>
      </x:c>
      <x:c r="AB2017" s="32" t="n">
        <x:f>IFERROR(AA2017/(P2017+W2017+X2017),0)</x:f>
        <x:v>0.412881727012716</x:v>
      </x:c>
      <x:c r="AC2017" t="n">
        <x:f>IF(O2017="High",0,IF(I2017&gt;=1800,3,IF(I2017&gt;=900,2,1))+IF(K2017&gt;=0.9,2,IF(K2017&gt;=0.75,1,0))+IF(J2017&lt;=0.7,2,IF(J2017&lt;=0.85,1,0))+IF(M2017&gt;=8,1,0))</x:f>
        <x:v>6</x:v>
      </x:c>
      <x:c r="AD2017" t="str">
        <x:f>IF(AND(O2017&lt;&gt;"High",AC2017&gt;=Assumptions!$B$10,AA2017&gt;0),"Priority Growth",IF(AND(O2017="Low",AA2017&gt;0),"Maintain","Watch"))</x:f>
        <x:v>Priority Growth</x:v>
      </x:c>
      <x:c r="AE2017" s="60" t="n">
        <x:f>MAX(AA2017,0)*N2017</x:f>
        <x:v>38.890683394282</x:v>
      </x:c>
      <x:c r="AF2017" t="str">
        <x:f>IF(AND(AA2017&gt;=Assumptions!$B$11,O2017&lt;&gt;"High",OR(N2017&gt;=Assumptions!$B$12,M2017&lt;=6)),"High","Standard")</x:f>
        <x:v>Standard</x:v>
      </x:c>
    </x:row>
    <x:row r="2018">
      <x:c r="A2018" t="str">
        <x:f>'Raw_Data'!A2018</x:f>
        <x:v>C02017</x:v>
      </x:c>
      <x:c r="B2018" t="n">
        <x:f>'Raw_Data'!B2018</x:f>
        <x:v>39</x:v>
      </x:c>
      <x:c r="C2018" s="30" t="n">
        <x:f>'Raw_Data'!C2018</x:f>
        <x:v>96962</x:v>
      </x:c>
      <x:c r="D2018" t="n">
        <x:f>'Raw_Data'!D2018</x:f>
        <x:v>669</x:v>
      </x:c>
      <x:c r="E2018" t="n">
        <x:f>'Raw_Data'!E2018</x:f>
        <x:v>36</x:v>
      </x:c>
      <x:c r="F2018" t="str">
        <x:f>PROPER(TRIM('Raw_Data'!F2018))</x:f>
        <x:v>Gold</x:v>
      </x:c>
      <x:c r="G2018" t="str">
        <x:f>PROPER(TRIM('Raw_Data'!G2018))</x:f>
        <x:v>Digital</x:v>
      </x:c>
      <x:c r="H2018" s="60" t="n">
        <x:f>'Raw_Data'!H2018</x:f>
        <x:v>13086</x:v>
      </x:c>
      <x:c r="I2018" s="60" t="n">
        <x:f>'Raw_Data'!I2018</x:f>
        <x:v>1901.68</x:v>
      </x:c>
      <x:c r="J2018" s="32" t="n">
        <x:f>'Raw_Data'!J2018</x:f>
        <x:v>0.269</x:v>
      </x:c>
      <x:c r="K2018" s="32" t="n">
        <x:f>'Raw_Data'!K2018</x:f>
        <x:v>0.97</x:v>
      </x:c>
      <x:c r="L2018" t="n">
        <x:f>'Raw_Data'!L2018</x:f>
        <x:v>0</x:v>
      </x:c>
      <x:c r="M2018" t="n">
        <x:f>IF('Raw_Data'!M2018="",Assumptions!$B$15,'Raw_Data'!M2018)</x:f>
        <x:v>6</x:v>
      </x:c>
      <x:c r="N2018" s="32" t="n">
        <x:f>'Raw_Data'!N2018</x:f>
        <x:v>0.167</x:v>
      </x:c>
      <x:c r="O2018" t="str">
        <x:f>IF(OR(D2018&lt;620,L2018&gt;=2,J2018&gt;0.9),"High",IF(OR(D2018&lt;700,L2018=1,J2018&gt;0.75),"Medium","Low"))</x:f>
        <x:v>Medium</x:v>
      </x:c>
      <x:c r="P2018" s="30" t="n">
        <x:f>XLOOKUP(F2018,Assumptions!$A$4:$A$6,Assumptions!$B$4:$B$6)</x:f>
        <x:v>95</x:v>
      </x:c>
      <x:c r="Q2018" s="32" t="n">
        <x:f>XLOOKUP(F2018,Assumptions!$A$4:$A$6,Assumptions!$C$4:$C$6)</x:f>
        <x:v>0.219</x:v>
      </x:c>
      <x:c r="R2018" s="32" t="n">
        <x:f>XLOOKUP(F2018,Assumptions!$A$4:$A$6,Assumptions!$D$4:$D$6)</x:f>
        <x:v>0.016</x:v>
      </x:c>
      <x:c r="S2018" s="32" t="n">
        <x:f>XLOOKUP(F2018,Assumptions!$A$4:$A$6,Assumptions!$E$4:$E$6)</x:f>
        <x:v>0.01</x:v>
      </x:c>
      <x:c r="T2018" s="32" t="n">
        <x:f>XLOOKUP(O2018,Assumptions!$H$4:$H$6,Assumptions!$I$4:$I$6)</x:f>
        <x:v>0.012</x:v>
      </x:c>
      <x:c r="U2018" s="30" t="n">
        <x:f>XLOOKUP(F2018,Assumptions!$A$4:$A$6,Assumptions!$F$4:$F$6)</x:f>
        <x:v>90</x:v>
      </x:c>
      <x:c r="V2018" s="60" t="n">
        <x:f>I2018*12</x:f>
        <x:v>22820.16</x:v>
      </x:c>
      <x:c r="W2018" s="60" t="n">
        <x:f>H2018*J2018*(1-K2018)*Q2018</x:f>
        <x:v>23.12728038000002</x:v>
      </x:c>
      <x:c r="X2018" s="60" t="n">
        <x:f>V2018*R2018</x:f>
        <x:v>365.12256</x:v>
      </x:c>
      <x:c r="Y2018" s="60" t="n">
        <x:f>V2018*S2018</x:f>
        <x:v>228.2016</x:v>
      </x:c>
      <x:c r="Z2018" s="60" t="n">
        <x:f>H2018*J2018*T2018</x:f>
        <x:v>42.241608</x:v>
      </x:c>
      <x:c r="AA2018" s="60" t="n">
        <x:f>P2018+W2018+X2018-Y2018-Z2018-U2018</x:f>
        <x:v>122.80663238</x:v>
      </x:c>
      <x:c r="AB2018" s="32" t="n">
        <x:f>IFERROR(AA2018/(P2018+W2018+X2018),0)</x:f>
        <x:v>0.2541265865363388</x:v>
      </x:c>
      <x:c r="AC2018" t="n">
        <x:f>IF(O2018="High",0,IF(I2018&gt;=1800,3,IF(I2018&gt;=900,2,1))+IF(K2018&gt;=0.9,2,IF(K2018&gt;=0.75,1,0))+IF(J2018&lt;=0.7,2,IF(J2018&lt;=0.85,1,0))+IF(M2018&gt;=8,1,0))</x:f>
        <x:v>7</x:v>
      </x:c>
      <x:c r="AD2018" t="str">
        <x:f>IF(AND(O2018&lt;&gt;"High",AC2018&gt;=Assumptions!$B$10,AA2018&gt;0),"Priority Growth",IF(AND(O2018="Low",AA2018&gt;0),"Maintain","Watch"))</x:f>
        <x:v>Priority Growth</x:v>
      </x:c>
      <x:c r="AE2018" s="60" t="n">
        <x:f>MAX(AA2018,0)*N2018</x:f>
        <x:v>20.50870760746</x:v>
      </x:c>
      <x:c r="AF2018" t="str">
        <x:f>IF(AND(AA2018&gt;=Assumptions!$B$11,O2018&lt;&gt;"High",OR(N2018&gt;=Assumptions!$B$12,M2018&lt;=6)),"High","Standard")</x:f>
        <x:v>Standard</x:v>
      </x:c>
    </x:row>
    <x:row r="2019">
      <x:c r="A2019" t="str">
        <x:f>'Raw_Data'!A2019</x:f>
        <x:v>C02018</x:v>
      </x:c>
      <x:c r="B2019" t="n">
        <x:f>'Raw_Data'!B2019</x:f>
        <x:v>61</x:v>
      </x:c>
      <x:c r="C2019" s="30" t="n">
        <x:f>'Raw_Data'!C2019</x:f>
        <x:v>63093</x:v>
      </x:c>
      <x:c r="D2019" t="n">
        <x:f>'Raw_Data'!D2019</x:f>
        <x:v>621</x:v>
      </x:c>
      <x:c r="E2019" t="n">
        <x:f>'Raw_Data'!E2019</x:f>
        <x:v>55</x:v>
      </x:c>
      <x:c r="F2019" t="str">
        <x:f>PROPER(TRIM('Raw_Data'!F2019))</x:f>
        <x:v>Classic</x:v>
      </x:c>
      <x:c r="G2019" t="str">
        <x:f>PROPER(TRIM('Raw_Data'!G2019))</x:f>
        <x:v>Direct Mail</x:v>
      </x:c>
      <x:c r="H2019" s="60" t="n">
        <x:f>'Raw_Data'!H2019</x:f>
        <x:v>1000</x:v>
      </x:c>
      <x:c r="I2019" s="60" t="n">
        <x:f>'Raw_Data'!I2019</x:f>
        <x:v>150</x:v>
      </x:c>
      <x:c r="J2019" s="32" t="n">
        <x:f>'Raw_Data'!J2019</x:f>
        <x:v>0.566</x:v>
      </x:c>
      <x:c r="K2019" s="32" t="n">
        <x:f>'Raw_Data'!K2019</x:f>
        <x:v>0.609</x:v>
      </x:c>
      <x:c r="L2019" t="n">
        <x:f>'Raw_Data'!L2019</x:f>
        <x:v>0</x:v>
      </x:c>
      <x:c r="M2019" t="n">
        <x:f>IF('Raw_Data'!M2019="",Assumptions!$B$15,'Raw_Data'!M2019)</x:f>
        <x:v>7.370408870408871</x:v>
      </x:c>
      <x:c r="N2019" s="32" t="n">
        <x:f>'Raw_Data'!N2019</x:f>
        <x:v>0.071</x:v>
      </x:c>
      <x:c r="O2019" t="str">
        <x:f>IF(OR(D2019&lt;620,L2019&gt;=2,J2019&gt;0.9),"High",IF(OR(D2019&lt;700,L2019=1,J2019&gt;0.75),"Medium","Low"))</x:f>
        <x:v>Medium</x:v>
      </x:c>
      <x:c r="P2019" s="30" t="n">
        <x:f>XLOOKUP(F2019,Assumptions!$A$4:$A$6,Assumptions!$B$4:$B$6)</x:f>
        <x:v>0</x:v>
      </x:c>
      <x:c r="Q2019" s="32" t="n">
        <x:f>XLOOKUP(F2019,Assumptions!$A$4:$A$6,Assumptions!$C$4:$C$6)</x:f>
        <x:v>0.229</x:v>
      </x:c>
      <x:c r="R2019" s="32" t="n">
        <x:f>XLOOKUP(F2019,Assumptions!$A$4:$A$6,Assumptions!$D$4:$D$6)</x:f>
        <x:v>0.015</x:v>
      </x:c>
      <x:c r="S2019" s="32" t="n">
        <x:f>XLOOKUP(F2019,Assumptions!$A$4:$A$6,Assumptions!$E$4:$E$6)</x:f>
        <x:v>0.0075</x:v>
      </x:c>
      <x:c r="T2019" s="32" t="n">
        <x:f>XLOOKUP(O2019,Assumptions!$H$4:$H$6,Assumptions!$I$4:$I$6)</x:f>
        <x:v>0.012</x:v>
      </x:c>
      <x:c r="U2019" s="30" t="n">
        <x:f>XLOOKUP(F2019,Assumptions!$A$4:$A$6,Assumptions!$F$4:$F$6)</x:f>
        <x:v>60</x:v>
      </x:c>
      <x:c r="V2019" s="60" t="n">
        <x:f>I2019*12</x:f>
        <x:v>1800</x:v>
      </x:c>
      <x:c r="W2019" s="60" t="n">
        <x:f>H2019*J2019*(1-K2019)*Q2019</x:f>
        <x:v>50.67907400000001</x:v>
      </x:c>
      <x:c r="X2019" s="60" t="n">
        <x:f>V2019*R2019</x:f>
        <x:v>27</x:v>
      </x:c>
      <x:c r="Y2019" s="60" t="n">
        <x:f>V2019*S2019</x:f>
        <x:v>13.5</x:v>
      </x:c>
      <x:c r="Z2019" s="60" t="n">
        <x:f>H2019*J2019*T2019</x:f>
        <x:v>6.792</x:v>
      </x:c>
      <x:c r="AA2019" s="60" t="n">
        <x:f>P2019+W2019+X2019-Y2019-Z2019-U2019</x:f>
        <x:v>-2.6129259999999874</x:v>
      </x:c>
      <x:c r="AB2019" s="32" t="n">
        <x:f>IFERROR(AA2019/(P2019+W2019+X2019),0)</x:f>
        <x:v>-0.033637450415539026</x:v>
      </x:c>
      <x:c r="AC2019" t="n">
        <x:f>IF(O2019="High",0,IF(I2019&gt;=1800,3,IF(I2019&gt;=900,2,1))+IF(K2019&gt;=0.9,2,IF(K2019&gt;=0.75,1,0))+IF(J2019&lt;=0.7,2,IF(J2019&lt;=0.85,1,0))+IF(M2019&gt;=8,1,0))</x:f>
        <x:v>3</x:v>
      </x:c>
      <x:c r="AD2019" t="str">
        <x:f>IF(AND(O2019&lt;&gt;"High",AC2019&gt;=Assumptions!$B$10,AA2019&gt;0),"Priority Growth",IF(AND(O2019="Low",AA2019&gt;0),"Maintain","Watch"))</x:f>
        <x:v>Watch</x:v>
      </x:c>
      <x:c r="AE2019" s="60" t="n">
        <x:f>MAX(AA2019,0)*N2019</x:f>
        <x:v>0</x:v>
      </x:c>
      <x:c r="AF2019" t="str">
        <x:f>IF(AND(AA2019&gt;=Assumptions!$B$11,O2019&lt;&gt;"High",OR(N2019&gt;=Assumptions!$B$12,M2019&lt;=6)),"High","Standard")</x:f>
        <x:v>Standard</x:v>
      </x:c>
    </x:row>
    <x:row r="2020">
      <x:c r="A2020" t="str">
        <x:f>'Raw_Data'!A2020</x:f>
        <x:v>C02019</x:v>
      </x:c>
      <x:c r="B2020" t="n">
        <x:f>'Raw_Data'!B2020</x:f>
        <x:v>48</x:v>
      </x:c>
      <x:c r="C2020" s="30" t="n">
        <x:f>'Raw_Data'!C2020</x:f>
        <x:v>55370</x:v>
      </x:c>
      <x:c r="D2020" t="n">
        <x:f>'Raw_Data'!D2020</x:f>
        <x:v>679</x:v>
      </x:c>
      <x:c r="E2020" t="n">
        <x:f>'Raw_Data'!E2020</x:f>
        <x:v>36</x:v>
      </x:c>
      <x:c r="F2020" t="str">
        <x:f>PROPER(TRIM('Raw_Data'!F2020))</x:f>
        <x:v>Classic</x:v>
      </x:c>
      <x:c r="G2020" t="str">
        <x:f>PROPER(TRIM('Raw_Data'!G2020))</x:f>
        <x:v>Digital</x:v>
      </x:c>
      <x:c r="H2020" s="60" t="n">
        <x:f>'Raw_Data'!H2020</x:f>
        <x:v>3476</x:v>
      </x:c>
      <x:c r="I2020" s="60" t="n">
        <x:f>'Raw_Data'!I2020</x:f>
        <x:v>560.52</x:v>
      </x:c>
      <x:c r="J2020" s="32" t="n">
        <x:f>'Raw_Data'!J2020</x:f>
        <x:v>0.544</x:v>
      </x:c>
      <x:c r="K2020" s="32" t="n">
        <x:f>'Raw_Data'!K2020</x:f>
        <x:v>0.769</x:v>
      </x:c>
      <x:c r="L2020" t="n">
        <x:f>'Raw_Data'!L2020</x:f>
        <x:v>0</x:v>
      </x:c>
      <x:c r="M2020" t="n">
        <x:f>IF('Raw_Data'!M2020="",Assumptions!$B$15,'Raw_Data'!M2020)</x:f>
        <x:v>9</x:v>
      </x:c>
      <x:c r="N2020" s="32" t="n">
        <x:f>'Raw_Data'!N2020</x:f>
        <x:v>0.02</x:v>
      </x:c>
      <x:c r="O2020" t="str">
        <x:f>IF(OR(D2020&lt;620,L2020&gt;=2,J2020&gt;0.9),"High",IF(OR(D2020&lt;700,L2020=1,J2020&gt;0.75),"Medium","Low"))</x:f>
        <x:v>Medium</x:v>
      </x:c>
      <x:c r="P2020" s="30" t="n">
        <x:f>XLOOKUP(F2020,Assumptions!$A$4:$A$6,Assumptions!$B$4:$B$6)</x:f>
        <x:v>0</x:v>
      </x:c>
      <x:c r="Q2020" s="32" t="n">
        <x:f>XLOOKUP(F2020,Assumptions!$A$4:$A$6,Assumptions!$C$4:$C$6)</x:f>
        <x:v>0.229</x:v>
      </x:c>
      <x:c r="R2020" s="32" t="n">
        <x:f>XLOOKUP(F2020,Assumptions!$A$4:$A$6,Assumptions!$D$4:$D$6)</x:f>
        <x:v>0.015</x:v>
      </x:c>
      <x:c r="S2020" s="32" t="n">
        <x:f>XLOOKUP(F2020,Assumptions!$A$4:$A$6,Assumptions!$E$4:$E$6)</x:f>
        <x:v>0.0075</x:v>
      </x:c>
      <x:c r="T2020" s="32" t="n">
        <x:f>XLOOKUP(O2020,Assumptions!$H$4:$H$6,Assumptions!$I$4:$I$6)</x:f>
        <x:v>0.012</x:v>
      </x:c>
      <x:c r="U2020" s="30" t="n">
        <x:f>XLOOKUP(F2020,Assumptions!$A$4:$A$6,Assumptions!$F$4:$F$6)</x:f>
        <x:v>60</x:v>
      </x:c>
      <x:c r="V2020" s="60" t="n">
        <x:f>I2020*12</x:f>
        <x:v>6726.24</x:v>
      </x:c>
      <x:c r="W2020" s="60" t="n">
        <x:f>H2020*J2020*(1-K2020)*Q2020</x:f>
        <x:v>100.029046656</x:v>
      </x:c>
      <x:c r="X2020" s="60" t="n">
        <x:f>V2020*R2020</x:f>
        <x:v>100.89359999999999</x:v>
      </x:c>
      <x:c r="Y2020" s="60" t="n">
        <x:f>V2020*S2020</x:f>
        <x:v>50.446799999999996</x:v>
      </x:c>
      <x:c r="Z2020" s="60" t="n">
        <x:f>H2020*J2020*T2020</x:f>
        <x:v>22.691328000000002</x:v>
      </x:c>
      <x:c r="AA2020" s="60" t="n">
        <x:f>P2020+W2020+X2020-Y2020-Z2020-U2020</x:f>
        <x:v>67.78451865599999</x:v>
      </x:c>
      <x:c r="AB2020" s="32" t="n">
        <x:f>IFERROR(AA2020/(P2020+W2020+X2020),0)</x:f>
        <x:v>0.33736624409519145</x:v>
      </x:c>
      <x:c r="AC2020" t="n">
        <x:f>IF(O2020="High",0,IF(I2020&gt;=1800,3,IF(I2020&gt;=900,2,1))+IF(K2020&gt;=0.9,2,IF(K2020&gt;=0.75,1,0))+IF(J2020&lt;=0.7,2,IF(J2020&lt;=0.85,1,0))+IF(M2020&gt;=8,1,0))</x:f>
        <x:v>5</x:v>
      </x:c>
      <x:c r="AD2020" t="str">
        <x:f>IF(AND(O2020&lt;&gt;"High",AC2020&gt;=Assumptions!$B$10,AA2020&gt;0),"Priority Growth",IF(AND(O2020="Low",AA2020&gt;0),"Maintain","Watch"))</x:f>
        <x:v>Watch</x:v>
      </x:c>
      <x:c r="AE2020" s="60" t="n">
        <x:f>MAX(AA2020,0)*N2020</x:f>
        <x:v>1.3556903731199998</x:v>
      </x:c>
      <x:c r="AF2020" t="str">
        <x:f>IF(AND(AA2020&gt;=Assumptions!$B$11,O2020&lt;&gt;"High",OR(N2020&gt;=Assumptions!$B$12,M2020&lt;=6)),"High","Standard")</x:f>
        <x:v>Standard</x:v>
      </x:c>
    </x:row>
    <x:row r="2021">
      <x:c r="A2021" t="str">
        <x:f>'Raw_Data'!A2021</x:f>
        <x:v>C02020</x:v>
      </x:c>
      <x:c r="B2021" t="n">
        <x:f>'Raw_Data'!B2021</x:f>
        <x:v>45</x:v>
      </x:c>
      <x:c r="C2021" s="30" t="n">
        <x:f>'Raw_Data'!C2021</x:f>
        <x:v>280000</x:v>
      </x:c>
      <x:c r="D2021" t="n">
        <x:f>'Raw_Data'!D2021</x:f>
        <x:v>695</x:v>
      </x:c>
      <x:c r="E2021" t="n">
        <x:f>'Raw_Data'!E2021</x:f>
        <x:v>23</x:v>
      </x:c>
      <x:c r="F2021" t="str">
        <x:f>PROPER(TRIM('Raw_Data'!F2021))</x:f>
        <x:v>Platinum</x:v>
      </x:c>
      <x:c r="G2021" t="str">
        <x:f>PROPER(TRIM('Raw_Data'!G2021))</x:f>
        <x:v>Branch</x:v>
      </x:c>
      <x:c r="H2021" s="60" t="n">
        <x:f>'Raw_Data'!H2021</x:f>
        <x:v>40000</x:v>
      </x:c>
      <x:c r="I2021" s="60" t="n">
        <x:f>'Raw_Data'!I2021</x:f>
        <x:v>4715.14</x:v>
      </x:c>
      <x:c r="J2021" s="32" t="n">
        <x:f>'Raw_Data'!J2021</x:f>
        <x:v>0.517</x:v>
      </x:c>
      <x:c r="K2021" s="32" t="n">
        <x:f>'Raw_Data'!K2021</x:f>
        <x:v>0.798</x:v>
      </x:c>
      <x:c r="L2021" t="n">
        <x:f>'Raw_Data'!L2021</x:f>
        <x:v>0</x:v>
      </x:c>
      <x:c r="M2021" t="n">
        <x:f>IF('Raw_Data'!M2021="",Assumptions!$B$15,'Raw_Data'!M2021)</x:f>
        <x:v>10</x:v>
      </x:c>
      <x:c r="N2021" s="32" t="n">
        <x:f>'Raw_Data'!N2021</x:f>
        <x:v>0.02</x:v>
      </x:c>
      <x:c r="O2021" t="str">
        <x:f>IF(OR(D2021&lt;620,L2021&gt;=2,J2021&gt;0.9),"High",IF(OR(D2021&lt;700,L2021=1,J2021&gt;0.75),"Medium","Low"))</x:f>
        <x:v>Medium</x:v>
      </x:c>
      <x:c r="P2021" s="30" t="n">
        <x:f>XLOOKUP(F2021,Assumptions!$A$4:$A$6,Assumptions!$B$4:$B$6)</x:f>
        <x:v>195</x:v>
      </x:c>
      <x:c r="Q2021" s="32" t="n">
        <x:f>XLOOKUP(F2021,Assumptions!$A$4:$A$6,Assumptions!$C$4:$C$6)</x:f>
        <x:v>0.199</x:v>
      </x:c>
      <x:c r="R2021" s="32" t="n">
        <x:f>XLOOKUP(F2021,Assumptions!$A$4:$A$6,Assumptions!$D$4:$D$6)</x:f>
        <x:v>0.017</x:v>
      </x:c>
      <x:c r="S2021" s="32" t="n">
        <x:f>XLOOKUP(F2021,Assumptions!$A$4:$A$6,Assumptions!$E$4:$E$6)</x:f>
        <x:v>0.013</x:v>
      </x:c>
      <x:c r="T2021" s="32" t="n">
        <x:f>XLOOKUP(O2021,Assumptions!$H$4:$H$6,Assumptions!$I$4:$I$6)</x:f>
        <x:v>0.012</x:v>
      </x:c>
      <x:c r="U2021" s="30" t="n">
        <x:f>XLOOKUP(F2021,Assumptions!$A$4:$A$6,Assumptions!$F$4:$F$6)</x:f>
        <x:v>140</x:v>
      </x:c>
      <x:c r="V2021" s="60" t="n">
        <x:f>I2021*12</x:f>
        <x:v>56581.68000000001</x:v>
      </x:c>
      <x:c r="W2021" s="60" t="n">
        <x:f>H2021*J2021*(1-K2021)*Q2021</x:f>
        <x:v>831.2946399999998</x:v>
      </x:c>
      <x:c r="X2021" s="60" t="n">
        <x:f>V2021*R2021</x:f>
        <x:v>961.8885600000002</x:v>
      </x:c>
      <x:c r="Y2021" s="60" t="n">
        <x:f>V2021*S2021</x:f>
        <x:v>735.5618400000001</x:v>
      </x:c>
      <x:c r="Z2021" s="60" t="n">
        <x:f>H2021*J2021*T2021</x:f>
        <x:v>248.16</x:v>
      </x:c>
      <x:c r="AA2021" s="60" t="n">
        <x:f>P2021+W2021+X2021-Y2021-Z2021-U2021</x:f>
        <x:v>864.4613599999999</x:v>
      </x:c>
      <x:c r="AB2021" s="32" t="n">
        <x:f>IFERROR(AA2021/(P2021+W2021+X2021),0)</x:f>
        <x:v>0.4347996502535581</x:v>
      </x:c>
      <x:c r="AC2021" t="n">
        <x:f>IF(O2021="High",0,IF(I2021&gt;=1800,3,IF(I2021&gt;=900,2,1))+IF(K2021&gt;=0.9,2,IF(K2021&gt;=0.75,1,0))+IF(J2021&lt;=0.7,2,IF(J2021&lt;=0.85,1,0))+IF(M2021&gt;=8,1,0))</x:f>
        <x:v>7</x:v>
      </x:c>
      <x:c r="AD2021" t="str">
        <x:f>IF(AND(O2021&lt;&gt;"High",AC2021&gt;=Assumptions!$B$10,AA2021&gt;0),"Priority Growth",IF(AND(O2021="Low",AA2021&gt;0),"Maintain","Watch"))</x:f>
        <x:v>Priority Growth</x:v>
      </x:c>
      <x:c r="AE2021" s="60" t="n">
        <x:f>MAX(AA2021,0)*N2021</x:f>
        <x:v>17.2892272</x:v>
      </x:c>
      <x:c r="AF2021" t="str">
        <x:f>IF(AND(AA2021&gt;=Assumptions!$B$11,O2021&lt;&gt;"High",OR(N2021&gt;=Assumptions!$B$12,M2021&lt;=6)),"High","Standard")</x:f>
        <x:v>Standard</x:v>
      </x:c>
    </x:row>
    <x:row r="2022">
      <x:c r="A2022" t="str">
        <x:f>'Raw_Data'!A2022</x:f>
        <x:v>C02021</x:v>
      </x:c>
      <x:c r="B2022" t="n">
        <x:f>'Raw_Data'!B2022</x:f>
        <x:v>41</x:v>
      </x:c>
      <x:c r="C2022" s="30" t="n">
        <x:f>'Raw_Data'!C2022</x:f>
        <x:v>69778</x:v>
      </x:c>
      <x:c r="D2022" t="n">
        <x:f>'Raw_Data'!D2022</x:f>
        <x:v>545</x:v>
      </x:c>
      <x:c r="E2022" t="n">
        <x:f>'Raw_Data'!E2022</x:f>
        <x:v>15</x:v>
      </x:c>
      <x:c r="F2022" t="str">
        <x:f>PROPER(TRIM('Raw_Data'!F2022))</x:f>
        <x:v>Classic</x:v>
      </x:c>
      <x:c r="G2022" t="str">
        <x:f>PROPER(TRIM('Raw_Data'!G2022))</x:f>
        <x:v>Digital</x:v>
      </x:c>
      <x:c r="H2022" s="60" t="n">
        <x:f>'Raw_Data'!H2022</x:f>
        <x:v>1000</x:v>
      </x:c>
      <x:c r="I2022" s="60" t="n">
        <x:f>'Raw_Data'!I2022</x:f>
        <x:v>304.17</x:v>
      </x:c>
      <x:c r="J2022" s="32" t="n">
        <x:f>'Raw_Data'!J2022</x:f>
        <x:v>0.654</x:v>
      </x:c>
      <x:c r="K2022" s="32" t="n">
        <x:f>'Raw_Data'!K2022</x:f>
        <x:v>0.541</x:v>
      </x:c>
      <x:c r="L2022" t="n">
        <x:f>'Raw_Data'!L2022</x:f>
        <x:v>1</x:v>
      </x:c>
      <x:c r="M2022" t="n">
        <x:f>IF('Raw_Data'!M2022="",Assumptions!$B$15,'Raw_Data'!M2022)</x:f>
        <x:v>8</x:v>
      </x:c>
      <x:c r="N2022" s="32" t="n">
        <x:f>'Raw_Data'!N2022</x:f>
        <x:v>0.032</x:v>
      </x:c>
      <x:c r="O2022" t="str">
        <x:f>IF(OR(D2022&lt;620,L2022&gt;=2,J2022&gt;0.9),"High",IF(OR(D2022&lt;700,L2022=1,J2022&gt;0.75),"Medium","Low"))</x:f>
        <x:v>High</x:v>
      </x:c>
      <x:c r="P2022" s="30" t="n">
        <x:f>XLOOKUP(F2022,Assumptions!$A$4:$A$6,Assumptions!$B$4:$B$6)</x:f>
        <x:v>0</x:v>
      </x:c>
      <x:c r="Q2022" s="32" t="n">
        <x:f>XLOOKUP(F2022,Assumptions!$A$4:$A$6,Assumptions!$C$4:$C$6)</x:f>
        <x:v>0.229</x:v>
      </x:c>
      <x:c r="R2022" s="32" t="n">
        <x:f>XLOOKUP(F2022,Assumptions!$A$4:$A$6,Assumptions!$D$4:$D$6)</x:f>
        <x:v>0.015</x:v>
      </x:c>
      <x:c r="S2022" s="32" t="n">
        <x:f>XLOOKUP(F2022,Assumptions!$A$4:$A$6,Assumptions!$E$4:$E$6)</x:f>
        <x:v>0.0075</x:v>
      </x:c>
      <x:c r="T2022" s="32" t="n">
        <x:f>XLOOKUP(O2022,Assumptions!$H$4:$H$6,Assumptions!$I$4:$I$6)</x:f>
        <x:v>0.045</x:v>
      </x:c>
      <x:c r="U2022" s="30" t="n">
        <x:f>XLOOKUP(F2022,Assumptions!$A$4:$A$6,Assumptions!$F$4:$F$6)</x:f>
        <x:v>60</x:v>
      </x:c>
      <x:c r="V2022" s="60" t="n">
        <x:f>I2022*12</x:f>
        <x:v>3650.04</x:v>
      </x:c>
      <x:c r="W2022" s="60" t="n">
        <x:f>H2022*J2022*(1-K2022)*Q2022</x:f>
        <x:v>68.742594</x:v>
      </x:c>
      <x:c r="X2022" s="60" t="n">
        <x:f>V2022*R2022</x:f>
        <x:v>54.7506</x:v>
      </x:c>
      <x:c r="Y2022" s="60" t="n">
        <x:f>V2022*S2022</x:f>
        <x:v>27.3753</x:v>
      </x:c>
      <x:c r="Z2022" s="60" t="n">
        <x:f>H2022*J2022*T2022</x:f>
        <x:v>29.43</x:v>
      </x:c>
      <x:c r="AA2022" s="60" t="n">
        <x:f>P2022+W2022+X2022-Y2022-Z2022-U2022</x:f>
        <x:v>6.687894</x:v>
      </x:c>
      <x:c r="AB2022" s="32" t="n">
        <x:f>IFERROR(AA2022/(P2022+W2022+X2022),0)</x:f>
        <x:v>0.05415597235261403</x:v>
      </x:c>
      <x:c r="AC2022" t="n">
        <x:f>IF(O2022="High",0,IF(I2022&gt;=1800,3,IF(I2022&gt;=900,2,1))+IF(K2022&gt;=0.9,2,IF(K2022&gt;=0.75,1,0))+IF(J2022&lt;=0.7,2,IF(J2022&lt;=0.85,1,0))+IF(M2022&gt;=8,1,0))</x:f>
        <x:v>0</x:v>
      </x:c>
      <x:c r="AD2022" t="str">
        <x:f>IF(AND(O2022&lt;&gt;"High",AC2022&gt;=Assumptions!$B$10,AA2022&gt;0),"Priority Growth",IF(AND(O2022="Low",AA2022&gt;0),"Maintain","Watch"))</x:f>
        <x:v>Watch</x:v>
      </x:c>
      <x:c r="AE2022" s="60" t="n">
        <x:f>MAX(AA2022,0)*N2022</x:f>
        <x:v>0.214012608</x:v>
      </x:c>
      <x:c r="AF2022" t="str">
        <x:f>IF(AND(AA2022&gt;=Assumptions!$B$11,O2022&lt;&gt;"High",OR(N2022&gt;=Assumptions!$B$12,M2022&lt;=6)),"High","Standard")</x:f>
        <x:v>Standard</x:v>
      </x:c>
    </x:row>
    <x:row r="2023">
      <x:c r="A2023" t="str">
        <x:f>'Raw_Data'!A2023</x:f>
        <x:v>C02022</x:v>
      </x:c>
      <x:c r="B2023" t="n">
        <x:f>'Raw_Data'!B2023</x:f>
        <x:v>67</x:v>
      </x:c>
      <x:c r="C2023" s="30" t="n">
        <x:f>'Raw_Data'!C2023</x:f>
        <x:v>70300</x:v>
      </x:c>
      <x:c r="D2023" t="n">
        <x:f>'Raw_Data'!D2023</x:f>
        <x:v>629</x:v>
      </x:c>
      <x:c r="E2023" t="n">
        <x:f>'Raw_Data'!E2023</x:f>
        <x:v>12</x:v>
      </x:c>
      <x:c r="F2023" t="str">
        <x:f>PROPER(TRIM('Raw_Data'!F2023))</x:f>
        <x:v>Classic</x:v>
      </x:c>
      <x:c r="G2023" t="str">
        <x:f>PROPER(TRIM('Raw_Data'!G2023))</x:f>
        <x:v>Partner</x:v>
      </x:c>
      <x:c r="H2023" s="60" t="n">
        <x:f>'Raw_Data'!H2023</x:f>
        <x:v>3768</x:v>
      </x:c>
      <x:c r="I2023" s="60" t="n">
        <x:f>'Raw_Data'!I2023</x:f>
        <x:v>599.93</x:v>
      </x:c>
      <x:c r="J2023" s="32" t="n">
        <x:f>'Raw_Data'!J2023</x:f>
        <x:v>0.477</x:v>
      </x:c>
      <x:c r="K2023" s="32" t="n">
        <x:f>'Raw_Data'!K2023</x:f>
        <x:v>0.685</x:v>
      </x:c>
      <x:c r="L2023" t="n">
        <x:f>'Raw_Data'!L2023</x:f>
        <x:v>0</x:v>
      </x:c>
      <x:c r="M2023" t="n">
        <x:f>IF('Raw_Data'!M2023="",Assumptions!$B$15,'Raw_Data'!M2023)</x:f>
        <x:v>8</x:v>
      </x:c>
      <x:c r="N2023" s="32" t="n">
        <x:f>'Raw_Data'!N2023</x:f>
        <x:v>0.02</x:v>
      </x:c>
      <x:c r="O2023" t="str">
        <x:f>IF(OR(D2023&lt;620,L2023&gt;=2,J2023&gt;0.9),"High",IF(OR(D2023&lt;700,L2023=1,J2023&gt;0.75),"Medium","Low"))</x:f>
        <x:v>Medium</x:v>
      </x:c>
      <x:c r="P2023" s="30" t="n">
        <x:f>XLOOKUP(F2023,Assumptions!$A$4:$A$6,Assumptions!$B$4:$B$6)</x:f>
        <x:v>0</x:v>
      </x:c>
      <x:c r="Q2023" s="32" t="n">
        <x:f>XLOOKUP(F2023,Assumptions!$A$4:$A$6,Assumptions!$C$4:$C$6)</x:f>
        <x:v>0.229</x:v>
      </x:c>
      <x:c r="R2023" s="32" t="n">
        <x:f>XLOOKUP(F2023,Assumptions!$A$4:$A$6,Assumptions!$D$4:$D$6)</x:f>
        <x:v>0.015</x:v>
      </x:c>
      <x:c r="S2023" s="32" t="n">
        <x:f>XLOOKUP(F2023,Assumptions!$A$4:$A$6,Assumptions!$E$4:$E$6)</x:f>
        <x:v>0.0075</x:v>
      </x:c>
      <x:c r="T2023" s="32" t="n">
        <x:f>XLOOKUP(O2023,Assumptions!$H$4:$H$6,Assumptions!$I$4:$I$6)</x:f>
        <x:v>0.012</x:v>
      </x:c>
      <x:c r="U2023" s="30" t="n">
        <x:f>XLOOKUP(F2023,Assumptions!$A$4:$A$6,Assumptions!$F$4:$F$6)</x:f>
        <x:v>60</x:v>
      </x:c>
      <x:c r="V2023" s="60" t="n">
        <x:f>I2023*12</x:f>
        <x:v>7199.16</x:v>
      </x:c>
      <x:c r="W2023" s="60" t="n">
        <x:f>H2023*J2023*(1-K2023)*Q2023</x:f>
        <x:v>129.65083235999998</x:v>
      </x:c>
      <x:c r="X2023" s="60" t="n">
        <x:f>V2023*R2023</x:f>
        <x:v>107.9874</x:v>
      </x:c>
      <x:c r="Y2023" s="60" t="n">
        <x:f>V2023*S2023</x:f>
        <x:v>53.9937</x:v>
      </x:c>
      <x:c r="Z2023" s="60" t="n">
        <x:f>H2023*J2023*T2023</x:f>
        <x:v>21.568032000000002</x:v>
      </x:c>
      <x:c r="AA2023" s="60" t="n">
        <x:f>P2023+W2023+X2023-Y2023-Z2023-U2023</x:f>
        <x:v>102.07650035999995</x:v>
      </x:c>
      <x:c r="AB2023" s="32" t="n">
        <x:f>IFERROR(AA2023/(P2023+W2023+X2023),0)</x:f>
        <x:v>0.4295457820329327</x:v>
      </x:c>
      <x:c r="AC2023" t="n">
        <x:f>IF(O2023="High",0,IF(I2023&gt;=1800,3,IF(I2023&gt;=900,2,1))+IF(K2023&gt;=0.9,2,IF(K2023&gt;=0.75,1,0))+IF(J2023&lt;=0.7,2,IF(J2023&lt;=0.85,1,0))+IF(M2023&gt;=8,1,0))</x:f>
        <x:v>4</x:v>
      </x:c>
      <x:c r="AD2023" t="str">
        <x:f>IF(AND(O2023&lt;&gt;"High",AC2023&gt;=Assumptions!$B$10,AA2023&gt;0),"Priority Growth",IF(AND(O2023="Low",AA2023&gt;0),"Maintain","Watch"))</x:f>
        <x:v>Watch</x:v>
      </x:c>
      <x:c r="AE2023" s="60" t="n">
        <x:f>MAX(AA2023,0)*N2023</x:f>
        <x:v>2.041530007199999</x:v>
      </x:c>
      <x:c r="AF2023" t="str">
        <x:f>IF(AND(AA2023&gt;=Assumptions!$B$11,O2023&lt;&gt;"High",OR(N2023&gt;=Assumptions!$B$12,M2023&lt;=6)),"High","Standard")</x:f>
        <x:v>Standard</x:v>
      </x:c>
    </x:row>
    <x:row r="2024">
      <x:c r="A2024" t="str">
        <x:f>'Raw_Data'!A2024</x:f>
        <x:v>C02023</x:v>
      </x:c>
      <x:c r="B2024" t="n">
        <x:f>'Raw_Data'!B2024</x:f>
        <x:v>58</x:v>
      </x:c>
      <x:c r="C2024" s="30" t="n">
        <x:f>'Raw_Data'!C2024</x:f>
        <x:v>102634</x:v>
      </x:c>
      <x:c r="D2024" t="n">
        <x:f>'Raw_Data'!D2024</x:f>
        <x:v>640</x:v>
      </x:c>
      <x:c r="E2024" t="n">
        <x:f>'Raw_Data'!E2024</x:f>
        <x:v>24</x:v>
      </x:c>
      <x:c r="F2024" t="str">
        <x:f>PROPER(TRIM('Raw_Data'!F2024))</x:f>
        <x:v>Gold</x:v>
      </x:c>
      <x:c r="G2024" t="str">
        <x:f>PROPER(TRIM('Raw_Data'!G2024))</x:f>
        <x:v>Digital</x:v>
      </x:c>
      <x:c r="H2024" s="60" t="n">
        <x:f>'Raw_Data'!H2024</x:f>
        <x:v>13265</x:v>
      </x:c>
      <x:c r="I2024" s="60" t="n">
        <x:f>'Raw_Data'!I2024</x:f>
        <x:v>1669.38</x:v>
      </x:c>
      <x:c r="J2024" s="32" t="n">
        <x:f>'Raw_Data'!J2024</x:f>
        <x:v>0.435</x:v>
      </x:c>
      <x:c r="K2024" s="32" t="n">
        <x:f>'Raw_Data'!K2024</x:f>
        <x:v>0.688</x:v>
      </x:c>
      <x:c r="L2024" t="n">
        <x:f>'Raw_Data'!L2024</x:f>
        <x:v>0</x:v>
      </x:c>
      <x:c r="M2024" t="n">
        <x:f>IF('Raw_Data'!M2024="",Assumptions!$B$15,'Raw_Data'!M2024)</x:f>
        <x:v>5</x:v>
      </x:c>
      <x:c r="N2024" s="32" t="n">
        <x:f>'Raw_Data'!N2024</x:f>
        <x:v>0.251</x:v>
      </x:c>
      <x:c r="O2024" t="str">
        <x:f>IF(OR(D2024&lt;620,L2024&gt;=2,J2024&gt;0.9),"High",IF(OR(D2024&lt;700,L2024=1,J2024&gt;0.75),"Medium","Low"))</x:f>
        <x:v>Medium</x:v>
      </x:c>
      <x:c r="P2024" s="30" t="n">
        <x:f>XLOOKUP(F2024,Assumptions!$A$4:$A$6,Assumptions!$B$4:$B$6)</x:f>
        <x:v>95</x:v>
      </x:c>
      <x:c r="Q2024" s="32" t="n">
        <x:f>XLOOKUP(F2024,Assumptions!$A$4:$A$6,Assumptions!$C$4:$C$6)</x:f>
        <x:v>0.219</x:v>
      </x:c>
      <x:c r="R2024" s="32" t="n">
        <x:f>XLOOKUP(F2024,Assumptions!$A$4:$A$6,Assumptions!$D$4:$D$6)</x:f>
        <x:v>0.016</x:v>
      </x:c>
      <x:c r="S2024" s="32" t="n">
        <x:f>XLOOKUP(F2024,Assumptions!$A$4:$A$6,Assumptions!$E$4:$E$6)</x:f>
        <x:v>0.01</x:v>
      </x:c>
      <x:c r="T2024" s="32" t="n">
        <x:f>XLOOKUP(O2024,Assumptions!$H$4:$H$6,Assumptions!$I$4:$I$6)</x:f>
        <x:v>0.012</x:v>
      </x:c>
      <x:c r="U2024" s="30" t="n">
        <x:f>XLOOKUP(F2024,Assumptions!$A$4:$A$6,Assumptions!$F$4:$F$6)</x:f>
        <x:v>90</x:v>
      </x:c>
      <x:c r="V2024" s="60" t="n">
        <x:f>I2024*12</x:f>
        <x:v>20032.56</x:v>
      </x:c>
      <x:c r="W2024" s="60" t="n">
        <x:f>H2024*J2024*(1-K2024)*Q2024</x:f>
        <x:v>394.2713502000001</x:v>
      </x:c>
      <x:c r="X2024" s="60" t="n">
        <x:f>V2024*R2024</x:f>
        <x:v>320.52096</x:v>
      </x:c>
      <x:c r="Y2024" s="60" t="n">
        <x:f>V2024*S2024</x:f>
        <x:v>200.3256</x:v>
      </x:c>
      <x:c r="Z2024" s="60" t="n">
        <x:f>H2024*J2024*T2024</x:f>
        <x:v>69.24329999999999</x:v>
      </x:c>
      <x:c r="AA2024" s="60" t="n">
        <x:f>P2024+W2024+X2024-Y2024-Z2024-U2024</x:f>
        <x:v>450.2234102000001</x:v>
      </x:c>
      <x:c r="AB2024" s="32" t="n">
        <x:f>IFERROR(AA2024/(P2024+W2024+X2024),0)</x:f>
        <x:v>0.5559739263130385</x:v>
      </x:c>
      <x:c r="AC2024" t="n">
        <x:f>IF(O2024="High",0,IF(I2024&gt;=1800,3,IF(I2024&gt;=900,2,1))+IF(K2024&gt;=0.9,2,IF(K2024&gt;=0.75,1,0))+IF(J2024&lt;=0.7,2,IF(J2024&lt;=0.85,1,0))+IF(M2024&gt;=8,1,0))</x:f>
        <x:v>4</x:v>
      </x:c>
      <x:c r="AD2024" t="str">
        <x:f>IF(AND(O2024&lt;&gt;"High",AC2024&gt;=Assumptions!$B$10,AA2024&gt;0),"Priority Growth",IF(AND(O2024="Low",AA2024&gt;0),"Maintain","Watch"))</x:f>
        <x:v>Watch</x:v>
      </x:c>
      <x:c r="AE2024" s="60" t="n">
        <x:f>MAX(AA2024,0)*N2024</x:f>
        <x:v>113.00607596020002</x:v>
      </x:c>
      <x:c r="AF2024" t="str">
        <x:f>IF(AND(AA2024&gt;=Assumptions!$B$11,O2024&lt;&gt;"High",OR(N2024&gt;=Assumptions!$B$12,M2024&lt;=6)),"High","Standard")</x:f>
        <x:v>High</x:v>
      </x:c>
    </x:row>
    <x:row r="2025">
      <x:c r="A2025" t="str">
        <x:f>'Raw_Data'!A2025</x:f>
        <x:v>C02024</x:v>
      </x:c>
      <x:c r="B2025" t="n">
        <x:f>'Raw_Data'!B2025</x:f>
        <x:v>55</x:v>
      </x:c>
      <x:c r="C2025" s="30" t="n">
        <x:f>'Raw_Data'!C2025</x:f>
        <x:v>70637</x:v>
      </x:c>
      <x:c r="D2025" t="n">
        <x:f>'Raw_Data'!D2025</x:f>
        <x:v>694</x:v>
      </x:c>
      <x:c r="E2025" t="n">
        <x:f>'Raw_Data'!E2025</x:f>
        <x:v>57</x:v>
      </x:c>
      <x:c r="F2025" t="str">
        <x:f>PROPER(TRIM('Raw_Data'!F2025))</x:f>
        <x:v>Gold</x:v>
      </x:c>
      <x:c r="G2025" t="str">
        <x:f>PROPER(TRIM('Raw_Data'!G2025))</x:f>
        <x:v>Direct Mail</x:v>
      </x:c>
      <x:c r="H2025" s="60" t="n">
        <x:f>'Raw_Data'!H2025</x:f>
        <x:v>9986</x:v>
      </x:c>
      <x:c r="I2025" s="60" t="n">
        <x:f>'Raw_Data'!I2025</x:f>
        <x:v>1432.98</x:v>
      </x:c>
      <x:c r="J2025" s="32" t="n">
        <x:f>'Raw_Data'!J2025</x:f>
        <x:v>0.37</x:v>
      </x:c>
      <x:c r="K2025" s="32" t="n">
        <x:f>'Raw_Data'!K2025</x:f>
        <x:v>0.682</x:v>
      </x:c>
      <x:c r="L2025" t="n">
        <x:f>'Raw_Data'!L2025</x:f>
        <x:v>0</x:v>
      </x:c>
      <x:c r="M2025" t="n">
        <x:f>IF('Raw_Data'!M2025="",Assumptions!$B$15,'Raw_Data'!M2025)</x:f>
        <x:v>10</x:v>
      </x:c>
      <x:c r="N2025" s="32" t="n">
        <x:f>'Raw_Data'!N2025</x:f>
        <x:v>0.02</x:v>
      </x:c>
      <x:c r="O2025" t="str">
        <x:f>IF(OR(D2025&lt;620,L2025&gt;=2,J2025&gt;0.9),"High",IF(OR(D2025&lt;700,L2025=1,J2025&gt;0.75),"Medium","Low"))</x:f>
        <x:v>Medium</x:v>
      </x:c>
      <x:c r="P2025" s="30" t="n">
        <x:f>XLOOKUP(F2025,Assumptions!$A$4:$A$6,Assumptions!$B$4:$B$6)</x:f>
        <x:v>95</x:v>
      </x:c>
      <x:c r="Q2025" s="32" t="n">
        <x:f>XLOOKUP(F2025,Assumptions!$A$4:$A$6,Assumptions!$C$4:$C$6)</x:f>
        <x:v>0.219</x:v>
      </x:c>
      <x:c r="R2025" s="32" t="n">
        <x:f>XLOOKUP(F2025,Assumptions!$A$4:$A$6,Assumptions!$D$4:$D$6)</x:f>
        <x:v>0.016</x:v>
      </x:c>
      <x:c r="S2025" s="32" t="n">
        <x:f>XLOOKUP(F2025,Assumptions!$A$4:$A$6,Assumptions!$E$4:$E$6)</x:f>
        <x:v>0.01</x:v>
      </x:c>
      <x:c r="T2025" s="32" t="n">
        <x:f>XLOOKUP(O2025,Assumptions!$H$4:$H$6,Assumptions!$I$4:$I$6)</x:f>
        <x:v>0.012</x:v>
      </x:c>
      <x:c r="U2025" s="30" t="n">
        <x:f>XLOOKUP(F2025,Assumptions!$A$4:$A$6,Assumptions!$F$4:$F$6)</x:f>
        <x:v>90</x:v>
      </x:c>
      <x:c r="V2025" s="60" t="n">
        <x:f>I2025*12</x:f>
        <x:v>17195.760000000002</x:v>
      </x:c>
      <x:c r="W2025" s="60" t="n">
        <x:f>H2025*J2025*(1-K2025)*Q2025</x:f>
        <x:v>257.31465443999997</x:v>
      </x:c>
      <x:c r="X2025" s="60" t="n">
        <x:f>V2025*R2025</x:f>
        <x:v>275.13216000000006</x:v>
      </x:c>
      <x:c r="Y2025" s="60" t="n">
        <x:f>V2025*S2025</x:f>
        <x:v>171.9576</x:v>
      </x:c>
      <x:c r="Z2025" s="60" t="n">
        <x:f>H2025*J2025*T2025</x:f>
        <x:v>44.33784</x:v>
      </x:c>
      <x:c r="AA2025" s="60" t="n">
        <x:f>P2025+W2025+X2025-Y2025-Z2025-U2025</x:f>
        <x:v>321.15137444000004</x:v>
      </x:c>
      <x:c r="AB2025" s="32" t="n">
        <x:f>IFERROR(AA2025/(P2025+W2025+X2025),0)</x:f>
        <x:v>0.511838401357778</x:v>
      </x:c>
      <x:c r="AC2025" t="n">
        <x:f>IF(O2025="High",0,IF(I2025&gt;=1800,3,IF(I2025&gt;=900,2,1))+IF(K2025&gt;=0.9,2,IF(K2025&gt;=0.75,1,0))+IF(J2025&lt;=0.7,2,IF(J2025&lt;=0.85,1,0))+IF(M2025&gt;=8,1,0))</x:f>
        <x:v>5</x:v>
      </x:c>
      <x:c r="AD2025" t="str">
        <x:f>IF(AND(O2025&lt;&gt;"High",AC2025&gt;=Assumptions!$B$10,AA2025&gt;0),"Priority Growth",IF(AND(O2025="Low",AA2025&gt;0),"Maintain","Watch"))</x:f>
        <x:v>Watch</x:v>
      </x:c>
      <x:c r="AE2025" s="60" t="n">
        <x:f>MAX(AA2025,0)*N2025</x:f>
        <x:v>6.423027488800001</x:v>
      </x:c>
      <x:c r="AF2025" t="str">
        <x:f>IF(AND(AA2025&gt;=Assumptions!$B$11,O2025&lt;&gt;"High",OR(N2025&gt;=Assumptions!$B$12,M2025&lt;=6)),"High","Standard")</x:f>
        <x:v>Standard</x:v>
      </x:c>
    </x:row>
    <x:row r="2026">
      <x:c r="A2026" t="str">
        <x:f>'Raw_Data'!A2026</x:f>
        <x:v>C02025</x:v>
      </x:c>
      <x:c r="B2026" t="n">
        <x:f>'Raw_Data'!B2026</x:f>
        <x:v>44</x:v>
      </x:c>
      <x:c r="C2026" s="30" t="n">
        <x:f>'Raw_Data'!C2026</x:f>
        <x:v>54812</x:v>
      </x:c>
      <x:c r="D2026" t="n">
        <x:f>'Raw_Data'!D2026</x:f>
        <x:v>693</x:v>
      </x:c>
      <x:c r="E2026" t="n">
        <x:f>'Raw_Data'!E2026</x:f>
        <x:v>94</x:v>
      </x:c>
      <x:c r="F2026" t="str">
        <x:f>PROPER(TRIM('Raw_Data'!F2026))</x:f>
        <x:v>Gold</x:v>
      </x:c>
      <x:c r="G2026" t="str">
        <x:f>PROPER(TRIM('Raw_Data'!G2026))</x:f>
        <x:v>Direct Mail</x:v>
      </x:c>
      <x:c r="H2026" s="60" t="n">
        <x:f>'Raw_Data'!H2026</x:f>
        <x:v>7519</x:v>
      </x:c>
      <x:c r="I2026" s="60" t="n">
        <x:f>'Raw_Data'!I2026</x:f>
        <x:v>1278</x:v>
      </x:c>
      <x:c r="J2026" s="32" t="n">
        <x:f>'Raw_Data'!J2026</x:f>
        <x:v>0.251</x:v>
      </x:c>
      <x:c r="K2026" s="32" t="n">
        <x:f>'Raw_Data'!K2026</x:f>
        <x:v>0.607</x:v>
      </x:c>
      <x:c r="L2026" t="n">
        <x:f>'Raw_Data'!L2026</x:f>
        <x:v>0</x:v>
      </x:c>
      <x:c r="M2026" t="n">
        <x:f>IF('Raw_Data'!M2026="",Assumptions!$B$15,'Raw_Data'!M2026)</x:f>
        <x:v>6</x:v>
      </x:c>
      <x:c r="N2026" s="32" t="n">
        <x:f>'Raw_Data'!N2026</x:f>
        <x:v>0.16</x:v>
      </x:c>
      <x:c r="O2026" t="str">
        <x:f>IF(OR(D2026&lt;620,L2026&gt;=2,J2026&gt;0.9),"High",IF(OR(D2026&lt;700,L2026=1,J2026&gt;0.75),"Medium","Low"))</x:f>
        <x:v>Medium</x:v>
      </x:c>
      <x:c r="P2026" s="30" t="n">
        <x:f>XLOOKUP(F2026,Assumptions!$A$4:$A$6,Assumptions!$B$4:$B$6)</x:f>
        <x:v>95</x:v>
      </x:c>
      <x:c r="Q2026" s="32" t="n">
        <x:f>XLOOKUP(F2026,Assumptions!$A$4:$A$6,Assumptions!$C$4:$C$6)</x:f>
        <x:v>0.219</x:v>
      </x:c>
      <x:c r="R2026" s="32" t="n">
        <x:f>XLOOKUP(F2026,Assumptions!$A$4:$A$6,Assumptions!$D$4:$D$6)</x:f>
        <x:v>0.016</x:v>
      </x:c>
      <x:c r="S2026" s="32" t="n">
        <x:f>XLOOKUP(F2026,Assumptions!$A$4:$A$6,Assumptions!$E$4:$E$6)</x:f>
        <x:v>0.01</x:v>
      </x:c>
      <x:c r="T2026" s="32" t="n">
        <x:f>XLOOKUP(O2026,Assumptions!$H$4:$H$6,Assumptions!$I$4:$I$6)</x:f>
        <x:v>0.012</x:v>
      </x:c>
      <x:c r="U2026" s="30" t="n">
        <x:f>XLOOKUP(F2026,Assumptions!$A$4:$A$6,Assumptions!$F$4:$F$6)</x:f>
        <x:v>90</x:v>
      </x:c>
      <x:c r="V2026" s="60" t="n">
        <x:f>I2026*12</x:f>
        <x:v>15336</x:v>
      </x:c>
      <x:c r="W2026" s="60" t="n">
        <x:f>H2026*J2026*(1-K2026)*Q2026</x:f>
        <x:v>162.431581023</x:v>
      </x:c>
      <x:c r="X2026" s="60" t="n">
        <x:f>V2026*R2026</x:f>
        <x:v>245.376</x:v>
      </x:c>
      <x:c r="Y2026" s="60" t="n">
        <x:f>V2026*S2026</x:f>
        <x:v>153.36</x:v>
      </x:c>
      <x:c r="Z2026" s="60" t="n">
        <x:f>H2026*J2026*T2026</x:f>
        <x:v>22.647228000000002</x:v>
      </x:c>
      <x:c r="AA2026" s="60" t="n">
        <x:f>P2026+W2026+X2026-Y2026-Z2026-U2026</x:f>
        <x:v>236.800353023</x:v>
      </x:c>
      <x:c r="AB2026" s="32" t="n">
        <x:f>IFERROR(AA2026/(P2026+W2026+X2026),0)</x:f>
        <x:v>0.4709562106068723</x:v>
      </x:c>
      <x:c r="AC2026" t="n">
        <x:f>IF(O2026="High",0,IF(I2026&gt;=1800,3,IF(I2026&gt;=900,2,1))+IF(K2026&gt;=0.9,2,IF(K2026&gt;=0.75,1,0))+IF(J2026&lt;=0.7,2,IF(J2026&lt;=0.85,1,0))+IF(M2026&gt;=8,1,0))</x:f>
        <x:v>4</x:v>
      </x:c>
      <x:c r="AD2026" t="str">
        <x:f>IF(AND(O2026&lt;&gt;"High",AC2026&gt;=Assumptions!$B$10,AA2026&gt;0),"Priority Growth",IF(AND(O2026="Low",AA2026&gt;0),"Maintain","Watch"))</x:f>
        <x:v>Watch</x:v>
      </x:c>
      <x:c r="AE2026" s="60" t="n">
        <x:f>MAX(AA2026,0)*N2026</x:f>
        <x:v>37.88805648368</x:v>
      </x:c>
      <x:c r="AF2026" t="str">
        <x:f>IF(AND(AA2026&gt;=Assumptions!$B$11,O2026&lt;&gt;"High",OR(N2026&gt;=Assumptions!$B$12,M2026&lt;=6)),"High","Standard")</x:f>
        <x:v>Standard</x:v>
      </x:c>
    </x:row>
    <x:row r="2027">
      <x:c r="A2027" t="str">
        <x:f>'Raw_Data'!A2027</x:f>
        <x:v>C02026</x:v>
      </x:c>
      <x:c r="B2027" t="n">
        <x:f>'Raw_Data'!B2027</x:f>
        <x:v>56</x:v>
      </x:c>
      <x:c r="C2027" s="30" t="n">
        <x:f>'Raw_Data'!C2027</x:f>
        <x:v>106096</x:v>
      </x:c>
      <x:c r="D2027" t="n">
        <x:f>'Raw_Data'!D2027</x:f>
        <x:v>719</x:v>
      </x:c>
      <x:c r="E2027" t="n">
        <x:f>'Raw_Data'!E2027</x:f>
        <x:v>18</x:v>
      </x:c>
      <x:c r="F2027" t="str">
        <x:f>PROPER(TRIM('Raw_Data'!F2027))</x:f>
        <x:v>Gold</x:v>
      </x:c>
      <x:c r="G2027" t="str">
        <x:f>PROPER(TRIM('Raw_Data'!G2027))</x:f>
        <x:v>Digital</x:v>
      </x:c>
      <x:c r="H2027" s="60" t="n">
        <x:f>'Raw_Data'!H2027</x:f>
        <x:v>16089</x:v>
      </x:c>
      <x:c r="I2027" s="60" t="n">
        <x:f>'Raw_Data'!I2027</x:f>
        <x:v>1639.85</x:v>
      </x:c>
      <x:c r="J2027" s="32" t="n">
        <x:f>'Raw_Data'!J2027</x:f>
        <x:v>0.348</x:v>
      </x:c>
      <x:c r="K2027" s="32" t="n">
        <x:f>'Raw_Data'!K2027</x:f>
        <x:v>0.773</x:v>
      </x:c>
      <x:c r="L2027" t="n">
        <x:f>'Raw_Data'!L2027</x:f>
        <x:v>0</x:v>
      </x:c>
      <x:c r="M2027" t="n">
        <x:f>IF('Raw_Data'!M2027="",Assumptions!$B$15,'Raw_Data'!M2027)</x:f>
        <x:v>10</x:v>
      </x:c>
      <x:c r="N2027" s="32" t="n">
        <x:f>'Raw_Data'!N2027</x:f>
        <x:v>0.02</x:v>
      </x:c>
      <x:c r="O2027" t="str">
        <x:f>IF(OR(D2027&lt;620,L2027&gt;=2,J2027&gt;0.9),"High",IF(OR(D2027&lt;700,L2027=1,J2027&gt;0.75),"Medium","Low"))</x:f>
        <x:v>Low</x:v>
      </x:c>
      <x:c r="P2027" s="30" t="n">
        <x:f>XLOOKUP(F2027,Assumptions!$A$4:$A$6,Assumptions!$B$4:$B$6)</x:f>
        <x:v>95</x:v>
      </x:c>
      <x:c r="Q2027" s="32" t="n">
        <x:f>XLOOKUP(F2027,Assumptions!$A$4:$A$6,Assumptions!$C$4:$C$6)</x:f>
        <x:v>0.219</x:v>
      </x:c>
      <x:c r="R2027" s="32" t="n">
        <x:f>XLOOKUP(F2027,Assumptions!$A$4:$A$6,Assumptions!$D$4:$D$6)</x:f>
        <x:v>0.016</x:v>
      </x:c>
      <x:c r="S2027" s="32" t="n">
        <x:f>XLOOKUP(F2027,Assumptions!$A$4:$A$6,Assumptions!$E$4:$E$6)</x:f>
        <x:v>0.01</x:v>
      </x:c>
      <x:c r="T2027" s="32" t="n">
        <x:f>XLOOKUP(O2027,Assumptions!$H$4:$H$6,Assumptions!$I$4:$I$6)</x:f>
        <x:v>0.0035</x:v>
      </x:c>
      <x:c r="U2027" s="30" t="n">
        <x:f>XLOOKUP(F2027,Assumptions!$A$4:$A$6,Assumptions!$F$4:$F$6)</x:f>
        <x:v>90</x:v>
      </x:c>
      <x:c r="V2027" s="60" t="n">
        <x:f>I2027*12</x:f>
        <x:v>19678.199999999997</x:v>
      </x:c>
      <x:c r="W2027" s="60" t="n">
        <x:f>H2027*J2027*(1-K2027)*Q2027</x:f>
        <x:v>278.341695036</x:v>
      </x:c>
      <x:c r="X2027" s="60" t="n">
        <x:f>V2027*R2027</x:f>
        <x:v>314.85119999999995</x:v>
      </x:c>
      <x:c r="Y2027" s="60" t="n">
        <x:f>V2027*S2027</x:f>
        <x:v>196.78199999999998</x:v>
      </x:c>
      <x:c r="Z2027" s="60" t="n">
        <x:f>H2027*J2027*T2027</x:f>
        <x:v>19.596402</x:v>
      </x:c>
      <x:c r="AA2027" s="60" t="n">
        <x:f>P2027+W2027+X2027-Y2027-Z2027-U2027</x:f>
        <x:v>381.814493036</x:v>
      </x:c>
      <x:c r="AB2027" s="32" t="n">
        <x:f>IFERROR(AA2027/(P2027+W2027+X2027),0)</x:f>
        <x:v>0.5548073741970657</x:v>
      </x:c>
      <x:c r="AC2027" t="n">
        <x:f>IF(O2027="High",0,IF(I2027&gt;=1800,3,IF(I2027&gt;=900,2,1))+IF(K2027&gt;=0.9,2,IF(K2027&gt;=0.75,1,0))+IF(J2027&lt;=0.7,2,IF(J2027&lt;=0.85,1,0))+IF(M2027&gt;=8,1,0))</x:f>
        <x:v>6</x:v>
      </x:c>
      <x:c r="AD2027" t="str">
        <x:f>IF(AND(O2027&lt;&gt;"High",AC2027&gt;=Assumptions!$B$10,AA2027&gt;0),"Priority Growth",IF(AND(O2027="Low",AA2027&gt;0),"Maintain","Watch"))</x:f>
        <x:v>Priority Growth</x:v>
      </x:c>
      <x:c r="AE2027" s="60" t="n">
        <x:f>MAX(AA2027,0)*N2027</x:f>
        <x:v>7.63628986072</x:v>
      </x:c>
      <x:c r="AF2027" t="str">
        <x:f>IF(AND(AA2027&gt;=Assumptions!$B$11,O2027&lt;&gt;"High",OR(N2027&gt;=Assumptions!$B$12,M2027&lt;=6)),"High","Standard")</x:f>
        <x:v>Standard</x:v>
      </x:c>
    </x:row>
    <x:row r="2028">
      <x:c r="A2028" t="str">
        <x:f>'Raw_Data'!A2028</x:f>
        <x:v>C02027</x:v>
      </x:c>
      <x:c r="B2028" t="n">
        <x:f>'Raw_Data'!B2028</x:f>
        <x:v>26</x:v>
      </x:c>
      <x:c r="C2028" s="30" t="n">
        <x:f>'Raw_Data'!C2028</x:f>
        <x:v>92104</x:v>
      </x:c>
      <x:c r="D2028" t="n">
        <x:f>'Raw_Data'!D2028</x:f>
        <x:v>732</x:v>
      </x:c>
      <x:c r="E2028" t="n">
        <x:f>'Raw_Data'!E2028</x:f>
        <x:v>47</x:v>
      </x:c>
      <x:c r="F2028" t="str">
        <x:f>PROPER(TRIM('Raw_Data'!F2028))</x:f>
        <x:v>Gold</x:v>
      </x:c>
      <x:c r="G2028" t="str">
        <x:f>PROPER(TRIM('Raw_Data'!G2028))</x:f>
        <x:v>Partner</x:v>
      </x:c>
      <x:c r="H2028" s="60" t="n">
        <x:f>'Raw_Data'!H2028</x:f>
        <x:v>13344</x:v>
      </x:c>
      <x:c r="I2028" s="60" t="n">
        <x:f>'Raw_Data'!I2028</x:f>
        <x:v>1980.21</x:v>
      </x:c>
      <x:c r="J2028" s="32" t="n">
        <x:f>'Raw_Data'!J2028</x:f>
        <x:v>0.448</x:v>
      </x:c>
      <x:c r="K2028" s="32" t="n">
        <x:f>'Raw_Data'!K2028</x:f>
        <x:v>0.853</x:v>
      </x:c>
      <x:c r="L2028" t="n">
        <x:f>'Raw_Data'!L2028</x:f>
        <x:v>0</x:v>
      </x:c>
      <x:c r="M2028" t="n">
        <x:f>IF('Raw_Data'!M2028="",Assumptions!$B$15,'Raw_Data'!M2028)</x:f>
        <x:v>6</x:v>
      </x:c>
      <x:c r="N2028" s="32" t="n">
        <x:f>'Raw_Data'!N2028</x:f>
        <x:v>0.149</x:v>
      </x:c>
      <x:c r="O2028" t="str">
        <x:f>IF(OR(D2028&lt;620,L2028&gt;=2,J2028&gt;0.9),"High",IF(OR(D2028&lt;700,L2028=1,J2028&gt;0.75),"Medium","Low"))</x:f>
        <x:v>Low</x:v>
      </x:c>
      <x:c r="P2028" s="30" t="n">
        <x:f>XLOOKUP(F2028,Assumptions!$A$4:$A$6,Assumptions!$B$4:$B$6)</x:f>
        <x:v>95</x:v>
      </x:c>
      <x:c r="Q2028" s="32" t="n">
        <x:f>XLOOKUP(F2028,Assumptions!$A$4:$A$6,Assumptions!$C$4:$C$6)</x:f>
        <x:v>0.219</x:v>
      </x:c>
      <x:c r="R2028" s="32" t="n">
        <x:f>XLOOKUP(F2028,Assumptions!$A$4:$A$6,Assumptions!$D$4:$D$6)</x:f>
        <x:v>0.016</x:v>
      </x:c>
      <x:c r="S2028" s="32" t="n">
        <x:f>XLOOKUP(F2028,Assumptions!$A$4:$A$6,Assumptions!$E$4:$E$6)</x:f>
        <x:v>0.01</x:v>
      </x:c>
      <x:c r="T2028" s="32" t="n">
        <x:f>XLOOKUP(O2028,Assumptions!$H$4:$H$6,Assumptions!$I$4:$I$6)</x:f>
        <x:v>0.0035</x:v>
      </x:c>
      <x:c r="U2028" s="30" t="n">
        <x:f>XLOOKUP(F2028,Assumptions!$A$4:$A$6,Assumptions!$F$4:$F$6)</x:f>
        <x:v>90</x:v>
      </x:c>
      <x:c r="V2028" s="60" t="n">
        <x:f>I2028*12</x:f>
        <x:v>23762.52</x:v>
      </x:c>
      <x:c r="W2028" s="60" t="n">
        <x:f>H2028*J2028*(1-K2028)*Q2028</x:f>
        <x:v>192.45335961600003</x:v>
      </x:c>
      <x:c r="X2028" s="60" t="n">
        <x:f>V2028*R2028</x:f>
        <x:v>380.20032000000003</x:v>
      </x:c>
      <x:c r="Y2028" s="60" t="n">
        <x:f>V2028*S2028</x:f>
        <x:v>237.6252</x:v>
      </x:c>
      <x:c r="Z2028" s="60" t="n">
        <x:f>H2028*J2028*T2028</x:f>
        <x:v>20.923392</x:v>
      </x:c>
      <x:c r="AA2028" s="60" t="n">
        <x:f>P2028+W2028+X2028-Y2028-Z2028-U2028</x:f>
        <x:v>319.1050876160001</x:v>
      </x:c>
      <x:c r="AB2028" s="32" t="n">
        <x:f>IFERROR(AA2028/(P2028+W2028+X2028),0)</x:f>
        <x:v>0.4779500171399233</x:v>
      </x:c>
      <x:c r="AC2028" t="n">
        <x:f>IF(O2028="High",0,IF(I2028&gt;=1800,3,IF(I2028&gt;=900,2,1))+IF(K2028&gt;=0.9,2,IF(K2028&gt;=0.75,1,0))+IF(J2028&lt;=0.7,2,IF(J2028&lt;=0.85,1,0))+IF(M2028&gt;=8,1,0))</x:f>
        <x:v>6</x:v>
      </x:c>
      <x:c r="AD2028" t="str">
        <x:f>IF(AND(O2028&lt;&gt;"High",AC2028&gt;=Assumptions!$B$10,AA2028&gt;0),"Priority Growth",IF(AND(O2028="Low",AA2028&gt;0),"Maintain","Watch"))</x:f>
        <x:v>Priority Growth</x:v>
      </x:c>
      <x:c r="AE2028" s="60" t="n">
        <x:f>MAX(AA2028,0)*N2028</x:f>
        <x:v>47.54665805478401</x:v>
      </x:c>
      <x:c r="AF2028" t="str">
        <x:f>IF(AND(AA2028&gt;=Assumptions!$B$11,O2028&lt;&gt;"High",OR(N2028&gt;=Assumptions!$B$12,M2028&lt;=6)),"High","Standard")</x:f>
        <x:v>High</x:v>
      </x:c>
    </x:row>
    <x:row r="2029">
      <x:c r="A2029" t="str">
        <x:f>'Raw_Data'!A2029</x:f>
        <x:v>C02028</x:v>
      </x:c>
      <x:c r="B2029" t="n">
        <x:f>'Raw_Data'!B2029</x:f>
        <x:v>35</x:v>
      </x:c>
      <x:c r="C2029" s="30" t="n">
        <x:f>'Raw_Data'!C2029</x:f>
        <x:v>64338</x:v>
      </x:c>
      <x:c r="D2029" t="n">
        <x:f>'Raw_Data'!D2029</x:f>
        <x:v>710</x:v>
      </x:c>
      <x:c r="E2029" t="n">
        <x:f>'Raw_Data'!E2029</x:f>
        <x:v>88</x:v>
      </x:c>
      <x:c r="F2029" t="str">
        <x:f>PROPER(TRIM('Raw_Data'!F2029))</x:f>
        <x:v>Gold</x:v>
      </x:c>
      <x:c r="G2029" t="str">
        <x:f>PROPER(TRIM('Raw_Data'!G2029))</x:f>
        <x:v>Partner</x:v>
      </x:c>
      <x:c r="H2029" s="60" t="n">
        <x:f>'Raw_Data'!H2029</x:f>
        <x:v>10671</x:v>
      </x:c>
      <x:c r="I2029" s="60" t="n">
        <x:f>'Raw_Data'!I2029</x:f>
        <x:v>1544.69</x:v>
      </x:c>
      <x:c r="J2029" s="32" t="n">
        <x:f>'Raw_Data'!J2029</x:f>
        <x:v>0.399</x:v>
      </x:c>
      <x:c r="K2029" s="32" t="n">
        <x:f>'Raw_Data'!K2029</x:f>
        <x:v>0.8</x:v>
      </x:c>
      <x:c r="L2029" t="n">
        <x:f>'Raw_Data'!L2029</x:f>
        <x:v>0</x:v>
      </x:c>
      <x:c r="M2029" t="n">
        <x:f>IF('Raw_Data'!M2029="",Assumptions!$B$15,'Raw_Data'!M2029)</x:f>
        <x:v>5</x:v>
      </x:c>
      <x:c r="N2029" s="32" t="n">
        <x:f>'Raw_Data'!N2029</x:f>
        <x:v>0.241</x:v>
      </x:c>
      <x:c r="O2029" t="str">
        <x:f>IF(OR(D2029&lt;620,L2029&gt;=2,J2029&gt;0.9),"High",IF(OR(D2029&lt;700,L2029=1,J2029&gt;0.75),"Medium","Low"))</x:f>
        <x:v>Low</x:v>
      </x:c>
      <x:c r="P2029" s="30" t="n">
        <x:f>XLOOKUP(F2029,Assumptions!$A$4:$A$6,Assumptions!$B$4:$B$6)</x:f>
        <x:v>95</x:v>
      </x:c>
      <x:c r="Q2029" s="32" t="n">
        <x:f>XLOOKUP(F2029,Assumptions!$A$4:$A$6,Assumptions!$C$4:$C$6)</x:f>
        <x:v>0.219</x:v>
      </x:c>
      <x:c r="R2029" s="32" t="n">
        <x:f>XLOOKUP(F2029,Assumptions!$A$4:$A$6,Assumptions!$D$4:$D$6)</x:f>
        <x:v>0.016</x:v>
      </x:c>
      <x:c r="S2029" s="32" t="n">
        <x:f>XLOOKUP(F2029,Assumptions!$A$4:$A$6,Assumptions!$E$4:$E$6)</x:f>
        <x:v>0.01</x:v>
      </x:c>
      <x:c r="T2029" s="32" t="n">
        <x:f>XLOOKUP(O2029,Assumptions!$H$4:$H$6,Assumptions!$I$4:$I$6)</x:f>
        <x:v>0.0035</x:v>
      </x:c>
      <x:c r="U2029" s="30" t="n">
        <x:f>XLOOKUP(F2029,Assumptions!$A$4:$A$6,Assumptions!$F$4:$F$6)</x:f>
        <x:v>90</x:v>
      </x:c>
      <x:c r="V2029" s="60" t="n">
        <x:f>I2029*12</x:f>
        <x:v>18536.28</x:v>
      </x:c>
      <x:c r="W2029" s="60" t="n">
        <x:f>H2029*J2029*(1-K2029)*Q2029</x:f>
        <x:v>186.48853019999999</x:v>
      </x:c>
      <x:c r="X2029" s="60" t="n">
        <x:f>V2029*R2029</x:f>
        <x:v>296.58047999999997</x:v>
      </x:c>
      <x:c r="Y2029" s="60" t="n">
        <x:f>V2029*S2029</x:f>
        <x:v>185.3628</x:v>
      </x:c>
      <x:c r="Z2029" s="60" t="n">
        <x:f>H2029*J2029*T2029</x:f>
        <x:v>14.9020515</x:v>
      </x:c>
      <x:c r="AA2029" s="60" t="n">
        <x:f>P2029+W2029+X2029-Y2029-Z2029-U2029</x:f>
        <x:v>287.80415869999996</x:v>
      </x:c>
      <x:c r="AB2029" s="32" t="n">
        <x:f>IFERROR(AA2029/(P2029+W2029+X2029),0)</x:f>
        <x:v>0.4978716271270547</x:v>
      </x:c>
      <x:c r="AC2029" t="n">
        <x:f>IF(O2029="High",0,IF(I2029&gt;=1800,3,IF(I2029&gt;=900,2,1))+IF(K2029&gt;=0.9,2,IF(K2029&gt;=0.75,1,0))+IF(J2029&lt;=0.7,2,IF(J2029&lt;=0.85,1,0))+IF(M2029&gt;=8,1,0))</x:f>
        <x:v>5</x:v>
      </x:c>
      <x:c r="AD2029" t="str">
        <x:f>IF(AND(O2029&lt;&gt;"High",AC2029&gt;=Assumptions!$B$10,AA2029&gt;0),"Priority Growth",IF(AND(O2029="Low",AA2029&gt;0),"Maintain","Watch"))</x:f>
        <x:v>Maintain</x:v>
      </x:c>
      <x:c r="AE2029" s="60" t="n">
        <x:f>MAX(AA2029,0)*N2029</x:f>
        <x:v>69.36080224669999</x:v>
      </x:c>
      <x:c r="AF2029" t="str">
        <x:f>IF(AND(AA2029&gt;=Assumptions!$B$11,O2029&lt;&gt;"High",OR(N2029&gt;=Assumptions!$B$12,M2029&lt;=6)),"High","Standard")</x:f>
        <x:v>Standard</x:v>
      </x:c>
    </x:row>
    <x:row r="2030">
      <x:c r="A2030" t="str">
        <x:f>'Raw_Data'!A2030</x:f>
        <x:v>C02029</x:v>
      </x:c>
      <x:c r="B2030" t="n">
        <x:f>'Raw_Data'!B2030</x:f>
        <x:v>58</x:v>
      </x:c>
      <x:c r="C2030" s="30" t="n">
        <x:f>'Raw_Data'!C2030</x:f>
        <x:v>197263</x:v>
      </x:c>
      <x:c r="D2030" t="n">
        <x:f>'Raw_Data'!D2030</x:f>
        <x:v>686</x:v>
      </x:c>
      <x:c r="E2030" t="n">
        <x:f>'Raw_Data'!E2030</x:f>
        <x:v>42</x:v>
      </x:c>
      <x:c r="F2030" t="str">
        <x:f>PROPER(TRIM('Raw_Data'!F2030))</x:f>
        <x:v>Platinum</x:v>
      </x:c>
      <x:c r="G2030" t="str">
        <x:f>PROPER(TRIM('Raw_Data'!G2030))</x:f>
        <x:v>Partner</x:v>
      </x:c>
      <x:c r="H2030" s="60" t="n">
        <x:f>'Raw_Data'!H2030</x:f>
        <x:v>40000</x:v>
      </x:c>
      <x:c r="I2030" s="60" t="n">
        <x:f>'Raw_Data'!I2030</x:f>
        <x:v>4611.61</x:v>
      </x:c>
      <x:c r="J2030" s="32" t="n">
        <x:f>'Raw_Data'!J2030</x:f>
        <x:v>0.316</x:v>
      </x:c>
      <x:c r="K2030" s="32" t="n">
        <x:f>'Raw_Data'!K2030</x:f>
        <x:v>0.743</x:v>
      </x:c>
      <x:c r="L2030" t="n">
        <x:f>'Raw_Data'!L2030</x:f>
        <x:v>0</x:v>
      </x:c>
      <x:c r="M2030" t="n">
        <x:f>IF('Raw_Data'!M2030="",Assumptions!$B$15,'Raw_Data'!M2030)</x:f>
        <x:v>10</x:v>
      </x:c>
      <x:c r="N2030" s="32" t="n">
        <x:f>'Raw_Data'!N2030</x:f>
        <x:v>0.02</x:v>
      </x:c>
      <x:c r="O2030" t="str">
        <x:f>IF(OR(D2030&lt;620,L2030&gt;=2,J2030&gt;0.9),"High",IF(OR(D2030&lt;700,L2030=1,J2030&gt;0.75),"Medium","Low"))</x:f>
        <x:v>Medium</x:v>
      </x:c>
      <x:c r="P2030" s="30" t="n">
        <x:f>XLOOKUP(F2030,Assumptions!$A$4:$A$6,Assumptions!$B$4:$B$6)</x:f>
        <x:v>195</x:v>
      </x:c>
      <x:c r="Q2030" s="32" t="n">
        <x:f>XLOOKUP(F2030,Assumptions!$A$4:$A$6,Assumptions!$C$4:$C$6)</x:f>
        <x:v>0.199</x:v>
      </x:c>
      <x:c r="R2030" s="32" t="n">
        <x:f>XLOOKUP(F2030,Assumptions!$A$4:$A$6,Assumptions!$D$4:$D$6)</x:f>
        <x:v>0.017</x:v>
      </x:c>
      <x:c r="S2030" s="32" t="n">
        <x:f>XLOOKUP(F2030,Assumptions!$A$4:$A$6,Assumptions!$E$4:$E$6)</x:f>
        <x:v>0.013</x:v>
      </x:c>
      <x:c r="T2030" s="32" t="n">
        <x:f>XLOOKUP(O2030,Assumptions!$H$4:$H$6,Assumptions!$I$4:$I$6)</x:f>
        <x:v>0.012</x:v>
      </x:c>
      <x:c r="U2030" s="30" t="n">
        <x:f>XLOOKUP(F2030,Assumptions!$A$4:$A$6,Assumptions!$F$4:$F$6)</x:f>
        <x:v>140</x:v>
      </x:c>
      <x:c r="V2030" s="60" t="n">
        <x:f>I2030*12</x:f>
        <x:v>55339.31999999999</x:v>
      </x:c>
      <x:c r="W2030" s="60" t="n">
        <x:f>H2030*J2030*(1-K2030)*Q2030</x:f>
        <x:v>646.44752</x:v>
      </x:c>
      <x:c r="X2030" s="60" t="n">
        <x:f>V2030*R2030</x:f>
        <x:v>940.7684399999999</x:v>
      </x:c>
      <x:c r="Y2030" s="60" t="n">
        <x:f>V2030*S2030</x:f>
        <x:v>719.4111599999999</x:v>
      </x:c>
      <x:c r="Z2030" s="60" t="n">
        <x:f>H2030*J2030*T2030</x:f>
        <x:v>151.68</x:v>
      </x:c>
      <x:c r="AA2030" s="60" t="n">
        <x:f>P2030+W2030+X2030-Y2030-Z2030-U2030</x:f>
        <x:v>771.1248</x:v>
      </x:c>
      <x:c r="AB2030" s="32" t="n">
        <x:f>IFERROR(AA2030/(P2030+W2030+X2030),0)</x:f>
        <x:v>0.4326775302808982</x:v>
      </x:c>
      <x:c r="AC2030" t="n">
        <x:f>IF(O2030="High",0,IF(I2030&gt;=1800,3,IF(I2030&gt;=900,2,1))+IF(K2030&gt;=0.9,2,IF(K2030&gt;=0.75,1,0))+IF(J2030&lt;=0.7,2,IF(J2030&lt;=0.85,1,0))+IF(M2030&gt;=8,1,0))</x:f>
        <x:v>6</x:v>
      </x:c>
      <x:c r="AD2030" t="str">
        <x:f>IF(AND(O2030&lt;&gt;"High",AC2030&gt;=Assumptions!$B$10,AA2030&gt;0),"Priority Growth",IF(AND(O2030="Low",AA2030&gt;0),"Maintain","Watch"))</x:f>
        <x:v>Priority Growth</x:v>
      </x:c>
      <x:c r="AE2030" s="60" t="n">
        <x:f>MAX(AA2030,0)*N2030</x:f>
        <x:v>15.422496</x:v>
      </x:c>
      <x:c r="AF2030" t="str">
        <x:f>IF(AND(AA2030&gt;=Assumptions!$B$11,O2030&lt;&gt;"High",OR(N2030&gt;=Assumptions!$B$12,M2030&lt;=6)),"High","Standard")</x:f>
        <x:v>Standard</x:v>
      </x:c>
    </x:row>
    <x:row r="2031">
      <x:c r="A2031" t="str">
        <x:f>'Raw_Data'!A2031</x:f>
        <x:v>C02030</x:v>
      </x:c>
      <x:c r="B2031" t="n">
        <x:f>'Raw_Data'!B2031</x:f>
        <x:v>43</x:v>
      </x:c>
      <x:c r="C2031" s="30" t="n">
        <x:f>'Raw_Data'!C2031</x:f>
        <x:v>103193</x:v>
      </x:c>
      <x:c r="D2031" t="n">
        <x:f>'Raw_Data'!D2031</x:f>
        <x:v>645</x:v>
      </x:c>
      <x:c r="E2031" t="n">
        <x:f>'Raw_Data'!E2031</x:f>
        <x:v>48</x:v>
      </x:c>
      <x:c r="F2031" t="str">
        <x:f>PROPER(TRIM('Raw_Data'!F2031))</x:f>
        <x:v>Gold</x:v>
      </x:c>
      <x:c r="G2031" t="str">
        <x:f>PROPER(TRIM('Raw_Data'!G2031))</x:f>
        <x:v>Digital</x:v>
      </x:c>
      <x:c r="H2031" s="60" t="n">
        <x:f>'Raw_Data'!H2031</x:f>
        <x:v>15973</x:v>
      </x:c>
      <x:c r="I2031" s="60" t="n">
        <x:f>'Raw_Data'!I2031</x:f>
        <x:v>1953.01</x:v>
      </x:c>
      <x:c r="J2031" s="32" t="n">
        <x:f>'Raw_Data'!J2031</x:f>
        <x:v>0.521</x:v>
      </x:c>
      <x:c r="K2031" s="32" t="n">
        <x:f>'Raw_Data'!K2031</x:f>
        <x:v>0.87</x:v>
      </x:c>
      <x:c r="L2031" t="n">
        <x:f>'Raw_Data'!L2031</x:f>
        <x:v>1</x:v>
      </x:c>
      <x:c r="M2031" t="n">
        <x:f>IF('Raw_Data'!M2031="",Assumptions!$B$15,'Raw_Data'!M2031)</x:f>
        <x:v>10</x:v>
      </x:c>
      <x:c r="N2031" s="32" t="n">
        <x:f>'Raw_Data'!N2031</x:f>
        <x:v>0.02</x:v>
      </x:c>
      <x:c r="O2031" t="str">
        <x:f>IF(OR(D2031&lt;620,L2031&gt;=2,J2031&gt;0.9),"High",IF(OR(D2031&lt;700,L2031=1,J2031&gt;0.75),"Medium","Low"))</x:f>
        <x:v>Medium</x:v>
      </x:c>
      <x:c r="P2031" s="30" t="n">
        <x:f>XLOOKUP(F2031,Assumptions!$A$4:$A$6,Assumptions!$B$4:$B$6)</x:f>
        <x:v>95</x:v>
      </x:c>
      <x:c r="Q2031" s="32" t="n">
        <x:f>XLOOKUP(F2031,Assumptions!$A$4:$A$6,Assumptions!$C$4:$C$6)</x:f>
        <x:v>0.219</x:v>
      </x:c>
      <x:c r="R2031" s="32" t="n">
        <x:f>XLOOKUP(F2031,Assumptions!$A$4:$A$6,Assumptions!$D$4:$D$6)</x:f>
        <x:v>0.016</x:v>
      </x:c>
      <x:c r="S2031" s="32" t="n">
        <x:f>XLOOKUP(F2031,Assumptions!$A$4:$A$6,Assumptions!$E$4:$E$6)</x:f>
        <x:v>0.01</x:v>
      </x:c>
      <x:c r="T2031" s="32" t="n">
        <x:f>XLOOKUP(O2031,Assumptions!$H$4:$H$6,Assumptions!$I$4:$I$6)</x:f>
        <x:v>0.012</x:v>
      </x:c>
      <x:c r="U2031" s="30" t="n">
        <x:f>XLOOKUP(F2031,Assumptions!$A$4:$A$6,Assumptions!$F$4:$F$6)</x:f>
        <x:v>90</x:v>
      </x:c>
      <x:c r="V2031" s="60" t="n">
        <x:f>I2031*12</x:f>
        <x:v>23436.12</x:v>
      </x:c>
      <x:c r="W2031" s="60" t="n">
        <x:f>H2031*J2031*(1-K2031)*Q2031</x:f>
        <x:v>236.92543251</x:v>
      </x:c>
      <x:c r="X2031" s="60" t="n">
        <x:f>V2031*R2031</x:f>
        <x:v>374.97792</x:v>
      </x:c>
      <x:c r="Y2031" s="60" t="n">
        <x:f>V2031*S2031</x:f>
        <x:v>234.3612</x:v>
      </x:c>
      <x:c r="Z2031" s="60" t="n">
        <x:f>H2031*J2031*T2031</x:f>
        <x:v>99.86319600000002</x:v>
      </x:c>
      <x:c r="AA2031" s="60" t="n">
        <x:f>P2031+W2031+X2031-Y2031-Z2031-U2031</x:f>
        <x:v>282.67895651</x:v>
      </x:c>
      <x:c r="AB2031" s="32" t="n">
        <x:f>IFERROR(AA2031/(P2031+W2031+X2031),0)</x:f>
        <x:v>0.39988345720287294</x:v>
      </x:c>
      <x:c r="AC2031" t="n">
        <x:f>IF(O2031="High",0,IF(I2031&gt;=1800,3,IF(I2031&gt;=900,2,1))+IF(K2031&gt;=0.9,2,IF(K2031&gt;=0.75,1,0))+IF(J2031&lt;=0.7,2,IF(J2031&lt;=0.85,1,0))+IF(M2031&gt;=8,1,0))</x:f>
        <x:v>7</x:v>
      </x:c>
      <x:c r="AD2031" t="str">
        <x:f>IF(AND(O2031&lt;&gt;"High",AC2031&gt;=Assumptions!$B$10,AA2031&gt;0),"Priority Growth",IF(AND(O2031="Low",AA2031&gt;0),"Maintain","Watch"))</x:f>
        <x:v>Priority Growth</x:v>
      </x:c>
      <x:c r="AE2031" s="60" t="n">
        <x:f>MAX(AA2031,0)*N2031</x:f>
        <x:v>5.6535791302</x:v>
      </x:c>
      <x:c r="AF2031" t="str">
        <x:f>IF(AND(AA2031&gt;=Assumptions!$B$11,O2031&lt;&gt;"High",OR(N2031&gt;=Assumptions!$B$12,M2031&lt;=6)),"High","Standard")</x:f>
        <x:v>Standard</x:v>
      </x:c>
    </x:row>
    <x:row r="2032">
      <x:c r="A2032" t="str">
        <x:f>'Raw_Data'!A2032</x:f>
        <x:v>C02031</x:v>
      </x:c>
      <x:c r="B2032" t="n">
        <x:f>'Raw_Data'!B2032</x:f>
        <x:v>42</x:v>
      </x:c>
      <x:c r="C2032" s="30" t="n">
        <x:f>'Raw_Data'!C2032</x:f>
        <x:v>77719</x:v>
      </x:c>
      <x:c r="D2032" t="n">
        <x:f>'Raw_Data'!D2032</x:f>
        <x:v>565</x:v>
      </x:c>
      <x:c r="E2032" t="n">
        <x:f>'Raw_Data'!E2032</x:f>
        <x:v>50</x:v>
      </x:c>
      <x:c r="F2032" t="str">
        <x:f>PROPER(TRIM('Raw_Data'!F2032))</x:f>
        <x:v>Classic</x:v>
      </x:c>
      <x:c r="G2032" t="str">
        <x:f>PROPER(TRIM('Raw_Data'!G2032))</x:f>
        <x:v>Direct Mail</x:v>
      </x:c>
      <x:c r="H2032" s="60" t="n">
        <x:f>'Raw_Data'!H2032</x:f>
        <x:v>1698</x:v>
      </x:c>
      <x:c r="I2032" s="60" t="n">
        <x:f>'Raw_Data'!I2032</x:f>
        <x:v>759.89</x:v>
      </x:c>
      <x:c r="J2032" s="32" t="n">
        <x:f>'Raw_Data'!J2032</x:f>
        <x:v>0.65</x:v>
      </x:c>
      <x:c r="K2032" s="32" t="n">
        <x:f>'Raw_Data'!K2032</x:f>
        <x:v>0.787</x:v>
      </x:c>
      <x:c r="L2032" t="n">
        <x:f>'Raw_Data'!L2032</x:f>
        <x:v>1</x:v>
      </x:c>
      <x:c r="M2032" t="n">
        <x:f>IF('Raw_Data'!M2032="",Assumptions!$B$15,'Raw_Data'!M2032)</x:f>
        <x:v>9</x:v>
      </x:c>
      <x:c r="N2032" s="32" t="n">
        <x:f>'Raw_Data'!N2032</x:f>
        <x:v>0.02</x:v>
      </x:c>
      <x:c r="O2032" t="str">
        <x:f>IF(OR(D2032&lt;620,L2032&gt;=2,J2032&gt;0.9),"High",IF(OR(D2032&lt;700,L2032=1,J2032&gt;0.75),"Medium","Low"))</x:f>
        <x:v>High</x:v>
      </x:c>
      <x:c r="P2032" s="30" t="n">
        <x:f>XLOOKUP(F2032,Assumptions!$A$4:$A$6,Assumptions!$B$4:$B$6)</x:f>
        <x:v>0</x:v>
      </x:c>
      <x:c r="Q2032" s="32" t="n">
        <x:f>XLOOKUP(F2032,Assumptions!$A$4:$A$6,Assumptions!$C$4:$C$6)</x:f>
        <x:v>0.229</x:v>
      </x:c>
      <x:c r="R2032" s="32" t="n">
        <x:f>XLOOKUP(F2032,Assumptions!$A$4:$A$6,Assumptions!$D$4:$D$6)</x:f>
        <x:v>0.015</x:v>
      </x:c>
      <x:c r="S2032" s="32" t="n">
        <x:f>XLOOKUP(F2032,Assumptions!$A$4:$A$6,Assumptions!$E$4:$E$6)</x:f>
        <x:v>0.0075</x:v>
      </x:c>
      <x:c r="T2032" s="32" t="n">
        <x:f>XLOOKUP(O2032,Assumptions!$H$4:$H$6,Assumptions!$I$4:$I$6)</x:f>
        <x:v>0.045</x:v>
      </x:c>
      <x:c r="U2032" s="30" t="n">
        <x:f>XLOOKUP(F2032,Assumptions!$A$4:$A$6,Assumptions!$F$4:$F$6)</x:f>
        <x:v>60</x:v>
      </x:c>
      <x:c r="V2032" s="60" t="n">
        <x:f>I2032*12</x:f>
        <x:v>9118.68</x:v>
      </x:c>
      <x:c r="W2032" s="60" t="n">
        <x:f>H2032*J2032*(1-K2032)*Q2032</x:f>
        <x:v>53.8351749</x:v>
      </x:c>
      <x:c r="X2032" s="60" t="n">
        <x:f>V2032*R2032</x:f>
        <x:v>136.7802</x:v>
      </x:c>
      <x:c r="Y2032" s="60" t="n">
        <x:f>V2032*S2032</x:f>
        <x:v>68.3901</x:v>
      </x:c>
      <x:c r="Z2032" s="60" t="n">
        <x:f>H2032*J2032*T2032</x:f>
        <x:v>49.6665</x:v>
      </x:c>
      <x:c r="AA2032" s="60" t="n">
        <x:f>P2032+W2032+X2032-Y2032-Z2032-U2032</x:f>
        <x:v>12.558774900000003</x:v>
      </x:c>
      <x:c r="AB2032" s="32" t="n">
        <x:f>IFERROR(AA2032/(P2032+W2032+X2032),0)</x:f>
        <x:v>0.06588542454452347</x:v>
      </x:c>
      <x:c r="AC2032" t="n">
        <x:f>IF(O2032="High",0,IF(I2032&gt;=1800,3,IF(I2032&gt;=900,2,1))+IF(K2032&gt;=0.9,2,IF(K2032&gt;=0.75,1,0))+IF(J2032&lt;=0.7,2,IF(J2032&lt;=0.85,1,0))+IF(M2032&gt;=8,1,0))</x:f>
        <x:v>0</x:v>
      </x:c>
      <x:c r="AD2032" t="str">
        <x:f>IF(AND(O2032&lt;&gt;"High",AC2032&gt;=Assumptions!$B$10,AA2032&gt;0),"Priority Growth",IF(AND(O2032="Low",AA2032&gt;0),"Maintain","Watch"))</x:f>
        <x:v>Watch</x:v>
      </x:c>
      <x:c r="AE2032" s="60" t="n">
        <x:f>MAX(AA2032,0)*N2032</x:f>
        <x:v>0.25117549800000005</x:v>
      </x:c>
      <x:c r="AF2032" t="str">
        <x:f>IF(AND(AA2032&gt;=Assumptions!$B$11,O2032&lt;&gt;"High",OR(N2032&gt;=Assumptions!$B$12,M2032&lt;=6)),"High","Standard")</x:f>
        <x:v>Standard</x:v>
      </x:c>
    </x:row>
    <x:row r="2033">
      <x:c r="A2033" t="str">
        <x:f>'Raw_Data'!A2033</x:f>
        <x:v>C02032</x:v>
      </x:c>
      <x:c r="B2033" t="n">
        <x:f>'Raw_Data'!B2033</x:f>
        <x:v>30</x:v>
      </x:c>
      <x:c r="C2033" s="30" t="n">
        <x:f>'Raw_Data'!C2033</x:f>
        <x:v>55699</x:v>
      </x:c>
      <x:c r="D2033" t="n">
        <x:f>'Raw_Data'!D2033</x:f>
        <x:v>623</x:v>
      </x:c>
      <x:c r="E2033" t="n">
        <x:f>'Raw_Data'!E2033</x:f>
        <x:v>104</x:v>
      </x:c>
      <x:c r="F2033" t="str">
        <x:f>PROPER(TRIM('Raw_Data'!F2033))</x:f>
        <x:v>Classic</x:v>
      </x:c>
      <x:c r="G2033" t="str">
        <x:f>PROPER(TRIM('Raw_Data'!G2033))</x:f>
        <x:v>Branch</x:v>
      </x:c>
      <x:c r="H2033" s="60" t="n">
        <x:f>'Raw_Data'!H2033</x:f>
        <x:v>1522</x:v>
      </x:c>
      <x:c r="I2033" s="60" t="n">
        <x:f>'Raw_Data'!I2033</x:f>
        <x:v>474.04</x:v>
      </x:c>
      <x:c r="J2033" s="32" t="n">
        <x:f>'Raw_Data'!J2033</x:f>
        <x:v>0.626</x:v>
      </x:c>
      <x:c r="K2033" s="32" t="n">
        <x:f>'Raw_Data'!K2033</x:f>
        <x:v>0.749</x:v>
      </x:c>
      <x:c r="L2033" t="n">
        <x:f>'Raw_Data'!L2033</x:f>
        <x:v>0</x:v>
      </x:c>
      <x:c r="M2033" t="n">
        <x:f>IF('Raw_Data'!M2033="",Assumptions!$B$15,'Raw_Data'!M2033)</x:f>
        <x:v>8</x:v>
      </x:c>
      <x:c r="N2033" s="32" t="n">
        <x:f>'Raw_Data'!N2033</x:f>
        <x:v>0.05</x:v>
      </x:c>
      <x:c r="O2033" t="str">
        <x:f>IF(OR(D2033&lt;620,L2033&gt;=2,J2033&gt;0.9),"High",IF(OR(D2033&lt;700,L2033=1,J2033&gt;0.75),"Medium","Low"))</x:f>
        <x:v>Medium</x:v>
      </x:c>
      <x:c r="P2033" s="30" t="n">
        <x:f>XLOOKUP(F2033,Assumptions!$A$4:$A$6,Assumptions!$B$4:$B$6)</x:f>
        <x:v>0</x:v>
      </x:c>
      <x:c r="Q2033" s="32" t="n">
        <x:f>XLOOKUP(F2033,Assumptions!$A$4:$A$6,Assumptions!$C$4:$C$6)</x:f>
        <x:v>0.229</x:v>
      </x:c>
      <x:c r="R2033" s="32" t="n">
        <x:f>XLOOKUP(F2033,Assumptions!$A$4:$A$6,Assumptions!$D$4:$D$6)</x:f>
        <x:v>0.015</x:v>
      </x:c>
      <x:c r="S2033" s="32" t="n">
        <x:f>XLOOKUP(F2033,Assumptions!$A$4:$A$6,Assumptions!$E$4:$E$6)</x:f>
        <x:v>0.0075</x:v>
      </x:c>
      <x:c r="T2033" s="32" t="n">
        <x:f>XLOOKUP(O2033,Assumptions!$H$4:$H$6,Assumptions!$I$4:$I$6)</x:f>
        <x:v>0.012</x:v>
      </x:c>
      <x:c r="U2033" s="30" t="n">
        <x:f>XLOOKUP(F2033,Assumptions!$A$4:$A$6,Assumptions!$F$4:$F$6)</x:f>
        <x:v>60</x:v>
      </x:c>
      <x:c r="V2033" s="60" t="n">
        <x:f>I2033*12</x:f>
        <x:v>5688.4800000000005</x:v>
      </x:c>
      <x:c r="W2033" s="60" t="n">
        <x:f>H2033*J2033*(1-K2033)*Q2033</x:f>
        <x:v>54.76438178800001</x:v>
      </x:c>
      <x:c r="X2033" s="60" t="n">
        <x:f>V2033*R2033</x:f>
        <x:v>85.3272</x:v>
      </x:c>
      <x:c r="Y2033" s="60" t="n">
        <x:f>V2033*S2033</x:f>
        <x:v>42.6636</x:v>
      </x:c>
      <x:c r="Z2033" s="60" t="n">
        <x:f>H2033*J2033*T2033</x:f>
        <x:v>11.433264000000001</x:v>
      </x:c>
      <x:c r="AA2033" s="60" t="n">
        <x:f>P2033+W2033+X2033-Y2033-Z2033-U2033</x:f>
        <x:v>25.994717788000003</x:v>
      </x:c>
      <x:c r="AB2033" s="32" t="n">
        <x:f>IFERROR(AA2033/(P2033+W2033+X2033),0)</x:f>
        <x:v>0.18555517366730642</x:v>
      </x:c>
      <x:c r="AC2033" t="n">
        <x:f>IF(O2033="High",0,IF(I2033&gt;=1800,3,IF(I2033&gt;=900,2,1))+IF(K2033&gt;=0.9,2,IF(K2033&gt;=0.75,1,0))+IF(J2033&lt;=0.7,2,IF(J2033&lt;=0.85,1,0))+IF(M2033&gt;=8,1,0))</x:f>
        <x:v>4</x:v>
      </x:c>
      <x:c r="AD2033" t="str">
        <x:f>IF(AND(O2033&lt;&gt;"High",AC2033&gt;=Assumptions!$B$10,AA2033&gt;0),"Priority Growth",IF(AND(O2033="Low",AA2033&gt;0),"Maintain","Watch"))</x:f>
        <x:v>Watch</x:v>
      </x:c>
      <x:c r="AE2033" s="60" t="n">
        <x:f>MAX(AA2033,0)*N2033</x:f>
        <x:v>1.2997358894000002</x:v>
      </x:c>
      <x:c r="AF2033" t="str">
        <x:f>IF(AND(AA2033&gt;=Assumptions!$B$11,O2033&lt;&gt;"High",OR(N2033&gt;=Assumptions!$B$12,M2033&lt;=6)),"High","Standard")</x:f>
        <x:v>Standard</x:v>
      </x:c>
    </x:row>
    <x:row r="2034">
      <x:c r="A2034" t="str">
        <x:f>'Raw_Data'!A2034</x:f>
        <x:v>C02033</x:v>
      </x:c>
      <x:c r="B2034" t="n">
        <x:f>'Raw_Data'!B2034</x:f>
        <x:v>28</x:v>
      </x:c>
      <x:c r="C2034" s="30" t="n">
        <x:f>'Raw_Data'!C2034</x:f>
        <x:v>44175</x:v>
      </x:c>
      <x:c r="D2034" t="n">
        <x:f>'Raw_Data'!D2034</x:f>
        <x:v>750</x:v>
      </x:c>
      <x:c r="E2034" t="n">
        <x:f>'Raw_Data'!E2034</x:f>
        <x:v>19</x:v>
      </x:c>
      <x:c r="F2034" t="str">
        <x:f>PROPER(TRIM('Raw_Data'!F2034))</x:f>
        <x:v>Gold</x:v>
      </x:c>
      <x:c r="G2034" t="str">
        <x:f>PROPER(TRIM('Raw_Data'!G2034))</x:f>
        <x:v>Digital</x:v>
      </x:c>
      <x:c r="H2034" s="60" t="n">
        <x:f>'Raw_Data'!H2034</x:f>
        <x:v>8401</x:v>
      </x:c>
      <x:c r="I2034" s="60" t="n">
        <x:f>'Raw_Data'!I2034</x:f>
        <x:v>447.54</x:v>
      </x:c>
      <x:c r="J2034" s="32" t="n">
        <x:f>'Raw_Data'!J2034</x:f>
        <x:v>0.336</x:v>
      </x:c>
      <x:c r="K2034" s="32" t="n">
        <x:f>'Raw_Data'!K2034</x:f>
        <x:v>0.851</x:v>
      </x:c>
      <x:c r="L2034" t="n">
        <x:f>'Raw_Data'!L2034</x:f>
        <x:v>0</x:v>
      </x:c>
      <x:c r="M2034" t="n">
        <x:f>IF('Raw_Data'!M2034="",Assumptions!$B$15,'Raw_Data'!M2034)</x:f>
        <x:v>6</x:v>
      </x:c>
      <x:c r="N2034" s="32" t="n">
        <x:f>'Raw_Data'!N2034</x:f>
        <x:v>0.227</x:v>
      </x:c>
      <x:c r="O2034" t="str">
        <x:f>IF(OR(D2034&lt;620,L2034&gt;=2,J2034&gt;0.9),"High",IF(OR(D2034&lt;700,L2034=1,J2034&gt;0.75),"Medium","Low"))</x:f>
        <x:v>Low</x:v>
      </x:c>
      <x:c r="P2034" s="30" t="n">
        <x:f>XLOOKUP(F2034,Assumptions!$A$4:$A$6,Assumptions!$B$4:$B$6)</x:f>
        <x:v>95</x:v>
      </x:c>
      <x:c r="Q2034" s="32" t="n">
        <x:f>XLOOKUP(F2034,Assumptions!$A$4:$A$6,Assumptions!$C$4:$C$6)</x:f>
        <x:v>0.219</x:v>
      </x:c>
      <x:c r="R2034" s="32" t="n">
        <x:f>XLOOKUP(F2034,Assumptions!$A$4:$A$6,Assumptions!$D$4:$D$6)</x:f>
        <x:v>0.016</x:v>
      </x:c>
      <x:c r="S2034" s="32" t="n">
        <x:f>XLOOKUP(F2034,Assumptions!$A$4:$A$6,Assumptions!$E$4:$E$6)</x:f>
        <x:v>0.01</x:v>
      </x:c>
      <x:c r="T2034" s="32" t="n">
        <x:f>XLOOKUP(O2034,Assumptions!$H$4:$H$6,Assumptions!$I$4:$I$6)</x:f>
        <x:v>0.0035</x:v>
      </x:c>
      <x:c r="U2034" s="30" t="n">
        <x:f>XLOOKUP(F2034,Assumptions!$A$4:$A$6,Assumptions!$F$4:$F$6)</x:f>
        <x:v>90</x:v>
      </x:c>
      <x:c r="V2034" s="60" t="n">
        <x:f>I2034*12</x:f>
        <x:v>5370.4800000000005</x:v>
      </x:c>
      <x:c r="W2034" s="60" t="n">
        <x:f>H2034*J2034*(1-K2034)*Q2034</x:f>
        <x:v>92.10869841600002</x:v>
      </x:c>
      <x:c r="X2034" s="60" t="n">
        <x:f>V2034*R2034</x:f>
        <x:v>85.92768000000001</x:v>
      </x:c>
      <x:c r="Y2034" s="60" t="n">
        <x:f>V2034*S2034</x:f>
        <x:v>53.704800000000006</x:v>
      </x:c>
      <x:c r="Z2034" s="60" t="n">
        <x:f>H2034*J2034*T2034</x:f>
        <x:v>9.879576000000002</x:v>
      </x:c>
      <x:c r="AA2034" s="60" t="n">
        <x:f>P2034+W2034+X2034-Y2034-Z2034-U2034</x:f>
        <x:v>119.45200241600003</x:v>
      </x:c>
      <x:c r="AB2034" s="32" t="n">
        <x:f>IFERROR(AA2034/(P2034+W2034+X2034),0)</x:f>
        <x:v>0.43749482434901826</x:v>
      </x:c>
      <x:c r="AC2034" t="n">
        <x:f>IF(O2034="High",0,IF(I2034&gt;=1800,3,IF(I2034&gt;=900,2,1))+IF(K2034&gt;=0.9,2,IF(K2034&gt;=0.75,1,0))+IF(J2034&lt;=0.7,2,IF(J2034&lt;=0.85,1,0))+IF(M2034&gt;=8,1,0))</x:f>
        <x:v>4</x:v>
      </x:c>
      <x:c r="AD2034" t="str">
        <x:f>IF(AND(O2034&lt;&gt;"High",AC2034&gt;=Assumptions!$B$10,AA2034&gt;0),"Priority Growth",IF(AND(O2034="Low",AA2034&gt;0),"Maintain","Watch"))</x:f>
        <x:v>Maintain</x:v>
      </x:c>
      <x:c r="AE2034" s="60" t="n">
        <x:f>MAX(AA2034,0)*N2034</x:f>
        <x:v>27.115604548432007</x:v>
      </x:c>
      <x:c r="AF2034" t="str">
        <x:f>IF(AND(AA2034&gt;=Assumptions!$B$11,O2034&lt;&gt;"High",OR(N2034&gt;=Assumptions!$B$12,M2034&lt;=6)),"High","Standard")</x:f>
        <x:v>Standard</x:v>
      </x:c>
    </x:row>
    <x:row r="2035">
      <x:c r="A2035" t="str">
        <x:f>'Raw_Data'!A2035</x:f>
        <x:v>C02034</x:v>
      </x:c>
      <x:c r="B2035" t="n">
        <x:f>'Raw_Data'!B2035</x:f>
        <x:v>50</x:v>
      </x:c>
      <x:c r="C2035" s="30" t="n">
        <x:f>'Raw_Data'!C2035</x:f>
        <x:v>90441</x:v>
      </x:c>
      <x:c r="D2035" t="n">
        <x:f>'Raw_Data'!D2035</x:f>
        <x:v>689</x:v>
      </x:c>
      <x:c r="E2035" t="n">
        <x:f>'Raw_Data'!E2035</x:f>
        <x:v>62</x:v>
      </x:c>
      <x:c r="F2035" t="str">
        <x:f>PROPER(TRIM('Raw_Data'!F2035))</x:f>
        <x:v>Gold</x:v>
      </x:c>
      <x:c r="G2035" t="str">
        <x:f>PROPER(TRIM('Raw_Data'!G2035))</x:f>
        <x:v>Branch</x:v>
      </x:c>
      <x:c r="H2035" s="60" t="n">
        <x:f>'Raw_Data'!H2035</x:f>
        <x:v>12501</x:v>
      </x:c>
      <x:c r="I2035" s="60" t="n">
        <x:f>'Raw_Data'!I2035</x:f>
        <x:v>1662.26</x:v>
      </x:c>
      <x:c r="J2035" s="32" t="n">
        <x:f>'Raw_Data'!J2035</x:f>
        <x:v>0.503</x:v>
      </x:c>
      <x:c r="K2035" s="32" t="n">
        <x:f>'Raw_Data'!K2035</x:f>
        <x:v>0.835</x:v>
      </x:c>
      <x:c r="L2035" t="n">
        <x:f>'Raw_Data'!L2035</x:f>
        <x:v>0</x:v>
      </x:c>
      <x:c r="M2035" t="n">
        <x:f>IF('Raw_Data'!M2035="",Assumptions!$B$15,'Raw_Data'!M2035)</x:f>
        <x:v>9</x:v>
      </x:c>
      <x:c r="N2035" s="32" t="n">
        <x:f>'Raw_Data'!N2035</x:f>
        <x:v>0.02</x:v>
      </x:c>
      <x:c r="O2035" t="str">
        <x:f>IF(OR(D2035&lt;620,L2035&gt;=2,J2035&gt;0.9),"High",IF(OR(D2035&lt;700,L2035=1,J2035&gt;0.75),"Medium","Low"))</x:f>
        <x:v>Medium</x:v>
      </x:c>
      <x:c r="P2035" s="30" t="n">
        <x:f>XLOOKUP(F2035,Assumptions!$A$4:$A$6,Assumptions!$B$4:$B$6)</x:f>
        <x:v>95</x:v>
      </x:c>
      <x:c r="Q2035" s="32" t="n">
        <x:f>XLOOKUP(F2035,Assumptions!$A$4:$A$6,Assumptions!$C$4:$C$6)</x:f>
        <x:v>0.219</x:v>
      </x:c>
      <x:c r="R2035" s="32" t="n">
        <x:f>XLOOKUP(F2035,Assumptions!$A$4:$A$6,Assumptions!$D$4:$D$6)</x:f>
        <x:v>0.016</x:v>
      </x:c>
      <x:c r="S2035" s="32" t="n">
        <x:f>XLOOKUP(F2035,Assumptions!$A$4:$A$6,Assumptions!$E$4:$E$6)</x:f>
        <x:v>0.01</x:v>
      </x:c>
      <x:c r="T2035" s="32" t="n">
        <x:f>XLOOKUP(O2035,Assumptions!$H$4:$H$6,Assumptions!$I$4:$I$6)</x:f>
        <x:v>0.012</x:v>
      </x:c>
      <x:c r="U2035" s="30" t="n">
        <x:f>XLOOKUP(F2035,Assumptions!$A$4:$A$6,Assumptions!$F$4:$F$6)</x:f>
        <x:v>90</x:v>
      </x:c>
      <x:c r="V2035" s="60" t="n">
        <x:f>I2035*12</x:f>
        <x:v>19947.12</x:v>
      </x:c>
      <x:c r="W2035" s="60" t="n">
        <x:f>H2035*J2035*(1-K2035)*Q2035</x:f>
        <x:v>227.21698840500005</x:v>
      </x:c>
      <x:c r="X2035" s="60" t="n">
        <x:f>V2035*R2035</x:f>
        <x:v>319.15391999999997</x:v>
      </x:c>
      <x:c r="Y2035" s="60" t="n">
        <x:f>V2035*S2035</x:f>
        <x:v>199.47119999999998</x:v>
      </x:c>
      <x:c r="Z2035" s="60" t="n">
        <x:f>H2035*J2035*T2035</x:f>
        <x:v>75.456036</x:v>
      </x:c>
      <x:c r="AA2035" s="60" t="n">
        <x:f>P2035+W2035+X2035-Y2035-Z2035-U2035</x:f>
        <x:v>276.4436724050001</x:v>
      </x:c>
      <x:c r="AB2035" s="32" t="n">
        <x:f>IFERROR(AA2035/(P2035+W2035+X2035),0)</x:f>
        <x:v>0.43101997421815863</x:v>
      </x:c>
      <x:c r="AC2035" t="n">
        <x:f>IF(O2035="High",0,IF(I2035&gt;=1800,3,IF(I2035&gt;=900,2,1))+IF(K2035&gt;=0.9,2,IF(K2035&gt;=0.75,1,0))+IF(J2035&lt;=0.7,2,IF(J2035&lt;=0.85,1,0))+IF(M2035&gt;=8,1,0))</x:f>
        <x:v>6</x:v>
      </x:c>
      <x:c r="AD2035" t="str">
        <x:f>IF(AND(O2035&lt;&gt;"High",AC2035&gt;=Assumptions!$B$10,AA2035&gt;0),"Priority Growth",IF(AND(O2035="Low",AA2035&gt;0),"Maintain","Watch"))</x:f>
        <x:v>Priority Growth</x:v>
      </x:c>
      <x:c r="AE2035" s="60" t="n">
        <x:f>MAX(AA2035,0)*N2035</x:f>
        <x:v>5.5288734481000015</x:v>
      </x:c>
      <x:c r="AF2035" t="str">
        <x:f>IF(AND(AA2035&gt;=Assumptions!$B$11,O2035&lt;&gt;"High",OR(N2035&gt;=Assumptions!$B$12,M2035&lt;=6)),"High","Standard")</x:f>
        <x:v>Standard</x:v>
      </x:c>
    </x:row>
    <x:row r="2036">
      <x:c r="A2036" t="str">
        <x:f>'Raw_Data'!A2036</x:f>
        <x:v>C02035</x:v>
      </x:c>
      <x:c r="B2036" t="n">
        <x:f>'Raw_Data'!B2036</x:f>
        <x:v>34</x:v>
      </x:c>
      <x:c r="C2036" s="30" t="n">
        <x:f>'Raw_Data'!C2036</x:f>
        <x:v>108536</x:v>
      </x:c>
      <x:c r="D2036" t="n">
        <x:f>'Raw_Data'!D2036</x:f>
        <x:v>704</x:v>
      </x:c>
      <x:c r="E2036" t="n">
        <x:f>'Raw_Data'!E2036</x:f>
        <x:v>24</x:v>
      </x:c>
      <x:c r="F2036" t="str">
        <x:f>PROPER(TRIM('Raw_Data'!F2036))</x:f>
        <x:v>Platinum</x:v>
      </x:c>
      <x:c r="G2036" t="str">
        <x:f>PROPER(TRIM('Raw_Data'!G2036))</x:f>
        <x:v>Digital</x:v>
      </x:c>
      <x:c r="H2036" s="60" t="n">
        <x:f>'Raw_Data'!H2036</x:f>
        <x:v>23554</x:v>
      </x:c>
      <x:c r="I2036" s="60" t="n">
        <x:f>'Raw_Data'!I2036</x:f>
        <x:v>2613.74</x:v>
      </x:c>
      <x:c r="J2036" s="32" t="n">
        <x:f>'Raw_Data'!J2036</x:f>
        <x:v>0.251</x:v>
      </x:c>
      <x:c r="K2036" s="32" t="n">
        <x:f>'Raw_Data'!K2036</x:f>
        <x:v>0.709</x:v>
      </x:c>
      <x:c r="L2036" t="n">
        <x:f>'Raw_Data'!L2036</x:f>
        <x:v>0</x:v>
      </x:c>
      <x:c r="M2036" t="n">
        <x:f>IF('Raw_Data'!M2036="",Assumptions!$B$15,'Raw_Data'!M2036)</x:f>
        <x:v>8</x:v>
      </x:c>
      <x:c r="N2036" s="32" t="n">
        <x:f>'Raw_Data'!N2036</x:f>
        <x:v>0.091</x:v>
      </x:c>
      <x:c r="O2036" t="str">
        <x:f>IF(OR(D2036&lt;620,L2036&gt;=2,J2036&gt;0.9),"High",IF(OR(D2036&lt;700,L2036=1,J2036&gt;0.75),"Medium","Low"))</x:f>
        <x:v>Low</x:v>
      </x:c>
      <x:c r="P2036" s="30" t="n">
        <x:f>XLOOKUP(F2036,Assumptions!$A$4:$A$6,Assumptions!$B$4:$B$6)</x:f>
        <x:v>195</x:v>
      </x:c>
      <x:c r="Q2036" s="32" t="n">
        <x:f>XLOOKUP(F2036,Assumptions!$A$4:$A$6,Assumptions!$C$4:$C$6)</x:f>
        <x:v>0.199</x:v>
      </x:c>
      <x:c r="R2036" s="32" t="n">
        <x:f>XLOOKUP(F2036,Assumptions!$A$4:$A$6,Assumptions!$D$4:$D$6)</x:f>
        <x:v>0.017</x:v>
      </x:c>
      <x:c r="S2036" s="32" t="n">
        <x:f>XLOOKUP(F2036,Assumptions!$A$4:$A$6,Assumptions!$E$4:$E$6)</x:f>
        <x:v>0.013</x:v>
      </x:c>
      <x:c r="T2036" s="32" t="n">
        <x:f>XLOOKUP(O2036,Assumptions!$H$4:$H$6,Assumptions!$I$4:$I$6)</x:f>
        <x:v>0.0035</x:v>
      </x:c>
      <x:c r="U2036" s="30" t="n">
        <x:f>XLOOKUP(F2036,Assumptions!$A$4:$A$6,Assumptions!$F$4:$F$6)</x:f>
        <x:v>140</x:v>
      </x:c>
      <x:c r="V2036" s="60" t="n">
        <x:f>I2036*12</x:f>
        <x:v>31364.879999999997</x:v>
      </x:c>
      <x:c r="W2036" s="60" t="n">
        <x:f>H2036*J2036*(1-K2036)*Q2036</x:f>
        <x:v>342.36113508600005</x:v>
      </x:c>
      <x:c r="X2036" s="60" t="n">
        <x:f>V2036*R2036</x:f>
        <x:v>533.20296</x:v>
      </x:c>
      <x:c r="Y2036" s="60" t="n">
        <x:f>V2036*S2036</x:f>
        <x:v>407.74343999999996</x:v>
      </x:c>
      <x:c r="Z2036" s="60" t="n">
        <x:f>H2036*J2036*T2036</x:f>
        <x:v>20.692189</x:v>
      </x:c>
      <x:c r="AA2036" s="60" t="n">
        <x:f>P2036+W2036+X2036-Y2036-Z2036-U2036</x:f>
        <x:v>502.12846608600023</x:v>
      </x:c>
      <x:c r="AB2036" s="32" t="n">
        <x:f>IFERROR(AA2036/(P2036+W2036+X2036),0)</x:f>
        <x:v>0.4690316706779368</x:v>
      </x:c>
      <x:c r="AC2036" t="n">
        <x:f>IF(O2036="High",0,IF(I2036&gt;=1800,3,IF(I2036&gt;=900,2,1))+IF(K2036&gt;=0.9,2,IF(K2036&gt;=0.75,1,0))+IF(J2036&lt;=0.7,2,IF(J2036&lt;=0.85,1,0))+IF(M2036&gt;=8,1,0))</x:f>
        <x:v>6</x:v>
      </x:c>
      <x:c r="AD2036" t="str">
        <x:f>IF(AND(O2036&lt;&gt;"High",AC2036&gt;=Assumptions!$B$10,AA2036&gt;0),"Priority Growth",IF(AND(O2036="Low",AA2036&gt;0),"Maintain","Watch"))</x:f>
        <x:v>Priority Growth</x:v>
      </x:c>
      <x:c r="AE2036" s="60" t="n">
        <x:f>MAX(AA2036,0)*N2036</x:f>
        <x:v>45.69369041382602</x:v>
      </x:c>
      <x:c r="AF2036" t="str">
        <x:f>IF(AND(AA2036&gt;=Assumptions!$B$11,O2036&lt;&gt;"High",OR(N2036&gt;=Assumptions!$B$12,M2036&lt;=6)),"High","Standard")</x:f>
        <x:v>Standard</x:v>
      </x:c>
    </x:row>
    <x:row r="2037">
      <x:c r="A2037" t="str">
        <x:f>'Raw_Data'!A2037</x:f>
        <x:v>C02036</x:v>
      </x:c>
      <x:c r="B2037" t="n">
        <x:f>'Raw_Data'!B2037</x:f>
        <x:v>21</x:v>
      </x:c>
      <x:c r="C2037" s="30" t="n">
        <x:f>'Raw_Data'!C2037</x:f>
        <x:v>28000</x:v>
      </x:c>
      <x:c r="D2037" t="n">
        <x:f>'Raw_Data'!D2037</x:f>
        <x:v>625</x:v>
      </x:c>
      <x:c r="E2037" t="n">
        <x:f>'Raw_Data'!E2037</x:f>
        <x:v>74</x:v>
      </x:c>
      <x:c r="F2037" t="str">
        <x:f>PROPER(TRIM('Raw_Data'!F2037))</x:f>
        <x:v>Classic</x:v>
      </x:c>
      <x:c r="G2037" t="str">
        <x:f>PROPER(TRIM('Raw_Data'!G2037))</x:f>
        <x:v>Branch</x:v>
      </x:c>
      <x:c r="H2037" s="60" t="n">
        <x:f>'Raw_Data'!H2037</x:f>
        <x:v>1000</x:v>
      </x:c>
      <x:c r="I2037" s="60" t="n">
        <x:f>'Raw_Data'!I2037</x:f>
        <x:v>311.79</x:v>
      </x:c>
      <x:c r="J2037" s="32" t="n">
        <x:f>'Raw_Data'!J2037</x:f>
        <x:v>0.507</x:v>
      </x:c>
      <x:c r="K2037" s="32" t="n">
        <x:f>'Raw_Data'!K2037</x:f>
        <x:v>0.771</x:v>
      </x:c>
      <x:c r="L2037" t="n">
        <x:f>'Raw_Data'!L2037</x:f>
        <x:v>0</x:v>
      </x:c>
      <x:c r="M2037" t="n">
        <x:f>IF('Raw_Data'!M2037="",Assumptions!$B$15,'Raw_Data'!M2037)</x:f>
        <x:v>9</x:v>
      </x:c>
      <x:c r="N2037" s="32" t="n">
        <x:f>'Raw_Data'!N2037</x:f>
        <x:v>0.021</x:v>
      </x:c>
      <x:c r="O2037" t="str">
        <x:f>IF(OR(D2037&lt;620,L2037&gt;=2,J2037&gt;0.9),"High",IF(OR(D2037&lt;700,L2037=1,J2037&gt;0.75),"Medium","Low"))</x:f>
        <x:v>Medium</x:v>
      </x:c>
      <x:c r="P2037" s="30" t="n">
        <x:f>XLOOKUP(F2037,Assumptions!$A$4:$A$6,Assumptions!$B$4:$B$6)</x:f>
        <x:v>0</x:v>
      </x:c>
      <x:c r="Q2037" s="32" t="n">
        <x:f>XLOOKUP(F2037,Assumptions!$A$4:$A$6,Assumptions!$C$4:$C$6)</x:f>
        <x:v>0.229</x:v>
      </x:c>
      <x:c r="R2037" s="32" t="n">
        <x:f>XLOOKUP(F2037,Assumptions!$A$4:$A$6,Assumptions!$D$4:$D$6)</x:f>
        <x:v>0.015</x:v>
      </x:c>
      <x:c r="S2037" s="32" t="n">
        <x:f>XLOOKUP(F2037,Assumptions!$A$4:$A$6,Assumptions!$E$4:$E$6)</x:f>
        <x:v>0.0075</x:v>
      </x:c>
      <x:c r="T2037" s="32" t="n">
        <x:f>XLOOKUP(O2037,Assumptions!$H$4:$H$6,Assumptions!$I$4:$I$6)</x:f>
        <x:v>0.012</x:v>
      </x:c>
      <x:c r="U2037" s="30" t="n">
        <x:f>XLOOKUP(F2037,Assumptions!$A$4:$A$6,Assumptions!$F$4:$F$6)</x:f>
        <x:v>60</x:v>
      </x:c>
      <x:c r="V2037" s="60" t="n">
        <x:f>I2037*12</x:f>
        <x:v>3741.4800000000005</x:v>
      </x:c>
      <x:c r="W2037" s="60" t="n">
        <x:f>H2037*J2037*(1-K2037)*Q2037</x:f>
        <x:v>26.587587</x:v>
      </x:c>
      <x:c r="X2037" s="60" t="n">
        <x:f>V2037*R2037</x:f>
        <x:v>56.12220000000001</x:v>
      </x:c>
      <x:c r="Y2037" s="60" t="n">
        <x:f>V2037*S2037</x:f>
        <x:v>28.061100000000003</x:v>
      </x:c>
      <x:c r="Z2037" s="60" t="n">
        <x:f>H2037*J2037*T2037</x:f>
        <x:v>6.0840000000000005</x:v>
      </x:c>
      <x:c r="AA2037" s="60" t="n">
        <x:f>P2037+W2037+X2037-Y2037-Z2037-U2037</x:f>
        <x:v>-11.435313</x:v>
      </x:c>
      <x:c r="AB2037" s="32" t="n">
        <x:f>IFERROR(AA2037/(P2037+W2037+X2037),0)</x:f>
        <x:v>-0.13825828133253446</x:v>
      </x:c>
      <x:c r="AC2037" t="n">
        <x:f>IF(O2037="High",0,IF(I2037&gt;=1800,3,IF(I2037&gt;=900,2,1))+IF(K2037&gt;=0.9,2,IF(K2037&gt;=0.75,1,0))+IF(J2037&lt;=0.7,2,IF(J2037&lt;=0.85,1,0))+IF(M2037&gt;=8,1,0))</x:f>
        <x:v>5</x:v>
      </x:c>
      <x:c r="AD2037" t="str">
        <x:f>IF(AND(O2037&lt;&gt;"High",AC2037&gt;=Assumptions!$B$10,AA2037&gt;0),"Priority Growth",IF(AND(O2037="Low",AA2037&gt;0),"Maintain","Watch"))</x:f>
        <x:v>Watch</x:v>
      </x:c>
      <x:c r="AE2037" s="60" t="n">
        <x:f>MAX(AA2037,0)*N2037</x:f>
        <x:v>0</x:v>
      </x:c>
      <x:c r="AF2037" t="str">
        <x:f>IF(AND(AA2037&gt;=Assumptions!$B$11,O2037&lt;&gt;"High",OR(N2037&gt;=Assumptions!$B$12,M2037&lt;=6)),"High","Standard")</x:f>
        <x:v>Standard</x:v>
      </x:c>
    </x:row>
    <x:row r="2038">
      <x:c r="A2038" t="str">
        <x:f>'Raw_Data'!A2038</x:f>
        <x:v>C02037</x:v>
      </x:c>
      <x:c r="B2038" t="n">
        <x:f>'Raw_Data'!B2038</x:f>
        <x:v>55</x:v>
      </x:c>
      <x:c r="C2038" s="30" t="n">
        <x:f>'Raw_Data'!C2038</x:f>
        <x:v>84773</x:v>
      </x:c>
      <x:c r="D2038" t="n">
        <x:f>'Raw_Data'!D2038</x:f>
        <x:v>703</x:v>
      </x:c>
      <x:c r="E2038" t="n">
        <x:f>'Raw_Data'!E2038</x:f>
        <x:v>51</x:v>
      </x:c>
      <x:c r="F2038" t="str">
        <x:f>PROPER(TRIM('Raw_Data'!F2038))</x:f>
        <x:v>Gold</x:v>
      </x:c>
      <x:c r="G2038" t="str">
        <x:f>PROPER(TRIM('Raw_Data'!G2038))</x:f>
        <x:v>Digital</x:v>
      </x:c>
      <x:c r="H2038" s="60" t="n">
        <x:f>'Raw_Data'!H2038</x:f>
        <x:v>14137</x:v>
      </x:c>
      <x:c r="I2038" s="60" t="n">
        <x:f>'Raw_Data'!I2038</x:f>
        <x:v>1790.99</x:v>
      </x:c>
      <x:c r="J2038" s="32" t="n">
        <x:f>'Raw_Data'!J2038</x:f>
        <x:v>0.355</x:v>
      </x:c>
      <x:c r="K2038" s="32" t="n">
        <x:f>'Raw_Data'!K2038</x:f>
        <x:v>0.609</x:v>
      </x:c>
      <x:c r="L2038" t="n">
        <x:f>'Raw_Data'!L2038</x:f>
        <x:v>0</x:v>
      </x:c>
      <x:c r="M2038" t="n">
        <x:f>IF('Raw_Data'!M2038="",Assumptions!$B$15,'Raw_Data'!M2038)</x:f>
        <x:v>6</x:v>
      </x:c>
      <x:c r="N2038" s="32" t="n">
        <x:f>'Raw_Data'!N2038</x:f>
        <x:v>0.149</x:v>
      </x:c>
      <x:c r="O2038" t="str">
        <x:f>IF(OR(D2038&lt;620,L2038&gt;=2,J2038&gt;0.9),"High",IF(OR(D2038&lt;700,L2038=1,J2038&gt;0.75),"Medium","Low"))</x:f>
        <x:v>Low</x:v>
      </x:c>
      <x:c r="P2038" s="30" t="n">
        <x:f>XLOOKUP(F2038,Assumptions!$A$4:$A$6,Assumptions!$B$4:$B$6)</x:f>
        <x:v>95</x:v>
      </x:c>
      <x:c r="Q2038" s="32" t="n">
        <x:f>XLOOKUP(F2038,Assumptions!$A$4:$A$6,Assumptions!$C$4:$C$6)</x:f>
        <x:v>0.219</x:v>
      </x:c>
      <x:c r="R2038" s="32" t="n">
        <x:f>XLOOKUP(F2038,Assumptions!$A$4:$A$6,Assumptions!$D$4:$D$6)</x:f>
        <x:v>0.016</x:v>
      </x:c>
      <x:c r="S2038" s="32" t="n">
        <x:f>XLOOKUP(F2038,Assumptions!$A$4:$A$6,Assumptions!$E$4:$E$6)</x:f>
        <x:v>0.01</x:v>
      </x:c>
      <x:c r="T2038" s="32" t="n">
        <x:f>XLOOKUP(O2038,Assumptions!$H$4:$H$6,Assumptions!$I$4:$I$6)</x:f>
        <x:v>0.0035</x:v>
      </x:c>
      <x:c r="U2038" s="30" t="n">
        <x:f>XLOOKUP(F2038,Assumptions!$A$4:$A$6,Assumptions!$F$4:$F$6)</x:f>
        <x:v>90</x:v>
      </x:c>
      <x:c r="V2038" s="60" t="n">
        <x:f>I2038*12</x:f>
        <x:v>21491.88</x:v>
      </x:c>
      <x:c r="W2038" s="60" t="n">
        <x:f>H2038*J2038*(1-K2038)*Q2038</x:f>
        <x:v>429.740696415</x:v>
      </x:c>
      <x:c r="X2038" s="60" t="n">
        <x:f>V2038*R2038</x:f>
        <x:v>343.87008000000003</x:v>
      </x:c>
      <x:c r="Y2038" s="60" t="n">
        <x:f>V2038*S2038</x:f>
        <x:v>214.9188</x:v>
      </x:c>
      <x:c r="Z2038" s="60" t="n">
        <x:f>H2038*J2038*T2038</x:f>
        <x:v>17.565222499999997</x:v>
      </x:c>
      <x:c r="AA2038" s="60" t="n">
        <x:f>P2038+W2038+X2038-Y2038-Z2038-U2038</x:f>
        <x:v>546.126753915</x:v>
      </x:c>
      <x:c r="AB2038" s="32" t="n">
        <x:f>IFERROR(AA2038/(P2038+W2038+X2038),0)</x:f>
        <x:v>0.6287358719736567</x:v>
      </x:c>
      <x:c r="AC2038" t="n">
        <x:f>IF(O2038="High",0,IF(I2038&gt;=1800,3,IF(I2038&gt;=900,2,1))+IF(K2038&gt;=0.9,2,IF(K2038&gt;=0.75,1,0))+IF(J2038&lt;=0.7,2,IF(J2038&lt;=0.85,1,0))+IF(M2038&gt;=8,1,0))</x:f>
        <x:v>4</x:v>
      </x:c>
      <x:c r="AD2038" t="str">
        <x:f>IF(AND(O2038&lt;&gt;"High",AC2038&gt;=Assumptions!$B$10,AA2038&gt;0),"Priority Growth",IF(AND(O2038="Low",AA2038&gt;0),"Maintain","Watch"))</x:f>
        <x:v>Maintain</x:v>
      </x:c>
      <x:c r="AE2038" s="60" t="n">
        <x:f>MAX(AA2038,0)*N2038</x:f>
        <x:v>81.37288633333499</x:v>
      </x:c>
      <x:c r="AF2038" t="str">
        <x:f>IF(AND(AA2038&gt;=Assumptions!$B$11,O2038&lt;&gt;"High",OR(N2038&gt;=Assumptions!$B$12,M2038&lt;=6)),"High","Standard")</x:f>
        <x:v>High</x:v>
      </x:c>
    </x:row>
    <x:row r="2039">
      <x:c r="A2039" t="str">
        <x:f>'Raw_Data'!A2039</x:f>
        <x:v>C02038</x:v>
      </x:c>
      <x:c r="B2039" t="n">
        <x:f>'Raw_Data'!B2039</x:f>
        <x:v>37</x:v>
      </x:c>
      <x:c r="C2039" s="30" t="n">
        <x:f>'Raw_Data'!C2039</x:f>
        <x:v>40242</x:v>
      </x:c>
      <x:c r="D2039" t="n">
        <x:f>'Raw_Data'!D2039</x:f>
        <x:v>704</x:v>
      </x:c>
      <x:c r="E2039" t="n">
        <x:f>'Raw_Data'!E2039</x:f>
        <x:v>60</x:v>
      </x:c>
      <x:c r="F2039" t="str">
        <x:f>PROPER(TRIM('Raw_Data'!F2039))</x:f>
        <x:v>Classic</x:v>
      </x:c>
      <x:c r="G2039" t="str">
        <x:f>PROPER(TRIM('Raw_Data'!G2039))</x:f>
        <x:v>Partner</x:v>
      </x:c>
      <x:c r="H2039" s="60" t="n">
        <x:f>'Raw_Data'!H2039</x:f>
        <x:v>4716</x:v>
      </x:c>
      <x:c r="I2039" s="60" t="n">
        <x:f>'Raw_Data'!I2039</x:f>
        <x:v>910.58</x:v>
      </x:c>
      <x:c r="J2039" s="32" t="n">
        <x:f>'Raw_Data'!J2039</x:f>
        <x:v>0.57</x:v>
      </x:c>
      <x:c r="K2039" s="32" t="n">
        <x:f>'Raw_Data'!K2039</x:f>
        <x:v>0.831</x:v>
      </x:c>
      <x:c r="L2039" t="n">
        <x:f>'Raw_Data'!L2039</x:f>
        <x:v>0</x:v>
      </x:c>
      <x:c r="M2039" t="n">
        <x:f>IF('Raw_Data'!M2039="",Assumptions!$B$15,'Raw_Data'!M2039)</x:f>
        <x:v>7</x:v>
      </x:c>
      <x:c r="N2039" s="32" t="n">
        <x:f>'Raw_Data'!N2039</x:f>
        <x:v>0.081</x:v>
      </x:c>
      <x:c r="O2039" t="str">
        <x:f>IF(OR(D2039&lt;620,L2039&gt;=2,J2039&gt;0.9),"High",IF(OR(D2039&lt;700,L2039=1,J2039&gt;0.75),"Medium","Low"))</x:f>
        <x:v>Low</x:v>
      </x:c>
      <x:c r="P2039" s="30" t="n">
        <x:f>XLOOKUP(F2039,Assumptions!$A$4:$A$6,Assumptions!$B$4:$B$6)</x:f>
        <x:v>0</x:v>
      </x:c>
      <x:c r="Q2039" s="32" t="n">
        <x:f>XLOOKUP(F2039,Assumptions!$A$4:$A$6,Assumptions!$C$4:$C$6)</x:f>
        <x:v>0.229</x:v>
      </x:c>
      <x:c r="R2039" s="32" t="n">
        <x:f>XLOOKUP(F2039,Assumptions!$A$4:$A$6,Assumptions!$D$4:$D$6)</x:f>
        <x:v>0.015</x:v>
      </x:c>
      <x:c r="S2039" s="32" t="n">
        <x:f>XLOOKUP(F2039,Assumptions!$A$4:$A$6,Assumptions!$E$4:$E$6)</x:f>
        <x:v>0.0075</x:v>
      </x:c>
      <x:c r="T2039" s="32" t="n">
        <x:f>XLOOKUP(O2039,Assumptions!$H$4:$H$6,Assumptions!$I$4:$I$6)</x:f>
        <x:v>0.0035</x:v>
      </x:c>
      <x:c r="U2039" s="30" t="n">
        <x:f>XLOOKUP(F2039,Assumptions!$A$4:$A$6,Assumptions!$F$4:$F$6)</x:f>
        <x:v>60</x:v>
      </x:c>
      <x:c r="V2039" s="60" t="n">
        <x:f>I2039*12</x:f>
        <x:v>10926.960000000001</x:v>
      </x:c>
      <x:c r="W2039" s="60" t="n">
        <x:f>H2039*J2039*(1-K2039)*Q2039</x:f>
        <x:v>104.03293212000001</x:v>
      </x:c>
      <x:c r="X2039" s="60" t="n">
        <x:f>V2039*R2039</x:f>
        <x:v>163.9044</x:v>
      </x:c>
      <x:c r="Y2039" s="60" t="n">
        <x:f>V2039*S2039</x:f>
        <x:v>81.9522</x:v>
      </x:c>
      <x:c r="Z2039" s="60" t="n">
        <x:f>H2039*J2039*T2039</x:f>
        <x:v>9.40842</x:v>
      </x:c>
      <x:c r="AA2039" s="60" t="n">
        <x:f>P2039+W2039+X2039-Y2039-Z2039-U2039</x:f>
        <x:v>116.57671212</x:v>
      </x:c>
      <x:c r="AB2039" s="32" t="n">
        <x:f>IFERROR(AA2039/(P2039+W2039+X2039),0)</x:f>
        <x:v>0.43508947109986623</x:v>
      </x:c>
      <x:c r="AC2039" t="n">
        <x:f>IF(O2039="High",0,IF(I2039&gt;=1800,3,IF(I2039&gt;=900,2,1))+IF(K2039&gt;=0.9,2,IF(K2039&gt;=0.75,1,0))+IF(J2039&lt;=0.7,2,IF(J2039&lt;=0.85,1,0))+IF(M2039&gt;=8,1,0))</x:f>
        <x:v>5</x:v>
      </x:c>
      <x:c r="AD2039" t="str">
        <x:f>IF(AND(O2039&lt;&gt;"High",AC2039&gt;=Assumptions!$B$10,AA2039&gt;0),"Priority Growth",IF(AND(O2039="Low",AA2039&gt;0),"Maintain","Watch"))</x:f>
        <x:v>Maintain</x:v>
      </x:c>
      <x:c r="AE2039" s="60" t="n">
        <x:f>MAX(AA2039,0)*N2039</x:f>
        <x:v>9.44271368172</x:v>
      </x:c>
      <x:c r="AF2039" t="str">
        <x:f>IF(AND(AA2039&gt;=Assumptions!$B$11,O2039&lt;&gt;"High",OR(N2039&gt;=Assumptions!$B$12,M2039&lt;=6)),"High","Standard")</x:f>
        <x:v>Standard</x:v>
      </x:c>
    </x:row>
    <x:row r="2040">
      <x:c r="A2040" t="str">
        <x:f>'Raw_Data'!A2040</x:f>
        <x:v>C02039</x:v>
      </x:c>
      <x:c r="B2040" t="n">
        <x:f>'Raw_Data'!B2040</x:f>
        <x:v>54</x:v>
      </x:c>
      <x:c r="C2040" s="30" t="n">
        <x:f>'Raw_Data'!C2040</x:f>
        <x:v>52967</x:v>
      </x:c>
      <x:c r="D2040" t="n">
        <x:f>'Raw_Data'!D2040</x:f>
        <x:v>668</x:v>
      </x:c>
      <x:c r="E2040" t="n">
        <x:f>'Raw_Data'!E2040</x:f>
        <x:v>25</x:v>
      </x:c>
      <x:c r="F2040" t="str">
        <x:f>PROPER(TRIM('Raw_Data'!F2040))</x:f>
        <x:v>Classic</x:v>
      </x:c>
      <x:c r="G2040" t="str">
        <x:f>PROPER(TRIM('Raw_Data'!G2040))</x:f>
        <x:v>Branch</x:v>
      </x:c>
      <x:c r="H2040" s="60" t="n">
        <x:f>'Raw_Data'!H2040</x:f>
        <x:v>3062</x:v>
      </x:c>
      <x:c r="I2040" s="60" t="n">
        <x:f>'Raw_Data'!I2040</x:f>
        <x:v>616.06</x:v>
      </x:c>
      <x:c r="J2040" s="32" t="n">
        <x:f>'Raw_Data'!J2040</x:f>
        <x:v>0.45</x:v>
      </x:c>
      <x:c r="K2040" s="32" t="n">
        <x:f>'Raw_Data'!K2040</x:f>
        <x:v>0.596</x:v>
      </x:c>
      <x:c r="L2040" t="n">
        <x:f>'Raw_Data'!L2040</x:f>
        <x:v>0</x:v>
      </x:c>
      <x:c r="M2040" t="n">
        <x:f>IF('Raw_Data'!M2040="",Assumptions!$B$15,'Raw_Data'!M2040)</x:f>
        <x:v>6</x:v>
      </x:c>
      <x:c r="N2040" s="32" t="n">
        <x:f>'Raw_Data'!N2040</x:f>
        <x:v>0.162</x:v>
      </x:c>
      <x:c r="O2040" t="str">
        <x:f>IF(OR(D2040&lt;620,L2040&gt;=2,J2040&gt;0.9),"High",IF(OR(D2040&lt;700,L2040=1,J2040&gt;0.75),"Medium","Low"))</x:f>
        <x:v>Medium</x:v>
      </x:c>
      <x:c r="P2040" s="30" t="n">
        <x:f>XLOOKUP(F2040,Assumptions!$A$4:$A$6,Assumptions!$B$4:$B$6)</x:f>
        <x:v>0</x:v>
      </x:c>
      <x:c r="Q2040" s="32" t="n">
        <x:f>XLOOKUP(F2040,Assumptions!$A$4:$A$6,Assumptions!$C$4:$C$6)</x:f>
        <x:v>0.229</x:v>
      </x:c>
      <x:c r="R2040" s="32" t="n">
        <x:f>XLOOKUP(F2040,Assumptions!$A$4:$A$6,Assumptions!$D$4:$D$6)</x:f>
        <x:v>0.015</x:v>
      </x:c>
      <x:c r="S2040" s="32" t="n">
        <x:f>XLOOKUP(F2040,Assumptions!$A$4:$A$6,Assumptions!$E$4:$E$6)</x:f>
        <x:v>0.0075</x:v>
      </x:c>
      <x:c r="T2040" s="32" t="n">
        <x:f>XLOOKUP(O2040,Assumptions!$H$4:$H$6,Assumptions!$I$4:$I$6)</x:f>
        <x:v>0.012</x:v>
      </x:c>
      <x:c r="U2040" s="30" t="n">
        <x:f>XLOOKUP(F2040,Assumptions!$A$4:$A$6,Assumptions!$F$4:$F$6)</x:f>
        <x:v>60</x:v>
      </x:c>
      <x:c r="V2040" s="60" t="n">
        <x:f>I2040*12</x:f>
        <x:v>7392.719999999999</x:v>
      </x:c>
      <x:c r="W2040" s="60" t="n">
        <x:f>H2040*J2040*(1-K2040)*Q2040</x:f>
        <x:v>127.47779640000003</x:v>
      </x:c>
      <x:c r="X2040" s="60" t="n">
        <x:f>V2040*R2040</x:f>
        <x:v>110.89079999999998</x:v>
      </x:c>
      <x:c r="Y2040" s="60" t="n">
        <x:f>V2040*S2040</x:f>
        <x:v>55.44539999999999</x:v>
      </x:c>
      <x:c r="Z2040" s="60" t="n">
        <x:f>H2040*J2040*T2040</x:f>
        <x:v>16.5348</x:v>
      </x:c>
      <x:c r="AA2040" s="60" t="n">
        <x:f>P2040+W2040+X2040-Y2040-Z2040-U2040</x:f>
        <x:v>106.3883964</x:v>
      </x:c>
      <x:c r="AB2040" s="32" t="n">
        <x:f>IFERROR(AA2040/(P2040+W2040+X2040),0)</x:f>
        <x:v>0.446318844037125</x:v>
      </x:c>
      <x:c r="AC2040" t="n">
        <x:f>IF(O2040="High",0,IF(I2040&gt;=1800,3,IF(I2040&gt;=900,2,1))+IF(K2040&gt;=0.9,2,IF(K2040&gt;=0.75,1,0))+IF(J2040&lt;=0.7,2,IF(J2040&lt;=0.85,1,0))+IF(M2040&gt;=8,1,0))</x:f>
        <x:v>3</x:v>
      </x:c>
      <x:c r="AD2040" t="str">
        <x:f>IF(AND(O2040&lt;&gt;"High",AC2040&gt;=Assumptions!$B$10,AA2040&gt;0),"Priority Growth",IF(AND(O2040="Low",AA2040&gt;0),"Maintain","Watch"))</x:f>
        <x:v>Watch</x:v>
      </x:c>
      <x:c r="AE2040" s="60" t="n">
        <x:f>MAX(AA2040,0)*N2040</x:f>
        <x:v>17.234920216800003</x:v>
      </x:c>
      <x:c r="AF2040" t="str">
        <x:f>IF(AND(AA2040&gt;=Assumptions!$B$11,O2040&lt;&gt;"High",OR(N2040&gt;=Assumptions!$B$12,M2040&lt;=6)),"High","Standard")</x:f>
        <x:v>Standard</x:v>
      </x:c>
    </x:row>
    <x:row r="2041">
      <x:c r="A2041" t="str">
        <x:f>'Raw_Data'!A2041</x:f>
        <x:v>C02040</x:v>
      </x:c>
      <x:c r="B2041" t="n">
        <x:f>'Raw_Data'!B2041</x:f>
        <x:v>35</x:v>
      </x:c>
      <x:c r="C2041" s="30" t="n">
        <x:f>'Raw_Data'!C2041</x:f>
        <x:v>100326</x:v>
      </x:c>
      <x:c r="D2041" t="n">
        <x:f>'Raw_Data'!D2041</x:f>
        <x:v>723</x:v>
      </x:c>
      <x:c r="E2041" t="n">
        <x:f>'Raw_Data'!E2041</x:f>
        <x:v>15</x:v>
      </x:c>
      <x:c r="F2041" t="str">
        <x:f>PROPER(TRIM('Raw_Data'!F2041))</x:f>
        <x:v>Platinum</x:v>
      </x:c>
      <x:c r="G2041" t="str">
        <x:f>PROPER(TRIM('Raw_Data'!G2041))</x:f>
        <x:v>Digital</x:v>
      </x:c>
      <x:c r="H2041" s="60" t="n">
        <x:f>'Raw_Data'!H2041</x:f>
        <x:v>22873</x:v>
      </x:c>
      <x:c r="I2041" s="60" t="n">
        <x:f>'Raw_Data'!I2041</x:f>
        <x:v>2557.8</x:v>
      </x:c>
      <x:c r="J2041" s="32" t="n">
        <x:f>'Raw_Data'!J2041</x:f>
        <x:v>0.394</x:v>
      </x:c>
      <x:c r="K2041" s="32" t="n">
        <x:f>'Raw_Data'!K2041</x:f>
        <x:v>0.866</x:v>
      </x:c>
      <x:c r="L2041" t="n">
        <x:f>'Raw_Data'!L2041</x:f>
        <x:v>0</x:v>
      </x:c>
      <x:c r="M2041" t="n">
        <x:f>IF('Raw_Data'!M2041="",Assumptions!$B$15,'Raw_Data'!M2041)</x:f>
        <x:v>8</x:v>
      </x:c>
      <x:c r="N2041" s="32" t="n">
        <x:f>'Raw_Data'!N2041</x:f>
        <x:v>0.073</x:v>
      </x:c>
      <x:c r="O2041" t="str">
        <x:f>IF(OR(D2041&lt;620,L2041&gt;=2,J2041&gt;0.9),"High",IF(OR(D2041&lt;700,L2041=1,J2041&gt;0.75),"Medium","Low"))</x:f>
        <x:v>Low</x:v>
      </x:c>
      <x:c r="P2041" s="30" t="n">
        <x:f>XLOOKUP(F2041,Assumptions!$A$4:$A$6,Assumptions!$B$4:$B$6)</x:f>
        <x:v>195</x:v>
      </x:c>
      <x:c r="Q2041" s="32" t="n">
        <x:f>XLOOKUP(F2041,Assumptions!$A$4:$A$6,Assumptions!$C$4:$C$6)</x:f>
        <x:v>0.199</x:v>
      </x:c>
      <x:c r="R2041" s="32" t="n">
        <x:f>XLOOKUP(F2041,Assumptions!$A$4:$A$6,Assumptions!$D$4:$D$6)</x:f>
        <x:v>0.017</x:v>
      </x:c>
      <x:c r="S2041" s="32" t="n">
        <x:f>XLOOKUP(F2041,Assumptions!$A$4:$A$6,Assumptions!$E$4:$E$6)</x:f>
        <x:v>0.013</x:v>
      </x:c>
      <x:c r="T2041" s="32" t="n">
        <x:f>XLOOKUP(O2041,Assumptions!$H$4:$H$6,Assumptions!$I$4:$I$6)</x:f>
        <x:v>0.0035</x:v>
      </x:c>
      <x:c r="U2041" s="30" t="n">
        <x:f>XLOOKUP(F2041,Assumptions!$A$4:$A$6,Assumptions!$F$4:$F$6)</x:f>
        <x:v>140</x:v>
      </x:c>
      <x:c r="V2041" s="60" t="n">
        <x:f>I2041*12</x:f>
        <x:v>30693.600000000002</x:v>
      </x:c>
      <x:c r="W2041" s="60" t="n">
        <x:f>H2041*J2041*(1-K2041)*Q2041</x:f>
        <x:v>240.31297869200003</x:v>
      </x:c>
      <x:c r="X2041" s="60" t="n">
        <x:f>V2041*R2041</x:f>
        <x:v>521.7912000000001</x:v>
      </x:c>
      <x:c r="Y2041" s="60" t="n">
        <x:f>V2041*S2041</x:f>
        <x:v>399.0168</x:v>
      </x:c>
      <x:c r="Z2041" s="60" t="n">
        <x:f>H2041*J2041*T2041</x:f>
        <x:v>31.541867</x:v>
      </x:c>
      <x:c r="AA2041" s="60" t="n">
        <x:f>P2041+W2041+X2041-Y2041-Z2041-U2041</x:f>
        <x:v>386.5455116920001</x:v>
      </x:c>
      <x:c r="AB2041" s="32" t="n">
        <x:f>IFERROR(AA2041/(P2041+W2041+X2041),0)</x:f>
        <x:v>0.4038698401884127</x:v>
      </x:c>
      <x:c r="AC2041" t="n">
        <x:f>IF(O2041="High",0,IF(I2041&gt;=1800,3,IF(I2041&gt;=900,2,1))+IF(K2041&gt;=0.9,2,IF(K2041&gt;=0.75,1,0))+IF(J2041&lt;=0.7,2,IF(J2041&lt;=0.85,1,0))+IF(M2041&gt;=8,1,0))</x:f>
        <x:v>7</x:v>
      </x:c>
      <x:c r="AD2041" t="str">
        <x:f>IF(AND(O2041&lt;&gt;"High",AC2041&gt;=Assumptions!$B$10,AA2041&gt;0),"Priority Growth",IF(AND(O2041="Low",AA2041&gt;0),"Maintain","Watch"))</x:f>
        <x:v>Priority Growth</x:v>
      </x:c>
      <x:c r="AE2041" s="60" t="n">
        <x:f>MAX(AA2041,0)*N2041</x:f>
        <x:v>28.217822353516006</x:v>
      </x:c>
      <x:c r="AF2041" t="str">
        <x:f>IF(AND(AA2041&gt;=Assumptions!$B$11,O2041&lt;&gt;"High",OR(N2041&gt;=Assumptions!$B$12,M2041&lt;=6)),"High","Standard")</x:f>
        <x:v>Standard</x:v>
      </x:c>
    </x:row>
    <x:row r="2042">
      <x:c r="A2042" t="str">
        <x:f>'Raw_Data'!A2042</x:f>
        <x:v>C02041</x:v>
      </x:c>
      <x:c r="B2042" t="n">
        <x:f>'Raw_Data'!B2042</x:f>
        <x:v>21</x:v>
      </x:c>
      <x:c r="C2042" s="30" t="n">
        <x:f>'Raw_Data'!C2042</x:f>
        <x:v>69542</x:v>
      </x:c>
      <x:c r="D2042" t="n">
        <x:f>'Raw_Data'!D2042</x:f>
        <x:v>642</x:v>
      </x:c>
      <x:c r="E2042" t="n">
        <x:f>'Raw_Data'!E2042</x:f>
        <x:v>12</x:v>
      </x:c>
      <x:c r="F2042" t="str">
        <x:f>PROPER(TRIM('Raw_Data'!F2042))</x:f>
        <x:v>Classic</x:v>
      </x:c>
      <x:c r="G2042" t="str">
        <x:f>PROPER(TRIM('Raw_Data'!G2042))</x:f>
        <x:v>Digital</x:v>
      </x:c>
      <x:c r="H2042" s="60" t="n">
        <x:f>'Raw_Data'!H2042</x:f>
        <x:v>3670</x:v>
      </x:c>
      <x:c r="I2042" s="60" t="n">
        <x:f>'Raw_Data'!I2042</x:f>
        <x:v>480.43</x:v>
      </x:c>
      <x:c r="J2042" s="32" t="n">
        <x:f>'Raw_Data'!J2042</x:f>
        <x:v>0.361</x:v>
      </x:c>
      <x:c r="K2042" s="32" t="n">
        <x:f>'Raw_Data'!K2042</x:f>
        <x:v>0.809</x:v>
      </x:c>
      <x:c r="L2042" t="n">
        <x:f>'Raw_Data'!L2042</x:f>
        <x:v>0</x:v>
      </x:c>
      <x:c r="M2042" t="n">
        <x:f>IF('Raw_Data'!M2042="",Assumptions!$B$15,'Raw_Data'!M2042)</x:f>
        <x:v>10</x:v>
      </x:c>
      <x:c r="N2042" s="32" t="n">
        <x:f>'Raw_Data'!N2042</x:f>
        <x:v>0.02</x:v>
      </x:c>
      <x:c r="O2042" t="str">
        <x:f>IF(OR(D2042&lt;620,L2042&gt;=2,J2042&gt;0.9),"High",IF(OR(D2042&lt;700,L2042=1,J2042&gt;0.75),"Medium","Low"))</x:f>
        <x:v>Medium</x:v>
      </x:c>
      <x:c r="P2042" s="30" t="n">
        <x:f>XLOOKUP(F2042,Assumptions!$A$4:$A$6,Assumptions!$B$4:$B$6)</x:f>
        <x:v>0</x:v>
      </x:c>
      <x:c r="Q2042" s="32" t="n">
        <x:f>XLOOKUP(F2042,Assumptions!$A$4:$A$6,Assumptions!$C$4:$C$6)</x:f>
        <x:v>0.229</x:v>
      </x:c>
      <x:c r="R2042" s="32" t="n">
        <x:f>XLOOKUP(F2042,Assumptions!$A$4:$A$6,Assumptions!$D$4:$D$6)</x:f>
        <x:v>0.015</x:v>
      </x:c>
      <x:c r="S2042" s="32" t="n">
        <x:f>XLOOKUP(F2042,Assumptions!$A$4:$A$6,Assumptions!$E$4:$E$6)</x:f>
        <x:v>0.0075</x:v>
      </x:c>
      <x:c r="T2042" s="32" t="n">
        <x:f>XLOOKUP(O2042,Assumptions!$H$4:$H$6,Assumptions!$I$4:$I$6)</x:f>
        <x:v>0.012</x:v>
      </x:c>
      <x:c r="U2042" s="30" t="n">
        <x:f>XLOOKUP(F2042,Assumptions!$A$4:$A$6,Assumptions!$F$4:$F$6)</x:f>
        <x:v>60</x:v>
      </x:c>
      <x:c r="V2042" s="60" t="n">
        <x:f>I2042*12</x:f>
        <x:v>5765.16</x:v>
      </x:c>
      <x:c r="W2042" s="60" t="n">
        <x:f>H2042*J2042*(1-K2042)*Q2042</x:f>
        <x:v>57.94848892999998</x:v>
      </x:c>
      <x:c r="X2042" s="60" t="n">
        <x:f>V2042*R2042</x:f>
        <x:v>86.47739999999999</x:v>
      </x:c>
      <x:c r="Y2042" s="60" t="n">
        <x:f>V2042*S2042</x:f>
        <x:v>43.238699999999994</x:v>
      </x:c>
      <x:c r="Z2042" s="60" t="n">
        <x:f>H2042*J2042*T2042</x:f>
        <x:v>15.898439999999999</x:v>
      </x:c>
      <x:c r="AA2042" s="60" t="n">
        <x:f>P2042+W2042+X2042-Y2042-Z2042-U2042</x:f>
        <x:v>25.288748929999997</x:v>
      </x:c>
      <x:c r="AB2042" s="32" t="n">
        <x:f>IFERROR(AA2042/(P2042+W2042+X2042),0)</x:f>
        <x:v>0.1750984474968812</x:v>
      </x:c>
      <x:c r="AC2042" t="n">
        <x:f>IF(O2042="High",0,IF(I2042&gt;=1800,3,IF(I2042&gt;=900,2,1))+IF(K2042&gt;=0.9,2,IF(K2042&gt;=0.75,1,0))+IF(J2042&lt;=0.7,2,IF(J2042&lt;=0.85,1,0))+IF(M2042&gt;=8,1,0))</x:f>
        <x:v>5</x:v>
      </x:c>
      <x:c r="AD2042" t="str">
        <x:f>IF(AND(O2042&lt;&gt;"High",AC2042&gt;=Assumptions!$B$10,AA2042&gt;0),"Priority Growth",IF(AND(O2042="Low",AA2042&gt;0),"Maintain","Watch"))</x:f>
        <x:v>Watch</x:v>
      </x:c>
      <x:c r="AE2042" s="60" t="n">
        <x:f>MAX(AA2042,0)*N2042</x:f>
        <x:v>0.5057749786</x:v>
      </x:c>
      <x:c r="AF2042" t="str">
        <x:f>IF(AND(AA2042&gt;=Assumptions!$B$11,O2042&lt;&gt;"High",OR(N2042&gt;=Assumptions!$B$12,M2042&lt;=6)),"High","Standard")</x:f>
        <x:v>Standard</x:v>
      </x:c>
    </x:row>
    <x:row r="2043">
      <x:c r="A2043" t="str">
        <x:f>'Raw_Data'!A2043</x:f>
        <x:v>C02042</x:v>
      </x:c>
      <x:c r="B2043" t="n">
        <x:f>'Raw_Data'!B2043</x:f>
        <x:v>34</x:v>
      </x:c>
      <x:c r="C2043" s="30" t="n">
        <x:f>'Raw_Data'!C2043</x:f>
        <x:v>107433</x:v>
      </x:c>
      <x:c r="D2043" t="n">
        <x:f>'Raw_Data'!D2043</x:f>
        <x:v>716</x:v>
      </x:c>
      <x:c r="E2043" t="n">
        <x:f>'Raw_Data'!E2043</x:f>
        <x:v>55</x:v>
      </x:c>
      <x:c r="F2043" t="str">
        <x:f>PROPER(TRIM('Raw_Data'!F2043))</x:f>
        <x:v>Platinum</x:v>
      </x:c>
      <x:c r="G2043" t="str">
        <x:f>PROPER(TRIM('Raw_Data'!G2043))</x:f>
        <x:v>Partner</x:v>
      </x:c>
      <x:c r="H2043" s="60" t="n">
        <x:f>'Raw_Data'!H2043</x:f>
        <x:v>26764</x:v>
      </x:c>
      <x:c r="I2043" s="60" t="n">
        <x:f>'Raw_Data'!I2043</x:f>
        <x:v>2454.65</x:v>
      </x:c>
      <x:c r="J2043" s="32" t="n">
        <x:f>'Raw_Data'!J2043</x:f>
        <x:v>0.417</x:v>
      </x:c>
      <x:c r="K2043" s="32" t="n">
        <x:f>'Raw_Data'!K2043</x:f>
        <x:v>0.783</x:v>
      </x:c>
      <x:c r="L2043" t="n">
        <x:f>'Raw_Data'!L2043</x:f>
        <x:v>0</x:v>
      </x:c>
      <x:c r="M2043" t="n">
        <x:f>IF('Raw_Data'!M2043="",Assumptions!$B$15,'Raw_Data'!M2043)</x:f>
        <x:v>8</x:v>
      </x:c>
      <x:c r="N2043" s="32" t="n">
        <x:f>'Raw_Data'!N2043</x:f>
        <x:v>0.089</x:v>
      </x:c>
      <x:c r="O2043" t="str">
        <x:f>IF(OR(D2043&lt;620,L2043&gt;=2,J2043&gt;0.9),"High",IF(OR(D2043&lt;700,L2043=1,J2043&gt;0.75),"Medium","Low"))</x:f>
        <x:v>Low</x:v>
      </x:c>
      <x:c r="P2043" s="30" t="n">
        <x:f>XLOOKUP(F2043,Assumptions!$A$4:$A$6,Assumptions!$B$4:$B$6)</x:f>
        <x:v>195</x:v>
      </x:c>
      <x:c r="Q2043" s="32" t="n">
        <x:f>XLOOKUP(F2043,Assumptions!$A$4:$A$6,Assumptions!$C$4:$C$6)</x:f>
        <x:v>0.199</x:v>
      </x:c>
      <x:c r="R2043" s="32" t="n">
        <x:f>XLOOKUP(F2043,Assumptions!$A$4:$A$6,Assumptions!$D$4:$D$6)</x:f>
        <x:v>0.017</x:v>
      </x:c>
      <x:c r="S2043" s="32" t="n">
        <x:f>XLOOKUP(F2043,Assumptions!$A$4:$A$6,Assumptions!$E$4:$E$6)</x:f>
        <x:v>0.013</x:v>
      </x:c>
      <x:c r="T2043" s="32" t="n">
        <x:f>XLOOKUP(O2043,Assumptions!$H$4:$H$6,Assumptions!$I$4:$I$6)</x:f>
        <x:v>0.0035</x:v>
      </x:c>
      <x:c r="U2043" s="30" t="n">
        <x:f>XLOOKUP(F2043,Assumptions!$A$4:$A$6,Assumptions!$F$4:$F$6)</x:f>
        <x:v>140</x:v>
      </x:c>
      <x:c r="V2043" s="60" t="n">
        <x:f>I2043*12</x:f>
        <x:v>29455.800000000003</x:v>
      </x:c>
      <x:c r="W2043" s="60" t="n">
        <x:f>H2043*J2043*(1-K2043)*Q2043</x:f>
        <x:v>481.94767160399994</x:v>
      </x:c>
      <x:c r="X2043" s="60" t="n">
        <x:f>V2043*R2043</x:f>
        <x:v>500.74860000000007</x:v>
      </x:c>
      <x:c r="Y2043" s="60" t="n">
        <x:f>V2043*S2043</x:f>
        <x:v>382.9254</x:v>
      </x:c>
      <x:c r="Z2043" s="60" t="n">
        <x:f>H2043*J2043*T2043</x:f>
        <x:v>39.062058</x:v>
      </x:c>
      <x:c r="AA2043" s="60" t="n">
        <x:f>P2043+W2043+X2043-Y2043-Z2043-U2043</x:f>
        <x:v>615.7088136039999</x:v>
      </x:c>
      <x:c r="AB2043" s="32" t="n">
        <x:f>IFERROR(AA2043/(P2043+W2043+X2043),0)</x:f>
        <x:v>0.5228078142468908</x:v>
      </x:c>
      <x:c r="AC2043" t="n">
        <x:f>IF(O2043="High",0,IF(I2043&gt;=1800,3,IF(I2043&gt;=900,2,1))+IF(K2043&gt;=0.9,2,IF(K2043&gt;=0.75,1,0))+IF(J2043&lt;=0.7,2,IF(J2043&lt;=0.85,1,0))+IF(M2043&gt;=8,1,0))</x:f>
        <x:v>7</x:v>
      </x:c>
      <x:c r="AD2043" t="str">
        <x:f>IF(AND(O2043&lt;&gt;"High",AC2043&gt;=Assumptions!$B$10,AA2043&gt;0),"Priority Growth",IF(AND(O2043="Low",AA2043&gt;0),"Maintain","Watch"))</x:f>
        <x:v>Priority Growth</x:v>
      </x:c>
      <x:c r="AE2043" s="60" t="n">
        <x:f>MAX(AA2043,0)*N2043</x:f>
        <x:v>54.79808441075599</x:v>
      </x:c>
      <x:c r="AF2043" t="str">
        <x:f>IF(AND(AA2043&gt;=Assumptions!$B$11,O2043&lt;&gt;"High",OR(N2043&gt;=Assumptions!$B$12,M2043&lt;=6)),"High","Standard")</x:f>
        <x:v>Standard</x:v>
      </x:c>
    </x:row>
    <x:row r="2044">
      <x:c r="A2044" t="str">
        <x:f>'Raw_Data'!A2044</x:f>
        <x:v>C02043</x:v>
      </x:c>
      <x:c r="B2044" t="n">
        <x:f>'Raw_Data'!B2044</x:f>
        <x:v>41</x:v>
      </x:c>
      <x:c r="C2044" s="30" t="n">
        <x:f>'Raw_Data'!C2044</x:f>
        <x:v>107851</x:v>
      </x:c>
      <x:c r="D2044" t="n">
        <x:f>'Raw_Data'!D2044</x:f>
        <x:v>634</x:v>
      </x:c>
      <x:c r="E2044" t="n">
        <x:f>'Raw_Data'!E2044</x:f>
        <x:v>54</x:v>
      </x:c>
      <x:c r="F2044" t="str">
        <x:f>PROPER(TRIM('Raw_Data'!F2044))</x:f>
        <x:v>Gold</x:v>
      </x:c>
      <x:c r="G2044" t="str">
        <x:f>PROPER(TRIM('Raw_Data'!G2044))</x:f>
        <x:v>Direct Mail</x:v>
      </x:c>
      <x:c r="H2044" s="60" t="n">
        <x:f>'Raw_Data'!H2044</x:f>
        <x:v>8981</x:v>
      </x:c>
      <x:c r="I2044" s="60" t="n">
        <x:f>'Raw_Data'!I2044</x:f>
        <x:v>1230.44</x:v>
      </x:c>
      <x:c r="J2044" s="32" t="n">
        <x:f>'Raw_Data'!J2044</x:f>
        <x:v>0.539</x:v>
      </x:c>
      <x:c r="K2044" s="32" t="n">
        <x:f>'Raw_Data'!K2044</x:f>
        <x:v>0.637</x:v>
      </x:c>
      <x:c r="L2044" t="n">
        <x:f>'Raw_Data'!L2044</x:f>
        <x:v>1</x:v>
      </x:c>
      <x:c r="M2044" t="n">
        <x:f>IF('Raw_Data'!M2044="",Assumptions!$B$15,'Raw_Data'!M2044)</x:f>
        <x:v>9</x:v>
      </x:c>
      <x:c r="N2044" s="32" t="n">
        <x:f>'Raw_Data'!N2044</x:f>
        <x:v>0.02</x:v>
      </x:c>
      <x:c r="O2044" t="str">
        <x:f>IF(OR(D2044&lt;620,L2044&gt;=2,J2044&gt;0.9),"High",IF(OR(D2044&lt;700,L2044=1,J2044&gt;0.75),"Medium","Low"))</x:f>
        <x:v>Medium</x:v>
      </x:c>
      <x:c r="P2044" s="30" t="n">
        <x:f>XLOOKUP(F2044,Assumptions!$A$4:$A$6,Assumptions!$B$4:$B$6)</x:f>
        <x:v>95</x:v>
      </x:c>
      <x:c r="Q2044" s="32" t="n">
        <x:f>XLOOKUP(F2044,Assumptions!$A$4:$A$6,Assumptions!$C$4:$C$6)</x:f>
        <x:v>0.219</x:v>
      </x:c>
      <x:c r="R2044" s="32" t="n">
        <x:f>XLOOKUP(F2044,Assumptions!$A$4:$A$6,Assumptions!$D$4:$D$6)</x:f>
        <x:v>0.016</x:v>
      </x:c>
      <x:c r="S2044" s="32" t="n">
        <x:f>XLOOKUP(F2044,Assumptions!$A$4:$A$6,Assumptions!$E$4:$E$6)</x:f>
        <x:v>0.01</x:v>
      </x:c>
      <x:c r="T2044" s="32" t="n">
        <x:f>XLOOKUP(O2044,Assumptions!$H$4:$H$6,Assumptions!$I$4:$I$6)</x:f>
        <x:v>0.012</x:v>
      </x:c>
      <x:c r="U2044" s="30" t="n">
        <x:f>XLOOKUP(F2044,Assumptions!$A$4:$A$6,Assumptions!$F$4:$F$6)</x:f>
        <x:v>90</x:v>
      </x:c>
      <x:c r="V2044" s="60" t="n">
        <x:f>I2044*12</x:f>
        <x:v>14765.28</x:v>
      </x:c>
      <x:c r="W2044" s="60" t="n">
        <x:f>H2044*J2044*(1-K2044)*Q2044</x:f>
        <x:v>384.825818223</x:v>
      </x:c>
      <x:c r="X2044" s="60" t="n">
        <x:f>V2044*R2044</x:f>
        <x:v>236.24448</x:v>
      </x:c>
      <x:c r="Y2044" s="60" t="n">
        <x:f>V2044*S2044</x:f>
        <x:v>147.6528</x:v>
      </x:c>
      <x:c r="Z2044" s="60" t="n">
        <x:f>H2044*J2044*T2044</x:f>
        <x:v>58.089108</x:v>
      </x:c>
      <x:c r="AA2044" s="60" t="n">
        <x:f>P2044+W2044+X2044-Y2044-Z2044-U2044</x:f>
        <x:v>420.32839022299993</x:v>
      </x:c>
      <x:c r="AB2044" s="32" t="n">
        <x:f>IFERROR(AA2044/(P2044+W2044+X2044),0)</x:f>
        <x:v>0.5869931922411624</x:v>
      </x:c>
      <x:c r="AC2044" t="n">
        <x:f>IF(O2044="High",0,IF(I2044&gt;=1800,3,IF(I2044&gt;=900,2,1))+IF(K2044&gt;=0.9,2,IF(K2044&gt;=0.75,1,0))+IF(J2044&lt;=0.7,2,IF(J2044&lt;=0.85,1,0))+IF(M2044&gt;=8,1,0))</x:f>
        <x:v>5</x:v>
      </x:c>
      <x:c r="AD2044" t="str">
        <x:f>IF(AND(O2044&lt;&gt;"High",AC2044&gt;=Assumptions!$B$10,AA2044&gt;0),"Priority Growth",IF(AND(O2044="Low",AA2044&gt;0),"Maintain","Watch"))</x:f>
        <x:v>Watch</x:v>
      </x:c>
      <x:c r="AE2044" s="60" t="n">
        <x:f>MAX(AA2044,0)*N2044</x:f>
        <x:v>8.406567804459998</x:v>
      </x:c>
      <x:c r="AF2044" t="str">
        <x:f>IF(AND(AA2044&gt;=Assumptions!$B$11,O2044&lt;&gt;"High",OR(N2044&gt;=Assumptions!$B$12,M2044&lt;=6)),"High","Standard")</x:f>
        <x:v>Standard</x:v>
      </x:c>
    </x:row>
    <x:row r="2045">
      <x:c r="A2045" t="str">
        <x:f>'Raw_Data'!A2045</x:f>
        <x:v>C02044</x:v>
      </x:c>
      <x:c r="B2045" t="n">
        <x:f>'Raw_Data'!B2045</x:f>
        <x:v>61</x:v>
      </x:c>
      <x:c r="C2045" s="30" t="n">
        <x:f>'Raw_Data'!C2045</x:f>
        <x:v>91054</x:v>
      </x:c>
      <x:c r="D2045" t="n">
        <x:f>'Raw_Data'!D2045</x:f>
        <x:v>716</x:v>
      </x:c>
      <x:c r="E2045" t="n">
        <x:f>'Raw_Data'!E2045</x:f>
        <x:v>47</x:v>
      </x:c>
      <x:c r="F2045" t="str">
        <x:f>PROPER(TRIM('Raw_Data'!F2045))</x:f>
        <x:v>Gold</x:v>
      </x:c>
      <x:c r="G2045" t="str">
        <x:f>PROPER(TRIM('Raw_Data'!G2045))</x:f>
        <x:v>Partner</x:v>
      </x:c>
      <x:c r="H2045" s="60" t="n">
        <x:f>'Raw_Data'!H2045</x:f>
        <x:v>13902</x:v>
      </x:c>
      <x:c r="I2045" s="60" t="n">
        <x:f>'Raw_Data'!I2045</x:f>
        <x:v>1166.05</x:v>
      </x:c>
      <x:c r="J2045" s="32" t="n">
        <x:f>'Raw_Data'!J2045</x:f>
        <x:v>0.474</x:v>
      </x:c>
      <x:c r="K2045" s="32" t="n">
        <x:f>'Raw_Data'!K2045</x:f>
        <x:v>0.762</x:v>
      </x:c>
      <x:c r="L2045" t="n">
        <x:f>'Raw_Data'!L2045</x:f>
        <x:v>0</x:v>
      </x:c>
      <x:c r="M2045" t="n">
        <x:f>IF('Raw_Data'!M2045="",Assumptions!$B$15,'Raw_Data'!M2045)</x:f>
        <x:v>8</x:v>
      </x:c>
      <x:c r="N2045" s="32" t="n">
        <x:f>'Raw_Data'!N2045</x:f>
        <x:v>0.042</x:v>
      </x:c>
      <x:c r="O2045" t="str">
        <x:f>IF(OR(D2045&lt;620,L2045&gt;=2,J2045&gt;0.9),"High",IF(OR(D2045&lt;700,L2045=1,J2045&gt;0.75),"Medium","Low"))</x:f>
        <x:v>Low</x:v>
      </x:c>
      <x:c r="P2045" s="30" t="n">
        <x:f>XLOOKUP(F2045,Assumptions!$A$4:$A$6,Assumptions!$B$4:$B$6)</x:f>
        <x:v>95</x:v>
      </x:c>
      <x:c r="Q2045" s="32" t="n">
        <x:f>XLOOKUP(F2045,Assumptions!$A$4:$A$6,Assumptions!$C$4:$C$6)</x:f>
        <x:v>0.219</x:v>
      </x:c>
      <x:c r="R2045" s="32" t="n">
        <x:f>XLOOKUP(F2045,Assumptions!$A$4:$A$6,Assumptions!$D$4:$D$6)</x:f>
        <x:v>0.016</x:v>
      </x:c>
      <x:c r="S2045" s="32" t="n">
        <x:f>XLOOKUP(F2045,Assumptions!$A$4:$A$6,Assumptions!$E$4:$E$6)</x:f>
        <x:v>0.01</x:v>
      </x:c>
      <x:c r="T2045" s="32" t="n">
        <x:f>XLOOKUP(O2045,Assumptions!$H$4:$H$6,Assumptions!$I$4:$I$6)</x:f>
        <x:v>0.0035</x:v>
      </x:c>
      <x:c r="U2045" s="30" t="n">
        <x:f>XLOOKUP(F2045,Assumptions!$A$4:$A$6,Assumptions!$F$4:$F$6)</x:f>
        <x:v>90</x:v>
      </x:c>
      <x:c r="V2045" s="60" t="n">
        <x:f>I2045*12</x:f>
        <x:v>13992.599999999999</x:v>
      </x:c>
      <x:c r="W2045" s="60" t="n">
        <x:f>H2045*J2045*(1-K2045)*Q2045</x:f>
        <x:v>343.460420856</x:v>
      </x:c>
      <x:c r="X2045" s="60" t="n">
        <x:f>V2045*R2045</x:f>
        <x:v>223.8816</x:v>
      </x:c>
      <x:c r="Y2045" s="60" t="n">
        <x:f>V2045*S2045</x:f>
        <x:v>139.926</x:v>
      </x:c>
      <x:c r="Z2045" s="60" t="n">
        <x:f>H2045*J2045*T2045</x:f>
        <x:v>23.063418</x:v>
      </x:c>
      <x:c r="AA2045" s="60" t="n">
        <x:f>P2045+W2045+X2045-Y2045-Z2045-U2045</x:f>
        <x:v>409.3526028559999</x:v>
      </x:c>
      <x:c r="AB2045" s="32" t="n">
        <x:f>IFERROR(AA2045/(P2045+W2045+X2045),0)</x:f>
        <x:v>0.6180380980916164</x:v>
      </x:c>
      <x:c r="AC2045" t="n">
        <x:f>IF(O2045="High",0,IF(I2045&gt;=1800,3,IF(I2045&gt;=900,2,1))+IF(K2045&gt;=0.9,2,IF(K2045&gt;=0.75,1,0))+IF(J2045&lt;=0.7,2,IF(J2045&lt;=0.85,1,0))+IF(M2045&gt;=8,1,0))</x:f>
        <x:v>6</x:v>
      </x:c>
      <x:c r="AD2045" t="str">
        <x:f>IF(AND(O2045&lt;&gt;"High",AC2045&gt;=Assumptions!$B$10,AA2045&gt;0),"Priority Growth",IF(AND(O2045="Low",AA2045&gt;0),"Maintain","Watch"))</x:f>
        <x:v>Priority Growth</x:v>
      </x:c>
      <x:c r="AE2045" s="60" t="n">
        <x:f>MAX(AA2045,0)*N2045</x:f>
        <x:v>17.192809319951998</x:v>
      </x:c>
      <x:c r="AF2045" t="str">
        <x:f>IF(AND(AA2045&gt;=Assumptions!$B$11,O2045&lt;&gt;"High",OR(N2045&gt;=Assumptions!$B$12,M2045&lt;=6)),"High","Standard")</x:f>
        <x:v>Standard</x:v>
      </x:c>
    </x:row>
    <x:row r="2046">
      <x:c r="A2046" t="str">
        <x:f>'Raw_Data'!A2046</x:f>
        <x:v>C02045</x:v>
      </x:c>
      <x:c r="B2046" t="n">
        <x:f>'Raw_Data'!B2046</x:f>
        <x:v>56</x:v>
      </x:c>
      <x:c r="C2046" s="30" t="n">
        <x:f>'Raw_Data'!C2046</x:f>
        <x:v>39346</x:v>
      </x:c>
      <x:c r="D2046" t="n">
        <x:f>'Raw_Data'!D2046</x:f>
        <x:v>721</x:v>
      </x:c>
      <x:c r="E2046" t="n">
        <x:f>'Raw_Data'!E2046</x:f>
        <x:v>93</x:v>
      </x:c>
      <x:c r="F2046" t="str">
        <x:f>PROPER(TRIM('Raw_Data'!F2046))</x:f>
        <x:v>Classic</x:v>
      </x:c>
      <x:c r="G2046" t="str">
        <x:f>PROPER(TRIM('Raw_Data'!G2046))</x:f>
        <x:v>Digital</x:v>
      </x:c>
      <x:c r="H2046" s="60" t="n">
        <x:f>'Raw_Data'!H2046</x:f>
        <x:v>4740</x:v>
      </x:c>
      <x:c r="I2046" s="60" t="n">
        <x:f>'Raw_Data'!I2046</x:f>
        <x:v>872.18</x:v>
      </x:c>
      <x:c r="J2046" s="32" t="n">
        <x:f>'Raw_Data'!J2046</x:f>
        <x:v>0.351</x:v>
      </x:c>
      <x:c r="K2046" s="32" t="n">
        <x:f>'Raw_Data'!K2046</x:f>
        <x:v>0.768</x:v>
      </x:c>
      <x:c r="L2046" t="n">
        <x:f>'Raw_Data'!L2046</x:f>
        <x:v>0</x:v>
      </x:c>
      <x:c r="M2046" t="n">
        <x:f>IF('Raw_Data'!M2046="",Assumptions!$B$15,'Raw_Data'!M2046)</x:f>
        <x:v>7</x:v>
      </x:c>
      <x:c r="N2046" s="32" t="n">
        <x:f>'Raw_Data'!N2046</x:f>
        <x:v>0.117</x:v>
      </x:c>
      <x:c r="O2046" t="str">
        <x:f>IF(OR(D2046&lt;620,L2046&gt;=2,J2046&gt;0.9),"High",IF(OR(D2046&lt;700,L2046=1,J2046&gt;0.75),"Medium","Low"))</x:f>
        <x:v>Low</x:v>
      </x:c>
      <x:c r="P2046" s="30" t="n">
        <x:f>XLOOKUP(F2046,Assumptions!$A$4:$A$6,Assumptions!$B$4:$B$6)</x:f>
        <x:v>0</x:v>
      </x:c>
      <x:c r="Q2046" s="32" t="n">
        <x:f>XLOOKUP(F2046,Assumptions!$A$4:$A$6,Assumptions!$C$4:$C$6)</x:f>
        <x:v>0.229</x:v>
      </x:c>
      <x:c r="R2046" s="32" t="n">
        <x:f>XLOOKUP(F2046,Assumptions!$A$4:$A$6,Assumptions!$D$4:$D$6)</x:f>
        <x:v>0.015</x:v>
      </x:c>
      <x:c r="S2046" s="32" t="n">
        <x:f>XLOOKUP(F2046,Assumptions!$A$4:$A$6,Assumptions!$E$4:$E$6)</x:f>
        <x:v>0.0075</x:v>
      </x:c>
      <x:c r="T2046" s="32" t="n">
        <x:f>XLOOKUP(O2046,Assumptions!$H$4:$H$6,Assumptions!$I$4:$I$6)</x:f>
        <x:v>0.0035</x:v>
      </x:c>
      <x:c r="U2046" s="30" t="n">
        <x:f>XLOOKUP(F2046,Assumptions!$A$4:$A$6,Assumptions!$F$4:$F$6)</x:f>
        <x:v>60</x:v>
      </x:c>
      <x:c r="V2046" s="60" t="n">
        <x:f>I2046*12</x:f>
        <x:v>10466.16</x:v>
      </x:c>
      <x:c r="W2046" s="60" t="n">
        <x:f>H2046*J2046*(1-K2046)*Q2046</x:f>
        <x:v>88.39117872</x:v>
      </x:c>
      <x:c r="X2046" s="60" t="n">
        <x:f>V2046*R2046</x:f>
        <x:v>156.9924</x:v>
      </x:c>
      <x:c r="Y2046" s="60" t="n">
        <x:f>V2046*S2046</x:f>
        <x:v>78.4962</x:v>
      </x:c>
      <x:c r="Z2046" s="60" t="n">
        <x:f>H2046*J2046*T2046</x:f>
        <x:v>5.8230900000000005</x:v>
      </x:c>
      <x:c r="AA2046" s="60" t="n">
        <x:f>P2046+W2046+X2046-Y2046-Z2046-U2046</x:f>
        <x:v>101.06428872000001</x:v>
      </x:c>
      <x:c r="AB2046" s="32" t="n">
        <x:f>IFERROR(AA2046/(P2046+W2046+X2046),0)</x:f>
        <x:v>0.4118624777060632</x:v>
      </x:c>
      <x:c r="AC2046" t="n">
        <x:f>IF(O2046="High",0,IF(I2046&gt;=1800,3,IF(I2046&gt;=900,2,1))+IF(K2046&gt;=0.9,2,IF(K2046&gt;=0.75,1,0))+IF(J2046&lt;=0.7,2,IF(J2046&lt;=0.85,1,0))+IF(M2046&gt;=8,1,0))</x:f>
        <x:v>4</x:v>
      </x:c>
      <x:c r="AD2046" t="str">
        <x:f>IF(AND(O2046&lt;&gt;"High",AC2046&gt;=Assumptions!$B$10,AA2046&gt;0),"Priority Growth",IF(AND(O2046="Low",AA2046&gt;0),"Maintain","Watch"))</x:f>
        <x:v>Maintain</x:v>
      </x:c>
      <x:c r="AE2046" s="60" t="n">
        <x:f>MAX(AA2046,0)*N2046</x:f>
        <x:v>11.824521780240001</x:v>
      </x:c>
      <x:c r="AF2046" t="str">
        <x:f>IF(AND(AA2046&gt;=Assumptions!$B$11,O2046&lt;&gt;"High",OR(N2046&gt;=Assumptions!$B$12,M2046&lt;=6)),"High","Standard")</x:f>
        <x:v>Standard</x:v>
      </x:c>
    </x:row>
    <x:row r="2047">
      <x:c r="A2047" t="str">
        <x:f>'Raw_Data'!A2047</x:f>
        <x:v>C02046</x:v>
      </x:c>
      <x:c r="B2047" t="n">
        <x:f>'Raw_Data'!B2047</x:f>
        <x:v>21</x:v>
      </x:c>
      <x:c r="C2047" s="30" t="n">
        <x:f>'Raw_Data'!C2047</x:f>
        <x:v>69600</x:v>
      </x:c>
      <x:c r="D2047" t="n">
        <x:f>'Raw_Data'!D2047</x:f>
        <x:v>652</x:v>
      </x:c>
      <x:c r="E2047" t="n">
        <x:f>'Raw_Data'!E2047</x:f>
        <x:v>38</x:v>
      </x:c>
      <x:c r="F2047" t="str">
        <x:f>PROPER(TRIM('Raw_Data'!F2047))</x:f>
        <x:v>Gold</x:v>
      </x:c>
      <x:c r="G2047" t="str">
        <x:f>PROPER(TRIM('Raw_Data'!G2047))</x:f>
        <x:v>Digital</x:v>
      </x:c>
      <x:c r="H2047" s="60" t="n">
        <x:f>'Raw_Data'!H2047</x:f>
        <x:v>7913</x:v>
      </x:c>
      <x:c r="I2047" s="60" t="n">
        <x:f>'Raw_Data'!I2047</x:f>
        <x:v>1201.91</x:v>
      </x:c>
      <x:c r="J2047" s="32" t="n">
        <x:f>'Raw_Data'!J2047</x:f>
        <x:v>0.328</x:v>
      </x:c>
      <x:c r="K2047" s="32" t="n">
        <x:f>'Raw_Data'!K2047</x:f>
        <x:v>0.758</x:v>
      </x:c>
      <x:c r="L2047" t="n">
        <x:f>'Raw_Data'!L2047</x:f>
        <x:v>0</x:v>
      </x:c>
      <x:c r="M2047" t="n">
        <x:f>IF('Raw_Data'!M2047="",Assumptions!$B$15,'Raw_Data'!M2047)</x:f>
        <x:v>8</x:v>
      </x:c>
      <x:c r="N2047" s="32" t="n">
        <x:f>'Raw_Data'!N2047</x:f>
        <x:v>0.047</x:v>
      </x:c>
      <x:c r="O2047" t="str">
        <x:f>IF(OR(D2047&lt;620,L2047&gt;=2,J2047&gt;0.9),"High",IF(OR(D2047&lt;700,L2047=1,J2047&gt;0.75),"Medium","Low"))</x:f>
        <x:v>Medium</x:v>
      </x:c>
      <x:c r="P2047" s="30" t="n">
        <x:f>XLOOKUP(F2047,Assumptions!$A$4:$A$6,Assumptions!$B$4:$B$6)</x:f>
        <x:v>95</x:v>
      </x:c>
      <x:c r="Q2047" s="32" t="n">
        <x:f>XLOOKUP(F2047,Assumptions!$A$4:$A$6,Assumptions!$C$4:$C$6)</x:f>
        <x:v>0.219</x:v>
      </x:c>
      <x:c r="R2047" s="32" t="n">
        <x:f>XLOOKUP(F2047,Assumptions!$A$4:$A$6,Assumptions!$D$4:$D$6)</x:f>
        <x:v>0.016</x:v>
      </x:c>
      <x:c r="S2047" s="32" t="n">
        <x:f>XLOOKUP(F2047,Assumptions!$A$4:$A$6,Assumptions!$E$4:$E$6)</x:f>
        <x:v>0.01</x:v>
      </x:c>
      <x:c r="T2047" s="32" t="n">
        <x:f>XLOOKUP(O2047,Assumptions!$H$4:$H$6,Assumptions!$I$4:$I$6)</x:f>
        <x:v>0.012</x:v>
      </x:c>
      <x:c r="U2047" s="30" t="n">
        <x:f>XLOOKUP(F2047,Assumptions!$A$4:$A$6,Assumptions!$F$4:$F$6)</x:f>
        <x:v>90</x:v>
      </x:c>
      <x:c r="V2047" s="60" t="n">
        <x:f>I2047*12</x:f>
        <x:v>14422.920000000002</x:v>
      </x:c>
      <x:c r="W2047" s="60" t="n">
        <x:f>H2047*J2047*(1-K2047)*Q2047</x:f>
        <x:v>137.554401072</x:v>
      </x:c>
      <x:c r="X2047" s="60" t="n">
        <x:f>V2047*R2047</x:f>
        <x:v>230.76672000000005</x:v>
      </x:c>
      <x:c r="Y2047" s="60" t="n">
        <x:f>V2047*S2047</x:f>
        <x:v>144.22920000000002</x:v>
      </x:c>
      <x:c r="Z2047" s="60" t="n">
        <x:f>H2047*J2047*T2047</x:f>
        <x:v>31.145568</x:v>
      </x:c>
      <x:c r="AA2047" s="60" t="n">
        <x:f>P2047+W2047+X2047-Y2047-Z2047-U2047</x:f>
        <x:v>197.94635307199997</x:v>
      </x:c>
      <x:c r="AB2047" s="32" t="n">
        <x:f>IFERROR(AA2047/(P2047+W2047+X2047),0)</x:f>
        <x:v>0.4272336055261317</x:v>
      </x:c>
      <x:c r="AC2047" t="n">
        <x:f>IF(O2047="High",0,IF(I2047&gt;=1800,3,IF(I2047&gt;=900,2,1))+IF(K2047&gt;=0.9,2,IF(K2047&gt;=0.75,1,0))+IF(J2047&lt;=0.7,2,IF(J2047&lt;=0.85,1,0))+IF(M2047&gt;=8,1,0))</x:f>
        <x:v>6</x:v>
      </x:c>
      <x:c r="AD2047" t="str">
        <x:f>IF(AND(O2047&lt;&gt;"High",AC2047&gt;=Assumptions!$B$10,AA2047&gt;0),"Priority Growth",IF(AND(O2047="Low",AA2047&gt;0),"Maintain","Watch"))</x:f>
        <x:v>Priority Growth</x:v>
      </x:c>
      <x:c r="AE2047" s="60" t="n">
        <x:f>MAX(AA2047,0)*N2047</x:f>
        <x:v>9.303478594383998</x:v>
      </x:c>
      <x:c r="AF2047" t="str">
        <x:f>IF(AND(AA2047&gt;=Assumptions!$B$11,O2047&lt;&gt;"High",OR(N2047&gt;=Assumptions!$B$12,M2047&lt;=6)),"High","Standard")</x:f>
        <x:v>Standard</x:v>
      </x:c>
    </x:row>
    <x:row r="2048">
      <x:c r="A2048" t="str">
        <x:f>'Raw_Data'!A2048</x:f>
        <x:v>C02047</x:v>
      </x:c>
      <x:c r="B2048" t="n">
        <x:f>'Raw_Data'!B2048</x:f>
        <x:v>27</x:v>
      </x:c>
      <x:c r="C2048" s="30" t="n">
        <x:f>'Raw_Data'!C2048</x:f>
        <x:v>34308</x:v>
      </x:c>
      <x:c r="D2048" t="n">
        <x:f>'Raw_Data'!D2048</x:f>
        <x:v>688</x:v>
      </x:c>
      <x:c r="E2048" t="n">
        <x:f>'Raw_Data'!E2048</x:f>
        <x:v>41</x:v>
      </x:c>
      <x:c r="F2048" t="str">
        <x:f>PROPER(TRIM('Raw_Data'!F2048))</x:f>
        <x:v>Classic</x:v>
      </x:c>
      <x:c r="G2048" t="str">
        <x:f>PROPER(TRIM('Raw_Data'!G2048))</x:f>
        <x:v>Direct Mail</x:v>
      </x:c>
      <x:c r="H2048" s="60" t="n">
        <x:f>'Raw_Data'!H2048</x:f>
        <x:v>6912</x:v>
      </x:c>
      <x:c r="I2048" s="60" t="n">
        <x:f>'Raw_Data'!I2048</x:f>
        <x:v>461.35</x:v>
      </x:c>
      <x:c r="J2048" s="32" t="n">
        <x:f>'Raw_Data'!J2048</x:f>
        <x:v>0.385</x:v>
      </x:c>
      <x:c r="K2048" s="32" t="n">
        <x:f>'Raw_Data'!K2048</x:f>
        <x:v>0.793</x:v>
      </x:c>
      <x:c r="L2048" t="n">
        <x:f>'Raw_Data'!L2048</x:f>
        <x:v>0</x:v>
      </x:c>
      <x:c r="M2048" t="n">
        <x:f>IF('Raw_Data'!M2048="",Assumptions!$B$15,'Raw_Data'!M2048)</x:f>
        <x:v>6</x:v>
      </x:c>
      <x:c r="N2048" s="32" t="n">
        <x:f>'Raw_Data'!N2048</x:f>
        <x:v>0.188</x:v>
      </x:c>
      <x:c r="O2048" t="str">
        <x:f>IF(OR(D2048&lt;620,L2048&gt;=2,J2048&gt;0.9),"High",IF(OR(D2048&lt;700,L2048=1,J2048&gt;0.75),"Medium","Low"))</x:f>
        <x:v>Medium</x:v>
      </x:c>
      <x:c r="P2048" s="30" t="n">
        <x:f>XLOOKUP(F2048,Assumptions!$A$4:$A$6,Assumptions!$B$4:$B$6)</x:f>
        <x:v>0</x:v>
      </x:c>
      <x:c r="Q2048" s="32" t="n">
        <x:f>XLOOKUP(F2048,Assumptions!$A$4:$A$6,Assumptions!$C$4:$C$6)</x:f>
        <x:v>0.229</x:v>
      </x:c>
      <x:c r="R2048" s="32" t="n">
        <x:f>XLOOKUP(F2048,Assumptions!$A$4:$A$6,Assumptions!$D$4:$D$6)</x:f>
        <x:v>0.015</x:v>
      </x:c>
      <x:c r="S2048" s="32" t="n">
        <x:f>XLOOKUP(F2048,Assumptions!$A$4:$A$6,Assumptions!$E$4:$E$6)</x:f>
        <x:v>0.0075</x:v>
      </x:c>
      <x:c r="T2048" s="32" t="n">
        <x:f>XLOOKUP(O2048,Assumptions!$H$4:$H$6,Assumptions!$I$4:$I$6)</x:f>
        <x:v>0.012</x:v>
      </x:c>
      <x:c r="U2048" s="30" t="n">
        <x:f>XLOOKUP(F2048,Assumptions!$A$4:$A$6,Assumptions!$F$4:$F$6)</x:f>
        <x:v>60</x:v>
      </x:c>
      <x:c r="V2048" s="60" t="n">
        <x:f>I2048*12</x:f>
        <x:v>5536.200000000001</x:v>
      </x:c>
      <x:c r="W2048" s="60" t="n">
        <x:f>H2048*J2048*(1-K2048)*Q2048</x:f>
        <x:v>126.14507135999999</x:v>
      </x:c>
      <x:c r="X2048" s="60" t="n">
        <x:f>V2048*R2048</x:f>
        <x:v>83.043</x:v>
      </x:c>
      <x:c r="Y2048" s="60" t="n">
        <x:f>V2048*S2048</x:f>
        <x:v>41.5215</x:v>
      </x:c>
      <x:c r="Z2048" s="60" t="n">
        <x:f>H2048*J2048*T2048</x:f>
        <x:v>31.93344</x:v>
      </x:c>
      <x:c r="AA2048" s="60" t="n">
        <x:f>P2048+W2048+X2048-Y2048-Z2048-U2048</x:f>
        <x:v>75.73313135999999</x:v>
      </x:c>
      <x:c r="AB2048" s="32" t="n">
        <x:f>IFERROR(AA2048/(P2048+W2048+X2048),0)</x:f>
        <x:v>0.36203369947260455</x:v>
      </x:c>
      <x:c r="AC2048" t="n">
        <x:f>IF(O2048="High",0,IF(I2048&gt;=1800,3,IF(I2048&gt;=900,2,1))+IF(K2048&gt;=0.9,2,IF(K2048&gt;=0.75,1,0))+IF(J2048&lt;=0.7,2,IF(J2048&lt;=0.85,1,0))+IF(M2048&gt;=8,1,0))</x:f>
        <x:v>4</x:v>
      </x:c>
      <x:c r="AD2048" t="str">
        <x:f>IF(AND(O2048&lt;&gt;"High",AC2048&gt;=Assumptions!$B$10,AA2048&gt;0),"Priority Growth",IF(AND(O2048="Low",AA2048&gt;0),"Maintain","Watch"))</x:f>
        <x:v>Watch</x:v>
      </x:c>
      <x:c r="AE2048" s="60" t="n">
        <x:f>MAX(AA2048,0)*N2048</x:f>
        <x:v>14.237828695679998</x:v>
      </x:c>
      <x:c r="AF2048" t="str">
        <x:f>IF(AND(AA2048&gt;=Assumptions!$B$11,O2048&lt;&gt;"High",OR(N2048&gt;=Assumptions!$B$12,M2048&lt;=6)),"High","Standard")</x:f>
        <x:v>Standard</x:v>
      </x:c>
    </x:row>
    <x:row r="2049">
      <x:c r="A2049" t="str">
        <x:f>'Raw_Data'!A2049</x:f>
        <x:v>C02048</x:v>
      </x:c>
      <x:c r="B2049" t="n">
        <x:f>'Raw_Data'!B2049</x:f>
        <x:v>26</x:v>
      </x:c>
      <x:c r="C2049" s="30" t="n">
        <x:f>'Raw_Data'!C2049</x:f>
        <x:v>59071</x:v>
      </x:c>
      <x:c r="D2049" t="n">
        <x:f>'Raw_Data'!D2049</x:f>
        <x:v>673</x:v>
      </x:c>
      <x:c r="E2049" t="n">
        <x:f>'Raw_Data'!E2049</x:f>
        <x:v>78</x:v>
      </x:c>
      <x:c r="F2049" t="str">
        <x:f>PROPER(TRIM('Raw_Data'!F2049))</x:f>
        <x:v>Classic</x:v>
      </x:c>
      <x:c r="G2049" t="str">
        <x:f>PROPER(TRIM('Raw_Data'!G2049))</x:f>
        <x:v>Digital</x:v>
      </x:c>
      <x:c r="H2049" s="60" t="n">
        <x:f>'Raw_Data'!H2049</x:f>
        <x:v>4896</x:v>
      </x:c>
      <x:c r="I2049" s="60" t="n">
        <x:f>'Raw_Data'!I2049</x:f>
        <x:v>621.47</x:v>
      </x:c>
      <x:c r="J2049" s="32" t="n">
        <x:f>'Raw_Data'!J2049</x:f>
        <x:v>0.411</x:v>
      </x:c>
      <x:c r="K2049" s="32" t="n">
        <x:f>'Raw_Data'!K2049</x:f>
        <x:v>0.761</x:v>
      </x:c>
      <x:c r="L2049" t="n">
        <x:f>'Raw_Data'!L2049</x:f>
        <x:v>0</x:v>
      </x:c>
      <x:c r="M2049" t="n">
        <x:f>IF('Raw_Data'!M2049="",Assumptions!$B$15,'Raw_Data'!M2049)</x:f>
        <x:v>7</x:v>
      </x:c>
      <x:c r="N2049" s="32" t="n">
        <x:f>'Raw_Data'!N2049</x:f>
        <x:v>0.095</x:v>
      </x:c>
      <x:c r="O2049" t="str">
        <x:f>IF(OR(D2049&lt;620,L2049&gt;=2,J2049&gt;0.9),"High",IF(OR(D2049&lt;700,L2049=1,J2049&gt;0.75),"Medium","Low"))</x:f>
        <x:v>Medium</x:v>
      </x:c>
      <x:c r="P2049" s="30" t="n">
        <x:f>XLOOKUP(F2049,Assumptions!$A$4:$A$6,Assumptions!$B$4:$B$6)</x:f>
        <x:v>0</x:v>
      </x:c>
      <x:c r="Q2049" s="32" t="n">
        <x:f>XLOOKUP(F2049,Assumptions!$A$4:$A$6,Assumptions!$C$4:$C$6)</x:f>
        <x:v>0.229</x:v>
      </x:c>
      <x:c r="R2049" s="32" t="n">
        <x:f>XLOOKUP(F2049,Assumptions!$A$4:$A$6,Assumptions!$D$4:$D$6)</x:f>
        <x:v>0.015</x:v>
      </x:c>
      <x:c r="S2049" s="32" t="n">
        <x:f>XLOOKUP(F2049,Assumptions!$A$4:$A$6,Assumptions!$E$4:$E$6)</x:f>
        <x:v>0.0075</x:v>
      </x:c>
      <x:c r="T2049" s="32" t="n">
        <x:f>XLOOKUP(O2049,Assumptions!$H$4:$H$6,Assumptions!$I$4:$I$6)</x:f>
        <x:v>0.012</x:v>
      </x:c>
      <x:c r="U2049" s="30" t="n">
        <x:f>XLOOKUP(F2049,Assumptions!$A$4:$A$6,Assumptions!$F$4:$F$6)</x:f>
        <x:v>60</x:v>
      </x:c>
      <x:c r="V2049" s="60" t="n">
        <x:f>I2049*12</x:f>
        <x:v>7457.64</x:v>
      </x:c>
      <x:c r="W2049" s="60" t="n">
        <x:f>H2049*J2049*(1-K2049)*Q2049</x:f>
        <x:v>110.132783136</x:v>
      </x:c>
      <x:c r="X2049" s="60" t="n">
        <x:f>V2049*R2049</x:f>
        <x:v>111.8646</x:v>
      </x:c>
      <x:c r="Y2049" s="60" t="n">
        <x:f>V2049*S2049</x:f>
        <x:v>55.9323</x:v>
      </x:c>
      <x:c r="Z2049" s="60" t="n">
        <x:f>H2049*J2049*T2049</x:f>
        <x:v>24.147071999999998</x:v>
      </x:c>
      <x:c r="AA2049" s="60" t="n">
        <x:f>P2049+W2049+X2049-Y2049-Z2049-U2049</x:f>
        <x:v>81.91801113599999</x:v>
      </x:c>
      <x:c r="AB2049" s="32" t="n">
        <x:f>IFERROR(AA2049/(P2049+W2049+X2049),0)</x:f>
        <x:v>0.36900439986635064</x:v>
      </x:c>
      <x:c r="AC2049" t="n">
        <x:f>IF(O2049="High",0,IF(I2049&gt;=1800,3,IF(I2049&gt;=900,2,1))+IF(K2049&gt;=0.9,2,IF(K2049&gt;=0.75,1,0))+IF(J2049&lt;=0.7,2,IF(J2049&lt;=0.85,1,0))+IF(M2049&gt;=8,1,0))</x:f>
        <x:v>4</x:v>
      </x:c>
      <x:c r="AD2049" t="str">
        <x:f>IF(AND(O2049&lt;&gt;"High",AC2049&gt;=Assumptions!$B$10,AA2049&gt;0),"Priority Growth",IF(AND(O2049="Low",AA2049&gt;0),"Maintain","Watch"))</x:f>
        <x:v>Watch</x:v>
      </x:c>
      <x:c r="AE2049" s="60" t="n">
        <x:f>MAX(AA2049,0)*N2049</x:f>
        <x:v>7.782211057919999</x:v>
      </x:c>
      <x:c r="AF2049" t="str">
        <x:f>IF(AND(AA2049&gt;=Assumptions!$B$11,O2049&lt;&gt;"High",OR(N2049&gt;=Assumptions!$B$12,M2049&lt;=6)),"High","Standard")</x:f>
        <x:v>Standard</x:v>
      </x:c>
    </x:row>
    <x:row r="2050">
      <x:c r="A2050" t="str">
        <x:f>'Raw_Data'!A2050</x:f>
        <x:v>C02049</x:v>
      </x:c>
      <x:c r="B2050" t="n">
        <x:f>'Raw_Data'!B2050</x:f>
        <x:v>46</x:v>
      </x:c>
      <x:c r="C2050" s="30" t="n">
        <x:f>'Raw_Data'!C2050</x:f>
        <x:v>49622</x:v>
      </x:c>
      <x:c r="D2050" t="n">
        <x:f>'Raw_Data'!D2050</x:f>
        <x:v>789</x:v>
      </x:c>
      <x:c r="E2050" t="n">
        <x:f>'Raw_Data'!E2050</x:f>
        <x:v>65</x:v>
      </x:c>
      <x:c r="F2050" t="str">
        <x:f>PROPER(TRIM('Raw_Data'!F2050))</x:f>
        <x:v>Gold</x:v>
      </x:c>
      <x:c r="G2050" t="str">
        <x:f>PROPER(TRIM('Raw_Data'!G2050))</x:f>
        <x:v>Branch</x:v>
      </x:c>
      <x:c r="H2050" s="60" t="n">
        <x:f>'Raw_Data'!H2050</x:f>
        <x:v>13309</x:v>
      </x:c>
      <x:c r="I2050" s="60" t="n">
        <x:f>'Raw_Data'!I2050</x:f>
        <x:v>1334.66</x:v>
      </x:c>
      <x:c r="J2050" s="32" t="n">
        <x:f>'Raw_Data'!J2050</x:f>
        <x:v>0.316</x:v>
      </x:c>
      <x:c r="K2050" s="32" t="n">
        <x:f>'Raw_Data'!K2050</x:f>
        <x:v>0.979</x:v>
      </x:c>
      <x:c r="L2050" t="n">
        <x:f>'Raw_Data'!L2050</x:f>
        <x:v>0</x:v>
      </x:c>
      <x:c r="M2050" t="n">
        <x:f>IF('Raw_Data'!M2050="",Assumptions!$B$15,'Raw_Data'!M2050)</x:f>
        <x:v>7</x:v>
      </x:c>
      <x:c r="N2050" s="32" t="n">
        <x:f>'Raw_Data'!N2050</x:f>
        <x:v>0.106</x:v>
      </x:c>
      <x:c r="O2050" t="str">
        <x:f>IF(OR(D2050&lt;620,L2050&gt;=2,J2050&gt;0.9),"High",IF(OR(D2050&lt;700,L2050=1,J2050&gt;0.75),"Medium","Low"))</x:f>
        <x:v>Low</x:v>
      </x:c>
      <x:c r="P2050" s="30" t="n">
        <x:f>XLOOKUP(F2050,Assumptions!$A$4:$A$6,Assumptions!$B$4:$B$6)</x:f>
        <x:v>95</x:v>
      </x:c>
      <x:c r="Q2050" s="32" t="n">
        <x:f>XLOOKUP(F2050,Assumptions!$A$4:$A$6,Assumptions!$C$4:$C$6)</x:f>
        <x:v>0.219</x:v>
      </x:c>
      <x:c r="R2050" s="32" t="n">
        <x:f>XLOOKUP(F2050,Assumptions!$A$4:$A$6,Assumptions!$D$4:$D$6)</x:f>
        <x:v>0.016</x:v>
      </x:c>
      <x:c r="S2050" s="32" t="n">
        <x:f>XLOOKUP(F2050,Assumptions!$A$4:$A$6,Assumptions!$E$4:$E$6)</x:f>
        <x:v>0.01</x:v>
      </x:c>
      <x:c r="T2050" s="32" t="n">
        <x:f>XLOOKUP(O2050,Assumptions!$H$4:$H$6,Assumptions!$I$4:$I$6)</x:f>
        <x:v>0.0035</x:v>
      </x:c>
      <x:c r="U2050" s="30" t="n">
        <x:f>XLOOKUP(F2050,Assumptions!$A$4:$A$6,Assumptions!$F$4:$F$6)</x:f>
        <x:v>90</x:v>
      </x:c>
      <x:c r="V2050" s="60" t="n">
        <x:f>I2050*12</x:f>
        <x:v>16015.920000000002</x:v>
      </x:c>
      <x:c r="W2050" s="60" t="n">
        <x:f>H2050*J2050*(1-K2050)*Q2050</x:f>
        <x:v>19.341756756000017</x:v>
      </x:c>
      <x:c r="X2050" s="60" t="n">
        <x:f>V2050*R2050</x:f>
        <x:v>256.25472</x:v>
      </x:c>
      <x:c r="Y2050" s="60" t="n">
        <x:f>V2050*S2050</x:f>
        <x:v>160.15920000000003</x:v>
      </x:c>
      <x:c r="Z2050" s="60" t="n">
        <x:f>H2050*J2050*T2050</x:f>
        <x:v>14.719754000000002</x:v>
      </x:c>
      <x:c r="AA2050" s="60" t="n">
        <x:f>P2050+W2050+X2050-Y2050-Z2050-U2050</x:f>
        <x:v>105.717522756</x:v>
      </x:c>
      <x:c r="AB2050" s="32" t="n">
        <x:f>IFERROR(AA2050/(P2050+W2050+X2050),0)</x:f>
        <x:v>0.28526316192046314</x:v>
      </x:c>
      <x:c r="AC2050" t="n">
        <x:f>IF(O2050="High",0,IF(I2050&gt;=1800,3,IF(I2050&gt;=900,2,1))+IF(K2050&gt;=0.9,2,IF(K2050&gt;=0.75,1,0))+IF(J2050&lt;=0.7,2,IF(J2050&lt;=0.85,1,0))+IF(M2050&gt;=8,1,0))</x:f>
        <x:v>6</x:v>
      </x:c>
      <x:c r="AD2050" t="str">
        <x:f>IF(AND(O2050&lt;&gt;"High",AC2050&gt;=Assumptions!$B$10,AA2050&gt;0),"Priority Growth",IF(AND(O2050="Low",AA2050&gt;0),"Maintain","Watch"))</x:f>
        <x:v>Priority Growth</x:v>
      </x:c>
      <x:c r="AE2050" s="60" t="n">
        <x:f>MAX(AA2050,0)*N2050</x:f>
        <x:v>11.206057412136</x:v>
      </x:c>
      <x:c r="AF2050" t="str">
        <x:f>IF(AND(AA2050&gt;=Assumptions!$B$11,O2050&lt;&gt;"High",OR(N2050&gt;=Assumptions!$B$12,M2050&lt;=6)),"High","Standard")</x:f>
        <x:v>Standard</x:v>
      </x:c>
    </x:row>
    <x:row r="2051">
      <x:c r="A2051" t="str">
        <x:f>'Raw_Data'!A2051</x:f>
        <x:v>C02050</x:v>
      </x:c>
      <x:c r="B2051" t="n">
        <x:f>'Raw_Data'!B2051</x:f>
        <x:v>41</x:v>
      </x:c>
      <x:c r="C2051" s="30" t="n">
        <x:f>'Raw_Data'!C2051</x:f>
        <x:v>59903</x:v>
      </x:c>
      <x:c r="D2051" t="n">
        <x:f>'Raw_Data'!D2051</x:f>
        <x:v>744</x:v>
      </x:c>
      <x:c r="E2051" t="n">
        <x:f>'Raw_Data'!E2051</x:f>
        <x:v>40</x:v>
      </x:c>
      <x:c r="F2051" t="str">
        <x:f>PROPER(TRIM('Raw_Data'!F2051))</x:f>
        <x:v>Gold</x:v>
      </x:c>
      <x:c r="G2051" t="str">
        <x:f>PROPER(TRIM('Raw_Data'!G2051))</x:f>
        <x:v>Branch</x:v>
      </x:c>
      <x:c r="H2051" s="60" t="n">
        <x:f>'Raw_Data'!H2051</x:f>
        <x:v>11185</x:v>
      </x:c>
      <x:c r="I2051" s="60" t="n">
        <x:f>'Raw_Data'!I2051</x:f>
        <x:v>1136.84</x:v>
      </x:c>
      <x:c r="J2051" s="32" t="n">
        <x:f>'Raw_Data'!J2051</x:f>
        <x:v>0.318</x:v>
      </x:c>
      <x:c r="K2051" s="32" t="n">
        <x:f>'Raw_Data'!K2051</x:f>
        <x:v>0.798</x:v>
      </x:c>
      <x:c r="L2051" t="n">
        <x:f>'Raw_Data'!L2051</x:f>
        <x:v>0</x:v>
      </x:c>
      <x:c r="M2051" t="n">
        <x:f>IF('Raw_Data'!M2051="",Assumptions!$B$15,'Raw_Data'!M2051)</x:f>
        <x:v>10</x:v>
      </x:c>
      <x:c r="N2051" s="32" t="n">
        <x:f>'Raw_Data'!N2051</x:f>
        <x:v>0.02</x:v>
      </x:c>
      <x:c r="O2051" t="str">
        <x:f>IF(OR(D2051&lt;620,L2051&gt;=2,J2051&gt;0.9),"High",IF(OR(D2051&lt;700,L2051=1,J2051&gt;0.75),"Medium","Low"))</x:f>
        <x:v>Low</x:v>
      </x:c>
      <x:c r="P2051" s="30" t="n">
        <x:f>XLOOKUP(F2051,Assumptions!$A$4:$A$6,Assumptions!$B$4:$B$6)</x:f>
        <x:v>95</x:v>
      </x:c>
      <x:c r="Q2051" s="32" t="n">
        <x:f>XLOOKUP(F2051,Assumptions!$A$4:$A$6,Assumptions!$C$4:$C$6)</x:f>
        <x:v>0.219</x:v>
      </x:c>
      <x:c r="R2051" s="32" t="n">
        <x:f>XLOOKUP(F2051,Assumptions!$A$4:$A$6,Assumptions!$D$4:$D$6)</x:f>
        <x:v>0.016</x:v>
      </x:c>
      <x:c r="S2051" s="32" t="n">
        <x:f>XLOOKUP(F2051,Assumptions!$A$4:$A$6,Assumptions!$E$4:$E$6)</x:f>
        <x:v>0.01</x:v>
      </x:c>
      <x:c r="T2051" s="32" t="n">
        <x:f>XLOOKUP(O2051,Assumptions!$H$4:$H$6,Assumptions!$I$4:$I$6)</x:f>
        <x:v>0.0035</x:v>
      </x:c>
      <x:c r="U2051" s="30" t="n">
        <x:f>XLOOKUP(F2051,Assumptions!$A$4:$A$6,Assumptions!$F$4:$F$6)</x:f>
        <x:v>90</x:v>
      </x:c>
      <x:c r="V2051" s="60" t="n">
        <x:f>I2051*12</x:f>
        <x:v>13642.079999999998</x:v>
      </x:c>
      <x:c r="W2051" s="60" t="n">
        <x:f>H2051*J2051*(1-K2051)*Q2051</x:f>
        <x:v>157.34704553999998</x:v>
      </x:c>
      <x:c r="X2051" s="60" t="n">
        <x:f>V2051*R2051</x:f>
        <x:v>218.27327999999997</x:v>
      </x:c>
      <x:c r="Y2051" s="60" t="n">
        <x:f>V2051*S2051</x:f>
        <x:v>136.42079999999999</x:v>
      </x:c>
      <x:c r="Z2051" s="60" t="n">
        <x:f>H2051*J2051*T2051</x:f>
        <x:v>12.448905</x:v>
      </x:c>
      <x:c r="AA2051" s="60" t="n">
        <x:f>P2051+W2051+X2051-Y2051-Z2051-U2051</x:f>
        <x:v>231.75062053999994</x:v>
      </x:c>
      <x:c r="AB2051" s="32" t="n">
        <x:f>IFERROR(AA2051/(P2051+W2051+X2051),0)</x:f>
        <x:v>0.49243648853050337</x:v>
      </x:c>
      <x:c r="AC2051" t="n">
        <x:f>IF(O2051="High",0,IF(I2051&gt;=1800,3,IF(I2051&gt;=900,2,1))+IF(K2051&gt;=0.9,2,IF(K2051&gt;=0.75,1,0))+IF(J2051&lt;=0.7,2,IF(J2051&lt;=0.85,1,0))+IF(M2051&gt;=8,1,0))</x:f>
        <x:v>6</x:v>
      </x:c>
      <x:c r="AD2051" t="str">
        <x:f>IF(AND(O2051&lt;&gt;"High",AC2051&gt;=Assumptions!$B$10,AA2051&gt;0),"Priority Growth",IF(AND(O2051="Low",AA2051&gt;0),"Maintain","Watch"))</x:f>
        <x:v>Priority Growth</x:v>
      </x:c>
      <x:c r="AE2051" s="60" t="n">
        <x:f>MAX(AA2051,0)*N2051</x:f>
        <x:v>4.635012410799999</x:v>
      </x:c>
      <x:c r="AF2051" t="str">
        <x:f>IF(AND(AA2051&gt;=Assumptions!$B$11,O2051&lt;&gt;"High",OR(N2051&gt;=Assumptions!$B$12,M2051&lt;=6)),"High","Standard")</x:f>
        <x:v>Standard</x:v>
      </x:c>
    </x:row>
    <x:row r="2052">
      <x:c r="A2052" t="str">
        <x:f>'Raw_Data'!A2052</x:f>
        <x:v>C02051</x:v>
      </x:c>
      <x:c r="B2052" t="n">
        <x:f>'Raw_Data'!B2052</x:f>
        <x:v>67</x:v>
      </x:c>
      <x:c r="C2052" s="30" t="n">
        <x:f>'Raw_Data'!C2052</x:f>
        <x:v>53827</x:v>
      </x:c>
      <x:c r="D2052" t="n">
        <x:f>'Raw_Data'!D2052</x:f>
        <x:v>742</x:v>
      </x:c>
      <x:c r="E2052" t="n">
        <x:f>'Raw_Data'!E2052</x:f>
        <x:v>105</x:v>
      </x:c>
      <x:c r="F2052" t="str">
        <x:f>PROPER(TRIM('Raw_Data'!F2052))</x:f>
        <x:v>Gold</x:v>
      </x:c>
      <x:c r="G2052" t="str">
        <x:f>PROPER(TRIM('Raw_Data'!G2052))</x:f>
        <x:v>Digital</x:v>
      </x:c>
      <x:c r="H2052" s="60" t="n">
        <x:f>'Raw_Data'!H2052</x:f>
        <x:v>10251</x:v>
      </x:c>
      <x:c r="I2052" s="60" t="n">
        <x:f>'Raw_Data'!I2052</x:f>
        <x:v>1239.35</x:v>
      </x:c>
      <x:c r="J2052" s="32" t="n">
        <x:f>'Raw_Data'!J2052</x:f>
        <x:v>0.205</x:v>
      </x:c>
      <x:c r="K2052" s="32" t="n">
        <x:f>'Raw_Data'!K2052</x:f>
        <x:v>0.911</x:v>
      </x:c>
      <x:c r="L2052" t="n">
        <x:f>'Raw_Data'!L2052</x:f>
        <x:v>0</x:v>
      </x:c>
      <x:c r="M2052" t="n">
        <x:f>IF('Raw_Data'!M2052="",Assumptions!$B$15,'Raw_Data'!M2052)</x:f>
        <x:v>10</x:v>
      </x:c>
      <x:c r="N2052" s="32" t="n">
        <x:f>'Raw_Data'!N2052</x:f>
        <x:v>0.02</x:v>
      </x:c>
      <x:c r="O2052" t="str">
        <x:f>IF(OR(D2052&lt;620,L2052&gt;=2,J2052&gt;0.9),"High",IF(OR(D2052&lt;700,L2052=1,J2052&gt;0.75),"Medium","Low"))</x:f>
        <x:v>Low</x:v>
      </x:c>
      <x:c r="P2052" s="30" t="n">
        <x:f>XLOOKUP(F2052,Assumptions!$A$4:$A$6,Assumptions!$B$4:$B$6)</x:f>
        <x:v>95</x:v>
      </x:c>
      <x:c r="Q2052" s="32" t="n">
        <x:f>XLOOKUP(F2052,Assumptions!$A$4:$A$6,Assumptions!$C$4:$C$6)</x:f>
        <x:v>0.219</x:v>
      </x:c>
      <x:c r="R2052" s="32" t="n">
        <x:f>XLOOKUP(F2052,Assumptions!$A$4:$A$6,Assumptions!$D$4:$D$6)</x:f>
        <x:v>0.016</x:v>
      </x:c>
      <x:c r="S2052" s="32" t="n">
        <x:f>XLOOKUP(F2052,Assumptions!$A$4:$A$6,Assumptions!$E$4:$E$6)</x:f>
        <x:v>0.01</x:v>
      </x:c>
      <x:c r="T2052" s="32" t="n">
        <x:f>XLOOKUP(O2052,Assumptions!$H$4:$H$6,Assumptions!$I$4:$I$6)</x:f>
        <x:v>0.0035</x:v>
      </x:c>
      <x:c r="U2052" s="30" t="n">
        <x:f>XLOOKUP(F2052,Assumptions!$A$4:$A$6,Assumptions!$F$4:$F$6)</x:f>
        <x:v>90</x:v>
      </x:c>
      <x:c r="V2052" s="60" t="n">
        <x:f>I2052*12</x:f>
        <x:v>14872.199999999999</x:v>
      </x:c>
      <x:c r="W2052" s="60" t="n">
        <x:f>H2052*J2052*(1-K2052)*Q2052</x:f>
        <x:v>40.95945940499999</x:v>
      </x:c>
      <x:c r="X2052" s="60" t="n">
        <x:f>V2052*R2052</x:f>
        <x:v>237.9552</x:v>
      </x:c>
      <x:c r="Y2052" s="60" t="n">
        <x:f>V2052*S2052</x:f>
        <x:v>148.72199999999998</x:v>
      </x:c>
      <x:c r="Z2052" s="60" t="n">
        <x:f>H2052*J2052*T2052</x:f>
        <x:v>7.3550925</x:v>
      </x:c>
      <x:c r="AA2052" s="60" t="n">
        <x:f>P2052+W2052+X2052-Y2052-Z2052-U2052</x:f>
        <x:v>127.83756690499996</x:v>
      </x:c>
      <x:c r="AB2052" s="32" t="n">
        <x:f>IFERROR(AA2052/(P2052+W2052+X2052),0)</x:f>
        <x:v>0.34188968977152256</x:v>
      </x:c>
      <x:c r="AC2052" t="n">
        <x:f>IF(O2052="High",0,IF(I2052&gt;=1800,3,IF(I2052&gt;=900,2,1))+IF(K2052&gt;=0.9,2,IF(K2052&gt;=0.75,1,0))+IF(J2052&lt;=0.7,2,IF(J2052&lt;=0.85,1,0))+IF(M2052&gt;=8,1,0))</x:f>
        <x:v>7</x:v>
      </x:c>
      <x:c r="AD2052" t="str">
        <x:f>IF(AND(O2052&lt;&gt;"High",AC2052&gt;=Assumptions!$B$10,AA2052&gt;0),"Priority Growth",IF(AND(O2052="Low",AA2052&gt;0),"Maintain","Watch"))</x:f>
        <x:v>Priority Growth</x:v>
      </x:c>
      <x:c r="AE2052" s="60" t="n">
        <x:f>MAX(AA2052,0)*N2052</x:f>
        <x:v>2.5567513380999993</x:v>
      </x:c>
      <x:c r="AF2052" t="str">
        <x:f>IF(AND(AA2052&gt;=Assumptions!$B$11,O2052&lt;&gt;"High",OR(N2052&gt;=Assumptions!$B$12,M2052&lt;=6)),"High","Standard")</x:f>
        <x:v>Standard</x:v>
      </x:c>
    </x:row>
    <x:row r="2053">
      <x:c r="A2053" t="str">
        <x:f>'Raw_Data'!A2053</x:f>
        <x:v>C02052</x:v>
      </x:c>
      <x:c r="B2053" t="n">
        <x:f>'Raw_Data'!B2053</x:f>
        <x:v>49</x:v>
      </x:c>
      <x:c r="C2053" s="30" t="n">
        <x:f>'Raw_Data'!C2053</x:f>
        <x:v>41041</x:v>
      </x:c>
      <x:c r="D2053" t="n">
        <x:f>'Raw_Data'!D2053</x:f>
        <x:v>590</x:v>
      </x:c>
      <x:c r="E2053" t="n">
        <x:f>'Raw_Data'!E2053</x:f>
        <x:v>16</x:v>
      </x:c>
      <x:c r="F2053" t="str">
        <x:f>PROPER(TRIM('Raw_Data'!F2053))</x:f>
        <x:v>Classic</x:v>
      </x:c>
      <x:c r="G2053" t="str">
        <x:f>PROPER(TRIM('Raw_Data'!G2053))</x:f>
        <x:v>Branch</x:v>
      </x:c>
      <x:c r="H2053" s="60" t="n">
        <x:f>'Raw_Data'!H2053</x:f>
        <x:v>2612</x:v>
      </x:c>
      <x:c r="I2053" s="60" t="n">
        <x:f>'Raw_Data'!I2053</x:f>
        <x:v>468.45</x:v>
      </x:c>
      <x:c r="J2053" s="32" t="n">
        <x:f>'Raw_Data'!J2053</x:f>
        <x:v>0.381</x:v>
      </x:c>
      <x:c r="K2053" s="32" t="n">
        <x:f>'Raw_Data'!K2053</x:f>
        <x:v>0.651</x:v>
      </x:c>
      <x:c r="L2053" t="n">
        <x:f>'Raw_Data'!L2053</x:f>
        <x:v>0</x:v>
      </x:c>
      <x:c r="M2053" t="n">
        <x:f>IF('Raw_Data'!M2053="",Assumptions!$B$15,'Raw_Data'!M2053)</x:f>
        <x:v>9</x:v>
      </x:c>
      <x:c r="N2053" s="32" t="n">
        <x:f>'Raw_Data'!N2053</x:f>
        <x:v>0.02</x:v>
      </x:c>
      <x:c r="O2053" t="str">
        <x:f>IF(OR(D2053&lt;620,L2053&gt;=2,J2053&gt;0.9),"High",IF(OR(D2053&lt;700,L2053=1,J2053&gt;0.75),"Medium","Low"))</x:f>
        <x:v>High</x:v>
      </x:c>
      <x:c r="P2053" s="30" t="n">
        <x:f>XLOOKUP(F2053,Assumptions!$A$4:$A$6,Assumptions!$B$4:$B$6)</x:f>
        <x:v>0</x:v>
      </x:c>
      <x:c r="Q2053" s="32" t="n">
        <x:f>XLOOKUP(F2053,Assumptions!$A$4:$A$6,Assumptions!$C$4:$C$6)</x:f>
        <x:v>0.229</x:v>
      </x:c>
      <x:c r="R2053" s="32" t="n">
        <x:f>XLOOKUP(F2053,Assumptions!$A$4:$A$6,Assumptions!$D$4:$D$6)</x:f>
        <x:v>0.015</x:v>
      </x:c>
      <x:c r="S2053" s="32" t="n">
        <x:f>XLOOKUP(F2053,Assumptions!$A$4:$A$6,Assumptions!$E$4:$E$6)</x:f>
        <x:v>0.0075</x:v>
      </x:c>
      <x:c r="T2053" s="32" t="n">
        <x:f>XLOOKUP(O2053,Assumptions!$H$4:$H$6,Assumptions!$I$4:$I$6)</x:f>
        <x:v>0.045</x:v>
      </x:c>
      <x:c r="U2053" s="30" t="n">
        <x:f>XLOOKUP(F2053,Assumptions!$A$4:$A$6,Assumptions!$F$4:$F$6)</x:f>
        <x:v>60</x:v>
      </x:c>
      <x:c r="V2053" s="60" t="n">
        <x:f>I2053*12</x:f>
        <x:v>5621.4</x:v>
      </x:c>
      <x:c r="W2053" s="60" t="n">
        <x:f>H2053*J2053*(1-K2053)*Q2053</x:f>
        <x:v>79.535141412</x:v>
      </x:c>
      <x:c r="X2053" s="60" t="n">
        <x:f>V2053*R2053</x:f>
        <x:v>84.321</x:v>
      </x:c>
      <x:c r="Y2053" s="60" t="n">
        <x:f>V2053*S2053</x:f>
        <x:v>42.1605</x:v>
      </x:c>
      <x:c r="Z2053" s="60" t="n">
        <x:f>H2053*J2053*T2053</x:f>
        <x:v>44.78274</x:v>
      </x:c>
      <x:c r="AA2053" s="60" t="n">
        <x:f>P2053+W2053+X2053-Y2053-Z2053-U2053</x:f>
        <x:v>16.912901411999997</x:v>
      </x:c>
      <x:c r="AB2053" s="32" t="n">
        <x:f>IFERROR(AA2053/(P2053+W2053+X2053),0)</x:f>
        <x:v>0.10321798906196739</x:v>
      </x:c>
      <x:c r="AC2053" t="n">
        <x:f>IF(O2053="High",0,IF(I2053&gt;=1800,3,IF(I2053&gt;=900,2,1))+IF(K2053&gt;=0.9,2,IF(K2053&gt;=0.75,1,0))+IF(J2053&lt;=0.7,2,IF(J2053&lt;=0.85,1,0))+IF(M2053&gt;=8,1,0))</x:f>
        <x:v>0</x:v>
      </x:c>
      <x:c r="AD2053" t="str">
        <x:f>IF(AND(O2053&lt;&gt;"High",AC2053&gt;=Assumptions!$B$10,AA2053&gt;0),"Priority Growth",IF(AND(O2053="Low",AA2053&gt;0),"Maintain","Watch"))</x:f>
        <x:v>Watch</x:v>
      </x:c>
      <x:c r="AE2053" s="60" t="n">
        <x:f>MAX(AA2053,0)*N2053</x:f>
        <x:v>0.33825802823999995</x:v>
      </x:c>
      <x:c r="AF2053" t="str">
        <x:f>IF(AND(AA2053&gt;=Assumptions!$B$11,O2053&lt;&gt;"High",OR(N2053&gt;=Assumptions!$B$12,M2053&lt;=6)),"High","Standard")</x:f>
        <x:v>Standard</x:v>
      </x:c>
    </x:row>
    <x:row r="2054">
      <x:c r="A2054" t="str">
        <x:f>'Raw_Data'!A2054</x:f>
        <x:v>C02053</x:v>
      </x:c>
      <x:c r="B2054" t="n">
        <x:f>'Raw_Data'!B2054</x:f>
        <x:v>41</x:v>
      </x:c>
      <x:c r="C2054" s="30" t="n">
        <x:f>'Raw_Data'!C2054</x:f>
        <x:v>60265</x:v>
      </x:c>
      <x:c r="D2054" t="n">
        <x:f>'Raw_Data'!D2054</x:f>
        <x:v>686</x:v>
      </x:c>
      <x:c r="E2054" t="n">
        <x:f>'Raw_Data'!E2054</x:f>
        <x:v>45</x:v>
      </x:c>
      <x:c r="F2054" t="str">
        <x:f>PROPER(TRIM('Raw_Data'!F2054))</x:f>
        <x:v>Gold</x:v>
      </x:c>
      <x:c r="G2054" t="str">
        <x:f>PROPER(TRIM('Raw_Data'!G2054))</x:f>
        <x:v>Partner</x:v>
      </x:c>
      <x:c r="H2054" s="60" t="n">
        <x:f>'Raw_Data'!H2054</x:f>
        <x:v>7685</x:v>
      </x:c>
      <x:c r="I2054" s="60" t="n">
        <x:f>'Raw_Data'!I2054</x:f>
        <x:v>570.2</x:v>
      </x:c>
      <x:c r="J2054" s="32" t="n">
        <x:f>'Raw_Data'!J2054</x:f>
        <x:v>0.598</x:v>
      </x:c>
      <x:c r="K2054" s="32" t="n">
        <x:f>'Raw_Data'!K2054</x:f>
        <x:v>0.802</x:v>
      </x:c>
      <x:c r="L2054" t="n">
        <x:f>'Raw_Data'!L2054</x:f>
        <x:v>0</x:v>
      </x:c>
      <x:c r="M2054" t="n">
        <x:f>IF('Raw_Data'!M2054="",Assumptions!$B$15,'Raw_Data'!M2054)</x:f>
        <x:v>8</x:v>
      </x:c>
      <x:c r="N2054" s="32" t="n">
        <x:f>'Raw_Data'!N2054</x:f>
        <x:v>0.118</x:v>
      </x:c>
      <x:c r="O2054" t="str">
        <x:f>IF(OR(D2054&lt;620,L2054&gt;=2,J2054&gt;0.9),"High",IF(OR(D2054&lt;700,L2054=1,J2054&gt;0.75),"Medium","Low"))</x:f>
        <x:v>Medium</x:v>
      </x:c>
      <x:c r="P2054" s="30" t="n">
        <x:f>XLOOKUP(F2054,Assumptions!$A$4:$A$6,Assumptions!$B$4:$B$6)</x:f>
        <x:v>95</x:v>
      </x:c>
      <x:c r="Q2054" s="32" t="n">
        <x:f>XLOOKUP(F2054,Assumptions!$A$4:$A$6,Assumptions!$C$4:$C$6)</x:f>
        <x:v>0.219</x:v>
      </x:c>
      <x:c r="R2054" s="32" t="n">
        <x:f>XLOOKUP(F2054,Assumptions!$A$4:$A$6,Assumptions!$D$4:$D$6)</x:f>
        <x:v>0.016</x:v>
      </x:c>
      <x:c r="S2054" s="32" t="n">
        <x:f>XLOOKUP(F2054,Assumptions!$A$4:$A$6,Assumptions!$E$4:$E$6)</x:f>
        <x:v>0.01</x:v>
      </x:c>
      <x:c r="T2054" s="32" t="n">
        <x:f>XLOOKUP(O2054,Assumptions!$H$4:$H$6,Assumptions!$I$4:$I$6)</x:f>
        <x:v>0.012</x:v>
      </x:c>
      <x:c r="U2054" s="30" t="n">
        <x:f>XLOOKUP(F2054,Assumptions!$A$4:$A$6,Assumptions!$F$4:$F$6)</x:f>
        <x:v>90</x:v>
      </x:c>
      <x:c r="V2054" s="60" t="n">
        <x:f>I2054*12</x:f>
        <x:v>6842.400000000001</x:v>
      </x:c>
      <x:c r="W2054" s="60" t="n">
        <x:f>H2054*J2054*(1-K2054)*Q2054</x:f>
        <x:v>199.27570805999997</x:v>
      </x:c>
      <x:c r="X2054" s="60" t="n">
        <x:f>V2054*R2054</x:f>
        <x:v>109.47840000000001</x:v>
      </x:c>
      <x:c r="Y2054" s="60" t="n">
        <x:f>V2054*S2054</x:f>
        <x:v>68.424</x:v>
      </x:c>
      <x:c r="Z2054" s="60" t="n">
        <x:f>H2054*J2054*T2054</x:f>
        <x:v>55.147560000000006</x:v>
      </x:c>
      <x:c r="AA2054" s="60" t="n">
        <x:f>P2054+W2054+X2054-Y2054-Z2054-U2054</x:f>
        <x:v>190.18254805999993</x:v>
      </x:c>
      <x:c r="AB2054" s="32" t="n">
        <x:f>IFERROR(AA2054/(P2054+W2054+X2054),0)</x:f>
        <x:v>0.47103557403739854</x:v>
      </x:c>
      <x:c r="AC2054" t="n">
        <x:f>IF(O2054="High",0,IF(I2054&gt;=1800,3,IF(I2054&gt;=900,2,1))+IF(K2054&gt;=0.9,2,IF(K2054&gt;=0.75,1,0))+IF(J2054&lt;=0.7,2,IF(J2054&lt;=0.85,1,0))+IF(M2054&gt;=8,1,0))</x:f>
        <x:v>5</x:v>
      </x:c>
      <x:c r="AD2054" t="str">
        <x:f>IF(AND(O2054&lt;&gt;"High",AC2054&gt;=Assumptions!$B$10,AA2054&gt;0),"Priority Growth",IF(AND(O2054="Low",AA2054&gt;0),"Maintain","Watch"))</x:f>
        <x:v>Watch</x:v>
      </x:c>
      <x:c r="AE2054" s="60" t="n">
        <x:f>MAX(AA2054,0)*N2054</x:f>
        <x:v>22.44154067107999</x:v>
      </x:c>
      <x:c r="AF2054" t="str">
        <x:f>IF(AND(AA2054&gt;=Assumptions!$B$11,O2054&lt;&gt;"High",OR(N2054&gt;=Assumptions!$B$12,M2054&lt;=6)),"High","Standard")</x:f>
        <x:v>Standard</x:v>
      </x:c>
    </x:row>
    <x:row r="2055">
      <x:c r="A2055" t="str">
        <x:f>'Raw_Data'!A2055</x:f>
        <x:v>C02054</x:v>
      </x:c>
      <x:c r="B2055" t="n">
        <x:f>'Raw_Data'!B2055</x:f>
        <x:v>38</x:v>
      </x:c>
      <x:c r="C2055" s="30" t="n">
        <x:f>'Raw_Data'!C2055</x:f>
        <x:v>81895</x:v>
      </x:c>
      <x:c r="D2055" t="n">
        <x:f>'Raw_Data'!D2055</x:f>
        <x:v>725</x:v>
      </x:c>
      <x:c r="E2055" t="n">
        <x:f>'Raw_Data'!E2055</x:f>
        <x:v>9</x:v>
      </x:c>
      <x:c r="F2055" t="str">
        <x:f>PROPER(TRIM('Raw_Data'!F2055))</x:f>
        <x:v>Gold</x:v>
      </x:c>
      <x:c r="G2055" t="str">
        <x:f>PROPER(TRIM('Raw_Data'!G2055))</x:f>
        <x:v>Partner</x:v>
      </x:c>
      <x:c r="H2055" s="60" t="n">
        <x:f>'Raw_Data'!H2055</x:f>
        <x:v>12894</x:v>
      </x:c>
      <x:c r="I2055" s="60" t="n">
        <x:f>'Raw_Data'!I2055</x:f>
        <x:v>1544.11</x:v>
      </x:c>
      <x:c r="J2055" s="32" t="n">
        <x:f>'Raw_Data'!J2055</x:f>
        <x:v>0.272</x:v>
      </x:c>
      <x:c r="K2055" s="32" t="n">
        <x:f>'Raw_Data'!K2055</x:f>
        <x:v>0.945</x:v>
      </x:c>
      <x:c r="L2055" t="n">
        <x:f>'Raw_Data'!L2055</x:f>
        <x:v>0</x:v>
      </x:c>
      <x:c r="M2055" t="n">
        <x:f>IF('Raw_Data'!M2055="",Assumptions!$B$15,'Raw_Data'!M2055)</x:f>
        <x:v>7</x:v>
      </x:c>
      <x:c r="N2055" s="32" t="n">
        <x:f>'Raw_Data'!N2055</x:f>
        <x:v>0.096</x:v>
      </x:c>
      <x:c r="O2055" t="str">
        <x:f>IF(OR(D2055&lt;620,L2055&gt;=2,J2055&gt;0.9),"High",IF(OR(D2055&lt;700,L2055=1,J2055&gt;0.75),"Medium","Low"))</x:f>
        <x:v>Low</x:v>
      </x:c>
      <x:c r="P2055" s="30" t="n">
        <x:f>XLOOKUP(F2055,Assumptions!$A$4:$A$6,Assumptions!$B$4:$B$6)</x:f>
        <x:v>95</x:v>
      </x:c>
      <x:c r="Q2055" s="32" t="n">
        <x:f>XLOOKUP(F2055,Assumptions!$A$4:$A$6,Assumptions!$C$4:$C$6)</x:f>
        <x:v>0.219</x:v>
      </x:c>
      <x:c r="R2055" s="32" t="n">
        <x:f>XLOOKUP(F2055,Assumptions!$A$4:$A$6,Assumptions!$D$4:$D$6)</x:f>
        <x:v>0.016</x:v>
      </x:c>
      <x:c r="S2055" s="32" t="n">
        <x:f>XLOOKUP(F2055,Assumptions!$A$4:$A$6,Assumptions!$E$4:$E$6)</x:f>
        <x:v>0.01</x:v>
      </x:c>
      <x:c r="T2055" s="32" t="n">
        <x:f>XLOOKUP(O2055,Assumptions!$H$4:$H$6,Assumptions!$I$4:$I$6)</x:f>
        <x:v>0.0035</x:v>
      </x:c>
      <x:c r="U2055" s="30" t="n">
        <x:f>XLOOKUP(F2055,Assumptions!$A$4:$A$6,Assumptions!$F$4:$F$6)</x:f>
        <x:v>90</x:v>
      </x:c>
      <x:c r="V2055" s="60" t="n">
        <x:f>I2055*12</x:f>
        <x:v>18529.32</x:v>
      </x:c>
      <x:c r="W2055" s="60" t="n">
        <x:f>H2055*J2055*(1-K2055)*Q2055</x:f>
        <x:v>42.243838560000036</x:v>
      </x:c>
      <x:c r="X2055" s="60" t="n">
        <x:f>V2055*R2055</x:f>
        <x:v>296.46912</x:v>
      </x:c>
      <x:c r="Y2055" s="60" t="n">
        <x:f>V2055*S2055</x:f>
        <x:v>185.2932</x:v>
      </x:c>
      <x:c r="Z2055" s="60" t="n">
        <x:f>H2055*J2055*T2055</x:f>
        <x:v>12.275088</x:v>
      </x:c>
      <x:c r="AA2055" s="60" t="n">
        <x:f>P2055+W2055+X2055-Y2055-Z2055-U2055</x:f>
        <x:v>146.14467055999998</x:v>
      </x:c>
      <x:c r="AB2055" s="32" t="n">
        <x:f>IFERROR(AA2055/(P2055+W2055+X2055),0)</x:f>
        <x:v>0.33696173396622703</x:v>
      </x:c>
      <x:c r="AC2055" t="n">
        <x:f>IF(O2055="High",0,IF(I2055&gt;=1800,3,IF(I2055&gt;=900,2,1))+IF(K2055&gt;=0.9,2,IF(K2055&gt;=0.75,1,0))+IF(J2055&lt;=0.7,2,IF(J2055&lt;=0.85,1,0))+IF(M2055&gt;=8,1,0))</x:f>
        <x:v>6</x:v>
      </x:c>
      <x:c r="AD2055" t="str">
        <x:f>IF(AND(O2055&lt;&gt;"High",AC2055&gt;=Assumptions!$B$10,AA2055&gt;0),"Priority Growth",IF(AND(O2055="Low",AA2055&gt;0),"Maintain","Watch"))</x:f>
        <x:v>Priority Growth</x:v>
      </x:c>
      <x:c r="AE2055" s="60" t="n">
        <x:f>MAX(AA2055,0)*N2055</x:f>
        <x:v>14.029888373759999</x:v>
      </x:c>
      <x:c r="AF2055" t="str">
        <x:f>IF(AND(AA2055&gt;=Assumptions!$B$11,O2055&lt;&gt;"High",OR(N2055&gt;=Assumptions!$B$12,M2055&lt;=6)),"High","Standard")</x:f>
        <x:v>Standard</x:v>
      </x:c>
    </x:row>
    <x:row r="2056">
      <x:c r="A2056" t="str">
        <x:f>'Raw_Data'!A2056</x:f>
        <x:v>C02055</x:v>
      </x:c>
      <x:c r="B2056" t="n">
        <x:f>'Raw_Data'!B2056</x:f>
        <x:v>32</x:v>
      </x:c>
      <x:c r="C2056" s="30" t="n">
        <x:f>'Raw_Data'!C2056</x:f>
        <x:v>69772</x:v>
      </x:c>
      <x:c r="D2056" t="n">
        <x:f>'Raw_Data'!D2056</x:f>
        <x:v>682</x:v>
      </x:c>
      <x:c r="E2056" t="n">
        <x:f>'Raw_Data'!E2056</x:f>
        <x:v>24</x:v>
      </x:c>
      <x:c r="F2056" t="str">
        <x:f>PROPER(TRIM('Raw_Data'!F2056))</x:f>
        <x:v>Gold</x:v>
      </x:c>
      <x:c r="G2056" t="str">
        <x:f>PROPER(TRIM('Raw_Data'!G2056))</x:f>
        <x:v>Digital</x:v>
      </x:c>
      <x:c r="H2056" s="60" t="n">
        <x:f>'Raw_Data'!H2056</x:f>
        <x:v>11281</x:v>
      </x:c>
      <x:c r="I2056" s="60" t="n">
        <x:f>'Raw_Data'!I2056</x:f>
        <x:v>1288.47</x:v>
      </x:c>
      <x:c r="J2056" s="32" t="n">
        <x:f>'Raw_Data'!J2056</x:f>
        <x:v>0.448</x:v>
      </x:c>
      <x:c r="K2056" s="32" t="n">
        <x:f>'Raw_Data'!K2056</x:f>
        <x:v>0.622</x:v>
      </x:c>
      <x:c r="L2056" t="n">
        <x:f>'Raw_Data'!L2056</x:f>
        <x:v>0</x:v>
      </x:c>
      <x:c r="M2056" t="n">
        <x:f>IF('Raw_Data'!M2056="",Assumptions!$B$15,'Raw_Data'!M2056)</x:f>
        <x:v>7</x:v>
      </x:c>
      <x:c r="N2056" s="32" t="n">
        <x:f>'Raw_Data'!N2056</x:f>
        <x:v>0.099</x:v>
      </x:c>
      <x:c r="O2056" t="str">
        <x:f>IF(OR(D2056&lt;620,L2056&gt;=2,J2056&gt;0.9),"High",IF(OR(D2056&lt;700,L2056=1,J2056&gt;0.75),"Medium","Low"))</x:f>
        <x:v>Medium</x:v>
      </x:c>
      <x:c r="P2056" s="30" t="n">
        <x:f>XLOOKUP(F2056,Assumptions!$A$4:$A$6,Assumptions!$B$4:$B$6)</x:f>
        <x:v>95</x:v>
      </x:c>
      <x:c r="Q2056" s="32" t="n">
        <x:f>XLOOKUP(F2056,Assumptions!$A$4:$A$6,Assumptions!$C$4:$C$6)</x:f>
        <x:v>0.219</x:v>
      </x:c>
      <x:c r="R2056" s="32" t="n">
        <x:f>XLOOKUP(F2056,Assumptions!$A$4:$A$6,Assumptions!$D$4:$D$6)</x:f>
        <x:v>0.016</x:v>
      </x:c>
      <x:c r="S2056" s="32" t="n">
        <x:f>XLOOKUP(F2056,Assumptions!$A$4:$A$6,Assumptions!$E$4:$E$6)</x:f>
        <x:v>0.01</x:v>
      </x:c>
      <x:c r="T2056" s="32" t="n">
        <x:f>XLOOKUP(O2056,Assumptions!$H$4:$H$6,Assumptions!$I$4:$I$6)</x:f>
        <x:v>0.012</x:v>
      </x:c>
      <x:c r="U2056" s="30" t="n">
        <x:f>XLOOKUP(F2056,Assumptions!$A$4:$A$6,Assumptions!$F$4:$F$6)</x:f>
        <x:v>90</x:v>
      </x:c>
      <x:c r="V2056" s="60" t="n">
        <x:f>I2056*12</x:f>
        <x:v>15461.64</x:v>
      </x:c>
      <x:c r="W2056" s="60" t="n">
        <x:f>H2056*J2056*(1-K2056)*Q2056</x:f>
        <x:v>418.370956416</x:v>
      </x:c>
      <x:c r="X2056" s="60" t="n">
        <x:f>V2056*R2056</x:f>
        <x:v>247.38624</x:v>
      </x:c>
      <x:c r="Y2056" s="60" t="n">
        <x:f>V2056*S2056</x:f>
        <x:v>154.6164</x:v>
      </x:c>
      <x:c r="Z2056" s="60" t="n">
        <x:f>H2056*J2056*T2056</x:f>
        <x:v>60.646656</x:v>
      </x:c>
      <x:c r="AA2056" s="60" t="n">
        <x:f>P2056+W2056+X2056-Y2056-Z2056-U2056</x:f>
        <x:v>455.49414041599994</x:v>
      </x:c>
      <x:c r="AB2056" s="32" t="n">
        <x:f>IFERROR(AA2056/(P2056+W2056+X2056),0)</x:f>
        <x:v>0.5987378661179631</x:v>
      </x:c>
      <x:c r="AC2056" t="n">
        <x:f>IF(O2056="High",0,IF(I2056&gt;=1800,3,IF(I2056&gt;=900,2,1))+IF(K2056&gt;=0.9,2,IF(K2056&gt;=0.75,1,0))+IF(J2056&lt;=0.7,2,IF(J2056&lt;=0.85,1,0))+IF(M2056&gt;=8,1,0))</x:f>
        <x:v>4</x:v>
      </x:c>
      <x:c r="AD2056" t="str">
        <x:f>IF(AND(O2056&lt;&gt;"High",AC2056&gt;=Assumptions!$B$10,AA2056&gt;0),"Priority Growth",IF(AND(O2056="Low",AA2056&gt;0),"Maintain","Watch"))</x:f>
        <x:v>Watch</x:v>
      </x:c>
      <x:c r="AE2056" s="60" t="n">
        <x:f>MAX(AA2056,0)*N2056</x:f>
        <x:v>45.093919901183995</x:v>
      </x:c>
      <x:c r="AF2056" t="str">
        <x:f>IF(AND(AA2056&gt;=Assumptions!$B$11,O2056&lt;&gt;"High",OR(N2056&gt;=Assumptions!$B$12,M2056&lt;=6)),"High","Standard")</x:f>
        <x:v>Standard</x:v>
      </x:c>
    </x:row>
    <x:row r="2057">
      <x:c r="A2057" t="str">
        <x:f>'Raw_Data'!A2057</x:f>
        <x:v>C02056</x:v>
      </x:c>
      <x:c r="B2057" t="n">
        <x:f>'Raw_Data'!B2057</x:f>
        <x:v>21</x:v>
      </x:c>
      <x:c r="C2057" s="30" t="n">
        <x:f>'Raw_Data'!C2057</x:f>
        <x:v>46514</x:v>
      </x:c>
      <x:c r="D2057" t="n">
        <x:f>'Raw_Data'!D2057</x:f>
        <x:v>766</x:v>
      </x:c>
      <x:c r="E2057" t="n">
        <x:f>'Raw_Data'!E2057</x:f>
        <x:v>120</x:v>
      </x:c>
      <x:c r="F2057" t="str">
        <x:f>PROPER(TRIM('Raw_Data'!F2057))</x:f>
        <x:v>Gold</x:v>
      </x:c>
      <x:c r="G2057" t="str">
        <x:f>PROPER(TRIM('Raw_Data'!G2057))</x:f>
        <x:v>Direct Mail</x:v>
      </x:c>
      <x:c r="H2057" s="60" t="n">
        <x:f>'Raw_Data'!H2057</x:f>
        <x:v>9134</x:v>
      </x:c>
      <x:c r="I2057" s="60" t="n">
        <x:f>'Raw_Data'!I2057</x:f>
        <x:v>525.28</x:v>
      </x:c>
      <x:c r="J2057" s="32" t="n">
        <x:f>'Raw_Data'!J2057</x:f>
        <x:v>0.427</x:v>
      </x:c>
      <x:c r="K2057" s="32" t="n">
        <x:f>'Raw_Data'!K2057</x:f>
        <x:v>0.996</x:v>
      </x:c>
      <x:c r="L2057" t="n">
        <x:f>'Raw_Data'!L2057</x:f>
        <x:v>0</x:v>
      </x:c>
      <x:c r="M2057" t="n">
        <x:f>IF('Raw_Data'!M2057="",Assumptions!$B$15,'Raw_Data'!M2057)</x:f>
        <x:v>7</x:v>
      </x:c>
      <x:c r="N2057" s="32" t="n">
        <x:f>'Raw_Data'!N2057</x:f>
        <x:v>0.221</x:v>
      </x:c>
      <x:c r="O2057" t="str">
        <x:f>IF(OR(D2057&lt;620,L2057&gt;=2,J2057&gt;0.9),"High",IF(OR(D2057&lt;700,L2057=1,J2057&gt;0.75),"Medium","Low"))</x:f>
        <x:v>Low</x:v>
      </x:c>
      <x:c r="P2057" s="30" t="n">
        <x:f>XLOOKUP(F2057,Assumptions!$A$4:$A$6,Assumptions!$B$4:$B$6)</x:f>
        <x:v>95</x:v>
      </x:c>
      <x:c r="Q2057" s="32" t="n">
        <x:f>XLOOKUP(F2057,Assumptions!$A$4:$A$6,Assumptions!$C$4:$C$6)</x:f>
        <x:v>0.219</x:v>
      </x:c>
      <x:c r="R2057" s="32" t="n">
        <x:f>XLOOKUP(F2057,Assumptions!$A$4:$A$6,Assumptions!$D$4:$D$6)</x:f>
        <x:v>0.016</x:v>
      </x:c>
      <x:c r="S2057" s="32" t="n">
        <x:f>XLOOKUP(F2057,Assumptions!$A$4:$A$6,Assumptions!$E$4:$E$6)</x:f>
        <x:v>0.01</x:v>
      </x:c>
      <x:c r="T2057" s="32" t="n">
        <x:f>XLOOKUP(O2057,Assumptions!$H$4:$H$6,Assumptions!$I$4:$I$6)</x:f>
        <x:v>0.0035</x:v>
      </x:c>
      <x:c r="U2057" s="30" t="n">
        <x:f>XLOOKUP(F2057,Assumptions!$A$4:$A$6,Assumptions!$F$4:$F$6)</x:f>
        <x:v>90</x:v>
      </x:c>
      <x:c r="V2057" s="60" t="n">
        <x:f>I2057*12</x:f>
        <x:v>6303.36</x:v>
      </x:c>
      <x:c r="W2057" s="60" t="n">
        <x:f>H2057*J2057*(1-K2057)*Q2057</x:f>
        <x:v>3.416590968000003</x:v>
      </x:c>
      <x:c r="X2057" s="60" t="n">
        <x:f>V2057*R2057</x:f>
        <x:v>100.85376</x:v>
      </x:c>
      <x:c r="Y2057" s="60" t="n">
        <x:f>V2057*S2057</x:f>
        <x:v>63.0336</x:v>
      </x:c>
      <x:c r="Z2057" s="60" t="n">
        <x:f>H2057*J2057*T2057</x:f>
        <x:v>13.650763</x:v>
      </x:c>
      <x:c r="AA2057" s="60" t="n">
        <x:f>P2057+W2057+X2057-Y2057-Z2057-U2057</x:f>
        <x:v>32.585987968</x:v>
      </x:c>
      <x:c r="AB2057" s="32" t="n">
        <x:f>IFERROR(AA2057/(P2057+W2057+X2057),0)</x:f>
        <x:v>0.16352652469224008</x:v>
      </x:c>
      <x:c r="AC2057" t="n">
        <x:f>IF(O2057="High",0,IF(I2057&gt;=1800,3,IF(I2057&gt;=900,2,1))+IF(K2057&gt;=0.9,2,IF(K2057&gt;=0.75,1,0))+IF(J2057&lt;=0.7,2,IF(J2057&lt;=0.85,1,0))+IF(M2057&gt;=8,1,0))</x:f>
        <x:v>5</x:v>
      </x:c>
      <x:c r="AD2057" t="str">
        <x:f>IF(AND(O2057&lt;&gt;"High",AC2057&gt;=Assumptions!$B$10,AA2057&gt;0),"Priority Growth",IF(AND(O2057="Low",AA2057&gt;0),"Maintain","Watch"))</x:f>
        <x:v>Maintain</x:v>
      </x:c>
      <x:c r="AE2057" s="60" t="n">
        <x:f>MAX(AA2057,0)*N2057</x:f>
        <x:v>7.201503340927999</x:v>
      </x:c>
      <x:c r="AF2057" t="str">
        <x:f>IF(AND(AA2057&gt;=Assumptions!$B$11,O2057&lt;&gt;"High",OR(N2057&gt;=Assumptions!$B$12,M2057&lt;=6)),"High","Standard")</x:f>
        <x:v>Standard</x:v>
      </x:c>
    </x:row>
    <x:row r="2058">
      <x:c r="A2058" t="str">
        <x:f>'Raw_Data'!A2058</x:f>
        <x:v>C02057</x:v>
      </x:c>
      <x:c r="B2058" t="n">
        <x:f>'Raw_Data'!B2058</x:f>
        <x:v>21</x:v>
      </x:c>
      <x:c r="C2058" s="30" t="n">
        <x:f>'Raw_Data'!C2058</x:f>
        <x:v>42827</x:v>
      </x:c>
      <x:c r="D2058" t="n">
        <x:f>'Raw_Data'!D2058</x:f>
        <x:v>655</x:v>
      </x:c>
      <x:c r="E2058" t="n">
        <x:f>'Raw_Data'!E2058</x:f>
        <x:v>21</x:v>
      </x:c>
      <x:c r="F2058" t="str">
        <x:f>PROPER(TRIM('Raw_Data'!F2058))</x:f>
        <x:v>Classic</x:v>
      </x:c>
      <x:c r="G2058" t="str">
        <x:f>PROPER(TRIM('Raw_Data'!G2058))</x:f>
        <x:v>Direct Mail</x:v>
      </x:c>
      <x:c r="H2058" s="60" t="n">
        <x:f>'Raw_Data'!H2058</x:f>
        <x:v>4534</x:v>
      </x:c>
      <x:c r="I2058" s="60" t="n">
        <x:f>'Raw_Data'!I2058</x:f>
        <x:v>296.7</x:v>
      </x:c>
      <x:c r="J2058" s="32" t="n">
        <x:f>'Raw_Data'!J2058</x:f>
        <x:v>0.535</x:v>
      </x:c>
      <x:c r="K2058" s="32" t="n">
        <x:f>'Raw_Data'!K2058</x:f>
        <x:v>0.85</x:v>
      </x:c>
      <x:c r="L2058" t="n">
        <x:f>'Raw_Data'!L2058</x:f>
        <x:v>0</x:v>
      </x:c>
      <x:c r="M2058" t="n">
        <x:f>IF('Raw_Data'!M2058="",Assumptions!$B$15,'Raw_Data'!M2058)</x:f>
        <x:v>8</x:v>
      </x:c>
      <x:c r="N2058" s="32" t="n">
        <x:f>'Raw_Data'!N2058</x:f>
        <x:v>0.069</x:v>
      </x:c>
      <x:c r="O2058" t="str">
        <x:f>IF(OR(D2058&lt;620,L2058&gt;=2,J2058&gt;0.9),"High",IF(OR(D2058&lt;700,L2058=1,J2058&gt;0.75),"Medium","Low"))</x:f>
        <x:v>Medium</x:v>
      </x:c>
      <x:c r="P2058" s="30" t="n">
        <x:f>XLOOKUP(F2058,Assumptions!$A$4:$A$6,Assumptions!$B$4:$B$6)</x:f>
        <x:v>0</x:v>
      </x:c>
      <x:c r="Q2058" s="32" t="n">
        <x:f>XLOOKUP(F2058,Assumptions!$A$4:$A$6,Assumptions!$C$4:$C$6)</x:f>
        <x:v>0.229</x:v>
      </x:c>
      <x:c r="R2058" s="32" t="n">
        <x:f>XLOOKUP(F2058,Assumptions!$A$4:$A$6,Assumptions!$D$4:$D$6)</x:f>
        <x:v>0.015</x:v>
      </x:c>
      <x:c r="S2058" s="32" t="n">
        <x:f>XLOOKUP(F2058,Assumptions!$A$4:$A$6,Assumptions!$E$4:$E$6)</x:f>
        <x:v>0.0075</x:v>
      </x:c>
      <x:c r="T2058" s="32" t="n">
        <x:f>XLOOKUP(O2058,Assumptions!$H$4:$H$6,Assumptions!$I$4:$I$6)</x:f>
        <x:v>0.012</x:v>
      </x:c>
      <x:c r="U2058" s="30" t="n">
        <x:f>XLOOKUP(F2058,Assumptions!$A$4:$A$6,Assumptions!$F$4:$F$6)</x:f>
        <x:v>60</x:v>
      </x:c>
      <x:c r="V2058" s="60" t="n">
        <x:f>I2058*12</x:f>
        <x:v>3560.3999999999996</x:v>
      </x:c>
      <x:c r="W2058" s="60" t="n">
        <x:f>H2058*J2058*(1-K2058)*Q2058</x:f>
        <x:v>83.32245150000001</x:v>
      </x:c>
      <x:c r="X2058" s="60" t="n">
        <x:f>V2058*R2058</x:f>
        <x:v>53.40599999999999</x:v>
      </x:c>
      <x:c r="Y2058" s="60" t="n">
        <x:f>V2058*S2058</x:f>
        <x:v>26.702999999999996</x:v>
      </x:c>
      <x:c r="Z2058" s="60" t="n">
        <x:f>H2058*J2058*T2058</x:f>
        <x:v>29.10828</x:v>
      </x:c>
      <x:c r="AA2058" s="60" t="n">
        <x:f>P2058+W2058+X2058-Y2058-Z2058-U2058</x:f>
        <x:v>20.917171499999995</x:v>
      </x:c>
      <x:c r="AB2058" s="32" t="n">
        <x:f>IFERROR(AA2058/(P2058+W2058+X2058),0)</x:f>
        <x:v>0.15298331305975474</x:v>
      </x:c>
      <x:c r="AC2058" t="n">
        <x:f>IF(O2058="High",0,IF(I2058&gt;=1800,3,IF(I2058&gt;=900,2,1))+IF(K2058&gt;=0.9,2,IF(K2058&gt;=0.75,1,0))+IF(J2058&lt;=0.7,2,IF(J2058&lt;=0.85,1,0))+IF(M2058&gt;=8,1,0))</x:f>
        <x:v>5</x:v>
      </x:c>
      <x:c r="AD2058" t="str">
        <x:f>IF(AND(O2058&lt;&gt;"High",AC2058&gt;=Assumptions!$B$10,AA2058&gt;0),"Priority Growth",IF(AND(O2058="Low",AA2058&gt;0),"Maintain","Watch"))</x:f>
        <x:v>Watch</x:v>
      </x:c>
      <x:c r="AE2058" s="60" t="n">
        <x:f>MAX(AA2058,0)*N2058</x:f>
        <x:v>1.4432848334999997</x:v>
      </x:c>
      <x:c r="AF2058" t="str">
        <x:f>IF(AND(AA2058&gt;=Assumptions!$B$11,O2058&lt;&gt;"High",OR(N2058&gt;=Assumptions!$B$12,M2058&lt;=6)),"High","Standard")</x:f>
        <x:v>Standard</x:v>
      </x:c>
    </x:row>
    <x:row r="2059">
      <x:c r="A2059" t="str">
        <x:f>'Raw_Data'!A2059</x:f>
        <x:v>C02058</x:v>
      </x:c>
      <x:c r="B2059" t="n">
        <x:f>'Raw_Data'!B2059</x:f>
        <x:v>29</x:v>
      </x:c>
      <x:c r="C2059" s="30" t="n">
        <x:f>'Raw_Data'!C2059</x:f>
        <x:v>114824</x:v>
      </x:c>
      <x:c r="D2059" t="n">
        <x:f>'Raw_Data'!D2059</x:f>
        <x:v>619</x:v>
      </x:c>
      <x:c r="E2059" t="n">
        <x:f>'Raw_Data'!E2059</x:f>
        <x:v>45</x:v>
      </x:c>
      <x:c r="F2059" t="str">
        <x:f>PROPER(TRIM('Raw_Data'!F2059))</x:f>
        <x:v>Gold</x:v>
      </x:c>
      <x:c r="G2059" t="str">
        <x:f>PROPER(TRIM('Raw_Data'!G2059))</x:f>
        <x:v>Partner</x:v>
      </x:c>
      <x:c r="H2059" s="60" t="n">
        <x:f>'Raw_Data'!H2059</x:f>
        <x:v>14309</x:v>
      </x:c>
      <x:c r="I2059" s="60" t="n">
        <x:f>'Raw_Data'!I2059</x:f>
        <x:v>1643.47</x:v>
      </x:c>
      <x:c r="J2059" s="32" t="n">
        <x:f>'Raw_Data'!J2059</x:f>
        <x:v>0.444</x:v>
      </x:c>
      <x:c r="K2059" s="32" t="n">
        <x:f>'Raw_Data'!K2059</x:f>
        <x:v>0.7</x:v>
      </x:c>
      <x:c r="L2059" t="n">
        <x:f>'Raw_Data'!L2059</x:f>
        <x:v>0</x:v>
      </x:c>
      <x:c r="M2059" t="n">
        <x:f>IF('Raw_Data'!M2059="",Assumptions!$B$15,'Raw_Data'!M2059)</x:f>
        <x:v>6</x:v>
      </x:c>
      <x:c r="N2059" s="32" t="n">
        <x:f>'Raw_Data'!N2059</x:f>
        <x:v>0.15</x:v>
      </x:c>
      <x:c r="O2059" t="str">
        <x:f>IF(OR(D2059&lt;620,L2059&gt;=2,J2059&gt;0.9),"High",IF(OR(D2059&lt;700,L2059=1,J2059&gt;0.75),"Medium","Low"))</x:f>
        <x:v>High</x:v>
      </x:c>
      <x:c r="P2059" s="30" t="n">
        <x:f>XLOOKUP(F2059,Assumptions!$A$4:$A$6,Assumptions!$B$4:$B$6)</x:f>
        <x:v>95</x:v>
      </x:c>
      <x:c r="Q2059" s="32" t="n">
        <x:f>XLOOKUP(F2059,Assumptions!$A$4:$A$6,Assumptions!$C$4:$C$6)</x:f>
        <x:v>0.219</x:v>
      </x:c>
      <x:c r="R2059" s="32" t="n">
        <x:f>XLOOKUP(F2059,Assumptions!$A$4:$A$6,Assumptions!$D$4:$D$6)</x:f>
        <x:v>0.016</x:v>
      </x:c>
      <x:c r="S2059" s="32" t="n">
        <x:f>XLOOKUP(F2059,Assumptions!$A$4:$A$6,Assumptions!$E$4:$E$6)</x:f>
        <x:v>0.01</x:v>
      </x:c>
      <x:c r="T2059" s="32" t="n">
        <x:f>XLOOKUP(O2059,Assumptions!$H$4:$H$6,Assumptions!$I$4:$I$6)</x:f>
        <x:v>0.045</x:v>
      </x:c>
      <x:c r="U2059" s="30" t="n">
        <x:f>XLOOKUP(F2059,Assumptions!$A$4:$A$6,Assumptions!$F$4:$F$6)</x:f>
        <x:v>90</x:v>
      </x:c>
      <x:c r="V2059" s="60" t="n">
        <x:f>I2059*12</x:f>
        <x:v>19721.64</x:v>
      </x:c>
      <x:c r="W2059" s="60" t="n">
        <x:f>H2059*J2059*(1-K2059)*Q2059</x:f>
        <x:v>417.4049772000001</x:v>
      </x:c>
      <x:c r="X2059" s="60" t="n">
        <x:f>V2059*R2059</x:f>
        <x:v>315.54624</x:v>
      </x:c>
      <x:c r="Y2059" s="60" t="n">
        <x:f>V2059*S2059</x:f>
        <x:v>197.2164</x:v>
      </x:c>
      <x:c r="Z2059" s="60" t="n">
        <x:f>H2059*J2059*T2059</x:f>
        <x:v>285.89382</x:v>
      </x:c>
      <x:c r="AA2059" s="60" t="n">
        <x:f>P2059+W2059+X2059-Y2059-Z2059-U2059</x:f>
        <x:v>254.84099720000006</x:v>
      </x:c>
      <x:c r="AB2059" s="32" t="n">
        <x:f>IFERROR(AA2059/(P2059+W2059+X2059),0)</x:f>
        <x:v>0.30779711643136654</x:v>
      </x:c>
      <x:c r="AC2059" t="n">
        <x:f>IF(O2059="High",0,IF(I2059&gt;=1800,3,IF(I2059&gt;=900,2,1))+IF(K2059&gt;=0.9,2,IF(K2059&gt;=0.75,1,0))+IF(J2059&lt;=0.7,2,IF(J2059&lt;=0.85,1,0))+IF(M2059&gt;=8,1,0))</x:f>
        <x:v>0</x:v>
      </x:c>
      <x:c r="AD2059" t="str">
        <x:f>IF(AND(O2059&lt;&gt;"High",AC2059&gt;=Assumptions!$B$10,AA2059&gt;0),"Priority Growth",IF(AND(O2059="Low",AA2059&gt;0),"Maintain","Watch"))</x:f>
        <x:v>Watch</x:v>
      </x:c>
      <x:c r="AE2059" s="60" t="n">
        <x:f>MAX(AA2059,0)*N2059</x:f>
        <x:v>38.226149580000005</x:v>
      </x:c>
      <x:c r="AF2059" t="str">
        <x:f>IF(AND(AA2059&gt;=Assumptions!$B$11,O2059&lt;&gt;"High",OR(N2059&gt;=Assumptions!$B$12,M2059&lt;=6)),"High","Standard")</x:f>
        <x:v>Standard</x:v>
      </x:c>
    </x:row>
    <x:row r="2060">
      <x:c r="A2060" t="str">
        <x:f>'Raw_Data'!A2060</x:f>
        <x:v>C02059</x:v>
      </x:c>
      <x:c r="B2060" t="n">
        <x:f>'Raw_Data'!B2060</x:f>
        <x:v>47</x:v>
      </x:c>
      <x:c r="C2060" s="30" t="n">
        <x:f>'Raw_Data'!C2060</x:f>
        <x:v>33964</x:v>
      </x:c>
      <x:c r="D2060" t="n">
        <x:f>'Raw_Data'!D2060</x:f>
        <x:v>655</x:v>
      </x:c>
      <x:c r="E2060" t="n">
        <x:f>'Raw_Data'!E2060</x:f>
        <x:v>49</x:v>
      </x:c>
      <x:c r="F2060" t="str">
        <x:f>PROPER(TRIM('Raw_Data'!F2060))</x:f>
        <x:v>Classic</x:v>
      </x:c>
      <x:c r="G2060" t="str">
        <x:f>PROPER(TRIM('Raw_Data'!G2060))</x:f>
        <x:v>Partner</x:v>
      </x:c>
      <x:c r="H2060" s="60" t="n">
        <x:f>'Raw_Data'!H2060</x:f>
        <x:v>6617</x:v>
      </x:c>
      <x:c r="I2060" s="60" t="n">
        <x:f>'Raw_Data'!I2060</x:f>
        <x:v>379.47</x:v>
      </x:c>
      <x:c r="J2060" s="32" t="n">
        <x:f>'Raw_Data'!J2060</x:f>
        <x:v>0.443</x:v>
      </x:c>
      <x:c r="K2060" s="32" t="n">
        <x:f>'Raw_Data'!K2060</x:f>
        <x:v>0.625</x:v>
      </x:c>
      <x:c r="L2060" t="n">
        <x:f>'Raw_Data'!L2060</x:f>
        <x:v>0</x:v>
      </x:c>
      <x:c r="M2060" t="n">
        <x:f>IF('Raw_Data'!M2060="",Assumptions!$B$15,'Raw_Data'!M2060)</x:f>
        <x:v>6</x:v>
      </x:c>
      <x:c r="N2060" s="32" t="n">
        <x:f>'Raw_Data'!N2060</x:f>
        <x:v>0.166</x:v>
      </x:c>
      <x:c r="O2060" t="str">
        <x:f>IF(OR(D2060&lt;620,L2060&gt;=2,J2060&gt;0.9),"High",IF(OR(D2060&lt;700,L2060=1,J2060&gt;0.75),"Medium","Low"))</x:f>
        <x:v>Medium</x:v>
      </x:c>
      <x:c r="P2060" s="30" t="n">
        <x:f>XLOOKUP(F2060,Assumptions!$A$4:$A$6,Assumptions!$B$4:$B$6)</x:f>
        <x:v>0</x:v>
      </x:c>
      <x:c r="Q2060" s="32" t="n">
        <x:f>XLOOKUP(F2060,Assumptions!$A$4:$A$6,Assumptions!$C$4:$C$6)</x:f>
        <x:v>0.229</x:v>
      </x:c>
      <x:c r="R2060" s="32" t="n">
        <x:f>XLOOKUP(F2060,Assumptions!$A$4:$A$6,Assumptions!$D$4:$D$6)</x:f>
        <x:v>0.015</x:v>
      </x:c>
      <x:c r="S2060" s="32" t="n">
        <x:f>XLOOKUP(F2060,Assumptions!$A$4:$A$6,Assumptions!$E$4:$E$6)</x:f>
        <x:v>0.0075</x:v>
      </x:c>
      <x:c r="T2060" s="32" t="n">
        <x:f>XLOOKUP(O2060,Assumptions!$H$4:$H$6,Assumptions!$I$4:$I$6)</x:f>
        <x:v>0.012</x:v>
      </x:c>
      <x:c r="U2060" s="30" t="n">
        <x:f>XLOOKUP(F2060,Assumptions!$A$4:$A$6,Assumptions!$F$4:$F$6)</x:f>
        <x:v>60</x:v>
      </x:c>
      <x:c r="V2060" s="60" t="n">
        <x:f>I2060*12</x:f>
        <x:v>4553.64</x:v>
      </x:c>
      <x:c r="W2060" s="60" t="n">
        <x:f>H2060*J2060*(1-K2060)*Q2060</x:f>
        <x:v>251.728049625</x:v>
      </x:c>
      <x:c r="X2060" s="60" t="n">
        <x:f>V2060*R2060</x:f>
        <x:v>68.30460000000001</x:v>
      </x:c>
      <x:c r="Y2060" s="60" t="n">
        <x:f>V2060*S2060</x:f>
        <x:v>34.152300000000004</x:v>
      </x:c>
      <x:c r="Z2060" s="60" t="n">
        <x:f>H2060*J2060*T2060</x:f>
        <x:v>35.175972</x:v>
      </x:c>
      <x:c r="AA2060" s="60" t="n">
        <x:f>P2060+W2060+X2060-Y2060-Z2060-U2060</x:f>
        <x:v>190.704377625</x:v>
      </x:c>
      <x:c r="AB2060" s="32" t="n">
        <x:f>IFERROR(AA2060/(P2060+W2060+X2060),0)</x:f>
        <x:v>0.5958903813359633</x:v>
      </x:c>
      <x:c r="AC2060" t="n">
        <x:f>IF(O2060="High",0,IF(I2060&gt;=1800,3,IF(I2060&gt;=900,2,1))+IF(K2060&gt;=0.9,2,IF(K2060&gt;=0.75,1,0))+IF(J2060&lt;=0.7,2,IF(J2060&lt;=0.85,1,0))+IF(M2060&gt;=8,1,0))</x:f>
        <x:v>3</x:v>
      </x:c>
      <x:c r="AD2060" t="str">
        <x:f>IF(AND(O2060&lt;&gt;"High",AC2060&gt;=Assumptions!$B$10,AA2060&gt;0),"Priority Growth",IF(AND(O2060="Low",AA2060&gt;0),"Maintain","Watch"))</x:f>
        <x:v>Watch</x:v>
      </x:c>
      <x:c r="AE2060" s="60" t="n">
        <x:f>MAX(AA2060,0)*N2060</x:f>
        <x:v>31.65692668575</x:v>
      </x:c>
      <x:c r="AF2060" t="str">
        <x:f>IF(AND(AA2060&gt;=Assumptions!$B$11,O2060&lt;&gt;"High",OR(N2060&gt;=Assumptions!$B$12,M2060&lt;=6)),"High","Standard")</x:f>
        <x:v>Standard</x:v>
      </x:c>
    </x:row>
    <x:row r="2061">
      <x:c r="A2061" t="str">
        <x:f>'Raw_Data'!A2061</x:f>
        <x:v>C02060</x:v>
      </x:c>
      <x:c r="B2061" t="n">
        <x:f>'Raw_Data'!B2061</x:f>
        <x:v>43</x:v>
      </x:c>
      <x:c r="C2061" s="30" t="n">
        <x:f>'Raw_Data'!C2061</x:f>
        <x:v>46384</x:v>
      </x:c>
      <x:c r="D2061" t="n">
        <x:f>'Raw_Data'!D2061</x:f>
        <x:v>721</x:v>
      </x:c>
      <x:c r="E2061" t="n">
        <x:f>'Raw_Data'!E2061</x:f>
        <x:v>18</x:v>
      </x:c>
      <x:c r="F2061" t="str">
        <x:f>PROPER(TRIM('Raw_Data'!F2061))</x:f>
        <x:v>Gold</x:v>
      </x:c>
      <x:c r="G2061" t="str">
        <x:f>PROPER(TRIM('Raw_Data'!G2061))</x:f>
        <x:v>Branch</x:v>
      </x:c>
      <x:c r="H2061" s="60" t="n">
        <x:f>'Raw_Data'!H2061</x:f>
        <x:v>8997</x:v>
      </x:c>
      <x:c r="I2061" s="60" t="n">
        <x:f>'Raw_Data'!I2061</x:f>
        <x:v>756.17</x:v>
      </x:c>
      <x:c r="J2061" s="32" t="n">
        <x:f>'Raw_Data'!J2061</x:f>
        <x:v>0.485</x:v>
      </x:c>
      <x:c r="K2061" s="32" t="n">
        <x:f>'Raw_Data'!K2061</x:f>
        <x:v>0.841</x:v>
      </x:c>
      <x:c r="L2061" t="n">
        <x:f>'Raw_Data'!L2061</x:f>
        <x:v>0</x:v>
      </x:c>
      <x:c r="M2061" t="n">
        <x:f>IF('Raw_Data'!M2061="",Assumptions!$B$15,'Raw_Data'!M2061)</x:f>
        <x:v>6</x:v>
      </x:c>
      <x:c r="N2061" s="32" t="n">
        <x:f>'Raw_Data'!N2061</x:f>
        <x:v>0.229</x:v>
      </x:c>
      <x:c r="O2061" t="str">
        <x:f>IF(OR(D2061&lt;620,L2061&gt;=2,J2061&gt;0.9),"High",IF(OR(D2061&lt;700,L2061=1,J2061&gt;0.75),"Medium","Low"))</x:f>
        <x:v>Low</x:v>
      </x:c>
      <x:c r="P2061" s="30" t="n">
        <x:f>XLOOKUP(F2061,Assumptions!$A$4:$A$6,Assumptions!$B$4:$B$6)</x:f>
        <x:v>95</x:v>
      </x:c>
      <x:c r="Q2061" s="32" t="n">
        <x:f>XLOOKUP(F2061,Assumptions!$A$4:$A$6,Assumptions!$C$4:$C$6)</x:f>
        <x:v>0.219</x:v>
      </x:c>
      <x:c r="R2061" s="32" t="n">
        <x:f>XLOOKUP(F2061,Assumptions!$A$4:$A$6,Assumptions!$D$4:$D$6)</x:f>
        <x:v>0.016</x:v>
      </x:c>
      <x:c r="S2061" s="32" t="n">
        <x:f>XLOOKUP(F2061,Assumptions!$A$4:$A$6,Assumptions!$E$4:$E$6)</x:f>
        <x:v>0.01</x:v>
      </x:c>
      <x:c r="T2061" s="32" t="n">
        <x:f>XLOOKUP(O2061,Assumptions!$H$4:$H$6,Assumptions!$I$4:$I$6)</x:f>
        <x:v>0.0035</x:v>
      </x:c>
      <x:c r="U2061" s="30" t="n">
        <x:f>XLOOKUP(F2061,Assumptions!$A$4:$A$6,Assumptions!$F$4:$F$6)</x:f>
        <x:v>90</x:v>
      </x:c>
      <x:c r="V2061" s="60" t="n">
        <x:f>I2061*12</x:f>
        <x:v>9074.039999999999</x:v>
      </x:c>
      <x:c r="W2061" s="60" t="n">
        <x:f>H2061*J2061*(1-K2061)*Q2061</x:f>
        <x:v>151.94300044500002</x:v>
      </x:c>
      <x:c r="X2061" s="60" t="n">
        <x:f>V2061*R2061</x:f>
        <x:v>145.18464</x:v>
      </x:c>
      <x:c r="Y2061" s="60" t="n">
        <x:f>V2061*S2061</x:f>
        <x:v>90.7404</x:v>
      </x:c>
      <x:c r="Z2061" s="60" t="n">
        <x:f>H2061*J2061*T2061</x:f>
        <x:v>15.2724075</x:v>
      </x:c>
      <x:c r="AA2061" s="60" t="n">
        <x:f>P2061+W2061+X2061-Y2061-Z2061-U2061</x:f>
        <x:v>196.114832945</x:v>
      </x:c>
      <x:c r="AB2061" s="32" t="n">
        <x:f>IFERROR(AA2061/(P2061+W2061+X2061),0)</x:f>
        <x:v>0.5001300921364332</x:v>
      </x:c>
      <x:c r="AC2061" t="n">
        <x:f>IF(O2061="High",0,IF(I2061&gt;=1800,3,IF(I2061&gt;=900,2,1))+IF(K2061&gt;=0.9,2,IF(K2061&gt;=0.75,1,0))+IF(J2061&lt;=0.7,2,IF(J2061&lt;=0.85,1,0))+IF(M2061&gt;=8,1,0))</x:f>
        <x:v>4</x:v>
      </x:c>
      <x:c r="AD2061" t="str">
        <x:f>IF(AND(O2061&lt;&gt;"High",AC2061&gt;=Assumptions!$B$10,AA2061&gt;0),"Priority Growth",IF(AND(O2061="Low",AA2061&gt;0),"Maintain","Watch"))</x:f>
        <x:v>Maintain</x:v>
      </x:c>
      <x:c r="AE2061" s="60" t="n">
        <x:f>MAX(AA2061,0)*N2061</x:f>
        <x:v>44.910296744405</x:v>
      </x:c>
      <x:c r="AF2061" t="str">
        <x:f>IF(AND(AA2061&gt;=Assumptions!$B$11,O2061&lt;&gt;"High",OR(N2061&gt;=Assumptions!$B$12,M2061&lt;=6)),"High","Standard")</x:f>
        <x:v>Standard</x:v>
      </x:c>
    </x:row>
    <x:row r="2062">
      <x:c r="A2062" t="str">
        <x:f>'Raw_Data'!A2062</x:f>
        <x:v>C02061</x:v>
      </x:c>
      <x:c r="B2062" t="n">
        <x:f>'Raw_Data'!B2062</x:f>
        <x:v>44</x:v>
      </x:c>
      <x:c r="C2062" s="30" t="n">
        <x:f>'Raw_Data'!C2062</x:f>
        <x:v>91215</x:v>
      </x:c>
      <x:c r="D2062" t="n">
        <x:f>'Raw_Data'!D2062</x:f>
        <x:v>689</x:v>
      </x:c>
      <x:c r="E2062" t="n">
        <x:f>'Raw_Data'!E2062</x:f>
        <x:v>79</x:v>
      </x:c>
      <x:c r="F2062" t="str">
        <x:f>PROPER(TRIM('Raw_Data'!F2062))</x:f>
        <x:v>Gold</x:v>
      </x:c>
      <x:c r="G2062" t="str">
        <x:f>PROPER(TRIM('Raw_Data'!G2062))</x:f>
        <x:v>Partner</x:v>
      </x:c>
      <x:c r="H2062" s="60" t="n">
        <x:f>'Raw_Data'!H2062</x:f>
        <x:v>14454</x:v>
      </x:c>
      <x:c r="I2062" s="60" t="n">
        <x:f>'Raw_Data'!I2062</x:f>
        <x:v>1438.37</x:v>
      </x:c>
      <x:c r="J2062" s="32" t="n">
        <x:f>'Raw_Data'!J2062</x:f>
        <x:v>0.519</x:v>
      </x:c>
      <x:c r="K2062" s="32" t="n">
        <x:f>'Raw_Data'!K2062</x:f>
        <x:v>0.969</x:v>
      </x:c>
      <x:c r="L2062" t="n">
        <x:f>'Raw_Data'!L2062</x:f>
        <x:v>0</x:v>
      </x:c>
      <x:c r="M2062" t="n">
        <x:f>IF('Raw_Data'!M2062="",Assumptions!$B$15,'Raw_Data'!M2062)</x:f>
        <x:v>7</x:v>
      </x:c>
      <x:c r="N2062" s="32" t="n">
        <x:f>'Raw_Data'!N2062</x:f>
        <x:v>0.164</x:v>
      </x:c>
      <x:c r="O2062" t="str">
        <x:f>IF(OR(D2062&lt;620,L2062&gt;=2,J2062&gt;0.9),"High",IF(OR(D2062&lt;700,L2062=1,J2062&gt;0.75),"Medium","Low"))</x:f>
        <x:v>Medium</x:v>
      </x:c>
      <x:c r="P2062" s="30" t="n">
        <x:f>XLOOKUP(F2062,Assumptions!$A$4:$A$6,Assumptions!$B$4:$B$6)</x:f>
        <x:v>95</x:v>
      </x:c>
      <x:c r="Q2062" s="32" t="n">
        <x:f>XLOOKUP(F2062,Assumptions!$A$4:$A$6,Assumptions!$C$4:$C$6)</x:f>
        <x:v>0.219</x:v>
      </x:c>
      <x:c r="R2062" s="32" t="n">
        <x:f>XLOOKUP(F2062,Assumptions!$A$4:$A$6,Assumptions!$D$4:$D$6)</x:f>
        <x:v>0.016</x:v>
      </x:c>
      <x:c r="S2062" s="32" t="n">
        <x:f>XLOOKUP(F2062,Assumptions!$A$4:$A$6,Assumptions!$E$4:$E$6)</x:f>
        <x:v>0.01</x:v>
      </x:c>
      <x:c r="T2062" s="32" t="n">
        <x:f>XLOOKUP(O2062,Assumptions!$H$4:$H$6,Assumptions!$I$4:$I$6)</x:f>
        <x:v>0.012</x:v>
      </x:c>
      <x:c r="U2062" s="30" t="n">
        <x:f>XLOOKUP(F2062,Assumptions!$A$4:$A$6,Assumptions!$F$4:$F$6)</x:f>
        <x:v>90</x:v>
      </x:c>
      <x:c r="V2062" s="60" t="n">
        <x:f>I2062*12</x:f>
        <x:v>17260.44</x:v>
      </x:c>
      <x:c r="W2062" s="60" t="n">
        <x:f>H2062*J2062*(1-K2062)*Q2062</x:f>
        <x:v>50.92853891400004</x:v>
      </x:c>
      <x:c r="X2062" s="60" t="n">
        <x:f>V2062*R2062</x:f>
        <x:v>276.16704</x:v>
      </x:c>
      <x:c r="Y2062" s="60" t="n">
        <x:f>V2062*S2062</x:f>
        <x:v>172.6044</x:v>
      </x:c>
      <x:c r="Z2062" s="60" t="n">
        <x:f>H2062*J2062*T2062</x:f>
        <x:v>90.019512</x:v>
      </x:c>
      <x:c r="AA2062" s="60" t="n">
        <x:f>P2062+W2062+X2062-Y2062-Z2062-U2062</x:f>
        <x:v>69.47166691400002</x:v>
      </x:c>
      <x:c r="AB2062" s="32" t="n">
        <x:f>IFERROR(AA2062/(P2062+W2062+X2062),0)</x:f>
        <x:v>0.16458752563280116</x:v>
      </x:c>
      <x:c r="AC2062" t="n">
        <x:f>IF(O2062="High",0,IF(I2062&gt;=1800,3,IF(I2062&gt;=900,2,1))+IF(K2062&gt;=0.9,2,IF(K2062&gt;=0.75,1,0))+IF(J2062&lt;=0.7,2,IF(J2062&lt;=0.85,1,0))+IF(M2062&gt;=8,1,0))</x:f>
        <x:v>6</x:v>
      </x:c>
      <x:c r="AD2062" t="str">
        <x:f>IF(AND(O2062&lt;&gt;"High",AC2062&gt;=Assumptions!$B$10,AA2062&gt;0),"Priority Growth",IF(AND(O2062="Low",AA2062&gt;0),"Maintain","Watch"))</x:f>
        <x:v>Priority Growth</x:v>
      </x:c>
      <x:c r="AE2062" s="60" t="n">
        <x:f>MAX(AA2062,0)*N2062</x:f>
        <x:v>11.393353373896005</x:v>
      </x:c>
      <x:c r="AF2062" t="str">
        <x:f>IF(AND(AA2062&gt;=Assumptions!$B$11,O2062&lt;&gt;"High",OR(N2062&gt;=Assumptions!$B$12,M2062&lt;=6)),"High","Standard")</x:f>
        <x:v>Standard</x:v>
      </x:c>
    </x:row>
    <x:row r="2063">
      <x:c r="A2063" t="str">
        <x:f>'Raw_Data'!A2063</x:f>
        <x:v>C02062</x:v>
      </x:c>
      <x:c r="B2063" t="n">
        <x:f>'Raw_Data'!B2063</x:f>
        <x:v>32</x:v>
      </x:c>
      <x:c r="C2063" s="30" t="n">
        <x:f>'Raw_Data'!C2063</x:f>
        <x:v>98171</x:v>
      </x:c>
      <x:c r="D2063" t="n">
        <x:f>'Raw_Data'!D2063</x:f>
        <x:v>650</x:v>
      </x:c>
      <x:c r="E2063" t="n">
        <x:f>'Raw_Data'!E2063</x:f>
        <x:v>60</x:v>
      </x:c>
      <x:c r="F2063" t="str">
        <x:f>PROPER(TRIM('Raw_Data'!F2063))</x:f>
        <x:v>Gold</x:v>
      </x:c>
      <x:c r="G2063" t="str">
        <x:f>PROPER(TRIM('Raw_Data'!G2063))</x:f>
        <x:v>Digital</x:v>
      </x:c>
      <x:c r="H2063" s="60" t="n">
        <x:f>'Raw_Data'!H2063</x:f>
        <x:v>15920</x:v>
      </x:c>
      <x:c r="I2063" s="60" t="n">
        <x:f>'Raw_Data'!I2063</x:f>
        <x:v>1693.69</x:v>
      </x:c>
      <x:c r="J2063" s="32" t="n">
        <x:f>'Raw_Data'!J2063</x:f>
        <x:v>0.769</x:v>
      </x:c>
      <x:c r="K2063" s="32" t="n">
        <x:f>'Raw_Data'!K2063</x:f>
        <x:v>0.699</x:v>
      </x:c>
      <x:c r="L2063" t="n">
        <x:f>'Raw_Data'!L2063</x:f>
        <x:v>1</x:v>
      </x:c>
      <x:c r="M2063" t="n">
        <x:f>IF('Raw_Data'!M2063="",Assumptions!$B$15,'Raw_Data'!M2063)</x:f>
        <x:v>8</x:v>
      </x:c>
      <x:c r="N2063" s="32" t="n">
        <x:f>'Raw_Data'!N2063</x:f>
        <x:v>0.02</x:v>
      </x:c>
      <x:c r="O2063" t="str">
        <x:f>IF(OR(D2063&lt;620,L2063&gt;=2,J2063&gt;0.9),"High",IF(OR(D2063&lt;700,L2063=1,J2063&gt;0.75),"Medium","Low"))</x:f>
        <x:v>Medium</x:v>
      </x:c>
      <x:c r="P2063" s="30" t="n">
        <x:f>XLOOKUP(F2063,Assumptions!$A$4:$A$6,Assumptions!$B$4:$B$6)</x:f>
        <x:v>95</x:v>
      </x:c>
      <x:c r="Q2063" s="32" t="n">
        <x:f>XLOOKUP(F2063,Assumptions!$A$4:$A$6,Assumptions!$C$4:$C$6)</x:f>
        <x:v>0.219</x:v>
      </x:c>
      <x:c r="R2063" s="32" t="n">
        <x:f>XLOOKUP(F2063,Assumptions!$A$4:$A$6,Assumptions!$D$4:$D$6)</x:f>
        <x:v>0.016</x:v>
      </x:c>
      <x:c r="S2063" s="32" t="n">
        <x:f>XLOOKUP(F2063,Assumptions!$A$4:$A$6,Assumptions!$E$4:$E$6)</x:f>
        <x:v>0.01</x:v>
      </x:c>
      <x:c r="T2063" s="32" t="n">
        <x:f>XLOOKUP(O2063,Assumptions!$H$4:$H$6,Assumptions!$I$4:$I$6)</x:f>
        <x:v>0.012</x:v>
      </x:c>
      <x:c r="U2063" s="30" t="n">
        <x:f>XLOOKUP(F2063,Assumptions!$A$4:$A$6,Assumptions!$F$4:$F$6)</x:f>
        <x:v>90</x:v>
      </x:c>
      <x:c r="V2063" s="60" t="n">
        <x:f>I2063*12</x:f>
        <x:v>20324.28</x:v>
      </x:c>
      <x:c r="W2063" s="60" t="n">
        <x:f>H2063*J2063*(1-K2063)*Q2063</x:f>
        <x:v>807.01203912</x:v>
      </x:c>
      <x:c r="X2063" s="60" t="n">
        <x:f>V2063*R2063</x:f>
        <x:v>325.18847999999997</x:v>
      </x:c>
      <x:c r="Y2063" s="60" t="n">
        <x:f>V2063*S2063</x:f>
        <x:v>203.2428</x:v>
      </x:c>
      <x:c r="Z2063" s="60" t="n">
        <x:f>H2063*J2063*T2063</x:f>
        <x:v>146.90976</x:v>
      </x:c>
      <x:c r="AA2063" s="60" t="n">
        <x:f>P2063+W2063+X2063-Y2063-Z2063-U2063</x:f>
        <x:v>787.0479591200001</x:v>
      </x:c>
      <x:c r="AB2063" s="32" t="n">
        <x:f>IFERROR(AA2063/(P2063+W2063+X2063),0)</x:f>
        <x:v>0.6413360708846308</x:v>
      </x:c>
      <x:c r="AC2063" t="n">
        <x:f>IF(O2063="High",0,IF(I2063&gt;=1800,3,IF(I2063&gt;=900,2,1))+IF(K2063&gt;=0.9,2,IF(K2063&gt;=0.75,1,0))+IF(J2063&lt;=0.7,2,IF(J2063&lt;=0.85,1,0))+IF(M2063&gt;=8,1,0))</x:f>
        <x:v>4</x:v>
      </x:c>
      <x:c r="AD2063" t="str">
        <x:f>IF(AND(O2063&lt;&gt;"High",AC2063&gt;=Assumptions!$B$10,AA2063&gt;0),"Priority Growth",IF(AND(O2063="Low",AA2063&gt;0),"Maintain","Watch"))</x:f>
        <x:v>Watch</x:v>
      </x:c>
      <x:c r="AE2063" s="60" t="n">
        <x:f>MAX(AA2063,0)*N2063</x:f>
        <x:v>15.740959182400003</x:v>
      </x:c>
      <x:c r="AF2063" t="str">
        <x:f>IF(AND(AA2063&gt;=Assumptions!$B$11,O2063&lt;&gt;"High",OR(N2063&gt;=Assumptions!$B$12,M2063&lt;=6)),"High","Standard")</x:f>
        <x:v>Standard</x:v>
      </x:c>
    </x:row>
    <x:row r="2064">
      <x:c r="A2064" t="str">
        <x:f>'Raw_Data'!A2064</x:f>
        <x:v>C02063</x:v>
      </x:c>
      <x:c r="B2064" t="n">
        <x:f>'Raw_Data'!B2064</x:f>
        <x:v>45</x:v>
      </x:c>
      <x:c r="C2064" s="30" t="n">
        <x:f>'Raw_Data'!C2064</x:f>
        <x:v>52114</x:v>
      </x:c>
      <x:c r="D2064" t="n">
        <x:f>'Raw_Data'!D2064</x:f>
        <x:v>762</x:v>
      </x:c>
      <x:c r="E2064" t="n">
        <x:f>'Raw_Data'!E2064</x:f>
        <x:v>44</x:v>
      </x:c>
      <x:c r="F2064" t="str">
        <x:f>PROPER(TRIM('Raw_Data'!F2064))</x:f>
        <x:v>Gold</x:v>
      </x:c>
      <x:c r="G2064" t="str">
        <x:f>PROPER(TRIM('Raw_Data'!G2064))</x:f>
        <x:v>Digital</x:v>
      </x:c>
      <x:c r="H2064" s="60" t="n">
        <x:f>'Raw_Data'!H2064</x:f>
        <x:v>9655</x:v>
      </x:c>
      <x:c r="I2064" s="60" t="n">
        <x:f>'Raw_Data'!I2064</x:f>
        <x:v>1174</x:v>
      </x:c>
      <x:c r="J2064" s="32" t="n">
        <x:f>'Raw_Data'!J2064</x:f>
        <x:v>0.356</x:v>
      </x:c>
      <x:c r="K2064" s="32" t="n">
        <x:f>'Raw_Data'!K2064</x:f>
        <x:v>0.829</x:v>
      </x:c>
      <x:c r="L2064" t="n">
        <x:f>'Raw_Data'!L2064</x:f>
        <x:v>0</x:v>
      </x:c>
      <x:c r="M2064" t="n">
        <x:f>IF('Raw_Data'!M2064="",Assumptions!$B$15,'Raw_Data'!M2064)</x:f>
        <x:v>6</x:v>
      </x:c>
      <x:c r="N2064" s="32" t="n">
        <x:f>'Raw_Data'!N2064</x:f>
        <x:v>0.186</x:v>
      </x:c>
      <x:c r="O2064" t="str">
        <x:f>IF(OR(D2064&lt;620,L2064&gt;=2,J2064&gt;0.9),"High",IF(OR(D2064&lt;700,L2064=1,J2064&gt;0.75),"Medium","Low"))</x:f>
        <x:v>Low</x:v>
      </x:c>
      <x:c r="P2064" s="30" t="n">
        <x:f>XLOOKUP(F2064,Assumptions!$A$4:$A$6,Assumptions!$B$4:$B$6)</x:f>
        <x:v>95</x:v>
      </x:c>
      <x:c r="Q2064" s="32" t="n">
        <x:f>XLOOKUP(F2064,Assumptions!$A$4:$A$6,Assumptions!$C$4:$C$6)</x:f>
        <x:v>0.219</x:v>
      </x:c>
      <x:c r="R2064" s="32" t="n">
        <x:f>XLOOKUP(F2064,Assumptions!$A$4:$A$6,Assumptions!$D$4:$D$6)</x:f>
        <x:v>0.016</x:v>
      </x:c>
      <x:c r="S2064" s="32" t="n">
        <x:f>XLOOKUP(F2064,Assumptions!$A$4:$A$6,Assumptions!$E$4:$E$6)</x:f>
        <x:v>0.01</x:v>
      </x:c>
      <x:c r="T2064" s="32" t="n">
        <x:f>XLOOKUP(O2064,Assumptions!$H$4:$H$6,Assumptions!$I$4:$I$6)</x:f>
        <x:v>0.0035</x:v>
      </x:c>
      <x:c r="U2064" s="30" t="n">
        <x:f>XLOOKUP(F2064,Assumptions!$A$4:$A$6,Assumptions!$F$4:$F$6)</x:f>
        <x:v>90</x:v>
      </x:c>
      <x:c r="V2064" s="60" t="n">
        <x:f>I2064*12</x:f>
        <x:v>14088</x:v>
      </x:c>
      <x:c r="W2064" s="60" t="n">
        <x:f>H2064*J2064*(1-K2064)*Q2064</x:f>
        <x:v>128.71895382000002</x:v>
      </x:c>
      <x:c r="X2064" s="60" t="n">
        <x:f>V2064*R2064</x:f>
        <x:v>225.40800000000002</x:v>
      </x:c>
      <x:c r="Y2064" s="60" t="n">
        <x:f>V2064*S2064</x:f>
        <x:v>140.88</x:v>
      </x:c>
      <x:c r="Z2064" s="60" t="n">
        <x:f>H2064*J2064*T2064</x:f>
        <x:v>12.03013</x:v>
      </x:c>
      <x:c r="AA2064" s="60" t="n">
        <x:f>P2064+W2064+X2064-Y2064-Z2064-U2064</x:f>
        <x:v>206.21682382000006</x:v>
      </x:c>
      <x:c r="AB2064" s="32" t="n">
        <x:f>IFERROR(AA2064/(P2064+W2064+X2064),0)</x:f>
        <x:v>0.4591504073982768</x:v>
      </x:c>
      <x:c r="AC2064" t="n">
        <x:f>IF(O2064="High",0,IF(I2064&gt;=1800,3,IF(I2064&gt;=900,2,1))+IF(K2064&gt;=0.9,2,IF(K2064&gt;=0.75,1,0))+IF(J2064&lt;=0.7,2,IF(J2064&lt;=0.85,1,0))+IF(M2064&gt;=8,1,0))</x:f>
        <x:v>5</x:v>
      </x:c>
      <x:c r="AD2064" t="str">
        <x:f>IF(AND(O2064&lt;&gt;"High",AC2064&gt;=Assumptions!$B$10,AA2064&gt;0),"Priority Growth",IF(AND(O2064="Low",AA2064&gt;0),"Maintain","Watch"))</x:f>
        <x:v>Maintain</x:v>
      </x:c>
      <x:c r="AE2064" s="60" t="n">
        <x:f>MAX(AA2064,0)*N2064</x:f>
        <x:v>38.35632923052001</x:v>
      </x:c>
      <x:c r="AF2064" t="str">
        <x:f>IF(AND(AA2064&gt;=Assumptions!$B$11,O2064&lt;&gt;"High",OR(N2064&gt;=Assumptions!$B$12,M2064&lt;=6)),"High","Standard")</x:f>
        <x:v>Standard</x:v>
      </x:c>
    </x:row>
    <x:row r="2065">
      <x:c r="A2065" t="str">
        <x:f>'Raw_Data'!A2065</x:f>
        <x:v>C02064</x:v>
      </x:c>
      <x:c r="B2065" t="n">
        <x:f>'Raw_Data'!B2065</x:f>
        <x:v>24</x:v>
      </x:c>
      <x:c r="C2065" s="30" t="n">
        <x:f>'Raw_Data'!C2065</x:f>
        <x:v>114264</x:v>
      </x:c>
      <x:c r="D2065" t="n">
        <x:f>'Raw_Data'!D2065</x:f>
        <x:v>771</x:v>
      </x:c>
      <x:c r="E2065" t="n">
        <x:f>'Raw_Data'!E2065</x:f>
        <x:v>15</x:v>
      </x:c>
      <x:c r="F2065" t="str">
        <x:f>PROPER(TRIM('Raw_Data'!F2065))</x:f>
        <x:v>Classic</x:v>
      </x:c>
      <x:c r="G2065" t="str">
        <x:f>PROPER(TRIM('Raw_Data'!G2065))</x:f>
        <x:v>Digital</x:v>
      </x:c>
      <x:c r="H2065" s="60" t="n">
        <x:f>'Raw_Data'!H2065</x:f>
        <x:v>12439</x:v>
      </x:c>
      <x:c r="I2065" s="60" t="n">
        <x:f>'Raw_Data'!I2065</x:f>
        <x:v>676.32</x:v>
      </x:c>
      <x:c r="J2065" s="32" t="n">
        <x:f>'Raw_Data'!J2065</x:f>
        <x:v>0.151</x:v>
      </x:c>
      <x:c r="K2065" s="32" t="n">
        <x:f>'Raw_Data'!K2065</x:f>
        <x:v>0.917</x:v>
      </x:c>
      <x:c r="L2065" t="n">
        <x:f>'Raw_Data'!L2065</x:f>
        <x:v>0</x:v>
      </x:c>
      <x:c r="M2065" t="n">
        <x:f>IF('Raw_Data'!M2065="",Assumptions!$B$15,'Raw_Data'!M2065)</x:f>
        <x:v>5</x:v>
      </x:c>
      <x:c r="N2065" s="32" t="n">
        <x:f>'Raw_Data'!N2065</x:f>
        <x:v>0.219</x:v>
      </x:c>
      <x:c r="O2065" t="str">
        <x:f>IF(OR(D2065&lt;620,L2065&gt;=2,J2065&gt;0.9),"High",IF(OR(D2065&lt;700,L2065=1,J2065&gt;0.75),"Medium","Low"))</x:f>
        <x:v>Low</x:v>
      </x:c>
      <x:c r="P2065" s="30" t="n">
        <x:f>XLOOKUP(F2065,Assumptions!$A$4:$A$6,Assumptions!$B$4:$B$6)</x:f>
        <x:v>0</x:v>
      </x:c>
      <x:c r="Q2065" s="32" t="n">
        <x:f>XLOOKUP(F2065,Assumptions!$A$4:$A$6,Assumptions!$C$4:$C$6)</x:f>
        <x:v>0.229</x:v>
      </x:c>
      <x:c r="R2065" s="32" t="n">
        <x:f>XLOOKUP(F2065,Assumptions!$A$4:$A$6,Assumptions!$D$4:$D$6)</x:f>
        <x:v>0.015</x:v>
      </x:c>
      <x:c r="S2065" s="32" t="n">
        <x:f>XLOOKUP(F2065,Assumptions!$A$4:$A$6,Assumptions!$E$4:$E$6)</x:f>
        <x:v>0.0075</x:v>
      </x:c>
      <x:c r="T2065" s="32" t="n">
        <x:f>XLOOKUP(O2065,Assumptions!$H$4:$H$6,Assumptions!$I$4:$I$6)</x:f>
        <x:v>0.0035</x:v>
      </x:c>
      <x:c r="U2065" s="30" t="n">
        <x:f>XLOOKUP(F2065,Assumptions!$A$4:$A$6,Assumptions!$F$4:$F$6)</x:f>
        <x:v>60</x:v>
      </x:c>
      <x:c r="V2065" s="60" t="n">
        <x:f>I2065*12</x:f>
        <x:v>8115.84</x:v>
      </x:c>
      <x:c r="W2065" s="60" t="n">
        <x:f>H2065*J2065*(1-K2065)*Q2065</x:f>
        <x:v>35.70063902299998</x:v>
      </x:c>
      <x:c r="X2065" s="60" t="n">
        <x:f>V2065*R2065</x:f>
        <x:v>121.7376</x:v>
      </x:c>
      <x:c r="Y2065" s="60" t="n">
        <x:f>V2065*S2065</x:f>
        <x:v>60.8688</x:v>
      </x:c>
      <x:c r="Z2065" s="60" t="n">
        <x:f>H2065*J2065*T2065</x:f>
        <x:v>6.5740115</x:v>
      </x:c>
      <x:c r="AA2065" s="60" t="n">
        <x:f>P2065+W2065+X2065-Y2065-Z2065-U2065</x:f>
        <x:v>29.995427523000004</x:v>
      </x:c>
      <x:c r="AB2065" s="32" t="n">
        <x:f>IFERROR(AA2065/(P2065+W2065+X2065),0)</x:f>
        <x:v>0.19052186882386307</x:v>
      </x:c>
      <x:c r="AC2065" t="n">
        <x:f>IF(O2065="High",0,IF(I2065&gt;=1800,3,IF(I2065&gt;=900,2,1))+IF(K2065&gt;=0.9,2,IF(K2065&gt;=0.75,1,0))+IF(J2065&lt;=0.7,2,IF(J2065&lt;=0.85,1,0))+IF(M2065&gt;=8,1,0))</x:f>
        <x:v>5</x:v>
      </x:c>
      <x:c r="AD2065" t="str">
        <x:f>IF(AND(O2065&lt;&gt;"High",AC2065&gt;=Assumptions!$B$10,AA2065&gt;0),"Priority Growth",IF(AND(O2065="Low",AA2065&gt;0),"Maintain","Watch"))</x:f>
        <x:v>Maintain</x:v>
      </x:c>
      <x:c r="AE2065" s="60" t="n">
        <x:f>MAX(AA2065,0)*N2065</x:f>
        <x:v>6.568998627537001</x:v>
      </x:c>
      <x:c r="AF2065" t="str">
        <x:f>IF(AND(AA2065&gt;=Assumptions!$B$11,O2065&lt;&gt;"High",OR(N2065&gt;=Assumptions!$B$12,M2065&lt;=6)),"High","Standard")</x:f>
        <x:v>Standard</x:v>
      </x:c>
    </x:row>
    <x:row r="2066">
      <x:c r="A2066" t="str">
        <x:f>'Raw_Data'!A2066</x:f>
        <x:v>C02065</x:v>
      </x:c>
      <x:c r="B2066" t="n">
        <x:f>'Raw_Data'!B2066</x:f>
        <x:v>63</x:v>
      </x:c>
      <x:c r="C2066" s="30" t="n">
        <x:f>'Raw_Data'!C2066</x:f>
        <x:v>161916</x:v>
      </x:c>
      <x:c r="D2066" t="n">
        <x:f>'Raw_Data'!D2066</x:f>
        <x:v>736</x:v>
      </x:c>
      <x:c r="E2066" t="n">
        <x:f>'Raw_Data'!E2066</x:f>
        <x:v>95</x:v>
      </x:c>
      <x:c r="F2066" t="str">
        <x:f>PROPER(TRIM('Raw_Data'!F2066))</x:f>
        <x:v>Platinum</x:v>
      </x:c>
      <x:c r="G2066" t="str">
        <x:f>PROPER(TRIM('Raw_Data'!G2066))</x:f>
        <x:v>Partner</x:v>
      </x:c>
      <x:c r="H2066" s="60" t="n">
        <x:f>'Raw_Data'!H2066</x:f>
        <x:v>34863</x:v>
      </x:c>
      <x:c r="I2066" s="60" t="n">
        <x:f>'Raw_Data'!I2066</x:f>
        <x:v>3215.36</x:v>
      </x:c>
      <x:c r="J2066" s="32" t="n">
        <x:f>'Raw_Data'!J2066</x:f>
        <x:v>0.443</x:v>
      </x:c>
      <x:c r="K2066" s="32" t="n">
        <x:f>'Raw_Data'!K2066</x:f>
        <x:v>0.817</x:v>
      </x:c>
      <x:c r="L2066" t="n">
        <x:f>'Raw_Data'!L2066</x:f>
        <x:v>0</x:v>
      </x:c>
      <x:c r="M2066" t="n">
        <x:f>IF('Raw_Data'!M2066="",Assumptions!$B$15,'Raw_Data'!M2066)</x:f>
        <x:v>9</x:v>
      </x:c>
      <x:c r="N2066" s="32" t="n">
        <x:f>'Raw_Data'!N2066</x:f>
        <x:v>0.02</x:v>
      </x:c>
      <x:c r="O2066" t="str">
        <x:f>IF(OR(D2066&lt;620,L2066&gt;=2,J2066&gt;0.9),"High",IF(OR(D2066&lt;700,L2066=1,J2066&gt;0.75),"Medium","Low"))</x:f>
        <x:v>Low</x:v>
      </x:c>
      <x:c r="P2066" s="30" t="n">
        <x:f>XLOOKUP(F2066,Assumptions!$A$4:$A$6,Assumptions!$B$4:$B$6)</x:f>
        <x:v>195</x:v>
      </x:c>
      <x:c r="Q2066" s="32" t="n">
        <x:f>XLOOKUP(F2066,Assumptions!$A$4:$A$6,Assumptions!$C$4:$C$6)</x:f>
        <x:v>0.199</x:v>
      </x:c>
      <x:c r="R2066" s="32" t="n">
        <x:f>XLOOKUP(F2066,Assumptions!$A$4:$A$6,Assumptions!$D$4:$D$6)</x:f>
        <x:v>0.017</x:v>
      </x:c>
      <x:c r="S2066" s="32" t="n">
        <x:f>XLOOKUP(F2066,Assumptions!$A$4:$A$6,Assumptions!$E$4:$E$6)</x:f>
        <x:v>0.013</x:v>
      </x:c>
      <x:c r="T2066" s="32" t="n">
        <x:f>XLOOKUP(O2066,Assumptions!$H$4:$H$6,Assumptions!$I$4:$I$6)</x:f>
        <x:v>0.0035</x:v>
      </x:c>
      <x:c r="U2066" s="30" t="n">
        <x:f>XLOOKUP(F2066,Assumptions!$A$4:$A$6,Assumptions!$F$4:$F$6)</x:f>
        <x:v>140</x:v>
      </x:c>
      <x:c r="V2066" s="60" t="n">
        <x:f>I2066*12</x:f>
        <x:v>38584.32</x:v>
      </x:c>
      <x:c r="W2066" s="60" t="n">
        <x:f>H2066*J2066*(1-K2066)*Q2066</x:f>
        <x:v>562.4354008530001</x:v>
      </x:c>
      <x:c r="X2066" s="60" t="n">
        <x:f>V2066*R2066</x:f>
        <x:v>655.93344</x:v>
      </x:c>
      <x:c r="Y2066" s="60" t="n">
        <x:f>V2066*S2066</x:f>
        <x:v>501.59616</x:v>
      </x:c>
      <x:c r="Z2066" s="60" t="n">
        <x:f>H2066*J2066*T2066</x:f>
        <x:v>54.0550815</x:v>
      </x:c>
      <x:c r="AA2066" s="60" t="n">
        <x:f>P2066+W2066+X2066-Y2066-Z2066-U2066</x:f>
        <x:v>717.7175993530001</x:v>
      </x:c>
      <x:c r="AB2066" s="32" t="n">
        <x:f>IFERROR(AA2066/(P2066+W2066+X2066),0)</x:f>
        <x:v>0.5078062984039192</x:v>
      </x:c>
      <x:c r="AC2066" t="n">
        <x:f>IF(O2066="High",0,IF(I2066&gt;=1800,3,IF(I2066&gt;=900,2,1))+IF(K2066&gt;=0.9,2,IF(K2066&gt;=0.75,1,0))+IF(J2066&lt;=0.7,2,IF(J2066&lt;=0.85,1,0))+IF(M2066&gt;=8,1,0))</x:f>
        <x:v>7</x:v>
      </x:c>
      <x:c r="AD2066" t="str">
        <x:f>IF(AND(O2066&lt;&gt;"High",AC2066&gt;=Assumptions!$B$10,AA2066&gt;0),"Priority Growth",IF(AND(O2066="Low",AA2066&gt;0),"Maintain","Watch"))</x:f>
        <x:v>Priority Growth</x:v>
      </x:c>
      <x:c r="AE2066" s="60" t="n">
        <x:f>MAX(AA2066,0)*N2066</x:f>
        <x:v>14.354351987060001</x:v>
      </x:c>
      <x:c r="AF2066" t="str">
        <x:f>IF(AND(AA2066&gt;=Assumptions!$B$11,O2066&lt;&gt;"High",OR(N2066&gt;=Assumptions!$B$12,M2066&lt;=6)),"High","Standard")</x:f>
        <x:v>Standard</x:v>
      </x:c>
    </x:row>
    <x:row r="2067">
      <x:c r="A2067" t="str">
        <x:f>'Raw_Data'!A2067</x:f>
        <x:v>C02066</x:v>
      </x:c>
      <x:c r="B2067" t="n">
        <x:f>'Raw_Data'!B2067</x:f>
        <x:v>37</x:v>
      </x:c>
      <x:c r="C2067" s="30" t="n">
        <x:f>'Raw_Data'!C2067</x:f>
        <x:v>109103</x:v>
      </x:c>
      <x:c r="D2067" t="n">
        <x:f>'Raw_Data'!D2067</x:f>
        <x:v>601</x:v>
      </x:c>
      <x:c r="E2067" t="n">
        <x:f>'Raw_Data'!E2067</x:f>
        <x:v>41</x:v>
      </x:c>
      <x:c r="F2067" t="str">
        <x:f>PROPER(TRIM('Raw_Data'!F2067))</x:f>
        <x:v>Classic</x:v>
      </x:c>
      <x:c r="G2067" t="str">
        <x:f>PROPER(TRIM('Raw_Data'!G2067))</x:f>
        <x:v>Digital</x:v>
      </x:c>
      <x:c r="H2067" s="60" t="n">
        <x:f>'Raw_Data'!H2067</x:f>
        <x:v>6812</x:v>
      </x:c>
      <x:c r="I2067" s="60" t="n">
        <x:f>'Raw_Data'!I2067</x:f>
        <x:v>501.13</x:v>
      </x:c>
      <x:c r="J2067" s="32" t="n">
        <x:f>'Raw_Data'!J2067</x:f>
        <x:v>0.395</x:v>
      </x:c>
      <x:c r="K2067" s="32" t="n">
        <x:f>'Raw_Data'!K2067</x:f>
        <x:v>0.594</x:v>
      </x:c>
      <x:c r="L2067" t="n">
        <x:f>'Raw_Data'!L2067</x:f>
        <x:v>0</x:v>
      </x:c>
      <x:c r="M2067" t="n">
        <x:f>IF('Raw_Data'!M2067="",Assumptions!$B$15,'Raw_Data'!M2067)</x:f>
        <x:v>5</x:v>
      </x:c>
      <x:c r="N2067" s="32" t="n">
        <x:f>'Raw_Data'!N2067</x:f>
        <x:v>0.219</x:v>
      </x:c>
      <x:c r="O2067" t="str">
        <x:f>IF(OR(D2067&lt;620,L2067&gt;=2,J2067&gt;0.9),"High",IF(OR(D2067&lt;700,L2067=1,J2067&gt;0.75),"Medium","Low"))</x:f>
        <x:v>High</x:v>
      </x:c>
      <x:c r="P2067" s="30" t="n">
        <x:f>XLOOKUP(F2067,Assumptions!$A$4:$A$6,Assumptions!$B$4:$B$6)</x:f>
        <x:v>0</x:v>
      </x:c>
      <x:c r="Q2067" s="32" t="n">
        <x:f>XLOOKUP(F2067,Assumptions!$A$4:$A$6,Assumptions!$C$4:$C$6)</x:f>
        <x:v>0.229</x:v>
      </x:c>
      <x:c r="R2067" s="32" t="n">
        <x:f>XLOOKUP(F2067,Assumptions!$A$4:$A$6,Assumptions!$D$4:$D$6)</x:f>
        <x:v>0.015</x:v>
      </x:c>
      <x:c r="S2067" s="32" t="n">
        <x:f>XLOOKUP(F2067,Assumptions!$A$4:$A$6,Assumptions!$E$4:$E$6)</x:f>
        <x:v>0.0075</x:v>
      </x:c>
      <x:c r="T2067" s="32" t="n">
        <x:f>XLOOKUP(O2067,Assumptions!$H$4:$H$6,Assumptions!$I$4:$I$6)</x:f>
        <x:v>0.045</x:v>
      </x:c>
      <x:c r="U2067" s="30" t="n">
        <x:f>XLOOKUP(F2067,Assumptions!$A$4:$A$6,Assumptions!$F$4:$F$6)</x:f>
        <x:v>60</x:v>
      </x:c>
      <x:c r="V2067" s="60" t="n">
        <x:f>I2067*12</x:f>
        <x:v>6013.5599999999995</x:v>
      </x:c>
      <x:c r="W2067" s="60" t="n">
        <x:f>H2067*J2067*(1-K2067)*Q2067</x:f>
        <x:v>250.16886076000003</x:v>
      </x:c>
      <x:c r="X2067" s="60" t="n">
        <x:f>V2067*R2067</x:f>
        <x:v>90.20339999999999</x:v>
      </x:c>
      <x:c r="Y2067" s="60" t="n">
        <x:f>V2067*S2067</x:f>
        <x:v>45.101699999999994</x:v>
      </x:c>
      <x:c r="Z2067" s="60" t="n">
        <x:f>H2067*J2067*T2067</x:f>
        <x:v>121.08330000000001</x:v>
      </x:c>
      <x:c r="AA2067" s="60" t="n">
        <x:f>P2067+W2067+X2067-Y2067-Z2067-U2067</x:f>
        <x:v>114.18726076000002</x:v>
      </x:c>
      <x:c r="AB2067" s="32" t="n">
        <x:f>IFERROR(AA2067/(P2067+W2067+X2067),0)</x:f>
        <x:v>0.3354775753612737</x:v>
      </x:c>
      <x:c r="AC2067" t="n">
        <x:f>IF(O2067="High",0,IF(I2067&gt;=1800,3,IF(I2067&gt;=900,2,1))+IF(K2067&gt;=0.9,2,IF(K2067&gt;=0.75,1,0))+IF(J2067&lt;=0.7,2,IF(J2067&lt;=0.85,1,0))+IF(M2067&gt;=8,1,0))</x:f>
        <x:v>0</x:v>
      </x:c>
      <x:c r="AD2067" t="str">
        <x:f>IF(AND(O2067&lt;&gt;"High",AC2067&gt;=Assumptions!$B$10,AA2067&gt;0),"Priority Growth",IF(AND(O2067="Low",AA2067&gt;0),"Maintain","Watch"))</x:f>
        <x:v>Watch</x:v>
      </x:c>
      <x:c r="AE2067" s="60" t="n">
        <x:f>MAX(AA2067,0)*N2067</x:f>
        <x:v>25.007010106440003</x:v>
      </x:c>
      <x:c r="AF2067" t="str">
        <x:f>IF(AND(AA2067&gt;=Assumptions!$B$11,O2067&lt;&gt;"High",OR(N2067&gt;=Assumptions!$B$12,M2067&lt;=6)),"High","Standard")</x:f>
        <x:v>Standard</x:v>
      </x:c>
    </x:row>
    <x:row r="2068">
      <x:c r="A2068" t="str">
        <x:f>'Raw_Data'!A2068</x:f>
        <x:v>C02067</x:v>
      </x:c>
      <x:c r="B2068" t="n">
        <x:f>'Raw_Data'!B2068</x:f>
        <x:v>39</x:v>
      </x:c>
      <x:c r="C2068" s="30" t="n">
        <x:f>'Raw_Data'!C2068</x:f>
        <x:v>31867</x:v>
      </x:c>
      <x:c r="D2068" t="n">
        <x:f>'Raw_Data'!D2068</x:f>
        <x:v>674</x:v>
      </x:c>
      <x:c r="E2068" t="n">
        <x:f>'Raw_Data'!E2068</x:f>
        <x:v>53</x:v>
      </x:c>
      <x:c r="F2068" t="str">
        <x:f>PROPER(TRIM('Raw_Data'!F2068))</x:f>
        <x:v>Classic</x:v>
      </x:c>
      <x:c r="G2068" t="str">
        <x:f>PROPER(TRIM('Raw_Data'!G2068))</x:f>
        <x:v>Digital</x:v>
      </x:c>
      <x:c r="H2068" s="60" t="n">
        <x:f>'Raw_Data'!H2068</x:f>
        <x:v>2379</x:v>
      </x:c>
      <x:c r="I2068" s="60" t="n">
        <x:f>'Raw_Data'!I2068</x:f>
        <x:v>266.07</x:v>
      </x:c>
      <x:c r="J2068" s="32" t="n">
        <x:f>'Raw_Data'!J2068</x:f>
        <x:v>0.554</x:v>
      </x:c>
      <x:c r="K2068" s="32" t="n">
        <x:f>'Raw_Data'!K2068</x:f>
        <x:v>0.828</x:v>
      </x:c>
      <x:c r="L2068" t="n">
        <x:f>'Raw_Data'!L2068</x:f>
        <x:v>0</x:v>
      </x:c>
      <x:c r="M2068" t="n">
        <x:f>IF('Raw_Data'!M2068="",Assumptions!$B$15,'Raw_Data'!M2068)</x:f>
        <x:v>7</x:v>
      </x:c>
      <x:c r="N2068" s="32" t="n">
        <x:f>'Raw_Data'!N2068</x:f>
        <x:v>0.173</x:v>
      </x:c>
      <x:c r="O2068" t="str">
        <x:f>IF(OR(D2068&lt;620,L2068&gt;=2,J2068&gt;0.9),"High",IF(OR(D2068&lt;700,L2068=1,J2068&gt;0.75),"Medium","Low"))</x:f>
        <x:v>Medium</x:v>
      </x:c>
      <x:c r="P2068" s="30" t="n">
        <x:f>XLOOKUP(F2068,Assumptions!$A$4:$A$6,Assumptions!$B$4:$B$6)</x:f>
        <x:v>0</x:v>
      </x:c>
      <x:c r="Q2068" s="32" t="n">
        <x:f>XLOOKUP(F2068,Assumptions!$A$4:$A$6,Assumptions!$C$4:$C$6)</x:f>
        <x:v>0.229</x:v>
      </x:c>
      <x:c r="R2068" s="32" t="n">
        <x:f>XLOOKUP(F2068,Assumptions!$A$4:$A$6,Assumptions!$D$4:$D$6)</x:f>
        <x:v>0.015</x:v>
      </x:c>
      <x:c r="S2068" s="32" t="n">
        <x:f>XLOOKUP(F2068,Assumptions!$A$4:$A$6,Assumptions!$E$4:$E$6)</x:f>
        <x:v>0.0075</x:v>
      </x:c>
      <x:c r="T2068" s="32" t="n">
        <x:f>XLOOKUP(O2068,Assumptions!$H$4:$H$6,Assumptions!$I$4:$I$6)</x:f>
        <x:v>0.012</x:v>
      </x:c>
      <x:c r="U2068" s="30" t="n">
        <x:f>XLOOKUP(F2068,Assumptions!$A$4:$A$6,Assumptions!$F$4:$F$6)</x:f>
        <x:v>60</x:v>
      </x:c>
      <x:c r="V2068" s="60" t="n">
        <x:f>I2068*12</x:f>
        <x:v>3192.84</x:v>
      </x:c>
      <x:c r="W2068" s="60" t="n">
        <x:f>H2068*J2068*(1-K2068)*Q2068</x:f>
        <x:v>51.91204480800002</x:v>
      </x:c>
      <x:c r="X2068" s="60" t="n">
        <x:f>V2068*R2068</x:f>
        <x:v>47.8926</x:v>
      </x:c>
      <x:c r="Y2068" s="60" t="n">
        <x:f>V2068*S2068</x:f>
        <x:v>23.9463</x:v>
      </x:c>
      <x:c r="Z2068" s="60" t="n">
        <x:f>H2068*J2068*T2068</x:f>
        <x:v>15.815592000000002</x:v>
      </x:c>
      <x:c r="AA2068" s="60" t="n">
        <x:f>P2068+W2068+X2068-Y2068-Z2068-U2068</x:f>
        <x:v>0.042752808000024345</x:v>
      </x:c>
      <x:c r="AB2068" s="32" t="n">
        <x:f>IFERROR(AA2068/(P2068+W2068+X2068),0)</x:f>
        <x:v>0.00042836491309868795</x:v>
      </x:c>
      <x:c r="AC2068" t="n">
        <x:f>IF(O2068="High",0,IF(I2068&gt;=1800,3,IF(I2068&gt;=900,2,1))+IF(K2068&gt;=0.9,2,IF(K2068&gt;=0.75,1,0))+IF(J2068&lt;=0.7,2,IF(J2068&lt;=0.85,1,0))+IF(M2068&gt;=8,1,0))</x:f>
        <x:v>4</x:v>
      </x:c>
      <x:c r="AD2068" t="str">
        <x:f>IF(AND(O2068&lt;&gt;"High",AC2068&gt;=Assumptions!$B$10,AA2068&gt;0),"Priority Growth",IF(AND(O2068="Low",AA2068&gt;0),"Maintain","Watch"))</x:f>
        <x:v>Watch</x:v>
      </x:c>
      <x:c r="AE2068" s="60" t="n">
        <x:f>MAX(AA2068,0)*N2068</x:f>
        <x:v>0.0073962357840042115</x:v>
      </x:c>
      <x:c r="AF2068" t="str">
        <x:f>IF(AND(AA2068&gt;=Assumptions!$B$11,O2068&lt;&gt;"High",OR(N2068&gt;=Assumptions!$B$12,M2068&lt;=6)),"High","Standard")</x:f>
        <x:v>Standard</x:v>
      </x:c>
    </x:row>
    <x:row r="2069">
      <x:c r="A2069" t="str">
        <x:f>'Raw_Data'!A2069</x:f>
        <x:v>C02068</x:v>
      </x:c>
      <x:c r="B2069" t="n">
        <x:f>'Raw_Data'!B2069</x:f>
        <x:v>39</x:v>
      </x:c>
      <x:c r="C2069" s="30" t="n">
        <x:f>'Raw_Data'!C2069</x:f>
        <x:v>49805</x:v>
      </x:c>
      <x:c r="D2069" t="n">
        <x:f>'Raw_Data'!D2069</x:f>
        <x:v>617</x:v>
      </x:c>
      <x:c r="E2069" t="n">
        <x:f>'Raw_Data'!E2069</x:f>
        <x:v>38</x:v>
      </x:c>
      <x:c r="F2069" t="str">
        <x:f>PROPER(TRIM('Raw_Data'!F2069))</x:f>
        <x:v>Classic</x:v>
      </x:c>
      <x:c r="G2069" t="str">
        <x:f>PROPER(TRIM('Raw_Data'!G2069))</x:f>
        <x:v>Digital</x:v>
      </x:c>
      <x:c r="H2069" s="60" t="n">
        <x:f>'Raw_Data'!H2069</x:f>
        <x:v>1000</x:v>
      </x:c>
      <x:c r="I2069" s="60" t="n">
        <x:f>'Raw_Data'!I2069</x:f>
        <x:v>268.77</x:v>
      </x:c>
      <x:c r="J2069" s="32" t="n">
        <x:f>'Raw_Data'!J2069</x:f>
        <x:v>0.593</x:v>
      </x:c>
      <x:c r="K2069" s="32" t="n">
        <x:f>'Raw_Data'!K2069</x:f>
        <x:v>0.67</x:v>
      </x:c>
      <x:c r="L2069" t="n">
        <x:f>'Raw_Data'!L2069</x:f>
        <x:v>0</x:v>
      </x:c>
      <x:c r="M2069" t="n">
        <x:f>IF('Raw_Data'!M2069="",Assumptions!$B$15,'Raw_Data'!M2069)</x:f>
        <x:v>8</x:v>
      </x:c>
      <x:c r="N2069" s="32" t="n">
        <x:f>'Raw_Data'!N2069</x:f>
        <x:v>0.071</x:v>
      </x:c>
      <x:c r="O2069" t="str">
        <x:f>IF(OR(D2069&lt;620,L2069&gt;=2,J2069&gt;0.9),"High",IF(OR(D2069&lt;700,L2069=1,J2069&gt;0.75),"Medium","Low"))</x:f>
        <x:v>High</x:v>
      </x:c>
      <x:c r="P2069" s="30" t="n">
        <x:f>XLOOKUP(F2069,Assumptions!$A$4:$A$6,Assumptions!$B$4:$B$6)</x:f>
        <x:v>0</x:v>
      </x:c>
      <x:c r="Q2069" s="32" t="n">
        <x:f>XLOOKUP(F2069,Assumptions!$A$4:$A$6,Assumptions!$C$4:$C$6)</x:f>
        <x:v>0.229</x:v>
      </x:c>
      <x:c r="R2069" s="32" t="n">
        <x:f>XLOOKUP(F2069,Assumptions!$A$4:$A$6,Assumptions!$D$4:$D$6)</x:f>
        <x:v>0.015</x:v>
      </x:c>
      <x:c r="S2069" s="32" t="n">
        <x:f>XLOOKUP(F2069,Assumptions!$A$4:$A$6,Assumptions!$E$4:$E$6)</x:f>
        <x:v>0.0075</x:v>
      </x:c>
      <x:c r="T2069" s="32" t="n">
        <x:f>XLOOKUP(O2069,Assumptions!$H$4:$H$6,Assumptions!$I$4:$I$6)</x:f>
        <x:v>0.045</x:v>
      </x:c>
      <x:c r="U2069" s="30" t="n">
        <x:f>XLOOKUP(F2069,Assumptions!$A$4:$A$6,Assumptions!$F$4:$F$6)</x:f>
        <x:v>60</x:v>
      </x:c>
      <x:c r="V2069" s="60" t="n">
        <x:f>I2069*12</x:f>
        <x:v>3225.24</x:v>
      </x:c>
      <x:c r="W2069" s="60" t="n">
        <x:f>H2069*J2069*(1-K2069)*Q2069</x:f>
        <x:v>44.81300999999999</x:v>
      </x:c>
      <x:c r="X2069" s="60" t="n">
        <x:f>V2069*R2069</x:f>
        <x:v>48.37859999999999</x:v>
      </x:c>
      <x:c r="Y2069" s="60" t="n">
        <x:f>V2069*S2069</x:f>
        <x:v>24.189299999999996</x:v>
      </x:c>
      <x:c r="Z2069" s="60" t="n">
        <x:f>H2069*J2069*T2069</x:f>
        <x:v>26.685</x:v>
      </x:c>
      <x:c r="AA2069" s="60" t="n">
        <x:f>P2069+W2069+X2069-Y2069-Z2069-U2069</x:f>
        <x:v>-17.682690000000008</x:v>
      </x:c>
      <x:c r="AB2069" s="32" t="n">
        <x:f>IFERROR(AA2069/(P2069+W2069+X2069),0)</x:f>
        <x:v>-0.18974551464450515</x:v>
      </x:c>
      <x:c r="AC2069" t="n">
        <x:f>IF(O2069="High",0,IF(I2069&gt;=1800,3,IF(I2069&gt;=900,2,1))+IF(K2069&gt;=0.9,2,IF(K2069&gt;=0.75,1,0))+IF(J2069&lt;=0.7,2,IF(J2069&lt;=0.85,1,0))+IF(M2069&gt;=8,1,0))</x:f>
        <x:v>0</x:v>
      </x:c>
      <x:c r="AD2069" t="str">
        <x:f>IF(AND(O2069&lt;&gt;"High",AC2069&gt;=Assumptions!$B$10,AA2069&gt;0),"Priority Growth",IF(AND(O2069="Low",AA2069&gt;0),"Maintain","Watch"))</x:f>
        <x:v>Watch</x:v>
      </x:c>
      <x:c r="AE2069" s="60" t="n">
        <x:f>MAX(AA2069,0)*N2069</x:f>
        <x:v>0</x:v>
      </x:c>
      <x:c r="AF2069" t="str">
        <x:f>IF(AND(AA2069&gt;=Assumptions!$B$11,O2069&lt;&gt;"High",OR(N2069&gt;=Assumptions!$B$12,M2069&lt;=6)),"High","Standard")</x:f>
        <x:v>Standard</x:v>
      </x:c>
    </x:row>
    <x:row r="2070">
      <x:c r="A2070" t="str">
        <x:f>'Raw_Data'!A2070</x:f>
        <x:v>C02069</x:v>
      </x:c>
      <x:c r="B2070" t="n">
        <x:f>'Raw_Data'!B2070</x:f>
        <x:v>36</x:v>
      </x:c>
      <x:c r="C2070" s="30" t="n">
        <x:f>'Raw_Data'!C2070</x:f>
        <x:v>103291</x:v>
      </x:c>
      <x:c r="D2070" t="n">
        <x:f>'Raw_Data'!D2070</x:f>
        <x:v>655</x:v>
      </x:c>
      <x:c r="E2070" t="n">
        <x:f>'Raw_Data'!E2070</x:f>
        <x:v>34</x:v>
      </x:c>
      <x:c r="F2070" t="str">
        <x:f>PROPER(TRIM('Raw_Data'!F2070))</x:f>
        <x:v>Gold</x:v>
      </x:c>
      <x:c r="G2070" t="str">
        <x:f>PROPER(TRIM('Raw_Data'!G2070))</x:f>
        <x:v>Partner</x:v>
      </x:c>
      <x:c r="H2070" s="60" t="n">
        <x:f>'Raw_Data'!H2070</x:f>
        <x:v>16600</x:v>
      </x:c>
      <x:c r="I2070" s="60" t="n">
        <x:f>'Raw_Data'!I2070</x:f>
        <x:v>2102.25</x:v>
      </x:c>
      <x:c r="J2070" s="32" t="n">
        <x:f>'Raw_Data'!J2070</x:f>
        <x:v>0.398</x:v>
      </x:c>
      <x:c r="K2070" s="32" t="n">
        <x:f>'Raw_Data'!K2070</x:f>
        <x:v>0.626</x:v>
      </x:c>
      <x:c r="L2070" t="n">
        <x:f>'Raw_Data'!L2070</x:f>
        <x:v>0</x:v>
      </x:c>
      <x:c r="M2070" t="n">
        <x:f>IF('Raw_Data'!M2070="",Assumptions!$B$15,'Raw_Data'!M2070)</x:f>
        <x:v>7.370408870408871</x:v>
      </x:c>
      <x:c r="N2070" s="32" t="n">
        <x:f>'Raw_Data'!N2070</x:f>
        <x:v>0.055</x:v>
      </x:c>
      <x:c r="O2070" t="str">
        <x:f>IF(OR(D2070&lt;620,L2070&gt;=2,J2070&gt;0.9),"High",IF(OR(D2070&lt;700,L2070=1,J2070&gt;0.75),"Medium","Low"))</x:f>
        <x:v>Medium</x:v>
      </x:c>
      <x:c r="P2070" s="30" t="n">
        <x:f>XLOOKUP(F2070,Assumptions!$A$4:$A$6,Assumptions!$B$4:$B$6)</x:f>
        <x:v>95</x:v>
      </x:c>
      <x:c r="Q2070" s="32" t="n">
        <x:f>XLOOKUP(F2070,Assumptions!$A$4:$A$6,Assumptions!$C$4:$C$6)</x:f>
        <x:v>0.219</x:v>
      </x:c>
      <x:c r="R2070" s="32" t="n">
        <x:f>XLOOKUP(F2070,Assumptions!$A$4:$A$6,Assumptions!$D$4:$D$6)</x:f>
        <x:v>0.016</x:v>
      </x:c>
      <x:c r="S2070" s="32" t="n">
        <x:f>XLOOKUP(F2070,Assumptions!$A$4:$A$6,Assumptions!$E$4:$E$6)</x:f>
        <x:v>0.01</x:v>
      </x:c>
      <x:c r="T2070" s="32" t="n">
        <x:f>XLOOKUP(O2070,Assumptions!$H$4:$H$6,Assumptions!$I$4:$I$6)</x:f>
        <x:v>0.012</x:v>
      </x:c>
      <x:c r="U2070" s="30" t="n">
        <x:f>XLOOKUP(F2070,Assumptions!$A$4:$A$6,Assumptions!$F$4:$F$6)</x:f>
        <x:v>90</x:v>
      </x:c>
      <x:c r="V2070" s="60" t="n">
        <x:f>I2070*12</x:f>
        <x:v>25227</x:v>
      </x:c>
      <x:c r="W2070" s="60" t="n">
        <x:f>H2070*J2070*(1-K2070)*Q2070</x:f>
        <x:v>541.1365608</x:v>
      </x:c>
      <x:c r="X2070" s="60" t="n">
        <x:f>V2070*R2070</x:f>
        <x:v>403.632</x:v>
      </x:c>
      <x:c r="Y2070" s="60" t="n">
        <x:f>V2070*S2070</x:f>
        <x:v>252.27</x:v>
      </x:c>
      <x:c r="Z2070" s="60" t="n">
        <x:f>H2070*J2070*T2070</x:f>
        <x:v>79.2816</x:v>
      </x:c>
      <x:c r="AA2070" s="60" t="n">
        <x:f>P2070+W2070+X2070-Y2070-Z2070-U2070</x:f>
        <x:v>618.2169607999999</x:v>
      </x:c>
      <x:c r="AB2070" s="32" t="n">
        <x:f>IFERROR(AA2070/(P2070+W2070+X2070),0)</x:f>
        <x:v>0.5945716999986446</x:v>
      </x:c>
      <x:c r="AC2070" t="n">
        <x:f>IF(O2070="High",0,IF(I2070&gt;=1800,3,IF(I2070&gt;=900,2,1))+IF(K2070&gt;=0.9,2,IF(K2070&gt;=0.75,1,0))+IF(J2070&lt;=0.7,2,IF(J2070&lt;=0.85,1,0))+IF(M2070&gt;=8,1,0))</x:f>
        <x:v>5</x:v>
      </x:c>
      <x:c r="AD2070" t="str">
        <x:f>IF(AND(O2070&lt;&gt;"High",AC2070&gt;=Assumptions!$B$10,AA2070&gt;0),"Priority Growth",IF(AND(O2070="Low",AA2070&gt;0),"Maintain","Watch"))</x:f>
        <x:v>Watch</x:v>
      </x:c>
      <x:c r="AE2070" s="60" t="n">
        <x:f>MAX(AA2070,0)*N2070</x:f>
        <x:v>34.001932843999995</x:v>
      </x:c>
      <x:c r="AF2070" t="str">
        <x:f>IF(AND(AA2070&gt;=Assumptions!$B$11,O2070&lt;&gt;"High",OR(N2070&gt;=Assumptions!$B$12,M2070&lt;=6)),"High","Standard")</x:f>
        <x:v>Standard</x:v>
      </x:c>
    </x:row>
    <x:row r="2071">
      <x:c r="A2071" t="str">
        <x:f>'Raw_Data'!A2071</x:f>
        <x:v>C02070</x:v>
      </x:c>
      <x:c r="B2071" t="n">
        <x:f>'Raw_Data'!B2071</x:f>
        <x:v>48</x:v>
      </x:c>
      <x:c r="C2071" s="30" t="n">
        <x:f>'Raw_Data'!C2071</x:f>
        <x:v>51609</x:v>
      </x:c>
      <x:c r="D2071" t="n">
        <x:f>'Raw_Data'!D2071</x:f>
        <x:v>658</x:v>
      </x:c>
      <x:c r="E2071" t="n">
        <x:f>'Raw_Data'!E2071</x:f>
        <x:v>80</x:v>
      </x:c>
      <x:c r="F2071" t="str">
        <x:f>PROPER(TRIM('Raw_Data'!F2071))</x:f>
        <x:v>Classic</x:v>
      </x:c>
      <x:c r="G2071" t="str">
        <x:f>PROPER(TRIM('Raw_Data'!G2071))</x:f>
        <x:v>Digital</x:v>
      </x:c>
      <x:c r="H2071" s="60" t="n">
        <x:f>'Raw_Data'!H2071</x:f>
        <x:v>2781</x:v>
      </x:c>
      <x:c r="I2071" s="60" t="n">
        <x:f>'Raw_Data'!I2071</x:f>
        <x:v>361.7</x:v>
      </x:c>
      <x:c r="J2071" s="32" t="n">
        <x:f>'Raw_Data'!J2071</x:f>
        <x:v>0.37</x:v>
      </x:c>
      <x:c r="K2071" s="32" t="n">
        <x:f>'Raw_Data'!K2071</x:f>
        <x:v>0.812</x:v>
      </x:c>
      <x:c r="L2071" t="n">
        <x:f>'Raw_Data'!L2071</x:f>
        <x:v>0</x:v>
      </x:c>
      <x:c r="M2071" t="n">
        <x:f>IF('Raw_Data'!M2071="",Assumptions!$B$15,'Raw_Data'!M2071)</x:f>
        <x:v>6</x:v>
      </x:c>
      <x:c r="N2071" s="32" t="n">
        <x:f>'Raw_Data'!N2071</x:f>
        <x:v>0.138</x:v>
      </x:c>
      <x:c r="O2071" t="str">
        <x:f>IF(OR(D2071&lt;620,L2071&gt;=2,J2071&gt;0.9),"High",IF(OR(D2071&lt;700,L2071=1,J2071&gt;0.75),"Medium","Low"))</x:f>
        <x:v>Medium</x:v>
      </x:c>
      <x:c r="P2071" s="30" t="n">
        <x:f>XLOOKUP(F2071,Assumptions!$A$4:$A$6,Assumptions!$B$4:$B$6)</x:f>
        <x:v>0</x:v>
      </x:c>
      <x:c r="Q2071" s="32" t="n">
        <x:f>XLOOKUP(F2071,Assumptions!$A$4:$A$6,Assumptions!$C$4:$C$6)</x:f>
        <x:v>0.229</x:v>
      </x:c>
      <x:c r="R2071" s="32" t="n">
        <x:f>XLOOKUP(F2071,Assumptions!$A$4:$A$6,Assumptions!$D$4:$D$6)</x:f>
        <x:v>0.015</x:v>
      </x:c>
      <x:c r="S2071" s="32" t="n">
        <x:f>XLOOKUP(F2071,Assumptions!$A$4:$A$6,Assumptions!$E$4:$E$6)</x:f>
        <x:v>0.0075</x:v>
      </x:c>
      <x:c r="T2071" s="32" t="n">
        <x:f>XLOOKUP(O2071,Assumptions!$H$4:$H$6,Assumptions!$I$4:$I$6)</x:f>
        <x:v>0.012</x:v>
      </x:c>
      <x:c r="U2071" s="30" t="n">
        <x:f>XLOOKUP(F2071,Assumptions!$A$4:$A$6,Assumptions!$F$4:$F$6)</x:f>
        <x:v>60</x:v>
      </x:c>
      <x:c r="V2071" s="60" t="n">
        <x:f>I2071*12</x:f>
        <x:v>4340.4</x:v>
      </x:c>
      <x:c r="W2071" s="60" t="n">
        <x:f>H2071*J2071*(1-K2071)*Q2071</x:f>
        <x:v>44.29921643999999</x:v>
      </x:c>
      <x:c r="X2071" s="60" t="n">
        <x:f>V2071*R2071</x:f>
        <x:v>65.106</x:v>
      </x:c>
      <x:c r="Y2071" s="60" t="n">
        <x:f>V2071*S2071</x:f>
        <x:v>32.553</x:v>
      </x:c>
      <x:c r="Z2071" s="60" t="n">
        <x:f>H2071*J2071*T2071</x:f>
        <x:v>12.34764</x:v>
      </x:c>
      <x:c r="AA2071" s="60" t="n">
        <x:f>P2071+W2071+X2071-Y2071-Z2071-U2071</x:f>
        <x:v>4.50457643999998</x:v>
      </x:c>
      <x:c r="AB2071" s="32" t="n">
        <x:f>IFERROR(AA2071/(P2071+W2071+X2071),0)</x:f>
        <x:v>0.0411733241483086</x:v>
      </x:c>
      <x:c r="AC2071" t="n">
        <x:f>IF(O2071="High",0,IF(I2071&gt;=1800,3,IF(I2071&gt;=900,2,1))+IF(K2071&gt;=0.9,2,IF(K2071&gt;=0.75,1,0))+IF(J2071&lt;=0.7,2,IF(J2071&lt;=0.85,1,0))+IF(M2071&gt;=8,1,0))</x:f>
        <x:v>4</x:v>
      </x:c>
      <x:c r="AD2071" t="str">
        <x:f>IF(AND(O2071&lt;&gt;"High",AC2071&gt;=Assumptions!$B$10,AA2071&gt;0),"Priority Growth",IF(AND(O2071="Low",AA2071&gt;0),"Maintain","Watch"))</x:f>
        <x:v>Watch</x:v>
      </x:c>
      <x:c r="AE2071" s="60" t="n">
        <x:f>MAX(AA2071,0)*N2071</x:f>
        <x:v>0.6216315487199973</x:v>
      </x:c>
      <x:c r="AF2071" t="str">
        <x:f>IF(AND(AA2071&gt;=Assumptions!$B$11,O2071&lt;&gt;"High",OR(N2071&gt;=Assumptions!$B$12,M2071&lt;=6)),"High","Standard")</x:f>
        <x:v>Standard</x:v>
      </x:c>
    </x:row>
    <x:row r="2072">
      <x:c r="A2072" t="str">
        <x:f>'Raw_Data'!A2072</x:f>
        <x:v>C02071</x:v>
      </x:c>
      <x:c r="B2072" t="n">
        <x:f>'Raw_Data'!B2072</x:f>
        <x:v>52</x:v>
      </x:c>
      <x:c r="C2072" s="30" t="n">
        <x:f>'Raw_Data'!C2072</x:f>
        <x:v>38576</x:v>
      </x:c>
      <x:c r="D2072" t="n">
        <x:f>'Raw_Data'!D2072</x:f>
        <x:v>539</x:v>
      </x:c>
      <x:c r="E2072" t="n">
        <x:f>'Raw_Data'!E2072</x:f>
        <x:v>71</x:v>
      </x:c>
      <x:c r="F2072" t="str">
        <x:f>PROPER(TRIM('Raw_Data'!F2072))</x:f>
        <x:v>Classic</x:v>
      </x:c>
      <x:c r="G2072" t="str">
        <x:f>PROPER(TRIM('Raw_Data'!G2072))</x:f>
        <x:v>Branch</x:v>
      </x:c>
      <x:c r="H2072" s="60" t="n">
        <x:f>'Raw_Data'!H2072</x:f>
        <x:v>1000</x:v>
      </x:c>
      <x:c r="I2072" s="60" t="n">
        <x:f>'Raw_Data'!I2072</x:f>
        <x:v>265.73</x:v>
      </x:c>
      <x:c r="J2072" s="32" t="n">
        <x:f>'Raw_Data'!J2072</x:f>
        <x:v>0.58</x:v>
      </x:c>
      <x:c r="K2072" s="32" t="n">
        <x:f>'Raw_Data'!K2072</x:f>
        <x:v>0.588</x:v>
      </x:c>
      <x:c r="L2072" t="n">
        <x:f>'Raw_Data'!L2072</x:f>
        <x:v>0</x:v>
      </x:c>
      <x:c r="M2072" t="n">
        <x:f>IF('Raw_Data'!M2072="",Assumptions!$B$15,'Raw_Data'!M2072)</x:f>
        <x:v>5</x:v>
      </x:c>
      <x:c r="N2072" s="32" t="n">
        <x:f>'Raw_Data'!N2072</x:f>
        <x:v>0.225</x:v>
      </x:c>
      <x:c r="O2072" t="str">
        <x:f>IF(OR(D2072&lt;620,L2072&gt;=2,J2072&gt;0.9),"High",IF(OR(D2072&lt;700,L2072=1,J2072&gt;0.75),"Medium","Low"))</x:f>
        <x:v>High</x:v>
      </x:c>
      <x:c r="P2072" s="30" t="n">
        <x:f>XLOOKUP(F2072,Assumptions!$A$4:$A$6,Assumptions!$B$4:$B$6)</x:f>
        <x:v>0</x:v>
      </x:c>
      <x:c r="Q2072" s="32" t="n">
        <x:f>XLOOKUP(F2072,Assumptions!$A$4:$A$6,Assumptions!$C$4:$C$6)</x:f>
        <x:v>0.229</x:v>
      </x:c>
      <x:c r="R2072" s="32" t="n">
        <x:f>XLOOKUP(F2072,Assumptions!$A$4:$A$6,Assumptions!$D$4:$D$6)</x:f>
        <x:v>0.015</x:v>
      </x:c>
      <x:c r="S2072" s="32" t="n">
        <x:f>XLOOKUP(F2072,Assumptions!$A$4:$A$6,Assumptions!$E$4:$E$6)</x:f>
        <x:v>0.0075</x:v>
      </x:c>
      <x:c r="T2072" s="32" t="n">
        <x:f>XLOOKUP(O2072,Assumptions!$H$4:$H$6,Assumptions!$I$4:$I$6)</x:f>
        <x:v>0.045</x:v>
      </x:c>
      <x:c r="U2072" s="30" t="n">
        <x:f>XLOOKUP(F2072,Assumptions!$A$4:$A$6,Assumptions!$F$4:$F$6)</x:f>
        <x:v>60</x:v>
      </x:c>
      <x:c r="V2072" s="60" t="n">
        <x:f>I2072*12</x:f>
        <x:v>3188.76</x:v>
      </x:c>
      <x:c r="W2072" s="60" t="n">
        <x:f>H2072*J2072*(1-K2072)*Q2072</x:f>
        <x:v>54.72184000000001</x:v>
      </x:c>
      <x:c r="X2072" s="60" t="n">
        <x:f>V2072*R2072</x:f>
        <x:v>47.8314</x:v>
      </x:c>
      <x:c r="Y2072" s="60" t="n">
        <x:f>V2072*S2072</x:f>
        <x:v>23.9157</x:v>
      </x:c>
      <x:c r="Z2072" s="60" t="n">
        <x:f>H2072*J2072*T2072</x:f>
        <x:v>26.099999999999998</x:v>
      </x:c>
      <x:c r="AA2072" s="60" t="n">
        <x:f>P2072+W2072+X2072-Y2072-Z2072-U2072</x:f>
        <x:v>-7.462459999999979</x:v>
      </x:c>
      <x:c r="AB2072" s="32" t="n">
        <x:f>IFERROR(AA2072/(P2072+W2072+X2072),0)</x:f>
        <x:v>-0.07276669172031988</x:v>
      </x:c>
      <x:c r="AC2072" t="n">
        <x:f>IF(O2072="High",0,IF(I2072&gt;=1800,3,IF(I2072&gt;=900,2,1))+IF(K2072&gt;=0.9,2,IF(K2072&gt;=0.75,1,0))+IF(J2072&lt;=0.7,2,IF(J2072&lt;=0.85,1,0))+IF(M2072&gt;=8,1,0))</x:f>
        <x:v>0</x:v>
      </x:c>
      <x:c r="AD2072" t="str">
        <x:f>IF(AND(O2072&lt;&gt;"High",AC2072&gt;=Assumptions!$B$10,AA2072&gt;0),"Priority Growth",IF(AND(O2072="Low",AA2072&gt;0),"Maintain","Watch"))</x:f>
        <x:v>Watch</x:v>
      </x:c>
      <x:c r="AE2072" s="60" t="n">
        <x:f>MAX(AA2072,0)*N2072</x:f>
        <x:v>0</x:v>
      </x:c>
      <x:c r="AF2072" t="str">
        <x:f>IF(AND(AA2072&gt;=Assumptions!$B$11,O2072&lt;&gt;"High",OR(N2072&gt;=Assumptions!$B$12,M2072&lt;=6)),"High","Standard")</x:f>
        <x:v>Standard</x:v>
      </x:c>
    </x:row>
    <x:row r="2073">
      <x:c r="A2073" t="str">
        <x:f>'Raw_Data'!A2073</x:f>
        <x:v>C02072</x:v>
      </x:c>
      <x:c r="B2073" t="n">
        <x:f>'Raw_Data'!B2073</x:f>
        <x:v>62</x:v>
      </x:c>
      <x:c r="C2073" s="30" t="n">
        <x:f>'Raw_Data'!C2073</x:f>
        <x:v>47127</x:v>
      </x:c>
      <x:c r="D2073" t="n">
        <x:f>'Raw_Data'!D2073</x:f>
        <x:v>616</x:v>
      </x:c>
      <x:c r="E2073" t="n">
        <x:f>'Raw_Data'!E2073</x:f>
        <x:v>50</x:v>
      </x:c>
      <x:c r="F2073" t="str">
        <x:f>PROPER(TRIM('Raw_Data'!F2073))</x:f>
        <x:v>Classic</x:v>
      </x:c>
      <x:c r="G2073" t="str">
        <x:f>PROPER(TRIM('Raw_Data'!G2073))</x:f>
        <x:v>Partner</x:v>
      </x:c>
      <x:c r="H2073" s="60" t="n">
        <x:f>'Raw_Data'!H2073</x:f>
        <x:v>3503</x:v>
      </x:c>
      <x:c r="I2073" s="60" t="n">
        <x:f>'Raw_Data'!I2073</x:f>
        <x:v>329.39</x:v>
      </x:c>
      <x:c r="J2073" s="32" t="n">
        <x:f>'Raw_Data'!J2073</x:f>
        <x:v>0.331</x:v>
      </x:c>
      <x:c r="K2073" s="32" t="n">
        <x:f>'Raw_Data'!K2073</x:f>
        <x:v>0.501</x:v>
      </x:c>
      <x:c r="L2073" t="n">
        <x:f>'Raw_Data'!L2073</x:f>
        <x:v>0</x:v>
      </x:c>
      <x:c r="M2073" t="n">
        <x:f>IF('Raw_Data'!M2073="",Assumptions!$B$15,'Raw_Data'!M2073)</x:f>
        <x:v>8</x:v>
      </x:c>
      <x:c r="N2073" s="32" t="n">
        <x:f>'Raw_Data'!N2073</x:f>
        <x:v>0.065</x:v>
      </x:c>
      <x:c r="O2073" t="str">
        <x:f>IF(OR(D2073&lt;620,L2073&gt;=2,J2073&gt;0.9),"High",IF(OR(D2073&lt;700,L2073=1,J2073&gt;0.75),"Medium","Low"))</x:f>
        <x:v>High</x:v>
      </x:c>
      <x:c r="P2073" s="30" t="n">
        <x:f>XLOOKUP(F2073,Assumptions!$A$4:$A$6,Assumptions!$B$4:$B$6)</x:f>
        <x:v>0</x:v>
      </x:c>
      <x:c r="Q2073" s="32" t="n">
        <x:f>XLOOKUP(F2073,Assumptions!$A$4:$A$6,Assumptions!$C$4:$C$6)</x:f>
        <x:v>0.229</x:v>
      </x:c>
      <x:c r="R2073" s="32" t="n">
        <x:f>XLOOKUP(F2073,Assumptions!$A$4:$A$6,Assumptions!$D$4:$D$6)</x:f>
        <x:v>0.015</x:v>
      </x:c>
      <x:c r="S2073" s="32" t="n">
        <x:f>XLOOKUP(F2073,Assumptions!$A$4:$A$6,Assumptions!$E$4:$E$6)</x:f>
        <x:v>0.0075</x:v>
      </x:c>
      <x:c r="T2073" s="32" t="n">
        <x:f>XLOOKUP(O2073,Assumptions!$H$4:$H$6,Assumptions!$I$4:$I$6)</x:f>
        <x:v>0.045</x:v>
      </x:c>
      <x:c r="U2073" s="30" t="n">
        <x:f>XLOOKUP(F2073,Assumptions!$A$4:$A$6,Assumptions!$F$4:$F$6)</x:f>
        <x:v>60</x:v>
      </x:c>
      <x:c r="V2073" s="60" t="n">
        <x:f>I2073*12</x:f>
        <x:v>3952.68</x:v>
      </x:c>
      <x:c r="W2073" s="60" t="n">
        <x:f>H2073*J2073*(1-K2073)*Q2073</x:f>
        <x:v>132.49642460300004</x:v>
      </x:c>
      <x:c r="X2073" s="60" t="n">
        <x:f>V2073*R2073</x:f>
        <x:v>59.2902</x:v>
      </x:c>
      <x:c r="Y2073" s="60" t="n">
        <x:f>V2073*S2073</x:f>
        <x:v>29.6451</x:v>
      </x:c>
      <x:c r="Z2073" s="60" t="n">
        <x:f>H2073*J2073*T2073</x:f>
        <x:v>52.17718500000001</x:v>
      </x:c>
      <x:c r="AA2073" s="60" t="n">
        <x:f>P2073+W2073+X2073-Y2073-Z2073-U2073</x:f>
        <x:v>49.96433960300004</x:v>
      </x:c>
      <x:c r="AB2073" s="32" t="n">
        <x:f>IFERROR(AA2073/(P2073+W2073+X2073),0)</x:f>
        <x:v>0.26052045968495796</x:v>
      </x:c>
      <x:c r="AC2073" t="n">
        <x:f>IF(O2073="High",0,IF(I2073&gt;=1800,3,IF(I2073&gt;=900,2,1))+IF(K2073&gt;=0.9,2,IF(K2073&gt;=0.75,1,0))+IF(J2073&lt;=0.7,2,IF(J2073&lt;=0.85,1,0))+IF(M2073&gt;=8,1,0))</x:f>
        <x:v>0</x:v>
      </x:c>
      <x:c r="AD2073" t="str">
        <x:f>IF(AND(O2073&lt;&gt;"High",AC2073&gt;=Assumptions!$B$10,AA2073&gt;0),"Priority Growth",IF(AND(O2073="Low",AA2073&gt;0),"Maintain","Watch"))</x:f>
        <x:v>Watch</x:v>
      </x:c>
      <x:c r="AE2073" s="60" t="n">
        <x:f>MAX(AA2073,0)*N2073</x:f>
        <x:v>3.2476820741950028</x:v>
      </x:c>
      <x:c r="AF2073" t="str">
        <x:f>IF(AND(AA2073&gt;=Assumptions!$B$11,O2073&lt;&gt;"High",OR(N2073&gt;=Assumptions!$B$12,M2073&lt;=6)),"High","Standard")</x:f>
        <x:v>Standard</x:v>
      </x:c>
    </x:row>
    <x:row r="2074">
      <x:c r="A2074" t="str">
        <x:f>'Raw_Data'!A2074</x:f>
        <x:v>C02073</x:v>
      </x:c>
      <x:c r="B2074" t="n">
        <x:f>'Raw_Data'!B2074</x:f>
        <x:v>26</x:v>
      </x:c>
      <x:c r="C2074" s="30" t="n">
        <x:f>'Raw_Data'!C2074</x:f>
        <x:v>85490</x:v>
      </x:c>
      <x:c r="D2074" t="n">
        <x:f>'Raw_Data'!D2074</x:f>
        <x:v>630</x:v>
      </x:c>
      <x:c r="E2074" t="n">
        <x:f>'Raw_Data'!E2074</x:f>
        <x:v>59</x:v>
      </x:c>
      <x:c r="F2074" t="str">
        <x:f>PROPER(TRIM('Raw_Data'!F2074))</x:f>
        <x:v>Gold</x:v>
      </x:c>
      <x:c r="G2074" t="str">
        <x:f>PROPER(TRIM('Raw_Data'!G2074))</x:f>
        <x:v>Digital</x:v>
      </x:c>
      <x:c r="H2074" s="60" t="n">
        <x:f>'Raw_Data'!H2074</x:f>
        <x:v>8861</x:v>
      </x:c>
      <x:c r="I2074" s="60" t="n">
        <x:f>'Raw_Data'!I2074</x:f>
        <x:v>1335.92</x:v>
      </x:c>
      <x:c r="J2074" s="32" t="n">
        <x:f>'Raw_Data'!J2074</x:f>
        <x:v>0.327</x:v>
      </x:c>
      <x:c r="K2074" s="32" t="n">
        <x:f>'Raw_Data'!K2074</x:f>
        <x:v>0.759</x:v>
      </x:c>
      <x:c r="L2074" t="n">
        <x:f>'Raw_Data'!L2074</x:f>
        <x:v>0</x:v>
      </x:c>
      <x:c r="M2074" t="n">
        <x:f>IF('Raw_Data'!M2074="",Assumptions!$B$15,'Raw_Data'!M2074)</x:f>
        <x:v>6</x:v>
      </x:c>
      <x:c r="N2074" s="32" t="n">
        <x:f>'Raw_Data'!N2074</x:f>
        <x:v>0.144</x:v>
      </x:c>
      <x:c r="O2074" t="str">
        <x:f>IF(OR(D2074&lt;620,L2074&gt;=2,J2074&gt;0.9),"High",IF(OR(D2074&lt;700,L2074=1,J2074&gt;0.75),"Medium","Low"))</x:f>
        <x:v>Medium</x:v>
      </x:c>
      <x:c r="P2074" s="30" t="n">
        <x:f>XLOOKUP(F2074,Assumptions!$A$4:$A$6,Assumptions!$B$4:$B$6)</x:f>
        <x:v>95</x:v>
      </x:c>
      <x:c r="Q2074" s="32" t="n">
        <x:f>XLOOKUP(F2074,Assumptions!$A$4:$A$6,Assumptions!$C$4:$C$6)</x:f>
        <x:v>0.219</x:v>
      </x:c>
      <x:c r="R2074" s="32" t="n">
        <x:f>XLOOKUP(F2074,Assumptions!$A$4:$A$6,Assumptions!$D$4:$D$6)</x:f>
        <x:v>0.016</x:v>
      </x:c>
      <x:c r="S2074" s="32" t="n">
        <x:f>XLOOKUP(F2074,Assumptions!$A$4:$A$6,Assumptions!$E$4:$E$6)</x:f>
        <x:v>0.01</x:v>
      </x:c>
      <x:c r="T2074" s="32" t="n">
        <x:f>XLOOKUP(O2074,Assumptions!$H$4:$H$6,Assumptions!$I$4:$I$6)</x:f>
        <x:v>0.012</x:v>
      </x:c>
      <x:c r="U2074" s="30" t="n">
        <x:f>XLOOKUP(F2074,Assumptions!$A$4:$A$6,Assumptions!$F$4:$F$6)</x:f>
        <x:v>90</x:v>
      </x:c>
      <x:c r="V2074" s="60" t="n">
        <x:f>I2074*12</x:f>
        <x:v>16031.04</x:v>
      </x:c>
      <x:c r="W2074" s="60" t="n">
        <x:f>H2074*J2074*(1-K2074)*Q2074</x:f>
        <x:v>152.929633113</x:v>
      </x:c>
      <x:c r="X2074" s="60" t="n">
        <x:f>V2074*R2074</x:f>
        <x:v>256.49664</x:v>
      </x:c>
      <x:c r="Y2074" s="60" t="n">
        <x:f>V2074*S2074</x:f>
        <x:v>160.31040000000002</x:v>
      </x:c>
      <x:c r="Z2074" s="60" t="n">
        <x:f>H2074*J2074*T2074</x:f>
        <x:v>34.770564</x:v>
      </x:c>
      <x:c r="AA2074" s="60" t="n">
        <x:f>P2074+W2074+X2074-Y2074-Z2074-U2074</x:f>
        <x:v>219.34530911299998</x:v>
      </x:c>
      <x:c r="AB2074" s="32" t="n">
        <x:f>IFERROR(AA2074/(P2074+W2074+X2074),0)</x:f>
        <x:v>0.43484116669684836</x:v>
      </x:c>
      <x:c r="AC2074" t="n">
        <x:f>IF(O2074="High",0,IF(I2074&gt;=1800,3,IF(I2074&gt;=900,2,1))+IF(K2074&gt;=0.9,2,IF(K2074&gt;=0.75,1,0))+IF(J2074&lt;=0.7,2,IF(J2074&lt;=0.85,1,0))+IF(M2074&gt;=8,1,0))</x:f>
        <x:v>5</x:v>
      </x:c>
      <x:c r="AD2074" t="str">
        <x:f>IF(AND(O2074&lt;&gt;"High",AC2074&gt;=Assumptions!$B$10,AA2074&gt;0),"Priority Growth",IF(AND(O2074="Low",AA2074&gt;0),"Maintain","Watch"))</x:f>
        <x:v>Watch</x:v>
      </x:c>
      <x:c r="AE2074" s="60" t="n">
        <x:f>MAX(AA2074,0)*N2074</x:f>
        <x:v>31.585724512271995</x:v>
      </x:c>
      <x:c r="AF2074" t="str">
        <x:f>IF(AND(AA2074&gt;=Assumptions!$B$11,O2074&lt;&gt;"High",OR(N2074&gt;=Assumptions!$B$12,M2074&lt;=6)),"High","Standard")</x:f>
        <x:v>Standard</x:v>
      </x:c>
    </x:row>
    <x:row r="2075">
      <x:c r="A2075" t="str">
        <x:f>'Raw_Data'!A2075</x:f>
        <x:v>C02074</x:v>
      </x:c>
      <x:c r="B2075" t="n">
        <x:f>'Raw_Data'!B2075</x:f>
        <x:v>53</x:v>
      </x:c>
      <x:c r="C2075" s="30" t="n">
        <x:f>'Raw_Data'!C2075</x:f>
        <x:v>89882</x:v>
      </x:c>
      <x:c r="D2075" t="n">
        <x:f>'Raw_Data'!D2075</x:f>
        <x:v>568</x:v>
      </x:c>
      <x:c r="E2075" t="n">
        <x:f>'Raw_Data'!E2075</x:f>
        <x:v>41</x:v>
      </x:c>
      <x:c r="F2075" t="str">
        <x:f>PROPER(TRIM('Raw_Data'!F2075))</x:f>
        <x:v>Classic</x:v>
      </x:c>
      <x:c r="G2075" t="str">
        <x:f>PROPER(TRIM('Raw_Data'!G2075))</x:f>
        <x:v>Digital</x:v>
      </x:c>
      <x:c r="H2075" s="60" t="n">
        <x:f>'Raw_Data'!H2075</x:f>
        <x:v>3490</x:v>
      </x:c>
      <x:c r="I2075" s="60" t="n">
        <x:f>'Raw_Data'!I2075</x:f>
        <x:v>1033.44</x:v>
      </x:c>
      <x:c r="J2075" s="32" t="n">
        <x:f>'Raw_Data'!J2075</x:f>
        <x:v>0.713</x:v>
      </x:c>
      <x:c r="K2075" s="32" t="n">
        <x:f>'Raw_Data'!K2075</x:f>
        <x:v>0.839</x:v>
      </x:c>
      <x:c r="L2075" t="n">
        <x:f>'Raw_Data'!L2075</x:f>
        <x:v>0</x:v>
      </x:c>
      <x:c r="M2075" t="n">
        <x:f>IF('Raw_Data'!M2075="",Assumptions!$B$15,'Raw_Data'!M2075)</x:f>
        <x:v>9</x:v>
      </x:c>
      <x:c r="N2075" s="32" t="n">
        <x:f>'Raw_Data'!N2075</x:f>
        <x:v>0.02</x:v>
      </x:c>
      <x:c r="O2075" t="str">
        <x:f>IF(OR(D2075&lt;620,L2075&gt;=2,J2075&gt;0.9),"High",IF(OR(D2075&lt;700,L2075=1,J2075&gt;0.75),"Medium","Low"))</x:f>
        <x:v>High</x:v>
      </x:c>
      <x:c r="P2075" s="30" t="n">
        <x:f>XLOOKUP(F2075,Assumptions!$A$4:$A$6,Assumptions!$B$4:$B$6)</x:f>
        <x:v>0</x:v>
      </x:c>
      <x:c r="Q2075" s="32" t="n">
        <x:f>XLOOKUP(F2075,Assumptions!$A$4:$A$6,Assumptions!$C$4:$C$6)</x:f>
        <x:v>0.229</x:v>
      </x:c>
      <x:c r="R2075" s="32" t="n">
        <x:f>XLOOKUP(F2075,Assumptions!$A$4:$A$6,Assumptions!$D$4:$D$6)</x:f>
        <x:v>0.015</x:v>
      </x:c>
      <x:c r="S2075" s="32" t="n">
        <x:f>XLOOKUP(F2075,Assumptions!$A$4:$A$6,Assumptions!$E$4:$E$6)</x:f>
        <x:v>0.0075</x:v>
      </x:c>
      <x:c r="T2075" s="32" t="n">
        <x:f>XLOOKUP(O2075,Assumptions!$H$4:$H$6,Assumptions!$I$4:$I$6)</x:f>
        <x:v>0.045</x:v>
      </x:c>
      <x:c r="U2075" s="30" t="n">
        <x:f>XLOOKUP(F2075,Assumptions!$A$4:$A$6,Assumptions!$F$4:$F$6)</x:f>
        <x:v>60</x:v>
      </x:c>
      <x:c r="V2075" s="60" t="n">
        <x:f>I2075*12</x:f>
        <x:v>12401.28</x:v>
      </x:c>
      <x:c r="W2075" s="60" t="n">
        <x:f>H2075*J2075*(1-K2075)*Q2075</x:f>
        <x:v>91.74371353000001</x:v>
      </x:c>
      <x:c r="X2075" s="60" t="n">
        <x:f>V2075*R2075</x:f>
        <x:v>186.0192</x:v>
      </x:c>
      <x:c r="Y2075" s="60" t="n">
        <x:f>V2075*S2075</x:f>
        <x:v>93.0096</x:v>
      </x:c>
      <x:c r="Z2075" s="60" t="n">
        <x:f>H2075*J2075*T2075</x:f>
        <x:v>111.97664999999999</x:v>
      </x:c>
      <x:c r="AA2075" s="60" t="n">
        <x:f>P2075+W2075+X2075-Y2075-Z2075-U2075</x:f>
        <x:v>12.776663529999993</x:v>
      </x:c>
      <x:c r="AB2075" s="32" t="n">
        <x:f>IFERROR(AA2075/(P2075+W2075+X2075),0)</x:f>
        <x:v>0.04599845014449721</x:v>
      </x:c>
      <x:c r="AC2075" t="n">
        <x:f>IF(O2075="High",0,IF(I2075&gt;=1800,3,IF(I2075&gt;=900,2,1))+IF(K2075&gt;=0.9,2,IF(K2075&gt;=0.75,1,0))+IF(J2075&lt;=0.7,2,IF(J2075&lt;=0.85,1,0))+IF(M2075&gt;=8,1,0))</x:f>
        <x:v>0</x:v>
      </x:c>
      <x:c r="AD2075" t="str">
        <x:f>IF(AND(O2075&lt;&gt;"High",AC2075&gt;=Assumptions!$B$10,AA2075&gt;0),"Priority Growth",IF(AND(O2075="Low",AA2075&gt;0),"Maintain","Watch"))</x:f>
        <x:v>Watch</x:v>
      </x:c>
      <x:c r="AE2075" s="60" t="n">
        <x:f>MAX(AA2075,0)*N2075</x:f>
        <x:v>0.25553327059999986</x:v>
      </x:c>
      <x:c r="AF2075" t="str">
        <x:f>IF(AND(AA2075&gt;=Assumptions!$B$11,O2075&lt;&gt;"High",OR(N2075&gt;=Assumptions!$B$12,M2075&lt;=6)),"High","Standard")</x:f>
        <x:v>Standard</x:v>
      </x:c>
    </x:row>
    <x:row r="2076">
      <x:c r="A2076" t="str">
        <x:f>'Raw_Data'!A2076</x:f>
        <x:v>C02075</x:v>
      </x:c>
      <x:c r="B2076" t="n">
        <x:f>'Raw_Data'!B2076</x:f>
        <x:v>47</x:v>
      </x:c>
      <x:c r="C2076" s="30" t="n">
        <x:f>'Raw_Data'!C2076</x:f>
        <x:v>46969</x:v>
      </x:c>
      <x:c r="D2076" t="n">
        <x:f>'Raw_Data'!D2076</x:f>
        <x:v>562</x:v>
      </x:c>
      <x:c r="E2076" t="n">
        <x:f>'Raw_Data'!E2076</x:f>
        <x:v>10</x:v>
      </x:c>
      <x:c r="F2076" t="str">
        <x:f>PROPER(TRIM('Raw_Data'!F2076))</x:f>
        <x:v>Classic</x:v>
      </x:c>
      <x:c r="G2076" t="str">
        <x:f>PROPER(TRIM('Raw_Data'!G2076))</x:f>
        <x:v>Branch</x:v>
      </x:c>
      <x:c r="H2076" s="60" t="n">
        <x:f>'Raw_Data'!H2076</x:f>
        <x:v>2771</x:v>
      </x:c>
      <x:c r="I2076" s="60" t="n">
        <x:f>'Raw_Data'!I2076</x:f>
        <x:v>228.85</x:v>
      </x:c>
      <x:c r="J2076" s="32" t="n">
        <x:f>'Raw_Data'!J2076</x:f>
        <x:v>0.46</x:v>
      </x:c>
      <x:c r="K2076" s="32" t="n">
        <x:f>'Raw_Data'!K2076</x:f>
        <x:v>0.679</x:v>
      </x:c>
      <x:c r="L2076" t="n">
        <x:f>'Raw_Data'!L2076</x:f>
        <x:v>1</x:v>
      </x:c>
      <x:c r="M2076" t="n">
        <x:f>IF('Raw_Data'!M2076="",Assumptions!$B$15,'Raw_Data'!M2076)</x:f>
        <x:v>9</x:v>
      </x:c>
      <x:c r="N2076" s="32" t="n">
        <x:f>'Raw_Data'!N2076</x:f>
        <x:v>0.02</x:v>
      </x:c>
      <x:c r="O2076" t="str">
        <x:f>IF(OR(D2076&lt;620,L2076&gt;=2,J2076&gt;0.9),"High",IF(OR(D2076&lt;700,L2076=1,J2076&gt;0.75),"Medium","Low"))</x:f>
        <x:v>High</x:v>
      </x:c>
      <x:c r="P2076" s="30" t="n">
        <x:f>XLOOKUP(F2076,Assumptions!$A$4:$A$6,Assumptions!$B$4:$B$6)</x:f>
        <x:v>0</x:v>
      </x:c>
      <x:c r="Q2076" s="32" t="n">
        <x:f>XLOOKUP(F2076,Assumptions!$A$4:$A$6,Assumptions!$C$4:$C$6)</x:f>
        <x:v>0.229</x:v>
      </x:c>
      <x:c r="R2076" s="32" t="n">
        <x:f>XLOOKUP(F2076,Assumptions!$A$4:$A$6,Assumptions!$D$4:$D$6)</x:f>
        <x:v>0.015</x:v>
      </x:c>
      <x:c r="S2076" s="32" t="n">
        <x:f>XLOOKUP(F2076,Assumptions!$A$4:$A$6,Assumptions!$E$4:$E$6)</x:f>
        <x:v>0.0075</x:v>
      </x:c>
      <x:c r="T2076" s="32" t="n">
        <x:f>XLOOKUP(O2076,Assumptions!$H$4:$H$6,Assumptions!$I$4:$I$6)</x:f>
        <x:v>0.045</x:v>
      </x:c>
      <x:c r="U2076" s="30" t="n">
        <x:f>XLOOKUP(F2076,Assumptions!$A$4:$A$6,Assumptions!$F$4:$F$6)</x:f>
        <x:v>60</x:v>
      </x:c>
      <x:c r="V2076" s="60" t="n">
        <x:f>I2076*12</x:f>
        <x:v>2746.2</x:v>
      </x:c>
      <x:c r="W2076" s="60" t="n">
        <x:f>H2076*J2076*(1-K2076)*Q2076</x:f>
        <x:v>93.69898194</x:v>
      </x:c>
      <x:c r="X2076" s="60" t="n">
        <x:f>V2076*R2076</x:f>
        <x:v>41.193</x:v>
      </x:c>
      <x:c r="Y2076" s="60" t="n">
        <x:f>V2076*S2076</x:f>
        <x:v>20.5965</x:v>
      </x:c>
      <x:c r="Z2076" s="60" t="n">
        <x:f>H2076*J2076*T2076</x:f>
        <x:v>57.359700000000004</x:v>
      </x:c>
      <x:c r="AA2076" s="60" t="n">
        <x:f>P2076+W2076+X2076-Y2076-Z2076-U2076</x:f>
        <x:v>-3.0642180600000017</x:v>
      </x:c>
      <x:c r="AB2076" s="32" t="n">
        <x:f>IFERROR(AA2076/(P2076+W2076+X2076),0)</x:f>
        <x:v>-0.02271608746443482</x:v>
      </x:c>
      <x:c r="AC2076" t="n">
        <x:f>IF(O2076="High",0,IF(I2076&gt;=1800,3,IF(I2076&gt;=900,2,1))+IF(K2076&gt;=0.9,2,IF(K2076&gt;=0.75,1,0))+IF(J2076&lt;=0.7,2,IF(J2076&lt;=0.85,1,0))+IF(M2076&gt;=8,1,0))</x:f>
        <x:v>0</x:v>
      </x:c>
      <x:c r="AD2076" t="str">
        <x:f>IF(AND(O2076&lt;&gt;"High",AC2076&gt;=Assumptions!$B$10,AA2076&gt;0),"Priority Growth",IF(AND(O2076="Low",AA2076&gt;0),"Maintain","Watch"))</x:f>
        <x:v>Watch</x:v>
      </x:c>
      <x:c r="AE2076" s="60" t="n">
        <x:f>MAX(AA2076,0)*N2076</x:f>
        <x:v>0</x:v>
      </x:c>
      <x:c r="AF2076" t="str">
        <x:f>IF(AND(AA2076&gt;=Assumptions!$B$11,O2076&lt;&gt;"High",OR(N2076&gt;=Assumptions!$B$12,M2076&lt;=6)),"High","Standard")</x:f>
        <x:v>Standard</x:v>
      </x:c>
    </x:row>
    <x:row r="2077">
      <x:c r="A2077" t="str">
        <x:f>'Raw_Data'!A2077</x:f>
        <x:v>C02076</x:v>
      </x:c>
      <x:c r="B2077" t="n">
        <x:f>'Raw_Data'!B2077</x:f>
        <x:v>57</x:v>
      </x:c>
      <x:c r="C2077" s="30" t="n">
        <x:f>'Raw_Data'!C2077</x:f>
        <x:v>55741</x:v>
      </x:c>
      <x:c r="D2077" t="n">
        <x:f>'Raw_Data'!D2077</x:f>
        <x:v>815</x:v>
      </x:c>
      <x:c r="E2077" t="n">
        <x:f>'Raw_Data'!E2077</x:f>
        <x:v>21</x:v>
      </x:c>
      <x:c r="F2077" t="str">
        <x:f>PROPER(TRIM('Raw_Data'!F2077))</x:f>
        <x:v>Gold</x:v>
      </x:c>
      <x:c r="G2077" t="str">
        <x:f>PROPER(TRIM('Raw_Data'!G2077))</x:f>
        <x:v>Digital</x:v>
      </x:c>
      <x:c r="H2077" s="60" t="n">
        <x:f>'Raw_Data'!H2077</x:f>
        <x:v>11376</x:v>
      </x:c>
      <x:c r="I2077" s="60" t="n">
        <x:f>'Raw_Data'!I2077</x:f>
        <x:v>1134.99</x:v>
      </x:c>
      <x:c r="J2077" s="32" t="n">
        <x:f>'Raw_Data'!J2077</x:f>
        <x:v>0.165</x:v>
      </x:c>
      <x:c r="K2077" s="32" t="n">
        <x:f>'Raw_Data'!K2077</x:f>
        <x:v>0.935</x:v>
      </x:c>
      <x:c r="L2077" t="n">
        <x:f>'Raw_Data'!L2077</x:f>
        <x:v>0</x:v>
      </x:c>
      <x:c r="M2077" t="n">
        <x:f>IF('Raw_Data'!M2077="",Assumptions!$B$15,'Raw_Data'!M2077)</x:f>
        <x:v>5</x:v>
      </x:c>
      <x:c r="N2077" s="32" t="n">
        <x:f>'Raw_Data'!N2077</x:f>
        <x:v>0.205</x:v>
      </x:c>
      <x:c r="O2077" t="str">
        <x:f>IF(OR(D2077&lt;620,L2077&gt;=2,J2077&gt;0.9),"High",IF(OR(D2077&lt;700,L2077=1,J2077&gt;0.75),"Medium","Low"))</x:f>
        <x:v>Low</x:v>
      </x:c>
      <x:c r="P2077" s="30" t="n">
        <x:f>XLOOKUP(F2077,Assumptions!$A$4:$A$6,Assumptions!$B$4:$B$6)</x:f>
        <x:v>95</x:v>
      </x:c>
      <x:c r="Q2077" s="32" t="n">
        <x:f>XLOOKUP(F2077,Assumptions!$A$4:$A$6,Assumptions!$C$4:$C$6)</x:f>
        <x:v>0.219</x:v>
      </x:c>
      <x:c r="R2077" s="32" t="n">
        <x:f>XLOOKUP(F2077,Assumptions!$A$4:$A$6,Assumptions!$D$4:$D$6)</x:f>
        <x:v>0.016</x:v>
      </x:c>
      <x:c r="S2077" s="32" t="n">
        <x:f>XLOOKUP(F2077,Assumptions!$A$4:$A$6,Assumptions!$E$4:$E$6)</x:f>
        <x:v>0.01</x:v>
      </x:c>
      <x:c r="T2077" s="32" t="n">
        <x:f>XLOOKUP(O2077,Assumptions!$H$4:$H$6,Assumptions!$I$4:$I$6)</x:f>
        <x:v>0.0035</x:v>
      </x:c>
      <x:c r="U2077" s="30" t="n">
        <x:f>XLOOKUP(F2077,Assumptions!$A$4:$A$6,Assumptions!$F$4:$F$6)</x:f>
        <x:v>90</x:v>
      </x:c>
      <x:c r="V2077" s="60" t="n">
        <x:f>I2077*12</x:f>
        <x:v>13619.880000000001</x:v>
      </x:c>
      <x:c r="W2077" s="60" t="n">
        <x:f>H2077*J2077*(1-K2077)*Q2077</x:f>
        <x:v>26.71966439999998</x:v>
      </x:c>
      <x:c r="X2077" s="60" t="n">
        <x:f>V2077*R2077</x:f>
        <x:v>217.91808000000003</x:v>
      </x:c>
      <x:c r="Y2077" s="60" t="n">
        <x:f>V2077*S2077</x:f>
        <x:v>136.1988</x:v>
      </x:c>
      <x:c r="Z2077" s="60" t="n">
        <x:f>H2077*J2077*T2077</x:f>
        <x:v>6.569640000000001</x:v>
      </x:c>
      <x:c r="AA2077" s="60" t="n">
        <x:f>P2077+W2077+X2077-Y2077-Z2077-U2077</x:f>
        <x:v>106.86930440000003</x:v>
      </x:c>
      <x:c r="AB2077" s="32" t="n">
        <x:f>IFERROR(AA2077/(P2077+W2077+X2077),0)</x:f>
        <x:v>0.31465673695600016</x:v>
      </x:c>
      <x:c r="AC2077" t="n">
        <x:f>IF(O2077="High",0,IF(I2077&gt;=1800,3,IF(I2077&gt;=900,2,1))+IF(K2077&gt;=0.9,2,IF(K2077&gt;=0.75,1,0))+IF(J2077&lt;=0.7,2,IF(J2077&lt;=0.85,1,0))+IF(M2077&gt;=8,1,0))</x:f>
        <x:v>6</x:v>
      </x:c>
      <x:c r="AD2077" t="str">
        <x:f>IF(AND(O2077&lt;&gt;"High",AC2077&gt;=Assumptions!$B$10,AA2077&gt;0),"Priority Growth",IF(AND(O2077="Low",AA2077&gt;0),"Maintain","Watch"))</x:f>
        <x:v>Priority Growth</x:v>
      </x:c>
      <x:c r="AE2077" s="60" t="n">
        <x:f>MAX(AA2077,0)*N2077</x:f>
        <x:v>21.908207402000006</x:v>
      </x:c>
      <x:c r="AF2077" t="str">
        <x:f>IF(AND(AA2077&gt;=Assumptions!$B$11,O2077&lt;&gt;"High",OR(N2077&gt;=Assumptions!$B$12,M2077&lt;=6)),"High","Standard")</x:f>
        <x:v>Standard</x:v>
      </x:c>
    </x:row>
    <x:row r="2078">
      <x:c r="A2078" t="str">
        <x:f>'Raw_Data'!A2078</x:f>
        <x:v>C02077</x:v>
      </x:c>
      <x:c r="B2078" t="n">
        <x:f>'Raw_Data'!B2078</x:f>
        <x:v>36</x:v>
      </x:c>
      <x:c r="C2078" s="30" t="n">
        <x:f>'Raw_Data'!C2078</x:f>
        <x:v>99531</x:v>
      </x:c>
      <x:c r="D2078" t="n">
        <x:f>'Raw_Data'!D2078</x:f>
        <x:v>621</x:v>
      </x:c>
      <x:c r="E2078" t="n">
        <x:f>'Raw_Data'!E2078</x:f>
        <x:v>135</x:v>
      </x:c>
      <x:c r="F2078" t="str">
        <x:f>PROPER(TRIM('Raw_Data'!F2078))</x:f>
        <x:v>Gold</x:v>
      </x:c>
      <x:c r="G2078" t="str">
        <x:f>PROPER(TRIM('Raw_Data'!G2078))</x:f>
        <x:v>Partner</x:v>
      </x:c>
      <x:c r="H2078" s="60" t="n">
        <x:f>'Raw_Data'!H2078</x:f>
        <x:v>14484</x:v>
      </x:c>
      <x:c r="I2078" s="60" t="n">
        <x:f>'Raw_Data'!I2078</x:f>
        <x:v>1650.37</x:v>
      </x:c>
      <x:c r="J2078" s="32" t="n">
        <x:f>'Raw_Data'!J2078</x:f>
        <x:v>0.285</x:v>
      </x:c>
      <x:c r="K2078" s="32" t="n">
        <x:f>'Raw_Data'!K2078</x:f>
        <x:v>0.661</x:v>
      </x:c>
      <x:c r="L2078" t="n">
        <x:f>'Raw_Data'!L2078</x:f>
        <x:v>0</x:v>
      </x:c>
      <x:c r="M2078" t="n">
        <x:f>IF('Raw_Data'!M2078="",Assumptions!$B$15,'Raw_Data'!M2078)</x:f>
        <x:v>5</x:v>
      </x:c>
      <x:c r="N2078" s="32" t="n">
        <x:f>'Raw_Data'!N2078</x:f>
        <x:v>0.198</x:v>
      </x:c>
      <x:c r="O2078" t="str">
        <x:f>IF(OR(D2078&lt;620,L2078&gt;=2,J2078&gt;0.9),"High",IF(OR(D2078&lt;700,L2078=1,J2078&gt;0.75),"Medium","Low"))</x:f>
        <x:v>Medium</x:v>
      </x:c>
      <x:c r="P2078" s="30" t="n">
        <x:f>XLOOKUP(F2078,Assumptions!$A$4:$A$6,Assumptions!$B$4:$B$6)</x:f>
        <x:v>95</x:v>
      </x:c>
      <x:c r="Q2078" s="32" t="n">
        <x:f>XLOOKUP(F2078,Assumptions!$A$4:$A$6,Assumptions!$C$4:$C$6)</x:f>
        <x:v>0.219</x:v>
      </x:c>
      <x:c r="R2078" s="32" t="n">
        <x:f>XLOOKUP(F2078,Assumptions!$A$4:$A$6,Assumptions!$D$4:$D$6)</x:f>
        <x:v>0.016</x:v>
      </x:c>
      <x:c r="S2078" s="32" t="n">
        <x:f>XLOOKUP(F2078,Assumptions!$A$4:$A$6,Assumptions!$E$4:$E$6)</x:f>
        <x:v>0.01</x:v>
      </x:c>
      <x:c r="T2078" s="32" t="n">
        <x:f>XLOOKUP(O2078,Assumptions!$H$4:$H$6,Assumptions!$I$4:$I$6)</x:f>
        <x:v>0.012</x:v>
      </x:c>
      <x:c r="U2078" s="30" t="n">
        <x:f>XLOOKUP(F2078,Assumptions!$A$4:$A$6,Assumptions!$F$4:$F$6)</x:f>
        <x:v>90</x:v>
      </x:c>
      <x:c r="V2078" s="60" t="n">
        <x:f>I2078*12</x:f>
        <x:v>19804.44</x:v>
      </x:c>
      <x:c r="W2078" s="60" t="n">
        <x:f>H2078*J2078*(1-K2078)*Q2078</x:f>
        <x:v>306.46239353999994</x:v>
      </x:c>
      <x:c r="X2078" s="60" t="n">
        <x:f>V2078*R2078</x:f>
        <x:v>316.87104</x:v>
      </x:c>
      <x:c r="Y2078" s="60" t="n">
        <x:f>V2078*S2078</x:f>
        <x:v>198.0444</x:v>
      </x:c>
      <x:c r="Z2078" s="60" t="n">
        <x:f>H2078*J2078*T2078</x:f>
        <x:v>49.53527999999999</x:v>
      </x:c>
      <x:c r="AA2078" s="60" t="n">
        <x:f>P2078+W2078+X2078-Y2078-Z2078-U2078</x:f>
        <x:v>380.75375354</x:v>
      </x:c>
      <x:c r="AB2078" s="32" t="n">
        <x:f>IFERROR(AA2078/(P2078+W2078+X2078),0)</x:f>
        <x:v>0.5300515551164277</x:v>
      </x:c>
      <x:c r="AC2078" t="n">
        <x:f>IF(O2078="High",0,IF(I2078&gt;=1800,3,IF(I2078&gt;=900,2,1))+IF(K2078&gt;=0.9,2,IF(K2078&gt;=0.75,1,0))+IF(J2078&lt;=0.7,2,IF(J2078&lt;=0.85,1,0))+IF(M2078&gt;=8,1,0))</x:f>
        <x:v>4</x:v>
      </x:c>
      <x:c r="AD2078" t="str">
        <x:f>IF(AND(O2078&lt;&gt;"High",AC2078&gt;=Assumptions!$B$10,AA2078&gt;0),"Priority Growth",IF(AND(O2078="Low",AA2078&gt;0),"Maintain","Watch"))</x:f>
        <x:v>Watch</x:v>
      </x:c>
      <x:c r="AE2078" s="60" t="n">
        <x:f>MAX(AA2078,0)*N2078</x:f>
        <x:v>75.38924320092</x:v>
      </x:c>
      <x:c r="AF2078" t="str">
        <x:f>IF(AND(AA2078&gt;=Assumptions!$B$11,O2078&lt;&gt;"High",OR(N2078&gt;=Assumptions!$B$12,M2078&lt;=6)),"High","Standard")</x:f>
        <x:v>High</x:v>
      </x:c>
    </x:row>
    <x:row r="2079">
      <x:c r="A2079" t="str">
        <x:f>'Raw_Data'!A2079</x:f>
        <x:v>C02078</x:v>
      </x:c>
      <x:c r="B2079" t="n">
        <x:f>'Raw_Data'!B2079</x:f>
        <x:v>55</x:v>
      </x:c>
      <x:c r="C2079" s="30" t="n">
        <x:f>'Raw_Data'!C2079</x:f>
        <x:v>96945</x:v>
      </x:c>
      <x:c r="D2079" t="n">
        <x:f>'Raw_Data'!D2079</x:f>
        <x:v>650</x:v>
      </x:c>
      <x:c r="E2079" t="n">
        <x:f>'Raw_Data'!E2079</x:f>
        <x:v>51</x:v>
      </x:c>
      <x:c r="F2079" t="str">
        <x:f>PROPER(TRIM('Raw_Data'!F2079))</x:f>
        <x:v>Gold</x:v>
      </x:c>
      <x:c r="G2079" t="str">
        <x:f>PROPER(TRIM('Raw_Data'!G2079))</x:f>
        <x:v>Digital</x:v>
      </x:c>
      <x:c r="H2079" s="60" t="n">
        <x:f>'Raw_Data'!H2079</x:f>
        <x:v>13618</x:v>
      </x:c>
      <x:c r="I2079" s="60" t="n">
        <x:f>'Raw_Data'!I2079</x:f>
        <x:v>2069.42</x:v>
      </x:c>
      <x:c r="J2079" s="32" t="n">
        <x:f>'Raw_Data'!J2079</x:f>
        <x:v>0.52</x:v>
      </x:c>
      <x:c r="K2079" s="32" t="n">
        <x:f>'Raw_Data'!K2079</x:f>
        <x:v>0.658</x:v>
      </x:c>
      <x:c r="L2079" t="n">
        <x:f>'Raw_Data'!L2079</x:f>
        <x:v>0</x:v>
      </x:c>
      <x:c r="M2079" t="n">
        <x:f>IF('Raw_Data'!M2079="",Assumptions!$B$15,'Raw_Data'!M2079)</x:f>
        <x:v>10</x:v>
      </x:c>
      <x:c r="N2079" s="32" t="n">
        <x:f>'Raw_Data'!N2079</x:f>
        <x:v>0.02</x:v>
      </x:c>
      <x:c r="O2079" t="str">
        <x:f>IF(OR(D2079&lt;620,L2079&gt;=2,J2079&gt;0.9),"High",IF(OR(D2079&lt;700,L2079=1,J2079&gt;0.75),"Medium","Low"))</x:f>
        <x:v>Medium</x:v>
      </x:c>
      <x:c r="P2079" s="30" t="n">
        <x:f>XLOOKUP(F2079,Assumptions!$A$4:$A$6,Assumptions!$B$4:$B$6)</x:f>
        <x:v>95</x:v>
      </x:c>
      <x:c r="Q2079" s="32" t="n">
        <x:f>XLOOKUP(F2079,Assumptions!$A$4:$A$6,Assumptions!$C$4:$C$6)</x:f>
        <x:v>0.219</x:v>
      </x:c>
      <x:c r="R2079" s="32" t="n">
        <x:f>XLOOKUP(F2079,Assumptions!$A$4:$A$6,Assumptions!$D$4:$D$6)</x:f>
        <x:v>0.016</x:v>
      </x:c>
      <x:c r="S2079" s="32" t="n">
        <x:f>XLOOKUP(F2079,Assumptions!$A$4:$A$6,Assumptions!$E$4:$E$6)</x:f>
        <x:v>0.01</x:v>
      </x:c>
      <x:c r="T2079" s="32" t="n">
        <x:f>XLOOKUP(O2079,Assumptions!$H$4:$H$6,Assumptions!$I$4:$I$6)</x:f>
        <x:v>0.012</x:v>
      </x:c>
      <x:c r="U2079" s="30" t="n">
        <x:f>XLOOKUP(F2079,Assumptions!$A$4:$A$6,Assumptions!$F$4:$F$6)</x:f>
        <x:v>90</x:v>
      </x:c>
      <x:c r="V2079" s="60" t="n">
        <x:f>I2079*12</x:f>
        <x:v>24833.04</x:v>
      </x:c>
      <x:c r="W2079" s="60" t="n">
        <x:f>H2079*J2079*(1-K2079)*Q2079</x:f>
        <x:v>530.37970128</x:v>
      </x:c>
      <x:c r="X2079" s="60" t="n">
        <x:f>V2079*R2079</x:f>
        <x:v>397.32864</x:v>
      </x:c>
      <x:c r="Y2079" s="60" t="n">
        <x:f>V2079*S2079</x:f>
        <x:v>248.33040000000003</x:v>
      </x:c>
      <x:c r="Z2079" s="60" t="n">
        <x:f>H2079*J2079*T2079</x:f>
        <x:v>84.97632000000002</x:v>
      </x:c>
      <x:c r="AA2079" s="60" t="n">
        <x:f>P2079+W2079+X2079-Y2079-Z2079-U2079</x:f>
        <x:v>599.40162128</x:v>
      </x:c>
      <x:c r="AB2079" s="32" t="n">
        <x:f>IFERROR(AA2079/(P2079+W2079+X2079),0)</x:f>
        <x:v>0.5860924342611713</x:v>
      </x:c>
      <x:c r="AC2079" t="n">
        <x:f>IF(O2079="High",0,IF(I2079&gt;=1800,3,IF(I2079&gt;=900,2,1))+IF(K2079&gt;=0.9,2,IF(K2079&gt;=0.75,1,0))+IF(J2079&lt;=0.7,2,IF(J2079&lt;=0.85,1,0))+IF(M2079&gt;=8,1,0))</x:f>
        <x:v>6</x:v>
      </x:c>
      <x:c r="AD2079" t="str">
        <x:f>IF(AND(O2079&lt;&gt;"High",AC2079&gt;=Assumptions!$B$10,AA2079&gt;0),"Priority Growth",IF(AND(O2079="Low",AA2079&gt;0),"Maintain","Watch"))</x:f>
        <x:v>Priority Growth</x:v>
      </x:c>
      <x:c r="AE2079" s="60" t="n">
        <x:f>MAX(AA2079,0)*N2079</x:f>
        <x:v>11.9880324256</x:v>
      </x:c>
      <x:c r="AF2079" t="str">
        <x:f>IF(AND(AA2079&gt;=Assumptions!$B$11,O2079&lt;&gt;"High",OR(N2079&gt;=Assumptions!$B$12,M2079&lt;=6)),"High","Standard")</x:f>
        <x:v>Standard</x:v>
      </x:c>
    </x:row>
    <x:row r="2080">
      <x:c r="A2080" t="str">
        <x:f>'Raw_Data'!A2080</x:f>
        <x:v>C02079</x:v>
      </x:c>
      <x:c r="B2080" t="n">
        <x:f>'Raw_Data'!B2080</x:f>
        <x:v>42</x:v>
      </x:c>
      <x:c r="C2080" s="30" t="n">
        <x:f>'Raw_Data'!C2080</x:f>
        <x:v>68609</x:v>
      </x:c>
      <x:c r="D2080" t="n">
        <x:f>'Raw_Data'!D2080</x:f>
        <x:v>686</x:v>
      </x:c>
      <x:c r="E2080" t="n">
        <x:f>'Raw_Data'!E2080</x:f>
        <x:v>11</x:v>
      </x:c>
      <x:c r="F2080" t="str">
        <x:f>PROPER(TRIM('Raw_Data'!F2080))</x:f>
        <x:v>Gold</x:v>
      </x:c>
      <x:c r="G2080" t="str">
        <x:f>PROPER(TRIM('Raw_Data'!G2080))</x:f>
        <x:v>Partner</x:v>
      </x:c>
      <x:c r="H2080" s="60" t="n">
        <x:f>'Raw_Data'!H2080</x:f>
        <x:v>12641</x:v>
      </x:c>
      <x:c r="I2080" s="60" t="n">
        <x:f>'Raw_Data'!I2080</x:f>
        <x:v>1526.45</x:v>
      </x:c>
      <x:c r="J2080" s="32" t="n">
        <x:f>'Raw_Data'!J2080</x:f>
        <x:v>0.461</x:v>
      </x:c>
      <x:c r="K2080" s="32" t="n">
        <x:f>'Raw_Data'!K2080</x:f>
        <x:v>0.76</x:v>
      </x:c>
      <x:c r="L2080" t="n">
        <x:f>'Raw_Data'!L2080</x:f>
        <x:v>0</x:v>
      </x:c>
      <x:c r="M2080" t="n">
        <x:f>IF('Raw_Data'!M2080="",Assumptions!$B$15,'Raw_Data'!M2080)</x:f>
        <x:v>8</x:v>
      </x:c>
      <x:c r="N2080" s="32" t="n">
        <x:f>'Raw_Data'!N2080</x:f>
        <x:v>0.059</x:v>
      </x:c>
      <x:c r="O2080" t="str">
        <x:f>IF(OR(D2080&lt;620,L2080&gt;=2,J2080&gt;0.9),"High",IF(OR(D2080&lt;700,L2080=1,J2080&gt;0.75),"Medium","Low"))</x:f>
        <x:v>Medium</x:v>
      </x:c>
      <x:c r="P2080" s="30" t="n">
        <x:f>XLOOKUP(F2080,Assumptions!$A$4:$A$6,Assumptions!$B$4:$B$6)</x:f>
        <x:v>95</x:v>
      </x:c>
      <x:c r="Q2080" s="32" t="n">
        <x:f>XLOOKUP(F2080,Assumptions!$A$4:$A$6,Assumptions!$C$4:$C$6)</x:f>
        <x:v>0.219</x:v>
      </x:c>
      <x:c r="R2080" s="32" t="n">
        <x:f>XLOOKUP(F2080,Assumptions!$A$4:$A$6,Assumptions!$D$4:$D$6)</x:f>
        <x:v>0.016</x:v>
      </x:c>
      <x:c r="S2080" s="32" t="n">
        <x:f>XLOOKUP(F2080,Assumptions!$A$4:$A$6,Assumptions!$E$4:$E$6)</x:f>
        <x:v>0.01</x:v>
      </x:c>
      <x:c r="T2080" s="32" t="n">
        <x:f>XLOOKUP(O2080,Assumptions!$H$4:$H$6,Assumptions!$I$4:$I$6)</x:f>
        <x:v>0.012</x:v>
      </x:c>
      <x:c r="U2080" s="30" t="n">
        <x:f>XLOOKUP(F2080,Assumptions!$A$4:$A$6,Assumptions!$F$4:$F$6)</x:f>
        <x:v>90</x:v>
      </x:c>
      <x:c r="V2080" s="60" t="n">
        <x:f>I2080*12</x:f>
        <x:v>18317.4</x:v>
      </x:c>
      <x:c r="W2080" s="60" t="n">
        <x:f>H2080*J2080*(1-K2080)*Q2080</x:f>
        <x:v>306.29345256</x:v>
      </x:c>
      <x:c r="X2080" s="60" t="n">
        <x:f>V2080*R2080</x:f>
        <x:v>293.07840000000004</x:v>
      </x:c>
      <x:c r="Y2080" s="60" t="n">
        <x:f>V2080*S2080</x:f>
        <x:v>183.174</x:v>
      </x:c>
      <x:c r="Z2080" s="60" t="n">
        <x:f>H2080*J2080*T2080</x:f>
        <x:v>69.930012</x:v>
      </x:c>
      <x:c r="AA2080" s="60" t="n">
        <x:f>P2080+W2080+X2080-Y2080-Z2080-U2080</x:f>
        <x:v>351.26784055999997</x:v>
      </x:c>
      <x:c r="AB2080" s="32" t="n">
        <x:f>IFERROR(AA2080/(P2080+W2080+X2080),0)</x:f>
        <x:v>0.5058785710638339</x:v>
      </x:c>
      <x:c r="AC2080" t="n">
        <x:f>IF(O2080="High",0,IF(I2080&gt;=1800,3,IF(I2080&gt;=900,2,1))+IF(K2080&gt;=0.9,2,IF(K2080&gt;=0.75,1,0))+IF(J2080&lt;=0.7,2,IF(J2080&lt;=0.85,1,0))+IF(M2080&gt;=8,1,0))</x:f>
        <x:v>6</x:v>
      </x:c>
      <x:c r="AD2080" t="str">
        <x:f>IF(AND(O2080&lt;&gt;"High",AC2080&gt;=Assumptions!$B$10,AA2080&gt;0),"Priority Growth",IF(AND(O2080="Low",AA2080&gt;0),"Maintain","Watch"))</x:f>
        <x:v>Priority Growth</x:v>
      </x:c>
      <x:c r="AE2080" s="60" t="n">
        <x:f>MAX(AA2080,0)*N2080</x:f>
        <x:v>20.724802593039996</x:v>
      </x:c>
      <x:c r="AF2080" t="str">
        <x:f>IF(AND(AA2080&gt;=Assumptions!$B$11,O2080&lt;&gt;"High",OR(N2080&gt;=Assumptions!$B$12,M2080&lt;=6)),"High","Standard")</x:f>
        <x:v>Standard</x:v>
      </x:c>
    </x:row>
    <x:row r="2081">
      <x:c r="A2081" t="str">
        <x:f>'Raw_Data'!A2081</x:f>
        <x:v>C02080</x:v>
      </x:c>
      <x:c r="B2081" t="n">
        <x:f>'Raw_Data'!B2081</x:f>
        <x:v>50</x:v>
      </x:c>
      <x:c r="C2081" s="30" t="n">
        <x:f>'Raw_Data'!C2081</x:f>
        <x:v>42671</x:v>
      </x:c>
      <x:c r="D2081" t="n">
        <x:f>'Raw_Data'!D2081</x:f>
        <x:v>691</x:v>
      </x:c>
      <x:c r="E2081" t="n">
        <x:f>'Raw_Data'!E2081</x:f>
        <x:v>80</x:v>
      </x:c>
      <x:c r="F2081" t="str">
        <x:f>PROPER(TRIM('Raw_Data'!F2081))</x:f>
        <x:v>Classic</x:v>
      </x:c>
      <x:c r="G2081" t="str">
        <x:f>PROPER(TRIM('Raw_Data'!G2081))</x:f>
        <x:v>Direct Mail</x:v>
      </x:c>
      <x:c r="H2081" s="60" t="n">
        <x:f>'Raw_Data'!H2081</x:f>
        <x:v>4413</x:v>
      </x:c>
      <x:c r="I2081" s="60" t="n">
        <x:f>'Raw_Data'!I2081</x:f>
        <x:v>150</x:v>
      </x:c>
      <x:c r="J2081" s="32" t="n">
        <x:f>'Raw_Data'!J2081</x:f>
        <x:v>0.224</x:v>
      </x:c>
      <x:c r="K2081" s="32" t="n">
        <x:f>'Raw_Data'!K2081</x:f>
        <x:v>0.7</x:v>
      </x:c>
      <x:c r="L2081" t="n">
        <x:f>'Raw_Data'!L2081</x:f>
        <x:v>0</x:v>
      </x:c>
      <x:c r="M2081" t="n">
        <x:f>IF('Raw_Data'!M2081="",Assumptions!$B$15,'Raw_Data'!M2081)</x:f>
        <x:v>8</x:v>
      </x:c>
      <x:c r="N2081" s="32" t="n">
        <x:f>'Raw_Data'!N2081</x:f>
        <x:v>0.037</x:v>
      </x:c>
      <x:c r="O2081" t="str">
        <x:f>IF(OR(D2081&lt;620,L2081&gt;=2,J2081&gt;0.9),"High",IF(OR(D2081&lt;700,L2081=1,J2081&gt;0.75),"Medium","Low"))</x:f>
        <x:v>Medium</x:v>
      </x:c>
      <x:c r="P2081" s="30" t="n">
        <x:f>XLOOKUP(F2081,Assumptions!$A$4:$A$6,Assumptions!$B$4:$B$6)</x:f>
        <x:v>0</x:v>
      </x:c>
      <x:c r="Q2081" s="32" t="n">
        <x:f>XLOOKUP(F2081,Assumptions!$A$4:$A$6,Assumptions!$C$4:$C$6)</x:f>
        <x:v>0.229</x:v>
      </x:c>
      <x:c r="R2081" s="32" t="n">
        <x:f>XLOOKUP(F2081,Assumptions!$A$4:$A$6,Assumptions!$D$4:$D$6)</x:f>
        <x:v>0.015</x:v>
      </x:c>
      <x:c r="S2081" s="32" t="n">
        <x:f>XLOOKUP(F2081,Assumptions!$A$4:$A$6,Assumptions!$E$4:$E$6)</x:f>
        <x:v>0.0075</x:v>
      </x:c>
      <x:c r="T2081" s="32" t="n">
        <x:f>XLOOKUP(O2081,Assumptions!$H$4:$H$6,Assumptions!$I$4:$I$6)</x:f>
        <x:v>0.012</x:v>
      </x:c>
      <x:c r="U2081" s="30" t="n">
        <x:f>XLOOKUP(F2081,Assumptions!$A$4:$A$6,Assumptions!$F$4:$F$6)</x:f>
        <x:v>60</x:v>
      </x:c>
      <x:c r="V2081" s="60" t="n">
        <x:f>I2081*12</x:f>
        <x:v>1800</x:v>
      </x:c>
      <x:c r="W2081" s="60" t="n">
        <x:f>H2081*J2081*(1-K2081)*Q2081</x:f>
        <x:v>67.91077440000002</x:v>
      </x:c>
      <x:c r="X2081" s="60" t="n">
        <x:f>V2081*R2081</x:f>
        <x:v>27</x:v>
      </x:c>
      <x:c r="Y2081" s="60" t="n">
        <x:f>V2081*S2081</x:f>
        <x:v>13.5</x:v>
      </x:c>
      <x:c r="Z2081" s="60" t="n">
        <x:f>H2081*J2081*T2081</x:f>
        <x:v>11.862144</x:v>
      </x:c>
      <x:c r="AA2081" s="60" t="n">
        <x:f>P2081+W2081+X2081-Y2081-Z2081-U2081</x:f>
        <x:v>9.548630400000022</x:v>
      </x:c>
      <x:c r="AB2081" s="32" t="n">
        <x:f>IFERROR(AA2081/(P2081+W2081+X2081),0)</x:f>
        <x:v>0.10060639016343353</x:v>
      </x:c>
      <x:c r="AC2081" t="n">
        <x:f>IF(O2081="High",0,IF(I2081&gt;=1800,3,IF(I2081&gt;=900,2,1))+IF(K2081&gt;=0.9,2,IF(K2081&gt;=0.75,1,0))+IF(J2081&lt;=0.7,2,IF(J2081&lt;=0.85,1,0))+IF(M2081&gt;=8,1,0))</x:f>
        <x:v>4</x:v>
      </x:c>
      <x:c r="AD2081" t="str">
        <x:f>IF(AND(O2081&lt;&gt;"High",AC2081&gt;=Assumptions!$B$10,AA2081&gt;0),"Priority Growth",IF(AND(O2081="Low",AA2081&gt;0),"Maintain","Watch"))</x:f>
        <x:v>Watch</x:v>
      </x:c>
      <x:c r="AE2081" s="60" t="n">
        <x:f>MAX(AA2081,0)*N2081</x:f>
        <x:v>0.3532993248000008</x:v>
      </x:c>
      <x:c r="AF2081" t="str">
        <x:f>IF(AND(AA2081&gt;=Assumptions!$B$11,O2081&lt;&gt;"High",OR(N2081&gt;=Assumptions!$B$12,M2081&lt;=6)),"High","Standard")</x:f>
        <x:v>Standard</x:v>
      </x:c>
    </x:row>
    <x:row r="2082">
      <x:c r="A2082" t="str">
        <x:f>'Raw_Data'!A2082</x:f>
        <x:v>C02081</x:v>
      </x:c>
      <x:c r="B2082" t="n">
        <x:f>'Raw_Data'!B2082</x:f>
        <x:v>45</x:v>
      </x:c>
      <x:c r="C2082" s="30" t="n">
        <x:f>'Raw_Data'!C2082</x:f>
        <x:v>54752</x:v>
      </x:c>
      <x:c r="D2082" t="n">
        <x:f>'Raw_Data'!D2082</x:f>
        <x:v>702</x:v>
      </x:c>
      <x:c r="E2082" t="n">
        <x:f>'Raw_Data'!E2082</x:f>
        <x:v>23</x:v>
      </x:c>
      <x:c r="F2082" t="str">
        <x:f>PROPER(TRIM('Raw_Data'!F2082))</x:f>
        <x:v>Gold</x:v>
      </x:c>
      <x:c r="G2082" t="str">
        <x:f>PROPER(TRIM('Raw_Data'!G2082))</x:f>
        <x:v>Direct Mail</x:v>
      </x:c>
      <x:c r="H2082" s="60" t="n">
        <x:f>'Raw_Data'!H2082</x:f>
        <x:v>10479</x:v>
      </x:c>
      <x:c r="I2082" s="60" t="n">
        <x:f>'Raw_Data'!I2082</x:f>
        <x:v>922.44</x:v>
      </x:c>
      <x:c r="J2082" s="32" t="n">
        <x:f>'Raw_Data'!J2082</x:f>
        <x:v>0.539</x:v>
      </x:c>
      <x:c r="K2082" s="32" t="n">
        <x:f>'Raw_Data'!K2082</x:f>
        <x:v>0.788</x:v>
      </x:c>
      <x:c r="L2082" t="n">
        <x:f>'Raw_Data'!L2082</x:f>
        <x:v>0</x:v>
      </x:c>
      <x:c r="M2082" t="n">
        <x:f>IF('Raw_Data'!M2082="",Assumptions!$B$15,'Raw_Data'!M2082)</x:f>
        <x:v>7</x:v>
      </x:c>
      <x:c r="N2082" s="32" t="n">
        <x:f>'Raw_Data'!N2082</x:f>
        <x:v>0.125</x:v>
      </x:c>
      <x:c r="O2082" t="str">
        <x:f>IF(OR(D2082&lt;620,L2082&gt;=2,J2082&gt;0.9),"High",IF(OR(D2082&lt;700,L2082=1,J2082&gt;0.75),"Medium","Low"))</x:f>
        <x:v>Low</x:v>
      </x:c>
      <x:c r="P2082" s="30" t="n">
        <x:f>XLOOKUP(F2082,Assumptions!$A$4:$A$6,Assumptions!$B$4:$B$6)</x:f>
        <x:v>95</x:v>
      </x:c>
      <x:c r="Q2082" s="32" t="n">
        <x:f>XLOOKUP(F2082,Assumptions!$A$4:$A$6,Assumptions!$C$4:$C$6)</x:f>
        <x:v>0.219</x:v>
      </x:c>
      <x:c r="R2082" s="32" t="n">
        <x:f>XLOOKUP(F2082,Assumptions!$A$4:$A$6,Assumptions!$D$4:$D$6)</x:f>
        <x:v>0.016</x:v>
      </x:c>
      <x:c r="S2082" s="32" t="n">
        <x:f>XLOOKUP(F2082,Assumptions!$A$4:$A$6,Assumptions!$E$4:$E$6)</x:f>
        <x:v>0.01</x:v>
      </x:c>
      <x:c r="T2082" s="32" t="n">
        <x:f>XLOOKUP(O2082,Assumptions!$H$4:$H$6,Assumptions!$I$4:$I$6)</x:f>
        <x:v>0.0035</x:v>
      </x:c>
      <x:c r="U2082" s="30" t="n">
        <x:f>XLOOKUP(F2082,Assumptions!$A$4:$A$6,Assumptions!$F$4:$F$6)</x:f>
        <x:v>90</x:v>
      </x:c>
      <x:c r="V2082" s="60" t="n">
        <x:f>I2082*12</x:f>
        <x:v>11069.28</x:v>
      </x:c>
      <x:c r="W2082" s="60" t="n">
        <x:f>H2082*J2082*(1-K2082)*Q2082</x:f>
        <x:v>262.233747468</x:v>
      </x:c>
      <x:c r="X2082" s="60" t="n">
        <x:f>V2082*R2082</x:f>
        <x:v>177.10848000000001</x:v>
      </x:c>
      <x:c r="Y2082" s="60" t="n">
        <x:f>V2082*S2082</x:f>
        <x:v>110.6928</x:v>
      </x:c>
      <x:c r="Z2082" s="60" t="n">
        <x:f>H2082*J2082*T2082</x:f>
        <x:v>19.768633500000004</x:v>
      </x:c>
      <x:c r="AA2082" s="60" t="n">
        <x:f>P2082+W2082+X2082-Y2082-Z2082-U2082</x:f>
        <x:v>313.880793968</x:v>
      </x:c>
      <x:c r="AB2082" s="32" t="n">
        <x:f>IFERROR(AA2082/(P2082+W2082+X2082),0)</x:f>
        <x:v>0.5874152889906071</x:v>
      </x:c>
      <x:c r="AC2082" t="n">
        <x:f>IF(O2082="High",0,IF(I2082&gt;=1800,3,IF(I2082&gt;=900,2,1))+IF(K2082&gt;=0.9,2,IF(K2082&gt;=0.75,1,0))+IF(J2082&lt;=0.7,2,IF(J2082&lt;=0.85,1,0))+IF(M2082&gt;=8,1,0))</x:f>
        <x:v>5</x:v>
      </x:c>
      <x:c r="AD2082" t="str">
        <x:f>IF(AND(O2082&lt;&gt;"High",AC2082&gt;=Assumptions!$B$10,AA2082&gt;0),"Priority Growth",IF(AND(O2082="Low",AA2082&gt;0),"Maintain","Watch"))</x:f>
        <x:v>Maintain</x:v>
      </x:c>
      <x:c r="AE2082" s="60" t="n">
        <x:f>MAX(AA2082,0)*N2082</x:f>
        <x:v>39.235099246</x:v>
      </x:c>
      <x:c r="AF2082" t="str">
        <x:f>IF(AND(AA2082&gt;=Assumptions!$B$11,O2082&lt;&gt;"High",OR(N2082&gt;=Assumptions!$B$12,M2082&lt;=6)),"High","Standard")</x:f>
        <x:v>Standard</x:v>
      </x:c>
    </x:row>
    <x:row r="2083">
      <x:c r="A2083" t="str">
        <x:f>'Raw_Data'!A2083</x:f>
        <x:v>C02082</x:v>
      </x:c>
      <x:c r="B2083" t="n">
        <x:f>'Raw_Data'!B2083</x:f>
        <x:v>38</x:v>
      </x:c>
      <x:c r="C2083" s="30" t="n">
        <x:f>'Raw_Data'!C2083</x:f>
        <x:v>126463</x:v>
      </x:c>
      <x:c r="D2083" t="n">
        <x:f>'Raw_Data'!D2083</x:f>
        <x:v>640</x:v>
      </x:c>
      <x:c r="E2083" t="n">
        <x:f>'Raw_Data'!E2083</x:f>
        <x:v>12</x:v>
      </x:c>
      <x:c r="F2083" t="str">
        <x:f>PROPER(TRIM('Raw_Data'!F2083))</x:f>
        <x:v>Gold</x:v>
      </x:c>
      <x:c r="G2083" t="str">
        <x:f>PROPER(TRIM('Raw_Data'!G2083))</x:f>
        <x:v>Branch</x:v>
      </x:c>
      <x:c r="H2083" s="60" t="n">
        <x:f>'Raw_Data'!H2083</x:f>
        <x:v>16773</x:v>
      </x:c>
      <x:c r="I2083" s="60" t="n">
        <x:f>'Raw_Data'!I2083</x:f>
        <x:v>2143.71</x:v>
      </x:c>
      <x:c r="J2083" s="32" t="n">
        <x:f>'Raw_Data'!J2083</x:f>
        <x:v>0.297</x:v>
      </x:c>
      <x:c r="K2083" s="32" t="n">
        <x:f>'Raw_Data'!K2083</x:f>
        <x:v>0.772</x:v>
      </x:c>
      <x:c r="L2083" t="n">
        <x:f>'Raw_Data'!L2083</x:f>
        <x:v>0</x:v>
      </x:c>
      <x:c r="M2083" t="n">
        <x:f>IF('Raw_Data'!M2083="",Assumptions!$B$15,'Raw_Data'!M2083)</x:f>
        <x:v>9</x:v>
      </x:c>
      <x:c r="N2083" s="32" t="n">
        <x:f>'Raw_Data'!N2083</x:f>
        <x:v>0.02</x:v>
      </x:c>
      <x:c r="O2083" t="str">
        <x:f>IF(OR(D2083&lt;620,L2083&gt;=2,J2083&gt;0.9),"High",IF(OR(D2083&lt;700,L2083=1,J2083&gt;0.75),"Medium","Low"))</x:f>
        <x:v>Medium</x:v>
      </x:c>
      <x:c r="P2083" s="30" t="n">
        <x:f>XLOOKUP(F2083,Assumptions!$A$4:$A$6,Assumptions!$B$4:$B$6)</x:f>
        <x:v>95</x:v>
      </x:c>
      <x:c r="Q2083" s="32" t="n">
        <x:f>XLOOKUP(F2083,Assumptions!$A$4:$A$6,Assumptions!$C$4:$C$6)</x:f>
        <x:v>0.219</x:v>
      </x:c>
      <x:c r="R2083" s="32" t="n">
        <x:f>XLOOKUP(F2083,Assumptions!$A$4:$A$6,Assumptions!$D$4:$D$6)</x:f>
        <x:v>0.016</x:v>
      </x:c>
      <x:c r="S2083" s="32" t="n">
        <x:f>XLOOKUP(F2083,Assumptions!$A$4:$A$6,Assumptions!$E$4:$E$6)</x:f>
        <x:v>0.01</x:v>
      </x:c>
      <x:c r="T2083" s="32" t="n">
        <x:f>XLOOKUP(O2083,Assumptions!$H$4:$H$6,Assumptions!$I$4:$I$6)</x:f>
        <x:v>0.012</x:v>
      </x:c>
      <x:c r="U2083" s="30" t="n">
        <x:f>XLOOKUP(F2083,Assumptions!$A$4:$A$6,Assumptions!$F$4:$F$6)</x:f>
        <x:v>90</x:v>
      </x:c>
      <x:c r="V2083" s="60" t="n">
        <x:f>I2083*12</x:f>
        <x:v>25724.52</x:v>
      </x:c>
      <x:c r="W2083" s="60" t="n">
        <x:f>H2083*J2083*(1-K2083)*Q2083</x:f>
        <x:v>248.74030249199998</x:v>
      </x:c>
      <x:c r="X2083" s="60" t="n">
        <x:f>V2083*R2083</x:f>
        <x:v>411.59232000000003</x:v>
      </x:c>
      <x:c r="Y2083" s="60" t="n">
        <x:f>V2083*S2083</x:f>
        <x:v>257.2452</x:v>
      </x:c>
      <x:c r="Z2083" s="60" t="n">
        <x:f>H2083*J2083*T2083</x:f>
        <x:v>59.778972</x:v>
      </x:c>
      <x:c r="AA2083" s="60" t="n">
        <x:f>P2083+W2083+X2083-Y2083-Z2083-U2083</x:f>
        <x:v>348.3084504919999</x:v>
      </x:c>
      <x:c r="AB2083" s="32" t="n">
        <x:f>IFERROR(AA2083/(P2083+W2083+X2083),0)</x:f>
        <x:v>0.46113253965234235</x:v>
      </x:c>
      <x:c r="AC2083" t="n">
        <x:f>IF(O2083="High",0,IF(I2083&gt;=1800,3,IF(I2083&gt;=900,2,1))+IF(K2083&gt;=0.9,2,IF(K2083&gt;=0.75,1,0))+IF(J2083&lt;=0.7,2,IF(J2083&lt;=0.85,1,0))+IF(M2083&gt;=8,1,0))</x:f>
        <x:v>7</x:v>
      </x:c>
      <x:c r="AD2083" t="str">
        <x:f>IF(AND(O2083&lt;&gt;"High",AC2083&gt;=Assumptions!$B$10,AA2083&gt;0),"Priority Growth",IF(AND(O2083="Low",AA2083&gt;0),"Maintain","Watch"))</x:f>
        <x:v>Priority Growth</x:v>
      </x:c>
      <x:c r="AE2083" s="60" t="n">
        <x:f>MAX(AA2083,0)*N2083</x:f>
        <x:v>6.966169009839998</x:v>
      </x:c>
      <x:c r="AF2083" t="str">
        <x:f>IF(AND(AA2083&gt;=Assumptions!$B$11,O2083&lt;&gt;"High",OR(N2083&gt;=Assumptions!$B$12,M2083&lt;=6)),"High","Standard")</x:f>
        <x:v>Standard</x:v>
      </x:c>
    </x:row>
    <x:row r="2084">
      <x:c r="A2084" t="str">
        <x:f>'Raw_Data'!A2084</x:f>
        <x:v>C02083</x:v>
      </x:c>
      <x:c r="B2084" t="n">
        <x:f>'Raw_Data'!B2084</x:f>
        <x:v>50</x:v>
      </x:c>
      <x:c r="C2084" s="30" t="n">
        <x:f>'Raw_Data'!C2084</x:f>
        <x:v>98659</x:v>
      </x:c>
      <x:c r="D2084" t="n">
        <x:f>'Raw_Data'!D2084</x:f>
        <x:v>704</x:v>
      </x:c>
      <x:c r="E2084" t="n">
        <x:f>'Raw_Data'!E2084</x:f>
        <x:v>92</x:v>
      </x:c>
      <x:c r="F2084" t="str">
        <x:f>PROPER(TRIM('Raw_Data'!F2084))</x:f>
        <x:v>Gold</x:v>
      </x:c>
      <x:c r="G2084" t="str">
        <x:f>PROPER(TRIM('Raw_Data'!G2084))</x:f>
        <x:v>Direct Mail</x:v>
      </x:c>
      <x:c r="H2084" s="60" t="n">
        <x:f>'Raw_Data'!H2084</x:f>
        <x:v>13015</x:v>
      </x:c>
      <x:c r="I2084" s="60" t="n">
        <x:f>'Raw_Data'!I2084</x:f>
        <x:v>1738.45</x:v>
      </x:c>
      <x:c r="J2084" s="32" t="n">
        <x:f>'Raw_Data'!J2084</x:f>
        <x:v>0.449</x:v>
      </x:c>
      <x:c r="K2084" s="32" t="n">
        <x:f>'Raw_Data'!K2084</x:f>
        <x:v>0.855</x:v>
      </x:c>
      <x:c r="L2084" t="n">
        <x:f>'Raw_Data'!L2084</x:f>
        <x:v>0</x:v>
      </x:c>
      <x:c r="M2084" t="n">
        <x:f>IF('Raw_Data'!M2084="",Assumptions!$B$15,'Raw_Data'!M2084)</x:f>
        <x:v>6</x:v>
      </x:c>
      <x:c r="N2084" s="32" t="n">
        <x:f>'Raw_Data'!N2084</x:f>
        <x:v>0.167</x:v>
      </x:c>
      <x:c r="O2084" t="str">
        <x:f>IF(OR(D2084&lt;620,L2084&gt;=2,J2084&gt;0.9),"High",IF(OR(D2084&lt;700,L2084=1,J2084&gt;0.75),"Medium","Low"))</x:f>
        <x:v>Low</x:v>
      </x:c>
      <x:c r="P2084" s="30" t="n">
        <x:f>XLOOKUP(F2084,Assumptions!$A$4:$A$6,Assumptions!$B$4:$B$6)</x:f>
        <x:v>95</x:v>
      </x:c>
      <x:c r="Q2084" s="32" t="n">
        <x:f>XLOOKUP(F2084,Assumptions!$A$4:$A$6,Assumptions!$C$4:$C$6)</x:f>
        <x:v>0.219</x:v>
      </x:c>
      <x:c r="R2084" s="32" t="n">
        <x:f>XLOOKUP(F2084,Assumptions!$A$4:$A$6,Assumptions!$D$4:$D$6)</x:f>
        <x:v>0.016</x:v>
      </x:c>
      <x:c r="S2084" s="32" t="n">
        <x:f>XLOOKUP(F2084,Assumptions!$A$4:$A$6,Assumptions!$E$4:$E$6)</x:f>
        <x:v>0.01</x:v>
      </x:c>
      <x:c r="T2084" s="32" t="n">
        <x:f>XLOOKUP(O2084,Assumptions!$H$4:$H$6,Assumptions!$I$4:$I$6)</x:f>
        <x:v>0.0035</x:v>
      </x:c>
      <x:c r="U2084" s="30" t="n">
        <x:f>XLOOKUP(F2084,Assumptions!$A$4:$A$6,Assumptions!$F$4:$F$6)</x:f>
        <x:v>90</x:v>
      </x:c>
      <x:c r="V2084" s="60" t="n">
        <x:f>I2084*12</x:f>
        <x:v>20861.4</x:v>
      </x:c>
      <x:c r="W2084" s="60" t="n">
        <x:f>H2084*J2084*(1-K2084)*Q2084</x:f>
        <x:v>185.56780492500002</x:v>
      </x:c>
      <x:c r="X2084" s="60" t="n">
        <x:f>V2084*R2084</x:f>
        <x:v>333.78240000000005</x:v>
      </x:c>
      <x:c r="Y2084" s="60" t="n">
        <x:f>V2084*S2084</x:f>
        <x:v>208.61400000000003</x:v>
      </x:c>
      <x:c r="Z2084" s="60" t="n">
        <x:f>H2084*J2084*T2084</x:f>
        <x:v>20.4530725</x:v>
      </x:c>
      <x:c r="AA2084" s="60" t="n">
        <x:f>P2084+W2084+X2084-Y2084-Z2084-U2084</x:f>
        <x:v>295.283132425</x:v>
      </x:c>
      <x:c r="AB2084" s="32" t="n">
        <x:f>IFERROR(AA2084/(P2084+W2084+X2084),0)</x:f>
        <x:v>0.4806430111975762</x:v>
      </x:c>
      <x:c r="AC2084" t="n">
        <x:f>IF(O2084="High",0,IF(I2084&gt;=1800,3,IF(I2084&gt;=900,2,1))+IF(K2084&gt;=0.9,2,IF(K2084&gt;=0.75,1,0))+IF(J2084&lt;=0.7,2,IF(J2084&lt;=0.85,1,0))+IF(M2084&gt;=8,1,0))</x:f>
        <x:v>5</x:v>
      </x:c>
      <x:c r="AD2084" t="str">
        <x:f>IF(AND(O2084&lt;&gt;"High",AC2084&gt;=Assumptions!$B$10,AA2084&gt;0),"Priority Growth",IF(AND(O2084="Low",AA2084&gt;0),"Maintain","Watch"))</x:f>
        <x:v>Maintain</x:v>
      </x:c>
      <x:c r="AE2084" s="60" t="n">
        <x:f>MAX(AA2084,0)*N2084</x:f>
        <x:v>49.312283114975</x:v>
      </x:c>
      <x:c r="AF2084" t="str">
        <x:f>IF(AND(AA2084&gt;=Assumptions!$B$11,O2084&lt;&gt;"High",OR(N2084&gt;=Assumptions!$B$12,M2084&lt;=6)),"High","Standard")</x:f>
        <x:v>Standard</x:v>
      </x:c>
    </x:row>
    <x:row r="2085">
      <x:c r="A2085" t="str">
        <x:f>'Raw_Data'!A2085</x:f>
        <x:v>C02084</x:v>
      </x:c>
      <x:c r="B2085" t="n">
        <x:f>'Raw_Data'!B2085</x:f>
        <x:v>46</x:v>
      </x:c>
      <x:c r="C2085" s="30" t="n">
        <x:f>'Raw_Data'!C2085</x:f>
        <x:v>101479</x:v>
      </x:c>
      <x:c r="D2085" t="n">
        <x:f>'Raw_Data'!D2085</x:f>
        <x:v>682</x:v>
      </x:c>
      <x:c r="E2085" t="n">
        <x:f>'Raw_Data'!E2085</x:f>
        <x:v>38</x:v>
      </x:c>
      <x:c r="F2085" t="str">
        <x:f>PROPER(TRIM('Raw_Data'!F2085))</x:f>
        <x:v>Classic</x:v>
      </x:c>
      <x:c r="G2085" t="str">
        <x:f>PROPER(TRIM('Raw_Data'!G2085))</x:f>
        <x:v>Branch</x:v>
      </x:c>
      <x:c r="H2085" s="60" t="n">
        <x:f>'Raw_Data'!H2085</x:f>
        <x:v>7033</x:v>
      </x:c>
      <x:c r="I2085" s="60" t="n">
        <x:f>'Raw_Data'!I2085</x:f>
        <x:v>1289.83</x:v>
      </x:c>
      <x:c r="J2085" s="32" t="n">
        <x:f>'Raw_Data'!J2085</x:f>
        <x:v>0.23</x:v>
      </x:c>
      <x:c r="K2085" s="32" t="n">
        <x:f>'Raw_Data'!K2085</x:f>
        <x:v>0.547</x:v>
      </x:c>
      <x:c r="L2085" t="n">
        <x:f>'Raw_Data'!L2085</x:f>
        <x:v>0</x:v>
      </x:c>
      <x:c r="M2085" t="n">
        <x:f>IF('Raw_Data'!M2085="",Assumptions!$B$15,'Raw_Data'!M2085)</x:f>
        <x:v>7</x:v>
      </x:c>
      <x:c r="N2085" s="32" t="n">
        <x:f>'Raw_Data'!N2085</x:f>
        <x:v>0.096</x:v>
      </x:c>
      <x:c r="O2085" t="str">
        <x:f>IF(OR(D2085&lt;620,L2085&gt;=2,J2085&gt;0.9),"High",IF(OR(D2085&lt;700,L2085=1,J2085&gt;0.75),"Medium","Low"))</x:f>
        <x:v>Medium</x:v>
      </x:c>
      <x:c r="P2085" s="30" t="n">
        <x:f>XLOOKUP(F2085,Assumptions!$A$4:$A$6,Assumptions!$B$4:$B$6)</x:f>
        <x:v>0</x:v>
      </x:c>
      <x:c r="Q2085" s="32" t="n">
        <x:f>XLOOKUP(F2085,Assumptions!$A$4:$A$6,Assumptions!$C$4:$C$6)</x:f>
        <x:v>0.229</x:v>
      </x:c>
      <x:c r="R2085" s="32" t="n">
        <x:f>XLOOKUP(F2085,Assumptions!$A$4:$A$6,Assumptions!$D$4:$D$6)</x:f>
        <x:v>0.015</x:v>
      </x:c>
      <x:c r="S2085" s="32" t="n">
        <x:f>XLOOKUP(F2085,Assumptions!$A$4:$A$6,Assumptions!$E$4:$E$6)</x:f>
        <x:v>0.0075</x:v>
      </x:c>
      <x:c r="T2085" s="32" t="n">
        <x:f>XLOOKUP(O2085,Assumptions!$H$4:$H$6,Assumptions!$I$4:$I$6)</x:f>
        <x:v>0.012</x:v>
      </x:c>
      <x:c r="U2085" s="30" t="n">
        <x:f>XLOOKUP(F2085,Assumptions!$A$4:$A$6,Assumptions!$F$4:$F$6)</x:f>
        <x:v>60</x:v>
      </x:c>
      <x:c r="V2085" s="60" t="n">
        <x:f>I2085*12</x:f>
        <x:v>15477.96</x:v>
      </x:c>
      <x:c r="W2085" s="60" t="n">
        <x:f>H2085*J2085*(1-K2085)*Q2085</x:f>
        <x:v>167.80393383</x:v>
      </x:c>
      <x:c r="X2085" s="60" t="n">
        <x:f>V2085*R2085</x:f>
        <x:v>232.16939999999997</x:v>
      </x:c>
      <x:c r="Y2085" s="60" t="n">
        <x:f>V2085*S2085</x:f>
        <x:v>116.08469999999998</x:v>
      </x:c>
      <x:c r="Z2085" s="60" t="n">
        <x:f>H2085*J2085*T2085</x:f>
        <x:v>19.411080000000002</x:v>
      </x:c>
      <x:c r="AA2085" s="60" t="n">
        <x:f>P2085+W2085+X2085-Y2085-Z2085-U2085</x:f>
        <x:v>204.47755382999998</x:v>
      </x:c>
      <x:c r="AB2085" s="32" t="n">
        <x:f>IFERROR(AA2085/(P2085+W2085+X2085),0)</x:f>
        <x:v>0.5112279658046122</x:v>
      </x:c>
      <x:c r="AC2085" t="n">
        <x:f>IF(O2085="High",0,IF(I2085&gt;=1800,3,IF(I2085&gt;=900,2,1))+IF(K2085&gt;=0.9,2,IF(K2085&gt;=0.75,1,0))+IF(J2085&lt;=0.7,2,IF(J2085&lt;=0.85,1,0))+IF(M2085&gt;=8,1,0))</x:f>
        <x:v>4</x:v>
      </x:c>
      <x:c r="AD2085" t="str">
        <x:f>IF(AND(O2085&lt;&gt;"High",AC2085&gt;=Assumptions!$B$10,AA2085&gt;0),"Priority Growth",IF(AND(O2085="Low",AA2085&gt;0),"Maintain","Watch"))</x:f>
        <x:v>Watch</x:v>
      </x:c>
      <x:c r="AE2085" s="60" t="n">
        <x:f>MAX(AA2085,0)*N2085</x:f>
        <x:v>19.62984516768</x:v>
      </x:c>
      <x:c r="AF2085" t="str">
        <x:f>IF(AND(AA2085&gt;=Assumptions!$B$11,O2085&lt;&gt;"High",OR(N2085&gt;=Assumptions!$B$12,M2085&lt;=6)),"High","Standard")</x:f>
        <x:v>Standard</x:v>
      </x:c>
    </x:row>
    <x:row r="2086">
      <x:c r="A2086" t="str">
        <x:f>'Raw_Data'!A2086</x:f>
        <x:v>C02085</x:v>
      </x:c>
      <x:c r="B2086" t="n">
        <x:f>'Raw_Data'!B2086</x:f>
        <x:v>50</x:v>
      </x:c>
      <x:c r="C2086" s="30" t="n">
        <x:f>'Raw_Data'!C2086</x:f>
        <x:v>67134</x:v>
      </x:c>
      <x:c r="D2086" t="n">
        <x:f>'Raw_Data'!D2086</x:f>
        <x:v>667</x:v>
      </x:c>
      <x:c r="E2086" t="n">
        <x:f>'Raw_Data'!E2086</x:f>
        <x:v>9</x:v>
      </x:c>
      <x:c r="F2086" t="str">
        <x:f>PROPER(TRIM('Raw_Data'!F2086))</x:f>
        <x:v>Gold</x:v>
      </x:c>
      <x:c r="G2086" t="str">
        <x:f>PROPER(TRIM('Raw_Data'!G2086))</x:f>
        <x:v>Branch</x:v>
      </x:c>
      <x:c r="H2086" s="60" t="n">
        <x:f>'Raw_Data'!H2086</x:f>
        <x:v>9970</x:v>
      </x:c>
      <x:c r="I2086" s="60" t="n">
        <x:f>'Raw_Data'!I2086</x:f>
        <x:v>800.32</x:v>
      </x:c>
      <x:c r="J2086" s="32" t="n">
        <x:f>'Raw_Data'!J2086</x:f>
        <x:v>0.244</x:v>
      </x:c>
      <x:c r="K2086" s="32" t="n">
        <x:f>'Raw_Data'!K2086</x:f>
        <x:v>0.619</x:v>
      </x:c>
      <x:c r="L2086" t="n">
        <x:f>'Raw_Data'!L2086</x:f>
        <x:v>0</x:v>
      </x:c>
      <x:c r="M2086" t="n">
        <x:f>IF('Raw_Data'!M2086="",Assumptions!$B$15,'Raw_Data'!M2086)</x:f>
        <x:v>10</x:v>
      </x:c>
      <x:c r="N2086" s="32" t="n">
        <x:f>'Raw_Data'!N2086</x:f>
        <x:v>0.077</x:v>
      </x:c>
      <x:c r="O2086" t="str">
        <x:f>IF(OR(D2086&lt;620,L2086&gt;=2,J2086&gt;0.9),"High",IF(OR(D2086&lt;700,L2086=1,J2086&gt;0.75),"Medium","Low"))</x:f>
        <x:v>Medium</x:v>
      </x:c>
      <x:c r="P2086" s="30" t="n">
        <x:f>XLOOKUP(F2086,Assumptions!$A$4:$A$6,Assumptions!$B$4:$B$6)</x:f>
        <x:v>95</x:v>
      </x:c>
      <x:c r="Q2086" s="32" t="n">
        <x:f>XLOOKUP(F2086,Assumptions!$A$4:$A$6,Assumptions!$C$4:$C$6)</x:f>
        <x:v>0.219</x:v>
      </x:c>
      <x:c r="R2086" s="32" t="n">
        <x:f>XLOOKUP(F2086,Assumptions!$A$4:$A$6,Assumptions!$D$4:$D$6)</x:f>
        <x:v>0.016</x:v>
      </x:c>
      <x:c r="S2086" s="32" t="n">
        <x:f>XLOOKUP(F2086,Assumptions!$A$4:$A$6,Assumptions!$E$4:$E$6)</x:f>
        <x:v>0.01</x:v>
      </x:c>
      <x:c r="T2086" s="32" t="n">
        <x:f>XLOOKUP(O2086,Assumptions!$H$4:$H$6,Assumptions!$I$4:$I$6)</x:f>
        <x:v>0.012</x:v>
      </x:c>
      <x:c r="U2086" s="30" t="n">
        <x:f>XLOOKUP(F2086,Assumptions!$A$4:$A$6,Assumptions!$F$4:$F$6)</x:f>
        <x:v>90</x:v>
      </x:c>
      <x:c r="V2086" s="60" t="n">
        <x:f>I2086*12</x:f>
        <x:v>9603.84</x:v>
      </x:c>
      <x:c r="W2086" s="60" t="n">
        <x:f>H2086*J2086*(1-K2086)*Q2086</x:f>
        <x:v>202.98038651999997</x:v>
      </x:c>
      <x:c r="X2086" s="60" t="n">
        <x:f>V2086*R2086</x:f>
        <x:v>153.66144</x:v>
      </x:c>
      <x:c r="Y2086" s="60" t="n">
        <x:f>V2086*S2086</x:f>
        <x:v>96.03840000000001</x:v>
      </x:c>
      <x:c r="Z2086" s="60" t="n">
        <x:f>H2086*J2086*T2086</x:f>
        <x:v>29.192159999999998</x:v>
      </x:c>
      <x:c r="AA2086" s="60" t="n">
        <x:f>P2086+W2086+X2086-Y2086-Z2086-U2086</x:f>
        <x:v>236.41126651999997</x:v>
      </x:c>
      <x:c r="AB2086" s="32" t="n">
        <x:f>IFERROR(AA2086/(P2086+W2086+X2086),0)</x:f>
        <x:v>0.5234485661826341</x:v>
      </x:c>
      <x:c r="AC2086" t="n">
        <x:f>IF(O2086="High",0,IF(I2086&gt;=1800,3,IF(I2086&gt;=900,2,1))+IF(K2086&gt;=0.9,2,IF(K2086&gt;=0.75,1,0))+IF(J2086&lt;=0.7,2,IF(J2086&lt;=0.85,1,0))+IF(M2086&gt;=8,1,0))</x:f>
        <x:v>4</x:v>
      </x:c>
      <x:c r="AD2086" t="str">
        <x:f>IF(AND(O2086&lt;&gt;"High",AC2086&gt;=Assumptions!$B$10,AA2086&gt;0),"Priority Growth",IF(AND(O2086="Low",AA2086&gt;0),"Maintain","Watch"))</x:f>
        <x:v>Watch</x:v>
      </x:c>
      <x:c r="AE2086" s="60" t="n">
        <x:f>MAX(AA2086,0)*N2086</x:f>
        <x:v>18.203667522039996</x:v>
      </x:c>
      <x:c r="AF2086" t="str">
        <x:f>IF(AND(AA2086&gt;=Assumptions!$B$11,O2086&lt;&gt;"High",OR(N2086&gt;=Assumptions!$B$12,M2086&lt;=6)),"High","Standard")</x:f>
        <x:v>Standard</x:v>
      </x:c>
    </x:row>
    <x:row r="2087">
      <x:c r="A2087" t="str">
        <x:f>'Raw_Data'!A2087</x:f>
        <x:v>C02086</x:v>
      </x:c>
      <x:c r="B2087" t="n">
        <x:f>'Raw_Data'!B2087</x:f>
        <x:v>60</x:v>
      </x:c>
      <x:c r="C2087" s="30" t="n">
        <x:f>'Raw_Data'!C2087</x:f>
        <x:v>57831</x:v>
      </x:c>
      <x:c r="D2087" t="n">
        <x:f>'Raw_Data'!D2087</x:f>
        <x:v>602</x:v>
      </x:c>
      <x:c r="E2087" t="n">
        <x:f>'Raw_Data'!E2087</x:f>
        <x:v>39</x:v>
      </x:c>
      <x:c r="F2087" t="str">
        <x:f>PROPER(TRIM('Raw_Data'!F2087))</x:f>
        <x:v>Classic</x:v>
      </x:c>
      <x:c r="G2087" t="str">
        <x:f>PROPER(TRIM('Raw_Data'!G2087))</x:f>
        <x:v>Digital</x:v>
      </x:c>
      <x:c r="H2087" s="60" t="n">
        <x:f>'Raw_Data'!H2087</x:f>
        <x:v>1000</x:v>
      </x:c>
      <x:c r="I2087" s="60" t="n">
        <x:f>'Raw_Data'!I2087</x:f>
        <x:v>460.57</x:v>
      </x:c>
      <x:c r="J2087" s="32" t="n">
        <x:f>'Raw_Data'!J2087</x:f>
        <x:v>0.606</x:v>
      </x:c>
      <x:c r="K2087" s="32" t="n">
        <x:f>'Raw_Data'!K2087</x:f>
        <x:v>0.569</x:v>
      </x:c>
      <x:c r="L2087" t="n">
        <x:f>'Raw_Data'!L2087</x:f>
        <x:v>0</x:v>
      </x:c>
      <x:c r="M2087" t="n">
        <x:f>IF('Raw_Data'!M2087="",Assumptions!$B$15,'Raw_Data'!M2087)</x:f>
        <x:v>8</x:v>
      </x:c>
      <x:c r="N2087" s="32" t="n">
        <x:f>'Raw_Data'!N2087</x:f>
        <x:v>0.096</x:v>
      </x:c>
      <x:c r="O2087" t="str">
        <x:f>IF(OR(D2087&lt;620,L2087&gt;=2,J2087&gt;0.9),"High",IF(OR(D2087&lt;700,L2087=1,J2087&gt;0.75),"Medium","Low"))</x:f>
        <x:v>High</x:v>
      </x:c>
      <x:c r="P2087" s="30" t="n">
        <x:f>XLOOKUP(F2087,Assumptions!$A$4:$A$6,Assumptions!$B$4:$B$6)</x:f>
        <x:v>0</x:v>
      </x:c>
      <x:c r="Q2087" s="32" t="n">
        <x:f>XLOOKUP(F2087,Assumptions!$A$4:$A$6,Assumptions!$C$4:$C$6)</x:f>
        <x:v>0.229</x:v>
      </x:c>
      <x:c r="R2087" s="32" t="n">
        <x:f>XLOOKUP(F2087,Assumptions!$A$4:$A$6,Assumptions!$D$4:$D$6)</x:f>
        <x:v>0.015</x:v>
      </x:c>
      <x:c r="S2087" s="32" t="n">
        <x:f>XLOOKUP(F2087,Assumptions!$A$4:$A$6,Assumptions!$E$4:$E$6)</x:f>
        <x:v>0.0075</x:v>
      </x:c>
      <x:c r="T2087" s="32" t="n">
        <x:f>XLOOKUP(O2087,Assumptions!$H$4:$H$6,Assumptions!$I$4:$I$6)</x:f>
        <x:v>0.045</x:v>
      </x:c>
      <x:c r="U2087" s="30" t="n">
        <x:f>XLOOKUP(F2087,Assumptions!$A$4:$A$6,Assumptions!$F$4:$F$6)</x:f>
        <x:v>60</x:v>
      </x:c>
      <x:c r="V2087" s="60" t="n">
        <x:f>I2087*12</x:f>
        <x:v>5526.84</x:v>
      </x:c>
      <x:c r="W2087" s="60" t="n">
        <x:f>H2087*J2087*(1-K2087)*Q2087</x:f>
        <x:v>59.811594000000014</x:v>
      </x:c>
      <x:c r="X2087" s="60" t="n">
        <x:f>V2087*R2087</x:f>
        <x:v>82.90259999999999</x:v>
      </x:c>
      <x:c r="Y2087" s="60" t="n">
        <x:f>V2087*S2087</x:f>
        <x:v>41.451299999999996</x:v>
      </x:c>
      <x:c r="Z2087" s="60" t="n">
        <x:f>H2087*J2087*T2087</x:f>
        <x:v>27.27</x:v>
      </x:c>
      <x:c r="AA2087" s="60" t="n">
        <x:f>P2087+W2087+X2087-Y2087-Z2087-U2087</x:f>
        <x:v>13.992894000000021</x:v>
      </x:c>
      <x:c r="AB2087" s="32" t="n">
        <x:f>IFERROR(AA2087/(P2087+W2087+X2087),0)</x:f>
        <x:v>0.09804836931636961</x:v>
      </x:c>
      <x:c r="AC2087" t="n">
        <x:f>IF(O2087="High",0,IF(I2087&gt;=1800,3,IF(I2087&gt;=900,2,1))+IF(K2087&gt;=0.9,2,IF(K2087&gt;=0.75,1,0))+IF(J2087&lt;=0.7,2,IF(J2087&lt;=0.85,1,0))+IF(M2087&gt;=8,1,0))</x:f>
        <x:v>0</x:v>
      </x:c>
      <x:c r="AD2087" t="str">
        <x:f>IF(AND(O2087&lt;&gt;"High",AC2087&gt;=Assumptions!$B$10,AA2087&gt;0),"Priority Growth",IF(AND(O2087="Low",AA2087&gt;0),"Maintain","Watch"))</x:f>
        <x:v>Watch</x:v>
      </x:c>
      <x:c r="AE2087" s="60" t="n">
        <x:f>MAX(AA2087,0)*N2087</x:f>
        <x:v>1.343317824000002</x:v>
      </x:c>
      <x:c r="AF2087" t="str">
        <x:f>IF(AND(AA2087&gt;=Assumptions!$B$11,O2087&lt;&gt;"High",OR(N2087&gt;=Assumptions!$B$12,M2087&lt;=6)),"High","Standard")</x:f>
        <x:v>Standard</x:v>
      </x:c>
    </x:row>
    <x:row r="2088">
      <x:c r="A2088" t="str">
        <x:f>'Raw_Data'!A2088</x:f>
        <x:v>C02087</x:v>
      </x:c>
      <x:c r="B2088" t="n">
        <x:f>'Raw_Data'!B2088</x:f>
        <x:v>50</x:v>
      </x:c>
      <x:c r="C2088" s="30" t="n">
        <x:f>'Raw_Data'!C2088</x:f>
        <x:v>51516</x:v>
      </x:c>
      <x:c r="D2088" t="n">
        <x:f>'Raw_Data'!D2088</x:f>
        <x:v>655</x:v>
      </x:c>
      <x:c r="E2088" t="n">
        <x:f>'Raw_Data'!E2088</x:f>
        <x:v>120</x:v>
      </x:c>
      <x:c r="F2088" t="str">
        <x:f>PROPER(TRIM('Raw_Data'!F2088))</x:f>
        <x:v>Classic</x:v>
      </x:c>
      <x:c r="G2088" t="str">
        <x:f>PROPER(TRIM('Raw_Data'!G2088))</x:f>
        <x:v>Branch</x:v>
      </x:c>
      <x:c r="H2088" s="60" t="n">
        <x:f>'Raw_Data'!H2088</x:f>
        <x:v>4806</x:v>
      </x:c>
      <x:c r="I2088" s="60" t="n">
        <x:f>'Raw_Data'!I2088</x:f>
        <x:v>700.74</x:v>
      </x:c>
      <x:c r="J2088" s="32" t="n">
        <x:f>'Raw_Data'!J2088</x:f>
        <x:v>0.499</x:v>
      </x:c>
      <x:c r="K2088" s="32" t="n">
        <x:f>'Raw_Data'!K2088</x:f>
        <x:v>0.703</x:v>
      </x:c>
      <x:c r="L2088" t="n">
        <x:f>'Raw_Data'!L2088</x:f>
        <x:v>0</x:v>
      </x:c>
      <x:c r="M2088" t="n">
        <x:f>IF('Raw_Data'!M2088="",Assumptions!$B$15,'Raw_Data'!M2088)</x:f>
        <x:v>7</x:v>
      </x:c>
      <x:c r="N2088" s="32" t="n">
        <x:f>'Raw_Data'!N2088</x:f>
        <x:v>0.124</x:v>
      </x:c>
      <x:c r="O2088" t="str">
        <x:f>IF(OR(D2088&lt;620,L2088&gt;=2,J2088&gt;0.9),"High",IF(OR(D2088&lt;700,L2088=1,J2088&gt;0.75),"Medium","Low"))</x:f>
        <x:v>Medium</x:v>
      </x:c>
      <x:c r="P2088" s="30" t="n">
        <x:f>XLOOKUP(F2088,Assumptions!$A$4:$A$6,Assumptions!$B$4:$B$6)</x:f>
        <x:v>0</x:v>
      </x:c>
      <x:c r="Q2088" s="32" t="n">
        <x:f>XLOOKUP(F2088,Assumptions!$A$4:$A$6,Assumptions!$C$4:$C$6)</x:f>
        <x:v>0.229</x:v>
      </x:c>
      <x:c r="R2088" s="32" t="n">
        <x:f>XLOOKUP(F2088,Assumptions!$A$4:$A$6,Assumptions!$D$4:$D$6)</x:f>
        <x:v>0.015</x:v>
      </x:c>
      <x:c r="S2088" s="32" t="n">
        <x:f>XLOOKUP(F2088,Assumptions!$A$4:$A$6,Assumptions!$E$4:$E$6)</x:f>
        <x:v>0.0075</x:v>
      </x:c>
      <x:c r="T2088" s="32" t="n">
        <x:f>XLOOKUP(O2088,Assumptions!$H$4:$H$6,Assumptions!$I$4:$I$6)</x:f>
        <x:v>0.012</x:v>
      </x:c>
      <x:c r="U2088" s="30" t="n">
        <x:f>XLOOKUP(F2088,Assumptions!$A$4:$A$6,Assumptions!$F$4:$F$6)</x:f>
        <x:v>60</x:v>
      </x:c>
      <x:c r="V2088" s="60" t="n">
        <x:f>I2088*12</x:f>
        <x:v>8408.880000000001</x:v>
      </x:c>
      <x:c r="W2088" s="60" t="n">
        <x:f>H2088*J2088*(1-K2088)*Q2088</x:f>
        <x:v>163.10836852200003</x:v>
      </x:c>
      <x:c r="X2088" s="60" t="n">
        <x:f>V2088*R2088</x:f>
        <x:v>126.13320000000002</x:v>
      </x:c>
      <x:c r="Y2088" s="60" t="n">
        <x:f>V2088*S2088</x:f>
        <x:v>63.06660000000001</x:v>
      </x:c>
      <x:c r="Z2088" s="60" t="n">
        <x:f>H2088*J2088*T2088</x:f>
        <x:v>28.778328</x:v>
      </x:c>
      <x:c r="AA2088" s="60" t="n">
        <x:f>P2088+W2088+X2088-Y2088-Z2088-U2088</x:f>
        <x:v>137.3966405220001</x:v>
      </x:c>
      <x:c r="AB2088" s="32" t="n">
        <x:f>IFERROR(AA2088/(P2088+W2088+X2088),0)</x:f>
        <x:v>0.47502383984461605</x:v>
      </x:c>
      <x:c r="AC2088" t="n">
        <x:f>IF(O2088="High",0,IF(I2088&gt;=1800,3,IF(I2088&gt;=900,2,1))+IF(K2088&gt;=0.9,2,IF(K2088&gt;=0.75,1,0))+IF(J2088&lt;=0.7,2,IF(J2088&lt;=0.85,1,0))+IF(M2088&gt;=8,1,0))</x:f>
        <x:v>3</x:v>
      </x:c>
      <x:c r="AD2088" t="str">
        <x:f>IF(AND(O2088&lt;&gt;"High",AC2088&gt;=Assumptions!$B$10,AA2088&gt;0),"Priority Growth",IF(AND(O2088="Low",AA2088&gt;0),"Maintain","Watch"))</x:f>
        <x:v>Watch</x:v>
      </x:c>
      <x:c r="AE2088" s="60" t="n">
        <x:f>MAX(AA2088,0)*N2088</x:f>
        <x:v>17.037183424728013</x:v>
      </x:c>
      <x:c r="AF2088" t="str">
        <x:f>IF(AND(AA2088&gt;=Assumptions!$B$11,O2088&lt;&gt;"High",OR(N2088&gt;=Assumptions!$B$12,M2088&lt;=6)),"High","Standard")</x:f>
        <x:v>Standard</x:v>
      </x:c>
    </x:row>
    <x:row r="2089">
      <x:c r="A2089" t="str">
        <x:f>'Raw_Data'!A2089</x:f>
        <x:v>C02088</x:v>
      </x:c>
      <x:c r="B2089" t="n">
        <x:f>'Raw_Data'!B2089</x:f>
        <x:v>51</x:v>
      </x:c>
      <x:c r="C2089" s="30" t="n">
        <x:f>'Raw_Data'!C2089</x:f>
        <x:v>97250</x:v>
      </x:c>
      <x:c r="D2089" t="n">
        <x:f>'Raw_Data'!D2089</x:f>
        <x:v>683</x:v>
      </x:c>
      <x:c r="E2089" t="n">
        <x:f>'Raw_Data'!E2089</x:f>
        <x:v>20</x:v>
      </x:c>
      <x:c r="F2089" t="str">
        <x:f>PROPER(TRIM('Raw_Data'!F2089))</x:f>
        <x:v>Gold</x:v>
      </x:c>
      <x:c r="G2089" t="str">
        <x:f>PROPER(TRIM('Raw_Data'!G2089))</x:f>
        <x:v>Digital</x:v>
      </x:c>
      <x:c r="H2089" s="60" t="n">
        <x:f>'Raw_Data'!H2089</x:f>
        <x:v>16413</x:v>
      </x:c>
      <x:c r="I2089" s="60" t="n">
        <x:f>'Raw_Data'!I2089</x:f>
        <x:v>1772.13</x:v>
      </x:c>
      <x:c r="J2089" s="32" t="n">
        <x:f>'Raw_Data'!J2089</x:f>
        <x:v>0.266</x:v>
      </x:c>
      <x:c r="K2089" s="32" t="n">
        <x:f>'Raw_Data'!K2089</x:f>
        <x:v>0.715</x:v>
      </x:c>
      <x:c r="L2089" t="n">
        <x:f>'Raw_Data'!L2089</x:f>
        <x:v>0</x:v>
      </x:c>
      <x:c r="M2089" t="n">
        <x:f>IF('Raw_Data'!M2089="",Assumptions!$B$15,'Raw_Data'!M2089)</x:f>
        <x:v>7.370408870408871</x:v>
      </x:c>
      <x:c r="N2089" s="32" t="n">
        <x:f>'Raw_Data'!N2089</x:f>
        <x:v>0.203</x:v>
      </x:c>
      <x:c r="O2089" t="str">
        <x:f>IF(OR(D2089&lt;620,L2089&gt;=2,J2089&gt;0.9),"High",IF(OR(D2089&lt;700,L2089=1,J2089&gt;0.75),"Medium","Low"))</x:f>
        <x:v>Medium</x:v>
      </x:c>
      <x:c r="P2089" s="30" t="n">
        <x:f>XLOOKUP(F2089,Assumptions!$A$4:$A$6,Assumptions!$B$4:$B$6)</x:f>
        <x:v>95</x:v>
      </x:c>
      <x:c r="Q2089" s="32" t="n">
        <x:f>XLOOKUP(F2089,Assumptions!$A$4:$A$6,Assumptions!$C$4:$C$6)</x:f>
        <x:v>0.219</x:v>
      </x:c>
      <x:c r="R2089" s="32" t="n">
        <x:f>XLOOKUP(F2089,Assumptions!$A$4:$A$6,Assumptions!$D$4:$D$6)</x:f>
        <x:v>0.016</x:v>
      </x:c>
      <x:c r="S2089" s="32" t="n">
        <x:f>XLOOKUP(F2089,Assumptions!$A$4:$A$6,Assumptions!$E$4:$E$6)</x:f>
        <x:v>0.01</x:v>
      </x:c>
      <x:c r="T2089" s="32" t="n">
        <x:f>XLOOKUP(O2089,Assumptions!$H$4:$H$6,Assumptions!$I$4:$I$6)</x:f>
        <x:v>0.012</x:v>
      </x:c>
      <x:c r="U2089" s="30" t="n">
        <x:f>XLOOKUP(F2089,Assumptions!$A$4:$A$6,Assumptions!$F$4:$F$6)</x:f>
        <x:v>90</x:v>
      </x:c>
      <x:c r="V2089" s="60" t="n">
        <x:f>I2089*12</x:f>
        <x:v>21265.56</x:v>
      </x:c>
      <x:c r="W2089" s="60" t="n">
        <x:f>H2089*J2089*(1-K2089)*Q2089</x:f>
        <x:v>272.49502707000005</x:v>
      </x:c>
      <x:c r="X2089" s="60" t="n">
        <x:f>V2089*R2089</x:f>
        <x:v>340.24896</x:v>
      </x:c>
      <x:c r="Y2089" s="60" t="n">
        <x:f>V2089*S2089</x:f>
        <x:v>212.65560000000002</x:v>
      </x:c>
      <x:c r="Z2089" s="60" t="n">
        <x:f>H2089*J2089*T2089</x:f>
        <x:v>52.390296000000006</x:v>
      </x:c>
      <x:c r="AA2089" s="60" t="n">
        <x:f>P2089+W2089+X2089-Y2089-Z2089-U2089</x:f>
        <x:v>352.6980910699999</x:v>
      </x:c>
      <x:c r="AB2089" s="32" t="n">
        <x:f>IFERROR(AA2089/(P2089+W2089+X2089),0)</x:f>
        <x:v>0.4983413459012772</x:v>
      </x:c>
      <x:c r="AC2089" t="n">
        <x:f>IF(O2089="High",0,IF(I2089&gt;=1800,3,IF(I2089&gt;=900,2,1))+IF(K2089&gt;=0.9,2,IF(K2089&gt;=0.75,1,0))+IF(J2089&lt;=0.7,2,IF(J2089&lt;=0.85,1,0))+IF(M2089&gt;=8,1,0))</x:f>
        <x:v>4</x:v>
      </x:c>
      <x:c r="AD2089" t="str">
        <x:f>IF(AND(O2089&lt;&gt;"High",AC2089&gt;=Assumptions!$B$10,AA2089&gt;0),"Priority Growth",IF(AND(O2089="Low",AA2089&gt;0),"Maintain","Watch"))</x:f>
        <x:v>Watch</x:v>
      </x:c>
      <x:c r="AE2089" s="60" t="n">
        <x:f>MAX(AA2089,0)*N2089</x:f>
        <x:v>71.59771248720999</x:v>
      </x:c>
      <x:c r="AF2089" t="str">
        <x:f>IF(AND(AA2089&gt;=Assumptions!$B$11,O2089&lt;&gt;"High",OR(N2089&gt;=Assumptions!$B$12,M2089&lt;=6)),"High","Standard")</x:f>
        <x:v>High</x:v>
      </x:c>
    </x:row>
    <x:row r="2090">
      <x:c r="A2090" t="str">
        <x:f>'Raw_Data'!A2090</x:f>
        <x:v>C02089</x:v>
      </x:c>
      <x:c r="B2090" t="n">
        <x:f>'Raw_Data'!B2090</x:f>
        <x:v>53</x:v>
      </x:c>
      <x:c r="C2090" s="30" t="n">
        <x:f>'Raw_Data'!C2090</x:f>
        <x:v>47238</x:v>
      </x:c>
      <x:c r="D2090" t="n">
        <x:f>'Raw_Data'!D2090</x:f>
        <x:v>638</x:v>
      </x:c>
      <x:c r="E2090" t="n">
        <x:f>'Raw_Data'!E2090</x:f>
        <x:v>48</x:v>
      </x:c>
      <x:c r="F2090" t="str">
        <x:f>PROPER(TRIM('Raw_Data'!F2090))</x:f>
        <x:v>Classic</x:v>
      </x:c>
      <x:c r="G2090" t="str">
        <x:f>PROPER(TRIM('Raw_Data'!G2090))</x:f>
        <x:v>Digital</x:v>
      </x:c>
      <x:c r="H2090" s="60" t="n">
        <x:f>'Raw_Data'!H2090</x:f>
        <x:v>3604</x:v>
      </x:c>
      <x:c r="I2090" s="60" t="n">
        <x:f>'Raw_Data'!I2090</x:f>
        <x:v>677.34</x:v>
      </x:c>
      <x:c r="J2090" s="32" t="n">
        <x:f>'Raw_Data'!J2090</x:f>
        <x:v>0.414</x:v>
      </x:c>
      <x:c r="K2090" s="32" t="n">
        <x:f>'Raw_Data'!K2090</x:f>
        <x:v>0.755</x:v>
      </x:c>
      <x:c r="L2090" t="n">
        <x:f>'Raw_Data'!L2090</x:f>
        <x:v>0</x:v>
      </x:c>
      <x:c r="M2090" t="n">
        <x:f>IF('Raw_Data'!M2090="",Assumptions!$B$15,'Raw_Data'!M2090)</x:f>
        <x:v>7</x:v>
      </x:c>
      <x:c r="N2090" s="32" t="n">
        <x:f>'Raw_Data'!N2090</x:f>
        <x:v>0.108</x:v>
      </x:c>
      <x:c r="O2090" t="str">
        <x:f>IF(OR(D2090&lt;620,L2090&gt;=2,J2090&gt;0.9),"High",IF(OR(D2090&lt;700,L2090=1,J2090&gt;0.75),"Medium","Low"))</x:f>
        <x:v>Medium</x:v>
      </x:c>
      <x:c r="P2090" s="30" t="n">
        <x:f>XLOOKUP(F2090,Assumptions!$A$4:$A$6,Assumptions!$B$4:$B$6)</x:f>
        <x:v>0</x:v>
      </x:c>
      <x:c r="Q2090" s="32" t="n">
        <x:f>XLOOKUP(F2090,Assumptions!$A$4:$A$6,Assumptions!$C$4:$C$6)</x:f>
        <x:v>0.229</x:v>
      </x:c>
      <x:c r="R2090" s="32" t="n">
        <x:f>XLOOKUP(F2090,Assumptions!$A$4:$A$6,Assumptions!$D$4:$D$6)</x:f>
        <x:v>0.015</x:v>
      </x:c>
      <x:c r="S2090" s="32" t="n">
        <x:f>XLOOKUP(F2090,Assumptions!$A$4:$A$6,Assumptions!$E$4:$E$6)</x:f>
        <x:v>0.0075</x:v>
      </x:c>
      <x:c r="T2090" s="32" t="n">
        <x:f>XLOOKUP(O2090,Assumptions!$H$4:$H$6,Assumptions!$I$4:$I$6)</x:f>
        <x:v>0.012</x:v>
      </x:c>
      <x:c r="U2090" s="30" t="n">
        <x:f>XLOOKUP(F2090,Assumptions!$A$4:$A$6,Assumptions!$F$4:$F$6)</x:f>
        <x:v>60</x:v>
      </x:c>
      <x:c r="V2090" s="60" t="n">
        <x:f>I2090*12</x:f>
        <x:v>8128.08</x:v>
      </x:c>
      <x:c r="W2090" s="60" t="n">
        <x:f>H2090*J2090*(1-K2090)*Q2090</x:f>
        <x:v>83.71180188</x:v>
      </x:c>
      <x:c r="X2090" s="60" t="n">
        <x:f>V2090*R2090</x:f>
        <x:v>121.9212</x:v>
      </x:c>
      <x:c r="Y2090" s="60" t="n">
        <x:f>V2090*S2090</x:f>
        <x:v>60.9606</x:v>
      </x:c>
      <x:c r="Z2090" s="60" t="n">
        <x:f>H2090*J2090*T2090</x:f>
        <x:v>17.904671999999998</x:v>
      </x:c>
      <x:c r="AA2090" s="60" t="n">
        <x:f>P2090+W2090+X2090-Y2090-Z2090-U2090</x:f>
        <x:v>66.76772987999999</x:v>
      </x:c>
      <x:c r="AB2090" s="32" t="n">
        <x:f>IFERROR(AA2090/(P2090+W2090+X2090),0)</x:f>
        <x:v>0.3246936497039674</x:v>
      </x:c>
      <x:c r="AC2090" t="n">
        <x:f>IF(O2090="High",0,IF(I2090&gt;=1800,3,IF(I2090&gt;=900,2,1))+IF(K2090&gt;=0.9,2,IF(K2090&gt;=0.75,1,0))+IF(J2090&lt;=0.7,2,IF(J2090&lt;=0.85,1,0))+IF(M2090&gt;=8,1,0))</x:f>
        <x:v>4</x:v>
      </x:c>
      <x:c r="AD2090" t="str">
        <x:f>IF(AND(O2090&lt;&gt;"High",AC2090&gt;=Assumptions!$B$10,AA2090&gt;0),"Priority Growth",IF(AND(O2090="Low",AA2090&gt;0),"Maintain","Watch"))</x:f>
        <x:v>Watch</x:v>
      </x:c>
      <x:c r="AE2090" s="60" t="n">
        <x:f>MAX(AA2090,0)*N2090</x:f>
        <x:v>7.210914827039999</x:v>
      </x:c>
      <x:c r="AF2090" t="str">
        <x:f>IF(AND(AA2090&gt;=Assumptions!$B$11,O2090&lt;&gt;"High",OR(N2090&gt;=Assumptions!$B$12,M2090&lt;=6)),"High","Standard")</x:f>
        <x:v>Standard</x:v>
      </x:c>
    </x:row>
    <x:row r="2091">
      <x:c r="A2091" t="str">
        <x:f>'Raw_Data'!A2091</x:f>
        <x:v>C02090</x:v>
      </x:c>
      <x:c r="B2091" t="n">
        <x:f>'Raw_Data'!B2091</x:f>
        <x:v>38</x:v>
      </x:c>
      <x:c r="C2091" s="30" t="n">
        <x:f>'Raw_Data'!C2091</x:f>
        <x:v>151117</x:v>
      </x:c>
      <x:c r="D2091" t="n">
        <x:f>'Raw_Data'!D2091</x:f>
        <x:v>627</x:v>
      </x:c>
      <x:c r="E2091" t="n">
        <x:f>'Raw_Data'!E2091</x:f>
        <x:v>79</x:v>
      </x:c>
      <x:c r="F2091" t="str">
        <x:f>PROPER(TRIM('Raw_Data'!F2091))</x:f>
        <x:v>Platinum</x:v>
      </x:c>
      <x:c r="G2091" t="str">
        <x:f>PROPER(TRIM('Raw_Data'!G2091))</x:f>
        <x:v>Partner</x:v>
      </x:c>
      <x:c r="H2091" s="60" t="n">
        <x:f>'Raw_Data'!H2091</x:f>
        <x:v>32424</x:v>
      </x:c>
      <x:c r="I2091" s="60" t="n">
        <x:f>'Raw_Data'!I2091</x:f>
        <x:v>3047.71</x:v>
      </x:c>
      <x:c r="J2091" s="32" t="n">
        <x:f>'Raw_Data'!J2091</x:f>
        <x:v>0.379</x:v>
      </x:c>
      <x:c r="K2091" s="32" t="n">
        <x:f>'Raw_Data'!K2091</x:f>
        <x:v>0.632</x:v>
      </x:c>
      <x:c r="L2091" t="n">
        <x:f>'Raw_Data'!L2091</x:f>
        <x:v>0</x:v>
      </x:c>
      <x:c r="M2091" t="n">
        <x:f>IF('Raw_Data'!M2091="",Assumptions!$B$15,'Raw_Data'!M2091)</x:f>
        <x:v>6</x:v>
      </x:c>
      <x:c r="N2091" s="32" t="n">
        <x:f>'Raw_Data'!N2091</x:f>
        <x:v>0.154</x:v>
      </x:c>
      <x:c r="O2091" t="str">
        <x:f>IF(OR(D2091&lt;620,L2091&gt;=2,J2091&gt;0.9),"High",IF(OR(D2091&lt;700,L2091=1,J2091&gt;0.75),"Medium","Low"))</x:f>
        <x:v>Medium</x:v>
      </x:c>
      <x:c r="P2091" s="30" t="n">
        <x:f>XLOOKUP(F2091,Assumptions!$A$4:$A$6,Assumptions!$B$4:$B$6)</x:f>
        <x:v>195</x:v>
      </x:c>
      <x:c r="Q2091" s="32" t="n">
        <x:f>XLOOKUP(F2091,Assumptions!$A$4:$A$6,Assumptions!$C$4:$C$6)</x:f>
        <x:v>0.199</x:v>
      </x:c>
      <x:c r="R2091" s="32" t="n">
        <x:f>XLOOKUP(F2091,Assumptions!$A$4:$A$6,Assumptions!$D$4:$D$6)</x:f>
        <x:v>0.017</x:v>
      </x:c>
      <x:c r="S2091" s="32" t="n">
        <x:f>XLOOKUP(F2091,Assumptions!$A$4:$A$6,Assumptions!$E$4:$E$6)</x:f>
        <x:v>0.013</x:v>
      </x:c>
      <x:c r="T2091" s="32" t="n">
        <x:f>XLOOKUP(O2091,Assumptions!$H$4:$H$6,Assumptions!$I$4:$I$6)</x:f>
        <x:v>0.012</x:v>
      </x:c>
      <x:c r="U2091" s="30" t="n">
        <x:f>XLOOKUP(F2091,Assumptions!$A$4:$A$6,Assumptions!$F$4:$F$6)</x:f>
        <x:v>140</x:v>
      </x:c>
      <x:c r="V2091" s="60" t="n">
        <x:f>I2091*12</x:f>
        <x:v>36572.520000000004</x:v>
      </x:c>
      <x:c r="W2091" s="60" t="n">
        <x:f>H2091*J2091*(1-K2091)*Q2091</x:f>
        <x:v>899.9257854719999</x:v>
      </x:c>
      <x:c r="X2091" s="60" t="n">
        <x:f>V2091*R2091</x:f>
        <x:v>621.7328400000001</x:v>
      </x:c>
      <x:c r="Y2091" s="60" t="n">
        <x:f>V2091*S2091</x:f>
        <x:v>475.44276</x:v>
      </x:c>
      <x:c r="Z2091" s="60" t="n">
        <x:f>H2091*J2091*T2091</x:f>
        <x:v>147.464352</x:v>
      </x:c>
      <x:c r="AA2091" s="60" t="n">
        <x:f>P2091+W2091+X2091-Y2091-Z2091-U2091</x:f>
        <x:v>953.7515134720002</x:v>
      </x:c>
      <x:c r="AB2091" s="32" t="n">
        <x:f>IFERROR(AA2091/(P2091+W2091+X2091),0)</x:f>
        <x:v>0.5555860083770374</x:v>
      </x:c>
      <x:c r="AC2091" t="n">
        <x:f>IF(O2091="High",0,IF(I2091&gt;=1800,3,IF(I2091&gt;=900,2,1))+IF(K2091&gt;=0.9,2,IF(K2091&gt;=0.75,1,0))+IF(J2091&lt;=0.7,2,IF(J2091&lt;=0.85,1,0))+IF(M2091&gt;=8,1,0))</x:f>
        <x:v>5</x:v>
      </x:c>
      <x:c r="AD2091" t="str">
        <x:f>IF(AND(O2091&lt;&gt;"High",AC2091&gt;=Assumptions!$B$10,AA2091&gt;0),"Priority Growth",IF(AND(O2091="Low",AA2091&gt;0),"Maintain","Watch"))</x:f>
        <x:v>Watch</x:v>
      </x:c>
      <x:c r="AE2091" s="60" t="n">
        <x:f>MAX(AA2091,0)*N2091</x:f>
        <x:v>146.87773307468802</x:v>
      </x:c>
      <x:c r="AF2091" t="str">
        <x:f>IF(AND(AA2091&gt;=Assumptions!$B$11,O2091&lt;&gt;"High",OR(N2091&gt;=Assumptions!$B$12,M2091&lt;=6)),"High","Standard")</x:f>
        <x:v>High</x:v>
      </x:c>
    </x:row>
    <x:row r="2092">
      <x:c r="A2092" t="str">
        <x:f>'Raw_Data'!A2092</x:f>
        <x:v>C02091</x:v>
      </x:c>
      <x:c r="B2092" t="n">
        <x:f>'Raw_Data'!B2092</x:f>
        <x:v>39</x:v>
      </x:c>
      <x:c r="C2092" s="30" t="n">
        <x:f>'Raw_Data'!C2092</x:f>
        <x:v>29240</x:v>
      </x:c>
      <x:c r="D2092" t="n">
        <x:f>'Raw_Data'!D2092</x:f>
        <x:v>630</x:v>
      </x:c>
      <x:c r="E2092" t="n">
        <x:f>'Raw_Data'!E2092</x:f>
        <x:v>104</x:v>
      </x:c>
      <x:c r="F2092" t="str">
        <x:f>PROPER(TRIM('Raw_Data'!F2092))</x:f>
        <x:v>Classic</x:v>
      </x:c>
      <x:c r="G2092" t="str">
        <x:f>PROPER(TRIM('Raw_Data'!G2092))</x:f>
        <x:v>Direct Mail</x:v>
      </x:c>
      <x:c r="H2092" s="60" t="n">
        <x:f>'Raw_Data'!H2092</x:f>
        <x:v>1396</x:v>
      </x:c>
      <x:c r="I2092" s="60" t="n">
        <x:f>'Raw_Data'!I2092</x:f>
        <x:v>389.81</x:v>
      </x:c>
      <x:c r="J2092" s="32" t="n">
        <x:f>'Raw_Data'!J2092</x:f>
        <x:v>0.363</x:v>
      </x:c>
      <x:c r="K2092" s="32" t="n">
        <x:f>'Raw_Data'!K2092</x:f>
        <x:v>0.772</x:v>
      </x:c>
      <x:c r="L2092" t="n">
        <x:f>'Raw_Data'!L2092</x:f>
        <x:v>0</x:v>
      </x:c>
      <x:c r="M2092" t="n">
        <x:f>IF('Raw_Data'!M2092="",Assumptions!$B$15,'Raw_Data'!M2092)</x:f>
        <x:v>9</x:v>
      </x:c>
      <x:c r="N2092" s="32" t="n">
        <x:f>'Raw_Data'!N2092</x:f>
        <x:v>0.02</x:v>
      </x:c>
      <x:c r="O2092" t="str">
        <x:f>IF(OR(D2092&lt;620,L2092&gt;=2,J2092&gt;0.9),"High",IF(OR(D2092&lt;700,L2092=1,J2092&gt;0.75),"Medium","Low"))</x:f>
        <x:v>Medium</x:v>
      </x:c>
      <x:c r="P2092" s="30" t="n">
        <x:f>XLOOKUP(F2092,Assumptions!$A$4:$A$6,Assumptions!$B$4:$B$6)</x:f>
        <x:v>0</x:v>
      </x:c>
      <x:c r="Q2092" s="32" t="n">
        <x:f>XLOOKUP(F2092,Assumptions!$A$4:$A$6,Assumptions!$C$4:$C$6)</x:f>
        <x:v>0.229</x:v>
      </x:c>
      <x:c r="R2092" s="32" t="n">
        <x:f>XLOOKUP(F2092,Assumptions!$A$4:$A$6,Assumptions!$D$4:$D$6)</x:f>
        <x:v>0.015</x:v>
      </x:c>
      <x:c r="S2092" s="32" t="n">
        <x:f>XLOOKUP(F2092,Assumptions!$A$4:$A$6,Assumptions!$E$4:$E$6)</x:f>
        <x:v>0.0075</x:v>
      </x:c>
      <x:c r="T2092" s="32" t="n">
        <x:f>XLOOKUP(O2092,Assumptions!$H$4:$H$6,Assumptions!$I$4:$I$6)</x:f>
        <x:v>0.012</x:v>
      </x:c>
      <x:c r="U2092" s="30" t="n">
        <x:f>XLOOKUP(F2092,Assumptions!$A$4:$A$6,Assumptions!$F$4:$F$6)</x:f>
        <x:v>60</x:v>
      </x:c>
      <x:c r="V2092" s="60" t="n">
        <x:f>I2092*12</x:f>
        <x:v>4677.72</x:v>
      </x:c>
      <x:c r="W2092" s="60" t="n">
        <x:f>H2092*J2092*(1-K2092)*Q2092</x:f>
        <x:v>26.458326575999997</x:v>
      </x:c>
      <x:c r="X2092" s="60" t="n">
        <x:f>V2092*R2092</x:f>
        <x:v>70.1658</x:v>
      </x:c>
      <x:c r="Y2092" s="60" t="n">
        <x:f>V2092*S2092</x:f>
        <x:v>35.0829</x:v>
      </x:c>
      <x:c r="Z2092" s="60" t="n">
        <x:f>H2092*J2092*T2092</x:f>
        <x:v>6.080976</x:v>
      </x:c>
      <x:c r="AA2092" s="60" t="n">
        <x:f>P2092+W2092+X2092-Y2092-Z2092-U2092</x:f>
        <x:v>-4.539749423999993</x:v>
      </x:c>
      <x:c r="AB2092" s="32" t="n">
        <x:f>IFERROR(AA2092/(P2092+W2092+X2092),0)</x:f>
        <x:v>-0.046983601144681385</x:v>
      </x:c>
      <x:c r="AC2092" t="n">
        <x:f>IF(O2092="High",0,IF(I2092&gt;=1800,3,IF(I2092&gt;=900,2,1))+IF(K2092&gt;=0.9,2,IF(K2092&gt;=0.75,1,0))+IF(J2092&lt;=0.7,2,IF(J2092&lt;=0.85,1,0))+IF(M2092&gt;=8,1,0))</x:f>
        <x:v>5</x:v>
      </x:c>
      <x:c r="AD2092" t="str">
        <x:f>IF(AND(O2092&lt;&gt;"High",AC2092&gt;=Assumptions!$B$10,AA2092&gt;0),"Priority Growth",IF(AND(O2092="Low",AA2092&gt;0),"Maintain","Watch"))</x:f>
        <x:v>Watch</x:v>
      </x:c>
      <x:c r="AE2092" s="60" t="n">
        <x:f>MAX(AA2092,0)*N2092</x:f>
        <x:v>0</x:v>
      </x:c>
      <x:c r="AF2092" t="str">
        <x:f>IF(AND(AA2092&gt;=Assumptions!$B$11,O2092&lt;&gt;"High",OR(N2092&gt;=Assumptions!$B$12,M2092&lt;=6)),"High","Standard")</x:f>
        <x:v>Standard</x:v>
      </x:c>
    </x:row>
    <x:row r="2093">
      <x:c r="A2093" t="str">
        <x:f>'Raw_Data'!A2093</x:f>
        <x:v>C02092</x:v>
      </x:c>
      <x:c r="B2093" t="n">
        <x:f>'Raw_Data'!B2093</x:f>
        <x:v>48</x:v>
      </x:c>
      <x:c r="C2093" s="30" t="n">
        <x:f>'Raw_Data'!C2093</x:f>
        <x:v>86462</x:v>
      </x:c>
      <x:c r="D2093" t="n">
        <x:f>'Raw_Data'!D2093</x:f>
        <x:v>741</x:v>
      </x:c>
      <x:c r="E2093" t="n">
        <x:f>'Raw_Data'!E2093</x:f>
        <x:v>39</x:v>
      </x:c>
      <x:c r="F2093" t="str">
        <x:f>PROPER(TRIM('Raw_Data'!F2093))</x:f>
        <x:v>Classic</x:v>
      </x:c>
      <x:c r="G2093" t="str">
        <x:f>PROPER(TRIM('Raw_Data'!G2093))</x:f>
        <x:v>Digital</x:v>
      </x:c>
      <x:c r="H2093" s="60" t="n">
        <x:f>'Raw_Data'!H2093</x:f>
        <x:v>9218</x:v>
      </x:c>
      <x:c r="I2093" s="60" t="n">
        <x:f>'Raw_Data'!I2093</x:f>
        <x:v>867.51</x:v>
      </x:c>
      <x:c r="J2093" s="32" t="n">
        <x:f>'Raw_Data'!J2093</x:f>
        <x:v>0.21</x:v>
      </x:c>
      <x:c r="K2093" s="32" t="n">
        <x:f>'Raw_Data'!K2093</x:f>
        <x:v>0.867</x:v>
      </x:c>
      <x:c r="L2093" t="n">
        <x:f>'Raw_Data'!L2093</x:f>
        <x:v>0</x:v>
      </x:c>
      <x:c r="M2093" t="n">
        <x:f>IF('Raw_Data'!M2093="",Assumptions!$B$15,'Raw_Data'!M2093)</x:f>
        <x:v>9</x:v>
      </x:c>
      <x:c r="N2093" s="32" t="n">
        <x:f>'Raw_Data'!N2093</x:f>
        <x:v>0.02</x:v>
      </x:c>
      <x:c r="O2093" t="str">
        <x:f>IF(OR(D2093&lt;620,L2093&gt;=2,J2093&gt;0.9),"High",IF(OR(D2093&lt;700,L2093=1,J2093&gt;0.75),"Medium","Low"))</x:f>
        <x:v>Low</x:v>
      </x:c>
      <x:c r="P2093" s="30" t="n">
        <x:f>XLOOKUP(F2093,Assumptions!$A$4:$A$6,Assumptions!$B$4:$B$6)</x:f>
        <x:v>0</x:v>
      </x:c>
      <x:c r="Q2093" s="32" t="n">
        <x:f>XLOOKUP(F2093,Assumptions!$A$4:$A$6,Assumptions!$C$4:$C$6)</x:f>
        <x:v>0.229</x:v>
      </x:c>
      <x:c r="R2093" s="32" t="n">
        <x:f>XLOOKUP(F2093,Assumptions!$A$4:$A$6,Assumptions!$D$4:$D$6)</x:f>
        <x:v>0.015</x:v>
      </x:c>
      <x:c r="S2093" s="32" t="n">
        <x:f>XLOOKUP(F2093,Assumptions!$A$4:$A$6,Assumptions!$E$4:$E$6)</x:f>
        <x:v>0.0075</x:v>
      </x:c>
      <x:c r="T2093" s="32" t="n">
        <x:f>XLOOKUP(O2093,Assumptions!$H$4:$H$6,Assumptions!$I$4:$I$6)</x:f>
        <x:v>0.0035</x:v>
      </x:c>
      <x:c r="U2093" s="30" t="n">
        <x:f>XLOOKUP(F2093,Assumptions!$A$4:$A$6,Assumptions!$F$4:$F$6)</x:f>
        <x:v>60</x:v>
      </x:c>
      <x:c r="V2093" s="60" t="n">
        <x:f>I2093*12</x:f>
        <x:v>10410.119999999999</x:v>
      </x:c>
      <x:c r="W2093" s="60" t="n">
        <x:f>H2093*J2093*(1-K2093)*Q2093</x:f>
        <x:v>58.95805146000001</x:v>
      </x:c>
      <x:c r="X2093" s="60" t="n">
        <x:f>V2093*R2093</x:f>
        <x:v>156.15179999999998</x:v>
      </x:c>
      <x:c r="Y2093" s="60" t="n">
        <x:f>V2093*S2093</x:f>
        <x:v>78.07589999999999</x:v>
      </x:c>
      <x:c r="Z2093" s="60" t="n">
        <x:f>H2093*J2093*T2093</x:f>
        <x:v>6.77523</x:v>
      </x:c>
      <x:c r="AA2093" s="60" t="n">
        <x:f>P2093+W2093+X2093-Y2093-Z2093-U2093</x:f>
        <x:v>70.25872146</x:v>
      </x:c>
      <x:c r="AB2093" s="32" t="n">
        <x:f>IFERROR(AA2093/(P2093+W2093+X2093),0)</x:f>
        <x:v>0.326617869814599</x:v>
      </x:c>
      <x:c r="AC2093" t="n">
        <x:f>IF(O2093="High",0,IF(I2093&gt;=1800,3,IF(I2093&gt;=900,2,1))+IF(K2093&gt;=0.9,2,IF(K2093&gt;=0.75,1,0))+IF(J2093&lt;=0.7,2,IF(J2093&lt;=0.85,1,0))+IF(M2093&gt;=8,1,0))</x:f>
        <x:v>5</x:v>
      </x:c>
      <x:c r="AD2093" t="str">
        <x:f>IF(AND(O2093&lt;&gt;"High",AC2093&gt;=Assumptions!$B$10,AA2093&gt;0),"Priority Growth",IF(AND(O2093="Low",AA2093&gt;0),"Maintain","Watch"))</x:f>
        <x:v>Maintain</x:v>
      </x:c>
      <x:c r="AE2093" s="60" t="n">
        <x:f>MAX(AA2093,0)*N2093</x:f>
        <x:v>1.4051744292000001</x:v>
      </x:c>
      <x:c r="AF2093" t="str">
        <x:f>IF(AND(AA2093&gt;=Assumptions!$B$11,O2093&lt;&gt;"High",OR(N2093&gt;=Assumptions!$B$12,M2093&lt;=6)),"High","Standard")</x:f>
        <x:v>Standard</x:v>
      </x:c>
    </x:row>
    <x:row r="2094">
      <x:c r="A2094" t="str">
        <x:f>'Raw_Data'!A2094</x:f>
        <x:v>C02093</x:v>
      </x:c>
      <x:c r="B2094" t="n">
        <x:f>'Raw_Data'!B2094</x:f>
        <x:v>50</x:v>
      </x:c>
      <x:c r="C2094" s="30" t="n">
        <x:f>'Raw_Data'!C2094</x:f>
        <x:v>30447</x:v>
      </x:c>
      <x:c r="D2094" t="n">
        <x:f>'Raw_Data'!D2094</x:f>
        <x:v>610</x:v>
      </x:c>
      <x:c r="E2094" t="n">
        <x:f>'Raw_Data'!E2094</x:f>
        <x:v>15</x:v>
      </x:c>
      <x:c r="F2094" t="str">
        <x:f>PROPER(TRIM('Raw_Data'!F2094))</x:f>
        <x:v>Classic</x:v>
      </x:c>
      <x:c r="G2094" t="str">
        <x:f>PROPER(TRIM('Raw_Data'!G2094))</x:f>
        <x:v>Digital</x:v>
      </x:c>
      <x:c r="H2094" s="60" t="n">
        <x:f>'Raw_Data'!H2094</x:f>
        <x:v>1000</x:v>
      </x:c>
      <x:c r="I2094" s="60" t="n">
        <x:f>'Raw_Data'!I2094</x:f>
        <x:v>150</x:v>
      </x:c>
      <x:c r="J2094" s="32" t="n">
        <x:f>'Raw_Data'!J2094</x:f>
        <x:v>0.533</x:v>
      </x:c>
      <x:c r="K2094" s="32" t="n">
        <x:f>'Raw_Data'!K2094</x:f>
        <x:v>0.735</x:v>
      </x:c>
      <x:c r="L2094" t="n">
        <x:f>'Raw_Data'!L2094</x:f>
        <x:v>1</x:v>
      </x:c>
      <x:c r="M2094" t="n">
        <x:f>IF('Raw_Data'!M2094="",Assumptions!$B$15,'Raw_Data'!M2094)</x:f>
        <x:v>9</x:v>
      </x:c>
      <x:c r="N2094" s="32" t="n">
        <x:f>'Raw_Data'!N2094</x:f>
        <x:v>0.059</x:v>
      </x:c>
      <x:c r="O2094" t="str">
        <x:f>IF(OR(D2094&lt;620,L2094&gt;=2,J2094&gt;0.9),"High",IF(OR(D2094&lt;700,L2094=1,J2094&gt;0.75),"Medium","Low"))</x:f>
        <x:v>High</x:v>
      </x:c>
      <x:c r="P2094" s="30" t="n">
        <x:f>XLOOKUP(F2094,Assumptions!$A$4:$A$6,Assumptions!$B$4:$B$6)</x:f>
        <x:v>0</x:v>
      </x:c>
      <x:c r="Q2094" s="32" t="n">
        <x:f>XLOOKUP(F2094,Assumptions!$A$4:$A$6,Assumptions!$C$4:$C$6)</x:f>
        <x:v>0.229</x:v>
      </x:c>
      <x:c r="R2094" s="32" t="n">
        <x:f>XLOOKUP(F2094,Assumptions!$A$4:$A$6,Assumptions!$D$4:$D$6)</x:f>
        <x:v>0.015</x:v>
      </x:c>
      <x:c r="S2094" s="32" t="n">
        <x:f>XLOOKUP(F2094,Assumptions!$A$4:$A$6,Assumptions!$E$4:$E$6)</x:f>
        <x:v>0.0075</x:v>
      </x:c>
      <x:c r="T2094" s="32" t="n">
        <x:f>XLOOKUP(O2094,Assumptions!$H$4:$H$6,Assumptions!$I$4:$I$6)</x:f>
        <x:v>0.045</x:v>
      </x:c>
      <x:c r="U2094" s="30" t="n">
        <x:f>XLOOKUP(F2094,Assumptions!$A$4:$A$6,Assumptions!$F$4:$F$6)</x:f>
        <x:v>60</x:v>
      </x:c>
      <x:c r="V2094" s="60" t="n">
        <x:f>I2094*12</x:f>
        <x:v>1800</x:v>
      </x:c>
      <x:c r="W2094" s="60" t="n">
        <x:f>H2094*J2094*(1-K2094)*Q2094</x:f>
        <x:v>32.345105000000004</x:v>
      </x:c>
      <x:c r="X2094" s="60" t="n">
        <x:f>V2094*R2094</x:f>
        <x:v>27</x:v>
      </x:c>
      <x:c r="Y2094" s="60" t="n">
        <x:f>V2094*S2094</x:f>
        <x:v>13.5</x:v>
      </x:c>
      <x:c r="Z2094" s="60" t="n">
        <x:f>H2094*J2094*T2094</x:f>
        <x:v>23.985</x:v>
      </x:c>
      <x:c r="AA2094" s="60" t="n">
        <x:f>P2094+W2094+X2094-Y2094-Z2094-U2094</x:f>
        <x:v>-38.139894999999996</x:v>
      </x:c>
      <x:c r="AB2094" s="32" t="n">
        <x:f>IFERROR(AA2094/(P2094+W2094+X2094),0)</x:f>
        <x:v>-0.6426797121683413</x:v>
      </x:c>
      <x:c r="AC2094" t="n">
        <x:f>IF(O2094="High",0,IF(I2094&gt;=1800,3,IF(I2094&gt;=900,2,1))+IF(K2094&gt;=0.9,2,IF(K2094&gt;=0.75,1,0))+IF(J2094&lt;=0.7,2,IF(J2094&lt;=0.85,1,0))+IF(M2094&gt;=8,1,0))</x:f>
        <x:v>0</x:v>
      </x:c>
      <x:c r="AD2094" t="str">
        <x:f>IF(AND(O2094&lt;&gt;"High",AC2094&gt;=Assumptions!$B$10,AA2094&gt;0),"Priority Growth",IF(AND(O2094="Low",AA2094&gt;0),"Maintain","Watch"))</x:f>
        <x:v>Watch</x:v>
      </x:c>
      <x:c r="AE2094" s="60" t="n">
        <x:f>MAX(AA2094,0)*N2094</x:f>
        <x:v>0</x:v>
      </x:c>
      <x:c r="AF2094" t="str">
        <x:f>IF(AND(AA2094&gt;=Assumptions!$B$11,O2094&lt;&gt;"High",OR(N2094&gt;=Assumptions!$B$12,M2094&lt;=6)),"High","Standard")</x:f>
        <x:v>Standard</x:v>
      </x:c>
    </x:row>
    <x:row r="2095">
      <x:c r="A2095" t="str">
        <x:f>'Raw_Data'!A2095</x:f>
        <x:v>C02094</x:v>
      </x:c>
      <x:c r="B2095" t="n">
        <x:f>'Raw_Data'!B2095</x:f>
        <x:v>57</x:v>
      </x:c>
      <x:c r="C2095" s="30" t="n">
        <x:f>'Raw_Data'!C2095</x:f>
        <x:v>68953</x:v>
      </x:c>
      <x:c r="D2095" t="n">
        <x:f>'Raw_Data'!D2095</x:f>
        <x:v>634</x:v>
      </x:c>
      <x:c r="E2095" t="n">
        <x:f>'Raw_Data'!E2095</x:f>
        <x:v>22</x:v>
      </x:c>
      <x:c r="F2095" t="str">
        <x:f>PROPER(TRIM('Raw_Data'!F2095))</x:f>
        <x:v>Classic</x:v>
      </x:c>
      <x:c r="G2095" t="str">
        <x:f>PROPER(TRIM('Raw_Data'!G2095))</x:f>
        <x:v>Digital</x:v>
      </x:c>
      <x:c r="H2095" s="60" t="n">
        <x:f>'Raw_Data'!H2095</x:f>
        <x:v>5094</x:v>
      </x:c>
      <x:c r="I2095" s="60" t="n">
        <x:f>'Raw_Data'!I2095</x:f>
        <x:v>406.11</x:v>
      </x:c>
      <x:c r="J2095" s="32" t="n">
        <x:f>'Raw_Data'!J2095</x:f>
        <x:v>0.435</x:v>
      </x:c>
      <x:c r="K2095" s="32" t="n">
        <x:f>'Raw_Data'!K2095</x:f>
        <x:v>0.799</x:v>
      </x:c>
      <x:c r="L2095" t="n">
        <x:f>'Raw_Data'!L2095</x:f>
        <x:v>0</x:v>
      </x:c>
      <x:c r="M2095" t="n">
        <x:f>IF('Raw_Data'!M2095="",Assumptions!$B$15,'Raw_Data'!M2095)</x:f>
        <x:v>6</x:v>
      </x:c>
      <x:c r="N2095" s="32" t="n">
        <x:f>'Raw_Data'!N2095</x:f>
        <x:v>0.186</x:v>
      </x:c>
      <x:c r="O2095" t="str">
        <x:f>IF(OR(D2095&lt;620,L2095&gt;=2,J2095&gt;0.9),"High",IF(OR(D2095&lt;700,L2095=1,J2095&gt;0.75),"Medium","Low"))</x:f>
        <x:v>Medium</x:v>
      </x:c>
      <x:c r="P2095" s="30" t="n">
        <x:f>XLOOKUP(F2095,Assumptions!$A$4:$A$6,Assumptions!$B$4:$B$6)</x:f>
        <x:v>0</x:v>
      </x:c>
      <x:c r="Q2095" s="32" t="n">
        <x:f>XLOOKUP(F2095,Assumptions!$A$4:$A$6,Assumptions!$C$4:$C$6)</x:f>
        <x:v>0.229</x:v>
      </x:c>
      <x:c r="R2095" s="32" t="n">
        <x:f>XLOOKUP(F2095,Assumptions!$A$4:$A$6,Assumptions!$D$4:$D$6)</x:f>
        <x:v>0.015</x:v>
      </x:c>
      <x:c r="S2095" s="32" t="n">
        <x:f>XLOOKUP(F2095,Assumptions!$A$4:$A$6,Assumptions!$E$4:$E$6)</x:f>
        <x:v>0.0075</x:v>
      </x:c>
      <x:c r="T2095" s="32" t="n">
        <x:f>XLOOKUP(O2095,Assumptions!$H$4:$H$6,Assumptions!$I$4:$I$6)</x:f>
        <x:v>0.012</x:v>
      </x:c>
      <x:c r="U2095" s="30" t="n">
        <x:f>XLOOKUP(F2095,Assumptions!$A$4:$A$6,Assumptions!$F$4:$F$6)</x:f>
        <x:v>60</x:v>
      </x:c>
      <x:c r="V2095" s="60" t="n">
        <x:f>I2095*12</x:f>
        <x:v>4873.32</x:v>
      </x:c>
      <x:c r="W2095" s="60" t="n">
        <x:f>H2095*J2095*(1-K2095)*Q2095</x:f>
        <x:v>101.99520080999997</x:v>
      </x:c>
      <x:c r="X2095" s="60" t="n">
        <x:f>V2095*R2095</x:f>
        <x:v>73.09979999999999</x:v>
      </x:c>
      <x:c r="Y2095" s="60" t="n">
        <x:f>V2095*S2095</x:f>
        <x:v>36.549899999999994</x:v>
      </x:c>
      <x:c r="Z2095" s="60" t="n">
        <x:f>H2095*J2095*T2095</x:f>
        <x:v>26.59068</x:v>
      </x:c>
      <x:c r="AA2095" s="60" t="n">
        <x:f>P2095+W2095+X2095-Y2095-Z2095-U2095</x:f>
        <x:v>51.95442080999996</x:v>
      </x:c>
      <x:c r="AB2095" s="32" t="n">
        <x:f>IFERROR(AA2095/(P2095+W2095+X2095),0)</x:f>
        <x:v>0.29672132596393785</x:v>
      </x:c>
      <x:c r="AC2095" t="n">
        <x:f>IF(O2095="High",0,IF(I2095&gt;=1800,3,IF(I2095&gt;=900,2,1))+IF(K2095&gt;=0.9,2,IF(K2095&gt;=0.75,1,0))+IF(J2095&lt;=0.7,2,IF(J2095&lt;=0.85,1,0))+IF(M2095&gt;=8,1,0))</x:f>
        <x:v>4</x:v>
      </x:c>
      <x:c r="AD2095" t="str">
        <x:f>IF(AND(O2095&lt;&gt;"High",AC2095&gt;=Assumptions!$B$10,AA2095&gt;0),"Priority Growth",IF(AND(O2095="Low",AA2095&gt;0),"Maintain","Watch"))</x:f>
        <x:v>Watch</x:v>
      </x:c>
      <x:c r="AE2095" s="60" t="n">
        <x:f>MAX(AA2095,0)*N2095</x:f>
        <x:v>9.663522270659993</x:v>
      </x:c>
      <x:c r="AF2095" t="str">
        <x:f>IF(AND(AA2095&gt;=Assumptions!$B$11,O2095&lt;&gt;"High",OR(N2095&gt;=Assumptions!$B$12,M2095&lt;=6)),"High","Standard")</x:f>
        <x:v>Standard</x:v>
      </x:c>
    </x:row>
    <x:row r="2096">
      <x:c r="A2096" t="str">
        <x:f>'Raw_Data'!A2096</x:f>
        <x:v>C02095</x:v>
      </x:c>
      <x:c r="B2096" t="n">
        <x:f>'Raw_Data'!B2096</x:f>
        <x:v>48</x:v>
      </x:c>
      <x:c r="C2096" s="30" t="n">
        <x:f>'Raw_Data'!C2096</x:f>
        <x:v>57903</x:v>
      </x:c>
      <x:c r="D2096" t="n">
        <x:f>'Raw_Data'!D2096</x:f>
        <x:v>736</x:v>
      </x:c>
      <x:c r="E2096" t="n">
        <x:f>'Raw_Data'!E2096</x:f>
        <x:v>24</x:v>
      </x:c>
      <x:c r="F2096" t="str">
        <x:f>PROPER(TRIM('Raw_Data'!F2096))</x:f>
        <x:v>Gold</x:v>
      </x:c>
      <x:c r="G2096" t="str">
        <x:f>PROPER(TRIM('Raw_Data'!G2096))</x:f>
        <x:v>Partner</x:v>
      </x:c>
      <x:c r="H2096" s="60" t="n">
        <x:f>'Raw_Data'!H2096</x:f>
        <x:v>10223</x:v>
      </x:c>
      <x:c r="I2096" s="60" t="n">
        <x:f>'Raw_Data'!I2096</x:f>
        <x:v>1281.63</x:v>
      </x:c>
      <x:c r="J2096" s="32" t="n">
        <x:f>'Raw_Data'!J2096</x:f>
        <x:v>0.534</x:v>
      </x:c>
      <x:c r="K2096" s="32" t="n">
        <x:f>'Raw_Data'!K2096</x:f>
        <x:v>0.843</x:v>
      </x:c>
      <x:c r="L2096" t="n">
        <x:f>'Raw_Data'!L2096</x:f>
        <x:v>0</x:v>
      </x:c>
      <x:c r="M2096" t="n">
        <x:f>IF('Raw_Data'!M2096="",Assumptions!$B$15,'Raw_Data'!M2096)</x:f>
        <x:v>9</x:v>
      </x:c>
      <x:c r="N2096" s="32" t="n">
        <x:f>'Raw_Data'!N2096</x:f>
        <x:v>0.02</x:v>
      </x:c>
      <x:c r="O2096" t="str">
        <x:f>IF(OR(D2096&lt;620,L2096&gt;=2,J2096&gt;0.9),"High",IF(OR(D2096&lt;700,L2096=1,J2096&gt;0.75),"Medium","Low"))</x:f>
        <x:v>Low</x:v>
      </x:c>
      <x:c r="P2096" s="30" t="n">
        <x:f>XLOOKUP(F2096,Assumptions!$A$4:$A$6,Assumptions!$B$4:$B$6)</x:f>
        <x:v>95</x:v>
      </x:c>
      <x:c r="Q2096" s="32" t="n">
        <x:f>XLOOKUP(F2096,Assumptions!$A$4:$A$6,Assumptions!$C$4:$C$6)</x:f>
        <x:v>0.219</x:v>
      </x:c>
      <x:c r="R2096" s="32" t="n">
        <x:f>XLOOKUP(F2096,Assumptions!$A$4:$A$6,Assumptions!$D$4:$D$6)</x:f>
        <x:v>0.016</x:v>
      </x:c>
      <x:c r="S2096" s="32" t="n">
        <x:f>XLOOKUP(F2096,Assumptions!$A$4:$A$6,Assumptions!$E$4:$E$6)</x:f>
        <x:v>0.01</x:v>
      </x:c>
      <x:c r="T2096" s="32" t="n">
        <x:f>XLOOKUP(O2096,Assumptions!$H$4:$H$6,Assumptions!$I$4:$I$6)</x:f>
        <x:v>0.0035</x:v>
      </x:c>
      <x:c r="U2096" s="30" t="n">
        <x:f>XLOOKUP(F2096,Assumptions!$A$4:$A$6,Assumptions!$F$4:$F$6)</x:f>
        <x:v>90</x:v>
      </x:c>
      <x:c r="V2096" s="60" t="n">
        <x:f>I2096*12</x:f>
        <x:v>15379.560000000001</x:v>
      </x:c>
      <x:c r="W2096" s="60" t="n">
        <x:f>H2096*J2096*(1-K2096)*Q2096</x:f>
        <x:v>187.69961640600005</x:v>
      </x:c>
      <x:c r="X2096" s="60" t="n">
        <x:f>V2096*R2096</x:f>
        <x:v>246.07296000000002</x:v>
      </x:c>
      <x:c r="Y2096" s="60" t="n">
        <x:f>V2096*S2096</x:f>
        <x:v>153.7956</x:v>
      </x:c>
      <x:c r="Z2096" s="60" t="n">
        <x:f>H2096*J2096*T2096</x:f>
        <x:v>19.106787</x:v>
      </x:c>
      <x:c r="AA2096" s="60" t="n">
        <x:f>P2096+W2096+X2096-Y2096-Z2096-U2096</x:f>
        <x:v>265.87018940600007</x:v>
      </x:c>
      <x:c r="AB2096" s="32" t="n">
        <x:f>IFERROR(AA2096/(P2096+W2096+X2096),0)</x:f>
        <x:v>0.5028063127121416</x:v>
      </x:c>
      <x:c r="AC2096" t="n">
        <x:f>IF(O2096="High",0,IF(I2096&gt;=1800,3,IF(I2096&gt;=900,2,1))+IF(K2096&gt;=0.9,2,IF(K2096&gt;=0.75,1,0))+IF(J2096&lt;=0.7,2,IF(J2096&lt;=0.85,1,0))+IF(M2096&gt;=8,1,0))</x:f>
        <x:v>6</x:v>
      </x:c>
      <x:c r="AD2096" t="str">
        <x:f>IF(AND(O2096&lt;&gt;"High",AC2096&gt;=Assumptions!$B$10,AA2096&gt;0),"Priority Growth",IF(AND(O2096="Low",AA2096&gt;0),"Maintain","Watch"))</x:f>
        <x:v>Priority Growth</x:v>
      </x:c>
      <x:c r="AE2096" s="60" t="n">
        <x:f>MAX(AA2096,0)*N2096</x:f>
        <x:v>5.317403788120002</x:v>
      </x:c>
      <x:c r="AF2096" t="str">
        <x:f>IF(AND(AA2096&gt;=Assumptions!$B$11,O2096&lt;&gt;"High",OR(N2096&gt;=Assumptions!$B$12,M2096&lt;=6)),"High","Standard")</x:f>
        <x:v>Standard</x:v>
      </x:c>
    </x:row>
    <x:row r="2097">
      <x:c r="A2097" t="str">
        <x:f>'Raw_Data'!A2097</x:f>
        <x:v>C02096</x:v>
      </x:c>
      <x:c r="B2097" t="n">
        <x:f>'Raw_Data'!B2097</x:f>
        <x:v>49</x:v>
      </x:c>
      <x:c r="C2097" s="30" t="n">
        <x:f>'Raw_Data'!C2097</x:f>
        <x:v>92639</x:v>
      </x:c>
      <x:c r="D2097" t="n">
        <x:f>'Raw_Data'!D2097</x:f>
        <x:v>672</x:v>
      </x:c>
      <x:c r="E2097" t="n">
        <x:f>'Raw_Data'!E2097</x:f>
        <x:v>9</x:v>
      </x:c>
      <x:c r="F2097" t="str">
        <x:f>PROPER(TRIM('Raw_Data'!F2097))</x:f>
        <x:v>Gold</x:v>
      </x:c>
      <x:c r="G2097" t="str">
        <x:f>PROPER(TRIM('Raw_Data'!G2097))</x:f>
        <x:v>Branch</x:v>
      </x:c>
      <x:c r="H2097" s="60" t="n">
        <x:f>'Raw_Data'!H2097</x:f>
        <x:v>13486</x:v>
      </x:c>
      <x:c r="I2097" s="60" t="n">
        <x:f>'Raw_Data'!I2097</x:f>
        <x:v>1836.63</x:v>
      </x:c>
      <x:c r="J2097" s="32" t="n">
        <x:f>'Raw_Data'!J2097</x:f>
        <x:v>0.452</x:v>
      </x:c>
      <x:c r="K2097" s="32" t="n">
        <x:f>'Raw_Data'!K2097</x:f>
        <x:v>0.76</x:v>
      </x:c>
      <x:c r="L2097" t="n">
        <x:f>'Raw_Data'!L2097</x:f>
        <x:v>1</x:v>
      </x:c>
      <x:c r="M2097" t="n">
        <x:f>IF('Raw_Data'!M2097="",Assumptions!$B$15,'Raw_Data'!M2097)</x:f>
        <x:v>10</x:v>
      </x:c>
      <x:c r="N2097" s="32" t="n">
        <x:f>'Raw_Data'!N2097</x:f>
        <x:v>0.02</x:v>
      </x:c>
      <x:c r="O2097" t="str">
        <x:f>IF(OR(D2097&lt;620,L2097&gt;=2,J2097&gt;0.9),"High",IF(OR(D2097&lt;700,L2097=1,J2097&gt;0.75),"Medium","Low"))</x:f>
        <x:v>Medium</x:v>
      </x:c>
      <x:c r="P2097" s="30" t="n">
        <x:f>XLOOKUP(F2097,Assumptions!$A$4:$A$6,Assumptions!$B$4:$B$6)</x:f>
        <x:v>95</x:v>
      </x:c>
      <x:c r="Q2097" s="32" t="n">
        <x:f>XLOOKUP(F2097,Assumptions!$A$4:$A$6,Assumptions!$C$4:$C$6)</x:f>
        <x:v>0.219</x:v>
      </x:c>
      <x:c r="R2097" s="32" t="n">
        <x:f>XLOOKUP(F2097,Assumptions!$A$4:$A$6,Assumptions!$D$4:$D$6)</x:f>
        <x:v>0.016</x:v>
      </x:c>
      <x:c r="S2097" s="32" t="n">
        <x:f>XLOOKUP(F2097,Assumptions!$A$4:$A$6,Assumptions!$E$4:$E$6)</x:f>
        <x:v>0.01</x:v>
      </x:c>
      <x:c r="T2097" s="32" t="n">
        <x:f>XLOOKUP(O2097,Assumptions!$H$4:$H$6,Assumptions!$I$4:$I$6)</x:f>
        <x:v>0.012</x:v>
      </x:c>
      <x:c r="U2097" s="30" t="n">
        <x:f>XLOOKUP(F2097,Assumptions!$A$4:$A$6,Assumptions!$F$4:$F$6)</x:f>
        <x:v>90</x:v>
      </x:c>
      <x:c r="V2097" s="60" t="n">
        <x:f>I2097*12</x:f>
        <x:v>22039.56</x:v>
      </x:c>
      <x:c r="W2097" s="60" t="n">
        <x:f>H2097*J2097*(1-K2097)*Q2097</x:f>
        <x:v>320.38852032</x:v>
      </x:c>
      <x:c r="X2097" s="60" t="n">
        <x:f>V2097*R2097</x:f>
        <x:v>352.63296</x:v>
      </x:c>
      <x:c r="Y2097" s="60" t="n">
        <x:f>V2097*S2097</x:f>
        <x:v>220.39560000000003</x:v>
      </x:c>
      <x:c r="Z2097" s="60" t="n">
        <x:f>H2097*J2097*T2097</x:f>
        <x:v>73.148064</x:v>
      </x:c>
      <x:c r="AA2097" s="60" t="n">
        <x:f>P2097+W2097+X2097-Y2097-Z2097-U2097</x:f>
        <x:v>384.47781632</x:v>
      </x:c>
      <x:c r="AB2097" s="32" t="n">
        <x:f>IFERROR(AA2097/(P2097+W2097+X2097),0)</x:f>
        <x:v>0.5006081550737427</x:v>
      </x:c>
      <x:c r="AC2097" t="n">
        <x:f>IF(O2097="High",0,IF(I2097&gt;=1800,3,IF(I2097&gt;=900,2,1))+IF(K2097&gt;=0.9,2,IF(K2097&gt;=0.75,1,0))+IF(J2097&lt;=0.7,2,IF(J2097&lt;=0.85,1,0))+IF(M2097&gt;=8,1,0))</x:f>
        <x:v>7</x:v>
      </x:c>
      <x:c r="AD2097" t="str">
        <x:f>IF(AND(O2097&lt;&gt;"High",AC2097&gt;=Assumptions!$B$10,AA2097&gt;0),"Priority Growth",IF(AND(O2097="Low",AA2097&gt;0),"Maintain","Watch"))</x:f>
        <x:v>Priority Growth</x:v>
      </x:c>
      <x:c r="AE2097" s="60" t="n">
        <x:f>MAX(AA2097,0)*N2097</x:f>
        <x:v>7.6895563264</x:v>
      </x:c>
      <x:c r="AF2097" t="str">
        <x:f>IF(AND(AA2097&gt;=Assumptions!$B$11,O2097&lt;&gt;"High",OR(N2097&gt;=Assumptions!$B$12,M2097&lt;=6)),"High","Standard")</x:f>
        <x:v>Standard</x:v>
      </x:c>
    </x:row>
    <x:row r="2098">
      <x:c r="A2098" t="str">
        <x:f>'Raw_Data'!A2098</x:f>
        <x:v>C02097</x:v>
      </x:c>
      <x:c r="B2098" t="n">
        <x:f>'Raw_Data'!B2098</x:f>
        <x:v>34</x:v>
      </x:c>
      <x:c r="C2098" s="30" t="n">
        <x:f>'Raw_Data'!C2098</x:f>
        <x:v>79051</x:v>
      </x:c>
      <x:c r="D2098" t="n">
        <x:f>'Raw_Data'!D2098</x:f>
        <x:v>637</x:v>
      </x:c>
      <x:c r="E2098" t="n">
        <x:f>'Raw_Data'!E2098</x:f>
        <x:v>30</x:v>
      </x:c>
      <x:c r="F2098" t="str">
        <x:f>PROPER(TRIM('Raw_Data'!F2098))</x:f>
        <x:v>Gold</x:v>
      </x:c>
      <x:c r="G2098" t="str">
        <x:f>PROPER(TRIM('Raw_Data'!G2098))</x:f>
        <x:v>Partner</x:v>
      </x:c>
      <x:c r="H2098" s="60" t="n">
        <x:f>'Raw_Data'!H2098</x:f>
        <x:v>9159</x:v>
      </x:c>
      <x:c r="I2098" s="60" t="n">
        <x:f>'Raw_Data'!I2098</x:f>
        <x:v>1429.19</x:v>
      </x:c>
      <x:c r="J2098" s="32" t="n">
        <x:f>'Raw_Data'!J2098</x:f>
        <x:v>0.321</x:v>
      </x:c>
      <x:c r="K2098" s="32" t="n">
        <x:f>'Raw_Data'!K2098</x:f>
        <x:v>0.742</x:v>
      </x:c>
      <x:c r="L2098" t="n">
        <x:f>'Raw_Data'!L2098</x:f>
        <x:v>0</x:v>
      </x:c>
      <x:c r="M2098" t="n">
        <x:f>IF('Raw_Data'!M2098="",Assumptions!$B$15,'Raw_Data'!M2098)</x:f>
        <x:v>9</x:v>
      </x:c>
      <x:c r="N2098" s="32" t="n">
        <x:f>'Raw_Data'!N2098</x:f>
        <x:v>0.02</x:v>
      </x:c>
      <x:c r="O2098" t="str">
        <x:f>IF(OR(D2098&lt;620,L2098&gt;=2,J2098&gt;0.9),"High",IF(OR(D2098&lt;700,L2098=1,J2098&gt;0.75),"Medium","Low"))</x:f>
        <x:v>Medium</x:v>
      </x:c>
      <x:c r="P2098" s="30" t="n">
        <x:f>XLOOKUP(F2098,Assumptions!$A$4:$A$6,Assumptions!$B$4:$B$6)</x:f>
        <x:v>95</x:v>
      </x:c>
      <x:c r="Q2098" s="32" t="n">
        <x:f>XLOOKUP(F2098,Assumptions!$A$4:$A$6,Assumptions!$C$4:$C$6)</x:f>
        <x:v>0.219</x:v>
      </x:c>
      <x:c r="R2098" s="32" t="n">
        <x:f>XLOOKUP(F2098,Assumptions!$A$4:$A$6,Assumptions!$D$4:$D$6)</x:f>
        <x:v>0.016</x:v>
      </x:c>
      <x:c r="S2098" s="32" t="n">
        <x:f>XLOOKUP(F2098,Assumptions!$A$4:$A$6,Assumptions!$E$4:$E$6)</x:f>
        <x:v>0.01</x:v>
      </x:c>
      <x:c r="T2098" s="32" t="n">
        <x:f>XLOOKUP(O2098,Assumptions!$H$4:$H$6,Assumptions!$I$4:$I$6)</x:f>
        <x:v>0.012</x:v>
      </x:c>
      <x:c r="U2098" s="30" t="n">
        <x:f>XLOOKUP(F2098,Assumptions!$A$4:$A$6,Assumptions!$F$4:$F$6)</x:f>
        <x:v>90</x:v>
      </x:c>
      <x:c r="V2098" s="60" t="n">
        <x:f>I2098*12</x:f>
        <x:v>17150.28</x:v>
      </x:c>
      <x:c r="W2098" s="60" t="n">
        <x:f>H2098*J2098*(1-K2098)*Q2098</x:f>
        <x:v>166.118083578</x:v>
      </x:c>
      <x:c r="X2098" s="60" t="n">
        <x:f>V2098*R2098</x:f>
        <x:v>274.40448</x:v>
      </x:c>
      <x:c r="Y2098" s="60" t="n">
        <x:f>V2098*S2098</x:f>
        <x:v>171.50279999999998</x:v>
      </x:c>
      <x:c r="Z2098" s="60" t="n">
        <x:f>H2098*J2098*T2098</x:f>
        <x:v>35.280468000000006</x:v>
      </x:c>
      <x:c r="AA2098" s="60" t="n">
        <x:f>P2098+W2098+X2098-Y2098-Z2098-U2098</x:f>
        <x:v>238.73929557800005</x:v>
      </x:c>
      <x:c r="AB2098" s="32" t="n">
        <x:f>IFERROR(AA2098/(P2098+W2098+X2098),0)</x:f>
        <x:v>0.4458062308017525</x:v>
      </x:c>
      <x:c r="AC2098" t="n">
        <x:f>IF(O2098="High",0,IF(I2098&gt;=1800,3,IF(I2098&gt;=900,2,1))+IF(K2098&gt;=0.9,2,IF(K2098&gt;=0.75,1,0))+IF(J2098&lt;=0.7,2,IF(J2098&lt;=0.85,1,0))+IF(M2098&gt;=8,1,0))</x:f>
        <x:v>5</x:v>
      </x:c>
      <x:c r="AD2098" t="str">
        <x:f>IF(AND(O2098&lt;&gt;"High",AC2098&gt;=Assumptions!$B$10,AA2098&gt;0),"Priority Growth",IF(AND(O2098="Low",AA2098&gt;0),"Maintain","Watch"))</x:f>
        <x:v>Watch</x:v>
      </x:c>
      <x:c r="AE2098" s="60" t="n">
        <x:f>MAX(AA2098,0)*N2098</x:f>
        <x:v>4.774785911560001</x:v>
      </x:c>
      <x:c r="AF2098" t="str">
        <x:f>IF(AND(AA2098&gt;=Assumptions!$B$11,O2098&lt;&gt;"High",OR(N2098&gt;=Assumptions!$B$12,M2098&lt;=6)),"High","Standard")</x:f>
        <x:v>Standard</x:v>
      </x:c>
    </x:row>
    <x:row r="2099">
      <x:c r="A2099" t="str">
        <x:f>'Raw_Data'!A2099</x:f>
        <x:v>C02098</x:v>
      </x:c>
      <x:c r="B2099" t="n">
        <x:f>'Raw_Data'!B2099</x:f>
        <x:v>46</x:v>
      </x:c>
      <x:c r="C2099" s="30" t="n">
        <x:f>'Raw_Data'!C2099</x:f>
        <x:v>135617</x:v>
      </x:c>
      <x:c r="D2099" t="n">
        <x:f>'Raw_Data'!D2099</x:f>
        <x:v>767</x:v>
      </x:c>
      <x:c r="E2099" t="n">
        <x:f>'Raw_Data'!E2099</x:f>
        <x:v>23</x:v>
      </x:c>
      <x:c r="F2099" t="str">
        <x:f>PROPER(TRIM('Raw_Data'!F2099))</x:f>
        <x:v>Platinum</x:v>
      </x:c>
      <x:c r="G2099" t="str">
        <x:f>PROPER(TRIM('Raw_Data'!G2099))</x:f>
        <x:v>Branch</x:v>
      </x:c>
      <x:c r="H2099" s="60" t="n">
        <x:f>'Raw_Data'!H2099</x:f>
        <x:v>31331</x:v>
      </x:c>
      <x:c r="I2099" s="60" t="n">
        <x:f>'Raw_Data'!I2099</x:f>
        <x:v>3642.28</x:v>
      </x:c>
      <x:c r="J2099" s="32" t="n">
        <x:f>'Raw_Data'!J2099</x:f>
        <x:v>0.342</x:v>
      </x:c>
      <x:c r="K2099" s="32" t="n">
        <x:f>'Raw_Data'!K2099</x:f>
        <x:v>1</x:v>
      </x:c>
      <x:c r="L2099" t="n">
        <x:f>'Raw_Data'!L2099</x:f>
        <x:v>0</x:v>
      </x:c>
      <x:c r="M2099" t="n">
        <x:f>IF('Raw_Data'!M2099="",Assumptions!$B$15,'Raw_Data'!M2099)</x:f>
        <x:v>9</x:v>
      </x:c>
      <x:c r="N2099" s="32" t="n">
        <x:f>'Raw_Data'!N2099</x:f>
        <x:v>0.02</x:v>
      </x:c>
      <x:c r="O2099" t="str">
        <x:f>IF(OR(D2099&lt;620,L2099&gt;=2,J2099&gt;0.9),"High",IF(OR(D2099&lt;700,L2099=1,J2099&gt;0.75),"Medium","Low"))</x:f>
        <x:v>Low</x:v>
      </x:c>
      <x:c r="P2099" s="30" t="n">
        <x:f>XLOOKUP(F2099,Assumptions!$A$4:$A$6,Assumptions!$B$4:$B$6)</x:f>
        <x:v>195</x:v>
      </x:c>
      <x:c r="Q2099" s="32" t="n">
        <x:f>XLOOKUP(F2099,Assumptions!$A$4:$A$6,Assumptions!$C$4:$C$6)</x:f>
        <x:v>0.199</x:v>
      </x:c>
      <x:c r="R2099" s="32" t="n">
        <x:f>XLOOKUP(F2099,Assumptions!$A$4:$A$6,Assumptions!$D$4:$D$6)</x:f>
        <x:v>0.017</x:v>
      </x:c>
      <x:c r="S2099" s="32" t="n">
        <x:f>XLOOKUP(F2099,Assumptions!$A$4:$A$6,Assumptions!$E$4:$E$6)</x:f>
        <x:v>0.013</x:v>
      </x:c>
      <x:c r="T2099" s="32" t="n">
        <x:f>XLOOKUP(O2099,Assumptions!$H$4:$H$6,Assumptions!$I$4:$I$6)</x:f>
        <x:v>0.0035</x:v>
      </x:c>
      <x:c r="U2099" s="30" t="n">
        <x:f>XLOOKUP(F2099,Assumptions!$A$4:$A$6,Assumptions!$F$4:$F$6)</x:f>
        <x:v>140</x:v>
      </x:c>
      <x:c r="V2099" s="60" t="n">
        <x:f>I2099*12</x:f>
        <x:v>43707.36</x:v>
      </x:c>
      <x:c r="W2099" s="60" t="n">
        <x:f>H2099*J2099*(1-K2099)*Q2099</x:f>
        <x:v>0</x:v>
      </x:c>
      <x:c r="X2099" s="60" t="n">
        <x:f>V2099*R2099</x:f>
        <x:v>743.02512</x:v>
      </x:c>
      <x:c r="Y2099" s="60" t="n">
        <x:f>V2099*S2099</x:f>
        <x:v>568.1956799999999</x:v>
      </x:c>
      <x:c r="Z2099" s="60" t="n">
        <x:f>H2099*J2099*T2099</x:f>
        <x:v>37.503207</x:v>
      </x:c>
      <x:c r="AA2099" s="60" t="n">
        <x:f>P2099+W2099+X2099-Y2099-Z2099-U2099</x:f>
        <x:v>192.32623300000012</x:v>
      </x:c>
      <x:c r="AB2099" s="32" t="n">
        <x:f>IFERROR(AA2099/(P2099+W2099+X2099),0)</x:f>
        <x:v>0.20503313706566847</x:v>
      </x:c>
      <x:c r="AC2099" t="n">
        <x:f>IF(O2099="High",0,IF(I2099&gt;=1800,3,IF(I2099&gt;=900,2,1))+IF(K2099&gt;=0.9,2,IF(K2099&gt;=0.75,1,0))+IF(J2099&lt;=0.7,2,IF(J2099&lt;=0.85,1,0))+IF(M2099&gt;=8,1,0))</x:f>
        <x:v>8</x:v>
      </x:c>
      <x:c r="AD2099" t="str">
        <x:f>IF(AND(O2099&lt;&gt;"High",AC2099&gt;=Assumptions!$B$10,AA2099&gt;0),"Priority Growth",IF(AND(O2099="Low",AA2099&gt;0),"Maintain","Watch"))</x:f>
        <x:v>Priority Growth</x:v>
      </x:c>
      <x:c r="AE2099" s="60" t="n">
        <x:f>MAX(AA2099,0)*N2099</x:f>
        <x:v>3.8465246600000023</x:v>
      </x:c>
      <x:c r="AF2099" t="str">
        <x:f>IF(AND(AA2099&gt;=Assumptions!$B$11,O2099&lt;&gt;"High",OR(N2099&gt;=Assumptions!$B$12,M2099&lt;=6)),"High","Standard")</x:f>
        <x:v>Standard</x:v>
      </x:c>
    </x:row>
    <x:row r="2100">
      <x:c r="A2100" t="str">
        <x:f>'Raw_Data'!A2100</x:f>
        <x:v>C02099</x:v>
      </x:c>
      <x:c r="B2100" t="n">
        <x:f>'Raw_Data'!B2100</x:f>
        <x:v>32</x:v>
      </x:c>
      <x:c r="C2100" s="30" t="n">
        <x:f>'Raw_Data'!C2100</x:f>
        <x:v>45145</x:v>
      </x:c>
      <x:c r="D2100" t="n">
        <x:f>'Raw_Data'!D2100</x:f>
        <x:v>728</x:v>
      </x:c>
      <x:c r="E2100" t="n">
        <x:f>'Raw_Data'!E2100</x:f>
        <x:v>23</x:v>
      </x:c>
      <x:c r="F2100" t="str">
        <x:f>PROPER(TRIM('Raw_Data'!F2100))</x:f>
        <x:v>Classic</x:v>
      </x:c>
      <x:c r="G2100" t="str">
        <x:f>PROPER(TRIM('Raw_Data'!G2100))</x:f>
        <x:v>Digital</x:v>
      </x:c>
      <x:c r="H2100" s="60" t="n">
        <x:f>'Raw_Data'!H2100</x:f>
        <x:v>4770</x:v>
      </x:c>
      <x:c r="I2100" s="60" t="n">
        <x:f>'Raw_Data'!I2100</x:f>
        <x:v>447.22</x:v>
      </x:c>
      <x:c r="J2100" s="32" t="n">
        <x:f>'Raw_Data'!J2100</x:f>
        <x:v>0.322</x:v>
      </x:c>
      <x:c r="K2100" s="32" t="n">
        <x:f>'Raw_Data'!K2100</x:f>
        <x:v>0.784</x:v>
      </x:c>
      <x:c r="L2100" t="n">
        <x:f>'Raw_Data'!L2100</x:f>
        <x:v>0</x:v>
      </x:c>
      <x:c r="M2100" t="n">
        <x:f>IF('Raw_Data'!M2100="",Assumptions!$B$15,'Raw_Data'!M2100)</x:f>
        <x:v>7</x:v>
      </x:c>
      <x:c r="N2100" s="32" t="n">
        <x:f>'Raw_Data'!N2100</x:f>
        <x:v>0.118</x:v>
      </x:c>
      <x:c r="O2100" t="str">
        <x:f>IF(OR(D2100&lt;620,L2100&gt;=2,J2100&gt;0.9),"High",IF(OR(D2100&lt;700,L2100=1,J2100&gt;0.75),"Medium","Low"))</x:f>
        <x:v>Low</x:v>
      </x:c>
      <x:c r="P2100" s="30" t="n">
        <x:f>XLOOKUP(F2100,Assumptions!$A$4:$A$6,Assumptions!$B$4:$B$6)</x:f>
        <x:v>0</x:v>
      </x:c>
      <x:c r="Q2100" s="32" t="n">
        <x:f>XLOOKUP(F2100,Assumptions!$A$4:$A$6,Assumptions!$C$4:$C$6)</x:f>
        <x:v>0.229</x:v>
      </x:c>
      <x:c r="R2100" s="32" t="n">
        <x:f>XLOOKUP(F2100,Assumptions!$A$4:$A$6,Assumptions!$D$4:$D$6)</x:f>
        <x:v>0.015</x:v>
      </x:c>
      <x:c r="S2100" s="32" t="n">
        <x:f>XLOOKUP(F2100,Assumptions!$A$4:$A$6,Assumptions!$E$4:$E$6)</x:f>
        <x:v>0.0075</x:v>
      </x:c>
      <x:c r="T2100" s="32" t="n">
        <x:f>XLOOKUP(O2100,Assumptions!$H$4:$H$6,Assumptions!$I$4:$I$6)</x:f>
        <x:v>0.0035</x:v>
      </x:c>
      <x:c r="U2100" s="30" t="n">
        <x:f>XLOOKUP(F2100,Assumptions!$A$4:$A$6,Assumptions!$F$4:$F$6)</x:f>
        <x:v>60</x:v>
      </x:c>
      <x:c r="V2100" s="60" t="n">
        <x:f>I2100*12</x:f>
        <x:v>5366.64</x:v>
      </x:c>
      <x:c r="W2100" s="60" t="n">
        <x:f>H2100*J2100*(1-K2100)*Q2100</x:f>
        <x:v>75.97373616</x:v>
      </x:c>
      <x:c r="X2100" s="60" t="n">
        <x:f>V2100*R2100</x:f>
        <x:v>80.4996</x:v>
      </x:c>
      <x:c r="Y2100" s="60" t="n">
        <x:f>V2100*S2100</x:f>
        <x:v>40.2498</x:v>
      </x:c>
      <x:c r="Z2100" s="60" t="n">
        <x:f>H2100*J2100*T2100</x:f>
        <x:v>5.37579</x:v>
      </x:c>
      <x:c r="AA2100" s="60" t="n">
        <x:f>P2100+W2100+X2100-Y2100-Z2100-U2100</x:f>
        <x:v>50.847746160000014</x:v>
      </x:c>
      <x:c r="AB2100" s="32" t="n">
        <x:f>IFERROR(AA2100/(P2100+W2100+X2100),0)</x:f>
        <x:v>0.32496109182465593</x:v>
      </x:c>
      <x:c r="AC2100" t="n">
        <x:f>IF(O2100="High",0,IF(I2100&gt;=1800,3,IF(I2100&gt;=900,2,1))+IF(K2100&gt;=0.9,2,IF(K2100&gt;=0.75,1,0))+IF(J2100&lt;=0.7,2,IF(J2100&lt;=0.85,1,0))+IF(M2100&gt;=8,1,0))</x:f>
        <x:v>4</x:v>
      </x:c>
      <x:c r="AD2100" t="str">
        <x:f>IF(AND(O2100&lt;&gt;"High",AC2100&gt;=Assumptions!$B$10,AA2100&gt;0),"Priority Growth",IF(AND(O2100="Low",AA2100&gt;0),"Maintain","Watch"))</x:f>
        <x:v>Maintain</x:v>
      </x:c>
      <x:c r="AE2100" s="60" t="n">
        <x:f>MAX(AA2100,0)*N2100</x:f>
        <x:v>6.0000340468800015</x:v>
      </x:c>
      <x:c r="AF2100" t="str">
        <x:f>IF(AND(AA2100&gt;=Assumptions!$B$11,O2100&lt;&gt;"High",OR(N2100&gt;=Assumptions!$B$12,M2100&lt;=6)),"High","Standard")</x:f>
        <x:v>Standard</x:v>
      </x:c>
    </x:row>
    <x:row r="2101">
      <x:c r="A2101" t="str">
        <x:f>'Raw_Data'!A2101</x:f>
        <x:v>C02100</x:v>
      </x:c>
      <x:c r="B2101" t="n">
        <x:f>'Raw_Data'!B2101</x:f>
        <x:v>32</x:v>
      </x:c>
      <x:c r="C2101" s="30" t="n">
        <x:f>'Raw_Data'!C2101</x:f>
        <x:v>135222</x:v>
      </x:c>
      <x:c r="D2101" t="n">
        <x:f>'Raw_Data'!D2101</x:f>
        <x:v>680</x:v>
      </x:c>
      <x:c r="E2101" t="n">
        <x:f>'Raw_Data'!E2101</x:f>
        <x:v>30</x:v>
      </x:c>
      <x:c r="F2101" t="str">
        <x:f>PROPER(TRIM('Raw_Data'!F2101))</x:f>
        <x:v>Platinum</x:v>
      </x:c>
      <x:c r="G2101" t="str">
        <x:f>PROPER(TRIM('Raw_Data'!G2101))</x:f>
        <x:v>Digital</x:v>
      </x:c>
      <x:c r="H2101" s="60" t="n">
        <x:f>'Raw_Data'!H2101</x:f>
        <x:v>28187</x:v>
      </x:c>
      <x:c r="I2101" s="60" t="n">
        <x:f>'Raw_Data'!I2101</x:f>
        <x:v>2736.88</x:v>
      </x:c>
      <x:c r="J2101" s="32" t="n">
        <x:f>'Raw_Data'!J2101</x:f>
        <x:v>0.359</x:v>
      </x:c>
      <x:c r="K2101" s="32" t="n">
        <x:f>'Raw_Data'!K2101</x:f>
        <x:v>0.712</x:v>
      </x:c>
      <x:c r="L2101" t="n">
        <x:f>'Raw_Data'!L2101</x:f>
        <x:v>0</x:v>
      </x:c>
      <x:c r="M2101" t="n">
        <x:f>IF('Raw_Data'!M2101="",Assumptions!$B$15,'Raw_Data'!M2101)</x:f>
        <x:v>8</x:v>
      </x:c>
      <x:c r="N2101" s="32" t="n">
        <x:f>'Raw_Data'!N2101</x:f>
        <x:v>0.028</x:v>
      </x:c>
      <x:c r="O2101" t="str">
        <x:f>IF(OR(D2101&lt;620,L2101&gt;=2,J2101&gt;0.9),"High",IF(OR(D2101&lt;700,L2101=1,J2101&gt;0.75),"Medium","Low"))</x:f>
        <x:v>Medium</x:v>
      </x:c>
      <x:c r="P2101" s="30" t="n">
        <x:f>XLOOKUP(F2101,Assumptions!$A$4:$A$6,Assumptions!$B$4:$B$6)</x:f>
        <x:v>195</x:v>
      </x:c>
      <x:c r="Q2101" s="32" t="n">
        <x:f>XLOOKUP(F2101,Assumptions!$A$4:$A$6,Assumptions!$C$4:$C$6)</x:f>
        <x:v>0.199</x:v>
      </x:c>
      <x:c r="R2101" s="32" t="n">
        <x:f>XLOOKUP(F2101,Assumptions!$A$4:$A$6,Assumptions!$D$4:$D$6)</x:f>
        <x:v>0.017</x:v>
      </x:c>
      <x:c r="S2101" s="32" t="n">
        <x:f>XLOOKUP(F2101,Assumptions!$A$4:$A$6,Assumptions!$E$4:$E$6)</x:f>
        <x:v>0.013</x:v>
      </x:c>
      <x:c r="T2101" s="32" t="n">
        <x:f>XLOOKUP(O2101,Assumptions!$H$4:$H$6,Assumptions!$I$4:$I$6)</x:f>
        <x:v>0.012</x:v>
      </x:c>
      <x:c r="U2101" s="30" t="n">
        <x:f>XLOOKUP(F2101,Assumptions!$A$4:$A$6,Assumptions!$F$4:$F$6)</x:f>
        <x:v>140</x:v>
      </x:c>
      <x:c r="V2101" s="60" t="n">
        <x:f>I2101*12</x:f>
        <x:v>32842.56</x:v>
      </x:c>
      <x:c r="W2101" s="60" t="n">
        <x:f>H2101*J2101*(1-K2101)*Q2101</x:f>
        <x:v>579.947750496</x:v>
      </x:c>
      <x:c r="X2101" s="60" t="n">
        <x:f>V2101*R2101</x:f>
        <x:v>558.32352</x:v>
      </x:c>
      <x:c r="Y2101" s="60" t="n">
        <x:f>V2101*S2101</x:f>
        <x:v>426.95327999999995</x:v>
      </x:c>
      <x:c r="Z2101" s="60" t="n">
        <x:f>H2101*J2101*T2101</x:f>
        <x:v>121.429596</x:v>
      </x:c>
      <x:c r="AA2101" s="60" t="n">
        <x:f>P2101+W2101+X2101-Y2101-Z2101-U2101</x:f>
        <x:v>644.888394496</x:v>
      </x:c>
      <x:c r="AB2101" s="32" t="n">
        <x:f>IFERROR(AA2101/(P2101+W2101+X2101),0)</x:f>
        <x:v>0.4836888101969605</x:v>
      </x:c>
      <x:c r="AC2101" t="n">
        <x:f>IF(O2101="High",0,IF(I2101&gt;=1800,3,IF(I2101&gt;=900,2,1))+IF(K2101&gt;=0.9,2,IF(K2101&gt;=0.75,1,0))+IF(J2101&lt;=0.7,2,IF(J2101&lt;=0.85,1,0))+IF(M2101&gt;=8,1,0))</x:f>
        <x:v>6</x:v>
      </x:c>
      <x:c r="AD2101" t="str">
        <x:f>IF(AND(O2101&lt;&gt;"High",AC2101&gt;=Assumptions!$B$10,AA2101&gt;0),"Priority Growth",IF(AND(O2101="Low",AA2101&gt;0),"Maintain","Watch"))</x:f>
        <x:v>Priority Growth</x:v>
      </x:c>
      <x:c r="AE2101" s="60" t="n">
        <x:f>MAX(AA2101,0)*N2101</x:f>
        <x:v>18.056875045888003</x:v>
      </x:c>
      <x:c r="AF2101" t="str">
        <x:f>IF(AND(AA2101&gt;=Assumptions!$B$11,O2101&lt;&gt;"High",OR(N2101&gt;=Assumptions!$B$12,M2101&lt;=6)),"High","Standard")</x:f>
        <x:v>Standard</x:v>
      </x:c>
    </x:row>
    <x:row r="2102">
      <x:c r="A2102" t="str">
        <x:f>'Raw_Data'!A2102</x:f>
        <x:v>C02101</x:v>
      </x:c>
      <x:c r="B2102" t="n">
        <x:f>'Raw_Data'!B2102</x:f>
        <x:v>27</x:v>
      </x:c>
      <x:c r="C2102" s="30" t="n">
        <x:f>'Raw_Data'!C2102</x:f>
        <x:v>52905</x:v>
      </x:c>
      <x:c r="D2102" t="n">
        <x:f>'Raw_Data'!D2102</x:f>
        <x:v>737</x:v>
      </x:c>
      <x:c r="E2102" t="n">
        <x:f>'Raw_Data'!E2102</x:f>
        <x:v>45</x:v>
      </x:c>
      <x:c r="F2102" t="str">
        <x:f>PROPER(TRIM('Raw_Data'!F2102))</x:f>
        <x:v>Gold</x:v>
      </x:c>
      <x:c r="G2102" t="str">
        <x:f>PROPER(TRIM('Raw_Data'!G2102))</x:f>
        <x:v>Digital</x:v>
      </x:c>
      <x:c r="H2102" s="60" t="n">
        <x:f>'Raw_Data'!H2102</x:f>
        <x:v>9832</x:v>
      </x:c>
      <x:c r="I2102" s="60" t="n">
        <x:f>'Raw_Data'!I2102</x:f>
        <x:v>1101.8</x:v>
      </x:c>
      <x:c r="J2102" s="32" t="n">
        <x:f>'Raw_Data'!J2102</x:f>
        <x:v>0.216</x:v>
      </x:c>
      <x:c r="K2102" s="32" t="n">
        <x:f>'Raw_Data'!K2102</x:f>
        <x:v>0.899</x:v>
      </x:c>
      <x:c r="L2102" t="n">
        <x:f>'Raw_Data'!L2102</x:f>
        <x:v>0</x:v>
      </x:c>
      <x:c r="M2102" t="n">
        <x:f>IF('Raw_Data'!M2102="",Assumptions!$B$15,'Raw_Data'!M2102)</x:f>
        <x:v>7</x:v>
      </x:c>
      <x:c r="N2102" s="32" t="n">
        <x:f>'Raw_Data'!N2102</x:f>
        <x:v>0.109</x:v>
      </x:c>
      <x:c r="O2102" t="str">
        <x:f>IF(OR(D2102&lt;620,L2102&gt;=2,J2102&gt;0.9),"High",IF(OR(D2102&lt;700,L2102=1,J2102&gt;0.75),"Medium","Low"))</x:f>
        <x:v>Low</x:v>
      </x:c>
      <x:c r="P2102" s="30" t="n">
        <x:f>XLOOKUP(F2102,Assumptions!$A$4:$A$6,Assumptions!$B$4:$B$6)</x:f>
        <x:v>95</x:v>
      </x:c>
      <x:c r="Q2102" s="32" t="n">
        <x:f>XLOOKUP(F2102,Assumptions!$A$4:$A$6,Assumptions!$C$4:$C$6)</x:f>
        <x:v>0.219</x:v>
      </x:c>
      <x:c r="R2102" s="32" t="n">
        <x:f>XLOOKUP(F2102,Assumptions!$A$4:$A$6,Assumptions!$D$4:$D$6)</x:f>
        <x:v>0.016</x:v>
      </x:c>
      <x:c r="S2102" s="32" t="n">
        <x:f>XLOOKUP(F2102,Assumptions!$A$4:$A$6,Assumptions!$E$4:$E$6)</x:f>
        <x:v>0.01</x:v>
      </x:c>
      <x:c r="T2102" s="32" t="n">
        <x:f>XLOOKUP(O2102,Assumptions!$H$4:$H$6,Assumptions!$I$4:$I$6)</x:f>
        <x:v>0.0035</x:v>
      </x:c>
      <x:c r="U2102" s="30" t="n">
        <x:f>XLOOKUP(F2102,Assumptions!$A$4:$A$6,Assumptions!$F$4:$F$6)</x:f>
        <x:v>90</x:v>
      </x:c>
      <x:c r="V2102" s="60" t="n">
        <x:f>I2102*12</x:f>
        <x:v>13221.599999999999</x:v>
      </x:c>
      <x:c r="W2102" s="60" t="n">
        <x:f>H2102*J2102*(1-K2102)*Q2102</x:f>
        <x:v>46.97438572799999</x:v>
      </x:c>
      <x:c r="X2102" s="60" t="n">
        <x:f>V2102*R2102</x:f>
        <x:v>211.54559999999998</x:v>
      </x:c>
      <x:c r="Y2102" s="60" t="n">
        <x:f>V2102*S2102</x:f>
        <x:v>132.21599999999998</x:v>
      </x:c>
      <x:c r="Z2102" s="60" t="n">
        <x:f>H2102*J2102*T2102</x:f>
        <x:v>7.4329920000000005</x:v>
      </x:c>
      <x:c r="AA2102" s="60" t="n">
        <x:f>P2102+W2102+X2102-Y2102-Z2102-U2102</x:f>
        <x:v>123.87099372799995</x:v>
      </x:c>
      <x:c r="AB2102" s="32" t="n">
        <x:f>IFERROR(AA2102/(P2102+W2102+X2102),0)</x:f>
        <x:v>0.35039318490838284</x:v>
      </x:c>
      <x:c r="AC2102" t="n">
        <x:f>IF(O2102="High",0,IF(I2102&gt;=1800,3,IF(I2102&gt;=900,2,1))+IF(K2102&gt;=0.9,2,IF(K2102&gt;=0.75,1,0))+IF(J2102&lt;=0.7,2,IF(J2102&lt;=0.85,1,0))+IF(M2102&gt;=8,1,0))</x:f>
        <x:v>5</x:v>
      </x:c>
      <x:c r="AD2102" t="str">
        <x:f>IF(AND(O2102&lt;&gt;"High",AC2102&gt;=Assumptions!$B$10,AA2102&gt;0),"Priority Growth",IF(AND(O2102="Low",AA2102&gt;0),"Maintain","Watch"))</x:f>
        <x:v>Maintain</x:v>
      </x:c>
      <x:c r="AE2102" s="60" t="n">
        <x:f>MAX(AA2102,0)*N2102</x:f>
        <x:v>13.501938316351994</x:v>
      </x:c>
      <x:c r="AF2102" t="str">
        <x:f>IF(AND(AA2102&gt;=Assumptions!$B$11,O2102&lt;&gt;"High",OR(N2102&gt;=Assumptions!$B$12,M2102&lt;=6)),"High","Standard")</x:f>
        <x:v>Standard</x:v>
      </x:c>
    </x:row>
    <x:row r="2103">
      <x:c r="A2103" t="str">
        <x:f>'Raw_Data'!A2103</x:f>
        <x:v>C02102</x:v>
      </x:c>
      <x:c r="B2103" t="n">
        <x:f>'Raw_Data'!B2103</x:f>
        <x:v>23</x:v>
      </x:c>
      <x:c r="C2103" s="30" t="n">
        <x:f>'Raw_Data'!C2103</x:f>
        <x:v>186327</x:v>
      </x:c>
      <x:c r="D2103" t="n">
        <x:f>'Raw_Data'!D2103</x:f>
        <x:v>789</x:v>
      </x:c>
      <x:c r="E2103" t="n">
        <x:f>'Raw_Data'!E2103</x:f>
        <x:v>51</x:v>
      </x:c>
      <x:c r="F2103" t="str">
        <x:f>PROPER(TRIM('Raw_Data'!F2103))</x:f>
        <x:v>Gold</x:v>
      </x:c>
      <x:c r="G2103" t="str">
        <x:f>PROPER(TRIM('Raw_Data'!G2103))</x:f>
        <x:v>Direct Mail</x:v>
      </x:c>
      <x:c r="H2103" s="60" t="n">
        <x:f>'Raw_Data'!H2103</x:f>
        <x:v>25571</x:v>
      </x:c>
      <x:c r="I2103" s="60" t="n">
        <x:f>'Raw_Data'!I2103</x:f>
        <x:v>3010.63</x:v>
      </x:c>
      <x:c r="J2103" s="32" t="n">
        <x:f>'Raw_Data'!J2103</x:f>
        <x:v>0.181</x:v>
      </x:c>
      <x:c r="K2103" s="32" t="n">
        <x:f>'Raw_Data'!K2103</x:f>
        <x:v>0.878</x:v>
      </x:c>
      <x:c r="L2103" t="n">
        <x:f>'Raw_Data'!L2103</x:f>
        <x:v>0</x:v>
      </x:c>
      <x:c r="M2103" t="n">
        <x:f>IF('Raw_Data'!M2103="",Assumptions!$B$15,'Raw_Data'!M2103)</x:f>
        <x:v>7</x:v>
      </x:c>
      <x:c r="N2103" s="32" t="n">
        <x:f>'Raw_Data'!N2103</x:f>
        <x:v>0.114</x:v>
      </x:c>
      <x:c r="O2103" t="str">
        <x:f>IF(OR(D2103&lt;620,L2103&gt;=2,J2103&gt;0.9),"High",IF(OR(D2103&lt;700,L2103=1,J2103&gt;0.75),"Medium","Low"))</x:f>
        <x:v>Low</x:v>
      </x:c>
      <x:c r="P2103" s="30" t="n">
        <x:f>XLOOKUP(F2103,Assumptions!$A$4:$A$6,Assumptions!$B$4:$B$6)</x:f>
        <x:v>95</x:v>
      </x:c>
      <x:c r="Q2103" s="32" t="n">
        <x:f>XLOOKUP(F2103,Assumptions!$A$4:$A$6,Assumptions!$C$4:$C$6)</x:f>
        <x:v>0.219</x:v>
      </x:c>
      <x:c r="R2103" s="32" t="n">
        <x:f>XLOOKUP(F2103,Assumptions!$A$4:$A$6,Assumptions!$D$4:$D$6)</x:f>
        <x:v>0.016</x:v>
      </x:c>
      <x:c r="S2103" s="32" t="n">
        <x:f>XLOOKUP(F2103,Assumptions!$A$4:$A$6,Assumptions!$E$4:$E$6)</x:f>
        <x:v>0.01</x:v>
      </x:c>
      <x:c r="T2103" s="32" t="n">
        <x:f>XLOOKUP(O2103,Assumptions!$H$4:$H$6,Assumptions!$I$4:$I$6)</x:f>
        <x:v>0.0035</x:v>
      </x:c>
      <x:c r="U2103" s="30" t="n">
        <x:f>XLOOKUP(F2103,Assumptions!$A$4:$A$6,Assumptions!$F$4:$F$6)</x:f>
        <x:v>90</x:v>
      </x:c>
      <x:c r="V2103" s="60" t="n">
        <x:f>I2103*12</x:f>
        <x:v>36127.56</x:v>
      </x:c>
      <x:c r="W2103" s="60" t="n">
        <x:f>H2103*J2103*(1-K2103)*Q2103</x:f>
        <x:v>123.660282018</x:v>
      </x:c>
      <x:c r="X2103" s="60" t="n">
        <x:f>V2103*R2103</x:f>
        <x:v>578.0409599999999</x:v>
      </x:c>
      <x:c r="Y2103" s="60" t="n">
        <x:f>V2103*S2103</x:f>
        <x:v>361.2756</x:v>
      </x:c>
      <x:c r="Z2103" s="60" t="n">
        <x:f>H2103*J2103*T2103</x:f>
        <x:v>16.1992285</x:v>
      </x:c>
      <x:c r="AA2103" s="60" t="n">
        <x:f>P2103+W2103+X2103-Y2103-Z2103-U2103</x:f>
        <x:v>329.2264135179999</x:v>
      </x:c>
      <x:c r="AB2103" s="32" t="n">
        <x:f>IFERROR(AA2103/(P2103+W2103+X2103),0)</x:f>
        <x:v>0.4132369778715139</x:v>
      </x:c>
      <x:c r="AC2103" t="n">
        <x:f>IF(O2103="High",0,IF(I2103&gt;=1800,3,IF(I2103&gt;=900,2,1))+IF(K2103&gt;=0.9,2,IF(K2103&gt;=0.75,1,0))+IF(J2103&lt;=0.7,2,IF(J2103&lt;=0.85,1,0))+IF(M2103&gt;=8,1,0))</x:f>
        <x:v>6</x:v>
      </x:c>
      <x:c r="AD2103" t="str">
        <x:f>IF(AND(O2103&lt;&gt;"High",AC2103&gt;=Assumptions!$B$10,AA2103&gt;0),"Priority Growth",IF(AND(O2103="Low",AA2103&gt;0),"Maintain","Watch"))</x:f>
        <x:v>Priority Growth</x:v>
      </x:c>
      <x:c r="AE2103" s="60" t="n">
        <x:f>MAX(AA2103,0)*N2103</x:f>
        <x:v>37.53181114105199</x:v>
      </x:c>
      <x:c r="AF2103" t="str">
        <x:f>IF(AND(AA2103&gt;=Assumptions!$B$11,O2103&lt;&gt;"High",OR(N2103&gt;=Assumptions!$B$12,M2103&lt;=6)),"High","Standard")</x:f>
        <x:v>Standard</x:v>
      </x:c>
    </x:row>
    <x:row r="2104">
      <x:c r="A2104" t="str">
        <x:f>'Raw_Data'!A2104</x:f>
        <x:v>C02103</x:v>
      </x:c>
      <x:c r="B2104" t="n">
        <x:f>'Raw_Data'!B2104</x:f>
        <x:v>51</x:v>
      </x:c>
      <x:c r="C2104" s="30" t="n">
        <x:f>'Raw_Data'!C2104</x:f>
        <x:v>38725</x:v>
      </x:c>
      <x:c r="D2104" t="n">
        <x:f>'Raw_Data'!D2104</x:f>
        <x:v>678</x:v>
      </x:c>
      <x:c r="E2104" t="n">
        <x:f>'Raw_Data'!E2104</x:f>
        <x:v>16</x:v>
      </x:c>
      <x:c r="F2104" t="str">
        <x:f>PROPER(TRIM('Raw_Data'!F2104))</x:f>
        <x:v>Classic</x:v>
      </x:c>
      <x:c r="G2104" t="str">
        <x:f>PROPER(TRIM('Raw_Data'!G2104))</x:f>
        <x:v>Partner</x:v>
      </x:c>
      <x:c r="H2104" s="60" t="n">
        <x:f>'Raw_Data'!H2104</x:f>
        <x:v>1326</x:v>
      </x:c>
      <x:c r="I2104" s="60" t="n">
        <x:f>'Raw_Data'!I2104</x:f>
        <x:v>414.73</x:v>
      </x:c>
      <x:c r="J2104" s="32" t="n">
        <x:f>'Raw_Data'!J2104</x:f>
        <x:v>0.507</x:v>
      </x:c>
      <x:c r="K2104" s="32" t="n">
        <x:f>'Raw_Data'!K2104</x:f>
        <x:v>0.661</x:v>
      </x:c>
      <x:c r="L2104" t="n">
        <x:f>'Raw_Data'!L2104</x:f>
        <x:v>0</x:v>
      </x:c>
      <x:c r="M2104" t="n">
        <x:f>IF('Raw_Data'!M2104="",Assumptions!$B$15,'Raw_Data'!M2104)</x:f>
        <x:v>7</x:v>
      </x:c>
      <x:c r="N2104" s="32" t="n">
        <x:f>'Raw_Data'!N2104</x:f>
        <x:v>0.094</x:v>
      </x:c>
      <x:c r="O2104" t="str">
        <x:f>IF(OR(D2104&lt;620,L2104&gt;=2,J2104&gt;0.9),"High",IF(OR(D2104&lt;700,L2104=1,J2104&gt;0.75),"Medium","Low"))</x:f>
        <x:v>Medium</x:v>
      </x:c>
      <x:c r="P2104" s="30" t="n">
        <x:f>XLOOKUP(F2104,Assumptions!$A$4:$A$6,Assumptions!$B$4:$B$6)</x:f>
        <x:v>0</x:v>
      </x:c>
      <x:c r="Q2104" s="32" t="n">
        <x:f>XLOOKUP(F2104,Assumptions!$A$4:$A$6,Assumptions!$C$4:$C$6)</x:f>
        <x:v>0.229</x:v>
      </x:c>
      <x:c r="R2104" s="32" t="n">
        <x:f>XLOOKUP(F2104,Assumptions!$A$4:$A$6,Assumptions!$D$4:$D$6)</x:f>
        <x:v>0.015</x:v>
      </x:c>
      <x:c r="S2104" s="32" t="n">
        <x:f>XLOOKUP(F2104,Assumptions!$A$4:$A$6,Assumptions!$E$4:$E$6)</x:f>
        <x:v>0.0075</x:v>
      </x:c>
      <x:c r="T2104" s="32" t="n">
        <x:f>XLOOKUP(O2104,Assumptions!$H$4:$H$6,Assumptions!$I$4:$I$6)</x:f>
        <x:v>0.012</x:v>
      </x:c>
      <x:c r="U2104" s="30" t="n">
        <x:f>XLOOKUP(F2104,Assumptions!$A$4:$A$6,Assumptions!$F$4:$F$6)</x:f>
        <x:v>60</x:v>
      </x:c>
      <x:c r="V2104" s="60" t="n">
        <x:f>I2104*12</x:f>
        <x:v>4976.76</x:v>
      </x:c>
      <x:c r="W2104" s="60" t="n">
        <x:f>H2104*J2104*(1-K2104)*Q2104</x:f>
        <x:v>52.189923942</x:v>
      </x:c>
      <x:c r="X2104" s="60" t="n">
        <x:f>V2104*R2104</x:f>
        <x:v>74.6514</x:v>
      </x:c>
      <x:c r="Y2104" s="60" t="n">
        <x:f>V2104*S2104</x:f>
        <x:v>37.3257</x:v>
      </x:c>
      <x:c r="Z2104" s="60" t="n">
        <x:f>H2104*J2104*T2104</x:f>
        <x:v>8.067384</x:v>
      </x:c>
      <x:c r="AA2104" s="60" t="n">
        <x:f>P2104+W2104+X2104-Y2104-Z2104-U2104</x:f>
        <x:v>21.448239942</x:v>
      </x:c>
      <x:c r="AB2104" s="32" t="n">
        <x:f>IFERROR(AA2104/(P2104+W2104+X2104),0)</x:f>
        <x:v>0.16909504943205664</x:v>
      </x:c>
      <x:c r="AC2104" t="n">
        <x:f>IF(O2104="High",0,IF(I2104&gt;=1800,3,IF(I2104&gt;=900,2,1))+IF(K2104&gt;=0.9,2,IF(K2104&gt;=0.75,1,0))+IF(J2104&lt;=0.7,2,IF(J2104&lt;=0.85,1,0))+IF(M2104&gt;=8,1,0))</x:f>
        <x:v>3</x:v>
      </x:c>
      <x:c r="AD2104" t="str">
        <x:f>IF(AND(O2104&lt;&gt;"High",AC2104&gt;=Assumptions!$B$10,AA2104&gt;0),"Priority Growth",IF(AND(O2104="Low",AA2104&gt;0),"Maintain","Watch"))</x:f>
        <x:v>Watch</x:v>
      </x:c>
      <x:c r="AE2104" s="60" t="n">
        <x:f>MAX(AA2104,0)*N2104</x:f>
        <x:v>2.016134554548</x:v>
      </x:c>
      <x:c r="AF2104" t="str">
        <x:f>IF(AND(AA2104&gt;=Assumptions!$B$11,O2104&lt;&gt;"High",OR(N2104&gt;=Assumptions!$B$12,M2104&lt;=6)),"High","Standard")</x:f>
        <x:v>Standard</x:v>
      </x:c>
    </x:row>
    <x:row r="2105">
      <x:c r="A2105" t="str">
        <x:f>'Raw_Data'!A2105</x:f>
        <x:v>C02104</x:v>
      </x:c>
      <x:c r="B2105" t="n">
        <x:f>'Raw_Data'!B2105</x:f>
        <x:v>49</x:v>
      </x:c>
      <x:c r="C2105" s="30" t="n">
        <x:f>'Raw_Data'!C2105</x:f>
        <x:v>77301</x:v>
      </x:c>
      <x:c r="D2105" t="n">
        <x:f>'Raw_Data'!D2105</x:f>
        <x:v>697</x:v>
      </x:c>
      <x:c r="E2105" t="n">
        <x:f>'Raw_Data'!E2105</x:f>
        <x:v>34</x:v>
      </x:c>
      <x:c r="F2105" t="str">
        <x:f>PROPER(TRIM('Raw_Data'!F2105))</x:f>
        <x:v>Classic</x:v>
      </x:c>
      <x:c r="G2105" t="str">
        <x:f>PROPER(TRIM('Raw_Data'!G2105))</x:f>
        <x:v>Branch</x:v>
      </x:c>
      <x:c r="H2105" s="60" t="n">
        <x:f>'Raw_Data'!H2105</x:f>
        <x:v>9124</x:v>
      </x:c>
      <x:c r="I2105" s="60" t="n">
        <x:f>'Raw_Data'!I2105</x:f>
        <x:v>811.09</x:v>
      </x:c>
      <x:c r="J2105" s="32" t="n">
        <x:f>'Raw_Data'!J2105</x:f>
        <x:v>0.43</x:v>
      </x:c>
      <x:c r="K2105" s="32" t="n">
        <x:f>'Raw_Data'!K2105</x:f>
        <x:v>0.872</x:v>
      </x:c>
      <x:c r="L2105" t="n">
        <x:f>'Raw_Data'!L2105</x:f>
        <x:v>0</x:v>
      </x:c>
      <x:c r="M2105" t="n">
        <x:f>IF('Raw_Data'!M2105="",Assumptions!$B$15,'Raw_Data'!M2105)</x:f>
        <x:v>9</x:v>
      </x:c>
      <x:c r="N2105" s="32" t="n">
        <x:f>'Raw_Data'!N2105</x:f>
        <x:v>0.02</x:v>
      </x:c>
      <x:c r="O2105" t="str">
        <x:f>IF(OR(D2105&lt;620,L2105&gt;=2,J2105&gt;0.9),"High",IF(OR(D2105&lt;700,L2105=1,J2105&gt;0.75),"Medium","Low"))</x:f>
        <x:v>Medium</x:v>
      </x:c>
      <x:c r="P2105" s="30" t="n">
        <x:f>XLOOKUP(F2105,Assumptions!$A$4:$A$6,Assumptions!$B$4:$B$6)</x:f>
        <x:v>0</x:v>
      </x:c>
      <x:c r="Q2105" s="32" t="n">
        <x:f>XLOOKUP(F2105,Assumptions!$A$4:$A$6,Assumptions!$C$4:$C$6)</x:f>
        <x:v>0.229</x:v>
      </x:c>
      <x:c r="R2105" s="32" t="n">
        <x:f>XLOOKUP(F2105,Assumptions!$A$4:$A$6,Assumptions!$D$4:$D$6)</x:f>
        <x:v>0.015</x:v>
      </x:c>
      <x:c r="S2105" s="32" t="n">
        <x:f>XLOOKUP(F2105,Assumptions!$A$4:$A$6,Assumptions!$E$4:$E$6)</x:f>
        <x:v>0.0075</x:v>
      </x:c>
      <x:c r="T2105" s="32" t="n">
        <x:f>XLOOKUP(O2105,Assumptions!$H$4:$H$6,Assumptions!$I$4:$I$6)</x:f>
        <x:v>0.012</x:v>
      </x:c>
      <x:c r="U2105" s="30" t="n">
        <x:f>XLOOKUP(F2105,Assumptions!$A$4:$A$6,Assumptions!$F$4:$F$6)</x:f>
        <x:v>60</x:v>
      </x:c>
      <x:c r="V2105" s="60" t="n">
        <x:f>I2105*12</x:f>
        <x:v>9733.08</x:v>
      </x:c>
      <x:c r="W2105" s="60" t="n">
        <x:f>H2105*J2105*(1-K2105)*Q2105</x:f>
        <x:v>115.00035584000001</x:v>
      </x:c>
      <x:c r="X2105" s="60" t="n">
        <x:f>V2105*R2105</x:f>
        <x:v>145.9962</x:v>
      </x:c>
      <x:c r="Y2105" s="60" t="n">
        <x:f>V2105*S2105</x:f>
        <x:v>72.9981</x:v>
      </x:c>
      <x:c r="Z2105" s="60" t="n">
        <x:f>H2105*J2105*T2105</x:f>
        <x:v>47.079840000000004</x:v>
      </x:c>
      <x:c r="AA2105" s="60" t="n">
        <x:f>P2105+W2105+X2105-Y2105-Z2105-U2105</x:f>
        <x:v>80.91861583999997</x:v>
      </x:c>
      <x:c r="AB2105" s="32" t="n">
        <x:f>IFERROR(AA2105/(P2105+W2105+X2105),0)</x:f>
        <x:v>0.3100371021355773</x:v>
      </x:c>
      <x:c r="AC2105" t="n">
        <x:f>IF(O2105="High",0,IF(I2105&gt;=1800,3,IF(I2105&gt;=900,2,1))+IF(K2105&gt;=0.9,2,IF(K2105&gt;=0.75,1,0))+IF(J2105&lt;=0.7,2,IF(J2105&lt;=0.85,1,0))+IF(M2105&gt;=8,1,0))</x:f>
        <x:v>5</x:v>
      </x:c>
      <x:c r="AD2105" t="str">
        <x:f>IF(AND(O2105&lt;&gt;"High",AC2105&gt;=Assumptions!$B$10,AA2105&gt;0),"Priority Growth",IF(AND(O2105="Low",AA2105&gt;0),"Maintain","Watch"))</x:f>
        <x:v>Watch</x:v>
      </x:c>
      <x:c r="AE2105" s="60" t="n">
        <x:f>MAX(AA2105,0)*N2105</x:f>
        <x:v>1.6183723167999995</x:v>
      </x:c>
      <x:c r="AF2105" t="str">
        <x:f>IF(AND(AA2105&gt;=Assumptions!$B$11,O2105&lt;&gt;"High",OR(N2105&gt;=Assumptions!$B$12,M2105&lt;=6)),"High","Standard")</x:f>
        <x:v>Standard</x:v>
      </x:c>
    </x:row>
    <x:row r="2106">
      <x:c r="A2106" t="str">
        <x:f>'Raw_Data'!A2106</x:f>
        <x:v>C02105</x:v>
      </x:c>
      <x:c r="B2106" t="n">
        <x:f>'Raw_Data'!B2106</x:f>
        <x:v>31</x:v>
      </x:c>
      <x:c r="C2106" s="30" t="n">
        <x:f>'Raw_Data'!C2106</x:f>
        <x:v>64195</x:v>
      </x:c>
      <x:c r="D2106" t="n">
        <x:f>'Raw_Data'!D2106</x:f>
        <x:v>636</x:v>
      </x:c>
      <x:c r="E2106" t="n">
        <x:f>'Raw_Data'!E2106</x:f>
        <x:v>20</x:v>
      </x:c>
      <x:c r="F2106" t="str">
        <x:f>PROPER(TRIM('Raw_Data'!F2106))</x:f>
        <x:v>Classic</x:v>
      </x:c>
      <x:c r="G2106" t="str">
        <x:f>PROPER(TRIM('Raw_Data'!G2106))</x:f>
        <x:v>Partner</x:v>
      </x:c>
      <x:c r="H2106" s="60" t="n">
        <x:f>'Raw_Data'!H2106</x:f>
        <x:v>3450</x:v>
      </x:c>
      <x:c r="I2106" s="60" t="n">
        <x:f>'Raw_Data'!I2106</x:f>
        <x:v>371.1</x:v>
      </x:c>
      <x:c r="J2106" s="32" t="n">
        <x:f>'Raw_Data'!J2106</x:f>
        <x:v>0.459</x:v>
      </x:c>
      <x:c r="K2106" s="32" t="n">
        <x:f>'Raw_Data'!K2106</x:f>
        <x:v>0.651</x:v>
      </x:c>
      <x:c r="L2106" t="n">
        <x:f>'Raw_Data'!L2106</x:f>
        <x:v>0</x:v>
      </x:c>
      <x:c r="M2106" t="n">
        <x:f>IF('Raw_Data'!M2106="",Assumptions!$B$15,'Raw_Data'!M2106)</x:f>
        <x:v>8</x:v>
      </x:c>
      <x:c r="N2106" s="32" t="n">
        <x:f>'Raw_Data'!N2106</x:f>
        <x:v>0.052</x:v>
      </x:c>
      <x:c r="O2106" t="str">
        <x:f>IF(OR(D2106&lt;620,L2106&gt;=2,J2106&gt;0.9),"High",IF(OR(D2106&lt;700,L2106=1,J2106&gt;0.75),"Medium","Low"))</x:f>
        <x:v>Medium</x:v>
      </x:c>
      <x:c r="P2106" s="30" t="n">
        <x:f>XLOOKUP(F2106,Assumptions!$A$4:$A$6,Assumptions!$B$4:$B$6)</x:f>
        <x:v>0</x:v>
      </x:c>
      <x:c r="Q2106" s="32" t="n">
        <x:f>XLOOKUP(F2106,Assumptions!$A$4:$A$6,Assumptions!$C$4:$C$6)</x:f>
        <x:v>0.229</x:v>
      </x:c>
      <x:c r="R2106" s="32" t="n">
        <x:f>XLOOKUP(F2106,Assumptions!$A$4:$A$6,Assumptions!$D$4:$D$6)</x:f>
        <x:v>0.015</x:v>
      </x:c>
      <x:c r="S2106" s="32" t="n">
        <x:f>XLOOKUP(F2106,Assumptions!$A$4:$A$6,Assumptions!$E$4:$E$6)</x:f>
        <x:v>0.0075</x:v>
      </x:c>
      <x:c r="T2106" s="32" t="n">
        <x:f>XLOOKUP(O2106,Assumptions!$H$4:$H$6,Assumptions!$I$4:$I$6)</x:f>
        <x:v>0.012</x:v>
      </x:c>
      <x:c r="U2106" s="30" t="n">
        <x:f>XLOOKUP(F2106,Assumptions!$A$4:$A$6,Assumptions!$F$4:$F$6)</x:f>
        <x:v>60</x:v>
      </x:c>
      <x:c r="V2106" s="60" t="n">
        <x:f>I2106*12</x:f>
        <x:v>4453.200000000001</x:v>
      </x:c>
      <x:c r="W2106" s="60" t="n">
        <x:f>H2106*J2106*(1-K2106)*Q2106</x:f>
        <x:v>126.55889955</x:v>
      </x:c>
      <x:c r="X2106" s="60" t="n">
        <x:f>V2106*R2106</x:f>
        <x:v>66.798</x:v>
      </x:c>
      <x:c r="Y2106" s="60" t="n">
        <x:f>V2106*S2106</x:f>
        <x:v>33.399</x:v>
      </x:c>
      <x:c r="Z2106" s="60" t="n">
        <x:f>H2106*J2106*T2106</x:f>
        <x:v>19.0026</x:v>
      </x:c>
      <x:c r="AA2106" s="60" t="n">
        <x:f>P2106+W2106+X2106-Y2106-Z2106-U2106</x:f>
        <x:v>80.95529955</x:v>
      </x:c>
      <x:c r="AB2106" s="32" t="n">
        <x:f>IFERROR(AA2106/(P2106+W2106+X2106),0)</x:f>
        <x:v>0.4186832729445263</x:v>
      </x:c>
      <x:c r="AC2106" t="n">
        <x:f>IF(O2106="High",0,IF(I2106&gt;=1800,3,IF(I2106&gt;=900,2,1))+IF(K2106&gt;=0.9,2,IF(K2106&gt;=0.75,1,0))+IF(J2106&lt;=0.7,2,IF(J2106&lt;=0.85,1,0))+IF(M2106&gt;=8,1,0))</x:f>
        <x:v>4</x:v>
      </x:c>
      <x:c r="AD2106" t="str">
        <x:f>IF(AND(O2106&lt;&gt;"High",AC2106&gt;=Assumptions!$B$10,AA2106&gt;0),"Priority Growth",IF(AND(O2106="Low",AA2106&gt;0),"Maintain","Watch"))</x:f>
        <x:v>Watch</x:v>
      </x:c>
      <x:c r="AE2106" s="60" t="n">
        <x:f>MAX(AA2106,0)*N2106</x:f>
        <x:v>4.2096755766000005</x:v>
      </x:c>
      <x:c r="AF2106" t="str">
        <x:f>IF(AND(AA2106&gt;=Assumptions!$B$11,O2106&lt;&gt;"High",OR(N2106&gt;=Assumptions!$B$12,M2106&lt;=6)),"High","Standard")</x:f>
        <x:v>Standard</x:v>
      </x:c>
    </x:row>
    <x:row r="2107">
      <x:c r="A2107" t="str">
        <x:f>'Raw_Data'!A2107</x:f>
        <x:v>C02106</x:v>
      </x:c>
      <x:c r="B2107" t="n">
        <x:f>'Raw_Data'!B2107</x:f>
        <x:v>36</x:v>
      </x:c>
      <x:c r="C2107" s="30" t="n">
        <x:f>'Raw_Data'!C2107</x:f>
        <x:v>70207</x:v>
      </x:c>
      <x:c r="D2107" t="n">
        <x:f>'Raw_Data'!D2107</x:f>
        <x:v>627</x:v>
      </x:c>
      <x:c r="E2107" t="n">
        <x:f>'Raw_Data'!E2107</x:f>
        <x:v>27</x:v>
      </x:c>
      <x:c r="F2107" t="str">
        <x:f>PROPER(TRIM('Raw_Data'!F2107))</x:f>
        <x:v>Classic</x:v>
      </x:c>
      <x:c r="G2107" t="str">
        <x:f>PROPER(TRIM('Raw_Data'!G2107))</x:f>
        <x:v>Digital</x:v>
      </x:c>
      <x:c r="H2107" s="60" t="n">
        <x:f>'Raw_Data'!H2107</x:f>
        <x:v>2706</x:v>
      </x:c>
      <x:c r="I2107" s="60" t="n">
        <x:f>'Raw_Data'!I2107</x:f>
        <x:v>391.76</x:v>
      </x:c>
      <x:c r="J2107" s="32" t="n">
        <x:f>'Raw_Data'!J2107</x:f>
        <x:v>0.475</x:v>
      </x:c>
      <x:c r="K2107" s="32" t="n">
        <x:f>'Raw_Data'!K2107</x:f>
        <x:v>0.597</x:v>
      </x:c>
      <x:c r="L2107" t="n">
        <x:f>'Raw_Data'!L2107</x:f>
        <x:v>0</x:v>
      </x:c>
      <x:c r="M2107" t="n">
        <x:f>IF('Raw_Data'!M2107="",Assumptions!$B$15,'Raw_Data'!M2107)</x:f>
        <x:v>5</x:v>
      </x:c>
      <x:c r="N2107" s="32" t="n">
        <x:f>'Raw_Data'!N2107</x:f>
        <x:v>0.182</x:v>
      </x:c>
      <x:c r="O2107" t="str">
        <x:f>IF(OR(D2107&lt;620,L2107&gt;=2,J2107&gt;0.9),"High",IF(OR(D2107&lt;700,L2107=1,J2107&gt;0.75),"Medium","Low"))</x:f>
        <x:v>Medium</x:v>
      </x:c>
      <x:c r="P2107" s="30" t="n">
        <x:f>XLOOKUP(F2107,Assumptions!$A$4:$A$6,Assumptions!$B$4:$B$6)</x:f>
        <x:v>0</x:v>
      </x:c>
      <x:c r="Q2107" s="32" t="n">
        <x:f>XLOOKUP(F2107,Assumptions!$A$4:$A$6,Assumptions!$C$4:$C$6)</x:f>
        <x:v>0.229</x:v>
      </x:c>
      <x:c r="R2107" s="32" t="n">
        <x:f>XLOOKUP(F2107,Assumptions!$A$4:$A$6,Assumptions!$D$4:$D$6)</x:f>
        <x:v>0.015</x:v>
      </x:c>
      <x:c r="S2107" s="32" t="n">
        <x:f>XLOOKUP(F2107,Assumptions!$A$4:$A$6,Assumptions!$E$4:$E$6)</x:f>
        <x:v>0.0075</x:v>
      </x:c>
      <x:c r="T2107" s="32" t="n">
        <x:f>XLOOKUP(O2107,Assumptions!$H$4:$H$6,Assumptions!$I$4:$I$6)</x:f>
        <x:v>0.012</x:v>
      </x:c>
      <x:c r="U2107" s="30" t="n">
        <x:f>XLOOKUP(F2107,Assumptions!$A$4:$A$6,Assumptions!$F$4:$F$6)</x:f>
        <x:v>60</x:v>
      </x:c>
      <x:c r="V2107" s="60" t="n">
        <x:f>I2107*12</x:f>
        <x:v>4701.12</x:v>
      </x:c>
      <x:c r="W2107" s="60" t="n">
        <x:f>H2107*J2107*(1-K2107)*Q2107</x:f>
        <x:v>118.62109545</x:v>
      </x:c>
      <x:c r="X2107" s="60" t="n">
        <x:f>V2107*R2107</x:f>
        <x:v>70.51679999999999</x:v>
      </x:c>
      <x:c r="Y2107" s="60" t="n">
        <x:f>V2107*S2107</x:f>
        <x:v>35.258399999999995</x:v>
      </x:c>
      <x:c r="Z2107" s="60" t="n">
        <x:f>H2107*J2107*T2107</x:f>
        <x:v>15.424199999999999</x:v>
      </x:c>
      <x:c r="AA2107" s="60" t="n">
        <x:f>P2107+W2107+X2107-Y2107-Z2107-U2107</x:f>
        <x:v>78.45529545</x:v>
      </x:c>
      <x:c r="AB2107" s="32" t="n">
        <x:f>IFERROR(AA2107/(P2107+W2107+X2107),0)</x:f>
        <x:v>0.41480473949093</x:v>
      </x:c>
      <x:c r="AC2107" t="n">
        <x:f>IF(O2107="High",0,IF(I2107&gt;=1800,3,IF(I2107&gt;=900,2,1))+IF(K2107&gt;=0.9,2,IF(K2107&gt;=0.75,1,0))+IF(J2107&lt;=0.7,2,IF(J2107&lt;=0.85,1,0))+IF(M2107&gt;=8,1,0))</x:f>
        <x:v>3</x:v>
      </x:c>
      <x:c r="AD2107" t="str">
        <x:f>IF(AND(O2107&lt;&gt;"High",AC2107&gt;=Assumptions!$B$10,AA2107&gt;0),"Priority Growth",IF(AND(O2107="Low",AA2107&gt;0),"Maintain","Watch"))</x:f>
        <x:v>Watch</x:v>
      </x:c>
      <x:c r="AE2107" s="60" t="n">
        <x:f>MAX(AA2107,0)*N2107</x:f>
        <x:v>14.2788637719</x:v>
      </x:c>
      <x:c r="AF2107" t="str">
        <x:f>IF(AND(AA2107&gt;=Assumptions!$B$11,O2107&lt;&gt;"High",OR(N2107&gt;=Assumptions!$B$12,M2107&lt;=6)),"High","Standard")</x:f>
        <x:v>Standard</x:v>
      </x:c>
    </x:row>
    <x:row r="2108">
      <x:c r="A2108" t="str">
        <x:f>'Raw_Data'!A2108</x:f>
        <x:v>C02107</x:v>
      </x:c>
      <x:c r="B2108" t="n">
        <x:f>'Raw_Data'!B2108</x:f>
        <x:v>55</x:v>
      </x:c>
      <x:c r="C2108" s="30" t="n">
        <x:f>'Raw_Data'!C2108</x:f>
        <x:v>40162</x:v>
      </x:c>
      <x:c r="D2108" t="n">
        <x:f>'Raw_Data'!D2108</x:f>
        <x:v>764</x:v>
      </x:c>
      <x:c r="E2108" t="n">
        <x:f>'Raw_Data'!E2108</x:f>
        <x:v>22</x:v>
      </x:c>
      <x:c r="F2108" t="str">
        <x:f>PROPER(TRIM('Raw_Data'!F2108))</x:f>
        <x:v>Gold</x:v>
      </x:c>
      <x:c r="G2108" t="str">
        <x:f>PROPER(TRIM('Raw_Data'!G2108))</x:f>
        <x:v>Partner</x:v>
      </x:c>
      <x:c r="H2108" s="60" t="n">
        <x:f>'Raw_Data'!H2108</x:f>
        <x:v>9516</x:v>
      </x:c>
      <x:c r="I2108" s="60" t="n">
        <x:f>'Raw_Data'!I2108</x:f>
        <x:v>636.08</x:v>
      </x:c>
      <x:c r="J2108" s="32" t="n">
        <x:f>'Raw_Data'!J2108</x:f>
        <x:v>0.182</x:v>
      </x:c>
      <x:c r="K2108" s="32" t="n">
        <x:f>'Raw_Data'!K2108</x:f>
        <x:v>0.909</x:v>
      </x:c>
      <x:c r="L2108" t="n">
        <x:f>'Raw_Data'!L2108</x:f>
        <x:v>0</x:v>
      </x:c>
      <x:c r="M2108" t="n">
        <x:f>IF('Raw_Data'!M2108="",Assumptions!$B$15,'Raw_Data'!M2108)</x:f>
        <x:v>8</x:v>
      </x:c>
      <x:c r="N2108" s="32" t="n">
        <x:f>'Raw_Data'!N2108</x:f>
        <x:v>0.104</x:v>
      </x:c>
      <x:c r="O2108" t="str">
        <x:f>IF(OR(D2108&lt;620,L2108&gt;=2,J2108&gt;0.9),"High",IF(OR(D2108&lt;700,L2108=1,J2108&gt;0.75),"Medium","Low"))</x:f>
        <x:v>Low</x:v>
      </x:c>
      <x:c r="P2108" s="30" t="n">
        <x:f>XLOOKUP(F2108,Assumptions!$A$4:$A$6,Assumptions!$B$4:$B$6)</x:f>
        <x:v>95</x:v>
      </x:c>
      <x:c r="Q2108" s="32" t="n">
        <x:f>XLOOKUP(F2108,Assumptions!$A$4:$A$6,Assumptions!$C$4:$C$6)</x:f>
        <x:v>0.219</x:v>
      </x:c>
      <x:c r="R2108" s="32" t="n">
        <x:f>XLOOKUP(F2108,Assumptions!$A$4:$A$6,Assumptions!$D$4:$D$6)</x:f>
        <x:v>0.016</x:v>
      </x:c>
      <x:c r="S2108" s="32" t="n">
        <x:f>XLOOKUP(F2108,Assumptions!$A$4:$A$6,Assumptions!$E$4:$E$6)</x:f>
        <x:v>0.01</x:v>
      </x:c>
      <x:c r="T2108" s="32" t="n">
        <x:f>XLOOKUP(O2108,Assumptions!$H$4:$H$6,Assumptions!$I$4:$I$6)</x:f>
        <x:v>0.0035</x:v>
      </x:c>
      <x:c r="U2108" s="30" t="n">
        <x:f>XLOOKUP(F2108,Assumptions!$A$4:$A$6,Assumptions!$F$4:$F$6)</x:f>
        <x:v>90</x:v>
      </x:c>
      <x:c r="V2108" s="60" t="n">
        <x:f>I2108*12</x:f>
        <x:v>7632.960000000001</x:v>
      </x:c>
      <x:c r="W2108" s="60" t="n">
        <x:f>H2108*J2108*(1-K2108)*Q2108</x:f>
        <x:v>34.51527424799999</x:v>
      </x:c>
      <x:c r="X2108" s="60" t="n">
        <x:f>V2108*R2108</x:f>
        <x:v>122.12736000000002</x:v>
      </x:c>
      <x:c r="Y2108" s="60" t="n">
        <x:f>V2108*S2108</x:f>
        <x:v>76.32960000000001</x:v>
      </x:c>
      <x:c r="Z2108" s="60" t="n">
        <x:f>H2108*J2108*T2108</x:f>
        <x:v>6.061692</x:v>
      </x:c>
      <x:c r="AA2108" s="60" t="n">
        <x:f>P2108+W2108+X2108-Y2108-Z2108-U2108</x:f>
        <x:v>79.25134224800001</x:v>
      </x:c>
      <x:c r="AB2108" s="32" t="n">
        <x:f>IFERROR(AA2108/(P2108+W2108+X2108),0)</x:f>
        <x:v>0.3149360698946422</x:v>
      </x:c>
      <x:c r="AC2108" t="n">
        <x:f>IF(O2108="High",0,IF(I2108&gt;=1800,3,IF(I2108&gt;=900,2,1))+IF(K2108&gt;=0.9,2,IF(K2108&gt;=0.75,1,0))+IF(J2108&lt;=0.7,2,IF(J2108&lt;=0.85,1,0))+IF(M2108&gt;=8,1,0))</x:f>
        <x:v>6</x:v>
      </x:c>
      <x:c r="AD2108" t="str">
        <x:f>IF(AND(O2108&lt;&gt;"High",AC2108&gt;=Assumptions!$B$10,AA2108&gt;0),"Priority Growth",IF(AND(O2108="Low",AA2108&gt;0),"Maintain","Watch"))</x:f>
        <x:v>Priority Growth</x:v>
      </x:c>
      <x:c r="AE2108" s="60" t="n">
        <x:f>MAX(AA2108,0)*N2108</x:f>
        <x:v>8.242139593792</x:v>
      </x:c>
      <x:c r="AF2108" t="str">
        <x:f>IF(AND(AA2108&gt;=Assumptions!$B$11,O2108&lt;&gt;"High",OR(N2108&gt;=Assumptions!$B$12,M2108&lt;=6)),"High","Standard")</x:f>
        <x:v>Standard</x:v>
      </x:c>
    </x:row>
    <x:row r="2109">
      <x:c r="A2109" t="str">
        <x:f>'Raw_Data'!A2109</x:f>
        <x:v>C02108</x:v>
      </x:c>
      <x:c r="B2109" t="n">
        <x:f>'Raw_Data'!B2109</x:f>
        <x:v>34</x:v>
      </x:c>
      <x:c r="C2109" s="30" t="n">
        <x:f>'Raw_Data'!C2109</x:f>
        <x:v>58363</x:v>
      </x:c>
      <x:c r="D2109" t="n">
        <x:f>'Raw_Data'!D2109</x:f>
        <x:v>618</x:v>
      </x:c>
      <x:c r="E2109" t="n">
        <x:f>'Raw_Data'!E2109</x:f>
        <x:v>38</x:v>
      </x:c>
      <x:c r="F2109" t="str">
        <x:f>PROPER(TRIM('Raw_Data'!F2109))</x:f>
        <x:v>Classic</x:v>
      </x:c>
      <x:c r="G2109" t="str">
        <x:f>PROPER(TRIM('Raw_Data'!G2109))</x:f>
        <x:v>Partner</x:v>
      </x:c>
      <x:c r="H2109" s="60" t="n">
        <x:f>'Raw_Data'!H2109</x:f>
        <x:v>5986</x:v>
      </x:c>
      <x:c r="I2109" s="60" t="n">
        <x:f>'Raw_Data'!I2109</x:f>
        <x:v>906.43</x:v>
      </x:c>
      <x:c r="J2109" s="32" t="n">
        <x:f>'Raw_Data'!J2109</x:f>
        <x:v>0.308</x:v>
      </x:c>
      <x:c r="K2109" s="32" t="n">
        <x:f>'Raw_Data'!K2109</x:f>
        <x:v>0.693</x:v>
      </x:c>
      <x:c r="L2109" t="n">
        <x:f>'Raw_Data'!L2109</x:f>
        <x:v>0</x:v>
      </x:c>
      <x:c r="M2109" t="n">
        <x:f>IF('Raw_Data'!M2109="",Assumptions!$B$15,'Raw_Data'!M2109)</x:f>
        <x:v>9</x:v>
      </x:c>
      <x:c r="N2109" s="32" t="n">
        <x:f>'Raw_Data'!N2109</x:f>
        <x:v>0.042</x:v>
      </x:c>
      <x:c r="O2109" t="str">
        <x:f>IF(OR(D2109&lt;620,L2109&gt;=2,J2109&gt;0.9),"High",IF(OR(D2109&lt;700,L2109=1,J2109&gt;0.75),"Medium","Low"))</x:f>
        <x:v>High</x:v>
      </x:c>
      <x:c r="P2109" s="30" t="n">
        <x:f>XLOOKUP(F2109,Assumptions!$A$4:$A$6,Assumptions!$B$4:$B$6)</x:f>
        <x:v>0</x:v>
      </x:c>
      <x:c r="Q2109" s="32" t="n">
        <x:f>XLOOKUP(F2109,Assumptions!$A$4:$A$6,Assumptions!$C$4:$C$6)</x:f>
        <x:v>0.229</x:v>
      </x:c>
      <x:c r="R2109" s="32" t="n">
        <x:f>XLOOKUP(F2109,Assumptions!$A$4:$A$6,Assumptions!$D$4:$D$6)</x:f>
        <x:v>0.015</x:v>
      </x:c>
      <x:c r="S2109" s="32" t="n">
        <x:f>XLOOKUP(F2109,Assumptions!$A$4:$A$6,Assumptions!$E$4:$E$6)</x:f>
        <x:v>0.0075</x:v>
      </x:c>
      <x:c r="T2109" s="32" t="n">
        <x:f>XLOOKUP(O2109,Assumptions!$H$4:$H$6,Assumptions!$I$4:$I$6)</x:f>
        <x:v>0.045</x:v>
      </x:c>
      <x:c r="U2109" s="30" t="n">
        <x:f>XLOOKUP(F2109,Assumptions!$A$4:$A$6,Assumptions!$F$4:$F$6)</x:f>
        <x:v>60</x:v>
      </x:c>
      <x:c r="V2109" s="60" t="n">
        <x:f>I2109*12</x:f>
        <x:v>10877.16</x:v>
      </x:c>
      <x:c r="W2109" s="60" t="n">
        <x:f>H2109*J2109*(1-K2109)*Q2109</x:f>
        <x:v>129.61679746400003</x:v>
      </x:c>
      <x:c r="X2109" s="60" t="n">
        <x:f>V2109*R2109</x:f>
        <x:v>163.1574</x:v>
      </x:c>
      <x:c r="Y2109" s="60" t="n">
        <x:f>V2109*S2109</x:f>
        <x:v>81.5787</x:v>
      </x:c>
      <x:c r="Z2109" s="60" t="n">
        <x:f>H2109*J2109*T2109</x:f>
        <x:v>82.96596</x:v>
      </x:c>
      <x:c r="AA2109" s="60" t="n">
        <x:f>P2109+W2109+X2109-Y2109-Z2109-U2109</x:f>
        <x:v>68.22953746400006</x:v>
      </x:c>
      <x:c r="AB2109" s="32" t="n">
        <x:f>IFERROR(AA2109/(P2109+W2109+X2109),0)</x:f>
        <x:v>0.2330449132983779</x:v>
      </x:c>
      <x:c r="AC2109" t="n">
        <x:f>IF(O2109="High",0,IF(I2109&gt;=1800,3,IF(I2109&gt;=900,2,1))+IF(K2109&gt;=0.9,2,IF(K2109&gt;=0.75,1,0))+IF(J2109&lt;=0.7,2,IF(J2109&lt;=0.85,1,0))+IF(M2109&gt;=8,1,0))</x:f>
        <x:v>0</x:v>
      </x:c>
      <x:c r="AD2109" t="str">
        <x:f>IF(AND(O2109&lt;&gt;"High",AC2109&gt;=Assumptions!$B$10,AA2109&gt;0),"Priority Growth",IF(AND(O2109="Low",AA2109&gt;0),"Maintain","Watch"))</x:f>
        <x:v>Watch</x:v>
      </x:c>
      <x:c r="AE2109" s="60" t="n">
        <x:f>MAX(AA2109,0)*N2109</x:f>
        <x:v>2.865640573488003</x:v>
      </x:c>
      <x:c r="AF2109" t="str">
        <x:f>IF(AND(AA2109&gt;=Assumptions!$B$11,O2109&lt;&gt;"High",OR(N2109&gt;=Assumptions!$B$12,M2109&lt;=6)),"High","Standard")</x:f>
        <x:v>Standard</x:v>
      </x:c>
    </x:row>
    <x:row r="2110">
      <x:c r="A2110" t="str">
        <x:f>'Raw_Data'!A2110</x:f>
        <x:v>C02109</x:v>
      </x:c>
      <x:c r="B2110" t="n">
        <x:f>'Raw_Data'!B2110</x:f>
        <x:v>47</x:v>
      </x:c>
      <x:c r="C2110" s="30" t="n">
        <x:f>'Raw_Data'!C2110</x:f>
        <x:v>55981</x:v>
      </x:c>
      <x:c r="D2110" t="n">
        <x:f>'Raw_Data'!D2110</x:f>
        <x:v>719</x:v>
      </x:c>
      <x:c r="E2110" t="n">
        <x:f>'Raw_Data'!E2110</x:f>
        <x:v>17</x:v>
      </x:c>
      <x:c r="F2110" t="str">
        <x:f>PROPER(TRIM('Raw_Data'!F2110))</x:f>
        <x:v>Gold</x:v>
      </x:c>
      <x:c r="G2110" t="str">
        <x:f>PROPER(TRIM('Raw_Data'!G2110))</x:f>
        <x:v>Digital</x:v>
      </x:c>
      <x:c r="H2110" s="60" t="n">
        <x:f>'Raw_Data'!H2110</x:f>
        <x:v>3928</x:v>
      </x:c>
      <x:c r="I2110" s="60" t="n">
        <x:f>'Raw_Data'!I2110</x:f>
        <x:v>505.14</x:v>
      </x:c>
      <x:c r="J2110" s="32" t="n">
        <x:f>'Raw_Data'!J2110</x:f>
        <x:v>0.278</x:v>
      </x:c>
      <x:c r="K2110" s="32" t="n">
        <x:f>'Raw_Data'!K2110</x:f>
        <x:v>0.976</x:v>
      </x:c>
      <x:c r="L2110" t="n">
        <x:f>'Raw_Data'!L2110</x:f>
        <x:v>0</x:v>
      </x:c>
      <x:c r="M2110" t="n">
        <x:f>IF('Raw_Data'!M2110="",Assumptions!$B$15,'Raw_Data'!M2110)</x:f>
        <x:v>6</x:v>
      </x:c>
      <x:c r="N2110" s="32" t="n">
        <x:f>'Raw_Data'!N2110</x:f>
        <x:v>0.267</x:v>
      </x:c>
      <x:c r="O2110" t="str">
        <x:f>IF(OR(D2110&lt;620,L2110&gt;=2,J2110&gt;0.9),"High",IF(OR(D2110&lt;700,L2110=1,J2110&gt;0.75),"Medium","Low"))</x:f>
        <x:v>Low</x:v>
      </x:c>
      <x:c r="P2110" s="30" t="n">
        <x:f>XLOOKUP(F2110,Assumptions!$A$4:$A$6,Assumptions!$B$4:$B$6)</x:f>
        <x:v>95</x:v>
      </x:c>
      <x:c r="Q2110" s="32" t="n">
        <x:f>XLOOKUP(F2110,Assumptions!$A$4:$A$6,Assumptions!$C$4:$C$6)</x:f>
        <x:v>0.219</x:v>
      </x:c>
      <x:c r="R2110" s="32" t="n">
        <x:f>XLOOKUP(F2110,Assumptions!$A$4:$A$6,Assumptions!$D$4:$D$6)</x:f>
        <x:v>0.016</x:v>
      </x:c>
      <x:c r="S2110" s="32" t="n">
        <x:f>XLOOKUP(F2110,Assumptions!$A$4:$A$6,Assumptions!$E$4:$E$6)</x:f>
        <x:v>0.01</x:v>
      </x:c>
      <x:c r="T2110" s="32" t="n">
        <x:f>XLOOKUP(O2110,Assumptions!$H$4:$H$6,Assumptions!$I$4:$I$6)</x:f>
        <x:v>0.0035</x:v>
      </x:c>
      <x:c r="U2110" s="30" t="n">
        <x:f>XLOOKUP(F2110,Assumptions!$A$4:$A$6,Assumptions!$F$4:$F$6)</x:f>
        <x:v>90</x:v>
      </x:c>
      <x:c r="V2110" s="60" t="n">
        <x:f>I2110*12</x:f>
        <x:v>6061.68</x:v>
      </x:c>
      <x:c r="W2110" s="60" t="n">
        <x:f>H2110*J2110*(1-K2110)*Q2110</x:f>
        <x:v>5.739467904000006</x:v>
      </x:c>
      <x:c r="X2110" s="60" t="n">
        <x:f>V2110*R2110</x:f>
        <x:v>96.98688000000001</x:v>
      </x:c>
      <x:c r="Y2110" s="60" t="n">
        <x:f>V2110*S2110</x:f>
        <x:v>60.616800000000005</x:v>
      </x:c>
      <x:c r="Z2110" s="60" t="n">
        <x:f>H2110*J2110*T2110</x:f>
        <x:v>3.8219440000000007</x:v>
      </x:c>
      <x:c r="AA2110" s="60" t="n">
        <x:f>P2110+W2110+X2110-Y2110-Z2110-U2110</x:f>
        <x:v>43.28760390400001</x:v>
      </x:c>
      <x:c r="AB2110" s="32" t="n">
        <x:f>IFERROR(AA2110/(P2110+W2110+X2110),0)</x:f>
        <x:v>0.21892683682711309</x:v>
      </x:c>
      <x:c r="AC2110" t="n">
        <x:f>IF(O2110="High",0,IF(I2110&gt;=1800,3,IF(I2110&gt;=900,2,1))+IF(K2110&gt;=0.9,2,IF(K2110&gt;=0.75,1,0))+IF(J2110&lt;=0.7,2,IF(J2110&lt;=0.85,1,0))+IF(M2110&gt;=8,1,0))</x:f>
        <x:v>5</x:v>
      </x:c>
      <x:c r="AD2110" t="str">
        <x:f>IF(AND(O2110&lt;&gt;"High",AC2110&gt;=Assumptions!$B$10,AA2110&gt;0),"Priority Growth",IF(AND(O2110="Low",AA2110&gt;0),"Maintain","Watch"))</x:f>
        <x:v>Maintain</x:v>
      </x:c>
      <x:c r="AE2110" s="60" t="n">
        <x:f>MAX(AA2110,0)*N2110</x:f>
        <x:v>11.557790242368004</x:v>
      </x:c>
      <x:c r="AF2110" t="str">
        <x:f>IF(AND(AA2110&gt;=Assumptions!$B$11,O2110&lt;&gt;"High",OR(N2110&gt;=Assumptions!$B$12,M2110&lt;=6)),"High","Standard")</x:f>
        <x:v>Standard</x:v>
      </x:c>
    </x:row>
    <x:row r="2111">
      <x:c r="A2111" t="str">
        <x:f>'Raw_Data'!A2111</x:f>
        <x:v>C02110</x:v>
      </x:c>
      <x:c r="B2111" t="n">
        <x:f>'Raw_Data'!B2111</x:f>
        <x:v>53</x:v>
      </x:c>
      <x:c r="C2111" s="30" t="n">
        <x:f>'Raw_Data'!C2111</x:f>
        <x:v>72002</x:v>
      </x:c>
      <x:c r="D2111" t="n">
        <x:f>'Raw_Data'!D2111</x:f>
        <x:v>690</x:v>
      </x:c>
      <x:c r="E2111" t="n">
        <x:f>'Raw_Data'!E2111</x:f>
        <x:v>17</x:v>
      </x:c>
      <x:c r="F2111" t="str">
        <x:f>PROPER(TRIM('Raw_Data'!F2111))</x:f>
        <x:v>Gold</x:v>
      </x:c>
      <x:c r="G2111" t="str">
        <x:f>PROPER(TRIM('Raw_Data'!G2111))</x:f>
        <x:v>Branch</x:v>
      </x:c>
      <x:c r="H2111" s="60" t="n">
        <x:f>'Raw_Data'!H2111</x:f>
        <x:v>10121</x:v>
      </x:c>
      <x:c r="I2111" s="60" t="n">
        <x:f>'Raw_Data'!I2111</x:f>
        <x:v>1009</x:v>
      </x:c>
      <x:c r="J2111" s="32" t="n">
        <x:f>'Raw_Data'!J2111</x:f>
        <x:v>0.454</x:v>
      </x:c>
      <x:c r="K2111" s="32" t="n">
        <x:f>'Raw_Data'!K2111</x:f>
        <x:v>0.757</x:v>
      </x:c>
      <x:c r="L2111" t="n">
        <x:f>'Raw_Data'!L2111</x:f>
        <x:v>0</x:v>
      </x:c>
      <x:c r="M2111" t="n">
        <x:f>IF('Raw_Data'!M2111="",Assumptions!$B$15,'Raw_Data'!M2111)</x:f>
        <x:v>7</x:v>
      </x:c>
      <x:c r="N2111" s="32" t="n">
        <x:f>'Raw_Data'!N2111</x:f>
        <x:v>0.142</x:v>
      </x:c>
      <x:c r="O2111" t="str">
        <x:f>IF(OR(D2111&lt;620,L2111&gt;=2,J2111&gt;0.9),"High",IF(OR(D2111&lt;700,L2111=1,J2111&gt;0.75),"Medium","Low"))</x:f>
        <x:v>Medium</x:v>
      </x:c>
      <x:c r="P2111" s="30" t="n">
        <x:f>XLOOKUP(F2111,Assumptions!$A$4:$A$6,Assumptions!$B$4:$B$6)</x:f>
        <x:v>95</x:v>
      </x:c>
      <x:c r="Q2111" s="32" t="n">
        <x:f>XLOOKUP(F2111,Assumptions!$A$4:$A$6,Assumptions!$C$4:$C$6)</x:f>
        <x:v>0.219</x:v>
      </x:c>
      <x:c r="R2111" s="32" t="n">
        <x:f>XLOOKUP(F2111,Assumptions!$A$4:$A$6,Assumptions!$D$4:$D$6)</x:f>
        <x:v>0.016</x:v>
      </x:c>
      <x:c r="S2111" s="32" t="n">
        <x:f>XLOOKUP(F2111,Assumptions!$A$4:$A$6,Assumptions!$E$4:$E$6)</x:f>
        <x:v>0.01</x:v>
      </x:c>
      <x:c r="T2111" s="32" t="n">
        <x:f>XLOOKUP(O2111,Assumptions!$H$4:$H$6,Assumptions!$I$4:$I$6)</x:f>
        <x:v>0.012</x:v>
      </x:c>
      <x:c r="U2111" s="30" t="n">
        <x:f>XLOOKUP(F2111,Assumptions!$A$4:$A$6,Assumptions!$F$4:$F$6)</x:f>
        <x:v>90</x:v>
      </x:c>
      <x:c r="V2111" s="60" t="n">
        <x:f>I2111*12</x:f>
        <x:v>12108</x:v>
      </x:c>
      <x:c r="W2111" s="60" t="n">
        <x:f>H2111*J2111*(1-K2111)*Q2111</x:f>
        <x:v>244.528602678</x:v>
      </x:c>
      <x:c r="X2111" s="60" t="n">
        <x:f>V2111*R2111</x:f>
        <x:v>193.728</x:v>
      </x:c>
      <x:c r="Y2111" s="60" t="n">
        <x:f>V2111*S2111</x:f>
        <x:v>121.08</x:v>
      </x:c>
      <x:c r="Z2111" s="60" t="n">
        <x:f>H2111*J2111*T2111</x:f>
        <x:v>55.139208</x:v>
      </x:c>
      <x:c r="AA2111" s="60" t="n">
        <x:f>P2111+W2111+X2111-Y2111-Z2111-U2111</x:f>
        <x:v>267.03739467800006</x:v>
      </x:c>
      <x:c r="AB2111" s="32" t="n">
        <x:f>IFERROR(AA2111/(P2111+W2111+X2111),0)</x:f>
        <x:v>0.5007671603819729</x:v>
      </x:c>
      <x:c r="AC2111" t="n">
        <x:f>IF(O2111="High",0,IF(I2111&gt;=1800,3,IF(I2111&gt;=900,2,1))+IF(K2111&gt;=0.9,2,IF(K2111&gt;=0.75,1,0))+IF(J2111&lt;=0.7,2,IF(J2111&lt;=0.85,1,0))+IF(M2111&gt;=8,1,0))</x:f>
        <x:v>5</x:v>
      </x:c>
      <x:c r="AD2111" t="str">
        <x:f>IF(AND(O2111&lt;&gt;"High",AC2111&gt;=Assumptions!$B$10,AA2111&gt;0),"Priority Growth",IF(AND(O2111="Low",AA2111&gt;0),"Maintain","Watch"))</x:f>
        <x:v>Watch</x:v>
      </x:c>
      <x:c r="AE2111" s="60" t="n">
        <x:f>MAX(AA2111,0)*N2111</x:f>
        <x:v>37.919310044276</x:v>
      </x:c>
      <x:c r="AF2111" t="str">
        <x:f>IF(AND(AA2111&gt;=Assumptions!$B$11,O2111&lt;&gt;"High",OR(N2111&gt;=Assumptions!$B$12,M2111&lt;=6)),"High","Standard")</x:f>
        <x:v>Standard</x:v>
      </x:c>
    </x:row>
    <x:row r="2112">
      <x:c r="A2112" t="str">
        <x:f>'Raw_Data'!A2112</x:f>
        <x:v>C02111</x:v>
      </x:c>
      <x:c r="B2112" t="n">
        <x:f>'Raw_Data'!B2112</x:f>
        <x:v>34</x:v>
      </x:c>
      <x:c r="C2112" s="30" t="n">
        <x:f>'Raw_Data'!C2112</x:f>
        <x:v>62992</x:v>
      </x:c>
      <x:c r="D2112" t="n">
        <x:f>'Raw_Data'!D2112</x:f>
        <x:v>665</x:v>
      </x:c>
      <x:c r="E2112" t="n">
        <x:f>'Raw_Data'!E2112</x:f>
        <x:v>41</x:v>
      </x:c>
      <x:c r="F2112" t="str">
        <x:f>PROPER(TRIM('Raw_Data'!F2112))</x:f>
        <x:v>Gold</x:v>
      </x:c>
      <x:c r="G2112" t="str">
        <x:f>PROPER(TRIM('Raw_Data'!G2112))</x:f>
        <x:v>Branch</x:v>
      </x:c>
      <x:c r="H2112" s="60" t="n">
        <x:f>'Raw_Data'!H2112</x:f>
        <x:v>8274</x:v>
      </x:c>
      <x:c r="I2112" s="60" t="n">
        <x:f>'Raw_Data'!I2112</x:f>
        <x:v>1101.93</x:v>
      </x:c>
      <x:c r="J2112" s="32" t="n">
        <x:f>'Raw_Data'!J2112</x:f>
        <x:v>0.407</x:v>
      </x:c>
      <x:c r="K2112" s="32" t="n">
        <x:f>'Raw_Data'!K2112</x:f>
        <x:v>0.811</x:v>
      </x:c>
      <x:c r="L2112" t="n">
        <x:f>'Raw_Data'!L2112</x:f>
        <x:v>0</x:v>
      </x:c>
      <x:c r="M2112" t="n">
        <x:f>IF('Raw_Data'!M2112="",Assumptions!$B$15,'Raw_Data'!M2112)</x:f>
        <x:v>9</x:v>
      </x:c>
      <x:c r="N2112" s="32" t="n">
        <x:f>'Raw_Data'!N2112</x:f>
        <x:v>0.035</x:v>
      </x:c>
      <x:c r="O2112" t="str">
        <x:f>IF(OR(D2112&lt;620,L2112&gt;=2,J2112&gt;0.9),"High",IF(OR(D2112&lt;700,L2112=1,J2112&gt;0.75),"Medium","Low"))</x:f>
        <x:v>Medium</x:v>
      </x:c>
      <x:c r="P2112" s="30" t="n">
        <x:f>XLOOKUP(F2112,Assumptions!$A$4:$A$6,Assumptions!$B$4:$B$6)</x:f>
        <x:v>95</x:v>
      </x:c>
      <x:c r="Q2112" s="32" t="n">
        <x:f>XLOOKUP(F2112,Assumptions!$A$4:$A$6,Assumptions!$C$4:$C$6)</x:f>
        <x:v>0.219</x:v>
      </x:c>
      <x:c r="R2112" s="32" t="n">
        <x:f>XLOOKUP(F2112,Assumptions!$A$4:$A$6,Assumptions!$D$4:$D$6)</x:f>
        <x:v>0.016</x:v>
      </x:c>
      <x:c r="S2112" s="32" t="n">
        <x:f>XLOOKUP(F2112,Assumptions!$A$4:$A$6,Assumptions!$E$4:$E$6)</x:f>
        <x:v>0.01</x:v>
      </x:c>
      <x:c r="T2112" s="32" t="n">
        <x:f>XLOOKUP(O2112,Assumptions!$H$4:$H$6,Assumptions!$I$4:$I$6)</x:f>
        <x:v>0.012</x:v>
      </x:c>
      <x:c r="U2112" s="30" t="n">
        <x:f>XLOOKUP(F2112,Assumptions!$A$4:$A$6,Assumptions!$F$4:$F$6)</x:f>
        <x:v>90</x:v>
      </x:c>
      <x:c r="V2112" s="60" t="n">
        <x:f>I2112*12</x:f>
        <x:v>13223.16</x:v>
      </x:c>
      <x:c r="W2112" s="60" t="n">
        <x:f>H2112*J2112*(1-K2112)*Q2112</x:f>
        <x:v>139.38493753799995</x:v>
      </x:c>
      <x:c r="X2112" s="60" t="n">
        <x:f>V2112*R2112</x:f>
        <x:v>211.57056</x:v>
      </x:c>
      <x:c r="Y2112" s="60" t="n">
        <x:f>V2112*S2112</x:f>
        <x:v>132.23160000000001</x:v>
      </x:c>
      <x:c r="Z2112" s="60" t="n">
        <x:f>H2112*J2112*T2112</x:f>
        <x:v>40.410216</x:v>
      </x:c>
      <x:c r="AA2112" s="60" t="n">
        <x:f>P2112+W2112+X2112-Y2112-Z2112-U2112</x:f>
        <x:v>183.3136815379999</x:v>
      </x:c>
      <x:c r="AB2112" s="32" t="n">
        <x:f>IFERROR(AA2112/(P2112+W2112+X2112),0)</x:f>
        <x:v>0.4110582391068735</x:v>
      </x:c>
      <x:c r="AC2112" t="n">
        <x:f>IF(O2112="High",0,IF(I2112&gt;=1800,3,IF(I2112&gt;=900,2,1))+IF(K2112&gt;=0.9,2,IF(K2112&gt;=0.75,1,0))+IF(J2112&lt;=0.7,2,IF(J2112&lt;=0.85,1,0))+IF(M2112&gt;=8,1,0))</x:f>
        <x:v>6</x:v>
      </x:c>
      <x:c r="AD2112" t="str">
        <x:f>IF(AND(O2112&lt;&gt;"High",AC2112&gt;=Assumptions!$B$10,AA2112&gt;0),"Priority Growth",IF(AND(O2112="Low",AA2112&gt;0),"Maintain","Watch"))</x:f>
        <x:v>Priority Growth</x:v>
      </x:c>
      <x:c r="AE2112" s="60" t="n">
        <x:f>MAX(AA2112,0)*N2112</x:f>
        <x:v>6.415978853829998</x:v>
      </x:c>
      <x:c r="AF2112" t="str">
        <x:f>IF(AND(AA2112&gt;=Assumptions!$B$11,O2112&lt;&gt;"High",OR(N2112&gt;=Assumptions!$B$12,M2112&lt;=6)),"High","Standard")</x:f>
        <x:v>Standard</x:v>
      </x:c>
    </x:row>
    <x:row r="2113">
      <x:c r="A2113" t="str">
        <x:f>'Raw_Data'!A2113</x:f>
        <x:v>C02112</x:v>
      </x:c>
      <x:c r="B2113" t="n">
        <x:f>'Raw_Data'!B2113</x:f>
        <x:v>24</x:v>
      </x:c>
      <x:c r="C2113" s="30" t="n">
        <x:f>'Raw_Data'!C2113</x:f>
        <x:v>76853</x:v>
      </x:c>
      <x:c r="D2113" t="n">
        <x:f>'Raw_Data'!D2113</x:f>
        <x:v>623</x:v>
      </x:c>
      <x:c r="E2113" t="n">
        <x:f>'Raw_Data'!E2113</x:f>
        <x:v>39</x:v>
      </x:c>
      <x:c r="F2113" t="str">
        <x:f>PROPER(TRIM('Raw_Data'!F2113))</x:f>
        <x:v>Classic</x:v>
      </x:c>
      <x:c r="G2113" t="str">
        <x:f>PROPER(TRIM('Raw_Data'!G2113))</x:f>
        <x:v>Partner</x:v>
      </x:c>
      <x:c r="H2113" s="60" t="n">
        <x:f>'Raw_Data'!H2113</x:f>
        <x:v>3592</x:v>
      </x:c>
      <x:c r="I2113" s="60" t="n">
        <x:f>'Raw_Data'!I2113</x:f>
        <x:v>585.75</x:v>
      </x:c>
      <x:c r="J2113" s="32" t="n">
        <x:f>'Raw_Data'!J2113</x:f>
        <x:v>0.296</x:v>
      </x:c>
      <x:c r="K2113" s="32" t="n">
        <x:f>'Raw_Data'!K2113</x:f>
        <x:v>0.785</x:v>
      </x:c>
      <x:c r="L2113" t="n">
        <x:f>'Raw_Data'!L2113</x:f>
        <x:v>0</x:v>
      </x:c>
      <x:c r="M2113" t="n">
        <x:f>IF('Raw_Data'!M2113="",Assumptions!$B$15,'Raw_Data'!M2113)</x:f>
        <x:v>8</x:v>
      </x:c>
      <x:c r="N2113" s="32" t="n">
        <x:f>'Raw_Data'!N2113</x:f>
        <x:v>0.082</x:v>
      </x:c>
      <x:c r="O2113" t="str">
        <x:f>IF(OR(D2113&lt;620,L2113&gt;=2,J2113&gt;0.9),"High",IF(OR(D2113&lt;700,L2113=1,J2113&gt;0.75),"Medium","Low"))</x:f>
        <x:v>Medium</x:v>
      </x:c>
      <x:c r="P2113" s="30" t="n">
        <x:f>XLOOKUP(F2113,Assumptions!$A$4:$A$6,Assumptions!$B$4:$B$6)</x:f>
        <x:v>0</x:v>
      </x:c>
      <x:c r="Q2113" s="32" t="n">
        <x:f>XLOOKUP(F2113,Assumptions!$A$4:$A$6,Assumptions!$C$4:$C$6)</x:f>
        <x:v>0.229</x:v>
      </x:c>
      <x:c r="R2113" s="32" t="n">
        <x:f>XLOOKUP(F2113,Assumptions!$A$4:$A$6,Assumptions!$D$4:$D$6)</x:f>
        <x:v>0.015</x:v>
      </x:c>
      <x:c r="S2113" s="32" t="n">
        <x:f>XLOOKUP(F2113,Assumptions!$A$4:$A$6,Assumptions!$E$4:$E$6)</x:f>
        <x:v>0.0075</x:v>
      </x:c>
      <x:c r="T2113" s="32" t="n">
        <x:f>XLOOKUP(O2113,Assumptions!$H$4:$H$6,Assumptions!$I$4:$I$6)</x:f>
        <x:v>0.012</x:v>
      </x:c>
      <x:c r="U2113" s="30" t="n">
        <x:f>XLOOKUP(F2113,Assumptions!$A$4:$A$6,Assumptions!$F$4:$F$6)</x:f>
        <x:v>60</x:v>
      </x:c>
      <x:c r="V2113" s="60" t="n">
        <x:f>I2113*12</x:f>
        <x:v>7029</x:v>
      </x:c>
      <x:c r="W2113" s="60" t="n">
        <x:f>H2113*J2113*(1-K2113)*Q2113</x:f>
        <x:v>52.348227519999995</x:v>
      </x:c>
      <x:c r="X2113" s="60" t="n">
        <x:f>V2113*R2113</x:f>
        <x:v>105.435</x:v>
      </x:c>
      <x:c r="Y2113" s="60" t="n">
        <x:f>V2113*S2113</x:f>
        <x:v>52.7175</x:v>
      </x:c>
      <x:c r="Z2113" s="60" t="n">
        <x:f>H2113*J2113*T2113</x:f>
        <x:v>12.758784</x:v>
      </x:c>
      <x:c r="AA2113" s="60" t="n">
        <x:f>P2113+W2113+X2113-Y2113-Z2113-U2113</x:f>
        <x:v>32.30694351999999</x:v>
      </x:c>
      <x:c r="AB2113" s="32" t="n">
        <x:f>IFERROR(AA2113/(P2113+W2113+X2113),0)</x:f>
        <x:v>0.20475524571142953</x:v>
      </x:c>
      <x:c r="AC2113" t="n">
        <x:f>IF(O2113="High",0,IF(I2113&gt;=1800,3,IF(I2113&gt;=900,2,1))+IF(K2113&gt;=0.9,2,IF(K2113&gt;=0.75,1,0))+IF(J2113&lt;=0.7,2,IF(J2113&lt;=0.85,1,0))+IF(M2113&gt;=8,1,0))</x:f>
        <x:v>5</x:v>
      </x:c>
      <x:c r="AD2113" t="str">
        <x:f>IF(AND(O2113&lt;&gt;"High",AC2113&gt;=Assumptions!$B$10,AA2113&gt;0),"Priority Growth",IF(AND(O2113="Low",AA2113&gt;0),"Maintain","Watch"))</x:f>
        <x:v>Watch</x:v>
      </x:c>
      <x:c r="AE2113" s="60" t="n">
        <x:f>MAX(AA2113,0)*N2113</x:f>
        <x:v>2.6491693686399995</x:v>
      </x:c>
      <x:c r="AF2113" t="str">
        <x:f>IF(AND(AA2113&gt;=Assumptions!$B$11,O2113&lt;&gt;"High",OR(N2113&gt;=Assumptions!$B$12,M2113&lt;=6)),"High","Standard")</x:f>
        <x:v>Standard</x:v>
      </x:c>
    </x:row>
    <x:row r="2114">
      <x:c r="A2114" t="str">
        <x:f>'Raw_Data'!A2114</x:f>
        <x:v>C02113</x:v>
      </x:c>
      <x:c r="B2114" t="n">
        <x:f>'Raw_Data'!B2114</x:f>
        <x:v>54</x:v>
      </x:c>
      <x:c r="C2114" s="30" t="n">
        <x:f>'Raw_Data'!C2114</x:f>
        <x:v>129625</x:v>
      </x:c>
      <x:c r="D2114" t="n">
        <x:f>'Raw_Data'!D2114</x:f>
        <x:v>639</x:v>
      </x:c>
      <x:c r="E2114" t="n">
        <x:f>'Raw_Data'!E2114</x:f>
        <x:v>36</x:v>
      </x:c>
      <x:c r="F2114" t="str">
        <x:f>PROPER(TRIM('Raw_Data'!F2114))</x:f>
        <x:v>Classic</x:v>
      </x:c>
      <x:c r="G2114" t="str">
        <x:f>PROPER(TRIM('Raw_Data'!G2114))</x:f>
        <x:v>Branch</x:v>
      </x:c>
      <x:c r="H2114" s="60" t="n">
        <x:f>'Raw_Data'!H2114</x:f>
        <x:v>9905</x:v>
      </x:c>
      <x:c r="I2114" s="60" t="n">
        <x:f>'Raw_Data'!I2114</x:f>
        <x:v>1038.16</x:v>
      </x:c>
      <x:c r="J2114" s="32" t="n">
        <x:f>'Raw_Data'!J2114</x:f>
        <x:v>0.371</x:v>
      </x:c>
      <x:c r="K2114" s="32" t="n">
        <x:f>'Raw_Data'!K2114</x:f>
        <x:v>0.694</x:v>
      </x:c>
      <x:c r="L2114" t="n">
        <x:f>'Raw_Data'!L2114</x:f>
        <x:v>0</x:v>
      </x:c>
      <x:c r="M2114" t="n">
        <x:f>IF('Raw_Data'!M2114="",Assumptions!$B$15,'Raw_Data'!M2114)</x:f>
        <x:v>7</x:v>
      </x:c>
      <x:c r="N2114" s="32" t="n">
        <x:f>'Raw_Data'!N2114</x:f>
        <x:v>0.119</x:v>
      </x:c>
      <x:c r="O2114" t="str">
        <x:f>IF(OR(D2114&lt;620,L2114&gt;=2,J2114&gt;0.9),"High",IF(OR(D2114&lt;700,L2114=1,J2114&gt;0.75),"Medium","Low"))</x:f>
        <x:v>Medium</x:v>
      </x:c>
      <x:c r="P2114" s="30" t="n">
        <x:f>XLOOKUP(F2114,Assumptions!$A$4:$A$6,Assumptions!$B$4:$B$6)</x:f>
        <x:v>0</x:v>
      </x:c>
      <x:c r="Q2114" s="32" t="n">
        <x:f>XLOOKUP(F2114,Assumptions!$A$4:$A$6,Assumptions!$C$4:$C$6)</x:f>
        <x:v>0.229</x:v>
      </x:c>
      <x:c r="R2114" s="32" t="n">
        <x:f>XLOOKUP(F2114,Assumptions!$A$4:$A$6,Assumptions!$D$4:$D$6)</x:f>
        <x:v>0.015</x:v>
      </x:c>
      <x:c r="S2114" s="32" t="n">
        <x:f>XLOOKUP(F2114,Assumptions!$A$4:$A$6,Assumptions!$E$4:$E$6)</x:f>
        <x:v>0.0075</x:v>
      </x:c>
      <x:c r="T2114" s="32" t="n">
        <x:f>XLOOKUP(O2114,Assumptions!$H$4:$H$6,Assumptions!$I$4:$I$6)</x:f>
        <x:v>0.012</x:v>
      </x:c>
      <x:c r="U2114" s="30" t="n">
        <x:f>XLOOKUP(F2114,Assumptions!$A$4:$A$6,Assumptions!$F$4:$F$6)</x:f>
        <x:v>60</x:v>
      </x:c>
      <x:c r="V2114" s="60" t="n">
        <x:f>I2114*12</x:f>
        <x:v>12457.920000000002</x:v>
      </x:c>
      <x:c r="W2114" s="60" t="n">
        <x:f>H2114*J2114*(1-K2114)*Q2114</x:f>
        <x:v>257.5047818700001</x:v>
      </x:c>
      <x:c r="X2114" s="60" t="n">
        <x:f>V2114*R2114</x:f>
        <x:v>186.86880000000002</x:v>
      </x:c>
      <x:c r="Y2114" s="60" t="n">
        <x:f>V2114*S2114</x:f>
        <x:v>93.43440000000001</x:v>
      </x:c>
      <x:c r="Z2114" s="60" t="n">
        <x:f>H2114*J2114*T2114</x:f>
        <x:v>44.09706</x:v>
      </x:c>
      <x:c r="AA2114" s="60" t="n">
        <x:f>P2114+W2114+X2114-Y2114-Z2114-U2114</x:f>
        <x:v>246.84212187000008</x:v>
      </x:c>
      <x:c r="AB2114" s="32" t="n">
        <x:f>IFERROR(AA2114/(P2114+W2114+X2114),0)</x:f>
        <x:v>0.5554833409115956</x:v>
      </x:c>
      <x:c r="AC2114" t="n">
        <x:f>IF(O2114="High",0,IF(I2114&gt;=1800,3,IF(I2114&gt;=900,2,1))+IF(K2114&gt;=0.9,2,IF(K2114&gt;=0.75,1,0))+IF(J2114&lt;=0.7,2,IF(J2114&lt;=0.85,1,0))+IF(M2114&gt;=8,1,0))</x:f>
        <x:v>4</x:v>
      </x:c>
      <x:c r="AD2114" t="str">
        <x:f>IF(AND(O2114&lt;&gt;"High",AC2114&gt;=Assumptions!$B$10,AA2114&gt;0),"Priority Growth",IF(AND(O2114="Low",AA2114&gt;0),"Maintain","Watch"))</x:f>
        <x:v>Watch</x:v>
      </x:c>
      <x:c r="AE2114" s="60" t="n">
        <x:f>MAX(AA2114,0)*N2114</x:f>
        <x:v>29.37421250253001</x:v>
      </x:c>
      <x:c r="AF2114" t="str">
        <x:f>IF(AND(AA2114&gt;=Assumptions!$B$11,O2114&lt;&gt;"High",OR(N2114&gt;=Assumptions!$B$12,M2114&lt;=6)),"High","Standard")</x:f>
        <x:v>Standard</x:v>
      </x:c>
    </x:row>
    <x:row r="2115">
      <x:c r="A2115" t="str">
        <x:f>'Raw_Data'!A2115</x:f>
        <x:v>C02114</x:v>
      </x:c>
      <x:c r="B2115" t="n">
        <x:f>'Raw_Data'!B2115</x:f>
        <x:v>68</x:v>
      </x:c>
      <x:c r="C2115" s="30" t="n">
        <x:f>'Raw_Data'!C2115</x:f>
        <x:v>73423</x:v>
      </x:c>
      <x:c r="D2115" t="n">
        <x:f>'Raw_Data'!D2115</x:f>
        <x:v>635</x:v>
      </x:c>
      <x:c r="E2115" t="n">
        <x:f>'Raw_Data'!E2115</x:f>
        <x:v>39</x:v>
      </x:c>
      <x:c r="F2115" t="str">
        <x:f>PROPER(TRIM('Raw_Data'!F2115))</x:f>
        <x:v>Classic</x:v>
      </x:c>
      <x:c r="G2115" t="str">
        <x:f>PROPER(TRIM('Raw_Data'!G2115))</x:f>
        <x:v>Digital</x:v>
      </x:c>
      <x:c r="H2115" s="60" t="n">
        <x:f>'Raw_Data'!H2115</x:f>
        <x:v>4222</x:v>
      </x:c>
      <x:c r="I2115" s="60" t="n">
        <x:f>'Raw_Data'!I2115</x:f>
        <x:v>997.55</x:v>
      </x:c>
      <x:c r="J2115" s="32" t="n">
        <x:f>'Raw_Data'!J2115</x:f>
        <x:v>0.647</x:v>
      </x:c>
      <x:c r="K2115" s="32" t="n">
        <x:f>'Raw_Data'!K2115</x:f>
        <x:v>0.566</x:v>
      </x:c>
      <x:c r="L2115" t="n">
        <x:f>'Raw_Data'!L2115</x:f>
        <x:v>1</x:v>
      </x:c>
      <x:c r="M2115" t="n">
        <x:f>IF('Raw_Data'!M2115="",Assumptions!$B$15,'Raw_Data'!M2115)</x:f>
        <x:v>7</x:v>
      </x:c>
      <x:c r="N2115" s="32" t="n">
        <x:f>'Raw_Data'!N2115</x:f>
        <x:v>0.085</x:v>
      </x:c>
      <x:c r="O2115" t="str">
        <x:f>IF(OR(D2115&lt;620,L2115&gt;=2,J2115&gt;0.9),"High",IF(OR(D2115&lt;700,L2115=1,J2115&gt;0.75),"Medium","Low"))</x:f>
        <x:v>Medium</x:v>
      </x:c>
      <x:c r="P2115" s="30" t="n">
        <x:f>XLOOKUP(F2115,Assumptions!$A$4:$A$6,Assumptions!$B$4:$B$6)</x:f>
        <x:v>0</x:v>
      </x:c>
      <x:c r="Q2115" s="32" t="n">
        <x:f>XLOOKUP(F2115,Assumptions!$A$4:$A$6,Assumptions!$C$4:$C$6)</x:f>
        <x:v>0.229</x:v>
      </x:c>
      <x:c r="R2115" s="32" t="n">
        <x:f>XLOOKUP(F2115,Assumptions!$A$4:$A$6,Assumptions!$D$4:$D$6)</x:f>
        <x:v>0.015</x:v>
      </x:c>
      <x:c r="S2115" s="32" t="n">
        <x:f>XLOOKUP(F2115,Assumptions!$A$4:$A$6,Assumptions!$E$4:$E$6)</x:f>
        <x:v>0.0075</x:v>
      </x:c>
      <x:c r="T2115" s="32" t="n">
        <x:f>XLOOKUP(O2115,Assumptions!$H$4:$H$6,Assumptions!$I$4:$I$6)</x:f>
        <x:v>0.012</x:v>
      </x:c>
      <x:c r="U2115" s="30" t="n">
        <x:f>XLOOKUP(F2115,Assumptions!$A$4:$A$6,Assumptions!$F$4:$F$6)</x:f>
        <x:v>60</x:v>
      </x:c>
      <x:c r="V2115" s="60" t="n">
        <x:f>I2115*12</x:f>
        <x:v>11970.599999999999</x:v>
      </x:c>
      <x:c r="W2115" s="60" t="n">
        <x:f>H2115*J2115*(1-K2115)*Q2115</x:f>
        <x:v>271.486176724</x:v>
      </x:c>
      <x:c r="X2115" s="60" t="n">
        <x:f>V2115*R2115</x:f>
        <x:v>179.55899999999997</x:v>
      </x:c>
      <x:c r="Y2115" s="60" t="n">
        <x:f>V2115*S2115</x:f>
        <x:v>89.77949999999998</x:v>
      </x:c>
      <x:c r="Z2115" s="60" t="n">
        <x:f>H2115*J2115*T2115</x:f>
        <x:v>32.779608</x:v>
      </x:c>
      <x:c r="AA2115" s="60" t="n">
        <x:f>P2115+W2115+X2115-Y2115-Z2115-U2115</x:f>
        <x:v>268.486068724</x:v>
      </x:c>
      <x:c r="AB2115" s="32" t="n">
        <x:f>IFERROR(AA2115/(P2115+W2115+X2115),0)</x:f>
        <x:v>0.595253164381558</x:v>
      </x:c>
      <x:c r="AC2115" t="n">
        <x:f>IF(O2115="High",0,IF(I2115&gt;=1800,3,IF(I2115&gt;=900,2,1))+IF(K2115&gt;=0.9,2,IF(K2115&gt;=0.75,1,0))+IF(J2115&lt;=0.7,2,IF(J2115&lt;=0.85,1,0))+IF(M2115&gt;=8,1,0))</x:f>
        <x:v>4</x:v>
      </x:c>
      <x:c r="AD2115" t="str">
        <x:f>IF(AND(O2115&lt;&gt;"High",AC2115&gt;=Assumptions!$B$10,AA2115&gt;0),"Priority Growth",IF(AND(O2115="Low",AA2115&gt;0),"Maintain","Watch"))</x:f>
        <x:v>Watch</x:v>
      </x:c>
      <x:c r="AE2115" s="60" t="n">
        <x:f>MAX(AA2115,0)*N2115</x:f>
        <x:v>22.821315841540002</x:v>
      </x:c>
      <x:c r="AF2115" t="str">
        <x:f>IF(AND(AA2115&gt;=Assumptions!$B$11,O2115&lt;&gt;"High",OR(N2115&gt;=Assumptions!$B$12,M2115&lt;=6)),"High","Standard")</x:f>
        <x:v>Standard</x:v>
      </x:c>
    </x:row>
    <x:row r="2116">
      <x:c r="A2116" t="str">
        <x:f>'Raw_Data'!A2116</x:f>
        <x:v>C02115</x:v>
      </x:c>
      <x:c r="B2116" t="n">
        <x:f>'Raw_Data'!B2116</x:f>
        <x:v>24</x:v>
      </x:c>
      <x:c r="C2116" s="30" t="n">
        <x:f>'Raw_Data'!C2116</x:f>
        <x:v>40073</x:v>
      </x:c>
      <x:c r="D2116" t="n">
        <x:f>'Raw_Data'!D2116</x:f>
        <x:v>604</x:v>
      </x:c>
      <x:c r="E2116" t="n">
        <x:f>'Raw_Data'!E2116</x:f>
        <x:v>37</x:v>
      </x:c>
      <x:c r="F2116" t="str">
        <x:f>PROPER(TRIM('Raw_Data'!F2116))</x:f>
        <x:v>Classic</x:v>
      </x:c>
      <x:c r="G2116" t="str">
        <x:f>PROPER(TRIM('Raw_Data'!G2116))</x:f>
        <x:v>Partner</x:v>
      </x:c>
      <x:c r="H2116" s="60" t="n">
        <x:f>'Raw_Data'!H2116</x:f>
        <x:v>3042</x:v>
      </x:c>
      <x:c r="I2116" s="60" t="n">
        <x:f>'Raw_Data'!I2116</x:f>
        <x:v>322.8</x:v>
      </x:c>
      <x:c r="J2116" s="32" t="n">
        <x:f>'Raw_Data'!J2116</x:f>
        <x:v>0.649</x:v>
      </x:c>
      <x:c r="K2116" s="32" t="n">
        <x:f>'Raw_Data'!K2116</x:f>
        <x:v>0.689</x:v>
      </x:c>
      <x:c r="L2116" t="n">
        <x:f>'Raw_Data'!L2116</x:f>
        <x:v>1</x:v>
      </x:c>
      <x:c r="M2116" t="n">
        <x:f>IF('Raw_Data'!M2116="",Assumptions!$B$15,'Raw_Data'!M2116)</x:f>
        <x:v>7</x:v>
      </x:c>
      <x:c r="N2116" s="32" t="n">
        <x:f>'Raw_Data'!N2116</x:f>
        <x:v>0.095</x:v>
      </x:c>
      <x:c r="O2116" t="str">
        <x:f>IF(OR(D2116&lt;620,L2116&gt;=2,J2116&gt;0.9),"High",IF(OR(D2116&lt;700,L2116=1,J2116&gt;0.75),"Medium","Low"))</x:f>
        <x:v>High</x:v>
      </x:c>
      <x:c r="P2116" s="30" t="n">
        <x:f>XLOOKUP(F2116,Assumptions!$A$4:$A$6,Assumptions!$B$4:$B$6)</x:f>
        <x:v>0</x:v>
      </x:c>
      <x:c r="Q2116" s="32" t="n">
        <x:f>XLOOKUP(F2116,Assumptions!$A$4:$A$6,Assumptions!$C$4:$C$6)</x:f>
        <x:v>0.229</x:v>
      </x:c>
      <x:c r="R2116" s="32" t="n">
        <x:f>XLOOKUP(F2116,Assumptions!$A$4:$A$6,Assumptions!$D$4:$D$6)</x:f>
        <x:v>0.015</x:v>
      </x:c>
      <x:c r="S2116" s="32" t="n">
        <x:f>XLOOKUP(F2116,Assumptions!$A$4:$A$6,Assumptions!$E$4:$E$6)</x:f>
        <x:v>0.0075</x:v>
      </x:c>
      <x:c r="T2116" s="32" t="n">
        <x:f>XLOOKUP(O2116,Assumptions!$H$4:$H$6,Assumptions!$I$4:$I$6)</x:f>
        <x:v>0.045</x:v>
      </x:c>
      <x:c r="U2116" s="30" t="n">
        <x:f>XLOOKUP(F2116,Assumptions!$A$4:$A$6,Assumptions!$F$4:$F$6)</x:f>
        <x:v>60</x:v>
      </x:c>
      <x:c r="V2116" s="60" t="n">
        <x:f>I2116*12</x:f>
        <x:v>3873.6000000000004</x:v>
      </x:c>
      <x:c r="W2116" s="60" t="n">
        <x:f>H2116*J2116*(1-K2116)*Q2116</x:f>
        <x:v>140.60468050200004</x:v>
      </x:c>
      <x:c r="X2116" s="60" t="n">
        <x:f>V2116*R2116</x:f>
        <x:v>58.104000000000006</x:v>
      </x:c>
      <x:c r="Y2116" s="60" t="n">
        <x:f>V2116*S2116</x:f>
        <x:v>29.052000000000003</x:v>
      </x:c>
      <x:c r="Z2116" s="60" t="n">
        <x:f>H2116*J2116*T2116</x:f>
        <x:v>88.84161</x:v>
      </x:c>
      <x:c r="AA2116" s="60" t="n">
        <x:f>P2116+W2116+X2116-Y2116-Z2116-U2116</x:f>
        <x:v>20.815070502000054</x:v>
      </x:c>
      <x:c r="AB2116" s="32" t="n">
        <x:f>IFERROR(AA2116/(P2116+W2116+X2116),0)</x:f>
        <x:v>0.10475169202178133</x:v>
      </x:c>
      <x:c r="AC2116" t="n">
        <x:f>IF(O2116="High",0,IF(I2116&gt;=1800,3,IF(I2116&gt;=900,2,1))+IF(K2116&gt;=0.9,2,IF(K2116&gt;=0.75,1,0))+IF(J2116&lt;=0.7,2,IF(J2116&lt;=0.85,1,0))+IF(M2116&gt;=8,1,0))</x:f>
        <x:v>0</x:v>
      </x:c>
      <x:c r="AD2116" t="str">
        <x:f>IF(AND(O2116&lt;&gt;"High",AC2116&gt;=Assumptions!$B$10,AA2116&gt;0),"Priority Growth",IF(AND(O2116="Low",AA2116&gt;0),"Maintain","Watch"))</x:f>
        <x:v>Watch</x:v>
      </x:c>
      <x:c r="AE2116" s="60" t="n">
        <x:f>MAX(AA2116,0)*N2116</x:f>
        <x:v>1.9774316976900053</x:v>
      </x:c>
      <x:c r="AF2116" t="str">
        <x:f>IF(AND(AA2116&gt;=Assumptions!$B$11,O2116&lt;&gt;"High",OR(N2116&gt;=Assumptions!$B$12,M2116&lt;=6)),"High","Standard")</x:f>
        <x:v>Standard</x:v>
      </x:c>
    </x:row>
    <x:row r="2117">
      <x:c r="A2117" t="str">
        <x:f>'Raw_Data'!A2117</x:f>
        <x:v>C02116</x:v>
      </x:c>
      <x:c r="B2117" t="n">
        <x:f>'Raw_Data'!B2117</x:f>
        <x:v>52</x:v>
      </x:c>
      <x:c r="C2117" s="30" t="n">
        <x:f>'Raw_Data'!C2117</x:f>
        <x:v>112890</x:v>
      </x:c>
      <x:c r="D2117" t="n">
        <x:f>'Raw_Data'!D2117</x:f>
        <x:v>629</x:v>
      </x:c>
      <x:c r="E2117" t="n">
        <x:f>'Raw_Data'!E2117</x:f>
        <x:v>29</x:v>
      </x:c>
      <x:c r="F2117" t="str">
        <x:f>PROPER(TRIM('Raw_Data'!F2117))</x:f>
        <x:v>Gold</x:v>
      </x:c>
      <x:c r="G2117" t="str">
        <x:f>PROPER(TRIM('Raw_Data'!G2117))</x:f>
        <x:v>Branch</x:v>
      </x:c>
      <x:c r="H2117" s="60" t="n">
        <x:f>'Raw_Data'!H2117</x:f>
        <x:v>12372</x:v>
      </x:c>
      <x:c r="I2117" s="60" t="n">
        <x:f>'Raw_Data'!I2117</x:f>
        <x:v>1988.04</x:v>
      </x:c>
      <x:c r="J2117" s="32" t="n">
        <x:f>'Raw_Data'!J2117</x:f>
        <x:v>0.584</x:v>
      </x:c>
      <x:c r="K2117" s="32" t="n">
        <x:f>'Raw_Data'!K2117</x:f>
        <x:v>0.599</x:v>
      </x:c>
      <x:c r="L2117" t="n">
        <x:f>'Raw_Data'!L2117</x:f>
        <x:v>0</x:v>
      </x:c>
      <x:c r="M2117" t="n">
        <x:f>IF('Raw_Data'!M2117="",Assumptions!$B$15,'Raw_Data'!M2117)</x:f>
        <x:v>6</x:v>
      </x:c>
      <x:c r="N2117" s="32" t="n">
        <x:f>'Raw_Data'!N2117</x:f>
        <x:v>0.173</x:v>
      </x:c>
      <x:c r="O2117" t="str">
        <x:f>IF(OR(D2117&lt;620,L2117&gt;=2,J2117&gt;0.9),"High",IF(OR(D2117&lt;700,L2117=1,J2117&gt;0.75),"Medium","Low"))</x:f>
        <x:v>Medium</x:v>
      </x:c>
      <x:c r="P2117" s="30" t="n">
        <x:f>XLOOKUP(F2117,Assumptions!$A$4:$A$6,Assumptions!$B$4:$B$6)</x:f>
        <x:v>95</x:v>
      </x:c>
      <x:c r="Q2117" s="32" t="n">
        <x:f>XLOOKUP(F2117,Assumptions!$A$4:$A$6,Assumptions!$C$4:$C$6)</x:f>
        <x:v>0.219</x:v>
      </x:c>
      <x:c r="R2117" s="32" t="n">
        <x:f>XLOOKUP(F2117,Assumptions!$A$4:$A$6,Assumptions!$D$4:$D$6)</x:f>
        <x:v>0.016</x:v>
      </x:c>
      <x:c r="S2117" s="32" t="n">
        <x:f>XLOOKUP(F2117,Assumptions!$A$4:$A$6,Assumptions!$E$4:$E$6)</x:f>
        <x:v>0.01</x:v>
      </x:c>
      <x:c r="T2117" s="32" t="n">
        <x:f>XLOOKUP(O2117,Assumptions!$H$4:$H$6,Assumptions!$I$4:$I$6)</x:f>
        <x:v>0.012</x:v>
      </x:c>
      <x:c r="U2117" s="30" t="n">
        <x:f>XLOOKUP(F2117,Assumptions!$A$4:$A$6,Assumptions!$F$4:$F$6)</x:f>
        <x:v>90</x:v>
      </x:c>
      <x:c r="V2117" s="60" t="n">
        <x:f>I2117*12</x:f>
        <x:v>23856.48</x:v>
      </x:c>
      <x:c r="W2117" s="60" t="n">
        <x:f>H2117*J2117*(1-K2117)*Q2117</x:f>
        <x:v>634.5140541119999</x:v>
      </x:c>
      <x:c r="X2117" s="60" t="n">
        <x:f>V2117*R2117</x:f>
        <x:v>381.70368</x:v>
      </x:c>
      <x:c r="Y2117" s="60" t="n">
        <x:f>V2117*S2117</x:f>
        <x:v>238.5648</x:v>
      </x:c>
      <x:c r="Z2117" s="60" t="n">
        <x:f>H2117*J2117*T2117</x:f>
        <x:v>86.70297599999999</x:v>
      </x:c>
      <x:c r="AA2117" s="60" t="n">
        <x:f>P2117+W2117+X2117-Y2117-Z2117-U2117</x:f>
        <x:v>695.949958112</x:v>
      </x:c>
      <x:c r="AB2117" s="32" t="n">
        <x:f>IFERROR(AA2117/(P2117+W2117+X2117),0)</x:f>
        <x:v>0.6262948626068768</x:v>
      </x:c>
      <x:c r="AC2117" t="n">
        <x:f>IF(O2117="High",0,IF(I2117&gt;=1800,3,IF(I2117&gt;=900,2,1))+IF(K2117&gt;=0.9,2,IF(K2117&gt;=0.75,1,0))+IF(J2117&lt;=0.7,2,IF(J2117&lt;=0.85,1,0))+IF(M2117&gt;=8,1,0))</x:f>
        <x:v>5</x:v>
      </x:c>
      <x:c r="AD2117" t="str">
        <x:f>IF(AND(O2117&lt;&gt;"High",AC2117&gt;=Assumptions!$B$10,AA2117&gt;0),"Priority Growth",IF(AND(O2117="Low",AA2117&gt;0),"Maintain","Watch"))</x:f>
        <x:v>Watch</x:v>
      </x:c>
      <x:c r="AE2117" s="60" t="n">
        <x:f>MAX(AA2117,0)*N2117</x:f>
        <x:v>120.39934275337599</x:v>
      </x:c>
      <x:c r="AF2117" t="str">
        <x:f>IF(AND(AA2117&gt;=Assumptions!$B$11,O2117&lt;&gt;"High",OR(N2117&gt;=Assumptions!$B$12,M2117&lt;=6)),"High","Standard")</x:f>
        <x:v>High</x:v>
      </x:c>
    </x:row>
    <x:row r="2118">
      <x:c r="A2118" t="str">
        <x:f>'Raw_Data'!A2118</x:f>
        <x:v>C02117</x:v>
      </x:c>
      <x:c r="B2118" t="n">
        <x:f>'Raw_Data'!B2118</x:f>
        <x:v>46</x:v>
      </x:c>
      <x:c r="C2118" s="30" t="n">
        <x:f>'Raw_Data'!C2118</x:f>
        <x:v>44402</x:v>
      </x:c>
      <x:c r="D2118" t="n">
        <x:f>'Raw_Data'!D2118</x:f>
        <x:v>659</x:v>
      </x:c>
      <x:c r="E2118" t="n">
        <x:f>'Raw_Data'!E2118</x:f>
        <x:v>62</x:v>
      </x:c>
      <x:c r="F2118" t="str">
        <x:f>PROPER(TRIM('Raw_Data'!F2118))</x:f>
        <x:v>Classic</x:v>
      </x:c>
      <x:c r="G2118" t="str">
        <x:f>PROPER(TRIM('Raw_Data'!G2118))</x:f>
        <x:v>Partner</x:v>
      </x:c>
      <x:c r="H2118" s="60" t="n">
        <x:f>'Raw_Data'!H2118</x:f>
        <x:v>3212</x:v>
      </x:c>
      <x:c r="I2118" s="60" t="n">
        <x:f>'Raw_Data'!I2118</x:f>
        <x:v>643.81</x:v>
      </x:c>
      <x:c r="J2118" s="32" t="n">
        <x:f>'Raw_Data'!J2118</x:f>
        <x:v>0.293</x:v>
      </x:c>
      <x:c r="K2118" s="32" t="n">
        <x:f>'Raw_Data'!K2118</x:f>
        <x:v>0.706</x:v>
      </x:c>
      <x:c r="L2118" t="n">
        <x:f>'Raw_Data'!L2118</x:f>
        <x:v>0</x:v>
      </x:c>
      <x:c r="M2118" t="n">
        <x:f>IF('Raw_Data'!M2118="",Assumptions!$B$15,'Raw_Data'!M2118)</x:f>
        <x:v>8</x:v>
      </x:c>
      <x:c r="N2118" s="32" t="n">
        <x:f>'Raw_Data'!N2118</x:f>
        <x:v>0.033</x:v>
      </x:c>
      <x:c r="O2118" t="str">
        <x:f>IF(OR(D2118&lt;620,L2118&gt;=2,J2118&gt;0.9),"High",IF(OR(D2118&lt;700,L2118=1,J2118&gt;0.75),"Medium","Low"))</x:f>
        <x:v>Medium</x:v>
      </x:c>
      <x:c r="P2118" s="30" t="n">
        <x:f>XLOOKUP(F2118,Assumptions!$A$4:$A$6,Assumptions!$B$4:$B$6)</x:f>
        <x:v>0</x:v>
      </x:c>
      <x:c r="Q2118" s="32" t="n">
        <x:f>XLOOKUP(F2118,Assumptions!$A$4:$A$6,Assumptions!$C$4:$C$6)</x:f>
        <x:v>0.229</x:v>
      </x:c>
      <x:c r="R2118" s="32" t="n">
        <x:f>XLOOKUP(F2118,Assumptions!$A$4:$A$6,Assumptions!$D$4:$D$6)</x:f>
        <x:v>0.015</x:v>
      </x:c>
      <x:c r="S2118" s="32" t="n">
        <x:f>XLOOKUP(F2118,Assumptions!$A$4:$A$6,Assumptions!$E$4:$E$6)</x:f>
        <x:v>0.0075</x:v>
      </x:c>
      <x:c r="T2118" s="32" t="n">
        <x:f>XLOOKUP(O2118,Assumptions!$H$4:$H$6,Assumptions!$I$4:$I$6)</x:f>
        <x:v>0.012</x:v>
      </x:c>
      <x:c r="U2118" s="30" t="n">
        <x:f>XLOOKUP(F2118,Assumptions!$A$4:$A$6,Assumptions!$F$4:$F$6)</x:f>
        <x:v>60</x:v>
      </x:c>
      <x:c r="V2118" s="60" t="n">
        <x:f>I2118*12</x:f>
        <x:v>7725.719999999999</x:v>
      </x:c>
      <x:c r="W2118" s="60" t="n">
        <x:f>H2118*J2118*(1-K2118)*Q2118</x:f>
        <x:v>63.361575816000006</x:v>
      </x:c>
      <x:c r="X2118" s="60" t="n">
        <x:f>V2118*R2118</x:f>
        <x:v>115.88579999999999</x:v>
      </x:c>
      <x:c r="Y2118" s="60" t="n">
        <x:f>V2118*S2118</x:f>
        <x:v>57.942899999999995</x:v>
      </x:c>
      <x:c r="Z2118" s="60" t="n">
        <x:f>H2118*J2118*T2118</x:f>
        <x:v>11.293392</x:v>
      </x:c>
      <x:c r="AA2118" s="60" t="n">
        <x:f>P2118+W2118+X2118-Y2118-Z2118-U2118</x:f>
        <x:v>50.011083815999996</x:v>
      </x:c>
      <x:c r="AB2118" s="32" t="n">
        <x:f>IFERROR(AA2118/(P2118+W2118+X2118),0)</x:f>
        <x:v>0.2790059468839147</x:v>
      </x:c>
      <x:c r="AC2118" t="n">
        <x:f>IF(O2118="High",0,IF(I2118&gt;=1800,3,IF(I2118&gt;=900,2,1))+IF(K2118&gt;=0.9,2,IF(K2118&gt;=0.75,1,0))+IF(J2118&lt;=0.7,2,IF(J2118&lt;=0.85,1,0))+IF(M2118&gt;=8,1,0))</x:f>
        <x:v>4</x:v>
      </x:c>
      <x:c r="AD2118" t="str">
        <x:f>IF(AND(O2118&lt;&gt;"High",AC2118&gt;=Assumptions!$B$10,AA2118&gt;0),"Priority Growth",IF(AND(O2118="Low",AA2118&gt;0),"Maintain","Watch"))</x:f>
        <x:v>Watch</x:v>
      </x:c>
      <x:c r="AE2118" s="60" t="n">
        <x:f>MAX(AA2118,0)*N2118</x:f>
        <x:v>1.650365765928</x:v>
      </x:c>
      <x:c r="AF2118" t="str">
        <x:f>IF(AND(AA2118&gt;=Assumptions!$B$11,O2118&lt;&gt;"High",OR(N2118&gt;=Assumptions!$B$12,M2118&lt;=6)),"High","Standard")</x:f>
        <x:v>Standard</x:v>
      </x:c>
    </x:row>
    <x:row r="2119">
      <x:c r="A2119" t="str">
        <x:f>'Raw_Data'!A2119</x:f>
        <x:v>C02118</x:v>
      </x:c>
      <x:c r="B2119" t="n">
        <x:f>'Raw_Data'!B2119</x:f>
        <x:v>25</x:v>
      </x:c>
      <x:c r="C2119" s="30" t="n">
        <x:f>'Raw_Data'!C2119</x:f>
        <x:v>37380</x:v>
      </x:c>
      <x:c r="D2119" t="n">
        <x:f>'Raw_Data'!D2119</x:f>
        <x:v>643</x:v>
      </x:c>
      <x:c r="E2119" t="n">
        <x:f>'Raw_Data'!E2119</x:f>
        <x:v>38</x:v>
      </x:c>
      <x:c r="F2119" t="str">
        <x:f>PROPER(TRIM('Raw_Data'!F2119))</x:f>
        <x:v>Classic</x:v>
      </x:c>
      <x:c r="G2119" t="str">
        <x:f>PROPER(TRIM('Raw_Data'!G2119))</x:f>
        <x:v>Partner</x:v>
      </x:c>
      <x:c r="H2119" s="60" t="n">
        <x:f>'Raw_Data'!H2119</x:f>
        <x:v>3479</x:v>
      </x:c>
      <x:c r="I2119" s="60" t="n">
        <x:f>'Raw_Data'!I2119</x:f>
        <x:v>150</x:v>
      </x:c>
      <x:c r="J2119" s="32" t="n">
        <x:f>'Raw_Data'!J2119</x:f>
        <x:v>0.367</x:v>
      </x:c>
      <x:c r="K2119" s="32" t="n">
        <x:f>'Raw_Data'!K2119</x:f>
        <x:v>0.669</x:v>
      </x:c>
      <x:c r="L2119" t="n">
        <x:f>'Raw_Data'!L2119</x:f>
        <x:v>0</x:v>
      </x:c>
      <x:c r="M2119" t="n">
        <x:f>IF('Raw_Data'!M2119="",Assumptions!$B$15,'Raw_Data'!M2119)</x:f>
        <x:v>6</x:v>
      </x:c>
      <x:c r="N2119" s="32" t="n">
        <x:f>'Raw_Data'!N2119</x:f>
        <x:v>0.191</x:v>
      </x:c>
      <x:c r="O2119" t="str">
        <x:f>IF(OR(D2119&lt;620,L2119&gt;=2,J2119&gt;0.9),"High",IF(OR(D2119&lt;700,L2119=1,J2119&gt;0.75),"Medium","Low"))</x:f>
        <x:v>Medium</x:v>
      </x:c>
      <x:c r="P2119" s="30" t="n">
        <x:f>XLOOKUP(F2119,Assumptions!$A$4:$A$6,Assumptions!$B$4:$B$6)</x:f>
        <x:v>0</x:v>
      </x:c>
      <x:c r="Q2119" s="32" t="n">
        <x:f>XLOOKUP(F2119,Assumptions!$A$4:$A$6,Assumptions!$C$4:$C$6)</x:f>
        <x:v>0.229</x:v>
      </x:c>
      <x:c r="R2119" s="32" t="n">
        <x:f>XLOOKUP(F2119,Assumptions!$A$4:$A$6,Assumptions!$D$4:$D$6)</x:f>
        <x:v>0.015</x:v>
      </x:c>
      <x:c r="S2119" s="32" t="n">
        <x:f>XLOOKUP(F2119,Assumptions!$A$4:$A$6,Assumptions!$E$4:$E$6)</x:f>
        <x:v>0.0075</x:v>
      </x:c>
      <x:c r="T2119" s="32" t="n">
        <x:f>XLOOKUP(O2119,Assumptions!$H$4:$H$6,Assumptions!$I$4:$I$6)</x:f>
        <x:v>0.012</x:v>
      </x:c>
      <x:c r="U2119" s="30" t="n">
        <x:f>XLOOKUP(F2119,Assumptions!$A$4:$A$6,Assumptions!$F$4:$F$6)</x:f>
        <x:v>60</x:v>
      </x:c>
      <x:c r="V2119" s="60" t="n">
        <x:f>I2119*12</x:f>
        <x:v>1800</x:v>
      </x:c>
      <x:c r="W2119" s="60" t="n">
        <x:f>H2119*J2119*(1-K2119)*Q2119</x:f>
        <x:v>96.77963260699998</x:v>
      </x:c>
      <x:c r="X2119" s="60" t="n">
        <x:f>V2119*R2119</x:f>
        <x:v>27</x:v>
      </x:c>
      <x:c r="Y2119" s="60" t="n">
        <x:f>V2119*S2119</x:f>
        <x:v>13.5</x:v>
      </x:c>
      <x:c r="Z2119" s="60" t="n">
        <x:f>H2119*J2119*T2119</x:f>
        <x:v>15.321515999999999</x:v>
      </x:c>
      <x:c r="AA2119" s="60" t="n">
        <x:f>P2119+W2119+X2119-Y2119-Z2119-U2119</x:f>
        <x:v>34.95811660699998</x:v>
      </x:c>
      <x:c r="AB2119" s="32" t="n">
        <x:f>IFERROR(AA2119/(P2119+W2119+X2119),0)</x:f>
        <x:v>0.2824222036430817</x:v>
      </x:c>
      <x:c r="AC2119" t="n">
        <x:f>IF(O2119="High",0,IF(I2119&gt;=1800,3,IF(I2119&gt;=900,2,1))+IF(K2119&gt;=0.9,2,IF(K2119&gt;=0.75,1,0))+IF(J2119&lt;=0.7,2,IF(J2119&lt;=0.85,1,0))+IF(M2119&gt;=8,1,0))</x:f>
        <x:v>3</x:v>
      </x:c>
      <x:c r="AD2119" t="str">
        <x:f>IF(AND(O2119&lt;&gt;"High",AC2119&gt;=Assumptions!$B$10,AA2119&gt;0),"Priority Growth",IF(AND(O2119="Low",AA2119&gt;0),"Maintain","Watch"))</x:f>
        <x:v>Watch</x:v>
      </x:c>
      <x:c r="AE2119" s="60" t="n">
        <x:f>MAX(AA2119,0)*N2119</x:f>
        <x:v>6.677000271936996</x:v>
      </x:c>
      <x:c r="AF2119" t="str">
        <x:f>IF(AND(AA2119&gt;=Assumptions!$B$11,O2119&lt;&gt;"High",OR(N2119&gt;=Assumptions!$B$12,M2119&lt;=6)),"High","Standard")</x:f>
        <x:v>Standard</x:v>
      </x:c>
    </x:row>
    <x:row r="2120">
      <x:c r="A2120" t="str">
        <x:f>'Raw_Data'!A2120</x:f>
        <x:v>C02119</x:v>
      </x:c>
      <x:c r="B2120" t="n">
        <x:f>'Raw_Data'!B2120</x:f>
        <x:v>70</x:v>
      </x:c>
      <x:c r="C2120" s="30" t="n">
        <x:f>'Raw_Data'!C2120</x:f>
        <x:v>63683</x:v>
      </x:c>
      <x:c r="D2120" t="n">
        <x:f>'Raw_Data'!D2120</x:f>
        <x:v>701</x:v>
      </x:c>
      <x:c r="E2120" t="n">
        <x:f>'Raw_Data'!E2120</x:f>
        <x:v>28</x:v>
      </x:c>
      <x:c r="F2120" t="str">
        <x:f>PROPER(TRIM('Raw_Data'!F2120))</x:f>
        <x:v>Gold</x:v>
      </x:c>
      <x:c r="G2120" t="str">
        <x:f>PROPER(TRIM('Raw_Data'!G2120))</x:f>
        <x:v>Digital</x:v>
      </x:c>
      <x:c r="H2120" s="60" t="n">
        <x:f>'Raw_Data'!H2120</x:f>
        <x:v>9192</x:v>
      </x:c>
      <x:c r="I2120" s="60" t="n">
        <x:f>'Raw_Data'!I2120</x:f>
        <x:v>1358.79</x:v>
      </x:c>
      <x:c r="J2120" s="32" t="n">
        <x:f>'Raw_Data'!J2120</x:f>
        <x:v>0.578</x:v>
      </x:c>
      <x:c r="K2120" s="32" t="n">
        <x:f>'Raw_Data'!K2120</x:f>
        <x:v>0.669</x:v>
      </x:c>
      <x:c r="L2120" t="n">
        <x:f>'Raw_Data'!L2120</x:f>
        <x:v>0</x:v>
      </x:c>
      <x:c r="M2120" t="n">
        <x:f>IF('Raw_Data'!M2120="",Assumptions!$B$15,'Raw_Data'!M2120)</x:f>
        <x:v>3</x:v>
      </x:c>
      <x:c r="N2120" s="32" t="n">
        <x:f>'Raw_Data'!N2120</x:f>
        <x:v>0.312</x:v>
      </x:c>
      <x:c r="O2120" t="str">
        <x:f>IF(OR(D2120&lt;620,L2120&gt;=2,J2120&gt;0.9),"High",IF(OR(D2120&lt;700,L2120=1,J2120&gt;0.75),"Medium","Low"))</x:f>
        <x:v>Low</x:v>
      </x:c>
      <x:c r="P2120" s="30" t="n">
        <x:f>XLOOKUP(F2120,Assumptions!$A$4:$A$6,Assumptions!$B$4:$B$6)</x:f>
        <x:v>95</x:v>
      </x:c>
      <x:c r="Q2120" s="32" t="n">
        <x:f>XLOOKUP(F2120,Assumptions!$A$4:$A$6,Assumptions!$C$4:$C$6)</x:f>
        <x:v>0.219</x:v>
      </x:c>
      <x:c r="R2120" s="32" t="n">
        <x:f>XLOOKUP(F2120,Assumptions!$A$4:$A$6,Assumptions!$D$4:$D$6)</x:f>
        <x:v>0.016</x:v>
      </x:c>
      <x:c r="S2120" s="32" t="n">
        <x:f>XLOOKUP(F2120,Assumptions!$A$4:$A$6,Assumptions!$E$4:$E$6)</x:f>
        <x:v>0.01</x:v>
      </x:c>
      <x:c r="T2120" s="32" t="n">
        <x:f>XLOOKUP(O2120,Assumptions!$H$4:$H$6,Assumptions!$I$4:$I$6)</x:f>
        <x:v>0.0035</x:v>
      </x:c>
      <x:c r="U2120" s="30" t="n">
        <x:f>XLOOKUP(F2120,Assumptions!$A$4:$A$6,Assumptions!$F$4:$F$6)</x:f>
        <x:v>90</x:v>
      </x:c>
      <x:c r="V2120" s="60" t="n">
        <x:f>I2120*12</x:f>
        <x:v>16305.48</x:v>
      </x:c>
      <x:c r="W2120" s="60" t="n">
        <x:f>H2120*J2120*(1-K2120)*Q2120</x:f>
        <x:v>385.13231726399994</x:v>
      </x:c>
      <x:c r="X2120" s="60" t="n">
        <x:f>V2120*R2120</x:f>
        <x:v>260.88768</x:v>
      </x:c>
      <x:c r="Y2120" s="60" t="n">
        <x:f>V2120*S2120</x:f>
        <x:v>163.0548</x:v>
      </x:c>
      <x:c r="Z2120" s="60" t="n">
        <x:f>H2120*J2120*T2120</x:f>
        <x:v>18.595416</x:v>
      </x:c>
      <x:c r="AA2120" s="60" t="n">
        <x:f>P2120+W2120+X2120-Y2120-Z2120-U2120</x:f>
        <x:v>469.3697812639999</x:v>
      </x:c>
      <x:c r="AB2120" s="32" t="n">
        <x:f>IFERROR(AA2120/(P2120+W2120+X2120),0)</x:f>
        <x:v>0.6334104113208967</x:v>
      </x:c>
      <x:c r="AC2120" t="n">
        <x:f>IF(O2120="High",0,IF(I2120&gt;=1800,3,IF(I2120&gt;=900,2,1))+IF(K2120&gt;=0.9,2,IF(K2120&gt;=0.75,1,0))+IF(J2120&lt;=0.7,2,IF(J2120&lt;=0.85,1,0))+IF(M2120&gt;=8,1,0))</x:f>
        <x:v>4</x:v>
      </x:c>
      <x:c r="AD2120" t="str">
        <x:f>IF(AND(O2120&lt;&gt;"High",AC2120&gt;=Assumptions!$B$10,AA2120&gt;0),"Priority Growth",IF(AND(O2120="Low",AA2120&gt;0),"Maintain","Watch"))</x:f>
        <x:v>Maintain</x:v>
      </x:c>
      <x:c r="AE2120" s="60" t="n">
        <x:f>MAX(AA2120,0)*N2120</x:f>
        <x:v>146.44337175436797</x:v>
      </x:c>
      <x:c r="AF2120" t="str">
        <x:f>IF(AND(AA2120&gt;=Assumptions!$B$11,O2120&lt;&gt;"High",OR(N2120&gt;=Assumptions!$B$12,M2120&lt;=6)),"High","Standard")</x:f>
        <x:v>High</x:v>
      </x:c>
    </x:row>
    <x:row r="2121">
      <x:c r="A2121" t="str">
        <x:f>'Raw_Data'!A2121</x:f>
        <x:v>C02120</x:v>
      </x:c>
      <x:c r="B2121" t="n">
        <x:f>'Raw_Data'!B2121</x:f>
        <x:v>41</x:v>
      </x:c>
      <x:c r="C2121" s="30" t="n">
        <x:f>'Raw_Data'!C2121</x:f>
        <x:v>49609</x:v>
      </x:c>
      <x:c r="D2121" t="n">
        <x:f>'Raw_Data'!D2121</x:f>
        <x:v>730</x:v>
      </x:c>
      <x:c r="E2121" t="n">
        <x:f>'Raw_Data'!E2121</x:f>
        <x:v>17</x:v>
      </x:c>
      <x:c r="F2121" t="str">
        <x:f>PROPER(TRIM('Raw_Data'!F2121))</x:f>
        <x:v>Gold</x:v>
      </x:c>
      <x:c r="G2121" t="str">
        <x:f>PROPER(TRIM('Raw_Data'!G2121))</x:f>
        <x:v>Partner</x:v>
      </x:c>
      <x:c r="H2121" s="60" t="n">
        <x:f>'Raw_Data'!H2121</x:f>
        <x:v>9020</x:v>
      </x:c>
      <x:c r="I2121" s="60" t="n">
        <x:f>'Raw_Data'!I2121</x:f>
        <x:v>612.62</x:v>
      </x:c>
      <x:c r="J2121" s="32" t="n">
        <x:f>'Raw_Data'!J2121</x:f>
        <x:v>0.182</x:v>
      </x:c>
      <x:c r="K2121" s="32" t="n">
        <x:f>'Raw_Data'!K2121</x:f>
        <x:v>0.804</x:v>
      </x:c>
      <x:c r="L2121" t="n">
        <x:f>'Raw_Data'!L2121</x:f>
        <x:v>0</x:v>
      </x:c>
      <x:c r="M2121" t="n">
        <x:f>IF('Raw_Data'!M2121="",Assumptions!$B$15,'Raw_Data'!M2121)</x:f>
        <x:v>5</x:v>
      </x:c>
      <x:c r="N2121" s="32" t="n">
        <x:f>'Raw_Data'!N2121</x:f>
        <x:v>0.341</x:v>
      </x:c>
      <x:c r="O2121" t="str">
        <x:f>IF(OR(D2121&lt;620,L2121&gt;=2,J2121&gt;0.9),"High",IF(OR(D2121&lt;700,L2121=1,J2121&gt;0.75),"Medium","Low"))</x:f>
        <x:v>Low</x:v>
      </x:c>
      <x:c r="P2121" s="30" t="n">
        <x:f>XLOOKUP(F2121,Assumptions!$A$4:$A$6,Assumptions!$B$4:$B$6)</x:f>
        <x:v>95</x:v>
      </x:c>
      <x:c r="Q2121" s="32" t="n">
        <x:f>XLOOKUP(F2121,Assumptions!$A$4:$A$6,Assumptions!$C$4:$C$6)</x:f>
        <x:v>0.219</x:v>
      </x:c>
      <x:c r="R2121" s="32" t="n">
        <x:f>XLOOKUP(F2121,Assumptions!$A$4:$A$6,Assumptions!$D$4:$D$6)</x:f>
        <x:v>0.016</x:v>
      </x:c>
      <x:c r="S2121" s="32" t="n">
        <x:f>XLOOKUP(F2121,Assumptions!$A$4:$A$6,Assumptions!$E$4:$E$6)</x:f>
        <x:v>0.01</x:v>
      </x:c>
      <x:c r="T2121" s="32" t="n">
        <x:f>XLOOKUP(O2121,Assumptions!$H$4:$H$6,Assumptions!$I$4:$I$6)</x:f>
        <x:v>0.0035</x:v>
      </x:c>
      <x:c r="U2121" s="30" t="n">
        <x:f>XLOOKUP(F2121,Assumptions!$A$4:$A$6,Assumptions!$F$4:$F$6)</x:f>
        <x:v>90</x:v>
      </x:c>
      <x:c r="V2121" s="60" t="n">
        <x:f>I2121*12</x:f>
        <x:v>7351.4400000000005</x:v>
      </x:c>
      <x:c r="W2121" s="60" t="n">
        <x:f>H2121*J2121*(1-K2121)*Q2121</x:f>
        <x:v>70.46575535999997</x:v>
      </x:c>
      <x:c r="X2121" s="60" t="n">
        <x:f>V2121*R2121</x:f>
        <x:v>117.62304000000002</x:v>
      </x:c>
      <x:c r="Y2121" s="60" t="n">
        <x:f>V2121*S2121</x:f>
        <x:v>73.51440000000001</x:v>
      </x:c>
      <x:c r="Z2121" s="60" t="n">
        <x:f>H2121*J2121*T2121</x:f>
        <x:v>5.74574</x:v>
      </x:c>
      <x:c r="AA2121" s="60" t="n">
        <x:f>P2121+W2121+X2121-Y2121-Z2121-U2121</x:f>
        <x:v>113.82865535999997</x:v>
      </x:c>
      <x:c r="AB2121" s="32" t="n">
        <x:f>IFERROR(AA2121/(P2121+W2121+X2121),0)</x:f>
        <x:v>0.402095233812577</x:v>
      </x:c>
      <x:c r="AC2121" t="n">
        <x:f>IF(O2121="High",0,IF(I2121&gt;=1800,3,IF(I2121&gt;=900,2,1))+IF(K2121&gt;=0.9,2,IF(K2121&gt;=0.75,1,0))+IF(J2121&lt;=0.7,2,IF(J2121&lt;=0.85,1,0))+IF(M2121&gt;=8,1,0))</x:f>
        <x:v>4</x:v>
      </x:c>
      <x:c r="AD2121" t="str">
        <x:f>IF(AND(O2121&lt;&gt;"High",AC2121&gt;=Assumptions!$B$10,AA2121&gt;0),"Priority Growth",IF(AND(O2121="Low",AA2121&gt;0),"Maintain","Watch"))</x:f>
        <x:v>Maintain</x:v>
      </x:c>
      <x:c r="AE2121" s="60" t="n">
        <x:f>MAX(AA2121,0)*N2121</x:f>
        <x:v>38.815571477759995</x:v>
      </x:c>
      <x:c r="AF2121" t="str">
        <x:f>IF(AND(AA2121&gt;=Assumptions!$B$11,O2121&lt;&gt;"High",OR(N2121&gt;=Assumptions!$B$12,M2121&lt;=6)),"High","Standard")</x:f>
        <x:v>Standard</x:v>
      </x:c>
    </x:row>
    <x:row r="2122">
      <x:c r="A2122" t="str">
        <x:f>'Raw_Data'!A2122</x:f>
        <x:v>C02121</x:v>
      </x:c>
      <x:c r="B2122" t="n">
        <x:f>'Raw_Data'!B2122</x:f>
        <x:v>51</x:v>
      </x:c>
      <x:c r="C2122" s="30" t="n">
        <x:f>'Raw_Data'!C2122</x:f>
        <x:v>56028</x:v>
      </x:c>
      <x:c r="D2122" t="n">
        <x:f>'Raw_Data'!D2122</x:f>
        <x:v>700</x:v>
      </x:c>
      <x:c r="E2122" t="n">
        <x:f>'Raw_Data'!E2122</x:f>
        <x:v>11</x:v>
      </x:c>
      <x:c r="F2122" t="str">
        <x:f>PROPER(TRIM('Raw_Data'!F2122))</x:f>
        <x:v>Gold</x:v>
      </x:c>
      <x:c r="G2122" t="str">
        <x:f>PROPER(TRIM('Raw_Data'!G2122))</x:f>
        <x:v>Branch</x:v>
      </x:c>
      <x:c r="H2122" s="60" t="n">
        <x:f>'Raw_Data'!H2122</x:f>
        <x:v>6993</x:v>
      </x:c>
      <x:c r="I2122" s="60" t="n">
        <x:f>'Raw_Data'!I2122</x:f>
        <x:v>941.52</x:v>
      </x:c>
      <x:c r="J2122" s="32" t="n">
        <x:f>'Raw_Data'!J2122</x:f>
        <x:v>0.347</x:v>
      </x:c>
      <x:c r="K2122" s="32" t="n">
        <x:f>'Raw_Data'!K2122</x:f>
        <x:v>0.792</x:v>
      </x:c>
      <x:c r="L2122" t="n">
        <x:f>'Raw_Data'!L2122</x:f>
        <x:v>0</x:v>
      </x:c>
      <x:c r="M2122" t="n">
        <x:f>IF('Raw_Data'!M2122="",Assumptions!$B$15,'Raw_Data'!M2122)</x:f>
        <x:v>9</x:v>
      </x:c>
      <x:c r="N2122" s="32" t="n">
        <x:f>'Raw_Data'!N2122</x:f>
        <x:v>0.02</x:v>
      </x:c>
      <x:c r="O2122" t="str">
        <x:f>IF(OR(D2122&lt;620,L2122&gt;=2,J2122&gt;0.9),"High",IF(OR(D2122&lt;700,L2122=1,J2122&gt;0.75),"Medium","Low"))</x:f>
        <x:v>Low</x:v>
      </x:c>
      <x:c r="P2122" s="30" t="n">
        <x:f>XLOOKUP(F2122,Assumptions!$A$4:$A$6,Assumptions!$B$4:$B$6)</x:f>
        <x:v>95</x:v>
      </x:c>
      <x:c r="Q2122" s="32" t="n">
        <x:f>XLOOKUP(F2122,Assumptions!$A$4:$A$6,Assumptions!$C$4:$C$6)</x:f>
        <x:v>0.219</x:v>
      </x:c>
      <x:c r="R2122" s="32" t="n">
        <x:f>XLOOKUP(F2122,Assumptions!$A$4:$A$6,Assumptions!$D$4:$D$6)</x:f>
        <x:v>0.016</x:v>
      </x:c>
      <x:c r="S2122" s="32" t="n">
        <x:f>XLOOKUP(F2122,Assumptions!$A$4:$A$6,Assumptions!$E$4:$E$6)</x:f>
        <x:v>0.01</x:v>
      </x:c>
      <x:c r="T2122" s="32" t="n">
        <x:f>XLOOKUP(O2122,Assumptions!$H$4:$H$6,Assumptions!$I$4:$I$6)</x:f>
        <x:v>0.0035</x:v>
      </x:c>
      <x:c r="U2122" s="30" t="n">
        <x:f>XLOOKUP(F2122,Assumptions!$A$4:$A$6,Assumptions!$F$4:$F$6)</x:f>
        <x:v>90</x:v>
      </x:c>
      <x:c r="V2122" s="60" t="n">
        <x:f>I2122*12</x:f>
        <x:v>11298.24</x:v>
      </x:c>
      <x:c r="W2122" s="60" t="n">
        <x:f>H2122*J2122*(1-K2122)*Q2122</x:f>
        <x:v>110.53516219199997</x:v>
      </x:c>
      <x:c r="X2122" s="60" t="n">
        <x:f>V2122*R2122</x:f>
        <x:v>180.77184</x:v>
      </x:c>
      <x:c r="Y2122" s="60" t="n">
        <x:f>V2122*S2122</x:f>
        <x:v>112.9824</x:v>
      </x:c>
      <x:c r="Z2122" s="60" t="n">
        <x:f>H2122*J2122*T2122</x:f>
        <x:v>8.4929985</x:v>
      </x:c>
      <x:c r="AA2122" s="60" t="n">
        <x:f>P2122+W2122+X2122-Y2122-Z2122-U2122</x:f>
        <x:v>174.831603692</x:v>
      </x:c>
      <x:c r="AB2122" s="32" t="n">
        <x:f>IFERROR(AA2122/(P2122+W2122+X2122),0)</x:f>
        <x:v>0.45257166631710766</x:v>
      </x:c>
      <x:c r="AC2122" t="n">
        <x:f>IF(O2122="High",0,IF(I2122&gt;=1800,3,IF(I2122&gt;=900,2,1))+IF(K2122&gt;=0.9,2,IF(K2122&gt;=0.75,1,0))+IF(J2122&lt;=0.7,2,IF(J2122&lt;=0.85,1,0))+IF(M2122&gt;=8,1,0))</x:f>
        <x:v>6</x:v>
      </x:c>
      <x:c r="AD2122" t="str">
        <x:f>IF(AND(O2122&lt;&gt;"High",AC2122&gt;=Assumptions!$B$10,AA2122&gt;0),"Priority Growth",IF(AND(O2122="Low",AA2122&gt;0),"Maintain","Watch"))</x:f>
        <x:v>Priority Growth</x:v>
      </x:c>
      <x:c r="AE2122" s="60" t="n">
        <x:f>MAX(AA2122,0)*N2122</x:f>
        <x:v>3.49663207384</x:v>
      </x:c>
      <x:c r="AF2122" t="str">
        <x:f>IF(AND(AA2122&gt;=Assumptions!$B$11,O2122&lt;&gt;"High",OR(N2122&gt;=Assumptions!$B$12,M2122&lt;=6)),"High","Standard")</x:f>
        <x:v>Standard</x:v>
      </x:c>
    </x:row>
    <x:row r="2123">
      <x:c r="A2123" t="str">
        <x:f>'Raw_Data'!A2123</x:f>
        <x:v>C02122</x:v>
      </x:c>
      <x:c r="B2123" t="n">
        <x:f>'Raw_Data'!B2123</x:f>
        <x:v>44</x:v>
      </x:c>
      <x:c r="C2123" s="30" t="n">
        <x:f>'Raw_Data'!C2123</x:f>
        <x:v>110581</x:v>
      </x:c>
      <x:c r="D2123" t="n">
        <x:f>'Raw_Data'!D2123</x:f>
        <x:v>596</x:v>
      </x:c>
      <x:c r="E2123" t="n">
        <x:f>'Raw_Data'!E2123</x:f>
        <x:v>38</x:v>
      </x:c>
      <x:c r="F2123" t="str">
        <x:f>PROPER(TRIM('Raw_Data'!F2123))</x:f>
        <x:v>Gold</x:v>
      </x:c>
      <x:c r="G2123" t="str">
        <x:f>PROPER(TRIM('Raw_Data'!G2123))</x:f>
        <x:v>Direct Mail</x:v>
      </x:c>
      <x:c r="H2123" s="60" t="n">
        <x:f>'Raw_Data'!H2123</x:f>
        <x:v>15155</x:v>
      </x:c>
      <x:c r="I2123" s="60" t="n">
        <x:f>'Raw_Data'!I2123</x:f>
        <x:v>1892.57</x:v>
      </x:c>
      <x:c r="J2123" s="32" t="n">
        <x:f>'Raw_Data'!J2123</x:f>
        <x:v>0.528</x:v>
      </x:c>
      <x:c r="K2123" s="32" t="n">
        <x:f>'Raw_Data'!K2123</x:f>
        <x:v>0.712</x:v>
      </x:c>
      <x:c r="L2123" t="n">
        <x:f>'Raw_Data'!L2123</x:f>
        <x:v>0</x:v>
      </x:c>
      <x:c r="M2123" t="n">
        <x:f>IF('Raw_Data'!M2123="",Assumptions!$B$15,'Raw_Data'!M2123)</x:f>
        <x:v>7</x:v>
      </x:c>
      <x:c r="N2123" s="32" t="n">
        <x:f>'Raw_Data'!N2123</x:f>
        <x:v>0.138</x:v>
      </x:c>
      <x:c r="O2123" t="str">
        <x:f>IF(OR(D2123&lt;620,L2123&gt;=2,J2123&gt;0.9),"High",IF(OR(D2123&lt;700,L2123=1,J2123&gt;0.75),"Medium","Low"))</x:f>
        <x:v>High</x:v>
      </x:c>
      <x:c r="P2123" s="30" t="n">
        <x:f>XLOOKUP(F2123,Assumptions!$A$4:$A$6,Assumptions!$B$4:$B$6)</x:f>
        <x:v>95</x:v>
      </x:c>
      <x:c r="Q2123" s="32" t="n">
        <x:f>XLOOKUP(F2123,Assumptions!$A$4:$A$6,Assumptions!$C$4:$C$6)</x:f>
        <x:v>0.219</x:v>
      </x:c>
      <x:c r="R2123" s="32" t="n">
        <x:f>XLOOKUP(F2123,Assumptions!$A$4:$A$6,Assumptions!$D$4:$D$6)</x:f>
        <x:v>0.016</x:v>
      </x:c>
      <x:c r="S2123" s="32" t="n">
        <x:f>XLOOKUP(F2123,Assumptions!$A$4:$A$6,Assumptions!$E$4:$E$6)</x:f>
        <x:v>0.01</x:v>
      </x:c>
      <x:c r="T2123" s="32" t="n">
        <x:f>XLOOKUP(O2123,Assumptions!$H$4:$H$6,Assumptions!$I$4:$I$6)</x:f>
        <x:v>0.045</x:v>
      </x:c>
      <x:c r="U2123" s="30" t="n">
        <x:f>XLOOKUP(F2123,Assumptions!$A$4:$A$6,Assumptions!$F$4:$F$6)</x:f>
        <x:v>90</x:v>
      </x:c>
      <x:c r="V2123" s="60" t="n">
        <x:f>I2123*12</x:f>
        <x:v>22710.84</x:v>
      </x:c>
      <x:c r="W2123" s="60" t="n">
        <x:f>H2123*J2123*(1-K2123)*Q2123</x:f>
        <x:v>504.6920524800001</x:v>
      </x:c>
      <x:c r="X2123" s="60" t="n">
        <x:f>V2123*R2123</x:f>
        <x:v>363.37344</x:v>
      </x:c>
      <x:c r="Y2123" s="60" t="n">
        <x:f>V2123*S2123</x:f>
        <x:v>227.10840000000002</x:v>
      </x:c>
      <x:c r="Z2123" s="60" t="n">
        <x:f>H2123*J2123*T2123</x:f>
        <x:v>360.0828</x:v>
      </x:c>
      <x:c r="AA2123" s="60" t="n">
        <x:f>P2123+W2123+X2123-Y2123-Z2123-U2123</x:f>
        <x:v>285.87429248</x:v>
      </x:c>
      <x:c r="AB2123" s="32" t="n">
        <x:f>IFERROR(AA2123/(P2123+W2123+X2123),0)</x:f>
        <x:v>0.2968378523706027</x:v>
      </x:c>
      <x:c r="AC2123" t="n">
        <x:f>IF(O2123="High",0,IF(I2123&gt;=1800,3,IF(I2123&gt;=900,2,1))+IF(K2123&gt;=0.9,2,IF(K2123&gt;=0.75,1,0))+IF(J2123&lt;=0.7,2,IF(J2123&lt;=0.85,1,0))+IF(M2123&gt;=8,1,0))</x:f>
        <x:v>0</x:v>
      </x:c>
      <x:c r="AD2123" t="str">
        <x:f>IF(AND(O2123&lt;&gt;"High",AC2123&gt;=Assumptions!$B$10,AA2123&gt;0),"Priority Growth",IF(AND(O2123="Low",AA2123&gt;0),"Maintain","Watch"))</x:f>
        <x:v>Watch</x:v>
      </x:c>
      <x:c r="AE2123" s="60" t="n">
        <x:f>MAX(AA2123,0)*N2123</x:f>
        <x:v>39.45065236224001</x:v>
      </x:c>
      <x:c r="AF2123" t="str">
        <x:f>IF(AND(AA2123&gt;=Assumptions!$B$11,O2123&lt;&gt;"High",OR(N2123&gt;=Assumptions!$B$12,M2123&lt;=6)),"High","Standard")</x:f>
        <x:v>Standard</x:v>
      </x:c>
    </x:row>
    <x:row r="2124">
      <x:c r="A2124" t="str">
        <x:f>'Raw_Data'!A2124</x:f>
        <x:v>C02123</x:v>
      </x:c>
      <x:c r="B2124" t="n">
        <x:f>'Raw_Data'!B2124</x:f>
        <x:v>37</x:v>
      </x:c>
      <x:c r="C2124" s="30" t="n">
        <x:f>'Raw_Data'!C2124</x:f>
        <x:v>30054</x:v>
      </x:c>
      <x:c r="D2124" t="n">
        <x:f>'Raw_Data'!D2124</x:f>
        <x:v>643</x:v>
      </x:c>
      <x:c r="E2124" t="n">
        <x:f>'Raw_Data'!E2124</x:f>
        <x:v>6</x:v>
      </x:c>
      <x:c r="F2124" t="str">
        <x:f>PROPER(TRIM('Raw_Data'!F2124))</x:f>
        <x:v>Classic</x:v>
      </x:c>
      <x:c r="G2124" t="str">
        <x:f>PROPER(TRIM('Raw_Data'!G2124))</x:f>
        <x:v>Direct Mail</x:v>
      </x:c>
      <x:c r="H2124" s="60" t="n">
        <x:f>'Raw_Data'!H2124</x:f>
        <x:v>1000</x:v>
      </x:c>
      <x:c r="I2124" s="60" t="n">
        <x:f>'Raw_Data'!I2124</x:f>
        <x:v>150</x:v>
      </x:c>
      <x:c r="J2124" s="32" t="n">
        <x:f>'Raw_Data'!J2124</x:f>
        <x:v>0.452</x:v>
      </x:c>
      <x:c r="K2124" s="32" t="n">
        <x:f>'Raw_Data'!K2124</x:f>
        <x:v>0.619</x:v>
      </x:c>
      <x:c r="L2124" t="n">
        <x:f>'Raw_Data'!L2124</x:f>
        <x:v>0</x:v>
      </x:c>
      <x:c r="M2124" t="n">
        <x:f>IF('Raw_Data'!M2124="",Assumptions!$B$15,'Raw_Data'!M2124)</x:f>
        <x:v>10</x:v>
      </x:c>
      <x:c r="N2124" s="32" t="n">
        <x:f>'Raw_Data'!N2124</x:f>
        <x:v>0.02</x:v>
      </x:c>
      <x:c r="O2124" t="str">
        <x:f>IF(OR(D2124&lt;620,L2124&gt;=2,J2124&gt;0.9),"High",IF(OR(D2124&lt;700,L2124=1,J2124&gt;0.75),"Medium","Low"))</x:f>
        <x:v>Medium</x:v>
      </x:c>
      <x:c r="P2124" s="30" t="n">
        <x:f>XLOOKUP(F2124,Assumptions!$A$4:$A$6,Assumptions!$B$4:$B$6)</x:f>
        <x:v>0</x:v>
      </x:c>
      <x:c r="Q2124" s="32" t="n">
        <x:f>XLOOKUP(F2124,Assumptions!$A$4:$A$6,Assumptions!$C$4:$C$6)</x:f>
        <x:v>0.229</x:v>
      </x:c>
      <x:c r="R2124" s="32" t="n">
        <x:f>XLOOKUP(F2124,Assumptions!$A$4:$A$6,Assumptions!$D$4:$D$6)</x:f>
        <x:v>0.015</x:v>
      </x:c>
      <x:c r="S2124" s="32" t="n">
        <x:f>XLOOKUP(F2124,Assumptions!$A$4:$A$6,Assumptions!$E$4:$E$6)</x:f>
        <x:v>0.0075</x:v>
      </x:c>
      <x:c r="T2124" s="32" t="n">
        <x:f>XLOOKUP(O2124,Assumptions!$H$4:$H$6,Assumptions!$I$4:$I$6)</x:f>
        <x:v>0.012</x:v>
      </x:c>
      <x:c r="U2124" s="30" t="n">
        <x:f>XLOOKUP(F2124,Assumptions!$A$4:$A$6,Assumptions!$F$4:$F$6)</x:f>
        <x:v>60</x:v>
      </x:c>
      <x:c r="V2124" s="60" t="n">
        <x:f>I2124*12</x:f>
        <x:v>1800</x:v>
      </x:c>
      <x:c r="W2124" s="60" t="n">
        <x:f>H2124*J2124*(1-K2124)*Q2124</x:f>
        <x:v>39.436548</x:v>
      </x:c>
      <x:c r="X2124" s="60" t="n">
        <x:f>V2124*R2124</x:f>
        <x:v>27</x:v>
      </x:c>
      <x:c r="Y2124" s="60" t="n">
        <x:f>V2124*S2124</x:f>
        <x:v>13.5</x:v>
      </x:c>
      <x:c r="Z2124" s="60" t="n">
        <x:f>H2124*J2124*T2124</x:f>
        <x:v>5.424</x:v>
      </x:c>
      <x:c r="AA2124" s="60" t="n">
        <x:f>P2124+W2124+X2124-Y2124-Z2124-U2124</x:f>
        <x:v>-12.487451999999998</x:v>
      </x:c>
      <x:c r="AB2124" s="32" t="n">
        <x:f>IFERROR(AA2124/(P2124+W2124+X2124),0)</x:f>
        <x:v>-0.1879605785658821</x:v>
      </x:c>
      <x:c r="AC2124" t="n">
        <x:f>IF(O2124="High",0,IF(I2124&gt;=1800,3,IF(I2124&gt;=900,2,1))+IF(K2124&gt;=0.9,2,IF(K2124&gt;=0.75,1,0))+IF(J2124&lt;=0.7,2,IF(J2124&lt;=0.85,1,0))+IF(M2124&gt;=8,1,0))</x:f>
        <x:v>4</x:v>
      </x:c>
      <x:c r="AD2124" t="str">
        <x:f>IF(AND(O2124&lt;&gt;"High",AC2124&gt;=Assumptions!$B$10,AA2124&gt;0),"Priority Growth",IF(AND(O2124="Low",AA2124&gt;0),"Maintain","Watch"))</x:f>
        <x:v>Watch</x:v>
      </x:c>
      <x:c r="AE2124" s="60" t="n">
        <x:f>MAX(AA2124,0)*N2124</x:f>
        <x:v>0</x:v>
      </x:c>
      <x:c r="AF2124" t="str">
        <x:f>IF(AND(AA2124&gt;=Assumptions!$B$11,O2124&lt;&gt;"High",OR(N2124&gt;=Assumptions!$B$12,M2124&lt;=6)),"High","Standard")</x:f>
        <x:v>Standard</x:v>
      </x:c>
    </x:row>
    <x:row r="2125">
      <x:c r="A2125" t="str">
        <x:f>'Raw_Data'!A2125</x:f>
        <x:v>C02124</x:v>
      </x:c>
      <x:c r="B2125" t="n">
        <x:f>'Raw_Data'!B2125</x:f>
        <x:v>29</x:v>
      </x:c>
      <x:c r="C2125" s="30" t="n">
        <x:f>'Raw_Data'!C2125</x:f>
        <x:v>106409</x:v>
      </x:c>
      <x:c r="D2125" t="n">
        <x:f>'Raw_Data'!D2125</x:f>
        <x:v>795</x:v>
      </x:c>
      <x:c r="E2125" t="n">
        <x:f>'Raw_Data'!E2125</x:f>
        <x:v>31</x:v>
      </x:c>
      <x:c r="F2125" t="str">
        <x:f>PROPER(TRIM('Raw_Data'!F2125))</x:f>
        <x:v>Gold</x:v>
      </x:c>
      <x:c r="G2125" t="str">
        <x:f>PROPER(TRIM('Raw_Data'!G2125))</x:f>
        <x:v>Branch</x:v>
      </x:c>
      <x:c r="H2125" s="60" t="n">
        <x:f>'Raw_Data'!H2125</x:f>
        <x:v>20974</x:v>
      </x:c>
      <x:c r="I2125" s="60" t="n">
        <x:f>'Raw_Data'!I2125</x:f>
        <x:v>1794.04</x:v>
      </x:c>
      <x:c r="J2125" s="32" t="n">
        <x:f>'Raw_Data'!J2125</x:f>
        <x:v>0.219</x:v>
      </x:c>
      <x:c r="K2125" s="32" t="n">
        <x:f>'Raw_Data'!K2125</x:f>
        <x:v>0.858</x:v>
      </x:c>
      <x:c r="L2125" t="n">
        <x:f>'Raw_Data'!L2125</x:f>
        <x:v>0</x:v>
      </x:c>
      <x:c r="M2125" t="n">
        <x:f>IF('Raw_Data'!M2125="",Assumptions!$B$15,'Raw_Data'!M2125)</x:f>
        <x:v>5</x:v>
      </x:c>
      <x:c r="N2125" s="32" t="n">
        <x:f>'Raw_Data'!N2125</x:f>
        <x:v>0.194</x:v>
      </x:c>
      <x:c r="O2125" t="str">
        <x:f>IF(OR(D2125&lt;620,L2125&gt;=2,J2125&gt;0.9),"High",IF(OR(D2125&lt;700,L2125=1,J2125&gt;0.75),"Medium","Low"))</x:f>
        <x:v>Low</x:v>
      </x:c>
      <x:c r="P2125" s="30" t="n">
        <x:f>XLOOKUP(F2125,Assumptions!$A$4:$A$6,Assumptions!$B$4:$B$6)</x:f>
        <x:v>95</x:v>
      </x:c>
      <x:c r="Q2125" s="32" t="n">
        <x:f>XLOOKUP(F2125,Assumptions!$A$4:$A$6,Assumptions!$C$4:$C$6)</x:f>
        <x:v>0.219</x:v>
      </x:c>
      <x:c r="R2125" s="32" t="n">
        <x:f>XLOOKUP(F2125,Assumptions!$A$4:$A$6,Assumptions!$D$4:$D$6)</x:f>
        <x:v>0.016</x:v>
      </x:c>
      <x:c r="S2125" s="32" t="n">
        <x:f>XLOOKUP(F2125,Assumptions!$A$4:$A$6,Assumptions!$E$4:$E$6)</x:f>
        <x:v>0.01</x:v>
      </x:c>
      <x:c r="T2125" s="32" t="n">
        <x:f>XLOOKUP(O2125,Assumptions!$H$4:$H$6,Assumptions!$I$4:$I$6)</x:f>
        <x:v>0.0035</x:v>
      </x:c>
      <x:c r="U2125" s="30" t="n">
        <x:f>XLOOKUP(F2125,Assumptions!$A$4:$A$6,Assumptions!$F$4:$F$6)</x:f>
        <x:v>90</x:v>
      </x:c>
      <x:c r="V2125" s="60" t="n">
        <x:f>I2125*12</x:f>
        <x:v>21528.48</x:v>
      </x:c>
      <x:c r="W2125" s="60" t="n">
        <x:f>H2125*J2125*(1-K2125)*Q2125</x:f>
        <x:v>142.842629988</x:v>
      </x:c>
      <x:c r="X2125" s="60" t="n">
        <x:f>V2125*R2125</x:f>
        <x:v>344.45568</x:v>
      </x:c>
      <x:c r="Y2125" s="60" t="n">
        <x:f>V2125*S2125</x:f>
        <x:v>215.2848</x:v>
      </x:c>
      <x:c r="Z2125" s="60" t="n">
        <x:f>H2125*J2125*T2125</x:f>
        <x:v>16.076570999999998</x:v>
      </x:c>
      <x:c r="AA2125" s="60" t="n">
        <x:f>P2125+W2125+X2125-Y2125-Z2125-U2125</x:f>
        <x:v>260.936938988</x:v>
      </x:c>
      <x:c r="AB2125" s="32" t="n">
        <x:f>IFERROR(AA2125/(P2125+W2125+X2125),0)</x:f>
        <x:v>0.44811556982430084</x:v>
      </x:c>
      <x:c r="AC2125" t="n">
        <x:f>IF(O2125="High",0,IF(I2125&gt;=1800,3,IF(I2125&gt;=900,2,1))+IF(K2125&gt;=0.9,2,IF(K2125&gt;=0.75,1,0))+IF(J2125&lt;=0.7,2,IF(J2125&lt;=0.85,1,0))+IF(M2125&gt;=8,1,0))</x:f>
        <x:v>5</x:v>
      </x:c>
      <x:c r="AD2125" t="str">
        <x:f>IF(AND(O2125&lt;&gt;"High",AC2125&gt;=Assumptions!$B$10,AA2125&gt;0),"Priority Growth",IF(AND(O2125="Low",AA2125&gt;0),"Maintain","Watch"))</x:f>
        <x:v>Maintain</x:v>
      </x:c>
      <x:c r="AE2125" s="60" t="n">
        <x:f>MAX(AA2125,0)*N2125</x:f>
        <x:v>50.62176616367201</x:v>
      </x:c>
      <x:c r="AF2125" t="str">
        <x:f>IF(AND(AA2125&gt;=Assumptions!$B$11,O2125&lt;&gt;"High",OR(N2125&gt;=Assumptions!$B$12,M2125&lt;=6)),"High","Standard")</x:f>
        <x:v>Standard</x:v>
      </x:c>
    </x:row>
    <x:row r="2126">
      <x:c r="A2126" t="str">
        <x:f>'Raw_Data'!A2126</x:f>
        <x:v>C02125</x:v>
      </x:c>
      <x:c r="B2126" t="n">
        <x:f>'Raw_Data'!B2126</x:f>
        <x:v>21</x:v>
      </x:c>
      <x:c r="C2126" s="30" t="n">
        <x:f>'Raw_Data'!C2126</x:f>
        <x:v>66776</x:v>
      </x:c>
      <x:c r="D2126" t="n">
        <x:f>'Raw_Data'!D2126</x:f>
        <x:v>761</x:v>
      </x:c>
      <x:c r="E2126" t="n">
        <x:f>'Raw_Data'!E2126</x:f>
        <x:v>21</x:v>
      </x:c>
      <x:c r="F2126" t="str">
        <x:f>PROPER(TRIM('Raw_Data'!F2126))</x:f>
        <x:v>Gold</x:v>
      </x:c>
      <x:c r="G2126" t="str">
        <x:f>PROPER(TRIM('Raw_Data'!G2126))</x:f>
        <x:v>Direct Mail</x:v>
      </x:c>
      <x:c r="H2126" s="60" t="n">
        <x:f>'Raw_Data'!H2126</x:f>
        <x:v>12409</x:v>
      </x:c>
      <x:c r="I2126" s="60" t="n">
        <x:f>'Raw_Data'!I2126</x:f>
        <x:v>1145.81</x:v>
      </x:c>
      <x:c r="J2126" s="32" t="n">
        <x:f>'Raw_Data'!J2126</x:f>
        <x:v>0.379</x:v>
      </x:c>
      <x:c r="K2126" s="32" t="n">
        <x:f>'Raw_Data'!K2126</x:f>
        <x:v>0.885</x:v>
      </x:c>
      <x:c r="L2126" t="n">
        <x:f>'Raw_Data'!L2126</x:f>
        <x:v>0</x:v>
      </x:c>
      <x:c r="M2126" t="n">
        <x:f>IF('Raw_Data'!M2126="",Assumptions!$B$15,'Raw_Data'!M2126)</x:f>
        <x:v>7.370408870408871</x:v>
      </x:c>
      <x:c r="N2126" s="32" t="n">
        <x:f>'Raw_Data'!N2126</x:f>
        <x:v>0.183</x:v>
      </x:c>
      <x:c r="O2126" t="str">
        <x:f>IF(OR(D2126&lt;620,L2126&gt;=2,J2126&gt;0.9),"High",IF(OR(D2126&lt;700,L2126=1,J2126&gt;0.75),"Medium","Low"))</x:f>
        <x:v>Low</x:v>
      </x:c>
      <x:c r="P2126" s="30" t="n">
        <x:f>XLOOKUP(F2126,Assumptions!$A$4:$A$6,Assumptions!$B$4:$B$6)</x:f>
        <x:v>95</x:v>
      </x:c>
      <x:c r="Q2126" s="32" t="n">
        <x:f>XLOOKUP(F2126,Assumptions!$A$4:$A$6,Assumptions!$C$4:$C$6)</x:f>
        <x:v>0.219</x:v>
      </x:c>
      <x:c r="R2126" s="32" t="n">
        <x:f>XLOOKUP(F2126,Assumptions!$A$4:$A$6,Assumptions!$D$4:$D$6)</x:f>
        <x:v>0.016</x:v>
      </x:c>
      <x:c r="S2126" s="32" t="n">
        <x:f>XLOOKUP(F2126,Assumptions!$A$4:$A$6,Assumptions!$E$4:$E$6)</x:f>
        <x:v>0.01</x:v>
      </x:c>
      <x:c r="T2126" s="32" t="n">
        <x:f>XLOOKUP(O2126,Assumptions!$H$4:$H$6,Assumptions!$I$4:$I$6)</x:f>
        <x:v>0.0035</x:v>
      </x:c>
      <x:c r="U2126" s="30" t="n">
        <x:f>XLOOKUP(F2126,Assumptions!$A$4:$A$6,Assumptions!$F$4:$F$6)</x:f>
        <x:v>90</x:v>
      </x:c>
      <x:c r="V2126" s="60" t="n">
        <x:f>I2126*12</x:f>
        <x:v>13749.72</x:v>
      </x:c>
      <x:c r="W2126" s="60" t="n">
        <x:f>H2126*J2126*(1-K2126)*Q2126</x:f>
        <x:v>118.445332035</x:v>
      </x:c>
      <x:c r="X2126" s="60" t="n">
        <x:f>V2126*R2126</x:f>
        <x:v>219.99552</x:v>
      </x:c>
      <x:c r="Y2126" s="60" t="n">
        <x:f>V2126*S2126</x:f>
        <x:v>137.4972</x:v>
      </x:c>
      <x:c r="Z2126" s="60" t="n">
        <x:f>H2126*J2126*T2126</x:f>
        <x:v>16.460538500000002</x:v>
      </x:c>
      <x:c r="AA2126" s="60" t="n">
        <x:f>P2126+W2126+X2126-Y2126-Z2126-U2126</x:f>
        <x:v>189.48311353500003</x:v>
      </x:c>
      <x:c r="AB2126" s="32" t="n">
        <x:f>IFERROR(AA2126/(P2126+W2126+X2126),0)</x:f>
        <x:v>0.43716025530445246</x:v>
      </x:c>
      <x:c r="AC2126" t="n">
        <x:f>IF(O2126="High",0,IF(I2126&gt;=1800,3,IF(I2126&gt;=900,2,1))+IF(K2126&gt;=0.9,2,IF(K2126&gt;=0.75,1,0))+IF(J2126&lt;=0.7,2,IF(J2126&lt;=0.85,1,0))+IF(M2126&gt;=8,1,0))</x:f>
        <x:v>5</x:v>
      </x:c>
      <x:c r="AD2126" t="str">
        <x:f>IF(AND(O2126&lt;&gt;"High",AC2126&gt;=Assumptions!$B$10,AA2126&gt;0),"Priority Growth",IF(AND(O2126="Low",AA2126&gt;0),"Maintain","Watch"))</x:f>
        <x:v>Maintain</x:v>
      </x:c>
      <x:c r="AE2126" s="60" t="n">
        <x:f>MAX(AA2126,0)*N2126</x:f>
        <x:v>34.675409776905006</x:v>
      </x:c>
      <x:c r="AF2126" t="str">
        <x:f>IF(AND(AA2126&gt;=Assumptions!$B$11,O2126&lt;&gt;"High",OR(N2126&gt;=Assumptions!$B$12,M2126&lt;=6)),"High","Standard")</x:f>
        <x:v>Standard</x:v>
      </x:c>
    </x:row>
    <x:row r="2127">
      <x:c r="A2127" t="str">
        <x:f>'Raw_Data'!A2127</x:f>
        <x:v>C02126</x:v>
      </x:c>
      <x:c r="B2127" t="n">
        <x:f>'Raw_Data'!B2127</x:f>
        <x:v>44</x:v>
      </x:c>
      <x:c r="C2127" s="30" t="n">
        <x:f>'Raw_Data'!C2127</x:f>
        <x:v>38558</x:v>
      </x:c>
      <x:c r="D2127" t="n">
        <x:f>'Raw_Data'!D2127</x:f>
        <x:v>723</x:v>
      </x:c>
      <x:c r="E2127" t="n">
        <x:f>'Raw_Data'!E2127</x:f>
        <x:v>52</x:v>
      </x:c>
      <x:c r="F2127" t="str">
        <x:f>PROPER(TRIM('Raw_Data'!F2127))</x:f>
        <x:v>Classic</x:v>
      </x:c>
      <x:c r="G2127" t="str">
        <x:f>PROPER(TRIM('Raw_Data'!G2127))</x:f>
        <x:v>Partner</x:v>
      </x:c>
      <x:c r="H2127" s="60" t="n">
        <x:f>'Raw_Data'!H2127</x:f>
        <x:v>7624</x:v>
      </x:c>
      <x:c r="I2127" s="60" t="n">
        <x:f>'Raw_Data'!I2127</x:f>
        <x:v>457.27</x:v>
      </x:c>
      <x:c r="J2127" s="32" t="n">
        <x:f>'Raw_Data'!J2127</x:f>
        <x:v>0.235</x:v>
      </x:c>
      <x:c r="K2127" s="32" t="n">
        <x:f>'Raw_Data'!K2127</x:f>
        <x:v>0.993</x:v>
      </x:c>
      <x:c r="L2127" t="n">
        <x:f>'Raw_Data'!L2127</x:f>
        <x:v>0</x:v>
      </x:c>
      <x:c r="M2127" t="n">
        <x:f>IF('Raw_Data'!M2127="",Assumptions!$B$15,'Raw_Data'!M2127)</x:f>
        <x:v>10</x:v>
      </x:c>
      <x:c r="N2127" s="32" t="n">
        <x:f>'Raw_Data'!N2127</x:f>
        <x:v>0.02</x:v>
      </x:c>
      <x:c r="O2127" t="str">
        <x:f>IF(OR(D2127&lt;620,L2127&gt;=2,J2127&gt;0.9),"High",IF(OR(D2127&lt;700,L2127=1,J2127&gt;0.75),"Medium","Low"))</x:f>
        <x:v>Low</x:v>
      </x:c>
      <x:c r="P2127" s="30" t="n">
        <x:f>XLOOKUP(F2127,Assumptions!$A$4:$A$6,Assumptions!$B$4:$B$6)</x:f>
        <x:v>0</x:v>
      </x:c>
      <x:c r="Q2127" s="32" t="n">
        <x:f>XLOOKUP(F2127,Assumptions!$A$4:$A$6,Assumptions!$C$4:$C$6)</x:f>
        <x:v>0.229</x:v>
      </x:c>
      <x:c r="R2127" s="32" t="n">
        <x:f>XLOOKUP(F2127,Assumptions!$A$4:$A$6,Assumptions!$D$4:$D$6)</x:f>
        <x:v>0.015</x:v>
      </x:c>
      <x:c r="S2127" s="32" t="n">
        <x:f>XLOOKUP(F2127,Assumptions!$A$4:$A$6,Assumptions!$E$4:$E$6)</x:f>
        <x:v>0.0075</x:v>
      </x:c>
      <x:c r="T2127" s="32" t="n">
        <x:f>XLOOKUP(O2127,Assumptions!$H$4:$H$6,Assumptions!$I$4:$I$6)</x:f>
        <x:v>0.0035</x:v>
      </x:c>
      <x:c r="U2127" s="30" t="n">
        <x:f>XLOOKUP(F2127,Assumptions!$A$4:$A$6,Assumptions!$F$4:$F$6)</x:f>
        <x:v>60</x:v>
      </x:c>
      <x:c r="V2127" s="60" t="n">
        <x:f>I2127*12</x:f>
        <x:v>5487.24</x:v>
      </x:c>
      <x:c r="W2127" s="60" t="n">
        <x:f>H2127*J2127*(1-K2127)*Q2127</x:f>
        <x:v>2.8719989200000025</x:v>
      </x:c>
      <x:c r="X2127" s="60" t="n">
        <x:f>V2127*R2127</x:f>
        <x:v>82.3086</x:v>
      </x:c>
      <x:c r="Y2127" s="60" t="n">
        <x:f>V2127*S2127</x:f>
        <x:v>41.1543</x:v>
      </x:c>
      <x:c r="Z2127" s="60" t="n">
        <x:f>H2127*J2127*T2127</x:f>
        <x:v>6.27074</x:v>
      </x:c>
      <x:c r="AA2127" s="60" t="n">
        <x:f>P2127+W2127+X2127-Y2127-Z2127-U2127</x:f>
        <x:v>-22.24444108</x:v>
      </x:c>
      <x:c r="AB2127" s="32" t="n">
        <x:f>IFERROR(AA2127/(P2127+W2127+X2127),0)</x:f>
        <x:v>-0.26114445498195615</x:v>
      </x:c>
      <x:c r="AC2127" t="n">
        <x:f>IF(O2127="High",0,IF(I2127&gt;=1800,3,IF(I2127&gt;=900,2,1))+IF(K2127&gt;=0.9,2,IF(K2127&gt;=0.75,1,0))+IF(J2127&lt;=0.7,2,IF(J2127&lt;=0.85,1,0))+IF(M2127&gt;=8,1,0))</x:f>
        <x:v>6</x:v>
      </x:c>
      <x:c r="AD2127" t="str">
        <x:f>IF(AND(O2127&lt;&gt;"High",AC2127&gt;=Assumptions!$B$10,AA2127&gt;0),"Priority Growth",IF(AND(O2127="Low",AA2127&gt;0),"Maintain","Watch"))</x:f>
        <x:v>Watch</x:v>
      </x:c>
      <x:c r="AE2127" s="60" t="n">
        <x:f>MAX(AA2127,0)*N2127</x:f>
        <x:v>0</x:v>
      </x:c>
      <x:c r="AF2127" t="str">
        <x:f>IF(AND(AA2127&gt;=Assumptions!$B$11,O2127&lt;&gt;"High",OR(N2127&gt;=Assumptions!$B$12,M2127&lt;=6)),"High","Standard")</x:f>
        <x:v>Standard</x:v>
      </x:c>
    </x:row>
    <x:row r="2128">
      <x:c r="A2128" t="str">
        <x:f>'Raw_Data'!A2128</x:f>
        <x:v>C02127</x:v>
      </x:c>
      <x:c r="B2128" t="n">
        <x:f>'Raw_Data'!B2128</x:f>
        <x:v>40</x:v>
      </x:c>
      <x:c r="C2128" s="30" t="n">
        <x:f>'Raw_Data'!C2128</x:f>
        <x:v>54901</x:v>
      </x:c>
      <x:c r="D2128" t="n">
        <x:f>'Raw_Data'!D2128</x:f>
        <x:v>725</x:v>
      </x:c>
      <x:c r="E2128" t="n">
        <x:f>'Raw_Data'!E2128</x:f>
        <x:v>38</x:v>
      </x:c>
      <x:c r="F2128" t="str">
        <x:f>PROPER(TRIM('Raw_Data'!F2128))</x:f>
        <x:v>Gold</x:v>
      </x:c>
      <x:c r="G2128" t="str">
        <x:f>PROPER(TRIM('Raw_Data'!G2128))</x:f>
        <x:v>Digital</x:v>
      </x:c>
      <x:c r="H2128" s="60" t="n">
        <x:f>'Raw_Data'!H2128</x:f>
        <x:v>7348</x:v>
      </x:c>
      <x:c r="I2128" s="60" t="n">
        <x:f>'Raw_Data'!I2128</x:f>
        <x:v>947.96</x:v>
      </x:c>
      <x:c r="J2128" s="32" t="n">
        <x:f>'Raw_Data'!J2128</x:f>
        <x:v>0.33</x:v>
      </x:c>
      <x:c r="K2128" s="32" t="n">
        <x:f>'Raw_Data'!K2128</x:f>
        <x:v>0.875</x:v>
      </x:c>
      <x:c r="L2128" t="n">
        <x:f>'Raw_Data'!L2128</x:f>
        <x:v>1</x:v>
      </x:c>
      <x:c r="M2128" t="n">
        <x:f>IF('Raw_Data'!M2128="",Assumptions!$B$15,'Raw_Data'!M2128)</x:f>
        <x:v>5</x:v>
      </x:c>
      <x:c r="N2128" s="32" t="n">
        <x:f>'Raw_Data'!N2128</x:f>
        <x:v>0.221</x:v>
      </x:c>
      <x:c r="O2128" t="str">
        <x:f>IF(OR(D2128&lt;620,L2128&gt;=2,J2128&gt;0.9),"High",IF(OR(D2128&lt;700,L2128=1,J2128&gt;0.75),"Medium","Low"))</x:f>
        <x:v>Medium</x:v>
      </x:c>
      <x:c r="P2128" s="30" t="n">
        <x:f>XLOOKUP(F2128,Assumptions!$A$4:$A$6,Assumptions!$B$4:$B$6)</x:f>
        <x:v>95</x:v>
      </x:c>
      <x:c r="Q2128" s="32" t="n">
        <x:f>XLOOKUP(F2128,Assumptions!$A$4:$A$6,Assumptions!$C$4:$C$6)</x:f>
        <x:v>0.219</x:v>
      </x:c>
      <x:c r="R2128" s="32" t="n">
        <x:f>XLOOKUP(F2128,Assumptions!$A$4:$A$6,Assumptions!$D$4:$D$6)</x:f>
        <x:v>0.016</x:v>
      </x:c>
      <x:c r="S2128" s="32" t="n">
        <x:f>XLOOKUP(F2128,Assumptions!$A$4:$A$6,Assumptions!$E$4:$E$6)</x:f>
        <x:v>0.01</x:v>
      </x:c>
      <x:c r="T2128" s="32" t="n">
        <x:f>XLOOKUP(O2128,Assumptions!$H$4:$H$6,Assumptions!$I$4:$I$6)</x:f>
        <x:v>0.012</x:v>
      </x:c>
      <x:c r="U2128" s="30" t="n">
        <x:f>XLOOKUP(F2128,Assumptions!$A$4:$A$6,Assumptions!$F$4:$F$6)</x:f>
        <x:v>90</x:v>
      </x:c>
      <x:c r="V2128" s="60" t="n">
        <x:f>I2128*12</x:f>
        <x:v>11375.52</x:v>
      </x:c>
      <x:c r="W2128" s="60" t="n">
        <x:f>H2128*J2128*(1-K2128)*Q2128</x:f>
        <x:v>66.37999500000001</x:v>
      </x:c>
      <x:c r="X2128" s="60" t="n">
        <x:f>V2128*R2128</x:f>
        <x:v>182.00832</x:v>
      </x:c>
      <x:c r="Y2128" s="60" t="n">
        <x:f>V2128*S2128</x:f>
        <x:v>113.7552</x:v>
      </x:c>
      <x:c r="Z2128" s="60" t="n">
        <x:f>H2128*J2128*T2128</x:f>
        <x:v>29.098080000000003</x:v>
      </x:c>
      <x:c r="AA2128" s="60" t="n">
        <x:f>P2128+W2128+X2128-Y2128-Z2128-U2128</x:f>
        <x:v>110.53503500000002</x:v>
      </x:c>
      <x:c r="AB2128" s="32" t="n">
        <x:f>IFERROR(AA2128/(P2128+W2128+X2128),0)</x:f>
        <x:v>0.3218951553433028</x:v>
      </x:c>
      <x:c r="AC2128" t="n">
        <x:f>IF(O2128="High",0,IF(I2128&gt;=1800,3,IF(I2128&gt;=900,2,1))+IF(K2128&gt;=0.9,2,IF(K2128&gt;=0.75,1,0))+IF(J2128&lt;=0.7,2,IF(J2128&lt;=0.85,1,0))+IF(M2128&gt;=8,1,0))</x:f>
        <x:v>5</x:v>
      </x:c>
      <x:c r="AD2128" t="str">
        <x:f>IF(AND(O2128&lt;&gt;"High",AC2128&gt;=Assumptions!$B$10,AA2128&gt;0),"Priority Growth",IF(AND(O2128="Low",AA2128&gt;0),"Maintain","Watch"))</x:f>
        <x:v>Watch</x:v>
      </x:c>
      <x:c r="AE2128" s="60" t="n">
        <x:f>MAX(AA2128,0)*N2128</x:f>
        <x:v>24.428242735000005</x:v>
      </x:c>
      <x:c r="AF2128" t="str">
        <x:f>IF(AND(AA2128&gt;=Assumptions!$B$11,O2128&lt;&gt;"High",OR(N2128&gt;=Assumptions!$B$12,M2128&lt;=6)),"High","Standard")</x:f>
        <x:v>Standard</x:v>
      </x:c>
    </x:row>
    <x:row r="2129">
      <x:c r="A2129" t="str">
        <x:f>'Raw_Data'!A2129</x:f>
        <x:v>C02128</x:v>
      </x:c>
      <x:c r="B2129" t="n">
        <x:f>'Raw_Data'!B2129</x:f>
        <x:v>47</x:v>
      </x:c>
      <x:c r="C2129" s="30" t="n">
        <x:f>'Raw_Data'!C2129</x:f>
        <x:v>45423</x:v>
      </x:c>
      <x:c r="D2129" t="n">
        <x:f>'Raw_Data'!D2129</x:f>
        <x:v>727</x:v>
      </x:c>
      <x:c r="E2129" t="n">
        <x:f>'Raw_Data'!E2129</x:f>
        <x:v>12</x:v>
      </x:c>
      <x:c r="F2129" t="str">
        <x:f>PROPER(TRIM('Raw_Data'!F2129))</x:f>
        <x:v>Gold</x:v>
      </x:c>
      <x:c r="G2129" t="str">
        <x:f>PROPER(TRIM('Raw_Data'!G2129))</x:f>
        <x:v>Branch</x:v>
      </x:c>
      <x:c r="H2129" s="60" t="n">
        <x:f>'Raw_Data'!H2129</x:f>
        <x:v>10200</x:v>
      </x:c>
      <x:c r="I2129" s="60" t="n">
        <x:f>'Raw_Data'!I2129</x:f>
        <x:v>792</x:v>
      </x:c>
      <x:c r="J2129" s="32" t="n">
        <x:f>'Raw_Data'!J2129</x:f>
        <x:v>0.326</x:v>
      </x:c>
      <x:c r="K2129" s="32" t="n">
        <x:f>'Raw_Data'!K2129</x:f>
        <x:v>1</x:v>
      </x:c>
      <x:c r="L2129" t="n">
        <x:f>'Raw_Data'!L2129</x:f>
        <x:v>0</x:v>
      </x:c>
      <x:c r="M2129" t="n">
        <x:f>IF('Raw_Data'!M2129="",Assumptions!$B$15,'Raw_Data'!M2129)</x:f>
        <x:v>8</x:v>
      </x:c>
      <x:c r="N2129" s="32" t="n">
        <x:f>'Raw_Data'!N2129</x:f>
        <x:v>0.102</x:v>
      </x:c>
      <x:c r="O2129" t="str">
        <x:f>IF(OR(D2129&lt;620,L2129&gt;=2,J2129&gt;0.9),"High",IF(OR(D2129&lt;700,L2129=1,J2129&gt;0.75),"Medium","Low"))</x:f>
        <x:v>Low</x:v>
      </x:c>
      <x:c r="P2129" s="30" t="n">
        <x:f>XLOOKUP(F2129,Assumptions!$A$4:$A$6,Assumptions!$B$4:$B$6)</x:f>
        <x:v>95</x:v>
      </x:c>
      <x:c r="Q2129" s="32" t="n">
        <x:f>XLOOKUP(F2129,Assumptions!$A$4:$A$6,Assumptions!$C$4:$C$6)</x:f>
        <x:v>0.219</x:v>
      </x:c>
      <x:c r="R2129" s="32" t="n">
        <x:f>XLOOKUP(F2129,Assumptions!$A$4:$A$6,Assumptions!$D$4:$D$6)</x:f>
        <x:v>0.016</x:v>
      </x:c>
      <x:c r="S2129" s="32" t="n">
        <x:f>XLOOKUP(F2129,Assumptions!$A$4:$A$6,Assumptions!$E$4:$E$6)</x:f>
        <x:v>0.01</x:v>
      </x:c>
      <x:c r="T2129" s="32" t="n">
        <x:f>XLOOKUP(O2129,Assumptions!$H$4:$H$6,Assumptions!$I$4:$I$6)</x:f>
        <x:v>0.0035</x:v>
      </x:c>
      <x:c r="U2129" s="30" t="n">
        <x:f>XLOOKUP(F2129,Assumptions!$A$4:$A$6,Assumptions!$F$4:$F$6)</x:f>
        <x:v>90</x:v>
      </x:c>
      <x:c r="V2129" s="60" t="n">
        <x:f>I2129*12</x:f>
        <x:v>9504</x:v>
      </x:c>
      <x:c r="W2129" s="60" t="n">
        <x:f>H2129*J2129*(1-K2129)*Q2129</x:f>
        <x:v>0</x:v>
      </x:c>
      <x:c r="X2129" s="60" t="n">
        <x:f>V2129*R2129</x:f>
        <x:v>152.064</x:v>
      </x:c>
      <x:c r="Y2129" s="60" t="n">
        <x:f>V2129*S2129</x:f>
        <x:v>95.04</x:v>
      </x:c>
      <x:c r="Z2129" s="60" t="n">
        <x:f>H2129*J2129*T2129</x:f>
        <x:v>11.638200000000001</x:v>
      </x:c>
      <x:c r="AA2129" s="60" t="n">
        <x:f>P2129+W2129+X2129-Y2129-Z2129-U2129</x:f>
        <x:v>50.38579999999999</x:v>
      </x:c>
      <x:c r="AB2129" s="32" t="n">
        <x:f>IFERROR(AA2129/(P2129+W2129+X2129),0)</x:f>
        <x:v>0.2039382508176019</x:v>
      </x:c>
      <x:c r="AC2129" t="n">
        <x:f>IF(O2129="High",0,IF(I2129&gt;=1800,3,IF(I2129&gt;=900,2,1))+IF(K2129&gt;=0.9,2,IF(K2129&gt;=0.75,1,0))+IF(J2129&lt;=0.7,2,IF(J2129&lt;=0.85,1,0))+IF(M2129&gt;=8,1,0))</x:f>
        <x:v>6</x:v>
      </x:c>
      <x:c r="AD2129" t="str">
        <x:f>IF(AND(O2129&lt;&gt;"High",AC2129&gt;=Assumptions!$B$10,AA2129&gt;0),"Priority Growth",IF(AND(O2129="Low",AA2129&gt;0),"Maintain","Watch"))</x:f>
        <x:v>Priority Growth</x:v>
      </x:c>
      <x:c r="AE2129" s="60" t="n">
        <x:f>MAX(AA2129,0)*N2129</x:f>
        <x:v>5.139351599999999</x:v>
      </x:c>
      <x:c r="AF2129" t="str">
        <x:f>IF(AND(AA2129&gt;=Assumptions!$B$11,O2129&lt;&gt;"High",OR(N2129&gt;=Assumptions!$B$12,M2129&lt;=6)),"High","Standard")</x:f>
        <x:v>Standard</x:v>
      </x:c>
    </x:row>
    <x:row r="2130">
      <x:c r="A2130" t="str">
        <x:f>'Raw_Data'!A2130</x:f>
        <x:v>C02129</x:v>
      </x:c>
      <x:c r="B2130" t="n">
        <x:f>'Raw_Data'!B2130</x:f>
        <x:v>23</x:v>
      </x:c>
      <x:c r="C2130" s="30" t="n">
        <x:f>'Raw_Data'!C2130</x:f>
        <x:v>73058</x:v>
      </x:c>
      <x:c r="D2130" t="n">
        <x:f>'Raw_Data'!D2130</x:f>
        <x:v>741</x:v>
      </x:c>
      <x:c r="E2130" t="n">
        <x:f>'Raw_Data'!E2130</x:f>
        <x:v>19</x:v>
      </x:c>
      <x:c r="F2130" t="str">
        <x:f>PROPER(TRIM('Raw_Data'!F2130))</x:f>
        <x:v>Gold</x:v>
      </x:c>
      <x:c r="G2130" t="str">
        <x:f>PROPER(TRIM('Raw_Data'!G2130))</x:f>
        <x:v>Partner</x:v>
      </x:c>
      <x:c r="H2130" s="60" t="n">
        <x:f>'Raw_Data'!H2130</x:f>
        <x:v>15497</x:v>
      </x:c>
      <x:c r="I2130" s="60" t="n">
        <x:f>'Raw_Data'!I2130</x:f>
        <x:v>1280.32</x:v>
      </x:c>
      <x:c r="J2130" s="32" t="n">
        <x:f>'Raw_Data'!J2130</x:f>
        <x:v>0.47</x:v>
      </x:c>
      <x:c r="K2130" s="32" t="n">
        <x:f>'Raw_Data'!K2130</x:f>
        <x:v>0.91</x:v>
      </x:c>
      <x:c r="L2130" t="n">
        <x:f>'Raw_Data'!L2130</x:f>
        <x:v>0</x:v>
      </x:c>
      <x:c r="M2130" t="n">
        <x:f>IF('Raw_Data'!M2130="",Assumptions!$B$15,'Raw_Data'!M2130)</x:f>
        <x:v>6</x:v>
      </x:c>
      <x:c r="N2130" s="32" t="n">
        <x:f>'Raw_Data'!N2130</x:f>
        <x:v>0.177</x:v>
      </x:c>
      <x:c r="O2130" t="str">
        <x:f>IF(OR(D2130&lt;620,L2130&gt;=2,J2130&gt;0.9),"High",IF(OR(D2130&lt;700,L2130=1,J2130&gt;0.75),"Medium","Low"))</x:f>
        <x:v>Low</x:v>
      </x:c>
      <x:c r="P2130" s="30" t="n">
        <x:f>XLOOKUP(F2130,Assumptions!$A$4:$A$6,Assumptions!$B$4:$B$6)</x:f>
        <x:v>95</x:v>
      </x:c>
      <x:c r="Q2130" s="32" t="n">
        <x:f>XLOOKUP(F2130,Assumptions!$A$4:$A$6,Assumptions!$C$4:$C$6)</x:f>
        <x:v>0.219</x:v>
      </x:c>
      <x:c r="R2130" s="32" t="n">
        <x:f>XLOOKUP(F2130,Assumptions!$A$4:$A$6,Assumptions!$D$4:$D$6)</x:f>
        <x:v>0.016</x:v>
      </x:c>
      <x:c r="S2130" s="32" t="n">
        <x:f>XLOOKUP(F2130,Assumptions!$A$4:$A$6,Assumptions!$E$4:$E$6)</x:f>
        <x:v>0.01</x:v>
      </x:c>
      <x:c r="T2130" s="32" t="n">
        <x:f>XLOOKUP(O2130,Assumptions!$H$4:$H$6,Assumptions!$I$4:$I$6)</x:f>
        <x:v>0.0035</x:v>
      </x:c>
      <x:c r="U2130" s="30" t="n">
        <x:f>XLOOKUP(F2130,Assumptions!$A$4:$A$6,Assumptions!$F$4:$F$6)</x:f>
        <x:v>90</x:v>
      </x:c>
      <x:c r="V2130" s="60" t="n">
        <x:f>I2130*12</x:f>
        <x:v>15363.84</x:v>
      </x:c>
      <x:c r="W2130" s="60" t="n">
        <x:f>H2130*J2130*(1-K2130)*Q2130</x:f>
        <x:v>143.55955889999993</x:v>
      </x:c>
      <x:c r="X2130" s="60" t="n">
        <x:f>V2130*R2130</x:f>
        <x:v>245.82144</x:v>
      </x:c>
      <x:c r="Y2130" s="60" t="n">
        <x:f>V2130*S2130</x:f>
        <x:v>153.63840000000002</x:v>
      </x:c>
      <x:c r="Z2130" s="60" t="n">
        <x:f>H2130*J2130*T2130</x:f>
        <x:v>25.492565</x:v>
      </x:c>
      <x:c r="AA2130" s="60" t="n">
        <x:f>P2130+W2130+X2130-Y2130-Z2130-U2130</x:f>
        <x:v>215.25003389999983</x:v>
      </x:c>
      <x:c r="AB2130" s="32" t="n">
        <x:f>IFERROR(AA2130/(P2130+W2130+X2130),0)</x:f>
        <x:v>0.4443816631718001</x:v>
      </x:c>
      <x:c r="AC2130" t="n">
        <x:f>IF(O2130="High",0,IF(I2130&gt;=1800,3,IF(I2130&gt;=900,2,1))+IF(K2130&gt;=0.9,2,IF(K2130&gt;=0.75,1,0))+IF(J2130&lt;=0.7,2,IF(J2130&lt;=0.85,1,0))+IF(M2130&gt;=8,1,0))</x:f>
        <x:v>6</x:v>
      </x:c>
      <x:c r="AD2130" t="str">
        <x:f>IF(AND(O2130&lt;&gt;"High",AC2130&gt;=Assumptions!$B$10,AA2130&gt;0),"Priority Growth",IF(AND(O2130="Low",AA2130&gt;0),"Maintain","Watch"))</x:f>
        <x:v>Priority Growth</x:v>
      </x:c>
      <x:c r="AE2130" s="60" t="n">
        <x:f>MAX(AA2130,0)*N2130</x:f>
        <x:v>38.09925600029997</x:v>
      </x:c>
      <x:c r="AF2130" t="str">
        <x:f>IF(AND(AA2130&gt;=Assumptions!$B$11,O2130&lt;&gt;"High",OR(N2130&gt;=Assumptions!$B$12,M2130&lt;=6)),"High","Standard")</x:f>
        <x:v>Standard</x:v>
      </x:c>
    </x:row>
    <x:row r="2131">
      <x:c r="A2131" t="str">
        <x:f>'Raw_Data'!A2131</x:f>
        <x:v>C02130</x:v>
      </x:c>
      <x:c r="B2131" t="n">
        <x:f>'Raw_Data'!B2131</x:f>
        <x:v>59</x:v>
      </x:c>
      <x:c r="C2131" s="30" t="n">
        <x:f>'Raw_Data'!C2131</x:f>
        <x:v>136645</x:v>
      </x:c>
      <x:c r="D2131" t="n">
        <x:f>'Raw_Data'!D2131</x:f>
        <x:v>695</x:v>
      </x:c>
      <x:c r="E2131" t="n">
        <x:f>'Raw_Data'!E2131</x:f>
        <x:v>52</x:v>
      </x:c>
      <x:c r="F2131" t="str">
        <x:f>PROPER(TRIM('Raw_Data'!F2131))</x:f>
        <x:v>Gold</x:v>
      </x:c>
      <x:c r="G2131" t="str">
        <x:f>PROPER(TRIM('Raw_Data'!G2131))</x:f>
        <x:v>Direct Mail</x:v>
      </x:c>
      <x:c r="H2131" s="60" t="n">
        <x:f>'Raw_Data'!H2131</x:f>
        <x:v>18826</x:v>
      </x:c>
      <x:c r="I2131" s="60" t="n">
        <x:f>'Raw_Data'!I2131</x:f>
        <x:v>2071.34</x:v>
      </x:c>
      <x:c r="J2131" s="32" t="n">
        <x:f>'Raw_Data'!J2131</x:f>
        <x:v>0.268</x:v>
      </x:c>
      <x:c r="K2131" s="32" t="n">
        <x:f>'Raw_Data'!K2131</x:f>
        <x:v>0.781</x:v>
      </x:c>
      <x:c r="L2131" t="n">
        <x:f>'Raw_Data'!L2131</x:f>
        <x:v>0</x:v>
      </x:c>
      <x:c r="M2131" t="n">
        <x:f>IF('Raw_Data'!M2131="",Assumptions!$B$15,'Raw_Data'!M2131)</x:f>
        <x:v>7</x:v>
      </x:c>
      <x:c r="N2131" s="32" t="n">
        <x:f>'Raw_Data'!N2131</x:f>
        <x:v>0.109</x:v>
      </x:c>
      <x:c r="O2131" t="str">
        <x:f>IF(OR(D2131&lt;620,L2131&gt;=2,J2131&gt;0.9),"High",IF(OR(D2131&lt;700,L2131=1,J2131&gt;0.75),"Medium","Low"))</x:f>
        <x:v>Medium</x:v>
      </x:c>
      <x:c r="P2131" s="30" t="n">
        <x:f>XLOOKUP(F2131,Assumptions!$A$4:$A$6,Assumptions!$B$4:$B$6)</x:f>
        <x:v>95</x:v>
      </x:c>
      <x:c r="Q2131" s="32" t="n">
        <x:f>XLOOKUP(F2131,Assumptions!$A$4:$A$6,Assumptions!$C$4:$C$6)</x:f>
        <x:v>0.219</x:v>
      </x:c>
      <x:c r="R2131" s="32" t="n">
        <x:f>XLOOKUP(F2131,Assumptions!$A$4:$A$6,Assumptions!$D$4:$D$6)</x:f>
        <x:v>0.016</x:v>
      </x:c>
      <x:c r="S2131" s="32" t="n">
        <x:f>XLOOKUP(F2131,Assumptions!$A$4:$A$6,Assumptions!$E$4:$E$6)</x:f>
        <x:v>0.01</x:v>
      </x:c>
      <x:c r="T2131" s="32" t="n">
        <x:f>XLOOKUP(O2131,Assumptions!$H$4:$H$6,Assumptions!$I$4:$I$6)</x:f>
        <x:v>0.012</x:v>
      </x:c>
      <x:c r="U2131" s="30" t="n">
        <x:f>XLOOKUP(F2131,Assumptions!$A$4:$A$6,Assumptions!$F$4:$F$6)</x:f>
        <x:v>90</x:v>
      </x:c>
      <x:c r="V2131" s="60" t="n">
        <x:f>I2131*12</x:f>
        <x:v>24856.08</x:v>
      </x:c>
      <x:c r="W2131" s="60" t="n">
        <x:f>H2131*J2131*(1-K2131)*Q2131</x:f>
        <x:v>241.980894648</x:v>
      </x:c>
      <x:c r="X2131" s="60" t="n">
        <x:f>V2131*R2131</x:f>
        <x:v>397.69728000000003</x:v>
      </x:c>
      <x:c r="Y2131" s="60" t="n">
        <x:f>V2131*S2131</x:f>
        <x:v>248.56080000000003</x:v>
      </x:c>
      <x:c r="Z2131" s="60" t="n">
        <x:f>H2131*J2131*T2131</x:f>
        <x:v>60.544416000000005</x:v>
      </x:c>
      <x:c r="AA2131" s="60" t="n">
        <x:f>P2131+W2131+X2131-Y2131-Z2131-U2131</x:f>
        <x:v>335.57295864800005</x:v>
      </x:c>
      <x:c r="AB2131" s="32" t="n">
        <x:f>IFERROR(AA2131/(P2131+W2131+X2131),0)</x:f>
        <x:v>0.45676184515591495</x:v>
      </x:c>
      <x:c r="AC2131" t="n">
        <x:f>IF(O2131="High",0,IF(I2131&gt;=1800,3,IF(I2131&gt;=900,2,1))+IF(K2131&gt;=0.9,2,IF(K2131&gt;=0.75,1,0))+IF(J2131&lt;=0.7,2,IF(J2131&lt;=0.85,1,0))+IF(M2131&gt;=8,1,0))</x:f>
        <x:v>6</x:v>
      </x:c>
      <x:c r="AD2131" t="str">
        <x:f>IF(AND(O2131&lt;&gt;"High",AC2131&gt;=Assumptions!$B$10,AA2131&gt;0),"Priority Growth",IF(AND(O2131="Low",AA2131&gt;0),"Maintain","Watch"))</x:f>
        <x:v>Priority Growth</x:v>
      </x:c>
      <x:c r="AE2131" s="60" t="n">
        <x:f>MAX(AA2131,0)*N2131</x:f>
        <x:v>36.577452492632005</x:v>
      </x:c>
      <x:c r="AF2131" t="str">
        <x:f>IF(AND(AA2131&gt;=Assumptions!$B$11,O2131&lt;&gt;"High",OR(N2131&gt;=Assumptions!$B$12,M2131&lt;=6)),"High","Standard")</x:f>
        <x:v>Standard</x:v>
      </x:c>
    </x:row>
    <x:row r="2132">
      <x:c r="A2132" t="str">
        <x:f>'Raw_Data'!A2132</x:f>
        <x:v>C02131</x:v>
      </x:c>
      <x:c r="B2132" t="n">
        <x:f>'Raw_Data'!B2132</x:f>
        <x:v>21</x:v>
      </x:c>
      <x:c r="C2132" s="30" t="n">
        <x:f>'Raw_Data'!C2132</x:f>
        <x:v>56157</x:v>
      </x:c>
      <x:c r="D2132" t="n">
        <x:f>'Raw_Data'!D2132</x:f>
        <x:v>659</x:v>
      </x:c>
      <x:c r="E2132" t="n">
        <x:f>'Raw_Data'!E2132</x:f>
        <x:v>32</x:v>
      </x:c>
      <x:c r="F2132" t="str">
        <x:f>PROPER(TRIM('Raw_Data'!F2132))</x:f>
        <x:v>Classic</x:v>
      </x:c>
      <x:c r="G2132" t="str">
        <x:f>PROPER(TRIM('Raw_Data'!G2132))</x:f>
        <x:v>Partner</x:v>
      </x:c>
      <x:c r="H2132" s="60" t="n">
        <x:f>'Raw_Data'!H2132</x:f>
        <x:v>3937</x:v>
      </x:c>
      <x:c r="I2132" s="60" t="n">
        <x:f>'Raw_Data'!I2132</x:f>
        <x:v>358.26</x:v>
      </x:c>
      <x:c r="J2132" s="32" t="n">
        <x:f>'Raw_Data'!J2132</x:f>
        <x:v>0.341</x:v>
      </x:c>
      <x:c r="K2132" s="32" t="n">
        <x:f>'Raw_Data'!K2132</x:f>
        <x:v>0.707</x:v>
      </x:c>
      <x:c r="L2132" t="n">
        <x:f>'Raw_Data'!L2132</x:f>
        <x:v>0</x:v>
      </x:c>
      <x:c r="M2132" t="n">
        <x:f>IF('Raw_Data'!M2132="",Assumptions!$B$15,'Raw_Data'!M2132)</x:f>
        <x:v>6</x:v>
      </x:c>
      <x:c r="N2132" s="32" t="n">
        <x:f>'Raw_Data'!N2132</x:f>
        <x:v>0.172</x:v>
      </x:c>
      <x:c r="O2132" t="str">
        <x:f>IF(OR(D2132&lt;620,L2132&gt;=2,J2132&gt;0.9),"High",IF(OR(D2132&lt;700,L2132=1,J2132&gt;0.75),"Medium","Low"))</x:f>
        <x:v>Medium</x:v>
      </x:c>
      <x:c r="P2132" s="30" t="n">
        <x:f>XLOOKUP(F2132,Assumptions!$A$4:$A$6,Assumptions!$B$4:$B$6)</x:f>
        <x:v>0</x:v>
      </x:c>
      <x:c r="Q2132" s="32" t="n">
        <x:f>XLOOKUP(F2132,Assumptions!$A$4:$A$6,Assumptions!$C$4:$C$6)</x:f>
        <x:v>0.229</x:v>
      </x:c>
      <x:c r="R2132" s="32" t="n">
        <x:f>XLOOKUP(F2132,Assumptions!$A$4:$A$6,Assumptions!$D$4:$D$6)</x:f>
        <x:v>0.015</x:v>
      </x:c>
      <x:c r="S2132" s="32" t="n">
        <x:f>XLOOKUP(F2132,Assumptions!$A$4:$A$6,Assumptions!$E$4:$E$6)</x:f>
        <x:v>0.0075</x:v>
      </x:c>
      <x:c r="T2132" s="32" t="n">
        <x:f>XLOOKUP(O2132,Assumptions!$H$4:$H$6,Assumptions!$I$4:$I$6)</x:f>
        <x:v>0.012</x:v>
      </x:c>
      <x:c r="U2132" s="30" t="n">
        <x:f>XLOOKUP(F2132,Assumptions!$A$4:$A$6,Assumptions!$F$4:$F$6)</x:f>
        <x:v>60</x:v>
      </x:c>
      <x:c r="V2132" s="60" t="n">
        <x:f>I2132*12</x:f>
        <x:v>4299.12</x:v>
      </x:c>
      <x:c r="W2132" s="60" t="n">
        <x:f>H2132*J2132*(1-K2132)*Q2132</x:f>
        <x:v>90.07886314900001</x:v>
      </x:c>
      <x:c r="X2132" s="60" t="n">
        <x:f>V2132*R2132</x:f>
        <x:v>64.4868</x:v>
      </x:c>
      <x:c r="Y2132" s="60" t="n">
        <x:f>V2132*S2132</x:f>
        <x:v>32.2434</x:v>
      </x:c>
      <x:c r="Z2132" s="60" t="n">
        <x:f>H2132*J2132*T2132</x:f>
        <x:v>16.110204</x:v>
      </x:c>
      <x:c r="AA2132" s="60" t="n">
        <x:f>P2132+W2132+X2132-Y2132-Z2132-U2132</x:f>
        <x:v>46.21205914900001</x:v>
      </x:c>
      <x:c r="AB2132" s="32" t="n">
        <x:f>IFERROR(AA2132/(P2132+W2132+X2132),0)</x:f>
        <x:v>0.29898011115477807</x:v>
      </x:c>
      <x:c r="AC2132" t="n">
        <x:f>IF(O2132="High",0,IF(I2132&gt;=1800,3,IF(I2132&gt;=900,2,1))+IF(K2132&gt;=0.9,2,IF(K2132&gt;=0.75,1,0))+IF(J2132&lt;=0.7,2,IF(J2132&lt;=0.85,1,0))+IF(M2132&gt;=8,1,0))</x:f>
        <x:v>3</x:v>
      </x:c>
      <x:c r="AD2132" t="str">
        <x:f>IF(AND(O2132&lt;&gt;"High",AC2132&gt;=Assumptions!$B$10,AA2132&gt;0),"Priority Growth",IF(AND(O2132="Low",AA2132&gt;0),"Maintain","Watch"))</x:f>
        <x:v>Watch</x:v>
      </x:c>
      <x:c r="AE2132" s="60" t="n">
        <x:f>MAX(AA2132,0)*N2132</x:f>
        <x:v>7.948474173628002</x:v>
      </x:c>
      <x:c r="AF2132" t="str">
        <x:f>IF(AND(AA2132&gt;=Assumptions!$B$11,O2132&lt;&gt;"High",OR(N2132&gt;=Assumptions!$B$12,M2132&lt;=6)),"High","Standard")</x:f>
        <x:v>Standard</x:v>
      </x:c>
    </x:row>
    <x:row r="2133">
      <x:c r="A2133" t="str">
        <x:f>'Raw_Data'!A2133</x:f>
        <x:v>C02132</x:v>
      </x:c>
      <x:c r="B2133" t="n">
        <x:f>'Raw_Data'!B2133</x:f>
        <x:v>45</x:v>
      </x:c>
      <x:c r="C2133" s="30" t="n">
        <x:f>'Raw_Data'!C2133</x:f>
        <x:v>71384</x:v>
      </x:c>
      <x:c r="D2133" t="n">
        <x:f>'Raw_Data'!D2133</x:f>
        <x:v>716</x:v>
      </x:c>
      <x:c r="E2133" t="n">
        <x:f>'Raw_Data'!E2133</x:f>
        <x:v>97</x:v>
      </x:c>
      <x:c r="F2133" t="str">
        <x:f>PROPER(TRIM('Raw_Data'!F2133))</x:f>
        <x:v>Gold</x:v>
      </x:c>
      <x:c r="G2133" t="str">
        <x:f>PROPER(TRIM('Raw_Data'!G2133))</x:f>
        <x:v>Digital</x:v>
      </x:c>
      <x:c r="H2133" s="60" t="n">
        <x:f>'Raw_Data'!H2133</x:f>
        <x:v>10937</x:v>
      </x:c>
      <x:c r="I2133" s="60" t="n">
        <x:f>'Raw_Data'!I2133</x:f>
        <x:v>1242.79</x:v>
      </x:c>
      <x:c r="J2133" s="32" t="n">
        <x:f>'Raw_Data'!J2133</x:f>
        <x:v>0.257</x:v>
      </x:c>
      <x:c r="K2133" s="32" t="n">
        <x:f>'Raw_Data'!K2133</x:f>
        <x:v>0.815</x:v>
      </x:c>
      <x:c r="L2133" t="n">
        <x:f>'Raw_Data'!L2133</x:f>
        <x:v>0</x:v>
      </x:c>
      <x:c r="M2133" t="n">
        <x:f>IF('Raw_Data'!M2133="",Assumptions!$B$15,'Raw_Data'!M2133)</x:f>
        <x:v>7</x:v>
      </x:c>
      <x:c r="N2133" s="32" t="n">
        <x:f>'Raw_Data'!N2133</x:f>
        <x:v>0.12</x:v>
      </x:c>
      <x:c r="O2133" t="str">
        <x:f>IF(OR(D2133&lt;620,L2133&gt;=2,J2133&gt;0.9),"High",IF(OR(D2133&lt;700,L2133=1,J2133&gt;0.75),"Medium","Low"))</x:f>
        <x:v>Low</x:v>
      </x:c>
      <x:c r="P2133" s="30" t="n">
        <x:f>XLOOKUP(F2133,Assumptions!$A$4:$A$6,Assumptions!$B$4:$B$6)</x:f>
        <x:v>95</x:v>
      </x:c>
      <x:c r="Q2133" s="32" t="n">
        <x:f>XLOOKUP(F2133,Assumptions!$A$4:$A$6,Assumptions!$C$4:$C$6)</x:f>
        <x:v>0.219</x:v>
      </x:c>
      <x:c r="R2133" s="32" t="n">
        <x:f>XLOOKUP(F2133,Assumptions!$A$4:$A$6,Assumptions!$D$4:$D$6)</x:f>
        <x:v>0.016</x:v>
      </x:c>
      <x:c r="S2133" s="32" t="n">
        <x:f>XLOOKUP(F2133,Assumptions!$A$4:$A$6,Assumptions!$E$4:$E$6)</x:f>
        <x:v>0.01</x:v>
      </x:c>
      <x:c r="T2133" s="32" t="n">
        <x:f>XLOOKUP(O2133,Assumptions!$H$4:$H$6,Assumptions!$I$4:$I$6)</x:f>
        <x:v>0.0035</x:v>
      </x:c>
      <x:c r="U2133" s="30" t="n">
        <x:f>XLOOKUP(F2133,Assumptions!$A$4:$A$6,Assumptions!$F$4:$F$6)</x:f>
        <x:v>90</x:v>
      </x:c>
      <x:c r="V2133" s="60" t="n">
        <x:f>I2133*12</x:f>
        <x:v>14913.48</x:v>
      </x:c>
      <x:c r="W2133" s="60" t="n">
        <x:f>H2133*J2133*(1-K2133)*Q2133</x:f>
        <x:v>113.87992663500003</x:v>
      </x:c>
      <x:c r="X2133" s="60" t="n">
        <x:f>V2133*R2133</x:f>
        <x:v>238.61568</x:v>
      </x:c>
      <x:c r="Y2133" s="60" t="n">
        <x:f>V2133*S2133</x:f>
        <x:v>149.1348</x:v>
      </x:c>
      <x:c r="Z2133" s="60" t="n">
        <x:f>H2133*J2133*T2133</x:f>
        <x:v>9.8378315</x:v>
      </x:c>
      <x:c r="AA2133" s="60" t="n">
        <x:f>P2133+W2133+X2133-Y2133-Z2133-U2133</x:f>
        <x:v>198.52297513500002</x:v>
      </x:c>
      <x:c r="AB2133" s="32" t="n">
        <x:f>IFERROR(AA2133/(P2133+W2133+X2133),0)</x:f>
        <x:v>0.44363111546014655</x:v>
      </x:c>
      <x:c r="AC2133" t="n">
        <x:f>IF(O2133="High",0,IF(I2133&gt;=1800,3,IF(I2133&gt;=900,2,1))+IF(K2133&gt;=0.9,2,IF(K2133&gt;=0.75,1,0))+IF(J2133&lt;=0.7,2,IF(J2133&lt;=0.85,1,0))+IF(M2133&gt;=8,1,0))</x:f>
        <x:v>5</x:v>
      </x:c>
      <x:c r="AD2133" t="str">
        <x:f>IF(AND(O2133&lt;&gt;"High",AC2133&gt;=Assumptions!$B$10,AA2133&gt;0),"Priority Growth",IF(AND(O2133="Low",AA2133&gt;0),"Maintain","Watch"))</x:f>
        <x:v>Maintain</x:v>
      </x:c>
      <x:c r="AE2133" s="60" t="n">
        <x:f>MAX(AA2133,0)*N2133</x:f>
        <x:v>23.8227570162</x:v>
      </x:c>
      <x:c r="AF2133" t="str">
        <x:f>IF(AND(AA2133&gt;=Assumptions!$B$11,O2133&lt;&gt;"High",OR(N2133&gt;=Assumptions!$B$12,M2133&lt;=6)),"High","Standard")</x:f>
        <x:v>Standard</x:v>
      </x:c>
    </x:row>
    <x:row r="2134">
      <x:c r="A2134" t="str">
        <x:f>'Raw_Data'!A2134</x:f>
        <x:v>C02133</x:v>
      </x:c>
      <x:c r="B2134" t="n">
        <x:f>'Raw_Data'!B2134</x:f>
        <x:v>47</x:v>
      </x:c>
      <x:c r="C2134" s="30" t="n">
        <x:f>'Raw_Data'!C2134</x:f>
        <x:v>44513</x:v>
      </x:c>
      <x:c r="D2134" t="n">
        <x:f>'Raw_Data'!D2134</x:f>
        <x:v>633</x:v>
      </x:c>
      <x:c r="E2134" t="n">
        <x:f>'Raw_Data'!E2134</x:f>
        <x:v>89</x:v>
      </x:c>
      <x:c r="F2134" t="str">
        <x:f>PROPER(TRIM('Raw_Data'!F2134))</x:f>
        <x:v>Classic</x:v>
      </x:c>
      <x:c r="G2134" t="str">
        <x:f>PROPER(TRIM('Raw_Data'!G2134))</x:f>
        <x:v>Branch</x:v>
      </x:c>
      <x:c r="H2134" s="60" t="n">
        <x:f>'Raw_Data'!H2134</x:f>
        <x:v>3805</x:v>
      </x:c>
      <x:c r="I2134" s="60" t="n">
        <x:f>'Raw_Data'!I2134</x:f>
        <x:v>171.38</x:v>
      </x:c>
      <x:c r="J2134" s="32" t="n">
        <x:f>'Raw_Data'!J2134</x:f>
        <x:v>0.306</x:v>
      </x:c>
      <x:c r="K2134" s="32" t="n">
        <x:f>'Raw_Data'!K2134</x:f>
        <x:v>0.668</x:v>
      </x:c>
      <x:c r="L2134" t="n">
        <x:f>'Raw_Data'!L2134</x:f>
        <x:v>0</x:v>
      </x:c>
      <x:c r="M2134" t="n">
        <x:f>IF('Raw_Data'!M2134="",Assumptions!$B$15,'Raw_Data'!M2134)</x:f>
        <x:v>5</x:v>
      </x:c>
      <x:c r="N2134" s="32" t="n">
        <x:f>'Raw_Data'!N2134</x:f>
        <x:v>0.208</x:v>
      </x:c>
      <x:c r="O2134" t="str">
        <x:f>IF(OR(D2134&lt;620,L2134&gt;=2,J2134&gt;0.9),"High",IF(OR(D2134&lt;700,L2134=1,J2134&gt;0.75),"Medium","Low"))</x:f>
        <x:v>Medium</x:v>
      </x:c>
      <x:c r="P2134" s="30" t="n">
        <x:f>XLOOKUP(F2134,Assumptions!$A$4:$A$6,Assumptions!$B$4:$B$6)</x:f>
        <x:v>0</x:v>
      </x:c>
      <x:c r="Q2134" s="32" t="n">
        <x:f>XLOOKUP(F2134,Assumptions!$A$4:$A$6,Assumptions!$C$4:$C$6)</x:f>
        <x:v>0.229</x:v>
      </x:c>
      <x:c r="R2134" s="32" t="n">
        <x:f>XLOOKUP(F2134,Assumptions!$A$4:$A$6,Assumptions!$D$4:$D$6)</x:f>
        <x:v>0.015</x:v>
      </x:c>
      <x:c r="S2134" s="32" t="n">
        <x:f>XLOOKUP(F2134,Assumptions!$A$4:$A$6,Assumptions!$E$4:$E$6)</x:f>
        <x:v>0.0075</x:v>
      </x:c>
      <x:c r="T2134" s="32" t="n">
        <x:f>XLOOKUP(O2134,Assumptions!$H$4:$H$6,Assumptions!$I$4:$I$6)</x:f>
        <x:v>0.012</x:v>
      </x:c>
      <x:c r="U2134" s="30" t="n">
        <x:f>XLOOKUP(F2134,Assumptions!$A$4:$A$6,Assumptions!$F$4:$F$6)</x:f>
        <x:v>60</x:v>
      </x:c>
      <x:c r="V2134" s="60" t="n">
        <x:f>I2134*12</x:f>
        <x:v>2056.56</x:v>
      </x:c>
      <x:c r="W2134" s="60" t="n">
        <x:f>H2134*J2134*(1-K2134)*Q2134</x:f>
        <x:v>88.52168123999998</x:v>
      </x:c>
      <x:c r="X2134" s="60" t="n">
        <x:f>V2134*R2134</x:f>
        <x:v>30.848399999999998</x:v>
      </x:c>
      <x:c r="Y2134" s="60" t="n">
        <x:f>V2134*S2134</x:f>
        <x:v>15.424199999999999</x:v>
      </x:c>
      <x:c r="Z2134" s="60" t="n">
        <x:f>H2134*J2134*T2134</x:f>
        <x:v>13.97196</x:v>
      </x:c>
      <x:c r="AA2134" s="60" t="n">
        <x:f>P2134+W2134+X2134-Y2134-Z2134-U2134</x:f>
        <x:v>29.97392123999998</x:v>
      </x:c>
      <x:c r="AB2134" s="32" t="n">
        <x:f>IFERROR(AA2134/(P2134+W2134+X2134),0)</x:f>
        <x:v>0.25110078613196046</x:v>
      </x:c>
      <x:c r="AC2134" t="n">
        <x:f>IF(O2134="High",0,IF(I2134&gt;=1800,3,IF(I2134&gt;=900,2,1))+IF(K2134&gt;=0.9,2,IF(K2134&gt;=0.75,1,0))+IF(J2134&lt;=0.7,2,IF(J2134&lt;=0.85,1,0))+IF(M2134&gt;=8,1,0))</x:f>
        <x:v>3</x:v>
      </x:c>
      <x:c r="AD2134" t="str">
        <x:f>IF(AND(O2134&lt;&gt;"High",AC2134&gt;=Assumptions!$B$10,AA2134&gt;0),"Priority Growth",IF(AND(O2134="Low",AA2134&gt;0),"Maintain","Watch"))</x:f>
        <x:v>Watch</x:v>
      </x:c>
      <x:c r="AE2134" s="60" t="n">
        <x:f>MAX(AA2134,0)*N2134</x:f>
        <x:v>6.234575617919996</x:v>
      </x:c>
      <x:c r="AF2134" t="str">
        <x:f>IF(AND(AA2134&gt;=Assumptions!$B$11,O2134&lt;&gt;"High",OR(N2134&gt;=Assumptions!$B$12,M2134&lt;=6)),"High","Standard")</x:f>
        <x:v>Standard</x:v>
      </x:c>
    </x:row>
    <x:row r="2135">
      <x:c r="A2135" t="str">
        <x:f>'Raw_Data'!A2135</x:f>
        <x:v>C02134</x:v>
      </x:c>
      <x:c r="B2135" t="n">
        <x:f>'Raw_Data'!B2135</x:f>
        <x:v>37</x:v>
      </x:c>
      <x:c r="C2135" s="30" t="n">
        <x:f>'Raw_Data'!C2135</x:f>
        <x:v>124135</x:v>
      </x:c>
      <x:c r="D2135" t="n">
        <x:f>'Raw_Data'!D2135</x:f>
        <x:v>696</x:v>
      </x:c>
      <x:c r="E2135" t="n">
        <x:f>'Raw_Data'!E2135</x:f>
        <x:v>17</x:v>
      </x:c>
      <x:c r="F2135" t="str">
        <x:f>PROPER(TRIM('Raw_Data'!F2135))</x:f>
        <x:v>Platinum</x:v>
      </x:c>
      <x:c r="G2135" t="str">
        <x:f>PROPER(TRIM('Raw_Data'!G2135))</x:f>
        <x:v>Partner</x:v>
      </x:c>
      <x:c r="H2135" s="60" t="n">
        <x:f>'Raw_Data'!H2135</x:f>
        <x:v>26535</x:v>
      </x:c>
      <x:c r="I2135" s="60" t="n">
        <x:f>'Raw_Data'!I2135</x:f>
        <x:v>2737.88</x:v>
      </x:c>
      <x:c r="J2135" s="32" t="n">
        <x:f>'Raw_Data'!J2135</x:f>
        <x:v>0.254</x:v>
      </x:c>
      <x:c r="K2135" s="32" t="n">
        <x:f>'Raw_Data'!K2135</x:f>
        <x:v>0.735</x:v>
      </x:c>
      <x:c r="L2135" t="n">
        <x:f>'Raw_Data'!L2135</x:f>
        <x:v>0</x:v>
      </x:c>
      <x:c r="M2135" t="n">
        <x:f>IF('Raw_Data'!M2135="",Assumptions!$B$15,'Raw_Data'!M2135)</x:f>
        <x:v>4</x:v>
      </x:c>
      <x:c r="N2135" s="32" t="n">
        <x:f>'Raw_Data'!N2135</x:f>
        <x:v>0.214</x:v>
      </x:c>
      <x:c r="O2135" t="str">
        <x:f>IF(OR(D2135&lt;620,L2135&gt;=2,J2135&gt;0.9),"High",IF(OR(D2135&lt;700,L2135=1,J2135&gt;0.75),"Medium","Low"))</x:f>
        <x:v>Medium</x:v>
      </x:c>
      <x:c r="P2135" s="30" t="n">
        <x:f>XLOOKUP(F2135,Assumptions!$A$4:$A$6,Assumptions!$B$4:$B$6)</x:f>
        <x:v>195</x:v>
      </x:c>
      <x:c r="Q2135" s="32" t="n">
        <x:f>XLOOKUP(F2135,Assumptions!$A$4:$A$6,Assumptions!$C$4:$C$6)</x:f>
        <x:v>0.199</x:v>
      </x:c>
      <x:c r="R2135" s="32" t="n">
        <x:f>XLOOKUP(F2135,Assumptions!$A$4:$A$6,Assumptions!$D$4:$D$6)</x:f>
        <x:v>0.017</x:v>
      </x:c>
      <x:c r="S2135" s="32" t="n">
        <x:f>XLOOKUP(F2135,Assumptions!$A$4:$A$6,Assumptions!$E$4:$E$6)</x:f>
        <x:v>0.013</x:v>
      </x:c>
      <x:c r="T2135" s="32" t="n">
        <x:f>XLOOKUP(O2135,Assumptions!$H$4:$H$6,Assumptions!$I$4:$I$6)</x:f>
        <x:v>0.012</x:v>
      </x:c>
      <x:c r="U2135" s="30" t="n">
        <x:f>XLOOKUP(F2135,Assumptions!$A$4:$A$6,Assumptions!$F$4:$F$6)</x:f>
        <x:v>140</x:v>
      </x:c>
      <x:c r="V2135" s="60" t="n">
        <x:f>I2135*12</x:f>
        <x:v>32854.56</x:v>
      </x:c>
      <x:c r="W2135" s="60" t="n">
        <x:f>H2135*J2135*(1-K2135)*Q2135</x:f>
        <x:v>355.42809915000004</x:v>
      </x:c>
      <x:c r="X2135" s="60" t="n">
        <x:f>V2135*R2135</x:f>
        <x:v>558.52752</x:v>
      </x:c>
      <x:c r="Y2135" s="60" t="n">
        <x:f>V2135*S2135</x:f>
        <x:v>427.10927999999996</x:v>
      </x:c>
      <x:c r="Z2135" s="60" t="n">
        <x:f>H2135*J2135*T2135</x:f>
        <x:v>80.87868</x:v>
      </x:c>
      <x:c r="AA2135" s="60" t="n">
        <x:f>P2135+W2135+X2135-Y2135-Z2135-U2135</x:f>
        <x:v>460.96765915000015</x:v>
      </x:c>
      <x:c r="AB2135" s="32" t="n">
        <x:f>IFERROR(AA2135/(P2135+W2135+X2135),0)</x:f>
        <x:v>0.4156772833734553</x:v>
      </x:c>
      <x:c r="AC2135" t="n">
        <x:f>IF(O2135="High",0,IF(I2135&gt;=1800,3,IF(I2135&gt;=900,2,1))+IF(K2135&gt;=0.9,2,IF(K2135&gt;=0.75,1,0))+IF(J2135&lt;=0.7,2,IF(J2135&lt;=0.85,1,0))+IF(M2135&gt;=8,1,0))</x:f>
        <x:v>5</x:v>
      </x:c>
      <x:c r="AD2135" t="str">
        <x:f>IF(AND(O2135&lt;&gt;"High",AC2135&gt;=Assumptions!$B$10,AA2135&gt;0),"Priority Growth",IF(AND(O2135="Low",AA2135&gt;0),"Maintain","Watch"))</x:f>
        <x:v>Watch</x:v>
      </x:c>
      <x:c r="AE2135" s="60" t="n">
        <x:f>MAX(AA2135,0)*N2135</x:f>
        <x:v>98.64707905810003</x:v>
      </x:c>
      <x:c r="AF2135" t="str">
        <x:f>IF(AND(AA2135&gt;=Assumptions!$B$11,O2135&lt;&gt;"High",OR(N2135&gt;=Assumptions!$B$12,M2135&lt;=6)),"High","Standard")</x:f>
        <x:v>High</x:v>
      </x:c>
    </x:row>
    <x:row r="2136">
      <x:c r="A2136" t="str">
        <x:f>'Raw_Data'!A2136</x:f>
        <x:v>C02135</x:v>
      </x:c>
      <x:c r="B2136" t="n">
        <x:f>'Raw_Data'!B2136</x:f>
        <x:v>45</x:v>
      </x:c>
      <x:c r="C2136" s="30" t="n">
        <x:f>'Raw_Data'!C2136</x:f>
        <x:v>57731</x:v>
      </x:c>
      <x:c r="D2136" t="n">
        <x:f>'Raw_Data'!D2136</x:f>
        <x:v>673</x:v>
      </x:c>
      <x:c r="E2136" t="n">
        <x:f>'Raw_Data'!E2136</x:f>
        <x:v>98</x:v>
      </x:c>
      <x:c r="F2136" t="str">
        <x:f>PROPER(TRIM('Raw_Data'!F2136))</x:f>
        <x:v>Classic</x:v>
      </x:c>
      <x:c r="G2136" t="str">
        <x:f>PROPER(TRIM('Raw_Data'!G2136))</x:f>
        <x:v>Direct Mail</x:v>
      </x:c>
      <x:c r="H2136" s="60" t="n">
        <x:f>'Raw_Data'!H2136</x:f>
        <x:v>6395</x:v>
      </x:c>
      <x:c r="I2136" s="60" t="n">
        <x:f>'Raw_Data'!I2136</x:f>
        <x:v>734.85</x:v>
      </x:c>
      <x:c r="J2136" s="32" t="n">
        <x:f>'Raw_Data'!J2136</x:f>
        <x:v>0.399</x:v>
      </x:c>
      <x:c r="K2136" s="32" t="n">
        <x:f>'Raw_Data'!K2136</x:f>
        <x:v>0.743</x:v>
      </x:c>
      <x:c r="L2136" t="n">
        <x:f>'Raw_Data'!L2136</x:f>
        <x:v>0</x:v>
      </x:c>
      <x:c r="M2136" t="n">
        <x:f>IF('Raw_Data'!M2136="",Assumptions!$B$15,'Raw_Data'!M2136)</x:f>
        <x:v>7</x:v>
      </x:c>
      <x:c r="N2136" s="32" t="n">
        <x:f>'Raw_Data'!N2136</x:f>
        <x:v>0.095</x:v>
      </x:c>
      <x:c r="O2136" t="str">
        <x:f>IF(OR(D2136&lt;620,L2136&gt;=2,J2136&gt;0.9),"High",IF(OR(D2136&lt;700,L2136=1,J2136&gt;0.75),"Medium","Low"))</x:f>
        <x:v>Medium</x:v>
      </x:c>
      <x:c r="P2136" s="30" t="n">
        <x:f>XLOOKUP(F2136,Assumptions!$A$4:$A$6,Assumptions!$B$4:$B$6)</x:f>
        <x:v>0</x:v>
      </x:c>
      <x:c r="Q2136" s="32" t="n">
        <x:f>XLOOKUP(F2136,Assumptions!$A$4:$A$6,Assumptions!$C$4:$C$6)</x:f>
        <x:v>0.229</x:v>
      </x:c>
      <x:c r="R2136" s="32" t="n">
        <x:f>XLOOKUP(F2136,Assumptions!$A$4:$A$6,Assumptions!$D$4:$D$6)</x:f>
        <x:v>0.015</x:v>
      </x:c>
      <x:c r="S2136" s="32" t="n">
        <x:f>XLOOKUP(F2136,Assumptions!$A$4:$A$6,Assumptions!$E$4:$E$6)</x:f>
        <x:v>0.0075</x:v>
      </x:c>
      <x:c r="T2136" s="32" t="n">
        <x:f>XLOOKUP(O2136,Assumptions!$H$4:$H$6,Assumptions!$I$4:$I$6)</x:f>
        <x:v>0.012</x:v>
      </x:c>
      <x:c r="U2136" s="30" t="n">
        <x:f>XLOOKUP(F2136,Assumptions!$A$4:$A$6,Assumptions!$F$4:$F$6)</x:f>
        <x:v>60</x:v>
      </x:c>
      <x:c r="V2136" s="60" t="n">
        <x:f>I2136*12</x:f>
        <x:v>8818.2</x:v>
      </x:c>
      <x:c r="W2136" s="60" t="n">
        <x:f>H2136*J2136*(1-K2136)*Q2136</x:f>
        <x:v>150.169609065</x:v>
      </x:c>
      <x:c r="X2136" s="60" t="n">
        <x:f>V2136*R2136</x:f>
        <x:v>132.273</x:v>
      </x:c>
      <x:c r="Y2136" s="60" t="n">
        <x:f>V2136*S2136</x:f>
        <x:v>66.1365</x:v>
      </x:c>
      <x:c r="Z2136" s="60" t="n">
        <x:f>H2136*J2136*T2136</x:f>
        <x:v>30.61926</x:v>
      </x:c>
      <x:c r="AA2136" s="60" t="n">
        <x:f>P2136+W2136+X2136-Y2136-Z2136-U2136</x:f>
        <x:v>125.68684906499999</x:v>
      </x:c>
      <x:c r="AB2136" s="32" t="n">
        <x:f>IFERROR(AA2136/(P2136+W2136+X2136),0)</x:f>
        <x:v>0.4449996035692866</x:v>
      </x:c>
      <x:c r="AC2136" t="n">
        <x:f>IF(O2136="High",0,IF(I2136&gt;=1800,3,IF(I2136&gt;=900,2,1))+IF(K2136&gt;=0.9,2,IF(K2136&gt;=0.75,1,0))+IF(J2136&lt;=0.7,2,IF(J2136&lt;=0.85,1,0))+IF(M2136&gt;=8,1,0))</x:f>
        <x:v>3</x:v>
      </x:c>
      <x:c r="AD2136" t="str">
        <x:f>IF(AND(O2136&lt;&gt;"High",AC2136&gt;=Assumptions!$B$10,AA2136&gt;0),"Priority Growth",IF(AND(O2136="Low",AA2136&gt;0),"Maintain","Watch"))</x:f>
        <x:v>Watch</x:v>
      </x:c>
      <x:c r="AE2136" s="60" t="n">
        <x:f>MAX(AA2136,0)*N2136</x:f>
        <x:v>11.940250661175</x:v>
      </x:c>
      <x:c r="AF2136" t="str">
        <x:f>IF(AND(AA2136&gt;=Assumptions!$B$11,O2136&lt;&gt;"High",OR(N2136&gt;=Assumptions!$B$12,M2136&lt;=6)),"High","Standard")</x:f>
        <x:v>Standard</x:v>
      </x:c>
    </x:row>
    <x:row r="2137">
      <x:c r="A2137" t="str">
        <x:f>'Raw_Data'!A2137</x:f>
        <x:v>C02136</x:v>
      </x:c>
      <x:c r="B2137" t="n">
        <x:f>'Raw_Data'!B2137</x:f>
        <x:v>47</x:v>
      </x:c>
      <x:c r="C2137" s="30" t="n">
        <x:f>'Raw_Data'!C2137</x:f>
        <x:v>122533</x:v>
      </x:c>
      <x:c r="D2137" t="n">
        <x:f>'Raw_Data'!D2137</x:f>
        <x:v>640</x:v>
      </x:c>
      <x:c r="E2137" t="n">
        <x:f>'Raw_Data'!E2137</x:f>
        <x:v>113</x:v>
      </x:c>
      <x:c r="F2137" t="str">
        <x:f>PROPER(TRIM('Raw_Data'!F2137))</x:f>
        <x:v>Platinum</x:v>
      </x:c>
      <x:c r="G2137" t="str">
        <x:f>PROPER(TRIM('Raw_Data'!G2137))</x:f>
        <x:v>Digital</x:v>
      </x:c>
      <x:c r="H2137" s="60" t="n">
        <x:f>'Raw_Data'!H2137</x:f>
        <x:v>23892</x:v>
      </x:c>
      <x:c r="I2137" s="60" t="n">
        <x:f>'Raw_Data'!I2137</x:f>
        <x:v>2709.1</x:v>
      </x:c>
      <x:c r="J2137" s="32" t="n">
        <x:f>'Raw_Data'!J2137</x:f>
        <x:v>0.321</x:v>
      </x:c>
      <x:c r="K2137" s="32" t="n">
        <x:f>'Raw_Data'!K2137</x:f>
        <x:v>0.794</x:v>
      </x:c>
      <x:c r="L2137" t="n">
        <x:f>'Raw_Data'!L2137</x:f>
        <x:v>0</x:v>
      </x:c>
      <x:c r="M2137" t="n">
        <x:f>IF('Raw_Data'!M2137="",Assumptions!$B$15,'Raw_Data'!M2137)</x:f>
        <x:v>9</x:v>
      </x:c>
      <x:c r="N2137" s="32" t="n">
        <x:f>'Raw_Data'!N2137</x:f>
        <x:v>0.041</x:v>
      </x:c>
      <x:c r="O2137" t="str">
        <x:f>IF(OR(D2137&lt;620,L2137&gt;=2,J2137&gt;0.9),"High",IF(OR(D2137&lt;700,L2137=1,J2137&gt;0.75),"Medium","Low"))</x:f>
        <x:v>Medium</x:v>
      </x:c>
      <x:c r="P2137" s="30" t="n">
        <x:f>XLOOKUP(F2137,Assumptions!$A$4:$A$6,Assumptions!$B$4:$B$6)</x:f>
        <x:v>195</x:v>
      </x:c>
      <x:c r="Q2137" s="32" t="n">
        <x:f>XLOOKUP(F2137,Assumptions!$A$4:$A$6,Assumptions!$C$4:$C$6)</x:f>
        <x:v>0.199</x:v>
      </x:c>
      <x:c r="R2137" s="32" t="n">
        <x:f>XLOOKUP(F2137,Assumptions!$A$4:$A$6,Assumptions!$D$4:$D$6)</x:f>
        <x:v>0.017</x:v>
      </x:c>
      <x:c r="S2137" s="32" t="n">
        <x:f>XLOOKUP(F2137,Assumptions!$A$4:$A$6,Assumptions!$E$4:$E$6)</x:f>
        <x:v>0.013</x:v>
      </x:c>
      <x:c r="T2137" s="32" t="n">
        <x:f>XLOOKUP(O2137,Assumptions!$H$4:$H$6,Assumptions!$I$4:$I$6)</x:f>
        <x:v>0.012</x:v>
      </x:c>
      <x:c r="U2137" s="30" t="n">
        <x:f>XLOOKUP(F2137,Assumptions!$A$4:$A$6,Assumptions!$F$4:$F$6)</x:f>
        <x:v>140</x:v>
      </x:c>
      <x:c r="V2137" s="60" t="n">
        <x:f>I2137*12</x:f>
        <x:v>32509.199999999997</x:v>
      </x:c>
      <x:c r="W2137" s="60" t="n">
        <x:f>H2137*J2137*(1-K2137)*Q2137</x:f>
        <x:v>314.39659600799996</x:v>
      </x:c>
      <x:c r="X2137" s="60" t="n">
        <x:f>V2137*R2137</x:f>
        <x:v>552.6564</x:v>
      </x:c>
      <x:c r="Y2137" s="60" t="n">
        <x:f>V2137*S2137</x:f>
        <x:v>422.61959999999993</x:v>
      </x:c>
      <x:c r="Z2137" s="60" t="n">
        <x:f>H2137*J2137*T2137</x:f>
        <x:v>92.03198400000001</x:v>
      </x:c>
      <x:c r="AA2137" s="60" t="n">
        <x:f>P2137+W2137+X2137-Y2137-Z2137-U2137</x:f>
        <x:v>407.40141200799985</x:v>
      </x:c>
      <x:c r="AB2137" s="32" t="n">
        <x:f>IFERROR(AA2137/(P2137+W2137+X2137),0)</x:f>
        <x:v>0.3835980064453687</x:v>
      </x:c>
      <x:c r="AC2137" t="n">
        <x:f>IF(O2137="High",0,IF(I2137&gt;=1800,3,IF(I2137&gt;=900,2,1))+IF(K2137&gt;=0.9,2,IF(K2137&gt;=0.75,1,0))+IF(J2137&lt;=0.7,2,IF(J2137&lt;=0.85,1,0))+IF(M2137&gt;=8,1,0))</x:f>
        <x:v>7</x:v>
      </x:c>
      <x:c r="AD2137" t="str">
        <x:f>IF(AND(O2137&lt;&gt;"High",AC2137&gt;=Assumptions!$B$10,AA2137&gt;0),"Priority Growth",IF(AND(O2137="Low",AA2137&gt;0),"Maintain","Watch"))</x:f>
        <x:v>Priority Growth</x:v>
      </x:c>
      <x:c r="AE2137" s="60" t="n">
        <x:f>MAX(AA2137,0)*N2137</x:f>
        <x:v>16.703457892327993</x:v>
      </x:c>
      <x:c r="AF2137" t="str">
        <x:f>IF(AND(AA2137&gt;=Assumptions!$B$11,O2137&lt;&gt;"High",OR(N2137&gt;=Assumptions!$B$12,M2137&lt;=6)),"High","Standard")</x:f>
        <x:v>Standard</x:v>
      </x:c>
    </x:row>
    <x:row r="2138">
      <x:c r="A2138" t="str">
        <x:f>'Raw_Data'!A2138</x:f>
        <x:v>C02137</x:v>
      </x:c>
      <x:c r="B2138" t="n">
        <x:f>'Raw_Data'!B2138</x:f>
        <x:v>60</x:v>
      </x:c>
      <x:c r="C2138" s="30" t="n">
        <x:f>'Raw_Data'!C2138</x:f>
        <x:v>96169</x:v>
      </x:c>
      <x:c r="D2138" t="n">
        <x:f>'Raw_Data'!D2138</x:f>
        <x:v>776</x:v>
      </x:c>
      <x:c r="E2138" t="n">
        <x:f>'Raw_Data'!E2138</x:f>
        <x:v>33</x:v>
      </x:c>
      <x:c r="F2138" t="str">
        <x:f>PROPER(TRIM('Raw_Data'!F2138))</x:f>
        <x:v>Platinum</x:v>
      </x:c>
      <x:c r="G2138" t="str">
        <x:f>PROPER(TRIM('Raw_Data'!G2138))</x:f>
        <x:v>Digital</x:v>
      </x:c>
      <x:c r="H2138" s="60" t="n">
        <x:f>'Raw_Data'!H2138</x:f>
        <x:v>26532</x:v>
      </x:c>
      <x:c r="I2138" s="60" t="n">
        <x:f>'Raw_Data'!I2138</x:f>
        <x:v>2574.46</x:v>
      </x:c>
      <x:c r="J2138" s="32" t="n">
        <x:f>'Raw_Data'!J2138</x:f>
        <x:v>0.33</x:v>
      </x:c>
      <x:c r="K2138" s="32" t="n">
        <x:f>'Raw_Data'!K2138</x:f>
        <x:v>0.964</x:v>
      </x:c>
      <x:c r="L2138" t="n">
        <x:f>'Raw_Data'!L2138</x:f>
        <x:v>0</x:v>
      </x:c>
      <x:c r="M2138" t="n">
        <x:f>IF('Raw_Data'!M2138="",Assumptions!$B$15,'Raw_Data'!M2138)</x:f>
        <x:v>9</x:v>
      </x:c>
      <x:c r="N2138" s="32" t="n">
        <x:f>'Raw_Data'!N2138</x:f>
        <x:v>0.02</x:v>
      </x:c>
      <x:c r="O2138" t="str">
        <x:f>IF(OR(D2138&lt;620,L2138&gt;=2,J2138&gt;0.9),"High",IF(OR(D2138&lt;700,L2138=1,J2138&gt;0.75),"Medium","Low"))</x:f>
        <x:v>Low</x:v>
      </x:c>
      <x:c r="P2138" s="30" t="n">
        <x:f>XLOOKUP(F2138,Assumptions!$A$4:$A$6,Assumptions!$B$4:$B$6)</x:f>
        <x:v>195</x:v>
      </x:c>
      <x:c r="Q2138" s="32" t="n">
        <x:f>XLOOKUP(F2138,Assumptions!$A$4:$A$6,Assumptions!$C$4:$C$6)</x:f>
        <x:v>0.199</x:v>
      </x:c>
      <x:c r="R2138" s="32" t="n">
        <x:f>XLOOKUP(F2138,Assumptions!$A$4:$A$6,Assumptions!$D$4:$D$6)</x:f>
        <x:v>0.017</x:v>
      </x:c>
      <x:c r="S2138" s="32" t="n">
        <x:f>XLOOKUP(F2138,Assumptions!$A$4:$A$6,Assumptions!$E$4:$E$6)</x:f>
        <x:v>0.013</x:v>
      </x:c>
      <x:c r="T2138" s="32" t="n">
        <x:f>XLOOKUP(O2138,Assumptions!$H$4:$H$6,Assumptions!$I$4:$I$6)</x:f>
        <x:v>0.0035</x:v>
      </x:c>
      <x:c r="U2138" s="30" t="n">
        <x:f>XLOOKUP(F2138,Assumptions!$A$4:$A$6,Assumptions!$F$4:$F$6)</x:f>
        <x:v>140</x:v>
      </x:c>
      <x:c r="V2138" s="60" t="n">
        <x:f>I2138*12</x:f>
        <x:v>30893.52</x:v>
      </x:c>
      <x:c r="W2138" s="60" t="n">
        <x:f>H2138*J2138*(1-K2138)*Q2138</x:f>
        <x:v>62.724831840000064</x:v>
      </x:c>
      <x:c r="X2138" s="60" t="n">
        <x:f>V2138*R2138</x:f>
        <x:v>525.18984</x:v>
      </x:c>
      <x:c r="Y2138" s="60" t="n">
        <x:f>V2138*S2138</x:f>
        <x:v>401.61575999999997</x:v>
      </x:c>
      <x:c r="Z2138" s="60" t="n">
        <x:f>H2138*J2138*T2138</x:f>
        <x:v>30.644460000000006</x:v>
      </x:c>
      <x:c r="AA2138" s="60" t="n">
        <x:f>P2138+W2138+X2138-Y2138-Z2138-U2138</x:f>
        <x:v>210.65445184000015</x:v>
      </x:c>
      <x:c r="AB2138" s="32" t="n">
        <x:f>IFERROR(AA2138/(P2138+W2138+X2138),0)</x:f>
        <x:v>0.2690643813647299</x:v>
      </x:c>
      <x:c r="AC2138" t="n">
        <x:f>IF(O2138="High",0,IF(I2138&gt;=1800,3,IF(I2138&gt;=900,2,1))+IF(K2138&gt;=0.9,2,IF(K2138&gt;=0.75,1,0))+IF(J2138&lt;=0.7,2,IF(J2138&lt;=0.85,1,0))+IF(M2138&gt;=8,1,0))</x:f>
        <x:v>8</x:v>
      </x:c>
      <x:c r="AD2138" t="str">
        <x:f>IF(AND(O2138&lt;&gt;"High",AC2138&gt;=Assumptions!$B$10,AA2138&gt;0),"Priority Growth",IF(AND(O2138="Low",AA2138&gt;0),"Maintain","Watch"))</x:f>
        <x:v>Priority Growth</x:v>
      </x:c>
      <x:c r="AE2138" s="60" t="n">
        <x:f>MAX(AA2138,0)*N2138</x:f>
        <x:v>4.213089036800003</x:v>
      </x:c>
      <x:c r="AF2138" t="str">
        <x:f>IF(AND(AA2138&gt;=Assumptions!$B$11,O2138&lt;&gt;"High",OR(N2138&gt;=Assumptions!$B$12,M2138&lt;=6)),"High","Standard")</x:f>
        <x:v>Standard</x:v>
      </x:c>
    </x:row>
    <x:row r="2139">
      <x:c r="A2139" t="str">
        <x:f>'Raw_Data'!A2139</x:f>
        <x:v>C02138</x:v>
      </x:c>
      <x:c r="B2139" t="n">
        <x:f>'Raw_Data'!B2139</x:f>
        <x:v>34</x:v>
      </x:c>
      <x:c r="C2139" s="30" t="n">
        <x:f>'Raw_Data'!C2139</x:f>
        <x:v>80963</x:v>
      </x:c>
      <x:c r="D2139" t="n">
        <x:f>'Raw_Data'!D2139</x:f>
        <x:v>750</x:v>
      </x:c>
      <x:c r="E2139" t="n">
        <x:f>'Raw_Data'!E2139</x:f>
        <x:v>66</x:v>
      </x:c>
      <x:c r="F2139" t="str">
        <x:f>PROPER(TRIM('Raw_Data'!F2139))</x:f>
        <x:v>Gold</x:v>
      </x:c>
      <x:c r="G2139" t="str">
        <x:f>PROPER(TRIM('Raw_Data'!G2139))</x:f>
        <x:v>Digital</x:v>
      </x:c>
      <x:c r="H2139" s="60" t="n">
        <x:f>'Raw_Data'!H2139</x:f>
        <x:v>11222</x:v>
      </x:c>
      <x:c r="I2139" s="60" t="n">
        <x:f>'Raw_Data'!I2139</x:f>
        <x:v>1102.01</x:v>
      </x:c>
      <x:c r="J2139" s="32" t="n">
        <x:f>'Raw_Data'!J2139</x:f>
        <x:v>0.275</x:v>
      </x:c>
      <x:c r="K2139" s="32" t="n">
        <x:f>'Raw_Data'!K2139</x:f>
        <x:v>0.861</x:v>
      </x:c>
      <x:c r="L2139" t="n">
        <x:f>'Raw_Data'!L2139</x:f>
        <x:v>0</x:v>
      </x:c>
      <x:c r="M2139" t="n">
        <x:f>IF('Raw_Data'!M2139="",Assumptions!$B$15,'Raw_Data'!M2139)</x:f>
        <x:v>7.370408870408871</x:v>
      </x:c>
      <x:c r="N2139" s="32" t="n">
        <x:f>'Raw_Data'!N2139</x:f>
        <x:v>0.02</x:v>
      </x:c>
      <x:c r="O2139" t="str">
        <x:f>IF(OR(D2139&lt;620,L2139&gt;=2,J2139&gt;0.9),"High",IF(OR(D2139&lt;700,L2139=1,J2139&gt;0.75),"Medium","Low"))</x:f>
        <x:v>Low</x:v>
      </x:c>
      <x:c r="P2139" s="30" t="n">
        <x:f>XLOOKUP(F2139,Assumptions!$A$4:$A$6,Assumptions!$B$4:$B$6)</x:f>
        <x:v>95</x:v>
      </x:c>
      <x:c r="Q2139" s="32" t="n">
        <x:f>XLOOKUP(F2139,Assumptions!$A$4:$A$6,Assumptions!$C$4:$C$6)</x:f>
        <x:v>0.219</x:v>
      </x:c>
      <x:c r="R2139" s="32" t="n">
        <x:f>XLOOKUP(F2139,Assumptions!$A$4:$A$6,Assumptions!$D$4:$D$6)</x:f>
        <x:v>0.016</x:v>
      </x:c>
      <x:c r="S2139" s="32" t="n">
        <x:f>XLOOKUP(F2139,Assumptions!$A$4:$A$6,Assumptions!$E$4:$E$6)</x:f>
        <x:v>0.01</x:v>
      </x:c>
      <x:c r="T2139" s="32" t="n">
        <x:f>XLOOKUP(O2139,Assumptions!$H$4:$H$6,Assumptions!$I$4:$I$6)</x:f>
        <x:v>0.0035</x:v>
      </x:c>
      <x:c r="U2139" s="30" t="n">
        <x:f>XLOOKUP(F2139,Assumptions!$A$4:$A$6,Assumptions!$F$4:$F$6)</x:f>
        <x:v>90</x:v>
      </x:c>
      <x:c r="V2139" s="60" t="n">
        <x:f>I2139*12</x:f>
        <x:v>13224.119999999999</x:v>
      </x:c>
      <x:c r="W2139" s="60" t="n">
        <x:f>H2139*J2139*(1-K2139)*Q2139</x:f>
        <x:v>93.94244805000002</x:v>
      </x:c>
      <x:c r="X2139" s="60" t="n">
        <x:f>V2139*R2139</x:f>
        <x:v>211.58592</x:v>
      </x:c>
      <x:c r="Y2139" s="60" t="n">
        <x:f>V2139*S2139</x:f>
        <x:v>132.2412</x:v>
      </x:c>
      <x:c r="Z2139" s="60" t="n">
        <x:f>H2139*J2139*T2139</x:f>
        <x:v>10.801175</x:v>
      </x:c>
      <x:c r="AA2139" s="60" t="n">
        <x:f>P2139+W2139+X2139-Y2139-Z2139-U2139</x:f>
        <x:v>167.48599305000005</x:v>
      </x:c>
      <x:c r="AB2139" s="32" t="n">
        <x:f>IFERROR(AA2139/(P2139+W2139+X2139),0)</x:f>
        <x:v>0.41816262320049175</x:v>
      </x:c>
      <x:c r="AC2139" t="n">
        <x:f>IF(O2139="High",0,IF(I2139&gt;=1800,3,IF(I2139&gt;=900,2,1))+IF(K2139&gt;=0.9,2,IF(K2139&gt;=0.75,1,0))+IF(J2139&lt;=0.7,2,IF(J2139&lt;=0.85,1,0))+IF(M2139&gt;=8,1,0))</x:f>
        <x:v>5</x:v>
      </x:c>
      <x:c r="AD2139" t="str">
        <x:f>IF(AND(O2139&lt;&gt;"High",AC2139&gt;=Assumptions!$B$10,AA2139&gt;0),"Priority Growth",IF(AND(O2139="Low",AA2139&gt;0),"Maintain","Watch"))</x:f>
        <x:v>Maintain</x:v>
      </x:c>
      <x:c r="AE2139" s="60" t="n">
        <x:f>MAX(AA2139,0)*N2139</x:f>
        <x:v>3.349719861000001</x:v>
      </x:c>
      <x:c r="AF2139" t="str">
        <x:f>IF(AND(AA2139&gt;=Assumptions!$B$11,O2139&lt;&gt;"High",OR(N2139&gt;=Assumptions!$B$12,M2139&lt;=6)),"High","Standard")</x:f>
        <x:v>Standard</x:v>
      </x:c>
    </x:row>
    <x:row r="2140">
      <x:c r="A2140" t="str">
        <x:f>'Raw_Data'!A2140</x:f>
        <x:v>C02139</x:v>
      </x:c>
      <x:c r="B2140" t="n">
        <x:f>'Raw_Data'!B2140</x:f>
        <x:v>48</x:v>
      </x:c>
      <x:c r="C2140" s="30" t="n">
        <x:f>'Raw_Data'!C2140</x:f>
        <x:v>87384</x:v>
      </x:c>
      <x:c r="D2140" t="n">
        <x:f>'Raw_Data'!D2140</x:f>
        <x:v>545</x:v>
      </x:c>
      <x:c r="E2140" t="n">
        <x:f>'Raw_Data'!E2140</x:f>
        <x:v>68</x:v>
      </x:c>
      <x:c r="F2140" t="str">
        <x:f>PROPER(TRIM('Raw_Data'!F2140))</x:f>
        <x:v>Classic</x:v>
      </x:c>
      <x:c r="G2140" t="str">
        <x:f>PROPER(TRIM('Raw_Data'!G2140))</x:f>
        <x:v>Branch</x:v>
      </x:c>
      <x:c r="H2140" s="60" t="n">
        <x:f>'Raw_Data'!H2140</x:f>
        <x:v>1548</x:v>
      </x:c>
      <x:c r="I2140" s="60" t="n">
        <x:f>'Raw_Data'!I2140</x:f>
        <x:v>761.52</x:v>
      </x:c>
      <x:c r="J2140" s="32" t="n">
        <x:f>'Raw_Data'!J2140</x:f>
        <x:v>0.419</x:v>
      </x:c>
      <x:c r="K2140" s="32" t="n">
        <x:f>'Raw_Data'!K2140</x:f>
        <x:v>0.572</x:v>
      </x:c>
      <x:c r="L2140" t="n">
        <x:f>'Raw_Data'!L2140</x:f>
        <x:v>0</x:v>
      </x:c>
      <x:c r="M2140" t="n">
        <x:f>IF('Raw_Data'!M2140="",Assumptions!$B$15,'Raw_Data'!M2140)</x:f>
        <x:v>6</x:v>
      </x:c>
      <x:c r="N2140" s="32" t="n">
        <x:f>'Raw_Data'!N2140</x:f>
        <x:v>0.158</x:v>
      </x:c>
      <x:c r="O2140" t="str">
        <x:f>IF(OR(D2140&lt;620,L2140&gt;=2,J2140&gt;0.9),"High",IF(OR(D2140&lt;700,L2140=1,J2140&gt;0.75),"Medium","Low"))</x:f>
        <x:v>High</x:v>
      </x:c>
      <x:c r="P2140" s="30" t="n">
        <x:f>XLOOKUP(F2140,Assumptions!$A$4:$A$6,Assumptions!$B$4:$B$6)</x:f>
        <x:v>0</x:v>
      </x:c>
      <x:c r="Q2140" s="32" t="n">
        <x:f>XLOOKUP(F2140,Assumptions!$A$4:$A$6,Assumptions!$C$4:$C$6)</x:f>
        <x:v>0.229</x:v>
      </x:c>
      <x:c r="R2140" s="32" t="n">
        <x:f>XLOOKUP(F2140,Assumptions!$A$4:$A$6,Assumptions!$D$4:$D$6)</x:f>
        <x:v>0.015</x:v>
      </x:c>
      <x:c r="S2140" s="32" t="n">
        <x:f>XLOOKUP(F2140,Assumptions!$A$4:$A$6,Assumptions!$E$4:$E$6)</x:f>
        <x:v>0.0075</x:v>
      </x:c>
      <x:c r="T2140" s="32" t="n">
        <x:f>XLOOKUP(O2140,Assumptions!$H$4:$H$6,Assumptions!$I$4:$I$6)</x:f>
        <x:v>0.045</x:v>
      </x:c>
      <x:c r="U2140" s="30" t="n">
        <x:f>XLOOKUP(F2140,Assumptions!$A$4:$A$6,Assumptions!$F$4:$F$6)</x:f>
        <x:v>60</x:v>
      </x:c>
      <x:c r="V2140" s="60" t="n">
        <x:f>I2140*12</x:f>
        <x:v>9138.24</x:v>
      </x:c>
      <x:c r="W2140" s="60" t="n">
        <x:f>H2140*J2140*(1-K2140)*Q2140</x:f>
        <x:v>63.571759344000014</x:v>
      </x:c>
      <x:c r="X2140" s="60" t="n">
        <x:f>V2140*R2140</x:f>
        <x:v>137.0736</x:v>
      </x:c>
      <x:c r="Y2140" s="60" t="n">
        <x:f>V2140*S2140</x:f>
        <x:v>68.5368</x:v>
      </x:c>
      <x:c r="Z2140" s="60" t="n">
        <x:f>H2140*J2140*T2140</x:f>
        <x:v>29.18754</x:v>
      </x:c>
      <x:c r="AA2140" s="60" t="n">
        <x:f>P2140+W2140+X2140-Y2140-Z2140-U2140</x:f>
        <x:v>42.921019344000015</x:v>
      </x:c>
      <x:c r="AB2140" s="32" t="n">
        <x:f>IFERROR(AA2140/(P2140+W2140+X2140),0)</x:f>
        <x:v>0.21391483702552677</x:v>
      </x:c>
      <x:c r="AC2140" t="n">
        <x:f>IF(O2140="High",0,IF(I2140&gt;=1800,3,IF(I2140&gt;=900,2,1))+IF(K2140&gt;=0.9,2,IF(K2140&gt;=0.75,1,0))+IF(J2140&lt;=0.7,2,IF(J2140&lt;=0.85,1,0))+IF(M2140&gt;=8,1,0))</x:f>
        <x:v>0</x:v>
      </x:c>
      <x:c r="AD2140" t="str">
        <x:f>IF(AND(O2140&lt;&gt;"High",AC2140&gt;=Assumptions!$B$10,AA2140&gt;0),"Priority Growth",IF(AND(O2140="Low",AA2140&gt;0),"Maintain","Watch"))</x:f>
        <x:v>Watch</x:v>
      </x:c>
      <x:c r="AE2140" s="60" t="n">
        <x:f>MAX(AA2140,0)*N2140</x:f>
        <x:v>6.781521056352003</x:v>
      </x:c>
      <x:c r="AF2140" t="str">
        <x:f>IF(AND(AA2140&gt;=Assumptions!$B$11,O2140&lt;&gt;"High",OR(N2140&gt;=Assumptions!$B$12,M2140&lt;=6)),"High","Standard")</x:f>
        <x:v>Standard</x:v>
      </x:c>
    </x:row>
    <x:row r="2141">
      <x:c r="A2141" t="str">
        <x:f>'Raw_Data'!A2141</x:f>
        <x:v>C02140</x:v>
      </x:c>
      <x:c r="B2141" t="n">
        <x:f>'Raw_Data'!B2141</x:f>
        <x:v>54</x:v>
      </x:c>
      <x:c r="C2141" s="30" t="n">
        <x:f>'Raw_Data'!C2141</x:f>
        <x:v>91442</x:v>
      </x:c>
      <x:c r="D2141" t="n">
        <x:f>'Raw_Data'!D2141</x:f>
        <x:v>726</x:v>
      </x:c>
      <x:c r="E2141" t="n">
        <x:f>'Raw_Data'!E2141</x:f>
        <x:v>25</x:v>
      </x:c>
      <x:c r="F2141" t="str">
        <x:f>PROPER(TRIM('Raw_Data'!F2141))</x:f>
        <x:v>Classic</x:v>
      </x:c>
      <x:c r="G2141" t="str">
        <x:f>PROPER(TRIM('Raw_Data'!G2141))</x:f>
        <x:v>Partner</x:v>
      </x:c>
      <x:c r="H2141" s="60" t="n">
        <x:f>'Raw_Data'!H2141</x:f>
        <x:v>14218</x:v>
      </x:c>
      <x:c r="I2141" s="60" t="n">
        <x:f>'Raw_Data'!I2141</x:f>
        <x:v>1137.08</x:v>
      </x:c>
      <x:c r="J2141" s="32" t="n">
        <x:f>'Raw_Data'!J2141</x:f>
        <x:v>0.293</x:v>
      </x:c>
      <x:c r="K2141" s="32" t="n">
        <x:f>'Raw_Data'!K2141</x:f>
        <x:v>0.81</x:v>
      </x:c>
      <x:c r="L2141" t="n">
        <x:f>'Raw_Data'!L2141</x:f>
        <x:v>0</x:v>
      </x:c>
      <x:c r="M2141" t="n">
        <x:f>IF('Raw_Data'!M2141="",Assumptions!$B$15,'Raw_Data'!M2141)</x:f>
        <x:v>9</x:v>
      </x:c>
      <x:c r="N2141" s="32" t="n">
        <x:f>'Raw_Data'!N2141</x:f>
        <x:v>0.02</x:v>
      </x:c>
      <x:c r="O2141" t="str">
        <x:f>IF(OR(D2141&lt;620,L2141&gt;=2,J2141&gt;0.9),"High",IF(OR(D2141&lt;700,L2141=1,J2141&gt;0.75),"Medium","Low"))</x:f>
        <x:v>Low</x:v>
      </x:c>
      <x:c r="P2141" s="30" t="n">
        <x:f>XLOOKUP(F2141,Assumptions!$A$4:$A$6,Assumptions!$B$4:$B$6)</x:f>
        <x:v>0</x:v>
      </x:c>
      <x:c r="Q2141" s="32" t="n">
        <x:f>XLOOKUP(F2141,Assumptions!$A$4:$A$6,Assumptions!$C$4:$C$6)</x:f>
        <x:v>0.229</x:v>
      </x:c>
      <x:c r="R2141" s="32" t="n">
        <x:f>XLOOKUP(F2141,Assumptions!$A$4:$A$6,Assumptions!$D$4:$D$6)</x:f>
        <x:v>0.015</x:v>
      </x:c>
      <x:c r="S2141" s="32" t="n">
        <x:f>XLOOKUP(F2141,Assumptions!$A$4:$A$6,Assumptions!$E$4:$E$6)</x:f>
        <x:v>0.0075</x:v>
      </x:c>
      <x:c r="T2141" s="32" t="n">
        <x:f>XLOOKUP(O2141,Assumptions!$H$4:$H$6,Assumptions!$I$4:$I$6)</x:f>
        <x:v>0.0035</x:v>
      </x:c>
      <x:c r="U2141" s="30" t="n">
        <x:f>XLOOKUP(F2141,Assumptions!$A$4:$A$6,Assumptions!$F$4:$F$6)</x:f>
        <x:v>60</x:v>
      </x:c>
      <x:c r="V2141" s="60" t="n">
        <x:f>I2141*12</x:f>
        <x:v>13644.96</x:v>
      </x:c>
      <x:c r="W2141" s="60" t="n">
        <x:f>H2141*J2141*(1-K2141)*Q2141</x:f>
        <x:v>181.25717773999995</x:v>
      </x:c>
      <x:c r="X2141" s="60" t="n">
        <x:f>V2141*R2141</x:f>
        <x:v>204.6744</x:v>
      </x:c>
      <x:c r="Y2141" s="60" t="n">
        <x:f>V2141*S2141</x:f>
        <x:v>102.3372</x:v>
      </x:c>
      <x:c r="Z2141" s="60" t="n">
        <x:f>H2141*J2141*T2141</x:f>
        <x:v>14.580559</x:v>
      </x:c>
      <x:c r="AA2141" s="60" t="n">
        <x:f>P2141+W2141+X2141-Y2141-Z2141-U2141</x:f>
        <x:v>209.01381873999998</x:v>
      </x:c>
      <x:c r="AB2141" s="32" t="n">
        <x:f>IFERROR(AA2141/(P2141+W2141+X2141),0)</x:f>
        <x:v>0.5415825778340726</x:v>
      </x:c>
      <x:c r="AC2141" t="n">
        <x:f>IF(O2141="High",0,IF(I2141&gt;=1800,3,IF(I2141&gt;=900,2,1))+IF(K2141&gt;=0.9,2,IF(K2141&gt;=0.75,1,0))+IF(J2141&lt;=0.7,2,IF(J2141&lt;=0.85,1,0))+IF(M2141&gt;=8,1,0))</x:f>
        <x:v>6</x:v>
      </x:c>
      <x:c r="AD2141" t="str">
        <x:f>IF(AND(O2141&lt;&gt;"High",AC2141&gt;=Assumptions!$B$10,AA2141&gt;0),"Priority Growth",IF(AND(O2141="Low",AA2141&gt;0),"Maintain","Watch"))</x:f>
        <x:v>Priority Growth</x:v>
      </x:c>
      <x:c r="AE2141" s="60" t="n">
        <x:f>MAX(AA2141,0)*N2141</x:f>
        <x:v>4.1802763748</x:v>
      </x:c>
      <x:c r="AF2141" t="str">
        <x:f>IF(AND(AA2141&gt;=Assumptions!$B$11,O2141&lt;&gt;"High",OR(N2141&gt;=Assumptions!$B$12,M2141&lt;=6)),"High","Standard")</x:f>
        <x:v>Standard</x:v>
      </x:c>
    </x:row>
    <x:row r="2142">
      <x:c r="A2142" t="str">
        <x:f>'Raw_Data'!A2142</x:f>
        <x:v>C02141</x:v>
      </x:c>
      <x:c r="B2142" t="n">
        <x:f>'Raw_Data'!B2142</x:f>
        <x:v>45</x:v>
      </x:c>
      <x:c r="C2142" s="30" t="n">
        <x:f>'Raw_Data'!C2142</x:f>
        <x:v>184936</x:v>
      </x:c>
      <x:c r="D2142" t="n">
        <x:f>'Raw_Data'!D2142</x:f>
        <x:v>783</x:v>
      </x:c>
      <x:c r="E2142" t="n">
        <x:f>'Raw_Data'!E2142</x:f>
        <x:v>21</x:v>
      </x:c>
      <x:c r="F2142" t="str">
        <x:f>PROPER(TRIM('Raw_Data'!F2142))</x:f>
        <x:v>Classic</x:v>
      </x:c>
      <x:c r="G2142" t="str">
        <x:f>PROPER(TRIM('Raw_Data'!G2142))</x:f>
        <x:v>Partner</x:v>
      </x:c>
      <x:c r="H2142" s="60" t="n">
        <x:f>'Raw_Data'!H2142</x:f>
        <x:v>19036</x:v>
      </x:c>
      <x:c r="I2142" s="60" t="n">
        <x:f>'Raw_Data'!I2142</x:f>
        <x:v>2051.21</x:v>
      </x:c>
      <x:c r="J2142" s="32" t="n">
        <x:f>'Raw_Data'!J2142</x:f>
        <x:v>0.253</x:v>
      </x:c>
      <x:c r="K2142" s="32" t="n">
        <x:f>'Raw_Data'!K2142</x:f>
        <x:v>0.965</x:v>
      </x:c>
      <x:c r="L2142" t="n">
        <x:f>'Raw_Data'!L2142</x:f>
        <x:v>0</x:v>
      </x:c>
      <x:c r="M2142" t="n">
        <x:f>IF('Raw_Data'!M2142="",Assumptions!$B$15,'Raw_Data'!M2142)</x:f>
        <x:v>7.370408870408871</x:v>
      </x:c>
      <x:c r="N2142" s="32" t="n">
        <x:f>'Raw_Data'!N2142</x:f>
        <x:v>0.02</x:v>
      </x:c>
      <x:c r="O2142" t="str">
        <x:f>IF(OR(D2142&lt;620,L2142&gt;=2,J2142&gt;0.9),"High",IF(OR(D2142&lt;700,L2142=1,J2142&gt;0.75),"Medium","Low"))</x:f>
        <x:v>Low</x:v>
      </x:c>
      <x:c r="P2142" s="30" t="n">
        <x:f>XLOOKUP(F2142,Assumptions!$A$4:$A$6,Assumptions!$B$4:$B$6)</x:f>
        <x:v>0</x:v>
      </x:c>
      <x:c r="Q2142" s="32" t="n">
        <x:f>XLOOKUP(F2142,Assumptions!$A$4:$A$6,Assumptions!$C$4:$C$6)</x:f>
        <x:v>0.229</x:v>
      </x:c>
      <x:c r="R2142" s="32" t="n">
        <x:f>XLOOKUP(F2142,Assumptions!$A$4:$A$6,Assumptions!$D$4:$D$6)</x:f>
        <x:v>0.015</x:v>
      </x:c>
      <x:c r="S2142" s="32" t="n">
        <x:f>XLOOKUP(F2142,Assumptions!$A$4:$A$6,Assumptions!$E$4:$E$6)</x:f>
        <x:v>0.0075</x:v>
      </x:c>
      <x:c r="T2142" s="32" t="n">
        <x:f>XLOOKUP(O2142,Assumptions!$H$4:$H$6,Assumptions!$I$4:$I$6)</x:f>
        <x:v>0.0035</x:v>
      </x:c>
      <x:c r="U2142" s="30" t="n">
        <x:f>XLOOKUP(F2142,Assumptions!$A$4:$A$6,Assumptions!$F$4:$F$6)</x:f>
        <x:v>60</x:v>
      </x:c>
      <x:c r="V2142" s="60" t="n">
        <x:f>I2142*12</x:f>
        <x:v>24614.52</x:v>
      </x:c>
      <x:c r="W2142" s="60" t="n">
        <x:f>H2142*J2142*(1-K2142)*Q2142</x:f>
        <x:v>38.601105620000034</x:v>
      </x:c>
      <x:c r="X2142" s="60" t="n">
        <x:f>V2142*R2142</x:f>
        <x:v>369.2178</x:v>
      </x:c>
      <x:c r="Y2142" s="60" t="n">
        <x:f>V2142*S2142</x:f>
        <x:v>184.6089</x:v>
      </x:c>
      <x:c r="Z2142" s="60" t="n">
        <x:f>H2142*J2142*T2142</x:f>
        <x:v>16.856378</x:v>
      </x:c>
      <x:c r="AA2142" s="60" t="n">
        <x:f>P2142+W2142+X2142-Y2142-Z2142-U2142</x:f>
        <x:v>146.35362762000005</x:v>
      </x:c>
      <x:c r="AB2142" s="32" t="n">
        <x:f>IFERROR(AA2142/(P2142+W2142+X2142),0)</x:f>
        <x:v>0.35886915884270043</x:v>
      </x:c>
      <x:c r="AC2142" t="n">
        <x:f>IF(O2142="High",0,IF(I2142&gt;=1800,3,IF(I2142&gt;=900,2,1))+IF(K2142&gt;=0.9,2,IF(K2142&gt;=0.75,1,0))+IF(J2142&lt;=0.7,2,IF(J2142&lt;=0.85,1,0))+IF(M2142&gt;=8,1,0))</x:f>
        <x:v>7</x:v>
      </x:c>
      <x:c r="AD2142" t="str">
        <x:f>IF(AND(O2142&lt;&gt;"High",AC2142&gt;=Assumptions!$B$10,AA2142&gt;0),"Priority Growth",IF(AND(O2142="Low",AA2142&gt;0),"Maintain","Watch"))</x:f>
        <x:v>Priority Growth</x:v>
      </x:c>
      <x:c r="AE2142" s="60" t="n">
        <x:f>MAX(AA2142,0)*N2142</x:f>
        <x:v>2.927072552400001</x:v>
      </x:c>
      <x:c r="AF2142" t="str">
        <x:f>IF(AND(AA2142&gt;=Assumptions!$B$11,O2142&lt;&gt;"High",OR(N2142&gt;=Assumptions!$B$12,M2142&lt;=6)),"High","Standard")</x:f>
        <x:v>Standard</x:v>
      </x:c>
    </x:row>
    <x:row r="2143">
      <x:c r="A2143" t="str">
        <x:f>'Raw_Data'!A2143</x:f>
        <x:v>C02142</x:v>
      </x:c>
      <x:c r="B2143" t="n">
        <x:f>'Raw_Data'!B2143</x:f>
        <x:v>38</x:v>
      </x:c>
      <x:c r="C2143" s="30" t="n">
        <x:f>'Raw_Data'!C2143</x:f>
        <x:v>66542</x:v>
      </x:c>
      <x:c r="D2143" t="n">
        <x:f>'Raw_Data'!D2143</x:f>
        <x:v>674</x:v>
      </x:c>
      <x:c r="E2143" t="n">
        <x:f>'Raw_Data'!E2143</x:f>
        <x:v>27</x:v>
      </x:c>
      <x:c r="F2143" t="str">
        <x:f>PROPER(TRIM('Raw_Data'!F2143))</x:f>
        <x:v>Gold</x:v>
      </x:c>
      <x:c r="G2143" t="str">
        <x:f>PROPER(TRIM('Raw_Data'!G2143))</x:f>
        <x:v>Branch</x:v>
      </x:c>
      <x:c r="H2143" s="60" t="n">
        <x:f>'Raw_Data'!H2143</x:f>
        <x:v>8211</x:v>
      </x:c>
      <x:c r="I2143" s="60" t="n">
        <x:f>'Raw_Data'!I2143</x:f>
        <x:v>1171.75</x:v>
      </x:c>
      <x:c r="J2143" s="32" t="n">
        <x:f>'Raw_Data'!J2143</x:f>
        <x:v>0.478</x:v>
      </x:c>
      <x:c r="K2143" s="32" t="n">
        <x:f>'Raw_Data'!K2143</x:f>
        <x:v>0.684</x:v>
      </x:c>
      <x:c r="L2143" t="n">
        <x:f>'Raw_Data'!L2143</x:f>
        <x:v>0</x:v>
      </x:c>
      <x:c r="M2143" t="n">
        <x:f>IF('Raw_Data'!M2143="",Assumptions!$B$15,'Raw_Data'!M2143)</x:f>
        <x:v>9</x:v>
      </x:c>
      <x:c r="N2143" s="32" t="n">
        <x:f>'Raw_Data'!N2143</x:f>
        <x:v>0.02</x:v>
      </x:c>
      <x:c r="O2143" t="str">
        <x:f>IF(OR(D2143&lt;620,L2143&gt;=2,J2143&gt;0.9),"High",IF(OR(D2143&lt;700,L2143=1,J2143&gt;0.75),"Medium","Low"))</x:f>
        <x:v>Medium</x:v>
      </x:c>
      <x:c r="P2143" s="30" t="n">
        <x:f>XLOOKUP(F2143,Assumptions!$A$4:$A$6,Assumptions!$B$4:$B$6)</x:f>
        <x:v>95</x:v>
      </x:c>
      <x:c r="Q2143" s="32" t="n">
        <x:f>XLOOKUP(F2143,Assumptions!$A$4:$A$6,Assumptions!$C$4:$C$6)</x:f>
        <x:v>0.219</x:v>
      </x:c>
      <x:c r="R2143" s="32" t="n">
        <x:f>XLOOKUP(F2143,Assumptions!$A$4:$A$6,Assumptions!$D$4:$D$6)</x:f>
        <x:v>0.016</x:v>
      </x:c>
      <x:c r="S2143" s="32" t="n">
        <x:f>XLOOKUP(F2143,Assumptions!$A$4:$A$6,Assumptions!$E$4:$E$6)</x:f>
        <x:v>0.01</x:v>
      </x:c>
      <x:c r="T2143" s="32" t="n">
        <x:f>XLOOKUP(O2143,Assumptions!$H$4:$H$6,Assumptions!$I$4:$I$6)</x:f>
        <x:v>0.012</x:v>
      </x:c>
      <x:c r="U2143" s="30" t="n">
        <x:f>XLOOKUP(F2143,Assumptions!$A$4:$A$6,Assumptions!$F$4:$F$6)</x:f>
        <x:v>90</x:v>
      </x:c>
      <x:c r="V2143" s="60" t="n">
        <x:f>I2143*12</x:f>
        <x:v>14061</x:v>
      </x:c>
      <x:c r="W2143" s="60" t="n">
        <x:f>H2143*J2143*(1-K2143)*Q2143</x:f>
        <x:v>271.61587303199997</x:v>
      </x:c>
      <x:c r="X2143" s="60" t="n">
        <x:f>V2143*R2143</x:f>
        <x:v>224.976</x:v>
      </x:c>
      <x:c r="Y2143" s="60" t="n">
        <x:f>V2143*S2143</x:f>
        <x:v>140.61</x:v>
      </x:c>
      <x:c r="Z2143" s="60" t="n">
        <x:f>H2143*J2143*T2143</x:f>
        <x:v>47.098296</x:v>
      </x:c>
      <x:c r="AA2143" s="60" t="n">
        <x:f>P2143+W2143+X2143-Y2143-Z2143-U2143</x:f>
        <x:v>313.88357703199995</x:v>
      </x:c>
      <x:c r="AB2143" s="32" t="n">
        <x:f>IFERROR(AA2143/(P2143+W2143+X2143),0)</x:f>
        <x:v>0.5305745250070762</x:v>
      </x:c>
      <x:c r="AC2143" t="n">
        <x:f>IF(O2143="High",0,IF(I2143&gt;=1800,3,IF(I2143&gt;=900,2,1))+IF(K2143&gt;=0.9,2,IF(K2143&gt;=0.75,1,0))+IF(J2143&lt;=0.7,2,IF(J2143&lt;=0.85,1,0))+IF(M2143&gt;=8,1,0))</x:f>
        <x:v>5</x:v>
      </x:c>
      <x:c r="AD2143" t="str">
        <x:f>IF(AND(O2143&lt;&gt;"High",AC2143&gt;=Assumptions!$B$10,AA2143&gt;0),"Priority Growth",IF(AND(O2143="Low",AA2143&gt;0),"Maintain","Watch"))</x:f>
        <x:v>Watch</x:v>
      </x:c>
      <x:c r="AE2143" s="60" t="n">
        <x:f>MAX(AA2143,0)*N2143</x:f>
        <x:v>6.277671540639999</x:v>
      </x:c>
      <x:c r="AF2143" t="str">
        <x:f>IF(AND(AA2143&gt;=Assumptions!$B$11,O2143&lt;&gt;"High",OR(N2143&gt;=Assumptions!$B$12,M2143&lt;=6)),"High","Standard")</x:f>
        <x:v>Standard</x:v>
      </x:c>
    </x:row>
    <x:row r="2144">
      <x:c r="A2144" t="str">
        <x:f>'Raw_Data'!A2144</x:f>
        <x:v>C02143</x:v>
      </x:c>
      <x:c r="B2144" t="n">
        <x:f>'Raw_Data'!B2144</x:f>
        <x:v>23</x:v>
      </x:c>
      <x:c r="C2144" s="30" t="n">
        <x:f>'Raw_Data'!C2144</x:f>
        <x:v>100773</x:v>
      </x:c>
      <x:c r="D2144" t="n">
        <x:f>'Raw_Data'!D2144</x:f>
        <x:v>735</x:v>
      </x:c>
      <x:c r="E2144" t="n">
        <x:f>'Raw_Data'!E2144</x:f>
        <x:v>89</x:v>
      </x:c>
      <x:c r="F2144" t="str">
        <x:f>PROPER(TRIM('Raw_Data'!F2144))</x:f>
        <x:v>Classic</x:v>
      </x:c>
      <x:c r="G2144" t="str">
        <x:f>PROPER(TRIM('Raw_Data'!G2144))</x:f>
        <x:v>Digital</x:v>
      </x:c>
      <x:c r="H2144" s="60" t="n">
        <x:f>'Raw_Data'!H2144</x:f>
        <x:v>12122</x:v>
      </x:c>
      <x:c r="I2144" s="60" t="n">
        <x:f>'Raw_Data'!I2144</x:f>
        <x:v>1203.01</x:v>
      </x:c>
      <x:c r="J2144" s="32" t="n">
        <x:f>'Raw_Data'!J2144</x:f>
        <x:v>0.506</x:v>
      </x:c>
      <x:c r="K2144" s="32" t="n">
        <x:f>'Raw_Data'!K2144</x:f>
        <x:v>0.891</x:v>
      </x:c>
      <x:c r="L2144" t="n">
        <x:f>'Raw_Data'!L2144</x:f>
        <x:v>0</x:v>
      </x:c>
      <x:c r="M2144" t="n">
        <x:f>IF('Raw_Data'!M2144="",Assumptions!$B$15,'Raw_Data'!M2144)</x:f>
        <x:v>8</x:v>
      </x:c>
      <x:c r="N2144" s="32" t="n">
        <x:f>'Raw_Data'!N2144</x:f>
        <x:v>0.056</x:v>
      </x:c>
      <x:c r="O2144" t="str">
        <x:f>IF(OR(D2144&lt;620,L2144&gt;=2,J2144&gt;0.9),"High",IF(OR(D2144&lt;700,L2144=1,J2144&gt;0.75),"Medium","Low"))</x:f>
        <x:v>Low</x:v>
      </x:c>
      <x:c r="P2144" s="30" t="n">
        <x:f>XLOOKUP(F2144,Assumptions!$A$4:$A$6,Assumptions!$B$4:$B$6)</x:f>
        <x:v>0</x:v>
      </x:c>
      <x:c r="Q2144" s="32" t="n">
        <x:f>XLOOKUP(F2144,Assumptions!$A$4:$A$6,Assumptions!$C$4:$C$6)</x:f>
        <x:v>0.229</x:v>
      </x:c>
      <x:c r="R2144" s="32" t="n">
        <x:f>XLOOKUP(F2144,Assumptions!$A$4:$A$6,Assumptions!$D$4:$D$6)</x:f>
        <x:v>0.015</x:v>
      </x:c>
      <x:c r="S2144" s="32" t="n">
        <x:f>XLOOKUP(F2144,Assumptions!$A$4:$A$6,Assumptions!$E$4:$E$6)</x:f>
        <x:v>0.0075</x:v>
      </x:c>
      <x:c r="T2144" s="32" t="n">
        <x:f>XLOOKUP(O2144,Assumptions!$H$4:$H$6,Assumptions!$I$4:$I$6)</x:f>
        <x:v>0.0035</x:v>
      </x:c>
      <x:c r="U2144" s="30" t="n">
        <x:f>XLOOKUP(F2144,Assumptions!$A$4:$A$6,Assumptions!$F$4:$F$6)</x:f>
        <x:v>60</x:v>
      </x:c>
      <x:c r="V2144" s="60" t="n">
        <x:f>I2144*12</x:f>
        <x:v>14436.119999999999</x:v>
      </x:c>
      <x:c r="W2144" s="60" t="n">
        <x:f>H2144*J2144*(1-K2144)*Q2144</x:f>
        <x:v>153.104084452</x:v>
      </x:c>
      <x:c r="X2144" s="60" t="n">
        <x:f>V2144*R2144</x:f>
        <x:v>216.54179999999997</x:v>
      </x:c>
      <x:c r="Y2144" s="60" t="n">
        <x:f>V2144*S2144</x:f>
        <x:v>108.27089999999998</x:v>
      </x:c>
      <x:c r="Z2144" s="60" t="n">
        <x:f>H2144*J2144*T2144</x:f>
        <x:v>21.468062</x:v>
      </x:c>
      <x:c r="AA2144" s="60" t="n">
        <x:f>P2144+W2144+X2144-Y2144-Z2144-U2144</x:f>
        <x:v>179.90692245199998</x:v>
      </x:c>
      <x:c r="AB2144" s="32" t="n">
        <x:f>IFERROR(AA2144/(P2144+W2144+X2144),0)</x:f>
        <x:v>0.48670073175226064</x:v>
      </x:c>
      <x:c r="AC2144" t="n">
        <x:f>IF(O2144="High",0,IF(I2144&gt;=1800,3,IF(I2144&gt;=900,2,1))+IF(K2144&gt;=0.9,2,IF(K2144&gt;=0.75,1,0))+IF(J2144&lt;=0.7,2,IF(J2144&lt;=0.85,1,0))+IF(M2144&gt;=8,1,0))</x:f>
        <x:v>6</x:v>
      </x:c>
      <x:c r="AD2144" t="str">
        <x:f>IF(AND(O2144&lt;&gt;"High",AC2144&gt;=Assumptions!$B$10,AA2144&gt;0),"Priority Growth",IF(AND(O2144="Low",AA2144&gt;0),"Maintain","Watch"))</x:f>
        <x:v>Priority Growth</x:v>
      </x:c>
      <x:c r="AE2144" s="60" t="n">
        <x:f>MAX(AA2144,0)*N2144</x:f>
        <x:v>10.074787657312</x:v>
      </x:c>
      <x:c r="AF2144" t="str">
        <x:f>IF(AND(AA2144&gt;=Assumptions!$B$11,O2144&lt;&gt;"High",OR(N2144&gt;=Assumptions!$B$12,M2144&lt;=6)),"High","Standard")</x:f>
        <x:v>Standard</x:v>
      </x:c>
    </x:row>
    <x:row r="2145">
      <x:c r="A2145" t="str">
        <x:f>'Raw_Data'!A2145</x:f>
        <x:v>C02144</x:v>
      </x:c>
      <x:c r="B2145" t="n">
        <x:f>'Raw_Data'!B2145</x:f>
        <x:v>32</x:v>
      </x:c>
      <x:c r="C2145" s="30" t="n">
        <x:f>'Raw_Data'!C2145</x:f>
        <x:v>106532</x:v>
      </x:c>
      <x:c r="D2145" t="n">
        <x:f>'Raw_Data'!D2145</x:f>
        <x:v>687</x:v>
      </x:c>
      <x:c r="E2145" t="n">
        <x:f>'Raw_Data'!E2145</x:f>
        <x:v>88</x:v>
      </x:c>
      <x:c r="F2145" t="str">
        <x:f>PROPER(TRIM('Raw_Data'!F2145))</x:f>
        <x:v>Platinum</x:v>
      </x:c>
      <x:c r="G2145" t="str">
        <x:f>PROPER(TRIM('Raw_Data'!G2145))</x:f>
        <x:v>Branch</x:v>
      </x:c>
      <x:c r="H2145" s="60" t="n">
        <x:f>'Raw_Data'!H2145</x:f>
        <x:v>21499</x:v>
      </x:c>
      <x:c r="I2145" s="60" t="n">
        <x:f>'Raw_Data'!I2145</x:f>
        <x:v>2283.29</x:v>
      </x:c>
      <x:c r="J2145" s="32" t="n">
        <x:f>'Raw_Data'!J2145</x:f>
        <x:v>0.502</x:v>
      </x:c>
      <x:c r="K2145" s="32" t="n">
        <x:f>'Raw_Data'!K2145</x:f>
        <x:v>0.877</x:v>
      </x:c>
      <x:c r="L2145" t="n">
        <x:f>'Raw_Data'!L2145</x:f>
        <x:v>0</x:v>
      </x:c>
      <x:c r="M2145" t="n">
        <x:f>IF('Raw_Data'!M2145="",Assumptions!$B$15,'Raw_Data'!M2145)</x:f>
        <x:v>9</x:v>
      </x:c>
      <x:c r="N2145" s="32" t="n">
        <x:f>'Raw_Data'!N2145</x:f>
        <x:v>0.02</x:v>
      </x:c>
      <x:c r="O2145" t="str">
        <x:f>IF(OR(D2145&lt;620,L2145&gt;=2,J2145&gt;0.9),"High",IF(OR(D2145&lt;700,L2145=1,J2145&gt;0.75),"Medium","Low"))</x:f>
        <x:v>Medium</x:v>
      </x:c>
      <x:c r="P2145" s="30" t="n">
        <x:f>XLOOKUP(F2145,Assumptions!$A$4:$A$6,Assumptions!$B$4:$B$6)</x:f>
        <x:v>195</x:v>
      </x:c>
      <x:c r="Q2145" s="32" t="n">
        <x:f>XLOOKUP(F2145,Assumptions!$A$4:$A$6,Assumptions!$C$4:$C$6)</x:f>
        <x:v>0.199</x:v>
      </x:c>
      <x:c r="R2145" s="32" t="n">
        <x:f>XLOOKUP(F2145,Assumptions!$A$4:$A$6,Assumptions!$D$4:$D$6)</x:f>
        <x:v>0.017</x:v>
      </x:c>
      <x:c r="S2145" s="32" t="n">
        <x:f>XLOOKUP(F2145,Assumptions!$A$4:$A$6,Assumptions!$E$4:$E$6)</x:f>
        <x:v>0.013</x:v>
      </x:c>
      <x:c r="T2145" s="32" t="n">
        <x:f>XLOOKUP(O2145,Assumptions!$H$4:$H$6,Assumptions!$I$4:$I$6)</x:f>
        <x:v>0.012</x:v>
      </x:c>
      <x:c r="U2145" s="30" t="n">
        <x:f>XLOOKUP(F2145,Assumptions!$A$4:$A$6,Assumptions!$F$4:$F$6)</x:f>
        <x:v>140</x:v>
      </x:c>
      <x:c r="V2145" s="60" t="n">
        <x:f>I2145*12</x:f>
        <x:v>27399.48</x:v>
      </x:c>
      <x:c r="W2145" s="60" t="n">
        <x:f>H2145*J2145*(1-K2145)*Q2145</x:f>
        <x:v>264.167973546</x:v>
      </x:c>
      <x:c r="X2145" s="60" t="n">
        <x:f>V2145*R2145</x:f>
        <x:v>465.79116000000005</x:v>
      </x:c>
      <x:c r="Y2145" s="60" t="n">
        <x:f>V2145*S2145</x:f>
        <x:v>356.19324</x:v>
      </x:c>
      <x:c r="Z2145" s="60" t="n">
        <x:f>H2145*J2145*T2145</x:f>
        <x:v>129.509976</x:v>
      </x:c>
      <x:c r="AA2145" s="60" t="n">
        <x:f>P2145+W2145+X2145-Y2145-Z2145-U2145</x:f>
        <x:v>299.2559175459999</x:v>
      </x:c>
      <x:c r="AB2145" s="32" t="n">
        <x:f>IFERROR(AA2145/(P2145+W2145+X2145),0)</x:f>
        <x:v>0.3235342045856098</x:v>
      </x:c>
      <x:c r="AC2145" t="n">
        <x:f>IF(O2145="High",0,IF(I2145&gt;=1800,3,IF(I2145&gt;=900,2,1))+IF(K2145&gt;=0.9,2,IF(K2145&gt;=0.75,1,0))+IF(J2145&lt;=0.7,2,IF(J2145&lt;=0.85,1,0))+IF(M2145&gt;=8,1,0))</x:f>
        <x:v>7</x:v>
      </x:c>
      <x:c r="AD2145" t="str">
        <x:f>IF(AND(O2145&lt;&gt;"High",AC2145&gt;=Assumptions!$B$10,AA2145&gt;0),"Priority Growth",IF(AND(O2145="Low",AA2145&gt;0),"Maintain","Watch"))</x:f>
        <x:v>Priority Growth</x:v>
      </x:c>
      <x:c r="AE2145" s="60" t="n">
        <x:f>MAX(AA2145,0)*N2145</x:f>
        <x:v>5.985118350919999</x:v>
      </x:c>
      <x:c r="AF2145" t="str">
        <x:f>IF(AND(AA2145&gt;=Assumptions!$B$11,O2145&lt;&gt;"High",OR(N2145&gt;=Assumptions!$B$12,M2145&lt;=6)),"High","Standard")</x:f>
        <x:v>Standard</x:v>
      </x:c>
    </x:row>
    <x:row r="2146">
      <x:c r="A2146" t="str">
        <x:f>'Raw_Data'!A2146</x:f>
        <x:v>C02145</x:v>
      </x:c>
      <x:c r="B2146" t="n">
        <x:f>'Raw_Data'!B2146</x:f>
        <x:v>38</x:v>
      </x:c>
      <x:c r="C2146" s="30" t="n">
        <x:f>'Raw_Data'!C2146</x:f>
        <x:v>51487</x:v>
      </x:c>
      <x:c r="D2146" t="n">
        <x:f>'Raw_Data'!D2146</x:f>
        <x:v>663</x:v>
      </x:c>
      <x:c r="E2146" t="n">
        <x:f>'Raw_Data'!E2146</x:f>
        <x:v>40</x:v>
      </x:c>
      <x:c r="F2146" t="str">
        <x:f>PROPER(TRIM('Raw_Data'!F2146))</x:f>
        <x:v>Classic</x:v>
      </x:c>
      <x:c r="G2146" t="str">
        <x:f>PROPER(TRIM('Raw_Data'!G2146))</x:f>
        <x:v>Digital</x:v>
      </x:c>
      <x:c r="H2146" s="60" t="n">
        <x:f>'Raw_Data'!H2146</x:f>
        <x:v>3393</x:v>
      </x:c>
      <x:c r="I2146" s="60" t="n">
        <x:f>'Raw_Data'!I2146</x:f>
        <x:v>547.81</x:v>
      </x:c>
      <x:c r="J2146" s="32" t="n">
        <x:f>'Raw_Data'!J2146</x:f>
        <x:v>0.349</x:v>
      </x:c>
      <x:c r="K2146" s="32" t="n">
        <x:f>'Raw_Data'!K2146</x:f>
        <x:v>0.72</x:v>
      </x:c>
      <x:c r="L2146" t="n">
        <x:f>'Raw_Data'!L2146</x:f>
        <x:v>0</x:v>
      </x:c>
      <x:c r="M2146" t="n">
        <x:f>IF('Raw_Data'!M2146="",Assumptions!$B$15,'Raw_Data'!M2146)</x:f>
        <x:v>6</x:v>
      </x:c>
      <x:c r="N2146" s="32" t="n">
        <x:f>'Raw_Data'!N2146</x:f>
        <x:v>0.211</x:v>
      </x:c>
      <x:c r="O2146" t="str">
        <x:f>IF(OR(D2146&lt;620,L2146&gt;=2,J2146&gt;0.9),"High",IF(OR(D2146&lt;700,L2146=1,J2146&gt;0.75),"Medium","Low"))</x:f>
        <x:v>Medium</x:v>
      </x:c>
      <x:c r="P2146" s="30" t="n">
        <x:f>XLOOKUP(F2146,Assumptions!$A$4:$A$6,Assumptions!$B$4:$B$6)</x:f>
        <x:v>0</x:v>
      </x:c>
      <x:c r="Q2146" s="32" t="n">
        <x:f>XLOOKUP(F2146,Assumptions!$A$4:$A$6,Assumptions!$C$4:$C$6)</x:f>
        <x:v>0.229</x:v>
      </x:c>
      <x:c r="R2146" s="32" t="n">
        <x:f>XLOOKUP(F2146,Assumptions!$A$4:$A$6,Assumptions!$D$4:$D$6)</x:f>
        <x:v>0.015</x:v>
      </x:c>
      <x:c r="S2146" s="32" t="n">
        <x:f>XLOOKUP(F2146,Assumptions!$A$4:$A$6,Assumptions!$E$4:$E$6)</x:f>
        <x:v>0.0075</x:v>
      </x:c>
      <x:c r="T2146" s="32" t="n">
        <x:f>XLOOKUP(O2146,Assumptions!$H$4:$H$6,Assumptions!$I$4:$I$6)</x:f>
        <x:v>0.012</x:v>
      </x:c>
      <x:c r="U2146" s="30" t="n">
        <x:f>XLOOKUP(F2146,Assumptions!$A$4:$A$6,Assumptions!$F$4:$F$6)</x:f>
        <x:v>60</x:v>
      </x:c>
      <x:c r="V2146" s="60" t="n">
        <x:f>I2146*12</x:f>
        <x:v>6573.719999999999</x:v>
      </x:c>
      <x:c r="W2146" s="60" t="n">
        <x:f>H2146*J2146*(1-K2146)*Q2146</x:f>
        <x:v>75.92814684000001</x:v>
      </x:c>
      <x:c r="X2146" s="60" t="n">
        <x:f>V2146*R2146</x:f>
        <x:v>98.60579999999999</x:v>
      </x:c>
      <x:c r="Y2146" s="60" t="n">
        <x:f>V2146*S2146</x:f>
        <x:v>49.302899999999994</x:v>
      </x:c>
      <x:c r="Z2146" s="60" t="n">
        <x:f>H2146*J2146*T2146</x:f>
        <x:v>14.209883999999999</x:v>
      </x:c>
      <x:c r="AA2146" s="60" t="n">
        <x:f>P2146+W2146+X2146-Y2146-Z2146-U2146</x:f>
        <x:v>51.02116284</x:v>
      </x:c>
      <x:c r="AB2146" s="32" t="n">
        <x:f>IFERROR(AA2146/(P2146+W2146+X2146),0)</x:f>
        <x:v>0.2923280184958659</x:v>
      </x:c>
      <x:c r="AC2146" t="n">
        <x:f>IF(O2146="High",0,IF(I2146&gt;=1800,3,IF(I2146&gt;=900,2,1))+IF(K2146&gt;=0.9,2,IF(K2146&gt;=0.75,1,0))+IF(J2146&lt;=0.7,2,IF(J2146&lt;=0.85,1,0))+IF(M2146&gt;=8,1,0))</x:f>
        <x:v>3</x:v>
      </x:c>
      <x:c r="AD2146" t="str">
        <x:f>IF(AND(O2146&lt;&gt;"High",AC2146&gt;=Assumptions!$B$10,AA2146&gt;0),"Priority Growth",IF(AND(O2146="Low",AA2146&gt;0),"Maintain","Watch"))</x:f>
        <x:v>Watch</x:v>
      </x:c>
      <x:c r="AE2146" s="60" t="n">
        <x:f>MAX(AA2146,0)*N2146</x:f>
        <x:v>10.76546535924</x:v>
      </x:c>
      <x:c r="AF2146" t="str">
        <x:f>IF(AND(AA2146&gt;=Assumptions!$B$11,O2146&lt;&gt;"High",OR(N2146&gt;=Assumptions!$B$12,M2146&lt;=6)),"High","Standard")</x:f>
        <x:v>Standard</x:v>
      </x:c>
    </x:row>
    <x:row r="2147">
      <x:c r="A2147" t="str">
        <x:f>'Raw_Data'!A2147</x:f>
        <x:v>C02146</x:v>
      </x:c>
      <x:c r="B2147" t="n">
        <x:f>'Raw_Data'!B2147</x:f>
        <x:v>47</x:v>
      </x:c>
      <x:c r="C2147" s="30" t="n">
        <x:f>'Raw_Data'!C2147</x:f>
        <x:v>28000</x:v>
      </x:c>
      <x:c r="D2147" t="n">
        <x:f>'Raw_Data'!D2147</x:f>
        <x:v>658</x:v>
      </x:c>
      <x:c r="E2147" t="n">
        <x:f>'Raw_Data'!E2147</x:f>
        <x:v>31</x:v>
      </x:c>
      <x:c r="F2147" t="str">
        <x:f>PROPER(TRIM('Raw_Data'!F2147))</x:f>
        <x:v>Classic</x:v>
      </x:c>
      <x:c r="G2147" t="str">
        <x:f>PROPER(TRIM('Raw_Data'!G2147))</x:f>
        <x:v>Digital</x:v>
      </x:c>
      <x:c r="H2147" s="60" t="n">
        <x:f>'Raw_Data'!H2147</x:f>
        <x:v>5196</x:v>
      </x:c>
      <x:c r="I2147" s="60" t="n">
        <x:f>'Raw_Data'!I2147</x:f>
        <x:v>526.25</x:v>
      </x:c>
      <x:c r="J2147" s="32" t="n">
        <x:f>'Raw_Data'!J2147</x:f>
        <x:v>0.645</x:v>
      </x:c>
      <x:c r="K2147" s="32" t="n">
        <x:f>'Raw_Data'!K2147</x:f>
        <x:v>0.828</x:v>
      </x:c>
      <x:c r="L2147" t="n">
        <x:f>'Raw_Data'!L2147</x:f>
        <x:v>0</x:v>
      </x:c>
      <x:c r="M2147" t="n">
        <x:f>IF('Raw_Data'!M2147="",Assumptions!$B$15,'Raw_Data'!M2147)</x:f>
        <x:v>7</x:v>
      </x:c>
      <x:c r="N2147" s="32" t="n">
        <x:f>'Raw_Data'!N2147</x:f>
        <x:v>0.075</x:v>
      </x:c>
      <x:c r="O2147" t="str">
        <x:f>IF(OR(D2147&lt;620,L2147&gt;=2,J2147&gt;0.9),"High",IF(OR(D2147&lt;700,L2147=1,J2147&gt;0.75),"Medium","Low"))</x:f>
        <x:v>Medium</x:v>
      </x:c>
      <x:c r="P2147" s="30" t="n">
        <x:f>XLOOKUP(F2147,Assumptions!$A$4:$A$6,Assumptions!$B$4:$B$6)</x:f>
        <x:v>0</x:v>
      </x:c>
      <x:c r="Q2147" s="32" t="n">
        <x:f>XLOOKUP(F2147,Assumptions!$A$4:$A$6,Assumptions!$C$4:$C$6)</x:f>
        <x:v>0.229</x:v>
      </x:c>
      <x:c r="R2147" s="32" t="n">
        <x:f>XLOOKUP(F2147,Assumptions!$A$4:$A$6,Assumptions!$D$4:$D$6)</x:f>
        <x:v>0.015</x:v>
      </x:c>
      <x:c r="S2147" s="32" t="n">
        <x:f>XLOOKUP(F2147,Assumptions!$A$4:$A$6,Assumptions!$E$4:$E$6)</x:f>
        <x:v>0.0075</x:v>
      </x:c>
      <x:c r="T2147" s="32" t="n">
        <x:f>XLOOKUP(O2147,Assumptions!$H$4:$H$6,Assumptions!$I$4:$I$6)</x:f>
        <x:v>0.012</x:v>
      </x:c>
      <x:c r="U2147" s="30" t="n">
        <x:f>XLOOKUP(F2147,Assumptions!$A$4:$A$6,Assumptions!$F$4:$F$6)</x:f>
        <x:v>60</x:v>
      </x:c>
      <x:c r="V2147" s="60" t="n">
        <x:f>I2147*12</x:f>
        <x:v>6315</x:v>
      </x:c>
      <x:c r="W2147" s="60" t="n">
        <x:f>H2147*J2147*(1-K2147)*Q2147</x:f>
        <x:v>132.00573096000005</x:v>
      </x:c>
      <x:c r="X2147" s="60" t="n">
        <x:f>V2147*R2147</x:f>
        <x:v>94.725</x:v>
      </x:c>
      <x:c r="Y2147" s="60" t="n">
        <x:f>V2147*S2147</x:f>
        <x:v>47.3625</x:v>
      </x:c>
      <x:c r="Z2147" s="60" t="n">
        <x:f>H2147*J2147*T2147</x:f>
        <x:v>40.217040000000004</x:v>
      </x:c>
      <x:c r="AA2147" s="60" t="n">
        <x:f>P2147+W2147+X2147-Y2147-Z2147-U2147</x:f>
        <x:v>79.15119096000006</x:v>
      </x:c>
      <x:c r="AB2147" s="32" t="n">
        <x:f>IFERROR(AA2147/(P2147+W2147+X2147),0)</x:f>
        <x:v>0.3490977629052145</x:v>
      </x:c>
      <x:c r="AC2147" t="n">
        <x:f>IF(O2147="High",0,IF(I2147&gt;=1800,3,IF(I2147&gt;=900,2,1))+IF(K2147&gt;=0.9,2,IF(K2147&gt;=0.75,1,0))+IF(J2147&lt;=0.7,2,IF(J2147&lt;=0.85,1,0))+IF(M2147&gt;=8,1,0))</x:f>
        <x:v>4</x:v>
      </x:c>
      <x:c r="AD2147" t="str">
        <x:f>IF(AND(O2147&lt;&gt;"High",AC2147&gt;=Assumptions!$B$10,AA2147&gt;0),"Priority Growth",IF(AND(O2147="Low",AA2147&gt;0),"Maintain","Watch"))</x:f>
        <x:v>Watch</x:v>
      </x:c>
      <x:c r="AE2147" s="60" t="n">
        <x:f>MAX(AA2147,0)*N2147</x:f>
        <x:v>5.936339322000005</x:v>
      </x:c>
      <x:c r="AF2147" t="str">
        <x:f>IF(AND(AA2147&gt;=Assumptions!$B$11,O2147&lt;&gt;"High",OR(N2147&gt;=Assumptions!$B$12,M2147&lt;=6)),"High","Standard")</x:f>
        <x:v>Standard</x:v>
      </x:c>
    </x:row>
    <x:row r="2148">
      <x:c r="A2148" t="str">
        <x:f>'Raw_Data'!A2148</x:f>
        <x:v>C02147</x:v>
      </x:c>
      <x:c r="B2148" t="n">
        <x:f>'Raw_Data'!B2148</x:f>
        <x:v>26</x:v>
      </x:c>
      <x:c r="C2148" s="30" t="n">
        <x:f>'Raw_Data'!C2148</x:f>
        <x:v>103485</x:v>
      </x:c>
      <x:c r="D2148" t="n">
        <x:f>'Raw_Data'!D2148</x:f>
        <x:v>721</x:v>
      </x:c>
      <x:c r="E2148" t="n">
        <x:f>'Raw_Data'!E2148</x:f>
        <x:v>72</x:v>
      </x:c>
      <x:c r="F2148" t="str">
        <x:f>PROPER(TRIM('Raw_Data'!F2148))</x:f>
        <x:v>Platinum</x:v>
      </x:c>
      <x:c r="G2148" t="str">
        <x:f>PROPER(TRIM('Raw_Data'!G2148))</x:f>
        <x:v>Digital</x:v>
      </x:c>
      <x:c r="H2148" s="60" t="n">
        <x:f>'Raw_Data'!H2148</x:f>
        <x:v>21522</x:v>
      </x:c>
      <x:c r="I2148" s="60" t="n">
        <x:f>'Raw_Data'!I2148</x:f>
        <x:v>2415.09</x:v>
      </x:c>
      <x:c r="J2148" s="32" t="n">
        <x:f>'Raw_Data'!J2148</x:f>
        <x:v>0.631</x:v>
      </x:c>
      <x:c r="K2148" s="32" t="n">
        <x:f>'Raw_Data'!K2148</x:f>
        <x:v>0.924</x:v>
      </x:c>
      <x:c r="L2148" t="n">
        <x:f>'Raw_Data'!L2148</x:f>
        <x:v>0</x:v>
      </x:c>
      <x:c r="M2148" t="n">
        <x:f>IF('Raw_Data'!M2148="",Assumptions!$B$15,'Raw_Data'!M2148)</x:f>
        <x:v>6</x:v>
      </x:c>
      <x:c r="N2148" s="32" t="n">
        <x:f>'Raw_Data'!N2148</x:f>
        <x:v>0.162</x:v>
      </x:c>
      <x:c r="O2148" t="str">
        <x:f>IF(OR(D2148&lt;620,L2148&gt;=2,J2148&gt;0.9),"High",IF(OR(D2148&lt;700,L2148=1,J2148&gt;0.75),"Medium","Low"))</x:f>
        <x:v>Low</x:v>
      </x:c>
      <x:c r="P2148" s="30" t="n">
        <x:f>XLOOKUP(F2148,Assumptions!$A$4:$A$6,Assumptions!$B$4:$B$6)</x:f>
        <x:v>195</x:v>
      </x:c>
      <x:c r="Q2148" s="32" t="n">
        <x:f>XLOOKUP(F2148,Assumptions!$A$4:$A$6,Assumptions!$C$4:$C$6)</x:f>
        <x:v>0.199</x:v>
      </x:c>
      <x:c r="R2148" s="32" t="n">
        <x:f>XLOOKUP(F2148,Assumptions!$A$4:$A$6,Assumptions!$D$4:$D$6)</x:f>
        <x:v>0.017</x:v>
      </x:c>
      <x:c r="S2148" s="32" t="n">
        <x:f>XLOOKUP(F2148,Assumptions!$A$4:$A$6,Assumptions!$E$4:$E$6)</x:f>
        <x:v>0.013</x:v>
      </x:c>
      <x:c r="T2148" s="32" t="n">
        <x:f>XLOOKUP(O2148,Assumptions!$H$4:$H$6,Assumptions!$I$4:$I$6)</x:f>
        <x:v>0.0035</x:v>
      </x:c>
      <x:c r="U2148" s="30" t="n">
        <x:f>XLOOKUP(F2148,Assumptions!$A$4:$A$6,Assumptions!$F$4:$F$6)</x:f>
        <x:v>140</x:v>
      </x:c>
      <x:c r="V2148" s="60" t="n">
        <x:f>I2148*12</x:f>
        <x:v>28981.08</x:v>
      </x:c>
      <x:c r="W2148" s="60" t="n">
        <x:f>H2148*J2148*(1-K2148)*Q2148</x:f>
        <x:v>205.3896973679999</x:v>
      </x:c>
      <x:c r="X2148" s="60" t="n">
        <x:f>V2148*R2148</x:f>
        <x:v>492.67836000000005</x:v>
      </x:c>
      <x:c r="Y2148" s="60" t="n">
        <x:f>V2148*S2148</x:f>
        <x:v>376.75404000000003</x:v>
      </x:c>
      <x:c r="Z2148" s="60" t="n">
        <x:f>H2148*J2148*T2148</x:f>
        <x:v>47.531337</x:v>
      </x:c>
      <x:c r="AA2148" s="60" t="n">
        <x:f>P2148+W2148+X2148-Y2148-Z2148-U2148</x:f>
        <x:v>328.7826803679999</x:v>
      </x:c>
      <x:c r="AB2148" s="32" t="n">
        <x:f>IFERROR(AA2148/(P2148+W2148+X2148),0)</x:f>
        <x:v>0.3681496361396798</x:v>
      </x:c>
      <x:c r="AC2148" t="n">
        <x:f>IF(O2148="High",0,IF(I2148&gt;=1800,3,IF(I2148&gt;=900,2,1))+IF(K2148&gt;=0.9,2,IF(K2148&gt;=0.75,1,0))+IF(J2148&lt;=0.7,2,IF(J2148&lt;=0.85,1,0))+IF(M2148&gt;=8,1,0))</x:f>
        <x:v>7</x:v>
      </x:c>
      <x:c r="AD2148" t="str">
        <x:f>IF(AND(O2148&lt;&gt;"High",AC2148&gt;=Assumptions!$B$10,AA2148&gt;0),"Priority Growth",IF(AND(O2148="Low",AA2148&gt;0),"Maintain","Watch"))</x:f>
        <x:v>Priority Growth</x:v>
      </x:c>
      <x:c r="AE2148" s="60" t="n">
        <x:f>MAX(AA2148,0)*N2148</x:f>
        <x:v>53.262794219615984</x:v>
      </x:c>
      <x:c r="AF2148" t="str">
        <x:f>IF(AND(AA2148&gt;=Assumptions!$B$11,O2148&lt;&gt;"High",OR(N2148&gt;=Assumptions!$B$12,M2148&lt;=6)),"High","Standard")</x:f>
        <x:v>High</x:v>
      </x:c>
    </x:row>
    <x:row r="2149">
      <x:c r="A2149" t="str">
        <x:f>'Raw_Data'!A2149</x:f>
        <x:v>C02148</x:v>
      </x:c>
      <x:c r="B2149" t="n">
        <x:f>'Raw_Data'!B2149</x:f>
        <x:v>45</x:v>
      </x:c>
      <x:c r="C2149" s="30" t="n">
        <x:f>'Raw_Data'!C2149</x:f>
        <x:v>103046</x:v>
      </x:c>
      <x:c r="D2149" t="n">
        <x:f>'Raw_Data'!D2149</x:f>
        <x:v>683</x:v>
      </x:c>
      <x:c r="E2149" t="n">
        <x:f>'Raw_Data'!E2149</x:f>
        <x:v>5</x:v>
      </x:c>
      <x:c r="F2149" t="str">
        <x:f>PROPER(TRIM('Raw_Data'!F2149))</x:f>
        <x:v>Gold</x:v>
      </x:c>
      <x:c r="G2149" t="str">
        <x:f>PROPER(TRIM('Raw_Data'!G2149))</x:f>
        <x:v>Branch</x:v>
      </x:c>
      <x:c r="H2149" s="60" t="n">
        <x:f>'Raw_Data'!H2149</x:f>
        <x:v>13380</x:v>
      </x:c>
      <x:c r="I2149" s="60" t="n">
        <x:f>'Raw_Data'!I2149</x:f>
        <x:v>2038.23</x:v>
      </x:c>
      <x:c r="J2149" s="32" t="n">
        <x:f>'Raw_Data'!J2149</x:f>
        <x:v>0.361</x:v>
      </x:c>
      <x:c r="K2149" s="32" t="n">
        <x:f>'Raw_Data'!K2149</x:f>
        <x:v>0.798</x:v>
      </x:c>
      <x:c r="L2149" t="n">
        <x:f>'Raw_Data'!L2149</x:f>
        <x:v>0</x:v>
      </x:c>
      <x:c r="M2149" t="n">
        <x:f>IF('Raw_Data'!M2149="",Assumptions!$B$15,'Raw_Data'!M2149)</x:f>
        <x:v>7</x:v>
      </x:c>
      <x:c r="N2149" s="32" t="n">
        <x:f>'Raw_Data'!N2149</x:f>
        <x:v>0.148</x:v>
      </x:c>
      <x:c r="O2149" t="str">
        <x:f>IF(OR(D2149&lt;620,L2149&gt;=2,J2149&gt;0.9),"High",IF(OR(D2149&lt;700,L2149=1,J2149&gt;0.75),"Medium","Low"))</x:f>
        <x:v>Medium</x:v>
      </x:c>
      <x:c r="P2149" s="30" t="n">
        <x:f>XLOOKUP(F2149,Assumptions!$A$4:$A$6,Assumptions!$B$4:$B$6)</x:f>
        <x:v>95</x:v>
      </x:c>
      <x:c r="Q2149" s="32" t="n">
        <x:f>XLOOKUP(F2149,Assumptions!$A$4:$A$6,Assumptions!$C$4:$C$6)</x:f>
        <x:v>0.219</x:v>
      </x:c>
      <x:c r="R2149" s="32" t="n">
        <x:f>XLOOKUP(F2149,Assumptions!$A$4:$A$6,Assumptions!$D$4:$D$6)</x:f>
        <x:v>0.016</x:v>
      </x:c>
      <x:c r="S2149" s="32" t="n">
        <x:f>XLOOKUP(F2149,Assumptions!$A$4:$A$6,Assumptions!$E$4:$E$6)</x:f>
        <x:v>0.01</x:v>
      </x:c>
      <x:c r="T2149" s="32" t="n">
        <x:f>XLOOKUP(O2149,Assumptions!$H$4:$H$6,Assumptions!$I$4:$I$6)</x:f>
        <x:v>0.012</x:v>
      </x:c>
      <x:c r="U2149" s="30" t="n">
        <x:f>XLOOKUP(F2149,Assumptions!$A$4:$A$6,Assumptions!$F$4:$F$6)</x:f>
        <x:v>90</x:v>
      </x:c>
      <x:c r="V2149" s="60" t="n">
        <x:f>I2149*12</x:f>
        <x:v>24458.760000000002</x:v>
      </x:c>
      <x:c r="W2149" s="60" t="n">
        <x:f>H2149*J2149*(1-K2149)*Q2149</x:f>
        <x:v>213.67750283999993</x:v>
      </x:c>
      <x:c r="X2149" s="60" t="n">
        <x:f>V2149*R2149</x:f>
        <x:v>391.34016</x:v>
      </x:c>
      <x:c r="Y2149" s="60" t="n">
        <x:f>V2149*S2149</x:f>
        <x:v>244.58760000000004</x:v>
      </x:c>
      <x:c r="Z2149" s="60" t="n">
        <x:f>H2149*J2149*T2149</x:f>
        <x:v>57.96216</x:v>
      </x:c>
      <x:c r="AA2149" s="60" t="n">
        <x:f>P2149+W2149+X2149-Y2149-Z2149-U2149</x:f>
        <x:v>307.4679028399999</x:v>
      </x:c>
      <x:c r="AB2149" s="32" t="n">
        <x:f>IFERROR(AA2149/(P2149+W2149+X2149),0)</x:f>
        <x:v>0.4392287783033791</x:v>
      </x:c>
      <x:c r="AC2149" t="n">
        <x:f>IF(O2149="High",0,IF(I2149&gt;=1800,3,IF(I2149&gt;=900,2,1))+IF(K2149&gt;=0.9,2,IF(K2149&gt;=0.75,1,0))+IF(J2149&lt;=0.7,2,IF(J2149&lt;=0.85,1,0))+IF(M2149&gt;=8,1,0))</x:f>
        <x:v>6</x:v>
      </x:c>
      <x:c r="AD2149" t="str">
        <x:f>IF(AND(O2149&lt;&gt;"High",AC2149&gt;=Assumptions!$B$10,AA2149&gt;0),"Priority Growth",IF(AND(O2149="Low",AA2149&gt;0),"Maintain","Watch"))</x:f>
        <x:v>Priority Growth</x:v>
      </x:c>
      <x:c r="AE2149" s="60" t="n">
        <x:f>MAX(AA2149,0)*N2149</x:f>
        <x:v>45.50524962031999</x:v>
      </x:c>
      <x:c r="AF2149" t="str">
        <x:f>IF(AND(AA2149&gt;=Assumptions!$B$11,O2149&lt;&gt;"High",OR(N2149&gt;=Assumptions!$B$12,M2149&lt;=6)),"High","Standard")</x:f>
        <x:v>Standard</x:v>
      </x:c>
    </x:row>
    <x:row r="2150">
      <x:c r="A2150" t="str">
        <x:f>'Raw_Data'!A2150</x:f>
        <x:v>C02149</x:v>
      </x:c>
      <x:c r="B2150" t="n">
        <x:f>'Raw_Data'!B2150</x:f>
        <x:v>42</x:v>
      </x:c>
      <x:c r="C2150" s="30" t="n">
        <x:f>'Raw_Data'!C2150</x:f>
        <x:v>111991</x:v>
      </x:c>
      <x:c r="D2150" t="n">
        <x:f>'Raw_Data'!D2150</x:f>
        <x:v>680</x:v>
      </x:c>
      <x:c r="E2150" t="n">
        <x:f>'Raw_Data'!E2150</x:f>
        <x:v>30</x:v>
      </x:c>
      <x:c r="F2150" t="str">
        <x:f>PROPER(TRIM('Raw_Data'!F2150))</x:f>
        <x:v>Classic</x:v>
      </x:c>
      <x:c r="G2150" t="str">
        <x:f>PROPER(TRIM('Raw_Data'!G2150))</x:f>
        <x:v>Digital</x:v>
      </x:c>
      <x:c r="H2150" s="60" t="n">
        <x:f>'Raw_Data'!H2150</x:f>
        <x:v>10432</x:v>
      </x:c>
      <x:c r="I2150" s="60" t="n">
        <x:f>'Raw_Data'!I2150</x:f>
        <x:v>1055.18</x:v>
      </x:c>
      <x:c r="J2150" s="32" t="n">
        <x:f>'Raw_Data'!J2150</x:f>
        <x:v>0.368</x:v>
      </x:c>
      <x:c r="K2150" s="32" t="n">
        <x:f>'Raw_Data'!K2150</x:f>
        <x:v>0.73</x:v>
      </x:c>
      <x:c r="L2150" t="n">
        <x:f>'Raw_Data'!L2150</x:f>
        <x:v>0</x:v>
      </x:c>
      <x:c r="M2150" t="n">
        <x:f>IF('Raw_Data'!M2150="",Assumptions!$B$15,'Raw_Data'!M2150)</x:f>
        <x:v>9</x:v>
      </x:c>
      <x:c r="N2150" s="32" t="n">
        <x:f>'Raw_Data'!N2150</x:f>
        <x:v>0.037</x:v>
      </x:c>
      <x:c r="O2150" t="str">
        <x:f>IF(OR(D2150&lt;620,L2150&gt;=2,J2150&gt;0.9),"High",IF(OR(D2150&lt;700,L2150=1,J2150&gt;0.75),"Medium","Low"))</x:f>
        <x:v>Medium</x:v>
      </x:c>
      <x:c r="P2150" s="30" t="n">
        <x:f>XLOOKUP(F2150,Assumptions!$A$4:$A$6,Assumptions!$B$4:$B$6)</x:f>
        <x:v>0</x:v>
      </x:c>
      <x:c r="Q2150" s="32" t="n">
        <x:f>XLOOKUP(F2150,Assumptions!$A$4:$A$6,Assumptions!$C$4:$C$6)</x:f>
        <x:v>0.229</x:v>
      </x:c>
      <x:c r="R2150" s="32" t="n">
        <x:f>XLOOKUP(F2150,Assumptions!$A$4:$A$6,Assumptions!$D$4:$D$6)</x:f>
        <x:v>0.015</x:v>
      </x:c>
      <x:c r="S2150" s="32" t="n">
        <x:f>XLOOKUP(F2150,Assumptions!$A$4:$A$6,Assumptions!$E$4:$E$6)</x:f>
        <x:v>0.0075</x:v>
      </x:c>
      <x:c r="T2150" s="32" t="n">
        <x:f>XLOOKUP(O2150,Assumptions!$H$4:$H$6,Assumptions!$I$4:$I$6)</x:f>
        <x:v>0.012</x:v>
      </x:c>
      <x:c r="U2150" s="30" t="n">
        <x:f>XLOOKUP(F2150,Assumptions!$A$4:$A$6,Assumptions!$F$4:$F$6)</x:f>
        <x:v>60</x:v>
      </x:c>
      <x:c r="V2150" s="60" t="n">
        <x:f>I2150*12</x:f>
        <x:v>12662.16</x:v>
      </x:c>
      <x:c r="W2150" s="60" t="n">
        <x:f>H2150*J2150*(1-K2150)*Q2150</x:f>
        <x:v>237.36388608000004</x:v>
      </x:c>
      <x:c r="X2150" s="60" t="n">
        <x:f>V2150*R2150</x:f>
        <x:v>189.9324</x:v>
      </x:c>
      <x:c r="Y2150" s="60" t="n">
        <x:f>V2150*S2150</x:f>
        <x:v>94.9662</x:v>
      </x:c>
      <x:c r="Z2150" s="60" t="n">
        <x:f>H2150*J2150*T2150</x:f>
        <x:v>46.067712</x:v>
      </x:c>
      <x:c r="AA2150" s="60" t="n">
        <x:f>P2150+W2150+X2150-Y2150-Z2150-U2150</x:f>
        <x:v>226.2623740800001</x:v>
      </x:c>
      <x:c r="AB2150" s="32" t="n">
        <x:f>IFERROR(AA2150/(P2150+W2150+X2150),0)</x:f>
        <x:v>0.5295210406711524</x:v>
      </x:c>
      <x:c r="AC2150" t="n">
        <x:f>IF(O2150="High",0,IF(I2150&gt;=1800,3,IF(I2150&gt;=900,2,1))+IF(K2150&gt;=0.9,2,IF(K2150&gt;=0.75,1,0))+IF(J2150&lt;=0.7,2,IF(J2150&lt;=0.85,1,0))+IF(M2150&gt;=8,1,0))</x:f>
        <x:v>5</x:v>
      </x:c>
      <x:c r="AD2150" t="str">
        <x:f>IF(AND(O2150&lt;&gt;"High",AC2150&gt;=Assumptions!$B$10,AA2150&gt;0),"Priority Growth",IF(AND(O2150="Low",AA2150&gt;0),"Maintain","Watch"))</x:f>
        <x:v>Watch</x:v>
      </x:c>
      <x:c r="AE2150" s="60" t="n">
        <x:f>MAX(AA2150,0)*N2150</x:f>
        <x:v>8.371707840960003</x:v>
      </x:c>
      <x:c r="AF2150" t="str">
        <x:f>IF(AND(AA2150&gt;=Assumptions!$B$11,O2150&lt;&gt;"High",OR(N2150&gt;=Assumptions!$B$12,M2150&lt;=6)),"High","Standard")</x:f>
        <x:v>Standard</x:v>
      </x:c>
    </x:row>
    <x:row r="2151">
      <x:c r="A2151" t="str">
        <x:f>'Raw_Data'!A2151</x:f>
        <x:v>C02150</x:v>
      </x:c>
      <x:c r="B2151" t="n">
        <x:f>'Raw_Data'!B2151</x:f>
        <x:v>46</x:v>
      </x:c>
      <x:c r="C2151" s="30" t="n">
        <x:f>'Raw_Data'!C2151</x:f>
        <x:v>109202</x:v>
      </x:c>
      <x:c r="D2151" t="n">
        <x:f>'Raw_Data'!D2151</x:f>
        <x:v>681</x:v>
      </x:c>
      <x:c r="E2151" t="n">
        <x:f>'Raw_Data'!E2151</x:f>
        <x:v>56</x:v>
      </x:c>
      <x:c r="F2151" t="str">
        <x:f>PROPER(TRIM('Raw_Data'!F2151))</x:f>
        <x:v>Platinum</x:v>
      </x:c>
      <x:c r="G2151" t="str">
        <x:f>PROPER(TRIM('Raw_Data'!G2151))</x:f>
        <x:v>Digital</x:v>
      </x:c>
      <x:c r="H2151" s="60" t="n">
        <x:f>'Raw_Data'!H2151</x:f>
        <x:v>24093</x:v>
      </x:c>
      <x:c r="I2151" s="60" t="n">
        <x:f>'Raw_Data'!I2151</x:f>
        <x:v>2967.51</x:v>
      </x:c>
      <x:c r="J2151" s="32" t="n">
        <x:f>'Raw_Data'!J2151</x:f>
        <x:v>0.262</x:v>
      </x:c>
      <x:c r="K2151" s="32" t="n">
        <x:f>'Raw_Data'!K2151</x:f>
        <x:v>0.75</x:v>
      </x:c>
      <x:c r="L2151" t="n">
        <x:f>'Raw_Data'!L2151</x:f>
        <x:v>0</x:v>
      </x:c>
      <x:c r="M2151" t="n">
        <x:f>IF('Raw_Data'!M2151="",Assumptions!$B$15,'Raw_Data'!M2151)</x:f>
        <x:v>9</x:v>
      </x:c>
      <x:c r="N2151" s="32" t="n">
        <x:f>'Raw_Data'!N2151</x:f>
        <x:v>0.022</x:v>
      </x:c>
      <x:c r="O2151" t="str">
        <x:f>IF(OR(D2151&lt;620,L2151&gt;=2,J2151&gt;0.9),"High",IF(OR(D2151&lt;700,L2151=1,J2151&gt;0.75),"Medium","Low"))</x:f>
        <x:v>Medium</x:v>
      </x:c>
      <x:c r="P2151" s="30" t="n">
        <x:f>XLOOKUP(F2151,Assumptions!$A$4:$A$6,Assumptions!$B$4:$B$6)</x:f>
        <x:v>195</x:v>
      </x:c>
      <x:c r="Q2151" s="32" t="n">
        <x:f>XLOOKUP(F2151,Assumptions!$A$4:$A$6,Assumptions!$C$4:$C$6)</x:f>
        <x:v>0.199</x:v>
      </x:c>
      <x:c r="R2151" s="32" t="n">
        <x:f>XLOOKUP(F2151,Assumptions!$A$4:$A$6,Assumptions!$D$4:$D$6)</x:f>
        <x:v>0.017</x:v>
      </x:c>
      <x:c r="S2151" s="32" t="n">
        <x:f>XLOOKUP(F2151,Assumptions!$A$4:$A$6,Assumptions!$E$4:$E$6)</x:f>
        <x:v>0.013</x:v>
      </x:c>
      <x:c r="T2151" s="32" t="n">
        <x:f>XLOOKUP(O2151,Assumptions!$H$4:$H$6,Assumptions!$I$4:$I$6)</x:f>
        <x:v>0.012</x:v>
      </x:c>
      <x:c r="U2151" s="30" t="n">
        <x:f>XLOOKUP(F2151,Assumptions!$A$4:$A$6,Assumptions!$F$4:$F$6)</x:f>
        <x:v>140</x:v>
      </x:c>
      <x:c r="V2151" s="60" t="n">
        <x:f>I2151*12</x:f>
        <x:v>35610.12</x:v>
      </x:c>
      <x:c r="W2151" s="60" t="n">
        <x:f>H2151*J2151*(1-K2151)*Q2151</x:f>
        <x:v>314.0402085</x:v>
      </x:c>
      <x:c r="X2151" s="60" t="n">
        <x:f>V2151*R2151</x:f>
        <x:v>605.3720400000001</x:v>
      </x:c>
      <x:c r="Y2151" s="60" t="n">
        <x:f>V2151*S2151</x:f>
        <x:v>462.93156</x:v>
      </x:c>
      <x:c r="Z2151" s="60" t="n">
        <x:f>H2151*J2151*T2151</x:f>
        <x:v>75.748392</x:v>
      </x:c>
      <x:c r="AA2151" s="60" t="n">
        <x:f>P2151+W2151+X2151-Y2151-Z2151-U2151</x:f>
        <x:v>435.7322965000001</x:v>
      </x:c>
      <x:c r="AB2151" s="32" t="n">
        <x:f>IFERROR(AA2151/(P2151+W2151+X2151),0)</x:f>
        <x:v>0.3909974043146925</x:v>
      </x:c>
      <x:c r="AC2151" t="n">
        <x:f>IF(O2151="High",0,IF(I2151&gt;=1800,3,IF(I2151&gt;=900,2,1))+IF(K2151&gt;=0.9,2,IF(K2151&gt;=0.75,1,0))+IF(J2151&lt;=0.7,2,IF(J2151&lt;=0.85,1,0))+IF(M2151&gt;=8,1,0))</x:f>
        <x:v>7</x:v>
      </x:c>
      <x:c r="AD2151" t="str">
        <x:f>IF(AND(O2151&lt;&gt;"High",AC2151&gt;=Assumptions!$B$10,AA2151&gt;0),"Priority Growth",IF(AND(O2151="Low",AA2151&gt;0),"Maintain","Watch"))</x:f>
        <x:v>Priority Growth</x:v>
      </x:c>
      <x:c r="AE2151" s="60" t="n">
        <x:f>MAX(AA2151,0)*N2151</x:f>
        <x:v>9.586110523</x:v>
      </x:c>
      <x:c r="AF2151" t="str">
        <x:f>IF(AND(AA2151&gt;=Assumptions!$B$11,O2151&lt;&gt;"High",OR(N2151&gt;=Assumptions!$B$12,M2151&lt;=6)),"High","Standard")</x:f>
        <x:v>Standard</x:v>
      </x:c>
    </x:row>
    <x:row r="2152">
      <x:c r="A2152" t="str">
        <x:f>'Raw_Data'!A2152</x:f>
        <x:v>C02151</x:v>
      </x:c>
      <x:c r="B2152" t="n">
        <x:f>'Raw_Data'!B2152</x:f>
        <x:v>21</x:v>
      </x:c>
      <x:c r="C2152" s="30" t="n">
        <x:f>'Raw_Data'!C2152</x:f>
        <x:v>124348</x:v>
      </x:c>
      <x:c r="D2152" t="n">
        <x:f>'Raw_Data'!D2152</x:f>
        <x:v>737</x:v>
      </x:c>
      <x:c r="E2152" t="n">
        <x:f>'Raw_Data'!E2152</x:f>
        <x:v>70</x:v>
      </x:c>
      <x:c r="F2152" t="str">
        <x:f>PROPER(TRIM('Raw_Data'!F2152))</x:f>
        <x:v>Platinum</x:v>
      </x:c>
      <x:c r="G2152" t="str">
        <x:f>PROPER(TRIM('Raw_Data'!G2152))</x:f>
        <x:v>Partner</x:v>
      </x:c>
      <x:c r="H2152" s="60" t="n">
        <x:f>'Raw_Data'!H2152</x:f>
        <x:v>26731</x:v>
      </x:c>
      <x:c r="I2152" s="60" t="n">
        <x:f>'Raw_Data'!I2152</x:f>
        <x:v>2426.52</x:v>
      </x:c>
      <x:c r="J2152" s="32" t="n">
        <x:f>'Raw_Data'!J2152</x:f>
        <x:v>0.451</x:v>
      </x:c>
      <x:c r="K2152" s="32" t="n">
        <x:f>'Raw_Data'!K2152</x:f>
        <x:v>0.731</x:v>
      </x:c>
      <x:c r="L2152" t="n">
        <x:f>'Raw_Data'!L2152</x:f>
        <x:v>0</x:v>
      </x:c>
      <x:c r="M2152" t="n">
        <x:f>IF('Raw_Data'!M2152="",Assumptions!$B$15,'Raw_Data'!M2152)</x:f>
        <x:v>5</x:v>
      </x:c>
      <x:c r="N2152" s="32" t="n">
        <x:f>'Raw_Data'!N2152</x:f>
        <x:v>0.207</x:v>
      </x:c>
      <x:c r="O2152" t="str">
        <x:f>IF(OR(D2152&lt;620,L2152&gt;=2,J2152&gt;0.9),"High",IF(OR(D2152&lt;700,L2152=1,J2152&gt;0.75),"Medium","Low"))</x:f>
        <x:v>Low</x:v>
      </x:c>
      <x:c r="P2152" s="30" t="n">
        <x:f>XLOOKUP(F2152,Assumptions!$A$4:$A$6,Assumptions!$B$4:$B$6)</x:f>
        <x:v>195</x:v>
      </x:c>
      <x:c r="Q2152" s="32" t="n">
        <x:f>XLOOKUP(F2152,Assumptions!$A$4:$A$6,Assumptions!$C$4:$C$6)</x:f>
        <x:v>0.199</x:v>
      </x:c>
      <x:c r="R2152" s="32" t="n">
        <x:f>XLOOKUP(F2152,Assumptions!$A$4:$A$6,Assumptions!$D$4:$D$6)</x:f>
        <x:v>0.017</x:v>
      </x:c>
      <x:c r="S2152" s="32" t="n">
        <x:f>XLOOKUP(F2152,Assumptions!$A$4:$A$6,Assumptions!$E$4:$E$6)</x:f>
        <x:v>0.013</x:v>
      </x:c>
      <x:c r="T2152" s="32" t="n">
        <x:f>XLOOKUP(O2152,Assumptions!$H$4:$H$6,Assumptions!$I$4:$I$6)</x:f>
        <x:v>0.0035</x:v>
      </x:c>
      <x:c r="U2152" s="30" t="n">
        <x:f>XLOOKUP(F2152,Assumptions!$A$4:$A$6,Assumptions!$F$4:$F$6)</x:f>
        <x:v>140</x:v>
      </x:c>
      <x:c r="V2152" s="60" t="n">
        <x:f>I2152*12</x:f>
        <x:v>29118.239999999998</x:v>
      </x:c>
      <x:c r="W2152" s="60" t="n">
        <x:f>H2152*J2152*(1-K2152)*Q2152</x:f>
        <x:v>645.3526596110001</x:v>
      </x:c>
      <x:c r="X2152" s="60" t="n">
        <x:f>V2152*R2152</x:f>
        <x:v>495.01008</x:v>
      </x:c>
      <x:c r="Y2152" s="60" t="n">
        <x:f>V2152*S2152</x:f>
        <x:v>378.53711999999996</x:v>
      </x:c>
      <x:c r="Z2152" s="60" t="n">
        <x:f>H2152*J2152*T2152</x:f>
        <x:v>42.1948835</x:v>
      </x:c>
      <x:c r="AA2152" s="60" t="n">
        <x:f>P2152+W2152+X2152-Y2152-Z2152-U2152</x:f>
        <x:v>774.630736111</x:v>
      </x:c>
      <x:c r="AB2152" s="32" t="n">
        <x:f>IFERROR(AA2152/(P2152+W2152+X2152),0)</x:f>
        <x:v>0.5800901231800545</x:v>
      </x:c>
      <x:c r="AC2152" t="n">
        <x:f>IF(O2152="High",0,IF(I2152&gt;=1800,3,IF(I2152&gt;=900,2,1))+IF(K2152&gt;=0.9,2,IF(K2152&gt;=0.75,1,0))+IF(J2152&lt;=0.7,2,IF(J2152&lt;=0.85,1,0))+IF(M2152&gt;=8,1,0))</x:f>
        <x:v>5</x:v>
      </x:c>
      <x:c r="AD2152" t="str">
        <x:f>IF(AND(O2152&lt;&gt;"High",AC2152&gt;=Assumptions!$B$10,AA2152&gt;0),"Priority Growth",IF(AND(O2152="Low",AA2152&gt;0),"Maintain","Watch"))</x:f>
        <x:v>Maintain</x:v>
      </x:c>
      <x:c r="AE2152" s="60" t="n">
        <x:f>MAX(AA2152,0)*N2152</x:f>
        <x:v>160.348562374977</x:v>
      </x:c>
      <x:c r="AF2152" t="str">
        <x:f>IF(AND(AA2152&gt;=Assumptions!$B$11,O2152&lt;&gt;"High",OR(N2152&gt;=Assumptions!$B$12,M2152&lt;=6)),"High","Standard")</x:f>
        <x:v>High</x:v>
      </x:c>
    </x:row>
    <x:row r="2153">
      <x:c r="A2153" t="str">
        <x:f>'Raw_Data'!A2153</x:f>
        <x:v>C02152</x:v>
      </x:c>
      <x:c r="B2153" t="n">
        <x:f>'Raw_Data'!B2153</x:f>
        <x:v>40</x:v>
      </x:c>
      <x:c r="C2153" s="30" t="n">
        <x:f>'Raw_Data'!C2153</x:f>
        <x:v>61421</x:v>
      </x:c>
      <x:c r="D2153" t="n">
        <x:f>'Raw_Data'!D2153</x:f>
        <x:v>582</x:v>
      </x:c>
      <x:c r="E2153" t="n">
        <x:f>'Raw_Data'!E2153</x:f>
        <x:v>48</x:v>
      </x:c>
      <x:c r="F2153" t="str">
        <x:f>PROPER(TRIM('Raw_Data'!F2153))</x:f>
        <x:v>Classic</x:v>
      </x:c>
      <x:c r="G2153" t="str">
        <x:f>PROPER(TRIM('Raw_Data'!G2153))</x:f>
        <x:v>Digital</x:v>
      </x:c>
      <x:c r="H2153" s="60" t="n">
        <x:f>'Raw_Data'!H2153</x:f>
        <x:v>3674</x:v>
      </x:c>
      <x:c r="I2153" s="60" t="n">
        <x:f>'Raw_Data'!I2153</x:f>
        <x:v>737.96</x:v>
      </x:c>
      <x:c r="J2153" s="32" t="n">
        <x:f>'Raw_Data'!J2153</x:f>
        <x:v>0.511</x:v>
      </x:c>
      <x:c r="K2153" s="32" t="n">
        <x:f>'Raw_Data'!K2153</x:f>
        <x:v>0.738</x:v>
      </x:c>
      <x:c r="L2153" t="n">
        <x:f>'Raw_Data'!L2153</x:f>
        <x:v>0</x:v>
      </x:c>
      <x:c r="M2153" t="n">
        <x:f>IF('Raw_Data'!M2153="",Assumptions!$B$15,'Raw_Data'!M2153)</x:f>
        <x:v>7</x:v>
      </x:c>
      <x:c r="N2153" s="32" t="n">
        <x:f>'Raw_Data'!N2153</x:f>
        <x:v>0.068</x:v>
      </x:c>
      <x:c r="O2153" t="str">
        <x:f>IF(OR(D2153&lt;620,L2153&gt;=2,J2153&gt;0.9),"High",IF(OR(D2153&lt;700,L2153=1,J2153&gt;0.75),"Medium","Low"))</x:f>
        <x:v>High</x:v>
      </x:c>
      <x:c r="P2153" s="30" t="n">
        <x:f>XLOOKUP(F2153,Assumptions!$A$4:$A$6,Assumptions!$B$4:$B$6)</x:f>
        <x:v>0</x:v>
      </x:c>
      <x:c r="Q2153" s="32" t="n">
        <x:f>XLOOKUP(F2153,Assumptions!$A$4:$A$6,Assumptions!$C$4:$C$6)</x:f>
        <x:v>0.229</x:v>
      </x:c>
      <x:c r="R2153" s="32" t="n">
        <x:f>XLOOKUP(F2153,Assumptions!$A$4:$A$6,Assumptions!$D$4:$D$6)</x:f>
        <x:v>0.015</x:v>
      </x:c>
      <x:c r="S2153" s="32" t="n">
        <x:f>XLOOKUP(F2153,Assumptions!$A$4:$A$6,Assumptions!$E$4:$E$6)</x:f>
        <x:v>0.0075</x:v>
      </x:c>
      <x:c r="T2153" s="32" t="n">
        <x:f>XLOOKUP(O2153,Assumptions!$H$4:$H$6,Assumptions!$I$4:$I$6)</x:f>
        <x:v>0.045</x:v>
      </x:c>
      <x:c r="U2153" s="30" t="n">
        <x:f>XLOOKUP(F2153,Assumptions!$A$4:$A$6,Assumptions!$F$4:$F$6)</x:f>
        <x:v>60</x:v>
      </x:c>
      <x:c r="V2153" s="60" t="n">
        <x:f>I2153*12</x:f>
        <x:v>8855.52</x:v>
      </x:c>
      <x:c r="W2153" s="60" t="n">
        <x:f>H2153*J2153*(1-K2153)*Q2153</x:f>
        <x:v>112.641085172</x:v>
      </x:c>
      <x:c r="X2153" s="60" t="n">
        <x:f>V2153*R2153</x:f>
        <x:v>132.8328</x:v>
      </x:c>
      <x:c r="Y2153" s="60" t="n">
        <x:f>V2153*S2153</x:f>
        <x:v>66.4164</x:v>
      </x:c>
      <x:c r="Z2153" s="60" t="n">
        <x:f>H2153*J2153*T2153</x:f>
        <x:v>84.48362999999999</x:v>
      </x:c>
      <x:c r="AA2153" s="60" t="n">
        <x:f>P2153+W2153+X2153-Y2153-Z2153-U2153</x:f>
        <x:v>34.573855171999995</x:v>
      </x:c>
      <x:c r="AB2153" s="32" t="n">
        <x:f>IFERROR(AA2153/(P2153+W2153+X2153),0)</x:f>
        <x:v>0.14084534958891695</x:v>
      </x:c>
      <x:c r="AC2153" t="n">
        <x:f>IF(O2153="High",0,IF(I2153&gt;=1800,3,IF(I2153&gt;=900,2,1))+IF(K2153&gt;=0.9,2,IF(K2153&gt;=0.75,1,0))+IF(J2153&lt;=0.7,2,IF(J2153&lt;=0.85,1,0))+IF(M2153&gt;=8,1,0))</x:f>
        <x:v>0</x:v>
      </x:c>
      <x:c r="AD2153" t="str">
        <x:f>IF(AND(O2153&lt;&gt;"High",AC2153&gt;=Assumptions!$B$10,AA2153&gt;0),"Priority Growth",IF(AND(O2153="Low",AA2153&gt;0),"Maintain","Watch"))</x:f>
        <x:v>Watch</x:v>
      </x:c>
      <x:c r="AE2153" s="60" t="n">
        <x:f>MAX(AA2153,0)*N2153</x:f>
        <x:v>2.3510221516959997</x:v>
      </x:c>
      <x:c r="AF2153" t="str">
        <x:f>IF(AND(AA2153&gt;=Assumptions!$B$11,O2153&lt;&gt;"High",OR(N2153&gt;=Assumptions!$B$12,M2153&lt;=6)),"High","Standard")</x:f>
        <x:v>Standard</x:v>
      </x:c>
    </x:row>
    <x:row r="2154">
      <x:c r="A2154" t="str">
        <x:f>'Raw_Data'!A2154</x:f>
        <x:v>C02153</x:v>
      </x:c>
      <x:c r="B2154" t="n">
        <x:f>'Raw_Data'!B2154</x:f>
        <x:v>21</x:v>
      </x:c>
      <x:c r="C2154" s="30" t="n">
        <x:f>'Raw_Data'!C2154</x:f>
        <x:v>244728</x:v>
      </x:c>
      <x:c r="D2154" t="n">
        <x:f>'Raw_Data'!D2154</x:f>
        <x:v>759</x:v>
      </x:c>
      <x:c r="E2154" t="n">
        <x:f>'Raw_Data'!E2154</x:f>
        <x:v>15</x:v>
      </x:c>
      <x:c r="F2154" t="str">
        <x:f>PROPER(TRIM('Raw_Data'!F2154))</x:f>
        <x:v>Platinum</x:v>
      </x:c>
      <x:c r="G2154" t="str">
        <x:f>PROPER(TRIM('Raw_Data'!G2154))</x:f>
        <x:v>Digital</x:v>
      </x:c>
      <x:c r="H2154" s="60" t="n">
        <x:f>'Raw_Data'!H2154</x:f>
        <x:v>40000</x:v>
      </x:c>
      <x:c r="I2154" s="60" t="n">
        <x:f>'Raw_Data'!I2154</x:f>
        <x:v>4914.19</x:v>
      </x:c>
      <x:c r="J2154" s="32" t="n">
        <x:f>'Raw_Data'!J2154</x:f>
        <x:v>0.331</x:v>
      </x:c>
      <x:c r="K2154" s="32" t="n">
        <x:f>'Raw_Data'!K2154</x:f>
        <x:v>0.871</x:v>
      </x:c>
      <x:c r="L2154" t="n">
        <x:f>'Raw_Data'!L2154</x:f>
        <x:v>0</x:v>
      </x:c>
      <x:c r="M2154" t="n">
        <x:f>IF('Raw_Data'!M2154="",Assumptions!$B$15,'Raw_Data'!M2154)</x:f>
        <x:v>5</x:v>
      </x:c>
      <x:c r="N2154" s="32" t="n">
        <x:f>'Raw_Data'!N2154</x:f>
        <x:v>0.228</x:v>
      </x:c>
      <x:c r="O2154" t="str">
        <x:f>IF(OR(D2154&lt;620,L2154&gt;=2,J2154&gt;0.9),"High",IF(OR(D2154&lt;700,L2154=1,J2154&gt;0.75),"Medium","Low"))</x:f>
        <x:v>Low</x:v>
      </x:c>
      <x:c r="P2154" s="30" t="n">
        <x:f>XLOOKUP(F2154,Assumptions!$A$4:$A$6,Assumptions!$B$4:$B$6)</x:f>
        <x:v>195</x:v>
      </x:c>
      <x:c r="Q2154" s="32" t="n">
        <x:f>XLOOKUP(F2154,Assumptions!$A$4:$A$6,Assumptions!$C$4:$C$6)</x:f>
        <x:v>0.199</x:v>
      </x:c>
      <x:c r="R2154" s="32" t="n">
        <x:f>XLOOKUP(F2154,Assumptions!$A$4:$A$6,Assumptions!$D$4:$D$6)</x:f>
        <x:v>0.017</x:v>
      </x:c>
      <x:c r="S2154" s="32" t="n">
        <x:f>XLOOKUP(F2154,Assumptions!$A$4:$A$6,Assumptions!$E$4:$E$6)</x:f>
        <x:v>0.013</x:v>
      </x:c>
      <x:c r="T2154" s="32" t="n">
        <x:f>XLOOKUP(O2154,Assumptions!$H$4:$H$6,Assumptions!$I$4:$I$6)</x:f>
        <x:v>0.0035</x:v>
      </x:c>
      <x:c r="U2154" s="30" t="n">
        <x:f>XLOOKUP(F2154,Assumptions!$A$4:$A$6,Assumptions!$F$4:$F$6)</x:f>
        <x:v>140</x:v>
      </x:c>
      <x:c r="V2154" s="60" t="n">
        <x:f>I2154*12</x:f>
        <x:v>58970.28</x:v>
      </x:c>
      <x:c r="W2154" s="60" t="n">
        <x:f>H2154*J2154*(1-K2154)*Q2154</x:f>
        <x:v>339.88404</x:v>
      </x:c>
      <x:c r="X2154" s="60" t="n">
        <x:f>V2154*R2154</x:f>
        <x:v>1002.49476</x:v>
      </x:c>
      <x:c r="Y2154" s="60" t="n">
        <x:f>V2154*S2154</x:f>
        <x:v>766.6136399999999</x:v>
      </x:c>
      <x:c r="Z2154" s="60" t="n">
        <x:f>H2154*J2154*T2154</x:f>
        <x:v>46.34</x:v>
      </x:c>
      <x:c r="AA2154" s="60" t="n">
        <x:f>P2154+W2154+X2154-Y2154-Z2154-U2154</x:f>
        <x:v>584.42516</x:v>
      </x:c>
      <x:c r="AB2154" s="32" t="n">
        <x:f>IFERROR(AA2154/(P2154+W2154+X2154),0)</x:f>
        <x:v>0.38014389166807816</x:v>
      </x:c>
      <x:c r="AC2154" t="n">
        <x:f>IF(O2154="High",0,IF(I2154&gt;=1800,3,IF(I2154&gt;=900,2,1))+IF(K2154&gt;=0.9,2,IF(K2154&gt;=0.75,1,0))+IF(J2154&lt;=0.7,2,IF(J2154&lt;=0.85,1,0))+IF(M2154&gt;=8,1,0))</x:f>
        <x:v>6</x:v>
      </x:c>
      <x:c r="AD2154" t="str">
        <x:f>IF(AND(O2154&lt;&gt;"High",AC2154&gt;=Assumptions!$B$10,AA2154&gt;0),"Priority Growth",IF(AND(O2154="Low",AA2154&gt;0),"Maintain","Watch"))</x:f>
        <x:v>Priority Growth</x:v>
      </x:c>
      <x:c r="AE2154" s="60" t="n">
        <x:f>MAX(AA2154,0)*N2154</x:f>
        <x:v>133.24893648</x:v>
      </x:c>
      <x:c r="AF2154" t="str">
        <x:f>IF(AND(AA2154&gt;=Assumptions!$B$11,O2154&lt;&gt;"High",OR(N2154&gt;=Assumptions!$B$12,M2154&lt;=6)),"High","Standard")</x:f>
        <x:v>High</x:v>
      </x:c>
    </x:row>
    <x:row r="2155">
      <x:c r="A2155" t="str">
        <x:f>'Raw_Data'!A2155</x:f>
        <x:v>C02154</x:v>
      </x:c>
      <x:c r="B2155" t="n">
        <x:f>'Raw_Data'!B2155</x:f>
        <x:v>35</x:v>
      </x:c>
      <x:c r="C2155" s="30" t="n">
        <x:f>'Raw_Data'!C2155</x:f>
        <x:v>89770</x:v>
      </x:c>
      <x:c r="D2155" t="n">
        <x:f>'Raw_Data'!D2155</x:f>
        <x:v>691</x:v>
      </x:c>
      <x:c r="E2155" t="n">
        <x:f>'Raw_Data'!E2155</x:f>
        <x:v>36</x:v>
      </x:c>
      <x:c r="F2155" t="str">
        <x:f>PROPER(TRIM('Raw_Data'!F2155))</x:f>
        <x:v>Gold</x:v>
      </x:c>
      <x:c r="G2155" t="str">
        <x:f>PROPER(TRIM('Raw_Data'!G2155))</x:f>
        <x:v>Partner</x:v>
      </x:c>
      <x:c r="H2155" s="60" t="n">
        <x:f>'Raw_Data'!H2155</x:f>
        <x:v>12906</x:v>
      </x:c>
      <x:c r="I2155" s="60" t="n">
        <x:f>'Raw_Data'!I2155</x:f>
        <x:v>1824.76</x:v>
      </x:c>
      <x:c r="J2155" s="32" t="n">
        <x:f>'Raw_Data'!J2155</x:f>
        <x:v>0.319</x:v>
      </x:c>
      <x:c r="K2155" s="32" t="n">
        <x:f>'Raw_Data'!K2155</x:f>
        <x:v>0.804</x:v>
      </x:c>
      <x:c r="L2155" t="n">
        <x:f>'Raw_Data'!L2155</x:f>
        <x:v>0</x:v>
      </x:c>
      <x:c r="M2155" t="n">
        <x:f>IF('Raw_Data'!M2155="",Assumptions!$B$15,'Raw_Data'!M2155)</x:f>
        <x:v>7</x:v>
      </x:c>
      <x:c r="N2155" s="32" t="n">
        <x:f>'Raw_Data'!N2155</x:f>
        <x:v>0.115</x:v>
      </x:c>
      <x:c r="O2155" t="str">
        <x:f>IF(OR(D2155&lt;620,L2155&gt;=2,J2155&gt;0.9),"High",IF(OR(D2155&lt;700,L2155=1,J2155&gt;0.75),"Medium","Low"))</x:f>
        <x:v>Medium</x:v>
      </x:c>
      <x:c r="P2155" s="30" t="n">
        <x:f>XLOOKUP(F2155,Assumptions!$A$4:$A$6,Assumptions!$B$4:$B$6)</x:f>
        <x:v>95</x:v>
      </x:c>
      <x:c r="Q2155" s="32" t="n">
        <x:f>XLOOKUP(F2155,Assumptions!$A$4:$A$6,Assumptions!$C$4:$C$6)</x:f>
        <x:v>0.219</x:v>
      </x:c>
      <x:c r="R2155" s="32" t="n">
        <x:f>XLOOKUP(F2155,Assumptions!$A$4:$A$6,Assumptions!$D$4:$D$6)</x:f>
        <x:v>0.016</x:v>
      </x:c>
      <x:c r="S2155" s="32" t="n">
        <x:f>XLOOKUP(F2155,Assumptions!$A$4:$A$6,Assumptions!$E$4:$E$6)</x:f>
        <x:v>0.01</x:v>
      </x:c>
      <x:c r="T2155" s="32" t="n">
        <x:f>XLOOKUP(O2155,Assumptions!$H$4:$H$6,Assumptions!$I$4:$I$6)</x:f>
        <x:v>0.012</x:v>
      </x:c>
      <x:c r="U2155" s="30" t="n">
        <x:f>XLOOKUP(F2155,Assumptions!$A$4:$A$6,Assumptions!$F$4:$F$6)</x:f>
        <x:v>90</x:v>
      </x:c>
      <x:c r="V2155" s="60" t="n">
        <x:f>I2155*12</x:f>
        <x:v>21897.12</x:v>
      </x:c>
      <x:c r="W2155" s="60" t="n">
        <x:f>H2155*J2155*(1-K2155)*Q2155</x:f>
        <x:v>176.71870893599996</x:v>
      </x:c>
      <x:c r="X2155" s="60" t="n">
        <x:f>V2155*R2155</x:f>
        <x:v>350.35392</x:v>
      </x:c>
      <x:c r="Y2155" s="60" t="n">
        <x:f>V2155*S2155</x:f>
        <x:v>218.97119999999998</x:v>
      </x:c>
      <x:c r="Z2155" s="60" t="n">
        <x:f>H2155*J2155*T2155</x:f>
        <x:v>49.404168000000006</x:v>
      </x:c>
      <x:c r="AA2155" s="60" t="n">
        <x:f>P2155+W2155+X2155-Y2155-Z2155-U2155</x:f>
        <x:v>263.697260936</x:v>
      </x:c>
      <x:c r="AB2155" s="32" t="n">
        <x:f>IFERROR(AA2155/(P2155+W2155+X2155),0)</x:f>
        <x:v>0.4239010827192811</x:v>
      </x:c>
      <x:c r="AC2155" t="n">
        <x:f>IF(O2155="High",0,IF(I2155&gt;=1800,3,IF(I2155&gt;=900,2,1))+IF(K2155&gt;=0.9,2,IF(K2155&gt;=0.75,1,0))+IF(J2155&lt;=0.7,2,IF(J2155&lt;=0.85,1,0))+IF(M2155&gt;=8,1,0))</x:f>
        <x:v>6</x:v>
      </x:c>
      <x:c r="AD2155" t="str">
        <x:f>IF(AND(O2155&lt;&gt;"High",AC2155&gt;=Assumptions!$B$10,AA2155&gt;0),"Priority Growth",IF(AND(O2155="Low",AA2155&gt;0),"Maintain","Watch"))</x:f>
        <x:v>Priority Growth</x:v>
      </x:c>
      <x:c r="AE2155" s="60" t="n">
        <x:f>MAX(AA2155,0)*N2155</x:f>
        <x:v>30.325185007640005</x:v>
      </x:c>
      <x:c r="AF2155" t="str">
        <x:f>IF(AND(AA2155&gt;=Assumptions!$B$11,O2155&lt;&gt;"High",OR(N2155&gt;=Assumptions!$B$12,M2155&lt;=6)),"High","Standard")</x:f>
        <x:v>Standard</x:v>
      </x:c>
    </x:row>
    <x:row r="2156">
      <x:c r="A2156" t="str">
        <x:f>'Raw_Data'!A2156</x:f>
        <x:v>C02155</x:v>
      </x:c>
      <x:c r="B2156" t="n">
        <x:f>'Raw_Data'!B2156</x:f>
        <x:v>38</x:v>
      </x:c>
      <x:c r="C2156" s="30" t="n">
        <x:f>'Raw_Data'!C2156</x:f>
        <x:v>72003</x:v>
      </x:c>
      <x:c r="D2156" t="n">
        <x:f>'Raw_Data'!D2156</x:f>
        <x:v>733</x:v>
      </x:c>
      <x:c r="E2156" t="n">
        <x:f>'Raw_Data'!E2156</x:f>
        <x:v>26</x:v>
      </x:c>
      <x:c r="F2156" t="str">
        <x:f>PROPER(TRIM('Raw_Data'!F2156))</x:f>
        <x:v>Gold</x:v>
      </x:c>
      <x:c r="G2156" t="str">
        <x:f>PROPER(TRIM('Raw_Data'!G2156))</x:f>
        <x:v>Direct Mail</x:v>
      </x:c>
      <x:c r="H2156" s="60" t="n">
        <x:f>'Raw_Data'!H2156</x:f>
        <x:v>12757</x:v>
      </x:c>
      <x:c r="I2156" s="60" t="n">
        <x:f>'Raw_Data'!I2156</x:f>
        <x:v>1607.52</x:v>
      </x:c>
      <x:c r="J2156" s="32" t="n">
        <x:f>'Raw_Data'!J2156</x:f>
        <x:v>0.273</x:v>
      </x:c>
      <x:c r="K2156" s="32" t="n">
        <x:f>'Raw_Data'!K2156</x:f>
        <x:v>0.83</x:v>
      </x:c>
      <x:c r="L2156" t="n">
        <x:f>'Raw_Data'!L2156</x:f>
        <x:v>0</x:v>
      </x:c>
      <x:c r="M2156" t="n">
        <x:f>IF('Raw_Data'!M2156="",Assumptions!$B$15,'Raw_Data'!M2156)</x:f>
        <x:v>6</x:v>
      </x:c>
      <x:c r="N2156" s="32" t="n">
        <x:f>'Raw_Data'!N2156</x:f>
        <x:v>0.197</x:v>
      </x:c>
      <x:c r="O2156" t="str">
        <x:f>IF(OR(D2156&lt;620,L2156&gt;=2,J2156&gt;0.9),"High",IF(OR(D2156&lt;700,L2156=1,J2156&gt;0.75),"Medium","Low"))</x:f>
        <x:v>Low</x:v>
      </x:c>
      <x:c r="P2156" s="30" t="n">
        <x:f>XLOOKUP(F2156,Assumptions!$A$4:$A$6,Assumptions!$B$4:$B$6)</x:f>
        <x:v>95</x:v>
      </x:c>
      <x:c r="Q2156" s="32" t="n">
        <x:f>XLOOKUP(F2156,Assumptions!$A$4:$A$6,Assumptions!$C$4:$C$6)</x:f>
        <x:v>0.219</x:v>
      </x:c>
      <x:c r="R2156" s="32" t="n">
        <x:f>XLOOKUP(F2156,Assumptions!$A$4:$A$6,Assumptions!$D$4:$D$6)</x:f>
        <x:v>0.016</x:v>
      </x:c>
      <x:c r="S2156" s="32" t="n">
        <x:f>XLOOKUP(F2156,Assumptions!$A$4:$A$6,Assumptions!$E$4:$E$6)</x:f>
        <x:v>0.01</x:v>
      </x:c>
      <x:c r="T2156" s="32" t="n">
        <x:f>XLOOKUP(O2156,Assumptions!$H$4:$H$6,Assumptions!$I$4:$I$6)</x:f>
        <x:v>0.0035</x:v>
      </x:c>
      <x:c r="U2156" s="30" t="n">
        <x:f>XLOOKUP(F2156,Assumptions!$A$4:$A$6,Assumptions!$F$4:$F$6)</x:f>
        <x:v>90</x:v>
      </x:c>
      <x:c r="V2156" s="60" t="n">
        <x:f>I2156*12</x:f>
        <x:v>19290.239999999998</x:v>
      </x:c>
      <x:c r="W2156" s="60" t="n">
        <x:f>H2156*J2156*(1-K2156)*Q2156</x:f>
        <x:v>129.65946903000003</x:v>
      </x:c>
      <x:c r="X2156" s="60" t="n">
        <x:f>V2156*R2156</x:f>
        <x:v>308.64383999999995</x:v>
      </x:c>
      <x:c r="Y2156" s="60" t="n">
        <x:f>V2156*S2156</x:f>
        <x:v>192.90239999999997</x:v>
      </x:c>
      <x:c r="Z2156" s="60" t="n">
        <x:f>H2156*J2156*T2156</x:f>
        <x:v>12.1893135</x:v>
      </x:c>
      <x:c r="AA2156" s="60" t="n">
        <x:f>P2156+W2156+X2156-Y2156-Z2156-U2156</x:f>
        <x:v>238.21159553000007</x:v>
      </x:c>
      <x:c r="AB2156" s="32" t="n">
        <x:f>IFERROR(AA2156/(P2156+W2156+X2156),0)</x:f>
        <x:v>0.4466718872666884</x:v>
      </x:c>
      <x:c r="AC2156" t="n">
        <x:f>IF(O2156="High",0,IF(I2156&gt;=1800,3,IF(I2156&gt;=900,2,1))+IF(K2156&gt;=0.9,2,IF(K2156&gt;=0.75,1,0))+IF(J2156&lt;=0.7,2,IF(J2156&lt;=0.85,1,0))+IF(M2156&gt;=8,1,0))</x:f>
        <x:v>5</x:v>
      </x:c>
      <x:c r="AD2156" t="str">
        <x:f>IF(AND(O2156&lt;&gt;"High",AC2156&gt;=Assumptions!$B$10,AA2156&gt;0),"Priority Growth",IF(AND(O2156="Low",AA2156&gt;0),"Maintain","Watch"))</x:f>
        <x:v>Maintain</x:v>
      </x:c>
      <x:c r="AE2156" s="60" t="n">
        <x:f>MAX(AA2156,0)*N2156</x:f>
        <x:v>46.92768431941001</x:v>
      </x:c>
      <x:c r="AF2156" t="str">
        <x:f>IF(AND(AA2156&gt;=Assumptions!$B$11,O2156&lt;&gt;"High",OR(N2156&gt;=Assumptions!$B$12,M2156&lt;=6)),"High","Standard")</x:f>
        <x:v>Standard</x:v>
      </x:c>
    </x:row>
    <x:row r="2157">
      <x:c r="A2157" t="str">
        <x:f>'Raw_Data'!A2157</x:f>
        <x:v>C02156</x:v>
      </x:c>
      <x:c r="B2157" t="n">
        <x:f>'Raw_Data'!B2157</x:f>
        <x:v>41</x:v>
      </x:c>
      <x:c r="C2157" s="30" t="n">
        <x:f>'Raw_Data'!C2157</x:f>
        <x:v>177087</x:v>
      </x:c>
      <x:c r="D2157" t="n">
        <x:f>'Raw_Data'!D2157</x:f>
        <x:v>724</x:v>
      </x:c>
      <x:c r="E2157" t="n">
        <x:f>'Raw_Data'!E2157</x:f>
        <x:v>105</x:v>
      </x:c>
      <x:c r="F2157" t="str">
        <x:f>PROPER(TRIM('Raw_Data'!F2157))</x:f>
        <x:v>Classic</x:v>
      </x:c>
      <x:c r="G2157" t="str">
        <x:f>PROPER(TRIM('Raw_Data'!G2157))</x:f>
        <x:v>Digital</x:v>
      </x:c>
      <x:c r="H2157" s="60" t="n">
        <x:f>'Raw_Data'!H2157</x:f>
        <x:v>13542</x:v>
      </x:c>
      <x:c r="I2157" s="60" t="n">
        <x:f>'Raw_Data'!I2157</x:f>
        <x:v>1798.69</x:v>
      </x:c>
      <x:c r="J2157" s="32" t="n">
        <x:f>'Raw_Data'!J2157</x:f>
        <x:v>0.324</x:v>
      </x:c>
      <x:c r="K2157" s="32" t="n">
        <x:f>'Raw_Data'!K2157</x:f>
        <x:v>0.845</x:v>
      </x:c>
      <x:c r="L2157" t="n">
        <x:f>'Raw_Data'!L2157</x:f>
        <x:v>0</x:v>
      </x:c>
      <x:c r="M2157" t="n">
        <x:f>IF('Raw_Data'!M2157="",Assumptions!$B$15,'Raw_Data'!M2157)</x:f>
        <x:v>6</x:v>
      </x:c>
      <x:c r="N2157" s="32" t="n">
        <x:f>'Raw_Data'!N2157</x:f>
        <x:v>0.195</x:v>
      </x:c>
      <x:c r="O2157" t="str">
        <x:f>IF(OR(D2157&lt;620,L2157&gt;=2,J2157&gt;0.9),"High",IF(OR(D2157&lt;700,L2157=1,J2157&gt;0.75),"Medium","Low"))</x:f>
        <x:v>Low</x:v>
      </x:c>
      <x:c r="P2157" s="30" t="n">
        <x:f>XLOOKUP(F2157,Assumptions!$A$4:$A$6,Assumptions!$B$4:$B$6)</x:f>
        <x:v>0</x:v>
      </x:c>
      <x:c r="Q2157" s="32" t="n">
        <x:f>XLOOKUP(F2157,Assumptions!$A$4:$A$6,Assumptions!$C$4:$C$6)</x:f>
        <x:v>0.229</x:v>
      </x:c>
      <x:c r="R2157" s="32" t="n">
        <x:f>XLOOKUP(F2157,Assumptions!$A$4:$A$6,Assumptions!$D$4:$D$6)</x:f>
        <x:v>0.015</x:v>
      </x:c>
      <x:c r="S2157" s="32" t="n">
        <x:f>XLOOKUP(F2157,Assumptions!$A$4:$A$6,Assumptions!$E$4:$E$6)</x:f>
        <x:v>0.0075</x:v>
      </x:c>
      <x:c r="T2157" s="32" t="n">
        <x:f>XLOOKUP(O2157,Assumptions!$H$4:$H$6,Assumptions!$I$4:$I$6)</x:f>
        <x:v>0.0035</x:v>
      </x:c>
      <x:c r="U2157" s="30" t="n">
        <x:f>XLOOKUP(F2157,Assumptions!$A$4:$A$6,Assumptions!$F$4:$F$6)</x:f>
        <x:v>60</x:v>
      </x:c>
      <x:c r="V2157" s="60" t="n">
        <x:f>I2157*12</x:f>
        <x:v>21584.28</x:v>
      </x:c>
      <x:c r="W2157" s="60" t="n">
        <x:f>H2157*J2157*(1-K2157)*Q2157</x:f>
        <x:v>155.73814596000003</x:v>
      </x:c>
      <x:c r="X2157" s="60" t="n">
        <x:f>V2157*R2157</x:f>
        <x:v>323.76419999999996</x:v>
      </x:c>
      <x:c r="Y2157" s="60" t="n">
        <x:f>V2157*S2157</x:f>
        <x:v>161.88209999999998</x:v>
      </x:c>
      <x:c r="Z2157" s="60" t="n">
        <x:f>H2157*J2157*T2157</x:f>
        <x:v>15.356628</x:v>
      </x:c>
      <x:c r="AA2157" s="60" t="n">
        <x:f>P2157+W2157+X2157-Y2157-Z2157-U2157</x:f>
        <x:v>242.26361795999998</x:v>
      </x:c>
      <x:c r="AB2157" s="32" t="n">
        <x:f>IFERROR(AA2157/(P2157+W2157+X2157),0)</x:f>
        <x:v>0.5052396927797504</x:v>
      </x:c>
      <x:c r="AC2157" t="n">
        <x:f>IF(O2157="High",0,IF(I2157&gt;=1800,3,IF(I2157&gt;=900,2,1))+IF(K2157&gt;=0.9,2,IF(K2157&gt;=0.75,1,0))+IF(J2157&lt;=0.7,2,IF(J2157&lt;=0.85,1,0))+IF(M2157&gt;=8,1,0))</x:f>
        <x:v>5</x:v>
      </x:c>
      <x:c r="AD2157" t="str">
        <x:f>IF(AND(O2157&lt;&gt;"High",AC2157&gt;=Assumptions!$B$10,AA2157&gt;0),"Priority Growth",IF(AND(O2157="Low",AA2157&gt;0),"Maintain","Watch"))</x:f>
        <x:v>Maintain</x:v>
      </x:c>
      <x:c r="AE2157" s="60" t="n">
        <x:f>MAX(AA2157,0)*N2157</x:f>
        <x:v>47.241405502199996</x:v>
      </x:c>
      <x:c r="AF2157" t="str">
        <x:f>IF(AND(AA2157&gt;=Assumptions!$B$11,O2157&lt;&gt;"High",OR(N2157&gt;=Assumptions!$B$12,M2157&lt;=6)),"High","Standard")</x:f>
        <x:v>Standard</x:v>
      </x:c>
    </x:row>
    <x:row r="2158">
      <x:c r="A2158" t="str">
        <x:f>'Raw_Data'!A2158</x:f>
        <x:v>C02157</x:v>
      </x:c>
      <x:c r="B2158" t="n">
        <x:f>'Raw_Data'!B2158</x:f>
        <x:v>71</x:v>
      </x:c>
      <x:c r="C2158" s="30" t="n">
        <x:f>'Raw_Data'!C2158</x:f>
        <x:v>110825</x:v>
      </x:c>
      <x:c r="D2158" t="n">
        <x:f>'Raw_Data'!D2158</x:f>
        <x:v>751</x:v>
      </x:c>
      <x:c r="E2158" t="n">
        <x:f>'Raw_Data'!E2158</x:f>
        <x:v>41</x:v>
      </x:c>
      <x:c r="F2158" t="str">
        <x:f>PROPER(TRIM('Raw_Data'!F2158))</x:f>
        <x:v>Platinum</x:v>
      </x:c>
      <x:c r="G2158" t="str">
        <x:f>PROPER(TRIM('Raw_Data'!G2158))</x:f>
        <x:v>Partner</x:v>
      </x:c>
      <x:c r="H2158" s="60" t="n">
        <x:f>'Raw_Data'!H2158</x:f>
        <x:v>25422</x:v>
      </x:c>
      <x:c r="I2158" s="60" t="n">
        <x:f>'Raw_Data'!I2158</x:f>
        <x:v>2779.62</x:v>
      </x:c>
      <x:c r="J2158" s="32" t="n">
        <x:f>'Raw_Data'!J2158</x:f>
        <x:v>0.207</x:v>
      </x:c>
      <x:c r="K2158" s="32" t="n">
        <x:f>'Raw_Data'!K2158</x:f>
        <x:v>0.877</x:v>
      </x:c>
      <x:c r="L2158" t="n">
        <x:f>'Raw_Data'!L2158</x:f>
        <x:v>0</x:v>
      </x:c>
      <x:c r="M2158" t="n">
        <x:f>IF('Raw_Data'!M2158="",Assumptions!$B$15,'Raw_Data'!M2158)</x:f>
        <x:v>6</x:v>
      </x:c>
      <x:c r="N2158" s="32" t="n">
        <x:f>'Raw_Data'!N2158</x:f>
        <x:v>0.167</x:v>
      </x:c>
      <x:c r="O2158" t="str">
        <x:f>IF(OR(D2158&lt;620,L2158&gt;=2,J2158&gt;0.9),"High",IF(OR(D2158&lt;700,L2158=1,J2158&gt;0.75),"Medium","Low"))</x:f>
        <x:v>Low</x:v>
      </x:c>
      <x:c r="P2158" s="30" t="n">
        <x:f>XLOOKUP(F2158,Assumptions!$A$4:$A$6,Assumptions!$B$4:$B$6)</x:f>
        <x:v>195</x:v>
      </x:c>
      <x:c r="Q2158" s="32" t="n">
        <x:f>XLOOKUP(F2158,Assumptions!$A$4:$A$6,Assumptions!$C$4:$C$6)</x:f>
        <x:v>0.199</x:v>
      </x:c>
      <x:c r="R2158" s="32" t="n">
        <x:f>XLOOKUP(F2158,Assumptions!$A$4:$A$6,Assumptions!$D$4:$D$6)</x:f>
        <x:v>0.017</x:v>
      </x:c>
      <x:c r="S2158" s="32" t="n">
        <x:f>XLOOKUP(F2158,Assumptions!$A$4:$A$6,Assumptions!$E$4:$E$6)</x:f>
        <x:v>0.013</x:v>
      </x:c>
      <x:c r="T2158" s="32" t="n">
        <x:f>XLOOKUP(O2158,Assumptions!$H$4:$H$6,Assumptions!$I$4:$I$6)</x:f>
        <x:v>0.0035</x:v>
      </x:c>
      <x:c r="U2158" s="30" t="n">
        <x:f>XLOOKUP(F2158,Assumptions!$A$4:$A$6,Assumptions!$F$4:$F$6)</x:f>
        <x:v>140</x:v>
      </x:c>
      <x:c r="V2158" s="60" t="n">
        <x:f>I2158*12</x:f>
        <x:v>33355.44</x:v>
      </x:c>
      <x:c r="W2158" s="60" t="n">
        <x:f>H2158*J2158*(1-K2158)*Q2158</x:f>
        <x:v>128.80663885799999</x:v>
      </x:c>
      <x:c r="X2158" s="60" t="n">
        <x:f>V2158*R2158</x:f>
        <x:v>567.0424800000001</x:v>
      </x:c>
      <x:c r="Y2158" s="60" t="n">
        <x:f>V2158*S2158</x:f>
        <x:v>433.62072</x:v>
      </x:c>
      <x:c r="Z2158" s="60" t="n">
        <x:f>H2158*J2158*T2158</x:f>
        <x:v>18.418239</x:v>
      </x:c>
      <x:c r="AA2158" s="60" t="n">
        <x:f>P2158+W2158+X2158-Y2158-Z2158-U2158</x:f>
        <x:v>298.81015985800013</x:v>
      </x:c>
      <x:c r="AB2158" s="32" t="n">
        <x:f>IFERROR(AA2158/(P2158+W2158+X2158),0)</x:f>
        <x:v>0.3354217381289569</x:v>
      </x:c>
      <x:c r="AC2158" t="n">
        <x:f>IF(O2158="High",0,IF(I2158&gt;=1800,3,IF(I2158&gt;=900,2,1))+IF(K2158&gt;=0.9,2,IF(K2158&gt;=0.75,1,0))+IF(J2158&lt;=0.7,2,IF(J2158&lt;=0.85,1,0))+IF(M2158&gt;=8,1,0))</x:f>
        <x:v>6</x:v>
      </x:c>
      <x:c r="AD2158" t="str">
        <x:f>IF(AND(O2158&lt;&gt;"High",AC2158&gt;=Assumptions!$B$10,AA2158&gt;0),"Priority Growth",IF(AND(O2158="Low",AA2158&gt;0),"Maintain","Watch"))</x:f>
        <x:v>Priority Growth</x:v>
      </x:c>
      <x:c r="AE2158" s="60" t="n">
        <x:f>MAX(AA2158,0)*N2158</x:f>
        <x:v>49.901296696286025</x:v>
      </x:c>
      <x:c r="AF2158" t="str">
        <x:f>IF(AND(AA2158&gt;=Assumptions!$B$11,O2158&lt;&gt;"High",OR(N2158&gt;=Assumptions!$B$12,M2158&lt;=6)),"High","Standard")</x:f>
        <x:v>Standard</x:v>
      </x:c>
    </x:row>
    <x:row r="2159">
      <x:c r="A2159" t="str">
        <x:f>'Raw_Data'!A2159</x:f>
        <x:v>C02158</x:v>
      </x:c>
      <x:c r="B2159" t="n">
        <x:f>'Raw_Data'!B2159</x:f>
        <x:v>70</x:v>
      </x:c>
      <x:c r="C2159" s="30" t="n">
        <x:f>'Raw_Data'!C2159</x:f>
        <x:v>64112</x:v>
      </x:c>
      <x:c r="D2159" t="n">
        <x:f>'Raw_Data'!D2159</x:f>
        <x:v>762</x:v>
      </x:c>
      <x:c r="E2159" t="n">
        <x:f>'Raw_Data'!E2159</x:f>
        <x:v>31</x:v>
      </x:c>
      <x:c r="F2159" t="str">
        <x:f>PROPER(TRIM('Raw_Data'!F2159))</x:f>
        <x:v>Gold</x:v>
      </x:c>
      <x:c r="G2159" t="str">
        <x:f>PROPER(TRIM('Raw_Data'!G2159))</x:f>
        <x:v>Digital</x:v>
      </x:c>
      <x:c r="H2159" s="60" t="n">
        <x:f>'Raw_Data'!H2159</x:f>
        <x:v>9836</x:v>
      </x:c>
      <x:c r="I2159" s="60" t="n">
        <x:f>'Raw_Data'!I2159</x:f>
        <x:v>731.08</x:v>
      </x:c>
      <x:c r="J2159" s="32" t="n">
        <x:f>'Raw_Data'!J2159</x:f>
        <x:v>0.425</x:v>
      </x:c>
      <x:c r="K2159" s="32" t="n">
        <x:f>'Raw_Data'!K2159</x:f>
        <x:v>0.876</x:v>
      </x:c>
      <x:c r="L2159" t="n">
        <x:f>'Raw_Data'!L2159</x:f>
        <x:v>0</x:v>
      </x:c>
      <x:c r="M2159" t="n">
        <x:f>IF('Raw_Data'!M2159="",Assumptions!$B$15,'Raw_Data'!M2159)</x:f>
        <x:v>7.370408870408871</x:v>
      </x:c>
      <x:c r="N2159" s="32" t="n">
        <x:f>'Raw_Data'!N2159</x:f>
        <x:v>0.182</x:v>
      </x:c>
      <x:c r="O2159" t="str">
        <x:f>IF(OR(D2159&lt;620,L2159&gt;=2,J2159&gt;0.9),"High",IF(OR(D2159&lt;700,L2159=1,J2159&gt;0.75),"Medium","Low"))</x:f>
        <x:v>Low</x:v>
      </x:c>
      <x:c r="P2159" s="30" t="n">
        <x:f>XLOOKUP(F2159,Assumptions!$A$4:$A$6,Assumptions!$B$4:$B$6)</x:f>
        <x:v>95</x:v>
      </x:c>
      <x:c r="Q2159" s="32" t="n">
        <x:f>XLOOKUP(F2159,Assumptions!$A$4:$A$6,Assumptions!$C$4:$C$6)</x:f>
        <x:v>0.219</x:v>
      </x:c>
      <x:c r="R2159" s="32" t="n">
        <x:f>XLOOKUP(F2159,Assumptions!$A$4:$A$6,Assumptions!$D$4:$D$6)</x:f>
        <x:v>0.016</x:v>
      </x:c>
      <x:c r="S2159" s="32" t="n">
        <x:f>XLOOKUP(F2159,Assumptions!$A$4:$A$6,Assumptions!$E$4:$E$6)</x:f>
        <x:v>0.01</x:v>
      </x:c>
      <x:c r="T2159" s="32" t="n">
        <x:f>XLOOKUP(O2159,Assumptions!$H$4:$H$6,Assumptions!$I$4:$I$6)</x:f>
        <x:v>0.0035</x:v>
      </x:c>
      <x:c r="U2159" s="30" t="n">
        <x:f>XLOOKUP(F2159,Assumptions!$A$4:$A$6,Assumptions!$F$4:$F$6)</x:f>
        <x:v>90</x:v>
      </x:c>
      <x:c r="V2159" s="60" t="n">
        <x:f>I2159*12</x:f>
        <x:v>8772.960000000001</x:v>
      </x:c>
      <x:c r="W2159" s="60" t="n">
        <x:f>H2159*J2159*(1-K2159)*Q2159</x:f>
        <x:v>113.5202268</x:v>
      </x:c>
      <x:c r="X2159" s="60" t="n">
        <x:f>V2159*R2159</x:f>
        <x:v>140.36736000000002</x:v>
      </x:c>
      <x:c r="Y2159" s="60" t="n">
        <x:f>V2159*S2159</x:f>
        <x:v>87.7296</x:v>
      </x:c>
      <x:c r="Z2159" s="60" t="n">
        <x:f>H2159*J2159*T2159</x:f>
        <x:v>14.63105</x:v>
      </x:c>
      <x:c r="AA2159" s="60" t="n">
        <x:f>P2159+W2159+X2159-Y2159-Z2159-U2159</x:f>
        <x:v>156.52693680000002</x:v>
      </x:c>
      <x:c r="AB2159" s="32" t="n">
        <x:f>IFERROR(AA2159/(P2159+W2159+X2159),0)</x:f>
        <x:v>0.44864576076112783</x:v>
      </x:c>
      <x:c r="AC2159" t="n">
        <x:f>IF(O2159="High",0,IF(I2159&gt;=1800,3,IF(I2159&gt;=900,2,1))+IF(K2159&gt;=0.9,2,IF(K2159&gt;=0.75,1,0))+IF(J2159&lt;=0.7,2,IF(J2159&lt;=0.85,1,0))+IF(M2159&gt;=8,1,0))</x:f>
        <x:v>4</x:v>
      </x:c>
      <x:c r="AD2159" t="str">
        <x:f>IF(AND(O2159&lt;&gt;"High",AC2159&gt;=Assumptions!$B$10,AA2159&gt;0),"Priority Growth",IF(AND(O2159="Low",AA2159&gt;0),"Maintain","Watch"))</x:f>
        <x:v>Maintain</x:v>
      </x:c>
      <x:c r="AE2159" s="60" t="n">
        <x:f>MAX(AA2159,0)*N2159</x:f>
        <x:v>28.4879024976</x:v>
      </x:c>
      <x:c r="AF2159" t="str">
        <x:f>IF(AND(AA2159&gt;=Assumptions!$B$11,O2159&lt;&gt;"High",OR(N2159&gt;=Assumptions!$B$12,M2159&lt;=6)),"High","Standard")</x:f>
        <x:v>Standard</x:v>
      </x:c>
    </x:row>
    <x:row r="2160">
      <x:c r="A2160" t="str">
        <x:f>'Raw_Data'!A2160</x:f>
        <x:v>C02159</x:v>
      </x:c>
      <x:c r="B2160" t="n">
        <x:f>'Raw_Data'!B2160</x:f>
        <x:v>44</x:v>
      </x:c>
      <x:c r="C2160" s="30" t="n">
        <x:f>'Raw_Data'!C2160</x:f>
        <x:v>104487</x:v>
      </x:c>
      <x:c r="D2160" t="n">
        <x:f>'Raw_Data'!D2160</x:f>
        <x:v>658</x:v>
      </x:c>
      <x:c r="E2160" t="n">
        <x:f>'Raw_Data'!E2160</x:f>
        <x:v>56</x:v>
      </x:c>
      <x:c r="F2160" t="str">
        <x:f>PROPER(TRIM('Raw_Data'!F2160))</x:f>
        <x:v>Gold</x:v>
      </x:c>
      <x:c r="G2160" t="str">
        <x:f>PROPER(TRIM('Raw_Data'!G2160))</x:f>
        <x:v>Partner</x:v>
      </x:c>
      <x:c r="H2160" s="60" t="n">
        <x:f>'Raw_Data'!H2160</x:f>
        <x:v>15462</x:v>
      </x:c>
      <x:c r="I2160" s="60" t="n">
        <x:f>'Raw_Data'!I2160</x:f>
        <x:v>1882.39</x:v>
      </x:c>
      <x:c r="J2160" s="32" t="n">
        <x:f>'Raw_Data'!J2160</x:f>
        <x:v>0.38</x:v>
      </x:c>
      <x:c r="K2160" s="32" t="n">
        <x:f>'Raw_Data'!K2160</x:f>
        <x:v>0.673</x:v>
      </x:c>
      <x:c r="L2160" t="n">
        <x:f>'Raw_Data'!L2160</x:f>
        <x:v>0</x:v>
      </x:c>
      <x:c r="M2160" t="n">
        <x:f>IF('Raw_Data'!M2160="",Assumptions!$B$15,'Raw_Data'!M2160)</x:f>
        <x:v>6</x:v>
      </x:c>
      <x:c r="N2160" s="32" t="n">
        <x:f>'Raw_Data'!N2160</x:f>
        <x:v>0.172</x:v>
      </x:c>
      <x:c r="O2160" t="str">
        <x:f>IF(OR(D2160&lt;620,L2160&gt;=2,J2160&gt;0.9),"High",IF(OR(D2160&lt;700,L2160=1,J2160&gt;0.75),"Medium","Low"))</x:f>
        <x:v>Medium</x:v>
      </x:c>
      <x:c r="P2160" s="30" t="n">
        <x:f>XLOOKUP(F2160,Assumptions!$A$4:$A$6,Assumptions!$B$4:$B$6)</x:f>
        <x:v>95</x:v>
      </x:c>
      <x:c r="Q2160" s="32" t="n">
        <x:f>XLOOKUP(F2160,Assumptions!$A$4:$A$6,Assumptions!$C$4:$C$6)</x:f>
        <x:v>0.219</x:v>
      </x:c>
      <x:c r="R2160" s="32" t="n">
        <x:f>XLOOKUP(F2160,Assumptions!$A$4:$A$6,Assumptions!$D$4:$D$6)</x:f>
        <x:v>0.016</x:v>
      </x:c>
      <x:c r="S2160" s="32" t="n">
        <x:f>XLOOKUP(F2160,Assumptions!$A$4:$A$6,Assumptions!$E$4:$E$6)</x:f>
        <x:v>0.01</x:v>
      </x:c>
      <x:c r="T2160" s="32" t="n">
        <x:f>XLOOKUP(O2160,Assumptions!$H$4:$H$6,Assumptions!$I$4:$I$6)</x:f>
        <x:v>0.012</x:v>
      </x:c>
      <x:c r="U2160" s="30" t="n">
        <x:f>XLOOKUP(F2160,Assumptions!$A$4:$A$6,Assumptions!$F$4:$F$6)</x:f>
        <x:v>90</x:v>
      </x:c>
      <x:c r="V2160" s="60" t="n">
        <x:f>I2160*12</x:f>
        <x:v>22588.68</x:v>
      </x:c>
      <x:c r="W2160" s="60" t="n">
        <x:f>H2160*J2160*(1-K2160)*Q2160</x:f>
        <x:v>420.76647828</x:v>
      </x:c>
      <x:c r="X2160" s="60" t="n">
        <x:f>V2160*R2160</x:f>
        <x:v>361.41888</x:v>
      </x:c>
      <x:c r="Y2160" s="60" t="n">
        <x:f>V2160*S2160</x:f>
        <x:v>225.8868</x:v>
      </x:c>
      <x:c r="Z2160" s="60" t="n">
        <x:f>H2160*J2160*T2160</x:f>
        <x:v>70.50672</x:v>
      </x:c>
      <x:c r="AA2160" s="60" t="n">
        <x:f>P2160+W2160+X2160-Y2160-Z2160-U2160</x:f>
        <x:v>490.79183828</x:v>
      </x:c>
      <x:c r="AB2160" s="32" t="n">
        <x:f>IFERROR(AA2160/(P2160+W2160+X2160),0)</x:f>
        <x:v>0.5595075586331639</x:v>
      </x:c>
      <x:c r="AC2160" t="n">
        <x:f>IF(O2160="High",0,IF(I2160&gt;=1800,3,IF(I2160&gt;=900,2,1))+IF(K2160&gt;=0.9,2,IF(K2160&gt;=0.75,1,0))+IF(J2160&lt;=0.7,2,IF(J2160&lt;=0.85,1,0))+IF(M2160&gt;=8,1,0))</x:f>
        <x:v>5</x:v>
      </x:c>
      <x:c r="AD2160" t="str">
        <x:f>IF(AND(O2160&lt;&gt;"High",AC2160&gt;=Assumptions!$B$10,AA2160&gt;0),"Priority Growth",IF(AND(O2160="Low",AA2160&gt;0),"Maintain","Watch"))</x:f>
        <x:v>Watch</x:v>
      </x:c>
      <x:c r="AE2160" s="60" t="n">
        <x:f>MAX(AA2160,0)*N2160</x:f>
        <x:v>84.41619618415999</x:v>
      </x:c>
      <x:c r="AF2160" t="str">
        <x:f>IF(AND(AA2160&gt;=Assumptions!$B$11,O2160&lt;&gt;"High",OR(N2160&gt;=Assumptions!$B$12,M2160&lt;=6)),"High","Standard")</x:f>
        <x:v>High</x:v>
      </x:c>
    </x:row>
    <x:row r="2161">
      <x:c r="A2161" t="str">
        <x:f>'Raw_Data'!A2161</x:f>
        <x:v>C02160</x:v>
      </x:c>
      <x:c r="B2161" t="n">
        <x:f>'Raw_Data'!B2161</x:f>
        <x:v>33</x:v>
      </x:c>
      <x:c r="C2161" s="30" t="n">
        <x:f>'Raw_Data'!C2161</x:f>
        <x:v>66033</x:v>
      </x:c>
      <x:c r="D2161" t="n">
        <x:f>'Raw_Data'!D2161</x:f>
        <x:v>649</x:v>
      </x:c>
      <x:c r="E2161" t="n">
        <x:f>'Raw_Data'!E2161</x:f>
        <x:v>88</x:v>
      </x:c>
      <x:c r="F2161" t="str">
        <x:f>PROPER(TRIM('Raw_Data'!F2161))</x:f>
        <x:v>Classic</x:v>
      </x:c>
      <x:c r="G2161" t="str">
        <x:f>PROPER(TRIM('Raw_Data'!G2161))</x:f>
        <x:v>Digital</x:v>
      </x:c>
      <x:c r="H2161" s="60" t="n">
        <x:f>'Raw_Data'!H2161</x:f>
        <x:v>4148</x:v>
      </x:c>
      <x:c r="I2161" s="60" t="n">
        <x:f>'Raw_Data'!I2161</x:f>
        <x:v>494.04</x:v>
      </x:c>
      <x:c r="J2161" s="32" t="n">
        <x:f>'Raw_Data'!J2161</x:f>
        <x:v>0.437</x:v>
      </x:c>
      <x:c r="K2161" s="32" t="n">
        <x:f>'Raw_Data'!K2161</x:f>
        <x:v>0.662</x:v>
      </x:c>
      <x:c r="L2161" t="n">
        <x:f>'Raw_Data'!L2161</x:f>
        <x:v>0</x:v>
      </x:c>
      <x:c r="M2161" t="n">
        <x:f>IF('Raw_Data'!M2161="",Assumptions!$B$15,'Raw_Data'!M2161)</x:f>
        <x:v>7</x:v>
      </x:c>
      <x:c r="N2161" s="32" t="n">
        <x:f>'Raw_Data'!N2161</x:f>
        <x:v>0.132</x:v>
      </x:c>
      <x:c r="O2161" t="str">
        <x:f>IF(OR(D2161&lt;620,L2161&gt;=2,J2161&gt;0.9),"High",IF(OR(D2161&lt;700,L2161=1,J2161&gt;0.75),"Medium","Low"))</x:f>
        <x:v>Medium</x:v>
      </x:c>
      <x:c r="P2161" s="30" t="n">
        <x:f>XLOOKUP(F2161,Assumptions!$A$4:$A$6,Assumptions!$B$4:$B$6)</x:f>
        <x:v>0</x:v>
      </x:c>
      <x:c r="Q2161" s="32" t="n">
        <x:f>XLOOKUP(F2161,Assumptions!$A$4:$A$6,Assumptions!$C$4:$C$6)</x:f>
        <x:v>0.229</x:v>
      </x:c>
      <x:c r="R2161" s="32" t="n">
        <x:f>XLOOKUP(F2161,Assumptions!$A$4:$A$6,Assumptions!$D$4:$D$6)</x:f>
        <x:v>0.015</x:v>
      </x:c>
      <x:c r="S2161" s="32" t="n">
        <x:f>XLOOKUP(F2161,Assumptions!$A$4:$A$6,Assumptions!$E$4:$E$6)</x:f>
        <x:v>0.0075</x:v>
      </x:c>
      <x:c r="T2161" s="32" t="n">
        <x:f>XLOOKUP(O2161,Assumptions!$H$4:$H$6,Assumptions!$I$4:$I$6)</x:f>
        <x:v>0.012</x:v>
      </x:c>
      <x:c r="U2161" s="30" t="n">
        <x:f>XLOOKUP(F2161,Assumptions!$A$4:$A$6,Assumptions!$F$4:$F$6)</x:f>
        <x:v>60</x:v>
      </x:c>
      <x:c r="V2161" s="60" t="n">
        <x:f>I2161*12</x:f>
        <x:v>5928.4800000000005</x:v>
      </x:c>
      <x:c r="W2161" s="60" t="n">
        <x:f>H2161*J2161*(1-K2161)*Q2161</x:f>
        <x:v>140.30474775199997</x:v>
      </x:c>
      <x:c r="X2161" s="60" t="n">
        <x:f>V2161*R2161</x:f>
        <x:v>88.9272</x:v>
      </x:c>
      <x:c r="Y2161" s="60" t="n">
        <x:f>V2161*S2161</x:f>
        <x:v>44.4636</x:v>
      </x:c>
      <x:c r="Z2161" s="60" t="n">
        <x:f>H2161*J2161*T2161</x:f>
        <x:v>21.752112</x:v>
      </x:c>
      <x:c r="AA2161" s="60" t="n">
        <x:f>P2161+W2161+X2161-Y2161-Z2161-U2161</x:f>
        <x:v>103.01623575199994</x:v>
      </x:c>
      <x:c r="AB2161" s="32" t="n">
        <x:f>IFERROR(AA2161/(P2161+W2161+X2161),0)</x:f>
        <x:v>0.4493973757246547</x:v>
      </x:c>
      <x:c r="AC2161" t="n">
        <x:f>IF(O2161="High",0,IF(I2161&gt;=1800,3,IF(I2161&gt;=900,2,1))+IF(K2161&gt;=0.9,2,IF(K2161&gt;=0.75,1,0))+IF(J2161&lt;=0.7,2,IF(J2161&lt;=0.85,1,0))+IF(M2161&gt;=8,1,0))</x:f>
        <x:v>3</x:v>
      </x:c>
      <x:c r="AD2161" t="str">
        <x:f>IF(AND(O2161&lt;&gt;"High",AC2161&gt;=Assumptions!$B$10,AA2161&gt;0),"Priority Growth",IF(AND(O2161="Low",AA2161&gt;0),"Maintain","Watch"))</x:f>
        <x:v>Watch</x:v>
      </x:c>
      <x:c r="AE2161" s="60" t="n">
        <x:f>MAX(AA2161,0)*N2161</x:f>
        <x:v>13.598143119263993</x:v>
      </x:c>
      <x:c r="AF2161" t="str">
        <x:f>IF(AND(AA2161&gt;=Assumptions!$B$11,O2161&lt;&gt;"High",OR(N2161&gt;=Assumptions!$B$12,M2161&lt;=6)),"High","Standard")</x:f>
        <x:v>Standard</x:v>
      </x:c>
    </x:row>
    <x:row r="2162">
      <x:c r="A2162" t="str">
        <x:f>'Raw_Data'!A2162</x:f>
        <x:v>C02161</x:v>
      </x:c>
      <x:c r="B2162" t="n">
        <x:f>'Raw_Data'!B2162</x:f>
        <x:v>30</x:v>
      </x:c>
      <x:c r="C2162" s="30" t="n">
        <x:f>'Raw_Data'!C2162</x:f>
        <x:v>65699</x:v>
      </x:c>
      <x:c r="D2162" t="n">
        <x:f>'Raw_Data'!D2162</x:f>
        <x:v>660</x:v>
      </x:c>
      <x:c r="E2162" t="n">
        <x:f>'Raw_Data'!E2162</x:f>
        <x:v>64</x:v>
      </x:c>
      <x:c r="F2162" t="str">
        <x:f>PROPER(TRIM('Raw_Data'!F2162))</x:f>
        <x:v>Classic</x:v>
      </x:c>
      <x:c r="G2162" t="str">
        <x:f>PROPER(TRIM('Raw_Data'!G2162))</x:f>
        <x:v>Digital</x:v>
      </x:c>
      <x:c r="H2162" s="60" t="n">
        <x:f>'Raw_Data'!H2162</x:f>
        <x:v>7334</x:v>
      </x:c>
      <x:c r="I2162" s="60" t="n">
        <x:f>'Raw_Data'!I2162</x:f>
        <x:v>561.46</x:v>
      </x:c>
      <x:c r="J2162" s="32" t="n">
        <x:f>'Raw_Data'!J2162</x:f>
        <x:v>0.497</x:v>
      </x:c>
      <x:c r="K2162" s="32" t="n">
        <x:f>'Raw_Data'!K2162</x:f>
        <x:v>0.781</x:v>
      </x:c>
      <x:c r="L2162" t="n">
        <x:f>'Raw_Data'!L2162</x:f>
        <x:v>0</x:v>
      </x:c>
      <x:c r="M2162" t="n">
        <x:f>IF('Raw_Data'!M2162="",Assumptions!$B$15,'Raw_Data'!M2162)</x:f>
        <x:v>8</x:v>
      </x:c>
      <x:c r="N2162" s="32" t="n">
        <x:f>'Raw_Data'!N2162</x:f>
        <x:v>0.039</x:v>
      </x:c>
      <x:c r="O2162" t="str">
        <x:f>IF(OR(D2162&lt;620,L2162&gt;=2,J2162&gt;0.9),"High",IF(OR(D2162&lt;700,L2162=1,J2162&gt;0.75),"Medium","Low"))</x:f>
        <x:v>Medium</x:v>
      </x:c>
      <x:c r="P2162" s="30" t="n">
        <x:f>XLOOKUP(F2162,Assumptions!$A$4:$A$6,Assumptions!$B$4:$B$6)</x:f>
        <x:v>0</x:v>
      </x:c>
      <x:c r="Q2162" s="32" t="n">
        <x:f>XLOOKUP(F2162,Assumptions!$A$4:$A$6,Assumptions!$C$4:$C$6)</x:f>
        <x:v>0.229</x:v>
      </x:c>
      <x:c r="R2162" s="32" t="n">
        <x:f>XLOOKUP(F2162,Assumptions!$A$4:$A$6,Assumptions!$D$4:$D$6)</x:f>
        <x:v>0.015</x:v>
      </x:c>
      <x:c r="S2162" s="32" t="n">
        <x:f>XLOOKUP(F2162,Assumptions!$A$4:$A$6,Assumptions!$E$4:$E$6)</x:f>
        <x:v>0.0075</x:v>
      </x:c>
      <x:c r="T2162" s="32" t="n">
        <x:f>XLOOKUP(O2162,Assumptions!$H$4:$H$6,Assumptions!$I$4:$I$6)</x:f>
        <x:v>0.012</x:v>
      </x:c>
      <x:c r="U2162" s="30" t="n">
        <x:f>XLOOKUP(F2162,Assumptions!$A$4:$A$6,Assumptions!$F$4:$F$6)</x:f>
        <x:v>60</x:v>
      </x:c>
      <x:c r="V2162" s="60" t="n">
        <x:f>I2162*12</x:f>
        <x:v>6737.52</x:v>
      </x:c>
      <x:c r="W2162" s="60" t="n">
        <x:f>H2162*J2162*(1-K2162)*Q2162</x:f>
        <x:v>182.800294698</x:v>
      </x:c>
      <x:c r="X2162" s="60" t="n">
        <x:f>V2162*R2162</x:f>
        <x:v>101.0628</x:v>
      </x:c>
      <x:c r="Y2162" s="60" t="n">
        <x:f>V2162*S2162</x:f>
        <x:v>50.5314</x:v>
      </x:c>
      <x:c r="Z2162" s="60" t="n">
        <x:f>H2162*J2162*T2162</x:f>
        <x:v>43.739976</x:v>
      </x:c>
      <x:c r="AA2162" s="60" t="n">
        <x:f>P2162+W2162+X2162-Y2162-Z2162-U2162</x:f>
        <x:v>129.59171869800002</x:v>
      </x:c>
      <x:c r="AB2162" s="32" t="n">
        <x:f>IFERROR(AA2162/(P2162+W2162+X2162),0)</x:f>
        <x:v>0.45652894341855804</x:v>
      </x:c>
      <x:c r="AC2162" t="n">
        <x:f>IF(O2162="High",0,IF(I2162&gt;=1800,3,IF(I2162&gt;=900,2,1))+IF(K2162&gt;=0.9,2,IF(K2162&gt;=0.75,1,0))+IF(J2162&lt;=0.7,2,IF(J2162&lt;=0.85,1,0))+IF(M2162&gt;=8,1,0))</x:f>
        <x:v>5</x:v>
      </x:c>
      <x:c r="AD2162" t="str">
        <x:f>IF(AND(O2162&lt;&gt;"High",AC2162&gt;=Assumptions!$B$10,AA2162&gt;0),"Priority Growth",IF(AND(O2162="Low",AA2162&gt;0),"Maintain","Watch"))</x:f>
        <x:v>Watch</x:v>
      </x:c>
      <x:c r="AE2162" s="60" t="n">
        <x:f>MAX(AA2162,0)*N2162</x:f>
        <x:v>5.054077029222001</x:v>
      </x:c>
      <x:c r="AF2162" t="str">
        <x:f>IF(AND(AA2162&gt;=Assumptions!$B$11,O2162&lt;&gt;"High",OR(N2162&gt;=Assumptions!$B$12,M2162&lt;=6)),"High","Standard")</x:f>
        <x:v>Standard</x:v>
      </x:c>
    </x:row>
    <x:row r="2163">
      <x:c r="A2163" t="str">
        <x:f>'Raw_Data'!A2163</x:f>
        <x:v>C02162</x:v>
      </x:c>
      <x:c r="B2163" t="n">
        <x:f>'Raw_Data'!B2163</x:f>
        <x:v>45</x:v>
      </x:c>
      <x:c r="C2163" s="30" t="n">
        <x:f>'Raw_Data'!C2163</x:f>
        <x:v>74404</x:v>
      </x:c>
      <x:c r="D2163" t="n">
        <x:f>'Raw_Data'!D2163</x:f>
        <x:v>715</x:v>
      </x:c>
      <x:c r="E2163" t="n">
        <x:f>'Raw_Data'!E2163</x:f>
        <x:v>96</x:v>
      </x:c>
      <x:c r="F2163" t="str">
        <x:f>PROPER(TRIM('Raw_Data'!F2163))</x:f>
        <x:v>Classic</x:v>
      </x:c>
      <x:c r="G2163" t="str">
        <x:f>PROPER(TRIM('Raw_Data'!G2163))</x:f>
        <x:v>Direct Mail</x:v>
      </x:c>
      <x:c r="H2163" s="60" t="n">
        <x:f>'Raw_Data'!H2163</x:f>
        <x:v>1270</x:v>
      </x:c>
      <x:c r="I2163" s="60" t="n">
        <x:f>'Raw_Data'!I2163</x:f>
        <x:v>150</x:v>
      </x:c>
      <x:c r="J2163" s="32" t="n">
        <x:f>'Raw_Data'!J2163</x:f>
        <x:v>0.429</x:v>
      </x:c>
      <x:c r="K2163" s="32" t="n">
        <x:f>'Raw_Data'!K2163</x:f>
        <x:v>0.744</x:v>
      </x:c>
      <x:c r="L2163" t="n">
        <x:f>'Raw_Data'!L2163</x:f>
        <x:v>0</x:v>
      </x:c>
      <x:c r="M2163" t="n">
        <x:f>IF('Raw_Data'!M2163="",Assumptions!$B$15,'Raw_Data'!M2163)</x:f>
        <x:v>7</x:v>
      </x:c>
      <x:c r="N2163" s="32" t="n">
        <x:f>'Raw_Data'!N2163</x:f>
        <x:v>0.111</x:v>
      </x:c>
      <x:c r="O2163" t="str">
        <x:f>IF(OR(D2163&lt;620,L2163&gt;=2,J2163&gt;0.9),"High",IF(OR(D2163&lt;700,L2163=1,J2163&gt;0.75),"Medium","Low"))</x:f>
        <x:v>Low</x:v>
      </x:c>
      <x:c r="P2163" s="30" t="n">
        <x:f>XLOOKUP(F2163,Assumptions!$A$4:$A$6,Assumptions!$B$4:$B$6)</x:f>
        <x:v>0</x:v>
      </x:c>
      <x:c r="Q2163" s="32" t="n">
        <x:f>XLOOKUP(F2163,Assumptions!$A$4:$A$6,Assumptions!$C$4:$C$6)</x:f>
        <x:v>0.229</x:v>
      </x:c>
      <x:c r="R2163" s="32" t="n">
        <x:f>XLOOKUP(F2163,Assumptions!$A$4:$A$6,Assumptions!$D$4:$D$6)</x:f>
        <x:v>0.015</x:v>
      </x:c>
      <x:c r="S2163" s="32" t="n">
        <x:f>XLOOKUP(F2163,Assumptions!$A$4:$A$6,Assumptions!$E$4:$E$6)</x:f>
        <x:v>0.0075</x:v>
      </x:c>
      <x:c r="T2163" s="32" t="n">
        <x:f>XLOOKUP(O2163,Assumptions!$H$4:$H$6,Assumptions!$I$4:$I$6)</x:f>
        <x:v>0.0035</x:v>
      </x:c>
      <x:c r="U2163" s="30" t="n">
        <x:f>XLOOKUP(F2163,Assumptions!$A$4:$A$6,Assumptions!$F$4:$F$6)</x:f>
        <x:v>60</x:v>
      </x:c>
      <x:c r="V2163" s="60" t="n">
        <x:f>I2163*12</x:f>
        <x:v>1800</x:v>
      </x:c>
      <x:c r="W2163" s="60" t="n">
        <x:f>H2163*J2163*(1-K2163)*Q2163</x:f>
        <x:v>31.94011392</x:v>
      </x:c>
      <x:c r="X2163" s="60" t="n">
        <x:f>V2163*R2163</x:f>
        <x:v>27</x:v>
      </x:c>
      <x:c r="Y2163" s="60" t="n">
        <x:f>V2163*S2163</x:f>
        <x:v>13.5</x:v>
      </x:c>
      <x:c r="Z2163" s="60" t="n">
        <x:f>H2163*J2163*T2163</x:f>
        <x:v>1.906905</x:v>
      </x:c>
      <x:c r="AA2163" s="60" t="n">
        <x:f>P2163+W2163+X2163-Y2163-Z2163-U2163</x:f>
        <x:v>-16.46679108</x:v>
      </x:c>
      <x:c r="AB2163" s="32" t="n">
        <x:f>IFERROR(AA2163/(P2163+W2163+X2163),0)</x:f>
        <x:v>-0.27938173146985323</x:v>
      </x:c>
      <x:c r="AC2163" t="n">
        <x:f>IF(O2163="High",0,IF(I2163&gt;=1800,3,IF(I2163&gt;=900,2,1))+IF(K2163&gt;=0.9,2,IF(K2163&gt;=0.75,1,0))+IF(J2163&lt;=0.7,2,IF(J2163&lt;=0.85,1,0))+IF(M2163&gt;=8,1,0))</x:f>
        <x:v>3</x:v>
      </x:c>
      <x:c r="AD2163" t="str">
        <x:f>IF(AND(O2163&lt;&gt;"High",AC2163&gt;=Assumptions!$B$10,AA2163&gt;0),"Priority Growth",IF(AND(O2163="Low",AA2163&gt;0),"Maintain","Watch"))</x:f>
        <x:v>Watch</x:v>
      </x:c>
      <x:c r="AE2163" s="60" t="n">
        <x:f>MAX(AA2163,0)*N2163</x:f>
        <x:v>0</x:v>
      </x:c>
      <x:c r="AF2163" t="str">
        <x:f>IF(AND(AA2163&gt;=Assumptions!$B$11,O2163&lt;&gt;"High",OR(N2163&gt;=Assumptions!$B$12,M2163&lt;=6)),"High","Standard")</x:f>
        <x:v>Standard</x:v>
      </x:c>
    </x:row>
    <x:row r="2164">
      <x:c r="A2164" t="str">
        <x:f>'Raw_Data'!A2164</x:f>
        <x:v>C02163</x:v>
      </x:c>
      <x:c r="B2164" t="n">
        <x:f>'Raw_Data'!B2164</x:f>
        <x:v>53</x:v>
      </x:c>
      <x:c r="C2164" s="30" t="n">
        <x:f>'Raw_Data'!C2164</x:f>
        <x:v>28000</x:v>
      </x:c>
      <x:c r="D2164" t="n">
        <x:f>'Raw_Data'!D2164</x:f>
        <x:v>661</x:v>
      </x:c>
      <x:c r="E2164" t="n">
        <x:f>'Raw_Data'!E2164</x:f>
        <x:v>32</x:v>
      </x:c>
      <x:c r="F2164" t="str">
        <x:f>PROPER(TRIM('Raw_Data'!F2164))</x:f>
        <x:v>Classic</x:v>
      </x:c>
      <x:c r="G2164" t="str">
        <x:f>PROPER(TRIM('Raw_Data'!G2164))</x:f>
        <x:v>Digital</x:v>
      </x:c>
      <x:c r="H2164" s="60" t="n">
        <x:f>'Raw_Data'!H2164</x:f>
        <x:v>3617</x:v>
      </x:c>
      <x:c r="I2164" s="60" t="n">
        <x:f>'Raw_Data'!I2164</x:f>
        <x:v>625.47</x:v>
      </x:c>
      <x:c r="J2164" s="32" t="n">
        <x:f>'Raw_Data'!J2164</x:f>
        <x:v>0.421</x:v>
      </x:c>
      <x:c r="K2164" s="32" t="n">
        <x:f>'Raw_Data'!K2164</x:f>
        <x:v>0.774</x:v>
      </x:c>
      <x:c r="L2164" t="n">
        <x:f>'Raw_Data'!L2164</x:f>
        <x:v>0</x:v>
      </x:c>
      <x:c r="M2164" t="n">
        <x:f>IF('Raw_Data'!M2164="",Assumptions!$B$15,'Raw_Data'!M2164)</x:f>
        <x:v>9</x:v>
      </x:c>
      <x:c r="N2164" s="32" t="n">
        <x:f>'Raw_Data'!N2164</x:f>
        <x:v>0.02</x:v>
      </x:c>
      <x:c r="O2164" t="str">
        <x:f>IF(OR(D2164&lt;620,L2164&gt;=2,J2164&gt;0.9),"High",IF(OR(D2164&lt;700,L2164=1,J2164&gt;0.75),"Medium","Low"))</x:f>
        <x:v>Medium</x:v>
      </x:c>
      <x:c r="P2164" s="30" t="n">
        <x:f>XLOOKUP(F2164,Assumptions!$A$4:$A$6,Assumptions!$B$4:$B$6)</x:f>
        <x:v>0</x:v>
      </x:c>
      <x:c r="Q2164" s="32" t="n">
        <x:f>XLOOKUP(F2164,Assumptions!$A$4:$A$6,Assumptions!$C$4:$C$6)</x:f>
        <x:v>0.229</x:v>
      </x:c>
      <x:c r="R2164" s="32" t="n">
        <x:f>XLOOKUP(F2164,Assumptions!$A$4:$A$6,Assumptions!$D$4:$D$6)</x:f>
        <x:v>0.015</x:v>
      </x:c>
      <x:c r="S2164" s="32" t="n">
        <x:f>XLOOKUP(F2164,Assumptions!$A$4:$A$6,Assumptions!$E$4:$E$6)</x:f>
        <x:v>0.0075</x:v>
      </x:c>
      <x:c r="T2164" s="32" t="n">
        <x:f>XLOOKUP(O2164,Assumptions!$H$4:$H$6,Assumptions!$I$4:$I$6)</x:f>
        <x:v>0.012</x:v>
      </x:c>
      <x:c r="U2164" s="30" t="n">
        <x:f>XLOOKUP(F2164,Assumptions!$A$4:$A$6,Assumptions!$F$4:$F$6)</x:f>
        <x:v>60</x:v>
      </x:c>
      <x:c r="V2164" s="60" t="n">
        <x:f>I2164*12</x:f>
        <x:v>7505.64</x:v>
      </x:c>
      <x:c r="W2164" s="60" t="n">
        <x:f>H2164*J2164*(1-K2164)*Q2164</x:f>
        <x:v>78.808765778</x:v>
      </x:c>
      <x:c r="X2164" s="60" t="n">
        <x:f>V2164*R2164</x:f>
        <x:v>112.5846</x:v>
      </x:c>
      <x:c r="Y2164" s="60" t="n">
        <x:f>V2164*S2164</x:f>
        <x:v>56.2923</x:v>
      </x:c>
      <x:c r="Z2164" s="60" t="n">
        <x:f>H2164*J2164*T2164</x:f>
        <x:v>18.273083999999997</x:v>
      </x:c>
      <x:c r="AA2164" s="60" t="n">
        <x:f>P2164+W2164+X2164-Y2164-Z2164-U2164</x:f>
        <x:v>56.827981777999966</x:v>
      </x:c>
      <x:c r="AB2164" s="32" t="n">
        <x:f>IFERROR(AA2164/(P2164+W2164+X2164),0)</x:f>
        <x:v>0.2969171974535188</x:v>
      </x:c>
      <x:c r="AC2164" t="n">
        <x:f>IF(O2164="High",0,IF(I2164&gt;=1800,3,IF(I2164&gt;=900,2,1))+IF(K2164&gt;=0.9,2,IF(K2164&gt;=0.75,1,0))+IF(J2164&lt;=0.7,2,IF(J2164&lt;=0.85,1,0))+IF(M2164&gt;=8,1,0))</x:f>
        <x:v>5</x:v>
      </x:c>
      <x:c r="AD2164" t="str">
        <x:f>IF(AND(O2164&lt;&gt;"High",AC2164&gt;=Assumptions!$B$10,AA2164&gt;0),"Priority Growth",IF(AND(O2164="Low",AA2164&gt;0),"Maintain","Watch"))</x:f>
        <x:v>Watch</x:v>
      </x:c>
      <x:c r="AE2164" s="60" t="n">
        <x:f>MAX(AA2164,0)*N2164</x:f>
        <x:v>1.1365596355599994</x:v>
      </x:c>
      <x:c r="AF2164" t="str">
        <x:f>IF(AND(AA2164&gt;=Assumptions!$B$11,O2164&lt;&gt;"High",OR(N2164&gt;=Assumptions!$B$12,M2164&lt;=6)),"High","Standard")</x:f>
        <x:v>Standard</x:v>
      </x:c>
    </x:row>
    <x:row r="2165">
      <x:c r="A2165" t="str">
        <x:f>'Raw_Data'!A2165</x:f>
        <x:v>C02164</x:v>
      </x:c>
      <x:c r="B2165" t="n">
        <x:f>'Raw_Data'!B2165</x:f>
        <x:v>30</x:v>
      </x:c>
      <x:c r="C2165" s="30" t="n">
        <x:f>'Raw_Data'!C2165</x:f>
        <x:v>28000</x:v>
      </x:c>
      <x:c r="D2165" t="n">
        <x:f>'Raw_Data'!D2165</x:f>
        <x:v>707</x:v>
      </x:c>
      <x:c r="E2165" t="n">
        <x:f>'Raw_Data'!E2165</x:f>
        <x:v>81</x:v>
      </x:c>
      <x:c r="F2165" t="str">
        <x:f>PROPER(TRIM('Raw_Data'!F2165))</x:f>
        <x:v>Classic</x:v>
      </x:c>
      <x:c r="G2165" t="str">
        <x:f>PROPER(TRIM('Raw_Data'!G2165))</x:f>
        <x:v>Digital</x:v>
      </x:c>
      <x:c r="H2165" s="60" t="n">
        <x:f>'Raw_Data'!H2165</x:f>
        <x:v>1292</x:v>
      </x:c>
      <x:c r="I2165" s="60" t="n">
        <x:f>'Raw_Data'!I2165</x:f>
        <x:v>150</x:v>
      </x:c>
      <x:c r="J2165" s="32" t="n">
        <x:f>'Raw_Data'!J2165</x:f>
        <x:v>0.203</x:v>
      </x:c>
      <x:c r="K2165" s="32" t="n">
        <x:f>'Raw_Data'!K2165</x:f>
        <x:v>0.784</x:v>
      </x:c>
      <x:c r="L2165" t="n">
        <x:f>'Raw_Data'!L2165</x:f>
        <x:v>0</x:v>
      </x:c>
      <x:c r="M2165" t="n">
        <x:f>IF('Raw_Data'!M2165="",Assumptions!$B$15,'Raw_Data'!M2165)</x:f>
        <x:v>8</x:v>
      </x:c>
      <x:c r="N2165" s="32" t="n">
        <x:f>'Raw_Data'!N2165</x:f>
        <x:v>0.059</x:v>
      </x:c>
      <x:c r="O2165" t="str">
        <x:f>IF(OR(D2165&lt;620,L2165&gt;=2,J2165&gt;0.9),"High",IF(OR(D2165&lt;700,L2165=1,J2165&gt;0.75),"Medium","Low"))</x:f>
        <x:v>Low</x:v>
      </x:c>
      <x:c r="P2165" s="30" t="n">
        <x:f>XLOOKUP(F2165,Assumptions!$A$4:$A$6,Assumptions!$B$4:$B$6)</x:f>
        <x:v>0</x:v>
      </x:c>
      <x:c r="Q2165" s="32" t="n">
        <x:f>XLOOKUP(F2165,Assumptions!$A$4:$A$6,Assumptions!$C$4:$C$6)</x:f>
        <x:v>0.229</x:v>
      </x:c>
      <x:c r="R2165" s="32" t="n">
        <x:f>XLOOKUP(F2165,Assumptions!$A$4:$A$6,Assumptions!$D$4:$D$6)</x:f>
        <x:v>0.015</x:v>
      </x:c>
      <x:c r="S2165" s="32" t="n">
        <x:f>XLOOKUP(F2165,Assumptions!$A$4:$A$6,Assumptions!$E$4:$E$6)</x:f>
        <x:v>0.0075</x:v>
      </x:c>
      <x:c r="T2165" s="32" t="n">
        <x:f>XLOOKUP(O2165,Assumptions!$H$4:$H$6,Assumptions!$I$4:$I$6)</x:f>
        <x:v>0.0035</x:v>
      </x:c>
      <x:c r="U2165" s="30" t="n">
        <x:f>XLOOKUP(F2165,Assumptions!$A$4:$A$6,Assumptions!$F$4:$F$6)</x:f>
        <x:v>60</x:v>
      </x:c>
      <x:c r="V2165" s="60" t="n">
        <x:f>I2165*12</x:f>
        <x:v>1800</x:v>
      </x:c>
      <x:c r="W2165" s="60" t="n">
        <x:f>H2165*J2165*(1-K2165)*Q2165</x:f>
        <x:v>12.973220064</x:v>
      </x:c>
      <x:c r="X2165" s="60" t="n">
        <x:f>V2165*R2165</x:f>
        <x:v>27</x:v>
      </x:c>
      <x:c r="Y2165" s="60" t="n">
        <x:f>V2165*S2165</x:f>
        <x:v>13.5</x:v>
      </x:c>
      <x:c r="Z2165" s="60" t="n">
        <x:f>H2165*J2165*T2165</x:f>
        <x:v>0.9179660000000001</x:v>
      </x:c>
      <x:c r="AA2165" s="60" t="n">
        <x:f>P2165+W2165+X2165-Y2165-Z2165-U2165</x:f>
        <x:v>-34.444745936</x:v>
      </x:c>
      <x:c r="AB2165" s="32" t="n">
        <x:f>IFERROR(AA2165/(P2165+W2165+X2165),0)</x:f>
        <x:v>-0.8616955521934805</x:v>
      </x:c>
      <x:c r="AC2165" t="n">
        <x:f>IF(O2165="High",0,IF(I2165&gt;=1800,3,IF(I2165&gt;=900,2,1))+IF(K2165&gt;=0.9,2,IF(K2165&gt;=0.75,1,0))+IF(J2165&lt;=0.7,2,IF(J2165&lt;=0.85,1,0))+IF(M2165&gt;=8,1,0))</x:f>
        <x:v>5</x:v>
      </x:c>
      <x:c r="AD2165" t="str">
        <x:f>IF(AND(O2165&lt;&gt;"High",AC2165&gt;=Assumptions!$B$10,AA2165&gt;0),"Priority Growth",IF(AND(O2165="Low",AA2165&gt;0),"Maintain","Watch"))</x:f>
        <x:v>Watch</x:v>
      </x:c>
      <x:c r="AE2165" s="60" t="n">
        <x:f>MAX(AA2165,0)*N2165</x:f>
        <x:v>0</x:v>
      </x:c>
      <x:c r="AF2165" t="str">
        <x:f>IF(AND(AA2165&gt;=Assumptions!$B$11,O2165&lt;&gt;"High",OR(N2165&gt;=Assumptions!$B$12,M2165&lt;=6)),"High","Standard")</x:f>
        <x:v>Standard</x:v>
      </x:c>
    </x:row>
    <x:row r="2166">
      <x:c r="A2166" t="str">
        <x:f>'Raw_Data'!A2166</x:f>
        <x:v>C02165</x:v>
      </x:c>
      <x:c r="B2166" t="n">
        <x:f>'Raw_Data'!B2166</x:f>
        <x:v>51</x:v>
      </x:c>
      <x:c r="C2166" s="30" t="n">
        <x:f>'Raw_Data'!C2166</x:f>
        <x:v>95715</x:v>
      </x:c>
      <x:c r="D2166" t="n">
        <x:f>'Raw_Data'!D2166</x:f>
        <x:v>750</x:v>
      </x:c>
      <x:c r="E2166" t="n">
        <x:f>'Raw_Data'!E2166</x:f>
        <x:v>44</x:v>
      </x:c>
      <x:c r="F2166" t="str">
        <x:f>PROPER(TRIM('Raw_Data'!F2166))</x:f>
        <x:v>Gold</x:v>
      </x:c>
      <x:c r="G2166" t="str">
        <x:f>PROPER(TRIM('Raw_Data'!G2166))</x:f>
        <x:v>Direct Mail</x:v>
      </x:c>
      <x:c r="H2166" s="60" t="n">
        <x:f>'Raw_Data'!H2166</x:f>
        <x:v>16720</x:v>
      </x:c>
      <x:c r="I2166" s="60" t="n">
        <x:f>'Raw_Data'!I2166</x:f>
        <x:v>1791.43</x:v>
      </x:c>
      <x:c r="J2166" s="32" t="n">
        <x:f>'Raw_Data'!J2166</x:f>
        <x:v>0.286</x:v>
      </x:c>
      <x:c r="K2166" s="32" t="n">
        <x:f>'Raw_Data'!K2166</x:f>
        <x:v>0.844</x:v>
      </x:c>
      <x:c r="L2166" t="n">
        <x:f>'Raw_Data'!L2166</x:f>
        <x:v>0</x:v>
      </x:c>
      <x:c r="M2166" t="n">
        <x:f>IF('Raw_Data'!M2166="",Assumptions!$B$15,'Raw_Data'!M2166)</x:f>
        <x:v>8</x:v>
      </x:c>
      <x:c r="N2166" s="32" t="n">
        <x:f>'Raw_Data'!N2166</x:f>
        <x:v>0.066</x:v>
      </x:c>
      <x:c r="O2166" t="str">
        <x:f>IF(OR(D2166&lt;620,L2166&gt;=2,J2166&gt;0.9),"High",IF(OR(D2166&lt;700,L2166=1,J2166&gt;0.75),"Medium","Low"))</x:f>
        <x:v>Low</x:v>
      </x:c>
      <x:c r="P2166" s="30" t="n">
        <x:f>XLOOKUP(F2166,Assumptions!$A$4:$A$6,Assumptions!$B$4:$B$6)</x:f>
        <x:v>95</x:v>
      </x:c>
      <x:c r="Q2166" s="32" t="n">
        <x:f>XLOOKUP(F2166,Assumptions!$A$4:$A$6,Assumptions!$C$4:$C$6)</x:f>
        <x:v>0.219</x:v>
      </x:c>
      <x:c r="R2166" s="32" t="n">
        <x:f>XLOOKUP(F2166,Assumptions!$A$4:$A$6,Assumptions!$D$4:$D$6)</x:f>
        <x:v>0.016</x:v>
      </x:c>
      <x:c r="S2166" s="32" t="n">
        <x:f>XLOOKUP(F2166,Assumptions!$A$4:$A$6,Assumptions!$E$4:$E$6)</x:f>
        <x:v>0.01</x:v>
      </x:c>
      <x:c r="T2166" s="32" t="n">
        <x:f>XLOOKUP(O2166,Assumptions!$H$4:$H$6,Assumptions!$I$4:$I$6)</x:f>
        <x:v>0.0035</x:v>
      </x:c>
      <x:c r="U2166" s="30" t="n">
        <x:f>XLOOKUP(F2166,Assumptions!$A$4:$A$6,Assumptions!$F$4:$F$6)</x:f>
        <x:v>90</x:v>
      </x:c>
      <x:c r="V2166" s="60" t="n">
        <x:f>I2166*12</x:f>
        <x:v>21497.16</x:v>
      </x:c>
      <x:c r="W2166" s="60" t="n">
        <x:f>H2166*J2166*(1-K2166)*Q2166</x:f>
        <x:v>163.36951488</x:v>
      </x:c>
      <x:c r="X2166" s="60" t="n">
        <x:f>V2166*R2166</x:f>
        <x:v>343.95456</x:v>
      </x:c>
      <x:c r="Y2166" s="60" t="n">
        <x:f>V2166*S2166</x:f>
        <x:v>214.9716</x:v>
      </x:c>
      <x:c r="Z2166" s="60" t="n">
        <x:f>H2166*J2166*T2166</x:f>
        <x:v>16.73672</x:v>
      </x:c>
      <x:c r="AA2166" s="60" t="n">
        <x:f>P2166+W2166+X2166-Y2166-Z2166-U2166</x:f>
        <x:v>280.61575488000005</x:v>
      </x:c>
      <x:c r="AB2166" s="32" t="n">
        <x:f>IFERROR(AA2166/(P2166+W2166+X2166),0)</x:f>
        <x:v>0.46588832587491485</x:v>
      </x:c>
      <x:c r="AC2166" t="n">
        <x:f>IF(O2166="High",0,IF(I2166&gt;=1800,3,IF(I2166&gt;=900,2,1))+IF(K2166&gt;=0.9,2,IF(K2166&gt;=0.75,1,0))+IF(J2166&lt;=0.7,2,IF(J2166&lt;=0.85,1,0))+IF(M2166&gt;=8,1,0))</x:f>
        <x:v>6</x:v>
      </x:c>
      <x:c r="AD2166" t="str">
        <x:f>IF(AND(O2166&lt;&gt;"High",AC2166&gt;=Assumptions!$B$10,AA2166&gt;0),"Priority Growth",IF(AND(O2166="Low",AA2166&gt;0),"Maintain","Watch"))</x:f>
        <x:v>Priority Growth</x:v>
      </x:c>
      <x:c r="AE2166" s="60" t="n">
        <x:f>MAX(AA2166,0)*N2166</x:f>
        <x:v>18.520639822080003</x:v>
      </x:c>
      <x:c r="AF2166" t="str">
        <x:f>IF(AND(AA2166&gt;=Assumptions!$B$11,O2166&lt;&gt;"High",OR(N2166&gt;=Assumptions!$B$12,M2166&lt;=6)),"High","Standard")</x:f>
        <x:v>Standard</x:v>
      </x:c>
    </x:row>
    <x:row r="2167">
      <x:c r="A2167" t="str">
        <x:f>'Raw_Data'!A2167</x:f>
        <x:v>C02166</x:v>
      </x:c>
      <x:c r="B2167" t="n">
        <x:f>'Raw_Data'!B2167</x:f>
        <x:v>43</x:v>
      </x:c>
      <x:c r="C2167" s="30" t="n">
        <x:f>'Raw_Data'!C2167</x:f>
        <x:v>28000</x:v>
      </x:c>
      <x:c r="D2167" t="n">
        <x:f>'Raw_Data'!D2167</x:f>
        <x:v>619</x:v>
      </x:c>
      <x:c r="E2167" t="n">
        <x:f>'Raw_Data'!E2167</x:f>
        <x:v>26</x:v>
      </x:c>
      <x:c r="F2167" t="str">
        <x:f>PROPER(TRIM('Raw_Data'!F2167))</x:f>
        <x:v>Classic</x:v>
      </x:c>
      <x:c r="G2167" t="str">
        <x:f>PROPER(TRIM('Raw_Data'!G2167))</x:f>
        <x:v>Digital</x:v>
      </x:c>
      <x:c r="H2167" s="60" t="n">
        <x:f>'Raw_Data'!H2167</x:f>
        <x:v>3262</x:v>
      </x:c>
      <x:c r="I2167" s="60" t="n">
        <x:f>'Raw_Data'!I2167</x:f>
        <x:v>267.57</x:v>
      </x:c>
      <x:c r="J2167" s="32" t="n">
        <x:f>'Raw_Data'!J2167</x:f>
        <x:v>0.464</x:v>
      </x:c>
      <x:c r="K2167" s="32" t="n">
        <x:f>'Raw_Data'!K2167</x:f>
        <x:v>0.668</x:v>
      </x:c>
      <x:c r="L2167" t="n">
        <x:f>'Raw_Data'!L2167</x:f>
        <x:v>0</x:v>
      </x:c>
      <x:c r="M2167" t="n">
        <x:f>IF('Raw_Data'!M2167="",Assumptions!$B$15,'Raw_Data'!M2167)</x:f>
        <x:v>6</x:v>
      </x:c>
      <x:c r="N2167" s="32" t="n">
        <x:f>'Raw_Data'!N2167</x:f>
        <x:v>0.143</x:v>
      </x:c>
      <x:c r="O2167" t="str">
        <x:f>IF(OR(D2167&lt;620,L2167&gt;=2,J2167&gt;0.9),"High",IF(OR(D2167&lt;700,L2167=1,J2167&gt;0.75),"Medium","Low"))</x:f>
        <x:v>High</x:v>
      </x:c>
      <x:c r="P2167" s="30" t="n">
        <x:f>XLOOKUP(F2167,Assumptions!$A$4:$A$6,Assumptions!$B$4:$B$6)</x:f>
        <x:v>0</x:v>
      </x:c>
      <x:c r="Q2167" s="32" t="n">
        <x:f>XLOOKUP(F2167,Assumptions!$A$4:$A$6,Assumptions!$C$4:$C$6)</x:f>
        <x:v>0.229</x:v>
      </x:c>
      <x:c r="R2167" s="32" t="n">
        <x:f>XLOOKUP(F2167,Assumptions!$A$4:$A$6,Assumptions!$D$4:$D$6)</x:f>
        <x:v>0.015</x:v>
      </x:c>
      <x:c r="S2167" s="32" t="n">
        <x:f>XLOOKUP(F2167,Assumptions!$A$4:$A$6,Assumptions!$E$4:$E$6)</x:f>
        <x:v>0.0075</x:v>
      </x:c>
      <x:c r="T2167" s="32" t="n">
        <x:f>XLOOKUP(O2167,Assumptions!$H$4:$H$6,Assumptions!$I$4:$I$6)</x:f>
        <x:v>0.045</x:v>
      </x:c>
      <x:c r="U2167" s="30" t="n">
        <x:f>XLOOKUP(F2167,Assumptions!$A$4:$A$6,Assumptions!$F$4:$F$6)</x:f>
        <x:v>60</x:v>
      </x:c>
      <x:c r="V2167" s="60" t="n">
        <x:f>I2167*12</x:f>
        <x:v>3210.84</x:v>
      </x:c>
      <x:c r="W2167" s="60" t="n">
        <x:f>H2167*J2167*(1-K2167)*Q2167</x:f>
        <x:v>115.073547904</x:v>
      </x:c>
      <x:c r="X2167" s="60" t="n">
        <x:f>V2167*R2167</x:f>
        <x:v>48.1626</x:v>
      </x:c>
      <x:c r="Y2167" s="60" t="n">
        <x:f>V2167*S2167</x:f>
        <x:v>24.0813</x:v>
      </x:c>
      <x:c r="Z2167" s="60" t="n">
        <x:f>H2167*J2167*T2167</x:f>
        <x:v>68.11055999999999</x:v>
      </x:c>
      <x:c r="AA2167" s="60" t="n">
        <x:f>P2167+W2167+X2167-Y2167-Z2167-U2167</x:f>
        <x:v>11.044287904000015</x:v>
      </x:c>
      <x:c r="AB2167" s="32" t="n">
        <x:f>IFERROR(AA2167/(P2167+W2167+X2167),0)</x:f>
        <x:v>0.06765834679274113</x:v>
      </x:c>
      <x:c r="AC2167" t="n">
        <x:f>IF(O2167="High",0,IF(I2167&gt;=1800,3,IF(I2167&gt;=900,2,1))+IF(K2167&gt;=0.9,2,IF(K2167&gt;=0.75,1,0))+IF(J2167&lt;=0.7,2,IF(J2167&lt;=0.85,1,0))+IF(M2167&gt;=8,1,0))</x:f>
        <x:v>0</x:v>
      </x:c>
      <x:c r="AD2167" t="str">
        <x:f>IF(AND(O2167&lt;&gt;"High",AC2167&gt;=Assumptions!$B$10,AA2167&gt;0),"Priority Growth",IF(AND(O2167="Low",AA2167&gt;0),"Maintain","Watch"))</x:f>
        <x:v>Watch</x:v>
      </x:c>
      <x:c r="AE2167" s="60" t="n">
        <x:f>MAX(AA2167,0)*N2167</x:f>
        <x:v>1.579333170272002</x:v>
      </x:c>
      <x:c r="AF2167" t="str">
        <x:f>IF(AND(AA2167&gt;=Assumptions!$B$11,O2167&lt;&gt;"High",OR(N2167&gt;=Assumptions!$B$12,M2167&lt;=6)),"High","Standard")</x:f>
        <x:v>Standard</x:v>
      </x:c>
    </x:row>
    <x:row r="2168">
      <x:c r="A2168" t="str">
        <x:f>'Raw_Data'!A2168</x:f>
        <x:v>C02167</x:v>
      </x:c>
      <x:c r="B2168" t="n">
        <x:f>'Raw_Data'!B2168</x:f>
        <x:v>30</x:v>
      </x:c>
      <x:c r="C2168" s="30" t="n">
        <x:f>'Raw_Data'!C2168</x:f>
        <x:v>72731</x:v>
      </x:c>
      <x:c r="D2168" t="n">
        <x:f>'Raw_Data'!D2168</x:f>
        <x:v>674</x:v>
      </x:c>
      <x:c r="E2168" t="n">
        <x:f>'Raw_Data'!E2168</x:f>
        <x:v>27</x:v>
      </x:c>
      <x:c r="F2168" t="str">
        <x:f>PROPER(TRIM('Raw_Data'!F2168))</x:f>
        <x:v>Gold</x:v>
      </x:c>
      <x:c r="G2168" t="str">
        <x:f>PROPER(TRIM('Raw_Data'!G2168))</x:f>
        <x:v>Digital</x:v>
      </x:c>
      <x:c r="H2168" s="60" t="n">
        <x:f>'Raw_Data'!H2168</x:f>
        <x:v>13558</x:v>
      </x:c>
      <x:c r="I2168" s="60" t="n">
        <x:f>'Raw_Data'!I2168</x:f>
        <x:v>1686.17</x:v>
      </x:c>
      <x:c r="J2168" s="32" t="n">
        <x:f>'Raw_Data'!J2168</x:f>
        <x:v>0.459</x:v>
      </x:c>
      <x:c r="K2168" s="32" t="n">
        <x:f>'Raw_Data'!K2168</x:f>
        <x:v>0.926</x:v>
      </x:c>
      <x:c r="L2168" t="n">
        <x:f>'Raw_Data'!L2168</x:f>
        <x:v>0</x:v>
      </x:c>
      <x:c r="M2168" t="n">
        <x:f>IF('Raw_Data'!M2168="",Assumptions!$B$15,'Raw_Data'!M2168)</x:f>
        <x:v>9</x:v>
      </x:c>
      <x:c r="N2168" s="32" t="n">
        <x:f>'Raw_Data'!N2168</x:f>
        <x:v>0.02</x:v>
      </x:c>
      <x:c r="O2168" t="str">
        <x:f>IF(OR(D2168&lt;620,L2168&gt;=2,J2168&gt;0.9),"High",IF(OR(D2168&lt;700,L2168=1,J2168&gt;0.75),"Medium","Low"))</x:f>
        <x:v>Medium</x:v>
      </x:c>
      <x:c r="P2168" s="30" t="n">
        <x:f>XLOOKUP(F2168,Assumptions!$A$4:$A$6,Assumptions!$B$4:$B$6)</x:f>
        <x:v>95</x:v>
      </x:c>
      <x:c r="Q2168" s="32" t="n">
        <x:f>XLOOKUP(F2168,Assumptions!$A$4:$A$6,Assumptions!$C$4:$C$6)</x:f>
        <x:v>0.219</x:v>
      </x:c>
      <x:c r="R2168" s="32" t="n">
        <x:f>XLOOKUP(F2168,Assumptions!$A$4:$A$6,Assumptions!$D$4:$D$6)</x:f>
        <x:v>0.016</x:v>
      </x:c>
      <x:c r="S2168" s="32" t="n">
        <x:f>XLOOKUP(F2168,Assumptions!$A$4:$A$6,Assumptions!$E$4:$E$6)</x:f>
        <x:v>0.01</x:v>
      </x:c>
      <x:c r="T2168" s="32" t="n">
        <x:f>XLOOKUP(O2168,Assumptions!$H$4:$H$6,Assumptions!$I$4:$I$6)</x:f>
        <x:v>0.012</x:v>
      </x:c>
      <x:c r="U2168" s="30" t="n">
        <x:f>XLOOKUP(F2168,Assumptions!$A$4:$A$6,Assumptions!$F$4:$F$6)</x:f>
        <x:v>90</x:v>
      </x:c>
      <x:c r="V2168" s="60" t="n">
        <x:f>I2168*12</x:f>
        <x:v>20234.04</x:v>
      </x:c>
      <x:c r="W2168" s="60" t="n">
        <x:f>H2168*J2168*(1-K2168)*Q2168</x:f>
        <x:v>100.85191513199995</x:v>
      </x:c>
      <x:c r="X2168" s="60" t="n">
        <x:f>V2168*R2168</x:f>
        <x:v>323.74464</x:v>
      </x:c>
      <x:c r="Y2168" s="60" t="n">
        <x:f>V2168*S2168</x:f>
        <x:v>202.34040000000002</x:v>
      </x:c>
      <x:c r="Z2168" s="60" t="n">
        <x:f>H2168*J2168*T2168</x:f>
        <x:v>74.677464</x:v>
      </x:c>
      <x:c r="AA2168" s="60" t="n">
        <x:f>P2168+W2168+X2168-Y2168-Z2168-U2168</x:f>
        <x:v>152.5786911319999</x:v>
      </x:c>
      <x:c r="AB2168" s="32" t="n">
        <x:f>IFERROR(AA2168/(P2168+W2168+X2168),0)</x:f>
        <x:v>0.2936483885911028</x:v>
      </x:c>
      <x:c r="AC2168" t="n">
        <x:f>IF(O2168="High",0,IF(I2168&gt;=1800,3,IF(I2168&gt;=900,2,1))+IF(K2168&gt;=0.9,2,IF(K2168&gt;=0.75,1,0))+IF(J2168&lt;=0.7,2,IF(J2168&lt;=0.85,1,0))+IF(M2168&gt;=8,1,0))</x:f>
        <x:v>7</x:v>
      </x:c>
      <x:c r="AD2168" t="str">
        <x:f>IF(AND(O2168&lt;&gt;"High",AC2168&gt;=Assumptions!$B$10,AA2168&gt;0),"Priority Growth",IF(AND(O2168="Low",AA2168&gt;0),"Maintain","Watch"))</x:f>
        <x:v>Priority Growth</x:v>
      </x:c>
      <x:c r="AE2168" s="60" t="n">
        <x:f>MAX(AA2168,0)*N2168</x:f>
        <x:v>3.051573822639998</x:v>
      </x:c>
      <x:c r="AF2168" t="str">
        <x:f>IF(AND(AA2168&gt;=Assumptions!$B$11,O2168&lt;&gt;"High",OR(N2168&gt;=Assumptions!$B$12,M2168&lt;=6)),"High","Standard")</x:f>
        <x:v>Standard</x:v>
      </x:c>
    </x:row>
    <x:row r="2169">
      <x:c r="A2169" t="str">
        <x:f>'Raw_Data'!A2169</x:f>
        <x:v>C02168</x:v>
      </x:c>
      <x:c r="B2169" t="n">
        <x:f>'Raw_Data'!B2169</x:f>
        <x:v>45</x:v>
      </x:c>
      <x:c r="C2169" s="30" t="n">
        <x:f>'Raw_Data'!C2169</x:f>
        <x:v>74181</x:v>
      </x:c>
      <x:c r="D2169" t="n">
        <x:f>'Raw_Data'!D2169</x:f>
        <x:v>607</x:v>
      </x:c>
      <x:c r="E2169" t="n">
        <x:f>'Raw_Data'!E2169</x:f>
        <x:v>37</x:v>
      </x:c>
      <x:c r="F2169" t="str">
        <x:f>PROPER(TRIM('Raw_Data'!F2169))</x:f>
        <x:v>Classic</x:v>
      </x:c>
      <x:c r="G2169" t="str">
        <x:f>PROPER(TRIM('Raw_Data'!G2169))</x:f>
        <x:v>Digital</x:v>
      </x:c>
      <x:c r="H2169" s="60" t="n">
        <x:f>'Raw_Data'!H2169</x:f>
        <x:v>3784</x:v>
      </x:c>
      <x:c r="I2169" s="60" t="n">
        <x:f>'Raw_Data'!I2169</x:f>
        <x:v>719.64</x:v>
      </x:c>
      <x:c r="J2169" s="32" t="n">
        <x:f>'Raw_Data'!J2169</x:f>
        <x:v>0.417</x:v>
      </x:c>
      <x:c r="K2169" s="32" t="n">
        <x:f>'Raw_Data'!K2169</x:f>
        <x:v>0.586</x:v>
      </x:c>
      <x:c r="L2169" t="n">
        <x:f>'Raw_Data'!L2169</x:f>
        <x:v>0</x:v>
      </x:c>
      <x:c r="M2169" t="n">
        <x:f>IF('Raw_Data'!M2169="",Assumptions!$B$15,'Raw_Data'!M2169)</x:f>
        <x:v>6</x:v>
      </x:c>
      <x:c r="N2169" s="32" t="n">
        <x:f>'Raw_Data'!N2169</x:f>
        <x:v>0.162</x:v>
      </x:c>
      <x:c r="O2169" t="str">
        <x:f>IF(OR(D2169&lt;620,L2169&gt;=2,J2169&gt;0.9),"High",IF(OR(D2169&lt;700,L2169=1,J2169&gt;0.75),"Medium","Low"))</x:f>
        <x:v>High</x:v>
      </x:c>
      <x:c r="P2169" s="30" t="n">
        <x:f>XLOOKUP(F2169,Assumptions!$A$4:$A$6,Assumptions!$B$4:$B$6)</x:f>
        <x:v>0</x:v>
      </x:c>
      <x:c r="Q2169" s="32" t="n">
        <x:f>XLOOKUP(F2169,Assumptions!$A$4:$A$6,Assumptions!$C$4:$C$6)</x:f>
        <x:v>0.229</x:v>
      </x:c>
      <x:c r="R2169" s="32" t="n">
        <x:f>XLOOKUP(F2169,Assumptions!$A$4:$A$6,Assumptions!$D$4:$D$6)</x:f>
        <x:v>0.015</x:v>
      </x:c>
      <x:c r="S2169" s="32" t="n">
        <x:f>XLOOKUP(F2169,Assumptions!$A$4:$A$6,Assumptions!$E$4:$E$6)</x:f>
        <x:v>0.0075</x:v>
      </x:c>
      <x:c r="T2169" s="32" t="n">
        <x:f>XLOOKUP(O2169,Assumptions!$H$4:$H$6,Assumptions!$I$4:$I$6)</x:f>
        <x:v>0.045</x:v>
      </x:c>
      <x:c r="U2169" s="30" t="n">
        <x:f>XLOOKUP(F2169,Assumptions!$A$4:$A$6,Assumptions!$F$4:$F$6)</x:f>
        <x:v>60</x:v>
      </x:c>
      <x:c r="V2169" s="60" t="n">
        <x:f>I2169*12</x:f>
        <x:v>8635.68</x:v>
      </x:c>
      <x:c r="W2169" s="60" t="n">
        <x:f>H2169*J2169*(1-K2169)*Q2169</x:f>
        <x:v>149.597041968</x:v>
      </x:c>
      <x:c r="X2169" s="60" t="n">
        <x:f>V2169*R2169</x:f>
        <x:v>129.5352</x:v>
      </x:c>
      <x:c r="Y2169" s="60" t="n">
        <x:f>V2169*S2169</x:f>
        <x:v>64.7676</x:v>
      </x:c>
      <x:c r="Z2169" s="60" t="n">
        <x:f>H2169*J2169*T2169</x:f>
        <x:v>71.00675999999999</x:v>
      </x:c>
      <x:c r="AA2169" s="60" t="n">
        <x:f>P2169+W2169+X2169-Y2169-Z2169-U2169</x:f>
        <x:v>83.35788196800002</x:v>
      </x:c>
      <x:c r="AB2169" s="32" t="n">
        <x:f>IFERROR(AA2169/(P2169+W2169+X2169),0)</x:f>
        <x:v>0.2986322231365742</x:v>
      </x:c>
      <x:c r="AC2169" t="n">
        <x:f>IF(O2169="High",0,IF(I2169&gt;=1800,3,IF(I2169&gt;=900,2,1))+IF(K2169&gt;=0.9,2,IF(K2169&gt;=0.75,1,0))+IF(J2169&lt;=0.7,2,IF(J2169&lt;=0.85,1,0))+IF(M2169&gt;=8,1,0))</x:f>
        <x:v>0</x:v>
      </x:c>
      <x:c r="AD2169" t="str">
        <x:f>IF(AND(O2169&lt;&gt;"High",AC2169&gt;=Assumptions!$B$10,AA2169&gt;0),"Priority Growth",IF(AND(O2169="Low",AA2169&gt;0),"Maintain","Watch"))</x:f>
        <x:v>Watch</x:v>
      </x:c>
      <x:c r="AE2169" s="60" t="n">
        <x:f>MAX(AA2169,0)*N2169</x:f>
        <x:v>13.503976878816003</x:v>
      </x:c>
      <x:c r="AF2169" t="str">
        <x:f>IF(AND(AA2169&gt;=Assumptions!$B$11,O2169&lt;&gt;"High",OR(N2169&gt;=Assumptions!$B$12,M2169&lt;=6)),"High","Standard")</x:f>
        <x:v>Standard</x:v>
      </x:c>
    </x:row>
    <x:row r="2170">
      <x:c r="A2170" t="str">
        <x:f>'Raw_Data'!A2170</x:f>
        <x:v>C02169</x:v>
      </x:c>
      <x:c r="B2170" t="n">
        <x:f>'Raw_Data'!B2170</x:f>
        <x:v>39</x:v>
      </x:c>
      <x:c r="C2170" s="30" t="n">
        <x:f>'Raw_Data'!C2170</x:f>
        <x:v>57106</x:v>
      </x:c>
      <x:c r="D2170" t="n">
        <x:f>'Raw_Data'!D2170</x:f>
        <x:v>770</x:v>
      </x:c>
      <x:c r="E2170" t="n">
        <x:f>'Raw_Data'!E2170</x:f>
        <x:v>48</x:v>
      </x:c>
      <x:c r="F2170" t="str">
        <x:f>PROPER(TRIM('Raw_Data'!F2170))</x:f>
        <x:v>Gold</x:v>
      </x:c>
      <x:c r="G2170" t="str">
        <x:f>PROPER(TRIM('Raw_Data'!G2170))</x:f>
        <x:v>Direct Mail</x:v>
      </x:c>
      <x:c r="H2170" s="60" t="n">
        <x:f>'Raw_Data'!H2170</x:f>
        <x:v>10649</x:v>
      </x:c>
      <x:c r="I2170" s="60" t="n">
        <x:f>'Raw_Data'!I2170</x:f>
        <x:v>1047.48</x:v>
      </x:c>
      <x:c r="J2170" s="32" t="n">
        <x:f>'Raw_Data'!J2170</x:f>
        <x:v>0.246</x:v>
      </x:c>
      <x:c r="K2170" s="32" t="n">
        <x:f>'Raw_Data'!K2170</x:f>
        <x:v>0.868</x:v>
      </x:c>
      <x:c r="L2170" t="n">
        <x:f>'Raw_Data'!L2170</x:f>
        <x:v>0</x:v>
      </x:c>
      <x:c r="M2170" t="n">
        <x:f>IF('Raw_Data'!M2170="",Assumptions!$B$15,'Raw_Data'!M2170)</x:f>
        <x:v>7</x:v>
      </x:c>
      <x:c r="N2170" s="32" t="n">
        <x:f>'Raw_Data'!N2170</x:f>
        <x:v>0.169</x:v>
      </x:c>
      <x:c r="O2170" t="str">
        <x:f>IF(OR(D2170&lt;620,L2170&gt;=2,J2170&gt;0.9),"High",IF(OR(D2170&lt;700,L2170=1,J2170&gt;0.75),"Medium","Low"))</x:f>
        <x:v>Low</x:v>
      </x:c>
      <x:c r="P2170" s="30" t="n">
        <x:f>XLOOKUP(F2170,Assumptions!$A$4:$A$6,Assumptions!$B$4:$B$6)</x:f>
        <x:v>95</x:v>
      </x:c>
      <x:c r="Q2170" s="32" t="n">
        <x:f>XLOOKUP(F2170,Assumptions!$A$4:$A$6,Assumptions!$C$4:$C$6)</x:f>
        <x:v>0.219</x:v>
      </x:c>
      <x:c r="R2170" s="32" t="n">
        <x:f>XLOOKUP(F2170,Assumptions!$A$4:$A$6,Assumptions!$D$4:$D$6)</x:f>
        <x:v>0.016</x:v>
      </x:c>
      <x:c r="S2170" s="32" t="n">
        <x:f>XLOOKUP(F2170,Assumptions!$A$4:$A$6,Assumptions!$E$4:$E$6)</x:f>
        <x:v>0.01</x:v>
      </x:c>
      <x:c r="T2170" s="32" t="n">
        <x:f>XLOOKUP(O2170,Assumptions!$H$4:$H$6,Assumptions!$I$4:$I$6)</x:f>
        <x:v>0.0035</x:v>
      </x:c>
      <x:c r="U2170" s="30" t="n">
        <x:f>XLOOKUP(F2170,Assumptions!$A$4:$A$6,Assumptions!$F$4:$F$6)</x:f>
        <x:v>90</x:v>
      </x:c>
      <x:c r="V2170" s="60" t="n">
        <x:f>I2170*12</x:f>
        <x:v>12569.76</x:v>
      </x:c>
      <x:c r="W2170" s="60" t="n">
        <x:f>H2170*J2170*(1-K2170)*Q2170</x:f>
        <x:v>75.728957832</x:v>
      </x:c>
      <x:c r="X2170" s="60" t="n">
        <x:f>V2170*R2170</x:f>
        <x:v>201.11616</x:v>
      </x:c>
      <x:c r="Y2170" s="60" t="n">
        <x:f>V2170*S2170</x:f>
        <x:v>125.69760000000001</x:v>
      </x:c>
      <x:c r="Z2170" s="60" t="n">
        <x:f>H2170*J2170*T2170</x:f>
        <x:v>9.168789</x:v>
      </x:c>
      <x:c r="AA2170" s="60" t="n">
        <x:f>P2170+W2170+X2170-Y2170-Z2170-U2170</x:f>
        <x:v>146.978728832</x:v>
      </x:c>
      <x:c r="AB2170" s="32" t="n">
        <x:f>IFERROR(AA2170/(P2170+W2170+X2170),0)</x:f>
        <x:v>0.3952686798442924</x:v>
      </x:c>
      <x:c r="AC2170" t="n">
        <x:f>IF(O2170="High",0,IF(I2170&gt;=1800,3,IF(I2170&gt;=900,2,1))+IF(K2170&gt;=0.9,2,IF(K2170&gt;=0.75,1,0))+IF(J2170&lt;=0.7,2,IF(J2170&lt;=0.85,1,0))+IF(M2170&gt;=8,1,0))</x:f>
        <x:v>5</x:v>
      </x:c>
      <x:c r="AD2170" t="str">
        <x:f>IF(AND(O2170&lt;&gt;"High",AC2170&gt;=Assumptions!$B$10,AA2170&gt;0),"Priority Growth",IF(AND(O2170="Low",AA2170&gt;0),"Maintain","Watch"))</x:f>
        <x:v>Maintain</x:v>
      </x:c>
      <x:c r="AE2170" s="60" t="n">
        <x:f>MAX(AA2170,0)*N2170</x:f>
        <x:v>24.839405172608004</x:v>
      </x:c>
      <x:c r="AF2170" t="str">
        <x:f>IF(AND(AA2170&gt;=Assumptions!$B$11,O2170&lt;&gt;"High",OR(N2170&gt;=Assumptions!$B$12,M2170&lt;=6)),"High","Standard")</x:f>
        <x:v>Standard</x:v>
      </x:c>
    </x:row>
    <x:row r="2171">
      <x:c r="A2171" t="str">
        <x:f>'Raw_Data'!A2171</x:f>
        <x:v>C02170</x:v>
      </x:c>
      <x:c r="B2171" t="n">
        <x:f>'Raw_Data'!B2171</x:f>
        <x:v>48</x:v>
      </x:c>
      <x:c r="C2171" s="30" t="n">
        <x:f>'Raw_Data'!C2171</x:f>
        <x:v>72472</x:v>
      </x:c>
      <x:c r="D2171" t="n">
        <x:f>'Raw_Data'!D2171</x:f>
        <x:v>647</x:v>
      </x:c>
      <x:c r="E2171" t="n">
        <x:f>'Raw_Data'!E2171</x:f>
        <x:v>31</x:v>
      </x:c>
      <x:c r="F2171" t="str">
        <x:f>PROPER(TRIM('Raw_Data'!F2171))</x:f>
        <x:v>Gold</x:v>
      </x:c>
      <x:c r="G2171" t="str">
        <x:f>PROPER(TRIM('Raw_Data'!G2171))</x:f>
        <x:v>Partner</x:v>
      </x:c>
      <x:c r="H2171" s="60" t="n">
        <x:f>'Raw_Data'!H2171</x:f>
        <x:v>10290</x:v>
      </x:c>
      <x:c r="I2171" s="60" t="n">
        <x:f>'Raw_Data'!I2171</x:f>
        <x:v>961.54</x:v>
      </x:c>
      <x:c r="J2171" s="32" t="n">
        <x:f>'Raw_Data'!J2171</x:f>
        <x:v>0.583</x:v>
      </x:c>
      <x:c r="K2171" s="32" t="n">
        <x:f>'Raw_Data'!K2171</x:f>
        <x:v>0.771</x:v>
      </x:c>
      <x:c r="L2171" t="n">
        <x:f>'Raw_Data'!L2171</x:f>
        <x:v>0</x:v>
      </x:c>
      <x:c r="M2171" t="n">
        <x:f>IF('Raw_Data'!M2171="",Assumptions!$B$15,'Raw_Data'!M2171)</x:f>
        <x:v>8</x:v>
      </x:c>
      <x:c r="N2171" s="32" t="n">
        <x:f>'Raw_Data'!N2171</x:f>
        <x:v>0.056</x:v>
      </x:c>
      <x:c r="O2171" t="str">
        <x:f>IF(OR(D2171&lt;620,L2171&gt;=2,J2171&gt;0.9),"High",IF(OR(D2171&lt;700,L2171=1,J2171&gt;0.75),"Medium","Low"))</x:f>
        <x:v>Medium</x:v>
      </x:c>
      <x:c r="P2171" s="30" t="n">
        <x:f>XLOOKUP(F2171,Assumptions!$A$4:$A$6,Assumptions!$B$4:$B$6)</x:f>
        <x:v>95</x:v>
      </x:c>
      <x:c r="Q2171" s="32" t="n">
        <x:f>XLOOKUP(F2171,Assumptions!$A$4:$A$6,Assumptions!$C$4:$C$6)</x:f>
        <x:v>0.219</x:v>
      </x:c>
      <x:c r="R2171" s="32" t="n">
        <x:f>XLOOKUP(F2171,Assumptions!$A$4:$A$6,Assumptions!$D$4:$D$6)</x:f>
        <x:v>0.016</x:v>
      </x:c>
      <x:c r="S2171" s="32" t="n">
        <x:f>XLOOKUP(F2171,Assumptions!$A$4:$A$6,Assumptions!$E$4:$E$6)</x:f>
        <x:v>0.01</x:v>
      </x:c>
      <x:c r="T2171" s="32" t="n">
        <x:f>XLOOKUP(O2171,Assumptions!$H$4:$H$6,Assumptions!$I$4:$I$6)</x:f>
        <x:v>0.012</x:v>
      </x:c>
      <x:c r="U2171" s="30" t="n">
        <x:f>XLOOKUP(F2171,Assumptions!$A$4:$A$6,Assumptions!$F$4:$F$6)</x:f>
        <x:v>90</x:v>
      </x:c>
      <x:c r="V2171" s="60" t="n">
        <x:f>I2171*12</x:f>
        <x:v>11538.48</x:v>
      </x:c>
      <x:c r="W2171" s="60" t="n">
        <x:f>H2171*J2171*(1-K2171)*Q2171</x:f>
        <x:v>300.8593595699999</x:v>
      </x:c>
      <x:c r="X2171" s="60" t="n">
        <x:f>V2171*R2171</x:f>
        <x:v>184.61568</x:v>
      </x:c>
      <x:c r="Y2171" s="60" t="n">
        <x:f>V2171*S2171</x:f>
        <x:v>115.3848</x:v>
      </x:c>
      <x:c r="Z2171" s="60" t="n">
        <x:f>H2171*J2171*T2171</x:f>
        <x:v>71.98884</x:v>
      </x:c>
      <x:c r="AA2171" s="60" t="n">
        <x:f>P2171+W2171+X2171-Y2171-Z2171-U2171</x:f>
        <x:v>303.10139956999996</x:v>
      </x:c>
      <x:c r="AB2171" s="32" t="n">
        <x:f>IFERROR(AA2171/(P2171+W2171+X2171),0)</x:f>
        <x:v>0.5221609525097396</x:v>
      </x:c>
      <x:c r="AC2171" t="n">
        <x:f>IF(O2171="High",0,IF(I2171&gt;=1800,3,IF(I2171&gt;=900,2,1))+IF(K2171&gt;=0.9,2,IF(K2171&gt;=0.75,1,0))+IF(J2171&lt;=0.7,2,IF(J2171&lt;=0.85,1,0))+IF(M2171&gt;=8,1,0))</x:f>
        <x:v>6</x:v>
      </x:c>
      <x:c r="AD2171" t="str">
        <x:f>IF(AND(O2171&lt;&gt;"High",AC2171&gt;=Assumptions!$B$10,AA2171&gt;0),"Priority Growth",IF(AND(O2171="Low",AA2171&gt;0),"Maintain","Watch"))</x:f>
        <x:v>Priority Growth</x:v>
      </x:c>
      <x:c r="AE2171" s="60" t="n">
        <x:f>MAX(AA2171,0)*N2171</x:f>
        <x:v>16.97367837592</x:v>
      </x:c>
      <x:c r="AF2171" t="str">
        <x:f>IF(AND(AA2171&gt;=Assumptions!$B$11,O2171&lt;&gt;"High",OR(N2171&gt;=Assumptions!$B$12,M2171&lt;=6)),"High","Standard")</x:f>
        <x:v>Standard</x:v>
      </x:c>
    </x:row>
    <x:row r="2172">
      <x:c r="A2172" t="str">
        <x:f>'Raw_Data'!A2172</x:f>
        <x:v>C02171</x:v>
      </x:c>
      <x:c r="B2172" t="n">
        <x:f>'Raw_Data'!B2172</x:f>
        <x:v>50</x:v>
      </x:c>
      <x:c r="C2172" s="30" t="n">
        <x:f>'Raw_Data'!C2172</x:f>
        <x:v>104746</x:v>
      </x:c>
      <x:c r="D2172" t="n">
        <x:f>'Raw_Data'!D2172</x:f>
        <x:v>692</x:v>
      </x:c>
      <x:c r="E2172" t="n">
        <x:f>'Raw_Data'!E2172</x:f>
        <x:v>77</x:v>
      </x:c>
      <x:c r="F2172" t="str">
        <x:f>PROPER(TRIM('Raw_Data'!F2172))</x:f>
        <x:v>Platinum</x:v>
      </x:c>
      <x:c r="G2172" t="str">
        <x:f>PROPER(TRIM('Raw_Data'!G2172))</x:f>
        <x:v>Direct Mail</x:v>
      </x:c>
      <x:c r="H2172" s="60" t="n">
        <x:f>'Raw_Data'!H2172</x:f>
        <x:v>23552</x:v>
      </x:c>
      <x:c r="I2172" s="60" t="n">
        <x:f>'Raw_Data'!I2172</x:f>
        <x:v>2522.72</x:v>
      </x:c>
      <x:c r="J2172" s="32" t="n">
        <x:f>'Raw_Data'!J2172</x:f>
        <x:v>0.454</x:v>
      </x:c>
      <x:c r="K2172" s="32" t="n">
        <x:f>'Raw_Data'!K2172</x:f>
        <x:v>0.733</x:v>
      </x:c>
      <x:c r="L2172" t="n">
        <x:f>'Raw_Data'!L2172</x:f>
        <x:v>0</x:v>
      </x:c>
      <x:c r="M2172" t="n">
        <x:f>IF('Raw_Data'!M2172="",Assumptions!$B$15,'Raw_Data'!M2172)</x:f>
        <x:v>8</x:v>
      </x:c>
      <x:c r="N2172" s="32" t="n">
        <x:f>'Raw_Data'!N2172</x:f>
        <x:v>0.059</x:v>
      </x:c>
      <x:c r="O2172" t="str">
        <x:f>IF(OR(D2172&lt;620,L2172&gt;=2,J2172&gt;0.9),"High",IF(OR(D2172&lt;700,L2172=1,J2172&gt;0.75),"Medium","Low"))</x:f>
        <x:v>Medium</x:v>
      </x:c>
      <x:c r="P2172" s="30" t="n">
        <x:f>XLOOKUP(F2172,Assumptions!$A$4:$A$6,Assumptions!$B$4:$B$6)</x:f>
        <x:v>195</x:v>
      </x:c>
      <x:c r="Q2172" s="32" t="n">
        <x:f>XLOOKUP(F2172,Assumptions!$A$4:$A$6,Assumptions!$C$4:$C$6)</x:f>
        <x:v>0.199</x:v>
      </x:c>
      <x:c r="R2172" s="32" t="n">
        <x:f>XLOOKUP(F2172,Assumptions!$A$4:$A$6,Assumptions!$D$4:$D$6)</x:f>
        <x:v>0.017</x:v>
      </x:c>
      <x:c r="S2172" s="32" t="n">
        <x:f>XLOOKUP(F2172,Assumptions!$A$4:$A$6,Assumptions!$E$4:$E$6)</x:f>
        <x:v>0.013</x:v>
      </x:c>
      <x:c r="T2172" s="32" t="n">
        <x:f>XLOOKUP(O2172,Assumptions!$H$4:$H$6,Assumptions!$I$4:$I$6)</x:f>
        <x:v>0.012</x:v>
      </x:c>
      <x:c r="U2172" s="30" t="n">
        <x:f>XLOOKUP(F2172,Assumptions!$A$4:$A$6,Assumptions!$F$4:$F$6)</x:f>
        <x:v>140</x:v>
      </x:c>
      <x:c r="V2172" s="60" t="n">
        <x:f>I2172*12</x:f>
        <x:v>30272.64</x:v>
      </x:c>
      <x:c r="W2172" s="60" t="n">
        <x:f>H2172*J2172*(1-K2172)*Q2172</x:f>
        <x:v>568.130340864</x:v>
      </x:c>
      <x:c r="X2172" s="60" t="n">
        <x:f>V2172*R2172</x:f>
        <x:v>514.6348800000001</x:v>
      </x:c>
      <x:c r="Y2172" s="60" t="n">
        <x:f>V2172*S2172</x:f>
        <x:v>393.54431999999997</x:v>
      </x:c>
      <x:c r="Z2172" s="60" t="n">
        <x:f>H2172*J2172*T2172</x:f>
        <x:v>128.311296</x:v>
      </x:c>
      <x:c r="AA2172" s="60" t="n">
        <x:f>P2172+W2172+X2172-Y2172-Z2172-U2172</x:f>
        <x:v>615.9096048640002</x:v>
      </x:c>
      <x:c r="AB2172" s="32" t="n">
        <x:f>IFERROR(AA2172/(P2172+W2172+X2172),0)</x:f>
        <x:v>0.48202094939439194</x:v>
      </x:c>
      <x:c r="AC2172" t="n">
        <x:f>IF(O2172="High",0,IF(I2172&gt;=1800,3,IF(I2172&gt;=900,2,1))+IF(K2172&gt;=0.9,2,IF(K2172&gt;=0.75,1,0))+IF(J2172&lt;=0.7,2,IF(J2172&lt;=0.85,1,0))+IF(M2172&gt;=8,1,0))</x:f>
        <x:v>6</x:v>
      </x:c>
      <x:c r="AD2172" t="str">
        <x:f>IF(AND(O2172&lt;&gt;"High",AC2172&gt;=Assumptions!$B$10,AA2172&gt;0),"Priority Growth",IF(AND(O2172="Low",AA2172&gt;0),"Maintain","Watch"))</x:f>
        <x:v>Priority Growth</x:v>
      </x:c>
      <x:c r="AE2172" s="60" t="n">
        <x:f>MAX(AA2172,0)*N2172</x:f>
        <x:v>36.33866668697601</x:v>
      </x:c>
      <x:c r="AF2172" t="str">
        <x:f>IF(AND(AA2172&gt;=Assumptions!$B$11,O2172&lt;&gt;"High",OR(N2172&gt;=Assumptions!$B$12,M2172&lt;=6)),"High","Standard")</x:f>
        <x:v>Standard</x:v>
      </x:c>
    </x:row>
    <x:row r="2173">
      <x:c r="A2173" t="str">
        <x:f>'Raw_Data'!A2173</x:f>
        <x:v>C02172</x:v>
      </x:c>
      <x:c r="B2173" t="n">
        <x:f>'Raw_Data'!B2173</x:f>
        <x:v>69</x:v>
      </x:c>
      <x:c r="C2173" s="30" t="n">
        <x:f>'Raw_Data'!C2173</x:f>
        <x:v>70896</x:v>
      </x:c>
      <x:c r="D2173" t="n">
        <x:f>'Raw_Data'!D2173</x:f>
        <x:v>649</x:v>
      </x:c>
      <x:c r="E2173" t="n">
        <x:f>'Raw_Data'!E2173</x:f>
        <x:v>21</x:v>
      </x:c>
      <x:c r="F2173" t="str">
        <x:f>PROPER(TRIM('Raw_Data'!F2173))</x:f>
        <x:v>Classic</x:v>
      </x:c>
      <x:c r="G2173" t="str">
        <x:f>PROPER(TRIM('Raw_Data'!G2173))</x:f>
        <x:v>Digital</x:v>
      </x:c>
      <x:c r="H2173" s="60" t="n">
        <x:f>'Raw_Data'!H2173</x:f>
        <x:v>6936</x:v>
      </x:c>
      <x:c r="I2173" s="60" t="n">
        <x:f>'Raw_Data'!I2173</x:f>
        <x:v>920.03</x:v>
      </x:c>
      <x:c r="J2173" s="32" t="n">
        <x:f>'Raw_Data'!J2173</x:f>
        <x:v>0.417</x:v>
      </x:c>
      <x:c r="K2173" s="32" t="n">
        <x:f>'Raw_Data'!K2173</x:f>
        <x:v>0.714</x:v>
      </x:c>
      <x:c r="L2173" t="n">
        <x:f>'Raw_Data'!L2173</x:f>
        <x:v>0</x:v>
      </x:c>
      <x:c r="M2173" t="n">
        <x:f>IF('Raw_Data'!M2173="",Assumptions!$B$15,'Raw_Data'!M2173)</x:f>
        <x:v>7</x:v>
      </x:c>
      <x:c r="N2173" s="32" t="n">
        <x:f>'Raw_Data'!N2173</x:f>
        <x:v>0.099</x:v>
      </x:c>
      <x:c r="O2173" t="str">
        <x:f>IF(OR(D2173&lt;620,L2173&gt;=2,J2173&gt;0.9),"High",IF(OR(D2173&lt;700,L2173=1,J2173&gt;0.75),"Medium","Low"))</x:f>
        <x:v>Medium</x:v>
      </x:c>
      <x:c r="P2173" s="30" t="n">
        <x:f>XLOOKUP(F2173,Assumptions!$A$4:$A$6,Assumptions!$B$4:$B$6)</x:f>
        <x:v>0</x:v>
      </x:c>
      <x:c r="Q2173" s="32" t="n">
        <x:f>XLOOKUP(F2173,Assumptions!$A$4:$A$6,Assumptions!$C$4:$C$6)</x:f>
        <x:v>0.229</x:v>
      </x:c>
      <x:c r="R2173" s="32" t="n">
        <x:f>XLOOKUP(F2173,Assumptions!$A$4:$A$6,Assumptions!$D$4:$D$6)</x:f>
        <x:v>0.015</x:v>
      </x:c>
      <x:c r="S2173" s="32" t="n">
        <x:f>XLOOKUP(F2173,Assumptions!$A$4:$A$6,Assumptions!$E$4:$E$6)</x:f>
        <x:v>0.0075</x:v>
      </x:c>
      <x:c r="T2173" s="32" t="n">
        <x:f>XLOOKUP(O2173,Assumptions!$H$4:$H$6,Assumptions!$I$4:$I$6)</x:f>
        <x:v>0.012</x:v>
      </x:c>
      <x:c r="U2173" s="30" t="n">
        <x:f>XLOOKUP(F2173,Assumptions!$A$4:$A$6,Assumptions!$F$4:$F$6)</x:f>
        <x:v>60</x:v>
      </x:c>
      <x:c r="V2173" s="60" t="n">
        <x:f>I2173*12</x:f>
        <x:v>11040.36</x:v>
      </x:c>
      <x:c r="W2173" s="60" t="n">
        <x:f>H2173*J2173*(1-K2173)*Q2173</x:f>
        <x:v>189.42908212800003</x:v>
      </x:c>
      <x:c r="X2173" s="60" t="n">
        <x:f>V2173*R2173</x:f>
        <x:v>165.6054</x:v>
      </x:c>
      <x:c r="Y2173" s="60" t="n">
        <x:f>V2173*S2173</x:f>
        <x:v>82.8027</x:v>
      </x:c>
      <x:c r="Z2173" s="60" t="n">
        <x:f>H2173*J2173*T2173</x:f>
        <x:v>34.707744</x:v>
      </x:c>
      <x:c r="AA2173" s="60" t="n">
        <x:f>P2173+W2173+X2173-Y2173-Z2173-U2173</x:f>
        <x:v>177.52403812800003</x:v>
      </x:c>
      <x:c r="AB2173" s="32" t="n">
        <x:f>IFERROR(AA2173/(P2173+W2173+X2173),0)</x:f>
        <x:v>0.5000191447995679</x:v>
      </x:c>
      <x:c r="AC2173" t="n">
        <x:f>IF(O2173="High",0,IF(I2173&gt;=1800,3,IF(I2173&gt;=900,2,1))+IF(K2173&gt;=0.9,2,IF(K2173&gt;=0.75,1,0))+IF(J2173&lt;=0.7,2,IF(J2173&lt;=0.85,1,0))+IF(M2173&gt;=8,1,0))</x:f>
        <x:v>4</x:v>
      </x:c>
      <x:c r="AD2173" t="str">
        <x:f>IF(AND(O2173&lt;&gt;"High",AC2173&gt;=Assumptions!$B$10,AA2173&gt;0),"Priority Growth",IF(AND(O2173="Low",AA2173&gt;0),"Maintain","Watch"))</x:f>
        <x:v>Watch</x:v>
      </x:c>
      <x:c r="AE2173" s="60" t="n">
        <x:f>MAX(AA2173,0)*N2173</x:f>
        <x:v>17.574879774672002</x:v>
      </x:c>
      <x:c r="AF2173" t="str">
        <x:f>IF(AND(AA2173&gt;=Assumptions!$B$11,O2173&lt;&gt;"High",OR(N2173&gt;=Assumptions!$B$12,M2173&lt;=6)),"High","Standard")</x:f>
        <x:v>Standard</x:v>
      </x:c>
    </x:row>
    <x:row r="2174">
      <x:c r="A2174" t="str">
        <x:f>'Raw_Data'!A2174</x:f>
        <x:v>C02173</x:v>
      </x:c>
      <x:c r="B2174" t="n">
        <x:f>'Raw_Data'!B2174</x:f>
        <x:v>26</x:v>
      </x:c>
      <x:c r="C2174" s="30" t="n">
        <x:f>'Raw_Data'!C2174</x:f>
        <x:v>89589</x:v>
      </x:c>
      <x:c r="D2174" t="n">
        <x:f>'Raw_Data'!D2174</x:f>
        <x:v>682</x:v>
      </x:c>
      <x:c r="E2174" t="n">
        <x:f>'Raw_Data'!E2174</x:f>
        <x:v>23</x:v>
      </x:c>
      <x:c r="F2174" t="str">
        <x:f>PROPER(TRIM('Raw_Data'!F2174))</x:f>
        <x:v>Gold</x:v>
      </x:c>
      <x:c r="G2174" t="str">
        <x:f>PROPER(TRIM('Raw_Data'!G2174))</x:f>
        <x:v>Branch</x:v>
      </x:c>
      <x:c r="H2174" s="60" t="n">
        <x:f>'Raw_Data'!H2174</x:f>
        <x:v>15493</x:v>
      </x:c>
      <x:c r="I2174" s="60" t="n">
        <x:f>'Raw_Data'!I2174</x:f>
        <x:v>1370.98</x:v>
      </x:c>
      <x:c r="J2174" s="32" t="n">
        <x:f>'Raw_Data'!J2174</x:f>
        <x:v>0.413</x:v>
      </x:c>
      <x:c r="K2174" s="32" t="n">
        <x:f>'Raw_Data'!K2174</x:f>
        <x:v>0.702</x:v>
      </x:c>
      <x:c r="L2174" t="n">
        <x:f>'Raw_Data'!L2174</x:f>
        <x:v>0</x:v>
      </x:c>
      <x:c r="M2174" t="n">
        <x:f>IF('Raw_Data'!M2174="",Assumptions!$B$15,'Raw_Data'!M2174)</x:f>
        <x:v>6</x:v>
      </x:c>
      <x:c r="N2174" s="32" t="n">
        <x:f>'Raw_Data'!N2174</x:f>
        <x:v>0.198</x:v>
      </x:c>
      <x:c r="O2174" t="str">
        <x:f>IF(OR(D2174&lt;620,L2174&gt;=2,J2174&gt;0.9),"High",IF(OR(D2174&lt;700,L2174=1,J2174&gt;0.75),"Medium","Low"))</x:f>
        <x:v>Medium</x:v>
      </x:c>
      <x:c r="P2174" s="30" t="n">
        <x:f>XLOOKUP(F2174,Assumptions!$A$4:$A$6,Assumptions!$B$4:$B$6)</x:f>
        <x:v>95</x:v>
      </x:c>
      <x:c r="Q2174" s="32" t="n">
        <x:f>XLOOKUP(F2174,Assumptions!$A$4:$A$6,Assumptions!$C$4:$C$6)</x:f>
        <x:v>0.219</x:v>
      </x:c>
      <x:c r="R2174" s="32" t="n">
        <x:f>XLOOKUP(F2174,Assumptions!$A$4:$A$6,Assumptions!$D$4:$D$6)</x:f>
        <x:v>0.016</x:v>
      </x:c>
      <x:c r="S2174" s="32" t="n">
        <x:f>XLOOKUP(F2174,Assumptions!$A$4:$A$6,Assumptions!$E$4:$E$6)</x:f>
        <x:v>0.01</x:v>
      </x:c>
      <x:c r="T2174" s="32" t="n">
        <x:f>XLOOKUP(O2174,Assumptions!$H$4:$H$6,Assumptions!$I$4:$I$6)</x:f>
        <x:v>0.012</x:v>
      </x:c>
      <x:c r="U2174" s="30" t="n">
        <x:f>XLOOKUP(F2174,Assumptions!$A$4:$A$6,Assumptions!$F$4:$F$6)</x:f>
        <x:v>90</x:v>
      </x:c>
      <x:c r="V2174" s="60" t="n">
        <x:f>I2174*12</x:f>
        <x:v>16451.760000000002</x:v>
      </x:c>
      <x:c r="W2174" s="60" t="n">
        <x:f>H2174*J2174*(1-K2174)*Q2174</x:f>
        <x:v>417.586020558</x:v>
      </x:c>
      <x:c r="X2174" s="60" t="n">
        <x:f>V2174*R2174</x:f>
        <x:v>263.22816000000006</x:v>
      </x:c>
      <x:c r="Y2174" s="60" t="n">
        <x:f>V2174*S2174</x:f>
        <x:v>164.51760000000002</x:v>
      </x:c>
      <x:c r="Z2174" s="60" t="n">
        <x:f>H2174*J2174*T2174</x:f>
        <x:v>76.78330799999999</x:v>
      </x:c>
      <x:c r="AA2174" s="60" t="n">
        <x:f>P2174+W2174+X2174-Y2174-Z2174-U2174</x:f>
        <x:v>444.51327255800004</x:v>
      </x:c>
      <x:c r="AB2174" s="32" t="n">
        <x:f>IFERROR(AA2174/(P2174+W2174+X2174),0)</x:f>
        <x:v>0.5729635829011095</x:v>
      </x:c>
      <x:c r="AC2174" t="n">
        <x:f>IF(O2174="High",0,IF(I2174&gt;=1800,3,IF(I2174&gt;=900,2,1))+IF(K2174&gt;=0.9,2,IF(K2174&gt;=0.75,1,0))+IF(J2174&lt;=0.7,2,IF(J2174&lt;=0.85,1,0))+IF(M2174&gt;=8,1,0))</x:f>
        <x:v>4</x:v>
      </x:c>
      <x:c r="AD2174" t="str">
        <x:f>IF(AND(O2174&lt;&gt;"High",AC2174&gt;=Assumptions!$B$10,AA2174&gt;0),"Priority Growth",IF(AND(O2174="Low",AA2174&gt;0),"Maintain","Watch"))</x:f>
        <x:v>Watch</x:v>
      </x:c>
      <x:c r="AE2174" s="60" t="n">
        <x:f>MAX(AA2174,0)*N2174</x:f>
        <x:v>88.01362796648401</x:v>
      </x:c>
      <x:c r="AF2174" t="str">
        <x:f>IF(AND(AA2174&gt;=Assumptions!$B$11,O2174&lt;&gt;"High",OR(N2174&gt;=Assumptions!$B$12,M2174&lt;=6)),"High","Standard")</x:f>
        <x:v>High</x:v>
      </x:c>
    </x:row>
    <x:row r="2175">
      <x:c r="A2175" t="str">
        <x:f>'Raw_Data'!A2175</x:f>
        <x:v>C02174</x:v>
      </x:c>
      <x:c r="B2175" t="n">
        <x:f>'Raw_Data'!B2175</x:f>
        <x:v>38</x:v>
      </x:c>
      <x:c r="C2175" s="30" t="n">
        <x:f>'Raw_Data'!C2175</x:f>
        <x:v>29746</x:v>
      </x:c>
      <x:c r="D2175" t="n">
        <x:f>'Raw_Data'!D2175</x:f>
        <x:v>594</x:v>
      </x:c>
      <x:c r="E2175" t="n">
        <x:f>'Raw_Data'!E2175</x:f>
        <x:v>25</x:v>
      </x:c>
      <x:c r="F2175" t="str">
        <x:f>PROPER(TRIM('Raw_Data'!F2175))</x:f>
        <x:v>Classic</x:v>
      </x:c>
      <x:c r="G2175" t="str">
        <x:f>PROPER(TRIM('Raw_Data'!G2175))</x:f>
        <x:v>Partner</x:v>
      </x:c>
      <x:c r="H2175" s="60" t="n">
        <x:f>'Raw_Data'!H2175</x:f>
        <x:v>1000</x:v>
      </x:c>
      <x:c r="I2175" s="60" t="n">
        <x:f>'Raw_Data'!I2175</x:f>
        <x:v>260.6</x:v>
      </x:c>
      <x:c r="J2175" s="32" t="n">
        <x:f>'Raw_Data'!J2175</x:f>
        <x:v>0.488</x:v>
      </x:c>
      <x:c r="K2175" s="32" t="n">
        <x:f>'Raw_Data'!K2175</x:f>
        <x:v>0.705</x:v>
      </x:c>
      <x:c r="L2175" t="n">
        <x:f>'Raw_Data'!L2175</x:f>
        <x:v>0</x:v>
      </x:c>
      <x:c r="M2175" t="n">
        <x:f>IF('Raw_Data'!M2175="",Assumptions!$B$15,'Raw_Data'!M2175)</x:f>
        <x:v>7</x:v>
      </x:c>
      <x:c r="N2175" s="32" t="n">
        <x:f>'Raw_Data'!N2175</x:f>
        <x:v>0.14</x:v>
      </x:c>
      <x:c r="O2175" t="str">
        <x:f>IF(OR(D2175&lt;620,L2175&gt;=2,J2175&gt;0.9),"High",IF(OR(D2175&lt;700,L2175=1,J2175&gt;0.75),"Medium","Low"))</x:f>
        <x:v>High</x:v>
      </x:c>
      <x:c r="P2175" s="30" t="n">
        <x:f>XLOOKUP(F2175,Assumptions!$A$4:$A$6,Assumptions!$B$4:$B$6)</x:f>
        <x:v>0</x:v>
      </x:c>
      <x:c r="Q2175" s="32" t="n">
        <x:f>XLOOKUP(F2175,Assumptions!$A$4:$A$6,Assumptions!$C$4:$C$6)</x:f>
        <x:v>0.229</x:v>
      </x:c>
      <x:c r="R2175" s="32" t="n">
        <x:f>XLOOKUP(F2175,Assumptions!$A$4:$A$6,Assumptions!$D$4:$D$6)</x:f>
        <x:v>0.015</x:v>
      </x:c>
      <x:c r="S2175" s="32" t="n">
        <x:f>XLOOKUP(F2175,Assumptions!$A$4:$A$6,Assumptions!$E$4:$E$6)</x:f>
        <x:v>0.0075</x:v>
      </x:c>
      <x:c r="T2175" s="32" t="n">
        <x:f>XLOOKUP(O2175,Assumptions!$H$4:$H$6,Assumptions!$I$4:$I$6)</x:f>
        <x:v>0.045</x:v>
      </x:c>
      <x:c r="U2175" s="30" t="n">
        <x:f>XLOOKUP(F2175,Assumptions!$A$4:$A$6,Assumptions!$F$4:$F$6)</x:f>
        <x:v>60</x:v>
      </x:c>
      <x:c r="V2175" s="60" t="n">
        <x:f>I2175*12</x:f>
        <x:v>3127.2000000000003</x:v>
      </x:c>
      <x:c r="W2175" s="60" t="n">
        <x:f>H2175*J2175*(1-K2175)*Q2175</x:f>
        <x:v>32.966840000000005</x:v>
      </x:c>
      <x:c r="X2175" s="60" t="n">
        <x:f>V2175*R2175</x:f>
        <x:v>46.908</x:v>
      </x:c>
      <x:c r="Y2175" s="60" t="n">
        <x:f>V2175*S2175</x:f>
        <x:v>23.454</x:v>
      </x:c>
      <x:c r="Z2175" s="60" t="n">
        <x:f>H2175*J2175*T2175</x:f>
        <x:v>21.96</x:v>
      </x:c>
      <x:c r="AA2175" s="60" t="n">
        <x:f>P2175+W2175+X2175-Y2175-Z2175-U2175</x:f>
        <x:v>-25.539159999999995</x:v>
      </x:c>
      <x:c r="AB2175" s="32" t="n">
        <x:f>IFERROR(AA2175/(P2175+W2175+X2175),0)</x:f>
        <x:v>-0.31973973281198426</x:v>
      </x:c>
      <x:c r="AC2175" t="n">
        <x:f>IF(O2175="High",0,IF(I2175&gt;=1800,3,IF(I2175&gt;=900,2,1))+IF(K2175&gt;=0.9,2,IF(K2175&gt;=0.75,1,0))+IF(J2175&lt;=0.7,2,IF(J2175&lt;=0.85,1,0))+IF(M2175&gt;=8,1,0))</x:f>
        <x:v>0</x:v>
      </x:c>
      <x:c r="AD2175" t="str">
        <x:f>IF(AND(O2175&lt;&gt;"High",AC2175&gt;=Assumptions!$B$10,AA2175&gt;0),"Priority Growth",IF(AND(O2175="Low",AA2175&gt;0),"Maintain","Watch"))</x:f>
        <x:v>Watch</x:v>
      </x:c>
      <x:c r="AE2175" s="60" t="n">
        <x:f>MAX(AA2175,0)*N2175</x:f>
        <x:v>0</x:v>
      </x:c>
      <x:c r="AF2175" t="str">
        <x:f>IF(AND(AA2175&gt;=Assumptions!$B$11,O2175&lt;&gt;"High",OR(N2175&gt;=Assumptions!$B$12,M2175&lt;=6)),"High","Standard")</x:f>
        <x:v>Standard</x:v>
      </x:c>
    </x:row>
    <x:row r="2176">
      <x:c r="A2176" t="str">
        <x:f>'Raw_Data'!A2176</x:f>
        <x:v>C02175</x:v>
      </x:c>
      <x:c r="B2176" t="n">
        <x:f>'Raw_Data'!B2176</x:f>
        <x:v>39</x:v>
      </x:c>
      <x:c r="C2176" s="30" t="n">
        <x:f>'Raw_Data'!C2176</x:f>
        <x:v>51325</x:v>
      </x:c>
      <x:c r="D2176" t="n">
        <x:f>'Raw_Data'!D2176</x:f>
        <x:v>733</x:v>
      </x:c>
      <x:c r="E2176" t="n">
        <x:f>'Raw_Data'!E2176</x:f>
        <x:v>70</x:v>
      </x:c>
      <x:c r="F2176" t="str">
        <x:f>PROPER(TRIM('Raw_Data'!F2176))</x:f>
        <x:v>Gold</x:v>
      </x:c>
      <x:c r="G2176" t="str">
        <x:f>PROPER(TRIM('Raw_Data'!G2176))</x:f>
        <x:v>Branch</x:v>
      </x:c>
      <x:c r="H2176" s="60" t="n">
        <x:f>'Raw_Data'!H2176</x:f>
        <x:v>11002</x:v>
      </x:c>
      <x:c r="I2176" s="60" t="n">
        <x:f>'Raw_Data'!I2176</x:f>
        <x:v>1166.6</x:v>
      </x:c>
      <x:c r="J2176" s="32" t="n">
        <x:f>'Raw_Data'!J2176</x:f>
        <x:v>0.403</x:v>
      </x:c>
      <x:c r="K2176" s="32" t="n">
        <x:f>'Raw_Data'!K2176</x:f>
        <x:v>0.759</x:v>
      </x:c>
      <x:c r="L2176" t="n">
        <x:f>'Raw_Data'!L2176</x:f>
        <x:v>0</x:v>
      </x:c>
      <x:c r="M2176" t="n">
        <x:f>IF('Raw_Data'!M2176="",Assumptions!$B$15,'Raw_Data'!M2176)</x:f>
        <x:v>6</x:v>
      </x:c>
      <x:c r="N2176" s="32" t="n">
        <x:f>'Raw_Data'!N2176</x:f>
        <x:v>0.178</x:v>
      </x:c>
      <x:c r="O2176" t="str">
        <x:f>IF(OR(D2176&lt;620,L2176&gt;=2,J2176&gt;0.9),"High",IF(OR(D2176&lt;700,L2176=1,J2176&gt;0.75),"Medium","Low"))</x:f>
        <x:v>Low</x:v>
      </x:c>
      <x:c r="P2176" s="30" t="n">
        <x:f>XLOOKUP(F2176,Assumptions!$A$4:$A$6,Assumptions!$B$4:$B$6)</x:f>
        <x:v>95</x:v>
      </x:c>
      <x:c r="Q2176" s="32" t="n">
        <x:f>XLOOKUP(F2176,Assumptions!$A$4:$A$6,Assumptions!$C$4:$C$6)</x:f>
        <x:v>0.219</x:v>
      </x:c>
      <x:c r="R2176" s="32" t="n">
        <x:f>XLOOKUP(F2176,Assumptions!$A$4:$A$6,Assumptions!$D$4:$D$6)</x:f>
        <x:v>0.016</x:v>
      </x:c>
      <x:c r="S2176" s="32" t="n">
        <x:f>XLOOKUP(F2176,Assumptions!$A$4:$A$6,Assumptions!$E$4:$E$6)</x:f>
        <x:v>0.01</x:v>
      </x:c>
      <x:c r="T2176" s="32" t="n">
        <x:f>XLOOKUP(O2176,Assumptions!$H$4:$H$6,Assumptions!$I$4:$I$6)</x:f>
        <x:v>0.0035</x:v>
      </x:c>
      <x:c r="U2176" s="30" t="n">
        <x:f>XLOOKUP(F2176,Assumptions!$A$4:$A$6,Assumptions!$F$4:$F$6)</x:f>
        <x:v>90</x:v>
      </x:c>
      <x:c r="V2176" s="60" t="n">
        <x:f>I2176*12</x:f>
        <x:v>13999.199999999999</x:v>
      </x:c>
      <x:c r="W2176" s="60" t="n">
        <x:f>H2176*J2176*(1-K2176)*Q2176</x:f>
        <x:v>234.011846874</x:v>
      </x:c>
      <x:c r="X2176" s="60" t="n">
        <x:f>V2176*R2176</x:f>
        <x:v>223.9872</x:v>
      </x:c>
      <x:c r="Y2176" s="60" t="n">
        <x:f>V2176*S2176</x:f>
        <x:v>139.992</x:v>
      </x:c>
      <x:c r="Z2176" s="60" t="n">
        <x:f>H2176*J2176*T2176</x:f>
        <x:v>15.518321000000002</x:v>
      </x:c>
      <x:c r="AA2176" s="60" t="n">
        <x:f>P2176+W2176+X2176-Y2176-Z2176-U2176</x:f>
        <x:v>307.488725874</x:v>
      </x:c>
      <x:c r="AB2176" s="32" t="n">
        <x:f>IFERROR(AA2176/(P2176+W2176+X2176),0)</x:f>
        <x:v>0.5560384373394063</x:v>
      </x:c>
      <x:c r="AC2176" t="n">
        <x:f>IF(O2176="High",0,IF(I2176&gt;=1800,3,IF(I2176&gt;=900,2,1))+IF(K2176&gt;=0.9,2,IF(K2176&gt;=0.75,1,0))+IF(J2176&lt;=0.7,2,IF(J2176&lt;=0.85,1,0))+IF(M2176&gt;=8,1,0))</x:f>
        <x:v>5</x:v>
      </x:c>
      <x:c r="AD2176" t="str">
        <x:f>IF(AND(O2176&lt;&gt;"High",AC2176&gt;=Assumptions!$B$10,AA2176&gt;0),"Priority Growth",IF(AND(O2176="Low",AA2176&gt;0),"Maintain","Watch"))</x:f>
        <x:v>Maintain</x:v>
      </x:c>
      <x:c r="AE2176" s="60" t="n">
        <x:f>MAX(AA2176,0)*N2176</x:f>
        <x:v>54.732993205572</x:v>
      </x:c>
      <x:c r="AF2176" t="str">
        <x:f>IF(AND(AA2176&gt;=Assumptions!$B$11,O2176&lt;&gt;"High",OR(N2176&gt;=Assumptions!$B$12,M2176&lt;=6)),"High","Standard")</x:f>
        <x:v>High</x:v>
      </x:c>
    </x:row>
    <x:row r="2177">
      <x:c r="A2177" t="str">
        <x:f>'Raw_Data'!A2177</x:f>
        <x:v>C02176</x:v>
      </x:c>
      <x:c r="B2177" t="n">
        <x:f>'Raw_Data'!B2177</x:f>
        <x:v>29</x:v>
      </x:c>
      <x:c r="C2177" s="30" t="n">
        <x:f>'Raw_Data'!C2177</x:f>
        <x:v>90577</x:v>
      </x:c>
      <x:c r="D2177" t="n">
        <x:f>'Raw_Data'!D2177</x:f>
        <x:v>627</x:v>
      </x:c>
      <x:c r="E2177" t="n">
        <x:f>'Raw_Data'!E2177</x:f>
        <x:v>20</x:v>
      </x:c>
      <x:c r="F2177" t="str">
        <x:f>PROPER(TRIM('Raw_Data'!F2177))</x:f>
        <x:v>Classic</x:v>
      </x:c>
      <x:c r="G2177" t="str">
        <x:f>PROPER(TRIM('Raw_Data'!G2177))</x:f>
        <x:v>Digital</x:v>
      </x:c>
      <x:c r="H2177" s="60" t="n">
        <x:f>'Raw_Data'!H2177</x:f>
        <x:v>5845</x:v>
      </x:c>
      <x:c r="I2177" s="60" t="n">
        <x:f>'Raw_Data'!I2177</x:f>
        <x:v>473.05</x:v>
      </x:c>
      <x:c r="J2177" s="32" t="n">
        <x:f>'Raw_Data'!J2177</x:f>
        <x:v>0.489</x:v>
      </x:c>
      <x:c r="K2177" s="32" t="n">
        <x:f>'Raw_Data'!K2177</x:f>
        <x:v>0.706</x:v>
      </x:c>
      <x:c r="L2177" t="n">
        <x:f>'Raw_Data'!L2177</x:f>
        <x:v>0</x:v>
      </x:c>
      <x:c r="M2177" t="n">
        <x:f>IF('Raw_Data'!M2177="",Assumptions!$B$15,'Raw_Data'!M2177)</x:f>
        <x:v>6</x:v>
      </x:c>
      <x:c r="N2177" s="32" t="n">
        <x:f>'Raw_Data'!N2177</x:f>
        <x:v>0.163</x:v>
      </x:c>
      <x:c r="O2177" t="str">
        <x:f>IF(OR(D2177&lt;620,L2177&gt;=2,J2177&gt;0.9),"High",IF(OR(D2177&lt;700,L2177=1,J2177&gt;0.75),"Medium","Low"))</x:f>
        <x:v>Medium</x:v>
      </x:c>
      <x:c r="P2177" s="30" t="n">
        <x:f>XLOOKUP(F2177,Assumptions!$A$4:$A$6,Assumptions!$B$4:$B$6)</x:f>
        <x:v>0</x:v>
      </x:c>
      <x:c r="Q2177" s="32" t="n">
        <x:f>XLOOKUP(F2177,Assumptions!$A$4:$A$6,Assumptions!$C$4:$C$6)</x:f>
        <x:v>0.229</x:v>
      </x:c>
      <x:c r="R2177" s="32" t="n">
        <x:f>XLOOKUP(F2177,Assumptions!$A$4:$A$6,Assumptions!$D$4:$D$6)</x:f>
        <x:v>0.015</x:v>
      </x:c>
      <x:c r="S2177" s="32" t="n">
        <x:f>XLOOKUP(F2177,Assumptions!$A$4:$A$6,Assumptions!$E$4:$E$6)</x:f>
        <x:v>0.0075</x:v>
      </x:c>
      <x:c r="T2177" s="32" t="n">
        <x:f>XLOOKUP(O2177,Assumptions!$H$4:$H$6,Assumptions!$I$4:$I$6)</x:f>
        <x:v>0.012</x:v>
      </x:c>
      <x:c r="U2177" s="30" t="n">
        <x:f>XLOOKUP(F2177,Assumptions!$A$4:$A$6,Assumptions!$F$4:$F$6)</x:f>
        <x:v>60</x:v>
      </x:c>
      <x:c r="V2177" s="60" t="n">
        <x:f>I2177*12</x:f>
        <x:v>5676.6</x:v>
      </x:c>
      <x:c r="W2177" s="60" t="n">
        <x:f>H2177*J2177*(1-K2177)*Q2177</x:f>
        <x:v>192.43150983000004</x:v>
      </x:c>
      <x:c r="X2177" s="60" t="n">
        <x:f>V2177*R2177</x:f>
        <x:v>85.149</x:v>
      </x:c>
      <x:c r="Y2177" s="60" t="n">
        <x:f>V2177*S2177</x:f>
        <x:v>42.5745</x:v>
      </x:c>
      <x:c r="Z2177" s="60" t="n">
        <x:f>H2177*J2177*T2177</x:f>
        <x:v>34.29846</x:v>
      </x:c>
      <x:c r="AA2177" s="60" t="n">
        <x:f>P2177+W2177+X2177-Y2177-Z2177-U2177</x:f>
        <x:v>140.70754983000003</x:v>
      </x:c>
      <x:c r="AB2177" s="32" t="n">
        <x:f>IFERROR(AA2177/(P2177+W2177+X2177),0)</x:f>
        <x:v>0.5069071669195154</x:v>
      </x:c>
      <x:c r="AC2177" t="n">
        <x:f>IF(O2177="High",0,IF(I2177&gt;=1800,3,IF(I2177&gt;=900,2,1))+IF(K2177&gt;=0.9,2,IF(K2177&gt;=0.75,1,0))+IF(J2177&lt;=0.7,2,IF(J2177&lt;=0.85,1,0))+IF(M2177&gt;=8,1,0))</x:f>
        <x:v>3</x:v>
      </x:c>
      <x:c r="AD2177" t="str">
        <x:f>IF(AND(O2177&lt;&gt;"High",AC2177&gt;=Assumptions!$B$10,AA2177&gt;0),"Priority Growth",IF(AND(O2177="Low",AA2177&gt;0),"Maintain","Watch"))</x:f>
        <x:v>Watch</x:v>
      </x:c>
      <x:c r="AE2177" s="60" t="n">
        <x:f>MAX(AA2177,0)*N2177</x:f>
        <x:v>22.935330622290007</x:v>
      </x:c>
      <x:c r="AF2177" t="str">
        <x:f>IF(AND(AA2177&gt;=Assumptions!$B$11,O2177&lt;&gt;"High",OR(N2177&gt;=Assumptions!$B$12,M2177&lt;=6)),"High","Standard")</x:f>
        <x:v>Standard</x:v>
      </x:c>
    </x:row>
    <x:row r="2178">
      <x:c r="A2178" t="str">
        <x:f>'Raw_Data'!A2178</x:f>
        <x:v>C02177</x:v>
      </x:c>
      <x:c r="B2178" t="n">
        <x:f>'Raw_Data'!B2178</x:f>
        <x:v>61</x:v>
      </x:c>
      <x:c r="C2178" s="30" t="n">
        <x:f>'Raw_Data'!C2178</x:f>
        <x:v>90710</x:v>
      </x:c>
      <x:c r="D2178" t="n">
        <x:f>'Raw_Data'!D2178</x:f>
        <x:v>684</x:v>
      </x:c>
      <x:c r="E2178" t="n">
        <x:f>'Raw_Data'!E2178</x:f>
        <x:v>37</x:v>
      </x:c>
      <x:c r="F2178" t="str">
        <x:f>PROPER(TRIM('Raw_Data'!F2178))</x:f>
        <x:v>Gold</x:v>
      </x:c>
      <x:c r="G2178" t="str">
        <x:f>PROPER(TRIM('Raw_Data'!G2178))</x:f>
        <x:v>Partner</x:v>
      </x:c>
      <x:c r="H2178" s="60" t="n">
        <x:f>'Raw_Data'!H2178</x:f>
        <x:v>14314</x:v>
      </x:c>
      <x:c r="I2178" s="60" t="n">
        <x:f>'Raw_Data'!I2178</x:f>
        <x:v>1681.07</x:v>
      </x:c>
      <x:c r="J2178" s="32" t="n">
        <x:f>'Raw_Data'!J2178</x:f>
        <x:v>0.419</x:v>
      </x:c>
      <x:c r="K2178" s="32" t="n">
        <x:f>'Raw_Data'!K2178</x:f>
        <x:v>0.767</x:v>
      </x:c>
      <x:c r="L2178" t="n">
        <x:f>'Raw_Data'!L2178</x:f>
        <x:v>0</x:v>
      </x:c>
      <x:c r="M2178" t="n">
        <x:f>IF('Raw_Data'!M2178="",Assumptions!$B$15,'Raw_Data'!M2178)</x:f>
        <x:v>8</x:v>
      </x:c>
      <x:c r="N2178" s="32" t="n">
        <x:f>'Raw_Data'!N2178</x:f>
        <x:v>0.08</x:v>
      </x:c>
      <x:c r="O2178" t="str">
        <x:f>IF(OR(D2178&lt;620,L2178&gt;=2,J2178&gt;0.9),"High",IF(OR(D2178&lt;700,L2178=1,J2178&gt;0.75),"Medium","Low"))</x:f>
        <x:v>Medium</x:v>
      </x:c>
      <x:c r="P2178" s="30" t="n">
        <x:f>XLOOKUP(F2178,Assumptions!$A$4:$A$6,Assumptions!$B$4:$B$6)</x:f>
        <x:v>95</x:v>
      </x:c>
      <x:c r="Q2178" s="32" t="n">
        <x:f>XLOOKUP(F2178,Assumptions!$A$4:$A$6,Assumptions!$C$4:$C$6)</x:f>
        <x:v>0.219</x:v>
      </x:c>
      <x:c r="R2178" s="32" t="n">
        <x:f>XLOOKUP(F2178,Assumptions!$A$4:$A$6,Assumptions!$D$4:$D$6)</x:f>
        <x:v>0.016</x:v>
      </x:c>
      <x:c r="S2178" s="32" t="n">
        <x:f>XLOOKUP(F2178,Assumptions!$A$4:$A$6,Assumptions!$E$4:$E$6)</x:f>
        <x:v>0.01</x:v>
      </x:c>
      <x:c r="T2178" s="32" t="n">
        <x:f>XLOOKUP(O2178,Assumptions!$H$4:$H$6,Assumptions!$I$4:$I$6)</x:f>
        <x:v>0.012</x:v>
      </x:c>
      <x:c r="U2178" s="30" t="n">
        <x:f>XLOOKUP(F2178,Assumptions!$A$4:$A$6,Assumptions!$F$4:$F$6)</x:f>
        <x:v>90</x:v>
      </x:c>
      <x:c r="V2178" s="60" t="n">
        <x:f>I2178*12</x:f>
        <x:v>20172.84</x:v>
      </x:c>
      <x:c r="W2178" s="60" t="n">
        <x:f>H2178*J2178*(1-K2178)*Q2178</x:f>
        <x:v>306.037800282</x:v>
      </x:c>
      <x:c r="X2178" s="60" t="n">
        <x:f>V2178*R2178</x:f>
        <x:v>322.76544</x:v>
      </x:c>
      <x:c r="Y2178" s="60" t="n">
        <x:f>V2178*S2178</x:f>
        <x:v>201.7284</x:v>
      </x:c>
      <x:c r="Z2178" s="60" t="n">
        <x:f>H2178*J2178*T2178</x:f>
        <x:v>71.970792</x:v>
      </x:c>
      <x:c r="AA2178" s="60" t="n">
        <x:f>P2178+W2178+X2178-Y2178-Z2178-U2178</x:f>
        <x:v>360.10404828199995</x:v>
      </x:c>
      <x:c r="AB2178" s="32" t="n">
        <x:f>IFERROR(AA2178/(P2178+W2178+X2178),0)</x:f>
        <x:v>0.49751649100341183</x:v>
      </x:c>
      <x:c r="AC2178" t="n">
        <x:f>IF(O2178="High",0,IF(I2178&gt;=1800,3,IF(I2178&gt;=900,2,1))+IF(K2178&gt;=0.9,2,IF(K2178&gt;=0.75,1,0))+IF(J2178&lt;=0.7,2,IF(J2178&lt;=0.85,1,0))+IF(M2178&gt;=8,1,0))</x:f>
        <x:v>6</x:v>
      </x:c>
      <x:c r="AD2178" t="str">
        <x:f>IF(AND(O2178&lt;&gt;"High",AC2178&gt;=Assumptions!$B$10,AA2178&gt;0),"Priority Growth",IF(AND(O2178="Low",AA2178&gt;0),"Maintain","Watch"))</x:f>
        <x:v>Priority Growth</x:v>
      </x:c>
      <x:c r="AE2178" s="60" t="n">
        <x:f>MAX(AA2178,0)*N2178</x:f>
        <x:v>28.808323862559998</x:v>
      </x:c>
      <x:c r="AF2178" t="str">
        <x:f>IF(AND(AA2178&gt;=Assumptions!$B$11,O2178&lt;&gt;"High",OR(N2178&gt;=Assumptions!$B$12,M2178&lt;=6)),"High","Standard")</x:f>
        <x:v>Standard</x:v>
      </x:c>
    </x:row>
    <x:row r="2179">
      <x:c r="A2179" t="str">
        <x:f>'Raw_Data'!A2179</x:f>
        <x:v>C02178</x:v>
      </x:c>
      <x:c r="B2179" t="n">
        <x:f>'Raw_Data'!B2179</x:f>
        <x:v>35</x:v>
      </x:c>
      <x:c r="C2179" s="30" t="n">
        <x:f>'Raw_Data'!C2179</x:f>
        <x:v>102143</x:v>
      </x:c>
      <x:c r="D2179" t="n">
        <x:f>'Raw_Data'!D2179</x:f>
        <x:v>737</x:v>
      </x:c>
      <x:c r="E2179" t="n">
        <x:f>'Raw_Data'!E2179</x:f>
        <x:v>17</x:v>
      </x:c>
      <x:c r="F2179" t="str">
        <x:f>PROPER(TRIM('Raw_Data'!F2179))</x:f>
        <x:v>Platinum</x:v>
      </x:c>
      <x:c r="G2179" t="str">
        <x:f>PROPER(TRIM('Raw_Data'!G2179))</x:f>
        <x:v>Digital</x:v>
      </x:c>
      <x:c r="H2179" s="60" t="n">
        <x:f>'Raw_Data'!H2179</x:f>
        <x:v>23347</x:v>
      </x:c>
      <x:c r="I2179" s="60" t="n">
        <x:f>'Raw_Data'!I2179</x:f>
        <x:v>2406.16</x:v>
      </x:c>
      <x:c r="J2179" s="32" t="n">
        <x:f>'Raw_Data'!J2179</x:f>
        <x:v>0.365</x:v>
      </x:c>
      <x:c r="K2179" s="32" t="n">
        <x:f>'Raw_Data'!K2179</x:f>
        <x:v>0.779</x:v>
      </x:c>
      <x:c r="L2179" t="n">
        <x:f>'Raw_Data'!L2179</x:f>
        <x:v>0</x:v>
      </x:c>
      <x:c r="M2179" t="n">
        <x:f>IF('Raw_Data'!M2179="",Assumptions!$B$15,'Raw_Data'!M2179)</x:f>
        <x:v>8</x:v>
      </x:c>
      <x:c r="N2179" s="32" t="n">
        <x:f>'Raw_Data'!N2179</x:f>
        <x:v>0.042</x:v>
      </x:c>
      <x:c r="O2179" t="str">
        <x:f>IF(OR(D2179&lt;620,L2179&gt;=2,J2179&gt;0.9),"High",IF(OR(D2179&lt;700,L2179=1,J2179&gt;0.75),"Medium","Low"))</x:f>
        <x:v>Low</x:v>
      </x:c>
      <x:c r="P2179" s="30" t="n">
        <x:f>XLOOKUP(F2179,Assumptions!$A$4:$A$6,Assumptions!$B$4:$B$6)</x:f>
        <x:v>195</x:v>
      </x:c>
      <x:c r="Q2179" s="32" t="n">
        <x:f>XLOOKUP(F2179,Assumptions!$A$4:$A$6,Assumptions!$C$4:$C$6)</x:f>
        <x:v>0.199</x:v>
      </x:c>
      <x:c r="R2179" s="32" t="n">
        <x:f>XLOOKUP(F2179,Assumptions!$A$4:$A$6,Assumptions!$D$4:$D$6)</x:f>
        <x:v>0.017</x:v>
      </x:c>
      <x:c r="S2179" s="32" t="n">
        <x:f>XLOOKUP(F2179,Assumptions!$A$4:$A$6,Assumptions!$E$4:$E$6)</x:f>
        <x:v>0.013</x:v>
      </x:c>
      <x:c r="T2179" s="32" t="n">
        <x:f>XLOOKUP(O2179,Assumptions!$H$4:$H$6,Assumptions!$I$4:$I$6)</x:f>
        <x:v>0.0035</x:v>
      </x:c>
      <x:c r="U2179" s="30" t="n">
        <x:f>XLOOKUP(F2179,Assumptions!$A$4:$A$6,Assumptions!$F$4:$F$6)</x:f>
        <x:v>140</x:v>
      </x:c>
      <x:c r="V2179" s="60" t="n">
        <x:f>I2179*12</x:f>
        <x:v>28873.92</x:v>
      </x:c>
      <x:c r="W2179" s="60" t="n">
        <x:f>H2179*J2179*(1-K2179)*Q2179</x:f>
        <x:v>374.77386524499997</x:v>
      </x:c>
      <x:c r="X2179" s="60" t="n">
        <x:f>V2179*R2179</x:f>
        <x:v>490.85664</x:v>
      </x:c>
      <x:c r="Y2179" s="60" t="n">
        <x:f>V2179*S2179</x:f>
        <x:v>375.36096</x:v>
      </x:c>
      <x:c r="Z2179" s="60" t="n">
        <x:f>H2179*J2179*T2179</x:f>
        <x:v>29.825792500000002</x:v>
      </x:c>
      <x:c r="AA2179" s="60" t="n">
        <x:f>P2179+W2179+X2179-Y2179-Z2179-U2179</x:f>
        <x:v>515.443752745</x:v>
      </x:c>
      <x:c r="AB2179" s="32" t="n">
        <x:f>IFERROR(AA2179/(P2179+W2179+X2179),0)</x:f>
        <x:v>0.4859786232774205</x:v>
      </x:c>
      <x:c r="AC2179" t="n">
        <x:f>IF(O2179="High",0,IF(I2179&gt;=1800,3,IF(I2179&gt;=900,2,1))+IF(K2179&gt;=0.9,2,IF(K2179&gt;=0.75,1,0))+IF(J2179&lt;=0.7,2,IF(J2179&lt;=0.85,1,0))+IF(M2179&gt;=8,1,0))</x:f>
        <x:v>7</x:v>
      </x:c>
      <x:c r="AD2179" t="str">
        <x:f>IF(AND(O2179&lt;&gt;"High",AC2179&gt;=Assumptions!$B$10,AA2179&gt;0),"Priority Growth",IF(AND(O2179="Low",AA2179&gt;0),"Maintain","Watch"))</x:f>
        <x:v>Priority Growth</x:v>
      </x:c>
      <x:c r="AE2179" s="60" t="n">
        <x:f>MAX(AA2179,0)*N2179</x:f>
        <x:v>21.64863761529</x:v>
      </x:c>
      <x:c r="AF2179" t="str">
        <x:f>IF(AND(AA2179&gt;=Assumptions!$B$11,O2179&lt;&gt;"High",OR(N2179&gt;=Assumptions!$B$12,M2179&lt;=6)),"High","Standard")</x:f>
        <x:v>Standard</x:v>
      </x:c>
    </x:row>
    <x:row r="2180">
      <x:c r="A2180" t="str">
        <x:f>'Raw_Data'!A2180</x:f>
        <x:v>C02179</x:v>
      </x:c>
      <x:c r="B2180" t="n">
        <x:f>'Raw_Data'!B2180</x:f>
        <x:v>46</x:v>
      </x:c>
      <x:c r="C2180" s="30" t="n">
        <x:f>'Raw_Data'!C2180</x:f>
        <x:v>159205</x:v>
      </x:c>
      <x:c r="D2180" t="n">
        <x:f>'Raw_Data'!D2180</x:f>
        <x:v>668</x:v>
      </x:c>
      <x:c r="E2180" t="n">
        <x:f>'Raw_Data'!E2180</x:f>
        <x:v>15</x:v>
      </x:c>
      <x:c r="F2180" t="str">
        <x:f>PROPER(TRIM('Raw_Data'!F2180))</x:f>
        <x:v>Platinum</x:v>
      </x:c>
      <x:c r="G2180" t="str">
        <x:f>PROPER(TRIM('Raw_Data'!G2180))</x:f>
        <x:v>Digital</x:v>
      </x:c>
      <x:c r="H2180" s="60" t="n">
        <x:f>'Raw_Data'!H2180</x:f>
        <x:v>32943</x:v>
      </x:c>
      <x:c r="I2180" s="60" t="n">
        <x:f>'Raw_Data'!I2180</x:f>
        <x:v>3476.9</x:v>
      </x:c>
      <x:c r="J2180" s="32" t="n">
        <x:f>'Raw_Data'!J2180</x:f>
        <x:v>0.277</x:v>
      </x:c>
      <x:c r="K2180" s="32" t="n">
        <x:f>'Raw_Data'!K2180</x:f>
        <x:v>0.665</x:v>
      </x:c>
      <x:c r="L2180" t="n">
        <x:f>'Raw_Data'!L2180</x:f>
        <x:v>0</x:v>
      </x:c>
      <x:c r="M2180" t="n">
        <x:f>IF('Raw_Data'!M2180="",Assumptions!$B$15,'Raw_Data'!M2180)</x:f>
        <x:v>5</x:v>
      </x:c>
      <x:c r="N2180" s="32" t="n">
        <x:f>'Raw_Data'!N2180</x:f>
        <x:v>0.242</x:v>
      </x:c>
      <x:c r="O2180" t="str">
        <x:f>IF(OR(D2180&lt;620,L2180&gt;=2,J2180&gt;0.9),"High",IF(OR(D2180&lt;700,L2180=1,J2180&gt;0.75),"Medium","Low"))</x:f>
        <x:v>Medium</x:v>
      </x:c>
      <x:c r="P2180" s="30" t="n">
        <x:f>XLOOKUP(F2180,Assumptions!$A$4:$A$6,Assumptions!$B$4:$B$6)</x:f>
        <x:v>195</x:v>
      </x:c>
      <x:c r="Q2180" s="32" t="n">
        <x:f>XLOOKUP(F2180,Assumptions!$A$4:$A$6,Assumptions!$C$4:$C$6)</x:f>
        <x:v>0.199</x:v>
      </x:c>
      <x:c r="R2180" s="32" t="n">
        <x:f>XLOOKUP(F2180,Assumptions!$A$4:$A$6,Assumptions!$D$4:$D$6)</x:f>
        <x:v>0.017</x:v>
      </x:c>
      <x:c r="S2180" s="32" t="n">
        <x:f>XLOOKUP(F2180,Assumptions!$A$4:$A$6,Assumptions!$E$4:$E$6)</x:f>
        <x:v>0.013</x:v>
      </x:c>
      <x:c r="T2180" s="32" t="n">
        <x:f>XLOOKUP(O2180,Assumptions!$H$4:$H$6,Assumptions!$I$4:$I$6)</x:f>
        <x:v>0.012</x:v>
      </x:c>
      <x:c r="U2180" s="30" t="n">
        <x:f>XLOOKUP(F2180,Assumptions!$A$4:$A$6,Assumptions!$F$4:$F$6)</x:f>
        <x:v>140</x:v>
      </x:c>
      <x:c r="V2180" s="60" t="n">
        <x:f>I2180*12</x:f>
        <x:v>41722.8</x:v>
      </x:c>
      <x:c r="W2180" s="60" t="n">
        <x:f>H2180*J2180*(1-K2180)*Q2180</x:f>
        <x:v>608.332191315</x:v>
      </x:c>
      <x:c r="X2180" s="60" t="n">
        <x:f>V2180*R2180</x:f>
        <x:v>709.2876000000001</x:v>
      </x:c>
      <x:c r="Y2180" s="60" t="n">
        <x:f>V2180*S2180</x:f>
        <x:v>542.3964</x:v>
      </x:c>
      <x:c r="Z2180" s="60" t="n">
        <x:f>H2180*J2180*T2180</x:f>
        <x:v>109.50253200000002</x:v>
      </x:c>
      <x:c r="AA2180" s="60" t="n">
        <x:f>P2180+W2180+X2180-Y2180-Z2180-U2180</x:f>
        <x:v>720.7208593150002</x:v>
      </x:c>
      <x:c r="AB2180" s="32" t="n">
        <x:f>IFERROR(AA2180/(P2180+W2180+X2180),0)</x:f>
        <x:v>0.4764719220607576</x:v>
      </x:c>
      <x:c r="AC2180" t="n">
        <x:f>IF(O2180="High",0,IF(I2180&gt;=1800,3,IF(I2180&gt;=900,2,1))+IF(K2180&gt;=0.9,2,IF(K2180&gt;=0.75,1,0))+IF(J2180&lt;=0.7,2,IF(J2180&lt;=0.85,1,0))+IF(M2180&gt;=8,1,0))</x:f>
        <x:v>5</x:v>
      </x:c>
      <x:c r="AD2180" t="str">
        <x:f>IF(AND(O2180&lt;&gt;"High",AC2180&gt;=Assumptions!$B$10,AA2180&gt;0),"Priority Growth",IF(AND(O2180="Low",AA2180&gt;0),"Maintain","Watch"))</x:f>
        <x:v>Watch</x:v>
      </x:c>
      <x:c r="AE2180" s="60" t="n">
        <x:f>MAX(AA2180,0)*N2180</x:f>
        <x:v>174.41444795423004</x:v>
      </x:c>
      <x:c r="AF2180" t="str">
        <x:f>IF(AND(AA2180&gt;=Assumptions!$B$11,O2180&lt;&gt;"High",OR(N2180&gt;=Assumptions!$B$12,M2180&lt;=6)),"High","Standard")</x:f>
        <x:v>High</x:v>
      </x:c>
    </x:row>
    <x:row r="2181">
      <x:c r="A2181" t="str">
        <x:f>'Raw_Data'!A2181</x:f>
        <x:v>C02180</x:v>
      </x:c>
      <x:c r="B2181" t="n">
        <x:f>'Raw_Data'!B2181</x:f>
        <x:v>68</x:v>
      </x:c>
      <x:c r="C2181" s="30" t="n">
        <x:f>'Raw_Data'!C2181</x:f>
        <x:v>58745</x:v>
      </x:c>
      <x:c r="D2181" t="n">
        <x:f>'Raw_Data'!D2181</x:f>
        <x:v>714</x:v>
      </x:c>
      <x:c r="E2181" t="n">
        <x:f>'Raw_Data'!E2181</x:f>
        <x:v>76</x:v>
      </x:c>
      <x:c r="F2181" t="str">
        <x:f>PROPER(TRIM('Raw_Data'!F2181))</x:f>
        <x:v>Classic</x:v>
      </x:c>
      <x:c r="G2181" t="str">
        <x:f>PROPER(TRIM('Raw_Data'!G2181))</x:f>
        <x:v>Direct Mail</x:v>
      </x:c>
      <x:c r="H2181" s="60" t="n">
        <x:f>'Raw_Data'!H2181</x:f>
        <x:v>6694</x:v>
      </x:c>
      <x:c r="I2181" s="60" t="n">
        <x:f>'Raw_Data'!I2181</x:f>
        <x:v>939.53</x:v>
      </x:c>
      <x:c r="J2181" s="32" t="n">
        <x:f>'Raw_Data'!J2181</x:f>
        <x:v>0.578</x:v>
      </x:c>
      <x:c r="K2181" s="32" t="n">
        <x:f>'Raw_Data'!K2181</x:f>
        <x:v>0.68</x:v>
      </x:c>
      <x:c r="L2181" t="n">
        <x:f>'Raw_Data'!L2181</x:f>
        <x:v>0</x:v>
      </x:c>
      <x:c r="M2181" t="n">
        <x:f>IF('Raw_Data'!M2181="",Assumptions!$B$15,'Raw_Data'!M2181)</x:f>
        <x:v>7</x:v>
      </x:c>
      <x:c r="N2181" s="32" t="n">
        <x:f>'Raw_Data'!N2181</x:f>
        <x:v>0.091</x:v>
      </x:c>
      <x:c r="O2181" t="str">
        <x:f>IF(OR(D2181&lt;620,L2181&gt;=2,J2181&gt;0.9),"High",IF(OR(D2181&lt;700,L2181=1,J2181&gt;0.75),"Medium","Low"))</x:f>
        <x:v>Low</x:v>
      </x:c>
      <x:c r="P2181" s="30" t="n">
        <x:f>XLOOKUP(F2181,Assumptions!$A$4:$A$6,Assumptions!$B$4:$B$6)</x:f>
        <x:v>0</x:v>
      </x:c>
      <x:c r="Q2181" s="32" t="n">
        <x:f>XLOOKUP(F2181,Assumptions!$A$4:$A$6,Assumptions!$C$4:$C$6)</x:f>
        <x:v>0.229</x:v>
      </x:c>
      <x:c r="R2181" s="32" t="n">
        <x:f>XLOOKUP(F2181,Assumptions!$A$4:$A$6,Assumptions!$D$4:$D$6)</x:f>
        <x:v>0.015</x:v>
      </x:c>
      <x:c r="S2181" s="32" t="n">
        <x:f>XLOOKUP(F2181,Assumptions!$A$4:$A$6,Assumptions!$E$4:$E$6)</x:f>
        <x:v>0.0075</x:v>
      </x:c>
      <x:c r="T2181" s="32" t="n">
        <x:f>XLOOKUP(O2181,Assumptions!$H$4:$H$6,Assumptions!$I$4:$I$6)</x:f>
        <x:v>0.0035</x:v>
      </x:c>
      <x:c r="U2181" s="30" t="n">
        <x:f>XLOOKUP(F2181,Assumptions!$A$4:$A$6,Assumptions!$F$4:$F$6)</x:f>
        <x:v>60</x:v>
      </x:c>
      <x:c r="V2181" s="60" t="n">
        <x:f>I2181*12</x:f>
        <x:v>11274.36</x:v>
      </x:c>
      <x:c r="W2181" s="60" t="n">
        <x:f>H2181*J2181*(1-K2181)*Q2181</x:f>
        <x:v>283.52999295999996</x:v>
      </x:c>
      <x:c r="X2181" s="60" t="n">
        <x:f>V2181*R2181</x:f>
        <x:v>169.1154</x:v>
      </x:c>
      <x:c r="Y2181" s="60" t="n">
        <x:f>V2181*S2181</x:f>
        <x:v>84.5577</x:v>
      </x:c>
      <x:c r="Z2181" s="60" t="n">
        <x:f>H2181*J2181*T2181</x:f>
        <x:v>13.541961999999998</x:v>
      </x:c>
      <x:c r="AA2181" s="60" t="n">
        <x:f>P2181+W2181+X2181-Y2181-Z2181-U2181</x:f>
        <x:v>294.54573095999996</x:v>
      </x:c>
      <x:c r="AB2181" s="32" t="n">
        <x:f>IFERROR(AA2181/(P2181+W2181+X2181),0)</x:f>
        <x:v>0.6507207088397977</x:v>
      </x:c>
      <x:c r="AC2181" t="n">
        <x:f>IF(O2181="High",0,IF(I2181&gt;=1800,3,IF(I2181&gt;=900,2,1))+IF(K2181&gt;=0.9,2,IF(K2181&gt;=0.75,1,0))+IF(J2181&lt;=0.7,2,IF(J2181&lt;=0.85,1,0))+IF(M2181&gt;=8,1,0))</x:f>
        <x:v>4</x:v>
      </x:c>
      <x:c r="AD2181" t="str">
        <x:f>IF(AND(O2181&lt;&gt;"High",AC2181&gt;=Assumptions!$B$10,AA2181&gt;0),"Priority Growth",IF(AND(O2181="Low",AA2181&gt;0),"Maintain","Watch"))</x:f>
        <x:v>Maintain</x:v>
      </x:c>
      <x:c r="AE2181" s="60" t="n">
        <x:f>MAX(AA2181,0)*N2181</x:f>
        <x:v>26.803661517359995</x:v>
      </x:c>
      <x:c r="AF2181" t="str">
        <x:f>IF(AND(AA2181&gt;=Assumptions!$B$11,O2181&lt;&gt;"High",OR(N2181&gt;=Assumptions!$B$12,M2181&lt;=6)),"High","Standard")</x:f>
        <x:v>Standard</x:v>
      </x:c>
    </x:row>
    <x:row r="2182">
      <x:c r="A2182" t="str">
        <x:f>'Raw_Data'!A2182</x:f>
        <x:v>C02181</x:v>
      </x:c>
      <x:c r="B2182" t="n">
        <x:f>'Raw_Data'!B2182</x:f>
        <x:v>21</x:v>
      </x:c>
      <x:c r="C2182" s="30" t="n">
        <x:f>'Raw_Data'!C2182</x:f>
        <x:v>44049</x:v>
      </x:c>
      <x:c r="D2182" t="n">
        <x:f>'Raw_Data'!D2182</x:f>
        <x:v>695</x:v>
      </x:c>
      <x:c r="E2182" t="n">
        <x:f>'Raw_Data'!E2182</x:f>
        <x:v>71</x:v>
      </x:c>
      <x:c r="F2182" t="str">
        <x:f>PROPER(TRIM('Raw_Data'!F2182))</x:f>
        <x:v>Classic</x:v>
      </x:c>
      <x:c r="G2182" t="str">
        <x:f>PROPER(TRIM('Raw_Data'!G2182))</x:f>
        <x:v>Direct Mail</x:v>
      </x:c>
      <x:c r="H2182" s="60" t="n">
        <x:f>'Raw_Data'!H2182</x:f>
        <x:v>6851</x:v>
      </x:c>
      <x:c r="I2182" s="60" t="n">
        <x:f>'Raw_Data'!I2182</x:f>
        <x:v>963.48</x:v>
      </x:c>
      <x:c r="J2182" s="32" t="n">
        <x:f>'Raw_Data'!J2182</x:f>
        <x:v>0.28</x:v>
      </x:c>
      <x:c r="K2182" s="32" t="n">
        <x:f>'Raw_Data'!K2182</x:f>
        <x:v>0.653</x:v>
      </x:c>
      <x:c r="L2182" t="n">
        <x:f>'Raw_Data'!L2182</x:f>
        <x:v>0</x:v>
      </x:c>
      <x:c r="M2182" t="n">
        <x:f>IF('Raw_Data'!M2182="",Assumptions!$B$15,'Raw_Data'!M2182)</x:f>
        <x:v>8</x:v>
      </x:c>
      <x:c r="N2182" s="32" t="n">
        <x:f>'Raw_Data'!N2182</x:f>
        <x:v>0.037</x:v>
      </x:c>
      <x:c r="O2182" t="str">
        <x:f>IF(OR(D2182&lt;620,L2182&gt;=2,J2182&gt;0.9),"High",IF(OR(D2182&lt;700,L2182=1,J2182&gt;0.75),"Medium","Low"))</x:f>
        <x:v>Medium</x:v>
      </x:c>
      <x:c r="P2182" s="30" t="n">
        <x:f>XLOOKUP(F2182,Assumptions!$A$4:$A$6,Assumptions!$B$4:$B$6)</x:f>
        <x:v>0</x:v>
      </x:c>
      <x:c r="Q2182" s="32" t="n">
        <x:f>XLOOKUP(F2182,Assumptions!$A$4:$A$6,Assumptions!$C$4:$C$6)</x:f>
        <x:v>0.229</x:v>
      </x:c>
      <x:c r="R2182" s="32" t="n">
        <x:f>XLOOKUP(F2182,Assumptions!$A$4:$A$6,Assumptions!$D$4:$D$6)</x:f>
        <x:v>0.015</x:v>
      </x:c>
      <x:c r="S2182" s="32" t="n">
        <x:f>XLOOKUP(F2182,Assumptions!$A$4:$A$6,Assumptions!$E$4:$E$6)</x:f>
        <x:v>0.0075</x:v>
      </x:c>
      <x:c r="T2182" s="32" t="n">
        <x:f>XLOOKUP(O2182,Assumptions!$H$4:$H$6,Assumptions!$I$4:$I$6)</x:f>
        <x:v>0.012</x:v>
      </x:c>
      <x:c r="U2182" s="30" t="n">
        <x:f>XLOOKUP(F2182,Assumptions!$A$4:$A$6,Assumptions!$F$4:$F$6)</x:f>
        <x:v>60</x:v>
      </x:c>
      <x:c r="V2182" s="60" t="n">
        <x:f>I2182*12</x:f>
        <x:v>11561.76</x:v>
      </x:c>
      <x:c r="W2182" s="60" t="n">
        <x:f>H2182*J2182*(1-K2182)*Q2182</x:f>
        <x:v>152.43228364</x:v>
      </x:c>
      <x:c r="X2182" s="60" t="n">
        <x:f>V2182*R2182</x:f>
        <x:v>173.4264</x:v>
      </x:c>
      <x:c r="Y2182" s="60" t="n">
        <x:f>V2182*S2182</x:f>
        <x:v>86.7132</x:v>
      </x:c>
      <x:c r="Z2182" s="60" t="n">
        <x:f>H2182*J2182*T2182</x:f>
        <x:v>23.019360000000002</x:v>
      </x:c>
      <x:c r="AA2182" s="60" t="n">
        <x:f>P2182+W2182+X2182-Y2182-Z2182-U2182</x:f>
        <x:v>156.12612363999997</x:v>
      </x:c>
      <x:c r="AB2182" s="32" t="n">
        <x:f>IFERROR(AA2182/(P2182+W2182+X2182),0)</x:f>
        <x:v>0.47912218233988807</x:v>
      </x:c>
      <x:c r="AC2182" t="n">
        <x:f>IF(O2182="High",0,IF(I2182&gt;=1800,3,IF(I2182&gt;=900,2,1))+IF(K2182&gt;=0.9,2,IF(K2182&gt;=0.75,1,0))+IF(J2182&lt;=0.7,2,IF(J2182&lt;=0.85,1,0))+IF(M2182&gt;=8,1,0))</x:f>
        <x:v>5</x:v>
      </x:c>
      <x:c r="AD2182" t="str">
        <x:f>IF(AND(O2182&lt;&gt;"High",AC2182&gt;=Assumptions!$B$10,AA2182&gt;0),"Priority Growth",IF(AND(O2182="Low",AA2182&gt;0),"Maintain","Watch"))</x:f>
        <x:v>Watch</x:v>
      </x:c>
      <x:c r="AE2182" s="60" t="n">
        <x:f>MAX(AA2182,0)*N2182</x:f>
        <x:v>5.776666574679998</x:v>
      </x:c>
      <x:c r="AF2182" t="str">
        <x:f>IF(AND(AA2182&gt;=Assumptions!$B$11,O2182&lt;&gt;"High",OR(N2182&gt;=Assumptions!$B$12,M2182&lt;=6)),"High","Standard")</x:f>
        <x:v>Standard</x:v>
      </x:c>
    </x:row>
    <x:row r="2183">
      <x:c r="A2183" t="str">
        <x:f>'Raw_Data'!A2183</x:f>
        <x:v>C02182</x:v>
      </x:c>
      <x:c r="B2183" t="n">
        <x:f>'Raw_Data'!B2183</x:f>
        <x:v>41</x:v>
      </x:c>
      <x:c r="C2183" s="30" t="n">
        <x:f>'Raw_Data'!C2183</x:f>
        <x:v>86946</x:v>
      </x:c>
      <x:c r="D2183" t="n">
        <x:f>'Raw_Data'!D2183</x:f>
        <x:v>598</x:v>
      </x:c>
      <x:c r="E2183" t="n">
        <x:f>'Raw_Data'!E2183</x:f>
        <x:v>20</x:v>
      </x:c>
      <x:c r="F2183" t="str">
        <x:f>PROPER(TRIM('Raw_Data'!F2183))</x:f>
        <x:v>Classic</x:v>
      </x:c>
      <x:c r="G2183" t="str">
        <x:f>PROPER(TRIM('Raw_Data'!G2183))</x:f>
        <x:v>Branch</x:v>
      </x:c>
      <x:c r="H2183" s="60" t="n">
        <x:f>'Raw_Data'!H2183</x:f>
        <x:v>6494</x:v>
      </x:c>
      <x:c r="I2183" s="60" t="n">
        <x:f>'Raw_Data'!I2183</x:f>
        <x:v>899.68</x:v>
      </x:c>
      <x:c r="J2183" s="32" t="n">
        <x:f>'Raw_Data'!J2183</x:f>
        <x:v>0.518</x:v>
      </x:c>
      <x:c r="K2183" s="32" t="n">
        <x:f>'Raw_Data'!K2183</x:f>
        <x:v>0.566</x:v>
      </x:c>
      <x:c r="L2183" t="n">
        <x:f>'Raw_Data'!L2183</x:f>
        <x:v>0</x:v>
      </x:c>
      <x:c r="M2183" t="n">
        <x:f>IF('Raw_Data'!M2183="",Assumptions!$B$15,'Raw_Data'!M2183)</x:f>
        <x:v>10</x:v>
      </x:c>
      <x:c r="N2183" s="32" t="n">
        <x:f>'Raw_Data'!N2183</x:f>
        <x:v>0.02</x:v>
      </x:c>
      <x:c r="O2183" t="str">
        <x:f>IF(OR(D2183&lt;620,L2183&gt;=2,J2183&gt;0.9),"High",IF(OR(D2183&lt;700,L2183=1,J2183&gt;0.75),"Medium","Low"))</x:f>
        <x:v>High</x:v>
      </x:c>
      <x:c r="P2183" s="30" t="n">
        <x:f>XLOOKUP(F2183,Assumptions!$A$4:$A$6,Assumptions!$B$4:$B$6)</x:f>
        <x:v>0</x:v>
      </x:c>
      <x:c r="Q2183" s="32" t="n">
        <x:f>XLOOKUP(F2183,Assumptions!$A$4:$A$6,Assumptions!$C$4:$C$6)</x:f>
        <x:v>0.229</x:v>
      </x:c>
      <x:c r="R2183" s="32" t="n">
        <x:f>XLOOKUP(F2183,Assumptions!$A$4:$A$6,Assumptions!$D$4:$D$6)</x:f>
        <x:v>0.015</x:v>
      </x:c>
      <x:c r="S2183" s="32" t="n">
        <x:f>XLOOKUP(F2183,Assumptions!$A$4:$A$6,Assumptions!$E$4:$E$6)</x:f>
        <x:v>0.0075</x:v>
      </x:c>
      <x:c r="T2183" s="32" t="n">
        <x:f>XLOOKUP(O2183,Assumptions!$H$4:$H$6,Assumptions!$I$4:$I$6)</x:f>
        <x:v>0.045</x:v>
      </x:c>
      <x:c r="U2183" s="30" t="n">
        <x:f>XLOOKUP(F2183,Assumptions!$A$4:$A$6,Assumptions!$F$4:$F$6)</x:f>
        <x:v>60</x:v>
      </x:c>
      <x:c r="V2183" s="60" t="n">
        <x:f>I2183*12</x:f>
        <x:v>10796.16</x:v>
      </x:c>
      <x:c r="W2183" s="60" t="n">
        <x:f>H2183*J2183*(1-K2183)*Q2183</x:f>
        <x:v>334.3237703120001</x:v>
      </x:c>
      <x:c r="X2183" s="60" t="n">
        <x:f>V2183*R2183</x:f>
        <x:v>161.9424</x:v>
      </x:c>
      <x:c r="Y2183" s="60" t="n">
        <x:f>V2183*S2183</x:f>
        <x:v>80.9712</x:v>
      </x:c>
      <x:c r="Z2183" s="60" t="n">
        <x:f>H2183*J2183*T2183</x:f>
        <x:v>151.37514000000002</x:v>
      </x:c>
      <x:c r="AA2183" s="60" t="n">
        <x:f>P2183+W2183+X2183-Y2183-Z2183-U2183</x:f>
        <x:v>203.91983031200004</x:v>
      </x:c>
      <x:c r="AB2183" s="32" t="n">
        <x:f>IFERROR(AA2183/(P2183+W2183+X2183),0)</x:f>
        <x:v>0.41090818296922527</x:v>
      </x:c>
      <x:c r="AC2183" t="n">
        <x:f>IF(O2183="High",0,IF(I2183&gt;=1800,3,IF(I2183&gt;=900,2,1))+IF(K2183&gt;=0.9,2,IF(K2183&gt;=0.75,1,0))+IF(J2183&lt;=0.7,2,IF(J2183&lt;=0.85,1,0))+IF(M2183&gt;=8,1,0))</x:f>
        <x:v>0</x:v>
      </x:c>
      <x:c r="AD2183" t="str">
        <x:f>IF(AND(O2183&lt;&gt;"High",AC2183&gt;=Assumptions!$B$10,AA2183&gt;0),"Priority Growth",IF(AND(O2183="Low",AA2183&gt;0),"Maintain","Watch"))</x:f>
        <x:v>Watch</x:v>
      </x:c>
      <x:c r="AE2183" s="60" t="n">
        <x:f>MAX(AA2183,0)*N2183</x:f>
        <x:v>4.078396606240001</x:v>
      </x:c>
      <x:c r="AF2183" t="str">
        <x:f>IF(AND(AA2183&gt;=Assumptions!$B$11,O2183&lt;&gt;"High",OR(N2183&gt;=Assumptions!$B$12,M2183&lt;=6)),"High","Standard")</x:f>
        <x:v>Standard</x:v>
      </x:c>
    </x:row>
    <x:row r="2184">
      <x:c r="A2184" t="str">
        <x:f>'Raw_Data'!A2184</x:f>
        <x:v>C02183</x:v>
      </x:c>
      <x:c r="B2184" t="n">
        <x:f>'Raw_Data'!B2184</x:f>
        <x:v>53</x:v>
      </x:c>
      <x:c r="C2184" s="30" t="n">
        <x:f>'Raw_Data'!C2184</x:f>
        <x:v>98176</x:v>
      </x:c>
      <x:c r="D2184" t="n">
        <x:f>'Raw_Data'!D2184</x:f>
        <x:v>636</x:v>
      </x:c>
      <x:c r="E2184" t="n">
        <x:f>'Raw_Data'!E2184</x:f>
        <x:v>74</x:v>
      </x:c>
      <x:c r="F2184" t="str">
        <x:f>PROPER(TRIM('Raw_Data'!F2184))</x:f>
        <x:v>Gold</x:v>
      </x:c>
      <x:c r="G2184" t="str">
        <x:f>PROPER(TRIM('Raw_Data'!G2184))</x:f>
        <x:v>Digital</x:v>
      </x:c>
      <x:c r="H2184" s="60" t="n">
        <x:f>'Raw_Data'!H2184</x:f>
        <x:v>11410</x:v>
      </x:c>
      <x:c r="I2184" s="60" t="n">
        <x:f>'Raw_Data'!I2184</x:f>
        <x:v>1094.33</x:v>
      </x:c>
      <x:c r="J2184" s="32" t="n">
        <x:f>'Raw_Data'!J2184</x:f>
        <x:v>0.523</x:v>
      </x:c>
      <x:c r="K2184" s="32" t="n">
        <x:f>'Raw_Data'!K2184</x:f>
        <x:v>0.661</x:v>
      </x:c>
      <x:c r="L2184" t="n">
        <x:f>'Raw_Data'!L2184</x:f>
        <x:v>0</x:v>
      </x:c>
      <x:c r="M2184" t="n">
        <x:f>IF('Raw_Data'!M2184="",Assumptions!$B$15,'Raw_Data'!M2184)</x:f>
        <x:v>6</x:v>
      </x:c>
      <x:c r="N2184" s="32" t="n">
        <x:f>'Raw_Data'!N2184</x:f>
        <x:v>0.214</x:v>
      </x:c>
      <x:c r="O2184" t="str">
        <x:f>IF(OR(D2184&lt;620,L2184&gt;=2,J2184&gt;0.9),"High",IF(OR(D2184&lt;700,L2184=1,J2184&gt;0.75),"Medium","Low"))</x:f>
        <x:v>Medium</x:v>
      </x:c>
      <x:c r="P2184" s="30" t="n">
        <x:f>XLOOKUP(F2184,Assumptions!$A$4:$A$6,Assumptions!$B$4:$B$6)</x:f>
        <x:v>95</x:v>
      </x:c>
      <x:c r="Q2184" s="32" t="n">
        <x:f>XLOOKUP(F2184,Assumptions!$A$4:$A$6,Assumptions!$C$4:$C$6)</x:f>
        <x:v>0.219</x:v>
      </x:c>
      <x:c r="R2184" s="32" t="n">
        <x:f>XLOOKUP(F2184,Assumptions!$A$4:$A$6,Assumptions!$D$4:$D$6)</x:f>
        <x:v>0.016</x:v>
      </x:c>
      <x:c r="S2184" s="32" t="n">
        <x:f>XLOOKUP(F2184,Assumptions!$A$4:$A$6,Assumptions!$E$4:$E$6)</x:f>
        <x:v>0.01</x:v>
      </x:c>
      <x:c r="T2184" s="32" t="n">
        <x:f>XLOOKUP(O2184,Assumptions!$H$4:$H$6,Assumptions!$I$4:$I$6)</x:f>
        <x:v>0.012</x:v>
      </x:c>
      <x:c r="U2184" s="30" t="n">
        <x:f>XLOOKUP(F2184,Assumptions!$A$4:$A$6,Assumptions!$F$4:$F$6)</x:f>
        <x:v>90</x:v>
      </x:c>
      <x:c r="V2184" s="60" t="n">
        <x:f>I2184*12</x:f>
        <x:v>13131.96</x:v>
      </x:c>
      <x:c r="W2184" s="60" t="n">
        <x:f>H2184*J2184*(1-K2184)*Q2184</x:f>
        <x:v>443.02797062999997</x:v>
      </x:c>
      <x:c r="X2184" s="60" t="n">
        <x:f>V2184*R2184</x:f>
        <x:v>210.11136</x:v>
      </x:c>
      <x:c r="Y2184" s="60" t="n">
        <x:f>V2184*S2184</x:f>
        <x:v>131.31959999999998</x:v>
      </x:c>
      <x:c r="Z2184" s="60" t="n">
        <x:f>H2184*J2184*T2184</x:f>
        <x:v>71.60916</x:v>
      </x:c>
      <x:c r="AA2184" s="60" t="n">
        <x:f>P2184+W2184+X2184-Y2184-Z2184-U2184</x:f>
        <x:v>455.2105706300001</x:v>
      </x:c>
      <x:c r="AB2184" s="32" t="n">
        <x:f>IFERROR(AA2184/(P2184+W2184+X2184),0)</x:f>
        <x:v>0.6084569437709848</x:v>
      </x:c>
      <x:c r="AC2184" t="n">
        <x:f>IF(O2184="High",0,IF(I2184&gt;=1800,3,IF(I2184&gt;=900,2,1))+IF(K2184&gt;=0.9,2,IF(K2184&gt;=0.75,1,0))+IF(J2184&lt;=0.7,2,IF(J2184&lt;=0.85,1,0))+IF(M2184&gt;=8,1,0))</x:f>
        <x:v>4</x:v>
      </x:c>
      <x:c r="AD2184" t="str">
        <x:f>IF(AND(O2184&lt;&gt;"High",AC2184&gt;=Assumptions!$B$10,AA2184&gt;0),"Priority Growth",IF(AND(O2184="Low",AA2184&gt;0),"Maintain","Watch"))</x:f>
        <x:v>Watch</x:v>
      </x:c>
      <x:c r="AE2184" s="60" t="n">
        <x:f>MAX(AA2184,0)*N2184</x:f>
        <x:v>97.41506211482002</x:v>
      </x:c>
      <x:c r="AF2184" t="str">
        <x:f>IF(AND(AA2184&gt;=Assumptions!$B$11,O2184&lt;&gt;"High",OR(N2184&gt;=Assumptions!$B$12,M2184&lt;=6)),"High","Standard")</x:f>
        <x:v>High</x:v>
      </x:c>
    </x:row>
    <x:row r="2185">
      <x:c r="A2185" t="str">
        <x:f>'Raw_Data'!A2185</x:f>
        <x:v>C02184</x:v>
      </x:c>
      <x:c r="B2185" t="n">
        <x:f>'Raw_Data'!B2185</x:f>
        <x:v>35</x:v>
      </x:c>
      <x:c r="C2185" s="30" t="n">
        <x:f>'Raw_Data'!C2185</x:f>
        <x:v>98937</x:v>
      </x:c>
      <x:c r="D2185" t="n">
        <x:f>'Raw_Data'!D2185</x:f>
        <x:v>695</x:v>
      </x:c>
      <x:c r="E2185" t="n">
        <x:f>'Raw_Data'!E2185</x:f>
        <x:v>43</x:v>
      </x:c>
      <x:c r="F2185" t="str">
        <x:f>PROPER(TRIM('Raw_Data'!F2185))</x:f>
        <x:v>Gold</x:v>
      </x:c>
      <x:c r="G2185" t="str">
        <x:f>PROPER(TRIM('Raw_Data'!G2185))</x:f>
        <x:v>Digital</x:v>
      </x:c>
      <x:c r="H2185" s="60" t="n">
        <x:f>'Raw_Data'!H2185</x:f>
        <x:v>14540</x:v>
      </x:c>
      <x:c r="I2185" s="60" t="n">
        <x:f>'Raw_Data'!I2185</x:f>
        <x:v>1525.31</x:v>
      </x:c>
      <x:c r="J2185" s="32" t="n">
        <x:f>'Raw_Data'!J2185</x:f>
        <x:v>0.353</x:v>
      </x:c>
      <x:c r="K2185" s="32" t="n">
        <x:f>'Raw_Data'!K2185</x:f>
        <x:v>0.87</x:v>
      </x:c>
      <x:c r="L2185" t="n">
        <x:f>'Raw_Data'!L2185</x:f>
        <x:v>0</x:v>
      </x:c>
      <x:c r="M2185" t="n">
        <x:f>IF('Raw_Data'!M2185="",Assumptions!$B$15,'Raw_Data'!M2185)</x:f>
        <x:v>6</x:v>
      </x:c>
      <x:c r="N2185" s="32" t="n">
        <x:f>'Raw_Data'!N2185</x:f>
        <x:v>0.158</x:v>
      </x:c>
      <x:c r="O2185" t="str">
        <x:f>IF(OR(D2185&lt;620,L2185&gt;=2,J2185&gt;0.9),"High",IF(OR(D2185&lt;700,L2185=1,J2185&gt;0.75),"Medium","Low"))</x:f>
        <x:v>Medium</x:v>
      </x:c>
      <x:c r="P2185" s="30" t="n">
        <x:f>XLOOKUP(F2185,Assumptions!$A$4:$A$6,Assumptions!$B$4:$B$6)</x:f>
        <x:v>95</x:v>
      </x:c>
      <x:c r="Q2185" s="32" t="n">
        <x:f>XLOOKUP(F2185,Assumptions!$A$4:$A$6,Assumptions!$C$4:$C$6)</x:f>
        <x:v>0.219</x:v>
      </x:c>
      <x:c r="R2185" s="32" t="n">
        <x:f>XLOOKUP(F2185,Assumptions!$A$4:$A$6,Assumptions!$D$4:$D$6)</x:f>
        <x:v>0.016</x:v>
      </x:c>
      <x:c r="S2185" s="32" t="n">
        <x:f>XLOOKUP(F2185,Assumptions!$A$4:$A$6,Assumptions!$E$4:$E$6)</x:f>
        <x:v>0.01</x:v>
      </x:c>
      <x:c r="T2185" s="32" t="n">
        <x:f>XLOOKUP(O2185,Assumptions!$H$4:$H$6,Assumptions!$I$4:$I$6)</x:f>
        <x:v>0.012</x:v>
      </x:c>
      <x:c r="U2185" s="30" t="n">
        <x:f>XLOOKUP(F2185,Assumptions!$A$4:$A$6,Assumptions!$F$4:$F$6)</x:f>
        <x:v>90</x:v>
      </x:c>
      <x:c r="V2185" s="60" t="n">
        <x:f>I2185*12</x:f>
        <x:v>18303.72</x:v>
      </x:c>
      <x:c r="W2185" s="60" t="n">
        <x:f>H2185*J2185*(1-K2185)*Q2185</x:f>
        <x:v>146.1256914</x:v>
      </x:c>
      <x:c r="X2185" s="60" t="n">
        <x:f>V2185*R2185</x:f>
        <x:v>292.85952000000003</x:v>
      </x:c>
      <x:c r="Y2185" s="60" t="n">
        <x:f>V2185*S2185</x:f>
        <x:v>183.0372</x:v>
      </x:c>
      <x:c r="Z2185" s="60" t="n">
        <x:f>H2185*J2185*T2185</x:f>
        <x:v>61.59144</x:v>
      </x:c>
      <x:c r="AA2185" s="60" t="n">
        <x:f>P2185+W2185+X2185-Y2185-Z2185-U2185</x:f>
        <x:v>199.35657140000006</x:v>
      </x:c>
      <x:c r="AB2185" s="32" t="n">
        <x:f>IFERROR(AA2185/(P2185+W2185+X2185),0)</x:f>
        <x:v>0.37333725193873424</x:v>
      </x:c>
      <x:c r="AC2185" t="n">
        <x:f>IF(O2185="High",0,IF(I2185&gt;=1800,3,IF(I2185&gt;=900,2,1))+IF(K2185&gt;=0.9,2,IF(K2185&gt;=0.75,1,0))+IF(J2185&lt;=0.7,2,IF(J2185&lt;=0.85,1,0))+IF(M2185&gt;=8,1,0))</x:f>
        <x:v>5</x:v>
      </x:c>
      <x:c r="AD2185" t="str">
        <x:f>IF(AND(O2185&lt;&gt;"High",AC2185&gt;=Assumptions!$B$10,AA2185&gt;0),"Priority Growth",IF(AND(O2185="Low",AA2185&gt;0),"Maintain","Watch"))</x:f>
        <x:v>Watch</x:v>
      </x:c>
      <x:c r="AE2185" s="60" t="n">
        <x:f>MAX(AA2185,0)*N2185</x:f>
        <x:v>31.49833828120001</x:v>
      </x:c>
      <x:c r="AF2185" t="str">
        <x:f>IF(AND(AA2185&gt;=Assumptions!$B$11,O2185&lt;&gt;"High",OR(N2185&gt;=Assumptions!$B$12,M2185&lt;=6)),"High","Standard")</x:f>
        <x:v>Standard</x:v>
      </x:c>
    </x:row>
    <x:row r="2186">
      <x:c r="A2186" t="str">
        <x:f>'Raw_Data'!A2186</x:f>
        <x:v>C02185</x:v>
      </x:c>
      <x:c r="B2186" t="n">
        <x:f>'Raw_Data'!B2186</x:f>
        <x:v>47</x:v>
      </x:c>
      <x:c r="C2186" s="30" t="n">
        <x:f>'Raw_Data'!C2186</x:f>
        <x:v>75132</x:v>
      </x:c>
      <x:c r="D2186" t="n">
        <x:f>'Raw_Data'!D2186</x:f>
        <x:v>703</x:v>
      </x:c>
      <x:c r="E2186" t="n">
        <x:f>'Raw_Data'!E2186</x:f>
        <x:v>34</x:v>
      </x:c>
      <x:c r="F2186" t="str">
        <x:f>PROPER(TRIM('Raw_Data'!F2186))</x:f>
        <x:v>Gold</x:v>
      </x:c>
      <x:c r="G2186" t="str">
        <x:f>PROPER(TRIM('Raw_Data'!G2186))</x:f>
        <x:v>Direct Mail</x:v>
      </x:c>
      <x:c r="H2186" s="60" t="n">
        <x:f>'Raw_Data'!H2186</x:f>
        <x:v>10148</x:v>
      </x:c>
      <x:c r="I2186" s="60" t="n">
        <x:f>'Raw_Data'!I2186</x:f>
        <x:v>1449.97</x:v>
      </x:c>
      <x:c r="J2186" s="32" t="n">
        <x:f>'Raw_Data'!J2186</x:f>
        <x:v>0.45</x:v>
      </x:c>
      <x:c r="K2186" s="32" t="n">
        <x:f>'Raw_Data'!K2186</x:f>
        <x:v>0.775</x:v>
      </x:c>
      <x:c r="L2186" t="n">
        <x:f>'Raw_Data'!L2186</x:f>
        <x:v>0</x:v>
      </x:c>
      <x:c r="M2186" t="n">
        <x:f>IF('Raw_Data'!M2186="",Assumptions!$B$15,'Raw_Data'!M2186)</x:f>
        <x:v>8</x:v>
      </x:c>
      <x:c r="N2186" s="32" t="n">
        <x:f>'Raw_Data'!N2186</x:f>
        <x:v>0.076</x:v>
      </x:c>
      <x:c r="O2186" t="str">
        <x:f>IF(OR(D2186&lt;620,L2186&gt;=2,J2186&gt;0.9),"High",IF(OR(D2186&lt;700,L2186=1,J2186&gt;0.75),"Medium","Low"))</x:f>
        <x:v>Low</x:v>
      </x:c>
      <x:c r="P2186" s="30" t="n">
        <x:f>XLOOKUP(F2186,Assumptions!$A$4:$A$6,Assumptions!$B$4:$B$6)</x:f>
        <x:v>95</x:v>
      </x:c>
      <x:c r="Q2186" s="32" t="n">
        <x:f>XLOOKUP(F2186,Assumptions!$A$4:$A$6,Assumptions!$C$4:$C$6)</x:f>
        <x:v>0.219</x:v>
      </x:c>
      <x:c r="R2186" s="32" t="n">
        <x:f>XLOOKUP(F2186,Assumptions!$A$4:$A$6,Assumptions!$D$4:$D$6)</x:f>
        <x:v>0.016</x:v>
      </x:c>
      <x:c r="S2186" s="32" t="n">
        <x:f>XLOOKUP(F2186,Assumptions!$A$4:$A$6,Assumptions!$E$4:$E$6)</x:f>
        <x:v>0.01</x:v>
      </x:c>
      <x:c r="T2186" s="32" t="n">
        <x:f>XLOOKUP(O2186,Assumptions!$H$4:$H$6,Assumptions!$I$4:$I$6)</x:f>
        <x:v>0.0035</x:v>
      </x:c>
      <x:c r="U2186" s="30" t="n">
        <x:f>XLOOKUP(F2186,Assumptions!$A$4:$A$6,Assumptions!$F$4:$F$6)</x:f>
        <x:v>90</x:v>
      </x:c>
      <x:c r="V2186" s="60" t="n">
        <x:f>I2186*12</x:f>
        <x:v>17399.64</x:v>
      </x:c>
      <x:c r="W2186" s="60" t="n">
        <x:f>H2186*J2186*(1-K2186)*Q2186</x:f>
        <x:v>225.01921499999997</x:v>
      </x:c>
      <x:c r="X2186" s="60" t="n">
        <x:f>V2186*R2186</x:f>
        <x:v>278.39424</x:v>
      </x:c>
      <x:c r="Y2186" s="60" t="n">
        <x:f>V2186*S2186</x:f>
        <x:v>173.9964</x:v>
      </x:c>
      <x:c r="Z2186" s="60" t="n">
        <x:f>H2186*J2186*T2186</x:f>
        <x:v>15.983100000000002</x:v>
      </x:c>
      <x:c r="AA2186" s="60" t="n">
        <x:f>P2186+W2186+X2186-Y2186-Z2186-U2186</x:f>
        <x:v>318.433955</x:v>
      </x:c>
      <x:c r="AB2186" s="32" t="n">
        <x:f>IFERROR(AA2186/(P2186+W2186+X2186),0)</x:f>
        <x:v>0.532130339549267</x:v>
      </x:c>
      <x:c r="AC2186" t="n">
        <x:f>IF(O2186="High",0,IF(I2186&gt;=1800,3,IF(I2186&gt;=900,2,1))+IF(K2186&gt;=0.9,2,IF(K2186&gt;=0.75,1,0))+IF(J2186&lt;=0.7,2,IF(J2186&lt;=0.85,1,0))+IF(M2186&gt;=8,1,0))</x:f>
        <x:v>6</x:v>
      </x:c>
      <x:c r="AD2186" t="str">
        <x:f>IF(AND(O2186&lt;&gt;"High",AC2186&gt;=Assumptions!$B$10,AA2186&gt;0),"Priority Growth",IF(AND(O2186="Low",AA2186&gt;0),"Maintain","Watch"))</x:f>
        <x:v>Priority Growth</x:v>
      </x:c>
      <x:c r="AE2186" s="60" t="n">
        <x:f>MAX(AA2186,0)*N2186</x:f>
        <x:v>24.200980580000003</x:v>
      </x:c>
      <x:c r="AF2186" t="str">
        <x:f>IF(AND(AA2186&gt;=Assumptions!$B$11,O2186&lt;&gt;"High",OR(N2186&gt;=Assumptions!$B$12,M2186&lt;=6)),"High","Standard")</x:f>
        <x:v>Standard</x:v>
      </x:c>
    </x:row>
    <x:row r="2187">
      <x:c r="A2187" t="str">
        <x:f>'Raw_Data'!A2187</x:f>
        <x:v>C02186</x:v>
      </x:c>
      <x:c r="B2187" t="n">
        <x:f>'Raw_Data'!B2187</x:f>
        <x:v>21</x:v>
      </x:c>
      <x:c r="C2187" s="30" t="n">
        <x:f>'Raw_Data'!C2187</x:f>
        <x:v>82264</x:v>
      </x:c>
      <x:c r="D2187" t="n">
        <x:f>'Raw_Data'!D2187</x:f>
        <x:v>650</x:v>
      </x:c>
      <x:c r="E2187" t="n">
        <x:f>'Raw_Data'!E2187</x:f>
        <x:v>10</x:v>
      </x:c>
      <x:c r="F2187" t="str">
        <x:f>PROPER(TRIM('Raw_Data'!F2187))</x:f>
        <x:v>Gold</x:v>
      </x:c>
      <x:c r="G2187" t="str">
        <x:f>PROPER(TRIM('Raw_Data'!G2187))</x:f>
        <x:v>Digital</x:v>
      </x:c>
      <x:c r="H2187" s="60" t="n">
        <x:f>'Raw_Data'!H2187</x:f>
        <x:v>11246</x:v>
      </x:c>
      <x:c r="I2187" s="60" t="n">
        <x:f>'Raw_Data'!I2187</x:f>
        <x:v>1192.56</x:v>
      </x:c>
      <x:c r="J2187" s="32" t="n">
        <x:f>'Raw_Data'!J2187</x:f>
        <x:v>0.345</x:v>
      </x:c>
      <x:c r="K2187" s="32" t="n">
        <x:f>'Raw_Data'!K2187</x:f>
        <x:v>0.56</x:v>
      </x:c>
      <x:c r="L2187" t="n">
        <x:f>'Raw_Data'!L2187</x:f>
        <x:v>1</x:v>
      </x:c>
      <x:c r="M2187" t="n">
        <x:f>IF('Raw_Data'!M2187="",Assumptions!$B$15,'Raw_Data'!M2187)</x:f>
        <x:v>6</x:v>
      </x:c>
      <x:c r="N2187" s="32" t="n">
        <x:f>'Raw_Data'!N2187</x:f>
        <x:v>0.154</x:v>
      </x:c>
      <x:c r="O2187" t="str">
        <x:f>IF(OR(D2187&lt;620,L2187&gt;=2,J2187&gt;0.9),"High",IF(OR(D2187&lt;700,L2187=1,J2187&gt;0.75),"Medium","Low"))</x:f>
        <x:v>Medium</x:v>
      </x:c>
      <x:c r="P2187" s="30" t="n">
        <x:f>XLOOKUP(F2187,Assumptions!$A$4:$A$6,Assumptions!$B$4:$B$6)</x:f>
        <x:v>95</x:v>
      </x:c>
      <x:c r="Q2187" s="32" t="n">
        <x:f>XLOOKUP(F2187,Assumptions!$A$4:$A$6,Assumptions!$C$4:$C$6)</x:f>
        <x:v>0.219</x:v>
      </x:c>
      <x:c r="R2187" s="32" t="n">
        <x:f>XLOOKUP(F2187,Assumptions!$A$4:$A$6,Assumptions!$D$4:$D$6)</x:f>
        <x:v>0.016</x:v>
      </x:c>
      <x:c r="S2187" s="32" t="n">
        <x:f>XLOOKUP(F2187,Assumptions!$A$4:$A$6,Assumptions!$E$4:$E$6)</x:f>
        <x:v>0.01</x:v>
      </x:c>
      <x:c r="T2187" s="32" t="n">
        <x:f>XLOOKUP(O2187,Assumptions!$H$4:$H$6,Assumptions!$I$4:$I$6)</x:f>
        <x:v>0.012</x:v>
      </x:c>
      <x:c r="U2187" s="30" t="n">
        <x:f>XLOOKUP(F2187,Assumptions!$A$4:$A$6,Assumptions!$F$4:$F$6)</x:f>
        <x:v>90</x:v>
      </x:c>
      <x:c r="V2187" s="60" t="n">
        <x:f>I2187*12</x:f>
        <x:v>14310.72</x:v>
      </x:c>
      <x:c r="W2187" s="60" t="n">
        <x:f>H2187*J2187*(1-K2187)*Q2187</x:f>
        <x:v>373.86427319999996</x:v>
      </x:c>
      <x:c r="X2187" s="60" t="n">
        <x:f>V2187*R2187</x:f>
        <x:v>228.97152</x:v>
      </x:c>
      <x:c r="Y2187" s="60" t="n">
        <x:f>V2187*S2187</x:f>
        <x:v>143.1072</x:v>
      </x:c>
      <x:c r="Z2187" s="60" t="n">
        <x:f>H2187*J2187*T2187</x:f>
        <x:v>46.55844</x:v>
      </x:c>
      <x:c r="AA2187" s="60" t="n">
        <x:f>P2187+W2187+X2187-Y2187-Z2187-U2187</x:f>
        <x:v>418.17015319999985</x:v>
      </x:c>
      <x:c r="AB2187" s="32" t="n">
        <x:f>IFERROR(AA2187/(P2187+W2187+X2187),0)</x:f>
        <x:v>0.5992386135460842</x:v>
      </x:c>
      <x:c r="AC2187" t="n">
        <x:f>IF(O2187="High",0,IF(I2187&gt;=1800,3,IF(I2187&gt;=900,2,1))+IF(K2187&gt;=0.9,2,IF(K2187&gt;=0.75,1,0))+IF(J2187&lt;=0.7,2,IF(J2187&lt;=0.85,1,0))+IF(M2187&gt;=8,1,0))</x:f>
        <x:v>4</x:v>
      </x:c>
      <x:c r="AD2187" t="str">
        <x:f>IF(AND(O2187&lt;&gt;"High",AC2187&gt;=Assumptions!$B$10,AA2187&gt;0),"Priority Growth",IF(AND(O2187="Low",AA2187&gt;0),"Maintain","Watch"))</x:f>
        <x:v>Watch</x:v>
      </x:c>
      <x:c r="AE2187" s="60" t="n">
        <x:f>MAX(AA2187,0)*N2187</x:f>
        <x:v>64.39820359279997</x:v>
      </x:c>
      <x:c r="AF2187" t="str">
        <x:f>IF(AND(AA2187&gt;=Assumptions!$B$11,O2187&lt;&gt;"High",OR(N2187&gt;=Assumptions!$B$12,M2187&lt;=6)),"High","Standard")</x:f>
        <x:v>High</x:v>
      </x:c>
    </x:row>
    <x:row r="2188">
      <x:c r="A2188" t="str">
        <x:f>'Raw_Data'!A2188</x:f>
        <x:v>C02187</x:v>
      </x:c>
      <x:c r="B2188" t="n">
        <x:f>'Raw_Data'!B2188</x:f>
        <x:v>28</x:v>
      </x:c>
      <x:c r="C2188" s="30" t="n">
        <x:f>'Raw_Data'!C2188</x:f>
        <x:v>52748</x:v>
      </x:c>
      <x:c r="D2188" t="n">
        <x:f>'Raw_Data'!D2188</x:f>
        <x:v>630</x:v>
      </x:c>
      <x:c r="E2188" t="n">
        <x:f>'Raw_Data'!E2188</x:f>
        <x:v>57</x:v>
      </x:c>
      <x:c r="F2188" t="str">
        <x:f>PROPER(TRIM('Raw_Data'!F2188))</x:f>
        <x:v>Classic</x:v>
      </x:c>
      <x:c r="G2188" t="str">
        <x:f>PROPER(TRIM('Raw_Data'!G2188))</x:f>
        <x:v>Digital</x:v>
      </x:c>
      <x:c r="H2188" s="60" t="n">
        <x:f>'Raw_Data'!H2188</x:f>
        <x:v>1000</x:v>
      </x:c>
      <x:c r="I2188" s="60" t="n">
        <x:f>'Raw_Data'!I2188</x:f>
        <x:v>351.79</x:v>
      </x:c>
      <x:c r="J2188" s="32" t="n">
        <x:f>'Raw_Data'!J2188</x:f>
        <x:v>0.33</x:v>
      </x:c>
      <x:c r="K2188" s="32" t="n">
        <x:f>'Raw_Data'!K2188</x:f>
        <x:v>0.779</x:v>
      </x:c>
      <x:c r="L2188" t="n">
        <x:f>'Raw_Data'!L2188</x:f>
        <x:v>1</x:v>
      </x:c>
      <x:c r="M2188" t="n">
        <x:f>IF('Raw_Data'!M2188="",Assumptions!$B$15,'Raw_Data'!M2188)</x:f>
        <x:v>8</x:v>
      </x:c>
      <x:c r="N2188" s="32" t="n">
        <x:f>'Raw_Data'!N2188</x:f>
        <x:v>0.023</x:v>
      </x:c>
      <x:c r="O2188" t="str">
        <x:f>IF(OR(D2188&lt;620,L2188&gt;=2,J2188&gt;0.9),"High",IF(OR(D2188&lt;700,L2188=1,J2188&gt;0.75),"Medium","Low"))</x:f>
        <x:v>Medium</x:v>
      </x:c>
      <x:c r="P2188" s="30" t="n">
        <x:f>XLOOKUP(F2188,Assumptions!$A$4:$A$6,Assumptions!$B$4:$B$6)</x:f>
        <x:v>0</x:v>
      </x:c>
      <x:c r="Q2188" s="32" t="n">
        <x:f>XLOOKUP(F2188,Assumptions!$A$4:$A$6,Assumptions!$C$4:$C$6)</x:f>
        <x:v>0.229</x:v>
      </x:c>
      <x:c r="R2188" s="32" t="n">
        <x:f>XLOOKUP(F2188,Assumptions!$A$4:$A$6,Assumptions!$D$4:$D$6)</x:f>
        <x:v>0.015</x:v>
      </x:c>
      <x:c r="S2188" s="32" t="n">
        <x:f>XLOOKUP(F2188,Assumptions!$A$4:$A$6,Assumptions!$E$4:$E$6)</x:f>
        <x:v>0.0075</x:v>
      </x:c>
      <x:c r="T2188" s="32" t="n">
        <x:f>XLOOKUP(O2188,Assumptions!$H$4:$H$6,Assumptions!$I$4:$I$6)</x:f>
        <x:v>0.012</x:v>
      </x:c>
      <x:c r="U2188" s="30" t="n">
        <x:f>XLOOKUP(F2188,Assumptions!$A$4:$A$6,Assumptions!$F$4:$F$6)</x:f>
        <x:v>60</x:v>
      </x:c>
      <x:c r="V2188" s="60" t="n">
        <x:f>I2188*12</x:f>
        <x:v>4221.4800000000005</x:v>
      </x:c>
      <x:c r="W2188" s="60" t="n">
        <x:f>H2188*J2188*(1-K2188)*Q2188</x:f>
        <x:v>16.700969999999998</x:v>
      </x:c>
      <x:c r="X2188" s="60" t="n">
        <x:f>V2188*R2188</x:f>
        <x:v>63.3222</x:v>
      </x:c>
      <x:c r="Y2188" s="60" t="n">
        <x:f>V2188*S2188</x:f>
        <x:v>31.6611</x:v>
      </x:c>
      <x:c r="Z2188" s="60" t="n">
        <x:f>H2188*J2188*T2188</x:f>
        <x:v>3.96</x:v>
      </x:c>
      <x:c r="AA2188" s="60" t="n">
        <x:f>P2188+W2188+X2188-Y2188-Z2188-U2188</x:f>
        <x:v>-15.597930000000012</x:v>
      </x:c>
      <x:c r="AB2188" s="32" t="n">
        <x:f>IFERROR(AA2188/(P2188+W2188+X2188),0)</x:f>
        <x:v>-0.19491767196925608</x:v>
      </x:c>
      <x:c r="AC2188" t="n">
        <x:f>IF(O2188="High",0,IF(I2188&gt;=1800,3,IF(I2188&gt;=900,2,1))+IF(K2188&gt;=0.9,2,IF(K2188&gt;=0.75,1,0))+IF(J2188&lt;=0.7,2,IF(J2188&lt;=0.85,1,0))+IF(M2188&gt;=8,1,0))</x:f>
        <x:v>5</x:v>
      </x:c>
      <x:c r="AD2188" t="str">
        <x:f>IF(AND(O2188&lt;&gt;"High",AC2188&gt;=Assumptions!$B$10,AA2188&gt;0),"Priority Growth",IF(AND(O2188="Low",AA2188&gt;0),"Maintain","Watch"))</x:f>
        <x:v>Watch</x:v>
      </x:c>
      <x:c r="AE2188" s="60" t="n">
        <x:f>MAX(AA2188,0)*N2188</x:f>
        <x:v>0</x:v>
      </x:c>
      <x:c r="AF2188" t="str">
        <x:f>IF(AND(AA2188&gt;=Assumptions!$B$11,O2188&lt;&gt;"High",OR(N2188&gt;=Assumptions!$B$12,M2188&lt;=6)),"High","Standard")</x:f>
        <x:v>Standard</x:v>
      </x:c>
    </x:row>
    <x:row r="2189">
      <x:c r="A2189" t="str">
        <x:f>'Raw_Data'!A2189</x:f>
        <x:v>C02188</x:v>
      </x:c>
      <x:c r="B2189" t="n">
        <x:f>'Raw_Data'!B2189</x:f>
        <x:v>43</x:v>
      </x:c>
      <x:c r="C2189" s="30" t="n">
        <x:f>'Raw_Data'!C2189</x:f>
        <x:v>34789</x:v>
      </x:c>
      <x:c r="D2189" t="n">
        <x:f>'Raw_Data'!D2189</x:f>
        <x:v>680</x:v>
      </x:c>
      <x:c r="E2189" t="n">
        <x:f>'Raw_Data'!E2189</x:f>
        <x:v>35</x:v>
      </x:c>
      <x:c r="F2189" t="str">
        <x:f>PROPER(TRIM('Raw_Data'!F2189))</x:f>
        <x:v>Classic</x:v>
      </x:c>
      <x:c r="G2189" t="str">
        <x:f>PROPER(TRIM('Raw_Data'!G2189))</x:f>
        <x:v>Direct Mail</x:v>
      </x:c>
      <x:c r="H2189" s="60" t="n">
        <x:f>'Raw_Data'!H2189</x:f>
        <x:v>5012</x:v>
      </x:c>
      <x:c r="I2189" s="60" t="n">
        <x:f>'Raw_Data'!I2189</x:f>
        <x:v>704.63</x:v>
      </x:c>
      <x:c r="J2189" s="32" t="n">
        <x:f>'Raw_Data'!J2189</x:f>
        <x:v>0.573</x:v>
      </x:c>
      <x:c r="K2189" s="32" t="n">
        <x:f>'Raw_Data'!K2189</x:f>
        <x:v>0.829</x:v>
      </x:c>
      <x:c r="L2189" t="n">
        <x:f>'Raw_Data'!L2189</x:f>
        <x:v>0</x:v>
      </x:c>
      <x:c r="M2189" t="n">
        <x:f>IF('Raw_Data'!M2189="",Assumptions!$B$15,'Raw_Data'!M2189)</x:f>
        <x:v>6</x:v>
      </x:c>
      <x:c r="N2189" s="32" t="n">
        <x:f>'Raw_Data'!N2189</x:f>
        <x:v>0.158</x:v>
      </x:c>
      <x:c r="O2189" t="str">
        <x:f>IF(OR(D2189&lt;620,L2189&gt;=2,J2189&gt;0.9),"High",IF(OR(D2189&lt;700,L2189=1,J2189&gt;0.75),"Medium","Low"))</x:f>
        <x:v>Medium</x:v>
      </x:c>
      <x:c r="P2189" s="30" t="n">
        <x:f>XLOOKUP(F2189,Assumptions!$A$4:$A$6,Assumptions!$B$4:$B$6)</x:f>
        <x:v>0</x:v>
      </x:c>
      <x:c r="Q2189" s="32" t="n">
        <x:f>XLOOKUP(F2189,Assumptions!$A$4:$A$6,Assumptions!$C$4:$C$6)</x:f>
        <x:v>0.229</x:v>
      </x:c>
      <x:c r="R2189" s="32" t="n">
        <x:f>XLOOKUP(F2189,Assumptions!$A$4:$A$6,Assumptions!$D$4:$D$6)</x:f>
        <x:v>0.015</x:v>
      </x:c>
      <x:c r="S2189" s="32" t="n">
        <x:f>XLOOKUP(F2189,Assumptions!$A$4:$A$6,Assumptions!$E$4:$E$6)</x:f>
        <x:v>0.0075</x:v>
      </x:c>
      <x:c r="T2189" s="32" t="n">
        <x:f>XLOOKUP(O2189,Assumptions!$H$4:$H$6,Assumptions!$I$4:$I$6)</x:f>
        <x:v>0.012</x:v>
      </x:c>
      <x:c r="U2189" s="30" t="n">
        <x:f>XLOOKUP(F2189,Assumptions!$A$4:$A$6,Assumptions!$F$4:$F$6)</x:f>
        <x:v>60</x:v>
      </x:c>
      <x:c r="V2189" s="60" t="n">
        <x:f>I2189*12</x:f>
        <x:v>8455.56</x:v>
      </x:c>
      <x:c r="W2189" s="60" t="n">
        <x:f>H2189*J2189*(1-K2189)*Q2189</x:f>
        <x:v>112.45979228400002</x:v>
      </x:c>
      <x:c r="X2189" s="60" t="n">
        <x:f>V2189*R2189</x:f>
        <x:v>126.83339999999998</x:v>
      </x:c>
      <x:c r="Y2189" s="60" t="n">
        <x:f>V2189*S2189</x:f>
        <x:v>63.41669999999999</x:v>
      </x:c>
      <x:c r="Z2189" s="60" t="n">
        <x:f>H2189*J2189*T2189</x:f>
        <x:v>34.462512</x:v>
      </x:c>
      <x:c r="AA2189" s="60" t="n">
        <x:f>P2189+W2189+X2189-Y2189-Z2189-U2189</x:f>
        <x:v>81.41398028399999</x:v>
      </x:c>
      <x:c r="AB2189" s="32" t="n">
        <x:f>IFERROR(AA2189/(P2189+W2189+X2189),0)</x:f>
        <x:v>0.3402268969999596</x:v>
      </x:c>
      <x:c r="AC2189" t="n">
        <x:f>IF(O2189="High",0,IF(I2189&gt;=1800,3,IF(I2189&gt;=900,2,1))+IF(K2189&gt;=0.9,2,IF(K2189&gt;=0.75,1,0))+IF(J2189&lt;=0.7,2,IF(J2189&lt;=0.85,1,0))+IF(M2189&gt;=8,1,0))</x:f>
        <x:v>4</x:v>
      </x:c>
      <x:c r="AD2189" t="str">
        <x:f>IF(AND(O2189&lt;&gt;"High",AC2189&gt;=Assumptions!$B$10,AA2189&gt;0),"Priority Growth",IF(AND(O2189="Low",AA2189&gt;0),"Maintain","Watch"))</x:f>
        <x:v>Watch</x:v>
      </x:c>
      <x:c r="AE2189" s="60" t="n">
        <x:f>MAX(AA2189,0)*N2189</x:f>
        <x:v>12.863408884872</x:v>
      </x:c>
      <x:c r="AF2189" t="str">
        <x:f>IF(AND(AA2189&gt;=Assumptions!$B$11,O2189&lt;&gt;"High",OR(N2189&gt;=Assumptions!$B$12,M2189&lt;=6)),"High","Standard")</x:f>
        <x:v>Standard</x:v>
      </x:c>
    </x:row>
    <x:row r="2190">
      <x:c r="A2190" t="str">
        <x:f>'Raw_Data'!A2190</x:f>
        <x:v>C02189</x:v>
      </x:c>
      <x:c r="B2190" t="n">
        <x:f>'Raw_Data'!B2190</x:f>
        <x:v>68</x:v>
      </x:c>
      <x:c r="C2190" s="30" t="n">
        <x:f>'Raw_Data'!C2190</x:f>
        <x:v>84131</x:v>
      </x:c>
      <x:c r="D2190" t="n">
        <x:f>'Raw_Data'!D2190</x:f>
        <x:v>649</x:v>
      </x:c>
      <x:c r="E2190" t="n">
        <x:f>'Raw_Data'!E2190</x:f>
        <x:v>8</x:v>
      </x:c>
      <x:c r="F2190" t="str">
        <x:f>PROPER(TRIM('Raw_Data'!F2190))</x:f>
        <x:v>Gold</x:v>
      </x:c>
      <x:c r="G2190" t="str">
        <x:f>PROPER(TRIM('Raw_Data'!G2190))</x:f>
        <x:v>Direct Mail</x:v>
      </x:c>
      <x:c r="H2190" s="60" t="n">
        <x:f>'Raw_Data'!H2190</x:f>
        <x:v>9972</x:v>
      </x:c>
      <x:c r="I2190" s="60" t="n">
        <x:f>'Raw_Data'!I2190</x:f>
        <x:v>1131.38</x:v>
      </x:c>
      <x:c r="J2190" s="32" t="n">
        <x:f>'Raw_Data'!J2190</x:f>
        <x:v>0.476</x:v>
      </x:c>
      <x:c r="K2190" s="32" t="n">
        <x:f>'Raw_Data'!K2190</x:f>
        <x:v>0.698</x:v>
      </x:c>
      <x:c r="L2190" t="n">
        <x:f>'Raw_Data'!L2190</x:f>
        <x:v>1</x:v>
      </x:c>
      <x:c r="M2190" t="n">
        <x:f>IF('Raw_Data'!M2190="",Assumptions!$B$15,'Raw_Data'!M2190)</x:f>
        <x:v>6</x:v>
      </x:c>
      <x:c r="N2190" s="32" t="n">
        <x:f>'Raw_Data'!N2190</x:f>
        <x:v>0.166</x:v>
      </x:c>
      <x:c r="O2190" t="str">
        <x:f>IF(OR(D2190&lt;620,L2190&gt;=2,J2190&gt;0.9),"High",IF(OR(D2190&lt;700,L2190=1,J2190&gt;0.75),"Medium","Low"))</x:f>
        <x:v>Medium</x:v>
      </x:c>
      <x:c r="P2190" s="30" t="n">
        <x:f>XLOOKUP(F2190,Assumptions!$A$4:$A$6,Assumptions!$B$4:$B$6)</x:f>
        <x:v>95</x:v>
      </x:c>
      <x:c r="Q2190" s="32" t="n">
        <x:f>XLOOKUP(F2190,Assumptions!$A$4:$A$6,Assumptions!$C$4:$C$6)</x:f>
        <x:v>0.219</x:v>
      </x:c>
      <x:c r="R2190" s="32" t="n">
        <x:f>XLOOKUP(F2190,Assumptions!$A$4:$A$6,Assumptions!$D$4:$D$6)</x:f>
        <x:v>0.016</x:v>
      </x:c>
      <x:c r="S2190" s="32" t="n">
        <x:f>XLOOKUP(F2190,Assumptions!$A$4:$A$6,Assumptions!$E$4:$E$6)</x:f>
        <x:v>0.01</x:v>
      </x:c>
      <x:c r="T2190" s="32" t="n">
        <x:f>XLOOKUP(O2190,Assumptions!$H$4:$H$6,Assumptions!$I$4:$I$6)</x:f>
        <x:v>0.012</x:v>
      </x:c>
      <x:c r="U2190" s="30" t="n">
        <x:f>XLOOKUP(F2190,Assumptions!$A$4:$A$6,Assumptions!$F$4:$F$6)</x:f>
        <x:v>90</x:v>
      </x:c>
      <x:c r="V2190" s="60" t="n">
        <x:f>I2190*12</x:f>
        <x:v>13576.560000000001</x:v>
      </x:c>
      <x:c r="W2190" s="60" t="n">
        <x:f>H2190*J2190*(1-K2190)*Q2190</x:f>
        <x:v>313.935392736</x:v>
      </x:c>
      <x:c r="X2190" s="60" t="n">
        <x:f>V2190*R2190</x:f>
        <x:v>217.22496000000004</x:v>
      </x:c>
      <x:c r="Y2190" s="60" t="n">
        <x:f>V2190*S2190</x:f>
        <x:v>135.7656</x:v>
      </x:c>
      <x:c r="Z2190" s="60" t="n">
        <x:f>H2190*J2190*T2190</x:f>
        <x:v>56.960063999999996</x:v>
      </x:c>
      <x:c r="AA2190" s="60" t="n">
        <x:f>P2190+W2190+X2190-Y2190-Z2190-U2190</x:f>
        <x:v>343.43468873600006</x:v>
      </x:c>
      <x:c r="AB2190" s="32" t="n">
        <x:f>IFERROR(AA2190/(P2190+W2190+X2190),0)</x:f>
        <x:v>0.5484772187114153</x:v>
      </x:c>
      <x:c r="AC2190" t="n">
        <x:f>IF(O2190="High",0,IF(I2190&gt;=1800,3,IF(I2190&gt;=900,2,1))+IF(K2190&gt;=0.9,2,IF(K2190&gt;=0.75,1,0))+IF(J2190&lt;=0.7,2,IF(J2190&lt;=0.85,1,0))+IF(M2190&gt;=8,1,0))</x:f>
        <x:v>4</x:v>
      </x:c>
      <x:c r="AD2190" t="str">
        <x:f>IF(AND(O2190&lt;&gt;"High",AC2190&gt;=Assumptions!$B$10,AA2190&gt;0),"Priority Growth",IF(AND(O2190="Low",AA2190&gt;0),"Maintain","Watch"))</x:f>
        <x:v>Watch</x:v>
      </x:c>
      <x:c r="AE2190" s="60" t="n">
        <x:f>MAX(AA2190,0)*N2190</x:f>
        <x:v>57.01015833017601</x:v>
      </x:c>
      <x:c r="AF2190" t="str">
        <x:f>IF(AND(AA2190&gt;=Assumptions!$B$11,O2190&lt;&gt;"High",OR(N2190&gt;=Assumptions!$B$12,M2190&lt;=6)),"High","Standard")</x:f>
        <x:v>High</x:v>
      </x:c>
    </x:row>
    <x:row r="2191">
      <x:c r="A2191" t="str">
        <x:f>'Raw_Data'!A2191</x:f>
        <x:v>C02190</x:v>
      </x:c>
      <x:c r="B2191" t="n">
        <x:f>'Raw_Data'!B2191</x:f>
        <x:v>44</x:v>
      </x:c>
      <x:c r="C2191" s="30" t="n">
        <x:f>'Raw_Data'!C2191</x:f>
        <x:v>99327</x:v>
      </x:c>
      <x:c r="D2191" t="n">
        <x:f>'Raw_Data'!D2191</x:f>
        <x:v>727</x:v>
      </x:c>
      <x:c r="E2191" t="n">
        <x:f>'Raw_Data'!E2191</x:f>
        <x:v>33</x:v>
      </x:c>
      <x:c r="F2191" t="str">
        <x:f>PROPER(TRIM('Raw_Data'!F2191))</x:f>
        <x:v>Classic</x:v>
      </x:c>
      <x:c r="G2191" t="str">
        <x:f>PROPER(TRIM('Raw_Data'!G2191))</x:f>
        <x:v>Direct Mail</x:v>
      </x:c>
      <x:c r="H2191" s="60" t="n">
        <x:f>'Raw_Data'!H2191</x:f>
        <x:v>9011</x:v>
      </x:c>
      <x:c r="I2191" s="60" t="n">
        <x:f>'Raw_Data'!I2191</x:f>
        <x:v>1455.97</x:v>
      </x:c>
      <x:c r="J2191" s="32" t="n">
        <x:f>'Raw_Data'!J2191</x:f>
        <x:v>0.269</x:v>
      </x:c>
      <x:c r="K2191" s="32" t="n">
        <x:f>'Raw_Data'!K2191</x:f>
        <x:v>0.88</x:v>
      </x:c>
      <x:c r="L2191" t="n">
        <x:f>'Raw_Data'!L2191</x:f>
        <x:v>0</x:v>
      </x:c>
      <x:c r="M2191" t="n">
        <x:f>IF('Raw_Data'!M2191="",Assumptions!$B$15,'Raw_Data'!M2191)</x:f>
        <x:v>4</x:v>
      </x:c>
      <x:c r="N2191" s="32" t="n">
        <x:f>'Raw_Data'!N2191</x:f>
        <x:v>0.29</x:v>
      </x:c>
      <x:c r="O2191" t="str">
        <x:f>IF(OR(D2191&lt;620,L2191&gt;=2,J2191&gt;0.9),"High",IF(OR(D2191&lt;700,L2191=1,J2191&gt;0.75),"Medium","Low"))</x:f>
        <x:v>Low</x:v>
      </x:c>
      <x:c r="P2191" s="30" t="n">
        <x:f>XLOOKUP(F2191,Assumptions!$A$4:$A$6,Assumptions!$B$4:$B$6)</x:f>
        <x:v>0</x:v>
      </x:c>
      <x:c r="Q2191" s="32" t="n">
        <x:f>XLOOKUP(F2191,Assumptions!$A$4:$A$6,Assumptions!$C$4:$C$6)</x:f>
        <x:v>0.229</x:v>
      </x:c>
      <x:c r="R2191" s="32" t="n">
        <x:f>XLOOKUP(F2191,Assumptions!$A$4:$A$6,Assumptions!$D$4:$D$6)</x:f>
        <x:v>0.015</x:v>
      </x:c>
      <x:c r="S2191" s="32" t="n">
        <x:f>XLOOKUP(F2191,Assumptions!$A$4:$A$6,Assumptions!$E$4:$E$6)</x:f>
        <x:v>0.0075</x:v>
      </x:c>
      <x:c r="T2191" s="32" t="n">
        <x:f>XLOOKUP(O2191,Assumptions!$H$4:$H$6,Assumptions!$I$4:$I$6)</x:f>
        <x:v>0.0035</x:v>
      </x:c>
      <x:c r="U2191" s="30" t="n">
        <x:f>XLOOKUP(F2191,Assumptions!$A$4:$A$6,Assumptions!$F$4:$F$6)</x:f>
        <x:v>60</x:v>
      </x:c>
      <x:c r="V2191" s="60" t="n">
        <x:f>I2191*12</x:f>
        <x:v>17471.64</x:v>
      </x:c>
      <x:c r="W2191" s="60" t="n">
        <x:f>H2191*J2191*(1-K2191)*Q2191</x:f>
        <x:v>66.61039332000001</x:v>
      </x:c>
      <x:c r="X2191" s="60" t="n">
        <x:f>V2191*R2191</x:f>
        <x:v>262.0746</x:v>
      </x:c>
      <x:c r="Y2191" s="60" t="n">
        <x:f>V2191*S2191</x:f>
        <x:v>131.0373</x:v>
      </x:c>
      <x:c r="Z2191" s="60" t="n">
        <x:f>H2191*J2191*T2191</x:f>
        <x:v>8.483856500000002</x:v>
      </x:c>
      <x:c r="AA2191" s="60" t="n">
        <x:f>P2191+W2191+X2191-Y2191-Z2191-U2191</x:f>
        <x:v>129.16383682</x:v>
      </x:c>
      <x:c r="AB2191" s="32" t="n">
        <x:f>IFERROR(AA2191/(P2191+W2191+X2191),0)</x:f>
        <x:v>0.3929715059861255</x:v>
      </x:c>
      <x:c r="AC2191" t="n">
        <x:f>IF(O2191="High",0,IF(I2191&gt;=1800,3,IF(I2191&gt;=900,2,1))+IF(K2191&gt;=0.9,2,IF(K2191&gt;=0.75,1,0))+IF(J2191&lt;=0.7,2,IF(J2191&lt;=0.85,1,0))+IF(M2191&gt;=8,1,0))</x:f>
        <x:v>5</x:v>
      </x:c>
      <x:c r="AD2191" t="str">
        <x:f>IF(AND(O2191&lt;&gt;"High",AC2191&gt;=Assumptions!$B$10,AA2191&gt;0),"Priority Growth",IF(AND(O2191="Low",AA2191&gt;0),"Maintain","Watch"))</x:f>
        <x:v>Maintain</x:v>
      </x:c>
      <x:c r="AE2191" s="60" t="n">
        <x:f>MAX(AA2191,0)*N2191</x:f>
        <x:v>37.4575126778</x:v>
      </x:c>
      <x:c r="AF2191" t="str">
        <x:f>IF(AND(AA2191&gt;=Assumptions!$B$11,O2191&lt;&gt;"High",OR(N2191&gt;=Assumptions!$B$12,M2191&lt;=6)),"High","Standard")</x:f>
        <x:v>Standard</x:v>
      </x:c>
    </x:row>
    <x:row r="2192">
      <x:c r="A2192" t="str">
        <x:f>'Raw_Data'!A2192</x:f>
        <x:v>C02191</x:v>
      </x:c>
      <x:c r="B2192" t="n">
        <x:f>'Raw_Data'!B2192</x:f>
        <x:v>56</x:v>
      </x:c>
      <x:c r="C2192" s="30" t="n">
        <x:f>'Raw_Data'!C2192</x:f>
        <x:v>153039</x:v>
      </x:c>
      <x:c r="D2192" t="n">
        <x:f>'Raw_Data'!D2192</x:f>
        <x:v>715</x:v>
      </x:c>
      <x:c r="E2192" t="n">
        <x:f>'Raw_Data'!E2192</x:f>
        <x:v>18</x:v>
      </x:c>
      <x:c r="F2192" t="str">
        <x:f>PROPER(TRIM('Raw_Data'!F2192))</x:f>
        <x:v>Platinum</x:v>
      </x:c>
      <x:c r="G2192" t="str">
        <x:f>PROPER(TRIM('Raw_Data'!G2192))</x:f>
        <x:v>Digital</x:v>
      </x:c>
      <x:c r="H2192" s="60" t="n">
        <x:f>'Raw_Data'!H2192</x:f>
        <x:v>31343</x:v>
      </x:c>
      <x:c r="I2192" s="60" t="n">
        <x:f>'Raw_Data'!I2192</x:f>
        <x:v>3843.92</x:v>
      </x:c>
      <x:c r="J2192" s="32" t="n">
        <x:f>'Raw_Data'!J2192</x:f>
        <x:v>0.503</x:v>
      </x:c>
      <x:c r="K2192" s="32" t="n">
        <x:f>'Raw_Data'!K2192</x:f>
        <x:v>0.872</x:v>
      </x:c>
      <x:c r="L2192" t="n">
        <x:f>'Raw_Data'!L2192</x:f>
        <x:v>0</x:v>
      </x:c>
      <x:c r="M2192" t="n">
        <x:f>IF('Raw_Data'!M2192="",Assumptions!$B$15,'Raw_Data'!M2192)</x:f>
        <x:v>6</x:v>
      </x:c>
      <x:c r="N2192" s="32" t="n">
        <x:f>'Raw_Data'!N2192</x:f>
        <x:v>0.135</x:v>
      </x:c>
      <x:c r="O2192" t="str">
        <x:f>IF(OR(D2192&lt;620,L2192&gt;=2,J2192&gt;0.9),"High",IF(OR(D2192&lt;700,L2192=1,J2192&gt;0.75),"Medium","Low"))</x:f>
        <x:v>Low</x:v>
      </x:c>
      <x:c r="P2192" s="30" t="n">
        <x:f>XLOOKUP(F2192,Assumptions!$A$4:$A$6,Assumptions!$B$4:$B$6)</x:f>
        <x:v>195</x:v>
      </x:c>
      <x:c r="Q2192" s="32" t="n">
        <x:f>XLOOKUP(F2192,Assumptions!$A$4:$A$6,Assumptions!$C$4:$C$6)</x:f>
        <x:v>0.199</x:v>
      </x:c>
      <x:c r="R2192" s="32" t="n">
        <x:f>XLOOKUP(F2192,Assumptions!$A$4:$A$6,Assumptions!$D$4:$D$6)</x:f>
        <x:v>0.017</x:v>
      </x:c>
      <x:c r="S2192" s="32" t="n">
        <x:f>XLOOKUP(F2192,Assumptions!$A$4:$A$6,Assumptions!$E$4:$E$6)</x:f>
        <x:v>0.013</x:v>
      </x:c>
      <x:c r="T2192" s="32" t="n">
        <x:f>XLOOKUP(O2192,Assumptions!$H$4:$H$6,Assumptions!$I$4:$I$6)</x:f>
        <x:v>0.0035</x:v>
      </x:c>
      <x:c r="U2192" s="30" t="n">
        <x:f>XLOOKUP(F2192,Assumptions!$A$4:$A$6,Assumptions!$F$4:$F$6)</x:f>
        <x:v>140</x:v>
      </x:c>
      <x:c r="V2192" s="60" t="n">
        <x:f>I2192*12</x:f>
        <x:v>46127.04</x:v>
      </x:c>
      <x:c r="W2192" s="60" t="n">
        <x:f>H2192*J2192*(1-K2192)*Q2192</x:f>
        <x:v>401.57955468800003</x:v>
      </x:c>
      <x:c r="X2192" s="60" t="n">
        <x:f>V2192*R2192</x:f>
        <x:v>784.1596800000001</x:v>
      </x:c>
      <x:c r="Y2192" s="60" t="n">
        <x:f>V2192*S2192</x:f>
        <x:v>599.65152</x:v>
      </x:c>
      <x:c r="Z2192" s="60" t="n">
        <x:f>H2192*J2192*T2192</x:f>
        <x:v>55.1793515</x:v>
      </x:c>
      <x:c r="AA2192" s="60" t="n">
        <x:f>P2192+W2192+X2192-Y2192-Z2192-U2192</x:f>
        <x:v>585.9083631880001</x:v>
      </x:c>
      <x:c r="AB2192" s="32" t="n">
        <x:f>IFERROR(AA2192/(P2192+W2192+X2192),0)</x:f>
        <x:v>0.42434396623805315</x:v>
      </x:c>
      <x:c r="AC2192" t="n">
        <x:f>IF(O2192="High",0,IF(I2192&gt;=1800,3,IF(I2192&gt;=900,2,1))+IF(K2192&gt;=0.9,2,IF(K2192&gt;=0.75,1,0))+IF(J2192&lt;=0.7,2,IF(J2192&lt;=0.85,1,0))+IF(M2192&gt;=8,1,0))</x:f>
        <x:v>6</x:v>
      </x:c>
      <x:c r="AD2192" t="str">
        <x:f>IF(AND(O2192&lt;&gt;"High",AC2192&gt;=Assumptions!$B$10,AA2192&gt;0),"Priority Growth",IF(AND(O2192="Low",AA2192&gt;0),"Maintain","Watch"))</x:f>
        <x:v>Priority Growth</x:v>
      </x:c>
      <x:c r="AE2192" s="60" t="n">
        <x:f>MAX(AA2192,0)*N2192</x:f>
        <x:v>79.09762903038002</x:v>
      </x:c>
      <x:c r="AF2192" t="str">
        <x:f>IF(AND(AA2192&gt;=Assumptions!$B$11,O2192&lt;&gt;"High",OR(N2192&gt;=Assumptions!$B$12,M2192&lt;=6)),"High","Standard")</x:f>
        <x:v>High</x:v>
      </x:c>
    </x:row>
    <x:row r="2193">
      <x:c r="A2193" t="str">
        <x:f>'Raw_Data'!A2193</x:f>
        <x:v>C02192</x:v>
      </x:c>
      <x:c r="B2193" t="n">
        <x:f>'Raw_Data'!B2193</x:f>
        <x:v>46</x:v>
      </x:c>
      <x:c r="C2193" s="30" t="n">
        <x:f>'Raw_Data'!C2193</x:f>
        <x:v>68320</x:v>
      </x:c>
      <x:c r="D2193" t="n">
        <x:f>'Raw_Data'!D2193</x:f>
        <x:v>601</x:v>
      </x:c>
      <x:c r="E2193" t="n">
        <x:f>'Raw_Data'!E2193</x:f>
        <x:v>3</x:v>
      </x:c>
      <x:c r="F2193" t="str">
        <x:f>PROPER(TRIM('Raw_Data'!F2193))</x:f>
        <x:v>Classic</x:v>
      </x:c>
      <x:c r="G2193" t="str">
        <x:f>PROPER(TRIM('Raw_Data'!G2193))</x:f>
        <x:v>Branch</x:v>
      </x:c>
      <x:c r="H2193" s="60" t="n">
        <x:f>'Raw_Data'!H2193</x:f>
        <x:v>3718</x:v>
      </x:c>
      <x:c r="I2193" s="60" t="n">
        <x:f>'Raw_Data'!I2193</x:f>
        <x:v>883.97</x:v>
      </x:c>
      <x:c r="J2193" s="32" t="n">
        <x:f>'Raw_Data'!J2193</x:f>
        <x:v>0.343</x:v>
      </x:c>
      <x:c r="K2193" s="32" t="n">
        <x:f>'Raw_Data'!K2193</x:f>
        <x:v>0.633</x:v>
      </x:c>
      <x:c r="L2193" t="n">
        <x:f>'Raw_Data'!L2193</x:f>
        <x:v>2</x:v>
      </x:c>
      <x:c r="M2193" t="n">
        <x:f>IF('Raw_Data'!M2193="",Assumptions!$B$15,'Raw_Data'!M2193)</x:f>
        <x:v>8</x:v>
      </x:c>
      <x:c r="N2193" s="32" t="n">
        <x:f>'Raw_Data'!N2193</x:f>
        <x:v>0.11</x:v>
      </x:c>
      <x:c r="O2193" t="str">
        <x:f>IF(OR(D2193&lt;620,L2193&gt;=2,J2193&gt;0.9),"High",IF(OR(D2193&lt;700,L2193=1,J2193&gt;0.75),"Medium","Low"))</x:f>
        <x:v>High</x:v>
      </x:c>
      <x:c r="P2193" s="30" t="n">
        <x:f>XLOOKUP(F2193,Assumptions!$A$4:$A$6,Assumptions!$B$4:$B$6)</x:f>
        <x:v>0</x:v>
      </x:c>
      <x:c r="Q2193" s="32" t="n">
        <x:f>XLOOKUP(F2193,Assumptions!$A$4:$A$6,Assumptions!$C$4:$C$6)</x:f>
        <x:v>0.229</x:v>
      </x:c>
      <x:c r="R2193" s="32" t="n">
        <x:f>XLOOKUP(F2193,Assumptions!$A$4:$A$6,Assumptions!$D$4:$D$6)</x:f>
        <x:v>0.015</x:v>
      </x:c>
      <x:c r="S2193" s="32" t="n">
        <x:f>XLOOKUP(F2193,Assumptions!$A$4:$A$6,Assumptions!$E$4:$E$6)</x:f>
        <x:v>0.0075</x:v>
      </x:c>
      <x:c r="T2193" s="32" t="n">
        <x:f>XLOOKUP(O2193,Assumptions!$H$4:$H$6,Assumptions!$I$4:$I$6)</x:f>
        <x:v>0.045</x:v>
      </x:c>
      <x:c r="U2193" s="30" t="n">
        <x:f>XLOOKUP(F2193,Assumptions!$A$4:$A$6,Assumptions!$F$4:$F$6)</x:f>
        <x:v>60</x:v>
      </x:c>
      <x:c r="V2193" s="60" t="n">
        <x:f>I2193*12</x:f>
        <x:v>10607.64</x:v>
      </x:c>
      <x:c r="W2193" s="60" t="n">
        <x:f>H2193*J2193*(1-K2193)*Q2193</x:f>
        <x:v>107.17785278200002</x:v>
      </x:c>
      <x:c r="X2193" s="60" t="n">
        <x:f>V2193*R2193</x:f>
        <x:v>159.1146</x:v>
      </x:c>
      <x:c r="Y2193" s="60" t="n">
        <x:f>V2193*S2193</x:f>
        <x:v>79.5573</x:v>
      </x:c>
      <x:c r="Z2193" s="60" t="n">
        <x:f>H2193*J2193*T2193</x:f>
        <x:v>57.387330000000006</x:v>
      </x:c>
      <x:c r="AA2193" s="60" t="n">
        <x:f>P2193+W2193+X2193-Y2193-Z2193-U2193</x:f>
        <x:v>69.34782278199998</x:v>
      </x:c>
      <x:c r="AB2193" s="32" t="n">
        <x:f>IFERROR(AA2193/(P2193+W2193+X2193),0)</x:f>
        <x:v>0.2604197830524754</x:v>
      </x:c>
      <x:c r="AC2193" t="n">
        <x:f>IF(O2193="High",0,IF(I2193&gt;=1800,3,IF(I2193&gt;=900,2,1))+IF(K2193&gt;=0.9,2,IF(K2193&gt;=0.75,1,0))+IF(J2193&lt;=0.7,2,IF(J2193&lt;=0.85,1,0))+IF(M2193&gt;=8,1,0))</x:f>
        <x:v>0</x:v>
      </x:c>
      <x:c r="AD2193" t="str">
        <x:f>IF(AND(O2193&lt;&gt;"High",AC2193&gt;=Assumptions!$B$10,AA2193&gt;0),"Priority Growth",IF(AND(O2193="Low",AA2193&gt;0),"Maintain","Watch"))</x:f>
        <x:v>Watch</x:v>
      </x:c>
      <x:c r="AE2193" s="60" t="n">
        <x:f>MAX(AA2193,0)*N2193</x:f>
        <x:v>7.6282605060199975</x:v>
      </x:c>
      <x:c r="AF2193" t="str">
        <x:f>IF(AND(AA2193&gt;=Assumptions!$B$11,O2193&lt;&gt;"High",OR(N2193&gt;=Assumptions!$B$12,M2193&lt;=6)),"High","Standard")</x:f>
        <x:v>Standard</x:v>
      </x:c>
    </x:row>
    <x:row r="2194">
      <x:c r="A2194" t="str">
        <x:f>'Raw_Data'!A2194</x:f>
        <x:v>C02193</x:v>
      </x:c>
      <x:c r="B2194" t="n">
        <x:f>'Raw_Data'!B2194</x:f>
        <x:v>43</x:v>
      </x:c>
      <x:c r="C2194" s="30" t="n">
        <x:f>'Raw_Data'!C2194</x:f>
        <x:v>29590</x:v>
      </x:c>
      <x:c r="D2194" t="n">
        <x:f>'Raw_Data'!D2194</x:f>
        <x:v>602</x:v>
      </x:c>
      <x:c r="E2194" t="n">
        <x:f>'Raw_Data'!E2194</x:f>
        <x:v>51</x:v>
      </x:c>
      <x:c r="F2194" t="str">
        <x:f>PROPER(TRIM('Raw_Data'!F2194))</x:f>
        <x:v>Classic</x:v>
      </x:c>
      <x:c r="G2194" t="str">
        <x:f>PROPER(TRIM('Raw_Data'!G2194))</x:f>
        <x:v>Branch</x:v>
      </x:c>
      <x:c r="H2194" s="60" t="n">
        <x:f>'Raw_Data'!H2194</x:f>
        <x:v>1164</x:v>
      </x:c>
      <x:c r="I2194" s="60" t="n">
        <x:f>'Raw_Data'!I2194</x:f>
        <x:v>150</x:v>
      </x:c>
      <x:c r="J2194" s="32" t="n">
        <x:f>'Raw_Data'!J2194</x:f>
        <x:v>0.44</x:v>
      </x:c>
      <x:c r="K2194" s="32" t="n">
        <x:f>'Raw_Data'!K2194</x:f>
        <x:v>0.463</x:v>
      </x:c>
      <x:c r="L2194" t="n">
        <x:f>'Raw_Data'!L2194</x:f>
        <x:v>1</x:v>
      </x:c>
      <x:c r="M2194" t="n">
        <x:f>IF('Raw_Data'!M2194="",Assumptions!$B$15,'Raw_Data'!M2194)</x:f>
        <x:v>9</x:v>
      </x:c>
      <x:c r="N2194" s="32" t="n">
        <x:f>'Raw_Data'!N2194</x:f>
        <x:v>0.043</x:v>
      </x:c>
      <x:c r="O2194" t="str">
        <x:f>IF(OR(D2194&lt;620,L2194&gt;=2,J2194&gt;0.9),"High",IF(OR(D2194&lt;700,L2194=1,J2194&gt;0.75),"Medium","Low"))</x:f>
        <x:v>High</x:v>
      </x:c>
      <x:c r="P2194" s="30" t="n">
        <x:f>XLOOKUP(F2194,Assumptions!$A$4:$A$6,Assumptions!$B$4:$B$6)</x:f>
        <x:v>0</x:v>
      </x:c>
      <x:c r="Q2194" s="32" t="n">
        <x:f>XLOOKUP(F2194,Assumptions!$A$4:$A$6,Assumptions!$C$4:$C$6)</x:f>
        <x:v>0.229</x:v>
      </x:c>
      <x:c r="R2194" s="32" t="n">
        <x:f>XLOOKUP(F2194,Assumptions!$A$4:$A$6,Assumptions!$D$4:$D$6)</x:f>
        <x:v>0.015</x:v>
      </x:c>
      <x:c r="S2194" s="32" t="n">
        <x:f>XLOOKUP(F2194,Assumptions!$A$4:$A$6,Assumptions!$E$4:$E$6)</x:f>
        <x:v>0.0075</x:v>
      </x:c>
      <x:c r="T2194" s="32" t="n">
        <x:f>XLOOKUP(O2194,Assumptions!$H$4:$H$6,Assumptions!$I$4:$I$6)</x:f>
        <x:v>0.045</x:v>
      </x:c>
      <x:c r="U2194" s="30" t="n">
        <x:f>XLOOKUP(F2194,Assumptions!$A$4:$A$6,Assumptions!$F$4:$F$6)</x:f>
        <x:v>60</x:v>
      </x:c>
      <x:c r="V2194" s="60" t="n">
        <x:f>I2194*12</x:f>
        <x:v>1800</x:v>
      </x:c>
      <x:c r="W2194" s="60" t="n">
        <x:f>H2194*J2194*(1-K2194)*Q2194</x:f>
        <x:v>62.98185167999999</x:v>
      </x:c>
      <x:c r="X2194" s="60" t="n">
        <x:f>V2194*R2194</x:f>
        <x:v>27</x:v>
      </x:c>
      <x:c r="Y2194" s="60" t="n">
        <x:f>V2194*S2194</x:f>
        <x:v>13.5</x:v>
      </x:c>
      <x:c r="Z2194" s="60" t="n">
        <x:f>H2194*J2194*T2194</x:f>
        <x:v>23.047199999999997</x:v>
      </x:c>
      <x:c r="AA2194" s="60" t="n">
        <x:f>P2194+W2194+X2194-Y2194-Z2194-U2194</x:f>
        <x:v>-6.565348320000005</x:v>
      </x:c>
      <x:c r="AB2194" s="32" t="n">
        <x:f>IFERROR(AA2194/(P2194+W2194+X2194),0)</x:f>
        <x:v>-0.07296302751523913</x:v>
      </x:c>
      <x:c r="AC2194" t="n">
        <x:f>IF(O2194="High",0,IF(I2194&gt;=1800,3,IF(I2194&gt;=900,2,1))+IF(K2194&gt;=0.9,2,IF(K2194&gt;=0.75,1,0))+IF(J2194&lt;=0.7,2,IF(J2194&lt;=0.85,1,0))+IF(M2194&gt;=8,1,0))</x:f>
        <x:v>0</x:v>
      </x:c>
      <x:c r="AD2194" t="str">
        <x:f>IF(AND(O2194&lt;&gt;"High",AC2194&gt;=Assumptions!$B$10,AA2194&gt;0),"Priority Growth",IF(AND(O2194="Low",AA2194&gt;0),"Maintain","Watch"))</x:f>
        <x:v>Watch</x:v>
      </x:c>
      <x:c r="AE2194" s="60" t="n">
        <x:f>MAX(AA2194,0)*N2194</x:f>
        <x:v>0</x:v>
      </x:c>
      <x:c r="AF2194" t="str">
        <x:f>IF(AND(AA2194&gt;=Assumptions!$B$11,O2194&lt;&gt;"High",OR(N2194&gt;=Assumptions!$B$12,M2194&lt;=6)),"High","Standard")</x:f>
        <x:v>Standard</x:v>
      </x:c>
    </x:row>
    <x:row r="2195">
      <x:c r="A2195" t="str">
        <x:f>'Raw_Data'!A2195</x:f>
        <x:v>C02194</x:v>
      </x:c>
      <x:c r="B2195" t="n">
        <x:f>'Raw_Data'!B2195</x:f>
        <x:v>29</x:v>
      </x:c>
      <x:c r="C2195" s="30" t="n">
        <x:f>'Raw_Data'!C2195</x:f>
        <x:v>52609</x:v>
      </x:c>
      <x:c r="D2195" t="n">
        <x:f>'Raw_Data'!D2195</x:f>
        <x:v>577</x:v>
      </x:c>
      <x:c r="E2195" t="n">
        <x:f>'Raw_Data'!E2195</x:f>
        <x:v>23</x:v>
      </x:c>
      <x:c r="F2195" t="str">
        <x:f>PROPER(TRIM('Raw_Data'!F2195))</x:f>
        <x:v>Classic</x:v>
      </x:c>
      <x:c r="G2195" t="str">
        <x:f>PROPER(TRIM('Raw_Data'!G2195))</x:f>
        <x:v>Partner</x:v>
      </x:c>
      <x:c r="H2195" s="60" t="n">
        <x:f>'Raw_Data'!H2195</x:f>
        <x:v>1000</x:v>
      </x:c>
      <x:c r="I2195" s="60" t="n">
        <x:f>'Raw_Data'!I2195</x:f>
        <x:v>508.46</x:v>
      </x:c>
      <x:c r="J2195" s="32" t="n">
        <x:f>'Raw_Data'!J2195</x:f>
        <x:v>0.458</x:v>
      </x:c>
      <x:c r="K2195" s="32" t="n">
        <x:f>'Raw_Data'!K2195</x:f>
        <x:v>0.361</x:v>
      </x:c>
      <x:c r="L2195" t="n">
        <x:f>'Raw_Data'!L2195</x:f>
        <x:v>1</x:v>
      </x:c>
      <x:c r="M2195" t="n">
        <x:f>IF('Raw_Data'!M2195="",Assumptions!$B$15,'Raw_Data'!M2195)</x:f>
        <x:v>8</x:v>
      </x:c>
      <x:c r="N2195" s="32" t="n">
        <x:f>'Raw_Data'!N2195</x:f>
        <x:v>0.087</x:v>
      </x:c>
      <x:c r="O2195" t="str">
        <x:f>IF(OR(D2195&lt;620,L2195&gt;=2,J2195&gt;0.9),"High",IF(OR(D2195&lt;700,L2195=1,J2195&gt;0.75),"Medium","Low"))</x:f>
        <x:v>High</x:v>
      </x:c>
      <x:c r="P2195" s="30" t="n">
        <x:f>XLOOKUP(F2195,Assumptions!$A$4:$A$6,Assumptions!$B$4:$B$6)</x:f>
        <x:v>0</x:v>
      </x:c>
      <x:c r="Q2195" s="32" t="n">
        <x:f>XLOOKUP(F2195,Assumptions!$A$4:$A$6,Assumptions!$C$4:$C$6)</x:f>
        <x:v>0.229</x:v>
      </x:c>
      <x:c r="R2195" s="32" t="n">
        <x:f>XLOOKUP(F2195,Assumptions!$A$4:$A$6,Assumptions!$D$4:$D$6)</x:f>
        <x:v>0.015</x:v>
      </x:c>
      <x:c r="S2195" s="32" t="n">
        <x:f>XLOOKUP(F2195,Assumptions!$A$4:$A$6,Assumptions!$E$4:$E$6)</x:f>
        <x:v>0.0075</x:v>
      </x:c>
      <x:c r="T2195" s="32" t="n">
        <x:f>XLOOKUP(O2195,Assumptions!$H$4:$H$6,Assumptions!$I$4:$I$6)</x:f>
        <x:v>0.045</x:v>
      </x:c>
      <x:c r="U2195" s="30" t="n">
        <x:f>XLOOKUP(F2195,Assumptions!$A$4:$A$6,Assumptions!$F$4:$F$6)</x:f>
        <x:v>60</x:v>
      </x:c>
      <x:c r="V2195" s="60" t="n">
        <x:f>I2195*12</x:f>
        <x:v>6101.5199999999995</x:v>
      </x:c>
      <x:c r="W2195" s="60" t="n">
        <x:f>H2195*J2195*(1-K2195)*Q2195</x:f>
        <x:v>67.019598</x:v>
      </x:c>
      <x:c r="X2195" s="60" t="n">
        <x:f>V2195*R2195</x:f>
        <x:v>91.52279999999999</x:v>
      </x:c>
      <x:c r="Y2195" s="60" t="n">
        <x:f>V2195*S2195</x:f>
        <x:v>45.761399999999995</x:v>
      </x:c>
      <x:c r="Z2195" s="60" t="n">
        <x:f>H2195*J2195*T2195</x:f>
        <x:v>20.61</x:v>
      </x:c>
      <x:c r="AA2195" s="60" t="n">
        <x:f>P2195+W2195+X2195-Y2195-Z2195-U2195</x:f>
        <x:v>32.170998</x:v>
      </x:c>
      <x:c r="AB2195" s="32" t="n">
        <x:f>IFERROR(AA2195/(P2195+W2195+X2195),0)</x:f>
        <x:v>0.20291731679244562</x:v>
      </x:c>
      <x:c r="AC2195" t="n">
        <x:f>IF(O2195="High",0,IF(I2195&gt;=1800,3,IF(I2195&gt;=900,2,1))+IF(K2195&gt;=0.9,2,IF(K2195&gt;=0.75,1,0))+IF(J2195&lt;=0.7,2,IF(J2195&lt;=0.85,1,0))+IF(M2195&gt;=8,1,0))</x:f>
        <x:v>0</x:v>
      </x:c>
      <x:c r="AD2195" t="str">
        <x:f>IF(AND(O2195&lt;&gt;"High",AC2195&gt;=Assumptions!$B$10,AA2195&gt;0),"Priority Growth",IF(AND(O2195="Low",AA2195&gt;0),"Maintain","Watch"))</x:f>
        <x:v>Watch</x:v>
      </x:c>
      <x:c r="AE2195" s="60" t="n">
        <x:f>MAX(AA2195,0)*N2195</x:f>
        <x:v>2.7988768259999994</x:v>
      </x:c>
      <x:c r="AF2195" t="str">
        <x:f>IF(AND(AA2195&gt;=Assumptions!$B$11,O2195&lt;&gt;"High",OR(N2195&gt;=Assumptions!$B$12,M2195&lt;=6)),"High","Standard")</x:f>
        <x:v>Standard</x:v>
      </x:c>
    </x:row>
    <x:row r="2196">
      <x:c r="A2196" t="str">
        <x:f>'Raw_Data'!A2196</x:f>
        <x:v>C02195</x:v>
      </x:c>
      <x:c r="B2196" t="n">
        <x:f>'Raw_Data'!B2196</x:f>
        <x:v>43</x:v>
      </x:c>
      <x:c r="C2196" s="30" t="n">
        <x:f>'Raw_Data'!C2196</x:f>
        <x:v>62974</x:v>
      </x:c>
      <x:c r="D2196" t="n">
        <x:f>'Raw_Data'!D2196</x:f>
        <x:v>744</x:v>
      </x:c>
      <x:c r="E2196" t="n">
        <x:f>'Raw_Data'!E2196</x:f>
        <x:v>42</x:v>
      </x:c>
      <x:c r="F2196" t="str">
        <x:f>PROPER(TRIM('Raw_Data'!F2196))</x:f>
        <x:v>Gold</x:v>
      </x:c>
      <x:c r="G2196" t="str">
        <x:f>PROPER(TRIM('Raw_Data'!G2196))</x:f>
        <x:v>Digital</x:v>
      </x:c>
      <x:c r="H2196" s="60" t="n">
        <x:f>'Raw_Data'!H2196</x:f>
        <x:v>12213</x:v>
      </x:c>
      <x:c r="I2196" s="60" t="n">
        <x:f>'Raw_Data'!I2196</x:f>
        <x:v>1530.72</x:v>
      </x:c>
      <x:c r="J2196" s="32" t="n">
        <x:f>'Raw_Data'!J2196</x:f>
        <x:v>0.3</x:v>
      </x:c>
      <x:c r="K2196" s="32" t="n">
        <x:f>'Raw_Data'!K2196</x:f>
        <x:v>0.826</x:v>
      </x:c>
      <x:c r="L2196" t="n">
        <x:f>'Raw_Data'!L2196</x:f>
        <x:v>0</x:v>
      </x:c>
      <x:c r="M2196" t="n">
        <x:f>IF('Raw_Data'!M2196="",Assumptions!$B$15,'Raw_Data'!M2196)</x:f>
        <x:v>5</x:v>
      </x:c>
      <x:c r="N2196" s="32" t="n">
        <x:f>'Raw_Data'!N2196</x:f>
        <x:v>0.208</x:v>
      </x:c>
      <x:c r="O2196" t="str">
        <x:f>IF(OR(D2196&lt;620,L2196&gt;=2,J2196&gt;0.9),"High",IF(OR(D2196&lt;700,L2196=1,J2196&gt;0.75),"Medium","Low"))</x:f>
        <x:v>Low</x:v>
      </x:c>
      <x:c r="P2196" s="30" t="n">
        <x:f>XLOOKUP(F2196,Assumptions!$A$4:$A$6,Assumptions!$B$4:$B$6)</x:f>
        <x:v>95</x:v>
      </x:c>
      <x:c r="Q2196" s="32" t="n">
        <x:f>XLOOKUP(F2196,Assumptions!$A$4:$A$6,Assumptions!$C$4:$C$6)</x:f>
        <x:v>0.219</x:v>
      </x:c>
      <x:c r="R2196" s="32" t="n">
        <x:f>XLOOKUP(F2196,Assumptions!$A$4:$A$6,Assumptions!$D$4:$D$6)</x:f>
        <x:v>0.016</x:v>
      </x:c>
      <x:c r="S2196" s="32" t="n">
        <x:f>XLOOKUP(F2196,Assumptions!$A$4:$A$6,Assumptions!$E$4:$E$6)</x:f>
        <x:v>0.01</x:v>
      </x:c>
      <x:c r="T2196" s="32" t="n">
        <x:f>XLOOKUP(O2196,Assumptions!$H$4:$H$6,Assumptions!$I$4:$I$6)</x:f>
        <x:v>0.0035</x:v>
      </x:c>
      <x:c r="U2196" s="30" t="n">
        <x:f>XLOOKUP(F2196,Assumptions!$A$4:$A$6,Assumptions!$F$4:$F$6)</x:f>
        <x:v>90</x:v>
      </x:c>
      <x:c r="V2196" s="60" t="n">
        <x:f>I2196*12</x:f>
        <x:v>18368.64</x:v>
      </x:c>
      <x:c r="W2196" s="60" t="n">
        <x:f>H2196*J2196*(1-K2196)*Q2196</x:f>
        <x:v>139.61657340000005</x:v>
      </x:c>
      <x:c r="X2196" s="60" t="n">
        <x:f>V2196*R2196</x:f>
        <x:v>293.89824</x:v>
      </x:c>
      <x:c r="Y2196" s="60" t="n">
        <x:f>V2196*S2196</x:f>
        <x:v>183.6864</x:v>
      </x:c>
      <x:c r="Z2196" s="60" t="n">
        <x:f>H2196*J2196*T2196</x:f>
        <x:v>12.82365</x:v>
      </x:c>
      <x:c r="AA2196" s="60" t="n">
        <x:f>P2196+W2196+X2196-Y2196-Z2196-U2196</x:f>
        <x:v>242.00476340000012</x:v>
      </x:c>
      <x:c r="AB2196" s="32" t="n">
        <x:f>IFERROR(AA2196/(P2196+W2196+X2196),0)</x:f>
        <x:v>0.457895894805964</x:v>
      </x:c>
      <x:c r="AC2196" t="n">
        <x:f>IF(O2196="High",0,IF(I2196&gt;=1800,3,IF(I2196&gt;=900,2,1))+IF(K2196&gt;=0.9,2,IF(K2196&gt;=0.75,1,0))+IF(J2196&lt;=0.7,2,IF(J2196&lt;=0.85,1,0))+IF(M2196&gt;=8,1,0))</x:f>
        <x:v>5</x:v>
      </x:c>
      <x:c r="AD2196" t="str">
        <x:f>IF(AND(O2196&lt;&gt;"High",AC2196&gt;=Assumptions!$B$10,AA2196&gt;0),"Priority Growth",IF(AND(O2196="Low",AA2196&gt;0),"Maintain","Watch"))</x:f>
        <x:v>Maintain</x:v>
      </x:c>
      <x:c r="AE2196" s="60" t="n">
        <x:f>MAX(AA2196,0)*N2196</x:f>
        <x:v>50.33699078720002</x:v>
      </x:c>
      <x:c r="AF2196" t="str">
        <x:f>IF(AND(AA2196&gt;=Assumptions!$B$11,O2196&lt;&gt;"High",OR(N2196&gt;=Assumptions!$B$12,M2196&lt;=6)),"High","Standard")</x:f>
        <x:v>Standard</x:v>
      </x:c>
    </x:row>
    <x:row r="2197">
      <x:c r="A2197" t="str">
        <x:f>'Raw_Data'!A2197</x:f>
        <x:v>C02196</x:v>
      </x:c>
      <x:c r="B2197" t="n">
        <x:f>'Raw_Data'!B2197</x:f>
        <x:v>21</x:v>
      </x:c>
      <x:c r="C2197" s="30" t="n">
        <x:f>'Raw_Data'!C2197</x:f>
        <x:v>72360</x:v>
      </x:c>
      <x:c r="D2197" t="n">
        <x:f>'Raw_Data'!D2197</x:f>
        <x:v>662</x:v>
      </x:c>
      <x:c r="E2197" t="n">
        <x:f>'Raw_Data'!E2197</x:f>
        <x:v>41</x:v>
      </x:c>
      <x:c r="F2197" t="str">
        <x:f>PROPER(TRIM('Raw_Data'!F2197))</x:f>
        <x:v>Gold</x:v>
      </x:c>
      <x:c r="G2197" t="str">
        <x:f>PROPER(TRIM('Raw_Data'!G2197))</x:f>
        <x:v>Digital</x:v>
      </x:c>
      <x:c r="H2197" s="60" t="n">
        <x:f>'Raw_Data'!H2197</x:f>
        <x:v>8175</x:v>
      </x:c>
      <x:c r="I2197" s="60" t="n">
        <x:f>'Raw_Data'!I2197</x:f>
        <x:v>1519.69</x:v>
      </x:c>
      <x:c r="J2197" s="32" t="n">
        <x:f>'Raw_Data'!J2197</x:f>
        <x:v>0.422</x:v>
      </x:c>
      <x:c r="K2197" s="32" t="n">
        <x:f>'Raw_Data'!K2197</x:f>
        <x:v>0.663</x:v>
      </x:c>
      <x:c r="L2197" t="n">
        <x:f>'Raw_Data'!L2197</x:f>
        <x:v>0</x:v>
      </x:c>
      <x:c r="M2197" t="n">
        <x:f>IF('Raw_Data'!M2197="",Assumptions!$B$15,'Raw_Data'!M2197)</x:f>
        <x:v>6</x:v>
      </x:c>
      <x:c r="N2197" s="32" t="n">
        <x:f>'Raw_Data'!N2197</x:f>
        <x:v>0.17</x:v>
      </x:c>
      <x:c r="O2197" t="str">
        <x:f>IF(OR(D2197&lt;620,L2197&gt;=2,J2197&gt;0.9),"High",IF(OR(D2197&lt;700,L2197=1,J2197&gt;0.75),"Medium","Low"))</x:f>
        <x:v>Medium</x:v>
      </x:c>
      <x:c r="P2197" s="30" t="n">
        <x:f>XLOOKUP(F2197,Assumptions!$A$4:$A$6,Assumptions!$B$4:$B$6)</x:f>
        <x:v>95</x:v>
      </x:c>
      <x:c r="Q2197" s="32" t="n">
        <x:f>XLOOKUP(F2197,Assumptions!$A$4:$A$6,Assumptions!$C$4:$C$6)</x:f>
        <x:v>0.219</x:v>
      </x:c>
      <x:c r="R2197" s="32" t="n">
        <x:f>XLOOKUP(F2197,Assumptions!$A$4:$A$6,Assumptions!$D$4:$D$6)</x:f>
        <x:v>0.016</x:v>
      </x:c>
      <x:c r="S2197" s="32" t="n">
        <x:f>XLOOKUP(F2197,Assumptions!$A$4:$A$6,Assumptions!$E$4:$E$6)</x:f>
        <x:v>0.01</x:v>
      </x:c>
      <x:c r="T2197" s="32" t="n">
        <x:f>XLOOKUP(O2197,Assumptions!$H$4:$H$6,Assumptions!$I$4:$I$6)</x:f>
        <x:v>0.012</x:v>
      </x:c>
      <x:c r="U2197" s="30" t="n">
        <x:f>XLOOKUP(F2197,Assumptions!$A$4:$A$6,Assumptions!$F$4:$F$6)</x:f>
        <x:v>90</x:v>
      </x:c>
      <x:c r="V2197" s="60" t="n">
        <x:f>I2197*12</x:f>
        <x:v>18236.28</x:v>
      </x:c>
      <x:c r="W2197" s="60" t="n">
        <x:f>H2197*J2197*(1-K2197)*Q2197</x:f>
        <x:v>254.60927955</x:v>
      </x:c>
      <x:c r="X2197" s="60" t="n">
        <x:f>V2197*R2197</x:f>
        <x:v>291.78048</x:v>
      </x:c>
      <x:c r="Y2197" s="60" t="n">
        <x:f>V2197*S2197</x:f>
        <x:v>182.3628</x:v>
      </x:c>
      <x:c r="Z2197" s="60" t="n">
        <x:f>H2197*J2197*T2197</x:f>
        <x:v>41.3982</x:v>
      </x:c>
      <x:c r="AA2197" s="60" t="n">
        <x:f>P2197+W2197+X2197-Y2197-Z2197-U2197</x:f>
        <x:v>327.62875955000004</x:v>
      </x:c>
      <x:c r="AB2197" s="32" t="n">
        <x:f>IFERROR(AA2197/(P2197+W2197+X2197),0)</x:f>
        <x:v>0.5108107116955919</x:v>
      </x:c>
      <x:c r="AC2197" t="n">
        <x:f>IF(O2197="High",0,IF(I2197&gt;=1800,3,IF(I2197&gt;=900,2,1))+IF(K2197&gt;=0.9,2,IF(K2197&gt;=0.75,1,0))+IF(J2197&lt;=0.7,2,IF(J2197&lt;=0.85,1,0))+IF(M2197&gt;=8,1,0))</x:f>
        <x:v>4</x:v>
      </x:c>
      <x:c r="AD2197" t="str">
        <x:f>IF(AND(O2197&lt;&gt;"High",AC2197&gt;=Assumptions!$B$10,AA2197&gt;0),"Priority Growth",IF(AND(O2197="Low",AA2197&gt;0),"Maintain","Watch"))</x:f>
        <x:v>Watch</x:v>
      </x:c>
      <x:c r="AE2197" s="60" t="n">
        <x:f>MAX(AA2197,0)*N2197</x:f>
        <x:v>55.696889123500014</x:v>
      </x:c>
      <x:c r="AF2197" t="str">
        <x:f>IF(AND(AA2197&gt;=Assumptions!$B$11,O2197&lt;&gt;"High",OR(N2197&gt;=Assumptions!$B$12,M2197&lt;=6)),"High","Standard")</x:f>
        <x:v>High</x:v>
      </x:c>
    </x:row>
    <x:row r="2198">
      <x:c r="A2198" t="str">
        <x:f>'Raw_Data'!A2198</x:f>
        <x:v>C02197</x:v>
      </x:c>
      <x:c r="B2198" t="n">
        <x:f>'Raw_Data'!B2198</x:f>
        <x:v>54</x:v>
      </x:c>
      <x:c r="C2198" s="30" t="n">
        <x:f>'Raw_Data'!C2198</x:f>
        <x:v>73704</x:v>
      </x:c>
      <x:c r="D2198" t="n">
        <x:f>'Raw_Data'!D2198</x:f>
        <x:v>695</x:v>
      </x:c>
      <x:c r="E2198" t="n">
        <x:f>'Raw_Data'!E2198</x:f>
        <x:v>74</x:v>
      </x:c>
      <x:c r="F2198" t="str">
        <x:f>PROPER(TRIM('Raw_Data'!F2198))</x:f>
        <x:v>Gold</x:v>
      </x:c>
      <x:c r="G2198" t="str">
        <x:f>PROPER(TRIM('Raw_Data'!G2198))</x:f>
        <x:v>Direct Mail</x:v>
      </x:c>
      <x:c r="H2198" s="60" t="n">
        <x:f>'Raw_Data'!H2198</x:f>
        <x:v>9823</x:v>
      </x:c>
      <x:c r="I2198" s="60" t="n">
        <x:f>'Raw_Data'!I2198</x:f>
        <x:v>913.08</x:v>
      </x:c>
      <x:c r="J2198" s="32" t="n">
        <x:f>'Raw_Data'!J2198</x:f>
        <x:v>0.367</x:v>
      </x:c>
      <x:c r="K2198" s="32" t="n">
        <x:f>'Raw_Data'!K2198</x:f>
        <x:v>0.758</x:v>
      </x:c>
      <x:c r="L2198" t="n">
        <x:f>'Raw_Data'!L2198</x:f>
        <x:v>0</x:v>
      </x:c>
      <x:c r="M2198" t="n">
        <x:f>IF('Raw_Data'!M2198="",Assumptions!$B$15,'Raw_Data'!M2198)</x:f>
        <x:v>7</x:v>
      </x:c>
      <x:c r="N2198" s="32" t="n">
        <x:f>'Raw_Data'!N2198</x:f>
        <x:v>0.103</x:v>
      </x:c>
      <x:c r="O2198" t="str">
        <x:f>IF(OR(D2198&lt;620,L2198&gt;=2,J2198&gt;0.9),"High",IF(OR(D2198&lt;700,L2198=1,J2198&gt;0.75),"Medium","Low"))</x:f>
        <x:v>Medium</x:v>
      </x:c>
      <x:c r="P2198" s="30" t="n">
        <x:f>XLOOKUP(F2198,Assumptions!$A$4:$A$6,Assumptions!$B$4:$B$6)</x:f>
        <x:v>95</x:v>
      </x:c>
      <x:c r="Q2198" s="32" t="n">
        <x:f>XLOOKUP(F2198,Assumptions!$A$4:$A$6,Assumptions!$C$4:$C$6)</x:f>
        <x:v>0.219</x:v>
      </x:c>
      <x:c r="R2198" s="32" t="n">
        <x:f>XLOOKUP(F2198,Assumptions!$A$4:$A$6,Assumptions!$D$4:$D$6)</x:f>
        <x:v>0.016</x:v>
      </x:c>
      <x:c r="S2198" s="32" t="n">
        <x:f>XLOOKUP(F2198,Assumptions!$A$4:$A$6,Assumptions!$E$4:$E$6)</x:f>
        <x:v>0.01</x:v>
      </x:c>
      <x:c r="T2198" s="32" t="n">
        <x:f>XLOOKUP(O2198,Assumptions!$H$4:$H$6,Assumptions!$I$4:$I$6)</x:f>
        <x:v>0.012</x:v>
      </x:c>
      <x:c r="U2198" s="30" t="n">
        <x:f>XLOOKUP(F2198,Assumptions!$A$4:$A$6,Assumptions!$F$4:$F$6)</x:f>
        <x:v>90</x:v>
      </x:c>
      <x:c r="V2198" s="60" t="n">
        <x:f>I2198*12</x:f>
        <x:v>10956.960000000001</x:v>
      </x:c>
      <x:c r="W2198" s="60" t="n">
        <x:f>H2198*J2198*(1-K2198)*Q2198</x:f>
        <x:v>191.059962918</x:v>
      </x:c>
      <x:c r="X2198" s="60" t="n">
        <x:f>V2198*R2198</x:f>
        <x:v>175.31136</x:v>
      </x:c>
      <x:c r="Y2198" s="60" t="n">
        <x:f>V2198*S2198</x:f>
        <x:v>109.56960000000001</x:v>
      </x:c>
      <x:c r="Z2198" s="60" t="n">
        <x:f>H2198*J2198*T2198</x:f>
        <x:v>43.260492</x:v>
      </x:c>
      <x:c r="AA2198" s="60" t="n">
        <x:f>P2198+W2198+X2198-Y2198-Z2198-U2198</x:f>
        <x:v>218.541230918</x:v>
      </x:c>
      <x:c r="AB2198" s="32" t="n">
        <x:f>IFERROR(AA2198/(P2198+W2198+X2198),0)</x:f>
        <x:v>0.47367753491007836</x:v>
      </x:c>
      <x:c r="AC2198" t="n">
        <x:f>IF(O2198="High",0,IF(I2198&gt;=1800,3,IF(I2198&gt;=900,2,1))+IF(K2198&gt;=0.9,2,IF(K2198&gt;=0.75,1,0))+IF(J2198&lt;=0.7,2,IF(J2198&lt;=0.85,1,0))+IF(M2198&gt;=8,1,0))</x:f>
        <x:v>5</x:v>
      </x:c>
      <x:c r="AD2198" t="str">
        <x:f>IF(AND(O2198&lt;&gt;"High",AC2198&gt;=Assumptions!$B$10,AA2198&gt;0),"Priority Growth",IF(AND(O2198="Low",AA2198&gt;0),"Maintain","Watch"))</x:f>
        <x:v>Watch</x:v>
      </x:c>
      <x:c r="AE2198" s="60" t="n">
        <x:f>MAX(AA2198,0)*N2198</x:f>
        <x:v>22.509746784553997</x:v>
      </x:c>
      <x:c r="AF2198" t="str">
        <x:f>IF(AND(AA2198&gt;=Assumptions!$B$11,O2198&lt;&gt;"High",OR(N2198&gt;=Assumptions!$B$12,M2198&lt;=6)),"High","Standard")</x:f>
        <x:v>Standard</x:v>
      </x:c>
    </x:row>
    <x:row r="2199">
      <x:c r="A2199" t="str">
        <x:f>'Raw_Data'!A2199</x:f>
        <x:v>C02198</x:v>
      </x:c>
      <x:c r="B2199" t="n">
        <x:f>'Raw_Data'!B2199</x:f>
        <x:v>44</x:v>
      </x:c>
      <x:c r="C2199" s="30" t="n">
        <x:f>'Raw_Data'!C2199</x:f>
        <x:v>38080</x:v>
      </x:c>
      <x:c r="D2199" t="n">
        <x:f>'Raw_Data'!D2199</x:f>
        <x:v>765</x:v>
      </x:c>
      <x:c r="E2199" t="n">
        <x:f>'Raw_Data'!E2199</x:f>
        <x:v>34</x:v>
      </x:c>
      <x:c r="F2199" t="str">
        <x:f>PROPER(TRIM('Raw_Data'!F2199))</x:f>
        <x:v>Gold</x:v>
      </x:c>
      <x:c r="G2199" t="str">
        <x:f>PROPER(TRIM('Raw_Data'!G2199))</x:f>
        <x:v>Direct Mail</x:v>
      </x:c>
      <x:c r="H2199" s="60" t="n">
        <x:f>'Raw_Data'!H2199</x:f>
        <x:v>9031</x:v>
      </x:c>
      <x:c r="I2199" s="60" t="n">
        <x:f>'Raw_Data'!I2199</x:f>
        <x:v>846.64</x:v>
      </x:c>
      <x:c r="J2199" s="32" t="n">
        <x:f>'Raw_Data'!J2199</x:f>
        <x:v>0.285</x:v>
      </x:c>
      <x:c r="K2199" s="32" t="n">
        <x:f>'Raw_Data'!K2199</x:f>
        <x:v>0.799</x:v>
      </x:c>
      <x:c r="L2199" t="n">
        <x:f>'Raw_Data'!L2199</x:f>
        <x:v>0</x:v>
      </x:c>
      <x:c r="M2199" t="n">
        <x:f>IF('Raw_Data'!M2199="",Assumptions!$B$15,'Raw_Data'!M2199)</x:f>
        <x:v>8</x:v>
      </x:c>
      <x:c r="N2199" s="32" t="n">
        <x:f>'Raw_Data'!N2199</x:f>
        <x:v>0.163</x:v>
      </x:c>
      <x:c r="O2199" t="str">
        <x:f>IF(OR(D2199&lt;620,L2199&gt;=2,J2199&gt;0.9),"High",IF(OR(D2199&lt;700,L2199=1,J2199&gt;0.75),"Medium","Low"))</x:f>
        <x:v>Low</x:v>
      </x:c>
      <x:c r="P2199" s="30" t="n">
        <x:f>XLOOKUP(F2199,Assumptions!$A$4:$A$6,Assumptions!$B$4:$B$6)</x:f>
        <x:v>95</x:v>
      </x:c>
      <x:c r="Q2199" s="32" t="n">
        <x:f>XLOOKUP(F2199,Assumptions!$A$4:$A$6,Assumptions!$C$4:$C$6)</x:f>
        <x:v>0.219</x:v>
      </x:c>
      <x:c r="R2199" s="32" t="n">
        <x:f>XLOOKUP(F2199,Assumptions!$A$4:$A$6,Assumptions!$D$4:$D$6)</x:f>
        <x:v>0.016</x:v>
      </x:c>
      <x:c r="S2199" s="32" t="n">
        <x:f>XLOOKUP(F2199,Assumptions!$A$4:$A$6,Assumptions!$E$4:$E$6)</x:f>
        <x:v>0.01</x:v>
      </x:c>
      <x:c r="T2199" s="32" t="n">
        <x:f>XLOOKUP(O2199,Assumptions!$H$4:$H$6,Assumptions!$I$4:$I$6)</x:f>
        <x:v>0.0035</x:v>
      </x:c>
      <x:c r="U2199" s="30" t="n">
        <x:f>XLOOKUP(F2199,Assumptions!$A$4:$A$6,Assumptions!$F$4:$F$6)</x:f>
        <x:v>90</x:v>
      </x:c>
      <x:c r="V2199" s="60" t="n">
        <x:f>I2199*12</x:f>
        <x:v>10159.68</x:v>
      </x:c>
      <x:c r="W2199" s="60" t="n">
        <x:f>H2199*J2199*(1-K2199)*Q2199</x:f>
        <x:v>113.29764286499997</x:v>
      </x:c>
      <x:c r="X2199" s="60" t="n">
        <x:f>V2199*R2199</x:f>
        <x:v>162.55488</x:v>
      </x:c>
      <x:c r="Y2199" s="60" t="n">
        <x:f>V2199*S2199</x:f>
        <x:v>101.5968</x:v>
      </x:c>
      <x:c r="Z2199" s="60" t="n">
        <x:f>H2199*J2199*T2199</x:f>
        <x:v>9.008422499999998</x:v>
      </x:c>
      <x:c r="AA2199" s="60" t="n">
        <x:f>P2199+W2199+X2199-Y2199-Z2199-U2199</x:f>
        <x:v>170.24730036499994</x:v>
      </x:c>
      <x:c r="AB2199" s="32" t="n">
        <x:f>IFERROR(AA2199/(P2199+W2199+X2199),0)</x:f>
        <x:v>0.45907008815731964</x:v>
      </x:c>
      <x:c r="AC2199" t="n">
        <x:f>IF(O2199="High",0,IF(I2199&gt;=1800,3,IF(I2199&gt;=900,2,1))+IF(K2199&gt;=0.9,2,IF(K2199&gt;=0.75,1,0))+IF(J2199&lt;=0.7,2,IF(J2199&lt;=0.85,1,0))+IF(M2199&gt;=8,1,0))</x:f>
        <x:v>5</x:v>
      </x:c>
      <x:c r="AD2199" t="str">
        <x:f>IF(AND(O2199&lt;&gt;"High",AC2199&gt;=Assumptions!$B$10,AA2199&gt;0),"Priority Growth",IF(AND(O2199="Low",AA2199&gt;0),"Maintain","Watch"))</x:f>
        <x:v>Maintain</x:v>
      </x:c>
      <x:c r="AE2199" s="60" t="n">
        <x:f>MAX(AA2199,0)*N2199</x:f>
        <x:v>27.75030995949499</x:v>
      </x:c>
      <x:c r="AF2199" t="str">
        <x:f>IF(AND(AA2199&gt;=Assumptions!$B$11,O2199&lt;&gt;"High",OR(N2199&gt;=Assumptions!$B$12,M2199&lt;=6)),"High","Standard")</x:f>
        <x:v>Standard</x:v>
      </x:c>
    </x:row>
    <x:row r="2200">
      <x:c r="A2200" t="str">
        <x:f>'Raw_Data'!A2200</x:f>
        <x:v>C02199</x:v>
      </x:c>
      <x:c r="B2200" t="n">
        <x:f>'Raw_Data'!B2200</x:f>
        <x:v>46</x:v>
      </x:c>
      <x:c r="C2200" s="30" t="n">
        <x:f>'Raw_Data'!C2200</x:f>
        <x:v>104513</x:v>
      </x:c>
      <x:c r="D2200" t="n">
        <x:f>'Raw_Data'!D2200</x:f>
        <x:v>556</x:v>
      </x:c>
      <x:c r="E2200" t="n">
        <x:f>'Raw_Data'!E2200</x:f>
        <x:v>32</x:v>
      </x:c>
      <x:c r="F2200" t="str">
        <x:f>PROPER(TRIM('Raw_Data'!F2200))</x:f>
        <x:v>Gold</x:v>
      </x:c>
      <x:c r="G2200" t="str">
        <x:f>PROPER(TRIM('Raw_Data'!G2200))</x:f>
        <x:v>Digital</x:v>
      </x:c>
      <x:c r="H2200" s="60" t="n">
        <x:f>'Raw_Data'!H2200</x:f>
        <x:v>10321</x:v>
      </x:c>
      <x:c r="I2200" s="60" t="n">
        <x:f>'Raw_Data'!I2200</x:f>
        <x:v>1260.78</x:v>
      </x:c>
      <x:c r="J2200" s="32" t="n">
        <x:f>'Raw_Data'!J2200</x:f>
        <x:v>0.54</x:v>
      </x:c>
      <x:c r="K2200" s="32" t="n">
        <x:f>'Raw_Data'!K2200</x:f>
        <x:v>0.559</x:v>
      </x:c>
      <x:c r="L2200" t="n">
        <x:f>'Raw_Data'!L2200</x:f>
        <x:v>1</x:v>
      </x:c>
      <x:c r="M2200" t="n">
        <x:f>IF('Raw_Data'!M2200="",Assumptions!$B$15,'Raw_Data'!M2200)</x:f>
        <x:v>5</x:v>
      </x:c>
      <x:c r="N2200" s="32" t="n">
        <x:f>'Raw_Data'!N2200</x:f>
        <x:v>0.214</x:v>
      </x:c>
      <x:c r="O2200" t="str">
        <x:f>IF(OR(D2200&lt;620,L2200&gt;=2,J2200&gt;0.9),"High",IF(OR(D2200&lt;700,L2200=1,J2200&gt;0.75),"Medium","Low"))</x:f>
        <x:v>High</x:v>
      </x:c>
      <x:c r="P2200" s="30" t="n">
        <x:f>XLOOKUP(F2200,Assumptions!$A$4:$A$6,Assumptions!$B$4:$B$6)</x:f>
        <x:v>95</x:v>
      </x:c>
      <x:c r="Q2200" s="32" t="n">
        <x:f>XLOOKUP(F2200,Assumptions!$A$4:$A$6,Assumptions!$C$4:$C$6)</x:f>
        <x:v>0.219</x:v>
      </x:c>
      <x:c r="R2200" s="32" t="n">
        <x:f>XLOOKUP(F2200,Assumptions!$A$4:$A$6,Assumptions!$D$4:$D$6)</x:f>
        <x:v>0.016</x:v>
      </x:c>
      <x:c r="S2200" s="32" t="n">
        <x:f>XLOOKUP(F2200,Assumptions!$A$4:$A$6,Assumptions!$E$4:$E$6)</x:f>
        <x:v>0.01</x:v>
      </x:c>
      <x:c r="T2200" s="32" t="n">
        <x:f>XLOOKUP(O2200,Assumptions!$H$4:$H$6,Assumptions!$I$4:$I$6)</x:f>
        <x:v>0.045</x:v>
      </x:c>
      <x:c r="U2200" s="30" t="n">
        <x:f>XLOOKUP(F2200,Assumptions!$A$4:$A$6,Assumptions!$F$4:$F$6)</x:f>
        <x:v>90</x:v>
      </x:c>
      <x:c r="V2200" s="60" t="n">
        <x:f>I2200*12</x:f>
        <x:v>15129.36</x:v>
      </x:c>
      <x:c r="W2200" s="60" t="n">
        <x:f>H2200*J2200*(1-K2200)*Q2200</x:f>
        <x:v>538.26760386</x:v>
      </x:c>
      <x:c r="X2200" s="60" t="n">
        <x:f>V2200*R2200</x:f>
        <x:v>242.06976</x:v>
      </x:c>
      <x:c r="Y2200" s="60" t="n">
        <x:f>V2200*S2200</x:f>
        <x:v>151.2936</x:v>
      </x:c>
      <x:c r="Z2200" s="60" t="n">
        <x:f>H2200*J2200*T2200</x:f>
        <x:v>250.8003</x:v>
      </x:c>
      <x:c r="AA2200" s="60" t="n">
        <x:f>P2200+W2200+X2200-Y2200-Z2200-U2200</x:f>
        <x:v>383.24346386</x:v>
      </x:c>
      <x:c r="AB2200" s="32" t="n">
        <x:f>IFERROR(AA2200/(P2200+W2200+X2200),0)</x:f>
        <x:v>0.4378237233813492</x:v>
      </x:c>
      <x:c r="AC2200" t="n">
        <x:f>IF(O2200="High",0,IF(I2200&gt;=1800,3,IF(I2200&gt;=900,2,1))+IF(K2200&gt;=0.9,2,IF(K2200&gt;=0.75,1,0))+IF(J2200&lt;=0.7,2,IF(J2200&lt;=0.85,1,0))+IF(M2200&gt;=8,1,0))</x:f>
        <x:v>0</x:v>
      </x:c>
      <x:c r="AD2200" t="str">
        <x:f>IF(AND(O2200&lt;&gt;"High",AC2200&gt;=Assumptions!$B$10,AA2200&gt;0),"Priority Growth",IF(AND(O2200="Low",AA2200&gt;0),"Maintain","Watch"))</x:f>
        <x:v>Watch</x:v>
      </x:c>
      <x:c r="AE2200" s="60" t="n">
        <x:f>MAX(AA2200,0)*N2200</x:f>
        <x:v>82.01410126604</x:v>
      </x:c>
      <x:c r="AF2200" t="str">
        <x:f>IF(AND(AA2200&gt;=Assumptions!$B$11,O2200&lt;&gt;"High",OR(N2200&gt;=Assumptions!$B$12,M2200&lt;=6)),"High","Standard")</x:f>
        <x:v>Standard</x:v>
      </x:c>
    </x:row>
    <x:row r="2201">
      <x:c r="A2201" t="str">
        <x:f>'Raw_Data'!A2201</x:f>
        <x:v>C02200</x:v>
      </x:c>
      <x:c r="B2201" t="n">
        <x:f>'Raw_Data'!B2201</x:f>
        <x:v>29</x:v>
      </x:c>
      <x:c r="C2201" s="30" t="n">
        <x:f>'Raw_Data'!C2201</x:f>
        <x:v>91520</x:v>
      </x:c>
      <x:c r="D2201" t="n">
        <x:f>'Raw_Data'!D2201</x:f>
        <x:v>656</x:v>
      </x:c>
      <x:c r="E2201" t="n">
        <x:f>'Raw_Data'!E2201</x:f>
        <x:v>51</x:v>
      </x:c>
      <x:c r="F2201" t="str">
        <x:f>PROPER(TRIM('Raw_Data'!F2201))</x:f>
        <x:v>Classic</x:v>
      </x:c>
      <x:c r="G2201" t="str">
        <x:f>PROPER(TRIM('Raw_Data'!G2201))</x:f>
        <x:v>Digital</x:v>
      </x:c>
      <x:c r="H2201" s="60" t="n">
        <x:f>'Raw_Data'!H2201</x:f>
        <x:v>9894</x:v>
      </x:c>
      <x:c r="I2201" s="60" t="n">
        <x:f>'Raw_Data'!I2201</x:f>
        <x:v>1121.22</x:v>
      </x:c>
      <x:c r="J2201" s="32" t="n">
        <x:f>'Raw_Data'!J2201</x:f>
        <x:v>0.54</x:v>
      </x:c>
      <x:c r="K2201" s="32" t="n">
        <x:f>'Raw_Data'!K2201</x:f>
        <x:v>0.69</x:v>
      </x:c>
      <x:c r="L2201" t="n">
        <x:f>'Raw_Data'!L2201</x:f>
        <x:v>0</x:v>
      </x:c>
      <x:c r="M2201" t="n">
        <x:f>IF('Raw_Data'!M2201="",Assumptions!$B$15,'Raw_Data'!M2201)</x:f>
        <x:v>8</x:v>
      </x:c>
      <x:c r="N2201" s="32" t="n">
        <x:f>'Raw_Data'!N2201</x:f>
        <x:v>0.032</x:v>
      </x:c>
      <x:c r="O2201" t="str">
        <x:f>IF(OR(D2201&lt;620,L2201&gt;=2,J2201&gt;0.9),"High",IF(OR(D2201&lt;700,L2201=1,J2201&gt;0.75),"Medium","Low"))</x:f>
        <x:v>Medium</x:v>
      </x:c>
      <x:c r="P2201" s="30" t="n">
        <x:f>XLOOKUP(F2201,Assumptions!$A$4:$A$6,Assumptions!$B$4:$B$6)</x:f>
        <x:v>0</x:v>
      </x:c>
      <x:c r="Q2201" s="32" t="n">
        <x:f>XLOOKUP(F2201,Assumptions!$A$4:$A$6,Assumptions!$C$4:$C$6)</x:f>
        <x:v>0.229</x:v>
      </x:c>
      <x:c r="R2201" s="32" t="n">
        <x:f>XLOOKUP(F2201,Assumptions!$A$4:$A$6,Assumptions!$D$4:$D$6)</x:f>
        <x:v>0.015</x:v>
      </x:c>
      <x:c r="S2201" s="32" t="n">
        <x:f>XLOOKUP(F2201,Assumptions!$A$4:$A$6,Assumptions!$E$4:$E$6)</x:f>
        <x:v>0.0075</x:v>
      </x:c>
      <x:c r="T2201" s="32" t="n">
        <x:f>XLOOKUP(O2201,Assumptions!$H$4:$H$6,Assumptions!$I$4:$I$6)</x:f>
        <x:v>0.012</x:v>
      </x:c>
      <x:c r="U2201" s="30" t="n">
        <x:f>XLOOKUP(F2201,Assumptions!$A$4:$A$6,Assumptions!$F$4:$F$6)</x:f>
        <x:v>60</x:v>
      </x:c>
      <x:c r="V2201" s="60" t="n">
        <x:f>I2201*12</x:f>
        <x:v>13454.64</x:v>
      </x:c>
      <x:c r="W2201" s="60" t="n">
        <x:f>H2201*J2201*(1-K2201)*Q2201</x:f>
        <x:v>379.2825324000001</x:v>
      </x:c>
      <x:c r="X2201" s="60" t="n">
        <x:f>V2201*R2201</x:f>
        <x:v>201.81959999999998</x:v>
      </x:c>
      <x:c r="Y2201" s="60" t="n">
        <x:f>V2201*S2201</x:f>
        <x:v>100.90979999999999</x:v>
      </x:c>
      <x:c r="Z2201" s="60" t="n">
        <x:f>H2201*J2201*T2201</x:f>
        <x:v>64.11312000000001</x:v>
      </x:c>
      <x:c r="AA2201" s="60" t="n">
        <x:f>P2201+W2201+X2201-Y2201-Z2201-U2201</x:f>
        <x:v>356.0792124000001</x:v>
      </x:c>
      <x:c r="AB2201" s="32" t="n">
        <x:f>IFERROR(AA2201/(P2201+W2201+X2201),0)</x:f>
        <x:v>0.6127652826351941</x:v>
      </x:c>
      <x:c r="AC2201" t="n">
        <x:f>IF(O2201="High",0,IF(I2201&gt;=1800,3,IF(I2201&gt;=900,2,1))+IF(K2201&gt;=0.9,2,IF(K2201&gt;=0.75,1,0))+IF(J2201&lt;=0.7,2,IF(J2201&lt;=0.85,1,0))+IF(M2201&gt;=8,1,0))</x:f>
        <x:v>5</x:v>
      </x:c>
      <x:c r="AD2201" t="str">
        <x:f>IF(AND(O2201&lt;&gt;"High",AC2201&gt;=Assumptions!$B$10,AA2201&gt;0),"Priority Growth",IF(AND(O2201="Low",AA2201&gt;0),"Maintain","Watch"))</x:f>
        <x:v>Watch</x:v>
      </x:c>
      <x:c r="AE2201" s="60" t="n">
        <x:f>MAX(AA2201,0)*N2201</x:f>
        <x:v>11.394534796800002</x:v>
      </x:c>
      <x:c r="AF2201" t="str">
        <x:f>IF(AND(AA2201&gt;=Assumptions!$B$11,O2201&lt;&gt;"High",OR(N2201&gt;=Assumptions!$B$12,M2201&lt;=6)),"High","Standard")</x:f>
        <x:v>Standard</x:v>
      </x:c>
    </x:row>
    <x:row r="2202">
      <x:c r="A2202" t="str">
        <x:f>'Raw_Data'!A2202</x:f>
        <x:v>C02201</x:v>
      </x:c>
      <x:c r="B2202" t="n">
        <x:f>'Raw_Data'!B2202</x:f>
        <x:v>42</x:v>
      </x:c>
      <x:c r="C2202" s="30" t="n">
        <x:f>'Raw_Data'!C2202</x:f>
        <x:v>45493</x:v>
      </x:c>
      <x:c r="D2202" t="n">
        <x:f>'Raw_Data'!D2202</x:f>
        <x:v>712</x:v>
      </x:c>
      <x:c r="E2202" t="n">
        <x:f>'Raw_Data'!E2202</x:f>
        <x:v>57</x:v>
      </x:c>
      <x:c r="F2202" t="str">
        <x:f>PROPER(TRIM('Raw_Data'!F2202))</x:f>
        <x:v>Classic</x:v>
      </x:c>
      <x:c r="G2202" t="str">
        <x:f>PROPER(TRIM('Raw_Data'!G2202))</x:f>
        <x:v>Digital</x:v>
      </x:c>
      <x:c r="H2202" s="60" t="n">
        <x:f>'Raw_Data'!H2202</x:f>
        <x:v>6377</x:v>
      </x:c>
      <x:c r="I2202" s="60" t="n">
        <x:f>'Raw_Data'!I2202</x:f>
        <x:v>800.16</x:v>
      </x:c>
      <x:c r="J2202" s="32" t="n">
        <x:f>'Raw_Data'!J2202</x:f>
        <x:v>0.212</x:v>
      </x:c>
      <x:c r="K2202" s="32" t="n">
        <x:f>'Raw_Data'!K2202</x:f>
        <x:v>0.673</x:v>
      </x:c>
      <x:c r="L2202" t="n">
        <x:f>'Raw_Data'!L2202</x:f>
        <x:v>0</x:v>
      </x:c>
      <x:c r="M2202" t="n">
        <x:f>IF('Raw_Data'!M2202="",Assumptions!$B$15,'Raw_Data'!M2202)</x:f>
        <x:v>7</x:v>
      </x:c>
      <x:c r="N2202" s="32" t="n">
        <x:f>'Raw_Data'!N2202</x:f>
        <x:v>0.121</x:v>
      </x:c>
      <x:c r="O2202" t="str">
        <x:f>IF(OR(D2202&lt;620,L2202&gt;=2,J2202&gt;0.9),"High",IF(OR(D2202&lt;700,L2202=1,J2202&gt;0.75),"Medium","Low"))</x:f>
        <x:v>Low</x:v>
      </x:c>
      <x:c r="P2202" s="30" t="n">
        <x:f>XLOOKUP(F2202,Assumptions!$A$4:$A$6,Assumptions!$B$4:$B$6)</x:f>
        <x:v>0</x:v>
      </x:c>
      <x:c r="Q2202" s="32" t="n">
        <x:f>XLOOKUP(F2202,Assumptions!$A$4:$A$6,Assumptions!$C$4:$C$6)</x:f>
        <x:v>0.229</x:v>
      </x:c>
      <x:c r="R2202" s="32" t="n">
        <x:f>XLOOKUP(F2202,Assumptions!$A$4:$A$6,Assumptions!$D$4:$D$6)</x:f>
        <x:v>0.015</x:v>
      </x:c>
      <x:c r="S2202" s="32" t="n">
        <x:f>XLOOKUP(F2202,Assumptions!$A$4:$A$6,Assumptions!$E$4:$E$6)</x:f>
        <x:v>0.0075</x:v>
      </x:c>
      <x:c r="T2202" s="32" t="n">
        <x:f>XLOOKUP(O2202,Assumptions!$H$4:$H$6,Assumptions!$I$4:$I$6)</x:f>
        <x:v>0.0035</x:v>
      </x:c>
      <x:c r="U2202" s="30" t="n">
        <x:f>XLOOKUP(F2202,Assumptions!$A$4:$A$6,Assumptions!$F$4:$F$6)</x:f>
        <x:v>60</x:v>
      </x:c>
      <x:c r="V2202" s="60" t="n">
        <x:f>I2202*12</x:f>
        <x:v>9601.92</x:v>
      </x:c>
      <x:c r="W2202" s="60" t="n">
        <x:f>H2202*J2202*(1-K2202)*Q2202</x:f>
        <x:v>101.23612489199999</x:v>
      </x:c>
      <x:c r="X2202" s="60" t="n">
        <x:f>V2202*R2202</x:f>
        <x:v>144.0288</x:v>
      </x:c>
      <x:c r="Y2202" s="60" t="n">
        <x:f>V2202*S2202</x:f>
        <x:v>72.0144</x:v>
      </x:c>
      <x:c r="Z2202" s="60" t="n">
        <x:f>H2202*J2202*T2202</x:f>
        <x:v>4.731734</x:v>
      </x:c>
      <x:c r="AA2202" s="60" t="n">
        <x:f>P2202+W2202+X2202-Y2202-Z2202-U2202</x:f>
        <x:v>108.518790892</x:v>
      </x:c>
      <x:c r="AB2202" s="32" t="n">
        <x:f>IFERROR(AA2202/(P2202+W2202+X2202),0)</x:f>
        <x:v>0.4424554018059663</x:v>
      </x:c>
      <x:c r="AC2202" t="n">
        <x:f>IF(O2202="High",0,IF(I2202&gt;=1800,3,IF(I2202&gt;=900,2,1))+IF(K2202&gt;=0.9,2,IF(K2202&gt;=0.75,1,0))+IF(J2202&lt;=0.7,2,IF(J2202&lt;=0.85,1,0))+IF(M2202&gt;=8,1,0))</x:f>
        <x:v>3</x:v>
      </x:c>
      <x:c r="AD2202" t="str">
        <x:f>IF(AND(O2202&lt;&gt;"High",AC2202&gt;=Assumptions!$B$10,AA2202&gt;0),"Priority Growth",IF(AND(O2202="Low",AA2202&gt;0),"Maintain","Watch"))</x:f>
        <x:v>Maintain</x:v>
      </x:c>
      <x:c r="AE2202" s="60" t="n">
        <x:f>MAX(AA2202,0)*N2202</x:f>
        <x:v>13.130773697932</x:v>
      </x:c>
      <x:c r="AF2202" t="str">
        <x:f>IF(AND(AA2202&gt;=Assumptions!$B$11,O2202&lt;&gt;"High",OR(N2202&gt;=Assumptions!$B$12,M2202&lt;=6)),"High","Standard")</x:f>
        <x:v>Standard</x:v>
      </x:c>
    </x:row>
    <x:row r="2203">
      <x:c r="A2203" t="str">
        <x:f>'Raw_Data'!A2203</x:f>
        <x:v>C02202</x:v>
      </x:c>
      <x:c r="B2203" t="n">
        <x:f>'Raw_Data'!B2203</x:f>
        <x:v>32</x:v>
      </x:c>
      <x:c r="C2203" s="30" t="n">
        <x:f>'Raw_Data'!C2203</x:f>
        <x:v>103109</x:v>
      </x:c>
      <x:c r="D2203" t="n">
        <x:f>'Raw_Data'!D2203</x:f>
        <x:v>657</x:v>
      </x:c>
      <x:c r="E2203" t="n">
        <x:f>'Raw_Data'!E2203</x:f>
        <x:v>16</x:v>
      </x:c>
      <x:c r="F2203" t="str">
        <x:f>PROPER(TRIM('Raw_Data'!F2203))</x:f>
        <x:v>Gold</x:v>
      </x:c>
      <x:c r="G2203" t="str">
        <x:f>PROPER(TRIM('Raw_Data'!G2203))</x:f>
        <x:v>Digital</x:v>
      </x:c>
      <x:c r="H2203" s="60" t="n">
        <x:f>'Raw_Data'!H2203</x:f>
        <x:v>13587</x:v>
      </x:c>
      <x:c r="I2203" s="60" t="n">
        <x:f>'Raw_Data'!I2203</x:f>
        <x:v>1575.28</x:v>
      </x:c>
      <x:c r="J2203" s="32" t="n">
        <x:f>'Raw_Data'!J2203</x:f>
        <x:v>0.292</x:v>
      </x:c>
      <x:c r="K2203" s="32" t="n">
        <x:f>'Raw_Data'!K2203</x:f>
        <x:v>0.775</x:v>
      </x:c>
      <x:c r="L2203" t="n">
        <x:f>'Raw_Data'!L2203</x:f>
        <x:v>0</x:v>
      </x:c>
      <x:c r="M2203" t="n">
        <x:f>IF('Raw_Data'!M2203="",Assumptions!$B$15,'Raw_Data'!M2203)</x:f>
        <x:v>9</x:v>
      </x:c>
      <x:c r="N2203" s="32" t="n">
        <x:f>'Raw_Data'!N2203</x:f>
        <x:v>0.02</x:v>
      </x:c>
      <x:c r="O2203" t="str">
        <x:f>IF(OR(D2203&lt;620,L2203&gt;=2,J2203&gt;0.9),"High",IF(OR(D2203&lt;700,L2203=1,J2203&gt;0.75),"Medium","Low"))</x:f>
        <x:v>Medium</x:v>
      </x:c>
      <x:c r="P2203" s="30" t="n">
        <x:f>XLOOKUP(F2203,Assumptions!$A$4:$A$6,Assumptions!$B$4:$B$6)</x:f>
        <x:v>95</x:v>
      </x:c>
      <x:c r="Q2203" s="32" t="n">
        <x:f>XLOOKUP(F2203,Assumptions!$A$4:$A$6,Assumptions!$C$4:$C$6)</x:f>
        <x:v>0.219</x:v>
      </x:c>
      <x:c r="R2203" s="32" t="n">
        <x:f>XLOOKUP(F2203,Assumptions!$A$4:$A$6,Assumptions!$D$4:$D$6)</x:f>
        <x:v>0.016</x:v>
      </x:c>
      <x:c r="S2203" s="32" t="n">
        <x:f>XLOOKUP(F2203,Assumptions!$A$4:$A$6,Assumptions!$E$4:$E$6)</x:f>
        <x:v>0.01</x:v>
      </x:c>
      <x:c r="T2203" s="32" t="n">
        <x:f>XLOOKUP(O2203,Assumptions!$H$4:$H$6,Assumptions!$I$4:$I$6)</x:f>
        <x:v>0.012</x:v>
      </x:c>
      <x:c r="U2203" s="30" t="n">
        <x:f>XLOOKUP(F2203,Assumptions!$A$4:$A$6,Assumptions!$F$4:$F$6)</x:f>
        <x:v>90</x:v>
      </x:c>
      <x:c r="V2203" s="60" t="n">
        <x:f>I2203*12</x:f>
        <x:v>18903.36</x:v>
      </x:c>
      <x:c r="W2203" s="60" t="n">
        <x:f>H2203*J2203*(1-K2203)*Q2203</x:f>
        <x:v>195.49383209999996</x:v>
      </x:c>
      <x:c r="X2203" s="60" t="n">
        <x:f>V2203*R2203</x:f>
        <x:v>302.45376</x:v>
      </x:c>
      <x:c r="Y2203" s="60" t="n">
        <x:f>V2203*S2203</x:f>
        <x:v>189.0336</x:v>
      </x:c>
      <x:c r="Z2203" s="60" t="n">
        <x:f>H2203*J2203*T2203</x:f>
        <x:v>47.608847999999995</x:v>
      </x:c>
      <x:c r="AA2203" s="60" t="n">
        <x:f>P2203+W2203+X2203-Y2203-Z2203-U2203</x:f>
        <x:v>266.3051441</x:v>
      </x:c>
      <x:c r="AB2203" s="32" t="n">
        <x:f>IFERROR(AA2203/(P2203+W2203+X2203),0)</x:f>
        <x:v>0.4491208795651673</x:v>
      </x:c>
      <x:c r="AC2203" t="n">
        <x:f>IF(O2203="High",0,IF(I2203&gt;=1800,3,IF(I2203&gt;=900,2,1))+IF(K2203&gt;=0.9,2,IF(K2203&gt;=0.75,1,0))+IF(J2203&lt;=0.7,2,IF(J2203&lt;=0.85,1,0))+IF(M2203&gt;=8,1,0))</x:f>
        <x:v>6</x:v>
      </x:c>
      <x:c r="AD2203" t="str">
        <x:f>IF(AND(O2203&lt;&gt;"High",AC2203&gt;=Assumptions!$B$10,AA2203&gt;0),"Priority Growth",IF(AND(O2203="Low",AA2203&gt;0),"Maintain","Watch"))</x:f>
        <x:v>Priority Growth</x:v>
      </x:c>
      <x:c r="AE2203" s="60" t="n">
        <x:f>MAX(AA2203,0)*N2203</x:f>
        <x:v>5.326102882</x:v>
      </x:c>
      <x:c r="AF2203" t="str">
        <x:f>IF(AND(AA2203&gt;=Assumptions!$B$11,O2203&lt;&gt;"High",OR(N2203&gt;=Assumptions!$B$12,M2203&lt;=6)),"High","Standard")</x:f>
        <x:v>Standard</x:v>
      </x:c>
    </x:row>
    <x:row r="2204">
      <x:c r="A2204" t="str">
        <x:f>'Raw_Data'!A2204</x:f>
        <x:v>C02203</x:v>
      </x:c>
      <x:c r="B2204" t="n">
        <x:f>'Raw_Data'!B2204</x:f>
        <x:v>39</x:v>
      </x:c>
      <x:c r="C2204" s="30" t="n">
        <x:f>'Raw_Data'!C2204</x:f>
        <x:v>57648</x:v>
      </x:c>
      <x:c r="D2204" t="n">
        <x:f>'Raw_Data'!D2204</x:f>
        <x:v>702</x:v>
      </x:c>
      <x:c r="E2204" t="n">
        <x:f>'Raw_Data'!E2204</x:f>
        <x:v>26</x:v>
      </x:c>
      <x:c r="F2204" t="str">
        <x:f>PROPER(TRIM('Raw_Data'!F2204))</x:f>
        <x:v>Gold</x:v>
      </x:c>
      <x:c r="G2204" t="str">
        <x:f>PROPER(TRIM('Raw_Data'!G2204))</x:f>
        <x:v>Direct Mail</x:v>
      </x:c>
      <x:c r="H2204" s="60" t="n">
        <x:f>'Raw_Data'!H2204</x:f>
        <x:v>8259</x:v>
      </x:c>
      <x:c r="I2204" s="60" t="n">
        <x:f>'Raw_Data'!I2204</x:f>
        <x:v>935.75</x:v>
      </x:c>
      <x:c r="J2204" s="32" t="n">
        <x:f>'Raw_Data'!J2204</x:f>
        <x:v>0.434</x:v>
      </x:c>
      <x:c r="K2204" s="32" t="n">
        <x:f>'Raw_Data'!K2204</x:f>
        <x:v>0.848</x:v>
      </x:c>
      <x:c r="L2204" t="n">
        <x:f>'Raw_Data'!L2204</x:f>
        <x:v>0</x:v>
      </x:c>
      <x:c r="M2204" t="n">
        <x:f>IF('Raw_Data'!M2204="",Assumptions!$B$15,'Raw_Data'!M2204)</x:f>
        <x:v>7</x:v>
      </x:c>
      <x:c r="N2204" s="32" t="n">
        <x:f>'Raw_Data'!N2204</x:f>
        <x:v>0.093</x:v>
      </x:c>
      <x:c r="O2204" t="str">
        <x:f>IF(OR(D2204&lt;620,L2204&gt;=2,J2204&gt;0.9),"High",IF(OR(D2204&lt;700,L2204=1,J2204&gt;0.75),"Medium","Low"))</x:f>
        <x:v>Low</x:v>
      </x:c>
      <x:c r="P2204" s="30" t="n">
        <x:f>XLOOKUP(F2204,Assumptions!$A$4:$A$6,Assumptions!$B$4:$B$6)</x:f>
        <x:v>95</x:v>
      </x:c>
      <x:c r="Q2204" s="32" t="n">
        <x:f>XLOOKUP(F2204,Assumptions!$A$4:$A$6,Assumptions!$C$4:$C$6)</x:f>
        <x:v>0.219</x:v>
      </x:c>
      <x:c r="R2204" s="32" t="n">
        <x:f>XLOOKUP(F2204,Assumptions!$A$4:$A$6,Assumptions!$D$4:$D$6)</x:f>
        <x:v>0.016</x:v>
      </x:c>
      <x:c r="S2204" s="32" t="n">
        <x:f>XLOOKUP(F2204,Assumptions!$A$4:$A$6,Assumptions!$E$4:$E$6)</x:f>
        <x:v>0.01</x:v>
      </x:c>
      <x:c r="T2204" s="32" t="n">
        <x:f>XLOOKUP(O2204,Assumptions!$H$4:$H$6,Assumptions!$I$4:$I$6)</x:f>
        <x:v>0.0035</x:v>
      </x:c>
      <x:c r="U2204" s="30" t="n">
        <x:f>XLOOKUP(F2204,Assumptions!$A$4:$A$6,Assumptions!$F$4:$F$6)</x:f>
        <x:v>90</x:v>
      </x:c>
      <x:c r="V2204" s="60" t="n">
        <x:f>I2204*12</x:f>
        <x:v>11229</x:v>
      </x:c>
      <x:c r="W2204" s="60" t="n">
        <x:f>H2204*J2204*(1-K2204)*Q2204</x:f>
        <x:v>119.31770692800002</x:v>
      </x:c>
      <x:c r="X2204" s="60" t="n">
        <x:f>V2204*R2204</x:f>
        <x:v>179.66400000000002</x:v>
      </x:c>
      <x:c r="Y2204" s="60" t="n">
        <x:f>V2204*S2204</x:f>
        <x:v>112.29</x:v>
      </x:c>
      <x:c r="Z2204" s="60" t="n">
        <x:f>H2204*J2204*T2204</x:f>
        <x:v>12.545421</x:v>
      </x:c>
      <x:c r="AA2204" s="60" t="n">
        <x:f>P2204+W2204+X2204-Y2204-Z2204-U2204</x:f>
        <x:v>179.146285928</x:v>
      </x:c>
      <x:c r="AB2204" s="32" t="n">
        <x:f>IFERROR(AA2204/(P2204+W2204+X2204),0)</x:f>
        <x:v>0.4547071165432026</x:v>
      </x:c>
      <x:c r="AC2204" t="n">
        <x:f>IF(O2204="High",0,IF(I2204&gt;=1800,3,IF(I2204&gt;=900,2,1))+IF(K2204&gt;=0.9,2,IF(K2204&gt;=0.75,1,0))+IF(J2204&lt;=0.7,2,IF(J2204&lt;=0.85,1,0))+IF(M2204&gt;=8,1,0))</x:f>
        <x:v>5</x:v>
      </x:c>
      <x:c r="AD2204" t="str">
        <x:f>IF(AND(O2204&lt;&gt;"High",AC2204&gt;=Assumptions!$B$10,AA2204&gt;0),"Priority Growth",IF(AND(O2204="Low",AA2204&gt;0),"Maintain","Watch"))</x:f>
        <x:v>Maintain</x:v>
      </x:c>
      <x:c r="AE2204" s="60" t="n">
        <x:f>MAX(AA2204,0)*N2204</x:f>
        <x:v>16.660604591304</x:v>
      </x:c>
      <x:c r="AF2204" t="str">
        <x:f>IF(AND(AA2204&gt;=Assumptions!$B$11,O2204&lt;&gt;"High",OR(N2204&gt;=Assumptions!$B$12,M2204&lt;=6)),"High","Standard")</x:f>
        <x:v>Standard</x:v>
      </x:c>
    </x:row>
    <x:row r="2205">
      <x:c r="A2205" t="str">
        <x:f>'Raw_Data'!A2205</x:f>
        <x:v>C02204</x:v>
      </x:c>
      <x:c r="B2205" t="n">
        <x:f>'Raw_Data'!B2205</x:f>
        <x:v>31</x:v>
      </x:c>
      <x:c r="C2205" s="30" t="n">
        <x:f>'Raw_Data'!C2205</x:f>
        <x:v>65275</x:v>
      </x:c>
      <x:c r="D2205" t="n">
        <x:f>'Raw_Data'!D2205</x:f>
        <x:v>670</x:v>
      </x:c>
      <x:c r="E2205" t="n">
        <x:f>'Raw_Data'!E2205</x:f>
        <x:v>40</x:v>
      </x:c>
      <x:c r="F2205" t="str">
        <x:f>PROPER(TRIM('Raw_Data'!F2205))</x:f>
        <x:v>Gold</x:v>
      </x:c>
      <x:c r="G2205" t="str">
        <x:f>PROPER(TRIM('Raw_Data'!G2205))</x:f>
        <x:v>Branch</x:v>
      </x:c>
      <x:c r="H2205" s="60" t="n">
        <x:f>'Raw_Data'!H2205</x:f>
        <x:v>9394</x:v>
      </x:c>
      <x:c r="I2205" s="60" t="n">
        <x:f>'Raw_Data'!I2205</x:f>
        <x:v>1190.4</x:v>
      </x:c>
      <x:c r="J2205" s="32" t="n">
        <x:f>'Raw_Data'!J2205</x:f>
        <x:v>0.807</x:v>
      </x:c>
      <x:c r="K2205" s="32" t="n">
        <x:f>'Raw_Data'!K2205</x:f>
        <x:v>0.814</x:v>
      </x:c>
      <x:c r="L2205" t="n">
        <x:f>'Raw_Data'!L2205</x:f>
        <x:v>0</x:v>
      </x:c>
      <x:c r="M2205" t="n">
        <x:f>IF('Raw_Data'!M2205="",Assumptions!$B$15,'Raw_Data'!M2205)</x:f>
        <x:v>5</x:v>
      </x:c>
      <x:c r="N2205" s="32" t="n">
        <x:f>'Raw_Data'!N2205</x:f>
        <x:v>0.228</x:v>
      </x:c>
      <x:c r="O2205" t="str">
        <x:f>IF(OR(D2205&lt;620,L2205&gt;=2,J2205&gt;0.9),"High",IF(OR(D2205&lt;700,L2205=1,J2205&gt;0.75),"Medium","Low"))</x:f>
        <x:v>Medium</x:v>
      </x:c>
      <x:c r="P2205" s="30" t="n">
        <x:f>XLOOKUP(F2205,Assumptions!$A$4:$A$6,Assumptions!$B$4:$B$6)</x:f>
        <x:v>95</x:v>
      </x:c>
      <x:c r="Q2205" s="32" t="n">
        <x:f>XLOOKUP(F2205,Assumptions!$A$4:$A$6,Assumptions!$C$4:$C$6)</x:f>
        <x:v>0.219</x:v>
      </x:c>
      <x:c r="R2205" s="32" t="n">
        <x:f>XLOOKUP(F2205,Assumptions!$A$4:$A$6,Assumptions!$D$4:$D$6)</x:f>
        <x:v>0.016</x:v>
      </x:c>
      <x:c r="S2205" s="32" t="n">
        <x:f>XLOOKUP(F2205,Assumptions!$A$4:$A$6,Assumptions!$E$4:$E$6)</x:f>
        <x:v>0.01</x:v>
      </x:c>
      <x:c r="T2205" s="32" t="n">
        <x:f>XLOOKUP(O2205,Assumptions!$H$4:$H$6,Assumptions!$I$4:$I$6)</x:f>
        <x:v>0.012</x:v>
      </x:c>
      <x:c r="U2205" s="30" t="n">
        <x:f>XLOOKUP(F2205,Assumptions!$A$4:$A$6,Assumptions!$F$4:$F$6)</x:f>
        <x:v>90</x:v>
      </x:c>
      <x:c r="V2205" s="60" t="n">
        <x:f>I2205*12</x:f>
        <x:v>14284.800000000001</x:v>
      </x:c>
      <x:c r="W2205" s="60" t="n">
        <x:f>H2205*J2205*(1-K2205)*Q2205</x:f>
        <x:v>308.8027431720001</x:v>
      </x:c>
      <x:c r="X2205" s="60" t="n">
        <x:f>V2205*R2205</x:f>
        <x:v>228.5568</x:v>
      </x:c>
      <x:c r="Y2205" s="60" t="n">
        <x:f>V2205*S2205</x:f>
        <x:v>142.848</x:v>
      </x:c>
      <x:c r="Z2205" s="60" t="n">
        <x:f>H2205*J2205*T2205</x:f>
        <x:v>90.971496</x:v>
      </x:c>
      <x:c r="AA2205" s="60" t="n">
        <x:f>P2205+W2205+X2205-Y2205-Z2205-U2205</x:f>
        <x:v>308.540047172</x:v>
      </x:c>
      <x:c r="AB2205" s="32" t="n">
        <x:f>IFERROR(AA2205/(P2205+W2205+X2205),0)</x:f>
        <x:v>0.48791870147846883</x:v>
      </x:c>
      <x:c r="AC2205" t="n">
        <x:f>IF(O2205="High",0,IF(I2205&gt;=1800,3,IF(I2205&gt;=900,2,1))+IF(K2205&gt;=0.9,2,IF(K2205&gt;=0.75,1,0))+IF(J2205&lt;=0.7,2,IF(J2205&lt;=0.85,1,0))+IF(M2205&gt;=8,1,0))</x:f>
        <x:v>4</x:v>
      </x:c>
      <x:c r="AD2205" t="str">
        <x:f>IF(AND(O2205&lt;&gt;"High",AC2205&gt;=Assumptions!$B$10,AA2205&gt;0),"Priority Growth",IF(AND(O2205="Low",AA2205&gt;0),"Maintain","Watch"))</x:f>
        <x:v>Watch</x:v>
      </x:c>
      <x:c r="AE2205" s="60" t="n">
        <x:f>MAX(AA2205,0)*N2205</x:f>
        <x:v>70.347130755216</x:v>
      </x:c>
      <x:c r="AF2205" t="str">
        <x:f>IF(AND(AA2205&gt;=Assumptions!$B$11,O2205&lt;&gt;"High",OR(N2205&gt;=Assumptions!$B$12,M2205&lt;=6)),"High","Standard")</x:f>
        <x:v>High</x:v>
      </x:c>
    </x:row>
    <x:row r="2206">
      <x:c r="A2206" t="str">
        <x:f>'Raw_Data'!A2206</x:f>
        <x:v>C02205</x:v>
      </x:c>
      <x:c r="B2206" t="n">
        <x:f>'Raw_Data'!B2206</x:f>
        <x:v>28</x:v>
      </x:c>
      <x:c r="C2206" s="30" t="n">
        <x:f>'Raw_Data'!C2206</x:f>
        <x:v>69874</x:v>
      </x:c>
      <x:c r="D2206" t="n">
        <x:f>'Raw_Data'!D2206</x:f>
        <x:v>621</x:v>
      </x:c>
      <x:c r="E2206" t="n">
        <x:f>'Raw_Data'!E2206</x:f>
        <x:v>12</x:v>
      </x:c>
      <x:c r="F2206" t="str">
        <x:f>PROPER(TRIM('Raw_Data'!F2206))</x:f>
        <x:v>Classic</x:v>
      </x:c>
      <x:c r="G2206" t="str">
        <x:f>PROPER(TRIM('Raw_Data'!G2206))</x:f>
        <x:v>Direct Mail</x:v>
      </x:c>
      <x:c r="H2206" s="60" t="n">
        <x:f>'Raw_Data'!H2206</x:f>
        <x:v>3901</x:v>
      </x:c>
      <x:c r="I2206" s="60" t="n">
        <x:f>'Raw_Data'!I2206</x:f>
        <x:v>639.49</x:v>
      </x:c>
      <x:c r="J2206" s="32" t="n">
        <x:f>'Raw_Data'!J2206</x:f>
        <x:v>0.385</x:v>
      </x:c>
      <x:c r="K2206" s="32" t="n">
        <x:f>'Raw_Data'!K2206</x:f>
        <x:v>0.864</x:v>
      </x:c>
      <x:c r="L2206" t="n">
        <x:f>'Raw_Data'!L2206</x:f>
        <x:v>0</x:v>
      </x:c>
      <x:c r="M2206" t="n">
        <x:f>IF('Raw_Data'!M2206="",Assumptions!$B$15,'Raw_Data'!M2206)</x:f>
        <x:v>7</x:v>
      </x:c>
      <x:c r="N2206" s="32" t="n">
        <x:f>'Raw_Data'!N2206</x:f>
        <x:v>0.101</x:v>
      </x:c>
      <x:c r="O2206" t="str">
        <x:f>IF(OR(D2206&lt;620,L2206&gt;=2,J2206&gt;0.9),"High",IF(OR(D2206&lt;700,L2206=1,J2206&gt;0.75),"Medium","Low"))</x:f>
        <x:v>Medium</x:v>
      </x:c>
      <x:c r="P2206" s="30" t="n">
        <x:f>XLOOKUP(F2206,Assumptions!$A$4:$A$6,Assumptions!$B$4:$B$6)</x:f>
        <x:v>0</x:v>
      </x:c>
      <x:c r="Q2206" s="32" t="n">
        <x:f>XLOOKUP(F2206,Assumptions!$A$4:$A$6,Assumptions!$C$4:$C$6)</x:f>
        <x:v>0.229</x:v>
      </x:c>
      <x:c r="R2206" s="32" t="n">
        <x:f>XLOOKUP(F2206,Assumptions!$A$4:$A$6,Assumptions!$D$4:$D$6)</x:f>
        <x:v>0.015</x:v>
      </x:c>
      <x:c r="S2206" s="32" t="n">
        <x:f>XLOOKUP(F2206,Assumptions!$A$4:$A$6,Assumptions!$E$4:$E$6)</x:f>
        <x:v>0.0075</x:v>
      </x:c>
      <x:c r="T2206" s="32" t="n">
        <x:f>XLOOKUP(O2206,Assumptions!$H$4:$H$6,Assumptions!$I$4:$I$6)</x:f>
        <x:v>0.012</x:v>
      </x:c>
      <x:c r="U2206" s="30" t="n">
        <x:f>XLOOKUP(F2206,Assumptions!$A$4:$A$6,Assumptions!$F$4:$F$6)</x:f>
        <x:v>60</x:v>
      </x:c>
      <x:c r="V2206" s="60" t="n">
        <x:f>I2206*12</x:f>
        <x:v>7673.88</x:v>
      </x:c>
      <x:c r="W2206" s="60" t="n">
        <x:f>H2206*J2206*(1-K2206)*Q2206</x:f>
        <x:v>46.77470644</x:v>
      </x:c>
      <x:c r="X2206" s="60" t="n">
        <x:f>V2206*R2206</x:f>
        <x:v>115.1082</x:v>
      </x:c>
      <x:c r="Y2206" s="60" t="n">
        <x:f>V2206*S2206</x:f>
        <x:v>57.5541</x:v>
      </x:c>
      <x:c r="Z2206" s="60" t="n">
        <x:f>H2206*J2206*T2206</x:f>
        <x:v>18.02262</x:v>
      </x:c>
      <x:c r="AA2206" s="60" t="n">
        <x:f>P2206+W2206+X2206-Y2206-Z2206-U2206</x:f>
        <x:v>26.30618643999999</x:v>
      </x:c>
      <x:c r="AB2206" s="32" t="n">
        <x:f>IFERROR(AA2206/(P2206+W2206+X2206),0)</x:f>
        <x:v>0.16250132282959764</x:v>
      </x:c>
      <x:c r="AC2206" t="n">
        <x:f>IF(O2206="High",0,IF(I2206&gt;=1800,3,IF(I2206&gt;=900,2,1))+IF(K2206&gt;=0.9,2,IF(K2206&gt;=0.75,1,0))+IF(J2206&lt;=0.7,2,IF(J2206&lt;=0.85,1,0))+IF(M2206&gt;=8,1,0))</x:f>
        <x:v>4</x:v>
      </x:c>
      <x:c r="AD2206" t="str">
        <x:f>IF(AND(O2206&lt;&gt;"High",AC2206&gt;=Assumptions!$B$10,AA2206&gt;0),"Priority Growth",IF(AND(O2206="Low",AA2206&gt;0),"Maintain","Watch"))</x:f>
        <x:v>Watch</x:v>
      </x:c>
      <x:c r="AE2206" s="60" t="n">
        <x:f>MAX(AA2206,0)*N2206</x:f>
        <x:v>2.656924830439999</x:v>
      </x:c>
      <x:c r="AF2206" t="str">
        <x:f>IF(AND(AA2206&gt;=Assumptions!$B$11,O2206&lt;&gt;"High",OR(N2206&gt;=Assumptions!$B$12,M2206&lt;=6)),"High","Standard")</x:f>
        <x:v>Standard</x:v>
      </x:c>
    </x:row>
    <x:row r="2207">
      <x:c r="A2207" t="str">
        <x:f>'Raw_Data'!A2207</x:f>
        <x:v>C02206</x:v>
      </x:c>
      <x:c r="B2207" t="n">
        <x:f>'Raw_Data'!B2207</x:f>
        <x:v>72</x:v>
      </x:c>
      <x:c r="C2207" s="30" t="n">
        <x:f>'Raw_Data'!C2207</x:f>
        <x:v>87130</x:v>
      </x:c>
      <x:c r="D2207" t="n">
        <x:f>'Raw_Data'!D2207</x:f>
        <x:v>678</x:v>
      </x:c>
      <x:c r="E2207" t="n">
        <x:f>'Raw_Data'!E2207</x:f>
        <x:v>34</x:v>
      </x:c>
      <x:c r="F2207" t="str">
        <x:f>PROPER(TRIM('Raw_Data'!F2207))</x:f>
        <x:v>Gold</x:v>
      </x:c>
      <x:c r="G2207" t="str">
        <x:f>PROPER(TRIM('Raw_Data'!G2207))</x:f>
        <x:v>Direct Mail</x:v>
      </x:c>
      <x:c r="H2207" s="60" t="n">
        <x:f>'Raw_Data'!H2207</x:f>
        <x:v>15223</x:v>
      </x:c>
      <x:c r="I2207" s="60" t="n">
        <x:f>'Raw_Data'!I2207</x:f>
        <x:v>1454.49</x:v>
      </x:c>
      <x:c r="J2207" s="32" t="n">
        <x:f>'Raw_Data'!J2207</x:f>
        <x:v>0.365</x:v>
      </x:c>
      <x:c r="K2207" s="32" t="n">
        <x:f>'Raw_Data'!K2207</x:f>
        <x:v>0.926</x:v>
      </x:c>
      <x:c r="L2207" t="n">
        <x:f>'Raw_Data'!L2207</x:f>
        <x:v>0</x:v>
      </x:c>
      <x:c r="M2207" t="n">
        <x:f>IF('Raw_Data'!M2207="",Assumptions!$B$15,'Raw_Data'!M2207)</x:f>
        <x:v>7.370408870408871</x:v>
      </x:c>
      <x:c r="N2207" s="32" t="n">
        <x:f>'Raw_Data'!N2207</x:f>
        <x:v>0.043</x:v>
      </x:c>
      <x:c r="O2207" t="str">
        <x:f>IF(OR(D2207&lt;620,L2207&gt;=2,J2207&gt;0.9),"High",IF(OR(D2207&lt;700,L2207=1,J2207&gt;0.75),"Medium","Low"))</x:f>
        <x:v>Medium</x:v>
      </x:c>
      <x:c r="P2207" s="30" t="n">
        <x:f>XLOOKUP(F2207,Assumptions!$A$4:$A$6,Assumptions!$B$4:$B$6)</x:f>
        <x:v>95</x:v>
      </x:c>
      <x:c r="Q2207" s="32" t="n">
        <x:f>XLOOKUP(F2207,Assumptions!$A$4:$A$6,Assumptions!$C$4:$C$6)</x:f>
        <x:v>0.219</x:v>
      </x:c>
      <x:c r="R2207" s="32" t="n">
        <x:f>XLOOKUP(F2207,Assumptions!$A$4:$A$6,Assumptions!$D$4:$D$6)</x:f>
        <x:v>0.016</x:v>
      </x:c>
      <x:c r="S2207" s="32" t="n">
        <x:f>XLOOKUP(F2207,Assumptions!$A$4:$A$6,Assumptions!$E$4:$E$6)</x:f>
        <x:v>0.01</x:v>
      </x:c>
      <x:c r="T2207" s="32" t="n">
        <x:f>XLOOKUP(O2207,Assumptions!$H$4:$H$6,Assumptions!$I$4:$I$6)</x:f>
        <x:v>0.012</x:v>
      </x:c>
      <x:c r="U2207" s="30" t="n">
        <x:f>XLOOKUP(F2207,Assumptions!$A$4:$A$6,Assumptions!$F$4:$F$6)</x:f>
        <x:v>90</x:v>
      </x:c>
      <x:c r="V2207" s="60" t="n">
        <x:f>I2207*12</x:f>
        <x:v>17453.88</x:v>
      </x:c>
      <x:c r="W2207" s="60" t="n">
        <x:f>H2207*J2207*(1-K2207)*Q2207</x:f>
        <x:v>90.04693736999994</x:v>
      </x:c>
      <x:c r="X2207" s="60" t="n">
        <x:f>V2207*R2207</x:f>
        <x:v>279.26208</x:v>
      </x:c>
      <x:c r="Y2207" s="60" t="n">
        <x:f>V2207*S2207</x:f>
        <x:v>174.5388</x:v>
      </x:c>
      <x:c r="Z2207" s="60" t="n">
        <x:f>H2207*J2207*T2207</x:f>
        <x:v>66.67674</x:v>
      </x:c>
      <x:c r="AA2207" s="60" t="n">
        <x:f>P2207+W2207+X2207-Y2207-Z2207-U2207</x:f>
        <x:v>133.09347736999996</x:v>
      </x:c>
      <x:c r="AB2207" s="32" t="n">
        <x:f>IFERROR(AA2207/(P2207+W2207+X2207),0)</x:f>
        <x:v>0.2866484870870815</x:v>
      </x:c>
      <x:c r="AC2207" t="n">
        <x:f>IF(O2207="High",0,IF(I2207&gt;=1800,3,IF(I2207&gt;=900,2,1))+IF(K2207&gt;=0.9,2,IF(K2207&gt;=0.75,1,0))+IF(J2207&lt;=0.7,2,IF(J2207&lt;=0.85,1,0))+IF(M2207&gt;=8,1,0))</x:f>
        <x:v>6</x:v>
      </x:c>
      <x:c r="AD2207" t="str">
        <x:f>IF(AND(O2207&lt;&gt;"High",AC2207&gt;=Assumptions!$B$10,AA2207&gt;0),"Priority Growth",IF(AND(O2207="Low",AA2207&gt;0),"Maintain","Watch"))</x:f>
        <x:v>Priority Growth</x:v>
      </x:c>
      <x:c r="AE2207" s="60" t="n">
        <x:f>MAX(AA2207,0)*N2207</x:f>
        <x:v>5.723019526909998</x:v>
      </x:c>
      <x:c r="AF2207" t="str">
        <x:f>IF(AND(AA2207&gt;=Assumptions!$B$11,O2207&lt;&gt;"High",OR(N2207&gt;=Assumptions!$B$12,M2207&lt;=6)),"High","Standard")</x:f>
        <x:v>Standard</x:v>
      </x:c>
    </x:row>
    <x:row r="2208">
      <x:c r="A2208" t="str">
        <x:f>'Raw_Data'!A2208</x:f>
        <x:v>C02207</x:v>
      </x:c>
      <x:c r="B2208" t="n">
        <x:f>'Raw_Data'!B2208</x:f>
        <x:v>37</x:v>
      </x:c>
      <x:c r="C2208" s="30" t="n">
        <x:f>'Raw_Data'!C2208</x:f>
        <x:v>139043</x:v>
      </x:c>
      <x:c r="D2208" t="n">
        <x:f>'Raw_Data'!D2208</x:f>
        <x:v>675</x:v>
      </x:c>
      <x:c r="E2208" t="n">
        <x:f>'Raw_Data'!E2208</x:f>
        <x:v>34</x:v>
      </x:c>
      <x:c r="F2208" t="str">
        <x:f>PROPER(TRIM('Raw_Data'!F2208))</x:f>
        <x:v>Platinum</x:v>
      </x:c>
      <x:c r="G2208" t="str">
        <x:f>PROPER(TRIM('Raw_Data'!G2208))</x:f>
        <x:v>Digital</x:v>
      </x:c>
      <x:c r="H2208" s="60" t="n">
        <x:f>'Raw_Data'!H2208</x:f>
        <x:v>29244</x:v>
      </x:c>
      <x:c r="I2208" s="60" t="n">
        <x:f>'Raw_Data'!I2208</x:f>
        <x:v>2798.06</x:v>
      </x:c>
      <x:c r="J2208" s="32" t="n">
        <x:f>'Raw_Data'!J2208</x:f>
        <x:v>0.571</x:v>
      </x:c>
      <x:c r="K2208" s="32" t="n">
        <x:f>'Raw_Data'!K2208</x:f>
        <x:v>0.856</x:v>
      </x:c>
      <x:c r="L2208" t="n">
        <x:f>'Raw_Data'!L2208</x:f>
        <x:v>0</x:v>
      </x:c>
      <x:c r="M2208" t="n">
        <x:f>IF('Raw_Data'!M2208="",Assumptions!$B$15,'Raw_Data'!M2208)</x:f>
        <x:v>10</x:v>
      </x:c>
      <x:c r="N2208" s="32" t="n">
        <x:f>'Raw_Data'!N2208</x:f>
        <x:v>0.02</x:v>
      </x:c>
      <x:c r="O2208" t="str">
        <x:f>IF(OR(D2208&lt;620,L2208&gt;=2,J2208&gt;0.9),"High",IF(OR(D2208&lt;700,L2208=1,J2208&gt;0.75),"Medium","Low"))</x:f>
        <x:v>Medium</x:v>
      </x:c>
      <x:c r="P2208" s="30" t="n">
        <x:f>XLOOKUP(F2208,Assumptions!$A$4:$A$6,Assumptions!$B$4:$B$6)</x:f>
        <x:v>195</x:v>
      </x:c>
      <x:c r="Q2208" s="32" t="n">
        <x:f>XLOOKUP(F2208,Assumptions!$A$4:$A$6,Assumptions!$C$4:$C$6)</x:f>
        <x:v>0.199</x:v>
      </x:c>
      <x:c r="R2208" s="32" t="n">
        <x:f>XLOOKUP(F2208,Assumptions!$A$4:$A$6,Assumptions!$D$4:$D$6)</x:f>
        <x:v>0.017</x:v>
      </x:c>
      <x:c r="S2208" s="32" t="n">
        <x:f>XLOOKUP(F2208,Assumptions!$A$4:$A$6,Assumptions!$E$4:$E$6)</x:f>
        <x:v>0.013</x:v>
      </x:c>
      <x:c r="T2208" s="32" t="n">
        <x:f>XLOOKUP(O2208,Assumptions!$H$4:$H$6,Assumptions!$I$4:$I$6)</x:f>
        <x:v>0.012</x:v>
      </x:c>
      <x:c r="U2208" s="30" t="n">
        <x:f>XLOOKUP(F2208,Assumptions!$A$4:$A$6,Assumptions!$F$4:$F$6)</x:f>
        <x:v>140</x:v>
      </x:c>
      <x:c r="V2208" s="60" t="n">
        <x:f>I2208*12</x:f>
        <x:v>33576.72</x:v>
      </x:c>
      <x:c r="W2208" s="60" t="n">
        <x:f>H2208*J2208*(1-K2208)*Q2208</x:f>
        <x:v>478.50717254399996</x:v>
      </x:c>
      <x:c r="X2208" s="60" t="n">
        <x:f>V2208*R2208</x:f>
        <x:v>570.80424</x:v>
      </x:c>
      <x:c r="Y2208" s="60" t="n">
        <x:f>V2208*S2208</x:f>
        <x:v>436.49736</x:v>
      </x:c>
      <x:c r="Z2208" s="60" t="n">
        <x:f>H2208*J2208*T2208</x:f>
        <x:v>200.37988799999997</x:v>
      </x:c>
      <x:c r="AA2208" s="60" t="n">
        <x:f>P2208+W2208+X2208-Y2208-Z2208-U2208</x:f>
        <x:v>467.43416454400017</x:v>
      </x:c>
      <x:c r="AB2208" s="32" t="n">
        <x:f>IFERROR(AA2208/(P2208+W2208+X2208),0)</x:f>
        <x:v>0.37565689732631236</x:v>
      </x:c>
      <x:c r="AC2208" t="n">
        <x:f>IF(O2208="High",0,IF(I2208&gt;=1800,3,IF(I2208&gt;=900,2,1))+IF(K2208&gt;=0.9,2,IF(K2208&gt;=0.75,1,0))+IF(J2208&lt;=0.7,2,IF(J2208&lt;=0.85,1,0))+IF(M2208&gt;=8,1,0))</x:f>
        <x:v>7</x:v>
      </x:c>
      <x:c r="AD2208" t="str">
        <x:f>IF(AND(O2208&lt;&gt;"High",AC2208&gt;=Assumptions!$B$10,AA2208&gt;0),"Priority Growth",IF(AND(O2208="Low",AA2208&gt;0),"Maintain","Watch"))</x:f>
        <x:v>Priority Growth</x:v>
      </x:c>
      <x:c r="AE2208" s="60" t="n">
        <x:f>MAX(AA2208,0)*N2208</x:f>
        <x:v>9.348683290880004</x:v>
      </x:c>
      <x:c r="AF2208" t="str">
        <x:f>IF(AND(AA2208&gt;=Assumptions!$B$11,O2208&lt;&gt;"High",OR(N2208&gt;=Assumptions!$B$12,M2208&lt;=6)),"High","Standard")</x:f>
        <x:v>Standard</x:v>
      </x:c>
    </x:row>
    <x:row r="2209">
      <x:c r="A2209" t="str">
        <x:f>'Raw_Data'!A2209</x:f>
        <x:v>C02208</x:v>
      </x:c>
      <x:c r="B2209" t="n">
        <x:f>'Raw_Data'!B2209</x:f>
        <x:v>52</x:v>
      </x:c>
      <x:c r="C2209" s="30" t="n">
        <x:f>'Raw_Data'!C2209</x:f>
        <x:v>95701</x:v>
      </x:c>
      <x:c r="D2209" t="n">
        <x:f>'Raw_Data'!D2209</x:f>
        <x:v>774</x:v>
      </x:c>
      <x:c r="E2209" t="n">
        <x:f>'Raw_Data'!E2209</x:f>
        <x:v>18</x:v>
      </x:c>
      <x:c r="F2209" t="str">
        <x:f>PROPER(TRIM('Raw_Data'!F2209))</x:f>
        <x:v>Classic</x:v>
      </x:c>
      <x:c r="G2209" t="str">
        <x:f>PROPER(TRIM('Raw_Data'!G2209))</x:f>
        <x:v>Branch</x:v>
      </x:c>
      <x:c r="H2209" s="60" t="n">
        <x:f>'Raw_Data'!H2209</x:f>
        <x:v>11598</x:v>
      </x:c>
      <x:c r="I2209" s="60" t="n">
        <x:f>'Raw_Data'!I2209</x:f>
        <x:v>1081.99</x:v>
      </x:c>
      <x:c r="J2209" s="32" t="n">
        <x:f>'Raw_Data'!J2209</x:f>
        <x:v>0.579</x:v>
      </x:c>
      <x:c r="K2209" s="32" t="n">
        <x:f>'Raw_Data'!K2209</x:f>
        <x:v>1</x:v>
      </x:c>
      <x:c r="L2209" t="n">
        <x:f>'Raw_Data'!L2209</x:f>
        <x:v>0</x:v>
      </x:c>
      <x:c r="M2209" t="n">
        <x:f>IF('Raw_Data'!M2209="",Assumptions!$B$15,'Raw_Data'!M2209)</x:f>
        <x:v>6</x:v>
      </x:c>
      <x:c r="N2209" s="32" t="n">
        <x:f>'Raw_Data'!N2209</x:f>
        <x:v>0.182</x:v>
      </x:c>
      <x:c r="O2209" t="str">
        <x:f>IF(OR(D2209&lt;620,L2209&gt;=2,J2209&gt;0.9),"High",IF(OR(D2209&lt;700,L2209=1,J2209&gt;0.75),"Medium","Low"))</x:f>
        <x:v>Low</x:v>
      </x:c>
      <x:c r="P2209" s="30" t="n">
        <x:f>XLOOKUP(F2209,Assumptions!$A$4:$A$6,Assumptions!$B$4:$B$6)</x:f>
        <x:v>0</x:v>
      </x:c>
      <x:c r="Q2209" s="32" t="n">
        <x:f>XLOOKUP(F2209,Assumptions!$A$4:$A$6,Assumptions!$C$4:$C$6)</x:f>
        <x:v>0.229</x:v>
      </x:c>
      <x:c r="R2209" s="32" t="n">
        <x:f>XLOOKUP(F2209,Assumptions!$A$4:$A$6,Assumptions!$D$4:$D$6)</x:f>
        <x:v>0.015</x:v>
      </x:c>
      <x:c r="S2209" s="32" t="n">
        <x:f>XLOOKUP(F2209,Assumptions!$A$4:$A$6,Assumptions!$E$4:$E$6)</x:f>
        <x:v>0.0075</x:v>
      </x:c>
      <x:c r="T2209" s="32" t="n">
        <x:f>XLOOKUP(O2209,Assumptions!$H$4:$H$6,Assumptions!$I$4:$I$6)</x:f>
        <x:v>0.0035</x:v>
      </x:c>
      <x:c r="U2209" s="30" t="n">
        <x:f>XLOOKUP(F2209,Assumptions!$A$4:$A$6,Assumptions!$F$4:$F$6)</x:f>
        <x:v>60</x:v>
      </x:c>
      <x:c r="V2209" s="60" t="n">
        <x:f>I2209*12</x:f>
        <x:v>12983.880000000001</x:v>
      </x:c>
      <x:c r="W2209" s="60" t="n">
        <x:f>H2209*J2209*(1-K2209)*Q2209</x:f>
        <x:v>0</x:v>
      </x:c>
      <x:c r="X2209" s="60" t="n">
        <x:f>V2209*R2209</x:f>
        <x:v>194.75820000000002</x:v>
      </x:c>
      <x:c r="Y2209" s="60" t="n">
        <x:f>V2209*S2209</x:f>
        <x:v>97.37910000000001</x:v>
      </x:c>
      <x:c r="Z2209" s="60" t="n">
        <x:f>H2209*J2209*T2209</x:f>
        <x:v>23.503346999999998</x:v>
      </x:c>
      <x:c r="AA2209" s="60" t="n">
        <x:f>P2209+W2209+X2209-Y2209-Z2209-U2209</x:f>
        <x:v>13.875753000000003</x:v>
      </x:c>
      <x:c r="AB2209" s="32" t="n">
        <x:f>IFERROR(AA2209/(P2209+W2209+X2209),0)</x:f>
        <x:v>0.07124605279777695</x:v>
      </x:c>
      <x:c r="AC2209" t="n">
        <x:f>IF(O2209="High",0,IF(I2209&gt;=1800,3,IF(I2209&gt;=900,2,1))+IF(K2209&gt;=0.9,2,IF(K2209&gt;=0.75,1,0))+IF(J2209&lt;=0.7,2,IF(J2209&lt;=0.85,1,0))+IF(M2209&gt;=8,1,0))</x:f>
        <x:v>6</x:v>
      </x:c>
      <x:c r="AD2209" t="str">
        <x:f>IF(AND(O2209&lt;&gt;"High",AC2209&gt;=Assumptions!$B$10,AA2209&gt;0),"Priority Growth",IF(AND(O2209="Low",AA2209&gt;0),"Maintain","Watch"))</x:f>
        <x:v>Priority Growth</x:v>
      </x:c>
      <x:c r="AE2209" s="60" t="n">
        <x:f>MAX(AA2209,0)*N2209</x:f>
        <x:v>2.5253870460000005</x:v>
      </x:c>
      <x:c r="AF2209" t="str">
        <x:f>IF(AND(AA2209&gt;=Assumptions!$B$11,O2209&lt;&gt;"High",OR(N2209&gt;=Assumptions!$B$12,M2209&lt;=6)),"High","Standard")</x:f>
        <x:v>Standard</x:v>
      </x:c>
    </x:row>
    <x:row r="2210">
      <x:c r="A2210" t="str">
        <x:f>'Raw_Data'!A2210</x:f>
        <x:v>C02209</x:v>
      </x:c>
      <x:c r="B2210" t="n">
        <x:f>'Raw_Data'!B2210</x:f>
        <x:v>35</x:v>
      </x:c>
      <x:c r="C2210" s="30" t="n">
        <x:f>'Raw_Data'!C2210</x:f>
        <x:v>39253</x:v>
      </x:c>
      <x:c r="D2210" t="n">
        <x:f>'Raw_Data'!D2210</x:f>
        <x:v>609</x:v>
      </x:c>
      <x:c r="E2210" t="n">
        <x:f>'Raw_Data'!E2210</x:f>
        <x:v>57</x:v>
      </x:c>
      <x:c r="F2210" t="str">
        <x:f>PROPER(TRIM('Raw_Data'!F2210))</x:f>
        <x:v>Classic</x:v>
      </x:c>
      <x:c r="G2210" t="str">
        <x:f>PROPER(TRIM('Raw_Data'!G2210))</x:f>
        <x:v>Digital</x:v>
      </x:c>
      <x:c r="H2210" s="60" t="n">
        <x:f>'Raw_Data'!H2210</x:f>
        <x:v>3295</x:v>
      </x:c>
      <x:c r="I2210" s="60" t="n">
        <x:f>'Raw_Data'!I2210</x:f>
        <x:v>319.86</x:v>
      </x:c>
      <x:c r="J2210" s="32" t="n">
        <x:f>'Raw_Data'!J2210</x:f>
        <x:v>0.392</x:v>
      </x:c>
      <x:c r="K2210" s="32" t="n">
        <x:f>'Raw_Data'!K2210</x:f>
        <x:v>0.654</x:v>
      </x:c>
      <x:c r="L2210" t="n">
        <x:f>'Raw_Data'!L2210</x:f>
        <x:v>0</x:v>
      </x:c>
      <x:c r="M2210" t="n">
        <x:f>IF('Raw_Data'!M2210="",Assumptions!$B$15,'Raw_Data'!M2210)</x:f>
        <x:v>8</x:v>
      </x:c>
      <x:c r="N2210" s="32" t="n">
        <x:f>'Raw_Data'!N2210</x:f>
        <x:v>0.054</x:v>
      </x:c>
      <x:c r="O2210" t="str">
        <x:f>IF(OR(D2210&lt;620,L2210&gt;=2,J2210&gt;0.9),"High",IF(OR(D2210&lt;700,L2210=1,J2210&gt;0.75),"Medium","Low"))</x:f>
        <x:v>High</x:v>
      </x:c>
      <x:c r="P2210" s="30" t="n">
        <x:f>XLOOKUP(F2210,Assumptions!$A$4:$A$6,Assumptions!$B$4:$B$6)</x:f>
        <x:v>0</x:v>
      </x:c>
      <x:c r="Q2210" s="32" t="n">
        <x:f>XLOOKUP(F2210,Assumptions!$A$4:$A$6,Assumptions!$C$4:$C$6)</x:f>
        <x:v>0.229</x:v>
      </x:c>
      <x:c r="R2210" s="32" t="n">
        <x:f>XLOOKUP(F2210,Assumptions!$A$4:$A$6,Assumptions!$D$4:$D$6)</x:f>
        <x:v>0.015</x:v>
      </x:c>
      <x:c r="S2210" s="32" t="n">
        <x:f>XLOOKUP(F2210,Assumptions!$A$4:$A$6,Assumptions!$E$4:$E$6)</x:f>
        <x:v>0.0075</x:v>
      </x:c>
      <x:c r="T2210" s="32" t="n">
        <x:f>XLOOKUP(O2210,Assumptions!$H$4:$H$6,Assumptions!$I$4:$I$6)</x:f>
        <x:v>0.045</x:v>
      </x:c>
      <x:c r="U2210" s="30" t="n">
        <x:f>XLOOKUP(F2210,Assumptions!$A$4:$A$6,Assumptions!$F$4:$F$6)</x:f>
        <x:v>60</x:v>
      </x:c>
      <x:c r="V2210" s="60" t="n">
        <x:f>I2210*12</x:f>
        <x:v>3838.32</x:v>
      </x:c>
      <x:c r="W2210" s="60" t="n">
        <x:f>H2210*J2210*(1-K2210)*Q2210</x:f>
        <x:v>102.34180376</x:v>
      </x:c>
      <x:c r="X2210" s="60" t="n">
        <x:f>V2210*R2210</x:f>
        <x:v>57.5748</x:v>
      </x:c>
      <x:c r="Y2210" s="60" t="n">
        <x:f>V2210*S2210</x:f>
        <x:v>28.7874</x:v>
      </x:c>
      <x:c r="Z2210" s="60" t="n">
        <x:f>H2210*J2210*T2210</x:f>
        <x:v>58.1238</x:v>
      </x:c>
      <x:c r="AA2210" s="60" t="n">
        <x:f>P2210+W2210+X2210-Y2210-Z2210-U2210</x:f>
        <x:v>13.005403760000021</x:v>
      </x:c>
      <x:c r="AB2210" s="32" t="n">
        <x:f>IFERROR(AA2210/(P2210+W2210+X2210),0)</x:f>
        <x:v>0.0813261628512215</x:v>
      </x:c>
      <x:c r="AC2210" t="n">
        <x:f>IF(O2210="High",0,IF(I2210&gt;=1800,3,IF(I2210&gt;=900,2,1))+IF(K2210&gt;=0.9,2,IF(K2210&gt;=0.75,1,0))+IF(J2210&lt;=0.7,2,IF(J2210&lt;=0.85,1,0))+IF(M2210&gt;=8,1,0))</x:f>
        <x:v>0</x:v>
      </x:c>
      <x:c r="AD2210" t="str">
        <x:f>IF(AND(O2210&lt;&gt;"High",AC2210&gt;=Assumptions!$B$10,AA2210&gt;0),"Priority Growth",IF(AND(O2210="Low",AA2210&gt;0),"Maintain","Watch"))</x:f>
        <x:v>Watch</x:v>
      </x:c>
      <x:c r="AE2210" s="60" t="n">
        <x:f>MAX(AA2210,0)*N2210</x:f>
        <x:v>0.7022918030400012</x:v>
      </x:c>
      <x:c r="AF2210" t="str">
        <x:f>IF(AND(AA2210&gt;=Assumptions!$B$11,O2210&lt;&gt;"High",OR(N2210&gt;=Assumptions!$B$12,M2210&lt;=6)),"High","Standard")</x:f>
        <x:v>Standard</x:v>
      </x:c>
    </x:row>
    <x:row r="2211">
      <x:c r="A2211" t="str">
        <x:f>'Raw_Data'!A2211</x:f>
        <x:v>C02210</x:v>
      </x:c>
      <x:c r="B2211" t="n">
        <x:f>'Raw_Data'!B2211</x:f>
        <x:v>21</x:v>
      </x:c>
      <x:c r="C2211" s="30" t="n">
        <x:f>'Raw_Data'!C2211</x:f>
        <x:v>109295</x:v>
      </x:c>
      <x:c r="D2211" t="n">
        <x:f>'Raw_Data'!D2211</x:f>
        <x:v>698</x:v>
      </x:c>
      <x:c r="E2211" t="n">
        <x:f>'Raw_Data'!E2211</x:f>
        <x:v>52</x:v>
      </x:c>
      <x:c r="F2211" t="str">
        <x:f>PROPER(TRIM('Raw_Data'!F2211))</x:f>
        <x:v>Gold</x:v>
      </x:c>
      <x:c r="G2211" t="str">
        <x:f>PROPER(TRIM('Raw_Data'!G2211))</x:f>
        <x:v>Partner</x:v>
      </x:c>
      <x:c r="H2211" s="60" t="n">
        <x:f>'Raw_Data'!H2211</x:f>
        <x:v>13047</x:v>
      </x:c>
      <x:c r="I2211" s="60" t="n">
        <x:f>'Raw_Data'!I2211</x:f>
        <x:v>1498.18</x:v>
      </x:c>
      <x:c r="J2211" s="32" t="n">
        <x:f>'Raw_Data'!J2211</x:f>
        <x:v>0.257</x:v>
      </x:c>
      <x:c r="K2211" s="32" t="n">
        <x:f>'Raw_Data'!K2211</x:f>
        <x:v>0.751</x:v>
      </x:c>
      <x:c r="L2211" t="n">
        <x:f>'Raw_Data'!L2211</x:f>
        <x:v>0</x:v>
      </x:c>
      <x:c r="M2211" t="n">
        <x:f>IF('Raw_Data'!M2211="",Assumptions!$B$15,'Raw_Data'!M2211)</x:f>
        <x:v>8</x:v>
      </x:c>
      <x:c r="N2211" s="32" t="n">
        <x:f>'Raw_Data'!N2211</x:f>
        <x:v>0.067</x:v>
      </x:c>
      <x:c r="O2211" t="str">
        <x:f>IF(OR(D2211&lt;620,L2211&gt;=2,J2211&gt;0.9),"High",IF(OR(D2211&lt;700,L2211=1,J2211&gt;0.75),"Medium","Low"))</x:f>
        <x:v>Medium</x:v>
      </x:c>
      <x:c r="P2211" s="30" t="n">
        <x:f>XLOOKUP(F2211,Assumptions!$A$4:$A$6,Assumptions!$B$4:$B$6)</x:f>
        <x:v>95</x:v>
      </x:c>
      <x:c r="Q2211" s="32" t="n">
        <x:f>XLOOKUP(F2211,Assumptions!$A$4:$A$6,Assumptions!$C$4:$C$6)</x:f>
        <x:v>0.219</x:v>
      </x:c>
      <x:c r="R2211" s="32" t="n">
        <x:f>XLOOKUP(F2211,Assumptions!$A$4:$A$6,Assumptions!$D$4:$D$6)</x:f>
        <x:v>0.016</x:v>
      </x:c>
      <x:c r="S2211" s="32" t="n">
        <x:f>XLOOKUP(F2211,Assumptions!$A$4:$A$6,Assumptions!$E$4:$E$6)</x:f>
        <x:v>0.01</x:v>
      </x:c>
      <x:c r="T2211" s="32" t="n">
        <x:f>XLOOKUP(O2211,Assumptions!$H$4:$H$6,Assumptions!$I$4:$I$6)</x:f>
        <x:v>0.012</x:v>
      </x:c>
      <x:c r="U2211" s="30" t="n">
        <x:f>XLOOKUP(F2211,Assumptions!$A$4:$A$6,Assumptions!$F$4:$F$6)</x:f>
        <x:v>90</x:v>
      </x:c>
      <x:c r="V2211" s="60" t="n">
        <x:f>I2211*12</x:f>
        <x:v>17978.16</x:v>
      </x:c>
      <x:c r="W2211" s="60" t="n">
        <x:f>H2211*J2211*(1-K2211)*Q2211</x:f>
        <x:v>182.846750949</x:v>
      </x:c>
      <x:c r="X2211" s="60" t="n">
        <x:f>V2211*R2211</x:f>
        <x:v>287.65056</x:v>
      </x:c>
      <x:c r="Y2211" s="60" t="n">
        <x:f>V2211*S2211</x:f>
        <x:v>179.7816</x:v>
      </x:c>
      <x:c r="Z2211" s="60" t="n">
        <x:f>H2211*J2211*T2211</x:f>
        <x:v>40.236948000000005</x:v>
      </x:c>
      <x:c r="AA2211" s="60" t="n">
        <x:f>P2211+W2211+X2211-Y2211-Z2211-U2211</x:f>
        <x:v>255.47876294899993</x:v>
      </x:c>
      <x:c r="AB2211" s="32" t="n">
        <x:f>IFERROR(AA2211/(P2211+W2211+X2211),0)</x:f>
        <x:v>0.4517771490730229</x:v>
      </x:c>
      <x:c r="AC2211" t="n">
        <x:f>IF(O2211="High",0,IF(I2211&gt;=1800,3,IF(I2211&gt;=900,2,1))+IF(K2211&gt;=0.9,2,IF(K2211&gt;=0.75,1,0))+IF(J2211&lt;=0.7,2,IF(J2211&lt;=0.85,1,0))+IF(M2211&gt;=8,1,0))</x:f>
        <x:v>6</x:v>
      </x:c>
      <x:c r="AD2211" t="str">
        <x:f>IF(AND(O2211&lt;&gt;"High",AC2211&gt;=Assumptions!$B$10,AA2211&gt;0),"Priority Growth",IF(AND(O2211="Low",AA2211&gt;0),"Maintain","Watch"))</x:f>
        <x:v>Priority Growth</x:v>
      </x:c>
      <x:c r="AE2211" s="60" t="n">
        <x:f>MAX(AA2211,0)*N2211</x:f>
        <x:v>17.117077117582998</x:v>
      </x:c>
      <x:c r="AF2211" t="str">
        <x:f>IF(AND(AA2211&gt;=Assumptions!$B$11,O2211&lt;&gt;"High",OR(N2211&gt;=Assumptions!$B$12,M2211&lt;=6)),"High","Standard")</x:f>
        <x:v>Standard</x:v>
      </x:c>
    </x:row>
    <x:row r="2212">
      <x:c r="A2212" t="str">
        <x:f>'Raw_Data'!A2212</x:f>
        <x:v>C02211</x:v>
      </x:c>
      <x:c r="B2212" t="n">
        <x:f>'Raw_Data'!B2212</x:f>
        <x:v>43</x:v>
      </x:c>
      <x:c r="C2212" s="30" t="n">
        <x:f>'Raw_Data'!C2212</x:f>
        <x:v>71173</x:v>
      </x:c>
      <x:c r="D2212" t="n">
        <x:f>'Raw_Data'!D2212</x:f>
        <x:v>707</x:v>
      </x:c>
      <x:c r="E2212" t="n">
        <x:f>'Raw_Data'!E2212</x:f>
        <x:v>39</x:v>
      </x:c>
      <x:c r="F2212" t="str">
        <x:f>PROPER(TRIM('Raw_Data'!F2212))</x:f>
        <x:v>Gold</x:v>
      </x:c>
      <x:c r="G2212" t="str">
        <x:f>PROPER(TRIM('Raw_Data'!G2212))</x:f>
        <x:v>Partner</x:v>
      </x:c>
      <x:c r="H2212" s="60" t="n">
        <x:f>'Raw_Data'!H2212</x:f>
        <x:v>13890</x:v>
      </x:c>
      <x:c r="I2212" s="60" t="n">
        <x:f>'Raw_Data'!I2212</x:f>
        <x:v>1504.66</x:v>
      </x:c>
      <x:c r="J2212" s="32" t="n">
        <x:f>'Raw_Data'!J2212</x:f>
        <x:v>0.536</x:v>
      </x:c>
      <x:c r="K2212" s="32" t="n">
        <x:f>'Raw_Data'!K2212</x:f>
        <x:v>0.8</x:v>
      </x:c>
      <x:c r="L2212" t="n">
        <x:f>'Raw_Data'!L2212</x:f>
        <x:v>0</x:v>
      </x:c>
      <x:c r="M2212" t="n">
        <x:f>IF('Raw_Data'!M2212="",Assumptions!$B$15,'Raw_Data'!M2212)</x:f>
        <x:v>8</x:v>
      </x:c>
      <x:c r="N2212" s="32" t="n">
        <x:f>'Raw_Data'!N2212</x:f>
        <x:v>0.067</x:v>
      </x:c>
      <x:c r="O2212" t="str">
        <x:f>IF(OR(D2212&lt;620,L2212&gt;=2,J2212&gt;0.9),"High",IF(OR(D2212&lt;700,L2212=1,J2212&gt;0.75),"Medium","Low"))</x:f>
        <x:v>Low</x:v>
      </x:c>
      <x:c r="P2212" s="30" t="n">
        <x:f>XLOOKUP(F2212,Assumptions!$A$4:$A$6,Assumptions!$B$4:$B$6)</x:f>
        <x:v>95</x:v>
      </x:c>
      <x:c r="Q2212" s="32" t="n">
        <x:f>XLOOKUP(F2212,Assumptions!$A$4:$A$6,Assumptions!$C$4:$C$6)</x:f>
        <x:v>0.219</x:v>
      </x:c>
      <x:c r="R2212" s="32" t="n">
        <x:f>XLOOKUP(F2212,Assumptions!$A$4:$A$6,Assumptions!$D$4:$D$6)</x:f>
        <x:v>0.016</x:v>
      </x:c>
      <x:c r="S2212" s="32" t="n">
        <x:f>XLOOKUP(F2212,Assumptions!$A$4:$A$6,Assumptions!$E$4:$E$6)</x:f>
        <x:v>0.01</x:v>
      </x:c>
      <x:c r="T2212" s="32" t="n">
        <x:f>XLOOKUP(O2212,Assumptions!$H$4:$H$6,Assumptions!$I$4:$I$6)</x:f>
        <x:v>0.0035</x:v>
      </x:c>
      <x:c r="U2212" s="30" t="n">
        <x:f>XLOOKUP(F2212,Assumptions!$A$4:$A$6,Assumptions!$F$4:$F$6)</x:f>
        <x:v>90</x:v>
      </x:c>
      <x:c r="V2212" s="60" t="n">
        <x:f>I2212*12</x:f>
        <x:v>18055.920000000002</x:v>
      </x:c>
      <x:c r="W2212" s="60" t="n">
        <x:f>H2212*J2212*(1-K2212)*Q2212</x:f>
        <x:v>326.09275199999996</x:v>
      </x:c>
      <x:c r="X2212" s="60" t="n">
        <x:f>V2212*R2212</x:f>
        <x:v>288.89472000000006</x:v>
      </x:c>
      <x:c r="Y2212" s="60" t="n">
        <x:f>V2212*S2212</x:f>
        <x:v>180.55920000000003</x:v>
      </x:c>
      <x:c r="Z2212" s="60" t="n">
        <x:f>H2212*J2212*T2212</x:f>
        <x:v>26.057640000000003</x:v>
      </x:c>
      <x:c r="AA2212" s="60" t="n">
        <x:f>P2212+W2212+X2212-Y2212-Z2212-U2212</x:f>
        <x:v>413.370632</x:v>
      </x:c>
      <x:c r="AB2212" s="32" t="n">
        <x:f>IFERROR(AA2212/(P2212+W2212+X2212),0)</x:f>
        <x:v>0.5822224311022772</x:v>
      </x:c>
      <x:c r="AC2212" t="n">
        <x:f>IF(O2212="High",0,IF(I2212&gt;=1800,3,IF(I2212&gt;=900,2,1))+IF(K2212&gt;=0.9,2,IF(K2212&gt;=0.75,1,0))+IF(J2212&lt;=0.7,2,IF(J2212&lt;=0.85,1,0))+IF(M2212&gt;=8,1,0))</x:f>
        <x:v>6</x:v>
      </x:c>
      <x:c r="AD2212" t="str">
        <x:f>IF(AND(O2212&lt;&gt;"High",AC2212&gt;=Assumptions!$B$10,AA2212&gt;0),"Priority Growth",IF(AND(O2212="Low",AA2212&gt;0),"Maintain","Watch"))</x:f>
        <x:v>Priority Growth</x:v>
      </x:c>
      <x:c r="AE2212" s="60" t="n">
        <x:f>MAX(AA2212,0)*N2212</x:f>
        <x:v>27.695832344000003</x:v>
      </x:c>
      <x:c r="AF2212" t="str">
        <x:f>IF(AND(AA2212&gt;=Assumptions!$B$11,O2212&lt;&gt;"High",OR(N2212&gt;=Assumptions!$B$12,M2212&lt;=6)),"High","Standard")</x:f>
        <x:v>Standard</x:v>
      </x:c>
    </x:row>
    <x:row r="2213">
      <x:c r="A2213" t="str">
        <x:f>'Raw_Data'!A2213</x:f>
        <x:v>C02212</x:v>
      </x:c>
      <x:c r="B2213" t="n">
        <x:f>'Raw_Data'!B2213</x:f>
        <x:v>52</x:v>
      </x:c>
      <x:c r="C2213" s="30" t="n">
        <x:f>'Raw_Data'!C2213</x:f>
        <x:v>51962</x:v>
      </x:c>
      <x:c r="D2213" t="n">
        <x:f>'Raw_Data'!D2213</x:f>
        <x:v>699</x:v>
      </x:c>
      <x:c r="E2213" t="n">
        <x:f>'Raw_Data'!E2213</x:f>
        <x:v>29</x:v>
      </x:c>
      <x:c r="F2213" t="str">
        <x:f>PROPER(TRIM('Raw_Data'!F2213))</x:f>
        <x:v>Classic</x:v>
      </x:c>
      <x:c r="G2213" t="str">
        <x:f>PROPER(TRIM('Raw_Data'!G2213))</x:f>
        <x:v>Partner</x:v>
      </x:c>
      <x:c r="H2213" s="60" t="n">
        <x:f>'Raw_Data'!H2213</x:f>
        <x:v>7021</x:v>
      </x:c>
      <x:c r="I2213" s="60" t="n">
        <x:f>'Raw_Data'!I2213</x:f>
        <x:v>474.34</x:v>
      </x:c>
      <x:c r="J2213" s="32" t="n">
        <x:f>'Raw_Data'!J2213</x:f>
        <x:v>0.438</x:v>
      </x:c>
      <x:c r="K2213" s="32" t="n">
        <x:f>'Raw_Data'!K2213</x:f>
        <x:v>0.762</x:v>
      </x:c>
      <x:c r="L2213" t="n">
        <x:f>'Raw_Data'!L2213</x:f>
        <x:v>0</x:v>
      </x:c>
      <x:c r="M2213" t="n">
        <x:f>IF('Raw_Data'!M2213="",Assumptions!$B$15,'Raw_Data'!M2213)</x:f>
        <x:v>7</x:v>
      </x:c>
      <x:c r="N2213" s="32" t="n">
        <x:f>'Raw_Data'!N2213</x:f>
        <x:v>0.117</x:v>
      </x:c>
      <x:c r="O2213" t="str">
        <x:f>IF(OR(D2213&lt;620,L2213&gt;=2,J2213&gt;0.9),"High",IF(OR(D2213&lt;700,L2213=1,J2213&gt;0.75),"Medium","Low"))</x:f>
        <x:v>Medium</x:v>
      </x:c>
      <x:c r="P2213" s="30" t="n">
        <x:f>XLOOKUP(F2213,Assumptions!$A$4:$A$6,Assumptions!$B$4:$B$6)</x:f>
        <x:v>0</x:v>
      </x:c>
      <x:c r="Q2213" s="32" t="n">
        <x:f>XLOOKUP(F2213,Assumptions!$A$4:$A$6,Assumptions!$C$4:$C$6)</x:f>
        <x:v>0.229</x:v>
      </x:c>
      <x:c r="R2213" s="32" t="n">
        <x:f>XLOOKUP(F2213,Assumptions!$A$4:$A$6,Assumptions!$D$4:$D$6)</x:f>
        <x:v>0.015</x:v>
      </x:c>
      <x:c r="S2213" s="32" t="n">
        <x:f>XLOOKUP(F2213,Assumptions!$A$4:$A$6,Assumptions!$E$4:$E$6)</x:f>
        <x:v>0.0075</x:v>
      </x:c>
      <x:c r="T2213" s="32" t="n">
        <x:f>XLOOKUP(O2213,Assumptions!$H$4:$H$6,Assumptions!$I$4:$I$6)</x:f>
        <x:v>0.012</x:v>
      </x:c>
      <x:c r="U2213" s="30" t="n">
        <x:f>XLOOKUP(F2213,Assumptions!$A$4:$A$6,Assumptions!$F$4:$F$6)</x:f>
        <x:v>60</x:v>
      </x:c>
      <x:c r="V2213" s="60" t="n">
        <x:f>I2213*12</x:f>
        <x:v>5692.08</x:v>
      </x:c>
      <x:c r="W2213" s="60" t="n">
        <x:f>H2213*J2213*(1-K2213)*Q2213</x:f>
        <x:v>167.604441396</x:v>
      </x:c>
      <x:c r="X2213" s="60" t="n">
        <x:f>V2213*R2213</x:f>
        <x:v>85.38119999999999</x:v>
      </x:c>
      <x:c r="Y2213" s="60" t="n">
        <x:f>V2213*S2213</x:f>
        <x:v>42.690599999999996</x:v>
      </x:c>
      <x:c r="Z2213" s="60" t="n">
        <x:f>H2213*J2213*T2213</x:f>
        <x:v>36.902376</x:v>
      </x:c>
      <x:c r="AA2213" s="60" t="n">
        <x:f>P2213+W2213+X2213-Y2213-Z2213-U2213</x:f>
        <x:v>113.39266539600001</x:v>
      </x:c>
      <x:c r="AB2213" s="32" t="n">
        <x:f>IFERROR(AA2213/(P2213+W2213+X2213),0)</x:f>
        <x:v>0.4482177912164816</x:v>
      </x:c>
      <x:c r="AC2213" t="n">
        <x:f>IF(O2213="High",0,IF(I2213&gt;=1800,3,IF(I2213&gt;=900,2,1))+IF(K2213&gt;=0.9,2,IF(K2213&gt;=0.75,1,0))+IF(J2213&lt;=0.7,2,IF(J2213&lt;=0.85,1,0))+IF(M2213&gt;=8,1,0))</x:f>
        <x:v>4</x:v>
      </x:c>
      <x:c r="AD2213" t="str">
        <x:f>IF(AND(O2213&lt;&gt;"High",AC2213&gt;=Assumptions!$B$10,AA2213&gt;0),"Priority Growth",IF(AND(O2213="Low",AA2213&gt;0),"Maintain","Watch"))</x:f>
        <x:v>Watch</x:v>
      </x:c>
      <x:c r="AE2213" s="60" t="n">
        <x:f>MAX(AA2213,0)*N2213</x:f>
        <x:v>13.266941851332001</x:v>
      </x:c>
      <x:c r="AF2213" t="str">
        <x:f>IF(AND(AA2213&gt;=Assumptions!$B$11,O2213&lt;&gt;"High",OR(N2213&gt;=Assumptions!$B$12,M2213&lt;=6)),"High","Standard")</x:f>
        <x:v>Standard</x:v>
      </x:c>
    </x:row>
    <x:row r="2214">
      <x:c r="A2214" t="str">
        <x:f>'Raw_Data'!A2214</x:f>
        <x:v>C02213</x:v>
      </x:c>
      <x:c r="B2214" t="n">
        <x:f>'Raw_Data'!B2214</x:f>
        <x:v>59</x:v>
      </x:c>
      <x:c r="C2214" s="30" t="n">
        <x:f>'Raw_Data'!C2214</x:f>
        <x:v>49387</x:v>
      </x:c>
      <x:c r="D2214" t="n">
        <x:f>'Raw_Data'!D2214</x:f>
        <x:v>694</x:v>
      </x:c>
      <x:c r="E2214" t="n">
        <x:f>'Raw_Data'!E2214</x:f>
        <x:v>21</x:v>
      </x:c>
      <x:c r="F2214" t="str">
        <x:f>PROPER(TRIM('Raw_Data'!F2214))</x:f>
        <x:v>Classic</x:v>
      </x:c>
      <x:c r="G2214" t="str">
        <x:f>PROPER(TRIM('Raw_Data'!G2214))</x:f>
        <x:v>Digital</x:v>
      </x:c>
      <x:c r="H2214" s="60" t="n">
        <x:f>'Raw_Data'!H2214</x:f>
        <x:v>5229</x:v>
      </x:c>
      <x:c r="I2214" s="60" t="n">
        <x:f>'Raw_Data'!I2214</x:f>
        <x:v>957.83</x:v>
      </x:c>
      <x:c r="J2214" s="32" t="n">
        <x:f>'Raw_Data'!J2214</x:f>
        <x:v>0.409</x:v>
      </x:c>
      <x:c r="K2214" s="32" t="n">
        <x:f>'Raw_Data'!K2214</x:f>
        <x:v>0.882</x:v>
      </x:c>
      <x:c r="L2214" t="n">
        <x:f>'Raw_Data'!L2214</x:f>
        <x:v>0</x:v>
      </x:c>
      <x:c r="M2214" t="n">
        <x:f>IF('Raw_Data'!M2214="",Assumptions!$B$15,'Raw_Data'!M2214)</x:f>
        <x:v>6</x:v>
      </x:c>
      <x:c r="N2214" s="32" t="n">
        <x:f>'Raw_Data'!N2214</x:f>
        <x:v>0.143</x:v>
      </x:c>
      <x:c r="O2214" t="str">
        <x:f>IF(OR(D2214&lt;620,L2214&gt;=2,J2214&gt;0.9),"High",IF(OR(D2214&lt;700,L2214=1,J2214&gt;0.75),"Medium","Low"))</x:f>
        <x:v>Medium</x:v>
      </x:c>
      <x:c r="P2214" s="30" t="n">
        <x:f>XLOOKUP(F2214,Assumptions!$A$4:$A$6,Assumptions!$B$4:$B$6)</x:f>
        <x:v>0</x:v>
      </x:c>
      <x:c r="Q2214" s="32" t="n">
        <x:f>XLOOKUP(F2214,Assumptions!$A$4:$A$6,Assumptions!$C$4:$C$6)</x:f>
        <x:v>0.229</x:v>
      </x:c>
      <x:c r="R2214" s="32" t="n">
        <x:f>XLOOKUP(F2214,Assumptions!$A$4:$A$6,Assumptions!$D$4:$D$6)</x:f>
        <x:v>0.015</x:v>
      </x:c>
      <x:c r="S2214" s="32" t="n">
        <x:f>XLOOKUP(F2214,Assumptions!$A$4:$A$6,Assumptions!$E$4:$E$6)</x:f>
        <x:v>0.0075</x:v>
      </x:c>
      <x:c r="T2214" s="32" t="n">
        <x:f>XLOOKUP(O2214,Assumptions!$H$4:$H$6,Assumptions!$I$4:$I$6)</x:f>
        <x:v>0.012</x:v>
      </x:c>
      <x:c r="U2214" s="30" t="n">
        <x:f>XLOOKUP(F2214,Assumptions!$A$4:$A$6,Assumptions!$F$4:$F$6)</x:f>
        <x:v>60</x:v>
      </x:c>
      <x:c r="V2214" s="60" t="n">
        <x:f>I2214*12</x:f>
        <x:v>11493.960000000001</x:v>
      </x:c>
      <x:c r="W2214" s="60" t="n">
        <x:f>H2214*J2214*(1-K2214)*Q2214</x:f>
        <x:v>57.790897542</x:v>
      </x:c>
      <x:c r="X2214" s="60" t="n">
        <x:f>V2214*R2214</x:f>
        <x:v>172.4094</x:v>
      </x:c>
      <x:c r="Y2214" s="60" t="n">
        <x:f>V2214*S2214</x:f>
        <x:v>86.2047</x:v>
      </x:c>
      <x:c r="Z2214" s="60" t="n">
        <x:f>H2214*J2214*T2214</x:f>
        <x:v>25.663932000000003</x:v>
      </x:c>
      <x:c r="AA2214" s="60" t="n">
        <x:f>P2214+W2214+X2214-Y2214-Z2214-U2214</x:f>
        <x:v>58.33166554200001</x:v>
      </x:c>
      <x:c r="AB2214" s="32" t="n">
        <x:f>IFERROR(AA2214/(P2214+W2214+X2214),0)</x:f>
        <x:v>0.253395265622354</x:v>
      </x:c>
      <x:c r="AC2214" t="n">
        <x:f>IF(O2214="High",0,IF(I2214&gt;=1800,3,IF(I2214&gt;=900,2,1))+IF(K2214&gt;=0.9,2,IF(K2214&gt;=0.75,1,0))+IF(J2214&lt;=0.7,2,IF(J2214&lt;=0.85,1,0))+IF(M2214&gt;=8,1,0))</x:f>
        <x:v>5</x:v>
      </x:c>
      <x:c r="AD2214" t="str">
        <x:f>IF(AND(O2214&lt;&gt;"High",AC2214&gt;=Assumptions!$B$10,AA2214&gt;0),"Priority Growth",IF(AND(O2214="Low",AA2214&gt;0),"Maintain","Watch"))</x:f>
        <x:v>Watch</x:v>
      </x:c>
      <x:c r="AE2214" s="60" t="n">
        <x:f>MAX(AA2214,0)*N2214</x:f>
        <x:v>8.341428172506001</x:v>
      </x:c>
      <x:c r="AF2214" t="str">
        <x:f>IF(AND(AA2214&gt;=Assumptions!$B$11,O2214&lt;&gt;"High",OR(N2214&gt;=Assumptions!$B$12,M2214&lt;=6)),"High","Standard")</x:f>
        <x:v>Standard</x:v>
      </x:c>
    </x:row>
    <x:row r="2215">
      <x:c r="A2215" t="str">
        <x:f>'Raw_Data'!A2215</x:f>
        <x:v>C02214</x:v>
      </x:c>
      <x:c r="B2215" t="n">
        <x:f>'Raw_Data'!B2215</x:f>
        <x:v>28</x:v>
      </x:c>
      <x:c r="C2215" s="30" t="n">
        <x:f>'Raw_Data'!C2215</x:f>
        <x:v>38910</x:v>
      </x:c>
      <x:c r="D2215" t="n">
        <x:f>'Raw_Data'!D2215</x:f>
        <x:v>709</x:v>
      </x:c>
      <x:c r="E2215" t="n">
        <x:f>'Raw_Data'!E2215</x:f>
        <x:v>41</x:v>
      </x:c>
      <x:c r="F2215" t="str">
        <x:f>PROPER(TRIM('Raw_Data'!F2215))</x:f>
        <x:v>Classic</x:v>
      </x:c>
      <x:c r="G2215" t="str">
        <x:f>PROPER(TRIM('Raw_Data'!G2215))</x:f>
        <x:v>Digital</x:v>
      </x:c>
      <x:c r="H2215" s="60" t="n">
        <x:f>'Raw_Data'!H2215</x:f>
        <x:v>6271</x:v>
      </x:c>
      <x:c r="I2215" s="60" t="n">
        <x:f>'Raw_Data'!I2215</x:f>
        <x:v>860.63</x:v>
      </x:c>
      <x:c r="J2215" s="32" t="n">
        <x:f>'Raw_Data'!J2215</x:f>
        <x:v>0.295</x:v>
      </x:c>
      <x:c r="K2215" s="32" t="n">
        <x:f>'Raw_Data'!K2215</x:f>
        <x:v>0.882</x:v>
      </x:c>
      <x:c r="L2215" t="n">
        <x:f>'Raw_Data'!L2215</x:f>
        <x:v>0</x:v>
      </x:c>
      <x:c r="M2215" t="n">
        <x:f>IF('Raw_Data'!M2215="",Assumptions!$B$15,'Raw_Data'!M2215)</x:f>
        <x:v>8</x:v>
      </x:c>
      <x:c r="N2215" s="32" t="n">
        <x:f>'Raw_Data'!N2215</x:f>
        <x:v>0.046</x:v>
      </x:c>
      <x:c r="O2215" t="str">
        <x:f>IF(OR(D2215&lt;620,L2215&gt;=2,J2215&gt;0.9),"High",IF(OR(D2215&lt;700,L2215=1,J2215&gt;0.75),"Medium","Low"))</x:f>
        <x:v>Low</x:v>
      </x:c>
      <x:c r="P2215" s="30" t="n">
        <x:f>XLOOKUP(F2215,Assumptions!$A$4:$A$6,Assumptions!$B$4:$B$6)</x:f>
        <x:v>0</x:v>
      </x:c>
      <x:c r="Q2215" s="32" t="n">
        <x:f>XLOOKUP(F2215,Assumptions!$A$4:$A$6,Assumptions!$C$4:$C$6)</x:f>
        <x:v>0.229</x:v>
      </x:c>
      <x:c r="R2215" s="32" t="n">
        <x:f>XLOOKUP(F2215,Assumptions!$A$4:$A$6,Assumptions!$D$4:$D$6)</x:f>
        <x:v>0.015</x:v>
      </x:c>
      <x:c r="S2215" s="32" t="n">
        <x:f>XLOOKUP(F2215,Assumptions!$A$4:$A$6,Assumptions!$E$4:$E$6)</x:f>
        <x:v>0.0075</x:v>
      </x:c>
      <x:c r="T2215" s="32" t="n">
        <x:f>XLOOKUP(O2215,Assumptions!$H$4:$H$6,Assumptions!$I$4:$I$6)</x:f>
        <x:v>0.0035</x:v>
      </x:c>
      <x:c r="U2215" s="30" t="n">
        <x:f>XLOOKUP(F2215,Assumptions!$A$4:$A$6,Assumptions!$F$4:$F$6)</x:f>
        <x:v>60</x:v>
      </x:c>
      <x:c r="V2215" s="60" t="n">
        <x:f>I2215*12</x:f>
        <x:v>10327.56</x:v>
      </x:c>
      <x:c r="W2215" s="60" t="n">
        <x:f>H2215*J2215*(1-K2215)*Q2215</x:f>
        <x:v>49.989213789999994</x:v>
      </x:c>
      <x:c r="X2215" s="60" t="n">
        <x:f>V2215*R2215</x:f>
        <x:v>154.9134</x:v>
      </x:c>
      <x:c r="Y2215" s="60" t="n">
        <x:f>V2215*S2215</x:f>
        <x:v>77.4567</x:v>
      </x:c>
      <x:c r="Z2215" s="60" t="n">
        <x:f>H2215*J2215*T2215</x:f>
        <x:v>6.4748075</x:v>
      </x:c>
      <x:c r="AA2215" s="60" t="n">
        <x:f>P2215+W2215+X2215-Y2215-Z2215-U2215</x:f>
        <x:v>60.97110628999998</x:v>
      </x:c>
      <x:c r="AB2215" s="32" t="n">
        <x:f>IFERROR(AA2215/(P2215+W2215+X2215),0)</x:f>
        <x:v>0.2975613886140461</x:v>
      </x:c>
      <x:c r="AC2215" t="n">
        <x:f>IF(O2215="High",0,IF(I2215&gt;=1800,3,IF(I2215&gt;=900,2,1))+IF(K2215&gt;=0.9,2,IF(K2215&gt;=0.75,1,0))+IF(J2215&lt;=0.7,2,IF(J2215&lt;=0.85,1,0))+IF(M2215&gt;=8,1,0))</x:f>
        <x:v>5</x:v>
      </x:c>
      <x:c r="AD2215" t="str">
        <x:f>IF(AND(O2215&lt;&gt;"High",AC2215&gt;=Assumptions!$B$10,AA2215&gt;0),"Priority Growth",IF(AND(O2215="Low",AA2215&gt;0),"Maintain","Watch"))</x:f>
        <x:v>Maintain</x:v>
      </x:c>
      <x:c r="AE2215" s="60" t="n">
        <x:f>MAX(AA2215,0)*N2215</x:f>
        <x:v>2.804670889339999</x:v>
      </x:c>
      <x:c r="AF2215" t="str">
        <x:f>IF(AND(AA2215&gt;=Assumptions!$B$11,O2215&lt;&gt;"High",OR(N2215&gt;=Assumptions!$B$12,M2215&lt;=6)),"High","Standard")</x:f>
        <x:v>Standard</x:v>
      </x:c>
    </x:row>
    <x:row r="2216">
      <x:c r="A2216" t="str">
        <x:f>'Raw_Data'!A2216</x:f>
        <x:v>C02215</x:v>
      </x:c>
      <x:c r="B2216" t="n">
        <x:f>'Raw_Data'!B2216</x:f>
        <x:v>46</x:v>
      </x:c>
      <x:c r="C2216" s="30" t="n">
        <x:f>'Raw_Data'!C2216</x:f>
        <x:v>76431</x:v>
      </x:c>
      <x:c r="D2216" t="n">
        <x:f>'Raw_Data'!D2216</x:f>
        <x:v>703</x:v>
      </x:c>
      <x:c r="E2216" t="n">
        <x:f>'Raw_Data'!E2216</x:f>
        <x:v>31</x:v>
      </x:c>
      <x:c r="F2216" t="str">
        <x:f>PROPER(TRIM('Raw_Data'!F2216))</x:f>
        <x:v>Gold</x:v>
      </x:c>
      <x:c r="G2216" t="str">
        <x:f>PROPER(TRIM('Raw_Data'!G2216))</x:f>
        <x:v>Branch</x:v>
      </x:c>
      <x:c r="H2216" s="60" t="n">
        <x:f>'Raw_Data'!H2216</x:f>
        <x:v>15306</x:v>
      </x:c>
      <x:c r="I2216" s="60" t="n">
        <x:f>'Raw_Data'!I2216</x:f>
        <x:v>1015.38</x:v>
      </x:c>
      <x:c r="J2216" s="32" t="n">
        <x:f>'Raw_Data'!J2216</x:f>
        <x:v>0.398</x:v>
      </x:c>
      <x:c r="K2216" s="32" t="n">
        <x:f>'Raw_Data'!K2216</x:f>
        <x:v>0.777</x:v>
      </x:c>
      <x:c r="L2216" t="n">
        <x:f>'Raw_Data'!L2216</x:f>
        <x:v>1</x:v>
      </x:c>
      <x:c r="M2216" t="n">
        <x:f>IF('Raw_Data'!M2216="",Assumptions!$B$15,'Raw_Data'!M2216)</x:f>
        <x:v>7</x:v>
      </x:c>
      <x:c r="N2216" s="32" t="n">
        <x:f>'Raw_Data'!N2216</x:f>
        <x:v>0.111</x:v>
      </x:c>
      <x:c r="O2216" t="str">
        <x:f>IF(OR(D2216&lt;620,L2216&gt;=2,J2216&gt;0.9),"High",IF(OR(D2216&lt;700,L2216=1,J2216&gt;0.75),"Medium","Low"))</x:f>
        <x:v>Medium</x:v>
      </x:c>
      <x:c r="P2216" s="30" t="n">
        <x:f>XLOOKUP(F2216,Assumptions!$A$4:$A$6,Assumptions!$B$4:$B$6)</x:f>
        <x:v>95</x:v>
      </x:c>
      <x:c r="Q2216" s="32" t="n">
        <x:f>XLOOKUP(F2216,Assumptions!$A$4:$A$6,Assumptions!$C$4:$C$6)</x:f>
        <x:v>0.219</x:v>
      </x:c>
      <x:c r="R2216" s="32" t="n">
        <x:f>XLOOKUP(F2216,Assumptions!$A$4:$A$6,Assumptions!$D$4:$D$6)</x:f>
        <x:v>0.016</x:v>
      </x:c>
      <x:c r="S2216" s="32" t="n">
        <x:f>XLOOKUP(F2216,Assumptions!$A$4:$A$6,Assumptions!$E$4:$E$6)</x:f>
        <x:v>0.01</x:v>
      </x:c>
      <x:c r="T2216" s="32" t="n">
        <x:f>XLOOKUP(O2216,Assumptions!$H$4:$H$6,Assumptions!$I$4:$I$6)</x:f>
        <x:v>0.012</x:v>
      </x:c>
      <x:c r="U2216" s="30" t="n">
        <x:f>XLOOKUP(F2216,Assumptions!$A$4:$A$6,Assumptions!$F$4:$F$6)</x:f>
        <x:v>90</x:v>
      </x:c>
      <x:c r="V2216" s="60" t="n">
        <x:f>I2216*12</x:f>
        <x:v>12184.56</x:v>
      </x:c>
      <x:c r="W2216" s="60" t="n">
        <x:f>H2216*J2216*(1-K2216)*Q2216</x:f>
        <x:v>297.504650556</x:v>
      </x:c>
      <x:c r="X2216" s="60" t="n">
        <x:f>V2216*R2216</x:f>
        <x:v>194.95296</x:v>
      </x:c>
      <x:c r="Y2216" s="60" t="n">
        <x:f>V2216*S2216</x:f>
        <x:v>121.84559999999999</x:v>
      </x:c>
      <x:c r="Z2216" s="60" t="n">
        <x:f>H2216*J2216*T2216</x:f>
        <x:v>73.10145600000001</x:v>
      </x:c>
      <x:c r="AA2216" s="60" t="n">
        <x:f>P2216+W2216+X2216-Y2216-Z2216-U2216</x:f>
        <x:v>302.510554556</x:v>
      </x:c>
      <x:c r="AB2216" s="32" t="n">
        <x:f>IFERROR(AA2216/(P2216+W2216+X2216),0)</x:f>
        <x:v>0.514948736930463</x:v>
      </x:c>
      <x:c r="AC2216" t="n">
        <x:f>IF(O2216="High",0,IF(I2216&gt;=1800,3,IF(I2216&gt;=900,2,1))+IF(K2216&gt;=0.9,2,IF(K2216&gt;=0.75,1,0))+IF(J2216&lt;=0.7,2,IF(J2216&lt;=0.85,1,0))+IF(M2216&gt;=8,1,0))</x:f>
        <x:v>5</x:v>
      </x:c>
      <x:c r="AD2216" t="str">
        <x:f>IF(AND(O2216&lt;&gt;"High",AC2216&gt;=Assumptions!$B$10,AA2216&gt;0),"Priority Growth",IF(AND(O2216="Low",AA2216&gt;0),"Maintain","Watch"))</x:f>
        <x:v>Watch</x:v>
      </x:c>
      <x:c r="AE2216" s="60" t="n">
        <x:f>MAX(AA2216,0)*N2216</x:f>
        <x:v>33.578671555716</x:v>
      </x:c>
      <x:c r="AF2216" t="str">
        <x:f>IF(AND(AA2216&gt;=Assumptions!$B$11,O2216&lt;&gt;"High",OR(N2216&gt;=Assumptions!$B$12,M2216&lt;=6)),"High","Standard")</x:f>
        <x:v>Standard</x:v>
      </x:c>
    </x:row>
    <x:row r="2217">
      <x:c r="A2217" t="str">
        <x:f>'Raw_Data'!A2217</x:f>
        <x:v>C02216</x:v>
      </x:c>
      <x:c r="B2217" t="n">
        <x:f>'Raw_Data'!B2217</x:f>
        <x:v>44</x:v>
      </x:c>
      <x:c r="C2217" s="30" t="n">
        <x:f>'Raw_Data'!C2217</x:f>
        <x:v>98147</x:v>
      </x:c>
      <x:c r="D2217" t="n">
        <x:f>'Raw_Data'!D2217</x:f>
        <x:v>701</x:v>
      </x:c>
      <x:c r="E2217" t="n">
        <x:f>'Raw_Data'!E2217</x:f>
        <x:v>27</x:v>
      </x:c>
      <x:c r="F2217" t="str">
        <x:f>PROPER(TRIM('Raw_Data'!F2217))</x:f>
        <x:v>Gold</x:v>
      </x:c>
      <x:c r="G2217" t="str">
        <x:f>PROPER(TRIM('Raw_Data'!G2217))</x:f>
        <x:v>Partner</x:v>
      </x:c>
      <x:c r="H2217" s="60" t="n">
        <x:f>'Raw_Data'!H2217</x:f>
        <x:v>16105</x:v>
      </x:c>
      <x:c r="I2217" s="60" t="n">
        <x:f>'Raw_Data'!I2217</x:f>
        <x:v>1667.67</x:v>
      </x:c>
      <x:c r="J2217" s="32" t="n">
        <x:f>'Raw_Data'!J2217</x:f>
        <x:v>0.493</x:v>
      </x:c>
      <x:c r="K2217" s="32" t="n">
        <x:f>'Raw_Data'!K2217</x:f>
        <x:v>0.75</x:v>
      </x:c>
      <x:c r="L2217" t="n">
        <x:f>'Raw_Data'!L2217</x:f>
        <x:v>0</x:v>
      </x:c>
      <x:c r="M2217" t="n">
        <x:f>IF('Raw_Data'!M2217="",Assumptions!$B$15,'Raw_Data'!M2217)</x:f>
        <x:v>10</x:v>
      </x:c>
      <x:c r="N2217" s="32" t="n">
        <x:f>'Raw_Data'!N2217</x:f>
        <x:v>0.02</x:v>
      </x:c>
      <x:c r="O2217" t="str">
        <x:f>IF(OR(D2217&lt;620,L2217&gt;=2,J2217&gt;0.9),"High",IF(OR(D2217&lt;700,L2217=1,J2217&gt;0.75),"Medium","Low"))</x:f>
        <x:v>Low</x:v>
      </x:c>
      <x:c r="P2217" s="30" t="n">
        <x:f>XLOOKUP(F2217,Assumptions!$A$4:$A$6,Assumptions!$B$4:$B$6)</x:f>
        <x:v>95</x:v>
      </x:c>
      <x:c r="Q2217" s="32" t="n">
        <x:f>XLOOKUP(F2217,Assumptions!$A$4:$A$6,Assumptions!$C$4:$C$6)</x:f>
        <x:v>0.219</x:v>
      </x:c>
      <x:c r="R2217" s="32" t="n">
        <x:f>XLOOKUP(F2217,Assumptions!$A$4:$A$6,Assumptions!$D$4:$D$6)</x:f>
        <x:v>0.016</x:v>
      </x:c>
      <x:c r="S2217" s="32" t="n">
        <x:f>XLOOKUP(F2217,Assumptions!$A$4:$A$6,Assumptions!$E$4:$E$6)</x:f>
        <x:v>0.01</x:v>
      </x:c>
      <x:c r="T2217" s="32" t="n">
        <x:f>XLOOKUP(O2217,Assumptions!$H$4:$H$6,Assumptions!$I$4:$I$6)</x:f>
        <x:v>0.0035</x:v>
      </x:c>
      <x:c r="U2217" s="30" t="n">
        <x:f>XLOOKUP(F2217,Assumptions!$A$4:$A$6,Assumptions!$F$4:$F$6)</x:f>
        <x:v>90</x:v>
      </x:c>
      <x:c r="V2217" s="60" t="n">
        <x:f>I2217*12</x:f>
        <x:v>20012.04</x:v>
      </x:c>
      <x:c r="W2217" s="60" t="n">
        <x:f>H2217*J2217*(1-K2217)*Q2217</x:f>
        <x:v>434.70213375000003</x:v>
      </x:c>
      <x:c r="X2217" s="60" t="n">
        <x:f>V2217*R2217</x:f>
        <x:v>320.19264000000004</x:v>
      </x:c>
      <x:c r="Y2217" s="60" t="n">
        <x:f>V2217*S2217</x:f>
        <x:v>200.12040000000002</x:v>
      </x:c>
      <x:c r="Z2217" s="60" t="n">
        <x:f>H2217*J2217*T2217</x:f>
        <x:v>27.7891775</x:v>
      </x:c>
      <x:c r="AA2217" s="60" t="n">
        <x:f>P2217+W2217+X2217-Y2217-Z2217-U2217</x:f>
        <x:v>531.98519625</x:v>
      </x:c>
      <x:c r="AB2217" s="32" t="n">
        <x:f>IFERROR(AA2217/(P2217+W2217+X2217),0)</x:f>
        <x:v>0.6259424256754937</x:v>
      </x:c>
      <x:c r="AC2217" t="n">
        <x:f>IF(O2217="High",0,IF(I2217&gt;=1800,3,IF(I2217&gt;=900,2,1))+IF(K2217&gt;=0.9,2,IF(K2217&gt;=0.75,1,0))+IF(J2217&lt;=0.7,2,IF(J2217&lt;=0.85,1,0))+IF(M2217&gt;=8,1,0))</x:f>
        <x:v>6</x:v>
      </x:c>
      <x:c r="AD2217" t="str">
        <x:f>IF(AND(O2217&lt;&gt;"High",AC2217&gt;=Assumptions!$B$10,AA2217&gt;0),"Priority Growth",IF(AND(O2217="Low",AA2217&gt;0),"Maintain","Watch"))</x:f>
        <x:v>Priority Growth</x:v>
      </x:c>
      <x:c r="AE2217" s="60" t="n">
        <x:f>MAX(AA2217,0)*N2217</x:f>
        <x:v>10.639703925</x:v>
      </x:c>
      <x:c r="AF2217" t="str">
        <x:f>IF(AND(AA2217&gt;=Assumptions!$B$11,O2217&lt;&gt;"High",OR(N2217&gt;=Assumptions!$B$12,M2217&lt;=6)),"High","Standard")</x:f>
        <x:v>Standard</x:v>
      </x:c>
    </x:row>
    <x:row r="2218">
      <x:c r="A2218" t="str">
        <x:f>'Raw_Data'!A2218</x:f>
        <x:v>C02217</x:v>
      </x:c>
      <x:c r="B2218" t="n">
        <x:f>'Raw_Data'!B2218</x:f>
        <x:v>48</x:v>
      </x:c>
      <x:c r="C2218" s="30" t="n">
        <x:f>'Raw_Data'!C2218</x:f>
        <x:v>132384</x:v>
      </x:c>
      <x:c r="D2218" t="n">
        <x:f>'Raw_Data'!D2218</x:f>
        <x:v>589</x:v>
      </x:c>
      <x:c r="E2218" t="n">
        <x:f>'Raw_Data'!E2218</x:f>
        <x:v>87</x:v>
      </x:c>
      <x:c r="F2218" t="str">
        <x:f>PROPER(TRIM('Raw_Data'!F2218))</x:f>
        <x:v>Classic</x:v>
      </x:c>
      <x:c r="G2218" t="str">
        <x:f>PROPER(TRIM('Raw_Data'!G2218))</x:f>
        <x:v>Digital</x:v>
      </x:c>
      <x:c r="H2218" s="60" t="n">
        <x:f>'Raw_Data'!H2218</x:f>
        <x:v>9122</x:v>
      </x:c>
      <x:c r="I2218" s="60" t="n">
        <x:f>'Raw_Data'!I2218</x:f>
        <x:v>1311.99</x:v>
      </x:c>
      <x:c r="J2218" s="32" t="n">
        <x:f>'Raw_Data'!J2218</x:f>
        <x:v>0.679</x:v>
      </x:c>
      <x:c r="K2218" s="32" t="n">
        <x:f>'Raw_Data'!K2218</x:f>
        <x:v>0.514</x:v>
      </x:c>
      <x:c r="L2218" t="n">
        <x:f>'Raw_Data'!L2218</x:f>
        <x:v>2</x:v>
      </x:c>
      <x:c r="M2218" t="n">
        <x:f>IF('Raw_Data'!M2218="",Assumptions!$B$15,'Raw_Data'!M2218)</x:f>
        <x:v>8</x:v>
      </x:c>
      <x:c r="N2218" s="32" t="n">
        <x:f>'Raw_Data'!N2218</x:f>
        <x:v>0.055</x:v>
      </x:c>
      <x:c r="O2218" t="str">
        <x:f>IF(OR(D2218&lt;620,L2218&gt;=2,J2218&gt;0.9),"High",IF(OR(D2218&lt;700,L2218=1,J2218&gt;0.75),"Medium","Low"))</x:f>
        <x:v>High</x:v>
      </x:c>
      <x:c r="P2218" s="30" t="n">
        <x:f>XLOOKUP(F2218,Assumptions!$A$4:$A$6,Assumptions!$B$4:$B$6)</x:f>
        <x:v>0</x:v>
      </x:c>
      <x:c r="Q2218" s="32" t="n">
        <x:f>XLOOKUP(F2218,Assumptions!$A$4:$A$6,Assumptions!$C$4:$C$6)</x:f>
        <x:v>0.229</x:v>
      </x:c>
      <x:c r="R2218" s="32" t="n">
        <x:f>XLOOKUP(F2218,Assumptions!$A$4:$A$6,Assumptions!$D$4:$D$6)</x:f>
        <x:v>0.015</x:v>
      </x:c>
      <x:c r="S2218" s="32" t="n">
        <x:f>XLOOKUP(F2218,Assumptions!$A$4:$A$6,Assumptions!$E$4:$E$6)</x:f>
        <x:v>0.0075</x:v>
      </x:c>
      <x:c r="T2218" s="32" t="n">
        <x:f>XLOOKUP(O2218,Assumptions!$H$4:$H$6,Assumptions!$I$4:$I$6)</x:f>
        <x:v>0.045</x:v>
      </x:c>
      <x:c r="U2218" s="30" t="n">
        <x:f>XLOOKUP(F2218,Assumptions!$A$4:$A$6,Assumptions!$F$4:$F$6)</x:f>
        <x:v>60</x:v>
      </x:c>
      <x:c r="V2218" s="60" t="n">
        <x:f>I2218*12</x:f>
        <x:v>15743.880000000001</x:v>
      </x:c>
      <x:c r="W2218" s="60" t="n">
        <x:f>H2218*J2218*(1-K2218)*Q2218</x:f>
        <x:v>689.337006372</x:v>
      </x:c>
      <x:c r="X2218" s="60" t="n">
        <x:f>V2218*R2218</x:f>
        <x:v>236.1582</x:v>
      </x:c>
      <x:c r="Y2218" s="60" t="n">
        <x:f>V2218*S2218</x:f>
        <x:v>118.0791</x:v>
      </x:c>
      <x:c r="Z2218" s="60" t="n">
        <x:f>H2218*J2218*T2218</x:f>
        <x:v>278.72271</x:v>
      </x:c>
      <x:c r="AA2218" s="60" t="n">
        <x:f>P2218+W2218+X2218-Y2218-Z2218-U2218</x:f>
        <x:v>468.69339637199994</x:v>
      </x:c>
      <x:c r="AB2218" s="32" t="n">
        <x:f>IFERROR(AA2218/(P2218+W2218+X2218),0)</x:f>
        <x:v>0.5064244451457591</x:v>
      </x:c>
      <x:c r="AC2218" t="n">
        <x:f>IF(O2218="High",0,IF(I2218&gt;=1800,3,IF(I2218&gt;=900,2,1))+IF(K2218&gt;=0.9,2,IF(K2218&gt;=0.75,1,0))+IF(J2218&lt;=0.7,2,IF(J2218&lt;=0.85,1,0))+IF(M2218&gt;=8,1,0))</x:f>
        <x:v>0</x:v>
      </x:c>
      <x:c r="AD2218" t="str">
        <x:f>IF(AND(O2218&lt;&gt;"High",AC2218&gt;=Assumptions!$B$10,AA2218&gt;0),"Priority Growth",IF(AND(O2218="Low",AA2218&gt;0),"Maintain","Watch"))</x:f>
        <x:v>Watch</x:v>
      </x:c>
      <x:c r="AE2218" s="60" t="n">
        <x:f>MAX(AA2218,0)*N2218</x:f>
        <x:v>25.778136800459997</x:v>
      </x:c>
      <x:c r="AF2218" t="str">
        <x:f>IF(AND(AA2218&gt;=Assumptions!$B$11,O2218&lt;&gt;"High",OR(N2218&gt;=Assumptions!$B$12,M2218&lt;=6)),"High","Standard")</x:f>
        <x:v>Standard</x:v>
      </x:c>
    </x:row>
    <x:row r="2219">
      <x:c r="A2219" t="str">
        <x:f>'Raw_Data'!A2219</x:f>
        <x:v>C02218</x:v>
      </x:c>
      <x:c r="B2219" t="n">
        <x:f>'Raw_Data'!B2219</x:f>
        <x:v>41</x:v>
      </x:c>
      <x:c r="C2219" s="30" t="n">
        <x:f>'Raw_Data'!C2219</x:f>
        <x:v>29130</x:v>
      </x:c>
      <x:c r="D2219" t="n">
        <x:f>'Raw_Data'!D2219</x:f>
        <x:v>693</x:v>
      </x:c>
      <x:c r="E2219" t="n">
        <x:f>'Raw_Data'!E2219</x:f>
        <x:v>33</x:v>
      </x:c>
      <x:c r="F2219" t="str">
        <x:f>PROPER(TRIM('Raw_Data'!F2219))</x:f>
        <x:v>Classic</x:v>
      </x:c>
      <x:c r="G2219" t="str">
        <x:f>PROPER(TRIM('Raw_Data'!G2219))</x:f>
        <x:v>Branch</x:v>
      </x:c>
      <x:c r="H2219" s="60" t="n">
        <x:f>'Raw_Data'!H2219</x:f>
        <x:v>4353</x:v>
      </x:c>
      <x:c r="I2219" s="60" t="n">
        <x:f>'Raw_Data'!I2219</x:f>
        <x:v>200.51</x:v>
      </x:c>
      <x:c r="J2219" s="32" t="n">
        <x:f>'Raw_Data'!J2219</x:f>
        <x:v>0.286</x:v>
      </x:c>
      <x:c r="K2219" s="32" t="n">
        <x:f>'Raw_Data'!K2219</x:f>
        <x:v>0.654</x:v>
      </x:c>
      <x:c r="L2219" t="n">
        <x:f>'Raw_Data'!L2219</x:f>
        <x:v>0</x:v>
      </x:c>
      <x:c r="M2219" t="n">
        <x:f>IF('Raw_Data'!M2219="",Assumptions!$B$15,'Raw_Data'!M2219)</x:f>
        <x:v>7</x:v>
      </x:c>
      <x:c r="N2219" s="32" t="n">
        <x:f>'Raw_Data'!N2219</x:f>
        <x:v>0.08</x:v>
      </x:c>
      <x:c r="O2219" t="str">
        <x:f>IF(OR(D2219&lt;620,L2219&gt;=2,J2219&gt;0.9),"High",IF(OR(D2219&lt;700,L2219=1,J2219&gt;0.75),"Medium","Low"))</x:f>
        <x:v>Medium</x:v>
      </x:c>
      <x:c r="P2219" s="30" t="n">
        <x:f>XLOOKUP(F2219,Assumptions!$A$4:$A$6,Assumptions!$B$4:$B$6)</x:f>
        <x:v>0</x:v>
      </x:c>
      <x:c r="Q2219" s="32" t="n">
        <x:f>XLOOKUP(F2219,Assumptions!$A$4:$A$6,Assumptions!$C$4:$C$6)</x:f>
        <x:v>0.229</x:v>
      </x:c>
      <x:c r="R2219" s="32" t="n">
        <x:f>XLOOKUP(F2219,Assumptions!$A$4:$A$6,Assumptions!$D$4:$D$6)</x:f>
        <x:v>0.015</x:v>
      </x:c>
      <x:c r="S2219" s="32" t="n">
        <x:f>XLOOKUP(F2219,Assumptions!$A$4:$A$6,Assumptions!$E$4:$E$6)</x:f>
        <x:v>0.0075</x:v>
      </x:c>
      <x:c r="T2219" s="32" t="n">
        <x:f>XLOOKUP(O2219,Assumptions!$H$4:$H$6,Assumptions!$I$4:$I$6)</x:f>
        <x:v>0.012</x:v>
      </x:c>
      <x:c r="U2219" s="30" t="n">
        <x:f>XLOOKUP(F2219,Assumptions!$A$4:$A$6,Assumptions!$F$4:$F$6)</x:f>
        <x:v>60</x:v>
      </x:c>
      <x:c r="V2219" s="60" t="n">
        <x:f>I2219*12</x:f>
        <x:v>2406.12</x:v>
      </x:c>
      <x:c r="W2219" s="60" t="n">
        <x:f>H2219*J2219*(1-K2219)*Q2219</x:f>
        <x:v>98.64300217199998</x:v>
      </x:c>
      <x:c r="X2219" s="60" t="n">
        <x:f>V2219*R2219</x:f>
        <x:v>36.0918</x:v>
      </x:c>
      <x:c r="Y2219" s="60" t="n">
        <x:f>V2219*S2219</x:f>
        <x:v>18.0459</x:v>
      </x:c>
      <x:c r="Z2219" s="60" t="n">
        <x:f>H2219*J2219*T2219</x:f>
        <x:v>14.939495999999998</x:v>
      </x:c>
      <x:c r="AA2219" s="60" t="n">
        <x:f>P2219+W2219+X2219-Y2219-Z2219-U2219</x:f>
        <x:v>41.749406171999965</x:v>
      </x:c>
      <x:c r="AB2219" s="32" t="n">
        <x:f>IFERROR(AA2219/(P2219+W2219+X2219),0)</x:f>
        <x:v>0.30986356530737647</x:v>
      </x:c>
      <x:c r="AC2219" t="n">
        <x:f>IF(O2219="High",0,IF(I2219&gt;=1800,3,IF(I2219&gt;=900,2,1))+IF(K2219&gt;=0.9,2,IF(K2219&gt;=0.75,1,0))+IF(J2219&lt;=0.7,2,IF(J2219&lt;=0.85,1,0))+IF(M2219&gt;=8,1,0))</x:f>
        <x:v>3</x:v>
      </x:c>
      <x:c r="AD2219" t="str">
        <x:f>IF(AND(O2219&lt;&gt;"High",AC2219&gt;=Assumptions!$B$10,AA2219&gt;0),"Priority Growth",IF(AND(O2219="Low",AA2219&gt;0),"Maintain","Watch"))</x:f>
        <x:v>Watch</x:v>
      </x:c>
      <x:c r="AE2219" s="60" t="n">
        <x:f>MAX(AA2219,0)*N2219</x:f>
        <x:v>3.339952493759997</x:v>
      </x:c>
      <x:c r="AF2219" t="str">
        <x:f>IF(AND(AA2219&gt;=Assumptions!$B$11,O2219&lt;&gt;"High",OR(N2219&gt;=Assumptions!$B$12,M2219&lt;=6)),"High","Standard")</x:f>
        <x:v>Standard</x:v>
      </x:c>
    </x:row>
    <x:row r="2220">
      <x:c r="A2220" t="str">
        <x:f>'Raw_Data'!A2220</x:f>
        <x:v>C02219</x:v>
      </x:c>
      <x:c r="B2220" t="n">
        <x:f>'Raw_Data'!B2220</x:f>
        <x:v>56</x:v>
      </x:c>
      <x:c r="C2220" s="30" t="n">
        <x:f>'Raw_Data'!C2220</x:f>
        <x:v>64867</x:v>
      </x:c>
      <x:c r="D2220" t="n">
        <x:f>'Raw_Data'!D2220</x:f>
        <x:v>763</x:v>
      </x:c>
      <x:c r="E2220" t="n">
        <x:f>'Raw_Data'!E2220</x:f>
        <x:v>10</x:v>
      </x:c>
      <x:c r="F2220" t="str">
        <x:f>PROPER(TRIM('Raw_Data'!F2220))</x:f>
        <x:v>Gold</x:v>
      </x:c>
      <x:c r="G2220" t="str">
        <x:f>PROPER(TRIM('Raw_Data'!G2220))</x:f>
        <x:v>Partner</x:v>
      </x:c>
      <x:c r="H2220" s="60" t="n">
        <x:f>'Raw_Data'!H2220</x:f>
        <x:v>13844</x:v>
      </x:c>
      <x:c r="I2220" s="60" t="n">
        <x:f>'Raw_Data'!I2220</x:f>
        <x:v>1339.89</x:v>
      </x:c>
      <x:c r="J2220" s="32" t="n">
        <x:f>'Raw_Data'!J2220</x:f>
        <x:v>0.31</x:v>
      </x:c>
      <x:c r="K2220" s="32" t="n">
        <x:f>'Raw_Data'!K2220</x:f>
        <x:v>0.868</x:v>
      </x:c>
      <x:c r="L2220" t="n">
        <x:f>'Raw_Data'!L2220</x:f>
        <x:v>0</x:v>
      </x:c>
      <x:c r="M2220" t="n">
        <x:f>IF('Raw_Data'!M2220="",Assumptions!$B$15,'Raw_Data'!M2220)</x:f>
        <x:v>7.370408870408871</x:v>
      </x:c>
      <x:c r="N2220" s="32" t="n">
        <x:f>'Raw_Data'!N2220</x:f>
        <x:v>0.193</x:v>
      </x:c>
      <x:c r="O2220" t="str">
        <x:f>IF(OR(D2220&lt;620,L2220&gt;=2,J2220&gt;0.9),"High",IF(OR(D2220&lt;700,L2220=1,J2220&gt;0.75),"Medium","Low"))</x:f>
        <x:v>Low</x:v>
      </x:c>
      <x:c r="P2220" s="30" t="n">
        <x:f>XLOOKUP(F2220,Assumptions!$A$4:$A$6,Assumptions!$B$4:$B$6)</x:f>
        <x:v>95</x:v>
      </x:c>
      <x:c r="Q2220" s="32" t="n">
        <x:f>XLOOKUP(F2220,Assumptions!$A$4:$A$6,Assumptions!$C$4:$C$6)</x:f>
        <x:v>0.219</x:v>
      </x:c>
      <x:c r="R2220" s="32" t="n">
        <x:f>XLOOKUP(F2220,Assumptions!$A$4:$A$6,Assumptions!$D$4:$D$6)</x:f>
        <x:v>0.016</x:v>
      </x:c>
      <x:c r="S2220" s="32" t="n">
        <x:f>XLOOKUP(F2220,Assumptions!$A$4:$A$6,Assumptions!$E$4:$E$6)</x:f>
        <x:v>0.01</x:v>
      </x:c>
      <x:c r="T2220" s="32" t="n">
        <x:f>XLOOKUP(O2220,Assumptions!$H$4:$H$6,Assumptions!$I$4:$I$6)</x:f>
        <x:v>0.0035</x:v>
      </x:c>
      <x:c r="U2220" s="30" t="n">
        <x:f>XLOOKUP(F2220,Assumptions!$A$4:$A$6,Assumptions!$F$4:$F$6)</x:f>
        <x:v>90</x:v>
      </x:c>
      <x:c r="V2220" s="60" t="n">
        <x:f>I2220*12</x:f>
        <x:v>16078.68</x:v>
      </x:c>
      <x:c r="W2220" s="60" t="n">
        <x:f>H2220*J2220*(1-K2220)*Q2220</x:f>
        <x:v>124.06272912</x:v>
      </x:c>
      <x:c r="X2220" s="60" t="n">
        <x:f>V2220*R2220</x:f>
        <x:v>257.25888000000003</x:v>
      </x:c>
      <x:c r="Y2220" s="60" t="n">
        <x:f>V2220*S2220</x:f>
        <x:v>160.7868</x:v>
      </x:c>
      <x:c r="Z2220" s="60" t="n">
        <x:f>H2220*J2220*T2220</x:f>
        <x:v>15.020740000000002</x:v>
      </x:c>
      <x:c r="AA2220" s="60" t="n">
        <x:f>P2220+W2220+X2220-Y2220-Z2220-U2220</x:f>
        <x:v>210.5140691200001</x:v>
      </x:c>
      <x:c r="AB2220" s="32" t="n">
        <x:f>IFERROR(AA2220/(P2220+W2220+X2220),0)</x:f>
        <x:v>0.44195783917702786</x:v>
      </x:c>
      <x:c r="AC2220" t="n">
        <x:f>IF(O2220="High",0,IF(I2220&gt;=1800,3,IF(I2220&gt;=900,2,1))+IF(K2220&gt;=0.9,2,IF(K2220&gt;=0.75,1,0))+IF(J2220&lt;=0.7,2,IF(J2220&lt;=0.85,1,0))+IF(M2220&gt;=8,1,0))</x:f>
        <x:v>5</x:v>
      </x:c>
      <x:c r="AD2220" t="str">
        <x:f>IF(AND(O2220&lt;&gt;"High",AC2220&gt;=Assumptions!$B$10,AA2220&gt;0),"Priority Growth",IF(AND(O2220="Low",AA2220&gt;0),"Maintain","Watch"))</x:f>
        <x:v>Maintain</x:v>
      </x:c>
      <x:c r="AE2220" s="60" t="n">
        <x:f>MAX(AA2220,0)*N2220</x:f>
        <x:v>40.62921534016002</x:v>
      </x:c>
      <x:c r="AF2220" t="str">
        <x:f>IF(AND(AA2220&gt;=Assumptions!$B$11,O2220&lt;&gt;"High",OR(N2220&gt;=Assumptions!$B$12,M2220&lt;=6)),"High","Standard")</x:f>
        <x:v>Standard</x:v>
      </x:c>
    </x:row>
    <x:row r="2221">
      <x:c r="A2221" t="str">
        <x:f>'Raw_Data'!A2221</x:f>
        <x:v>C02220</x:v>
      </x:c>
      <x:c r="B2221" t="n">
        <x:f>'Raw_Data'!B2221</x:f>
        <x:v>49</x:v>
      </x:c>
      <x:c r="C2221" s="30" t="n">
        <x:f>'Raw_Data'!C2221</x:f>
        <x:v>46134</x:v>
      </x:c>
      <x:c r="D2221" t="n">
        <x:f>'Raw_Data'!D2221</x:f>
        <x:v>617</x:v>
      </x:c>
      <x:c r="E2221" t="n">
        <x:f>'Raw_Data'!E2221</x:f>
        <x:v>47</x:v>
      </x:c>
      <x:c r="F2221" t="str">
        <x:f>PROPER(TRIM('Raw_Data'!F2221))</x:f>
        <x:v>Classic</x:v>
      </x:c>
      <x:c r="G2221" t="str">
        <x:f>PROPER(TRIM('Raw_Data'!G2221))</x:f>
        <x:v>Partner</x:v>
      </x:c>
      <x:c r="H2221" s="60" t="n">
        <x:f>'Raw_Data'!H2221</x:f>
        <x:v>1555</x:v>
      </x:c>
      <x:c r="I2221" s="60" t="n">
        <x:f>'Raw_Data'!I2221</x:f>
        <x:v>417.78</x:v>
      </x:c>
      <x:c r="J2221" s="32" t="n">
        <x:f>'Raw_Data'!J2221</x:f>
        <x:v>0.514</x:v>
      </x:c>
      <x:c r="K2221" s="32" t="n">
        <x:f>'Raw_Data'!K2221</x:f>
        <x:v>0.735</x:v>
      </x:c>
      <x:c r="L2221" t="n">
        <x:f>'Raw_Data'!L2221</x:f>
        <x:v>0</x:v>
      </x:c>
      <x:c r="M2221" t="n">
        <x:f>IF('Raw_Data'!M2221="",Assumptions!$B$15,'Raw_Data'!M2221)</x:f>
        <x:v>7</x:v>
      </x:c>
      <x:c r="N2221" s="32" t="n">
        <x:f>'Raw_Data'!N2221</x:f>
        <x:v>0.094</x:v>
      </x:c>
      <x:c r="O2221" t="str">
        <x:f>IF(OR(D2221&lt;620,L2221&gt;=2,J2221&gt;0.9),"High",IF(OR(D2221&lt;700,L2221=1,J2221&gt;0.75),"Medium","Low"))</x:f>
        <x:v>High</x:v>
      </x:c>
      <x:c r="P2221" s="30" t="n">
        <x:f>XLOOKUP(F2221,Assumptions!$A$4:$A$6,Assumptions!$B$4:$B$6)</x:f>
        <x:v>0</x:v>
      </x:c>
      <x:c r="Q2221" s="32" t="n">
        <x:f>XLOOKUP(F2221,Assumptions!$A$4:$A$6,Assumptions!$C$4:$C$6)</x:f>
        <x:v>0.229</x:v>
      </x:c>
      <x:c r="R2221" s="32" t="n">
        <x:f>XLOOKUP(F2221,Assumptions!$A$4:$A$6,Assumptions!$D$4:$D$6)</x:f>
        <x:v>0.015</x:v>
      </x:c>
      <x:c r="S2221" s="32" t="n">
        <x:f>XLOOKUP(F2221,Assumptions!$A$4:$A$6,Assumptions!$E$4:$E$6)</x:f>
        <x:v>0.0075</x:v>
      </x:c>
      <x:c r="T2221" s="32" t="n">
        <x:f>XLOOKUP(O2221,Assumptions!$H$4:$H$6,Assumptions!$I$4:$I$6)</x:f>
        <x:v>0.045</x:v>
      </x:c>
      <x:c r="U2221" s="30" t="n">
        <x:f>XLOOKUP(F2221,Assumptions!$A$4:$A$6,Assumptions!$F$4:$F$6)</x:f>
        <x:v>60</x:v>
      </x:c>
      <x:c r="V2221" s="60" t="n">
        <x:f>I2221*12</x:f>
        <x:v>5013.36</x:v>
      </x:c>
      <x:c r="W2221" s="60" t="n">
        <x:f>H2221*J2221*(1-K2221)*Q2221</x:f>
        <x:v>48.503699950000005</x:v>
      </x:c>
      <x:c r="X2221" s="60" t="n">
        <x:f>V2221*R2221</x:f>
        <x:v>75.20039999999999</x:v>
      </x:c>
      <x:c r="Y2221" s="60" t="n">
        <x:f>V2221*S2221</x:f>
        <x:v>37.600199999999994</x:v>
      </x:c>
      <x:c r="Z2221" s="60" t="n">
        <x:f>H2221*J2221*T2221</x:f>
        <x:v>35.96715</x:v>
      </x:c>
      <x:c r="AA2221" s="60" t="n">
        <x:f>P2221+W2221+X2221-Y2221-Z2221-U2221</x:f>
        <x:v>-9.863250049999998</x:v>
      </x:c>
      <x:c r="AB2221" s="32" t="n">
        <x:f>IFERROR(AA2221/(P2221+W2221+X2221),0)</x:f>
        <x:v>-0.0797326042870578</x:v>
      </x:c>
      <x:c r="AC2221" t="n">
        <x:f>IF(O2221="High",0,IF(I2221&gt;=1800,3,IF(I2221&gt;=900,2,1))+IF(K2221&gt;=0.9,2,IF(K2221&gt;=0.75,1,0))+IF(J2221&lt;=0.7,2,IF(J2221&lt;=0.85,1,0))+IF(M2221&gt;=8,1,0))</x:f>
        <x:v>0</x:v>
      </x:c>
      <x:c r="AD2221" t="str">
        <x:f>IF(AND(O2221&lt;&gt;"High",AC2221&gt;=Assumptions!$B$10,AA2221&gt;0),"Priority Growth",IF(AND(O2221="Low",AA2221&gt;0),"Maintain","Watch"))</x:f>
        <x:v>Watch</x:v>
      </x:c>
      <x:c r="AE2221" s="60" t="n">
        <x:f>MAX(AA2221,0)*N2221</x:f>
        <x:v>0</x:v>
      </x:c>
      <x:c r="AF2221" t="str">
        <x:f>IF(AND(AA2221&gt;=Assumptions!$B$11,O2221&lt;&gt;"High",OR(N2221&gt;=Assumptions!$B$12,M2221&lt;=6)),"High","Standard")</x:f>
        <x:v>Standard</x:v>
      </x:c>
    </x:row>
    <x:row r="2222">
      <x:c r="A2222" t="str">
        <x:f>'Raw_Data'!A2222</x:f>
        <x:v>C02221</x:v>
      </x:c>
      <x:c r="B2222" t="n">
        <x:f>'Raw_Data'!B2222</x:f>
        <x:v>55</x:v>
      </x:c>
      <x:c r="C2222" s="30" t="n">
        <x:f>'Raw_Data'!C2222</x:f>
        <x:v>161263</x:v>
      </x:c>
      <x:c r="D2222" t="n">
        <x:f>'Raw_Data'!D2222</x:f>
        <x:v>645</x:v>
      </x:c>
      <x:c r="E2222" t="n">
        <x:f>'Raw_Data'!E2222</x:f>
        <x:v>133</x:v>
      </x:c>
      <x:c r="F2222" t="str">
        <x:f>PROPER(TRIM('Raw_Data'!F2222))</x:f>
        <x:v>Platinum</x:v>
      </x:c>
      <x:c r="G2222" t="str">
        <x:f>PROPER(TRIM('Raw_Data'!G2222))</x:f>
        <x:v>Digital</x:v>
      </x:c>
      <x:c r="H2222" s="60" t="n">
        <x:f>'Raw_Data'!H2222</x:f>
        <x:v>28705</x:v>
      </x:c>
      <x:c r="I2222" s="60" t="n">
        <x:f>'Raw_Data'!I2222</x:f>
        <x:v>3514.52</x:v>
      </x:c>
      <x:c r="J2222" s="32" t="n">
        <x:f>'Raw_Data'!J2222</x:f>
        <x:v>0.586</x:v>
      </x:c>
      <x:c r="K2222" s="32" t="n">
        <x:f>'Raw_Data'!K2222</x:f>
        <x:v>0.773</x:v>
      </x:c>
      <x:c r="L2222" t="n">
        <x:f>'Raw_Data'!L2222</x:f>
        <x:v>0</x:v>
      </x:c>
      <x:c r="M2222" t="n">
        <x:f>IF('Raw_Data'!M2222="",Assumptions!$B$15,'Raw_Data'!M2222)</x:f>
        <x:v>8</x:v>
      </x:c>
      <x:c r="N2222" s="32" t="n">
        <x:f>'Raw_Data'!N2222</x:f>
        <x:v>0.061</x:v>
      </x:c>
      <x:c r="O2222" t="str">
        <x:f>IF(OR(D2222&lt;620,L2222&gt;=2,J2222&gt;0.9),"High",IF(OR(D2222&lt;700,L2222=1,J2222&gt;0.75),"Medium","Low"))</x:f>
        <x:v>Medium</x:v>
      </x:c>
      <x:c r="P2222" s="30" t="n">
        <x:f>XLOOKUP(F2222,Assumptions!$A$4:$A$6,Assumptions!$B$4:$B$6)</x:f>
        <x:v>195</x:v>
      </x:c>
      <x:c r="Q2222" s="32" t="n">
        <x:f>XLOOKUP(F2222,Assumptions!$A$4:$A$6,Assumptions!$C$4:$C$6)</x:f>
        <x:v>0.199</x:v>
      </x:c>
      <x:c r="R2222" s="32" t="n">
        <x:f>XLOOKUP(F2222,Assumptions!$A$4:$A$6,Assumptions!$D$4:$D$6)</x:f>
        <x:v>0.017</x:v>
      </x:c>
      <x:c r="S2222" s="32" t="n">
        <x:f>XLOOKUP(F2222,Assumptions!$A$4:$A$6,Assumptions!$E$4:$E$6)</x:f>
        <x:v>0.013</x:v>
      </x:c>
      <x:c r="T2222" s="32" t="n">
        <x:f>XLOOKUP(O2222,Assumptions!$H$4:$H$6,Assumptions!$I$4:$I$6)</x:f>
        <x:v>0.012</x:v>
      </x:c>
      <x:c r="U2222" s="30" t="n">
        <x:f>XLOOKUP(F2222,Assumptions!$A$4:$A$6,Assumptions!$F$4:$F$6)</x:f>
        <x:v>140</x:v>
      </x:c>
      <x:c r="V2222" s="60" t="n">
        <x:f>I2222*12</x:f>
        <x:v>42174.24</x:v>
      </x:c>
      <x:c r="W2222" s="60" t="n">
        <x:f>H2222*J2222*(1-K2222)*Q2222</x:f>
        <x:v>759.8609054899998</x:v>
      </x:c>
      <x:c r="X2222" s="60" t="n">
        <x:f>V2222*R2222</x:f>
        <x:v>716.96208</x:v>
      </x:c>
      <x:c r="Y2222" s="60" t="n">
        <x:f>V2222*S2222</x:f>
        <x:v>548.2651199999999</x:v>
      </x:c>
      <x:c r="Z2222" s="60" t="n">
        <x:f>H2222*J2222*T2222</x:f>
        <x:v>201.85355999999996</x:v>
      </x:c>
      <x:c r="AA2222" s="60" t="n">
        <x:f>P2222+W2222+X2222-Y2222-Z2222-U2222</x:f>
        <x:v>781.70430549</x:v>
      </x:c>
      <x:c r="AB2222" s="32" t="n">
        <x:f>IFERROR(AA2222/(P2222+W2222+X2222),0)</x:f>
        <x:v>0.46757600073364697</x:v>
      </x:c>
      <x:c r="AC2222" t="n">
        <x:f>IF(O2222="High",0,IF(I2222&gt;=1800,3,IF(I2222&gt;=900,2,1))+IF(K2222&gt;=0.9,2,IF(K2222&gt;=0.75,1,0))+IF(J2222&lt;=0.7,2,IF(J2222&lt;=0.85,1,0))+IF(M2222&gt;=8,1,0))</x:f>
        <x:v>7</x:v>
      </x:c>
      <x:c r="AD2222" t="str">
        <x:f>IF(AND(O2222&lt;&gt;"High",AC2222&gt;=Assumptions!$B$10,AA2222&gt;0),"Priority Growth",IF(AND(O2222="Low",AA2222&gt;0),"Maintain","Watch"))</x:f>
        <x:v>Priority Growth</x:v>
      </x:c>
      <x:c r="AE2222" s="60" t="n">
        <x:f>MAX(AA2222,0)*N2222</x:f>
        <x:v>47.68396263489</x:v>
      </x:c>
      <x:c r="AF2222" t="str">
        <x:f>IF(AND(AA2222&gt;=Assumptions!$B$11,O2222&lt;&gt;"High",OR(N2222&gt;=Assumptions!$B$12,M2222&lt;=6)),"High","Standard")</x:f>
        <x:v>Standard</x:v>
      </x:c>
    </x:row>
    <x:row r="2223">
      <x:c r="A2223" t="str">
        <x:f>'Raw_Data'!A2223</x:f>
        <x:v>C02222</x:v>
      </x:c>
      <x:c r="B2223" t="n">
        <x:f>'Raw_Data'!B2223</x:f>
        <x:v>63</x:v>
      </x:c>
      <x:c r="C2223" s="30" t="n">
        <x:f>'Raw_Data'!C2223</x:f>
        <x:v>89189</x:v>
      </x:c>
      <x:c r="D2223" t="n">
        <x:f>'Raw_Data'!D2223</x:f>
        <x:v>622</x:v>
      </x:c>
      <x:c r="E2223" t="n">
        <x:f>'Raw_Data'!E2223</x:f>
        <x:v>39</x:v>
      </x:c>
      <x:c r="F2223" t="str">
        <x:f>PROPER(TRIM('Raw_Data'!F2223))</x:f>
        <x:v>Classic</x:v>
      </x:c>
      <x:c r="G2223" t="str">
        <x:f>PROPER(TRIM('Raw_Data'!G2223))</x:f>
        <x:v>Direct Mail</x:v>
      </x:c>
      <x:c r="H2223" s="60" t="n">
        <x:f>'Raw_Data'!H2223</x:f>
        <x:v>10318</x:v>
      </x:c>
      <x:c r="I2223" s="60" t="n">
        <x:f>'Raw_Data'!I2223</x:f>
        <x:v>1276.97</x:v>
      </x:c>
      <x:c r="J2223" s="32" t="n">
        <x:f>'Raw_Data'!J2223</x:f>
        <x:v>0.521</x:v>
      </x:c>
      <x:c r="K2223" s="32" t="n">
        <x:f>'Raw_Data'!K2223</x:f>
        <x:v>0.737</x:v>
      </x:c>
      <x:c r="L2223" t="n">
        <x:f>'Raw_Data'!L2223</x:f>
        <x:v>1</x:v>
      </x:c>
      <x:c r="M2223" t="n">
        <x:f>IF('Raw_Data'!M2223="",Assumptions!$B$15,'Raw_Data'!M2223)</x:f>
        <x:v>8</x:v>
      </x:c>
      <x:c r="N2223" s="32" t="n">
        <x:f>'Raw_Data'!N2223</x:f>
        <x:v>0.045</x:v>
      </x:c>
      <x:c r="O2223" t="str">
        <x:f>IF(OR(D2223&lt;620,L2223&gt;=2,J2223&gt;0.9),"High",IF(OR(D2223&lt;700,L2223=1,J2223&gt;0.75),"Medium","Low"))</x:f>
        <x:v>Medium</x:v>
      </x:c>
      <x:c r="P2223" s="30" t="n">
        <x:f>XLOOKUP(F2223,Assumptions!$A$4:$A$6,Assumptions!$B$4:$B$6)</x:f>
        <x:v>0</x:v>
      </x:c>
      <x:c r="Q2223" s="32" t="n">
        <x:f>XLOOKUP(F2223,Assumptions!$A$4:$A$6,Assumptions!$C$4:$C$6)</x:f>
        <x:v>0.229</x:v>
      </x:c>
      <x:c r="R2223" s="32" t="n">
        <x:f>XLOOKUP(F2223,Assumptions!$A$4:$A$6,Assumptions!$D$4:$D$6)</x:f>
        <x:v>0.015</x:v>
      </x:c>
      <x:c r="S2223" s="32" t="n">
        <x:f>XLOOKUP(F2223,Assumptions!$A$4:$A$6,Assumptions!$E$4:$E$6)</x:f>
        <x:v>0.0075</x:v>
      </x:c>
      <x:c r="T2223" s="32" t="n">
        <x:f>XLOOKUP(O2223,Assumptions!$H$4:$H$6,Assumptions!$I$4:$I$6)</x:f>
        <x:v>0.012</x:v>
      </x:c>
      <x:c r="U2223" s="30" t="n">
        <x:f>XLOOKUP(F2223,Assumptions!$A$4:$A$6,Assumptions!$F$4:$F$6)</x:f>
        <x:v>60</x:v>
      </x:c>
      <x:c r="V2223" s="60" t="n">
        <x:f>I2223*12</x:f>
        <x:v>15323.64</x:v>
      </x:c>
      <x:c r="W2223" s="60" t="n">
        <x:f>H2223*J2223*(1-K2223)*Q2223</x:f>
        <x:v>323.760958906</x:v>
      </x:c>
      <x:c r="X2223" s="60" t="n">
        <x:f>V2223*R2223</x:f>
        <x:v>229.85459999999998</x:v>
      </x:c>
      <x:c r="Y2223" s="60" t="n">
        <x:f>V2223*S2223</x:f>
        <x:v>114.92729999999999</x:v>
      </x:c>
      <x:c r="Z2223" s="60" t="n">
        <x:f>H2223*J2223*T2223</x:f>
        <x:v>64.508136</x:v>
      </x:c>
      <x:c r="AA2223" s="60" t="n">
        <x:f>P2223+W2223+X2223-Y2223-Z2223-U2223</x:f>
        <x:v>314.18012290599995</x:v>
      </x:c>
      <x:c r="AB2223" s="32" t="n">
        <x:f>IFERROR(AA2223/(P2223+W2223+X2223),0)</x:f>
        <x:v>0.567505948580729</x:v>
      </x:c>
      <x:c r="AC2223" t="n">
        <x:f>IF(O2223="High",0,IF(I2223&gt;=1800,3,IF(I2223&gt;=900,2,1))+IF(K2223&gt;=0.9,2,IF(K2223&gt;=0.75,1,0))+IF(J2223&lt;=0.7,2,IF(J2223&lt;=0.85,1,0))+IF(M2223&gt;=8,1,0))</x:f>
        <x:v>5</x:v>
      </x:c>
      <x:c r="AD2223" t="str">
        <x:f>IF(AND(O2223&lt;&gt;"High",AC2223&gt;=Assumptions!$B$10,AA2223&gt;0),"Priority Growth",IF(AND(O2223="Low",AA2223&gt;0),"Maintain","Watch"))</x:f>
        <x:v>Watch</x:v>
      </x:c>
      <x:c r="AE2223" s="60" t="n">
        <x:f>MAX(AA2223,0)*N2223</x:f>
        <x:v>14.138105530769998</x:v>
      </x:c>
      <x:c r="AF2223" t="str">
        <x:f>IF(AND(AA2223&gt;=Assumptions!$B$11,O2223&lt;&gt;"High",OR(N2223&gt;=Assumptions!$B$12,M2223&lt;=6)),"High","Standard")</x:f>
        <x:v>Standard</x:v>
      </x:c>
    </x:row>
    <x:row r="2224">
      <x:c r="A2224" t="str">
        <x:f>'Raw_Data'!A2224</x:f>
        <x:v>C02223</x:v>
      </x:c>
      <x:c r="B2224" t="n">
        <x:f>'Raw_Data'!B2224</x:f>
        <x:v>33</x:v>
      </x:c>
      <x:c r="C2224" s="30" t="n">
        <x:f>'Raw_Data'!C2224</x:f>
        <x:v>37728</x:v>
      </x:c>
      <x:c r="D2224" t="n">
        <x:f>'Raw_Data'!D2224</x:f>
        <x:v>640</x:v>
      </x:c>
      <x:c r="E2224" t="n">
        <x:f>'Raw_Data'!E2224</x:f>
        <x:v>16</x:v>
      </x:c>
      <x:c r="F2224" t="str">
        <x:f>PROPER(TRIM('Raw_Data'!F2224))</x:f>
        <x:v>Classic</x:v>
      </x:c>
      <x:c r="G2224" t="str">
        <x:f>PROPER(TRIM('Raw_Data'!G2224))</x:f>
        <x:v>Digital</x:v>
      </x:c>
      <x:c r="H2224" s="60" t="n">
        <x:f>'Raw_Data'!H2224</x:f>
        <x:v>1881</x:v>
      </x:c>
      <x:c r="I2224" s="60" t="n">
        <x:f>'Raw_Data'!I2224</x:f>
        <x:v>334.16</x:v>
      </x:c>
      <x:c r="J2224" s="32" t="n">
        <x:f>'Raw_Data'!J2224</x:f>
        <x:v>0.387</x:v>
      </x:c>
      <x:c r="K2224" s="32" t="n">
        <x:f>'Raw_Data'!K2224</x:f>
        <x:v>0.686</x:v>
      </x:c>
      <x:c r="L2224" t="n">
        <x:f>'Raw_Data'!L2224</x:f>
        <x:v>0</x:v>
      </x:c>
      <x:c r="M2224" t="n">
        <x:f>IF('Raw_Data'!M2224="",Assumptions!$B$15,'Raw_Data'!M2224)</x:f>
        <x:v>8</x:v>
      </x:c>
      <x:c r="N2224" s="32" t="n">
        <x:f>'Raw_Data'!N2224</x:f>
        <x:v>0.034</x:v>
      </x:c>
      <x:c r="O2224" t="str">
        <x:f>IF(OR(D2224&lt;620,L2224&gt;=2,J2224&gt;0.9),"High",IF(OR(D2224&lt;700,L2224=1,J2224&gt;0.75),"Medium","Low"))</x:f>
        <x:v>Medium</x:v>
      </x:c>
      <x:c r="P2224" s="30" t="n">
        <x:f>XLOOKUP(F2224,Assumptions!$A$4:$A$6,Assumptions!$B$4:$B$6)</x:f>
        <x:v>0</x:v>
      </x:c>
      <x:c r="Q2224" s="32" t="n">
        <x:f>XLOOKUP(F2224,Assumptions!$A$4:$A$6,Assumptions!$C$4:$C$6)</x:f>
        <x:v>0.229</x:v>
      </x:c>
      <x:c r="R2224" s="32" t="n">
        <x:f>XLOOKUP(F2224,Assumptions!$A$4:$A$6,Assumptions!$D$4:$D$6)</x:f>
        <x:v>0.015</x:v>
      </x:c>
      <x:c r="S2224" s="32" t="n">
        <x:f>XLOOKUP(F2224,Assumptions!$A$4:$A$6,Assumptions!$E$4:$E$6)</x:f>
        <x:v>0.0075</x:v>
      </x:c>
      <x:c r="T2224" s="32" t="n">
        <x:f>XLOOKUP(O2224,Assumptions!$H$4:$H$6,Assumptions!$I$4:$I$6)</x:f>
        <x:v>0.012</x:v>
      </x:c>
      <x:c r="U2224" s="30" t="n">
        <x:f>XLOOKUP(F2224,Assumptions!$A$4:$A$6,Assumptions!$F$4:$F$6)</x:f>
        <x:v>60</x:v>
      </x:c>
      <x:c r="V2224" s="60" t="n">
        <x:f>I2224*12</x:f>
        <x:v>4009.92</x:v>
      </x:c>
      <x:c r="W2224" s="60" t="n">
        <x:f>H2224*J2224*(1-K2224)*Q2224</x:f>
        <x:v>52.343756981999995</x:v>
      </x:c>
      <x:c r="X2224" s="60" t="n">
        <x:f>V2224*R2224</x:f>
        <x:v>60.1488</x:v>
      </x:c>
      <x:c r="Y2224" s="60" t="n">
        <x:f>V2224*S2224</x:f>
        <x:v>30.0744</x:v>
      </x:c>
      <x:c r="Z2224" s="60" t="n">
        <x:f>H2224*J2224*T2224</x:f>
        <x:v>8.735364</x:v>
      </x:c>
      <x:c r="AA2224" s="60" t="n">
        <x:f>P2224+W2224+X2224-Y2224-Z2224-U2224</x:f>
        <x:v>13.682792981999995</x:v>
      </x:c>
      <x:c r="AB2224" s="32" t="n">
        <x:f>IFERROR(AA2224/(P2224+W2224+X2224),0)</x:f>
        <x:v>0.12163287375705566</x:v>
      </x:c>
      <x:c r="AC2224" t="n">
        <x:f>IF(O2224="High",0,IF(I2224&gt;=1800,3,IF(I2224&gt;=900,2,1))+IF(K2224&gt;=0.9,2,IF(K2224&gt;=0.75,1,0))+IF(J2224&lt;=0.7,2,IF(J2224&lt;=0.85,1,0))+IF(M2224&gt;=8,1,0))</x:f>
        <x:v>4</x:v>
      </x:c>
      <x:c r="AD2224" t="str">
        <x:f>IF(AND(O2224&lt;&gt;"High",AC2224&gt;=Assumptions!$B$10,AA2224&gt;0),"Priority Growth",IF(AND(O2224="Low",AA2224&gt;0),"Maintain","Watch"))</x:f>
        <x:v>Watch</x:v>
      </x:c>
      <x:c r="AE2224" s="60" t="n">
        <x:f>MAX(AA2224,0)*N2224</x:f>
        <x:v>0.4652149613879999</x:v>
      </x:c>
      <x:c r="AF2224" t="str">
        <x:f>IF(AND(AA2224&gt;=Assumptions!$B$11,O2224&lt;&gt;"High",OR(N2224&gt;=Assumptions!$B$12,M2224&lt;=6)),"High","Standard")</x:f>
        <x:v>Standard</x:v>
      </x:c>
    </x:row>
    <x:row r="2225">
      <x:c r="A2225" t="str">
        <x:f>'Raw_Data'!A2225</x:f>
        <x:v>C02224</x:v>
      </x:c>
      <x:c r="B2225" t="n">
        <x:f>'Raw_Data'!B2225</x:f>
        <x:v>44</x:v>
      </x:c>
      <x:c r="C2225" s="30" t="n">
        <x:f>'Raw_Data'!C2225</x:f>
        <x:v>76053</x:v>
      </x:c>
      <x:c r="D2225" t="n">
        <x:f>'Raw_Data'!D2225</x:f>
        <x:v>700</x:v>
      </x:c>
      <x:c r="E2225" t="n">
        <x:f>'Raw_Data'!E2225</x:f>
        <x:v>20</x:v>
      </x:c>
      <x:c r="F2225" t="str">
        <x:f>PROPER(TRIM('Raw_Data'!F2225))</x:f>
        <x:v>Gold</x:v>
      </x:c>
      <x:c r="G2225" t="str">
        <x:f>PROPER(TRIM('Raw_Data'!G2225))</x:f>
        <x:v>Branch</x:v>
      </x:c>
      <x:c r="H2225" s="60" t="n">
        <x:f>'Raw_Data'!H2225</x:f>
        <x:v>12213</x:v>
      </x:c>
      <x:c r="I2225" s="60" t="n">
        <x:f>'Raw_Data'!I2225</x:f>
        <x:v>1670.74</x:v>
      </x:c>
      <x:c r="J2225" s="32" t="n">
        <x:f>'Raw_Data'!J2225</x:f>
        <x:v>0.263</x:v>
      </x:c>
      <x:c r="K2225" s="32" t="n">
        <x:f>'Raw_Data'!K2225</x:f>
        <x:v>0.745</x:v>
      </x:c>
      <x:c r="L2225" t="n">
        <x:f>'Raw_Data'!L2225</x:f>
        <x:v>0</x:v>
      </x:c>
      <x:c r="M2225" t="n">
        <x:f>IF('Raw_Data'!M2225="",Assumptions!$B$15,'Raw_Data'!M2225)</x:f>
        <x:v>7</x:v>
      </x:c>
      <x:c r="N2225" s="32" t="n">
        <x:f>'Raw_Data'!N2225</x:f>
        <x:v>0.097</x:v>
      </x:c>
      <x:c r="O2225" t="str">
        <x:f>IF(OR(D2225&lt;620,L2225&gt;=2,J2225&gt;0.9),"High",IF(OR(D2225&lt;700,L2225=1,J2225&gt;0.75),"Medium","Low"))</x:f>
        <x:v>Low</x:v>
      </x:c>
      <x:c r="P2225" s="30" t="n">
        <x:f>XLOOKUP(F2225,Assumptions!$A$4:$A$6,Assumptions!$B$4:$B$6)</x:f>
        <x:v>95</x:v>
      </x:c>
      <x:c r="Q2225" s="32" t="n">
        <x:f>XLOOKUP(F2225,Assumptions!$A$4:$A$6,Assumptions!$C$4:$C$6)</x:f>
        <x:v>0.219</x:v>
      </x:c>
      <x:c r="R2225" s="32" t="n">
        <x:f>XLOOKUP(F2225,Assumptions!$A$4:$A$6,Assumptions!$D$4:$D$6)</x:f>
        <x:v>0.016</x:v>
      </x:c>
      <x:c r="S2225" s="32" t="n">
        <x:f>XLOOKUP(F2225,Assumptions!$A$4:$A$6,Assumptions!$E$4:$E$6)</x:f>
        <x:v>0.01</x:v>
      </x:c>
      <x:c r="T2225" s="32" t="n">
        <x:f>XLOOKUP(O2225,Assumptions!$H$4:$H$6,Assumptions!$I$4:$I$6)</x:f>
        <x:v>0.0035</x:v>
      </x:c>
      <x:c r="U2225" s="30" t="n">
        <x:f>XLOOKUP(F2225,Assumptions!$A$4:$A$6,Assumptions!$F$4:$F$6)</x:f>
        <x:v>90</x:v>
      </x:c>
      <x:c r="V2225" s="60" t="n">
        <x:f>I2225*12</x:f>
        <x:v>20048.88</x:v>
      </x:c>
      <x:c r="W2225" s="60" t="n">
        <x:f>H2225*J2225*(1-K2225)*Q2225</x:f>
        <x:v>179.37520105500002</x:v>
      </x:c>
      <x:c r="X2225" s="60" t="n">
        <x:f>V2225*R2225</x:f>
        <x:v>320.78208</x:v>
      </x:c>
      <x:c r="Y2225" s="60" t="n">
        <x:f>V2225*S2225</x:f>
        <x:v>200.48880000000003</x:v>
      </x:c>
      <x:c r="Z2225" s="60" t="n">
        <x:f>H2225*J2225*T2225</x:f>
        <x:v>11.242066500000002</x:v>
      </x:c>
      <x:c r="AA2225" s="60" t="n">
        <x:f>P2225+W2225+X2225-Y2225-Z2225-U2225</x:f>
        <x:v>293.42641455500006</x:v>
      </x:c>
      <x:c r="AB2225" s="32" t="n">
        <x:f>IFERROR(AA2225/(P2225+W2225+X2225),0)</x:f>
        <x:v>0.49302331315658343</x:v>
      </x:c>
      <x:c r="AC2225" t="n">
        <x:f>IF(O2225="High",0,IF(I2225&gt;=1800,3,IF(I2225&gt;=900,2,1))+IF(K2225&gt;=0.9,2,IF(K2225&gt;=0.75,1,0))+IF(J2225&lt;=0.7,2,IF(J2225&lt;=0.85,1,0))+IF(M2225&gt;=8,1,0))</x:f>
        <x:v>4</x:v>
      </x:c>
      <x:c r="AD2225" t="str">
        <x:f>IF(AND(O2225&lt;&gt;"High",AC2225&gt;=Assumptions!$B$10,AA2225&gt;0),"Priority Growth",IF(AND(O2225="Low",AA2225&gt;0),"Maintain","Watch"))</x:f>
        <x:v>Maintain</x:v>
      </x:c>
      <x:c r="AE2225" s="60" t="n">
        <x:f>MAX(AA2225,0)*N2225</x:f>
        <x:v>28.462362211835007</x:v>
      </x:c>
      <x:c r="AF2225" t="str">
        <x:f>IF(AND(AA2225&gt;=Assumptions!$B$11,O2225&lt;&gt;"High",OR(N2225&gt;=Assumptions!$B$12,M2225&lt;=6)),"High","Standard")</x:f>
        <x:v>Standard</x:v>
      </x:c>
    </x:row>
    <x:row r="2226">
      <x:c r="A2226" t="str">
        <x:f>'Raw_Data'!A2226</x:f>
        <x:v>C02225</x:v>
      </x:c>
      <x:c r="B2226" t="n">
        <x:f>'Raw_Data'!B2226</x:f>
        <x:v>44</x:v>
      </x:c>
      <x:c r="C2226" s="30" t="n">
        <x:f>'Raw_Data'!C2226</x:f>
        <x:v>68942</x:v>
      </x:c>
      <x:c r="D2226" t="n">
        <x:f>'Raw_Data'!D2226</x:f>
        <x:v>664</x:v>
      </x:c>
      <x:c r="E2226" t="n">
        <x:f>'Raw_Data'!E2226</x:f>
        <x:v>28</x:v>
      </x:c>
      <x:c r="F2226" t="str">
        <x:f>PROPER(TRIM('Raw_Data'!F2226))</x:f>
        <x:v>Gold</x:v>
      </x:c>
      <x:c r="G2226" t="str">
        <x:f>PROPER(TRIM('Raw_Data'!G2226))</x:f>
        <x:v>Direct Mail</x:v>
      </x:c>
      <x:c r="H2226" s="60" t="n">
        <x:f>'Raw_Data'!H2226</x:f>
        <x:v>11946</x:v>
      </x:c>
      <x:c r="I2226" s="60" t="n">
        <x:f>'Raw_Data'!I2226</x:f>
        <x:v>2074</x:v>
      </x:c>
      <x:c r="J2226" s="32" t="n">
        <x:f>'Raw_Data'!J2226</x:f>
        <x:v>0.317</x:v>
      </x:c>
      <x:c r="K2226" s="32" t="n">
        <x:f>'Raw_Data'!K2226</x:f>
        <x:v>0.769</x:v>
      </x:c>
      <x:c r="L2226" t="n">
        <x:f>'Raw_Data'!L2226</x:f>
        <x:v>0</x:v>
      </x:c>
      <x:c r="M2226" t="n">
        <x:f>IF('Raw_Data'!M2226="",Assumptions!$B$15,'Raw_Data'!M2226)</x:f>
        <x:v>8</x:v>
      </x:c>
      <x:c r="N2226" s="32" t="n">
        <x:f>'Raw_Data'!N2226</x:f>
        <x:v>0.047</x:v>
      </x:c>
      <x:c r="O2226" t="str">
        <x:f>IF(OR(D2226&lt;620,L2226&gt;=2,J2226&gt;0.9),"High",IF(OR(D2226&lt;700,L2226=1,J2226&gt;0.75),"Medium","Low"))</x:f>
        <x:v>Medium</x:v>
      </x:c>
      <x:c r="P2226" s="30" t="n">
        <x:f>XLOOKUP(F2226,Assumptions!$A$4:$A$6,Assumptions!$B$4:$B$6)</x:f>
        <x:v>95</x:v>
      </x:c>
      <x:c r="Q2226" s="32" t="n">
        <x:f>XLOOKUP(F2226,Assumptions!$A$4:$A$6,Assumptions!$C$4:$C$6)</x:f>
        <x:v>0.219</x:v>
      </x:c>
      <x:c r="R2226" s="32" t="n">
        <x:f>XLOOKUP(F2226,Assumptions!$A$4:$A$6,Assumptions!$D$4:$D$6)</x:f>
        <x:v>0.016</x:v>
      </x:c>
      <x:c r="S2226" s="32" t="n">
        <x:f>XLOOKUP(F2226,Assumptions!$A$4:$A$6,Assumptions!$E$4:$E$6)</x:f>
        <x:v>0.01</x:v>
      </x:c>
      <x:c r="T2226" s="32" t="n">
        <x:f>XLOOKUP(O2226,Assumptions!$H$4:$H$6,Assumptions!$I$4:$I$6)</x:f>
        <x:v>0.012</x:v>
      </x:c>
      <x:c r="U2226" s="30" t="n">
        <x:f>XLOOKUP(F2226,Assumptions!$A$4:$A$6,Assumptions!$F$4:$F$6)</x:f>
        <x:v>90</x:v>
      </x:c>
      <x:c r="V2226" s="60" t="n">
        <x:f>I2226*12</x:f>
        <x:v>24888</x:v>
      </x:c>
      <x:c r="W2226" s="60" t="n">
        <x:f>H2226*J2226*(1-K2226)*Q2226</x:f>
        <x:v>191.57457349799998</x:v>
      </x:c>
      <x:c r="X2226" s="60" t="n">
        <x:f>V2226*R2226</x:f>
        <x:v>398.208</x:v>
      </x:c>
      <x:c r="Y2226" s="60" t="n">
        <x:f>V2226*S2226</x:f>
        <x:v>248.88</x:v>
      </x:c>
      <x:c r="Z2226" s="60" t="n">
        <x:f>H2226*J2226*T2226</x:f>
        <x:v>45.442584000000004</x:v>
      </x:c>
      <x:c r="AA2226" s="60" t="n">
        <x:f>P2226+W2226+X2226-Y2226-Z2226-U2226</x:f>
        <x:v>300.4599894979999</x:v>
      </x:c>
      <x:c r="AB2226" s="32" t="n">
        <x:f>IFERROR(AA2226/(P2226+W2226+X2226),0)</x:f>
        <x:v>0.438766991343242</x:v>
      </x:c>
      <x:c r="AC2226" t="n">
        <x:f>IF(O2226="High",0,IF(I2226&gt;=1800,3,IF(I2226&gt;=900,2,1))+IF(K2226&gt;=0.9,2,IF(K2226&gt;=0.75,1,0))+IF(J2226&lt;=0.7,2,IF(J2226&lt;=0.85,1,0))+IF(M2226&gt;=8,1,0))</x:f>
        <x:v>7</x:v>
      </x:c>
      <x:c r="AD2226" t="str">
        <x:f>IF(AND(O2226&lt;&gt;"High",AC2226&gt;=Assumptions!$B$10,AA2226&gt;0),"Priority Growth",IF(AND(O2226="Low",AA2226&gt;0),"Maintain","Watch"))</x:f>
        <x:v>Priority Growth</x:v>
      </x:c>
      <x:c r="AE2226" s="60" t="n">
        <x:f>MAX(AA2226,0)*N2226</x:f>
        <x:v>14.121619506405995</x:v>
      </x:c>
      <x:c r="AF2226" t="str">
        <x:f>IF(AND(AA2226&gt;=Assumptions!$B$11,O2226&lt;&gt;"High",OR(N2226&gt;=Assumptions!$B$12,M2226&lt;=6)),"High","Standard")</x:f>
        <x:v>Standard</x:v>
      </x:c>
    </x:row>
    <x:row r="2227">
      <x:c r="A2227" t="str">
        <x:f>'Raw_Data'!A2227</x:f>
        <x:v>C02226</x:v>
      </x:c>
      <x:c r="B2227" t="n">
        <x:f>'Raw_Data'!B2227</x:f>
        <x:v>38</x:v>
      </x:c>
      <x:c r="C2227" s="30" t="n">
        <x:f>'Raw_Data'!C2227</x:f>
        <x:v>50861</x:v>
      </x:c>
      <x:c r="D2227" t="n">
        <x:f>'Raw_Data'!D2227</x:f>
        <x:v>733</x:v>
      </x:c>
      <x:c r="E2227" t="n">
        <x:f>'Raw_Data'!E2227</x:f>
        <x:v>24</x:v>
      </x:c>
      <x:c r="F2227" t="str">
        <x:f>PROPER(TRIM('Raw_Data'!F2227))</x:f>
        <x:v>Classic</x:v>
      </x:c>
      <x:c r="G2227" t="str">
        <x:f>PROPER(TRIM('Raw_Data'!G2227))</x:f>
        <x:v>Branch</x:v>
      </x:c>
      <x:c r="H2227" s="60" t="n">
        <x:f>'Raw_Data'!H2227</x:f>
        <x:v>8208</x:v>
      </x:c>
      <x:c r="I2227" s="60" t="n">
        <x:f>'Raw_Data'!I2227</x:f>
        <x:v>838.52</x:v>
      </x:c>
      <x:c r="J2227" s="32" t="n">
        <x:f>'Raw_Data'!J2227</x:f>
        <x:v>0.278</x:v>
      </x:c>
      <x:c r="K2227" s="32" t="n">
        <x:f>'Raw_Data'!K2227</x:f>
        <x:v>0.827</x:v>
      </x:c>
      <x:c r="L2227" t="n">
        <x:f>'Raw_Data'!L2227</x:f>
        <x:v>0</x:v>
      </x:c>
      <x:c r="M2227" t="n">
        <x:f>IF('Raw_Data'!M2227="",Assumptions!$B$15,'Raw_Data'!M2227)</x:f>
        <x:v>7</x:v>
      </x:c>
      <x:c r="N2227" s="32" t="n">
        <x:f>'Raw_Data'!N2227</x:f>
        <x:v>0.07</x:v>
      </x:c>
      <x:c r="O2227" t="str">
        <x:f>IF(OR(D2227&lt;620,L2227&gt;=2,J2227&gt;0.9),"High",IF(OR(D2227&lt;700,L2227=1,J2227&gt;0.75),"Medium","Low"))</x:f>
        <x:v>Low</x:v>
      </x:c>
      <x:c r="P2227" s="30" t="n">
        <x:f>XLOOKUP(F2227,Assumptions!$A$4:$A$6,Assumptions!$B$4:$B$6)</x:f>
        <x:v>0</x:v>
      </x:c>
      <x:c r="Q2227" s="32" t="n">
        <x:f>XLOOKUP(F2227,Assumptions!$A$4:$A$6,Assumptions!$C$4:$C$6)</x:f>
        <x:v>0.229</x:v>
      </x:c>
      <x:c r="R2227" s="32" t="n">
        <x:f>XLOOKUP(F2227,Assumptions!$A$4:$A$6,Assumptions!$D$4:$D$6)</x:f>
        <x:v>0.015</x:v>
      </x:c>
      <x:c r="S2227" s="32" t="n">
        <x:f>XLOOKUP(F2227,Assumptions!$A$4:$A$6,Assumptions!$E$4:$E$6)</x:f>
        <x:v>0.0075</x:v>
      </x:c>
      <x:c r="T2227" s="32" t="n">
        <x:f>XLOOKUP(O2227,Assumptions!$H$4:$H$6,Assumptions!$I$4:$I$6)</x:f>
        <x:v>0.0035</x:v>
      </x:c>
      <x:c r="U2227" s="30" t="n">
        <x:f>XLOOKUP(F2227,Assumptions!$A$4:$A$6,Assumptions!$F$4:$F$6)</x:f>
        <x:v>60</x:v>
      </x:c>
      <x:c r="V2227" s="60" t="n">
        <x:f>I2227*12</x:f>
        <x:v>10062.24</x:v>
      </x:c>
      <x:c r="W2227" s="60" t="n">
        <x:f>H2227*J2227*(1-K2227)*Q2227</x:f>
        <x:v>90.39902140800004</x:v>
      </x:c>
      <x:c r="X2227" s="60" t="n">
        <x:f>V2227*R2227</x:f>
        <x:v>150.93359999999998</x:v>
      </x:c>
      <x:c r="Y2227" s="60" t="n">
        <x:f>V2227*S2227</x:f>
        <x:v>75.46679999999999</x:v>
      </x:c>
      <x:c r="Z2227" s="60" t="n">
        <x:f>H2227*J2227*T2227</x:f>
        <x:v>7.986384</x:v>
      </x:c>
      <x:c r="AA2227" s="60" t="n">
        <x:f>P2227+W2227+X2227-Y2227-Z2227-U2227</x:f>
        <x:v>97.87943740800006</x:v>
      </x:c>
      <x:c r="AB2227" s="32" t="n">
        <x:f>IFERROR(AA2227/(P2227+W2227+X2227),0)</x:f>
        <x:v>0.40557897575945123</x:v>
      </x:c>
      <x:c r="AC2227" t="n">
        <x:f>IF(O2227="High",0,IF(I2227&gt;=1800,3,IF(I2227&gt;=900,2,1))+IF(K2227&gt;=0.9,2,IF(K2227&gt;=0.75,1,0))+IF(J2227&lt;=0.7,2,IF(J2227&lt;=0.85,1,0))+IF(M2227&gt;=8,1,0))</x:f>
        <x:v>4</x:v>
      </x:c>
      <x:c r="AD2227" t="str">
        <x:f>IF(AND(O2227&lt;&gt;"High",AC2227&gt;=Assumptions!$B$10,AA2227&gt;0),"Priority Growth",IF(AND(O2227="Low",AA2227&gt;0),"Maintain","Watch"))</x:f>
        <x:v>Maintain</x:v>
      </x:c>
      <x:c r="AE2227" s="60" t="n">
        <x:f>MAX(AA2227,0)*N2227</x:f>
        <x:v>6.851560618560005</x:v>
      </x:c>
      <x:c r="AF2227" t="str">
        <x:f>IF(AND(AA2227&gt;=Assumptions!$B$11,O2227&lt;&gt;"High",OR(N2227&gt;=Assumptions!$B$12,M2227&lt;=6)),"High","Standard")</x:f>
        <x:v>Standard</x:v>
      </x:c>
    </x:row>
    <x:row r="2228">
      <x:c r="A2228" t="str">
        <x:f>'Raw_Data'!A2228</x:f>
        <x:v>C02227</x:v>
      </x:c>
      <x:c r="B2228" t="n">
        <x:f>'Raw_Data'!B2228</x:f>
        <x:v>39</x:v>
      </x:c>
      <x:c r="C2228" s="30" t="n">
        <x:f>'Raw_Data'!C2228</x:f>
        <x:v>44752</x:v>
      </x:c>
      <x:c r="D2228" t="n">
        <x:f>'Raw_Data'!D2228</x:f>
        <x:v>680</x:v>
      </x:c>
      <x:c r="E2228" t="n">
        <x:f>'Raw_Data'!E2228</x:f>
        <x:v>16</x:v>
      </x:c>
      <x:c r="F2228" t="str">
        <x:f>PROPER(TRIM('Raw_Data'!F2228))</x:f>
        <x:v>Classic</x:v>
      </x:c>
      <x:c r="G2228" t="str">
        <x:f>PROPER(TRIM('Raw_Data'!G2228))</x:f>
        <x:v>Digital</x:v>
      </x:c>
      <x:c r="H2228" s="60" t="n">
        <x:f>'Raw_Data'!H2228</x:f>
        <x:v>7285</x:v>
      </x:c>
      <x:c r="I2228" s="60" t="n">
        <x:f>'Raw_Data'!I2228</x:f>
        <x:v>522.37</x:v>
      </x:c>
      <x:c r="J2228" s="32" t="n">
        <x:f>'Raw_Data'!J2228</x:f>
        <x:v>0.38</x:v>
      </x:c>
      <x:c r="K2228" s="32" t="n">
        <x:f>'Raw_Data'!K2228</x:f>
        <x:v>0.846</x:v>
      </x:c>
      <x:c r="L2228" t="n">
        <x:f>'Raw_Data'!L2228</x:f>
        <x:v>0</x:v>
      </x:c>
      <x:c r="M2228" t="n">
        <x:f>IF('Raw_Data'!M2228="",Assumptions!$B$15,'Raw_Data'!M2228)</x:f>
        <x:v>9</x:v>
      </x:c>
      <x:c r="N2228" s="32" t="n">
        <x:f>'Raw_Data'!N2228</x:f>
        <x:v>0.02</x:v>
      </x:c>
      <x:c r="O2228" t="str">
        <x:f>IF(OR(D2228&lt;620,L2228&gt;=2,J2228&gt;0.9),"High",IF(OR(D2228&lt;700,L2228=1,J2228&gt;0.75),"Medium","Low"))</x:f>
        <x:v>Medium</x:v>
      </x:c>
      <x:c r="P2228" s="30" t="n">
        <x:f>XLOOKUP(F2228,Assumptions!$A$4:$A$6,Assumptions!$B$4:$B$6)</x:f>
        <x:v>0</x:v>
      </x:c>
      <x:c r="Q2228" s="32" t="n">
        <x:f>XLOOKUP(F2228,Assumptions!$A$4:$A$6,Assumptions!$C$4:$C$6)</x:f>
        <x:v>0.229</x:v>
      </x:c>
      <x:c r="R2228" s="32" t="n">
        <x:f>XLOOKUP(F2228,Assumptions!$A$4:$A$6,Assumptions!$D$4:$D$6)</x:f>
        <x:v>0.015</x:v>
      </x:c>
      <x:c r="S2228" s="32" t="n">
        <x:f>XLOOKUP(F2228,Assumptions!$A$4:$A$6,Assumptions!$E$4:$E$6)</x:f>
        <x:v>0.0075</x:v>
      </x:c>
      <x:c r="T2228" s="32" t="n">
        <x:f>XLOOKUP(O2228,Assumptions!$H$4:$H$6,Assumptions!$I$4:$I$6)</x:f>
        <x:v>0.012</x:v>
      </x:c>
      <x:c r="U2228" s="30" t="n">
        <x:f>XLOOKUP(F2228,Assumptions!$A$4:$A$6,Assumptions!$F$4:$F$6)</x:f>
        <x:v>60</x:v>
      </x:c>
      <x:c r="V2228" s="60" t="n">
        <x:f>I2228*12</x:f>
        <x:v>6268.4400000000005</x:v>
      </x:c>
      <x:c r="W2228" s="60" t="n">
        <x:f>H2228*J2228*(1-K2228)*Q2228</x:f>
        <x:v>97.62686780000003</x:v>
      </x:c>
      <x:c r="X2228" s="60" t="n">
        <x:f>V2228*R2228</x:f>
        <x:v>94.0266</x:v>
      </x:c>
      <x:c r="Y2228" s="60" t="n">
        <x:f>V2228*S2228</x:f>
        <x:v>47.0133</x:v>
      </x:c>
      <x:c r="Z2228" s="60" t="n">
        <x:f>H2228*J2228*T2228</x:f>
        <x:v>33.2196</x:v>
      </x:c>
      <x:c r="AA2228" s="60" t="n">
        <x:f>P2228+W2228+X2228-Y2228-Z2228-U2228</x:f>
        <x:v>51.42056780000003</x:v>
      </x:c>
      <x:c r="AB2228" s="32" t="n">
        <x:f>IFERROR(AA2228/(P2228+W2228+X2228),0)</x:f>
        <x:v>0.26829969940152587</x:v>
      </x:c>
      <x:c r="AC2228" t="n">
        <x:f>IF(O2228="High",0,IF(I2228&gt;=1800,3,IF(I2228&gt;=900,2,1))+IF(K2228&gt;=0.9,2,IF(K2228&gt;=0.75,1,0))+IF(J2228&lt;=0.7,2,IF(J2228&lt;=0.85,1,0))+IF(M2228&gt;=8,1,0))</x:f>
        <x:v>5</x:v>
      </x:c>
      <x:c r="AD2228" t="str">
        <x:f>IF(AND(O2228&lt;&gt;"High",AC2228&gt;=Assumptions!$B$10,AA2228&gt;0),"Priority Growth",IF(AND(O2228="Low",AA2228&gt;0),"Maintain","Watch"))</x:f>
        <x:v>Watch</x:v>
      </x:c>
      <x:c r="AE2228" s="60" t="n">
        <x:f>MAX(AA2228,0)*N2228</x:f>
        <x:v>1.0284113560000006</x:v>
      </x:c>
      <x:c r="AF2228" t="str">
        <x:f>IF(AND(AA2228&gt;=Assumptions!$B$11,O2228&lt;&gt;"High",OR(N2228&gt;=Assumptions!$B$12,M2228&lt;=6)),"High","Standard")</x:f>
        <x:v>Standard</x:v>
      </x:c>
    </x:row>
    <x:row r="2229">
      <x:c r="A2229" t="str">
        <x:f>'Raw_Data'!A2229</x:f>
        <x:v>C02228</x:v>
      </x:c>
      <x:c r="B2229" t="n">
        <x:f>'Raw_Data'!B2229</x:f>
        <x:v>38</x:v>
      </x:c>
      <x:c r="C2229" s="30" t="n">
        <x:f>'Raw_Data'!C2229</x:f>
        <x:v>94250</x:v>
      </x:c>
      <x:c r="D2229" t="n">
        <x:f>'Raw_Data'!D2229</x:f>
        <x:v>790</x:v>
      </x:c>
      <x:c r="E2229" t="n">
        <x:f>'Raw_Data'!E2229</x:f>
        <x:v>26</x:v>
      </x:c>
      <x:c r="F2229" t="str">
        <x:f>PROPER(TRIM('Raw_Data'!F2229))</x:f>
        <x:v>Platinum</x:v>
      </x:c>
      <x:c r="G2229" t="str">
        <x:f>PROPER(TRIM('Raw_Data'!G2229))</x:f>
        <x:v>Partner</x:v>
      </x:c>
      <x:c r="H2229" s="60" t="n">
        <x:f>'Raw_Data'!H2229</x:f>
        <x:v>20659</x:v>
      </x:c>
      <x:c r="I2229" s="60" t="n">
        <x:f>'Raw_Data'!I2229</x:f>
        <x:v>2208.23</x:v>
      </x:c>
      <x:c r="J2229" s="32" t="n">
        <x:f>'Raw_Data'!J2229</x:f>
        <x:v>0.384</x:v>
      </x:c>
      <x:c r="K2229" s="32" t="n">
        <x:f>'Raw_Data'!K2229</x:f>
        <x:v>1</x:v>
      </x:c>
      <x:c r="L2229" t="n">
        <x:f>'Raw_Data'!L2229</x:f>
        <x:v>0</x:v>
      </x:c>
      <x:c r="M2229" t="n">
        <x:f>IF('Raw_Data'!M2229="",Assumptions!$B$15,'Raw_Data'!M2229)</x:f>
        <x:v>7</x:v>
      </x:c>
      <x:c r="N2229" s="32" t="n">
        <x:f>'Raw_Data'!N2229</x:f>
        <x:v>0.057</x:v>
      </x:c>
      <x:c r="O2229" t="str">
        <x:f>IF(OR(D2229&lt;620,L2229&gt;=2,J2229&gt;0.9),"High",IF(OR(D2229&lt;700,L2229=1,J2229&gt;0.75),"Medium","Low"))</x:f>
        <x:v>Low</x:v>
      </x:c>
      <x:c r="P2229" s="30" t="n">
        <x:f>XLOOKUP(F2229,Assumptions!$A$4:$A$6,Assumptions!$B$4:$B$6)</x:f>
        <x:v>195</x:v>
      </x:c>
      <x:c r="Q2229" s="32" t="n">
        <x:f>XLOOKUP(F2229,Assumptions!$A$4:$A$6,Assumptions!$C$4:$C$6)</x:f>
        <x:v>0.199</x:v>
      </x:c>
      <x:c r="R2229" s="32" t="n">
        <x:f>XLOOKUP(F2229,Assumptions!$A$4:$A$6,Assumptions!$D$4:$D$6)</x:f>
        <x:v>0.017</x:v>
      </x:c>
      <x:c r="S2229" s="32" t="n">
        <x:f>XLOOKUP(F2229,Assumptions!$A$4:$A$6,Assumptions!$E$4:$E$6)</x:f>
        <x:v>0.013</x:v>
      </x:c>
      <x:c r="T2229" s="32" t="n">
        <x:f>XLOOKUP(O2229,Assumptions!$H$4:$H$6,Assumptions!$I$4:$I$6)</x:f>
        <x:v>0.0035</x:v>
      </x:c>
      <x:c r="U2229" s="30" t="n">
        <x:f>XLOOKUP(F2229,Assumptions!$A$4:$A$6,Assumptions!$F$4:$F$6)</x:f>
        <x:v>140</x:v>
      </x:c>
      <x:c r="V2229" s="60" t="n">
        <x:f>I2229*12</x:f>
        <x:v>26498.760000000002</x:v>
      </x:c>
      <x:c r="W2229" s="60" t="n">
        <x:f>H2229*J2229*(1-K2229)*Q2229</x:f>
        <x:v>0</x:v>
      </x:c>
      <x:c r="X2229" s="60" t="n">
        <x:f>V2229*R2229</x:f>
        <x:v>450.4789200000001</x:v>
      </x:c>
      <x:c r="Y2229" s="60" t="n">
        <x:f>V2229*S2229</x:f>
        <x:v>344.48388</x:v>
      </x:c>
      <x:c r="Z2229" s="60" t="n">
        <x:f>H2229*J2229*T2229</x:f>
        <x:v>27.765696000000002</x:v>
      </x:c>
      <x:c r="AA2229" s="60" t="n">
        <x:f>P2229+W2229+X2229-Y2229-Z2229-U2229</x:f>
        <x:v>133.22934400000003</x:v>
      </x:c>
      <x:c r="AB2229" s="32" t="n">
        <x:f>IFERROR(AA2229/(P2229+W2229+X2229),0)</x:f>
        <x:v>0.20640386521065635</x:v>
      </x:c>
      <x:c r="AC2229" t="n">
        <x:f>IF(O2229="High",0,IF(I2229&gt;=1800,3,IF(I2229&gt;=900,2,1))+IF(K2229&gt;=0.9,2,IF(K2229&gt;=0.75,1,0))+IF(J2229&lt;=0.7,2,IF(J2229&lt;=0.85,1,0))+IF(M2229&gt;=8,1,0))</x:f>
        <x:v>7</x:v>
      </x:c>
      <x:c r="AD2229" t="str">
        <x:f>IF(AND(O2229&lt;&gt;"High",AC2229&gt;=Assumptions!$B$10,AA2229&gt;0),"Priority Growth",IF(AND(O2229="Low",AA2229&gt;0),"Maintain","Watch"))</x:f>
        <x:v>Priority Growth</x:v>
      </x:c>
      <x:c r="AE2229" s="60" t="n">
        <x:f>MAX(AA2229,0)*N2229</x:f>
        <x:v>7.594072608000002</x:v>
      </x:c>
      <x:c r="AF2229" t="str">
        <x:f>IF(AND(AA2229&gt;=Assumptions!$B$11,O2229&lt;&gt;"High",OR(N2229&gt;=Assumptions!$B$12,M2229&lt;=6)),"High","Standard")</x:f>
        <x:v>Standard</x:v>
      </x:c>
    </x:row>
    <x:row r="2230">
      <x:c r="A2230" t="str">
        <x:f>'Raw_Data'!A2230</x:f>
        <x:v>C02229</x:v>
      </x:c>
      <x:c r="B2230" t="n">
        <x:f>'Raw_Data'!B2230</x:f>
        <x:v>43</x:v>
      </x:c>
      <x:c r="C2230" s="30" t="n">
        <x:f>'Raw_Data'!C2230</x:f>
        <x:v>66863</x:v>
      </x:c>
      <x:c r="D2230" t="n">
        <x:f>'Raw_Data'!D2230</x:f>
        <x:v>699</x:v>
      </x:c>
      <x:c r="E2230" t="n">
        <x:f>'Raw_Data'!E2230</x:f>
        <x:v>24</x:v>
      </x:c>
      <x:c r="F2230" t="str">
        <x:f>PROPER(TRIM('Raw_Data'!F2230))</x:f>
        <x:v>Gold</x:v>
      </x:c>
      <x:c r="G2230" t="str">
        <x:f>PROPER(TRIM('Raw_Data'!G2230))</x:f>
        <x:v>Branch</x:v>
      </x:c>
      <x:c r="H2230" s="60" t="n">
        <x:f>'Raw_Data'!H2230</x:f>
        <x:v>10339</x:v>
      </x:c>
      <x:c r="I2230" s="60" t="n">
        <x:f>'Raw_Data'!I2230</x:f>
        <x:v>1052.06</x:v>
      </x:c>
      <x:c r="J2230" s="32" t="n">
        <x:f>'Raw_Data'!J2230</x:f>
        <x:v>0.448</x:v>
      </x:c>
      <x:c r="K2230" s="32" t="n">
        <x:f>'Raw_Data'!K2230</x:f>
        <x:v>0.748</x:v>
      </x:c>
      <x:c r="L2230" t="n">
        <x:f>'Raw_Data'!L2230</x:f>
        <x:v>0</x:v>
      </x:c>
      <x:c r="M2230" t="n">
        <x:f>IF('Raw_Data'!M2230="",Assumptions!$B$15,'Raw_Data'!M2230)</x:f>
        <x:v>7</x:v>
      </x:c>
      <x:c r="N2230" s="32" t="n">
        <x:f>'Raw_Data'!N2230</x:f>
        <x:v>0.105</x:v>
      </x:c>
      <x:c r="O2230" t="str">
        <x:f>IF(OR(D2230&lt;620,L2230&gt;=2,J2230&gt;0.9),"High",IF(OR(D2230&lt;700,L2230=1,J2230&gt;0.75),"Medium","Low"))</x:f>
        <x:v>Medium</x:v>
      </x:c>
      <x:c r="P2230" s="30" t="n">
        <x:f>XLOOKUP(F2230,Assumptions!$A$4:$A$6,Assumptions!$B$4:$B$6)</x:f>
        <x:v>95</x:v>
      </x:c>
      <x:c r="Q2230" s="32" t="n">
        <x:f>XLOOKUP(F2230,Assumptions!$A$4:$A$6,Assumptions!$C$4:$C$6)</x:f>
        <x:v>0.219</x:v>
      </x:c>
      <x:c r="R2230" s="32" t="n">
        <x:f>XLOOKUP(F2230,Assumptions!$A$4:$A$6,Assumptions!$D$4:$D$6)</x:f>
        <x:v>0.016</x:v>
      </x:c>
      <x:c r="S2230" s="32" t="n">
        <x:f>XLOOKUP(F2230,Assumptions!$A$4:$A$6,Assumptions!$E$4:$E$6)</x:f>
        <x:v>0.01</x:v>
      </x:c>
      <x:c r="T2230" s="32" t="n">
        <x:f>XLOOKUP(O2230,Assumptions!$H$4:$H$6,Assumptions!$I$4:$I$6)</x:f>
        <x:v>0.012</x:v>
      </x:c>
      <x:c r="U2230" s="30" t="n">
        <x:f>XLOOKUP(F2230,Assumptions!$A$4:$A$6,Assumptions!$F$4:$F$6)</x:f>
        <x:v>90</x:v>
      </x:c>
      <x:c r="V2230" s="60" t="n">
        <x:f>I2230*12</x:f>
        <x:v>12624.72</x:v>
      </x:c>
      <x:c r="W2230" s="60" t="n">
        <x:f>H2230*J2230*(1-K2230)*Q2230</x:f>
        <x:v>255.62375193600005</x:v>
      </x:c>
      <x:c r="X2230" s="60" t="n">
        <x:f>V2230*R2230</x:f>
        <x:v>201.99552</x:v>
      </x:c>
      <x:c r="Y2230" s="60" t="n">
        <x:f>V2230*S2230</x:f>
        <x:v>126.24719999999999</x:v>
      </x:c>
      <x:c r="Z2230" s="60" t="n">
        <x:f>H2230*J2230*T2230</x:f>
        <x:v>55.582464</x:v>
      </x:c>
      <x:c r="AA2230" s="60" t="n">
        <x:f>P2230+W2230+X2230-Y2230-Z2230-U2230</x:f>
        <x:v>280.7896079360001</x:v>
      </x:c>
      <x:c r="AB2230" s="32" t="n">
        <x:f>IFERROR(AA2230/(P2230+W2230+X2230),0)</x:f>
        <x:v>0.5081067964790755</x:v>
      </x:c>
      <x:c r="AC2230" t="n">
        <x:f>IF(O2230="High",0,IF(I2230&gt;=1800,3,IF(I2230&gt;=900,2,1))+IF(K2230&gt;=0.9,2,IF(K2230&gt;=0.75,1,0))+IF(J2230&lt;=0.7,2,IF(J2230&lt;=0.85,1,0))+IF(M2230&gt;=8,1,0))</x:f>
        <x:v>4</x:v>
      </x:c>
      <x:c r="AD2230" t="str">
        <x:f>IF(AND(O2230&lt;&gt;"High",AC2230&gt;=Assumptions!$B$10,AA2230&gt;0),"Priority Growth",IF(AND(O2230="Low",AA2230&gt;0),"Maintain","Watch"))</x:f>
        <x:v>Watch</x:v>
      </x:c>
      <x:c r="AE2230" s="60" t="n">
        <x:f>MAX(AA2230,0)*N2230</x:f>
        <x:v>29.48290883328001</x:v>
      </x:c>
      <x:c r="AF2230" t="str">
        <x:f>IF(AND(AA2230&gt;=Assumptions!$B$11,O2230&lt;&gt;"High",OR(N2230&gt;=Assumptions!$B$12,M2230&lt;=6)),"High","Standard")</x:f>
        <x:v>Standard</x:v>
      </x:c>
    </x:row>
    <x:row r="2231">
      <x:c r="A2231" t="str">
        <x:f>'Raw_Data'!A2231</x:f>
        <x:v>C02230</x:v>
      </x:c>
      <x:c r="B2231" t="n">
        <x:f>'Raw_Data'!B2231</x:f>
        <x:v>28</x:v>
      </x:c>
      <x:c r="C2231" s="30" t="n">
        <x:f>'Raw_Data'!C2231</x:f>
        <x:v>107735</x:v>
      </x:c>
      <x:c r="D2231" t="n">
        <x:f>'Raw_Data'!D2231</x:f>
        <x:v>681</x:v>
      </x:c>
      <x:c r="E2231" t="n">
        <x:f>'Raw_Data'!E2231</x:f>
        <x:v>86</x:v>
      </x:c>
      <x:c r="F2231" t="str">
        <x:f>PROPER(TRIM('Raw_Data'!F2231))</x:f>
        <x:v>Platinum</x:v>
      </x:c>
      <x:c r="G2231" t="str">
        <x:f>PROPER(TRIM('Raw_Data'!G2231))</x:f>
        <x:v>Digital</x:v>
      </x:c>
      <x:c r="H2231" s="60" t="n">
        <x:f>'Raw_Data'!H2231</x:f>
        <x:v>24648</x:v>
      </x:c>
      <x:c r="I2231" s="60" t="n">
        <x:f>'Raw_Data'!I2231</x:f>
        <x:v>2799.75</x:v>
      </x:c>
      <x:c r="J2231" s="32" t="n">
        <x:f>'Raw_Data'!J2231</x:f>
        <x:v>0.598</x:v>
      </x:c>
      <x:c r="K2231" s="32" t="n">
        <x:f>'Raw_Data'!K2231</x:f>
        <x:v>0.742</x:v>
      </x:c>
      <x:c r="L2231" t="n">
        <x:f>'Raw_Data'!L2231</x:f>
        <x:v>0</x:v>
      </x:c>
      <x:c r="M2231" t="n">
        <x:f>IF('Raw_Data'!M2231="",Assumptions!$B$15,'Raw_Data'!M2231)</x:f>
        <x:v>9</x:v>
      </x:c>
      <x:c r="N2231" s="32" t="n">
        <x:f>'Raw_Data'!N2231</x:f>
        <x:v>0.02</x:v>
      </x:c>
      <x:c r="O2231" t="str">
        <x:f>IF(OR(D2231&lt;620,L2231&gt;=2,J2231&gt;0.9),"High",IF(OR(D2231&lt;700,L2231=1,J2231&gt;0.75),"Medium","Low"))</x:f>
        <x:v>Medium</x:v>
      </x:c>
      <x:c r="P2231" s="30" t="n">
        <x:f>XLOOKUP(F2231,Assumptions!$A$4:$A$6,Assumptions!$B$4:$B$6)</x:f>
        <x:v>195</x:v>
      </x:c>
      <x:c r="Q2231" s="32" t="n">
        <x:f>XLOOKUP(F2231,Assumptions!$A$4:$A$6,Assumptions!$C$4:$C$6)</x:f>
        <x:v>0.199</x:v>
      </x:c>
      <x:c r="R2231" s="32" t="n">
        <x:f>XLOOKUP(F2231,Assumptions!$A$4:$A$6,Assumptions!$D$4:$D$6)</x:f>
        <x:v>0.017</x:v>
      </x:c>
      <x:c r="S2231" s="32" t="n">
        <x:f>XLOOKUP(F2231,Assumptions!$A$4:$A$6,Assumptions!$E$4:$E$6)</x:f>
        <x:v>0.013</x:v>
      </x:c>
      <x:c r="T2231" s="32" t="n">
        <x:f>XLOOKUP(O2231,Assumptions!$H$4:$H$6,Assumptions!$I$4:$I$6)</x:f>
        <x:v>0.012</x:v>
      </x:c>
      <x:c r="U2231" s="30" t="n">
        <x:f>XLOOKUP(F2231,Assumptions!$A$4:$A$6,Assumptions!$F$4:$F$6)</x:f>
        <x:v>140</x:v>
      </x:c>
      <x:c r="V2231" s="60" t="n">
        <x:f>I2231*12</x:f>
        <x:v>33597</x:v>
      </x:c>
      <x:c r="W2231" s="60" t="n">
        <x:f>H2231*J2231*(1-K2231)*Q2231</x:f>
        <x:v>756.755614368</x:v>
      </x:c>
      <x:c r="X2231" s="60" t="n">
        <x:f>V2231*R2231</x:f>
        <x:v>571.149</x:v>
      </x:c>
      <x:c r="Y2231" s="60" t="n">
        <x:f>V2231*S2231</x:f>
        <x:v>436.76099999999997</x:v>
      </x:c>
      <x:c r="Z2231" s="60" t="n">
        <x:f>H2231*J2231*T2231</x:f>
        <x:v>176.874048</x:v>
      </x:c>
      <x:c r="AA2231" s="60" t="n">
        <x:f>P2231+W2231+X2231-Y2231-Z2231-U2231</x:f>
        <x:v>769.269566368</x:v>
      </x:c>
      <x:c r="AB2231" s="32" t="n">
        <x:f>IFERROR(AA2231/(P2231+W2231+X2231),0)</x:f>
        <x:v>0.5051331246292429</x:v>
      </x:c>
      <x:c r="AC2231" t="n">
        <x:f>IF(O2231="High",0,IF(I2231&gt;=1800,3,IF(I2231&gt;=900,2,1))+IF(K2231&gt;=0.9,2,IF(K2231&gt;=0.75,1,0))+IF(J2231&lt;=0.7,2,IF(J2231&lt;=0.85,1,0))+IF(M2231&gt;=8,1,0))</x:f>
        <x:v>6</x:v>
      </x:c>
      <x:c r="AD2231" t="str">
        <x:f>IF(AND(O2231&lt;&gt;"High",AC2231&gt;=Assumptions!$B$10,AA2231&gt;0),"Priority Growth",IF(AND(O2231="Low",AA2231&gt;0),"Maintain","Watch"))</x:f>
        <x:v>Priority Growth</x:v>
      </x:c>
      <x:c r="AE2231" s="60" t="n">
        <x:f>MAX(AA2231,0)*N2231</x:f>
        <x:v>15.38539132736</x:v>
      </x:c>
      <x:c r="AF2231" t="str">
        <x:f>IF(AND(AA2231&gt;=Assumptions!$B$11,O2231&lt;&gt;"High",OR(N2231&gt;=Assumptions!$B$12,M2231&lt;=6)),"High","Standard")</x:f>
        <x:v>Standard</x:v>
      </x:c>
    </x:row>
    <x:row r="2232">
      <x:c r="A2232" t="str">
        <x:f>'Raw_Data'!A2232</x:f>
        <x:v>C02231</x:v>
      </x:c>
      <x:c r="B2232" t="n">
        <x:f>'Raw_Data'!B2232</x:f>
        <x:v>55</x:v>
      </x:c>
      <x:c r="C2232" s="30" t="n">
        <x:f>'Raw_Data'!C2232</x:f>
        <x:v>85102</x:v>
      </x:c>
      <x:c r="D2232" t="n">
        <x:f>'Raw_Data'!D2232</x:f>
        <x:v>710</x:v>
      </x:c>
      <x:c r="E2232" t="n">
        <x:f>'Raw_Data'!E2232</x:f>
        <x:v>68</x:v>
      </x:c>
      <x:c r="F2232" t="str">
        <x:f>PROPER(TRIM('Raw_Data'!F2232))</x:f>
        <x:v>Gold</x:v>
      </x:c>
      <x:c r="G2232" t="str">
        <x:f>PROPER(TRIM('Raw_Data'!G2232))</x:f>
        <x:v>Digital</x:v>
      </x:c>
      <x:c r="H2232" s="60" t="n">
        <x:f>'Raw_Data'!H2232</x:f>
        <x:v>12209</x:v>
      </x:c>
      <x:c r="I2232" s="60" t="n">
        <x:f>'Raw_Data'!I2232</x:f>
        <x:v>1221.25</x:v>
      </x:c>
      <x:c r="J2232" s="32" t="n">
        <x:f>'Raw_Data'!J2232</x:f>
        <x:v>0.352</x:v>
      </x:c>
      <x:c r="K2232" s="32" t="n">
        <x:f>'Raw_Data'!K2232</x:f>
        <x:v>0.751</x:v>
      </x:c>
      <x:c r="L2232" t="n">
        <x:f>'Raw_Data'!L2232</x:f>
        <x:v>0</x:v>
      </x:c>
      <x:c r="M2232" t="n">
        <x:f>IF('Raw_Data'!M2232="",Assumptions!$B$15,'Raw_Data'!M2232)</x:f>
        <x:v>8</x:v>
      </x:c>
      <x:c r="N2232" s="32" t="n">
        <x:f>'Raw_Data'!N2232</x:f>
        <x:v>0.081</x:v>
      </x:c>
      <x:c r="O2232" t="str">
        <x:f>IF(OR(D2232&lt;620,L2232&gt;=2,J2232&gt;0.9),"High",IF(OR(D2232&lt;700,L2232=1,J2232&gt;0.75),"Medium","Low"))</x:f>
        <x:v>Low</x:v>
      </x:c>
      <x:c r="P2232" s="30" t="n">
        <x:f>XLOOKUP(F2232,Assumptions!$A$4:$A$6,Assumptions!$B$4:$B$6)</x:f>
        <x:v>95</x:v>
      </x:c>
      <x:c r="Q2232" s="32" t="n">
        <x:f>XLOOKUP(F2232,Assumptions!$A$4:$A$6,Assumptions!$C$4:$C$6)</x:f>
        <x:v>0.219</x:v>
      </x:c>
      <x:c r="R2232" s="32" t="n">
        <x:f>XLOOKUP(F2232,Assumptions!$A$4:$A$6,Assumptions!$D$4:$D$6)</x:f>
        <x:v>0.016</x:v>
      </x:c>
      <x:c r="S2232" s="32" t="n">
        <x:f>XLOOKUP(F2232,Assumptions!$A$4:$A$6,Assumptions!$E$4:$E$6)</x:f>
        <x:v>0.01</x:v>
      </x:c>
      <x:c r="T2232" s="32" t="n">
        <x:f>XLOOKUP(O2232,Assumptions!$H$4:$H$6,Assumptions!$I$4:$I$6)</x:f>
        <x:v>0.0035</x:v>
      </x:c>
      <x:c r="U2232" s="30" t="n">
        <x:f>XLOOKUP(F2232,Assumptions!$A$4:$A$6,Assumptions!$F$4:$F$6)</x:f>
        <x:v>90</x:v>
      </x:c>
      <x:c r="V2232" s="60" t="n">
        <x:f>I2232*12</x:f>
        <x:v>14655</x:v>
      </x:c>
      <x:c r="W2232" s="60" t="n">
        <x:f>H2232*J2232*(1-K2232)*Q2232</x:f>
        <x:v>234.35068060799998</x:v>
      </x:c>
      <x:c r="X2232" s="60" t="n">
        <x:f>V2232*R2232</x:f>
        <x:v>234.48000000000002</x:v>
      </x:c>
      <x:c r="Y2232" s="60" t="n">
        <x:f>V2232*S2232</x:f>
        <x:v>146.55</x:v>
      </x:c>
      <x:c r="Z2232" s="60" t="n">
        <x:f>H2232*J2232*T2232</x:f>
        <x:v>15.041487999999998</x:v>
      </x:c>
      <x:c r="AA2232" s="60" t="n">
        <x:f>P2232+W2232+X2232-Y2232-Z2232-U2232</x:f>
        <x:v>312.23919260799994</x:v>
      </x:c>
      <x:c r="AB2232" s="32" t="n">
        <x:f>IFERROR(AA2232/(P2232+W2232+X2232),0)</x:f>
        <x:v>0.553781841511889</x:v>
      </x:c>
      <x:c r="AC2232" t="n">
        <x:f>IF(O2232="High",0,IF(I2232&gt;=1800,3,IF(I2232&gt;=900,2,1))+IF(K2232&gt;=0.9,2,IF(K2232&gt;=0.75,1,0))+IF(J2232&lt;=0.7,2,IF(J2232&lt;=0.85,1,0))+IF(M2232&gt;=8,1,0))</x:f>
        <x:v>6</x:v>
      </x:c>
      <x:c r="AD2232" t="str">
        <x:f>IF(AND(O2232&lt;&gt;"High",AC2232&gt;=Assumptions!$B$10,AA2232&gt;0),"Priority Growth",IF(AND(O2232="Low",AA2232&gt;0),"Maintain","Watch"))</x:f>
        <x:v>Priority Growth</x:v>
      </x:c>
      <x:c r="AE2232" s="60" t="n">
        <x:f>MAX(AA2232,0)*N2232</x:f>
        <x:v>25.291374601247995</x:v>
      </x:c>
      <x:c r="AF2232" t="str">
        <x:f>IF(AND(AA2232&gt;=Assumptions!$B$11,O2232&lt;&gt;"High",OR(N2232&gt;=Assumptions!$B$12,M2232&lt;=6)),"High","Standard")</x:f>
        <x:v>Standard</x:v>
      </x:c>
    </x:row>
    <x:row r="2233">
      <x:c r="A2233" t="str">
        <x:f>'Raw_Data'!A2233</x:f>
        <x:v>C02232</x:v>
      </x:c>
      <x:c r="B2233" t="n">
        <x:f>'Raw_Data'!B2233</x:f>
        <x:v>32</x:v>
      </x:c>
      <x:c r="C2233" s="30" t="n">
        <x:f>'Raw_Data'!C2233</x:f>
        <x:v>144045</x:v>
      </x:c>
      <x:c r="D2233" t="n">
        <x:f>'Raw_Data'!D2233</x:f>
        <x:v>638</x:v>
      </x:c>
      <x:c r="E2233" t="n">
        <x:f>'Raw_Data'!E2233</x:f>
        <x:v>77</x:v>
      </x:c>
      <x:c r="F2233" t="str">
        <x:f>PROPER(TRIM('Raw_Data'!F2233))</x:f>
        <x:v>Platinum</x:v>
      </x:c>
      <x:c r="G2233" t="str">
        <x:f>PROPER(TRIM('Raw_Data'!G2233))</x:f>
        <x:v>Direct Mail</x:v>
      </x:c>
      <x:c r="H2233" s="60" t="n">
        <x:f>'Raw_Data'!H2233</x:f>
        <x:v>28872</x:v>
      </x:c>
      <x:c r="I2233" s="60" t="n">
        <x:f>'Raw_Data'!I2233</x:f>
        <x:v>3201.74</x:v>
      </x:c>
      <x:c r="J2233" s="32" t="n">
        <x:f>'Raw_Data'!J2233</x:f>
        <x:v>0.427</x:v>
      </x:c>
      <x:c r="K2233" s="32" t="n">
        <x:f>'Raw_Data'!K2233</x:f>
        <x:v>0.596</x:v>
      </x:c>
      <x:c r="L2233" t="n">
        <x:f>'Raw_Data'!L2233</x:f>
        <x:v>2</x:v>
      </x:c>
      <x:c r="M2233" t="n">
        <x:f>IF('Raw_Data'!M2233="",Assumptions!$B$15,'Raw_Data'!M2233)</x:f>
        <x:v>9</x:v>
      </x:c>
      <x:c r="N2233" s="32" t="n">
        <x:f>'Raw_Data'!N2233</x:f>
        <x:v>0.02</x:v>
      </x:c>
      <x:c r="O2233" t="str">
        <x:f>IF(OR(D2233&lt;620,L2233&gt;=2,J2233&gt;0.9),"High",IF(OR(D2233&lt;700,L2233=1,J2233&gt;0.75),"Medium","Low"))</x:f>
        <x:v>High</x:v>
      </x:c>
      <x:c r="P2233" s="30" t="n">
        <x:f>XLOOKUP(F2233,Assumptions!$A$4:$A$6,Assumptions!$B$4:$B$6)</x:f>
        <x:v>195</x:v>
      </x:c>
      <x:c r="Q2233" s="32" t="n">
        <x:f>XLOOKUP(F2233,Assumptions!$A$4:$A$6,Assumptions!$C$4:$C$6)</x:f>
        <x:v>0.199</x:v>
      </x:c>
      <x:c r="R2233" s="32" t="n">
        <x:f>XLOOKUP(F2233,Assumptions!$A$4:$A$6,Assumptions!$D$4:$D$6)</x:f>
        <x:v>0.017</x:v>
      </x:c>
      <x:c r="S2233" s="32" t="n">
        <x:f>XLOOKUP(F2233,Assumptions!$A$4:$A$6,Assumptions!$E$4:$E$6)</x:f>
        <x:v>0.013</x:v>
      </x:c>
      <x:c r="T2233" s="32" t="n">
        <x:f>XLOOKUP(O2233,Assumptions!$H$4:$H$6,Assumptions!$I$4:$I$6)</x:f>
        <x:v>0.045</x:v>
      </x:c>
      <x:c r="U2233" s="30" t="n">
        <x:f>XLOOKUP(F2233,Assumptions!$A$4:$A$6,Assumptions!$F$4:$F$6)</x:f>
        <x:v>140</x:v>
      </x:c>
      <x:c r="V2233" s="60" t="n">
        <x:f>I2233*12</x:f>
        <x:v>38420.88</x:v>
      </x:c>
      <x:c r="W2233" s="60" t="n">
        <x:f>H2233*J2233*(1-K2233)*Q2233</x:f>
        <x:v>991.149544224</x:v>
      </x:c>
      <x:c r="X2233" s="60" t="n">
        <x:f>V2233*R2233</x:f>
        <x:v>653.15496</x:v>
      </x:c>
      <x:c r="Y2233" s="60" t="n">
        <x:f>V2233*S2233</x:f>
        <x:v>499.4714399999999</x:v>
      </x:c>
      <x:c r="Z2233" s="60" t="n">
        <x:f>H2233*J2233*T2233</x:f>
        <x:v>554.7754799999999</x:v>
      </x:c>
      <x:c r="AA2233" s="60" t="n">
        <x:f>P2233+W2233+X2233-Y2233-Z2233-U2233</x:f>
        <x:v>645.0575842240004</x:v>
      </x:c>
      <x:c r="AB2233" s="32" t="n">
        <x:f>IFERROR(AA2233/(P2233+W2233+X2233),0)</x:f>
        <x:v>0.35070733679095145</x:v>
      </x:c>
      <x:c r="AC2233" t="n">
        <x:f>IF(O2233="High",0,IF(I2233&gt;=1800,3,IF(I2233&gt;=900,2,1))+IF(K2233&gt;=0.9,2,IF(K2233&gt;=0.75,1,0))+IF(J2233&lt;=0.7,2,IF(J2233&lt;=0.85,1,0))+IF(M2233&gt;=8,1,0))</x:f>
        <x:v>0</x:v>
      </x:c>
      <x:c r="AD2233" t="str">
        <x:f>IF(AND(O2233&lt;&gt;"High",AC2233&gt;=Assumptions!$B$10,AA2233&gt;0),"Priority Growth",IF(AND(O2233="Low",AA2233&gt;0),"Maintain","Watch"))</x:f>
        <x:v>Watch</x:v>
      </x:c>
      <x:c r="AE2233" s="60" t="n">
        <x:f>MAX(AA2233,0)*N2233</x:f>
        <x:v>12.901151684480007</x:v>
      </x:c>
      <x:c r="AF2233" t="str">
        <x:f>IF(AND(AA2233&gt;=Assumptions!$B$11,O2233&lt;&gt;"High",OR(N2233&gt;=Assumptions!$B$12,M2233&lt;=6)),"High","Standard")</x:f>
        <x:v>Standard</x:v>
      </x:c>
    </x:row>
    <x:row r="2234">
      <x:c r="A2234" t="str">
        <x:f>'Raw_Data'!A2234</x:f>
        <x:v>C02233</x:v>
      </x:c>
      <x:c r="B2234" t="n">
        <x:f>'Raw_Data'!B2234</x:f>
        <x:v>38</x:v>
      </x:c>
      <x:c r="C2234" s="30" t="n">
        <x:f>'Raw_Data'!C2234</x:f>
        <x:v>68712</x:v>
      </x:c>
      <x:c r="D2234" t="n">
        <x:f>'Raw_Data'!D2234</x:f>
        <x:v>693</x:v>
      </x:c>
      <x:c r="E2234" t="n">
        <x:f>'Raw_Data'!E2234</x:f>
        <x:v>40</x:v>
      </x:c>
      <x:c r="F2234" t="str">
        <x:f>PROPER(TRIM('Raw_Data'!F2234))</x:f>
        <x:v>Gold</x:v>
      </x:c>
      <x:c r="G2234" t="str">
        <x:f>PROPER(TRIM('Raw_Data'!G2234))</x:f>
        <x:v>Digital</x:v>
      </x:c>
      <x:c r="H2234" s="60" t="n">
        <x:f>'Raw_Data'!H2234</x:f>
        <x:v>10383</x:v>
      </x:c>
      <x:c r="I2234" s="60" t="n">
        <x:f>'Raw_Data'!I2234</x:f>
        <x:v>1009.91</x:v>
      </x:c>
      <x:c r="J2234" s="32" t="n">
        <x:f>'Raw_Data'!J2234</x:f>
        <x:v>0.331</x:v>
      </x:c>
      <x:c r="K2234" s="32" t="n">
        <x:f>'Raw_Data'!K2234</x:f>
        <x:v>0.756</x:v>
      </x:c>
      <x:c r="L2234" t="n">
        <x:f>'Raw_Data'!L2234</x:f>
        <x:v>0</x:v>
      </x:c>
      <x:c r="M2234" t="n">
        <x:f>IF('Raw_Data'!M2234="",Assumptions!$B$15,'Raw_Data'!M2234)</x:f>
        <x:v>7.370408870408871</x:v>
      </x:c>
      <x:c r="N2234" s="32" t="n">
        <x:f>'Raw_Data'!N2234</x:f>
        <x:v>0.083</x:v>
      </x:c>
      <x:c r="O2234" t="str">
        <x:f>IF(OR(D2234&lt;620,L2234&gt;=2,J2234&gt;0.9),"High",IF(OR(D2234&lt;700,L2234=1,J2234&gt;0.75),"Medium","Low"))</x:f>
        <x:v>Medium</x:v>
      </x:c>
      <x:c r="P2234" s="30" t="n">
        <x:f>XLOOKUP(F2234,Assumptions!$A$4:$A$6,Assumptions!$B$4:$B$6)</x:f>
        <x:v>95</x:v>
      </x:c>
      <x:c r="Q2234" s="32" t="n">
        <x:f>XLOOKUP(F2234,Assumptions!$A$4:$A$6,Assumptions!$C$4:$C$6)</x:f>
        <x:v>0.219</x:v>
      </x:c>
      <x:c r="R2234" s="32" t="n">
        <x:f>XLOOKUP(F2234,Assumptions!$A$4:$A$6,Assumptions!$D$4:$D$6)</x:f>
        <x:v>0.016</x:v>
      </x:c>
      <x:c r="S2234" s="32" t="n">
        <x:f>XLOOKUP(F2234,Assumptions!$A$4:$A$6,Assumptions!$E$4:$E$6)</x:f>
        <x:v>0.01</x:v>
      </x:c>
      <x:c r="T2234" s="32" t="n">
        <x:f>XLOOKUP(O2234,Assumptions!$H$4:$H$6,Assumptions!$I$4:$I$6)</x:f>
        <x:v>0.012</x:v>
      </x:c>
      <x:c r="U2234" s="30" t="n">
        <x:f>XLOOKUP(F2234,Assumptions!$A$4:$A$6,Assumptions!$F$4:$F$6)</x:f>
        <x:v>90</x:v>
      </x:c>
      <x:c r="V2234" s="60" t="n">
        <x:f>I2234*12</x:f>
        <x:v>12118.92</x:v>
      </x:c>
      <x:c r="W2234" s="60" t="n">
        <x:f>H2234*J2234*(1-K2234)*Q2234</x:f>
        <x:v>183.64740202800002</x:v>
      </x:c>
      <x:c r="X2234" s="60" t="n">
        <x:f>V2234*R2234</x:f>
        <x:v>193.90272000000002</x:v>
      </x:c>
      <x:c r="Y2234" s="60" t="n">
        <x:f>V2234*S2234</x:f>
        <x:v>121.1892</x:v>
      </x:c>
      <x:c r="Z2234" s="60" t="n">
        <x:f>H2234*J2234*T2234</x:f>
        <x:v>41.241276</x:v>
      </x:c>
      <x:c r="AA2234" s="60" t="n">
        <x:f>P2234+W2234+X2234-Y2234-Z2234-U2234</x:f>
        <x:v>220.11964602800003</x:v>
      </x:c>
      <x:c r="AB2234" s="32" t="n">
        <x:f>IFERROR(AA2234/(P2234+W2234+X2234),0)</x:f>
        <x:v>0.4658122721105916</x:v>
      </x:c>
      <x:c r="AC2234" t="n">
        <x:f>IF(O2234="High",0,IF(I2234&gt;=1800,3,IF(I2234&gt;=900,2,1))+IF(K2234&gt;=0.9,2,IF(K2234&gt;=0.75,1,0))+IF(J2234&lt;=0.7,2,IF(J2234&lt;=0.85,1,0))+IF(M2234&gt;=8,1,0))</x:f>
        <x:v>5</x:v>
      </x:c>
      <x:c r="AD2234" t="str">
        <x:f>IF(AND(O2234&lt;&gt;"High",AC2234&gt;=Assumptions!$B$10,AA2234&gt;0),"Priority Growth",IF(AND(O2234="Low",AA2234&gt;0),"Maintain","Watch"))</x:f>
        <x:v>Watch</x:v>
      </x:c>
      <x:c r="AE2234" s="60" t="n">
        <x:f>MAX(AA2234,0)*N2234</x:f>
        <x:v>18.269930620324004</x:v>
      </x:c>
      <x:c r="AF2234" t="str">
        <x:f>IF(AND(AA2234&gt;=Assumptions!$B$11,O2234&lt;&gt;"High",OR(N2234&gt;=Assumptions!$B$12,M2234&lt;=6)),"High","Standard")</x:f>
        <x:v>Standard</x:v>
      </x:c>
    </x:row>
    <x:row r="2235">
      <x:c r="A2235" t="str">
        <x:f>'Raw_Data'!A2235</x:f>
        <x:v>C02234</x:v>
      </x:c>
      <x:c r="B2235" t="n">
        <x:f>'Raw_Data'!B2235</x:f>
        <x:v>32</x:v>
      </x:c>
      <x:c r="C2235" s="30" t="n">
        <x:f>'Raw_Data'!C2235</x:f>
        <x:v>66399</x:v>
      </x:c>
      <x:c r="D2235" t="n">
        <x:f>'Raw_Data'!D2235</x:f>
        <x:v>576</x:v>
      </x:c>
      <x:c r="E2235" t="n">
        <x:f>'Raw_Data'!E2235</x:f>
        <x:v>33</x:v>
      </x:c>
      <x:c r="F2235" t="str">
        <x:f>PROPER(TRIM('Raw_Data'!F2235))</x:f>
        <x:v>Classic</x:v>
      </x:c>
      <x:c r="G2235" t="str">
        <x:f>PROPER(TRIM('Raw_Data'!G2235))</x:f>
        <x:v>Branch</x:v>
      </x:c>
      <x:c r="H2235" s="60" t="n">
        <x:f>'Raw_Data'!H2235</x:f>
        <x:v>3877</x:v>
      </x:c>
      <x:c r="I2235" s="60" t="n">
        <x:f>'Raw_Data'!I2235</x:f>
        <x:v>710.92</x:v>
      </x:c>
      <x:c r="J2235" s="32" t="n">
        <x:f>'Raw_Data'!J2235</x:f>
        <x:v>0.726</x:v>
      </x:c>
      <x:c r="K2235" s="32" t="n">
        <x:f>'Raw_Data'!K2235</x:f>
        <x:v>0.612</x:v>
      </x:c>
      <x:c r="L2235" t="n">
        <x:f>'Raw_Data'!L2235</x:f>
        <x:v>0</x:v>
      </x:c>
      <x:c r="M2235" t="n">
        <x:f>IF('Raw_Data'!M2235="",Assumptions!$B$15,'Raw_Data'!M2235)</x:f>
        <x:v>7</x:v>
      </x:c>
      <x:c r="N2235" s="32" t="n">
        <x:f>'Raw_Data'!N2235</x:f>
        <x:v>0.105</x:v>
      </x:c>
      <x:c r="O2235" t="str">
        <x:f>IF(OR(D2235&lt;620,L2235&gt;=2,J2235&gt;0.9),"High",IF(OR(D2235&lt;700,L2235=1,J2235&gt;0.75),"Medium","Low"))</x:f>
        <x:v>High</x:v>
      </x:c>
      <x:c r="P2235" s="30" t="n">
        <x:f>XLOOKUP(F2235,Assumptions!$A$4:$A$6,Assumptions!$B$4:$B$6)</x:f>
        <x:v>0</x:v>
      </x:c>
      <x:c r="Q2235" s="32" t="n">
        <x:f>XLOOKUP(F2235,Assumptions!$A$4:$A$6,Assumptions!$C$4:$C$6)</x:f>
        <x:v>0.229</x:v>
      </x:c>
      <x:c r="R2235" s="32" t="n">
        <x:f>XLOOKUP(F2235,Assumptions!$A$4:$A$6,Assumptions!$D$4:$D$6)</x:f>
        <x:v>0.015</x:v>
      </x:c>
      <x:c r="S2235" s="32" t="n">
        <x:f>XLOOKUP(F2235,Assumptions!$A$4:$A$6,Assumptions!$E$4:$E$6)</x:f>
        <x:v>0.0075</x:v>
      </x:c>
      <x:c r="T2235" s="32" t="n">
        <x:f>XLOOKUP(O2235,Assumptions!$H$4:$H$6,Assumptions!$I$4:$I$6)</x:f>
        <x:v>0.045</x:v>
      </x:c>
      <x:c r="U2235" s="30" t="n">
        <x:f>XLOOKUP(F2235,Assumptions!$A$4:$A$6,Assumptions!$F$4:$F$6)</x:f>
        <x:v>60</x:v>
      </x:c>
      <x:c r="V2235" s="60" t="n">
        <x:f>I2235*12</x:f>
        <x:v>8531.039999999999</x:v>
      </x:c>
      <x:c r="W2235" s="60" t="n">
        <x:f>H2235*J2235*(1-K2235)*Q2235</x:f>
        <x:v>250.091902104</x:v>
      </x:c>
      <x:c r="X2235" s="60" t="n">
        <x:f>V2235*R2235</x:f>
        <x:v>127.96559999999998</x:v>
      </x:c>
      <x:c r="Y2235" s="60" t="n">
        <x:f>V2235*S2235</x:f>
        <x:v>63.98279999999999</x:v>
      </x:c>
      <x:c r="Z2235" s="60" t="n">
        <x:f>H2235*J2235*T2235</x:f>
        <x:v>126.66158999999999</x:v>
      </x:c>
      <x:c r="AA2235" s="60" t="n">
        <x:f>P2235+W2235+X2235-Y2235-Z2235-U2235</x:f>
        <x:v>127.41311210399999</x:v>
      </x:c>
      <x:c r="AB2235" s="32" t="n">
        <x:f>IFERROR(AA2235/(P2235+W2235+X2235),0)</x:f>
        <x:v>0.33702045692760746</x:v>
      </x:c>
      <x:c r="AC2235" t="n">
        <x:f>IF(O2235="High",0,IF(I2235&gt;=1800,3,IF(I2235&gt;=900,2,1))+IF(K2235&gt;=0.9,2,IF(K2235&gt;=0.75,1,0))+IF(J2235&lt;=0.7,2,IF(J2235&lt;=0.85,1,0))+IF(M2235&gt;=8,1,0))</x:f>
        <x:v>0</x:v>
      </x:c>
      <x:c r="AD2235" t="str">
        <x:f>IF(AND(O2235&lt;&gt;"High",AC2235&gt;=Assumptions!$B$10,AA2235&gt;0),"Priority Growth",IF(AND(O2235="Low",AA2235&gt;0),"Maintain","Watch"))</x:f>
        <x:v>Watch</x:v>
      </x:c>
      <x:c r="AE2235" s="60" t="n">
        <x:f>MAX(AA2235,0)*N2235</x:f>
        <x:v>13.37837677092</x:v>
      </x:c>
      <x:c r="AF2235" t="str">
        <x:f>IF(AND(AA2235&gt;=Assumptions!$B$11,O2235&lt;&gt;"High",OR(N2235&gt;=Assumptions!$B$12,M2235&lt;=6)),"High","Standard")</x:f>
        <x:v>Standard</x:v>
      </x:c>
    </x:row>
    <x:row r="2236">
      <x:c r="A2236" t="str">
        <x:f>'Raw_Data'!A2236</x:f>
        <x:v>C02235</x:v>
      </x:c>
      <x:c r="B2236" t="n">
        <x:f>'Raw_Data'!B2236</x:f>
        <x:v>47</x:v>
      </x:c>
      <x:c r="C2236" s="30" t="n">
        <x:f>'Raw_Data'!C2236</x:f>
        <x:v>91936</x:v>
      </x:c>
      <x:c r="D2236" t="n">
        <x:f>'Raw_Data'!D2236</x:f>
        <x:v>710</x:v>
      </x:c>
      <x:c r="E2236" t="n">
        <x:f>'Raw_Data'!E2236</x:f>
        <x:v>58</x:v>
      </x:c>
      <x:c r="F2236" t="str">
        <x:f>PROPER(TRIM('Raw_Data'!F2236))</x:f>
        <x:v>Gold</x:v>
      </x:c>
      <x:c r="G2236" t="str">
        <x:f>PROPER(TRIM('Raw_Data'!G2236))</x:f>
        <x:v>Direct Mail</x:v>
      </x:c>
      <x:c r="H2236" s="60" t="n">
        <x:f>'Raw_Data'!H2236</x:f>
        <x:v>13836</x:v>
      </x:c>
      <x:c r="I2236" s="60" t="n">
        <x:f>'Raw_Data'!I2236</x:f>
        <x:v>1243.06</x:v>
      </x:c>
      <x:c r="J2236" s="32" t="n">
        <x:f>'Raw_Data'!J2236</x:f>
        <x:v>0.541</x:v>
      </x:c>
      <x:c r="K2236" s="32" t="n">
        <x:f>'Raw_Data'!K2236</x:f>
        <x:v>0.784</x:v>
      </x:c>
      <x:c r="L2236" t="n">
        <x:f>'Raw_Data'!L2236</x:f>
        <x:v>1</x:v>
      </x:c>
      <x:c r="M2236" t="n">
        <x:f>IF('Raw_Data'!M2236="",Assumptions!$B$15,'Raw_Data'!M2236)</x:f>
        <x:v>8</x:v>
      </x:c>
      <x:c r="N2236" s="32" t="n">
        <x:f>'Raw_Data'!N2236</x:f>
        <x:v>0.058</x:v>
      </x:c>
      <x:c r="O2236" t="str">
        <x:f>IF(OR(D2236&lt;620,L2236&gt;=2,J2236&gt;0.9),"High",IF(OR(D2236&lt;700,L2236=1,J2236&gt;0.75),"Medium","Low"))</x:f>
        <x:v>Medium</x:v>
      </x:c>
      <x:c r="P2236" s="30" t="n">
        <x:f>XLOOKUP(F2236,Assumptions!$A$4:$A$6,Assumptions!$B$4:$B$6)</x:f>
        <x:v>95</x:v>
      </x:c>
      <x:c r="Q2236" s="32" t="n">
        <x:f>XLOOKUP(F2236,Assumptions!$A$4:$A$6,Assumptions!$C$4:$C$6)</x:f>
        <x:v>0.219</x:v>
      </x:c>
      <x:c r="R2236" s="32" t="n">
        <x:f>XLOOKUP(F2236,Assumptions!$A$4:$A$6,Assumptions!$D$4:$D$6)</x:f>
        <x:v>0.016</x:v>
      </x:c>
      <x:c r="S2236" s="32" t="n">
        <x:f>XLOOKUP(F2236,Assumptions!$A$4:$A$6,Assumptions!$E$4:$E$6)</x:f>
        <x:v>0.01</x:v>
      </x:c>
      <x:c r="T2236" s="32" t="n">
        <x:f>XLOOKUP(O2236,Assumptions!$H$4:$H$6,Assumptions!$I$4:$I$6)</x:f>
        <x:v>0.012</x:v>
      </x:c>
      <x:c r="U2236" s="30" t="n">
        <x:f>XLOOKUP(F2236,Assumptions!$A$4:$A$6,Assumptions!$F$4:$F$6)</x:f>
        <x:v>90</x:v>
      </x:c>
      <x:c r="V2236" s="60" t="n">
        <x:f>I2236*12</x:f>
        <x:v>14916.72</x:v>
      </x:c>
      <x:c r="W2236" s="60" t="n">
        <x:f>H2236*J2236*(1-K2236)*Q2236</x:f>
        <x:v>354.083495904</x:v>
      </x:c>
      <x:c r="X2236" s="60" t="n">
        <x:f>V2236*R2236</x:f>
        <x:v>238.66752</x:v>
      </x:c>
      <x:c r="Y2236" s="60" t="n">
        <x:f>V2236*S2236</x:f>
        <x:v>149.1672</x:v>
      </x:c>
      <x:c r="Z2236" s="60" t="n">
        <x:f>H2236*J2236*T2236</x:f>
        <x:v>89.82331200000002</x:v>
      </x:c>
      <x:c r="AA2236" s="60" t="n">
        <x:f>P2236+W2236+X2236-Y2236-Z2236-U2236</x:f>
        <x:v>358.7605039040001</x:v>
      </x:c>
      <x:c r="AB2236" s="32" t="n">
        <x:f>IFERROR(AA2236/(P2236+W2236+X2236),0)</x:f>
        <x:v>0.5216430010393147</x:v>
      </x:c>
      <x:c r="AC2236" t="n">
        <x:f>IF(O2236="High",0,IF(I2236&gt;=1800,3,IF(I2236&gt;=900,2,1))+IF(K2236&gt;=0.9,2,IF(K2236&gt;=0.75,1,0))+IF(J2236&lt;=0.7,2,IF(J2236&lt;=0.85,1,0))+IF(M2236&gt;=8,1,0))</x:f>
        <x:v>6</x:v>
      </x:c>
      <x:c r="AD2236" t="str">
        <x:f>IF(AND(O2236&lt;&gt;"High",AC2236&gt;=Assumptions!$B$10,AA2236&gt;0),"Priority Growth",IF(AND(O2236="Low",AA2236&gt;0),"Maintain","Watch"))</x:f>
        <x:v>Priority Growth</x:v>
      </x:c>
      <x:c r="AE2236" s="60" t="n">
        <x:f>MAX(AA2236,0)*N2236</x:f>
        <x:v>20.808109226432006</x:v>
      </x:c>
      <x:c r="AF2236" t="str">
        <x:f>IF(AND(AA2236&gt;=Assumptions!$B$11,O2236&lt;&gt;"High",OR(N2236&gt;=Assumptions!$B$12,M2236&lt;=6)),"High","Standard")</x:f>
        <x:v>Standard</x:v>
      </x:c>
    </x:row>
    <x:row r="2237">
      <x:c r="A2237" t="str">
        <x:f>'Raw_Data'!A2237</x:f>
        <x:v>C02236</x:v>
      </x:c>
      <x:c r="B2237" t="n">
        <x:f>'Raw_Data'!B2237</x:f>
        <x:v>22</x:v>
      </x:c>
      <x:c r="C2237" s="30" t="n">
        <x:f>'Raw_Data'!C2237</x:f>
        <x:v>60436</x:v>
      </x:c>
      <x:c r="D2237" t="n">
        <x:f>'Raw_Data'!D2237</x:f>
        <x:v>629</x:v>
      </x:c>
      <x:c r="E2237" t="n">
        <x:f>'Raw_Data'!E2237</x:f>
        <x:v>38</x:v>
      </x:c>
      <x:c r="F2237" t="str">
        <x:f>PROPER(TRIM('Raw_Data'!F2237))</x:f>
        <x:v>Classic</x:v>
      </x:c>
      <x:c r="G2237" t="str">
        <x:f>PROPER(TRIM('Raw_Data'!G2237))</x:f>
        <x:v>Digital</x:v>
      </x:c>
      <x:c r="H2237" s="60" t="n">
        <x:f>'Raw_Data'!H2237</x:f>
        <x:v>4029</x:v>
      </x:c>
      <x:c r="I2237" s="60" t="n">
        <x:f>'Raw_Data'!I2237</x:f>
        <x:v>404.03</x:v>
      </x:c>
      <x:c r="J2237" s="32" t="n">
        <x:f>'Raw_Data'!J2237</x:f>
        <x:v>0.576</x:v>
      </x:c>
      <x:c r="K2237" s="32" t="n">
        <x:f>'Raw_Data'!K2237</x:f>
        <x:v>0.511</x:v>
      </x:c>
      <x:c r="L2237" t="n">
        <x:f>'Raw_Data'!L2237</x:f>
        <x:v>1</x:v>
      </x:c>
      <x:c r="M2237" t="n">
        <x:f>IF('Raw_Data'!M2237="",Assumptions!$B$15,'Raw_Data'!M2237)</x:f>
        <x:v>6</x:v>
      </x:c>
      <x:c r="N2237" s="32" t="n">
        <x:f>'Raw_Data'!N2237</x:f>
        <x:v>0.185</x:v>
      </x:c>
      <x:c r="O2237" t="str">
        <x:f>IF(OR(D2237&lt;620,L2237&gt;=2,J2237&gt;0.9),"High",IF(OR(D2237&lt;700,L2237=1,J2237&gt;0.75),"Medium","Low"))</x:f>
        <x:v>Medium</x:v>
      </x:c>
      <x:c r="P2237" s="30" t="n">
        <x:f>XLOOKUP(F2237,Assumptions!$A$4:$A$6,Assumptions!$B$4:$B$6)</x:f>
        <x:v>0</x:v>
      </x:c>
      <x:c r="Q2237" s="32" t="n">
        <x:f>XLOOKUP(F2237,Assumptions!$A$4:$A$6,Assumptions!$C$4:$C$6)</x:f>
        <x:v>0.229</x:v>
      </x:c>
      <x:c r="R2237" s="32" t="n">
        <x:f>XLOOKUP(F2237,Assumptions!$A$4:$A$6,Assumptions!$D$4:$D$6)</x:f>
        <x:v>0.015</x:v>
      </x:c>
      <x:c r="S2237" s="32" t="n">
        <x:f>XLOOKUP(F2237,Assumptions!$A$4:$A$6,Assumptions!$E$4:$E$6)</x:f>
        <x:v>0.0075</x:v>
      </x:c>
      <x:c r="T2237" s="32" t="n">
        <x:f>XLOOKUP(O2237,Assumptions!$H$4:$H$6,Assumptions!$I$4:$I$6)</x:f>
        <x:v>0.012</x:v>
      </x:c>
      <x:c r="U2237" s="30" t="n">
        <x:f>XLOOKUP(F2237,Assumptions!$A$4:$A$6,Assumptions!$F$4:$F$6)</x:f>
        <x:v>60</x:v>
      </x:c>
      <x:c r="V2237" s="60" t="n">
        <x:f>I2237*12</x:f>
        <x:v>4848.36</x:v>
      </x:c>
      <x:c r="W2237" s="60" t="n">
        <x:f>H2237*J2237*(1-K2237)*Q2237</x:f>
        <x:v>259.874754624</x:v>
      </x:c>
      <x:c r="X2237" s="60" t="n">
        <x:f>V2237*R2237</x:f>
        <x:v>72.7254</x:v>
      </x:c>
      <x:c r="Y2237" s="60" t="n">
        <x:f>V2237*S2237</x:f>
        <x:v>36.3627</x:v>
      </x:c>
      <x:c r="Z2237" s="60" t="n">
        <x:f>H2237*J2237*T2237</x:f>
        <x:v>27.848447999999998</x:v>
      </x:c>
      <x:c r="AA2237" s="60" t="n">
        <x:f>P2237+W2237+X2237-Y2237-Z2237-U2237</x:f>
        <x:v>208.38900662399993</x:v>
      </x:c>
      <x:c r="AB2237" s="32" t="n">
        <x:f>IFERROR(AA2237/(P2237+W2237+X2237),0)</x:f>
        <x:v>0.6265451285179976</x:v>
      </x:c>
      <x:c r="AC2237" t="n">
        <x:f>IF(O2237="High",0,IF(I2237&gt;=1800,3,IF(I2237&gt;=900,2,1))+IF(K2237&gt;=0.9,2,IF(K2237&gt;=0.75,1,0))+IF(J2237&lt;=0.7,2,IF(J2237&lt;=0.85,1,0))+IF(M2237&gt;=8,1,0))</x:f>
        <x:v>3</x:v>
      </x:c>
      <x:c r="AD2237" t="str">
        <x:f>IF(AND(O2237&lt;&gt;"High",AC2237&gt;=Assumptions!$B$10,AA2237&gt;0),"Priority Growth",IF(AND(O2237="Low",AA2237&gt;0),"Maintain","Watch"))</x:f>
        <x:v>Watch</x:v>
      </x:c>
      <x:c r="AE2237" s="60" t="n">
        <x:f>MAX(AA2237,0)*N2237</x:f>
        <x:v>38.55196622543999</x:v>
      </x:c>
      <x:c r="AF2237" t="str">
        <x:f>IF(AND(AA2237&gt;=Assumptions!$B$11,O2237&lt;&gt;"High",OR(N2237&gt;=Assumptions!$B$12,M2237&lt;=6)),"High","Standard")</x:f>
        <x:v>Standard</x:v>
      </x:c>
    </x:row>
    <x:row r="2238">
      <x:c r="A2238" t="str">
        <x:f>'Raw_Data'!A2238</x:f>
        <x:v>C02237</x:v>
      </x:c>
      <x:c r="B2238" t="n">
        <x:f>'Raw_Data'!B2238</x:f>
        <x:v>52</x:v>
      </x:c>
      <x:c r="C2238" s="30" t="n">
        <x:f>'Raw_Data'!C2238</x:f>
        <x:v>57816</x:v>
      </x:c>
      <x:c r="D2238" t="n">
        <x:f>'Raw_Data'!D2238</x:f>
        <x:v>655</x:v>
      </x:c>
      <x:c r="E2238" t="n">
        <x:f>'Raw_Data'!E2238</x:f>
        <x:v>78</x:v>
      </x:c>
      <x:c r="F2238" t="str">
        <x:f>PROPER(TRIM('Raw_Data'!F2238))</x:f>
        <x:v>Classic</x:v>
      </x:c>
      <x:c r="G2238" t="str">
        <x:f>PROPER(TRIM('Raw_Data'!G2238))</x:f>
        <x:v>Digital</x:v>
      </x:c>
      <x:c r="H2238" s="60" t="n">
        <x:f>'Raw_Data'!H2238</x:f>
        <x:v>4560</x:v>
      </x:c>
      <x:c r="I2238" s="60" t="n">
        <x:f>'Raw_Data'!I2238</x:f>
        <x:v>603.13</x:v>
      </x:c>
      <x:c r="J2238" s="32" t="n">
        <x:f>'Raw_Data'!J2238</x:f>
        <x:v>0.299</x:v>
      </x:c>
      <x:c r="K2238" s="32" t="n">
        <x:f>'Raw_Data'!K2238</x:f>
        <x:v>0.674</x:v>
      </x:c>
      <x:c r="L2238" t="n">
        <x:f>'Raw_Data'!L2238</x:f>
        <x:v>0</x:v>
      </x:c>
      <x:c r="M2238" t="n">
        <x:f>IF('Raw_Data'!M2238="",Assumptions!$B$15,'Raw_Data'!M2238)</x:f>
        <x:v>7</x:v>
      </x:c>
      <x:c r="N2238" s="32" t="n">
        <x:f>'Raw_Data'!N2238</x:f>
        <x:v>0.057</x:v>
      </x:c>
      <x:c r="O2238" t="str">
        <x:f>IF(OR(D2238&lt;620,L2238&gt;=2,J2238&gt;0.9),"High",IF(OR(D2238&lt;700,L2238=1,J2238&gt;0.75),"Medium","Low"))</x:f>
        <x:v>Medium</x:v>
      </x:c>
      <x:c r="P2238" s="30" t="n">
        <x:f>XLOOKUP(F2238,Assumptions!$A$4:$A$6,Assumptions!$B$4:$B$6)</x:f>
        <x:v>0</x:v>
      </x:c>
      <x:c r="Q2238" s="32" t="n">
        <x:f>XLOOKUP(F2238,Assumptions!$A$4:$A$6,Assumptions!$C$4:$C$6)</x:f>
        <x:v>0.229</x:v>
      </x:c>
      <x:c r="R2238" s="32" t="n">
        <x:f>XLOOKUP(F2238,Assumptions!$A$4:$A$6,Assumptions!$D$4:$D$6)</x:f>
        <x:v>0.015</x:v>
      </x:c>
      <x:c r="S2238" s="32" t="n">
        <x:f>XLOOKUP(F2238,Assumptions!$A$4:$A$6,Assumptions!$E$4:$E$6)</x:f>
        <x:v>0.0075</x:v>
      </x:c>
      <x:c r="T2238" s="32" t="n">
        <x:f>XLOOKUP(O2238,Assumptions!$H$4:$H$6,Assumptions!$I$4:$I$6)</x:f>
        <x:v>0.012</x:v>
      </x:c>
      <x:c r="U2238" s="30" t="n">
        <x:f>XLOOKUP(F2238,Assumptions!$A$4:$A$6,Assumptions!$F$4:$F$6)</x:f>
        <x:v>60</x:v>
      </x:c>
      <x:c r="V2238" s="60" t="n">
        <x:f>I2238*12</x:f>
        <x:v>7237.5599999999995</x:v>
      </x:c>
      <x:c r="W2238" s="60" t="n">
        <x:f>H2238*J2238*(1-K2238)*Q2238</x:f>
        <x:v>101.78624975999999</x:v>
      </x:c>
      <x:c r="X2238" s="60" t="n">
        <x:f>V2238*R2238</x:f>
        <x:v>108.56339999999999</x:v>
      </x:c>
      <x:c r="Y2238" s="60" t="n">
        <x:f>V2238*S2238</x:f>
        <x:v>54.281699999999994</x:v>
      </x:c>
      <x:c r="Z2238" s="60" t="n">
        <x:f>H2238*J2238*T2238</x:f>
        <x:v>16.36128</x:v>
      </x:c>
      <x:c r="AA2238" s="60" t="n">
        <x:f>P2238+W2238+X2238-Y2238-Z2238-U2238</x:f>
        <x:v>79.70666975999998</x:v>
      </x:c>
      <x:c r="AB2238" s="32" t="n">
        <x:f>IFERROR(AA2238/(P2238+W2238+X2238),0)</x:f>
        <x:v>0.37892466115794304</x:v>
      </x:c>
      <x:c r="AC2238" t="n">
        <x:f>IF(O2238="High",0,IF(I2238&gt;=1800,3,IF(I2238&gt;=900,2,1))+IF(K2238&gt;=0.9,2,IF(K2238&gt;=0.75,1,0))+IF(J2238&lt;=0.7,2,IF(J2238&lt;=0.85,1,0))+IF(M2238&gt;=8,1,0))</x:f>
        <x:v>3</x:v>
      </x:c>
      <x:c r="AD2238" t="str">
        <x:f>IF(AND(O2238&lt;&gt;"High",AC2238&gt;=Assumptions!$B$10,AA2238&gt;0),"Priority Growth",IF(AND(O2238="Low",AA2238&gt;0),"Maintain","Watch"))</x:f>
        <x:v>Watch</x:v>
      </x:c>
      <x:c r="AE2238" s="60" t="n">
        <x:f>MAX(AA2238,0)*N2238</x:f>
        <x:v>4.543280176319999</x:v>
      </x:c>
      <x:c r="AF2238" t="str">
        <x:f>IF(AND(AA2238&gt;=Assumptions!$B$11,O2238&lt;&gt;"High",OR(N2238&gt;=Assumptions!$B$12,M2238&lt;=6)),"High","Standard")</x:f>
        <x:v>Standard</x:v>
      </x:c>
    </x:row>
    <x:row r="2239">
      <x:c r="A2239" t="str">
        <x:f>'Raw_Data'!A2239</x:f>
        <x:v>C02238</x:v>
      </x:c>
      <x:c r="B2239" t="n">
        <x:f>'Raw_Data'!B2239</x:f>
        <x:v>39</x:v>
      </x:c>
      <x:c r="C2239" s="30" t="n">
        <x:f>'Raw_Data'!C2239</x:f>
        <x:v>105532</x:v>
      </x:c>
      <x:c r="D2239" t="n">
        <x:f>'Raw_Data'!D2239</x:f>
        <x:v>677</x:v>
      </x:c>
      <x:c r="E2239" t="n">
        <x:f>'Raw_Data'!E2239</x:f>
        <x:v>65</x:v>
      </x:c>
      <x:c r="F2239" t="str">
        <x:f>PROPER(TRIM('Raw_Data'!F2239))</x:f>
        <x:v>Classic</x:v>
      </x:c>
      <x:c r="G2239" t="str">
        <x:f>PROPER(TRIM('Raw_Data'!G2239))</x:f>
        <x:v>Partner</x:v>
      </x:c>
      <x:c r="H2239" s="60" t="n">
        <x:f>'Raw_Data'!H2239</x:f>
        <x:v>12670</x:v>
      </x:c>
      <x:c r="I2239" s="60" t="n">
        <x:f>'Raw_Data'!I2239</x:f>
        <x:v>1176.94</x:v>
      </x:c>
      <x:c r="J2239" s="32" t="n">
        <x:f>'Raw_Data'!J2239</x:f>
        <x:v>0.285</x:v>
      </x:c>
      <x:c r="K2239" s="32" t="n">
        <x:f>'Raw_Data'!K2239</x:f>
        <x:v>0.735</x:v>
      </x:c>
      <x:c r="L2239" t="n">
        <x:f>'Raw_Data'!L2239</x:f>
        <x:v>0</x:v>
      </x:c>
      <x:c r="M2239" t="n">
        <x:f>IF('Raw_Data'!M2239="",Assumptions!$B$15,'Raw_Data'!M2239)</x:f>
        <x:v>9</x:v>
      </x:c>
      <x:c r="N2239" s="32" t="n">
        <x:f>'Raw_Data'!N2239</x:f>
        <x:v>0.02</x:v>
      </x:c>
      <x:c r="O2239" t="str">
        <x:f>IF(OR(D2239&lt;620,L2239&gt;=2,J2239&gt;0.9),"High",IF(OR(D2239&lt;700,L2239=1,J2239&gt;0.75),"Medium","Low"))</x:f>
        <x:v>Medium</x:v>
      </x:c>
      <x:c r="P2239" s="30" t="n">
        <x:f>XLOOKUP(F2239,Assumptions!$A$4:$A$6,Assumptions!$B$4:$B$6)</x:f>
        <x:v>0</x:v>
      </x:c>
      <x:c r="Q2239" s="32" t="n">
        <x:f>XLOOKUP(F2239,Assumptions!$A$4:$A$6,Assumptions!$C$4:$C$6)</x:f>
        <x:v>0.229</x:v>
      </x:c>
      <x:c r="R2239" s="32" t="n">
        <x:f>XLOOKUP(F2239,Assumptions!$A$4:$A$6,Assumptions!$D$4:$D$6)</x:f>
        <x:v>0.015</x:v>
      </x:c>
      <x:c r="S2239" s="32" t="n">
        <x:f>XLOOKUP(F2239,Assumptions!$A$4:$A$6,Assumptions!$E$4:$E$6)</x:f>
        <x:v>0.0075</x:v>
      </x:c>
      <x:c r="T2239" s="32" t="n">
        <x:f>XLOOKUP(O2239,Assumptions!$H$4:$H$6,Assumptions!$I$4:$I$6)</x:f>
        <x:v>0.012</x:v>
      </x:c>
      <x:c r="U2239" s="30" t="n">
        <x:f>XLOOKUP(F2239,Assumptions!$A$4:$A$6,Assumptions!$F$4:$F$6)</x:f>
        <x:v>60</x:v>
      </x:c>
      <x:c r="V2239" s="60" t="n">
        <x:f>I2239*12</x:f>
        <x:v>14123.28</x:v>
      </x:c>
      <x:c r="W2239" s="60" t="n">
        <x:f>H2239*J2239*(1-K2239)*Q2239</x:f>
        <x:v>219.13050075</x:v>
      </x:c>
      <x:c r="X2239" s="60" t="n">
        <x:f>V2239*R2239</x:f>
        <x:v>211.8492</x:v>
      </x:c>
      <x:c r="Y2239" s="60" t="n">
        <x:f>V2239*S2239</x:f>
        <x:v>105.9246</x:v>
      </x:c>
      <x:c r="Z2239" s="60" t="n">
        <x:f>H2239*J2239*T2239</x:f>
        <x:v>43.3314</x:v>
      </x:c>
      <x:c r="AA2239" s="60" t="n">
        <x:f>P2239+W2239+X2239-Y2239-Z2239-U2239</x:f>
        <x:v>221.72370075000003</x:v>
      </x:c>
      <x:c r="AB2239" s="32" t="n">
        <x:f>IFERROR(AA2239/(P2239+W2239+X2239),0)</x:f>
        <x:v>0.5144643712085551</x:v>
      </x:c>
      <x:c r="AC2239" t="n">
        <x:f>IF(O2239="High",0,IF(I2239&gt;=1800,3,IF(I2239&gt;=900,2,1))+IF(K2239&gt;=0.9,2,IF(K2239&gt;=0.75,1,0))+IF(J2239&lt;=0.7,2,IF(J2239&lt;=0.85,1,0))+IF(M2239&gt;=8,1,0))</x:f>
        <x:v>5</x:v>
      </x:c>
      <x:c r="AD2239" t="str">
        <x:f>IF(AND(O2239&lt;&gt;"High",AC2239&gt;=Assumptions!$B$10,AA2239&gt;0),"Priority Growth",IF(AND(O2239="Low",AA2239&gt;0),"Maintain","Watch"))</x:f>
        <x:v>Watch</x:v>
      </x:c>
      <x:c r="AE2239" s="60" t="n">
        <x:f>MAX(AA2239,0)*N2239</x:f>
        <x:v>4.434474015000001</x:v>
      </x:c>
      <x:c r="AF2239" t="str">
        <x:f>IF(AND(AA2239&gt;=Assumptions!$B$11,O2239&lt;&gt;"High",OR(N2239&gt;=Assumptions!$B$12,M2239&lt;=6)),"High","Standard")</x:f>
        <x:v>Standard</x:v>
      </x:c>
    </x:row>
    <x:row r="2240">
      <x:c r="A2240" t="str">
        <x:f>'Raw_Data'!A2240</x:f>
        <x:v>C02239</x:v>
      </x:c>
      <x:c r="B2240" t="n">
        <x:f>'Raw_Data'!B2240</x:f>
        <x:v>35</x:v>
      </x:c>
      <x:c r="C2240" s="30" t="n">
        <x:f>'Raw_Data'!C2240</x:f>
        <x:v>69426</x:v>
      </x:c>
      <x:c r="D2240" t="n">
        <x:f>'Raw_Data'!D2240</x:f>
        <x:v>723</x:v>
      </x:c>
      <x:c r="E2240" t="n">
        <x:f>'Raw_Data'!E2240</x:f>
        <x:v>36</x:v>
      </x:c>
      <x:c r="F2240" t="str">
        <x:f>PROPER(TRIM('Raw_Data'!F2240))</x:f>
        <x:v>Gold</x:v>
      </x:c>
      <x:c r="G2240" t="str">
        <x:f>PROPER(TRIM('Raw_Data'!G2240))</x:f>
        <x:v>Branch</x:v>
      </x:c>
      <x:c r="H2240" s="60" t="n">
        <x:f>'Raw_Data'!H2240</x:f>
        <x:v>12170</x:v>
      </x:c>
      <x:c r="I2240" s="60" t="n">
        <x:f>'Raw_Data'!I2240</x:f>
        <x:v>1240.3</x:v>
      </x:c>
      <x:c r="J2240" s="32" t="n">
        <x:f>'Raw_Data'!J2240</x:f>
        <x:v>0.264</x:v>
      </x:c>
      <x:c r="K2240" s="32" t="n">
        <x:f>'Raw_Data'!K2240</x:f>
        <x:v>0.908</x:v>
      </x:c>
      <x:c r="L2240" t="n">
        <x:f>'Raw_Data'!L2240</x:f>
        <x:v>0</x:v>
      </x:c>
      <x:c r="M2240" t="n">
        <x:f>IF('Raw_Data'!M2240="",Assumptions!$B$15,'Raw_Data'!M2240)</x:f>
        <x:v>7</x:v>
      </x:c>
      <x:c r="N2240" s="32" t="n">
        <x:f>'Raw_Data'!N2240</x:f>
        <x:v>0.134</x:v>
      </x:c>
      <x:c r="O2240" t="str">
        <x:f>IF(OR(D2240&lt;620,L2240&gt;=2,J2240&gt;0.9),"High",IF(OR(D2240&lt;700,L2240=1,J2240&gt;0.75),"Medium","Low"))</x:f>
        <x:v>Low</x:v>
      </x:c>
      <x:c r="P2240" s="30" t="n">
        <x:f>XLOOKUP(F2240,Assumptions!$A$4:$A$6,Assumptions!$B$4:$B$6)</x:f>
        <x:v>95</x:v>
      </x:c>
      <x:c r="Q2240" s="32" t="n">
        <x:f>XLOOKUP(F2240,Assumptions!$A$4:$A$6,Assumptions!$C$4:$C$6)</x:f>
        <x:v>0.219</x:v>
      </x:c>
      <x:c r="R2240" s="32" t="n">
        <x:f>XLOOKUP(F2240,Assumptions!$A$4:$A$6,Assumptions!$D$4:$D$6)</x:f>
        <x:v>0.016</x:v>
      </x:c>
      <x:c r="S2240" s="32" t="n">
        <x:f>XLOOKUP(F2240,Assumptions!$A$4:$A$6,Assumptions!$E$4:$E$6)</x:f>
        <x:v>0.01</x:v>
      </x:c>
      <x:c r="T2240" s="32" t="n">
        <x:f>XLOOKUP(O2240,Assumptions!$H$4:$H$6,Assumptions!$I$4:$I$6)</x:f>
        <x:v>0.0035</x:v>
      </x:c>
      <x:c r="U2240" s="30" t="n">
        <x:f>XLOOKUP(F2240,Assumptions!$A$4:$A$6,Assumptions!$F$4:$F$6)</x:f>
        <x:v>90</x:v>
      </x:c>
      <x:c r="V2240" s="60" t="n">
        <x:f>I2240*12</x:f>
        <x:v>14883.599999999999</x:v>
      </x:c>
      <x:c r="W2240" s="60" t="n">
        <x:f>H2240*J2240*(1-K2240)*Q2240</x:f>
        <x:v>64.73310623999998</x:v>
      </x:c>
      <x:c r="X2240" s="60" t="n">
        <x:f>V2240*R2240</x:f>
        <x:v>238.1376</x:v>
      </x:c>
      <x:c r="Y2240" s="60" t="n">
        <x:f>V2240*S2240</x:f>
        <x:v>148.83599999999998</x:v>
      </x:c>
      <x:c r="Z2240" s="60" t="n">
        <x:f>H2240*J2240*T2240</x:f>
        <x:v>11.24508</x:v>
      </x:c>
      <x:c r="AA2240" s="60" t="n">
        <x:f>P2240+W2240+X2240-Y2240-Z2240-U2240</x:f>
        <x:v>147.78962624000002</x:v>
      </x:c>
      <x:c r="AB2240" s="32" t="n">
        <x:f>IFERROR(AA2240/(P2240+W2240+X2240),0)</x:f>
        <x:v>0.371451388408705</x:v>
      </x:c>
      <x:c r="AC2240" t="n">
        <x:f>IF(O2240="High",0,IF(I2240&gt;=1800,3,IF(I2240&gt;=900,2,1))+IF(K2240&gt;=0.9,2,IF(K2240&gt;=0.75,1,0))+IF(J2240&lt;=0.7,2,IF(J2240&lt;=0.85,1,0))+IF(M2240&gt;=8,1,0))</x:f>
        <x:v>6</x:v>
      </x:c>
      <x:c r="AD2240" t="str">
        <x:f>IF(AND(O2240&lt;&gt;"High",AC2240&gt;=Assumptions!$B$10,AA2240&gt;0),"Priority Growth",IF(AND(O2240="Low",AA2240&gt;0),"Maintain","Watch"))</x:f>
        <x:v>Priority Growth</x:v>
      </x:c>
      <x:c r="AE2240" s="60" t="n">
        <x:f>MAX(AA2240,0)*N2240</x:f>
        <x:v>19.803809916160002</x:v>
      </x:c>
      <x:c r="AF2240" t="str">
        <x:f>IF(AND(AA2240&gt;=Assumptions!$B$11,O2240&lt;&gt;"High",OR(N2240&gt;=Assumptions!$B$12,M2240&lt;=6)),"High","Standard")</x:f>
        <x:v>Standard</x:v>
      </x:c>
    </x:row>
    <x:row r="2241">
      <x:c r="A2241" t="str">
        <x:f>'Raw_Data'!A2241</x:f>
        <x:v>C02240</x:v>
      </x:c>
      <x:c r="B2241" t="n">
        <x:f>'Raw_Data'!B2241</x:f>
        <x:v>39</x:v>
      </x:c>
      <x:c r="C2241" s="30" t="n">
        <x:f>'Raw_Data'!C2241</x:f>
        <x:v>88500</x:v>
      </x:c>
      <x:c r="D2241" t="n">
        <x:f>'Raw_Data'!D2241</x:f>
        <x:v>700</x:v>
      </x:c>
      <x:c r="E2241" t="n">
        <x:f>'Raw_Data'!E2241</x:f>
        <x:v>17</x:v>
      </x:c>
      <x:c r="F2241" t="str">
        <x:f>PROPER(TRIM('Raw_Data'!F2241))</x:f>
        <x:v>Gold</x:v>
      </x:c>
      <x:c r="G2241" t="str">
        <x:f>PROPER(TRIM('Raw_Data'!G2241))</x:f>
        <x:v>Digital</x:v>
      </x:c>
      <x:c r="H2241" s="60" t="n">
        <x:f>'Raw_Data'!H2241</x:f>
        <x:v>13235</x:v>
      </x:c>
      <x:c r="I2241" s="60" t="n">
        <x:f>'Raw_Data'!I2241</x:f>
        <x:v>1238.94</x:v>
      </x:c>
      <x:c r="J2241" s="32" t="n">
        <x:f>'Raw_Data'!J2241</x:f>
        <x:v>0.403</x:v>
      </x:c>
      <x:c r="K2241" s="32" t="n">
        <x:f>'Raw_Data'!K2241</x:f>
        <x:v>0.71</x:v>
      </x:c>
      <x:c r="L2241" t="n">
        <x:f>'Raw_Data'!L2241</x:f>
        <x:v>0</x:v>
      </x:c>
      <x:c r="M2241" t="n">
        <x:f>IF('Raw_Data'!M2241="",Assumptions!$B$15,'Raw_Data'!M2241)</x:f>
        <x:v>8</x:v>
      </x:c>
      <x:c r="N2241" s="32" t="n">
        <x:f>'Raw_Data'!N2241</x:f>
        <x:v>0.056</x:v>
      </x:c>
      <x:c r="O2241" t="str">
        <x:f>IF(OR(D2241&lt;620,L2241&gt;=2,J2241&gt;0.9),"High",IF(OR(D2241&lt;700,L2241=1,J2241&gt;0.75),"Medium","Low"))</x:f>
        <x:v>Low</x:v>
      </x:c>
      <x:c r="P2241" s="30" t="n">
        <x:f>XLOOKUP(F2241,Assumptions!$A$4:$A$6,Assumptions!$B$4:$B$6)</x:f>
        <x:v>95</x:v>
      </x:c>
      <x:c r="Q2241" s="32" t="n">
        <x:f>XLOOKUP(F2241,Assumptions!$A$4:$A$6,Assumptions!$C$4:$C$6)</x:f>
        <x:v>0.219</x:v>
      </x:c>
      <x:c r="R2241" s="32" t="n">
        <x:f>XLOOKUP(F2241,Assumptions!$A$4:$A$6,Assumptions!$D$4:$D$6)</x:f>
        <x:v>0.016</x:v>
      </x:c>
      <x:c r="S2241" s="32" t="n">
        <x:f>XLOOKUP(F2241,Assumptions!$A$4:$A$6,Assumptions!$E$4:$E$6)</x:f>
        <x:v>0.01</x:v>
      </x:c>
      <x:c r="T2241" s="32" t="n">
        <x:f>XLOOKUP(O2241,Assumptions!$H$4:$H$6,Assumptions!$I$4:$I$6)</x:f>
        <x:v>0.0035</x:v>
      </x:c>
      <x:c r="U2241" s="30" t="n">
        <x:f>XLOOKUP(F2241,Assumptions!$A$4:$A$6,Assumptions!$F$4:$F$6)</x:f>
        <x:v>90</x:v>
      </x:c>
      <x:c r="V2241" s="60" t="n">
        <x:f>I2241*12</x:f>
        <x:v>14867.28</x:v>
      </x:c>
      <x:c r="W2241" s="60" t="n">
        <x:f>H2241*J2241*(1-K2241)*Q2241</x:f>
        <x:v>338.74360455000004</x:v>
      </x:c>
      <x:c r="X2241" s="60" t="n">
        <x:f>V2241*R2241</x:f>
        <x:v>237.87648000000002</x:v>
      </x:c>
      <x:c r="Y2241" s="60" t="n">
        <x:f>V2241*S2241</x:f>
        <x:v>148.67280000000002</x:v>
      </x:c>
      <x:c r="Z2241" s="60" t="n">
        <x:f>H2241*J2241*T2241</x:f>
        <x:v>18.6679675</x:v>
      </x:c>
      <x:c r="AA2241" s="60" t="n">
        <x:f>P2241+W2241+X2241-Y2241-Z2241-U2241</x:f>
        <x:v>414.27931705</x:v>
      </x:c>
      <x:c r="AB2241" s="32" t="n">
        <x:f>IFERROR(AA2241/(P2241+W2241+X2241),0)</x:f>
        <x:v>0.616835807296585</x:v>
      </x:c>
      <x:c r="AC2241" t="n">
        <x:f>IF(O2241="High",0,IF(I2241&gt;=1800,3,IF(I2241&gt;=900,2,1))+IF(K2241&gt;=0.9,2,IF(K2241&gt;=0.75,1,0))+IF(J2241&lt;=0.7,2,IF(J2241&lt;=0.85,1,0))+IF(M2241&gt;=8,1,0))</x:f>
        <x:v>5</x:v>
      </x:c>
      <x:c r="AD2241" t="str">
        <x:f>IF(AND(O2241&lt;&gt;"High",AC2241&gt;=Assumptions!$B$10,AA2241&gt;0),"Priority Growth",IF(AND(O2241="Low",AA2241&gt;0),"Maintain","Watch"))</x:f>
        <x:v>Maintain</x:v>
      </x:c>
      <x:c r="AE2241" s="60" t="n">
        <x:f>MAX(AA2241,0)*N2241</x:f>
        <x:v>23.1996417548</x:v>
      </x:c>
      <x:c r="AF2241" t="str">
        <x:f>IF(AND(AA2241&gt;=Assumptions!$B$11,O2241&lt;&gt;"High",OR(N2241&gt;=Assumptions!$B$12,M2241&lt;=6)),"High","Standard")</x:f>
        <x:v>Standard</x:v>
      </x:c>
    </x:row>
    <x:row r="2242">
      <x:c r="A2242" t="str">
        <x:f>'Raw_Data'!A2242</x:f>
        <x:v>C02241</x:v>
      </x:c>
      <x:c r="B2242" t="n">
        <x:f>'Raw_Data'!B2242</x:f>
        <x:v>41</x:v>
      </x:c>
      <x:c r="C2242" s="30" t="n">
        <x:f>'Raw_Data'!C2242</x:f>
        <x:v>129806</x:v>
      </x:c>
      <x:c r="D2242" t="n">
        <x:f>'Raw_Data'!D2242</x:f>
        <x:v>682</x:v>
      </x:c>
      <x:c r="E2242" t="n">
        <x:f>'Raw_Data'!E2242</x:f>
        <x:v>66</x:v>
      </x:c>
      <x:c r="F2242" t="str">
        <x:f>PROPER(TRIM('Raw_Data'!F2242))</x:f>
        <x:v>Platinum</x:v>
      </x:c>
      <x:c r="G2242" t="str">
        <x:f>PROPER(TRIM('Raw_Data'!G2242))</x:f>
        <x:v>Partner</x:v>
      </x:c>
      <x:c r="H2242" s="60" t="n">
        <x:f>'Raw_Data'!H2242</x:f>
        <x:v>25830</x:v>
      </x:c>
      <x:c r="I2242" s="60" t="n">
        <x:f>'Raw_Data'!I2242</x:f>
        <x:v>2413.72</x:v>
      </x:c>
      <x:c r="J2242" s="32" t="n">
        <x:f>'Raw_Data'!J2242</x:f>
        <x:v>0.243</x:v>
      </x:c>
      <x:c r="K2242" s="32" t="n">
        <x:f>'Raw_Data'!K2242</x:f>
        <x:v>0.792</x:v>
      </x:c>
      <x:c r="L2242" t="n">
        <x:f>'Raw_Data'!L2242</x:f>
        <x:v>0</x:v>
      </x:c>
      <x:c r="M2242" t="n">
        <x:f>IF('Raw_Data'!M2242="",Assumptions!$B$15,'Raw_Data'!M2242)</x:f>
        <x:v>7</x:v>
      </x:c>
      <x:c r="N2242" s="32" t="n">
        <x:f>'Raw_Data'!N2242</x:f>
        <x:v>0.075</x:v>
      </x:c>
      <x:c r="O2242" t="str">
        <x:f>IF(OR(D2242&lt;620,L2242&gt;=2,J2242&gt;0.9),"High",IF(OR(D2242&lt;700,L2242=1,J2242&gt;0.75),"Medium","Low"))</x:f>
        <x:v>Medium</x:v>
      </x:c>
      <x:c r="P2242" s="30" t="n">
        <x:f>XLOOKUP(F2242,Assumptions!$A$4:$A$6,Assumptions!$B$4:$B$6)</x:f>
        <x:v>195</x:v>
      </x:c>
      <x:c r="Q2242" s="32" t="n">
        <x:f>XLOOKUP(F2242,Assumptions!$A$4:$A$6,Assumptions!$C$4:$C$6)</x:f>
        <x:v>0.199</x:v>
      </x:c>
      <x:c r="R2242" s="32" t="n">
        <x:f>XLOOKUP(F2242,Assumptions!$A$4:$A$6,Assumptions!$D$4:$D$6)</x:f>
        <x:v>0.017</x:v>
      </x:c>
      <x:c r="S2242" s="32" t="n">
        <x:f>XLOOKUP(F2242,Assumptions!$A$4:$A$6,Assumptions!$E$4:$E$6)</x:f>
        <x:v>0.013</x:v>
      </x:c>
      <x:c r="T2242" s="32" t="n">
        <x:f>XLOOKUP(O2242,Assumptions!$H$4:$H$6,Assumptions!$I$4:$I$6)</x:f>
        <x:v>0.012</x:v>
      </x:c>
      <x:c r="U2242" s="30" t="n">
        <x:f>XLOOKUP(F2242,Assumptions!$A$4:$A$6,Assumptions!$F$4:$F$6)</x:f>
        <x:v>140</x:v>
      </x:c>
      <x:c r="V2242" s="60" t="n">
        <x:f>I2242*12</x:f>
        <x:v>28964.64</x:v>
      </x:c>
      <x:c r="W2242" s="60" t="n">
        <x:f>H2242*J2242*(1-K2242)*Q2242</x:f>
        <x:v>259.80475248</x:v>
      </x:c>
      <x:c r="X2242" s="60" t="n">
        <x:f>V2242*R2242</x:f>
        <x:v>492.39888</x:v>
      </x:c>
      <x:c r="Y2242" s="60" t="n">
        <x:f>V2242*S2242</x:f>
        <x:v>376.54031999999995</x:v>
      </x:c>
      <x:c r="Z2242" s="60" t="n">
        <x:f>H2242*J2242*T2242</x:f>
        <x:v>75.32028</x:v>
      </x:c>
      <x:c r="AA2242" s="60" t="n">
        <x:f>P2242+W2242+X2242-Y2242-Z2242-U2242</x:f>
        <x:v>355.34303248000003</x:v>
      </x:c>
      <x:c r="AB2242" s="32" t="n">
        <x:f>IFERROR(AA2242/(P2242+W2242+X2242),0)</x:f>
        <x:v>0.37514956688840934</x:v>
      </x:c>
      <x:c r="AC2242" t="n">
        <x:f>IF(O2242="High",0,IF(I2242&gt;=1800,3,IF(I2242&gt;=900,2,1))+IF(K2242&gt;=0.9,2,IF(K2242&gt;=0.75,1,0))+IF(J2242&lt;=0.7,2,IF(J2242&lt;=0.85,1,0))+IF(M2242&gt;=8,1,0))</x:f>
        <x:v>6</x:v>
      </x:c>
      <x:c r="AD2242" t="str">
        <x:f>IF(AND(O2242&lt;&gt;"High",AC2242&gt;=Assumptions!$B$10,AA2242&gt;0),"Priority Growth",IF(AND(O2242="Low",AA2242&gt;0),"Maintain","Watch"))</x:f>
        <x:v>Priority Growth</x:v>
      </x:c>
      <x:c r="AE2242" s="60" t="n">
        <x:f>MAX(AA2242,0)*N2242</x:f>
        <x:v>26.650727436</x:v>
      </x:c>
      <x:c r="AF2242" t="str">
        <x:f>IF(AND(AA2242&gt;=Assumptions!$B$11,O2242&lt;&gt;"High",OR(N2242&gt;=Assumptions!$B$12,M2242&lt;=6)),"High","Standard")</x:f>
        <x:v>Standard</x:v>
      </x:c>
    </x:row>
    <x:row r="2243">
      <x:c r="A2243" t="str">
        <x:f>'Raw_Data'!A2243</x:f>
        <x:v>C02242</x:v>
      </x:c>
      <x:c r="B2243" t="n">
        <x:f>'Raw_Data'!B2243</x:f>
        <x:v>21</x:v>
      </x:c>
      <x:c r="C2243" s="30" t="n">
        <x:f>'Raw_Data'!C2243</x:f>
        <x:v>87020</x:v>
      </x:c>
      <x:c r="D2243" t="n">
        <x:f>'Raw_Data'!D2243</x:f>
        <x:v>782</x:v>
      </x:c>
      <x:c r="E2243" t="n">
        <x:f>'Raw_Data'!E2243</x:f>
        <x:v>22</x:v>
      </x:c>
      <x:c r="F2243" t="str">
        <x:f>PROPER(TRIM('Raw_Data'!F2243))</x:f>
        <x:v>Platinum</x:v>
      </x:c>
      <x:c r="G2243" t="str">
        <x:f>PROPER(TRIM('Raw_Data'!G2243))</x:f>
        <x:v>Digital</x:v>
      </x:c>
      <x:c r="H2243" s="60" t="n">
        <x:f>'Raw_Data'!H2243</x:f>
        <x:v>22769</x:v>
      </x:c>
      <x:c r="I2243" s="60" t="n">
        <x:f>'Raw_Data'!I2243</x:f>
        <x:v>2371.35</x:v>
      </x:c>
      <x:c r="J2243" s="32" t="n">
        <x:f>'Raw_Data'!J2243</x:f>
        <x:v>0.209</x:v>
      </x:c>
      <x:c r="K2243" s="32" t="n">
        <x:f>'Raw_Data'!K2243</x:f>
        <x:v>0.954</x:v>
      </x:c>
      <x:c r="L2243" t="n">
        <x:f>'Raw_Data'!L2243</x:f>
        <x:v>0</x:v>
      </x:c>
      <x:c r="M2243" t="n">
        <x:f>IF('Raw_Data'!M2243="",Assumptions!$B$15,'Raw_Data'!M2243)</x:f>
        <x:v>6</x:v>
      </x:c>
      <x:c r="N2243" s="32" t="n">
        <x:f>'Raw_Data'!N2243</x:f>
        <x:v>0.184</x:v>
      </x:c>
      <x:c r="O2243" t="str">
        <x:f>IF(OR(D2243&lt;620,L2243&gt;=2,J2243&gt;0.9),"High",IF(OR(D2243&lt;700,L2243=1,J2243&gt;0.75),"Medium","Low"))</x:f>
        <x:v>Low</x:v>
      </x:c>
      <x:c r="P2243" s="30" t="n">
        <x:f>XLOOKUP(F2243,Assumptions!$A$4:$A$6,Assumptions!$B$4:$B$6)</x:f>
        <x:v>195</x:v>
      </x:c>
      <x:c r="Q2243" s="32" t="n">
        <x:f>XLOOKUP(F2243,Assumptions!$A$4:$A$6,Assumptions!$C$4:$C$6)</x:f>
        <x:v>0.199</x:v>
      </x:c>
      <x:c r="R2243" s="32" t="n">
        <x:f>XLOOKUP(F2243,Assumptions!$A$4:$A$6,Assumptions!$D$4:$D$6)</x:f>
        <x:v>0.017</x:v>
      </x:c>
      <x:c r="S2243" s="32" t="n">
        <x:f>XLOOKUP(F2243,Assumptions!$A$4:$A$6,Assumptions!$E$4:$E$6)</x:f>
        <x:v>0.013</x:v>
      </x:c>
      <x:c r="T2243" s="32" t="n">
        <x:f>XLOOKUP(O2243,Assumptions!$H$4:$H$6,Assumptions!$I$4:$I$6)</x:f>
        <x:v>0.0035</x:v>
      </x:c>
      <x:c r="U2243" s="30" t="n">
        <x:f>XLOOKUP(F2243,Assumptions!$A$4:$A$6,Assumptions!$F$4:$F$6)</x:f>
        <x:v>140</x:v>
      </x:c>
      <x:c r="V2243" s="60" t="n">
        <x:f>I2243*12</x:f>
        <x:v>28456.199999999997</x:v>
      </x:c>
      <x:c r="W2243" s="60" t="n">
        <x:f>H2243*J2243*(1-K2243)*Q2243</x:f>
        <x:v>43.56133203400003</x:v>
      </x:c>
      <x:c r="X2243" s="60" t="n">
        <x:f>V2243*R2243</x:f>
        <x:v>483.7554</x:v>
      </x:c>
      <x:c r="Y2243" s="60" t="n">
        <x:f>V2243*S2243</x:f>
        <x:v>369.93059999999997</x:v>
      </x:c>
      <x:c r="Z2243" s="60" t="n">
        <x:f>H2243*J2243*T2243</x:f>
        <x:v>16.655523499999997</x:v>
      </x:c>
      <x:c r="AA2243" s="60" t="n">
        <x:f>P2243+W2243+X2243-Y2243-Z2243-U2243</x:f>
        <x:v>195.7306085340001</x:v>
      </x:c>
      <x:c r="AB2243" s="32" t="n">
        <x:f>IFERROR(AA2243/(P2243+W2243+X2243),0)</x:f>
        <x:v>0.2709761519476845</x:v>
      </x:c>
      <x:c r="AC2243" t="n">
        <x:f>IF(O2243="High",0,IF(I2243&gt;=1800,3,IF(I2243&gt;=900,2,1))+IF(K2243&gt;=0.9,2,IF(K2243&gt;=0.75,1,0))+IF(J2243&lt;=0.7,2,IF(J2243&lt;=0.85,1,0))+IF(M2243&gt;=8,1,0))</x:f>
        <x:v>7</x:v>
      </x:c>
      <x:c r="AD2243" t="str">
        <x:f>IF(AND(O2243&lt;&gt;"High",AC2243&gt;=Assumptions!$B$10,AA2243&gt;0),"Priority Growth",IF(AND(O2243="Low",AA2243&gt;0),"Maintain","Watch"))</x:f>
        <x:v>Priority Growth</x:v>
      </x:c>
      <x:c r="AE2243" s="60" t="n">
        <x:f>MAX(AA2243,0)*N2243</x:f>
        <x:v>36.01443197025602</x:v>
      </x:c>
      <x:c r="AF2243" t="str">
        <x:f>IF(AND(AA2243&gt;=Assumptions!$B$11,O2243&lt;&gt;"High",OR(N2243&gt;=Assumptions!$B$12,M2243&lt;=6)),"High","Standard")</x:f>
        <x:v>Standard</x:v>
      </x:c>
    </x:row>
    <x:row r="2244">
      <x:c r="A2244" t="str">
        <x:f>'Raw_Data'!A2244</x:f>
        <x:v>C02243</x:v>
      </x:c>
      <x:c r="B2244" t="n">
        <x:f>'Raw_Data'!B2244</x:f>
        <x:v>43</x:v>
      </x:c>
      <x:c r="C2244" s="30" t="n">
        <x:f>'Raw_Data'!C2244</x:f>
        <x:v>77190</x:v>
      </x:c>
      <x:c r="D2244" t="n">
        <x:f>'Raw_Data'!D2244</x:f>
        <x:v>642</x:v>
      </x:c>
      <x:c r="E2244" t="n">
        <x:f>'Raw_Data'!E2244</x:f>
        <x:v>55</x:v>
      </x:c>
      <x:c r="F2244" t="str">
        <x:f>PROPER(TRIM('Raw_Data'!F2244))</x:f>
        <x:v>Gold</x:v>
      </x:c>
      <x:c r="G2244" t="str">
        <x:f>PROPER(TRIM('Raw_Data'!G2244))</x:f>
        <x:v>Branch</x:v>
      </x:c>
      <x:c r="H2244" s="60" t="n">
        <x:f>'Raw_Data'!H2244</x:f>
        <x:v>9502</x:v>
      </x:c>
      <x:c r="I2244" s="60" t="n">
        <x:f>'Raw_Data'!I2244</x:f>
        <x:v>898.92</x:v>
      </x:c>
      <x:c r="J2244" s="32" t="n">
        <x:f>'Raw_Data'!J2244</x:f>
        <x:v>0.478</x:v>
      </x:c>
      <x:c r="K2244" s="32" t="n">
        <x:f>'Raw_Data'!K2244</x:f>
        <x:v>0.808</x:v>
      </x:c>
      <x:c r="L2244" t="n">
        <x:f>'Raw_Data'!L2244</x:f>
        <x:v>0</x:v>
      </x:c>
      <x:c r="M2244" t="n">
        <x:f>IF('Raw_Data'!M2244="",Assumptions!$B$15,'Raw_Data'!M2244)</x:f>
        <x:v>8</x:v>
      </x:c>
      <x:c r="N2244" s="32" t="n">
        <x:f>'Raw_Data'!N2244</x:f>
        <x:v>0.12</x:v>
      </x:c>
      <x:c r="O2244" t="str">
        <x:f>IF(OR(D2244&lt;620,L2244&gt;=2,J2244&gt;0.9),"High",IF(OR(D2244&lt;700,L2244=1,J2244&gt;0.75),"Medium","Low"))</x:f>
        <x:v>Medium</x:v>
      </x:c>
      <x:c r="P2244" s="30" t="n">
        <x:f>XLOOKUP(F2244,Assumptions!$A$4:$A$6,Assumptions!$B$4:$B$6)</x:f>
        <x:v>95</x:v>
      </x:c>
      <x:c r="Q2244" s="32" t="n">
        <x:f>XLOOKUP(F2244,Assumptions!$A$4:$A$6,Assumptions!$C$4:$C$6)</x:f>
        <x:v>0.219</x:v>
      </x:c>
      <x:c r="R2244" s="32" t="n">
        <x:f>XLOOKUP(F2244,Assumptions!$A$4:$A$6,Assumptions!$D$4:$D$6)</x:f>
        <x:v>0.016</x:v>
      </x:c>
      <x:c r="S2244" s="32" t="n">
        <x:f>XLOOKUP(F2244,Assumptions!$A$4:$A$6,Assumptions!$E$4:$E$6)</x:f>
        <x:v>0.01</x:v>
      </x:c>
      <x:c r="T2244" s="32" t="n">
        <x:f>XLOOKUP(O2244,Assumptions!$H$4:$H$6,Assumptions!$I$4:$I$6)</x:f>
        <x:v>0.012</x:v>
      </x:c>
      <x:c r="U2244" s="30" t="n">
        <x:f>XLOOKUP(F2244,Assumptions!$A$4:$A$6,Assumptions!$F$4:$F$6)</x:f>
        <x:v>90</x:v>
      </x:c>
      <x:c r="V2244" s="60" t="n">
        <x:f>I2244*12</x:f>
        <x:v>10787.039999999999</x:v>
      </x:c>
      <x:c r="W2244" s="60" t="n">
        <x:f>H2244*J2244*(1-K2244)*Q2244</x:f>
        <x:v>190.98016588799996</x:v>
      </x:c>
      <x:c r="X2244" s="60" t="n">
        <x:f>V2244*R2244</x:f>
        <x:v>172.59264</x:v>
      </x:c>
      <x:c r="Y2244" s="60" t="n">
        <x:f>V2244*S2244</x:f>
        <x:v>107.87039999999999</x:v>
      </x:c>
      <x:c r="Z2244" s="60" t="n">
        <x:f>H2244*J2244*T2244</x:f>
        <x:v>54.503472</x:v>
      </x:c>
      <x:c r="AA2244" s="60" t="n">
        <x:f>P2244+W2244+X2244-Y2244-Z2244-U2244</x:f>
        <x:v>206.19893388799994</x:v>
      </x:c>
      <x:c r="AB2244" s="32" t="n">
        <x:f>IFERROR(AA2244/(P2244+W2244+X2244),0)</x:f>
        <x:v>0.44965364548538267</x:v>
      </x:c>
      <x:c r="AC2244" t="n">
        <x:f>IF(O2244="High",0,IF(I2244&gt;=1800,3,IF(I2244&gt;=900,2,1))+IF(K2244&gt;=0.9,2,IF(K2244&gt;=0.75,1,0))+IF(J2244&lt;=0.7,2,IF(J2244&lt;=0.85,1,0))+IF(M2244&gt;=8,1,0))</x:f>
        <x:v>5</x:v>
      </x:c>
      <x:c r="AD2244" t="str">
        <x:f>IF(AND(O2244&lt;&gt;"High",AC2244&gt;=Assumptions!$B$10,AA2244&gt;0),"Priority Growth",IF(AND(O2244="Low",AA2244&gt;0),"Maintain","Watch"))</x:f>
        <x:v>Watch</x:v>
      </x:c>
      <x:c r="AE2244" s="60" t="n">
        <x:f>MAX(AA2244,0)*N2244</x:f>
        <x:v>24.74387206655999</x:v>
      </x:c>
      <x:c r="AF2244" t="str">
        <x:f>IF(AND(AA2244&gt;=Assumptions!$B$11,O2244&lt;&gt;"High",OR(N2244&gt;=Assumptions!$B$12,M2244&lt;=6)),"High","Standard")</x:f>
        <x:v>Standard</x:v>
      </x:c>
    </x:row>
    <x:row r="2245">
      <x:c r="A2245" t="str">
        <x:f>'Raw_Data'!A2245</x:f>
        <x:v>C02244</x:v>
      </x:c>
      <x:c r="B2245" t="n">
        <x:f>'Raw_Data'!B2245</x:f>
        <x:v>55</x:v>
      </x:c>
      <x:c r="C2245" s="30" t="n">
        <x:f>'Raw_Data'!C2245</x:f>
        <x:v>42134</x:v>
      </x:c>
      <x:c r="D2245" t="n">
        <x:f>'Raw_Data'!D2245</x:f>
        <x:v>677</x:v>
      </x:c>
      <x:c r="E2245" t="n">
        <x:f>'Raw_Data'!E2245</x:f>
        <x:v>62</x:v>
      </x:c>
      <x:c r="F2245" t="str">
        <x:f>PROPER(TRIM('Raw_Data'!F2245))</x:f>
        <x:v>Classic</x:v>
      </x:c>
      <x:c r="G2245" t="str">
        <x:f>PROPER(TRIM('Raw_Data'!G2245))</x:f>
        <x:v>Digital</x:v>
      </x:c>
      <x:c r="H2245" s="60" t="n">
        <x:f>'Raw_Data'!H2245</x:f>
        <x:v>3233</x:v>
      </x:c>
      <x:c r="I2245" s="60" t="n">
        <x:f>'Raw_Data'!I2245</x:f>
        <x:v>150</x:v>
      </x:c>
      <x:c r="J2245" s="32" t="n">
        <x:f>'Raw_Data'!J2245</x:f>
        <x:v>0.313</x:v>
      </x:c>
      <x:c r="K2245" s="32" t="n">
        <x:f>'Raw_Data'!K2245</x:f>
        <x:v>0.793</x:v>
      </x:c>
      <x:c r="L2245" t="n">
        <x:f>'Raw_Data'!L2245</x:f>
        <x:v>0</x:v>
      </x:c>
      <x:c r="M2245" t="n">
        <x:f>IF('Raw_Data'!M2245="",Assumptions!$B$15,'Raw_Data'!M2245)</x:f>
        <x:v>7</x:v>
      </x:c>
      <x:c r="N2245" s="32" t="n">
        <x:f>'Raw_Data'!N2245</x:f>
        <x:v>0.103</x:v>
      </x:c>
      <x:c r="O2245" t="str">
        <x:f>IF(OR(D2245&lt;620,L2245&gt;=2,J2245&gt;0.9),"High",IF(OR(D2245&lt;700,L2245=1,J2245&gt;0.75),"Medium","Low"))</x:f>
        <x:v>Medium</x:v>
      </x:c>
      <x:c r="P2245" s="30" t="n">
        <x:f>XLOOKUP(F2245,Assumptions!$A$4:$A$6,Assumptions!$B$4:$B$6)</x:f>
        <x:v>0</x:v>
      </x:c>
      <x:c r="Q2245" s="32" t="n">
        <x:f>XLOOKUP(F2245,Assumptions!$A$4:$A$6,Assumptions!$C$4:$C$6)</x:f>
        <x:v>0.229</x:v>
      </x:c>
      <x:c r="R2245" s="32" t="n">
        <x:f>XLOOKUP(F2245,Assumptions!$A$4:$A$6,Assumptions!$D$4:$D$6)</x:f>
        <x:v>0.015</x:v>
      </x:c>
      <x:c r="S2245" s="32" t="n">
        <x:f>XLOOKUP(F2245,Assumptions!$A$4:$A$6,Assumptions!$E$4:$E$6)</x:f>
        <x:v>0.0075</x:v>
      </x:c>
      <x:c r="T2245" s="32" t="n">
        <x:f>XLOOKUP(O2245,Assumptions!$H$4:$H$6,Assumptions!$I$4:$I$6)</x:f>
        <x:v>0.012</x:v>
      </x:c>
      <x:c r="U2245" s="30" t="n">
        <x:f>XLOOKUP(F2245,Assumptions!$A$4:$A$6,Assumptions!$F$4:$F$6)</x:f>
        <x:v>60</x:v>
      </x:c>
      <x:c r="V2245" s="60" t="n">
        <x:f>I2245*12</x:f>
        <x:v>1800</x:v>
      </x:c>
      <x:c r="W2245" s="60" t="n">
        <x:f>H2245*J2245*(1-K2245)*Q2245</x:f>
        <x:v>47.968470386999996</x:v>
      </x:c>
      <x:c r="X2245" s="60" t="n">
        <x:f>V2245*R2245</x:f>
        <x:v>27</x:v>
      </x:c>
      <x:c r="Y2245" s="60" t="n">
        <x:f>V2245*S2245</x:f>
        <x:v>13.5</x:v>
      </x:c>
      <x:c r="Z2245" s="60" t="n">
        <x:f>H2245*J2245*T2245</x:f>
        <x:v>12.143148</x:v>
      </x:c>
      <x:c r="AA2245" s="60" t="n">
        <x:f>P2245+W2245+X2245-Y2245-Z2245-U2245</x:f>
        <x:v>-10.674677613</x:v>
      </x:c>
      <x:c r="AB2245" s="32" t="n">
        <x:f>IFERROR(AA2245/(P2245+W2245+X2245),0)</x:f>
        <x:v>-0.1423888943964776</x:v>
      </x:c>
      <x:c r="AC2245" t="n">
        <x:f>IF(O2245="High",0,IF(I2245&gt;=1800,3,IF(I2245&gt;=900,2,1))+IF(K2245&gt;=0.9,2,IF(K2245&gt;=0.75,1,0))+IF(J2245&lt;=0.7,2,IF(J2245&lt;=0.85,1,0))+IF(M2245&gt;=8,1,0))</x:f>
        <x:v>4</x:v>
      </x:c>
      <x:c r="AD2245" t="str">
        <x:f>IF(AND(O2245&lt;&gt;"High",AC2245&gt;=Assumptions!$B$10,AA2245&gt;0),"Priority Growth",IF(AND(O2245="Low",AA2245&gt;0),"Maintain","Watch"))</x:f>
        <x:v>Watch</x:v>
      </x:c>
      <x:c r="AE2245" s="60" t="n">
        <x:f>MAX(AA2245,0)*N2245</x:f>
        <x:v>0</x:v>
      </x:c>
      <x:c r="AF2245" t="str">
        <x:f>IF(AND(AA2245&gt;=Assumptions!$B$11,O2245&lt;&gt;"High",OR(N2245&gt;=Assumptions!$B$12,M2245&lt;=6)),"High","Standard")</x:f>
        <x:v>Standard</x:v>
      </x:c>
    </x:row>
    <x:row r="2246">
      <x:c r="A2246" t="str">
        <x:f>'Raw_Data'!A2246</x:f>
        <x:v>C02245</x:v>
      </x:c>
      <x:c r="B2246" t="n">
        <x:f>'Raw_Data'!B2246</x:f>
        <x:v>27</x:v>
      </x:c>
      <x:c r="C2246" s="30" t="n">
        <x:f>'Raw_Data'!C2246</x:f>
        <x:v>32005</x:v>
      </x:c>
      <x:c r="D2246" t="n">
        <x:f>'Raw_Data'!D2246</x:f>
        <x:v>600</x:v>
      </x:c>
      <x:c r="E2246" t="n">
        <x:f>'Raw_Data'!E2246</x:f>
        <x:v>64</x:v>
      </x:c>
      <x:c r="F2246" t="str">
        <x:f>PROPER(TRIM('Raw_Data'!F2246))</x:f>
        <x:v>Classic</x:v>
      </x:c>
      <x:c r="G2246" t="str">
        <x:f>PROPER(TRIM('Raw_Data'!G2246))</x:f>
        <x:v>Digital</x:v>
      </x:c>
      <x:c r="H2246" s="60" t="n">
        <x:f>'Raw_Data'!H2246</x:f>
        <x:v>1000</x:v>
      </x:c>
      <x:c r="I2246" s="60" t="n">
        <x:f>'Raw_Data'!I2246</x:f>
        <x:v>372.39</x:v>
      </x:c>
      <x:c r="J2246" s="32" t="n">
        <x:f>'Raw_Data'!J2246</x:f>
        <x:v>0.665</x:v>
      </x:c>
      <x:c r="K2246" s="32" t="n">
        <x:f>'Raw_Data'!K2246</x:f>
        <x:v>0.529</x:v>
      </x:c>
      <x:c r="L2246" t="n">
        <x:f>'Raw_Data'!L2246</x:f>
        <x:v>0</x:v>
      </x:c>
      <x:c r="M2246" t="n">
        <x:f>IF('Raw_Data'!M2246="",Assumptions!$B$15,'Raw_Data'!M2246)</x:f>
        <x:v>9</x:v>
      </x:c>
      <x:c r="N2246" s="32" t="n">
        <x:f>'Raw_Data'!N2246</x:f>
        <x:v>0.02</x:v>
      </x:c>
      <x:c r="O2246" t="str">
        <x:f>IF(OR(D2246&lt;620,L2246&gt;=2,J2246&gt;0.9),"High",IF(OR(D2246&lt;700,L2246=1,J2246&gt;0.75),"Medium","Low"))</x:f>
        <x:v>High</x:v>
      </x:c>
      <x:c r="P2246" s="30" t="n">
        <x:f>XLOOKUP(F2246,Assumptions!$A$4:$A$6,Assumptions!$B$4:$B$6)</x:f>
        <x:v>0</x:v>
      </x:c>
      <x:c r="Q2246" s="32" t="n">
        <x:f>XLOOKUP(F2246,Assumptions!$A$4:$A$6,Assumptions!$C$4:$C$6)</x:f>
        <x:v>0.229</x:v>
      </x:c>
      <x:c r="R2246" s="32" t="n">
        <x:f>XLOOKUP(F2246,Assumptions!$A$4:$A$6,Assumptions!$D$4:$D$6)</x:f>
        <x:v>0.015</x:v>
      </x:c>
      <x:c r="S2246" s="32" t="n">
        <x:f>XLOOKUP(F2246,Assumptions!$A$4:$A$6,Assumptions!$E$4:$E$6)</x:f>
        <x:v>0.0075</x:v>
      </x:c>
      <x:c r="T2246" s="32" t="n">
        <x:f>XLOOKUP(O2246,Assumptions!$H$4:$H$6,Assumptions!$I$4:$I$6)</x:f>
        <x:v>0.045</x:v>
      </x:c>
      <x:c r="U2246" s="30" t="n">
        <x:f>XLOOKUP(F2246,Assumptions!$A$4:$A$6,Assumptions!$F$4:$F$6)</x:f>
        <x:v>60</x:v>
      </x:c>
      <x:c r="V2246" s="60" t="n">
        <x:f>I2246*12</x:f>
        <x:v>4468.68</x:v>
      </x:c>
      <x:c r="W2246" s="60" t="n">
        <x:f>H2246*J2246*(1-K2246)*Q2246</x:f>
        <x:v>71.726235</x:v>
      </x:c>
      <x:c r="X2246" s="60" t="n">
        <x:f>V2246*R2246</x:f>
        <x:v>67.03020000000001</x:v>
      </x:c>
      <x:c r="Y2246" s="60" t="n">
        <x:f>V2246*S2246</x:f>
        <x:v>33.515100000000004</x:v>
      </x:c>
      <x:c r="Z2246" s="60" t="n">
        <x:f>H2246*J2246*T2246</x:f>
        <x:v>29.924999999999997</x:v>
      </x:c>
      <x:c r="AA2246" s="60" t="n">
        <x:f>P2246+W2246+X2246-Y2246-Z2246-U2246</x:f>
        <x:v>15.31633500000001</x:v>
      </x:c>
      <x:c r="AB2246" s="32" t="n">
        <x:f>IFERROR(AA2246/(P2246+W2246+X2246),0)</x:f>
        <x:v>0.11038288062099612</x:v>
      </x:c>
      <x:c r="AC2246" t="n">
        <x:f>IF(O2246="High",0,IF(I2246&gt;=1800,3,IF(I2246&gt;=900,2,1))+IF(K2246&gt;=0.9,2,IF(K2246&gt;=0.75,1,0))+IF(J2246&lt;=0.7,2,IF(J2246&lt;=0.85,1,0))+IF(M2246&gt;=8,1,0))</x:f>
        <x:v>0</x:v>
      </x:c>
      <x:c r="AD2246" t="str">
        <x:f>IF(AND(O2246&lt;&gt;"High",AC2246&gt;=Assumptions!$B$10,AA2246&gt;0),"Priority Growth",IF(AND(O2246="Low",AA2246&gt;0),"Maintain","Watch"))</x:f>
        <x:v>Watch</x:v>
      </x:c>
      <x:c r="AE2246" s="60" t="n">
        <x:f>MAX(AA2246,0)*N2246</x:f>
        <x:v>0.3063267000000002</x:v>
      </x:c>
      <x:c r="AF2246" t="str">
        <x:f>IF(AND(AA2246&gt;=Assumptions!$B$11,O2246&lt;&gt;"High",OR(N2246&gt;=Assumptions!$B$12,M2246&lt;=6)),"High","Standard")</x:f>
        <x:v>Standard</x:v>
      </x:c>
    </x:row>
    <x:row r="2247">
      <x:c r="A2247" t="str">
        <x:f>'Raw_Data'!A2247</x:f>
        <x:v>C02246</x:v>
      </x:c>
      <x:c r="B2247" t="n">
        <x:f>'Raw_Data'!B2247</x:f>
        <x:v>45</x:v>
      </x:c>
      <x:c r="C2247" s="30" t="n">
        <x:f>'Raw_Data'!C2247</x:f>
        <x:v>41745</x:v>
      </x:c>
      <x:c r="D2247" t="n">
        <x:f>'Raw_Data'!D2247</x:f>
        <x:v>660</x:v>
      </x:c>
      <x:c r="E2247" t="n">
        <x:f>'Raw_Data'!E2247</x:f>
        <x:v>17</x:v>
      </x:c>
      <x:c r="F2247" t="str">
        <x:f>PROPER(TRIM('Raw_Data'!F2247))</x:f>
        <x:v>Classic</x:v>
      </x:c>
      <x:c r="G2247" t="str">
        <x:f>PROPER(TRIM('Raw_Data'!G2247))</x:f>
        <x:v>Digital</x:v>
      </x:c>
      <x:c r="H2247" s="60" t="n">
        <x:f>'Raw_Data'!H2247</x:f>
        <x:v>7552</x:v>
      </x:c>
      <x:c r="I2247" s="60" t="n">
        <x:f>'Raw_Data'!I2247</x:f>
        <x:v>549.95</x:v>
      </x:c>
      <x:c r="J2247" s="32" t="n">
        <x:f>'Raw_Data'!J2247</x:f>
        <x:v>0.581</x:v>
      </x:c>
      <x:c r="K2247" s="32" t="n">
        <x:f>'Raw_Data'!K2247</x:f>
        <x:v>0.906</x:v>
      </x:c>
      <x:c r="L2247" t="n">
        <x:f>'Raw_Data'!L2247</x:f>
        <x:v>0</x:v>
      </x:c>
      <x:c r="M2247" t="n">
        <x:f>IF('Raw_Data'!M2247="",Assumptions!$B$15,'Raw_Data'!M2247)</x:f>
        <x:v>7</x:v>
      </x:c>
      <x:c r="N2247" s="32" t="n">
        <x:f>'Raw_Data'!N2247</x:f>
        <x:v>0.065</x:v>
      </x:c>
      <x:c r="O2247" t="str">
        <x:f>IF(OR(D2247&lt;620,L2247&gt;=2,J2247&gt;0.9),"High",IF(OR(D2247&lt;700,L2247=1,J2247&gt;0.75),"Medium","Low"))</x:f>
        <x:v>Medium</x:v>
      </x:c>
      <x:c r="P2247" s="30" t="n">
        <x:f>XLOOKUP(F2247,Assumptions!$A$4:$A$6,Assumptions!$B$4:$B$6)</x:f>
        <x:v>0</x:v>
      </x:c>
      <x:c r="Q2247" s="32" t="n">
        <x:f>XLOOKUP(F2247,Assumptions!$A$4:$A$6,Assumptions!$C$4:$C$6)</x:f>
        <x:v>0.229</x:v>
      </x:c>
      <x:c r="R2247" s="32" t="n">
        <x:f>XLOOKUP(F2247,Assumptions!$A$4:$A$6,Assumptions!$D$4:$D$6)</x:f>
        <x:v>0.015</x:v>
      </x:c>
      <x:c r="S2247" s="32" t="n">
        <x:f>XLOOKUP(F2247,Assumptions!$A$4:$A$6,Assumptions!$E$4:$E$6)</x:f>
        <x:v>0.0075</x:v>
      </x:c>
      <x:c r="T2247" s="32" t="n">
        <x:f>XLOOKUP(O2247,Assumptions!$H$4:$H$6,Assumptions!$I$4:$I$6)</x:f>
        <x:v>0.012</x:v>
      </x:c>
      <x:c r="U2247" s="30" t="n">
        <x:f>XLOOKUP(F2247,Assumptions!$A$4:$A$6,Assumptions!$F$4:$F$6)</x:f>
        <x:v>60</x:v>
      </x:c>
      <x:c r="V2247" s="60" t="n">
        <x:f>I2247*12</x:f>
        <x:v>6599.400000000001</x:v>
      </x:c>
      <x:c r="W2247" s="60" t="n">
        <x:f>H2247*J2247*(1-K2247)*Q2247</x:f>
        <x:v>94.44988851199997</x:v>
      </x:c>
      <x:c r="X2247" s="60" t="n">
        <x:f>V2247*R2247</x:f>
        <x:v>98.991</x:v>
      </x:c>
      <x:c r="Y2247" s="60" t="n">
        <x:f>V2247*S2247</x:f>
        <x:v>49.4955</x:v>
      </x:c>
      <x:c r="Z2247" s="60" t="n">
        <x:f>H2247*J2247*T2247</x:f>
        <x:v>52.652544</x:v>
      </x:c>
      <x:c r="AA2247" s="60" t="n">
        <x:f>P2247+W2247+X2247-Y2247-Z2247-U2247</x:f>
        <x:v>31.29284451199996</x:v>
      </x:c>
      <x:c r="AB2247" s="32" t="n">
        <x:f>IFERROR(AA2247/(P2247+W2247+X2247),0)</x:f>
        <x:v>0.16176954496390628</x:v>
      </x:c>
      <x:c r="AC2247" t="n">
        <x:f>IF(O2247="High",0,IF(I2247&gt;=1800,3,IF(I2247&gt;=900,2,1))+IF(K2247&gt;=0.9,2,IF(K2247&gt;=0.75,1,0))+IF(J2247&lt;=0.7,2,IF(J2247&lt;=0.85,1,0))+IF(M2247&gt;=8,1,0))</x:f>
        <x:v>5</x:v>
      </x:c>
      <x:c r="AD2247" t="str">
        <x:f>IF(AND(O2247&lt;&gt;"High",AC2247&gt;=Assumptions!$B$10,AA2247&gt;0),"Priority Growth",IF(AND(O2247="Low",AA2247&gt;0),"Maintain","Watch"))</x:f>
        <x:v>Watch</x:v>
      </x:c>
      <x:c r="AE2247" s="60" t="n">
        <x:f>MAX(AA2247,0)*N2247</x:f>
        <x:v>2.0340348932799976</x:v>
      </x:c>
      <x:c r="AF2247" t="str">
        <x:f>IF(AND(AA2247&gt;=Assumptions!$B$11,O2247&lt;&gt;"High",OR(N2247&gt;=Assumptions!$B$12,M2247&lt;=6)),"High","Standard")</x:f>
        <x:v>Standard</x:v>
      </x:c>
    </x:row>
    <x:row r="2248">
      <x:c r="A2248" t="str">
        <x:f>'Raw_Data'!A2248</x:f>
        <x:v>C02247</x:v>
      </x:c>
      <x:c r="B2248" t="n">
        <x:f>'Raw_Data'!B2248</x:f>
        <x:v>53</x:v>
      </x:c>
      <x:c r="C2248" s="30" t="n">
        <x:f>'Raw_Data'!C2248</x:f>
        <x:v>67329</x:v>
      </x:c>
      <x:c r="D2248" t="n">
        <x:f>'Raw_Data'!D2248</x:f>
        <x:v>683</x:v>
      </x:c>
      <x:c r="E2248" t="n">
        <x:f>'Raw_Data'!E2248</x:f>
        <x:v>64</x:v>
      </x:c>
      <x:c r="F2248" t="str">
        <x:f>PROPER(TRIM('Raw_Data'!F2248))</x:f>
        <x:v>Gold</x:v>
      </x:c>
      <x:c r="G2248" t="str">
        <x:f>PROPER(TRIM('Raw_Data'!G2248))</x:f>
        <x:v>Partner</x:v>
      </x:c>
      <x:c r="H2248" s="60" t="n">
        <x:f>'Raw_Data'!H2248</x:f>
        <x:v>8669</x:v>
      </x:c>
      <x:c r="I2248" s="60" t="n">
        <x:f>'Raw_Data'!I2248</x:f>
        <x:v>976.78</x:v>
      </x:c>
      <x:c r="J2248" s="32" t="n">
        <x:f>'Raw_Data'!J2248</x:f>
        <x:v>0.509</x:v>
      </x:c>
      <x:c r="K2248" s="32" t="n">
        <x:f>'Raw_Data'!K2248</x:f>
        <x:v>0.745</x:v>
      </x:c>
      <x:c r="L2248" t="n">
        <x:f>'Raw_Data'!L2248</x:f>
        <x:v>0</x:v>
      </x:c>
      <x:c r="M2248" t="n">
        <x:f>IF('Raw_Data'!M2248="",Assumptions!$B$15,'Raw_Data'!M2248)</x:f>
        <x:v>6</x:v>
      </x:c>
      <x:c r="N2248" s="32" t="n">
        <x:f>'Raw_Data'!N2248</x:f>
        <x:v>0.179</x:v>
      </x:c>
      <x:c r="O2248" t="str">
        <x:f>IF(OR(D2248&lt;620,L2248&gt;=2,J2248&gt;0.9),"High",IF(OR(D2248&lt;700,L2248=1,J2248&gt;0.75),"Medium","Low"))</x:f>
        <x:v>Medium</x:v>
      </x:c>
      <x:c r="P2248" s="30" t="n">
        <x:f>XLOOKUP(F2248,Assumptions!$A$4:$A$6,Assumptions!$B$4:$B$6)</x:f>
        <x:v>95</x:v>
      </x:c>
      <x:c r="Q2248" s="32" t="n">
        <x:f>XLOOKUP(F2248,Assumptions!$A$4:$A$6,Assumptions!$C$4:$C$6)</x:f>
        <x:v>0.219</x:v>
      </x:c>
      <x:c r="R2248" s="32" t="n">
        <x:f>XLOOKUP(F2248,Assumptions!$A$4:$A$6,Assumptions!$D$4:$D$6)</x:f>
        <x:v>0.016</x:v>
      </x:c>
      <x:c r="S2248" s="32" t="n">
        <x:f>XLOOKUP(F2248,Assumptions!$A$4:$A$6,Assumptions!$E$4:$E$6)</x:f>
        <x:v>0.01</x:v>
      </x:c>
      <x:c r="T2248" s="32" t="n">
        <x:f>XLOOKUP(O2248,Assumptions!$H$4:$H$6,Assumptions!$I$4:$I$6)</x:f>
        <x:v>0.012</x:v>
      </x:c>
      <x:c r="U2248" s="30" t="n">
        <x:f>XLOOKUP(F2248,Assumptions!$A$4:$A$6,Assumptions!$F$4:$F$6)</x:f>
        <x:v>90</x:v>
      </x:c>
      <x:c r="V2248" s="60" t="n">
        <x:f>I2248*12</x:f>
        <x:v>11721.36</x:v>
      </x:c>
      <x:c r="W2248" s="60" t="n">
        <x:f>H2248*J2248*(1-K2248)*Q2248</x:f>
        <x:v>246.417235245</x:v>
      </x:c>
      <x:c r="X2248" s="60" t="n">
        <x:f>V2248*R2248</x:f>
        <x:v>187.54176</x:v>
      </x:c>
      <x:c r="Y2248" s="60" t="n">
        <x:f>V2248*S2248</x:f>
        <x:v>117.21360000000001</x:v>
      </x:c>
      <x:c r="Z2248" s="60" t="n">
        <x:f>H2248*J2248*T2248</x:f>
        <x:v>52.950252</x:v>
      </x:c>
      <x:c r="AA2248" s="60" t="n">
        <x:f>P2248+W2248+X2248-Y2248-Z2248-U2248</x:f>
        <x:v>268.7951432450001</x:v>
      </x:c>
      <x:c r="AB2248" s="32" t="n">
        <x:f>IFERROR(AA2248/(P2248+W2248+X2248),0)</x:f>
        <x:v>0.508158752684603</x:v>
      </x:c>
      <x:c r="AC2248" t="n">
        <x:f>IF(O2248="High",0,IF(I2248&gt;=1800,3,IF(I2248&gt;=900,2,1))+IF(K2248&gt;=0.9,2,IF(K2248&gt;=0.75,1,0))+IF(J2248&lt;=0.7,2,IF(J2248&lt;=0.85,1,0))+IF(M2248&gt;=8,1,0))</x:f>
        <x:v>4</x:v>
      </x:c>
      <x:c r="AD2248" t="str">
        <x:f>IF(AND(O2248&lt;&gt;"High",AC2248&gt;=Assumptions!$B$10,AA2248&gt;0),"Priority Growth",IF(AND(O2248="Low",AA2248&gt;0),"Maintain","Watch"))</x:f>
        <x:v>Watch</x:v>
      </x:c>
      <x:c r="AE2248" s="60" t="n">
        <x:f>MAX(AA2248,0)*N2248</x:f>
        <x:v>48.11433064085501</x:v>
      </x:c>
      <x:c r="AF2248" t="str">
        <x:f>IF(AND(AA2248&gt;=Assumptions!$B$11,O2248&lt;&gt;"High",OR(N2248&gt;=Assumptions!$B$12,M2248&lt;=6)),"High","Standard")</x:f>
        <x:v>Standard</x:v>
      </x:c>
    </x:row>
    <x:row r="2249">
      <x:c r="A2249" t="str">
        <x:f>'Raw_Data'!A2249</x:f>
        <x:v>C02248</x:v>
      </x:c>
      <x:c r="B2249" t="n">
        <x:f>'Raw_Data'!B2249</x:f>
        <x:v>38</x:v>
      </x:c>
      <x:c r="C2249" s="30" t="n">
        <x:f>'Raw_Data'!C2249</x:f>
        <x:v>121495</x:v>
      </x:c>
      <x:c r="D2249" t="n">
        <x:f>'Raw_Data'!D2249</x:f>
        <x:v>735</x:v>
      </x:c>
      <x:c r="E2249" t="n">
        <x:f>'Raw_Data'!E2249</x:f>
        <x:v>47</x:v>
      </x:c>
      <x:c r="F2249" t="str">
        <x:f>PROPER(TRIM('Raw_Data'!F2249))</x:f>
        <x:v>Gold</x:v>
      </x:c>
      <x:c r="G2249" t="str">
        <x:f>PROPER(TRIM('Raw_Data'!G2249))</x:f>
        <x:v>Digital</x:v>
      </x:c>
      <x:c r="H2249" s="60" t="n">
        <x:f>'Raw_Data'!H2249</x:f>
        <x:v>22659</x:v>
      </x:c>
      <x:c r="I2249" s="60" t="n">
        <x:f>'Raw_Data'!I2249</x:f>
        <x:v>2226.47</x:v>
      </x:c>
      <x:c r="J2249" s="32" t="n">
        <x:f>'Raw_Data'!J2249</x:f>
        <x:v>0.501</x:v>
      </x:c>
      <x:c r="K2249" s="32" t="n">
        <x:f>'Raw_Data'!K2249</x:f>
        <x:v>0.656</x:v>
      </x:c>
      <x:c r="L2249" t="n">
        <x:f>'Raw_Data'!L2249</x:f>
        <x:v>0</x:v>
      </x:c>
      <x:c r="M2249" t="n">
        <x:f>IF('Raw_Data'!M2249="",Assumptions!$B$15,'Raw_Data'!M2249)</x:f>
        <x:v>6</x:v>
      </x:c>
      <x:c r="N2249" s="32" t="n">
        <x:f>'Raw_Data'!N2249</x:f>
        <x:v>0.181</x:v>
      </x:c>
      <x:c r="O2249" t="str">
        <x:f>IF(OR(D2249&lt;620,L2249&gt;=2,J2249&gt;0.9),"High",IF(OR(D2249&lt;700,L2249=1,J2249&gt;0.75),"Medium","Low"))</x:f>
        <x:v>Low</x:v>
      </x:c>
      <x:c r="P2249" s="30" t="n">
        <x:f>XLOOKUP(F2249,Assumptions!$A$4:$A$6,Assumptions!$B$4:$B$6)</x:f>
        <x:v>95</x:v>
      </x:c>
      <x:c r="Q2249" s="32" t="n">
        <x:f>XLOOKUP(F2249,Assumptions!$A$4:$A$6,Assumptions!$C$4:$C$6)</x:f>
        <x:v>0.219</x:v>
      </x:c>
      <x:c r="R2249" s="32" t="n">
        <x:f>XLOOKUP(F2249,Assumptions!$A$4:$A$6,Assumptions!$D$4:$D$6)</x:f>
        <x:v>0.016</x:v>
      </x:c>
      <x:c r="S2249" s="32" t="n">
        <x:f>XLOOKUP(F2249,Assumptions!$A$4:$A$6,Assumptions!$E$4:$E$6)</x:f>
        <x:v>0.01</x:v>
      </x:c>
      <x:c r="T2249" s="32" t="n">
        <x:f>XLOOKUP(O2249,Assumptions!$H$4:$H$6,Assumptions!$I$4:$I$6)</x:f>
        <x:v>0.0035</x:v>
      </x:c>
      <x:c r="U2249" s="30" t="n">
        <x:f>XLOOKUP(F2249,Assumptions!$A$4:$A$6,Assumptions!$F$4:$F$6)</x:f>
        <x:v>90</x:v>
      </x:c>
      <x:c r="V2249" s="60" t="n">
        <x:f>I2249*12</x:f>
        <x:v>26717.64</x:v>
      </x:c>
      <x:c r="W2249" s="60" t="n">
        <x:f>H2249*J2249*(1-K2249)*Q2249</x:f>
        <x:v>855.2262504239999</x:v>
      </x:c>
      <x:c r="X2249" s="60" t="n">
        <x:f>V2249*R2249</x:f>
        <x:v>427.48224</x:v>
      </x:c>
      <x:c r="Y2249" s="60" t="n">
        <x:f>V2249*S2249</x:f>
        <x:v>267.1764</x:v>
      </x:c>
      <x:c r="Z2249" s="60" t="n">
        <x:f>H2249*J2249*T2249</x:f>
        <x:v>39.7325565</x:v>
      </x:c>
      <x:c r="AA2249" s="60" t="n">
        <x:f>P2249+W2249+X2249-Y2249-Z2249-U2249</x:f>
        <x:v>980.7995339239997</x:v>
      </x:c>
      <x:c r="AB2249" s="32" t="n">
        <x:f>IFERROR(AA2249/(P2249+W2249+X2249),0)</x:f>
        <x:v>0.7119064306718118</x:v>
      </x:c>
      <x:c r="AC2249" t="n">
        <x:f>IF(O2249="High",0,IF(I2249&gt;=1800,3,IF(I2249&gt;=900,2,1))+IF(K2249&gt;=0.9,2,IF(K2249&gt;=0.75,1,0))+IF(J2249&lt;=0.7,2,IF(J2249&lt;=0.85,1,0))+IF(M2249&gt;=8,1,0))</x:f>
        <x:v>5</x:v>
      </x:c>
      <x:c r="AD2249" t="str">
        <x:f>IF(AND(O2249&lt;&gt;"High",AC2249&gt;=Assumptions!$B$10,AA2249&gt;0),"Priority Growth",IF(AND(O2249="Low",AA2249&gt;0),"Maintain","Watch"))</x:f>
        <x:v>Maintain</x:v>
      </x:c>
      <x:c r="AE2249" s="60" t="n">
        <x:f>MAX(AA2249,0)*N2249</x:f>
        <x:v>177.52471564024393</x:v>
      </x:c>
      <x:c r="AF2249" t="str">
        <x:f>IF(AND(AA2249&gt;=Assumptions!$B$11,O2249&lt;&gt;"High",OR(N2249&gt;=Assumptions!$B$12,M2249&lt;=6)),"High","Standard")</x:f>
        <x:v>High</x:v>
      </x:c>
    </x:row>
    <x:row r="2250">
      <x:c r="A2250" t="str">
        <x:f>'Raw_Data'!A2250</x:f>
        <x:v>C02249</x:v>
      </x:c>
      <x:c r="B2250" t="n">
        <x:f>'Raw_Data'!B2250</x:f>
        <x:v>30</x:v>
      </x:c>
      <x:c r="C2250" s="30" t="n">
        <x:f>'Raw_Data'!C2250</x:f>
        <x:v>72204</x:v>
      </x:c>
      <x:c r="D2250" t="n">
        <x:f>'Raw_Data'!D2250</x:f>
        <x:v>711</x:v>
      </x:c>
      <x:c r="E2250" t="n">
        <x:f>'Raw_Data'!E2250</x:f>
        <x:v>12</x:v>
      </x:c>
      <x:c r="F2250" t="str">
        <x:f>PROPER(TRIM('Raw_Data'!F2250))</x:f>
        <x:v>Gold</x:v>
      </x:c>
      <x:c r="G2250" t="str">
        <x:f>PROPER(TRIM('Raw_Data'!G2250))</x:f>
        <x:v>Digital</x:v>
      </x:c>
      <x:c r="H2250" s="60" t="n">
        <x:f>'Raw_Data'!H2250</x:f>
        <x:v>12573</x:v>
      </x:c>
      <x:c r="I2250" s="60" t="n">
        <x:f>'Raw_Data'!I2250</x:f>
        <x:v>1159.69</x:v>
      </x:c>
      <x:c r="J2250" s="32" t="n">
        <x:f>'Raw_Data'!J2250</x:f>
        <x:v>0.377</x:v>
      </x:c>
      <x:c r="K2250" s="32" t="n">
        <x:f>'Raw_Data'!K2250</x:f>
        <x:v>0.883</x:v>
      </x:c>
      <x:c r="L2250" t="n">
        <x:f>'Raw_Data'!L2250</x:f>
        <x:v>0</x:v>
      </x:c>
      <x:c r="M2250" t="n">
        <x:f>IF('Raw_Data'!M2250="",Assumptions!$B$15,'Raw_Data'!M2250)</x:f>
        <x:v>10</x:v>
      </x:c>
      <x:c r="N2250" s="32" t="n">
        <x:f>'Raw_Data'!N2250</x:f>
        <x:v>0.02</x:v>
      </x:c>
      <x:c r="O2250" t="str">
        <x:f>IF(OR(D2250&lt;620,L2250&gt;=2,J2250&gt;0.9),"High",IF(OR(D2250&lt;700,L2250=1,J2250&gt;0.75),"Medium","Low"))</x:f>
        <x:v>Low</x:v>
      </x:c>
      <x:c r="P2250" s="30" t="n">
        <x:f>XLOOKUP(F2250,Assumptions!$A$4:$A$6,Assumptions!$B$4:$B$6)</x:f>
        <x:v>95</x:v>
      </x:c>
      <x:c r="Q2250" s="32" t="n">
        <x:f>XLOOKUP(F2250,Assumptions!$A$4:$A$6,Assumptions!$C$4:$C$6)</x:f>
        <x:v>0.219</x:v>
      </x:c>
      <x:c r="R2250" s="32" t="n">
        <x:f>XLOOKUP(F2250,Assumptions!$A$4:$A$6,Assumptions!$D$4:$D$6)</x:f>
        <x:v>0.016</x:v>
      </x:c>
      <x:c r="S2250" s="32" t="n">
        <x:f>XLOOKUP(F2250,Assumptions!$A$4:$A$6,Assumptions!$E$4:$E$6)</x:f>
        <x:v>0.01</x:v>
      </x:c>
      <x:c r="T2250" s="32" t="n">
        <x:f>XLOOKUP(O2250,Assumptions!$H$4:$H$6,Assumptions!$I$4:$I$6)</x:f>
        <x:v>0.0035</x:v>
      </x:c>
      <x:c r="U2250" s="30" t="n">
        <x:f>XLOOKUP(F2250,Assumptions!$A$4:$A$6,Assumptions!$F$4:$F$6)</x:f>
        <x:v>90</x:v>
      </x:c>
      <x:c r="V2250" s="60" t="n">
        <x:f>I2250*12</x:f>
        <x:v>13916.28</x:v>
      </x:c>
      <x:c r="W2250" s="60" t="n">
        <x:f>H2250*J2250*(1-K2250)*Q2250</x:f>
        <x:v>121.45355808299999</x:v>
      </x:c>
      <x:c r="X2250" s="60" t="n">
        <x:f>V2250*R2250</x:f>
        <x:v>222.66048</x:v>
      </x:c>
      <x:c r="Y2250" s="60" t="n">
        <x:f>V2250*S2250</x:f>
        <x:v>139.1628</x:v>
      </x:c>
      <x:c r="Z2250" s="60" t="n">
        <x:f>H2250*J2250*T2250</x:f>
        <x:v>16.5900735</x:v>
      </x:c>
      <x:c r="AA2250" s="60" t="n">
        <x:f>P2250+W2250+X2250-Y2250-Z2250-U2250</x:f>
        <x:v>193.36116458299995</x:v>
      </x:c>
      <x:c r="AB2250" s="32" t="n">
        <x:f>IFERROR(AA2250/(P2250+W2250+X2250),0)</x:f>
        <x:v>0.4403438465031524</x:v>
      </x:c>
      <x:c r="AC2250" t="n">
        <x:f>IF(O2250="High",0,IF(I2250&gt;=1800,3,IF(I2250&gt;=900,2,1))+IF(K2250&gt;=0.9,2,IF(K2250&gt;=0.75,1,0))+IF(J2250&lt;=0.7,2,IF(J2250&lt;=0.85,1,0))+IF(M2250&gt;=8,1,0))</x:f>
        <x:v>6</x:v>
      </x:c>
      <x:c r="AD2250" t="str">
        <x:f>IF(AND(O2250&lt;&gt;"High",AC2250&gt;=Assumptions!$B$10,AA2250&gt;0),"Priority Growth",IF(AND(O2250="Low",AA2250&gt;0),"Maintain","Watch"))</x:f>
        <x:v>Priority Growth</x:v>
      </x:c>
      <x:c r="AE2250" s="60" t="n">
        <x:f>MAX(AA2250,0)*N2250</x:f>
        <x:v>3.867223291659999</x:v>
      </x:c>
      <x:c r="AF2250" t="str">
        <x:f>IF(AND(AA2250&gt;=Assumptions!$B$11,O2250&lt;&gt;"High",OR(N2250&gt;=Assumptions!$B$12,M2250&lt;=6)),"High","Standard")</x:f>
        <x:v>Standard</x:v>
      </x:c>
    </x:row>
    <x:row r="2251">
      <x:c r="A2251" t="str">
        <x:f>'Raw_Data'!A2251</x:f>
        <x:v>C02250</x:v>
      </x:c>
      <x:c r="B2251" t="n">
        <x:f>'Raw_Data'!B2251</x:f>
        <x:v>53</x:v>
      </x:c>
      <x:c r="C2251" s="30" t="n">
        <x:f>'Raw_Data'!C2251</x:f>
        <x:v>82059</x:v>
      </x:c>
      <x:c r="D2251" t="n">
        <x:f>'Raw_Data'!D2251</x:f>
        <x:v>686</x:v>
      </x:c>
      <x:c r="E2251" t="n">
        <x:f>'Raw_Data'!E2251</x:f>
        <x:v>29</x:v>
      </x:c>
      <x:c r="F2251" t="str">
        <x:f>PROPER(TRIM('Raw_Data'!F2251))</x:f>
        <x:v>Gold</x:v>
      </x:c>
      <x:c r="G2251" t="str">
        <x:f>PROPER(TRIM('Raw_Data'!G2251))</x:f>
        <x:v>Digital</x:v>
      </x:c>
      <x:c r="H2251" s="60" t="n">
        <x:f>'Raw_Data'!H2251</x:f>
        <x:v>12387</x:v>
      </x:c>
      <x:c r="I2251" s="60" t="n">
        <x:f>'Raw_Data'!I2251</x:f>
        <x:v>1009.01</x:v>
      </x:c>
      <x:c r="J2251" s="32" t="n">
        <x:f>'Raw_Data'!J2251</x:f>
        <x:v>0.33</x:v>
      </x:c>
      <x:c r="K2251" s="32" t="n">
        <x:f>'Raw_Data'!K2251</x:f>
        <x:v>0.952</x:v>
      </x:c>
      <x:c r="L2251" t="n">
        <x:f>'Raw_Data'!L2251</x:f>
        <x:v>0</x:v>
      </x:c>
      <x:c r="M2251" t="n">
        <x:f>IF('Raw_Data'!M2251="",Assumptions!$B$15,'Raw_Data'!M2251)</x:f>
        <x:v>6</x:v>
      </x:c>
      <x:c r="N2251" s="32" t="n">
        <x:f>'Raw_Data'!N2251</x:f>
        <x:v>0.139</x:v>
      </x:c>
      <x:c r="O2251" t="str">
        <x:f>IF(OR(D2251&lt;620,L2251&gt;=2,J2251&gt;0.9),"High",IF(OR(D2251&lt;700,L2251=1,J2251&gt;0.75),"Medium","Low"))</x:f>
        <x:v>Medium</x:v>
      </x:c>
      <x:c r="P2251" s="30" t="n">
        <x:f>XLOOKUP(F2251,Assumptions!$A$4:$A$6,Assumptions!$B$4:$B$6)</x:f>
        <x:v>95</x:v>
      </x:c>
      <x:c r="Q2251" s="32" t="n">
        <x:f>XLOOKUP(F2251,Assumptions!$A$4:$A$6,Assumptions!$C$4:$C$6)</x:f>
        <x:v>0.219</x:v>
      </x:c>
      <x:c r="R2251" s="32" t="n">
        <x:f>XLOOKUP(F2251,Assumptions!$A$4:$A$6,Assumptions!$D$4:$D$6)</x:f>
        <x:v>0.016</x:v>
      </x:c>
      <x:c r="S2251" s="32" t="n">
        <x:f>XLOOKUP(F2251,Assumptions!$A$4:$A$6,Assumptions!$E$4:$E$6)</x:f>
        <x:v>0.01</x:v>
      </x:c>
      <x:c r="T2251" s="32" t="n">
        <x:f>XLOOKUP(O2251,Assumptions!$H$4:$H$6,Assumptions!$I$4:$I$6)</x:f>
        <x:v>0.012</x:v>
      </x:c>
      <x:c r="U2251" s="30" t="n">
        <x:f>XLOOKUP(F2251,Assumptions!$A$4:$A$6,Assumptions!$F$4:$F$6)</x:f>
        <x:v>90</x:v>
      </x:c>
      <x:c r="V2251" s="60" t="n">
        <x:f>I2251*12</x:f>
        <x:v>12108.119999999999</x:v>
      </x:c>
      <x:c r="W2251" s="60" t="n">
        <x:f>H2251*J2251*(1-K2251)*Q2251</x:f>
        <x:v>42.97000752000004</x:v>
      </x:c>
      <x:c r="X2251" s="60" t="n">
        <x:f>V2251*R2251</x:f>
        <x:v>193.72992</x:v>
      </x:c>
      <x:c r="Y2251" s="60" t="n">
        <x:f>V2251*S2251</x:f>
        <x:v>121.0812</x:v>
      </x:c>
      <x:c r="Z2251" s="60" t="n">
        <x:f>H2251*J2251*T2251</x:f>
        <x:v>49.05252</x:v>
      </x:c>
      <x:c r="AA2251" s="60" t="n">
        <x:f>P2251+W2251+X2251-Y2251-Z2251-U2251</x:f>
        <x:v>71.56620752000003</x:v>
      </x:c>
      <x:c r="AB2251" s="32" t="n">
        <x:f>IFERROR(AA2251/(P2251+W2251+X2251),0)</x:f>
        <x:v>0.21575587325289636</x:v>
      </x:c>
      <x:c r="AC2251" t="n">
        <x:f>IF(O2251="High",0,IF(I2251&gt;=1800,3,IF(I2251&gt;=900,2,1))+IF(K2251&gt;=0.9,2,IF(K2251&gt;=0.75,1,0))+IF(J2251&lt;=0.7,2,IF(J2251&lt;=0.85,1,0))+IF(M2251&gt;=8,1,0))</x:f>
        <x:v>6</x:v>
      </x:c>
      <x:c r="AD2251" t="str">
        <x:f>IF(AND(O2251&lt;&gt;"High",AC2251&gt;=Assumptions!$B$10,AA2251&gt;0),"Priority Growth",IF(AND(O2251="Low",AA2251&gt;0),"Maintain","Watch"))</x:f>
        <x:v>Priority Growth</x:v>
      </x:c>
      <x:c r="AE2251" s="60" t="n">
        <x:f>MAX(AA2251,0)*N2251</x:f>
        <x:v>9.947702845280006</x:v>
      </x:c>
      <x:c r="AF2251" t="str">
        <x:f>IF(AND(AA2251&gt;=Assumptions!$B$11,O2251&lt;&gt;"High",OR(N2251&gt;=Assumptions!$B$12,M2251&lt;=6)),"High","Standard")</x:f>
        <x:v>Standard</x:v>
      </x:c>
    </x:row>
    <x:row r="2252">
      <x:c r="A2252" t="str">
        <x:f>'Raw_Data'!A2252</x:f>
        <x:v>C02251</x:v>
      </x:c>
      <x:c r="B2252" t="n">
        <x:f>'Raw_Data'!B2252</x:f>
        <x:v>52</x:v>
      </x:c>
      <x:c r="C2252" s="30" t="n">
        <x:f>'Raw_Data'!C2252</x:f>
        <x:v>78560</x:v>
      </x:c>
      <x:c r="D2252" t="n">
        <x:f>'Raw_Data'!D2252</x:f>
        <x:v>698</x:v>
      </x:c>
      <x:c r="E2252" t="n">
        <x:f>'Raw_Data'!E2252</x:f>
        <x:v>52</x:v>
      </x:c>
      <x:c r="F2252" t="str">
        <x:f>PROPER(TRIM('Raw_Data'!F2252))</x:f>
        <x:v>Gold</x:v>
      </x:c>
      <x:c r="G2252" t="str">
        <x:f>PROPER(TRIM('Raw_Data'!G2252))</x:f>
        <x:v>Direct Mail</x:v>
      </x:c>
      <x:c r="H2252" s="60" t="n">
        <x:f>'Raw_Data'!H2252</x:f>
        <x:v>11104</x:v>
      </x:c>
      <x:c r="I2252" s="60" t="n">
        <x:f>'Raw_Data'!I2252</x:f>
        <x:v>1535.26</x:v>
      </x:c>
      <x:c r="J2252" s="32" t="n">
        <x:f>'Raw_Data'!J2252</x:f>
        <x:v>0.364</x:v>
      </x:c>
      <x:c r="K2252" s="32" t="n">
        <x:f>'Raw_Data'!K2252</x:f>
        <x:v>0.677</x:v>
      </x:c>
      <x:c r="L2252" t="n">
        <x:f>'Raw_Data'!L2252</x:f>
        <x:v>0</x:v>
      </x:c>
      <x:c r="M2252" t="n">
        <x:f>IF('Raw_Data'!M2252="",Assumptions!$B$15,'Raw_Data'!M2252)</x:f>
        <x:v>8</x:v>
      </x:c>
      <x:c r="N2252" s="32" t="n">
        <x:f>'Raw_Data'!N2252</x:f>
        <x:v>0.02</x:v>
      </x:c>
      <x:c r="O2252" t="str">
        <x:f>IF(OR(D2252&lt;620,L2252&gt;=2,J2252&gt;0.9),"High",IF(OR(D2252&lt;700,L2252=1,J2252&gt;0.75),"Medium","Low"))</x:f>
        <x:v>Medium</x:v>
      </x:c>
      <x:c r="P2252" s="30" t="n">
        <x:f>XLOOKUP(F2252,Assumptions!$A$4:$A$6,Assumptions!$B$4:$B$6)</x:f>
        <x:v>95</x:v>
      </x:c>
      <x:c r="Q2252" s="32" t="n">
        <x:f>XLOOKUP(F2252,Assumptions!$A$4:$A$6,Assumptions!$C$4:$C$6)</x:f>
        <x:v>0.219</x:v>
      </x:c>
      <x:c r="R2252" s="32" t="n">
        <x:f>XLOOKUP(F2252,Assumptions!$A$4:$A$6,Assumptions!$D$4:$D$6)</x:f>
        <x:v>0.016</x:v>
      </x:c>
      <x:c r="S2252" s="32" t="n">
        <x:f>XLOOKUP(F2252,Assumptions!$A$4:$A$6,Assumptions!$E$4:$E$6)</x:f>
        <x:v>0.01</x:v>
      </x:c>
      <x:c r="T2252" s="32" t="n">
        <x:f>XLOOKUP(O2252,Assumptions!$H$4:$H$6,Assumptions!$I$4:$I$6)</x:f>
        <x:v>0.012</x:v>
      </x:c>
      <x:c r="U2252" s="30" t="n">
        <x:f>XLOOKUP(F2252,Assumptions!$A$4:$A$6,Assumptions!$F$4:$F$6)</x:f>
        <x:v>90</x:v>
      </x:c>
      <x:c r="V2252" s="60" t="n">
        <x:f>I2252*12</x:f>
        <x:v>18423.12</x:v>
      </x:c>
      <x:c r="W2252" s="60" t="n">
        <x:f>H2252*J2252*(1-K2252)*Q2252</x:f>
        <x:v>285.90876787199994</x:v>
      </x:c>
      <x:c r="X2252" s="60" t="n">
        <x:f>V2252*R2252</x:f>
        <x:v>294.76992</x:v>
      </x:c>
      <x:c r="Y2252" s="60" t="n">
        <x:f>V2252*S2252</x:f>
        <x:v>184.2312</x:v>
      </x:c>
      <x:c r="Z2252" s="60" t="n">
        <x:f>H2252*J2252*T2252</x:f>
        <x:v>48.502272</x:v>
      </x:c>
      <x:c r="AA2252" s="60" t="n">
        <x:f>P2252+W2252+X2252-Y2252-Z2252-U2252</x:f>
        <x:v>352.94521587199995</x:v>
      </x:c>
      <x:c r="AB2252" s="32" t="n">
        <x:f>IFERROR(AA2252/(P2252+W2252+X2252),0)</x:f>
        <x:v>0.5223565907984679</x:v>
      </x:c>
      <x:c r="AC2252" t="n">
        <x:f>IF(O2252="High",0,IF(I2252&gt;=1800,3,IF(I2252&gt;=900,2,1))+IF(K2252&gt;=0.9,2,IF(K2252&gt;=0.75,1,0))+IF(J2252&lt;=0.7,2,IF(J2252&lt;=0.85,1,0))+IF(M2252&gt;=8,1,0))</x:f>
        <x:v>5</x:v>
      </x:c>
      <x:c r="AD2252" t="str">
        <x:f>IF(AND(O2252&lt;&gt;"High",AC2252&gt;=Assumptions!$B$10,AA2252&gt;0),"Priority Growth",IF(AND(O2252="Low",AA2252&gt;0),"Maintain","Watch"))</x:f>
        <x:v>Watch</x:v>
      </x:c>
      <x:c r="AE2252" s="60" t="n">
        <x:f>MAX(AA2252,0)*N2252</x:f>
        <x:v>7.058904317439999</x:v>
      </x:c>
      <x:c r="AF2252" t="str">
        <x:f>IF(AND(AA2252&gt;=Assumptions!$B$11,O2252&lt;&gt;"High",OR(N2252&gt;=Assumptions!$B$12,M2252&lt;=6)),"High","Standard")</x:f>
        <x:v>Standard</x:v>
      </x:c>
    </x:row>
    <x:row r="2253">
      <x:c r="A2253" t="str">
        <x:f>'Raw_Data'!A2253</x:f>
        <x:v>C02252</x:v>
      </x:c>
      <x:c r="B2253" t="n">
        <x:f>'Raw_Data'!B2253</x:f>
        <x:v>53</x:v>
      </x:c>
      <x:c r="C2253" s="30" t="n">
        <x:f>'Raw_Data'!C2253</x:f>
        <x:v>210667</x:v>
      </x:c>
      <x:c r="D2253" t="n">
        <x:f>'Raw_Data'!D2253</x:f>
        <x:v>724</x:v>
      </x:c>
      <x:c r="E2253" t="n">
        <x:f>'Raw_Data'!E2253</x:f>
        <x:v>50</x:v>
      </x:c>
      <x:c r="F2253" t="str">
        <x:f>PROPER(TRIM('Raw_Data'!F2253))</x:f>
        <x:v>Platinum</x:v>
      </x:c>
      <x:c r="G2253" t="str">
        <x:f>PROPER(TRIM('Raw_Data'!G2253))</x:f>
        <x:v>Digital</x:v>
      </x:c>
      <x:c r="H2253" s="60" t="n">
        <x:f>'Raw_Data'!H2253</x:f>
        <x:v>40000</x:v>
      </x:c>
      <x:c r="I2253" s="60" t="n">
        <x:f>'Raw_Data'!I2253</x:f>
        <x:v>4899.58</x:v>
      </x:c>
      <x:c r="J2253" s="32" t="n">
        <x:f>'Raw_Data'!J2253</x:f>
        <x:v>0.17</x:v>
      </x:c>
      <x:c r="K2253" s="32" t="n">
        <x:f>'Raw_Data'!K2253</x:f>
        <x:v>0.752</x:v>
      </x:c>
      <x:c r="L2253" t="n">
        <x:f>'Raw_Data'!L2253</x:f>
        <x:v>0</x:v>
      </x:c>
      <x:c r="M2253" t="n">
        <x:f>IF('Raw_Data'!M2253="",Assumptions!$B$15,'Raw_Data'!M2253)</x:f>
        <x:v>7.370408870408871</x:v>
      </x:c>
      <x:c r="N2253" s="32" t="n">
        <x:f>'Raw_Data'!N2253</x:f>
        <x:v>0.175</x:v>
      </x:c>
      <x:c r="O2253" t="str">
        <x:f>IF(OR(D2253&lt;620,L2253&gt;=2,J2253&gt;0.9),"High",IF(OR(D2253&lt;700,L2253=1,J2253&gt;0.75),"Medium","Low"))</x:f>
        <x:v>Low</x:v>
      </x:c>
      <x:c r="P2253" s="30" t="n">
        <x:f>XLOOKUP(F2253,Assumptions!$A$4:$A$6,Assumptions!$B$4:$B$6)</x:f>
        <x:v>195</x:v>
      </x:c>
      <x:c r="Q2253" s="32" t="n">
        <x:f>XLOOKUP(F2253,Assumptions!$A$4:$A$6,Assumptions!$C$4:$C$6)</x:f>
        <x:v>0.199</x:v>
      </x:c>
      <x:c r="R2253" s="32" t="n">
        <x:f>XLOOKUP(F2253,Assumptions!$A$4:$A$6,Assumptions!$D$4:$D$6)</x:f>
        <x:v>0.017</x:v>
      </x:c>
      <x:c r="S2253" s="32" t="n">
        <x:f>XLOOKUP(F2253,Assumptions!$A$4:$A$6,Assumptions!$E$4:$E$6)</x:f>
        <x:v>0.013</x:v>
      </x:c>
      <x:c r="T2253" s="32" t="n">
        <x:f>XLOOKUP(O2253,Assumptions!$H$4:$H$6,Assumptions!$I$4:$I$6)</x:f>
        <x:v>0.0035</x:v>
      </x:c>
      <x:c r="U2253" s="30" t="n">
        <x:f>XLOOKUP(F2253,Assumptions!$A$4:$A$6,Assumptions!$F$4:$F$6)</x:f>
        <x:v>140</x:v>
      </x:c>
      <x:c r="V2253" s="60" t="n">
        <x:f>I2253*12</x:f>
        <x:v>58794.96</x:v>
      </x:c>
      <x:c r="W2253" s="60" t="n">
        <x:f>H2253*J2253*(1-K2253)*Q2253</x:f>
        <x:v>335.5936000000001</x:v>
      </x:c>
      <x:c r="X2253" s="60" t="n">
        <x:f>V2253*R2253</x:f>
        <x:v>999.5143200000001</x:v>
      </x:c>
      <x:c r="Y2253" s="60" t="n">
        <x:f>V2253*S2253</x:f>
        <x:v>764.33448</x:v>
      </x:c>
      <x:c r="Z2253" s="60" t="n">
        <x:f>H2253*J2253*T2253</x:f>
        <x:v>23.800000000000004</x:v>
      </x:c>
      <x:c r="AA2253" s="60" t="n">
        <x:f>P2253+W2253+X2253-Y2253-Z2253-U2253</x:f>
        <x:v>601.9734400000004</x:v>
      </x:c>
      <x:c r="AB2253" s="32" t="n">
        <x:f>IFERROR(AA2253/(P2253+W2253+X2253),0)</x:f>
        <x:v>0.3934189426324911</x:v>
      </x:c>
      <x:c r="AC2253" t="n">
        <x:f>IF(O2253="High",0,IF(I2253&gt;=1800,3,IF(I2253&gt;=900,2,1))+IF(K2253&gt;=0.9,2,IF(K2253&gt;=0.75,1,0))+IF(J2253&lt;=0.7,2,IF(J2253&lt;=0.85,1,0))+IF(M2253&gt;=8,1,0))</x:f>
        <x:v>6</x:v>
      </x:c>
      <x:c r="AD2253" t="str">
        <x:f>IF(AND(O2253&lt;&gt;"High",AC2253&gt;=Assumptions!$B$10,AA2253&gt;0),"Priority Growth",IF(AND(O2253="Low",AA2253&gt;0),"Maintain","Watch"))</x:f>
        <x:v>Priority Growth</x:v>
      </x:c>
      <x:c r="AE2253" s="60" t="n">
        <x:f>MAX(AA2253,0)*N2253</x:f>
        <x:v>105.34535200000008</x:v>
      </x:c>
      <x:c r="AF2253" t="str">
        <x:f>IF(AND(AA2253&gt;=Assumptions!$B$11,O2253&lt;&gt;"High",OR(N2253&gt;=Assumptions!$B$12,M2253&lt;=6)),"High","Standard")</x:f>
        <x:v>High</x:v>
      </x:c>
    </x:row>
    <x:row r="2254">
      <x:c r="A2254" t="str">
        <x:f>'Raw_Data'!A2254</x:f>
        <x:v>C02253</x:v>
      </x:c>
      <x:c r="B2254" t="n">
        <x:f>'Raw_Data'!B2254</x:f>
        <x:v>45</x:v>
      </x:c>
      <x:c r="C2254" s="30" t="n">
        <x:f>'Raw_Data'!C2254</x:f>
        <x:v>28000</x:v>
      </x:c>
      <x:c r="D2254" t="n">
        <x:f>'Raw_Data'!D2254</x:f>
        <x:v>688</x:v>
      </x:c>
      <x:c r="E2254" t="n">
        <x:f>'Raw_Data'!E2254</x:f>
        <x:v>11</x:v>
      </x:c>
      <x:c r="F2254" t="str">
        <x:f>PROPER(TRIM('Raw_Data'!F2254))</x:f>
        <x:v>Classic</x:v>
      </x:c>
      <x:c r="G2254" t="str">
        <x:f>PROPER(TRIM('Raw_Data'!G2254))</x:f>
        <x:v>Partner</x:v>
      </x:c>
      <x:c r="H2254" s="60" t="n">
        <x:f>'Raw_Data'!H2254</x:f>
        <x:v>4494</x:v>
      </x:c>
      <x:c r="I2254" s="60" t="n">
        <x:f>'Raw_Data'!I2254</x:f>
        <x:v>624.57</x:v>
      </x:c>
      <x:c r="J2254" s="32" t="n">
        <x:f>'Raw_Data'!J2254</x:f>
        <x:v>0.38</x:v>
      </x:c>
      <x:c r="K2254" s="32" t="n">
        <x:f>'Raw_Data'!K2254</x:f>
        <x:v>0.897</x:v>
      </x:c>
      <x:c r="L2254" t="n">
        <x:f>'Raw_Data'!L2254</x:f>
        <x:v>0</x:v>
      </x:c>
      <x:c r="M2254" t="n">
        <x:f>IF('Raw_Data'!M2254="",Assumptions!$B$15,'Raw_Data'!M2254)</x:f>
        <x:v>7</x:v>
      </x:c>
      <x:c r="N2254" s="32" t="n">
        <x:f>'Raw_Data'!N2254</x:f>
        <x:v>0.149</x:v>
      </x:c>
      <x:c r="O2254" t="str">
        <x:f>IF(OR(D2254&lt;620,L2254&gt;=2,J2254&gt;0.9),"High",IF(OR(D2254&lt;700,L2254=1,J2254&gt;0.75),"Medium","Low"))</x:f>
        <x:v>Medium</x:v>
      </x:c>
      <x:c r="P2254" s="30" t="n">
        <x:f>XLOOKUP(F2254,Assumptions!$A$4:$A$6,Assumptions!$B$4:$B$6)</x:f>
        <x:v>0</x:v>
      </x:c>
      <x:c r="Q2254" s="32" t="n">
        <x:f>XLOOKUP(F2254,Assumptions!$A$4:$A$6,Assumptions!$C$4:$C$6)</x:f>
        <x:v>0.229</x:v>
      </x:c>
      <x:c r="R2254" s="32" t="n">
        <x:f>XLOOKUP(F2254,Assumptions!$A$4:$A$6,Assumptions!$D$4:$D$6)</x:f>
        <x:v>0.015</x:v>
      </x:c>
      <x:c r="S2254" s="32" t="n">
        <x:f>XLOOKUP(F2254,Assumptions!$A$4:$A$6,Assumptions!$E$4:$E$6)</x:f>
        <x:v>0.0075</x:v>
      </x:c>
      <x:c r="T2254" s="32" t="n">
        <x:f>XLOOKUP(O2254,Assumptions!$H$4:$H$6,Assumptions!$I$4:$I$6)</x:f>
        <x:v>0.012</x:v>
      </x:c>
      <x:c r="U2254" s="30" t="n">
        <x:f>XLOOKUP(F2254,Assumptions!$A$4:$A$6,Assumptions!$F$4:$F$6)</x:f>
        <x:v>60</x:v>
      </x:c>
      <x:c r="V2254" s="60" t="n">
        <x:f>I2254*12</x:f>
        <x:v>7494.84</x:v>
      </x:c>
      <x:c r="W2254" s="60" t="n">
        <x:f>H2254*J2254*(1-K2254)*Q2254</x:f>
        <x:v>40.27999164</x:v>
      </x:c>
      <x:c r="X2254" s="60" t="n">
        <x:f>V2254*R2254</x:f>
        <x:v>112.4226</x:v>
      </x:c>
      <x:c r="Y2254" s="60" t="n">
        <x:f>V2254*S2254</x:f>
        <x:v>56.2113</x:v>
      </x:c>
      <x:c r="Z2254" s="60" t="n">
        <x:f>H2254*J2254*T2254</x:f>
        <x:v>20.49264</x:v>
      </x:c>
      <x:c r="AA2254" s="60" t="n">
        <x:f>P2254+W2254+X2254-Y2254-Z2254-U2254</x:f>
        <x:v>15.99865164000002</x:v>
      </x:c>
      <x:c r="AB2254" s="32" t="n">
        <x:f>IFERROR(AA2254/(P2254+W2254+X2254),0)</x:f>
        <x:v>0.10477000729442248</x:v>
      </x:c>
      <x:c r="AC2254" t="n">
        <x:f>IF(O2254="High",0,IF(I2254&gt;=1800,3,IF(I2254&gt;=900,2,1))+IF(K2254&gt;=0.9,2,IF(K2254&gt;=0.75,1,0))+IF(J2254&lt;=0.7,2,IF(J2254&lt;=0.85,1,0))+IF(M2254&gt;=8,1,0))</x:f>
        <x:v>4</x:v>
      </x:c>
      <x:c r="AD2254" t="str">
        <x:f>IF(AND(O2254&lt;&gt;"High",AC2254&gt;=Assumptions!$B$10,AA2254&gt;0),"Priority Growth",IF(AND(O2254="Low",AA2254&gt;0),"Maintain","Watch"))</x:f>
        <x:v>Watch</x:v>
      </x:c>
      <x:c r="AE2254" s="60" t="n">
        <x:f>MAX(AA2254,0)*N2254</x:f>
        <x:v>2.3837990943600027</x:v>
      </x:c>
      <x:c r="AF2254" t="str">
        <x:f>IF(AND(AA2254&gt;=Assumptions!$B$11,O2254&lt;&gt;"High",OR(N2254&gt;=Assumptions!$B$12,M2254&lt;=6)),"High","Standard")</x:f>
        <x:v>Standard</x:v>
      </x:c>
    </x:row>
    <x:row r="2255">
      <x:c r="A2255" t="str">
        <x:f>'Raw_Data'!A2255</x:f>
        <x:v>C02254</x:v>
      </x:c>
      <x:c r="B2255" t="n">
        <x:f>'Raw_Data'!B2255</x:f>
        <x:v>43</x:v>
      </x:c>
      <x:c r="C2255" s="30" t="n">
        <x:f>'Raw_Data'!C2255</x:f>
        <x:v>81569</x:v>
      </x:c>
      <x:c r="D2255" t="n">
        <x:f>'Raw_Data'!D2255</x:f>
        <x:v>725</x:v>
      </x:c>
      <x:c r="E2255" t="n">
        <x:f>'Raw_Data'!E2255</x:f>
        <x:v>79</x:v>
      </x:c>
      <x:c r="F2255" t="str">
        <x:f>PROPER(TRIM('Raw_Data'!F2255))</x:f>
        <x:v>Gold</x:v>
      </x:c>
      <x:c r="G2255" t="str">
        <x:f>PROPER(TRIM('Raw_Data'!G2255))</x:f>
        <x:v>Direct Mail</x:v>
      </x:c>
      <x:c r="H2255" s="60" t="n">
        <x:f>'Raw_Data'!H2255</x:f>
        <x:v>9021</x:v>
      </x:c>
      <x:c r="I2255" s="60" t="n">
        <x:f>'Raw_Data'!I2255</x:f>
        <x:v>1062.55</x:v>
      </x:c>
      <x:c r="J2255" s="32" t="n">
        <x:f>'Raw_Data'!J2255</x:f>
        <x:v>0.411</x:v>
      </x:c>
      <x:c r="K2255" s="32" t="n">
        <x:f>'Raw_Data'!K2255</x:f>
        <x:v>0.955</x:v>
      </x:c>
      <x:c r="L2255" t="n">
        <x:f>'Raw_Data'!L2255</x:f>
        <x:v>0</x:v>
      </x:c>
      <x:c r="M2255" t="n">
        <x:f>IF('Raw_Data'!M2255="",Assumptions!$B$15,'Raw_Data'!M2255)</x:f>
        <x:v>8</x:v>
      </x:c>
      <x:c r="N2255" s="32" t="n">
        <x:f>'Raw_Data'!N2255</x:f>
        <x:v>0.02</x:v>
      </x:c>
      <x:c r="O2255" t="str">
        <x:f>IF(OR(D2255&lt;620,L2255&gt;=2,J2255&gt;0.9),"High",IF(OR(D2255&lt;700,L2255=1,J2255&gt;0.75),"Medium","Low"))</x:f>
        <x:v>Low</x:v>
      </x:c>
      <x:c r="P2255" s="30" t="n">
        <x:f>XLOOKUP(F2255,Assumptions!$A$4:$A$6,Assumptions!$B$4:$B$6)</x:f>
        <x:v>95</x:v>
      </x:c>
      <x:c r="Q2255" s="32" t="n">
        <x:f>XLOOKUP(F2255,Assumptions!$A$4:$A$6,Assumptions!$C$4:$C$6)</x:f>
        <x:v>0.219</x:v>
      </x:c>
      <x:c r="R2255" s="32" t="n">
        <x:f>XLOOKUP(F2255,Assumptions!$A$4:$A$6,Assumptions!$D$4:$D$6)</x:f>
        <x:v>0.016</x:v>
      </x:c>
      <x:c r="S2255" s="32" t="n">
        <x:f>XLOOKUP(F2255,Assumptions!$A$4:$A$6,Assumptions!$E$4:$E$6)</x:f>
        <x:v>0.01</x:v>
      </x:c>
      <x:c r="T2255" s="32" t="n">
        <x:f>XLOOKUP(O2255,Assumptions!$H$4:$H$6,Assumptions!$I$4:$I$6)</x:f>
        <x:v>0.0035</x:v>
      </x:c>
      <x:c r="U2255" s="30" t="n">
        <x:f>XLOOKUP(F2255,Assumptions!$A$4:$A$6,Assumptions!$F$4:$F$6)</x:f>
        <x:v>90</x:v>
      </x:c>
      <x:c r="V2255" s="60" t="n">
        <x:f>I2255*12</x:f>
        <x:v>12750.599999999999</x:v>
      </x:c>
      <x:c r="W2255" s="60" t="n">
        <x:f>H2255*J2255*(1-K2255)*Q2255</x:f>
        <x:v>36.53870350500003</x:v>
      </x:c>
      <x:c r="X2255" s="60" t="n">
        <x:f>V2255*R2255</x:f>
        <x:v>204.00959999999998</x:v>
      </x:c>
      <x:c r="Y2255" s="60" t="n">
        <x:f>V2255*S2255</x:f>
        <x:v>127.50599999999999</x:v>
      </x:c>
      <x:c r="Z2255" s="60" t="n">
        <x:f>H2255*J2255*T2255</x:f>
        <x:v>12.976708499999999</x:v>
      </x:c>
      <x:c r="AA2255" s="60" t="n">
        <x:f>P2255+W2255+X2255-Y2255-Z2255-U2255</x:f>
        <x:v>105.06559500500006</x:v>
      </x:c>
      <x:c r="AB2255" s="32" t="n">
        <x:f>IFERROR(AA2255/(P2255+W2255+X2255),0)</x:f>
        <x:v>0.31311615617640715</x:v>
      </x:c>
      <x:c r="AC2255" t="n">
        <x:f>IF(O2255="High",0,IF(I2255&gt;=1800,3,IF(I2255&gt;=900,2,1))+IF(K2255&gt;=0.9,2,IF(K2255&gt;=0.75,1,0))+IF(J2255&lt;=0.7,2,IF(J2255&lt;=0.85,1,0))+IF(M2255&gt;=8,1,0))</x:f>
        <x:v>7</x:v>
      </x:c>
      <x:c r="AD2255" t="str">
        <x:f>IF(AND(O2255&lt;&gt;"High",AC2255&gt;=Assumptions!$B$10,AA2255&gt;0),"Priority Growth",IF(AND(O2255="Low",AA2255&gt;0),"Maintain","Watch"))</x:f>
        <x:v>Priority Growth</x:v>
      </x:c>
      <x:c r="AE2255" s="60" t="n">
        <x:f>MAX(AA2255,0)*N2255</x:f>
        <x:v>2.101311900100001</x:v>
      </x:c>
      <x:c r="AF2255" t="str">
        <x:f>IF(AND(AA2255&gt;=Assumptions!$B$11,O2255&lt;&gt;"High",OR(N2255&gt;=Assumptions!$B$12,M2255&lt;=6)),"High","Standard")</x:f>
        <x:v>Standard</x:v>
      </x:c>
    </x:row>
    <x:row r="2256">
      <x:c r="A2256" t="str">
        <x:f>'Raw_Data'!A2256</x:f>
        <x:v>C02255</x:v>
      </x:c>
      <x:c r="B2256" t="n">
        <x:f>'Raw_Data'!B2256</x:f>
        <x:v>53</x:v>
      </x:c>
      <x:c r="C2256" s="30" t="n">
        <x:f>'Raw_Data'!C2256</x:f>
        <x:v>113901</x:v>
      </x:c>
      <x:c r="D2256" t="n">
        <x:f>'Raw_Data'!D2256</x:f>
        <x:v>687</x:v>
      </x:c>
      <x:c r="E2256" t="n">
        <x:f>'Raw_Data'!E2256</x:f>
        <x:v>34</x:v>
      </x:c>
      <x:c r="F2256" t="str">
        <x:f>PROPER(TRIM('Raw_Data'!F2256))</x:f>
        <x:v>Platinum</x:v>
      </x:c>
      <x:c r="G2256" t="str">
        <x:f>PROPER(TRIM('Raw_Data'!G2256))</x:f>
        <x:v>Branch</x:v>
      </x:c>
      <x:c r="H2256" s="60" t="n">
        <x:f>'Raw_Data'!H2256</x:f>
        <x:v>22515</x:v>
      </x:c>
      <x:c r="I2256" s="60" t="n">
        <x:f>'Raw_Data'!I2256</x:f>
        <x:v>2613.72</x:v>
      </x:c>
      <x:c r="J2256" s="32" t="n">
        <x:f>'Raw_Data'!J2256</x:f>
        <x:v>0.33</x:v>
      </x:c>
      <x:c r="K2256" s="32" t="n">
        <x:f>'Raw_Data'!K2256</x:f>
        <x:v>0.829</x:v>
      </x:c>
      <x:c r="L2256" t="n">
        <x:f>'Raw_Data'!L2256</x:f>
        <x:v>0</x:v>
      </x:c>
      <x:c r="M2256" t="n">
        <x:f>IF('Raw_Data'!M2256="",Assumptions!$B$15,'Raw_Data'!M2256)</x:f>
        <x:v>7</x:v>
      </x:c>
      <x:c r="N2256" s="32" t="n">
        <x:f>'Raw_Data'!N2256</x:f>
        <x:v>0.103</x:v>
      </x:c>
      <x:c r="O2256" t="str">
        <x:f>IF(OR(D2256&lt;620,L2256&gt;=2,J2256&gt;0.9),"High",IF(OR(D2256&lt;700,L2256=1,J2256&gt;0.75),"Medium","Low"))</x:f>
        <x:v>Medium</x:v>
      </x:c>
      <x:c r="P2256" s="30" t="n">
        <x:f>XLOOKUP(F2256,Assumptions!$A$4:$A$6,Assumptions!$B$4:$B$6)</x:f>
        <x:v>195</x:v>
      </x:c>
      <x:c r="Q2256" s="32" t="n">
        <x:f>XLOOKUP(F2256,Assumptions!$A$4:$A$6,Assumptions!$C$4:$C$6)</x:f>
        <x:v>0.199</x:v>
      </x:c>
      <x:c r="R2256" s="32" t="n">
        <x:f>XLOOKUP(F2256,Assumptions!$A$4:$A$6,Assumptions!$D$4:$D$6)</x:f>
        <x:v>0.017</x:v>
      </x:c>
      <x:c r="S2256" s="32" t="n">
        <x:f>XLOOKUP(F2256,Assumptions!$A$4:$A$6,Assumptions!$E$4:$E$6)</x:f>
        <x:v>0.013</x:v>
      </x:c>
      <x:c r="T2256" s="32" t="n">
        <x:f>XLOOKUP(O2256,Assumptions!$H$4:$H$6,Assumptions!$I$4:$I$6)</x:f>
        <x:v>0.012</x:v>
      </x:c>
      <x:c r="U2256" s="30" t="n">
        <x:f>XLOOKUP(F2256,Assumptions!$A$4:$A$6,Assumptions!$F$4:$F$6)</x:f>
        <x:v>140</x:v>
      </x:c>
      <x:c r="V2256" s="60" t="n">
        <x:f>I2256*12</x:f>
        <x:v>31364.64</x:v>
      </x:c>
      <x:c r="W2256" s="60" t="n">
        <x:f>H2256*J2256*(1-K2256)*Q2256</x:f>
        <x:v>252.8337685500001</x:v>
      </x:c>
      <x:c r="X2256" s="60" t="n">
        <x:f>V2256*R2256</x:f>
        <x:v>533.19888</x:v>
      </x:c>
      <x:c r="Y2256" s="60" t="n">
        <x:f>V2256*S2256</x:f>
        <x:v>407.74032</x:v>
      </x:c>
      <x:c r="Z2256" s="60" t="n">
        <x:f>H2256*J2256*T2256</x:f>
        <x:v>89.1594</x:v>
      </x:c>
      <x:c r="AA2256" s="60" t="n">
        <x:f>P2256+W2256+X2256-Y2256-Z2256-U2256</x:f>
        <x:v>344.1329285500001</x:v>
      </x:c>
      <x:c r="AB2256" s="32" t="n">
        <x:f>IFERROR(AA2256/(P2256+W2256+X2256),0)</x:f>
        <x:v>0.35078641782069164</x:v>
      </x:c>
      <x:c r="AC2256" t="n">
        <x:f>IF(O2256="High",0,IF(I2256&gt;=1800,3,IF(I2256&gt;=900,2,1))+IF(K2256&gt;=0.9,2,IF(K2256&gt;=0.75,1,0))+IF(J2256&lt;=0.7,2,IF(J2256&lt;=0.85,1,0))+IF(M2256&gt;=8,1,0))</x:f>
        <x:v>6</x:v>
      </x:c>
      <x:c r="AD2256" t="str">
        <x:f>IF(AND(O2256&lt;&gt;"High",AC2256&gt;=Assumptions!$B$10,AA2256&gt;0),"Priority Growth",IF(AND(O2256="Low",AA2256&gt;0),"Maintain","Watch"))</x:f>
        <x:v>Priority Growth</x:v>
      </x:c>
      <x:c r="AE2256" s="60" t="n">
        <x:f>MAX(AA2256,0)*N2256</x:f>
        <x:v>35.445691640650004</x:v>
      </x:c>
      <x:c r="AF2256" t="str">
        <x:f>IF(AND(AA2256&gt;=Assumptions!$B$11,O2256&lt;&gt;"High",OR(N2256&gt;=Assumptions!$B$12,M2256&lt;=6)),"High","Standard")</x:f>
        <x:v>Standard</x:v>
      </x:c>
    </x:row>
    <x:row r="2257">
      <x:c r="A2257" t="str">
        <x:f>'Raw_Data'!A2257</x:f>
        <x:v>C02256</x:v>
      </x:c>
      <x:c r="B2257" t="n">
        <x:f>'Raw_Data'!B2257</x:f>
        <x:v>26</x:v>
      </x:c>
      <x:c r="C2257" s="30" t="n">
        <x:f>'Raw_Data'!C2257</x:f>
        <x:v>129586</x:v>
      </x:c>
      <x:c r="D2257" t="n">
        <x:f>'Raw_Data'!D2257</x:f>
        <x:v>665</x:v>
      </x:c>
      <x:c r="E2257" t="n">
        <x:f>'Raw_Data'!E2257</x:f>
        <x:v>37</x:v>
      </x:c>
      <x:c r="F2257" t="str">
        <x:f>PROPER(TRIM('Raw_Data'!F2257))</x:f>
        <x:v>Classic</x:v>
      </x:c>
      <x:c r="G2257" t="str">
        <x:f>PROPER(TRIM('Raw_Data'!G2257))</x:f>
        <x:v>Direct Mail</x:v>
      </x:c>
      <x:c r="H2257" s="60" t="n">
        <x:f>'Raw_Data'!H2257</x:f>
        <x:v>10746</x:v>
      </x:c>
      <x:c r="I2257" s="60" t="n">
        <x:f>'Raw_Data'!I2257</x:f>
        <x:v>1550.68</x:v>
      </x:c>
      <x:c r="J2257" s="32" t="n">
        <x:f>'Raw_Data'!J2257</x:f>
        <x:v>0.565</x:v>
      </x:c>
      <x:c r="K2257" s="32" t="n">
        <x:f>'Raw_Data'!K2257</x:f>
        <x:v>0.765</x:v>
      </x:c>
      <x:c r="L2257" t="n">
        <x:f>'Raw_Data'!L2257</x:f>
        <x:v>0</x:v>
      </x:c>
      <x:c r="M2257" t="n">
        <x:f>IF('Raw_Data'!M2257="",Assumptions!$B$15,'Raw_Data'!M2257)</x:f>
        <x:v>7</x:v>
      </x:c>
      <x:c r="N2257" s="32" t="n">
        <x:f>'Raw_Data'!N2257</x:f>
        <x:v>0.081</x:v>
      </x:c>
      <x:c r="O2257" t="str">
        <x:f>IF(OR(D2257&lt;620,L2257&gt;=2,J2257&gt;0.9),"High",IF(OR(D2257&lt;700,L2257=1,J2257&gt;0.75),"Medium","Low"))</x:f>
        <x:v>Medium</x:v>
      </x:c>
      <x:c r="P2257" s="30" t="n">
        <x:f>XLOOKUP(F2257,Assumptions!$A$4:$A$6,Assumptions!$B$4:$B$6)</x:f>
        <x:v>0</x:v>
      </x:c>
      <x:c r="Q2257" s="32" t="n">
        <x:f>XLOOKUP(F2257,Assumptions!$A$4:$A$6,Assumptions!$C$4:$C$6)</x:f>
        <x:v>0.229</x:v>
      </x:c>
      <x:c r="R2257" s="32" t="n">
        <x:f>XLOOKUP(F2257,Assumptions!$A$4:$A$6,Assumptions!$D$4:$D$6)</x:f>
        <x:v>0.015</x:v>
      </x:c>
      <x:c r="S2257" s="32" t="n">
        <x:f>XLOOKUP(F2257,Assumptions!$A$4:$A$6,Assumptions!$E$4:$E$6)</x:f>
        <x:v>0.0075</x:v>
      </x:c>
      <x:c r="T2257" s="32" t="n">
        <x:f>XLOOKUP(O2257,Assumptions!$H$4:$H$6,Assumptions!$I$4:$I$6)</x:f>
        <x:v>0.012</x:v>
      </x:c>
      <x:c r="U2257" s="30" t="n">
        <x:f>XLOOKUP(F2257,Assumptions!$A$4:$A$6,Assumptions!$F$4:$F$6)</x:f>
        <x:v>60</x:v>
      </x:c>
      <x:c r="V2257" s="60" t="n">
        <x:f>I2257*12</x:f>
        <x:v>18608.16</x:v>
      </x:c>
      <x:c r="W2257" s="60" t="n">
        <x:f>H2257*J2257*(1-K2257)*Q2257</x:f>
        <x:v>326.73723435</x:v>
      </x:c>
      <x:c r="X2257" s="60" t="n">
        <x:f>V2257*R2257</x:f>
        <x:v>279.12239999999997</x:v>
      </x:c>
      <x:c r="Y2257" s="60" t="n">
        <x:f>V2257*S2257</x:f>
        <x:v>139.56119999999999</x:v>
      </x:c>
      <x:c r="Z2257" s="60" t="n">
        <x:f>H2257*J2257*T2257</x:f>
        <x:v>72.85788</x:v>
      </x:c>
      <x:c r="AA2257" s="60" t="n">
        <x:f>P2257+W2257+X2257-Y2257-Z2257-U2257</x:f>
        <x:v>333.44055434999996</x:v>
      </x:c>
      <x:c r="AB2257" s="32" t="n">
        <x:f>IFERROR(AA2257/(P2257+W2257+X2257),0)</x:f>
        <x:v>0.5503594156883114</x:v>
      </x:c>
      <x:c r="AC2257" t="n">
        <x:f>IF(O2257="High",0,IF(I2257&gt;=1800,3,IF(I2257&gt;=900,2,1))+IF(K2257&gt;=0.9,2,IF(K2257&gt;=0.75,1,0))+IF(J2257&lt;=0.7,2,IF(J2257&lt;=0.85,1,0))+IF(M2257&gt;=8,1,0))</x:f>
        <x:v>5</x:v>
      </x:c>
      <x:c r="AD2257" t="str">
        <x:f>IF(AND(O2257&lt;&gt;"High",AC2257&gt;=Assumptions!$B$10,AA2257&gt;0),"Priority Growth",IF(AND(O2257="Low",AA2257&gt;0),"Maintain","Watch"))</x:f>
        <x:v>Watch</x:v>
      </x:c>
      <x:c r="AE2257" s="60" t="n">
        <x:f>MAX(AA2257,0)*N2257</x:f>
        <x:v>27.008684902349998</x:v>
      </x:c>
      <x:c r="AF2257" t="str">
        <x:f>IF(AND(AA2257&gt;=Assumptions!$B$11,O2257&lt;&gt;"High",OR(N2257&gt;=Assumptions!$B$12,M2257&lt;=6)),"High","Standard")</x:f>
        <x:v>Standard</x:v>
      </x:c>
    </x:row>
    <x:row r="2258">
      <x:c r="A2258" t="str">
        <x:f>'Raw_Data'!A2258</x:f>
        <x:v>C02257</x:v>
      </x:c>
      <x:c r="B2258" t="n">
        <x:f>'Raw_Data'!B2258</x:f>
        <x:v>22</x:v>
      </x:c>
      <x:c r="C2258" s="30" t="n">
        <x:f>'Raw_Data'!C2258</x:f>
        <x:v>71744</x:v>
      </x:c>
      <x:c r="D2258" t="n">
        <x:f>'Raw_Data'!D2258</x:f>
        <x:v>720</x:v>
      </x:c>
      <x:c r="E2258" t="n">
        <x:f>'Raw_Data'!E2258</x:f>
        <x:v>119</x:v>
      </x:c>
      <x:c r="F2258" t="str">
        <x:f>PROPER(TRIM('Raw_Data'!F2258))</x:f>
        <x:v>Gold</x:v>
      </x:c>
      <x:c r="G2258" t="str">
        <x:f>PROPER(TRIM('Raw_Data'!G2258))</x:f>
        <x:v>Direct Mail</x:v>
      </x:c>
      <x:c r="H2258" s="60" t="n">
        <x:f>'Raw_Data'!H2258</x:f>
        <x:v>14241</x:v>
      </x:c>
      <x:c r="I2258" s="60" t="n">
        <x:f>'Raw_Data'!I2258</x:f>
        <x:v>1128.88</x:v>
      </x:c>
      <x:c r="J2258" s="32" t="n">
        <x:f>'Raw_Data'!J2258</x:f>
        <x:v>0.291</x:v>
      </x:c>
      <x:c r="K2258" s="32" t="n">
        <x:f>'Raw_Data'!K2258</x:f>
        <x:v>0.858</x:v>
      </x:c>
      <x:c r="L2258" t="n">
        <x:f>'Raw_Data'!L2258</x:f>
        <x:v>0</x:v>
      </x:c>
      <x:c r="M2258" t="n">
        <x:f>IF('Raw_Data'!M2258="",Assumptions!$B$15,'Raw_Data'!M2258)</x:f>
        <x:v>8</x:v>
      </x:c>
      <x:c r="N2258" s="32" t="n">
        <x:f>'Raw_Data'!N2258</x:f>
        <x:v>0.057</x:v>
      </x:c>
      <x:c r="O2258" t="str">
        <x:f>IF(OR(D2258&lt;620,L2258&gt;=2,J2258&gt;0.9),"High",IF(OR(D2258&lt;700,L2258=1,J2258&gt;0.75),"Medium","Low"))</x:f>
        <x:v>Low</x:v>
      </x:c>
      <x:c r="P2258" s="30" t="n">
        <x:f>XLOOKUP(F2258,Assumptions!$A$4:$A$6,Assumptions!$B$4:$B$6)</x:f>
        <x:v>95</x:v>
      </x:c>
      <x:c r="Q2258" s="32" t="n">
        <x:f>XLOOKUP(F2258,Assumptions!$A$4:$A$6,Assumptions!$C$4:$C$6)</x:f>
        <x:v>0.219</x:v>
      </x:c>
      <x:c r="R2258" s="32" t="n">
        <x:f>XLOOKUP(F2258,Assumptions!$A$4:$A$6,Assumptions!$D$4:$D$6)</x:f>
        <x:v>0.016</x:v>
      </x:c>
      <x:c r="S2258" s="32" t="n">
        <x:f>XLOOKUP(F2258,Assumptions!$A$4:$A$6,Assumptions!$E$4:$E$6)</x:f>
        <x:v>0.01</x:v>
      </x:c>
      <x:c r="T2258" s="32" t="n">
        <x:f>XLOOKUP(O2258,Assumptions!$H$4:$H$6,Assumptions!$I$4:$I$6)</x:f>
        <x:v>0.0035</x:v>
      </x:c>
      <x:c r="U2258" s="30" t="n">
        <x:f>XLOOKUP(F2258,Assumptions!$A$4:$A$6,Assumptions!$F$4:$F$6)</x:f>
        <x:v>90</x:v>
      </x:c>
      <x:c r="V2258" s="60" t="n">
        <x:f>I2258*12</x:f>
        <x:v>13546.560000000001</x:v>
      </x:c>
      <x:c r="W2258" s="60" t="n">
        <x:f>H2258*J2258*(1-K2258)*Q2258</x:f>
        <x:v>128.874185838</x:v>
      </x:c>
      <x:c r="X2258" s="60" t="n">
        <x:f>V2258*R2258</x:f>
        <x:v>216.74496000000002</x:v>
      </x:c>
      <x:c r="Y2258" s="60" t="n">
        <x:f>V2258*S2258</x:f>
        <x:v>135.46560000000002</x:v>
      </x:c>
      <x:c r="Z2258" s="60" t="n">
        <x:f>H2258*J2258*T2258</x:f>
        <x:v>14.504458499999998</x:v>
      </x:c>
      <x:c r="AA2258" s="60" t="n">
        <x:f>P2258+W2258+X2258-Y2258-Z2258-U2258</x:f>
        <x:v>200.64908733800002</x:v>
      </x:c>
      <x:c r="AB2258" s="32" t="n">
        <x:f>IFERROR(AA2258/(P2258+W2258+X2258),0)</x:f>
        <x:v>0.45537986543093056</x:v>
      </x:c>
      <x:c r="AC2258" t="n">
        <x:f>IF(O2258="High",0,IF(I2258&gt;=1800,3,IF(I2258&gt;=900,2,1))+IF(K2258&gt;=0.9,2,IF(K2258&gt;=0.75,1,0))+IF(J2258&lt;=0.7,2,IF(J2258&lt;=0.85,1,0))+IF(M2258&gt;=8,1,0))</x:f>
        <x:v>6</x:v>
      </x:c>
      <x:c r="AD2258" t="str">
        <x:f>IF(AND(O2258&lt;&gt;"High",AC2258&gt;=Assumptions!$B$10,AA2258&gt;0),"Priority Growth",IF(AND(O2258="Low",AA2258&gt;0),"Maintain","Watch"))</x:f>
        <x:v>Priority Growth</x:v>
      </x:c>
      <x:c r="AE2258" s="60" t="n">
        <x:f>MAX(AA2258,0)*N2258</x:f>
        <x:v>11.436997978266001</x:v>
      </x:c>
      <x:c r="AF2258" t="str">
        <x:f>IF(AND(AA2258&gt;=Assumptions!$B$11,O2258&lt;&gt;"High",OR(N2258&gt;=Assumptions!$B$12,M2258&lt;=6)),"High","Standard")</x:f>
        <x:v>Standard</x:v>
      </x:c>
    </x:row>
    <x:row r="2259">
      <x:c r="A2259" t="str">
        <x:f>'Raw_Data'!A2259</x:f>
        <x:v>C02258</x:v>
      </x:c>
      <x:c r="B2259" t="n">
        <x:f>'Raw_Data'!B2259</x:f>
        <x:v>38</x:v>
      </x:c>
      <x:c r="C2259" s="30" t="n">
        <x:f>'Raw_Data'!C2259</x:f>
        <x:v>53797</x:v>
      </x:c>
      <x:c r="D2259" t="n">
        <x:f>'Raw_Data'!D2259</x:f>
        <x:v>671</x:v>
      </x:c>
      <x:c r="E2259" t="n">
        <x:f>'Raw_Data'!E2259</x:f>
        <x:v>20</x:v>
      </x:c>
      <x:c r="F2259" t="str">
        <x:f>PROPER(TRIM('Raw_Data'!F2259))</x:f>
        <x:v>Classic</x:v>
      </x:c>
      <x:c r="G2259" t="str">
        <x:f>PROPER(TRIM('Raw_Data'!G2259))</x:f>
        <x:v>Digital</x:v>
      </x:c>
      <x:c r="H2259" s="60" t="n">
        <x:f>'Raw_Data'!H2259</x:f>
        <x:v>1446</x:v>
      </x:c>
      <x:c r="I2259" s="60" t="n">
        <x:f>'Raw_Data'!I2259</x:f>
        <x:v>308.82</x:v>
      </x:c>
      <x:c r="J2259" s="32" t="n">
        <x:f>'Raw_Data'!J2259</x:f>
        <x:v>0.463</x:v>
      </x:c>
      <x:c r="K2259" s="32" t="n">
        <x:f>'Raw_Data'!K2259</x:f>
        <x:v>0.811</x:v>
      </x:c>
      <x:c r="L2259" t="n">
        <x:f>'Raw_Data'!L2259</x:f>
        <x:v>0</x:v>
      </x:c>
      <x:c r="M2259" t="n">
        <x:f>IF('Raw_Data'!M2259="",Assumptions!$B$15,'Raw_Data'!M2259)</x:f>
        <x:v>9</x:v>
      </x:c>
      <x:c r="N2259" s="32" t="n">
        <x:f>'Raw_Data'!N2259</x:f>
        <x:v>0.02</x:v>
      </x:c>
      <x:c r="O2259" t="str">
        <x:f>IF(OR(D2259&lt;620,L2259&gt;=2,J2259&gt;0.9),"High",IF(OR(D2259&lt;700,L2259=1,J2259&gt;0.75),"Medium","Low"))</x:f>
        <x:v>Medium</x:v>
      </x:c>
      <x:c r="P2259" s="30" t="n">
        <x:f>XLOOKUP(F2259,Assumptions!$A$4:$A$6,Assumptions!$B$4:$B$6)</x:f>
        <x:v>0</x:v>
      </x:c>
      <x:c r="Q2259" s="32" t="n">
        <x:f>XLOOKUP(F2259,Assumptions!$A$4:$A$6,Assumptions!$C$4:$C$6)</x:f>
        <x:v>0.229</x:v>
      </x:c>
      <x:c r="R2259" s="32" t="n">
        <x:f>XLOOKUP(F2259,Assumptions!$A$4:$A$6,Assumptions!$D$4:$D$6)</x:f>
        <x:v>0.015</x:v>
      </x:c>
      <x:c r="S2259" s="32" t="n">
        <x:f>XLOOKUP(F2259,Assumptions!$A$4:$A$6,Assumptions!$E$4:$E$6)</x:f>
        <x:v>0.0075</x:v>
      </x:c>
      <x:c r="T2259" s="32" t="n">
        <x:f>XLOOKUP(O2259,Assumptions!$H$4:$H$6,Assumptions!$I$4:$I$6)</x:f>
        <x:v>0.012</x:v>
      </x:c>
      <x:c r="U2259" s="30" t="n">
        <x:f>XLOOKUP(F2259,Assumptions!$A$4:$A$6,Assumptions!$F$4:$F$6)</x:f>
        <x:v>60</x:v>
      </x:c>
      <x:c r="V2259" s="60" t="n">
        <x:f>I2259*12</x:f>
        <x:v>3705.84</x:v>
      </x:c>
      <x:c r="W2259" s="60" t="n">
        <x:f>H2259*J2259*(1-K2259)*Q2259</x:f>
        <x:v>28.976542937999994</x:v>
      </x:c>
      <x:c r="X2259" s="60" t="n">
        <x:f>V2259*R2259</x:f>
        <x:v>55.5876</x:v>
      </x:c>
      <x:c r="Y2259" s="60" t="n">
        <x:f>V2259*S2259</x:f>
        <x:v>27.7938</x:v>
      </x:c>
      <x:c r="Z2259" s="60" t="n">
        <x:f>H2259*J2259*T2259</x:f>
        <x:v>8.033976000000001</x:v>
      </x:c>
      <x:c r="AA2259" s="60" t="n">
        <x:f>P2259+W2259+X2259-Y2259-Z2259-U2259</x:f>
        <x:v>-11.263633062000004</x:v>
      </x:c>
      <x:c r="AB2259" s="32" t="n">
        <x:f>IFERROR(AA2259/(P2259+W2259+X2259),0)</x:f>
        <x:v>-0.13319632495132336</x:v>
      </x:c>
      <x:c r="AC2259" t="n">
        <x:f>IF(O2259="High",0,IF(I2259&gt;=1800,3,IF(I2259&gt;=900,2,1))+IF(K2259&gt;=0.9,2,IF(K2259&gt;=0.75,1,0))+IF(J2259&lt;=0.7,2,IF(J2259&lt;=0.85,1,0))+IF(M2259&gt;=8,1,0))</x:f>
        <x:v>5</x:v>
      </x:c>
      <x:c r="AD2259" t="str">
        <x:f>IF(AND(O2259&lt;&gt;"High",AC2259&gt;=Assumptions!$B$10,AA2259&gt;0),"Priority Growth",IF(AND(O2259="Low",AA2259&gt;0),"Maintain","Watch"))</x:f>
        <x:v>Watch</x:v>
      </x:c>
      <x:c r="AE2259" s="60" t="n">
        <x:f>MAX(AA2259,0)*N2259</x:f>
        <x:v>0</x:v>
      </x:c>
      <x:c r="AF2259" t="str">
        <x:f>IF(AND(AA2259&gt;=Assumptions!$B$11,O2259&lt;&gt;"High",OR(N2259&gt;=Assumptions!$B$12,M2259&lt;=6)),"High","Standard")</x:f>
        <x:v>Standard</x:v>
      </x:c>
    </x:row>
    <x:row r="2260">
      <x:c r="A2260" t="str">
        <x:f>'Raw_Data'!A2260</x:f>
        <x:v>C02259</x:v>
      </x:c>
      <x:c r="B2260" t="n">
        <x:f>'Raw_Data'!B2260</x:f>
        <x:v>29</x:v>
      </x:c>
      <x:c r="C2260" s="30" t="n">
        <x:f>'Raw_Data'!C2260</x:f>
        <x:v>118614</x:v>
      </x:c>
      <x:c r="D2260" t="n">
        <x:f>'Raw_Data'!D2260</x:f>
        <x:v>766</x:v>
      </x:c>
      <x:c r="E2260" t="n">
        <x:f>'Raw_Data'!E2260</x:f>
        <x:v>18</x:v>
      </x:c>
      <x:c r="F2260" t="str">
        <x:f>PROPER(TRIM('Raw_Data'!F2260))</x:f>
        <x:v>Platinum</x:v>
      </x:c>
      <x:c r="G2260" t="str">
        <x:f>PROPER(TRIM('Raw_Data'!G2260))</x:f>
        <x:v>Digital</x:v>
      </x:c>
      <x:c r="H2260" s="60" t="n">
        <x:f>'Raw_Data'!H2260</x:f>
        <x:v>27835</x:v>
      </x:c>
      <x:c r="I2260" s="60" t="n">
        <x:f>'Raw_Data'!I2260</x:f>
        <x:v>3105.96</x:v>
      </x:c>
      <x:c r="J2260" s="32" t="n">
        <x:f>'Raw_Data'!J2260</x:f>
        <x:v>0.195</x:v>
      </x:c>
      <x:c r="K2260" s="32" t="n">
        <x:f>'Raw_Data'!K2260</x:f>
        <x:v>0.865</x:v>
      </x:c>
      <x:c r="L2260" t="n">
        <x:f>'Raw_Data'!L2260</x:f>
        <x:v>0</x:v>
      </x:c>
      <x:c r="M2260" t="n">
        <x:f>IF('Raw_Data'!M2260="",Assumptions!$B$15,'Raw_Data'!M2260)</x:f>
        <x:v>6</x:v>
      </x:c>
      <x:c r="N2260" s="32" t="n">
        <x:f>'Raw_Data'!N2260</x:f>
        <x:v>0.168</x:v>
      </x:c>
      <x:c r="O2260" t="str">
        <x:f>IF(OR(D2260&lt;620,L2260&gt;=2,J2260&gt;0.9),"High",IF(OR(D2260&lt;700,L2260=1,J2260&gt;0.75),"Medium","Low"))</x:f>
        <x:v>Low</x:v>
      </x:c>
      <x:c r="P2260" s="30" t="n">
        <x:f>XLOOKUP(F2260,Assumptions!$A$4:$A$6,Assumptions!$B$4:$B$6)</x:f>
        <x:v>195</x:v>
      </x:c>
      <x:c r="Q2260" s="32" t="n">
        <x:f>XLOOKUP(F2260,Assumptions!$A$4:$A$6,Assumptions!$C$4:$C$6)</x:f>
        <x:v>0.199</x:v>
      </x:c>
      <x:c r="R2260" s="32" t="n">
        <x:f>XLOOKUP(F2260,Assumptions!$A$4:$A$6,Assumptions!$D$4:$D$6)</x:f>
        <x:v>0.017</x:v>
      </x:c>
      <x:c r="S2260" s="32" t="n">
        <x:f>XLOOKUP(F2260,Assumptions!$A$4:$A$6,Assumptions!$E$4:$E$6)</x:f>
        <x:v>0.013</x:v>
      </x:c>
      <x:c r="T2260" s="32" t="n">
        <x:f>XLOOKUP(O2260,Assumptions!$H$4:$H$6,Assumptions!$I$4:$I$6)</x:f>
        <x:v>0.0035</x:v>
      </x:c>
      <x:c r="U2260" s="30" t="n">
        <x:f>XLOOKUP(F2260,Assumptions!$A$4:$A$6,Assumptions!$F$4:$F$6)</x:f>
        <x:v>140</x:v>
      </x:c>
      <x:c r="V2260" s="60" t="n">
        <x:f>I2260*12</x:f>
        <x:v>37271.520000000004</x:v>
      </x:c>
      <x:c r="W2260" s="60" t="n">
        <x:f>H2260*J2260*(1-K2260)*Q2260</x:f>
        <x:v>145.81851862500002</x:v>
      </x:c>
      <x:c r="X2260" s="60" t="n">
        <x:f>V2260*R2260</x:f>
        <x:v>633.6158400000002</x:v>
      </x:c>
      <x:c r="Y2260" s="60" t="n">
        <x:f>V2260*S2260</x:f>
        <x:v>484.52976</x:v>
      </x:c>
      <x:c r="Z2260" s="60" t="n">
        <x:f>H2260*J2260*T2260</x:f>
        <x:v>18.9973875</x:v>
      </x:c>
      <x:c r="AA2260" s="60" t="n">
        <x:f>P2260+W2260+X2260-Y2260-Z2260-U2260</x:f>
        <x:v>330.9072111250002</x:v>
      </x:c>
      <x:c r="AB2260" s="32" t="n">
        <x:f>IFERROR(AA2260/(P2260+W2260+X2260),0)</x:f>
        <x:v>0.3395890222835892</x:v>
      </x:c>
      <x:c r="AC2260" t="n">
        <x:f>IF(O2260="High",0,IF(I2260&gt;=1800,3,IF(I2260&gt;=900,2,1))+IF(K2260&gt;=0.9,2,IF(K2260&gt;=0.75,1,0))+IF(J2260&lt;=0.7,2,IF(J2260&lt;=0.85,1,0))+IF(M2260&gt;=8,1,0))</x:f>
        <x:v>6</x:v>
      </x:c>
      <x:c r="AD2260" t="str">
        <x:f>IF(AND(O2260&lt;&gt;"High",AC2260&gt;=Assumptions!$B$10,AA2260&gt;0),"Priority Growth",IF(AND(O2260="Low",AA2260&gt;0),"Maintain","Watch"))</x:f>
        <x:v>Priority Growth</x:v>
      </x:c>
      <x:c r="AE2260" s="60" t="n">
        <x:f>MAX(AA2260,0)*N2260</x:f>
        <x:v>55.592411469000034</x:v>
      </x:c>
      <x:c r="AF2260" t="str">
        <x:f>IF(AND(AA2260&gt;=Assumptions!$B$11,O2260&lt;&gt;"High",OR(N2260&gt;=Assumptions!$B$12,M2260&lt;=6)),"High","Standard")</x:f>
        <x:v>High</x:v>
      </x:c>
    </x:row>
    <x:row r="2261">
      <x:c r="A2261" t="str">
        <x:f>'Raw_Data'!A2261</x:f>
        <x:v>C02260</x:v>
      </x:c>
      <x:c r="B2261" t="n">
        <x:f>'Raw_Data'!B2261</x:f>
        <x:v>62</x:v>
      </x:c>
      <x:c r="C2261" s="30" t="n">
        <x:f>'Raw_Data'!C2261</x:f>
        <x:v>121707</x:v>
      </x:c>
      <x:c r="D2261" t="n">
        <x:f>'Raw_Data'!D2261</x:f>
        <x:v>648</x:v>
      </x:c>
      <x:c r="E2261" t="n">
        <x:f>'Raw_Data'!E2261</x:f>
        <x:v>62</x:v>
      </x:c>
      <x:c r="F2261" t="str">
        <x:f>PROPER(TRIM('Raw_Data'!F2261))</x:f>
        <x:v>Platinum</x:v>
      </x:c>
      <x:c r="G2261" t="str">
        <x:f>PROPER(TRIM('Raw_Data'!G2261))</x:f>
        <x:v>Direct Mail</x:v>
      </x:c>
      <x:c r="H2261" s="60" t="n">
        <x:f>'Raw_Data'!H2261</x:f>
        <x:v>27937</x:v>
      </x:c>
      <x:c r="I2261" s="60" t="n">
        <x:f>'Raw_Data'!I2261</x:f>
        <x:v>2948.24</x:v>
      </x:c>
      <x:c r="J2261" s="32" t="n">
        <x:f>'Raw_Data'!J2261</x:f>
        <x:v>0.365</x:v>
      </x:c>
      <x:c r="K2261" s="32" t="n">
        <x:f>'Raw_Data'!K2261</x:f>
        <x:v>0.564</x:v>
      </x:c>
      <x:c r="L2261" t="n">
        <x:f>'Raw_Data'!L2261</x:f>
        <x:v>0</x:v>
      </x:c>
      <x:c r="M2261" t="n">
        <x:f>IF('Raw_Data'!M2261="",Assumptions!$B$15,'Raw_Data'!M2261)</x:f>
        <x:v>6</x:v>
      </x:c>
      <x:c r="N2261" s="32" t="n">
        <x:f>'Raw_Data'!N2261</x:f>
        <x:v>0.17</x:v>
      </x:c>
      <x:c r="O2261" t="str">
        <x:f>IF(OR(D2261&lt;620,L2261&gt;=2,J2261&gt;0.9),"High",IF(OR(D2261&lt;700,L2261=1,J2261&gt;0.75),"Medium","Low"))</x:f>
        <x:v>Medium</x:v>
      </x:c>
      <x:c r="P2261" s="30" t="n">
        <x:f>XLOOKUP(F2261,Assumptions!$A$4:$A$6,Assumptions!$B$4:$B$6)</x:f>
        <x:v>195</x:v>
      </x:c>
      <x:c r="Q2261" s="32" t="n">
        <x:f>XLOOKUP(F2261,Assumptions!$A$4:$A$6,Assumptions!$C$4:$C$6)</x:f>
        <x:v>0.199</x:v>
      </x:c>
      <x:c r="R2261" s="32" t="n">
        <x:f>XLOOKUP(F2261,Assumptions!$A$4:$A$6,Assumptions!$D$4:$D$6)</x:f>
        <x:v>0.017</x:v>
      </x:c>
      <x:c r="S2261" s="32" t="n">
        <x:f>XLOOKUP(F2261,Assumptions!$A$4:$A$6,Assumptions!$E$4:$E$6)</x:f>
        <x:v>0.013</x:v>
      </x:c>
      <x:c r="T2261" s="32" t="n">
        <x:f>XLOOKUP(O2261,Assumptions!$H$4:$H$6,Assumptions!$I$4:$I$6)</x:f>
        <x:v>0.012</x:v>
      </x:c>
      <x:c r="U2261" s="30" t="n">
        <x:f>XLOOKUP(F2261,Assumptions!$A$4:$A$6,Assumptions!$F$4:$F$6)</x:f>
        <x:v>140</x:v>
      </x:c>
      <x:c r="V2261" s="60" t="n">
        <x:f>I2261*12</x:f>
        <x:v>35378.88</x:v>
      </x:c>
      <x:c r="W2261" s="60" t="n">
        <x:f>H2261*J2261*(1-K2261)*Q2261</x:f>
        <x:v>884.7329418200001</x:v>
      </x:c>
      <x:c r="X2261" s="60" t="n">
        <x:f>V2261*R2261</x:f>
        <x:v>601.44096</x:v>
      </x:c>
      <x:c r="Y2261" s="60" t="n">
        <x:f>V2261*S2261</x:f>
        <x:v>459.9254399999999</x:v>
      </x:c>
      <x:c r="Z2261" s="60" t="n">
        <x:f>H2261*J2261*T2261</x:f>
        <x:v>122.36406</x:v>
      </x:c>
      <x:c r="AA2261" s="60" t="n">
        <x:f>P2261+W2261+X2261-Y2261-Z2261-U2261</x:f>
        <x:v>958.8844018200002</x:v>
      </x:c>
      <x:c r="AB2261" s="32" t="n">
        <x:f>IFERROR(AA2261/(P2261+W2261+X2261),0)</x:f>
        <x:v>0.5703659810457051</x:v>
      </x:c>
      <x:c r="AC2261" t="n">
        <x:f>IF(O2261="High",0,IF(I2261&gt;=1800,3,IF(I2261&gt;=900,2,1))+IF(K2261&gt;=0.9,2,IF(K2261&gt;=0.75,1,0))+IF(J2261&lt;=0.7,2,IF(J2261&lt;=0.85,1,0))+IF(M2261&gt;=8,1,0))</x:f>
        <x:v>5</x:v>
      </x:c>
      <x:c r="AD2261" t="str">
        <x:f>IF(AND(O2261&lt;&gt;"High",AC2261&gt;=Assumptions!$B$10,AA2261&gt;0),"Priority Growth",IF(AND(O2261="Low",AA2261&gt;0),"Maintain","Watch"))</x:f>
        <x:v>Watch</x:v>
      </x:c>
      <x:c r="AE2261" s="60" t="n">
        <x:f>MAX(AA2261,0)*N2261</x:f>
        <x:v>163.01034830940006</x:v>
      </x:c>
      <x:c r="AF2261" t="str">
        <x:f>IF(AND(AA2261&gt;=Assumptions!$B$11,O2261&lt;&gt;"High",OR(N2261&gt;=Assumptions!$B$12,M2261&lt;=6)),"High","Standard")</x:f>
        <x:v>High</x:v>
      </x:c>
    </x:row>
    <x:row r="2262">
      <x:c r="A2262" t="str">
        <x:f>'Raw_Data'!A2262</x:f>
        <x:v>C02261</x:v>
      </x:c>
      <x:c r="B2262" t="n">
        <x:f>'Raw_Data'!B2262</x:f>
        <x:v>42</x:v>
      </x:c>
      <x:c r="C2262" s="30" t="n">
        <x:f>'Raw_Data'!C2262</x:f>
        <x:v>58481</x:v>
      </x:c>
      <x:c r="D2262" t="n">
        <x:f>'Raw_Data'!D2262</x:f>
        <x:v>618</x:v>
      </x:c>
      <x:c r="E2262" t="n">
        <x:f>'Raw_Data'!E2262</x:f>
        <x:v>66</x:v>
      </x:c>
      <x:c r="F2262" t="str">
        <x:f>PROPER(TRIM('Raw_Data'!F2262))</x:f>
        <x:v>Classic</x:v>
      </x:c>
      <x:c r="G2262" t="str">
        <x:f>PROPER(TRIM('Raw_Data'!G2262))</x:f>
        <x:v>Digital</x:v>
      </x:c>
      <x:c r="H2262" s="60" t="n">
        <x:f>'Raw_Data'!H2262</x:f>
        <x:v>1947</x:v>
      </x:c>
      <x:c r="I2262" s="60" t="n">
        <x:f>'Raw_Data'!I2262</x:f>
        <x:v>560.52</x:v>
      </x:c>
      <x:c r="J2262" s="32" t="n">
        <x:f>'Raw_Data'!J2262</x:f>
        <x:v>0.351</x:v>
      </x:c>
      <x:c r="K2262" s="32" t="n">
        <x:f>'Raw_Data'!K2262</x:f>
        <x:v>0.572</x:v>
      </x:c>
      <x:c r="L2262" t="n">
        <x:f>'Raw_Data'!L2262</x:f>
        <x:v>0</x:v>
      </x:c>
      <x:c r="M2262" t="n">
        <x:f>IF('Raw_Data'!M2262="",Assumptions!$B$15,'Raw_Data'!M2262)</x:f>
        <x:v>7</x:v>
      </x:c>
      <x:c r="N2262" s="32" t="n">
        <x:f>'Raw_Data'!N2262</x:f>
        <x:v>0.118</x:v>
      </x:c>
      <x:c r="O2262" t="str">
        <x:f>IF(OR(D2262&lt;620,L2262&gt;=2,J2262&gt;0.9),"High",IF(OR(D2262&lt;700,L2262=1,J2262&gt;0.75),"Medium","Low"))</x:f>
        <x:v>High</x:v>
      </x:c>
      <x:c r="P2262" s="30" t="n">
        <x:f>XLOOKUP(F2262,Assumptions!$A$4:$A$6,Assumptions!$B$4:$B$6)</x:f>
        <x:v>0</x:v>
      </x:c>
      <x:c r="Q2262" s="32" t="n">
        <x:f>XLOOKUP(F2262,Assumptions!$A$4:$A$6,Assumptions!$C$4:$C$6)</x:f>
        <x:v>0.229</x:v>
      </x:c>
      <x:c r="R2262" s="32" t="n">
        <x:f>XLOOKUP(F2262,Assumptions!$A$4:$A$6,Assumptions!$D$4:$D$6)</x:f>
        <x:v>0.015</x:v>
      </x:c>
      <x:c r="S2262" s="32" t="n">
        <x:f>XLOOKUP(F2262,Assumptions!$A$4:$A$6,Assumptions!$E$4:$E$6)</x:f>
        <x:v>0.0075</x:v>
      </x:c>
      <x:c r="T2262" s="32" t="n">
        <x:f>XLOOKUP(O2262,Assumptions!$H$4:$H$6,Assumptions!$I$4:$I$6)</x:f>
        <x:v>0.045</x:v>
      </x:c>
      <x:c r="U2262" s="30" t="n">
        <x:f>XLOOKUP(F2262,Assumptions!$A$4:$A$6,Assumptions!$F$4:$F$6)</x:f>
        <x:v>60</x:v>
      </x:c>
      <x:c r="V2262" s="60" t="n">
        <x:f>I2262*12</x:f>
        <x:v>6726.24</x:v>
      </x:c>
      <x:c r="W2262" s="60" t="n">
        <x:f>H2262*J2262*(1-K2262)*Q2262</x:f>
        <x:v>66.981106764</x:v>
      </x:c>
      <x:c r="X2262" s="60" t="n">
        <x:f>V2262*R2262</x:f>
        <x:v>100.89359999999999</x:v>
      </x:c>
      <x:c r="Y2262" s="60" t="n">
        <x:f>V2262*S2262</x:f>
        <x:v>50.446799999999996</x:v>
      </x:c>
      <x:c r="Z2262" s="60" t="n">
        <x:f>H2262*J2262*T2262</x:f>
        <x:v>30.752864999999996</x:v>
      </x:c>
      <x:c r="AA2262" s="60" t="n">
        <x:f>P2262+W2262+X2262-Y2262-Z2262-U2262</x:f>
        <x:v>26.675041764</x:v>
      </x:c>
      <x:c r="AB2262" s="32" t="n">
        <x:f>IFERROR(AA2262/(P2262+W2262+X2262),0)</x:f>
        <x:v>0.15889851591222762</x:v>
      </x:c>
      <x:c r="AC2262" t="n">
        <x:f>IF(O2262="High",0,IF(I2262&gt;=1800,3,IF(I2262&gt;=900,2,1))+IF(K2262&gt;=0.9,2,IF(K2262&gt;=0.75,1,0))+IF(J2262&lt;=0.7,2,IF(J2262&lt;=0.85,1,0))+IF(M2262&gt;=8,1,0))</x:f>
        <x:v>0</x:v>
      </x:c>
      <x:c r="AD2262" t="str">
        <x:f>IF(AND(O2262&lt;&gt;"High",AC2262&gt;=Assumptions!$B$10,AA2262&gt;0),"Priority Growth",IF(AND(O2262="Low",AA2262&gt;0),"Maintain","Watch"))</x:f>
        <x:v>Watch</x:v>
      </x:c>
      <x:c r="AE2262" s="60" t="n">
        <x:f>MAX(AA2262,0)*N2262</x:f>
        <x:v>3.147654928152</x:v>
      </x:c>
      <x:c r="AF2262" t="str">
        <x:f>IF(AND(AA2262&gt;=Assumptions!$B$11,O2262&lt;&gt;"High",OR(N2262&gt;=Assumptions!$B$12,M2262&lt;=6)),"High","Standard")</x:f>
        <x:v>Standard</x:v>
      </x:c>
    </x:row>
    <x:row r="2263">
      <x:c r="A2263" t="str">
        <x:f>'Raw_Data'!A2263</x:f>
        <x:v>C02262</x:v>
      </x:c>
      <x:c r="B2263" t="n">
        <x:f>'Raw_Data'!B2263</x:f>
        <x:v>38</x:v>
      </x:c>
      <x:c r="C2263" s="30" t="n">
        <x:f>'Raw_Data'!C2263</x:f>
        <x:v>48471</x:v>
      </x:c>
      <x:c r="D2263" t="n">
        <x:f>'Raw_Data'!D2263</x:f>
        <x:v>663</x:v>
      </x:c>
      <x:c r="E2263" t="n">
        <x:f>'Raw_Data'!E2263</x:f>
        <x:v>21</x:v>
      </x:c>
      <x:c r="F2263" t="str">
        <x:f>PROPER(TRIM('Raw_Data'!F2263))</x:f>
        <x:v>Classic</x:v>
      </x:c>
      <x:c r="G2263" t="str">
        <x:f>PROPER(TRIM('Raw_Data'!G2263))</x:f>
        <x:v>Branch</x:v>
      </x:c>
      <x:c r="H2263" s="60" t="n">
        <x:f>'Raw_Data'!H2263</x:f>
        <x:v>7255</x:v>
      </x:c>
      <x:c r="I2263" s="60" t="n">
        <x:f>'Raw_Data'!I2263</x:f>
        <x:v>542.72</x:v>
      </x:c>
      <x:c r="J2263" s="32" t="n">
        <x:f>'Raw_Data'!J2263</x:f>
        <x:v>0.307</x:v>
      </x:c>
      <x:c r="K2263" s="32" t="n">
        <x:f>'Raw_Data'!K2263</x:f>
        <x:v>0.614</x:v>
      </x:c>
      <x:c r="L2263" t="n">
        <x:f>'Raw_Data'!L2263</x:f>
        <x:v>0</x:v>
      </x:c>
      <x:c r="M2263" t="n">
        <x:f>IF('Raw_Data'!M2263="",Assumptions!$B$15,'Raw_Data'!M2263)</x:f>
        <x:v>8</x:v>
      </x:c>
      <x:c r="N2263" s="32" t="n">
        <x:f>'Raw_Data'!N2263</x:f>
        <x:v>0.056</x:v>
      </x:c>
      <x:c r="O2263" t="str">
        <x:f>IF(OR(D2263&lt;620,L2263&gt;=2,J2263&gt;0.9),"High",IF(OR(D2263&lt;700,L2263=1,J2263&gt;0.75),"Medium","Low"))</x:f>
        <x:v>Medium</x:v>
      </x:c>
      <x:c r="P2263" s="30" t="n">
        <x:f>XLOOKUP(F2263,Assumptions!$A$4:$A$6,Assumptions!$B$4:$B$6)</x:f>
        <x:v>0</x:v>
      </x:c>
      <x:c r="Q2263" s="32" t="n">
        <x:f>XLOOKUP(F2263,Assumptions!$A$4:$A$6,Assumptions!$C$4:$C$6)</x:f>
        <x:v>0.229</x:v>
      </x:c>
      <x:c r="R2263" s="32" t="n">
        <x:f>XLOOKUP(F2263,Assumptions!$A$4:$A$6,Assumptions!$D$4:$D$6)</x:f>
        <x:v>0.015</x:v>
      </x:c>
      <x:c r="S2263" s="32" t="n">
        <x:f>XLOOKUP(F2263,Assumptions!$A$4:$A$6,Assumptions!$E$4:$E$6)</x:f>
        <x:v>0.0075</x:v>
      </x:c>
      <x:c r="T2263" s="32" t="n">
        <x:f>XLOOKUP(O2263,Assumptions!$H$4:$H$6,Assumptions!$I$4:$I$6)</x:f>
        <x:v>0.012</x:v>
      </x:c>
      <x:c r="U2263" s="30" t="n">
        <x:f>XLOOKUP(F2263,Assumptions!$A$4:$A$6,Assumptions!$F$4:$F$6)</x:f>
        <x:v>60</x:v>
      </x:c>
      <x:c r="V2263" s="60" t="n">
        <x:f>I2263*12</x:f>
        <x:v>6512.64</x:v>
      </x:c>
      <x:c r="W2263" s="60" t="n">
        <x:f>H2263*J2263*(1-K2263)*Q2263</x:f>
        <x:v>196.87863029</x:v>
      </x:c>
      <x:c r="X2263" s="60" t="n">
        <x:f>V2263*R2263</x:f>
        <x:v>97.6896</x:v>
      </x:c>
      <x:c r="Y2263" s="60" t="n">
        <x:f>V2263*S2263</x:f>
        <x:v>48.8448</x:v>
      </x:c>
      <x:c r="Z2263" s="60" t="n">
        <x:f>H2263*J2263*T2263</x:f>
        <x:v>26.72742</x:v>
      </x:c>
      <x:c r="AA2263" s="60" t="n">
        <x:f>P2263+W2263+X2263-Y2263-Z2263-U2263</x:f>
        <x:v>158.99601029</x:v>
      </x:c>
      <x:c r="AB2263" s="32" t="n">
        <x:f>IFERROR(AA2263/(P2263+W2263+X2263),0)</x:f>
        <x:v>0.5397595325655782</x:v>
      </x:c>
      <x:c r="AC2263" t="n">
        <x:f>IF(O2263="High",0,IF(I2263&gt;=1800,3,IF(I2263&gt;=900,2,1))+IF(K2263&gt;=0.9,2,IF(K2263&gt;=0.75,1,0))+IF(J2263&lt;=0.7,2,IF(J2263&lt;=0.85,1,0))+IF(M2263&gt;=8,1,0))</x:f>
        <x:v>4</x:v>
      </x:c>
      <x:c r="AD2263" t="str">
        <x:f>IF(AND(O2263&lt;&gt;"High",AC2263&gt;=Assumptions!$B$10,AA2263&gt;0),"Priority Growth",IF(AND(O2263="Low",AA2263&gt;0),"Maintain","Watch"))</x:f>
        <x:v>Watch</x:v>
      </x:c>
      <x:c r="AE2263" s="60" t="n">
        <x:f>MAX(AA2263,0)*N2263</x:f>
        <x:v>8.90377657624</x:v>
      </x:c>
      <x:c r="AF2263" t="str">
        <x:f>IF(AND(AA2263&gt;=Assumptions!$B$11,O2263&lt;&gt;"High",OR(N2263&gt;=Assumptions!$B$12,M2263&lt;=6)),"High","Standard")</x:f>
        <x:v>Standard</x:v>
      </x:c>
    </x:row>
    <x:row r="2264">
      <x:c r="A2264" t="str">
        <x:f>'Raw_Data'!A2264</x:f>
        <x:v>C02263</x:v>
      </x:c>
      <x:c r="B2264" t="n">
        <x:f>'Raw_Data'!B2264</x:f>
        <x:v>46</x:v>
      </x:c>
      <x:c r="C2264" s="30" t="n">
        <x:f>'Raw_Data'!C2264</x:f>
        <x:v>85384</x:v>
      </x:c>
      <x:c r="D2264" t="n">
        <x:f>'Raw_Data'!D2264</x:f>
        <x:v>625</x:v>
      </x:c>
      <x:c r="E2264" t="n">
        <x:f>'Raw_Data'!E2264</x:f>
        <x:v>30</x:v>
      </x:c>
      <x:c r="F2264" t="str">
        <x:f>PROPER(TRIM('Raw_Data'!F2264))</x:f>
        <x:v>Gold</x:v>
      </x:c>
      <x:c r="G2264" t="str">
        <x:f>PROPER(TRIM('Raw_Data'!G2264))</x:f>
        <x:v>Direct Mail</x:v>
      </x:c>
      <x:c r="H2264" s="60" t="n">
        <x:f>'Raw_Data'!H2264</x:f>
        <x:v>11210</x:v>
      </x:c>
      <x:c r="I2264" s="60" t="n">
        <x:f>'Raw_Data'!I2264</x:f>
        <x:v>1150.05</x:v>
      </x:c>
      <x:c r="J2264" s="32" t="n">
        <x:f>'Raw_Data'!J2264</x:f>
        <x:v>0.471</x:v>
      </x:c>
      <x:c r="K2264" s="32" t="n">
        <x:f>'Raw_Data'!K2264</x:f>
        <x:v>0.638</x:v>
      </x:c>
      <x:c r="L2264" t="n">
        <x:f>'Raw_Data'!L2264</x:f>
        <x:v>1</x:v>
      </x:c>
      <x:c r="M2264" t="n">
        <x:f>IF('Raw_Data'!M2264="",Assumptions!$B$15,'Raw_Data'!M2264)</x:f>
        <x:v>9</x:v>
      </x:c>
      <x:c r="N2264" s="32" t="n">
        <x:f>'Raw_Data'!N2264</x:f>
        <x:v>0.025</x:v>
      </x:c>
      <x:c r="O2264" t="str">
        <x:f>IF(OR(D2264&lt;620,L2264&gt;=2,J2264&gt;0.9),"High",IF(OR(D2264&lt;700,L2264=1,J2264&gt;0.75),"Medium","Low"))</x:f>
        <x:v>Medium</x:v>
      </x:c>
      <x:c r="P2264" s="30" t="n">
        <x:f>XLOOKUP(F2264,Assumptions!$A$4:$A$6,Assumptions!$B$4:$B$6)</x:f>
        <x:v>95</x:v>
      </x:c>
      <x:c r="Q2264" s="32" t="n">
        <x:f>XLOOKUP(F2264,Assumptions!$A$4:$A$6,Assumptions!$C$4:$C$6)</x:f>
        <x:v>0.219</x:v>
      </x:c>
      <x:c r="R2264" s="32" t="n">
        <x:f>XLOOKUP(F2264,Assumptions!$A$4:$A$6,Assumptions!$D$4:$D$6)</x:f>
        <x:v>0.016</x:v>
      </x:c>
      <x:c r="S2264" s="32" t="n">
        <x:f>XLOOKUP(F2264,Assumptions!$A$4:$A$6,Assumptions!$E$4:$E$6)</x:f>
        <x:v>0.01</x:v>
      </x:c>
      <x:c r="T2264" s="32" t="n">
        <x:f>XLOOKUP(O2264,Assumptions!$H$4:$H$6,Assumptions!$I$4:$I$6)</x:f>
        <x:v>0.012</x:v>
      </x:c>
      <x:c r="U2264" s="30" t="n">
        <x:f>XLOOKUP(F2264,Assumptions!$A$4:$A$6,Assumptions!$F$4:$F$6)</x:f>
        <x:v>90</x:v>
      </x:c>
      <x:c r="V2264" s="60" t="n">
        <x:f>I2264*12</x:f>
        <x:v>13800.599999999999</x:v>
      </x:c>
      <x:c r="W2264" s="60" t="n">
        <x:f>H2264*J2264*(1-K2264)*Q2264</x:f>
        <x:v>418.58070497999995</x:v>
      </x:c>
      <x:c r="X2264" s="60" t="n">
        <x:f>V2264*R2264</x:f>
        <x:v>220.8096</x:v>
      </x:c>
      <x:c r="Y2264" s="60" t="n">
        <x:f>V2264*S2264</x:f>
        <x:v>138.006</x:v>
      </x:c>
      <x:c r="Z2264" s="60" t="n">
        <x:f>H2264*J2264*T2264</x:f>
        <x:v>63.35892</x:v>
      </x:c>
      <x:c r="AA2264" s="60" t="n">
        <x:f>P2264+W2264+X2264-Y2264-Z2264-U2264</x:f>
        <x:v>443.0253849799999</x:v>
      </x:c>
      <x:c r="AB2264" s="32" t="n">
        <x:f>IFERROR(AA2264/(P2264+W2264+X2264),0)</x:f>
        <x:v>0.6032560369816771</x:v>
      </x:c>
      <x:c r="AC2264" t="n">
        <x:f>IF(O2264="High",0,IF(I2264&gt;=1800,3,IF(I2264&gt;=900,2,1))+IF(K2264&gt;=0.9,2,IF(K2264&gt;=0.75,1,0))+IF(J2264&lt;=0.7,2,IF(J2264&lt;=0.85,1,0))+IF(M2264&gt;=8,1,0))</x:f>
        <x:v>5</x:v>
      </x:c>
      <x:c r="AD2264" t="str">
        <x:f>IF(AND(O2264&lt;&gt;"High",AC2264&gt;=Assumptions!$B$10,AA2264&gt;0),"Priority Growth",IF(AND(O2264="Low",AA2264&gt;0),"Maintain","Watch"))</x:f>
        <x:v>Watch</x:v>
      </x:c>
      <x:c r="AE2264" s="60" t="n">
        <x:f>MAX(AA2264,0)*N2264</x:f>
        <x:v>11.075634624499997</x:v>
      </x:c>
      <x:c r="AF2264" t="str">
        <x:f>IF(AND(AA2264&gt;=Assumptions!$B$11,O2264&lt;&gt;"High",OR(N2264&gt;=Assumptions!$B$12,M2264&lt;=6)),"High","Standard")</x:f>
        <x:v>Standard</x:v>
      </x:c>
    </x:row>
    <x:row r="2265">
      <x:c r="A2265" t="str">
        <x:f>'Raw_Data'!A2265</x:f>
        <x:v>C02264</x:v>
      </x:c>
      <x:c r="B2265" t="n">
        <x:f>'Raw_Data'!B2265</x:f>
        <x:v>60</x:v>
      </x:c>
      <x:c r="C2265" s="30" t="n">
        <x:f>'Raw_Data'!C2265</x:f>
        <x:v>76674</x:v>
      </x:c>
      <x:c r="D2265" t="n">
        <x:f>'Raw_Data'!D2265</x:f>
        <x:v>596</x:v>
      </x:c>
      <x:c r="E2265" t="n">
        <x:f>'Raw_Data'!E2265</x:f>
        <x:v>37</x:v>
      </x:c>
      <x:c r="F2265" t="str">
        <x:f>PROPER(TRIM('Raw_Data'!F2265))</x:f>
        <x:v>Classic</x:v>
      </x:c>
      <x:c r="G2265" t="str">
        <x:f>PROPER(TRIM('Raw_Data'!G2265))</x:f>
        <x:v>Branch</x:v>
      </x:c>
      <x:c r="H2265" s="60" t="n">
        <x:f>'Raw_Data'!H2265</x:f>
        <x:v>5171</x:v>
      </x:c>
      <x:c r="I2265" s="60" t="n">
        <x:f>'Raw_Data'!I2265</x:f>
        <x:v>384.32</x:v>
      </x:c>
      <x:c r="J2265" s="32" t="n">
        <x:f>'Raw_Data'!J2265</x:f>
        <x:v>0.384</x:v>
      </x:c>
      <x:c r="K2265" s="32" t="n">
        <x:f>'Raw_Data'!K2265</x:f>
        <x:v>0.696</x:v>
      </x:c>
      <x:c r="L2265" t="n">
        <x:f>'Raw_Data'!L2265</x:f>
        <x:v>0</x:v>
      </x:c>
      <x:c r="M2265" t="n">
        <x:f>IF('Raw_Data'!M2265="",Assumptions!$B$15,'Raw_Data'!M2265)</x:f>
        <x:v>5</x:v>
      </x:c>
      <x:c r="N2265" s="32" t="n">
        <x:f>'Raw_Data'!N2265</x:f>
        <x:v>0.231</x:v>
      </x:c>
      <x:c r="O2265" t="str">
        <x:f>IF(OR(D2265&lt;620,L2265&gt;=2,J2265&gt;0.9),"High",IF(OR(D2265&lt;700,L2265=1,J2265&gt;0.75),"Medium","Low"))</x:f>
        <x:v>High</x:v>
      </x:c>
      <x:c r="P2265" s="30" t="n">
        <x:f>XLOOKUP(F2265,Assumptions!$A$4:$A$6,Assumptions!$B$4:$B$6)</x:f>
        <x:v>0</x:v>
      </x:c>
      <x:c r="Q2265" s="32" t="n">
        <x:f>XLOOKUP(F2265,Assumptions!$A$4:$A$6,Assumptions!$C$4:$C$6)</x:f>
        <x:v>0.229</x:v>
      </x:c>
      <x:c r="R2265" s="32" t="n">
        <x:f>XLOOKUP(F2265,Assumptions!$A$4:$A$6,Assumptions!$D$4:$D$6)</x:f>
        <x:v>0.015</x:v>
      </x:c>
      <x:c r="S2265" s="32" t="n">
        <x:f>XLOOKUP(F2265,Assumptions!$A$4:$A$6,Assumptions!$E$4:$E$6)</x:f>
        <x:v>0.0075</x:v>
      </x:c>
      <x:c r="T2265" s="32" t="n">
        <x:f>XLOOKUP(O2265,Assumptions!$H$4:$H$6,Assumptions!$I$4:$I$6)</x:f>
        <x:v>0.045</x:v>
      </x:c>
      <x:c r="U2265" s="30" t="n">
        <x:f>XLOOKUP(F2265,Assumptions!$A$4:$A$6,Assumptions!$F$4:$F$6)</x:f>
        <x:v>60</x:v>
      </x:c>
      <x:c r="V2265" s="60" t="n">
        <x:f>I2265*12</x:f>
        <x:v>4611.84</x:v>
      </x:c>
      <x:c r="W2265" s="60" t="n">
        <x:f>H2265*J2265*(1-K2265)*Q2265</x:f>
        <x:v>138.23398502400002</x:v>
      </x:c>
      <x:c r="X2265" s="60" t="n">
        <x:f>V2265*R2265</x:f>
        <x:v>69.1776</x:v>
      </x:c>
      <x:c r="Y2265" s="60" t="n">
        <x:f>V2265*S2265</x:f>
        <x:v>34.5888</x:v>
      </x:c>
      <x:c r="Z2265" s="60" t="n">
        <x:f>H2265*J2265*T2265</x:f>
        <x:v>89.35488</x:v>
      </x:c>
      <x:c r="AA2265" s="60" t="n">
        <x:f>P2265+W2265+X2265-Y2265-Z2265-U2265</x:f>
        <x:v>23.467905024000046</x:v>
      </x:c>
      <x:c r="AB2265" s="32" t="n">
        <x:f>IFERROR(AA2265/(P2265+W2265+X2265),0)</x:f>
        <x:v>0.11314654878744852</x:v>
      </x:c>
      <x:c r="AC2265" t="n">
        <x:f>IF(O2265="High",0,IF(I2265&gt;=1800,3,IF(I2265&gt;=900,2,1))+IF(K2265&gt;=0.9,2,IF(K2265&gt;=0.75,1,0))+IF(J2265&lt;=0.7,2,IF(J2265&lt;=0.85,1,0))+IF(M2265&gt;=8,1,0))</x:f>
        <x:v>0</x:v>
      </x:c>
      <x:c r="AD2265" t="str">
        <x:f>IF(AND(O2265&lt;&gt;"High",AC2265&gt;=Assumptions!$B$10,AA2265&gt;0),"Priority Growth",IF(AND(O2265="Low",AA2265&gt;0),"Maintain","Watch"))</x:f>
        <x:v>Watch</x:v>
      </x:c>
      <x:c r="AE2265" s="60" t="n">
        <x:f>MAX(AA2265,0)*N2265</x:f>
        <x:v>5.4210860605440105</x:v>
      </x:c>
      <x:c r="AF2265" t="str">
        <x:f>IF(AND(AA2265&gt;=Assumptions!$B$11,O2265&lt;&gt;"High",OR(N2265&gt;=Assumptions!$B$12,M2265&lt;=6)),"High","Standard")</x:f>
        <x:v>Standard</x:v>
      </x:c>
    </x:row>
    <x:row r="2266">
      <x:c r="A2266" t="str">
        <x:f>'Raw_Data'!A2266</x:f>
        <x:v>C02265</x:v>
      </x:c>
      <x:c r="B2266" t="n">
        <x:f>'Raw_Data'!B2266</x:f>
        <x:v>53</x:v>
      </x:c>
      <x:c r="C2266" s="30" t="n">
        <x:f>'Raw_Data'!C2266</x:f>
        <x:v>145924</x:v>
      </x:c>
      <x:c r="D2266" t="n">
        <x:f>'Raw_Data'!D2266</x:f>
        <x:v>770</x:v>
      </x:c>
      <x:c r="E2266" t="n">
        <x:f>'Raw_Data'!E2266</x:f>
        <x:v>72</x:v>
      </x:c>
      <x:c r="F2266" t="str">
        <x:f>PROPER(TRIM('Raw_Data'!F2266))</x:f>
        <x:v>Platinum</x:v>
      </x:c>
      <x:c r="G2266" t="str">
        <x:f>PROPER(TRIM('Raw_Data'!G2266))</x:f>
        <x:v>Branch</x:v>
      </x:c>
      <x:c r="H2266" s="60" t="n">
        <x:f>'Raw_Data'!H2266</x:f>
        <x:v>36505</x:v>
      </x:c>
      <x:c r="I2266" s="60" t="n">
        <x:f>'Raw_Data'!I2266</x:f>
        <x:v>3185.3</x:v>
      </x:c>
      <x:c r="J2266" s="32" t="n">
        <x:f>'Raw_Data'!J2266</x:f>
        <x:v>0.272</x:v>
      </x:c>
      <x:c r="K2266" s="32" t="n">
        <x:f>'Raw_Data'!K2266</x:f>
        <x:v>0.76</x:v>
      </x:c>
      <x:c r="L2266" t="n">
        <x:f>'Raw_Data'!L2266</x:f>
        <x:v>0</x:v>
      </x:c>
      <x:c r="M2266" t="n">
        <x:f>IF('Raw_Data'!M2266="",Assumptions!$B$15,'Raw_Data'!M2266)</x:f>
        <x:v>7.370408870408871</x:v>
      </x:c>
      <x:c r="N2266" s="32" t="n">
        <x:f>'Raw_Data'!N2266</x:f>
        <x:v>0.168</x:v>
      </x:c>
      <x:c r="O2266" t="str">
        <x:f>IF(OR(D2266&lt;620,L2266&gt;=2,J2266&gt;0.9),"High",IF(OR(D2266&lt;700,L2266=1,J2266&gt;0.75),"Medium","Low"))</x:f>
        <x:v>Low</x:v>
      </x:c>
      <x:c r="P2266" s="30" t="n">
        <x:f>XLOOKUP(F2266,Assumptions!$A$4:$A$6,Assumptions!$B$4:$B$6)</x:f>
        <x:v>195</x:v>
      </x:c>
      <x:c r="Q2266" s="32" t="n">
        <x:f>XLOOKUP(F2266,Assumptions!$A$4:$A$6,Assumptions!$C$4:$C$6)</x:f>
        <x:v>0.199</x:v>
      </x:c>
      <x:c r="R2266" s="32" t="n">
        <x:f>XLOOKUP(F2266,Assumptions!$A$4:$A$6,Assumptions!$D$4:$D$6)</x:f>
        <x:v>0.017</x:v>
      </x:c>
      <x:c r="S2266" s="32" t="n">
        <x:f>XLOOKUP(F2266,Assumptions!$A$4:$A$6,Assumptions!$E$4:$E$6)</x:f>
        <x:v>0.013</x:v>
      </x:c>
      <x:c r="T2266" s="32" t="n">
        <x:f>XLOOKUP(O2266,Assumptions!$H$4:$H$6,Assumptions!$I$4:$I$6)</x:f>
        <x:v>0.0035</x:v>
      </x:c>
      <x:c r="U2266" s="30" t="n">
        <x:f>XLOOKUP(F2266,Assumptions!$A$4:$A$6,Assumptions!$F$4:$F$6)</x:f>
        <x:v>140</x:v>
      </x:c>
      <x:c r="V2266" s="60" t="n">
        <x:f>I2266*12</x:f>
        <x:v>38223.600000000006</x:v>
      </x:c>
      <x:c r="W2266" s="60" t="n">
        <x:f>H2266*J2266*(1-K2266)*Q2266</x:f>
        <x:v>474.22623360000006</x:v>
      </x:c>
      <x:c r="X2266" s="60" t="n">
        <x:f>V2266*R2266</x:f>
        <x:v>649.8012000000001</x:v>
      </x:c>
      <x:c r="Y2266" s="60" t="n">
        <x:f>V2266*S2266</x:f>
        <x:v>496.90680000000003</x:v>
      </x:c>
      <x:c r="Z2266" s="60" t="n">
        <x:f>H2266*J2266*T2266</x:f>
        <x:v>34.75276</x:v>
      </x:c>
      <x:c r="AA2266" s="60" t="n">
        <x:f>P2266+W2266+X2266-Y2266-Z2266-U2266</x:f>
        <x:v>647.3678736000003</x:v>
      </x:c>
      <x:c r="AB2266" s="32" t="n">
        <x:f>IFERROR(AA2266/(P2266+W2266+X2266),0)</x:f>
        <x:v>0.4907918191156568</x:v>
      </x:c>
      <x:c r="AC2266" t="n">
        <x:f>IF(O2266="High",0,IF(I2266&gt;=1800,3,IF(I2266&gt;=900,2,1))+IF(K2266&gt;=0.9,2,IF(K2266&gt;=0.75,1,0))+IF(J2266&lt;=0.7,2,IF(J2266&lt;=0.85,1,0))+IF(M2266&gt;=8,1,0))</x:f>
        <x:v>6</x:v>
      </x:c>
      <x:c r="AD2266" t="str">
        <x:f>IF(AND(O2266&lt;&gt;"High",AC2266&gt;=Assumptions!$B$10,AA2266&gt;0),"Priority Growth",IF(AND(O2266="Low",AA2266&gt;0),"Maintain","Watch"))</x:f>
        <x:v>Priority Growth</x:v>
      </x:c>
      <x:c r="AE2266" s="60" t="n">
        <x:f>MAX(AA2266,0)*N2266</x:f>
        <x:v>108.75780276480005</x:v>
      </x:c>
      <x:c r="AF2266" t="str">
        <x:f>IF(AND(AA2266&gt;=Assumptions!$B$11,O2266&lt;&gt;"High",OR(N2266&gt;=Assumptions!$B$12,M2266&lt;=6)),"High","Standard")</x:f>
        <x:v>High</x:v>
      </x:c>
    </x:row>
    <x:row r="2267">
      <x:c r="A2267" t="str">
        <x:f>'Raw_Data'!A2267</x:f>
        <x:v>C02266</x:v>
      </x:c>
      <x:c r="B2267" t="n">
        <x:f>'Raw_Data'!B2267</x:f>
        <x:v>38</x:v>
      </x:c>
      <x:c r="C2267" s="30" t="n">
        <x:f>'Raw_Data'!C2267</x:f>
        <x:v>44804</x:v>
      </x:c>
      <x:c r="D2267" t="n">
        <x:f>'Raw_Data'!D2267</x:f>
        <x:v>730</x:v>
      </x:c>
      <x:c r="E2267" t="n">
        <x:f>'Raw_Data'!E2267</x:f>
        <x:v>110</x:v>
      </x:c>
      <x:c r="F2267" t="str">
        <x:f>PROPER(TRIM('Raw_Data'!F2267))</x:f>
        <x:v>Classic</x:v>
      </x:c>
      <x:c r="G2267" t="str">
        <x:f>PROPER(TRIM('Raw_Data'!G2267))</x:f>
        <x:v>Digital</x:v>
      </x:c>
      <x:c r="H2267" s="60" t="n">
        <x:f>'Raw_Data'!H2267</x:f>
        <x:v>6354</x:v>
      </x:c>
      <x:c r="I2267" s="60" t="n">
        <x:f>'Raw_Data'!I2267</x:f>
        <x:v>714.26</x:v>
      </x:c>
      <x:c r="J2267" s="32" t="n">
        <x:f>'Raw_Data'!J2267</x:f>
        <x:v>0.373</x:v>
      </x:c>
      <x:c r="K2267" s="32" t="n">
        <x:f>'Raw_Data'!K2267</x:f>
        <x:v>0.797</x:v>
      </x:c>
      <x:c r="L2267" t="n">
        <x:f>'Raw_Data'!L2267</x:f>
        <x:v>0</x:v>
      </x:c>
      <x:c r="M2267" t="n">
        <x:f>IF('Raw_Data'!M2267="",Assumptions!$B$15,'Raw_Data'!M2267)</x:f>
        <x:v>10</x:v>
      </x:c>
      <x:c r="N2267" s="32" t="n">
        <x:f>'Raw_Data'!N2267</x:f>
        <x:v>0.02</x:v>
      </x:c>
      <x:c r="O2267" t="str">
        <x:f>IF(OR(D2267&lt;620,L2267&gt;=2,J2267&gt;0.9),"High",IF(OR(D2267&lt;700,L2267=1,J2267&gt;0.75),"Medium","Low"))</x:f>
        <x:v>Low</x:v>
      </x:c>
      <x:c r="P2267" s="30" t="n">
        <x:f>XLOOKUP(F2267,Assumptions!$A$4:$A$6,Assumptions!$B$4:$B$6)</x:f>
        <x:v>0</x:v>
      </x:c>
      <x:c r="Q2267" s="32" t="n">
        <x:f>XLOOKUP(F2267,Assumptions!$A$4:$A$6,Assumptions!$C$4:$C$6)</x:f>
        <x:v>0.229</x:v>
      </x:c>
      <x:c r="R2267" s="32" t="n">
        <x:f>XLOOKUP(F2267,Assumptions!$A$4:$A$6,Assumptions!$D$4:$D$6)</x:f>
        <x:v>0.015</x:v>
      </x:c>
      <x:c r="S2267" s="32" t="n">
        <x:f>XLOOKUP(F2267,Assumptions!$A$4:$A$6,Assumptions!$E$4:$E$6)</x:f>
        <x:v>0.0075</x:v>
      </x:c>
      <x:c r="T2267" s="32" t="n">
        <x:f>XLOOKUP(O2267,Assumptions!$H$4:$H$6,Assumptions!$I$4:$I$6)</x:f>
        <x:v>0.0035</x:v>
      </x:c>
      <x:c r="U2267" s="30" t="n">
        <x:f>XLOOKUP(F2267,Assumptions!$A$4:$A$6,Assumptions!$F$4:$F$6)</x:f>
        <x:v>60</x:v>
      </x:c>
      <x:c r="V2267" s="60" t="n">
        <x:f>I2267*12</x:f>
        <x:v>8571.119999999999</x:v>
      </x:c>
      <x:c r="W2267" s="60" t="n">
        <x:f>H2267*J2267*(1-K2267)*Q2267</x:f>
        <x:v>110.17614245399997</x:v>
      </x:c>
      <x:c r="X2267" s="60" t="n">
        <x:f>V2267*R2267</x:f>
        <x:v>128.56679999999997</x:v>
      </x:c>
      <x:c r="Y2267" s="60" t="n">
        <x:f>V2267*S2267</x:f>
        <x:v>64.28339999999999</x:v>
      </x:c>
      <x:c r="Z2267" s="60" t="n">
        <x:f>H2267*J2267*T2267</x:f>
        <x:v>8.295147</x:v>
      </x:c>
      <x:c r="AA2267" s="60" t="n">
        <x:f>P2267+W2267+X2267-Y2267-Z2267-U2267</x:f>
        <x:v>106.16439545399999</x:v>
      </x:c>
      <x:c r="AB2267" s="32" t="n">
        <x:f>IFERROR(AA2267/(P2267+W2267+X2267),0)</x:f>
        <x:v>0.4446807698805812</x:v>
      </x:c>
      <x:c r="AC2267" t="n">
        <x:f>IF(O2267="High",0,IF(I2267&gt;=1800,3,IF(I2267&gt;=900,2,1))+IF(K2267&gt;=0.9,2,IF(K2267&gt;=0.75,1,0))+IF(J2267&lt;=0.7,2,IF(J2267&lt;=0.85,1,0))+IF(M2267&gt;=8,1,0))</x:f>
        <x:v>5</x:v>
      </x:c>
      <x:c r="AD2267" t="str">
        <x:f>IF(AND(O2267&lt;&gt;"High",AC2267&gt;=Assumptions!$B$10,AA2267&gt;0),"Priority Growth",IF(AND(O2267="Low",AA2267&gt;0),"Maintain","Watch"))</x:f>
        <x:v>Maintain</x:v>
      </x:c>
      <x:c r="AE2267" s="60" t="n">
        <x:f>MAX(AA2267,0)*N2267</x:f>
        <x:v>2.1232879090799996</x:v>
      </x:c>
      <x:c r="AF2267" t="str">
        <x:f>IF(AND(AA2267&gt;=Assumptions!$B$11,O2267&lt;&gt;"High",OR(N2267&gt;=Assumptions!$B$12,M2267&lt;=6)),"High","Standard")</x:f>
        <x:v>Standard</x:v>
      </x:c>
    </x:row>
    <x:row r="2268">
      <x:c r="A2268" t="str">
        <x:f>'Raw_Data'!A2268</x:f>
        <x:v>C02267</x:v>
      </x:c>
      <x:c r="B2268" t="n">
        <x:f>'Raw_Data'!B2268</x:f>
        <x:v>59</x:v>
      </x:c>
      <x:c r="C2268" s="30" t="n">
        <x:f>'Raw_Data'!C2268</x:f>
        <x:v>111571</x:v>
      </x:c>
      <x:c r="D2268" t="n">
        <x:f>'Raw_Data'!D2268</x:f>
        <x:v>606</x:v>
      </x:c>
      <x:c r="E2268" t="n">
        <x:f>'Raw_Data'!E2268</x:f>
        <x:v>11</x:v>
      </x:c>
      <x:c r="F2268" t="str">
        <x:f>PROPER(TRIM('Raw_Data'!F2268))</x:f>
        <x:v>Gold</x:v>
      </x:c>
      <x:c r="G2268" t="str">
        <x:f>PROPER(TRIM('Raw_Data'!G2268))</x:f>
        <x:v>Digital</x:v>
      </x:c>
      <x:c r="H2268" s="60" t="n">
        <x:f>'Raw_Data'!H2268</x:f>
        <x:v>14984</x:v>
      </x:c>
      <x:c r="I2268" s="60" t="n">
        <x:f>'Raw_Data'!I2268</x:f>
        <x:v>1312.03</x:v>
      </x:c>
      <x:c r="J2268" s="32" t="n">
        <x:f>'Raw_Data'!J2268</x:f>
        <x:v>0.582</x:v>
      </x:c>
      <x:c r="K2268" s="32" t="n">
        <x:f>'Raw_Data'!K2268</x:f>
        <x:v>0.588</x:v>
      </x:c>
      <x:c r="L2268" t="n">
        <x:f>'Raw_Data'!L2268</x:f>
        <x:v>2</x:v>
      </x:c>
      <x:c r="M2268" t="n">
        <x:f>IF('Raw_Data'!M2268="",Assumptions!$B$15,'Raw_Data'!M2268)</x:f>
        <x:v>7.370408870408871</x:v>
      </x:c>
      <x:c r="N2268" s="32" t="n">
        <x:f>'Raw_Data'!N2268</x:f>
        <x:v>0.141</x:v>
      </x:c>
      <x:c r="O2268" t="str">
        <x:f>IF(OR(D2268&lt;620,L2268&gt;=2,J2268&gt;0.9),"High",IF(OR(D2268&lt;700,L2268=1,J2268&gt;0.75),"Medium","Low"))</x:f>
        <x:v>High</x:v>
      </x:c>
      <x:c r="P2268" s="30" t="n">
        <x:f>XLOOKUP(F2268,Assumptions!$A$4:$A$6,Assumptions!$B$4:$B$6)</x:f>
        <x:v>95</x:v>
      </x:c>
      <x:c r="Q2268" s="32" t="n">
        <x:f>XLOOKUP(F2268,Assumptions!$A$4:$A$6,Assumptions!$C$4:$C$6)</x:f>
        <x:v>0.219</x:v>
      </x:c>
      <x:c r="R2268" s="32" t="n">
        <x:f>XLOOKUP(F2268,Assumptions!$A$4:$A$6,Assumptions!$D$4:$D$6)</x:f>
        <x:v>0.016</x:v>
      </x:c>
      <x:c r="S2268" s="32" t="n">
        <x:f>XLOOKUP(F2268,Assumptions!$A$4:$A$6,Assumptions!$E$4:$E$6)</x:f>
        <x:v>0.01</x:v>
      </x:c>
      <x:c r="T2268" s="32" t="n">
        <x:f>XLOOKUP(O2268,Assumptions!$H$4:$H$6,Assumptions!$I$4:$I$6)</x:f>
        <x:v>0.045</x:v>
      </x:c>
      <x:c r="U2268" s="30" t="n">
        <x:f>XLOOKUP(F2268,Assumptions!$A$4:$A$6,Assumptions!$F$4:$F$6)</x:f>
        <x:v>90</x:v>
      </x:c>
      <x:c r="V2268" s="60" t="n">
        <x:f>I2268*12</x:f>
        <x:v>15744.36</x:v>
      </x:c>
      <x:c r="W2268" s="60" t="n">
        <x:f>H2268*J2268*(1-K2268)*Q2268</x:f>
        <x:v>786.8502368640001</x:v>
      </x:c>
      <x:c r="X2268" s="60" t="n">
        <x:f>V2268*R2268</x:f>
        <x:v>251.90976</x:v>
      </x:c>
      <x:c r="Y2268" s="60" t="n">
        <x:f>V2268*S2268</x:f>
        <x:v>157.4436</x:v>
      </x:c>
      <x:c r="Z2268" s="60" t="n">
        <x:f>H2268*J2268*T2268</x:f>
        <x:v>392.43095999999997</x:v>
      </x:c>
      <x:c r="AA2268" s="60" t="n">
        <x:f>P2268+W2268+X2268-Y2268-Z2268-U2268</x:f>
        <x:v>493.8854368640002</x:v>
      </x:c>
      <x:c r="AB2268" s="32" t="n">
        <x:f>IFERROR(AA2268/(P2268+W2268+X2268),0)</x:f>
        <x:v>0.435617271935944</x:v>
      </x:c>
      <x:c r="AC2268" t="n">
        <x:f>IF(O2268="High",0,IF(I2268&gt;=1800,3,IF(I2268&gt;=900,2,1))+IF(K2268&gt;=0.9,2,IF(K2268&gt;=0.75,1,0))+IF(J2268&lt;=0.7,2,IF(J2268&lt;=0.85,1,0))+IF(M2268&gt;=8,1,0))</x:f>
        <x:v>0</x:v>
      </x:c>
      <x:c r="AD2268" t="str">
        <x:f>IF(AND(O2268&lt;&gt;"High",AC2268&gt;=Assumptions!$B$10,AA2268&gt;0),"Priority Growth",IF(AND(O2268="Low",AA2268&gt;0),"Maintain","Watch"))</x:f>
        <x:v>Watch</x:v>
      </x:c>
      <x:c r="AE2268" s="60" t="n">
        <x:f>MAX(AA2268,0)*N2268</x:f>
        <x:v>69.63784659782402</x:v>
      </x:c>
      <x:c r="AF2268" t="str">
        <x:f>IF(AND(AA2268&gt;=Assumptions!$B$11,O2268&lt;&gt;"High",OR(N2268&gt;=Assumptions!$B$12,M2268&lt;=6)),"High","Standard")</x:f>
        <x:v>Standard</x:v>
      </x:c>
    </x:row>
    <x:row r="2269">
      <x:c r="A2269" t="str">
        <x:f>'Raw_Data'!A2269</x:f>
        <x:v>C02268</x:v>
      </x:c>
      <x:c r="B2269" t="n">
        <x:f>'Raw_Data'!B2269</x:f>
        <x:v>54</x:v>
      </x:c>
      <x:c r="C2269" s="30" t="n">
        <x:f>'Raw_Data'!C2269</x:f>
        <x:v>85315</x:v>
      </x:c>
      <x:c r="D2269" t="n">
        <x:f>'Raw_Data'!D2269</x:f>
        <x:v>675</x:v>
      </x:c>
      <x:c r="E2269" t="n">
        <x:f>'Raw_Data'!E2269</x:f>
        <x:v>60</x:v>
      </x:c>
      <x:c r="F2269" t="str">
        <x:f>PROPER(TRIM('Raw_Data'!F2269))</x:f>
        <x:v>Gold</x:v>
      </x:c>
      <x:c r="G2269" t="str">
        <x:f>PROPER(TRIM('Raw_Data'!G2269))</x:f>
        <x:v>Digital</x:v>
      </x:c>
      <x:c r="H2269" s="60" t="n">
        <x:f>'Raw_Data'!H2269</x:f>
        <x:v>12006</x:v>
      </x:c>
      <x:c r="I2269" s="60" t="n">
        <x:f>'Raw_Data'!I2269</x:f>
        <x:v>1871.33</x:v>
      </x:c>
      <x:c r="J2269" s="32" t="n">
        <x:f>'Raw_Data'!J2269</x:f>
        <x:v>0.468</x:v>
      </x:c>
      <x:c r="K2269" s="32" t="n">
        <x:f>'Raw_Data'!K2269</x:f>
        <x:v>0.873</x:v>
      </x:c>
      <x:c r="L2269" t="n">
        <x:f>'Raw_Data'!L2269</x:f>
        <x:v>0</x:v>
      </x:c>
      <x:c r="M2269" t="n">
        <x:f>IF('Raw_Data'!M2269="",Assumptions!$B$15,'Raw_Data'!M2269)</x:f>
        <x:v>7</x:v>
      </x:c>
      <x:c r="N2269" s="32" t="n">
        <x:f>'Raw_Data'!N2269</x:f>
        <x:v>0.106</x:v>
      </x:c>
      <x:c r="O2269" t="str">
        <x:f>IF(OR(D2269&lt;620,L2269&gt;=2,J2269&gt;0.9),"High",IF(OR(D2269&lt;700,L2269=1,J2269&gt;0.75),"Medium","Low"))</x:f>
        <x:v>Medium</x:v>
      </x:c>
      <x:c r="P2269" s="30" t="n">
        <x:f>XLOOKUP(F2269,Assumptions!$A$4:$A$6,Assumptions!$B$4:$B$6)</x:f>
        <x:v>95</x:v>
      </x:c>
      <x:c r="Q2269" s="32" t="n">
        <x:f>XLOOKUP(F2269,Assumptions!$A$4:$A$6,Assumptions!$C$4:$C$6)</x:f>
        <x:v>0.219</x:v>
      </x:c>
      <x:c r="R2269" s="32" t="n">
        <x:f>XLOOKUP(F2269,Assumptions!$A$4:$A$6,Assumptions!$D$4:$D$6)</x:f>
        <x:v>0.016</x:v>
      </x:c>
      <x:c r="S2269" s="32" t="n">
        <x:f>XLOOKUP(F2269,Assumptions!$A$4:$A$6,Assumptions!$E$4:$E$6)</x:f>
        <x:v>0.01</x:v>
      </x:c>
      <x:c r="T2269" s="32" t="n">
        <x:f>XLOOKUP(O2269,Assumptions!$H$4:$H$6,Assumptions!$I$4:$I$6)</x:f>
        <x:v>0.012</x:v>
      </x:c>
      <x:c r="U2269" s="30" t="n">
        <x:f>XLOOKUP(F2269,Assumptions!$A$4:$A$6,Assumptions!$F$4:$F$6)</x:f>
        <x:v>90</x:v>
      </x:c>
      <x:c r="V2269" s="60" t="n">
        <x:f>I2269*12</x:f>
        <x:v>22455.96</x:v>
      </x:c>
      <x:c r="W2269" s="60" t="n">
        <x:f>H2269*J2269*(1-K2269)*Q2269</x:f>
        <x:v>156.275906904</x:v>
      </x:c>
      <x:c r="X2269" s="60" t="n">
        <x:f>V2269*R2269</x:f>
        <x:v>359.29536</x:v>
      </x:c>
      <x:c r="Y2269" s="60" t="n">
        <x:f>V2269*S2269</x:f>
        <x:v>224.5596</x:v>
      </x:c>
      <x:c r="Z2269" s="60" t="n">
        <x:f>H2269*J2269*T2269</x:f>
        <x:v>67.425696</x:v>
      </x:c>
      <x:c r="AA2269" s="60" t="n">
        <x:f>P2269+W2269+X2269-Y2269-Z2269-U2269</x:f>
        <x:v>228.58597090400002</x:v>
      </x:c>
      <x:c r="AB2269" s="32" t="n">
        <x:f>IFERROR(AA2269/(P2269+W2269+X2269),0)</x:f>
        <x:v>0.37438049134392126</x:v>
      </x:c>
      <x:c r="AC2269" t="n">
        <x:f>IF(O2269="High",0,IF(I2269&gt;=1800,3,IF(I2269&gt;=900,2,1))+IF(K2269&gt;=0.9,2,IF(K2269&gt;=0.75,1,0))+IF(J2269&lt;=0.7,2,IF(J2269&lt;=0.85,1,0))+IF(M2269&gt;=8,1,0))</x:f>
        <x:v>6</x:v>
      </x:c>
      <x:c r="AD2269" t="str">
        <x:f>IF(AND(O2269&lt;&gt;"High",AC2269&gt;=Assumptions!$B$10,AA2269&gt;0),"Priority Growth",IF(AND(O2269="Low",AA2269&gt;0),"Maintain","Watch"))</x:f>
        <x:v>Priority Growth</x:v>
      </x:c>
      <x:c r="AE2269" s="60" t="n">
        <x:f>MAX(AA2269,0)*N2269</x:f>
        <x:v>24.230112915824</x:v>
      </x:c>
      <x:c r="AF2269" t="str">
        <x:f>IF(AND(AA2269&gt;=Assumptions!$B$11,O2269&lt;&gt;"High",OR(N2269&gt;=Assumptions!$B$12,M2269&lt;=6)),"High","Standard")</x:f>
        <x:v>Standard</x:v>
      </x:c>
    </x:row>
    <x:row r="2270">
      <x:c r="A2270" t="str">
        <x:f>'Raw_Data'!A2270</x:f>
        <x:v>C02269</x:v>
      </x:c>
      <x:c r="B2270" t="n">
        <x:f>'Raw_Data'!B2270</x:f>
        <x:v>50</x:v>
      </x:c>
      <x:c r="C2270" s="30" t="n">
        <x:f>'Raw_Data'!C2270</x:f>
        <x:v>87665</x:v>
      </x:c>
      <x:c r="D2270" t="n">
        <x:f>'Raw_Data'!D2270</x:f>
        <x:v>590</x:v>
      </x:c>
      <x:c r="E2270" t="n">
        <x:f>'Raw_Data'!E2270</x:f>
        <x:v>20</x:v>
      </x:c>
      <x:c r="F2270" t="str">
        <x:f>PROPER(TRIM('Raw_Data'!F2270))</x:f>
        <x:v>Classic</x:v>
      </x:c>
      <x:c r="G2270" t="str">
        <x:f>PROPER(TRIM('Raw_Data'!G2270))</x:f>
        <x:v>Branch</x:v>
      </x:c>
      <x:c r="H2270" s="60" t="n">
        <x:f>'Raw_Data'!H2270</x:f>
        <x:v>7690</x:v>
      </x:c>
      <x:c r="I2270" s="60" t="n">
        <x:f>'Raw_Data'!I2270</x:f>
        <x:v>1306.94</x:v>
      </x:c>
      <x:c r="J2270" s="32" t="n">
        <x:f>'Raw_Data'!J2270</x:f>
        <x:v>0.548</x:v>
      </x:c>
      <x:c r="K2270" s="32" t="n">
        <x:f>'Raw_Data'!K2270</x:f>
        <x:v>0.694</x:v>
      </x:c>
      <x:c r="L2270" t="n">
        <x:f>'Raw_Data'!L2270</x:f>
        <x:v>0</x:v>
      </x:c>
      <x:c r="M2270" t="n">
        <x:f>IF('Raw_Data'!M2270="",Assumptions!$B$15,'Raw_Data'!M2270)</x:f>
        <x:v>9</x:v>
      </x:c>
      <x:c r="N2270" s="32" t="n">
        <x:f>'Raw_Data'!N2270</x:f>
        <x:v>0.02</x:v>
      </x:c>
      <x:c r="O2270" t="str">
        <x:f>IF(OR(D2270&lt;620,L2270&gt;=2,J2270&gt;0.9),"High",IF(OR(D2270&lt;700,L2270=1,J2270&gt;0.75),"Medium","Low"))</x:f>
        <x:v>High</x:v>
      </x:c>
      <x:c r="P2270" s="30" t="n">
        <x:f>XLOOKUP(F2270,Assumptions!$A$4:$A$6,Assumptions!$B$4:$B$6)</x:f>
        <x:v>0</x:v>
      </x:c>
      <x:c r="Q2270" s="32" t="n">
        <x:f>XLOOKUP(F2270,Assumptions!$A$4:$A$6,Assumptions!$C$4:$C$6)</x:f>
        <x:v>0.229</x:v>
      </x:c>
      <x:c r="R2270" s="32" t="n">
        <x:f>XLOOKUP(F2270,Assumptions!$A$4:$A$6,Assumptions!$D$4:$D$6)</x:f>
        <x:v>0.015</x:v>
      </x:c>
      <x:c r="S2270" s="32" t="n">
        <x:f>XLOOKUP(F2270,Assumptions!$A$4:$A$6,Assumptions!$E$4:$E$6)</x:f>
        <x:v>0.0075</x:v>
      </x:c>
      <x:c r="T2270" s="32" t="n">
        <x:f>XLOOKUP(O2270,Assumptions!$H$4:$H$6,Assumptions!$I$4:$I$6)</x:f>
        <x:v>0.045</x:v>
      </x:c>
      <x:c r="U2270" s="30" t="n">
        <x:f>XLOOKUP(F2270,Assumptions!$A$4:$A$6,Assumptions!$F$4:$F$6)</x:f>
        <x:v>60</x:v>
      </x:c>
      <x:c r="V2270" s="60" t="n">
        <x:f>I2270*12</x:f>
        <x:v>15683.28</x:v>
      </x:c>
      <x:c r="W2270" s="60" t="n">
        <x:f>H2270*J2270*(1-K2270)*Q2270</x:f>
        <x:v>295.30024488000004</x:v>
      </x:c>
      <x:c r="X2270" s="60" t="n">
        <x:f>V2270*R2270</x:f>
        <x:v>235.2492</x:v>
      </x:c>
      <x:c r="Y2270" s="60" t="n">
        <x:f>V2270*S2270</x:f>
        <x:v>117.6246</x:v>
      </x:c>
      <x:c r="Z2270" s="60" t="n">
        <x:f>H2270*J2270*T2270</x:f>
        <x:v>189.63539999999998</x:v>
      </x:c>
      <x:c r="AA2270" s="60" t="n">
        <x:f>P2270+W2270+X2270-Y2270-Z2270-U2270</x:f>
        <x:v>163.28944488000005</x:v>
      </x:c>
      <x:c r="AB2270" s="32" t="n">
        <x:f>IFERROR(AA2270/(P2270+W2270+X2270),0)</x:f>
        <x:v>0.30777422623999345</x:v>
      </x:c>
      <x:c r="AC2270" t="n">
        <x:f>IF(O2270="High",0,IF(I2270&gt;=1800,3,IF(I2270&gt;=900,2,1))+IF(K2270&gt;=0.9,2,IF(K2270&gt;=0.75,1,0))+IF(J2270&lt;=0.7,2,IF(J2270&lt;=0.85,1,0))+IF(M2270&gt;=8,1,0))</x:f>
        <x:v>0</x:v>
      </x:c>
      <x:c r="AD2270" t="str">
        <x:f>IF(AND(O2270&lt;&gt;"High",AC2270&gt;=Assumptions!$B$10,AA2270&gt;0),"Priority Growth",IF(AND(O2270="Low",AA2270&gt;0),"Maintain","Watch"))</x:f>
        <x:v>Watch</x:v>
      </x:c>
      <x:c r="AE2270" s="60" t="n">
        <x:f>MAX(AA2270,0)*N2270</x:f>
        <x:v>3.265788897600001</x:v>
      </x:c>
      <x:c r="AF2270" t="str">
        <x:f>IF(AND(AA2270&gt;=Assumptions!$B$11,O2270&lt;&gt;"High",OR(N2270&gt;=Assumptions!$B$12,M2270&lt;=6)),"High","Standard")</x:f>
        <x:v>Standard</x:v>
      </x:c>
    </x:row>
    <x:row r="2271">
      <x:c r="A2271" t="str">
        <x:f>'Raw_Data'!A2271</x:f>
        <x:v>C02270</x:v>
      </x:c>
      <x:c r="B2271" t="n">
        <x:f>'Raw_Data'!B2271</x:f>
        <x:v>33</x:v>
      </x:c>
      <x:c r="C2271" s="30" t="n">
        <x:f>'Raw_Data'!C2271</x:f>
        <x:v>31544</x:v>
      </x:c>
      <x:c r="D2271" t="n">
        <x:f>'Raw_Data'!D2271</x:f>
        <x:v>685</x:v>
      </x:c>
      <x:c r="E2271" t="n">
        <x:f>'Raw_Data'!E2271</x:f>
        <x:v>79</x:v>
      </x:c>
      <x:c r="F2271" t="str">
        <x:f>PROPER(TRIM('Raw_Data'!F2271))</x:f>
        <x:v>Classic</x:v>
      </x:c>
      <x:c r="G2271" t="str">
        <x:f>PROPER(TRIM('Raw_Data'!G2271))</x:f>
        <x:v>Digital</x:v>
      </x:c>
      <x:c r="H2271" s="60" t="n">
        <x:f>'Raw_Data'!H2271</x:f>
        <x:v>4795</x:v>
      </x:c>
      <x:c r="I2271" s="60" t="n">
        <x:f>'Raw_Data'!I2271</x:f>
        <x:v>562.99</x:v>
      </x:c>
      <x:c r="J2271" s="32" t="n">
        <x:f>'Raw_Data'!J2271</x:f>
        <x:v>0.353</x:v>
      </x:c>
      <x:c r="K2271" s="32" t="n">
        <x:f>'Raw_Data'!K2271</x:f>
        <x:v>0.734</x:v>
      </x:c>
      <x:c r="L2271" t="n">
        <x:f>'Raw_Data'!L2271</x:f>
        <x:v>0</x:v>
      </x:c>
      <x:c r="M2271" t="n">
        <x:f>IF('Raw_Data'!M2271="",Assumptions!$B$15,'Raw_Data'!M2271)</x:f>
        <x:v>9</x:v>
      </x:c>
      <x:c r="N2271" s="32" t="n">
        <x:f>'Raw_Data'!N2271</x:f>
        <x:v>0.021</x:v>
      </x:c>
      <x:c r="O2271" t="str">
        <x:f>IF(OR(D2271&lt;620,L2271&gt;=2,J2271&gt;0.9),"High",IF(OR(D2271&lt;700,L2271=1,J2271&gt;0.75),"Medium","Low"))</x:f>
        <x:v>Medium</x:v>
      </x:c>
      <x:c r="P2271" s="30" t="n">
        <x:f>XLOOKUP(F2271,Assumptions!$A$4:$A$6,Assumptions!$B$4:$B$6)</x:f>
        <x:v>0</x:v>
      </x:c>
      <x:c r="Q2271" s="32" t="n">
        <x:f>XLOOKUP(F2271,Assumptions!$A$4:$A$6,Assumptions!$C$4:$C$6)</x:f>
        <x:v>0.229</x:v>
      </x:c>
      <x:c r="R2271" s="32" t="n">
        <x:f>XLOOKUP(F2271,Assumptions!$A$4:$A$6,Assumptions!$D$4:$D$6)</x:f>
        <x:v>0.015</x:v>
      </x:c>
      <x:c r="S2271" s="32" t="n">
        <x:f>XLOOKUP(F2271,Assumptions!$A$4:$A$6,Assumptions!$E$4:$E$6)</x:f>
        <x:v>0.0075</x:v>
      </x:c>
      <x:c r="T2271" s="32" t="n">
        <x:f>XLOOKUP(O2271,Assumptions!$H$4:$H$6,Assumptions!$I$4:$I$6)</x:f>
        <x:v>0.012</x:v>
      </x:c>
      <x:c r="U2271" s="30" t="n">
        <x:f>XLOOKUP(F2271,Assumptions!$A$4:$A$6,Assumptions!$F$4:$F$6)</x:f>
        <x:v>60</x:v>
      </x:c>
      <x:c r="V2271" s="60" t="n">
        <x:f>I2271*12</x:f>
        <x:v>6755.88</x:v>
      </x:c>
      <x:c r="W2271" s="60" t="n">
        <x:f>H2271*J2271*(1-K2271)*Q2271</x:f>
        <x:v>103.10516839000002</x:v>
      </x:c>
      <x:c r="X2271" s="60" t="n">
        <x:f>V2271*R2271</x:f>
        <x:v>101.3382</x:v>
      </x:c>
      <x:c r="Y2271" s="60" t="n">
        <x:f>V2271*S2271</x:f>
        <x:v>50.6691</x:v>
      </x:c>
      <x:c r="Z2271" s="60" t="n">
        <x:f>H2271*J2271*T2271</x:f>
        <x:v>20.31162</x:v>
      </x:c>
      <x:c r="AA2271" s="60" t="n">
        <x:f>P2271+W2271+X2271-Y2271-Z2271-U2271</x:f>
        <x:v>73.46264839000003</x:v>
      </x:c>
      <x:c r="AB2271" s="32" t="n">
        <x:f>IFERROR(AA2271/(P2271+W2271+X2271),0)</x:f>
        <x:v>0.35933006273826057</x:v>
      </x:c>
      <x:c r="AC2271" t="n">
        <x:f>IF(O2271="High",0,IF(I2271&gt;=1800,3,IF(I2271&gt;=900,2,1))+IF(K2271&gt;=0.9,2,IF(K2271&gt;=0.75,1,0))+IF(J2271&lt;=0.7,2,IF(J2271&lt;=0.85,1,0))+IF(M2271&gt;=8,1,0))</x:f>
        <x:v>4</x:v>
      </x:c>
      <x:c r="AD2271" t="str">
        <x:f>IF(AND(O2271&lt;&gt;"High",AC2271&gt;=Assumptions!$B$10,AA2271&gt;0),"Priority Growth",IF(AND(O2271="Low",AA2271&gt;0),"Maintain","Watch"))</x:f>
        <x:v>Watch</x:v>
      </x:c>
      <x:c r="AE2271" s="60" t="n">
        <x:f>MAX(AA2271,0)*N2271</x:f>
        <x:v>1.5427156161900006</x:v>
      </x:c>
      <x:c r="AF2271" t="str">
        <x:f>IF(AND(AA2271&gt;=Assumptions!$B$11,O2271&lt;&gt;"High",OR(N2271&gt;=Assumptions!$B$12,M2271&lt;=6)),"High","Standard")</x:f>
        <x:v>Standard</x:v>
      </x:c>
    </x:row>
    <x:row r="2272">
      <x:c r="A2272" t="str">
        <x:f>'Raw_Data'!A2272</x:f>
        <x:v>C02271</x:v>
      </x:c>
      <x:c r="B2272" t="n">
        <x:f>'Raw_Data'!B2272</x:f>
        <x:v>63</x:v>
      </x:c>
      <x:c r="C2272" s="30" t="n">
        <x:f>'Raw_Data'!C2272</x:f>
        <x:v>46490</x:v>
      </x:c>
      <x:c r="D2272" t="n">
        <x:f>'Raw_Data'!D2272</x:f>
        <x:v>639</x:v>
      </x:c>
      <x:c r="E2272" t="n">
        <x:f>'Raw_Data'!E2272</x:f>
        <x:v>63</x:v>
      </x:c>
      <x:c r="F2272" t="str">
        <x:f>PROPER(TRIM('Raw_Data'!F2272))</x:f>
        <x:v>Classic</x:v>
      </x:c>
      <x:c r="G2272" t="str">
        <x:f>PROPER(TRIM('Raw_Data'!G2272))</x:f>
        <x:v>Branch</x:v>
      </x:c>
      <x:c r="H2272" s="60" t="n">
        <x:f>'Raw_Data'!H2272</x:f>
        <x:v>1000</x:v>
      </x:c>
      <x:c r="I2272" s="60" t="n">
        <x:f>'Raw_Data'!I2272</x:f>
        <x:v>732.37</x:v>
      </x:c>
      <x:c r="J2272" s="32" t="n">
        <x:f>'Raw_Data'!J2272</x:f>
        <x:v>0.496</x:v>
      </x:c>
      <x:c r="K2272" s="32" t="n">
        <x:f>'Raw_Data'!K2272</x:f>
        <x:v>0.722</x:v>
      </x:c>
      <x:c r="L2272" t="n">
        <x:f>'Raw_Data'!L2272</x:f>
        <x:v>0</x:v>
      </x:c>
      <x:c r="M2272" t="n">
        <x:f>IF('Raw_Data'!M2272="",Assumptions!$B$15,'Raw_Data'!M2272)</x:f>
        <x:v>7</x:v>
      </x:c>
      <x:c r="N2272" s="32" t="n">
        <x:f>'Raw_Data'!N2272</x:f>
        <x:v>0.11</x:v>
      </x:c>
      <x:c r="O2272" t="str">
        <x:f>IF(OR(D2272&lt;620,L2272&gt;=2,J2272&gt;0.9),"High",IF(OR(D2272&lt;700,L2272=1,J2272&gt;0.75),"Medium","Low"))</x:f>
        <x:v>Medium</x:v>
      </x:c>
      <x:c r="P2272" s="30" t="n">
        <x:f>XLOOKUP(F2272,Assumptions!$A$4:$A$6,Assumptions!$B$4:$B$6)</x:f>
        <x:v>0</x:v>
      </x:c>
      <x:c r="Q2272" s="32" t="n">
        <x:f>XLOOKUP(F2272,Assumptions!$A$4:$A$6,Assumptions!$C$4:$C$6)</x:f>
        <x:v>0.229</x:v>
      </x:c>
      <x:c r="R2272" s="32" t="n">
        <x:f>XLOOKUP(F2272,Assumptions!$A$4:$A$6,Assumptions!$D$4:$D$6)</x:f>
        <x:v>0.015</x:v>
      </x:c>
      <x:c r="S2272" s="32" t="n">
        <x:f>XLOOKUP(F2272,Assumptions!$A$4:$A$6,Assumptions!$E$4:$E$6)</x:f>
        <x:v>0.0075</x:v>
      </x:c>
      <x:c r="T2272" s="32" t="n">
        <x:f>XLOOKUP(O2272,Assumptions!$H$4:$H$6,Assumptions!$I$4:$I$6)</x:f>
        <x:v>0.012</x:v>
      </x:c>
      <x:c r="U2272" s="30" t="n">
        <x:f>XLOOKUP(F2272,Assumptions!$A$4:$A$6,Assumptions!$F$4:$F$6)</x:f>
        <x:v>60</x:v>
      </x:c>
      <x:c r="V2272" s="60" t="n">
        <x:f>I2272*12</x:f>
        <x:v>8788.44</x:v>
      </x:c>
      <x:c r="W2272" s="60" t="n">
        <x:f>H2272*J2272*(1-K2272)*Q2272</x:f>
        <x:v>31.576352000000004</x:v>
      </x:c>
      <x:c r="X2272" s="60" t="n">
        <x:f>V2272*R2272</x:f>
        <x:v>131.8266</x:v>
      </x:c>
      <x:c r="Y2272" s="60" t="n">
        <x:f>V2272*S2272</x:f>
        <x:v>65.9133</x:v>
      </x:c>
      <x:c r="Z2272" s="60" t="n">
        <x:f>H2272*J2272*T2272</x:f>
        <x:v>5.952</x:v>
      </x:c>
      <x:c r="AA2272" s="60" t="n">
        <x:f>P2272+W2272+X2272-Y2272-Z2272-U2272</x:f>
        <x:v>31.537652000000023</x:v>
      </x:c>
      <x:c r="AB2272" s="32" t="n">
        <x:f>IFERROR(AA2272/(P2272+W2272+X2272),0)</x:f>
        <x:v>0.19300539931494026</x:v>
      </x:c>
      <x:c r="AC2272" t="n">
        <x:f>IF(O2272="High",0,IF(I2272&gt;=1800,3,IF(I2272&gt;=900,2,1))+IF(K2272&gt;=0.9,2,IF(K2272&gt;=0.75,1,0))+IF(J2272&lt;=0.7,2,IF(J2272&lt;=0.85,1,0))+IF(M2272&gt;=8,1,0))</x:f>
        <x:v>3</x:v>
      </x:c>
      <x:c r="AD2272" t="str">
        <x:f>IF(AND(O2272&lt;&gt;"High",AC2272&gt;=Assumptions!$B$10,AA2272&gt;0),"Priority Growth",IF(AND(O2272="Low",AA2272&gt;0),"Maintain","Watch"))</x:f>
        <x:v>Watch</x:v>
      </x:c>
      <x:c r="AE2272" s="60" t="n">
        <x:f>MAX(AA2272,0)*N2272</x:f>
        <x:v>3.4691417200000023</x:v>
      </x:c>
      <x:c r="AF2272" t="str">
        <x:f>IF(AND(AA2272&gt;=Assumptions!$B$11,O2272&lt;&gt;"High",OR(N2272&gt;=Assumptions!$B$12,M2272&lt;=6)),"High","Standard")</x:f>
        <x:v>Standard</x:v>
      </x:c>
    </x:row>
    <x:row r="2273">
      <x:c r="A2273" t="str">
        <x:f>'Raw_Data'!A2273</x:f>
        <x:v>C02272</x:v>
      </x:c>
      <x:c r="B2273" t="n">
        <x:f>'Raw_Data'!B2273</x:f>
        <x:v>34</x:v>
      </x:c>
      <x:c r="C2273" s="30" t="n">
        <x:f>'Raw_Data'!C2273</x:f>
        <x:v>69320</x:v>
      </x:c>
      <x:c r="D2273" t="n">
        <x:f>'Raw_Data'!D2273</x:f>
        <x:v>613</x:v>
      </x:c>
      <x:c r="E2273" t="n">
        <x:f>'Raw_Data'!E2273</x:f>
        <x:v>92</x:v>
      </x:c>
      <x:c r="F2273" t="str">
        <x:f>PROPER(TRIM('Raw_Data'!F2273))</x:f>
        <x:v>Classic</x:v>
      </x:c>
      <x:c r="G2273" t="str">
        <x:f>PROPER(TRIM('Raw_Data'!G2273))</x:f>
        <x:v>Partner</x:v>
      </x:c>
      <x:c r="H2273" s="60" t="n">
        <x:f>'Raw_Data'!H2273</x:f>
        <x:v>4364</x:v>
      </x:c>
      <x:c r="I2273" s="60" t="n">
        <x:f>'Raw_Data'!I2273</x:f>
        <x:v>150</x:v>
      </x:c>
      <x:c r="J2273" s="32" t="n">
        <x:f>'Raw_Data'!J2273</x:f>
        <x:v>0.536</x:v>
      </x:c>
      <x:c r="K2273" s="32" t="n">
        <x:f>'Raw_Data'!K2273</x:f>
        <x:v>0.669</x:v>
      </x:c>
      <x:c r="L2273" t="n">
        <x:f>'Raw_Data'!L2273</x:f>
        <x:v>0</x:v>
      </x:c>
      <x:c r="M2273" t="n">
        <x:f>IF('Raw_Data'!M2273="",Assumptions!$B$15,'Raw_Data'!M2273)</x:f>
        <x:v>7.370408870408871</x:v>
      </x:c>
      <x:c r="N2273" s="32" t="n">
        <x:f>'Raw_Data'!N2273</x:f>
        <x:v>0.109</x:v>
      </x:c>
      <x:c r="O2273" t="str">
        <x:f>IF(OR(D2273&lt;620,L2273&gt;=2,J2273&gt;0.9),"High",IF(OR(D2273&lt;700,L2273=1,J2273&gt;0.75),"Medium","Low"))</x:f>
        <x:v>High</x:v>
      </x:c>
      <x:c r="P2273" s="30" t="n">
        <x:f>XLOOKUP(F2273,Assumptions!$A$4:$A$6,Assumptions!$B$4:$B$6)</x:f>
        <x:v>0</x:v>
      </x:c>
      <x:c r="Q2273" s="32" t="n">
        <x:f>XLOOKUP(F2273,Assumptions!$A$4:$A$6,Assumptions!$C$4:$C$6)</x:f>
        <x:v>0.229</x:v>
      </x:c>
      <x:c r="R2273" s="32" t="n">
        <x:f>XLOOKUP(F2273,Assumptions!$A$4:$A$6,Assumptions!$D$4:$D$6)</x:f>
        <x:v>0.015</x:v>
      </x:c>
      <x:c r="S2273" s="32" t="n">
        <x:f>XLOOKUP(F2273,Assumptions!$A$4:$A$6,Assumptions!$E$4:$E$6)</x:f>
        <x:v>0.0075</x:v>
      </x:c>
      <x:c r="T2273" s="32" t="n">
        <x:f>XLOOKUP(O2273,Assumptions!$H$4:$H$6,Assumptions!$I$4:$I$6)</x:f>
        <x:v>0.045</x:v>
      </x:c>
      <x:c r="U2273" s="30" t="n">
        <x:f>XLOOKUP(F2273,Assumptions!$A$4:$A$6,Assumptions!$F$4:$F$6)</x:f>
        <x:v>60</x:v>
      </x:c>
      <x:c r="V2273" s="60" t="n">
        <x:f>I2273*12</x:f>
        <x:v>1800</x:v>
      </x:c>
      <x:c r="W2273" s="60" t="n">
        <x:f>H2273*J2273*(1-K2273)*Q2273</x:f>
        <x:v>177.30174409600002</x:v>
      </x:c>
      <x:c r="X2273" s="60" t="n">
        <x:f>V2273*R2273</x:f>
        <x:v>27</x:v>
      </x:c>
      <x:c r="Y2273" s="60" t="n">
        <x:f>V2273*S2273</x:f>
        <x:v>13.5</x:v>
      </x:c>
      <x:c r="Z2273" s="60" t="n">
        <x:f>H2273*J2273*T2273</x:f>
        <x:v>105.25968</x:v>
      </x:c>
      <x:c r="AA2273" s="60" t="n">
        <x:f>P2273+W2273+X2273-Y2273-Z2273-U2273</x:f>
        <x:v>25.54206409600002</x:v>
      </x:c>
      <x:c r="AB2273" s="32" t="n">
        <x:f>IFERROR(AA2273/(P2273+W2273+X2273),0)</x:f>
        <x:v>0.12502127286783207</x:v>
      </x:c>
      <x:c r="AC2273" t="n">
        <x:f>IF(O2273="High",0,IF(I2273&gt;=1800,3,IF(I2273&gt;=900,2,1))+IF(K2273&gt;=0.9,2,IF(K2273&gt;=0.75,1,0))+IF(J2273&lt;=0.7,2,IF(J2273&lt;=0.85,1,0))+IF(M2273&gt;=8,1,0))</x:f>
        <x:v>0</x:v>
      </x:c>
      <x:c r="AD2273" t="str">
        <x:f>IF(AND(O2273&lt;&gt;"High",AC2273&gt;=Assumptions!$B$10,AA2273&gt;0),"Priority Growth",IF(AND(O2273="Low",AA2273&gt;0),"Maintain","Watch"))</x:f>
        <x:v>Watch</x:v>
      </x:c>
      <x:c r="AE2273" s="60" t="n">
        <x:f>MAX(AA2273,0)*N2273</x:f>
        <x:v>2.784084986464002</x:v>
      </x:c>
      <x:c r="AF2273" t="str">
        <x:f>IF(AND(AA2273&gt;=Assumptions!$B$11,O2273&lt;&gt;"High",OR(N2273&gt;=Assumptions!$B$12,M2273&lt;=6)),"High","Standard")</x:f>
        <x:v>Standard</x:v>
      </x:c>
    </x:row>
    <x:row r="2274">
      <x:c r="A2274" t="str">
        <x:f>'Raw_Data'!A2274</x:f>
        <x:v>C02273</x:v>
      </x:c>
      <x:c r="B2274" t="n">
        <x:f>'Raw_Data'!B2274</x:f>
        <x:v>54</x:v>
      </x:c>
      <x:c r="C2274" s="30" t="n">
        <x:f>'Raw_Data'!C2274</x:f>
        <x:v>49197</x:v>
      </x:c>
      <x:c r="D2274" t="n">
        <x:f>'Raw_Data'!D2274</x:f>
        <x:v>657</x:v>
      </x:c>
      <x:c r="E2274" t="n">
        <x:f>'Raw_Data'!E2274</x:f>
        <x:v>47</x:v>
      </x:c>
      <x:c r="F2274" t="str">
        <x:f>PROPER(TRIM('Raw_Data'!F2274))</x:f>
        <x:v>Classic</x:v>
      </x:c>
      <x:c r="G2274" t="str">
        <x:f>PROPER(TRIM('Raw_Data'!G2274))</x:f>
        <x:v>Partner</x:v>
      </x:c>
      <x:c r="H2274" s="60" t="n">
        <x:f>'Raw_Data'!H2274</x:f>
        <x:v>5517</x:v>
      </x:c>
      <x:c r="I2274" s="60" t="n">
        <x:f>'Raw_Data'!I2274</x:f>
        <x:v>794.69</x:v>
      </x:c>
      <x:c r="J2274" s="32" t="n">
        <x:f>'Raw_Data'!J2274</x:f>
        <x:v>0.454</x:v>
      </x:c>
      <x:c r="K2274" s="32" t="n">
        <x:f>'Raw_Data'!K2274</x:f>
        <x:v>0.693</x:v>
      </x:c>
      <x:c r="L2274" t="n">
        <x:f>'Raw_Data'!L2274</x:f>
        <x:v>0</x:v>
      </x:c>
      <x:c r="M2274" t="n">
        <x:f>IF('Raw_Data'!M2274="",Assumptions!$B$15,'Raw_Data'!M2274)</x:f>
        <x:v>8</x:v>
      </x:c>
      <x:c r="N2274" s="32" t="n">
        <x:f>'Raw_Data'!N2274</x:f>
        <x:v>0.04</x:v>
      </x:c>
      <x:c r="O2274" t="str">
        <x:f>IF(OR(D2274&lt;620,L2274&gt;=2,J2274&gt;0.9),"High",IF(OR(D2274&lt;700,L2274=1,J2274&gt;0.75),"Medium","Low"))</x:f>
        <x:v>Medium</x:v>
      </x:c>
      <x:c r="P2274" s="30" t="n">
        <x:f>XLOOKUP(F2274,Assumptions!$A$4:$A$6,Assumptions!$B$4:$B$6)</x:f>
        <x:v>0</x:v>
      </x:c>
      <x:c r="Q2274" s="32" t="n">
        <x:f>XLOOKUP(F2274,Assumptions!$A$4:$A$6,Assumptions!$C$4:$C$6)</x:f>
        <x:v>0.229</x:v>
      </x:c>
      <x:c r="R2274" s="32" t="n">
        <x:f>XLOOKUP(F2274,Assumptions!$A$4:$A$6,Assumptions!$D$4:$D$6)</x:f>
        <x:v>0.015</x:v>
      </x:c>
      <x:c r="S2274" s="32" t="n">
        <x:f>XLOOKUP(F2274,Assumptions!$A$4:$A$6,Assumptions!$E$4:$E$6)</x:f>
        <x:v>0.0075</x:v>
      </x:c>
      <x:c r="T2274" s="32" t="n">
        <x:f>XLOOKUP(O2274,Assumptions!$H$4:$H$6,Assumptions!$I$4:$I$6)</x:f>
        <x:v>0.012</x:v>
      </x:c>
      <x:c r="U2274" s="30" t="n">
        <x:f>XLOOKUP(F2274,Assumptions!$A$4:$A$6,Assumptions!$F$4:$F$6)</x:f>
        <x:v>60</x:v>
      </x:c>
      <x:c r="V2274" s="60" t="n">
        <x:f>I2274*12</x:f>
        <x:v>9536.28</x:v>
      </x:c>
      <x:c r="W2274" s="60" t="n">
        <x:f>H2274*J2274*(1-K2274)*Q2274</x:f>
        <x:v>176.08918955400006</x:v>
      </x:c>
      <x:c r="X2274" s="60" t="n">
        <x:f>V2274*R2274</x:f>
        <x:v>143.04420000000002</x:v>
      </x:c>
      <x:c r="Y2274" s="60" t="n">
        <x:f>V2274*S2274</x:f>
        <x:v>71.52210000000001</x:v>
      </x:c>
      <x:c r="Z2274" s="60" t="n">
        <x:f>H2274*J2274*T2274</x:f>
        <x:v>30.056616000000005</x:v>
      </x:c>
      <x:c r="AA2274" s="60" t="n">
        <x:f>P2274+W2274+X2274-Y2274-Z2274-U2274</x:f>
        <x:v>157.55467355400003</x:v>
      </x:c>
      <x:c r="AB2274" s="32" t="n">
        <x:f>IFERROR(AA2274/(P2274+W2274+X2274),0)</x:f>
        <x:v>0.49369535971835515</x:v>
      </x:c>
      <x:c r="AC2274" t="n">
        <x:f>IF(O2274="High",0,IF(I2274&gt;=1800,3,IF(I2274&gt;=900,2,1))+IF(K2274&gt;=0.9,2,IF(K2274&gt;=0.75,1,0))+IF(J2274&lt;=0.7,2,IF(J2274&lt;=0.85,1,0))+IF(M2274&gt;=8,1,0))</x:f>
        <x:v>4</x:v>
      </x:c>
      <x:c r="AD2274" t="str">
        <x:f>IF(AND(O2274&lt;&gt;"High",AC2274&gt;=Assumptions!$B$10,AA2274&gt;0),"Priority Growth",IF(AND(O2274="Low",AA2274&gt;0),"Maintain","Watch"))</x:f>
        <x:v>Watch</x:v>
      </x:c>
      <x:c r="AE2274" s="60" t="n">
        <x:f>MAX(AA2274,0)*N2274</x:f>
        <x:v>6.302186942160001</x:v>
      </x:c>
      <x:c r="AF2274" t="str">
        <x:f>IF(AND(AA2274&gt;=Assumptions!$B$11,O2274&lt;&gt;"High",OR(N2274&gt;=Assumptions!$B$12,M2274&lt;=6)),"High","Standard")</x:f>
        <x:v>Standard</x:v>
      </x:c>
    </x:row>
    <x:row r="2275">
      <x:c r="A2275" t="str">
        <x:f>'Raw_Data'!A2275</x:f>
        <x:v>C02274</x:v>
      </x:c>
      <x:c r="B2275" t="n">
        <x:f>'Raw_Data'!B2275</x:f>
        <x:v>21</x:v>
      </x:c>
      <x:c r="C2275" s="30" t="n">
        <x:f>'Raw_Data'!C2275</x:f>
        <x:v>39176</x:v>
      </x:c>
      <x:c r="D2275" t="n">
        <x:f>'Raw_Data'!D2275</x:f>
        <x:v>665</x:v>
      </x:c>
      <x:c r="E2275" t="n">
        <x:f>'Raw_Data'!E2275</x:f>
        <x:v>41</x:v>
      </x:c>
      <x:c r="F2275" t="str">
        <x:f>PROPER(TRIM('Raw_Data'!F2275))</x:f>
        <x:v>Classic</x:v>
      </x:c>
      <x:c r="G2275" t="str">
        <x:f>PROPER(TRIM('Raw_Data'!G2275))</x:f>
        <x:v>Branch</x:v>
      </x:c>
      <x:c r="H2275" s="60" t="n">
        <x:f>'Raw_Data'!H2275</x:f>
        <x:v>1000</x:v>
      </x:c>
      <x:c r="I2275" s="60" t="n">
        <x:f>'Raw_Data'!I2275</x:f>
        <x:v>150</x:v>
      </x:c>
      <x:c r="J2275" s="32" t="n">
        <x:f>'Raw_Data'!J2275</x:f>
        <x:v>0.297</x:v>
      </x:c>
      <x:c r="K2275" s="32" t="n">
        <x:f>'Raw_Data'!K2275</x:f>
        <x:v>0.582</x:v>
      </x:c>
      <x:c r="L2275" t="n">
        <x:f>'Raw_Data'!L2275</x:f>
        <x:v>0</x:v>
      </x:c>
      <x:c r="M2275" t="n">
        <x:f>IF('Raw_Data'!M2275="",Assumptions!$B$15,'Raw_Data'!M2275)</x:f>
        <x:v>7</x:v>
      </x:c>
      <x:c r="N2275" s="32" t="n">
        <x:f>'Raw_Data'!N2275</x:f>
        <x:v>0.119</x:v>
      </x:c>
      <x:c r="O2275" t="str">
        <x:f>IF(OR(D2275&lt;620,L2275&gt;=2,J2275&gt;0.9),"High",IF(OR(D2275&lt;700,L2275=1,J2275&gt;0.75),"Medium","Low"))</x:f>
        <x:v>Medium</x:v>
      </x:c>
      <x:c r="P2275" s="30" t="n">
        <x:f>XLOOKUP(F2275,Assumptions!$A$4:$A$6,Assumptions!$B$4:$B$6)</x:f>
        <x:v>0</x:v>
      </x:c>
      <x:c r="Q2275" s="32" t="n">
        <x:f>XLOOKUP(F2275,Assumptions!$A$4:$A$6,Assumptions!$C$4:$C$6)</x:f>
        <x:v>0.229</x:v>
      </x:c>
      <x:c r="R2275" s="32" t="n">
        <x:f>XLOOKUP(F2275,Assumptions!$A$4:$A$6,Assumptions!$D$4:$D$6)</x:f>
        <x:v>0.015</x:v>
      </x:c>
      <x:c r="S2275" s="32" t="n">
        <x:f>XLOOKUP(F2275,Assumptions!$A$4:$A$6,Assumptions!$E$4:$E$6)</x:f>
        <x:v>0.0075</x:v>
      </x:c>
      <x:c r="T2275" s="32" t="n">
        <x:f>XLOOKUP(O2275,Assumptions!$H$4:$H$6,Assumptions!$I$4:$I$6)</x:f>
        <x:v>0.012</x:v>
      </x:c>
      <x:c r="U2275" s="30" t="n">
        <x:f>XLOOKUP(F2275,Assumptions!$A$4:$A$6,Assumptions!$F$4:$F$6)</x:f>
        <x:v>60</x:v>
      </x:c>
      <x:c r="V2275" s="60" t="n">
        <x:f>I2275*12</x:f>
        <x:v>1800</x:v>
      </x:c>
      <x:c r="W2275" s="60" t="n">
        <x:f>H2275*J2275*(1-K2275)*Q2275</x:f>
        <x:v>28.429434000000004</x:v>
      </x:c>
      <x:c r="X2275" s="60" t="n">
        <x:f>V2275*R2275</x:f>
        <x:v>27</x:v>
      </x:c>
      <x:c r="Y2275" s="60" t="n">
        <x:f>V2275*S2275</x:f>
        <x:v>13.5</x:v>
      </x:c>
      <x:c r="Z2275" s="60" t="n">
        <x:f>H2275*J2275*T2275</x:f>
        <x:v>3.564</x:v>
      </x:c>
      <x:c r="AA2275" s="60" t="n">
        <x:f>P2275+W2275+X2275-Y2275-Z2275-U2275</x:f>
        <x:v>-21.634566</x:v>
      </x:c>
      <x:c r="AB2275" s="32" t="n">
        <x:f>IFERROR(AA2275/(P2275+W2275+X2275),0)</x:f>
        <x:v>-0.3903082611307198</x:v>
      </x:c>
      <x:c r="AC2275" t="n">
        <x:f>IF(O2275="High",0,IF(I2275&gt;=1800,3,IF(I2275&gt;=900,2,1))+IF(K2275&gt;=0.9,2,IF(K2275&gt;=0.75,1,0))+IF(J2275&lt;=0.7,2,IF(J2275&lt;=0.85,1,0))+IF(M2275&gt;=8,1,0))</x:f>
        <x:v>3</x:v>
      </x:c>
      <x:c r="AD2275" t="str">
        <x:f>IF(AND(O2275&lt;&gt;"High",AC2275&gt;=Assumptions!$B$10,AA2275&gt;0),"Priority Growth",IF(AND(O2275="Low",AA2275&gt;0),"Maintain","Watch"))</x:f>
        <x:v>Watch</x:v>
      </x:c>
      <x:c r="AE2275" s="60" t="n">
        <x:f>MAX(AA2275,0)*N2275</x:f>
        <x:v>0</x:v>
      </x:c>
      <x:c r="AF2275" t="str">
        <x:f>IF(AND(AA2275&gt;=Assumptions!$B$11,O2275&lt;&gt;"High",OR(N2275&gt;=Assumptions!$B$12,M2275&lt;=6)),"High","Standard")</x:f>
        <x:v>Standard</x:v>
      </x:c>
    </x:row>
    <x:row r="2276">
      <x:c r="A2276" t="str">
        <x:f>'Raw_Data'!A2276</x:f>
        <x:v>C02275</x:v>
      </x:c>
      <x:c r="B2276" t="n">
        <x:f>'Raw_Data'!B2276</x:f>
        <x:v>51</x:v>
      </x:c>
      <x:c r="C2276" s="30" t="n">
        <x:f>'Raw_Data'!C2276</x:f>
        <x:v>174238</x:v>
      </x:c>
      <x:c r="D2276" t="n">
        <x:f>'Raw_Data'!D2276</x:f>
        <x:v>737</x:v>
      </x:c>
      <x:c r="E2276" t="n">
        <x:f>'Raw_Data'!E2276</x:f>
        <x:v>40</x:v>
      </x:c>
      <x:c r="F2276" t="str">
        <x:f>PROPER(TRIM('Raw_Data'!F2276))</x:f>
        <x:v>Platinum</x:v>
      </x:c>
      <x:c r="G2276" t="str">
        <x:f>PROPER(TRIM('Raw_Data'!G2276))</x:f>
        <x:v>Digital</x:v>
      </x:c>
      <x:c r="H2276" s="60" t="n">
        <x:f>'Raw_Data'!H2276</x:f>
        <x:v>36437</x:v>
      </x:c>
      <x:c r="I2276" s="60" t="n">
        <x:f>'Raw_Data'!I2276</x:f>
        <x:v>4038.53</x:v>
      </x:c>
      <x:c r="J2276" s="32" t="n">
        <x:f>'Raw_Data'!J2276</x:f>
        <x:v>0.311</x:v>
      </x:c>
      <x:c r="K2276" s="32" t="n">
        <x:f>'Raw_Data'!K2276</x:f>
        <x:v>0.861</x:v>
      </x:c>
      <x:c r="L2276" t="n">
        <x:f>'Raw_Data'!L2276</x:f>
        <x:v>0</x:v>
      </x:c>
      <x:c r="M2276" t="n">
        <x:f>IF('Raw_Data'!M2276="",Assumptions!$B$15,'Raw_Data'!M2276)</x:f>
        <x:v>5</x:v>
      </x:c>
      <x:c r="N2276" s="32" t="n">
        <x:f>'Raw_Data'!N2276</x:f>
        <x:v>0.211</x:v>
      </x:c>
      <x:c r="O2276" t="str">
        <x:f>IF(OR(D2276&lt;620,L2276&gt;=2,J2276&gt;0.9),"High",IF(OR(D2276&lt;700,L2276=1,J2276&gt;0.75),"Medium","Low"))</x:f>
        <x:v>Low</x:v>
      </x:c>
      <x:c r="P2276" s="30" t="n">
        <x:f>XLOOKUP(F2276,Assumptions!$A$4:$A$6,Assumptions!$B$4:$B$6)</x:f>
        <x:v>195</x:v>
      </x:c>
      <x:c r="Q2276" s="32" t="n">
        <x:f>XLOOKUP(F2276,Assumptions!$A$4:$A$6,Assumptions!$C$4:$C$6)</x:f>
        <x:v>0.199</x:v>
      </x:c>
      <x:c r="R2276" s="32" t="n">
        <x:f>XLOOKUP(F2276,Assumptions!$A$4:$A$6,Assumptions!$D$4:$D$6)</x:f>
        <x:v>0.017</x:v>
      </x:c>
      <x:c r="S2276" s="32" t="n">
        <x:f>XLOOKUP(F2276,Assumptions!$A$4:$A$6,Assumptions!$E$4:$E$6)</x:f>
        <x:v>0.013</x:v>
      </x:c>
      <x:c r="T2276" s="32" t="n">
        <x:f>XLOOKUP(O2276,Assumptions!$H$4:$H$6,Assumptions!$I$4:$I$6)</x:f>
        <x:v>0.0035</x:v>
      </x:c>
      <x:c r="U2276" s="30" t="n">
        <x:f>XLOOKUP(F2276,Assumptions!$A$4:$A$6,Assumptions!$F$4:$F$6)</x:f>
        <x:v>140</x:v>
      </x:c>
      <x:c r="V2276" s="60" t="n">
        <x:f>I2276*12</x:f>
        <x:v>48462.36</x:v>
      </x:c>
      <x:c r="W2276" s="60" t="n">
        <x:f>H2276*J2276*(1-K2276)*Q2276</x:f>
        <x:v>313.4518795270001</x:v>
      </x:c>
      <x:c r="X2276" s="60" t="n">
        <x:f>V2276*R2276</x:f>
        <x:v>823.86012</x:v>
      </x:c>
      <x:c r="Y2276" s="60" t="n">
        <x:f>V2276*S2276</x:f>
        <x:v>630.01068</x:v>
      </x:c>
      <x:c r="Z2276" s="60" t="n">
        <x:f>H2276*J2276*T2276</x:f>
        <x:v>39.6616745</x:v>
      </x:c>
      <x:c r="AA2276" s="60" t="n">
        <x:f>P2276+W2276+X2276-Y2276-Z2276-U2276</x:f>
        <x:v>522.6396450270001</x:v>
      </x:c>
      <x:c r="AB2276" s="32" t="n">
        <x:f>IFERROR(AA2276/(P2276+W2276+X2276),0)</x:f>
        <x:v>0.3922802205583592</x:v>
      </x:c>
      <x:c r="AC2276" t="n">
        <x:f>IF(O2276="High",0,IF(I2276&gt;=1800,3,IF(I2276&gt;=900,2,1))+IF(K2276&gt;=0.9,2,IF(K2276&gt;=0.75,1,0))+IF(J2276&lt;=0.7,2,IF(J2276&lt;=0.85,1,0))+IF(M2276&gt;=8,1,0))</x:f>
        <x:v>6</x:v>
      </x:c>
      <x:c r="AD2276" t="str">
        <x:f>IF(AND(O2276&lt;&gt;"High",AC2276&gt;=Assumptions!$B$10,AA2276&gt;0),"Priority Growth",IF(AND(O2276="Low",AA2276&gt;0),"Maintain","Watch"))</x:f>
        <x:v>Priority Growth</x:v>
      </x:c>
      <x:c r="AE2276" s="60" t="n">
        <x:f>MAX(AA2276,0)*N2276</x:f>
        <x:v>110.27696510069703</x:v>
      </x:c>
      <x:c r="AF2276" t="str">
        <x:f>IF(AND(AA2276&gt;=Assumptions!$B$11,O2276&lt;&gt;"High",OR(N2276&gt;=Assumptions!$B$12,M2276&lt;=6)),"High","Standard")</x:f>
        <x:v>High</x:v>
      </x:c>
    </x:row>
    <x:row r="2277">
      <x:c r="A2277" t="str">
        <x:f>'Raw_Data'!A2277</x:f>
        <x:v>C02276</x:v>
      </x:c>
      <x:c r="B2277" t="n">
        <x:f>'Raw_Data'!B2277</x:f>
        <x:v>40</x:v>
      </x:c>
      <x:c r="C2277" s="30" t="n">
        <x:f>'Raw_Data'!C2277</x:f>
        <x:v>70721</x:v>
      </x:c>
      <x:c r="D2277" t="n">
        <x:f>'Raw_Data'!D2277</x:f>
        <x:v>751</x:v>
      </x:c>
      <x:c r="E2277" t="n">
        <x:f>'Raw_Data'!E2277</x:f>
        <x:v>46</x:v>
      </x:c>
      <x:c r="F2277" t="str">
        <x:f>PROPER(TRIM('Raw_Data'!F2277))</x:f>
        <x:v>Gold</x:v>
      </x:c>
      <x:c r="G2277" t="str">
        <x:f>PROPER(TRIM('Raw_Data'!G2277))</x:f>
        <x:v>Direct Mail</x:v>
      </x:c>
      <x:c r="H2277" s="60" t="n">
        <x:f>'Raw_Data'!H2277</x:f>
        <x:v>10939</x:v>
      </x:c>
      <x:c r="I2277" s="60" t="n">
        <x:f>'Raw_Data'!I2277</x:f>
        <x:v>1218.32</x:v>
      </x:c>
      <x:c r="J2277" s="32" t="n">
        <x:f>'Raw_Data'!J2277</x:f>
        <x:v>0.196</x:v>
      </x:c>
      <x:c r="K2277" s="32" t="n">
        <x:f>'Raw_Data'!K2277</x:f>
        <x:v>0.92</x:v>
      </x:c>
      <x:c r="L2277" t="n">
        <x:f>'Raw_Data'!L2277</x:f>
        <x:v>0</x:v>
      </x:c>
      <x:c r="M2277" t="n">
        <x:f>IF('Raw_Data'!M2277="",Assumptions!$B$15,'Raw_Data'!M2277)</x:f>
        <x:v>9</x:v>
      </x:c>
      <x:c r="N2277" s="32" t="n">
        <x:f>'Raw_Data'!N2277</x:f>
        <x:v>0.02</x:v>
      </x:c>
      <x:c r="O2277" t="str">
        <x:f>IF(OR(D2277&lt;620,L2277&gt;=2,J2277&gt;0.9),"High",IF(OR(D2277&lt;700,L2277=1,J2277&gt;0.75),"Medium","Low"))</x:f>
        <x:v>Low</x:v>
      </x:c>
      <x:c r="P2277" s="30" t="n">
        <x:f>XLOOKUP(F2277,Assumptions!$A$4:$A$6,Assumptions!$B$4:$B$6)</x:f>
        <x:v>95</x:v>
      </x:c>
      <x:c r="Q2277" s="32" t="n">
        <x:f>XLOOKUP(F2277,Assumptions!$A$4:$A$6,Assumptions!$C$4:$C$6)</x:f>
        <x:v>0.219</x:v>
      </x:c>
      <x:c r="R2277" s="32" t="n">
        <x:f>XLOOKUP(F2277,Assumptions!$A$4:$A$6,Assumptions!$D$4:$D$6)</x:f>
        <x:v>0.016</x:v>
      </x:c>
      <x:c r="S2277" s="32" t="n">
        <x:f>XLOOKUP(F2277,Assumptions!$A$4:$A$6,Assumptions!$E$4:$E$6)</x:f>
        <x:v>0.01</x:v>
      </x:c>
      <x:c r="T2277" s="32" t="n">
        <x:f>XLOOKUP(O2277,Assumptions!$H$4:$H$6,Assumptions!$I$4:$I$6)</x:f>
        <x:v>0.0035</x:v>
      </x:c>
      <x:c r="U2277" s="30" t="n">
        <x:f>XLOOKUP(F2277,Assumptions!$A$4:$A$6,Assumptions!$F$4:$F$6)</x:f>
        <x:v>90</x:v>
      </x:c>
      <x:c r="V2277" s="60" t="n">
        <x:f>I2277*12</x:f>
        <x:v>14619.84</x:v>
      </x:c>
      <x:c r="W2277" s="60" t="n">
        <x:f>H2277*J2277*(1-K2277)*Q2277</x:f>
        <x:v>37.563650879999976</x:v>
      </x:c>
      <x:c r="X2277" s="60" t="n">
        <x:f>V2277*R2277</x:f>
        <x:v>233.91744</x:v>
      </x:c>
      <x:c r="Y2277" s="60" t="n">
        <x:f>V2277*S2277</x:f>
        <x:v>146.1984</x:v>
      </x:c>
      <x:c r="Z2277" s="60" t="n">
        <x:f>H2277*J2277*T2277</x:f>
        <x:v>7.504154</x:v>
      </x:c>
      <x:c r="AA2277" s="60" t="n">
        <x:f>P2277+W2277+X2277-Y2277-Z2277-U2277</x:f>
        <x:v>122.77853688000002</x:v>
      </x:c>
      <x:c r="AB2277" s="32" t="n">
        <x:f>IFERROR(AA2277/(P2277+W2277+X2277),0)</x:f>
        <x:v>0.33502011409424237</x:v>
      </x:c>
      <x:c r="AC2277" t="n">
        <x:f>IF(O2277="High",0,IF(I2277&gt;=1800,3,IF(I2277&gt;=900,2,1))+IF(K2277&gt;=0.9,2,IF(K2277&gt;=0.75,1,0))+IF(J2277&lt;=0.7,2,IF(J2277&lt;=0.85,1,0))+IF(M2277&gt;=8,1,0))</x:f>
        <x:v>7</x:v>
      </x:c>
      <x:c r="AD2277" t="str">
        <x:f>IF(AND(O2277&lt;&gt;"High",AC2277&gt;=Assumptions!$B$10,AA2277&gt;0),"Priority Growth",IF(AND(O2277="Low",AA2277&gt;0),"Maintain","Watch"))</x:f>
        <x:v>Priority Growth</x:v>
      </x:c>
      <x:c r="AE2277" s="60" t="n">
        <x:f>MAX(AA2277,0)*N2277</x:f>
        <x:v>2.4555707376000004</x:v>
      </x:c>
      <x:c r="AF2277" t="str">
        <x:f>IF(AND(AA2277&gt;=Assumptions!$B$11,O2277&lt;&gt;"High",OR(N2277&gt;=Assumptions!$B$12,M2277&lt;=6)),"High","Standard")</x:f>
        <x:v>Standard</x:v>
      </x:c>
    </x:row>
    <x:row r="2278">
      <x:c r="A2278" t="str">
        <x:f>'Raw_Data'!A2278</x:f>
        <x:v>C02277</x:v>
      </x:c>
      <x:c r="B2278" t="n">
        <x:f>'Raw_Data'!B2278</x:f>
        <x:v>42</x:v>
      </x:c>
      <x:c r="C2278" s="30" t="n">
        <x:f>'Raw_Data'!C2278</x:f>
        <x:v>134213</x:v>
      </x:c>
      <x:c r="D2278" t="n">
        <x:f>'Raw_Data'!D2278</x:f>
        <x:v>680</x:v>
      </x:c>
      <x:c r="E2278" t="n">
        <x:f>'Raw_Data'!E2278</x:f>
        <x:v>22</x:v>
      </x:c>
      <x:c r="F2278" t="str">
        <x:f>PROPER(TRIM('Raw_Data'!F2278))</x:f>
        <x:v>Platinum</x:v>
      </x:c>
      <x:c r="G2278" t="str">
        <x:f>PROPER(TRIM('Raw_Data'!G2278))</x:f>
        <x:v>Direct Mail</x:v>
      </x:c>
      <x:c r="H2278" s="60" t="n">
        <x:f>'Raw_Data'!H2278</x:f>
        <x:v>28969</x:v>
      </x:c>
      <x:c r="I2278" s="60" t="n">
        <x:f>'Raw_Data'!I2278</x:f>
        <x:v>3538.18</x:v>
      </x:c>
      <x:c r="J2278" s="32" t="n">
        <x:f>'Raw_Data'!J2278</x:f>
        <x:v>0.315</x:v>
      </x:c>
      <x:c r="K2278" s="32" t="n">
        <x:f>'Raw_Data'!K2278</x:f>
        <x:v>0.743</x:v>
      </x:c>
      <x:c r="L2278" t="n">
        <x:f>'Raw_Data'!L2278</x:f>
        <x:v>0</x:v>
      </x:c>
      <x:c r="M2278" t="n">
        <x:f>IF('Raw_Data'!M2278="",Assumptions!$B$15,'Raw_Data'!M2278)</x:f>
        <x:v>10</x:v>
      </x:c>
      <x:c r="N2278" s="32" t="n">
        <x:f>'Raw_Data'!N2278</x:f>
        <x:v>0.02</x:v>
      </x:c>
      <x:c r="O2278" t="str">
        <x:f>IF(OR(D2278&lt;620,L2278&gt;=2,J2278&gt;0.9),"High",IF(OR(D2278&lt;700,L2278=1,J2278&gt;0.75),"Medium","Low"))</x:f>
        <x:v>Medium</x:v>
      </x:c>
      <x:c r="P2278" s="30" t="n">
        <x:f>XLOOKUP(F2278,Assumptions!$A$4:$A$6,Assumptions!$B$4:$B$6)</x:f>
        <x:v>195</x:v>
      </x:c>
      <x:c r="Q2278" s="32" t="n">
        <x:f>XLOOKUP(F2278,Assumptions!$A$4:$A$6,Assumptions!$C$4:$C$6)</x:f>
        <x:v>0.199</x:v>
      </x:c>
      <x:c r="R2278" s="32" t="n">
        <x:f>XLOOKUP(F2278,Assumptions!$A$4:$A$6,Assumptions!$D$4:$D$6)</x:f>
        <x:v>0.017</x:v>
      </x:c>
      <x:c r="S2278" s="32" t="n">
        <x:f>XLOOKUP(F2278,Assumptions!$A$4:$A$6,Assumptions!$E$4:$E$6)</x:f>
        <x:v>0.013</x:v>
      </x:c>
      <x:c r="T2278" s="32" t="n">
        <x:f>XLOOKUP(O2278,Assumptions!$H$4:$H$6,Assumptions!$I$4:$I$6)</x:f>
        <x:v>0.012</x:v>
      </x:c>
      <x:c r="U2278" s="30" t="n">
        <x:f>XLOOKUP(F2278,Assumptions!$A$4:$A$6,Assumptions!$F$4:$F$6)</x:f>
        <x:v>140</x:v>
      </x:c>
      <x:c r="V2278" s="60" t="n">
        <x:f>I2278*12</x:f>
        <x:v>42458.159999999996</x:v>
      </x:c>
      <x:c r="W2278" s="60" t="n">
        <x:f>H2278*J2278*(1-K2278)*Q2278</x:f>
        <x:v>466.69189360500013</x:v>
      </x:c>
      <x:c r="X2278" s="60" t="n">
        <x:f>V2278*R2278</x:f>
        <x:v>721.78872</x:v>
      </x:c>
      <x:c r="Y2278" s="60" t="n">
        <x:f>V2278*S2278</x:f>
        <x:v>551.9560799999999</x:v>
      </x:c>
      <x:c r="Z2278" s="60" t="n">
        <x:f>H2278*J2278*T2278</x:f>
        <x:v>109.50282000000001</x:v>
      </x:c>
      <x:c r="AA2278" s="60" t="n">
        <x:f>P2278+W2278+X2278-Y2278-Z2278-U2278</x:f>
        <x:v>582.0217136050002</x:v>
      </x:c>
      <x:c r="AB2278" s="32" t="n">
        <x:f>IFERROR(AA2278/(P2278+W2278+X2278),0)</x:f>
        <x:v>0.4206937978613224</x:v>
      </x:c>
      <x:c r="AC2278" t="n">
        <x:f>IF(O2278="High",0,IF(I2278&gt;=1800,3,IF(I2278&gt;=900,2,1))+IF(K2278&gt;=0.9,2,IF(K2278&gt;=0.75,1,0))+IF(J2278&lt;=0.7,2,IF(J2278&lt;=0.85,1,0))+IF(M2278&gt;=8,1,0))</x:f>
        <x:v>6</x:v>
      </x:c>
      <x:c r="AD2278" t="str">
        <x:f>IF(AND(O2278&lt;&gt;"High",AC2278&gt;=Assumptions!$B$10,AA2278&gt;0),"Priority Growth",IF(AND(O2278="Low",AA2278&gt;0),"Maintain","Watch"))</x:f>
        <x:v>Priority Growth</x:v>
      </x:c>
      <x:c r="AE2278" s="60" t="n">
        <x:f>MAX(AA2278,0)*N2278</x:f>
        <x:v>11.640434272100004</x:v>
      </x:c>
      <x:c r="AF2278" t="str">
        <x:f>IF(AND(AA2278&gt;=Assumptions!$B$11,O2278&lt;&gt;"High",OR(N2278&gt;=Assumptions!$B$12,M2278&lt;=6)),"High","Standard")</x:f>
        <x:v>Standard</x:v>
      </x:c>
    </x:row>
    <x:row r="2279">
      <x:c r="A2279" t="str">
        <x:f>'Raw_Data'!A2279</x:f>
        <x:v>C02278</x:v>
      </x:c>
      <x:c r="B2279" t="n">
        <x:f>'Raw_Data'!B2279</x:f>
        <x:v>32</x:v>
      </x:c>
      <x:c r="C2279" s="30" t="n">
        <x:f>'Raw_Data'!C2279</x:f>
        <x:v>83933</x:v>
      </x:c>
      <x:c r="D2279" t="n">
        <x:f>'Raw_Data'!D2279</x:f>
        <x:v>599</x:v>
      </x:c>
      <x:c r="E2279" t="n">
        <x:f>'Raw_Data'!E2279</x:f>
        <x:v>51</x:v>
      </x:c>
      <x:c r="F2279" t="str">
        <x:f>PROPER(TRIM('Raw_Data'!F2279))</x:f>
        <x:v>Classic</x:v>
      </x:c>
      <x:c r="G2279" t="str">
        <x:f>PROPER(TRIM('Raw_Data'!G2279))</x:f>
        <x:v>Branch</x:v>
      </x:c>
      <x:c r="H2279" s="60" t="n">
        <x:f>'Raw_Data'!H2279</x:f>
        <x:v>4214</x:v>
      </x:c>
      <x:c r="I2279" s="60" t="n">
        <x:f>'Raw_Data'!I2279</x:f>
        <x:v>760.7</x:v>
      </x:c>
      <x:c r="J2279" s="32" t="n">
        <x:f>'Raw_Data'!J2279</x:f>
        <x:v>0.355</x:v>
      </x:c>
      <x:c r="K2279" s="32" t="n">
        <x:f>'Raw_Data'!K2279</x:f>
        <x:v>0.751</x:v>
      </x:c>
      <x:c r="L2279" t="n">
        <x:f>'Raw_Data'!L2279</x:f>
        <x:v>0</x:v>
      </x:c>
      <x:c r="M2279" t="n">
        <x:f>IF('Raw_Data'!M2279="",Assumptions!$B$15,'Raw_Data'!M2279)</x:f>
        <x:v>8</x:v>
      </x:c>
      <x:c r="N2279" s="32" t="n">
        <x:f>'Raw_Data'!N2279</x:f>
        <x:v>0.097</x:v>
      </x:c>
      <x:c r="O2279" t="str">
        <x:f>IF(OR(D2279&lt;620,L2279&gt;=2,J2279&gt;0.9),"High",IF(OR(D2279&lt;700,L2279=1,J2279&gt;0.75),"Medium","Low"))</x:f>
        <x:v>High</x:v>
      </x:c>
      <x:c r="P2279" s="30" t="n">
        <x:f>XLOOKUP(F2279,Assumptions!$A$4:$A$6,Assumptions!$B$4:$B$6)</x:f>
        <x:v>0</x:v>
      </x:c>
      <x:c r="Q2279" s="32" t="n">
        <x:f>XLOOKUP(F2279,Assumptions!$A$4:$A$6,Assumptions!$C$4:$C$6)</x:f>
        <x:v>0.229</x:v>
      </x:c>
      <x:c r="R2279" s="32" t="n">
        <x:f>XLOOKUP(F2279,Assumptions!$A$4:$A$6,Assumptions!$D$4:$D$6)</x:f>
        <x:v>0.015</x:v>
      </x:c>
      <x:c r="S2279" s="32" t="n">
        <x:f>XLOOKUP(F2279,Assumptions!$A$4:$A$6,Assumptions!$E$4:$E$6)</x:f>
        <x:v>0.0075</x:v>
      </x:c>
      <x:c r="T2279" s="32" t="n">
        <x:f>XLOOKUP(O2279,Assumptions!$H$4:$H$6,Assumptions!$I$4:$I$6)</x:f>
        <x:v>0.045</x:v>
      </x:c>
      <x:c r="U2279" s="30" t="n">
        <x:f>XLOOKUP(F2279,Assumptions!$A$4:$A$6,Assumptions!$F$4:$F$6)</x:f>
        <x:v>60</x:v>
      </x:c>
      <x:c r="V2279" s="60" t="n">
        <x:f>I2279*12</x:f>
        <x:v>9128.400000000001</x:v>
      </x:c>
      <x:c r="W2279" s="60" t="n">
        <x:f>H2279*J2279*(1-K2279)*Q2279</x:f>
        <x:v>85.30170537000001</x:v>
      </x:c>
      <x:c r="X2279" s="60" t="n">
        <x:f>V2279*R2279</x:f>
        <x:v>136.92600000000002</x:v>
      </x:c>
      <x:c r="Y2279" s="60" t="n">
        <x:f>V2279*S2279</x:f>
        <x:v>68.46300000000001</x:v>
      </x:c>
      <x:c r="Z2279" s="60" t="n">
        <x:f>H2279*J2279*T2279</x:f>
        <x:v>67.31865</x:v>
      </x:c>
      <x:c r="AA2279" s="60" t="n">
        <x:f>P2279+W2279+X2279-Y2279-Z2279-U2279</x:f>
        <x:v>26.446055369999996</x:v>
      </x:c>
      <x:c r="AB2279" s="32" t="n">
        <x:f>IFERROR(AA2279/(P2279+W2279+X2279),0)</x:f>
        <x:v>0.11900431283294942</x:v>
      </x:c>
      <x:c r="AC2279" t="n">
        <x:f>IF(O2279="High",0,IF(I2279&gt;=1800,3,IF(I2279&gt;=900,2,1))+IF(K2279&gt;=0.9,2,IF(K2279&gt;=0.75,1,0))+IF(J2279&lt;=0.7,2,IF(J2279&lt;=0.85,1,0))+IF(M2279&gt;=8,1,0))</x:f>
        <x:v>0</x:v>
      </x:c>
      <x:c r="AD2279" t="str">
        <x:f>IF(AND(O2279&lt;&gt;"High",AC2279&gt;=Assumptions!$B$10,AA2279&gt;0),"Priority Growth",IF(AND(O2279="Low",AA2279&gt;0),"Maintain","Watch"))</x:f>
        <x:v>Watch</x:v>
      </x:c>
      <x:c r="AE2279" s="60" t="n">
        <x:f>MAX(AA2279,0)*N2279</x:f>
        <x:v>2.5652673708899996</x:v>
      </x:c>
      <x:c r="AF2279" t="str">
        <x:f>IF(AND(AA2279&gt;=Assumptions!$B$11,O2279&lt;&gt;"High",OR(N2279&gt;=Assumptions!$B$12,M2279&lt;=6)),"High","Standard")</x:f>
        <x:v>Standard</x:v>
      </x:c>
    </x:row>
    <x:row r="2280">
      <x:c r="A2280" t="str">
        <x:f>'Raw_Data'!A2280</x:f>
        <x:v>C02279</x:v>
      </x:c>
      <x:c r="B2280" t="n">
        <x:f>'Raw_Data'!B2280</x:f>
        <x:v>45</x:v>
      </x:c>
      <x:c r="C2280" s="30" t="n">
        <x:f>'Raw_Data'!C2280</x:f>
        <x:v>53222</x:v>
      </x:c>
      <x:c r="D2280" t="n">
        <x:f>'Raw_Data'!D2280</x:f>
        <x:v>659</x:v>
      </x:c>
      <x:c r="E2280" t="n">
        <x:f>'Raw_Data'!E2280</x:f>
        <x:v>42</x:v>
      </x:c>
      <x:c r="F2280" t="str">
        <x:f>PROPER(TRIM('Raw_Data'!F2280))</x:f>
        <x:v>Classic</x:v>
      </x:c>
      <x:c r="G2280" t="str">
        <x:f>PROPER(TRIM('Raw_Data'!G2280))</x:f>
        <x:v>Branch</x:v>
      </x:c>
      <x:c r="H2280" s="60" t="n">
        <x:f>'Raw_Data'!H2280</x:f>
        <x:v>4684</x:v>
      </x:c>
      <x:c r="I2280" s="60" t="n">
        <x:f>'Raw_Data'!I2280</x:f>
        <x:v>922.75</x:v>
      </x:c>
      <x:c r="J2280" s="32" t="n">
        <x:f>'Raw_Data'!J2280</x:f>
        <x:v>0.392</x:v>
      </x:c>
      <x:c r="K2280" s="32" t="n">
        <x:f>'Raw_Data'!K2280</x:f>
        <x:v>0.761</x:v>
      </x:c>
      <x:c r="L2280" t="n">
        <x:f>'Raw_Data'!L2280</x:f>
        <x:v>0</x:v>
      </x:c>
      <x:c r="M2280" t="n">
        <x:f>IF('Raw_Data'!M2280="",Assumptions!$B$15,'Raw_Data'!M2280)</x:f>
        <x:v>8</x:v>
      </x:c>
      <x:c r="N2280" s="32" t="n">
        <x:f>'Raw_Data'!N2280</x:f>
        <x:v>0.033</x:v>
      </x:c>
      <x:c r="O2280" t="str">
        <x:f>IF(OR(D2280&lt;620,L2280&gt;=2,J2280&gt;0.9),"High",IF(OR(D2280&lt;700,L2280=1,J2280&gt;0.75),"Medium","Low"))</x:f>
        <x:v>Medium</x:v>
      </x:c>
      <x:c r="P2280" s="30" t="n">
        <x:f>XLOOKUP(F2280,Assumptions!$A$4:$A$6,Assumptions!$B$4:$B$6)</x:f>
        <x:v>0</x:v>
      </x:c>
      <x:c r="Q2280" s="32" t="n">
        <x:f>XLOOKUP(F2280,Assumptions!$A$4:$A$6,Assumptions!$C$4:$C$6)</x:f>
        <x:v>0.229</x:v>
      </x:c>
      <x:c r="R2280" s="32" t="n">
        <x:f>XLOOKUP(F2280,Assumptions!$A$4:$A$6,Assumptions!$D$4:$D$6)</x:f>
        <x:v>0.015</x:v>
      </x:c>
      <x:c r="S2280" s="32" t="n">
        <x:f>XLOOKUP(F2280,Assumptions!$A$4:$A$6,Assumptions!$E$4:$E$6)</x:f>
        <x:v>0.0075</x:v>
      </x:c>
      <x:c r="T2280" s="32" t="n">
        <x:f>XLOOKUP(O2280,Assumptions!$H$4:$H$6,Assumptions!$I$4:$I$6)</x:f>
        <x:v>0.012</x:v>
      </x:c>
      <x:c r="U2280" s="30" t="n">
        <x:f>XLOOKUP(F2280,Assumptions!$A$4:$A$6,Assumptions!$F$4:$F$6)</x:f>
        <x:v>60</x:v>
      </x:c>
      <x:c r="V2280" s="60" t="n">
        <x:f>I2280*12</x:f>
        <x:v>11073</x:v>
      </x:c>
      <x:c r="W2280" s="60" t="n">
        <x:f>H2280*J2280*(1-K2280)*Q2280</x:f>
        <x:v>100.49312156800002</x:v>
      </x:c>
      <x:c r="X2280" s="60" t="n">
        <x:f>V2280*R2280</x:f>
        <x:v>166.095</x:v>
      </x:c>
      <x:c r="Y2280" s="60" t="n">
        <x:f>V2280*S2280</x:f>
        <x:v>83.0475</x:v>
      </x:c>
      <x:c r="Z2280" s="60" t="n">
        <x:f>H2280*J2280*T2280</x:f>
        <x:v>22.033536</x:v>
      </x:c>
      <x:c r="AA2280" s="60" t="n">
        <x:f>P2280+W2280+X2280-Y2280-Z2280-U2280</x:f>
        <x:v>101.50708556800001</x:v>
      </x:c>
      <x:c r="AB2280" s="32" t="n">
        <x:f>IFERROR(AA2280/(P2280+W2280+X2280),0)</x:f>
        <x:v>0.3807637225955999</x:v>
      </x:c>
      <x:c r="AC2280" t="n">
        <x:f>IF(O2280="High",0,IF(I2280&gt;=1800,3,IF(I2280&gt;=900,2,1))+IF(K2280&gt;=0.9,2,IF(K2280&gt;=0.75,1,0))+IF(J2280&lt;=0.7,2,IF(J2280&lt;=0.85,1,0))+IF(M2280&gt;=8,1,0))</x:f>
        <x:v>6</x:v>
      </x:c>
      <x:c r="AD2280" t="str">
        <x:f>IF(AND(O2280&lt;&gt;"High",AC2280&gt;=Assumptions!$B$10,AA2280&gt;0),"Priority Growth",IF(AND(O2280="Low",AA2280&gt;0),"Maintain","Watch"))</x:f>
        <x:v>Priority Growth</x:v>
      </x:c>
      <x:c r="AE2280" s="60" t="n">
        <x:f>MAX(AA2280,0)*N2280</x:f>
        <x:v>3.3497338237440006</x:v>
      </x:c>
      <x:c r="AF2280" t="str">
        <x:f>IF(AND(AA2280&gt;=Assumptions!$B$11,O2280&lt;&gt;"High",OR(N2280&gt;=Assumptions!$B$12,M2280&lt;=6)),"High","Standard")</x:f>
        <x:v>Standard</x:v>
      </x:c>
    </x:row>
    <x:row r="2281">
      <x:c r="A2281" t="str">
        <x:f>'Raw_Data'!A2281</x:f>
        <x:v>C02280</x:v>
      </x:c>
      <x:c r="B2281" t="n">
        <x:f>'Raw_Data'!B2281</x:f>
        <x:v>21</x:v>
      </x:c>
      <x:c r="C2281" s="30" t="n">
        <x:f>'Raw_Data'!C2281</x:f>
        <x:v>56531</x:v>
      </x:c>
      <x:c r="D2281" t="n">
        <x:f>'Raw_Data'!D2281</x:f>
        <x:v>741</x:v>
      </x:c>
      <x:c r="E2281" t="n">
        <x:f>'Raw_Data'!E2281</x:f>
        <x:v>13</x:v>
      </x:c>
      <x:c r="F2281" t="str">
        <x:f>PROPER(TRIM('Raw_Data'!F2281))</x:f>
        <x:v>Gold</x:v>
      </x:c>
      <x:c r="G2281" t="str">
        <x:f>PROPER(TRIM('Raw_Data'!G2281))</x:f>
        <x:v>Branch</x:v>
      </x:c>
      <x:c r="H2281" s="60" t="n">
        <x:f>'Raw_Data'!H2281</x:f>
        <x:v>11422</x:v>
      </x:c>
      <x:c r="I2281" s="60" t="n">
        <x:f>'Raw_Data'!I2281</x:f>
        <x:v>1160.94</x:v>
      </x:c>
      <x:c r="J2281" s="32" t="n">
        <x:f>'Raw_Data'!J2281</x:f>
        <x:v>0.297</x:v>
      </x:c>
      <x:c r="K2281" s="32" t="n">
        <x:f>'Raw_Data'!K2281</x:f>
        <x:v>0.777</x:v>
      </x:c>
      <x:c r="L2281" t="n">
        <x:f>'Raw_Data'!L2281</x:f>
        <x:v>0</x:v>
      </x:c>
      <x:c r="M2281" t="n">
        <x:f>IF('Raw_Data'!M2281="",Assumptions!$B$15,'Raw_Data'!M2281)</x:f>
        <x:v>8</x:v>
      </x:c>
      <x:c r="N2281" s="32" t="n">
        <x:f>'Raw_Data'!N2281</x:f>
        <x:v>0.049</x:v>
      </x:c>
      <x:c r="O2281" t="str">
        <x:f>IF(OR(D2281&lt;620,L2281&gt;=2,J2281&gt;0.9),"High",IF(OR(D2281&lt;700,L2281=1,J2281&gt;0.75),"Medium","Low"))</x:f>
        <x:v>Low</x:v>
      </x:c>
      <x:c r="P2281" s="30" t="n">
        <x:f>XLOOKUP(F2281,Assumptions!$A$4:$A$6,Assumptions!$B$4:$B$6)</x:f>
        <x:v>95</x:v>
      </x:c>
      <x:c r="Q2281" s="32" t="n">
        <x:f>XLOOKUP(F2281,Assumptions!$A$4:$A$6,Assumptions!$C$4:$C$6)</x:f>
        <x:v>0.219</x:v>
      </x:c>
      <x:c r="R2281" s="32" t="n">
        <x:f>XLOOKUP(F2281,Assumptions!$A$4:$A$6,Assumptions!$D$4:$D$6)</x:f>
        <x:v>0.016</x:v>
      </x:c>
      <x:c r="S2281" s="32" t="n">
        <x:f>XLOOKUP(F2281,Assumptions!$A$4:$A$6,Assumptions!$E$4:$E$6)</x:f>
        <x:v>0.01</x:v>
      </x:c>
      <x:c r="T2281" s="32" t="n">
        <x:f>XLOOKUP(O2281,Assumptions!$H$4:$H$6,Assumptions!$I$4:$I$6)</x:f>
        <x:v>0.0035</x:v>
      </x:c>
      <x:c r="U2281" s="30" t="n">
        <x:f>XLOOKUP(F2281,Assumptions!$A$4:$A$6,Assumptions!$F$4:$F$6)</x:f>
        <x:v>90</x:v>
      </x:c>
      <x:c r="V2281" s="60" t="n">
        <x:f>I2281*12</x:f>
        <x:v>13931.28</x:v>
      </x:c>
      <x:c r="W2281" s="60" t="n">
        <x:f>H2281*J2281*(1-K2281)*Q2281</x:f>
        <x:v>165.67141555799998</x:v>
      </x:c>
      <x:c r="X2281" s="60" t="n">
        <x:f>V2281*R2281</x:f>
        <x:v>222.90048000000002</x:v>
      </x:c>
      <x:c r="Y2281" s="60" t="n">
        <x:f>V2281*S2281</x:f>
        <x:v>139.3128</x:v>
      </x:c>
      <x:c r="Z2281" s="60" t="n">
        <x:f>H2281*J2281*T2281</x:f>
        <x:v>11.873168999999999</x:v>
      </x:c>
      <x:c r="AA2281" s="60" t="n">
        <x:f>P2281+W2281+X2281-Y2281-Z2281-U2281</x:f>
        <x:v>242.385926558</x:v>
      </x:c>
      <x:c r="AB2281" s="32" t="n">
        <x:f>IFERROR(AA2281/(P2281+W2281+X2281),0)</x:f>
        <x:v>0.5012407230124647</x:v>
      </x:c>
      <x:c r="AC2281" t="n">
        <x:f>IF(O2281="High",0,IF(I2281&gt;=1800,3,IF(I2281&gt;=900,2,1))+IF(K2281&gt;=0.9,2,IF(K2281&gt;=0.75,1,0))+IF(J2281&lt;=0.7,2,IF(J2281&lt;=0.85,1,0))+IF(M2281&gt;=8,1,0))</x:f>
        <x:v>6</x:v>
      </x:c>
      <x:c r="AD2281" t="str">
        <x:f>IF(AND(O2281&lt;&gt;"High",AC2281&gt;=Assumptions!$B$10,AA2281&gt;0),"Priority Growth",IF(AND(O2281="Low",AA2281&gt;0),"Maintain","Watch"))</x:f>
        <x:v>Priority Growth</x:v>
      </x:c>
      <x:c r="AE2281" s="60" t="n">
        <x:f>MAX(AA2281,0)*N2281</x:f>
        <x:v>11.876910401342</x:v>
      </x:c>
      <x:c r="AF2281" t="str">
        <x:f>IF(AND(AA2281&gt;=Assumptions!$B$11,O2281&lt;&gt;"High",OR(N2281&gt;=Assumptions!$B$12,M2281&lt;=6)),"High","Standard")</x:f>
        <x:v>Standard</x:v>
      </x:c>
    </x:row>
    <x:row r="2282">
      <x:c r="A2282" t="str">
        <x:f>'Raw_Data'!A2282</x:f>
        <x:v>C02281</x:v>
      </x:c>
      <x:c r="B2282" t="n">
        <x:f>'Raw_Data'!B2282</x:f>
        <x:v>48</x:v>
      </x:c>
      <x:c r="C2282" s="30" t="n">
        <x:f>'Raw_Data'!C2282</x:f>
        <x:v>172874</x:v>
      </x:c>
      <x:c r="D2282" t="n">
        <x:f>'Raw_Data'!D2282</x:f>
        <x:v>681</x:v>
      </x:c>
      <x:c r="E2282" t="n">
        <x:f>'Raw_Data'!E2282</x:f>
        <x:v>20</x:v>
      </x:c>
      <x:c r="F2282" t="str">
        <x:f>PROPER(TRIM('Raw_Data'!F2282))</x:f>
        <x:v>Gold</x:v>
      </x:c>
      <x:c r="G2282" t="str">
        <x:f>PROPER(TRIM('Raw_Data'!G2282))</x:f>
        <x:v>Branch</x:v>
      </x:c>
      <x:c r="H2282" s="60" t="n">
        <x:f>'Raw_Data'!H2282</x:f>
        <x:v>24078</x:v>
      </x:c>
      <x:c r="I2282" s="60" t="n">
        <x:f>'Raw_Data'!I2282</x:f>
        <x:v>2290.6</x:v>
      </x:c>
      <x:c r="J2282" s="32" t="n">
        <x:f>'Raw_Data'!J2282</x:f>
        <x:v>0.307</x:v>
      </x:c>
      <x:c r="K2282" s="32" t="n">
        <x:f>'Raw_Data'!K2282</x:f>
        <x:v>0.637</x:v>
      </x:c>
      <x:c r="L2282" t="n">
        <x:f>'Raw_Data'!L2282</x:f>
        <x:v>0</x:v>
      </x:c>
      <x:c r="M2282" t="n">
        <x:f>IF('Raw_Data'!M2282="",Assumptions!$B$15,'Raw_Data'!M2282)</x:f>
        <x:v>10</x:v>
      </x:c>
      <x:c r="N2282" s="32" t="n">
        <x:f>'Raw_Data'!N2282</x:f>
        <x:v>0.02</x:v>
      </x:c>
      <x:c r="O2282" t="str">
        <x:f>IF(OR(D2282&lt;620,L2282&gt;=2,J2282&gt;0.9),"High",IF(OR(D2282&lt;700,L2282=1,J2282&gt;0.75),"Medium","Low"))</x:f>
        <x:v>Medium</x:v>
      </x:c>
      <x:c r="P2282" s="30" t="n">
        <x:f>XLOOKUP(F2282,Assumptions!$A$4:$A$6,Assumptions!$B$4:$B$6)</x:f>
        <x:v>95</x:v>
      </x:c>
      <x:c r="Q2282" s="32" t="n">
        <x:f>XLOOKUP(F2282,Assumptions!$A$4:$A$6,Assumptions!$C$4:$C$6)</x:f>
        <x:v>0.219</x:v>
      </x:c>
      <x:c r="R2282" s="32" t="n">
        <x:f>XLOOKUP(F2282,Assumptions!$A$4:$A$6,Assumptions!$D$4:$D$6)</x:f>
        <x:v>0.016</x:v>
      </x:c>
      <x:c r="S2282" s="32" t="n">
        <x:f>XLOOKUP(F2282,Assumptions!$A$4:$A$6,Assumptions!$E$4:$E$6)</x:f>
        <x:v>0.01</x:v>
      </x:c>
      <x:c r="T2282" s="32" t="n">
        <x:f>XLOOKUP(O2282,Assumptions!$H$4:$H$6,Assumptions!$I$4:$I$6)</x:f>
        <x:v>0.012</x:v>
      </x:c>
      <x:c r="U2282" s="30" t="n">
        <x:f>XLOOKUP(F2282,Assumptions!$A$4:$A$6,Assumptions!$F$4:$F$6)</x:f>
        <x:v>90</x:v>
      </x:c>
      <x:c r="V2282" s="60" t="n">
        <x:f>I2282*12</x:f>
        <x:v>27487.199999999997</x:v>
      </x:c>
      <x:c r="W2282" s="60" t="n">
        <x:f>H2282*J2282*(1-K2282)*Q2282</x:f>
        <x:v>587.637531162</x:v>
      </x:c>
      <x:c r="X2282" s="60" t="n">
        <x:f>V2282*R2282</x:f>
        <x:v>439.79519999999997</x:v>
      </x:c>
      <x:c r="Y2282" s="60" t="n">
        <x:f>V2282*S2282</x:f>
        <x:v>274.87199999999996</x:v>
      </x:c>
      <x:c r="Z2282" s="60" t="n">
        <x:f>H2282*J2282*T2282</x:f>
        <x:v>88.703352</x:v>
      </x:c>
      <x:c r="AA2282" s="60" t="n">
        <x:f>P2282+W2282+X2282-Y2282-Z2282-U2282</x:f>
        <x:v>668.857379162</x:v>
      </x:c>
      <x:c r="AB2282" s="32" t="n">
        <x:f>IFERROR(AA2282/(P2282+W2282+X2282),0)</x:f>
        <x:v>0.5958997457866045</x:v>
      </x:c>
      <x:c r="AC2282" t="n">
        <x:f>IF(O2282="High",0,IF(I2282&gt;=1800,3,IF(I2282&gt;=900,2,1))+IF(K2282&gt;=0.9,2,IF(K2282&gt;=0.75,1,0))+IF(J2282&lt;=0.7,2,IF(J2282&lt;=0.85,1,0))+IF(M2282&gt;=8,1,0))</x:f>
        <x:v>6</x:v>
      </x:c>
      <x:c r="AD2282" t="str">
        <x:f>IF(AND(O2282&lt;&gt;"High",AC2282&gt;=Assumptions!$B$10,AA2282&gt;0),"Priority Growth",IF(AND(O2282="Low",AA2282&gt;0),"Maintain","Watch"))</x:f>
        <x:v>Priority Growth</x:v>
      </x:c>
      <x:c r="AE2282" s="60" t="n">
        <x:f>MAX(AA2282,0)*N2282</x:f>
        <x:v>13.377147583240001</x:v>
      </x:c>
      <x:c r="AF2282" t="str">
        <x:f>IF(AND(AA2282&gt;=Assumptions!$B$11,O2282&lt;&gt;"High",OR(N2282&gt;=Assumptions!$B$12,M2282&lt;=6)),"High","Standard")</x:f>
        <x:v>Standard</x:v>
      </x:c>
    </x:row>
    <x:row r="2283">
      <x:c r="A2283" t="str">
        <x:f>'Raw_Data'!A2283</x:f>
        <x:v>C02282</x:v>
      </x:c>
      <x:c r="B2283" t="n">
        <x:f>'Raw_Data'!B2283</x:f>
        <x:v>48</x:v>
      </x:c>
      <x:c r="C2283" s="30" t="n">
        <x:f>'Raw_Data'!C2283</x:f>
        <x:v>65948</x:v>
      </x:c>
      <x:c r="D2283" t="n">
        <x:f>'Raw_Data'!D2283</x:f>
        <x:v>601</x:v>
      </x:c>
      <x:c r="E2283" t="n">
        <x:f>'Raw_Data'!E2283</x:f>
        <x:v>46</x:v>
      </x:c>
      <x:c r="F2283" t="str">
        <x:f>PROPER(TRIM('Raw_Data'!F2283))</x:f>
        <x:v>Classic</x:v>
      </x:c>
      <x:c r="G2283" t="str">
        <x:f>PROPER(TRIM('Raw_Data'!G2283))</x:f>
        <x:v>Branch</x:v>
      </x:c>
      <x:c r="H2283" s="60" t="n">
        <x:f>'Raw_Data'!H2283</x:f>
        <x:v>4113</x:v>
      </x:c>
      <x:c r="I2283" s="60" t="n">
        <x:f>'Raw_Data'!I2283</x:f>
        <x:v>950.17</x:v>
      </x:c>
      <x:c r="J2283" s="32" t="n">
        <x:f>'Raw_Data'!J2283</x:f>
        <x:v>0.741</x:v>
      </x:c>
      <x:c r="K2283" s="32" t="n">
        <x:f>'Raw_Data'!K2283</x:f>
        <x:v>0.643</x:v>
      </x:c>
      <x:c r="L2283" t="n">
        <x:f>'Raw_Data'!L2283</x:f>
        <x:v>0</x:v>
      </x:c>
      <x:c r="M2283" t="n">
        <x:f>IF('Raw_Data'!M2283="",Assumptions!$B$15,'Raw_Data'!M2283)</x:f>
        <x:v>8</x:v>
      </x:c>
      <x:c r="N2283" s="32" t="n">
        <x:f>'Raw_Data'!N2283</x:f>
        <x:v>0.02</x:v>
      </x:c>
      <x:c r="O2283" t="str">
        <x:f>IF(OR(D2283&lt;620,L2283&gt;=2,J2283&gt;0.9),"High",IF(OR(D2283&lt;700,L2283=1,J2283&gt;0.75),"Medium","Low"))</x:f>
        <x:v>High</x:v>
      </x:c>
      <x:c r="P2283" s="30" t="n">
        <x:f>XLOOKUP(F2283,Assumptions!$A$4:$A$6,Assumptions!$B$4:$B$6)</x:f>
        <x:v>0</x:v>
      </x:c>
      <x:c r="Q2283" s="32" t="n">
        <x:f>XLOOKUP(F2283,Assumptions!$A$4:$A$6,Assumptions!$C$4:$C$6)</x:f>
        <x:v>0.229</x:v>
      </x:c>
      <x:c r="R2283" s="32" t="n">
        <x:f>XLOOKUP(F2283,Assumptions!$A$4:$A$6,Assumptions!$D$4:$D$6)</x:f>
        <x:v>0.015</x:v>
      </x:c>
      <x:c r="S2283" s="32" t="n">
        <x:f>XLOOKUP(F2283,Assumptions!$A$4:$A$6,Assumptions!$E$4:$E$6)</x:f>
        <x:v>0.0075</x:v>
      </x:c>
      <x:c r="T2283" s="32" t="n">
        <x:f>XLOOKUP(O2283,Assumptions!$H$4:$H$6,Assumptions!$I$4:$I$6)</x:f>
        <x:v>0.045</x:v>
      </x:c>
      <x:c r="U2283" s="30" t="n">
        <x:f>XLOOKUP(F2283,Assumptions!$A$4:$A$6,Assumptions!$F$4:$F$6)</x:f>
        <x:v>60</x:v>
      </x:c>
      <x:c r="V2283" s="60" t="n">
        <x:f>I2283*12</x:f>
        <x:v>11402.039999999999</x:v>
      </x:c>
      <x:c r="W2283" s="60" t="n">
        <x:f>H2283*J2283*(1-K2283)*Q2283</x:f>
        <x:v>249.161315949</x:v>
      </x:c>
      <x:c r="X2283" s="60" t="n">
        <x:f>V2283*R2283</x:f>
        <x:v>171.0306</x:v>
      </x:c>
      <x:c r="Y2283" s="60" t="n">
        <x:f>V2283*S2283</x:f>
        <x:v>85.5153</x:v>
      </x:c>
      <x:c r="Z2283" s="60" t="n">
        <x:f>H2283*J2283*T2283</x:f>
        <x:v>137.147985</x:v>
      </x:c>
      <x:c r="AA2283" s="60" t="n">
        <x:f>P2283+W2283+X2283-Y2283-Z2283-U2283</x:f>
        <x:v>137.52863094899993</x:v>
      </x:c>
      <x:c r="AB2283" s="32" t="n">
        <x:f>IFERROR(AA2283/(P2283+W2283+X2283),0)</x:f>
        <x:v>0.32729956414890243</x:v>
      </x:c>
      <x:c r="AC2283" t="n">
        <x:f>IF(O2283="High",0,IF(I2283&gt;=1800,3,IF(I2283&gt;=900,2,1))+IF(K2283&gt;=0.9,2,IF(K2283&gt;=0.75,1,0))+IF(J2283&lt;=0.7,2,IF(J2283&lt;=0.85,1,0))+IF(M2283&gt;=8,1,0))</x:f>
        <x:v>0</x:v>
      </x:c>
      <x:c r="AD2283" t="str">
        <x:f>IF(AND(O2283&lt;&gt;"High",AC2283&gt;=Assumptions!$B$10,AA2283&gt;0),"Priority Growth",IF(AND(O2283="Low",AA2283&gt;0),"Maintain","Watch"))</x:f>
        <x:v>Watch</x:v>
      </x:c>
      <x:c r="AE2283" s="60" t="n">
        <x:f>MAX(AA2283,0)*N2283</x:f>
        <x:v>2.750572618979999</x:v>
      </x:c>
      <x:c r="AF2283" t="str">
        <x:f>IF(AND(AA2283&gt;=Assumptions!$B$11,O2283&lt;&gt;"High",OR(N2283&gt;=Assumptions!$B$12,M2283&lt;=6)),"High","Standard")</x:f>
        <x:v>Standard</x:v>
      </x:c>
    </x:row>
    <x:row r="2284">
      <x:c r="A2284" t="str">
        <x:f>'Raw_Data'!A2284</x:f>
        <x:v>C02283</x:v>
      </x:c>
      <x:c r="B2284" t="n">
        <x:f>'Raw_Data'!B2284</x:f>
        <x:v>62</x:v>
      </x:c>
      <x:c r="C2284" s="30" t="n">
        <x:f>'Raw_Data'!C2284</x:f>
        <x:v>88179</x:v>
      </x:c>
      <x:c r="D2284" t="n">
        <x:f>'Raw_Data'!D2284</x:f>
        <x:v>669</x:v>
      </x:c>
      <x:c r="E2284" t="n">
        <x:f>'Raw_Data'!E2284</x:f>
        <x:v>81</x:v>
      </x:c>
      <x:c r="F2284" t="str">
        <x:f>PROPER(TRIM('Raw_Data'!F2284))</x:f>
        <x:v>Gold</x:v>
      </x:c>
      <x:c r="G2284" t="str">
        <x:f>PROPER(TRIM('Raw_Data'!G2284))</x:f>
        <x:v>Partner</x:v>
      </x:c>
      <x:c r="H2284" s="60" t="n">
        <x:f>'Raw_Data'!H2284</x:f>
        <x:v>10744</x:v>
      </x:c>
      <x:c r="I2284" s="60" t="n">
        <x:f>'Raw_Data'!I2284</x:f>
        <x:v>1346.72</x:v>
      </x:c>
      <x:c r="J2284" s="32" t="n">
        <x:f>'Raw_Data'!J2284</x:f>
        <x:v>0.649</x:v>
      </x:c>
      <x:c r="K2284" s="32" t="n">
        <x:f>'Raw_Data'!K2284</x:f>
        <x:v>0.867</x:v>
      </x:c>
      <x:c r="L2284" t="n">
        <x:f>'Raw_Data'!L2284</x:f>
        <x:v>0</x:v>
      </x:c>
      <x:c r="M2284" t="n">
        <x:f>IF('Raw_Data'!M2284="",Assumptions!$B$15,'Raw_Data'!M2284)</x:f>
        <x:v>10</x:v>
      </x:c>
      <x:c r="N2284" s="32" t="n">
        <x:f>'Raw_Data'!N2284</x:f>
        <x:v>0.02</x:v>
      </x:c>
      <x:c r="O2284" t="str">
        <x:f>IF(OR(D2284&lt;620,L2284&gt;=2,J2284&gt;0.9),"High",IF(OR(D2284&lt;700,L2284=1,J2284&gt;0.75),"Medium","Low"))</x:f>
        <x:v>Medium</x:v>
      </x:c>
      <x:c r="P2284" s="30" t="n">
        <x:f>XLOOKUP(F2284,Assumptions!$A$4:$A$6,Assumptions!$B$4:$B$6)</x:f>
        <x:v>95</x:v>
      </x:c>
      <x:c r="Q2284" s="32" t="n">
        <x:f>XLOOKUP(F2284,Assumptions!$A$4:$A$6,Assumptions!$C$4:$C$6)</x:f>
        <x:v>0.219</x:v>
      </x:c>
      <x:c r="R2284" s="32" t="n">
        <x:f>XLOOKUP(F2284,Assumptions!$A$4:$A$6,Assumptions!$D$4:$D$6)</x:f>
        <x:v>0.016</x:v>
      </x:c>
      <x:c r="S2284" s="32" t="n">
        <x:f>XLOOKUP(F2284,Assumptions!$A$4:$A$6,Assumptions!$E$4:$E$6)</x:f>
        <x:v>0.01</x:v>
      </x:c>
      <x:c r="T2284" s="32" t="n">
        <x:f>XLOOKUP(O2284,Assumptions!$H$4:$H$6,Assumptions!$I$4:$I$6)</x:f>
        <x:v>0.012</x:v>
      </x:c>
      <x:c r="U2284" s="30" t="n">
        <x:f>XLOOKUP(F2284,Assumptions!$A$4:$A$6,Assumptions!$F$4:$F$6)</x:f>
        <x:v>90</x:v>
      </x:c>
      <x:c r="V2284" s="60" t="n">
        <x:f>I2284*12</x:f>
        <x:v>16160.64</x:v>
      </x:c>
      <x:c r="W2284" s="60" t="n">
        <x:f>H2284*J2284*(1-K2284)*Q2284</x:f>
        <x:v>203.09837671200003</x:v>
      </x:c>
      <x:c r="X2284" s="60" t="n">
        <x:f>V2284*R2284</x:f>
        <x:v>258.57024</x:v>
      </x:c>
      <x:c r="Y2284" s="60" t="n">
        <x:f>V2284*S2284</x:f>
        <x:v>161.6064</x:v>
      </x:c>
      <x:c r="Z2284" s="60" t="n">
        <x:f>H2284*J2284*T2284</x:f>
        <x:v>83.67427200000002</x:v>
      </x:c>
      <x:c r="AA2284" s="60" t="n">
        <x:f>P2284+W2284+X2284-Y2284-Z2284-U2284</x:f>
        <x:v>221.38794471199998</x:v>
      </x:c>
      <x:c r="AB2284" s="32" t="n">
        <x:f>IFERROR(AA2284/(P2284+W2284+X2284),0)</x:f>
        <x:v>0.3977015015138495</x:v>
      </x:c>
      <x:c r="AC2284" t="n">
        <x:f>IF(O2284="High",0,IF(I2284&gt;=1800,3,IF(I2284&gt;=900,2,1))+IF(K2284&gt;=0.9,2,IF(K2284&gt;=0.75,1,0))+IF(J2284&lt;=0.7,2,IF(J2284&lt;=0.85,1,0))+IF(M2284&gt;=8,1,0))</x:f>
        <x:v>6</x:v>
      </x:c>
      <x:c r="AD2284" t="str">
        <x:f>IF(AND(O2284&lt;&gt;"High",AC2284&gt;=Assumptions!$B$10,AA2284&gt;0),"Priority Growth",IF(AND(O2284="Low",AA2284&gt;0),"Maintain","Watch"))</x:f>
        <x:v>Priority Growth</x:v>
      </x:c>
      <x:c r="AE2284" s="60" t="n">
        <x:f>MAX(AA2284,0)*N2284</x:f>
        <x:v>4.427758894239999</x:v>
      </x:c>
      <x:c r="AF2284" t="str">
        <x:f>IF(AND(AA2284&gt;=Assumptions!$B$11,O2284&lt;&gt;"High",OR(N2284&gt;=Assumptions!$B$12,M2284&lt;=6)),"High","Standard")</x:f>
        <x:v>Standard</x:v>
      </x:c>
    </x:row>
    <x:row r="2285">
      <x:c r="A2285" t="str">
        <x:f>'Raw_Data'!A2285</x:f>
        <x:v>C02284</x:v>
      </x:c>
      <x:c r="B2285" t="n">
        <x:f>'Raw_Data'!B2285</x:f>
        <x:v>40</x:v>
      </x:c>
      <x:c r="C2285" s="30" t="n">
        <x:f>'Raw_Data'!C2285</x:f>
        <x:v>80837</x:v>
      </x:c>
      <x:c r="D2285" t="n">
        <x:f>'Raw_Data'!D2285</x:f>
        <x:v>601</x:v>
      </x:c>
      <x:c r="E2285" t="n">
        <x:f>'Raw_Data'!E2285</x:f>
        <x:v>10</x:v>
      </x:c>
      <x:c r="F2285" t="str">
        <x:f>PROPER(TRIM('Raw_Data'!F2285))</x:f>
        <x:v>Classic</x:v>
      </x:c>
      <x:c r="G2285" t="str">
        <x:f>PROPER(TRIM('Raw_Data'!G2285))</x:f>
        <x:v>Branch</x:v>
      </x:c>
      <x:c r="H2285" s="60" t="n">
        <x:f>'Raw_Data'!H2285</x:f>
        <x:v>4077</x:v>
      </x:c>
      <x:c r="I2285" s="60" t="n">
        <x:f>'Raw_Data'!I2285</x:f>
        <x:v>1224.66</x:v>
      </x:c>
      <x:c r="J2285" s="32" t="n">
        <x:f>'Raw_Data'!J2285</x:f>
        <x:v>0.573</x:v>
      </x:c>
      <x:c r="K2285" s="32" t="n">
        <x:f>'Raw_Data'!K2285</x:f>
        <x:v>0.764</x:v>
      </x:c>
      <x:c r="L2285" t="n">
        <x:f>'Raw_Data'!L2285</x:f>
        <x:v>0</x:v>
      </x:c>
      <x:c r="M2285" t="n">
        <x:f>IF('Raw_Data'!M2285="",Assumptions!$B$15,'Raw_Data'!M2285)</x:f>
        <x:v>7</x:v>
      </x:c>
      <x:c r="N2285" s="32" t="n">
        <x:f>'Raw_Data'!N2285</x:f>
        <x:v>0.145</x:v>
      </x:c>
      <x:c r="O2285" t="str">
        <x:f>IF(OR(D2285&lt;620,L2285&gt;=2,J2285&gt;0.9),"High",IF(OR(D2285&lt;700,L2285=1,J2285&gt;0.75),"Medium","Low"))</x:f>
        <x:v>High</x:v>
      </x:c>
      <x:c r="P2285" s="30" t="n">
        <x:f>XLOOKUP(F2285,Assumptions!$A$4:$A$6,Assumptions!$B$4:$B$6)</x:f>
        <x:v>0</x:v>
      </x:c>
      <x:c r="Q2285" s="32" t="n">
        <x:f>XLOOKUP(F2285,Assumptions!$A$4:$A$6,Assumptions!$C$4:$C$6)</x:f>
        <x:v>0.229</x:v>
      </x:c>
      <x:c r="R2285" s="32" t="n">
        <x:f>XLOOKUP(F2285,Assumptions!$A$4:$A$6,Assumptions!$D$4:$D$6)</x:f>
        <x:v>0.015</x:v>
      </x:c>
      <x:c r="S2285" s="32" t="n">
        <x:f>XLOOKUP(F2285,Assumptions!$A$4:$A$6,Assumptions!$E$4:$E$6)</x:f>
        <x:v>0.0075</x:v>
      </x:c>
      <x:c r="T2285" s="32" t="n">
        <x:f>XLOOKUP(O2285,Assumptions!$H$4:$H$6,Assumptions!$I$4:$I$6)</x:f>
        <x:v>0.045</x:v>
      </x:c>
      <x:c r="U2285" s="30" t="n">
        <x:f>XLOOKUP(F2285,Assumptions!$A$4:$A$6,Assumptions!$F$4:$F$6)</x:f>
        <x:v>60</x:v>
      </x:c>
      <x:c r="V2285" s="60" t="n">
        <x:f>I2285*12</x:f>
        <x:v>14695.920000000002</x:v>
      </x:c>
      <x:c r="W2285" s="60" t="n">
        <x:f>H2285*J2285*(1-K2285)*Q2285</x:f>
        <x:v>126.25332332399998</x:v>
      </x:c>
      <x:c r="X2285" s="60" t="n">
        <x:f>V2285*R2285</x:f>
        <x:v>220.43880000000001</x:v>
      </x:c>
      <x:c r="Y2285" s="60" t="n">
        <x:f>V2285*S2285</x:f>
        <x:v>110.21940000000001</x:v>
      </x:c>
      <x:c r="Z2285" s="60" t="n">
        <x:f>H2285*J2285*T2285</x:f>
        <x:v>105.12544499999998</x:v>
      </x:c>
      <x:c r="AA2285" s="60" t="n">
        <x:f>P2285+W2285+X2285-Y2285-Z2285-U2285</x:f>
        <x:v>71.34727832400003</x:v>
      </x:c>
      <x:c r="AB2285" s="32" t="n">
        <x:f>IFERROR(AA2285/(P2285+W2285+X2285),0)</x:f>
        <x:v>0.20579434467659555</x:v>
      </x:c>
      <x:c r="AC2285" t="n">
        <x:f>IF(O2285="High",0,IF(I2285&gt;=1800,3,IF(I2285&gt;=900,2,1))+IF(K2285&gt;=0.9,2,IF(K2285&gt;=0.75,1,0))+IF(J2285&lt;=0.7,2,IF(J2285&lt;=0.85,1,0))+IF(M2285&gt;=8,1,0))</x:f>
        <x:v>0</x:v>
      </x:c>
      <x:c r="AD2285" t="str">
        <x:f>IF(AND(O2285&lt;&gt;"High",AC2285&gt;=Assumptions!$B$10,AA2285&gt;0),"Priority Growth",IF(AND(O2285="Low",AA2285&gt;0),"Maintain","Watch"))</x:f>
        <x:v>Watch</x:v>
      </x:c>
      <x:c r="AE2285" s="60" t="n">
        <x:f>MAX(AA2285,0)*N2285</x:f>
        <x:v>10.345355356980004</x:v>
      </x:c>
      <x:c r="AF2285" t="str">
        <x:f>IF(AND(AA2285&gt;=Assumptions!$B$11,O2285&lt;&gt;"High",OR(N2285&gt;=Assumptions!$B$12,M2285&lt;=6)),"High","Standard")</x:f>
        <x:v>Standard</x:v>
      </x:c>
    </x:row>
    <x:row r="2286">
      <x:c r="A2286" t="str">
        <x:f>'Raw_Data'!A2286</x:f>
        <x:v>C02285</x:v>
      </x:c>
      <x:c r="B2286" t="n">
        <x:f>'Raw_Data'!B2286</x:f>
        <x:v>44</x:v>
      </x:c>
      <x:c r="C2286" s="30" t="n">
        <x:f>'Raw_Data'!C2286</x:f>
        <x:v>133919</x:v>
      </x:c>
      <x:c r="D2286" t="n">
        <x:f>'Raw_Data'!D2286</x:f>
        <x:v>570</x:v>
      </x:c>
      <x:c r="E2286" t="n">
        <x:f>'Raw_Data'!E2286</x:f>
        <x:v>89</x:v>
      </x:c>
      <x:c r="F2286" t="str">
        <x:f>PROPER(TRIM('Raw_Data'!F2286))</x:f>
        <x:v>Gold</x:v>
      </x:c>
      <x:c r="G2286" t="str">
        <x:f>PROPER(TRIM('Raw_Data'!G2286))</x:f>
        <x:v>Digital</x:v>
      </x:c>
      <x:c r="H2286" s="60" t="n">
        <x:f>'Raw_Data'!H2286</x:f>
        <x:v>15404</x:v>
      </x:c>
      <x:c r="I2286" s="60" t="n">
        <x:f>'Raw_Data'!I2286</x:f>
        <x:v>1911.77</x:v>
      </x:c>
      <x:c r="J2286" s="32" t="n">
        <x:f>'Raw_Data'!J2286</x:f>
        <x:v>0.361</x:v>
      </x:c>
      <x:c r="K2286" s="32" t="n">
        <x:f>'Raw_Data'!K2286</x:f>
        <x:v>0.525</x:v>
      </x:c>
      <x:c r="L2286" t="n">
        <x:f>'Raw_Data'!L2286</x:f>
        <x:v>0</x:v>
      </x:c>
      <x:c r="M2286" t="n">
        <x:f>IF('Raw_Data'!M2286="",Assumptions!$B$15,'Raw_Data'!M2286)</x:f>
        <x:v>7</x:v>
      </x:c>
      <x:c r="N2286" s="32" t="n">
        <x:f>'Raw_Data'!N2286</x:f>
        <x:v>0.15</x:v>
      </x:c>
      <x:c r="O2286" t="str">
        <x:f>IF(OR(D2286&lt;620,L2286&gt;=2,J2286&gt;0.9),"High",IF(OR(D2286&lt;700,L2286=1,J2286&gt;0.75),"Medium","Low"))</x:f>
        <x:v>High</x:v>
      </x:c>
      <x:c r="P2286" s="30" t="n">
        <x:f>XLOOKUP(F2286,Assumptions!$A$4:$A$6,Assumptions!$B$4:$B$6)</x:f>
        <x:v>95</x:v>
      </x:c>
      <x:c r="Q2286" s="32" t="n">
        <x:f>XLOOKUP(F2286,Assumptions!$A$4:$A$6,Assumptions!$C$4:$C$6)</x:f>
        <x:v>0.219</x:v>
      </x:c>
      <x:c r="R2286" s="32" t="n">
        <x:f>XLOOKUP(F2286,Assumptions!$A$4:$A$6,Assumptions!$D$4:$D$6)</x:f>
        <x:v>0.016</x:v>
      </x:c>
      <x:c r="S2286" s="32" t="n">
        <x:f>XLOOKUP(F2286,Assumptions!$A$4:$A$6,Assumptions!$E$4:$E$6)</x:f>
        <x:v>0.01</x:v>
      </x:c>
      <x:c r="T2286" s="32" t="n">
        <x:f>XLOOKUP(O2286,Assumptions!$H$4:$H$6,Assumptions!$I$4:$I$6)</x:f>
        <x:v>0.045</x:v>
      </x:c>
      <x:c r="U2286" s="30" t="n">
        <x:f>XLOOKUP(F2286,Assumptions!$A$4:$A$6,Assumptions!$F$4:$F$6)</x:f>
        <x:v>90</x:v>
      </x:c>
      <x:c r="V2286" s="60" t="n">
        <x:f>I2286*12</x:f>
        <x:v>22941.239999999998</x:v>
      </x:c>
      <x:c r="W2286" s="60" t="n">
        <x:f>H2286*J2286*(1-K2286)*Q2286</x:f>
        <x:v>578.4667971</x:v>
      </x:c>
      <x:c r="X2286" s="60" t="n">
        <x:f>V2286*R2286</x:f>
        <x:v>367.05983999999995</x:v>
      </x:c>
      <x:c r="Y2286" s="60" t="n">
        <x:f>V2286*S2286</x:f>
        <x:v>229.4124</x:v>
      </x:c>
      <x:c r="Z2286" s="60" t="n">
        <x:f>H2286*J2286*T2286</x:f>
        <x:v>250.23798</x:v>
      </x:c>
      <x:c r="AA2286" s="60" t="n">
        <x:f>P2286+W2286+X2286-Y2286-Z2286-U2286</x:f>
        <x:v>470.8762571000001</x:v>
      </x:c>
      <x:c r="AB2286" s="32" t="n">
        <x:f>IFERROR(AA2286/(P2286+W2286+X2286),0)</x:f>
        <x:v>0.4525364755796698</x:v>
      </x:c>
      <x:c r="AC2286" t="n">
        <x:f>IF(O2286="High",0,IF(I2286&gt;=1800,3,IF(I2286&gt;=900,2,1))+IF(K2286&gt;=0.9,2,IF(K2286&gt;=0.75,1,0))+IF(J2286&lt;=0.7,2,IF(J2286&lt;=0.85,1,0))+IF(M2286&gt;=8,1,0))</x:f>
        <x:v>0</x:v>
      </x:c>
      <x:c r="AD2286" t="str">
        <x:f>IF(AND(O2286&lt;&gt;"High",AC2286&gt;=Assumptions!$B$10,AA2286&gt;0),"Priority Growth",IF(AND(O2286="Low",AA2286&gt;0),"Maintain","Watch"))</x:f>
        <x:v>Watch</x:v>
      </x:c>
      <x:c r="AE2286" s="60" t="n">
        <x:f>MAX(AA2286,0)*N2286</x:f>
        <x:v>70.63143856500001</x:v>
      </x:c>
      <x:c r="AF2286" t="str">
        <x:f>IF(AND(AA2286&gt;=Assumptions!$B$11,O2286&lt;&gt;"High",OR(N2286&gt;=Assumptions!$B$12,M2286&lt;=6)),"High","Standard")</x:f>
        <x:v>Standard</x:v>
      </x:c>
    </x:row>
    <x:row r="2287">
      <x:c r="A2287" t="str">
        <x:f>'Raw_Data'!A2287</x:f>
        <x:v>C02286</x:v>
      </x:c>
      <x:c r="B2287" t="n">
        <x:f>'Raw_Data'!B2287</x:f>
        <x:v>42</x:v>
      </x:c>
      <x:c r="C2287" s="30" t="n">
        <x:f>'Raw_Data'!C2287</x:f>
        <x:v>74154</x:v>
      </x:c>
      <x:c r="D2287" t="n">
        <x:f>'Raw_Data'!D2287</x:f>
        <x:v>658</x:v>
      </x:c>
      <x:c r="E2287" t="n">
        <x:f>'Raw_Data'!E2287</x:f>
        <x:v>51</x:v>
      </x:c>
      <x:c r="F2287" t="str">
        <x:f>PROPER(TRIM('Raw_Data'!F2287))</x:f>
        <x:v>Gold</x:v>
      </x:c>
      <x:c r="G2287" t="str">
        <x:f>PROPER(TRIM('Raw_Data'!G2287))</x:f>
        <x:v>Direct Mail</x:v>
      </x:c>
      <x:c r="H2287" s="60" t="n">
        <x:f>'Raw_Data'!H2287</x:f>
        <x:v>10143</x:v>
      </x:c>
      <x:c r="I2287" s="60" t="n">
        <x:f>'Raw_Data'!I2287</x:f>
        <x:v>1190.78</x:v>
      </x:c>
      <x:c r="J2287" s="32" t="n">
        <x:f>'Raw_Data'!J2287</x:f>
        <x:v>0.251</x:v>
      </x:c>
      <x:c r="K2287" s="32" t="n">
        <x:f>'Raw_Data'!K2287</x:f>
        <x:v>0.761</x:v>
      </x:c>
      <x:c r="L2287" t="n">
        <x:f>'Raw_Data'!L2287</x:f>
        <x:v>0</x:v>
      </x:c>
      <x:c r="M2287" t="n">
        <x:f>IF('Raw_Data'!M2287="",Assumptions!$B$15,'Raw_Data'!M2287)</x:f>
        <x:v>10</x:v>
      </x:c>
      <x:c r="N2287" s="32" t="n">
        <x:f>'Raw_Data'!N2287</x:f>
        <x:v>0.02</x:v>
      </x:c>
      <x:c r="O2287" t="str">
        <x:f>IF(OR(D2287&lt;620,L2287&gt;=2,J2287&gt;0.9),"High",IF(OR(D2287&lt;700,L2287=1,J2287&gt;0.75),"Medium","Low"))</x:f>
        <x:v>Medium</x:v>
      </x:c>
      <x:c r="P2287" s="30" t="n">
        <x:f>XLOOKUP(F2287,Assumptions!$A$4:$A$6,Assumptions!$B$4:$B$6)</x:f>
        <x:v>95</x:v>
      </x:c>
      <x:c r="Q2287" s="32" t="n">
        <x:f>XLOOKUP(F2287,Assumptions!$A$4:$A$6,Assumptions!$C$4:$C$6)</x:f>
        <x:v>0.219</x:v>
      </x:c>
      <x:c r="R2287" s="32" t="n">
        <x:f>XLOOKUP(F2287,Assumptions!$A$4:$A$6,Assumptions!$D$4:$D$6)</x:f>
        <x:v>0.016</x:v>
      </x:c>
      <x:c r="S2287" s="32" t="n">
        <x:f>XLOOKUP(F2287,Assumptions!$A$4:$A$6,Assumptions!$E$4:$E$6)</x:f>
        <x:v>0.01</x:v>
      </x:c>
      <x:c r="T2287" s="32" t="n">
        <x:f>XLOOKUP(O2287,Assumptions!$H$4:$H$6,Assumptions!$I$4:$I$6)</x:f>
        <x:v>0.012</x:v>
      </x:c>
      <x:c r="U2287" s="30" t="n">
        <x:f>XLOOKUP(F2287,Assumptions!$A$4:$A$6,Assumptions!$F$4:$F$6)</x:f>
        <x:v>90</x:v>
      </x:c>
      <x:c r="V2287" s="60" t="n">
        <x:f>I2287*12</x:f>
        <x:v>14289.36</x:v>
      </x:c>
      <x:c r="W2287" s="60" t="n">
        <x:f>H2287*J2287*(1-K2287)*Q2287</x:f>
        <x:v>133.254585513</x:v>
      </x:c>
      <x:c r="X2287" s="60" t="n">
        <x:f>V2287*R2287</x:f>
        <x:v>228.62976</x:v>
      </x:c>
      <x:c r="Y2287" s="60" t="n">
        <x:f>V2287*S2287</x:f>
        <x:v>142.89360000000002</x:v>
      </x:c>
      <x:c r="Z2287" s="60" t="n">
        <x:f>H2287*J2287*T2287</x:f>
        <x:v>30.550716</x:v>
      </x:c>
      <x:c r="AA2287" s="60" t="n">
        <x:f>P2287+W2287+X2287-Y2287-Z2287-U2287</x:f>
        <x:v>193.44002951299996</x:v>
      </x:c>
      <x:c r="AB2287" s="32" t="n">
        <x:f>IFERROR(AA2287/(P2287+W2287+X2287),0)</x:f>
        <x:v>0.4233894888558748</x:v>
      </x:c>
      <x:c r="AC2287" t="n">
        <x:f>IF(O2287="High",0,IF(I2287&gt;=1800,3,IF(I2287&gt;=900,2,1))+IF(K2287&gt;=0.9,2,IF(K2287&gt;=0.75,1,0))+IF(J2287&lt;=0.7,2,IF(J2287&lt;=0.85,1,0))+IF(M2287&gt;=8,1,0))</x:f>
        <x:v>6</x:v>
      </x:c>
      <x:c r="AD2287" t="str">
        <x:f>IF(AND(O2287&lt;&gt;"High",AC2287&gt;=Assumptions!$B$10,AA2287&gt;0),"Priority Growth",IF(AND(O2287="Low",AA2287&gt;0),"Maintain","Watch"))</x:f>
        <x:v>Priority Growth</x:v>
      </x:c>
      <x:c r="AE2287" s="60" t="n">
        <x:f>MAX(AA2287,0)*N2287</x:f>
        <x:v>3.8688005902599993</x:v>
      </x:c>
      <x:c r="AF2287" t="str">
        <x:f>IF(AND(AA2287&gt;=Assumptions!$B$11,O2287&lt;&gt;"High",OR(N2287&gt;=Assumptions!$B$12,M2287&lt;=6)),"High","Standard")</x:f>
        <x:v>Standard</x:v>
      </x:c>
    </x:row>
    <x:row r="2288">
      <x:c r="A2288" t="str">
        <x:f>'Raw_Data'!A2288</x:f>
        <x:v>C02287</x:v>
      </x:c>
      <x:c r="B2288" t="n">
        <x:f>'Raw_Data'!B2288</x:f>
        <x:v>50</x:v>
      </x:c>
      <x:c r="C2288" s="30" t="n">
        <x:f>'Raw_Data'!C2288</x:f>
        <x:v>92459</x:v>
      </x:c>
      <x:c r="D2288" t="n">
        <x:f>'Raw_Data'!D2288</x:f>
        <x:v>548</x:v>
      </x:c>
      <x:c r="E2288" t="n">
        <x:f>'Raw_Data'!E2288</x:f>
        <x:v>39</x:v>
      </x:c>
      <x:c r="F2288" t="str">
        <x:f>PROPER(TRIM('Raw_Data'!F2288))</x:f>
        <x:v>Classic</x:v>
      </x:c>
      <x:c r="G2288" t="str">
        <x:f>PROPER(TRIM('Raw_Data'!G2288))</x:f>
        <x:v>Direct Mail</x:v>
      </x:c>
      <x:c r="H2288" s="60" t="n">
        <x:f>'Raw_Data'!H2288</x:f>
        <x:v>5168</x:v>
      </x:c>
      <x:c r="I2288" s="60" t="n">
        <x:f>'Raw_Data'!I2288</x:f>
        <x:v>910.76</x:v>
      </x:c>
      <x:c r="J2288" s="32" t="n">
        <x:f>'Raw_Data'!J2288</x:f>
        <x:v>0.632</x:v>
      </x:c>
      <x:c r="K2288" s="32" t="n">
        <x:f>'Raw_Data'!K2288</x:f>
        <x:v>0.685</x:v>
      </x:c>
      <x:c r="L2288" t="n">
        <x:f>'Raw_Data'!L2288</x:f>
        <x:v>0</x:v>
      </x:c>
      <x:c r="M2288" t="n">
        <x:f>IF('Raw_Data'!M2288="",Assumptions!$B$15,'Raw_Data'!M2288)</x:f>
        <x:v>5</x:v>
      </x:c>
      <x:c r="N2288" s="32" t="n">
        <x:f>'Raw_Data'!N2288</x:f>
        <x:v>0.231</x:v>
      </x:c>
      <x:c r="O2288" t="str">
        <x:f>IF(OR(D2288&lt;620,L2288&gt;=2,J2288&gt;0.9),"High",IF(OR(D2288&lt;700,L2288=1,J2288&gt;0.75),"Medium","Low"))</x:f>
        <x:v>High</x:v>
      </x:c>
      <x:c r="P2288" s="30" t="n">
        <x:f>XLOOKUP(F2288,Assumptions!$A$4:$A$6,Assumptions!$B$4:$B$6)</x:f>
        <x:v>0</x:v>
      </x:c>
      <x:c r="Q2288" s="32" t="n">
        <x:f>XLOOKUP(F2288,Assumptions!$A$4:$A$6,Assumptions!$C$4:$C$6)</x:f>
        <x:v>0.229</x:v>
      </x:c>
      <x:c r="R2288" s="32" t="n">
        <x:f>XLOOKUP(F2288,Assumptions!$A$4:$A$6,Assumptions!$D$4:$D$6)</x:f>
        <x:v>0.015</x:v>
      </x:c>
      <x:c r="S2288" s="32" t="n">
        <x:f>XLOOKUP(F2288,Assumptions!$A$4:$A$6,Assumptions!$E$4:$E$6)</x:f>
        <x:v>0.0075</x:v>
      </x:c>
      <x:c r="T2288" s="32" t="n">
        <x:f>XLOOKUP(O2288,Assumptions!$H$4:$H$6,Assumptions!$I$4:$I$6)</x:f>
        <x:v>0.045</x:v>
      </x:c>
      <x:c r="U2288" s="30" t="n">
        <x:f>XLOOKUP(F2288,Assumptions!$A$4:$A$6,Assumptions!$F$4:$F$6)</x:f>
        <x:v>60</x:v>
      </x:c>
      <x:c r="V2288" s="60" t="n">
        <x:f>I2288*12</x:f>
        <x:v>10929.119999999999</x:v>
      </x:c>
      <x:c r="W2288" s="60" t="n">
        <x:f>H2288*J2288*(1-K2288)*Q2288</x:f>
        <x:v>235.60560575999997</x:v>
      </x:c>
      <x:c r="X2288" s="60" t="n">
        <x:f>V2288*R2288</x:f>
        <x:v>163.93679999999998</x:v>
      </x:c>
      <x:c r="Y2288" s="60" t="n">
        <x:f>V2288*S2288</x:f>
        <x:v>81.96839999999999</x:v>
      </x:c>
      <x:c r="Z2288" s="60" t="n">
        <x:f>H2288*J2288*T2288</x:f>
        <x:v>146.97791999999998</x:v>
      </x:c>
      <x:c r="AA2288" s="60" t="n">
        <x:f>P2288+W2288+X2288-Y2288-Z2288-U2288</x:f>
        <x:v>110.59608576</x:v>
      </x:c>
      <x:c r="AB2288" s="32" t="n">
        <x:f>IFERROR(AA2288/(P2288+W2288+X2288),0)</x:f>
        <x:v>0.2768068774818202</x:v>
      </x:c>
      <x:c r="AC2288" t="n">
        <x:f>IF(O2288="High",0,IF(I2288&gt;=1800,3,IF(I2288&gt;=900,2,1))+IF(K2288&gt;=0.9,2,IF(K2288&gt;=0.75,1,0))+IF(J2288&lt;=0.7,2,IF(J2288&lt;=0.85,1,0))+IF(M2288&gt;=8,1,0))</x:f>
        <x:v>0</x:v>
      </x:c>
      <x:c r="AD2288" t="str">
        <x:f>IF(AND(O2288&lt;&gt;"High",AC2288&gt;=Assumptions!$B$10,AA2288&gt;0),"Priority Growth",IF(AND(O2288="Low",AA2288&gt;0),"Maintain","Watch"))</x:f>
        <x:v>Watch</x:v>
      </x:c>
      <x:c r="AE2288" s="60" t="n">
        <x:f>MAX(AA2288,0)*N2288</x:f>
        <x:v>25.54769581056</x:v>
      </x:c>
      <x:c r="AF2288" t="str">
        <x:f>IF(AND(AA2288&gt;=Assumptions!$B$11,O2288&lt;&gt;"High",OR(N2288&gt;=Assumptions!$B$12,M2288&lt;=6)),"High","Standard")</x:f>
        <x:v>Standard</x:v>
      </x:c>
    </x:row>
    <x:row r="2289">
      <x:c r="A2289" t="str">
        <x:f>'Raw_Data'!A2289</x:f>
        <x:v>C02288</x:v>
      </x:c>
      <x:c r="B2289" t="n">
        <x:f>'Raw_Data'!B2289</x:f>
        <x:v>34</x:v>
      </x:c>
      <x:c r="C2289" s="30" t="n">
        <x:f>'Raw_Data'!C2289</x:f>
        <x:v>130140</x:v>
      </x:c>
      <x:c r="D2289" t="n">
        <x:f>'Raw_Data'!D2289</x:f>
        <x:v>804</x:v>
      </x:c>
      <x:c r="E2289" t="n">
        <x:f>'Raw_Data'!E2289</x:f>
        <x:v>27</x:v>
      </x:c>
      <x:c r="F2289" t="str">
        <x:f>PROPER(TRIM('Raw_Data'!F2289))</x:f>
        <x:v>Platinum</x:v>
      </x:c>
      <x:c r="G2289" t="str">
        <x:f>PROPER(TRIM('Raw_Data'!G2289))</x:f>
        <x:v>Branch</x:v>
      </x:c>
      <x:c r="H2289" s="60" t="n">
        <x:f>'Raw_Data'!H2289</x:f>
        <x:v>32087</x:v>
      </x:c>
      <x:c r="I2289" s="60" t="n">
        <x:f>'Raw_Data'!I2289</x:f>
        <x:v>3147.29</x:v>
      </x:c>
      <x:c r="J2289" s="32" t="n">
        <x:f>'Raw_Data'!J2289</x:f>
        <x:v>0.25</x:v>
      </x:c>
      <x:c r="K2289" s="32" t="n">
        <x:f>'Raw_Data'!K2289</x:f>
        <x:v>1</x:v>
      </x:c>
      <x:c r="L2289" t="n">
        <x:f>'Raw_Data'!L2289</x:f>
        <x:v>0</x:v>
      </x:c>
      <x:c r="M2289" t="n">
        <x:f>IF('Raw_Data'!M2289="",Assumptions!$B$15,'Raw_Data'!M2289)</x:f>
        <x:v>9</x:v>
      </x:c>
      <x:c r="N2289" s="32" t="n">
        <x:f>'Raw_Data'!N2289</x:f>
        <x:v>0.02</x:v>
      </x:c>
      <x:c r="O2289" t="str">
        <x:f>IF(OR(D2289&lt;620,L2289&gt;=2,J2289&gt;0.9),"High",IF(OR(D2289&lt;700,L2289=1,J2289&gt;0.75),"Medium","Low"))</x:f>
        <x:v>Low</x:v>
      </x:c>
      <x:c r="P2289" s="30" t="n">
        <x:f>XLOOKUP(F2289,Assumptions!$A$4:$A$6,Assumptions!$B$4:$B$6)</x:f>
        <x:v>195</x:v>
      </x:c>
      <x:c r="Q2289" s="32" t="n">
        <x:f>XLOOKUP(F2289,Assumptions!$A$4:$A$6,Assumptions!$C$4:$C$6)</x:f>
        <x:v>0.199</x:v>
      </x:c>
      <x:c r="R2289" s="32" t="n">
        <x:f>XLOOKUP(F2289,Assumptions!$A$4:$A$6,Assumptions!$D$4:$D$6)</x:f>
        <x:v>0.017</x:v>
      </x:c>
      <x:c r="S2289" s="32" t="n">
        <x:f>XLOOKUP(F2289,Assumptions!$A$4:$A$6,Assumptions!$E$4:$E$6)</x:f>
        <x:v>0.013</x:v>
      </x:c>
      <x:c r="T2289" s="32" t="n">
        <x:f>XLOOKUP(O2289,Assumptions!$H$4:$H$6,Assumptions!$I$4:$I$6)</x:f>
        <x:v>0.0035</x:v>
      </x:c>
      <x:c r="U2289" s="30" t="n">
        <x:f>XLOOKUP(F2289,Assumptions!$A$4:$A$6,Assumptions!$F$4:$F$6)</x:f>
        <x:v>140</x:v>
      </x:c>
      <x:c r="V2289" s="60" t="n">
        <x:f>I2289*12</x:f>
        <x:v>37767.479999999996</x:v>
      </x:c>
      <x:c r="W2289" s="60" t="n">
        <x:f>H2289*J2289*(1-K2289)*Q2289</x:f>
        <x:v>0</x:v>
      </x:c>
      <x:c r="X2289" s="60" t="n">
        <x:f>V2289*R2289</x:f>
        <x:v>642.04716</x:v>
      </x:c>
      <x:c r="Y2289" s="60" t="n">
        <x:f>V2289*S2289</x:f>
        <x:v>490.97723999999994</x:v>
      </x:c>
      <x:c r="Z2289" s="60" t="n">
        <x:f>H2289*J2289*T2289</x:f>
        <x:v>28.076125</x:v>
      </x:c>
      <x:c r="AA2289" s="60" t="n">
        <x:f>P2289+W2289+X2289-Y2289-Z2289-U2289</x:f>
        <x:v>177.99379500000003</x:v>
      </x:c>
      <x:c r="AB2289" s="32" t="n">
        <x:f>IFERROR(AA2289/(P2289+W2289+X2289),0)</x:f>
        <x:v>0.2126448825177306</x:v>
      </x:c>
      <x:c r="AC2289" t="n">
        <x:f>IF(O2289="High",0,IF(I2289&gt;=1800,3,IF(I2289&gt;=900,2,1))+IF(K2289&gt;=0.9,2,IF(K2289&gt;=0.75,1,0))+IF(J2289&lt;=0.7,2,IF(J2289&lt;=0.85,1,0))+IF(M2289&gt;=8,1,0))</x:f>
        <x:v>8</x:v>
      </x:c>
      <x:c r="AD2289" t="str">
        <x:f>IF(AND(O2289&lt;&gt;"High",AC2289&gt;=Assumptions!$B$10,AA2289&gt;0),"Priority Growth",IF(AND(O2289="Low",AA2289&gt;0),"Maintain","Watch"))</x:f>
        <x:v>Priority Growth</x:v>
      </x:c>
      <x:c r="AE2289" s="60" t="n">
        <x:f>MAX(AA2289,0)*N2289</x:f>
        <x:v>3.5598759000000006</x:v>
      </x:c>
      <x:c r="AF2289" t="str">
        <x:f>IF(AND(AA2289&gt;=Assumptions!$B$11,O2289&lt;&gt;"High",OR(N2289&gt;=Assumptions!$B$12,M2289&lt;=6)),"High","Standard")</x:f>
        <x:v>Standard</x:v>
      </x:c>
    </x:row>
    <x:row r="2290">
      <x:c r="A2290" t="str">
        <x:f>'Raw_Data'!A2290</x:f>
        <x:v>C02289</x:v>
      </x:c>
      <x:c r="B2290" t="n">
        <x:f>'Raw_Data'!B2290</x:f>
        <x:v>33</x:v>
      </x:c>
      <x:c r="C2290" s="30" t="n">
        <x:f>'Raw_Data'!C2290</x:f>
        <x:v>80635</x:v>
      </x:c>
      <x:c r="D2290" t="n">
        <x:f>'Raw_Data'!D2290</x:f>
        <x:v>657</x:v>
      </x:c>
      <x:c r="E2290" t="n">
        <x:f>'Raw_Data'!E2290</x:f>
        <x:v>23</x:v>
      </x:c>
      <x:c r="F2290" t="str">
        <x:f>PROPER(TRIM('Raw_Data'!F2290))</x:f>
        <x:v>Classic</x:v>
      </x:c>
      <x:c r="G2290" t="str">
        <x:f>PROPER(TRIM('Raw_Data'!G2290))</x:f>
        <x:v>Digital</x:v>
      </x:c>
      <x:c r="H2290" s="60" t="n">
        <x:f>'Raw_Data'!H2290</x:f>
        <x:v>7411</x:v>
      </x:c>
      <x:c r="I2290" s="60" t="n">
        <x:f>'Raw_Data'!I2290</x:f>
        <x:v>181.34</x:v>
      </x:c>
      <x:c r="J2290" s="32" t="n">
        <x:f>'Raw_Data'!J2290</x:f>
        <x:v>0.347</x:v>
      </x:c>
      <x:c r="K2290" s="32" t="n">
        <x:f>'Raw_Data'!K2290</x:f>
        <x:v>0.637</x:v>
      </x:c>
      <x:c r="L2290" t="n">
        <x:f>'Raw_Data'!L2290</x:f>
        <x:v>0</x:v>
      </x:c>
      <x:c r="M2290" t="n">
        <x:f>IF('Raw_Data'!M2290="",Assumptions!$B$15,'Raw_Data'!M2290)</x:f>
        <x:v>7.370408870408871</x:v>
      </x:c>
      <x:c r="N2290" s="32" t="n">
        <x:f>'Raw_Data'!N2290</x:f>
        <x:v>0.289</x:v>
      </x:c>
      <x:c r="O2290" t="str">
        <x:f>IF(OR(D2290&lt;620,L2290&gt;=2,J2290&gt;0.9),"High",IF(OR(D2290&lt;700,L2290=1,J2290&gt;0.75),"Medium","Low"))</x:f>
        <x:v>Medium</x:v>
      </x:c>
      <x:c r="P2290" s="30" t="n">
        <x:f>XLOOKUP(F2290,Assumptions!$A$4:$A$6,Assumptions!$B$4:$B$6)</x:f>
        <x:v>0</x:v>
      </x:c>
      <x:c r="Q2290" s="32" t="n">
        <x:f>XLOOKUP(F2290,Assumptions!$A$4:$A$6,Assumptions!$C$4:$C$6)</x:f>
        <x:v>0.229</x:v>
      </x:c>
      <x:c r="R2290" s="32" t="n">
        <x:f>XLOOKUP(F2290,Assumptions!$A$4:$A$6,Assumptions!$D$4:$D$6)</x:f>
        <x:v>0.015</x:v>
      </x:c>
      <x:c r="S2290" s="32" t="n">
        <x:f>XLOOKUP(F2290,Assumptions!$A$4:$A$6,Assumptions!$E$4:$E$6)</x:f>
        <x:v>0.0075</x:v>
      </x:c>
      <x:c r="T2290" s="32" t="n">
        <x:f>XLOOKUP(O2290,Assumptions!$H$4:$H$6,Assumptions!$I$4:$I$6)</x:f>
        <x:v>0.012</x:v>
      </x:c>
      <x:c r="U2290" s="30" t="n">
        <x:f>XLOOKUP(F2290,Assumptions!$A$4:$A$6,Assumptions!$F$4:$F$6)</x:f>
        <x:v>60</x:v>
      </x:c>
      <x:c r="V2290" s="60" t="n">
        <x:f>I2290*12</x:f>
        <x:v>2176.08</x:v>
      </x:c>
      <x:c r="W2290" s="60" t="n">
        <x:f>H2290*J2290*(1-K2290)*Q2290</x:f>
        <x:v>213.77080635899998</x:v>
      </x:c>
      <x:c r="X2290" s="60" t="n">
        <x:f>V2290*R2290</x:f>
        <x:v>32.6412</x:v>
      </x:c>
      <x:c r="Y2290" s="60" t="n">
        <x:f>V2290*S2290</x:f>
        <x:v>16.3206</x:v>
      </x:c>
      <x:c r="Z2290" s="60" t="n">
        <x:f>H2290*J2290*T2290</x:f>
        <x:v>30.859403999999998</x:v>
      </x:c>
      <x:c r="AA2290" s="60" t="n">
        <x:f>P2290+W2290+X2290-Y2290-Z2290-U2290</x:f>
        <x:v>139.23200235899998</x:v>
      </x:c>
      <x:c r="AB2290" s="32" t="n">
        <x:f>IFERROR(AA2290/(P2290+W2290+X2290),0)</x:f>
        <x:v>0.565037412000743</x:v>
      </x:c>
      <x:c r="AC2290" t="n">
        <x:f>IF(O2290="High",0,IF(I2290&gt;=1800,3,IF(I2290&gt;=900,2,1))+IF(K2290&gt;=0.9,2,IF(K2290&gt;=0.75,1,0))+IF(J2290&lt;=0.7,2,IF(J2290&lt;=0.85,1,0))+IF(M2290&gt;=8,1,0))</x:f>
        <x:v>3</x:v>
      </x:c>
      <x:c r="AD2290" t="str">
        <x:f>IF(AND(O2290&lt;&gt;"High",AC2290&gt;=Assumptions!$B$10,AA2290&gt;0),"Priority Growth",IF(AND(O2290="Low",AA2290&gt;0),"Maintain","Watch"))</x:f>
        <x:v>Watch</x:v>
      </x:c>
      <x:c r="AE2290" s="60" t="n">
        <x:f>MAX(AA2290,0)*N2290</x:f>
        <x:v>40.23804868175099</x:v>
      </x:c>
      <x:c r="AF2290" t="str">
        <x:f>IF(AND(AA2290&gt;=Assumptions!$B$11,O2290&lt;&gt;"High",OR(N2290&gt;=Assumptions!$B$12,M2290&lt;=6)),"High","Standard")</x:f>
        <x:v>Standard</x:v>
      </x:c>
    </x:row>
    <x:row r="2291">
      <x:c r="A2291" t="str">
        <x:f>'Raw_Data'!A2291</x:f>
        <x:v>C02290</x:v>
      </x:c>
      <x:c r="B2291" t="n">
        <x:f>'Raw_Data'!B2291</x:f>
        <x:v>47</x:v>
      </x:c>
      <x:c r="C2291" s="30" t="n">
        <x:f>'Raw_Data'!C2291</x:f>
        <x:v>91080</x:v>
      </x:c>
      <x:c r="D2291" t="n">
        <x:f>'Raw_Data'!D2291</x:f>
        <x:v>641</x:v>
      </x:c>
      <x:c r="E2291" t="n">
        <x:f>'Raw_Data'!E2291</x:f>
        <x:v>26</x:v>
      </x:c>
      <x:c r="F2291" t="str">
        <x:f>PROPER(TRIM('Raw_Data'!F2291))</x:f>
        <x:v>Gold</x:v>
      </x:c>
      <x:c r="G2291" t="str">
        <x:f>PROPER(TRIM('Raw_Data'!G2291))</x:f>
        <x:v>Digital</x:v>
      </x:c>
      <x:c r="H2291" s="60" t="n">
        <x:f>'Raw_Data'!H2291</x:f>
        <x:v>10212</x:v>
      </x:c>
      <x:c r="I2291" s="60" t="n">
        <x:f>'Raw_Data'!I2291</x:f>
        <x:v>1655.64</x:v>
      </x:c>
      <x:c r="J2291" s="32" t="n">
        <x:f>'Raw_Data'!J2291</x:f>
        <x:v>0.295</x:v>
      </x:c>
      <x:c r="K2291" s="32" t="n">
        <x:f>'Raw_Data'!K2291</x:f>
        <x:v>0.624</x:v>
      </x:c>
      <x:c r="L2291" t="n">
        <x:f>'Raw_Data'!L2291</x:f>
        <x:v>0</x:v>
      </x:c>
      <x:c r="M2291" t="n">
        <x:f>IF('Raw_Data'!M2291="",Assumptions!$B$15,'Raw_Data'!M2291)</x:f>
        <x:v>8</x:v>
      </x:c>
      <x:c r="N2291" s="32" t="n">
        <x:f>'Raw_Data'!N2291</x:f>
        <x:v>0.071</x:v>
      </x:c>
      <x:c r="O2291" t="str">
        <x:f>IF(OR(D2291&lt;620,L2291&gt;=2,J2291&gt;0.9),"High",IF(OR(D2291&lt;700,L2291=1,J2291&gt;0.75),"Medium","Low"))</x:f>
        <x:v>Medium</x:v>
      </x:c>
      <x:c r="P2291" s="30" t="n">
        <x:f>XLOOKUP(F2291,Assumptions!$A$4:$A$6,Assumptions!$B$4:$B$6)</x:f>
        <x:v>95</x:v>
      </x:c>
      <x:c r="Q2291" s="32" t="n">
        <x:f>XLOOKUP(F2291,Assumptions!$A$4:$A$6,Assumptions!$C$4:$C$6)</x:f>
        <x:v>0.219</x:v>
      </x:c>
      <x:c r="R2291" s="32" t="n">
        <x:f>XLOOKUP(F2291,Assumptions!$A$4:$A$6,Assumptions!$D$4:$D$6)</x:f>
        <x:v>0.016</x:v>
      </x:c>
      <x:c r="S2291" s="32" t="n">
        <x:f>XLOOKUP(F2291,Assumptions!$A$4:$A$6,Assumptions!$E$4:$E$6)</x:f>
        <x:v>0.01</x:v>
      </x:c>
      <x:c r="T2291" s="32" t="n">
        <x:f>XLOOKUP(O2291,Assumptions!$H$4:$H$6,Assumptions!$I$4:$I$6)</x:f>
        <x:v>0.012</x:v>
      </x:c>
      <x:c r="U2291" s="30" t="n">
        <x:f>XLOOKUP(F2291,Assumptions!$A$4:$A$6,Assumptions!$F$4:$F$6)</x:f>
        <x:v>90</x:v>
      </x:c>
      <x:c r="V2291" s="60" t="n">
        <x:f>I2291*12</x:f>
        <x:v>19867.68</x:v>
      </x:c>
      <x:c r="W2291" s="60" t="n">
        <x:f>H2291*J2291*(1-K2291)*Q2291</x:f>
        <x:v>248.06459376</x:v>
      </x:c>
      <x:c r="X2291" s="60" t="n">
        <x:f>V2291*R2291</x:f>
        <x:v>317.88288</x:v>
      </x:c>
      <x:c r="Y2291" s="60" t="n">
        <x:f>V2291*S2291</x:f>
        <x:v>198.67680000000001</x:v>
      </x:c>
      <x:c r="Z2291" s="60" t="n">
        <x:f>H2291*J2291*T2291</x:f>
        <x:v>36.15048</x:v>
      </x:c>
      <x:c r="AA2291" s="60" t="n">
        <x:f>P2291+W2291+X2291-Y2291-Z2291-U2291</x:f>
        <x:v>336.12019375999995</x:v>
      </x:c>
      <x:c r="AB2291" s="32" t="n">
        <x:f>IFERROR(AA2291/(P2291+W2291+X2291),0)</x:f>
        <x:v>0.50854297369181</x:v>
      </x:c>
      <x:c r="AC2291" t="n">
        <x:f>IF(O2291="High",0,IF(I2291&gt;=1800,3,IF(I2291&gt;=900,2,1))+IF(K2291&gt;=0.9,2,IF(K2291&gt;=0.75,1,0))+IF(J2291&lt;=0.7,2,IF(J2291&lt;=0.85,1,0))+IF(M2291&gt;=8,1,0))</x:f>
        <x:v>5</x:v>
      </x:c>
      <x:c r="AD2291" t="str">
        <x:f>IF(AND(O2291&lt;&gt;"High",AC2291&gt;=Assumptions!$B$10,AA2291&gt;0),"Priority Growth",IF(AND(O2291="Low",AA2291&gt;0),"Maintain","Watch"))</x:f>
        <x:v>Watch</x:v>
      </x:c>
      <x:c r="AE2291" s="60" t="n">
        <x:f>MAX(AA2291,0)*N2291</x:f>
        <x:v>23.864533756959993</x:v>
      </x:c>
      <x:c r="AF2291" t="str">
        <x:f>IF(AND(AA2291&gt;=Assumptions!$B$11,O2291&lt;&gt;"High",OR(N2291&gt;=Assumptions!$B$12,M2291&lt;=6)),"High","Standard")</x:f>
        <x:v>Standard</x:v>
      </x:c>
    </x:row>
    <x:row r="2292">
      <x:c r="A2292" t="str">
        <x:f>'Raw_Data'!A2292</x:f>
        <x:v>C02291</x:v>
      </x:c>
      <x:c r="B2292" t="n">
        <x:f>'Raw_Data'!B2292</x:f>
        <x:v>36</x:v>
      </x:c>
      <x:c r="C2292" s="30" t="n">
        <x:f>'Raw_Data'!C2292</x:f>
        <x:v>59191</x:v>
      </x:c>
      <x:c r="D2292" t="n">
        <x:f>'Raw_Data'!D2292</x:f>
        <x:v>703</x:v>
      </x:c>
      <x:c r="E2292" t="n">
        <x:f>'Raw_Data'!E2292</x:f>
        <x:v>56</x:v>
      </x:c>
      <x:c r="F2292" t="str">
        <x:f>PROPER(TRIM('Raw_Data'!F2292))</x:f>
        <x:v>Gold</x:v>
      </x:c>
      <x:c r="G2292" t="str">
        <x:f>PROPER(TRIM('Raw_Data'!G2292))</x:f>
        <x:v>Direct Mail</x:v>
      </x:c>
      <x:c r="H2292" s="60" t="n">
        <x:f>'Raw_Data'!H2292</x:f>
        <x:v>7863</x:v>
      </x:c>
      <x:c r="I2292" s="60" t="n">
        <x:f>'Raw_Data'!I2292</x:f>
        <x:v>1280.33</x:v>
      </x:c>
      <x:c r="J2292" s="32" t="n">
        <x:f>'Raw_Data'!J2292</x:f>
        <x:v>0.553</x:v>
      </x:c>
      <x:c r="K2292" s="32" t="n">
        <x:f>'Raw_Data'!K2292</x:f>
        <x:v>0.914</x:v>
      </x:c>
      <x:c r="L2292" t="n">
        <x:f>'Raw_Data'!L2292</x:f>
        <x:v>0</x:v>
      </x:c>
      <x:c r="M2292" t="n">
        <x:f>IF('Raw_Data'!M2292="",Assumptions!$B$15,'Raw_Data'!M2292)</x:f>
        <x:v>6</x:v>
      </x:c>
      <x:c r="N2292" s="32" t="n">
        <x:f>'Raw_Data'!N2292</x:f>
        <x:v>0.135</x:v>
      </x:c>
      <x:c r="O2292" t="str">
        <x:f>IF(OR(D2292&lt;620,L2292&gt;=2,J2292&gt;0.9),"High",IF(OR(D2292&lt;700,L2292=1,J2292&gt;0.75),"Medium","Low"))</x:f>
        <x:v>Low</x:v>
      </x:c>
      <x:c r="P2292" s="30" t="n">
        <x:f>XLOOKUP(F2292,Assumptions!$A$4:$A$6,Assumptions!$B$4:$B$6)</x:f>
        <x:v>95</x:v>
      </x:c>
      <x:c r="Q2292" s="32" t="n">
        <x:f>XLOOKUP(F2292,Assumptions!$A$4:$A$6,Assumptions!$C$4:$C$6)</x:f>
        <x:v>0.219</x:v>
      </x:c>
      <x:c r="R2292" s="32" t="n">
        <x:f>XLOOKUP(F2292,Assumptions!$A$4:$A$6,Assumptions!$D$4:$D$6)</x:f>
        <x:v>0.016</x:v>
      </x:c>
      <x:c r="S2292" s="32" t="n">
        <x:f>XLOOKUP(F2292,Assumptions!$A$4:$A$6,Assumptions!$E$4:$E$6)</x:f>
        <x:v>0.01</x:v>
      </x:c>
      <x:c r="T2292" s="32" t="n">
        <x:f>XLOOKUP(O2292,Assumptions!$H$4:$H$6,Assumptions!$I$4:$I$6)</x:f>
        <x:v>0.0035</x:v>
      </x:c>
      <x:c r="U2292" s="30" t="n">
        <x:f>XLOOKUP(F2292,Assumptions!$A$4:$A$6,Assumptions!$F$4:$F$6)</x:f>
        <x:v>90</x:v>
      </x:c>
      <x:c r="V2292" s="60" t="n">
        <x:f>I2292*12</x:f>
        <x:v>15363.96</x:v>
      </x:c>
      <x:c r="W2292" s="60" t="n">
        <x:f>H2292*J2292*(1-K2292)*Q2292</x:f>
        <x:v>81.89473332599998</x:v>
      </x:c>
      <x:c r="X2292" s="60" t="n">
        <x:f>V2292*R2292</x:f>
        <x:v>245.82335999999998</x:v>
      </x:c>
      <x:c r="Y2292" s="60" t="n">
        <x:f>V2292*S2292</x:f>
        <x:v>153.6396</x:v>
      </x:c>
      <x:c r="Z2292" s="60" t="n">
        <x:f>H2292*J2292*T2292</x:f>
        <x:v>15.218836500000002</x:v>
      </x:c>
      <x:c r="AA2292" s="60" t="n">
        <x:f>P2292+W2292+X2292-Y2292-Z2292-U2292</x:f>
        <x:v>163.85965682599993</x:v>
      </x:c>
      <x:c r="AB2292" s="32" t="n">
        <x:f>IFERROR(AA2292/(P2292+W2292+X2292),0)</x:f>
        <x:v>0.3876334119903201</x:v>
      </x:c>
      <x:c r="AC2292" t="n">
        <x:f>IF(O2292="High",0,IF(I2292&gt;=1800,3,IF(I2292&gt;=900,2,1))+IF(K2292&gt;=0.9,2,IF(K2292&gt;=0.75,1,0))+IF(J2292&lt;=0.7,2,IF(J2292&lt;=0.85,1,0))+IF(M2292&gt;=8,1,0))</x:f>
        <x:v>6</x:v>
      </x:c>
      <x:c r="AD2292" t="str">
        <x:f>IF(AND(O2292&lt;&gt;"High",AC2292&gt;=Assumptions!$B$10,AA2292&gt;0),"Priority Growth",IF(AND(O2292="Low",AA2292&gt;0),"Maintain","Watch"))</x:f>
        <x:v>Priority Growth</x:v>
      </x:c>
      <x:c r="AE2292" s="60" t="n">
        <x:f>MAX(AA2292,0)*N2292</x:f>
        <x:v>22.121053671509994</x:v>
      </x:c>
      <x:c r="AF2292" t="str">
        <x:f>IF(AND(AA2292&gt;=Assumptions!$B$11,O2292&lt;&gt;"High",OR(N2292&gt;=Assumptions!$B$12,M2292&lt;=6)),"High","Standard")</x:f>
        <x:v>Standard</x:v>
      </x:c>
    </x:row>
    <x:row r="2293">
      <x:c r="A2293" t="str">
        <x:f>'Raw_Data'!A2293</x:f>
        <x:v>C02292</x:v>
      </x:c>
      <x:c r="B2293" t="n">
        <x:f>'Raw_Data'!B2293</x:f>
        <x:v>21</x:v>
      </x:c>
      <x:c r="C2293" s="30" t="n">
        <x:f>'Raw_Data'!C2293</x:f>
        <x:v>178886</x:v>
      </x:c>
      <x:c r="D2293" t="n">
        <x:f>'Raw_Data'!D2293</x:f>
        <x:v>650</x:v>
      </x:c>
      <x:c r="E2293" t="n">
        <x:f>'Raw_Data'!E2293</x:f>
        <x:v>66</x:v>
      </x:c>
      <x:c r="F2293" t="str">
        <x:f>PROPER(TRIM('Raw_Data'!F2293))</x:f>
        <x:v>Platinum</x:v>
      </x:c>
      <x:c r="G2293" t="str">
        <x:f>PROPER(TRIM('Raw_Data'!G2293))</x:f>
        <x:v>Branch</x:v>
      </x:c>
      <x:c r="H2293" s="60" t="n">
        <x:f>'Raw_Data'!H2293</x:f>
        <x:v>35044</x:v>
      </x:c>
      <x:c r="I2293" s="60" t="n">
        <x:f>'Raw_Data'!I2293</x:f>
        <x:v>3884.65</x:v>
      </x:c>
      <x:c r="J2293" s="32" t="n">
        <x:f>'Raw_Data'!J2293</x:f>
        <x:v>0.356</x:v>
      </x:c>
      <x:c r="K2293" s="32" t="n">
        <x:f>'Raw_Data'!K2293</x:f>
        <x:v>0.668</x:v>
      </x:c>
      <x:c r="L2293" t="n">
        <x:f>'Raw_Data'!L2293</x:f>
        <x:v>2</x:v>
      </x:c>
      <x:c r="M2293" t="n">
        <x:f>IF('Raw_Data'!M2293="",Assumptions!$B$15,'Raw_Data'!M2293)</x:f>
        <x:v>4</x:v>
      </x:c>
      <x:c r="N2293" s="32" t="n">
        <x:f>'Raw_Data'!N2293</x:f>
        <x:v>0.291</x:v>
      </x:c>
      <x:c r="O2293" t="str">
        <x:f>IF(OR(D2293&lt;620,L2293&gt;=2,J2293&gt;0.9),"High",IF(OR(D2293&lt;700,L2293=1,J2293&gt;0.75),"Medium","Low"))</x:f>
        <x:v>High</x:v>
      </x:c>
      <x:c r="P2293" s="30" t="n">
        <x:f>XLOOKUP(F2293,Assumptions!$A$4:$A$6,Assumptions!$B$4:$B$6)</x:f>
        <x:v>195</x:v>
      </x:c>
      <x:c r="Q2293" s="32" t="n">
        <x:f>XLOOKUP(F2293,Assumptions!$A$4:$A$6,Assumptions!$C$4:$C$6)</x:f>
        <x:v>0.199</x:v>
      </x:c>
      <x:c r="R2293" s="32" t="n">
        <x:f>XLOOKUP(F2293,Assumptions!$A$4:$A$6,Assumptions!$D$4:$D$6)</x:f>
        <x:v>0.017</x:v>
      </x:c>
      <x:c r="S2293" s="32" t="n">
        <x:f>XLOOKUP(F2293,Assumptions!$A$4:$A$6,Assumptions!$E$4:$E$6)</x:f>
        <x:v>0.013</x:v>
      </x:c>
      <x:c r="T2293" s="32" t="n">
        <x:f>XLOOKUP(O2293,Assumptions!$H$4:$H$6,Assumptions!$I$4:$I$6)</x:f>
        <x:v>0.045</x:v>
      </x:c>
      <x:c r="U2293" s="30" t="n">
        <x:f>XLOOKUP(F2293,Assumptions!$A$4:$A$6,Assumptions!$F$4:$F$6)</x:f>
        <x:v>140</x:v>
      </x:c>
      <x:c r="V2293" s="60" t="n">
        <x:f>I2293*12</x:f>
        <x:v>46615.8</x:v>
      </x:c>
      <x:c r="W2293" s="60" t="n">
        <x:f>H2293*J2293*(1-K2293)*Q2293</x:f>
        <x:v>824.2421691519999</x:v>
      </x:c>
      <x:c r="X2293" s="60" t="n">
        <x:f>V2293*R2293</x:f>
        <x:v>792.4686000000002</x:v>
      </x:c>
      <x:c r="Y2293" s="60" t="n">
        <x:f>V2293*S2293</x:f>
        <x:v>606.0054</x:v>
      </x:c>
      <x:c r="Z2293" s="60" t="n">
        <x:f>H2293*J2293*T2293</x:f>
        <x:v>561.4048799999999</x:v>
      </x:c>
      <x:c r="AA2293" s="60" t="n">
        <x:f>P2293+W2293+X2293-Y2293-Z2293-U2293</x:f>
        <x:v>504.30048915200007</x:v>
      </x:c>
      <x:c r="AB2293" s="32" t="n">
        <x:f>IFERROR(AA2293/(P2293+W2293+X2293),0)</x:f>
        <x:v>0.27835595931686485</x:v>
      </x:c>
      <x:c r="AC2293" t="n">
        <x:f>IF(O2293="High",0,IF(I2293&gt;=1800,3,IF(I2293&gt;=900,2,1))+IF(K2293&gt;=0.9,2,IF(K2293&gt;=0.75,1,0))+IF(J2293&lt;=0.7,2,IF(J2293&lt;=0.85,1,0))+IF(M2293&gt;=8,1,0))</x:f>
        <x:v>0</x:v>
      </x:c>
      <x:c r="AD2293" t="str">
        <x:f>IF(AND(O2293&lt;&gt;"High",AC2293&gt;=Assumptions!$B$10,AA2293&gt;0),"Priority Growth",IF(AND(O2293="Low",AA2293&gt;0),"Maintain","Watch"))</x:f>
        <x:v>Watch</x:v>
      </x:c>
      <x:c r="AE2293" s="60" t="n">
        <x:f>MAX(AA2293,0)*N2293</x:f>
        <x:v>146.75144234323201</x:v>
      </x:c>
      <x:c r="AF2293" t="str">
        <x:f>IF(AND(AA2293&gt;=Assumptions!$B$11,O2293&lt;&gt;"High",OR(N2293&gt;=Assumptions!$B$12,M2293&lt;=6)),"High","Standard")</x:f>
        <x:v>Standard</x:v>
      </x:c>
    </x:row>
    <x:row r="2294">
      <x:c r="A2294" t="str">
        <x:f>'Raw_Data'!A2294</x:f>
        <x:v>C02293</x:v>
      </x:c>
      <x:c r="B2294" t="n">
        <x:f>'Raw_Data'!B2294</x:f>
        <x:v>49</x:v>
      </x:c>
      <x:c r="C2294" s="30" t="n">
        <x:f>'Raw_Data'!C2294</x:f>
        <x:v>82308</x:v>
      </x:c>
      <x:c r="D2294" t="n">
        <x:f>'Raw_Data'!D2294</x:f>
        <x:v>765</x:v>
      </x:c>
      <x:c r="E2294" t="n">
        <x:f>'Raw_Data'!E2294</x:f>
        <x:v>56</x:v>
      </x:c>
      <x:c r="F2294" t="str">
        <x:f>PROPER(TRIM('Raw_Data'!F2294))</x:f>
        <x:v>Classic</x:v>
      </x:c>
      <x:c r="G2294" t="str">
        <x:f>PROPER(TRIM('Raw_Data'!G2294))</x:f>
        <x:v>Branch</x:v>
      </x:c>
      <x:c r="H2294" s="60" t="n">
        <x:f>'Raw_Data'!H2294</x:f>
        <x:v>11348</x:v>
      </x:c>
      <x:c r="I2294" s="60" t="n">
        <x:f>'Raw_Data'!I2294</x:f>
        <x:v>1190.76</x:v>
      </x:c>
      <x:c r="J2294" s="32" t="n">
        <x:f>'Raw_Data'!J2294</x:f>
        <x:v>0.304</x:v>
      </x:c>
      <x:c r="K2294" s="32" t="n">
        <x:f>'Raw_Data'!K2294</x:f>
        <x:v>1</x:v>
      </x:c>
      <x:c r="L2294" t="n">
        <x:f>'Raw_Data'!L2294</x:f>
        <x:v>0</x:v>
      </x:c>
      <x:c r="M2294" t="n">
        <x:f>IF('Raw_Data'!M2294="",Assumptions!$B$15,'Raw_Data'!M2294)</x:f>
        <x:v>8</x:v>
      </x:c>
      <x:c r="N2294" s="32" t="n">
        <x:f>'Raw_Data'!N2294</x:f>
        <x:v>0.024</x:v>
      </x:c>
      <x:c r="O2294" t="str">
        <x:f>IF(OR(D2294&lt;620,L2294&gt;=2,J2294&gt;0.9),"High",IF(OR(D2294&lt;700,L2294=1,J2294&gt;0.75),"Medium","Low"))</x:f>
        <x:v>Low</x:v>
      </x:c>
      <x:c r="P2294" s="30" t="n">
        <x:f>XLOOKUP(F2294,Assumptions!$A$4:$A$6,Assumptions!$B$4:$B$6)</x:f>
        <x:v>0</x:v>
      </x:c>
      <x:c r="Q2294" s="32" t="n">
        <x:f>XLOOKUP(F2294,Assumptions!$A$4:$A$6,Assumptions!$C$4:$C$6)</x:f>
        <x:v>0.229</x:v>
      </x:c>
      <x:c r="R2294" s="32" t="n">
        <x:f>XLOOKUP(F2294,Assumptions!$A$4:$A$6,Assumptions!$D$4:$D$6)</x:f>
        <x:v>0.015</x:v>
      </x:c>
      <x:c r="S2294" s="32" t="n">
        <x:f>XLOOKUP(F2294,Assumptions!$A$4:$A$6,Assumptions!$E$4:$E$6)</x:f>
        <x:v>0.0075</x:v>
      </x:c>
      <x:c r="T2294" s="32" t="n">
        <x:f>XLOOKUP(O2294,Assumptions!$H$4:$H$6,Assumptions!$I$4:$I$6)</x:f>
        <x:v>0.0035</x:v>
      </x:c>
      <x:c r="U2294" s="30" t="n">
        <x:f>XLOOKUP(F2294,Assumptions!$A$4:$A$6,Assumptions!$F$4:$F$6)</x:f>
        <x:v>60</x:v>
      </x:c>
      <x:c r="V2294" s="60" t="n">
        <x:f>I2294*12</x:f>
        <x:v>14289.119999999999</x:v>
      </x:c>
      <x:c r="W2294" s="60" t="n">
        <x:f>H2294*J2294*(1-K2294)*Q2294</x:f>
        <x:v>0</x:v>
      </x:c>
      <x:c r="X2294" s="60" t="n">
        <x:f>V2294*R2294</x:f>
        <x:v>214.33679999999998</x:v>
      </x:c>
      <x:c r="Y2294" s="60" t="n">
        <x:f>V2294*S2294</x:f>
        <x:v>107.16839999999999</x:v>
      </x:c>
      <x:c r="Z2294" s="60" t="n">
        <x:f>H2294*J2294*T2294</x:f>
        <x:v>12.074272</x:v>
      </x:c>
      <x:c r="AA2294" s="60" t="n">
        <x:f>P2294+W2294+X2294-Y2294-Z2294-U2294</x:f>
        <x:v>35.094127999999984</x:v>
      </x:c>
      <x:c r="AB2294" s="32" t="n">
        <x:f>IFERROR(AA2294/(P2294+W2294+X2294),0)</x:f>
        <x:v>0.16373356325185404</x:v>
      </x:c>
      <x:c r="AC2294" t="n">
        <x:f>IF(O2294="High",0,IF(I2294&gt;=1800,3,IF(I2294&gt;=900,2,1))+IF(K2294&gt;=0.9,2,IF(K2294&gt;=0.75,1,0))+IF(J2294&lt;=0.7,2,IF(J2294&lt;=0.85,1,0))+IF(M2294&gt;=8,1,0))</x:f>
        <x:v>7</x:v>
      </x:c>
      <x:c r="AD2294" t="str">
        <x:f>IF(AND(O2294&lt;&gt;"High",AC2294&gt;=Assumptions!$B$10,AA2294&gt;0),"Priority Growth",IF(AND(O2294="Low",AA2294&gt;0),"Maintain","Watch"))</x:f>
        <x:v>Priority Growth</x:v>
      </x:c>
      <x:c r="AE2294" s="60" t="n">
        <x:f>MAX(AA2294,0)*N2294</x:f>
        <x:v>0.8422590719999996</x:v>
      </x:c>
      <x:c r="AF2294" t="str">
        <x:f>IF(AND(AA2294&gt;=Assumptions!$B$11,O2294&lt;&gt;"High",OR(N2294&gt;=Assumptions!$B$12,M2294&lt;=6)),"High","Standard")</x:f>
        <x:v>Standard</x:v>
      </x:c>
    </x:row>
    <x:row r="2295">
      <x:c r="A2295" t="str">
        <x:f>'Raw_Data'!A2295</x:f>
        <x:v>C02294</x:v>
      </x:c>
      <x:c r="B2295" t="n">
        <x:f>'Raw_Data'!B2295</x:f>
        <x:v>26</x:v>
      </x:c>
      <x:c r="C2295" s="30" t="n">
        <x:f>'Raw_Data'!C2295</x:f>
        <x:v>163523</x:v>
      </x:c>
      <x:c r="D2295" t="n">
        <x:f>'Raw_Data'!D2295</x:f>
        <x:v>687</x:v>
      </x:c>
      <x:c r="E2295" t="n">
        <x:f>'Raw_Data'!E2295</x:f>
        <x:v>99</x:v>
      </x:c>
      <x:c r="F2295" t="str">
        <x:f>PROPER(TRIM('Raw_Data'!F2295))</x:f>
        <x:v>Platinum</x:v>
      </x:c>
      <x:c r="G2295" t="str">
        <x:f>PROPER(TRIM('Raw_Data'!G2295))</x:f>
        <x:v>Digital</x:v>
      </x:c>
      <x:c r="H2295" s="60" t="n">
        <x:f>'Raw_Data'!H2295</x:f>
        <x:v>34239</x:v>
      </x:c>
      <x:c r="I2295" s="60" t="n">
        <x:f>'Raw_Data'!I2295</x:f>
        <x:v>3919.11</x:v>
      </x:c>
      <x:c r="J2295" s="32" t="n">
        <x:f>'Raw_Data'!J2295</x:f>
        <x:v>0.357</x:v>
      </x:c>
      <x:c r="K2295" s="32" t="n">
        <x:f>'Raw_Data'!K2295</x:f>
        <x:v>0.67</x:v>
      </x:c>
      <x:c r="L2295" t="n">
        <x:f>'Raw_Data'!L2295</x:f>
        <x:v>0</x:v>
      </x:c>
      <x:c r="M2295" t="n">
        <x:f>IF('Raw_Data'!M2295="",Assumptions!$B$15,'Raw_Data'!M2295)</x:f>
        <x:v>4</x:v>
      </x:c>
      <x:c r="N2295" s="32" t="n">
        <x:f>'Raw_Data'!N2295</x:f>
        <x:v>0.235</x:v>
      </x:c>
      <x:c r="O2295" t="str">
        <x:f>IF(OR(D2295&lt;620,L2295&gt;=2,J2295&gt;0.9),"High",IF(OR(D2295&lt;700,L2295=1,J2295&gt;0.75),"Medium","Low"))</x:f>
        <x:v>Medium</x:v>
      </x:c>
      <x:c r="P2295" s="30" t="n">
        <x:f>XLOOKUP(F2295,Assumptions!$A$4:$A$6,Assumptions!$B$4:$B$6)</x:f>
        <x:v>195</x:v>
      </x:c>
      <x:c r="Q2295" s="32" t="n">
        <x:f>XLOOKUP(F2295,Assumptions!$A$4:$A$6,Assumptions!$C$4:$C$6)</x:f>
        <x:v>0.199</x:v>
      </x:c>
      <x:c r="R2295" s="32" t="n">
        <x:f>XLOOKUP(F2295,Assumptions!$A$4:$A$6,Assumptions!$D$4:$D$6)</x:f>
        <x:v>0.017</x:v>
      </x:c>
      <x:c r="S2295" s="32" t="n">
        <x:f>XLOOKUP(F2295,Assumptions!$A$4:$A$6,Assumptions!$E$4:$E$6)</x:f>
        <x:v>0.013</x:v>
      </x:c>
      <x:c r="T2295" s="32" t="n">
        <x:f>XLOOKUP(O2295,Assumptions!$H$4:$H$6,Assumptions!$I$4:$I$6)</x:f>
        <x:v>0.012</x:v>
      </x:c>
      <x:c r="U2295" s="30" t="n">
        <x:f>XLOOKUP(F2295,Assumptions!$A$4:$A$6,Assumptions!$F$4:$F$6)</x:f>
        <x:v>140</x:v>
      </x:c>
      <x:c r="V2295" s="60" t="n">
        <x:f>I2295*12</x:f>
        <x:v>47029.32</x:v>
      </x:c>
      <x:c r="W2295" s="60" t="n">
        <x:f>H2295*J2295*(1-K2295)*Q2295</x:f>
        <x:v>802.7056214099999</x:v>
      </x:c>
      <x:c r="X2295" s="60" t="n">
        <x:f>V2295*R2295</x:f>
        <x:v>799.4984400000001</x:v>
      </x:c>
      <x:c r="Y2295" s="60" t="n">
        <x:f>V2295*S2295</x:f>
        <x:v>611.38116</x:v>
      </x:c>
      <x:c r="Z2295" s="60" t="n">
        <x:f>H2295*J2295*T2295</x:f>
        <x:v>146.679876</x:v>
      </x:c>
      <x:c r="AA2295" s="60" t="n">
        <x:f>P2295+W2295+X2295-Y2295-Z2295-U2295</x:f>
        <x:v>899.1430254100003</x:v>
      </x:c>
      <x:c r="AB2295" s="32" t="n">
        <x:f>IFERROR(AA2295/(P2295+W2295+X2295),0)</x:f>
        <x:v>0.5003010201883117</x:v>
      </x:c>
      <x:c r="AC2295" t="n">
        <x:f>IF(O2295="High",0,IF(I2295&gt;=1800,3,IF(I2295&gt;=900,2,1))+IF(K2295&gt;=0.9,2,IF(K2295&gt;=0.75,1,0))+IF(J2295&lt;=0.7,2,IF(J2295&lt;=0.85,1,0))+IF(M2295&gt;=8,1,0))</x:f>
        <x:v>5</x:v>
      </x:c>
      <x:c r="AD2295" t="str">
        <x:f>IF(AND(O2295&lt;&gt;"High",AC2295&gt;=Assumptions!$B$10,AA2295&gt;0),"Priority Growth",IF(AND(O2295="Low",AA2295&gt;0),"Maintain","Watch"))</x:f>
        <x:v>Watch</x:v>
      </x:c>
      <x:c r="AE2295" s="60" t="n">
        <x:f>MAX(AA2295,0)*N2295</x:f>
        <x:v>211.29861097135006</x:v>
      </x:c>
      <x:c r="AF2295" t="str">
        <x:f>IF(AND(AA2295&gt;=Assumptions!$B$11,O2295&lt;&gt;"High",OR(N2295&gt;=Assumptions!$B$12,M2295&lt;=6)),"High","Standard")</x:f>
        <x:v>High</x:v>
      </x:c>
    </x:row>
    <x:row r="2296">
      <x:c r="A2296" t="str">
        <x:f>'Raw_Data'!A2296</x:f>
        <x:v>C02295</x:v>
      </x:c>
      <x:c r="B2296" t="n">
        <x:f>'Raw_Data'!B2296</x:f>
        <x:v>32</x:v>
      </x:c>
      <x:c r="C2296" s="30" t="n">
        <x:f>'Raw_Data'!C2296</x:f>
        <x:v>73042</x:v>
      </x:c>
      <x:c r="D2296" t="n">
        <x:f>'Raw_Data'!D2296</x:f>
        <x:v>804</x:v>
      </x:c>
      <x:c r="E2296" t="n">
        <x:f>'Raw_Data'!E2296</x:f>
        <x:v>38</x:v>
      </x:c>
      <x:c r="F2296" t="str">
        <x:f>PROPER(TRIM('Raw_Data'!F2296))</x:f>
        <x:v>Platinum</x:v>
      </x:c>
      <x:c r="G2296" t="str">
        <x:f>PROPER(TRIM('Raw_Data'!G2296))</x:f>
        <x:v>Branch</x:v>
      </x:c>
      <x:c r="H2296" s="60" t="n">
        <x:f>'Raw_Data'!H2296</x:f>
        <x:v>18257</x:v>
      </x:c>
      <x:c r="I2296" s="60" t="n">
        <x:f>'Raw_Data'!I2296</x:f>
        <x:v>1614.34</x:v>
      </x:c>
      <x:c r="J2296" s="32" t="n">
        <x:f>'Raw_Data'!J2296</x:f>
        <x:v>0.292</x:v>
      </x:c>
      <x:c r="K2296" s="32" t="n">
        <x:f>'Raw_Data'!K2296</x:f>
        <x:v>0.921</x:v>
      </x:c>
      <x:c r="L2296" t="n">
        <x:f>'Raw_Data'!L2296</x:f>
        <x:v>0</x:v>
      </x:c>
      <x:c r="M2296" t="n">
        <x:f>IF('Raw_Data'!M2296="",Assumptions!$B$15,'Raw_Data'!M2296)</x:f>
        <x:v>8</x:v>
      </x:c>
      <x:c r="N2296" s="32" t="n">
        <x:f>'Raw_Data'!N2296</x:f>
        <x:v>0.088</x:v>
      </x:c>
      <x:c r="O2296" t="str">
        <x:f>IF(OR(D2296&lt;620,L2296&gt;=2,J2296&gt;0.9),"High",IF(OR(D2296&lt;700,L2296=1,J2296&gt;0.75),"Medium","Low"))</x:f>
        <x:v>Low</x:v>
      </x:c>
      <x:c r="P2296" s="30" t="n">
        <x:f>XLOOKUP(F2296,Assumptions!$A$4:$A$6,Assumptions!$B$4:$B$6)</x:f>
        <x:v>195</x:v>
      </x:c>
      <x:c r="Q2296" s="32" t="n">
        <x:f>XLOOKUP(F2296,Assumptions!$A$4:$A$6,Assumptions!$C$4:$C$6)</x:f>
        <x:v>0.199</x:v>
      </x:c>
      <x:c r="R2296" s="32" t="n">
        <x:f>XLOOKUP(F2296,Assumptions!$A$4:$A$6,Assumptions!$D$4:$D$6)</x:f>
        <x:v>0.017</x:v>
      </x:c>
      <x:c r="S2296" s="32" t="n">
        <x:f>XLOOKUP(F2296,Assumptions!$A$4:$A$6,Assumptions!$E$4:$E$6)</x:f>
        <x:v>0.013</x:v>
      </x:c>
      <x:c r="T2296" s="32" t="n">
        <x:f>XLOOKUP(O2296,Assumptions!$H$4:$H$6,Assumptions!$I$4:$I$6)</x:f>
        <x:v>0.0035</x:v>
      </x:c>
      <x:c r="U2296" s="30" t="n">
        <x:f>XLOOKUP(F2296,Assumptions!$A$4:$A$6,Assumptions!$F$4:$F$6)</x:f>
        <x:v>140</x:v>
      </x:c>
      <x:c r="V2296" s="60" t="n">
        <x:f>I2296*12</x:f>
        <x:v>19372.079999999998</x:v>
      </x:c>
      <x:c r="W2296" s="60" t="n">
        <x:f>H2296*J2296*(1-K2296)*Q2296</x:f>
        <x:v>83.80934272399996</x:v>
      </x:c>
      <x:c r="X2296" s="60" t="n">
        <x:f>V2296*R2296</x:f>
        <x:v>329.32536</x:v>
      </x:c>
      <x:c r="Y2296" s="60" t="n">
        <x:f>V2296*S2296</x:f>
        <x:v>251.83703999999997</x:v>
      </x:c>
      <x:c r="Z2296" s="60" t="n">
        <x:f>H2296*J2296*T2296</x:f>
        <x:v>18.658654</x:v>
      </x:c>
      <x:c r="AA2296" s="60" t="n">
        <x:f>P2296+W2296+X2296-Y2296-Z2296-U2296</x:f>
        <x:v>197.6390087239999</x:v>
      </x:c>
      <x:c r="AB2296" s="32" t="n">
        <x:f>IFERROR(AA2296/(P2296+W2296+X2296),0)</x:f>
        <x:v>0.3249921568999784</x:v>
      </x:c>
      <x:c r="AC2296" t="n">
        <x:f>IF(O2296="High",0,IF(I2296&gt;=1800,3,IF(I2296&gt;=900,2,1))+IF(K2296&gt;=0.9,2,IF(K2296&gt;=0.75,1,0))+IF(J2296&lt;=0.7,2,IF(J2296&lt;=0.85,1,0))+IF(M2296&gt;=8,1,0))</x:f>
        <x:v>7</x:v>
      </x:c>
      <x:c r="AD2296" t="str">
        <x:f>IF(AND(O2296&lt;&gt;"High",AC2296&gt;=Assumptions!$B$10,AA2296&gt;0),"Priority Growth",IF(AND(O2296="Low",AA2296&gt;0),"Maintain","Watch"))</x:f>
        <x:v>Priority Growth</x:v>
      </x:c>
      <x:c r="AE2296" s="60" t="n">
        <x:f>MAX(AA2296,0)*N2296</x:f>
        <x:v>17.392232767711988</x:v>
      </x:c>
      <x:c r="AF2296" t="str">
        <x:f>IF(AND(AA2296&gt;=Assumptions!$B$11,O2296&lt;&gt;"High",OR(N2296&gt;=Assumptions!$B$12,M2296&lt;=6)),"High","Standard")</x:f>
        <x:v>Standard</x:v>
      </x:c>
    </x:row>
    <x:row r="2297">
      <x:c r="A2297" t="str">
        <x:f>'Raw_Data'!A2297</x:f>
        <x:v>C02296</x:v>
      </x:c>
      <x:c r="B2297" t="n">
        <x:f>'Raw_Data'!B2297</x:f>
        <x:v>23</x:v>
      </x:c>
      <x:c r="C2297" s="30" t="n">
        <x:f>'Raw_Data'!C2297</x:f>
        <x:v>113809</x:v>
      </x:c>
      <x:c r="D2297" t="n">
        <x:f>'Raw_Data'!D2297</x:f>
        <x:v>686</x:v>
      </x:c>
      <x:c r="E2297" t="n">
        <x:f>'Raw_Data'!E2297</x:f>
        <x:v>21</x:v>
      </x:c>
      <x:c r="F2297" t="str">
        <x:f>PROPER(TRIM('Raw_Data'!F2297))</x:f>
        <x:v>Platinum</x:v>
      </x:c>
      <x:c r="G2297" t="str">
        <x:f>PROPER(TRIM('Raw_Data'!G2297))</x:f>
        <x:v>Partner</x:v>
      </x:c>
      <x:c r="H2297" s="60" t="n">
        <x:f>'Raw_Data'!H2297</x:f>
        <x:v>26747</x:v>
      </x:c>
      <x:c r="I2297" s="60" t="n">
        <x:f>'Raw_Data'!I2297</x:f>
        <x:v>3039.12</x:v>
      </x:c>
      <x:c r="J2297" s="32" t="n">
        <x:f>'Raw_Data'!J2297</x:f>
        <x:v>0.482</x:v>
      </x:c>
      <x:c r="K2297" s="32" t="n">
        <x:f>'Raw_Data'!K2297</x:f>
        <x:v>0.802</x:v>
      </x:c>
      <x:c r="L2297" t="n">
        <x:f>'Raw_Data'!L2297</x:f>
        <x:v>0</x:v>
      </x:c>
      <x:c r="M2297" t="n">
        <x:f>IF('Raw_Data'!M2297="",Assumptions!$B$15,'Raw_Data'!M2297)</x:f>
        <x:v>6</x:v>
      </x:c>
      <x:c r="N2297" s="32" t="n">
        <x:f>'Raw_Data'!N2297</x:f>
        <x:v>0.167</x:v>
      </x:c>
      <x:c r="O2297" t="str">
        <x:f>IF(OR(D2297&lt;620,L2297&gt;=2,J2297&gt;0.9),"High",IF(OR(D2297&lt;700,L2297=1,J2297&gt;0.75),"Medium","Low"))</x:f>
        <x:v>Medium</x:v>
      </x:c>
      <x:c r="P2297" s="30" t="n">
        <x:f>XLOOKUP(F2297,Assumptions!$A$4:$A$6,Assumptions!$B$4:$B$6)</x:f>
        <x:v>195</x:v>
      </x:c>
      <x:c r="Q2297" s="32" t="n">
        <x:f>XLOOKUP(F2297,Assumptions!$A$4:$A$6,Assumptions!$C$4:$C$6)</x:f>
        <x:v>0.199</x:v>
      </x:c>
      <x:c r="R2297" s="32" t="n">
        <x:f>XLOOKUP(F2297,Assumptions!$A$4:$A$6,Assumptions!$D$4:$D$6)</x:f>
        <x:v>0.017</x:v>
      </x:c>
      <x:c r="S2297" s="32" t="n">
        <x:f>XLOOKUP(F2297,Assumptions!$A$4:$A$6,Assumptions!$E$4:$E$6)</x:f>
        <x:v>0.013</x:v>
      </x:c>
      <x:c r="T2297" s="32" t="n">
        <x:f>XLOOKUP(O2297,Assumptions!$H$4:$H$6,Assumptions!$I$4:$I$6)</x:f>
        <x:v>0.012</x:v>
      </x:c>
      <x:c r="U2297" s="30" t="n">
        <x:f>XLOOKUP(F2297,Assumptions!$A$4:$A$6,Assumptions!$F$4:$F$6)</x:f>
        <x:v>140</x:v>
      </x:c>
      <x:c r="V2297" s="60" t="n">
        <x:f>I2297*12</x:f>
        <x:v>36469.44</x:v>
      </x:c>
      <x:c r="W2297" s="60" t="n">
        <x:f>H2297*J2297*(1-K2297)*Q2297</x:f>
        <x:v>507.9727117079999</x:v>
      </x:c>
      <x:c r="X2297" s="60" t="n">
        <x:f>V2297*R2297</x:f>
        <x:v>619.9804800000001</x:v>
      </x:c>
      <x:c r="Y2297" s="60" t="n">
        <x:f>V2297*S2297</x:f>
        <x:v>474.10272000000003</x:v>
      </x:c>
      <x:c r="Z2297" s="60" t="n">
        <x:f>H2297*J2297*T2297</x:f>
        <x:v>154.704648</x:v>
      </x:c>
      <x:c r="AA2297" s="60" t="n">
        <x:f>P2297+W2297+X2297-Y2297-Z2297-U2297</x:f>
        <x:v>554.1458237079997</x:v>
      </x:c>
      <x:c r="AB2297" s="32" t="n">
        <x:f>IFERROR(AA2297/(P2297+W2297+X2297),0)</x:f>
        <x:v>0.41887031769625144</x:v>
      </x:c>
      <x:c r="AC2297" t="n">
        <x:f>IF(O2297="High",0,IF(I2297&gt;=1800,3,IF(I2297&gt;=900,2,1))+IF(K2297&gt;=0.9,2,IF(K2297&gt;=0.75,1,0))+IF(J2297&lt;=0.7,2,IF(J2297&lt;=0.85,1,0))+IF(M2297&gt;=8,1,0))</x:f>
        <x:v>6</x:v>
      </x:c>
      <x:c r="AD2297" t="str">
        <x:f>IF(AND(O2297&lt;&gt;"High",AC2297&gt;=Assumptions!$B$10,AA2297&gt;0),"Priority Growth",IF(AND(O2297="Low",AA2297&gt;0),"Maintain","Watch"))</x:f>
        <x:v>Priority Growth</x:v>
      </x:c>
      <x:c r="AE2297" s="60" t="n">
        <x:f>MAX(AA2297,0)*N2297</x:f>
        <x:v>92.54235255923597</x:v>
      </x:c>
      <x:c r="AF2297" t="str">
        <x:f>IF(AND(AA2297&gt;=Assumptions!$B$11,O2297&lt;&gt;"High",OR(N2297&gt;=Assumptions!$B$12,M2297&lt;=6)),"High","Standard")</x:f>
        <x:v>High</x:v>
      </x:c>
    </x:row>
    <x:row r="2298">
      <x:c r="A2298" t="str">
        <x:f>'Raw_Data'!A2298</x:f>
        <x:v>C02297</x:v>
      </x:c>
      <x:c r="B2298" t="n">
        <x:f>'Raw_Data'!B2298</x:f>
        <x:v>37</x:v>
      </x:c>
      <x:c r="C2298" s="30" t="n">
        <x:f>'Raw_Data'!C2298</x:f>
        <x:v>66475</x:v>
      </x:c>
      <x:c r="D2298" t="n">
        <x:f>'Raw_Data'!D2298</x:f>
        <x:v>677</x:v>
      </x:c>
      <x:c r="E2298" t="n">
        <x:f>'Raw_Data'!E2298</x:f>
        <x:v>52</x:v>
      </x:c>
      <x:c r="F2298" t="str">
        <x:f>PROPER(TRIM('Raw_Data'!F2298))</x:f>
        <x:v>Classic</x:v>
      </x:c>
      <x:c r="G2298" t="str">
        <x:f>PROPER(TRIM('Raw_Data'!G2298))</x:f>
        <x:v>Digital</x:v>
      </x:c>
      <x:c r="H2298" s="60" t="n">
        <x:f>'Raw_Data'!H2298</x:f>
        <x:v>5921</x:v>
      </x:c>
      <x:c r="I2298" s="60" t="n">
        <x:f>'Raw_Data'!I2298</x:f>
        <x:v>738.38</x:v>
      </x:c>
      <x:c r="J2298" s="32" t="n">
        <x:f>'Raw_Data'!J2298</x:f>
        <x:v>0.543</x:v>
      </x:c>
      <x:c r="K2298" s="32" t="n">
        <x:f>'Raw_Data'!K2298</x:f>
        <x:v>0.825</x:v>
      </x:c>
      <x:c r="L2298" t="n">
        <x:f>'Raw_Data'!L2298</x:f>
        <x:v>0</x:v>
      </x:c>
      <x:c r="M2298" t="n">
        <x:f>IF('Raw_Data'!M2298="",Assumptions!$B$15,'Raw_Data'!M2298)</x:f>
        <x:v>6</x:v>
      </x:c>
      <x:c r="N2298" s="32" t="n">
        <x:f>'Raw_Data'!N2298</x:f>
        <x:v>0.111</x:v>
      </x:c>
      <x:c r="O2298" t="str">
        <x:f>IF(OR(D2298&lt;620,L2298&gt;=2,J2298&gt;0.9),"High",IF(OR(D2298&lt;700,L2298=1,J2298&gt;0.75),"Medium","Low"))</x:f>
        <x:v>Medium</x:v>
      </x:c>
      <x:c r="P2298" s="30" t="n">
        <x:f>XLOOKUP(F2298,Assumptions!$A$4:$A$6,Assumptions!$B$4:$B$6)</x:f>
        <x:v>0</x:v>
      </x:c>
      <x:c r="Q2298" s="32" t="n">
        <x:f>XLOOKUP(F2298,Assumptions!$A$4:$A$6,Assumptions!$C$4:$C$6)</x:f>
        <x:v>0.229</x:v>
      </x:c>
      <x:c r="R2298" s="32" t="n">
        <x:f>XLOOKUP(F2298,Assumptions!$A$4:$A$6,Assumptions!$D$4:$D$6)</x:f>
        <x:v>0.015</x:v>
      </x:c>
      <x:c r="S2298" s="32" t="n">
        <x:f>XLOOKUP(F2298,Assumptions!$A$4:$A$6,Assumptions!$E$4:$E$6)</x:f>
        <x:v>0.0075</x:v>
      </x:c>
      <x:c r="T2298" s="32" t="n">
        <x:f>XLOOKUP(O2298,Assumptions!$H$4:$H$6,Assumptions!$I$4:$I$6)</x:f>
        <x:v>0.012</x:v>
      </x:c>
      <x:c r="U2298" s="30" t="n">
        <x:f>XLOOKUP(F2298,Assumptions!$A$4:$A$6,Assumptions!$F$4:$F$6)</x:f>
        <x:v>60</x:v>
      </x:c>
      <x:c r="V2298" s="60" t="n">
        <x:f>I2298*12</x:f>
        <x:v>8860.56</x:v>
      </x:c>
      <x:c r="W2298" s="60" t="n">
        <x:f>H2298*J2298*(1-K2298)*Q2298</x:f>
        <x:v>128.84525272500005</x:v>
      </x:c>
      <x:c r="X2298" s="60" t="n">
        <x:f>V2298*R2298</x:f>
        <x:v>132.9084</x:v>
      </x:c>
      <x:c r="Y2298" s="60" t="n">
        <x:f>V2298*S2298</x:f>
        <x:v>66.4542</x:v>
      </x:c>
      <x:c r="Z2298" s="60" t="n">
        <x:f>H2298*J2298*T2298</x:f>
        <x:v>38.581236000000004</x:v>
      </x:c>
      <x:c r="AA2298" s="60" t="n">
        <x:f>P2298+W2298+X2298-Y2298-Z2298-U2298</x:f>
        <x:v>96.71821672500005</x:v>
      </x:c>
      <x:c r="AB2298" s="32" t="n">
        <x:f>IFERROR(AA2298/(P2298+W2298+X2298),0)</x:f>
        <x:v>0.36950092469812745</x:v>
      </x:c>
      <x:c r="AC2298" t="n">
        <x:f>IF(O2298="High",0,IF(I2298&gt;=1800,3,IF(I2298&gt;=900,2,1))+IF(K2298&gt;=0.9,2,IF(K2298&gt;=0.75,1,0))+IF(J2298&lt;=0.7,2,IF(J2298&lt;=0.85,1,0))+IF(M2298&gt;=8,1,0))</x:f>
        <x:v>4</x:v>
      </x:c>
      <x:c r="AD2298" t="str">
        <x:f>IF(AND(O2298&lt;&gt;"High",AC2298&gt;=Assumptions!$B$10,AA2298&gt;0),"Priority Growth",IF(AND(O2298="Low",AA2298&gt;0),"Maintain","Watch"))</x:f>
        <x:v>Watch</x:v>
      </x:c>
      <x:c r="AE2298" s="60" t="n">
        <x:f>MAX(AA2298,0)*N2298</x:f>
        <x:v>10.735722056475005</x:v>
      </x:c>
      <x:c r="AF2298" t="str">
        <x:f>IF(AND(AA2298&gt;=Assumptions!$B$11,O2298&lt;&gt;"High",OR(N2298&gt;=Assumptions!$B$12,M2298&lt;=6)),"High","Standard")</x:f>
        <x:v>Standard</x:v>
      </x:c>
    </x:row>
    <x:row r="2299">
      <x:c r="A2299" t="str">
        <x:f>'Raw_Data'!A2299</x:f>
        <x:v>C02298</x:v>
      </x:c>
      <x:c r="B2299" t="n">
        <x:f>'Raw_Data'!B2299</x:f>
        <x:v>47</x:v>
      </x:c>
      <x:c r="C2299" s="30" t="n">
        <x:f>'Raw_Data'!C2299</x:f>
        <x:v>75281</x:v>
      </x:c>
      <x:c r="D2299" t="n">
        <x:f>'Raw_Data'!D2299</x:f>
        <x:v>653</x:v>
      </x:c>
      <x:c r="E2299" t="n">
        <x:f>'Raw_Data'!E2299</x:f>
        <x:v>72</x:v>
      </x:c>
      <x:c r="F2299" t="str">
        <x:f>PROPER(TRIM('Raw_Data'!F2299))</x:f>
        <x:v>Gold</x:v>
      </x:c>
      <x:c r="G2299" t="str">
        <x:f>PROPER(TRIM('Raw_Data'!G2299))</x:f>
        <x:v>Partner</x:v>
      </x:c>
      <x:c r="H2299" s="60" t="n">
        <x:f>'Raw_Data'!H2299</x:f>
        <x:v>11264</x:v>
      </x:c>
      <x:c r="I2299" s="60" t="n">
        <x:f>'Raw_Data'!I2299</x:f>
        <x:v>1158.54</x:v>
      </x:c>
      <x:c r="J2299" s="32" t="n">
        <x:f>'Raw_Data'!J2299</x:f>
        <x:v>0.362</x:v>
      </x:c>
      <x:c r="K2299" s="32" t="n">
        <x:f>'Raw_Data'!K2299</x:f>
        <x:v>0.849</x:v>
      </x:c>
      <x:c r="L2299" t="n">
        <x:f>'Raw_Data'!L2299</x:f>
        <x:v>0</x:v>
      </x:c>
      <x:c r="M2299" t="n">
        <x:f>IF('Raw_Data'!M2299="",Assumptions!$B$15,'Raw_Data'!M2299)</x:f>
        <x:v>6</x:v>
      </x:c>
      <x:c r="N2299" s="32" t="n">
        <x:f>'Raw_Data'!N2299</x:f>
        <x:v>0.184</x:v>
      </x:c>
      <x:c r="O2299" t="str">
        <x:f>IF(OR(D2299&lt;620,L2299&gt;=2,J2299&gt;0.9),"High",IF(OR(D2299&lt;700,L2299=1,J2299&gt;0.75),"Medium","Low"))</x:f>
        <x:v>Medium</x:v>
      </x:c>
      <x:c r="P2299" s="30" t="n">
        <x:f>XLOOKUP(F2299,Assumptions!$A$4:$A$6,Assumptions!$B$4:$B$6)</x:f>
        <x:v>95</x:v>
      </x:c>
      <x:c r="Q2299" s="32" t="n">
        <x:f>XLOOKUP(F2299,Assumptions!$A$4:$A$6,Assumptions!$C$4:$C$6)</x:f>
        <x:v>0.219</x:v>
      </x:c>
      <x:c r="R2299" s="32" t="n">
        <x:f>XLOOKUP(F2299,Assumptions!$A$4:$A$6,Assumptions!$D$4:$D$6)</x:f>
        <x:v>0.016</x:v>
      </x:c>
      <x:c r="S2299" s="32" t="n">
        <x:f>XLOOKUP(F2299,Assumptions!$A$4:$A$6,Assumptions!$E$4:$E$6)</x:f>
        <x:v>0.01</x:v>
      </x:c>
      <x:c r="T2299" s="32" t="n">
        <x:f>XLOOKUP(O2299,Assumptions!$H$4:$H$6,Assumptions!$I$4:$I$6)</x:f>
        <x:v>0.012</x:v>
      </x:c>
      <x:c r="U2299" s="30" t="n">
        <x:f>XLOOKUP(F2299,Assumptions!$A$4:$A$6,Assumptions!$F$4:$F$6)</x:f>
        <x:v>90</x:v>
      </x:c>
      <x:c r="V2299" s="60" t="n">
        <x:f>I2299*12</x:f>
        <x:v>13902.48</x:v>
      </x:c>
      <x:c r="W2299" s="60" t="n">
        <x:f>H2299*J2299*(1-K2299)*Q2299</x:f>
        <x:v>134.841096192</x:v>
      </x:c>
      <x:c r="X2299" s="60" t="n">
        <x:f>V2299*R2299</x:f>
        <x:v>222.43968</x:v>
      </x:c>
      <x:c r="Y2299" s="60" t="n">
        <x:f>V2299*S2299</x:f>
        <x:v>139.0248</x:v>
      </x:c>
      <x:c r="Z2299" s="60" t="n">
        <x:f>H2299*J2299*T2299</x:f>
        <x:v>48.930816</x:v>
      </x:c>
      <x:c r="AA2299" s="60" t="n">
        <x:f>P2299+W2299+X2299-Y2299-Z2299-U2299</x:f>
        <x:v>174.32516019200006</x:v>
      </x:c>
      <x:c r="AB2299" s="32" t="n">
        <x:f>IFERROR(AA2299/(P2299+W2299+X2299),0)</x:f>
        <x:v>0.38543570580146963</x:v>
      </x:c>
      <x:c r="AC2299" t="n">
        <x:f>IF(O2299="High",0,IF(I2299&gt;=1800,3,IF(I2299&gt;=900,2,1))+IF(K2299&gt;=0.9,2,IF(K2299&gt;=0.75,1,0))+IF(J2299&lt;=0.7,2,IF(J2299&lt;=0.85,1,0))+IF(M2299&gt;=8,1,0))</x:f>
        <x:v>5</x:v>
      </x:c>
      <x:c r="AD2299" t="str">
        <x:f>IF(AND(O2299&lt;&gt;"High",AC2299&gt;=Assumptions!$B$10,AA2299&gt;0),"Priority Growth",IF(AND(O2299="Low",AA2299&gt;0),"Maintain","Watch"))</x:f>
        <x:v>Watch</x:v>
      </x:c>
      <x:c r="AE2299" s="60" t="n">
        <x:f>MAX(AA2299,0)*N2299</x:f>
        <x:v>32.07582947532801</x:v>
      </x:c>
      <x:c r="AF2299" t="str">
        <x:f>IF(AND(AA2299&gt;=Assumptions!$B$11,O2299&lt;&gt;"High",OR(N2299&gt;=Assumptions!$B$12,M2299&lt;=6)),"High","Standard")</x:f>
        <x:v>Standard</x:v>
      </x:c>
    </x:row>
    <x:row r="2300">
      <x:c r="A2300" t="str">
        <x:f>'Raw_Data'!A2300</x:f>
        <x:v>C02299</x:v>
      </x:c>
      <x:c r="B2300" t="n">
        <x:f>'Raw_Data'!B2300</x:f>
        <x:v>52</x:v>
      </x:c>
      <x:c r="C2300" s="30" t="n">
        <x:f>'Raw_Data'!C2300</x:f>
        <x:v>33730</x:v>
      </x:c>
      <x:c r="D2300" t="n">
        <x:f>'Raw_Data'!D2300</x:f>
        <x:v>655</x:v>
      </x:c>
      <x:c r="E2300" t="n">
        <x:f>'Raw_Data'!E2300</x:f>
        <x:v>58</x:v>
      </x:c>
      <x:c r="F2300" t="str">
        <x:f>PROPER(TRIM('Raw_Data'!F2300))</x:f>
        <x:v>Classic</x:v>
      </x:c>
      <x:c r="G2300" t="str">
        <x:f>PROPER(TRIM('Raw_Data'!G2300))</x:f>
        <x:v>Partner</x:v>
      </x:c>
      <x:c r="H2300" s="60" t="n">
        <x:f>'Raw_Data'!H2300</x:f>
        <x:v>6608</x:v>
      </x:c>
      <x:c r="I2300" s="60" t="n">
        <x:f>'Raw_Data'!I2300</x:f>
        <x:v>936.57</x:v>
      </x:c>
      <x:c r="J2300" s="32" t="n">
        <x:f>'Raw_Data'!J2300</x:f>
        <x:v>0.459</x:v>
      </x:c>
      <x:c r="K2300" s="32" t="n">
        <x:f>'Raw_Data'!K2300</x:f>
        <x:v>0.895</x:v>
      </x:c>
      <x:c r="L2300" t="n">
        <x:f>'Raw_Data'!L2300</x:f>
        <x:v>0</x:v>
      </x:c>
      <x:c r="M2300" t="n">
        <x:f>IF('Raw_Data'!M2300="",Assumptions!$B$15,'Raw_Data'!M2300)</x:f>
        <x:v>9</x:v>
      </x:c>
      <x:c r="N2300" s="32" t="n">
        <x:f>'Raw_Data'!N2300</x:f>
        <x:v>0.02</x:v>
      </x:c>
      <x:c r="O2300" t="str">
        <x:f>IF(OR(D2300&lt;620,L2300&gt;=2,J2300&gt;0.9),"High",IF(OR(D2300&lt;700,L2300=1,J2300&gt;0.75),"Medium","Low"))</x:f>
        <x:v>Medium</x:v>
      </x:c>
      <x:c r="P2300" s="30" t="n">
        <x:f>XLOOKUP(F2300,Assumptions!$A$4:$A$6,Assumptions!$B$4:$B$6)</x:f>
        <x:v>0</x:v>
      </x:c>
      <x:c r="Q2300" s="32" t="n">
        <x:f>XLOOKUP(F2300,Assumptions!$A$4:$A$6,Assumptions!$C$4:$C$6)</x:f>
        <x:v>0.229</x:v>
      </x:c>
      <x:c r="R2300" s="32" t="n">
        <x:f>XLOOKUP(F2300,Assumptions!$A$4:$A$6,Assumptions!$D$4:$D$6)</x:f>
        <x:v>0.015</x:v>
      </x:c>
      <x:c r="S2300" s="32" t="n">
        <x:f>XLOOKUP(F2300,Assumptions!$A$4:$A$6,Assumptions!$E$4:$E$6)</x:f>
        <x:v>0.0075</x:v>
      </x:c>
      <x:c r="T2300" s="32" t="n">
        <x:f>XLOOKUP(O2300,Assumptions!$H$4:$H$6,Assumptions!$I$4:$I$6)</x:f>
        <x:v>0.012</x:v>
      </x:c>
      <x:c r="U2300" s="30" t="n">
        <x:f>XLOOKUP(F2300,Assumptions!$A$4:$A$6,Assumptions!$F$4:$F$6)</x:f>
        <x:v>60</x:v>
      </x:c>
      <x:c r="V2300" s="60" t="n">
        <x:f>I2300*12</x:f>
        <x:v>11238.84</x:v>
      </x:c>
      <x:c r="W2300" s="60" t="n">
        <x:f>H2300*J2300*(1-K2300)*Q2300</x:f>
        <x:v>72.93021624</x:v>
      </x:c>
      <x:c r="X2300" s="60" t="n">
        <x:f>V2300*R2300</x:f>
        <x:v>168.58259999999999</x:v>
      </x:c>
      <x:c r="Y2300" s="60" t="n">
        <x:f>V2300*S2300</x:f>
        <x:v>84.29129999999999</x:v>
      </x:c>
      <x:c r="Z2300" s="60" t="n">
        <x:f>H2300*J2300*T2300</x:f>
        <x:v>36.396864</x:v>
      </x:c>
      <x:c r="AA2300" s="60" t="n">
        <x:f>P2300+W2300+X2300-Y2300-Z2300-U2300</x:f>
        <x:v>60.82465223999998</x:v>
      </x:c>
      <x:c r="AB2300" s="32" t="n">
        <x:f>IFERROR(AA2300/(P2300+W2300+X2300),0)</x:f>
        <x:v>0.2518485486068629</x:v>
      </x:c>
      <x:c r="AC2300" t="n">
        <x:f>IF(O2300="High",0,IF(I2300&gt;=1800,3,IF(I2300&gt;=900,2,1))+IF(K2300&gt;=0.9,2,IF(K2300&gt;=0.75,1,0))+IF(J2300&lt;=0.7,2,IF(J2300&lt;=0.85,1,0))+IF(M2300&gt;=8,1,0))</x:f>
        <x:v>6</x:v>
      </x:c>
      <x:c r="AD2300" t="str">
        <x:f>IF(AND(O2300&lt;&gt;"High",AC2300&gt;=Assumptions!$B$10,AA2300&gt;0),"Priority Growth",IF(AND(O2300="Low",AA2300&gt;0),"Maintain","Watch"))</x:f>
        <x:v>Priority Growth</x:v>
      </x:c>
      <x:c r="AE2300" s="60" t="n">
        <x:f>MAX(AA2300,0)*N2300</x:f>
        <x:v>1.2164930447999995</x:v>
      </x:c>
      <x:c r="AF2300" t="str">
        <x:f>IF(AND(AA2300&gt;=Assumptions!$B$11,O2300&lt;&gt;"High",OR(N2300&gt;=Assumptions!$B$12,M2300&lt;=6)),"High","Standard")</x:f>
        <x:v>Standard</x:v>
      </x:c>
    </x:row>
    <x:row r="2301">
      <x:c r="A2301" t="str">
        <x:f>'Raw_Data'!A2301</x:f>
        <x:v>C02300</x:v>
      </x:c>
      <x:c r="B2301" t="n">
        <x:f>'Raw_Data'!B2301</x:f>
        <x:v>21</x:v>
      </x:c>
      <x:c r="C2301" s="30" t="n">
        <x:f>'Raw_Data'!C2301</x:f>
        <x:v>76601</x:v>
      </x:c>
      <x:c r="D2301" t="n">
        <x:f>'Raw_Data'!D2301</x:f>
        <x:v>714</x:v>
      </x:c>
      <x:c r="E2301" t="n">
        <x:f>'Raw_Data'!E2301</x:f>
        <x:v>32</x:v>
      </x:c>
      <x:c r="F2301" t="str">
        <x:f>PROPER(TRIM('Raw_Data'!F2301))</x:f>
        <x:v>Gold</x:v>
      </x:c>
      <x:c r="G2301" t="str">
        <x:f>PROPER(TRIM('Raw_Data'!G2301))</x:f>
        <x:v>Digital</x:v>
      </x:c>
      <x:c r="H2301" s="60" t="n">
        <x:f>'Raw_Data'!H2301</x:f>
        <x:v>13953</x:v>
      </x:c>
      <x:c r="I2301" s="60" t="n">
        <x:f>'Raw_Data'!I2301</x:f>
        <x:v>1600.39</x:v>
      </x:c>
      <x:c r="J2301" s="32" t="n">
        <x:f>'Raw_Data'!J2301</x:f>
        <x:v>0.423</x:v>
      </x:c>
      <x:c r="K2301" s="32" t="n">
        <x:f>'Raw_Data'!K2301</x:f>
        <x:v>0.812</x:v>
      </x:c>
      <x:c r="L2301" t="n">
        <x:f>'Raw_Data'!L2301</x:f>
        <x:v>0</x:v>
      </x:c>
      <x:c r="M2301" t="n">
        <x:f>IF('Raw_Data'!M2301="",Assumptions!$B$15,'Raw_Data'!M2301)</x:f>
        <x:v>4</x:v>
      </x:c>
      <x:c r="N2301" s="32" t="n">
        <x:f>'Raw_Data'!N2301</x:f>
        <x:v>0.268</x:v>
      </x:c>
      <x:c r="O2301" t="str">
        <x:f>IF(OR(D2301&lt;620,L2301&gt;=2,J2301&gt;0.9),"High",IF(OR(D2301&lt;700,L2301=1,J2301&gt;0.75),"Medium","Low"))</x:f>
        <x:v>Low</x:v>
      </x:c>
      <x:c r="P2301" s="30" t="n">
        <x:f>XLOOKUP(F2301,Assumptions!$A$4:$A$6,Assumptions!$B$4:$B$6)</x:f>
        <x:v>95</x:v>
      </x:c>
      <x:c r="Q2301" s="32" t="n">
        <x:f>XLOOKUP(F2301,Assumptions!$A$4:$A$6,Assumptions!$C$4:$C$6)</x:f>
        <x:v>0.219</x:v>
      </x:c>
      <x:c r="R2301" s="32" t="n">
        <x:f>XLOOKUP(F2301,Assumptions!$A$4:$A$6,Assumptions!$D$4:$D$6)</x:f>
        <x:v>0.016</x:v>
      </x:c>
      <x:c r="S2301" s="32" t="n">
        <x:f>XLOOKUP(F2301,Assumptions!$A$4:$A$6,Assumptions!$E$4:$E$6)</x:f>
        <x:v>0.01</x:v>
      </x:c>
      <x:c r="T2301" s="32" t="n">
        <x:f>XLOOKUP(O2301,Assumptions!$H$4:$H$6,Assumptions!$I$4:$I$6)</x:f>
        <x:v>0.0035</x:v>
      </x:c>
      <x:c r="U2301" s="30" t="n">
        <x:f>XLOOKUP(F2301,Assumptions!$A$4:$A$6,Assumptions!$F$4:$F$6)</x:f>
        <x:v>90</x:v>
      </x:c>
      <x:c r="V2301" s="60" t="n">
        <x:f>I2301*12</x:f>
        <x:v>19204.68</x:v>
      </x:c>
      <x:c r="W2301" s="60" t="n">
        <x:f>H2301*J2301*(1-K2301)*Q2301</x:f>
        <x:v>243.00204346799993</x:v>
      </x:c>
      <x:c r="X2301" s="60" t="n">
        <x:f>V2301*R2301</x:f>
        <x:v>307.27488</x:v>
      </x:c>
      <x:c r="Y2301" s="60" t="n">
        <x:f>V2301*S2301</x:f>
        <x:v>192.04680000000002</x:v>
      </x:c>
      <x:c r="Z2301" s="60" t="n">
        <x:f>H2301*J2301*T2301</x:f>
        <x:v>20.6574165</x:v>
      </x:c>
      <x:c r="AA2301" s="60" t="n">
        <x:f>P2301+W2301+X2301-Y2301-Z2301-U2301</x:f>
        <x:v>342.5727069679999</x:v>
      </x:c>
      <x:c r="AB2301" s="32" t="n">
        <x:f>IFERROR(AA2301/(P2301+W2301+X2301),0)</x:f>
        <x:v>0.5308925431996926</x:v>
      </x:c>
      <x:c r="AC2301" t="n">
        <x:f>IF(O2301="High",0,IF(I2301&gt;=1800,3,IF(I2301&gt;=900,2,1))+IF(K2301&gt;=0.9,2,IF(K2301&gt;=0.75,1,0))+IF(J2301&lt;=0.7,2,IF(J2301&lt;=0.85,1,0))+IF(M2301&gt;=8,1,0))</x:f>
        <x:v>5</x:v>
      </x:c>
      <x:c r="AD2301" t="str">
        <x:f>IF(AND(O2301&lt;&gt;"High",AC2301&gt;=Assumptions!$B$10,AA2301&gt;0),"Priority Growth",IF(AND(O2301="Low",AA2301&gt;0),"Maintain","Watch"))</x:f>
        <x:v>Maintain</x:v>
      </x:c>
      <x:c r="AE2301" s="60" t="n">
        <x:f>MAX(AA2301,0)*N2301</x:f>
        <x:v>91.80948546742398</x:v>
      </x:c>
      <x:c r="AF2301" t="str">
        <x:f>IF(AND(AA2301&gt;=Assumptions!$B$11,O2301&lt;&gt;"High",OR(N2301&gt;=Assumptions!$B$12,M2301&lt;=6)),"High","Standard")</x:f>
        <x:v>High</x:v>
      </x:c>
    </x:row>
    <x:row r="2302">
      <x:c r="A2302" t="str">
        <x:f>'Raw_Data'!A2302</x:f>
        <x:v>C02301</x:v>
      </x:c>
      <x:c r="B2302" t="n">
        <x:f>'Raw_Data'!B2302</x:f>
        <x:v>27</x:v>
      </x:c>
      <x:c r="C2302" s="30" t="n">
        <x:f>'Raw_Data'!C2302</x:f>
        <x:v>66457</x:v>
      </x:c>
      <x:c r="D2302" t="n">
        <x:f>'Raw_Data'!D2302</x:f>
        <x:v>613</x:v>
      </x:c>
      <x:c r="E2302" t="n">
        <x:f>'Raw_Data'!E2302</x:f>
        <x:v>27</x:v>
      </x:c>
      <x:c r="F2302" t="str">
        <x:f>PROPER(TRIM('Raw_Data'!F2302))</x:f>
        <x:v>Classic</x:v>
      </x:c>
      <x:c r="G2302" t="str">
        <x:f>PROPER(TRIM('Raw_Data'!G2302))</x:f>
        <x:v>Partner</x:v>
      </x:c>
      <x:c r="H2302" s="60" t="n">
        <x:f>'Raw_Data'!H2302</x:f>
        <x:v>4385</x:v>
      </x:c>
      <x:c r="I2302" s="60" t="n">
        <x:f>'Raw_Data'!I2302</x:f>
        <x:v>520.09</x:v>
      </x:c>
      <x:c r="J2302" s="32" t="n">
        <x:f>'Raw_Data'!J2302</x:f>
        <x:v>0.431</x:v>
      </x:c>
      <x:c r="K2302" s="32" t="n">
        <x:f>'Raw_Data'!K2302</x:f>
        <x:v>0.671</x:v>
      </x:c>
      <x:c r="L2302" t="n">
        <x:f>'Raw_Data'!L2302</x:f>
        <x:v>0</x:v>
      </x:c>
      <x:c r="M2302" t="n">
        <x:f>IF('Raw_Data'!M2302="",Assumptions!$B$15,'Raw_Data'!M2302)</x:f>
        <x:v>8</x:v>
      </x:c>
      <x:c r="N2302" s="32" t="n">
        <x:f>'Raw_Data'!N2302</x:f>
        <x:v>0.025</x:v>
      </x:c>
      <x:c r="O2302" t="str">
        <x:f>IF(OR(D2302&lt;620,L2302&gt;=2,J2302&gt;0.9),"High",IF(OR(D2302&lt;700,L2302=1,J2302&gt;0.75),"Medium","Low"))</x:f>
        <x:v>High</x:v>
      </x:c>
      <x:c r="P2302" s="30" t="n">
        <x:f>XLOOKUP(F2302,Assumptions!$A$4:$A$6,Assumptions!$B$4:$B$6)</x:f>
        <x:v>0</x:v>
      </x:c>
      <x:c r="Q2302" s="32" t="n">
        <x:f>XLOOKUP(F2302,Assumptions!$A$4:$A$6,Assumptions!$C$4:$C$6)</x:f>
        <x:v>0.229</x:v>
      </x:c>
      <x:c r="R2302" s="32" t="n">
        <x:f>XLOOKUP(F2302,Assumptions!$A$4:$A$6,Assumptions!$D$4:$D$6)</x:f>
        <x:v>0.015</x:v>
      </x:c>
      <x:c r="S2302" s="32" t="n">
        <x:f>XLOOKUP(F2302,Assumptions!$A$4:$A$6,Assumptions!$E$4:$E$6)</x:f>
        <x:v>0.0075</x:v>
      </x:c>
      <x:c r="T2302" s="32" t="n">
        <x:f>XLOOKUP(O2302,Assumptions!$H$4:$H$6,Assumptions!$I$4:$I$6)</x:f>
        <x:v>0.045</x:v>
      </x:c>
      <x:c r="U2302" s="30" t="n">
        <x:f>XLOOKUP(F2302,Assumptions!$A$4:$A$6,Assumptions!$F$4:$F$6)</x:f>
        <x:v>60</x:v>
      </x:c>
      <x:c r="V2302" s="60" t="n">
        <x:f>I2302*12</x:f>
        <x:v>6241.08</x:v>
      </x:c>
      <x:c r="W2302" s="60" t="n">
        <x:f>H2302*J2302*(1-K2302)*Q2302</x:f>
        <x:v>142.389592835</x:v>
      </x:c>
      <x:c r="X2302" s="60" t="n">
        <x:f>V2302*R2302</x:f>
        <x:v>93.61619999999999</x:v>
      </x:c>
      <x:c r="Y2302" s="60" t="n">
        <x:f>V2302*S2302</x:f>
        <x:v>46.808099999999996</x:v>
      </x:c>
      <x:c r="Z2302" s="60" t="n">
        <x:f>H2302*J2302*T2302</x:f>
        <x:v>85.04707499999999</x:v>
      </x:c>
      <x:c r="AA2302" s="60" t="n">
        <x:f>P2302+W2302+X2302-Y2302-Z2302-U2302</x:f>
        <x:v>44.150617835000006</x:v>
      </x:c>
      <x:c r="AB2302" s="32" t="n">
        <x:f>IFERROR(AA2302/(P2302+W2302+X2302),0)</x:f>
        <x:v>0.1870742972223028</x:v>
      </x:c>
      <x:c r="AC2302" t="n">
        <x:f>IF(O2302="High",0,IF(I2302&gt;=1800,3,IF(I2302&gt;=900,2,1))+IF(K2302&gt;=0.9,2,IF(K2302&gt;=0.75,1,0))+IF(J2302&lt;=0.7,2,IF(J2302&lt;=0.85,1,0))+IF(M2302&gt;=8,1,0))</x:f>
        <x:v>0</x:v>
      </x:c>
      <x:c r="AD2302" t="str">
        <x:f>IF(AND(O2302&lt;&gt;"High",AC2302&gt;=Assumptions!$B$10,AA2302&gt;0),"Priority Growth",IF(AND(O2302="Low",AA2302&gt;0),"Maintain","Watch"))</x:f>
        <x:v>Watch</x:v>
      </x:c>
      <x:c r="AE2302" s="60" t="n">
        <x:f>MAX(AA2302,0)*N2302</x:f>
        <x:v>1.1037654458750001</x:v>
      </x:c>
      <x:c r="AF2302" t="str">
        <x:f>IF(AND(AA2302&gt;=Assumptions!$B$11,O2302&lt;&gt;"High",OR(N2302&gt;=Assumptions!$B$12,M2302&lt;=6)),"High","Standard")</x:f>
        <x:v>Standard</x:v>
      </x:c>
    </x:row>
    <x:row r="2303">
      <x:c r="A2303" t="str">
        <x:f>'Raw_Data'!A2303</x:f>
        <x:v>C02302</x:v>
      </x:c>
      <x:c r="B2303" t="n">
        <x:f>'Raw_Data'!B2303</x:f>
        <x:v>36</x:v>
      </x:c>
      <x:c r="C2303" s="30" t="n">
        <x:f>'Raw_Data'!C2303</x:f>
        <x:v>76963</x:v>
      </x:c>
      <x:c r="D2303" t="n">
        <x:f>'Raw_Data'!D2303</x:f>
        <x:v>711</x:v>
      </x:c>
      <x:c r="E2303" t="n">
        <x:f>'Raw_Data'!E2303</x:f>
        <x:v>44</x:v>
      </x:c>
      <x:c r="F2303" t="str">
        <x:f>PROPER(TRIM('Raw_Data'!F2303))</x:f>
        <x:v>Gold</x:v>
      </x:c>
      <x:c r="G2303" t="str">
        <x:f>PROPER(TRIM('Raw_Data'!G2303))</x:f>
        <x:v>Branch</x:v>
      </x:c>
      <x:c r="H2303" s="60" t="n">
        <x:f>'Raw_Data'!H2303</x:f>
        <x:v>11970</x:v>
      </x:c>
      <x:c r="I2303" s="60" t="n">
        <x:f>'Raw_Data'!I2303</x:f>
        <x:v>1652.53</x:v>
      </x:c>
      <x:c r="J2303" s="32" t="n">
        <x:f>'Raw_Data'!J2303</x:f>
        <x:v>0.586</x:v>
      </x:c>
      <x:c r="K2303" s="32" t="n">
        <x:f>'Raw_Data'!K2303</x:f>
        <x:v>0.725</x:v>
      </x:c>
      <x:c r="L2303" t="n">
        <x:f>'Raw_Data'!L2303</x:f>
        <x:v>0</x:v>
      </x:c>
      <x:c r="M2303" t="n">
        <x:f>IF('Raw_Data'!M2303="",Assumptions!$B$15,'Raw_Data'!M2303)</x:f>
        <x:v>8</x:v>
      </x:c>
      <x:c r="N2303" s="32" t="n">
        <x:f>'Raw_Data'!N2303</x:f>
        <x:v>0.022</x:v>
      </x:c>
      <x:c r="O2303" t="str">
        <x:f>IF(OR(D2303&lt;620,L2303&gt;=2,J2303&gt;0.9),"High",IF(OR(D2303&lt;700,L2303=1,J2303&gt;0.75),"Medium","Low"))</x:f>
        <x:v>Low</x:v>
      </x:c>
      <x:c r="P2303" s="30" t="n">
        <x:f>XLOOKUP(F2303,Assumptions!$A$4:$A$6,Assumptions!$B$4:$B$6)</x:f>
        <x:v>95</x:v>
      </x:c>
      <x:c r="Q2303" s="32" t="n">
        <x:f>XLOOKUP(F2303,Assumptions!$A$4:$A$6,Assumptions!$C$4:$C$6)</x:f>
        <x:v>0.219</x:v>
      </x:c>
      <x:c r="R2303" s="32" t="n">
        <x:f>XLOOKUP(F2303,Assumptions!$A$4:$A$6,Assumptions!$D$4:$D$6)</x:f>
        <x:v>0.016</x:v>
      </x:c>
      <x:c r="S2303" s="32" t="n">
        <x:f>XLOOKUP(F2303,Assumptions!$A$4:$A$6,Assumptions!$E$4:$E$6)</x:f>
        <x:v>0.01</x:v>
      </x:c>
      <x:c r="T2303" s="32" t="n">
        <x:f>XLOOKUP(O2303,Assumptions!$H$4:$H$6,Assumptions!$I$4:$I$6)</x:f>
        <x:v>0.0035</x:v>
      </x:c>
      <x:c r="U2303" s="30" t="n">
        <x:f>XLOOKUP(F2303,Assumptions!$A$4:$A$6,Assumptions!$F$4:$F$6)</x:f>
        <x:v>90</x:v>
      </x:c>
      <x:c r="V2303" s="60" t="n">
        <x:f>I2303*12</x:f>
        <x:v>19830.36</x:v>
      </x:c>
      <x:c r="W2303" s="60" t="n">
        <x:f>H2303*J2303*(1-K2303)*Q2303</x:f>
        <x:v>422.4434445</x:v>
      </x:c>
      <x:c r="X2303" s="60" t="n">
        <x:f>V2303*R2303</x:f>
        <x:v>317.28576000000004</x:v>
      </x:c>
      <x:c r="Y2303" s="60" t="n">
        <x:f>V2303*S2303</x:f>
        <x:v>198.30360000000002</x:v>
      </x:c>
      <x:c r="Z2303" s="60" t="n">
        <x:f>H2303*J2303*T2303</x:f>
        <x:v>24.550469999999997</x:v>
      </x:c>
      <x:c r="AA2303" s="60" t="n">
        <x:f>P2303+W2303+X2303-Y2303-Z2303-U2303</x:f>
        <x:v>521.8751345</x:v>
      </x:c>
      <x:c r="AB2303" s="32" t="n">
        <x:f>IFERROR(AA2303/(P2303+W2303+X2303),0)</x:f>
        <x:v>0.6252029181279233</x:v>
      </x:c>
      <x:c r="AC2303" t="n">
        <x:f>IF(O2303="High",0,IF(I2303&gt;=1800,3,IF(I2303&gt;=900,2,1))+IF(K2303&gt;=0.9,2,IF(K2303&gt;=0.75,1,0))+IF(J2303&lt;=0.7,2,IF(J2303&lt;=0.85,1,0))+IF(M2303&gt;=8,1,0))</x:f>
        <x:v>5</x:v>
      </x:c>
      <x:c r="AD2303" t="str">
        <x:f>IF(AND(O2303&lt;&gt;"High",AC2303&gt;=Assumptions!$B$10,AA2303&gt;0),"Priority Growth",IF(AND(O2303="Low",AA2303&gt;0),"Maintain","Watch"))</x:f>
        <x:v>Maintain</x:v>
      </x:c>
      <x:c r="AE2303" s="60" t="n">
        <x:f>MAX(AA2303,0)*N2303</x:f>
        <x:v>11.481252958999999</x:v>
      </x:c>
      <x:c r="AF2303" t="str">
        <x:f>IF(AND(AA2303&gt;=Assumptions!$B$11,O2303&lt;&gt;"High",OR(N2303&gt;=Assumptions!$B$12,M2303&lt;=6)),"High","Standard")</x:f>
        <x:v>Standard</x:v>
      </x:c>
    </x:row>
    <x:row r="2304">
      <x:c r="A2304" t="str">
        <x:f>'Raw_Data'!A2304</x:f>
        <x:v>C02303</x:v>
      </x:c>
      <x:c r="B2304" t="n">
        <x:f>'Raw_Data'!B2304</x:f>
        <x:v>34</x:v>
      </x:c>
      <x:c r="C2304" s="30" t="n">
        <x:f>'Raw_Data'!C2304</x:f>
        <x:v>32076</x:v>
      </x:c>
      <x:c r="D2304" t="n">
        <x:f>'Raw_Data'!D2304</x:f>
        <x:v>738</x:v>
      </x:c>
      <x:c r="E2304" t="n">
        <x:f>'Raw_Data'!E2304</x:f>
        <x:v>114</x:v>
      </x:c>
      <x:c r="F2304" t="str">
        <x:f>PROPER(TRIM('Raw_Data'!F2304))</x:f>
        <x:v>Classic</x:v>
      </x:c>
      <x:c r="G2304" t="str">
        <x:f>PROPER(TRIM('Raw_Data'!G2304))</x:f>
        <x:v>Digital</x:v>
      </x:c>
      <x:c r="H2304" s="60" t="n">
        <x:f>'Raw_Data'!H2304</x:f>
        <x:v>5055</x:v>
      </x:c>
      <x:c r="I2304" s="60" t="n">
        <x:f>'Raw_Data'!I2304</x:f>
        <x:v>759.07</x:v>
      </x:c>
      <x:c r="J2304" s="32" t="n">
        <x:f>'Raw_Data'!J2304</x:f>
        <x:v>0.242</x:v>
      </x:c>
      <x:c r="K2304" s="32" t="n">
        <x:f>'Raw_Data'!K2304</x:f>
        <x:v>0.952</x:v>
      </x:c>
      <x:c r="L2304" t="n">
        <x:f>'Raw_Data'!L2304</x:f>
        <x:v>0</x:v>
      </x:c>
      <x:c r="M2304" t="n">
        <x:f>IF('Raw_Data'!M2304="",Assumptions!$B$15,'Raw_Data'!M2304)</x:f>
        <x:v>8</x:v>
      </x:c>
      <x:c r="N2304" s="32" t="n">
        <x:f>'Raw_Data'!N2304</x:f>
        <x:v>0.054</x:v>
      </x:c>
      <x:c r="O2304" t="str">
        <x:f>IF(OR(D2304&lt;620,L2304&gt;=2,J2304&gt;0.9),"High",IF(OR(D2304&lt;700,L2304=1,J2304&gt;0.75),"Medium","Low"))</x:f>
        <x:v>Low</x:v>
      </x:c>
      <x:c r="P2304" s="30" t="n">
        <x:f>XLOOKUP(F2304,Assumptions!$A$4:$A$6,Assumptions!$B$4:$B$6)</x:f>
        <x:v>0</x:v>
      </x:c>
      <x:c r="Q2304" s="32" t="n">
        <x:f>XLOOKUP(F2304,Assumptions!$A$4:$A$6,Assumptions!$C$4:$C$6)</x:f>
        <x:v>0.229</x:v>
      </x:c>
      <x:c r="R2304" s="32" t="n">
        <x:f>XLOOKUP(F2304,Assumptions!$A$4:$A$6,Assumptions!$D$4:$D$6)</x:f>
        <x:v>0.015</x:v>
      </x:c>
      <x:c r="S2304" s="32" t="n">
        <x:f>XLOOKUP(F2304,Assumptions!$A$4:$A$6,Assumptions!$E$4:$E$6)</x:f>
        <x:v>0.0075</x:v>
      </x:c>
      <x:c r="T2304" s="32" t="n">
        <x:f>XLOOKUP(O2304,Assumptions!$H$4:$H$6,Assumptions!$I$4:$I$6)</x:f>
        <x:v>0.0035</x:v>
      </x:c>
      <x:c r="U2304" s="30" t="n">
        <x:f>XLOOKUP(F2304,Assumptions!$A$4:$A$6,Assumptions!$F$4:$F$6)</x:f>
        <x:v>60</x:v>
      </x:c>
      <x:c r="V2304" s="60" t="n">
        <x:f>I2304*12</x:f>
        <x:v>9108.84</x:v>
      </x:c>
      <x:c r="W2304" s="60" t="n">
        <x:f>H2304*J2304*(1-K2304)*Q2304</x:f>
        <x:v>13.446623520000012</x:v>
      </x:c>
      <x:c r="X2304" s="60" t="n">
        <x:f>V2304*R2304</x:f>
        <x:v>136.6326</x:v>
      </x:c>
      <x:c r="Y2304" s="60" t="n">
        <x:f>V2304*S2304</x:f>
        <x:v>68.3163</x:v>
      </x:c>
      <x:c r="Z2304" s="60" t="n">
        <x:f>H2304*J2304*T2304</x:f>
        <x:v>4.281585</x:v>
      </x:c>
      <x:c r="AA2304" s="60" t="n">
        <x:f>P2304+W2304+X2304-Y2304-Z2304-U2304</x:f>
        <x:v>17.48133852000001</x:v>
      </x:c>
      <x:c r="AB2304" s="32" t="n">
        <x:f>IFERROR(AA2304/(P2304+W2304+X2304),0)</x:f>
        <x:v>0.11648073670683932</x:v>
      </x:c>
      <x:c r="AC2304" t="n">
        <x:f>IF(O2304="High",0,IF(I2304&gt;=1800,3,IF(I2304&gt;=900,2,1))+IF(K2304&gt;=0.9,2,IF(K2304&gt;=0.75,1,0))+IF(J2304&lt;=0.7,2,IF(J2304&lt;=0.85,1,0))+IF(M2304&gt;=8,1,0))</x:f>
        <x:v>6</x:v>
      </x:c>
      <x:c r="AD2304" t="str">
        <x:f>IF(AND(O2304&lt;&gt;"High",AC2304&gt;=Assumptions!$B$10,AA2304&gt;0),"Priority Growth",IF(AND(O2304="Low",AA2304&gt;0),"Maintain","Watch"))</x:f>
        <x:v>Priority Growth</x:v>
      </x:c>
      <x:c r="AE2304" s="60" t="n">
        <x:f>MAX(AA2304,0)*N2304</x:f>
        <x:v>0.9439922800800005</x:v>
      </x:c>
      <x:c r="AF2304" t="str">
        <x:f>IF(AND(AA2304&gt;=Assumptions!$B$11,O2304&lt;&gt;"High",OR(N2304&gt;=Assumptions!$B$12,M2304&lt;=6)),"High","Standard")</x:f>
        <x:v>Standard</x:v>
      </x:c>
    </x:row>
    <x:row r="2305">
      <x:c r="A2305" t="str">
        <x:f>'Raw_Data'!A2305</x:f>
        <x:v>C02304</x:v>
      </x:c>
      <x:c r="B2305" t="n">
        <x:f>'Raw_Data'!B2305</x:f>
        <x:v>21</x:v>
      </x:c>
      <x:c r="C2305" s="30" t="n">
        <x:f>'Raw_Data'!C2305</x:f>
        <x:v>77456</x:v>
      </x:c>
      <x:c r="D2305" t="n">
        <x:f>'Raw_Data'!D2305</x:f>
        <x:v>624</x:v>
      </x:c>
      <x:c r="E2305" t="n">
        <x:f>'Raw_Data'!E2305</x:f>
        <x:v>31</x:v>
      </x:c>
      <x:c r="F2305" t="str">
        <x:f>PROPER(TRIM('Raw_Data'!F2305))</x:f>
        <x:v>Gold</x:v>
      </x:c>
      <x:c r="G2305" t="str">
        <x:f>PROPER(TRIM('Raw_Data'!G2305))</x:f>
        <x:v>Direct Mail</x:v>
      </x:c>
      <x:c r="H2305" s="60" t="n">
        <x:f>'Raw_Data'!H2305</x:f>
        <x:v>8220</x:v>
      </x:c>
      <x:c r="I2305" s="60" t="n">
        <x:f>'Raw_Data'!I2305</x:f>
        <x:v>1403.34</x:v>
      </x:c>
      <x:c r="J2305" s="32" t="n">
        <x:f>'Raw_Data'!J2305</x:f>
        <x:v>0.387</x:v>
      </x:c>
      <x:c r="K2305" s="32" t="n">
        <x:f>'Raw_Data'!K2305</x:f>
        <x:v>0.632</x:v>
      </x:c>
      <x:c r="L2305" t="n">
        <x:f>'Raw_Data'!L2305</x:f>
        <x:v>0</x:v>
      </x:c>
      <x:c r="M2305" t="n">
        <x:f>IF('Raw_Data'!M2305="",Assumptions!$B$15,'Raw_Data'!M2305)</x:f>
        <x:v>6</x:v>
      </x:c>
      <x:c r="N2305" s="32" t="n">
        <x:f>'Raw_Data'!N2305</x:f>
        <x:v>0.163</x:v>
      </x:c>
      <x:c r="O2305" t="str">
        <x:f>IF(OR(D2305&lt;620,L2305&gt;=2,J2305&gt;0.9),"High",IF(OR(D2305&lt;700,L2305=1,J2305&gt;0.75),"Medium","Low"))</x:f>
        <x:v>Medium</x:v>
      </x:c>
      <x:c r="P2305" s="30" t="n">
        <x:f>XLOOKUP(F2305,Assumptions!$A$4:$A$6,Assumptions!$B$4:$B$6)</x:f>
        <x:v>95</x:v>
      </x:c>
      <x:c r="Q2305" s="32" t="n">
        <x:f>XLOOKUP(F2305,Assumptions!$A$4:$A$6,Assumptions!$C$4:$C$6)</x:f>
        <x:v>0.219</x:v>
      </x:c>
      <x:c r="R2305" s="32" t="n">
        <x:f>XLOOKUP(F2305,Assumptions!$A$4:$A$6,Assumptions!$D$4:$D$6)</x:f>
        <x:v>0.016</x:v>
      </x:c>
      <x:c r="S2305" s="32" t="n">
        <x:f>XLOOKUP(F2305,Assumptions!$A$4:$A$6,Assumptions!$E$4:$E$6)</x:f>
        <x:v>0.01</x:v>
      </x:c>
      <x:c r="T2305" s="32" t="n">
        <x:f>XLOOKUP(O2305,Assumptions!$H$4:$H$6,Assumptions!$I$4:$I$6)</x:f>
        <x:v>0.012</x:v>
      </x:c>
      <x:c r="U2305" s="30" t="n">
        <x:f>XLOOKUP(F2305,Assumptions!$A$4:$A$6,Assumptions!$F$4:$F$6)</x:f>
        <x:v>90</x:v>
      </x:c>
      <x:c r="V2305" s="60" t="n">
        <x:f>I2305*12</x:f>
        <x:v>16840.079999999998</x:v>
      </x:c>
      <x:c r="W2305" s="60" t="n">
        <x:f>H2305*J2305*(1-K2305)*Q2305</x:f>
        <x:v>256.37443487999997</x:v>
      </x:c>
      <x:c r="X2305" s="60" t="n">
        <x:f>V2305*R2305</x:f>
        <x:v>269.44127999999995</x:v>
      </x:c>
      <x:c r="Y2305" s="60" t="n">
        <x:f>V2305*S2305</x:f>
        <x:v>168.40079999999998</x:v>
      </x:c>
      <x:c r="Z2305" s="60" t="n">
        <x:f>H2305*J2305*T2305</x:f>
        <x:v>38.17368</x:v>
      </x:c>
      <x:c r="AA2305" s="60" t="n">
        <x:f>P2305+W2305+X2305-Y2305-Z2305-U2305</x:f>
        <x:v>324.24123487999987</x:v>
      </x:c>
      <x:c r="AB2305" s="32" t="n">
        <x:f>IFERROR(AA2305/(P2305+W2305+X2305),0)</x:f>
        <x:v>0.5222825825900265</x:v>
      </x:c>
      <x:c r="AC2305" t="n">
        <x:f>IF(O2305="High",0,IF(I2305&gt;=1800,3,IF(I2305&gt;=900,2,1))+IF(K2305&gt;=0.9,2,IF(K2305&gt;=0.75,1,0))+IF(J2305&lt;=0.7,2,IF(J2305&lt;=0.85,1,0))+IF(M2305&gt;=8,1,0))</x:f>
        <x:v>4</x:v>
      </x:c>
      <x:c r="AD2305" t="str">
        <x:f>IF(AND(O2305&lt;&gt;"High",AC2305&gt;=Assumptions!$B$10,AA2305&gt;0),"Priority Growth",IF(AND(O2305="Low",AA2305&gt;0),"Maintain","Watch"))</x:f>
        <x:v>Watch</x:v>
      </x:c>
      <x:c r="AE2305" s="60" t="n">
        <x:f>MAX(AA2305,0)*N2305</x:f>
        <x:v>52.85132128543998</x:v>
      </x:c>
      <x:c r="AF2305" t="str">
        <x:f>IF(AND(AA2305&gt;=Assumptions!$B$11,O2305&lt;&gt;"High",OR(N2305&gt;=Assumptions!$B$12,M2305&lt;=6)),"High","Standard")</x:f>
        <x:v>High</x:v>
      </x:c>
    </x:row>
    <x:row r="2306">
      <x:c r="A2306" t="str">
        <x:f>'Raw_Data'!A2306</x:f>
        <x:v>C02305</x:v>
      </x:c>
      <x:c r="B2306" t="n">
        <x:f>'Raw_Data'!B2306</x:f>
        <x:v>58</x:v>
      </x:c>
      <x:c r="C2306" s="30" t="n">
        <x:f>'Raw_Data'!C2306</x:f>
        <x:v>51750</x:v>
      </x:c>
      <x:c r="D2306" t="n">
        <x:f>'Raw_Data'!D2306</x:f>
        <x:v>555</x:v>
      </x:c>
      <x:c r="E2306" t="n">
        <x:f>'Raw_Data'!E2306</x:f>
        <x:v>29</x:v>
      </x:c>
      <x:c r="F2306" t="str">
        <x:f>PROPER(TRIM('Raw_Data'!F2306))</x:f>
        <x:v>Classic</x:v>
      </x:c>
      <x:c r="G2306" t="str">
        <x:f>PROPER(TRIM('Raw_Data'!G2306))</x:f>
        <x:v>Partner</x:v>
      </x:c>
      <x:c r="H2306" s="60" t="n">
        <x:f>'Raw_Data'!H2306</x:f>
        <x:v>1000</x:v>
      </x:c>
      <x:c r="I2306" s="60" t="n">
        <x:f>'Raw_Data'!I2306</x:f>
        <x:v>150</x:v>
      </x:c>
      <x:c r="J2306" s="32" t="n">
        <x:f>'Raw_Data'!J2306</x:f>
        <x:v>0.59</x:v>
      </x:c>
      <x:c r="K2306" s="32" t="n">
        <x:f>'Raw_Data'!K2306</x:f>
        <x:v>0.492</x:v>
      </x:c>
      <x:c r="L2306" t="n">
        <x:f>'Raw_Data'!L2306</x:f>
        <x:v>1</x:v>
      </x:c>
      <x:c r="M2306" t="n">
        <x:f>IF('Raw_Data'!M2306="",Assumptions!$B$15,'Raw_Data'!M2306)</x:f>
        <x:v>6</x:v>
      </x:c>
      <x:c r="N2306" s="32" t="n">
        <x:f>'Raw_Data'!N2306</x:f>
        <x:v>0.151</x:v>
      </x:c>
      <x:c r="O2306" t="str">
        <x:f>IF(OR(D2306&lt;620,L2306&gt;=2,J2306&gt;0.9),"High",IF(OR(D2306&lt;700,L2306=1,J2306&gt;0.75),"Medium","Low"))</x:f>
        <x:v>High</x:v>
      </x:c>
      <x:c r="P2306" s="30" t="n">
        <x:f>XLOOKUP(F2306,Assumptions!$A$4:$A$6,Assumptions!$B$4:$B$6)</x:f>
        <x:v>0</x:v>
      </x:c>
      <x:c r="Q2306" s="32" t="n">
        <x:f>XLOOKUP(F2306,Assumptions!$A$4:$A$6,Assumptions!$C$4:$C$6)</x:f>
        <x:v>0.229</x:v>
      </x:c>
      <x:c r="R2306" s="32" t="n">
        <x:f>XLOOKUP(F2306,Assumptions!$A$4:$A$6,Assumptions!$D$4:$D$6)</x:f>
        <x:v>0.015</x:v>
      </x:c>
      <x:c r="S2306" s="32" t="n">
        <x:f>XLOOKUP(F2306,Assumptions!$A$4:$A$6,Assumptions!$E$4:$E$6)</x:f>
        <x:v>0.0075</x:v>
      </x:c>
      <x:c r="T2306" s="32" t="n">
        <x:f>XLOOKUP(O2306,Assumptions!$H$4:$H$6,Assumptions!$I$4:$I$6)</x:f>
        <x:v>0.045</x:v>
      </x:c>
      <x:c r="U2306" s="30" t="n">
        <x:f>XLOOKUP(F2306,Assumptions!$A$4:$A$6,Assumptions!$F$4:$F$6)</x:f>
        <x:v>60</x:v>
      </x:c>
      <x:c r="V2306" s="60" t="n">
        <x:f>I2306*12</x:f>
        <x:v>1800</x:v>
      </x:c>
      <x:c r="W2306" s="60" t="n">
        <x:f>H2306*J2306*(1-K2306)*Q2306</x:f>
        <x:v>68.63588000000001</x:v>
      </x:c>
      <x:c r="X2306" s="60" t="n">
        <x:f>V2306*R2306</x:f>
        <x:v>27</x:v>
      </x:c>
      <x:c r="Y2306" s="60" t="n">
        <x:f>V2306*S2306</x:f>
        <x:v>13.5</x:v>
      </x:c>
      <x:c r="Z2306" s="60" t="n">
        <x:f>H2306*J2306*T2306</x:f>
        <x:v>26.55</x:v>
      </x:c>
      <x:c r="AA2306" s="60" t="n">
        <x:f>P2306+W2306+X2306-Y2306-Z2306-U2306</x:f>
        <x:v>-4.414119999999983</x:v>
      </x:c>
      <x:c r="AB2306" s="32" t="n">
        <x:f>IFERROR(AA2306/(P2306+W2306+X2306),0)</x:f>
        <x:v>-0.046155480558133434</x:v>
      </x:c>
      <x:c r="AC2306" t="n">
        <x:f>IF(O2306="High",0,IF(I2306&gt;=1800,3,IF(I2306&gt;=900,2,1))+IF(K2306&gt;=0.9,2,IF(K2306&gt;=0.75,1,0))+IF(J2306&lt;=0.7,2,IF(J2306&lt;=0.85,1,0))+IF(M2306&gt;=8,1,0))</x:f>
        <x:v>0</x:v>
      </x:c>
      <x:c r="AD2306" t="str">
        <x:f>IF(AND(O2306&lt;&gt;"High",AC2306&gt;=Assumptions!$B$10,AA2306&gt;0),"Priority Growth",IF(AND(O2306="Low",AA2306&gt;0),"Maintain","Watch"))</x:f>
        <x:v>Watch</x:v>
      </x:c>
      <x:c r="AE2306" s="60" t="n">
        <x:f>MAX(AA2306,0)*N2306</x:f>
        <x:v>0</x:v>
      </x:c>
      <x:c r="AF2306" t="str">
        <x:f>IF(AND(AA2306&gt;=Assumptions!$B$11,O2306&lt;&gt;"High",OR(N2306&gt;=Assumptions!$B$12,M2306&lt;=6)),"High","Standard")</x:f>
        <x:v>Standard</x:v>
      </x:c>
    </x:row>
    <x:row r="2307">
      <x:c r="A2307" t="str">
        <x:f>'Raw_Data'!A2307</x:f>
        <x:v>C02306</x:v>
      </x:c>
      <x:c r="B2307" t="n">
        <x:f>'Raw_Data'!B2307</x:f>
        <x:v>45</x:v>
      </x:c>
      <x:c r="C2307" s="30" t="n">
        <x:f>'Raw_Data'!C2307</x:f>
        <x:v>103810</x:v>
      </x:c>
      <x:c r="D2307" t="n">
        <x:f>'Raw_Data'!D2307</x:f>
        <x:v>725</x:v>
      </x:c>
      <x:c r="E2307" t="n">
        <x:f>'Raw_Data'!E2307</x:f>
        <x:v>33</x:v>
      </x:c>
      <x:c r="F2307" t="str">
        <x:f>PROPER(TRIM('Raw_Data'!F2307))</x:f>
        <x:v>Platinum</x:v>
      </x:c>
      <x:c r="G2307" t="str">
        <x:f>PROPER(TRIM('Raw_Data'!G2307))</x:f>
        <x:v>Branch</x:v>
      </x:c>
      <x:c r="H2307" s="60" t="n">
        <x:f>'Raw_Data'!H2307</x:f>
        <x:v>22267</x:v>
      </x:c>
      <x:c r="I2307" s="60" t="n">
        <x:f>'Raw_Data'!I2307</x:f>
        <x:v>2227.42</x:v>
      </x:c>
      <x:c r="J2307" s="32" t="n">
        <x:f>'Raw_Data'!J2307</x:f>
        <x:v>0.404</x:v>
      </x:c>
      <x:c r="K2307" s="32" t="n">
        <x:f>'Raw_Data'!K2307</x:f>
        <x:v>0.922</x:v>
      </x:c>
      <x:c r="L2307" t="n">
        <x:f>'Raw_Data'!L2307</x:f>
        <x:v>0</x:v>
      </x:c>
      <x:c r="M2307" t="n">
        <x:f>IF('Raw_Data'!M2307="",Assumptions!$B$15,'Raw_Data'!M2307)</x:f>
        <x:v>8</x:v>
      </x:c>
      <x:c r="N2307" s="32" t="n">
        <x:f>'Raw_Data'!N2307</x:f>
        <x:v>0.064</x:v>
      </x:c>
      <x:c r="O2307" t="str">
        <x:f>IF(OR(D2307&lt;620,L2307&gt;=2,J2307&gt;0.9),"High",IF(OR(D2307&lt;700,L2307=1,J2307&gt;0.75),"Medium","Low"))</x:f>
        <x:v>Low</x:v>
      </x:c>
      <x:c r="P2307" s="30" t="n">
        <x:f>XLOOKUP(F2307,Assumptions!$A$4:$A$6,Assumptions!$B$4:$B$6)</x:f>
        <x:v>195</x:v>
      </x:c>
      <x:c r="Q2307" s="32" t="n">
        <x:f>XLOOKUP(F2307,Assumptions!$A$4:$A$6,Assumptions!$C$4:$C$6)</x:f>
        <x:v>0.199</x:v>
      </x:c>
      <x:c r="R2307" s="32" t="n">
        <x:f>XLOOKUP(F2307,Assumptions!$A$4:$A$6,Assumptions!$D$4:$D$6)</x:f>
        <x:v>0.017</x:v>
      </x:c>
      <x:c r="S2307" s="32" t="n">
        <x:f>XLOOKUP(F2307,Assumptions!$A$4:$A$6,Assumptions!$E$4:$E$6)</x:f>
        <x:v>0.013</x:v>
      </x:c>
      <x:c r="T2307" s="32" t="n">
        <x:f>XLOOKUP(O2307,Assumptions!$H$4:$H$6,Assumptions!$I$4:$I$6)</x:f>
        <x:v>0.0035</x:v>
      </x:c>
      <x:c r="U2307" s="30" t="n">
        <x:f>XLOOKUP(F2307,Assumptions!$A$4:$A$6,Assumptions!$F$4:$F$6)</x:f>
        <x:v>140</x:v>
      </x:c>
      <x:c r="V2307" s="60" t="n">
        <x:f>I2307*12</x:f>
        <x:v>26729.04</x:v>
      </x:c>
      <x:c r="W2307" s="60" t="n">
        <x:f>H2307*J2307*(1-K2307)*Q2307</x:f>
        <x:v>139.63386309599994</x:v>
      </x:c>
      <x:c r="X2307" s="60" t="n">
        <x:f>V2307*R2307</x:f>
        <x:v>454.3936800000001</x:v>
      </x:c>
      <x:c r="Y2307" s="60" t="n">
        <x:f>V2307*S2307</x:f>
        <x:v>347.47751999999997</x:v>
      </x:c>
      <x:c r="Z2307" s="60" t="n">
        <x:f>H2307*J2307*T2307</x:f>
        <x:v>31.485538000000002</x:v>
      </x:c>
      <x:c r="AA2307" s="60" t="n">
        <x:f>P2307+W2307+X2307-Y2307-Z2307-U2307</x:f>
        <x:v>270.06448509600006</x:v>
      </x:c>
      <x:c r="AB2307" s="32" t="n">
        <x:f>IFERROR(AA2307/(P2307+W2307+X2307),0)</x:f>
        <x:v>0.34227510491752455</x:v>
      </x:c>
      <x:c r="AC2307" t="n">
        <x:f>IF(O2307="High",0,IF(I2307&gt;=1800,3,IF(I2307&gt;=900,2,1))+IF(K2307&gt;=0.9,2,IF(K2307&gt;=0.75,1,0))+IF(J2307&lt;=0.7,2,IF(J2307&lt;=0.85,1,0))+IF(M2307&gt;=8,1,0))</x:f>
        <x:v>8</x:v>
      </x:c>
      <x:c r="AD2307" t="str">
        <x:f>IF(AND(O2307&lt;&gt;"High",AC2307&gt;=Assumptions!$B$10,AA2307&gt;0),"Priority Growth",IF(AND(O2307="Low",AA2307&gt;0),"Maintain","Watch"))</x:f>
        <x:v>Priority Growth</x:v>
      </x:c>
      <x:c r="AE2307" s="60" t="n">
        <x:f>MAX(AA2307,0)*N2307</x:f>
        <x:v>17.284127046144004</x:v>
      </x:c>
      <x:c r="AF2307" t="str">
        <x:f>IF(AND(AA2307&gt;=Assumptions!$B$11,O2307&lt;&gt;"High",OR(N2307&gt;=Assumptions!$B$12,M2307&lt;=6)),"High","Standard")</x:f>
        <x:v>Standard</x:v>
      </x:c>
    </x:row>
    <x:row r="2308">
      <x:c r="A2308" t="str">
        <x:f>'Raw_Data'!A2308</x:f>
        <x:v>C02307</x:v>
      </x:c>
      <x:c r="B2308" t="n">
        <x:f>'Raw_Data'!B2308</x:f>
        <x:v>62</x:v>
      </x:c>
      <x:c r="C2308" s="30" t="n">
        <x:f>'Raw_Data'!C2308</x:f>
        <x:v>63916</x:v>
      </x:c>
      <x:c r="D2308" t="n">
        <x:f>'Raw_Data'!D2308</x:f>
        <x:v>683</x:v>
      </x:c>
      <x:c r="E2308" t="n">
        <x:f>'Raw_Data'!E2308</x:f>
        <x:v>88</x:v>
      </x:c>
      <x:c r="F2308" t="str">
        <x:f>PROPER(TRIM('Raw_Data'!F2308))</x:f>
        <x:v>Gold</x:v>
      </x:c>
      <x:c r="G2308" t="str">
        <x:f>PROPER(TRIM('Raw_Data'!G2308))</x:f>
        <x:v>Digital</x:v>
      </x:c>
      <x:c r="H2308" s="60" t="n">
        <x:f>'Raw_Data'!H2308</x:f>
        <x:v>8416</x:v>
      </x:c>
      <x:c r="I2308" s="60" t="n">
        <x:f>'Raw_Data'!I2308</x:f>
        <x:v>715.66</x:v>
      </x:c>
      <x:c r="J2308" s="32" t="n">
        <x:f>'Raw_Data'!J2308</x:f>
        <x:v>0.343</x:v>
      </x:c>
      <x:c r="K2308" s="32" t="n">
        <x:f>'Raw_Data'!K2308</x:f>
        <x:v>0.671</x:v>
      </x:c>
      <x:c r="L2308" t="n">
        <x:f>'Raw_Data'!L2308</x:f>
        <x:v>0</x:v>
      </x:c>
      <x:c r="M2308" t="n">
        <x:f>IF('Raw_Data'!M2308="",Assumptions!$B$15,'Raw_Data'!M2308)</x:f>
        <x:v>7.370408870408871</x:v>
      </x:c>
      <x:c r="N2308" s="32" t="n">
        <x:f>'Raw_Data'!N2308</x:f>
        <x:v>0.181</x:v>
      </x:c>
      <x:c r="O2308" t="str">
        <x:f>IF(OR(D2308&lt;620,L2308&gt;=2,J2308&gt;0.9),"High",IF(OR(D2308&lt;700,L2308=1,J2308&gt;0.75),"Medium","Low"))</x:f>
        <x:v>Medium</x:v>
      </x:c>
      <x:c r="P2308" s="30" t="n">
        <x:f>XLOOKUP(F2308,Assumptions!$A$4:$A$6,Assumptions!$B$4:$B$6)</x:f>
        <x:v>95</x:v>
      </x:c>
      <x:c r="Q2308" s="32" t="n">
        <x:f>XLOOKUP(F2308,Assumptions!$A$4:$A$6,Assumptions!$C$4:$C$6)</x:f>
        <x:v>0.219</x:v>
      </x:c>
      <x:c r="R2308" s="32" t="n">
        <x:f>XLOOKUP(F2308,Assumptions!$A$4:$A$6,Assumptions!$D$4:$D$6)</x:f>
        <x:v>0.016</x:v>
      </x:c>
      <x:c r="S2308" s="32" t="n">
        <x:f>XLOOKUP(F2308,Assumptions!$A$4:$A$6,Assumptions!$E$4:$E$6)</x:f>
        <x:v>0.01</x:v>
      </x:c>
      <x:c r="T2308" s="32" t="n">
        <x:f>XLOOKUP(O2308,Assumptions!$H$4:$H$6,Assumptions!$I$4:$I$6)</x:f>
        <x:v>0.012</x:v>
      </x:c>
      <x:c r="U2308" s="30" t="n">
        <x:f>XLOOKUP(F2308,Assumptions!$A$4:$A$6,Assumptions!$F$4:$F$6)</x:f>
        <x:v>90</x:v>
      </x:c>
      <x:c r="V2308" s="60" t="n">
        <x:f>I2308*12</x:f>
        <x:v>8587.92</x:v>
      </x:c>
      <x:c r="W2308" s="60" t="n">
        <x:f>H2308*J2308*(1-K2308)*Q2308</x:f>
        <x:v>207.988757088</x:v>
      </x:c>
      <x:c r="X2308" s="60" t="n">
        <x:f>V2308*R2308</x:f>
        <x:v>137.40672</x:v>
      </x:c>
      <x:c r="Y2308" s="60" t="n">
        <x:f>V2308*S2308</x:f>
        <x:v>85.8792</x:v>
      </x:c>
      <x:c r="Z2308" s="60" t="n">
        <x:f>H2308*J2308*T2308</x:f>
        <x:v>34.640256</x:v>
      </x:c>
      <x:c r="AA2308" s="60" t="n">
        <x:f>P2308+W2308+X2308-Y2308-Z2308-U2308</x:f>
        <x:v>229.87602108800002</x:v>
      </x:c>
      <x:c r="AB2308" s="32" t="n">
        <x:f>IFERROR(AA2308/(P2308+W2308+X2308),0)</x:f>
        <x:v>0.5219763440987067</x:v>
      </x:c>
      <x:c r="AC2308" t="n">
        <x:f>IF(O2308="High",0,IF(I2308&gt;=1800,3,IF(I2308&gt;=900,2,1))+IF(K2308&gt;=0.9,2,IF(K2308&gt;=0.75,1,0))+IF(J2308&lt;=0.7,2,IF(J2308&lt;=0.85,1,0))+IF(M2308&gt;=8,1,0))</x:f>
        <x:v>3</x:v>
      </x:c>
      <x:c r="AD2308" t="str">
        <x:f>IF(AND(O2308&lt;&gt;"High",AC2308&gt;=Assumptions!$B$10,AA2308&gt;0),"Priority Growth",IF(AND(O2308="Low",AA2308&gt;0),"Maintain","Watch"))</x:f>
        <x:v>Watch</x:v>
      </x:c>
      <x:c r="AE2308" s="60" t="n">
        <x:f>MAX(AA2308,0)*N2308</x:f>
        <x:v>41.607559816928</x:v>
      </x:c>
      <x:c r="AF2308" t="str">
        <x:f>IF(AND(AA2308&gt;=Assumptions!$B$11,O2308&lt;&gt;"High",OR(N2308&gt;=Assumptions!$B$12,M2308&lt;=6)),"High","Standard")</x:f>
        <x:v>Standard</x:v>
      </x:c>
    </x:row>
    <x:row r="2309">
      <x:c r="A2309" t="str">
        <x:f>'Raw_Data'!A2309</x:f>
        <x:v>C02308</x:v>
      </x:c>
      <x:c r="B2309" t="n">
        <x:f>'Raw_Data'!B2309</x:f>
        <x:v>38</x:v>
      </x:c>
      <x:c r="C2309" s="30" t="n">
        <x:f>'Raw_Data'!C2309</x:f>
        <x:v>59636</x:v>
      </x:c>
      <x:c r="D2309" t="n">
        <x:f>'Raw_Data'!D2309</x:f>
        <x:v>755</x:v>
      </x:c>
      <x:c r="E2309" t="n">
        <x:f>'Raw_Data'!E2309</x:f>
        <x:v>29</x:v>
      </x:c>
      <x:c r="F2309" t="str">
        <x:f>PROPER(TRIM('Raw_Data'!F2309))</x:f>
        <x:v>Gold</x:v>
      </x:c>
      <x:c r="G2309" t="str">
        <x:f>PROPER(TRIM('Raw_Data'!G2309))</x:f>
        <x:v>Digital</x:v>
      </x:c>
      <x:c r="H2309" s="60" t="n">
        <x:f>'Raw_Data'!H2309</x:f>
        <x:v>14546</x:v>
      </x:c>
      <x:c r="I2309" s="60" t="n">
        <x:f>'Raw_Data'!I2309</x:f>
        <x:v>1533.89</x:v>
      </x:c>
      <x:c r="J2309" s="32" t="n">
        <x:f>'Raw_Data'!J2309</x:f>
        <x:v>0.192</x:v>
      </x:c>
      <x:c r="K2309" s="32" t="n">
        <x:f>'Raw_Data'!K2309</x:f>
        <x:v>0.851</x:v>
      </x:c>
      <x:c r="L2309" t="n">
        <x:f>'Raw_Data'!L2309</x:f>
        <x:v>0</x:v>
      </x:c>
      <x:c r="M2309" t="n">
        <x:f>IF('Raw_Data'!M2309="",Assumptions!$B$15,'Raw_Data'!M2309)</x:f>
        <x:v>7</x:v>
      </x:c>
      <x:c r="N2309" s="32" t="n">
        <x:f>'Raw_Data'!N2309</x:f>
        <x:v>0.131</x:v>
      </x:c>
      <x:c r="O2309" t="str">
        <x:f>IF(OR(D2309&lt;620,L2309&gt;=2,J2309&gt;0.9),"High",IF(OR(D2309&lt;700,L2309=1,J2309&gt;0.75),"Medium","Low"))</x:f>
        <x:v>Low</x:v>
      </x:c>
      <x:c r="P2309" s="30" t="n">
        <x:f>XLOOKUP(F2309,Assumptions!$A$4:$A$6,Assumptions!$B$4:$B$6)</x:f>
        <x:v>95</x:v>
      </x:c>
      <x:c r="Q2309" s="32" t="n">
        <x:f>XLOOKUP(F2309,Assumptions!$A$4:$A$6,Assumptions!$C$4:$C$6)</x:f>
        <x:v>0.219</x:v>
      </x:c>
      <x:c r="R2309" s="32" t="n">
        <x:f>XLOOKUP(F2309,Assumptions!$A$4:$A$6,Assumptions!$D$4:$D$6)</x:f>
        <x:v>0.016</x:v>
      </x:c>
      <x:c r="S2309" s="32" t="n">
        <x:f>XLOOKUP(F2309,Assumptions!$A$4:$A$6,Assumptions!$E$4:$E$6)</x:f>
        <x:v>0.01</x:v>
      </x:c>
      <x:c r="T2309" s="32" t="n">
        <x:f>XLOOKUP(O2309,Assumptions!$H$4:$H$6,Assumptions!$I$4:$I$6)</x:f>
        <x:v>0.0035</x:v>
      </x:c>
      <x:c r="U2309" s="30" t="n">
        <x:f>XLOOKUP(F2309,Assumptions!$A$4:$A$6,Assumptions!$F$4:$F$6)</x:f>
        <x:v>90</x:v>
      </x:c>
      <x:c r="V2309" s="60" t="n">
        <x:f>I2309*12</x:f>
        <x:v>18406.68</x:v>
      </x:c>
      <x:c r="W2309" s="60" t="n">
        <x:f>H2309*J2309*(1-K2309)*Q2309</x:f>
        <x:v>91.132900992</x:v>
      </x:c>
      <x:c r="X2309" s="60" t="n">
        <x:f>V2309*R2309</x:f>
        <x:v>294.50688</x:v>
      </x:c>
      <x:c r="Y2309" s="60" t="n">
        <x:f>V2309*S2309</x:f>
        <x:v>184.0668</x:v>
      </x:c>
      <x:c r="Z2309" s="60" t="n">
        <x:f>H2309*J2309*T2309</x:f>
        <x:v>9.774912</x:v>
      </x:c>
      <x:c r="AA2309" s="60" t="n">
        <x:f>P2309+W2309+X2309-Y2309-Z2309-U2309</x:f>
        <x:v>196.79806899200003</x:v>
      </x:c>
      <x:c r="AB2309" s="32" t="n">
        <x:f>IFERROR(AA2309/(P2309+W2309+X2309),0)</x:f>
        <x:v>0.40945023024483196</x:v>
      </x:c>
      <x:c r="AC2309" t="n">
        <x:f>IF(O2309="High",0,IF(I2309&gt;=1800,3,IF(I2309&gt;=900,2,1))+IF(K2309&gt;=0.9,2,IF(K2309&gt;=0.75,1,0))+IF(J2309&lt;=0.7,2,IF(J2309&lt;=0.85,1,0))+IF(M2309&gt;=8,1,0))</x:f>
        <x:v>5</x:v>
      </x:c>
      <x:c r="AD2309" t="str">
        <x:f>IF(AND(O2309&lt;&gt;"High",AC2309&gt;=Assumptions!$B$10,AA2309&gt;0),"Priority Growth",IF(AND(O2309="Low",AA2309&gt;0),"Maintain","Watch"))</x:f>
        <x:v>Maintain</x:v>
      </x:c>
      <x:c r="AE2309" s="60" t="n">
        <x:f>MAX(AA2309,0)*N2309</x:f>
        <x:v>25.780547037952005</x:v>
      </x:c>
      <x:c r="AF2309" t="str">
        <x:f>IF(AND(AA2309&gt;=Assumptions!$B$11,O2309&lt;&gt;"High",OR(N2309&gt;=Assumptions!$B$12,M2309&lt;=6)),"High","Standard")</x:f>
        <x:v>Standard</x:v>
      </x:c>
    </x:row>
    <x:row r="2310">
      <x:c r="A2310" t="str">
        <x:f>'Raw_Data'!A2310</x:f>
        <x:v>C02309</x:v>
      </x:c>
      <x:c r="B2310" t="n">
        <x:f>'Raw_Data'!B2310</x:f>
        <x:v>43</x:v>
      </x:c>
      <x:c r="C2310" s="30" t="n">
        <x:f>'Raw_Data'!C2310</x:f>
        <x:v>95323</x:v>
      </x:c>
      <x:c r="D2310" t="n">
        <x:f>'Raw_Data'!D2310</x:f>
        <x:v>700</x:v>
      </x:c>
      <x:c r="E2310" t="n">
        <x:f>'Raw_Data'!E2310</x:f>
        <x:v>27</x:v>
      </x:c>
      <x:c r="F2310" t="str">
        <x:f>PROPER(TRIM('Raw_Data'!F2310))</x:f>
        <x:v>Gold</x:v>
      </x:c>
      <x:c r="G2310" t="str">
        <x:f>PROPER(TRIM('Raw_Data'!G2310))</x:f>
        <x:v>Branch</x:v>
      </x:c>
      <x:c r="H2310" s="60" t="n">
        <x:f>'Raw_Data'!H2310</x:f>
        <x:v>15863</x:v>
      </x:c>
      <x:c r="I2310" s="60" t="n">
        <x:f>'Raw_Data'!I2310</x:f>
        <x:v>1429.04</x:v>
      </x:c>
      <x:c r="J2310" s="32" t="n">
        <x:f>'Raw_Data'!J2310</x:f>
        <x:v>0.29</x:v>
      </x:c>
      <x:c r="K2310" s="32" t="n">
        <x:f>'Raw_Data'!K2310</x:f>
        <x:v>0.774</x:v>
      </x:c>
      <x:c r="L2310" t="n">
        <x:f>'Raw_Data'!L2310</x:f>
        <x:v>0</x:v>
      </x:c>
      <x:c r="M2310" t="n">
        <x:f>IF('Raw_Data'!M2310="",Assumptions!$B$15,'Raw_Data'!M2310)</x:f>
        <x:v>8</x:v>
      </x:c>
      <x:c r="N2310" s="32" t="n">
        <x:f>'Raw_Data'!N2310</x:f>
        <x:v>0.126</x:v>
      </x:c>
      <x:c r="O2310" t="str">
        <x:f>IF(OR(D2310&lt;620,L2310&gt;=2,J2310&gt;0.9),"High",IF(OR(D2310&lt;700,L2310=1,J2310&gt;0.75),"Medium","Low"))</x:f>
        <x:v>Low</x:v>
      </x:c>
      <x:c r="P2310" s="30" t="n">
        <x:f>XLOOKUP(F2310,Assumptions!$A$4:$A$6,Assumptions!$B$4:$B$6)</x:f>
        <x:v>95</x:v>
      </x:c>
      <x:c r="Q2310" s="32" t="n">
        <x:f>XLOOKUP(F2310,Assumptions!$A$4:$A$6,Assumptions!$C$4:$C$6)</x:f>
        <x:v>0.219</x:v>
      </x:c>
      <x:c r="R2310" s="32" t="n">
        <x:f>XLOOKUP(F2310,Assumptions!$A$4:$A$6,Assumptions!$D$4:$D$6)</x:f>
        <x:v>0.016</x:v>
      </x:c>
      <x:c r="S2310" s="32" t="n">
        <x:f>XLOOKUP(F2310,Assumptions!$A$4:$A$6,Assumptions!$E$4:$E$6)</x:f>
        <x:v>0.01</x:v>
      </x:c>
      <x:c r="T2310" s="32" t="n">
        <x:f>XLOOKUP(O2310,Assumptions!$H$4:$H$6,Assumptions!$I$4:$I$6)</x:f>
        <x:v>0.0035</x:v>
      </x:c>
      <x:c r="U2310" s="30" t="n">
        <x:f>XLOOKUP(F2310,Assumptions!$A$4:$A$6,Assumptions!$F$4:$F$6)</x:f>
        <x:v>90</x:v>
      </x:c>
      <x:c r="V2310" s="60" t="n">
        <x:f>I2310*12</x:f>
        <x:v>17148.48</x:v>
      </x:c>
      <x:c r="W2310" s="60" t="n">
        <x:f>H2310*J2310*(1-K2310)*Q2310</x:f>
        <x:v>227.68576337999994</x:v>
      </x:c>
      <x:c r="X2310" s="60" t="n">
        <x:f>V2310*R2310</x:f>
        <x:v>274.37568</x:v>
      </x:c>
      <x:c r="Y2310" s="60" t="n">
        <x:f>V2310*S2310</x:f>
        <x:v>171.4848</x:v>
      </x:c>
      <x:c r="Z2310" s="60" t="n">
        <x:f>H2310*J2310*T2310</x:f>
        <x:v>16.100945</x:v>
      </x:c>
      <x:c r="AA2310" s="60" t="n">
        <x:f>P2310+W2310+X2310-Y2310-Z2310-U2310</x:f>
        <x:v>319.47569837999987</x:v>
      </x:c>
      <x:c r="AB2310" s="32" t="n">
        <x:f>IFERROR(AA2310/(P2310+W2310+X2310),0)</x:f>
        <x:v>0.5350801025961904</x:v>
      </x:c>
      <x:c r="AC2310" t="n">
        <x:f>IF(O2310="High",0,IF(I2310&gt;=1800,3,IF(I2310&gt;=900,2,1))+IF(K2310&gt;=0.9,2,IF(K2310&gt;=0.75,1,0))+IF(J2310&lt;=0.7,2,IF(J2310&lt;=0.85,1,0))+IF(M2310&gt;=8,1,0))</x:f>
        <x:v>6</x:v>
      </x:c>
      <x:c r="AD2310" t="str">
        <x:f>IF(AND(O2310&lt;&gt;"High",AC2310&gt;=Assumptions!$B$10,AA2310&gt;0),"Priority Growth",IF(AND(O2310="Low",AA2310&gt;0),"Maintain","Watch"))</x:f>
        <x:v>Priority Growth</x:v>
      </x:c>
      <x:c r="AE2310" s="60" t="n">
        <x:f>MAX(AA2310,0)*N2310</x:f>
        <x:v>40.25393799587999</x:v>
      </x:c>
      <x:c r="AF2310" t="str">
        <x:f>IF(AND(AA2310&gt;=Assumptions!$B$11,O2310&lt;&gt;"High",OR(N2310&gt;=Assumptions!$B$12,M2310&lt;=6)),"High","Standard")</x:f>
        <x:v>Standard</x:v>
      </x:c>
    </x:row>
    <x:row r="2311">
      <x:c r="A2311" t="str">
        <x:f>'Raw_Data'!A2311</x:f>
        <x:v>C02310</x:v>
      </x:c>
      <x:c r="B2311" t="n">
        <x:f>'Raw_Data'!B2311</x:f>
        <x:v>48</x:v>
      </x:c>
      <x:c r="C2311" s="30" t="n">
        <x:f>'Raw_Data'!C2311</x:f>
        <x:v>70547</x:v>
      </x:c>
      <x:c r="D2311" t="n">
        <x:f>'Raw_Data'!D2311</x:f>
        <x:v>646</x:v>
      </x:c>
      <x:c r="E2311" t="n">
        <x:f>'Raw_Data'!E2311</x:f>
        <x:v>84</x:v>
      </x:c>
      <x:c r="F2311" t="str">
        <x:f>PROPER(TRIM('Raw_Data'!F2311))</x:f>
        <x:v>Gold</x:v>
      </x:c>
      <x:c r="G2311" t="str">
        <x:f>PROPER(TRIM('Raw_Data'!G2311))</x:f>
        <x:v>Direct Mail</x:v>
      </x:c>
      <x:c r="H2311" s="60" t="n">
        <x:f>'Raw_Data'!H2311</x:f>
        <x:v>10924</x:v>
      </x:c>
      <x:c r="I2311" s="60" t="n">
        <x:f>'Raw_Data'!I2311</x:f>
        <x:v>1459.28</x:v>
      </x:c>
      <x:c r="J2311" s="32" t="n">
        <x:f>'Raw_Data'!J2311</x:f>
        <x:v>0.397</x:v>
      </x:c>
      <x:c r="K2311" s="32" t="n">
        <x:f>'Raw_Data'!K2311</x:f>
        <x:v>0.856</x:v>
      </x:c>
      <x:c r="L2311" t="n">
        <x:f>'Raw_Data'!L2311</x:f>
        <x:v>0</x:v>
      </x:c>
      <x:c r="M2311" t="n">
        <x:f>IF('Raw_Data'!M2311="",Assumptions!$B$15,'Raw_Data'!M2311)</x:f>
        <x:v>9</x:v>
      </x:c>
      <x:c r="N2311" s="32" t="n">
        <x:f>'Raw_Data'!N2311</x:f>
        <x:v>0.02</x:v>
      </x:c>
      <x:c r="O2311" t="str">
        <x:f>IF(OR(D2311&lt;620,L2311&gt;=2,J2311&gt;0.9),"High",IF(OR(D2311&lt;700,L2311=1,J2311&gt;0.75),"Medium","Low"))</x:f>
        <x:v>Medium</x:v>
      </x:c>
      <x:c r="P2311" s="30" t="n">
        <x:f>XLOOKUP(F2311,Assumptions!$A$4:$A$6,Assumptions!$B$4:$B$6)</x:f>
        <x:v>95</x:v>
      </x:c>
      <x:c r="Q2311" s="32" t="n">
        <x:f>XLOOKUP(F2311,Assumptions!$A$4:$A$6,Assumptions!$C$4:$C$6)</x:f>
        <x:v>0.219</x:v>
      </x:c>
      <x:c r="R2311" s="32" t="n">
        <x:f>XLOOKUP(F2311,Assumptions!$A$4:$A$6,Assumptions!$D$4:$D$6)</x:f>
        <x:v>0.016</x:v>
      </x:c>
      <x:c r="S2311" s="32" t="n">
        <x:f>XLOOKUP(F2311,Assumptions!$A$4:$A$6,Assumptions!$E$4:$E$6)</x:f>
        <x:v>0.01</x:v>
      </x:c>
      <x:c r="T2311" s="32" t="n">
        <x:f>XLOOKUP(O2311,Assumptions!$H$4:$H$6,Assumptions!$I$4:$I$6)</x:f>
        <x:v>0.012</x:v>
      </x:c>
      <x:c r="U2311" s="30" t="n">
        <x:f>XLOOKUP(F2311,Assumptions!$A$4:$A$6,Assumptions!$F$4:$F$6)</x:f>
        <x:v>90</x:v>
      </x:c>
      <x:c r="V2311" s="60" t="n">
        <x:f>I2311*12</x:f>
        <x:v>17511.36</x:v>
      </x:c>
      <x:c r="W2311" s="60" t="n">
        <x:f>H2311*J2311*(1-K2311)*Q2311</x:f>
        <x:v>136.76620780800002</x:v>
      </x:c>
      <x:c r="X2311" s="60" t="n">
        <x:f>V2311*R2311</x:f>
        <x:v>280.18176</x:v>
      </x:c>
      <x:c r="Y2311" s="60" t="n">
        <x:f>V2311*S2311</x:f>
        <x:v>175.11360000000002</x:v>
      </x:c>
      <x:c r="Z2311" s="60" t="n">
        <x:f>H2311*J2311*T2311</x:f>
        <x:v>52.04193600000001</x:v>
      </x:c>
      <x:c r="AA2311" s="60" t="n">
        <x:f>P2311+W2311+X2311-Y2311-Z2311-U2311</x:f>
        <x:v>194.792431808</x:v>
      </x:c>
      <x:c r="AB2311" s="32" t="n">
        <x:f>IFERROR(AA2311/(P2311+W2311+X2311),0)</x:f>
        <x:v>0.38049263608182654</x:v>
      </x:c>
      <x:c r="AC2311" t="n">
        <x:f>IF(O2311="High",0,IF(I2311&gt;=1800,3,IF(I2311&gt;=900,2,1))+IF(K2311&gt;=0.9,2,IF(K2311&gt;=0.75,1,0))+IF(J2311&lt;=0.7,2,IF(J2311&lt;=0.85,1,0))+IF(M2311&gt;=8,1,0))</x:f>
        <x:v>6</x:v>
      </x:c>
      <x:c r="AD2311" t="str">
        <x:f>IF(AND(O2311&lt;&gt;"High",AC2311&gt;=Assumptions!$B$10,AA2311&gt;0),"Priority Growth",IF(AND(O2311="Low",AA2311&gt;0),"Maintain","Watch"))</x:f>
        <x:v>Priority Growth</x:v>
      </x:c>
      <x:c r="AE2311" s="60" t="n">
        <x:f>MAX(AA2311,0)*N2311</x:f>
        <x:v>3.89584863616</x:v>
      </x:c>
      <x:c r="AF2311" t="str">
        <x:f>IF(AND(AA2311&gt;=Assumptions!$B$11,O2311&lt;&gt;"High",OR(N2311&gt;=Assumptions!$B$12,M2311&lt;=6)),"High","Standard")</x:f>
        <x:v>Standard</x:v>
      </x:c>
    </x:row>
    <x:row r="2312">
      <x:c r="A2312" t="str">
        <x:f>'Raw_Data'!A2312</x:f>
        <x:v>C02311</x:v>
      </x:c>
      <x:c r="B2312" t="n">
        <x:f>'Raw_Data'!B2312</x:f>
        <x:v>36</x:v>
      </x:c>
      <x:c r="C2312" s="30" t="n">
        <x:f>'Raw_Data'!C2312</x:f>
        <x:v>113704</x:v>
      </x:c>
      <x:c r="D2312" t="n">
        <x:f>'Raw_Data'!D2312</x:f>
        <x:v>632</x:v>
      </x:c>
      <x:c r="E2312" t="n">
        <x:f>'Raw_Data'!E2312</x:f>
        <x:v>23</x:v>
      </x:c>
      <x:c r="F2312" t="str">
        <x:f>PROPER(TRIM('Raw_Data'!F2312))</x:f>
        <x:v>Gold</x:v>
      </x:c>
      <x:c r="G2312" t="str">
        <x:f>PROPER(TRIM('Raw_Data'!G2312))</x:f>
        <x:v>Digital</x:v>
      </x:c>
      <x:c r="H2312" s="60" t="n">
        <x:f>'Raw_Data'!H2312</x:f>
        <x:v>13173</x:v>
      </x:c>
      <x:c r="I2312" s="60" t="n">
        <x:f>'Raw_Data'!I2312</x:f>
        <x:v>1751.29</x:v>
      </x:c>
      <x:c r="J2312" s="32" t="n">
        <x:f>'Raw_Data'!J2312</x:f>
        <x:v>0.688</x:v>
      </x:c>
      <x:c r="K2312" s="32" t="n">
        <x:f>'Raw_Data'!K2312</x:f>
        <x:v>0.678</x:v>
      </x:c>
      <x:c r="L2312" t="n">
        <x:f>'Raw_Data'!L2312</x:f>
        <x:v>1</x:v>
      </x:c>
      <x:c r="M2312" t="n">
        <x:f>IF('Raw_Data'!M2312="",Assumptions!$B$15,'Raw_Data'!M2312)</x:f>
        <x:v>7</x:v>
      </x:c>
      <x:c r="N2312" s="32" t="n">
        <x:f>'Raw_Data'!N2312</x:f>
        <x:v>0.08</x:v>
      </x:c>
      <x:c r="O2312" t="str">
        <x:f>IF(OR(D2312&lt;620,L2312&gt;=2,J2312&gt;0.9),"High",IF(OR(D2312&lt;700,L2312=1,J2312&gt;0.75),"Medium","Low"))</x:f>
        <x:v>Medium</x:v>
      </x:c>
      <x:c r="P2312" s="30" t="n">
        <x:f>XLOOKUP(F2312,Assumptions!$A$4:$A$6,Assumptions!$B$4:$B$6)</x:f>
        <x:v>95</x:v>
      </x:c>
      <x:c r="Q2312" s="32" t="n">
        <x:f>XLOOKUP(F2312,Assumptions!$A$4:$A$6,Assumptions!$C$4:$C$6)</x:f>
        <x:v>0.219</x:v>
      </x:c>
      <x:c r="R2312" s="32" t="n">
        <x:f>XLOOKUP(F2312,Assumptions!$A$4:$A$6,Assumptions!$D$4:$D$6)</x:f>
        <x:v>0.016</x:v>
      </x:c>
      <x:c r="S2312" s="32" t="n">
        <x:f>XLOOKUP(F2312,Assumptions!$A$4:$A$6,Assumptions!$E$4:$E$6)</x:f>
        <x:v>0.01</x:v>
      </x:c>
      <x:c r="T2312" s="32" t="n">
        <x:f>XLOOKUP(O2312,Assumptions!$H$4:$H$6,Assumptions!$I$4:$I$6)</x:f>
        <x:v>0.012</x:v>
      </x:c>
      <x:c r="U2312" s="30" t="n">
        <x:f>XLOOKUP(F2312,Assumptions!$A$4:$A$6,Assumptions!$F$4:$F$6)</x:f>
        <x:v>90</x:v>
      </x:c>
      <x:c r="V2312" s="60" t="n">
        <x:f>I2312*12</x:f>
        <x:v>21015.48</x:v>
      </x:c>
      <x:c r="W2312" s="60" t="n">
        <x:f>H2312*J2312*(1-K2312)*Q2312</x:f>
        <x:v>639.1063264319998</x:v>
      </x:c>
      <x:c r="X2312" s="60" t="n">
        <x:f>V2312*R2312</x:f>
        <x:v>336.24768</x:v>
      </x:c>
      <x:c r="Y2312" s="60" t="n">
        <x:f>V2312*S2312</x:f>
        <x:v>210.1548</x:v>
      </x:c>
      <x:c r="Z2312" s="60" t="n">
        <x:f>H2312*J2312*T2312</x:f>
        <x:v>108.756288</x:v>
      </x:c>
      <x:c r="AA2312" s="60" t="n">
        <x:f>P2312+W2312+X2312-Y2312-Z2312-U2312</x:f>
        <x:v>661.4429184319997</x:v>
      </x:c>
      <x:c r="AB2312" s="32" t="n">
        <x:f>IFERROR(AA2312/(P2312+W2312+X2312),0)</x:f>
        <x:v>0.6179664993611826</x:v>
      </x:c>
      <x:c r="AC2312" t="n">
        <x:f>IF(O2312="High",0,IF(I2312&gt;=1800,3,IF(I2312&gt;=900,2,1))+IF(K2312&gt;=0.9,2,IF(K2312&gt;=0.75,1,0))+IF(J2312&lt;=0.7,2,IF(J2312&lt;=0.85,1,0))+IF(M2312&gt;=8,1,0))</x:f>
        <x:v>4</x:v>
      </x:c>
      <x:c r="AD2312" t="str">
        <x:f>IF(AND(O2312&lt;&gt;"High",AC2312&gt;=Assumptions!$B$10,AA2312&gt;0),"Priority Growth",IF(AND(O2312="Low",AA2312&gt;0),"Maintain","Watch"))</x:f>
        <x:v>Watch</x:v>
      </x:c>
      <x:c r="AE2312" s="60" t="n">
        <x:f>MAX(AA2312,0)*N2312</x:f>
        <x:v>52.915433474559975</x:v>
      </x:c>
      <x:c r="AF2312" t="str">
        <x:f>IF(AND(AA2312&gt;=Assumptions!$B$11,O2312&lt;&gt;"High",OR(N2312&gt;=Assumptions!$B$12,M2312&lt;=6)),"High","Standard")</x:f>
        <x:v>Standard</x:v>
      </x:c>
    </x:row>
    <x:row r="2313">
      <x:c r="A2313" t="str">
        <x:f>'Raw_Data'!A2313</x:f>
        <x:v>C02312</x:v>
      </x:c>
      <x:c r="B2313" t="n">
        <x:f>'Raw_Data'!B2313</x:f>
        <x:v>39</x:v>
      </x:c>
      <x:c r="C2313" s="30" t="n">
        <x:f>'Raw_Data'!C2313</x:f>
        <x:v>63889</x:v>
      </x:c>
      <x:c r="D2313" t="n">
        <x:f>'Raw_Data'!D2313</x:f>
        <x:v>616</x:v>
      </x:c>
      <x:c r="E2313" t="n">
        <x:f>'Raw_Data'!E2313</x:f>
        <x:v>8</x:v>
      </x:c>
      <x:c r="F2313" t="str">
        <x:f>PROPER(TRIM('Raw_Data'!F2313))</x:f>
        <x:v>Classic</x:v>
      </x:c>
      <x:c r="G2313" t="str">
        <x:f>PROPER(TRIM('Raw_Data'!G2313))</x:f>
        <x:v>Direct Mail</x:v>
      </x:c>
      <x:c r="H2313" s="60" t="n">
        <x:f>'Raw_Data'!H2313</x:f>
        <x:v>6286</x:v>
      </x:c>
      <x:c r="I2313" s="60" t="n">
        <x:f>'Raw_Data'!I2313</x:f>
        <x:v>881.67</x:v>
      </x:c>
      <x:c r="J2313" s="32" t="n">
        <x:f>'Raw_Data'!J2313</x:f>
        <x:v>0.706</x:v>
      </x:c>
      <x:c r="K2313" s="32" t="n">
        <x:f>'Raw_Data'!K2313</x:f>
        <x:v>0.699</x:v>
      </x:c>
      <x:c r="L2313" t="n">
        <x:f>'Raw_Data'!L2313</x:f>
        <x:v>0</x:v>
      </x:c>
      <x:c r="M2313" t="n">
        <x:f>IF('Raw_Data'!M2313="",Assumptions!$B$15,'Raw_Data'!M2313)</x:f>
        <x:v>9</x:v>
      </x:c>
      <x:c r="N2313" s="32" t="n">
        <x:f>'Raw_Data'!N2313</x:f>
        <x:v>0.02</x:v>
      </x:c>
      <x:c r="O2313" t="str">
        <x:f>IF(OR(D2313&lt;620,L2313&gt;=2,J2313&gt;0.9),"High",IF(OR(D2313&lt;700,L2313=1,J2313&gt;0.75),"Medium","Low"))</x:f>
        <x:v>High</x:v>
      </x:c>
      <x:c r="P2313" s="30" t="n">
        <x:f>XLOOKUP(F2313,Assumptions!$A$4:$A$6,Assumptions!$B$4:$B$6)</x:f>
        <x:v>0</x:v>
      </x:c>
      <x:c r="Q2313" s="32" t="n">
        <x:f>XLOOKUP(F2313,Assumptions!$A$4:$A$6,Assumptions!$C$4:$C$6)</x:f>
        <x:v>0.229</x:v>
      </x:c>
      <x:c r="R2313" s="32" t="n">
        <x:f>XLOOKUP(F2313,Assumptions!$A$4:$A$6,Assumptions!$D$4:$D$6)</x:f>
        <x:v>0.015</x:v>
      </x:c>
      <x:c r="S2313" s="32" t="n">
        <x:f>XLOOKUP(F2313,Assumptions!$A$4:$A$6,Assumptions!$E$4:$E$6)</x:f>
        <x:v>0.0075</x:v>
      </x:c>
      <x:c r="T2313" s="32" t="n">
        <x:f>XLOOKUP(O2313,Assumptions!$H$4:$H$6,Assumptions!$I$4:$I$6)</x:f>
        <x:v>0.045</x:v>
      </x:c>
      <x:c r="U2313" s="30" t="n">
        <x:f>XLOOKUP(F2313,Assumptions!$A$4:$A$6,Assumptions!$F$4:$F$6)</x:f>
        <x:v>60</x:v>
      </x:c>
      <x:c r="V2313" s="60" t="n">
        <x:f>I2313*12</x:f>
        <x:v>10580.039999999999</x:v>
      </x:c>
      <x:c r="W2313" s="60" t="n">
        <x:f>H2313*J2313*(1-K2313)*Q2313</x:f>
        <x:v>305.9011119640001</x:v>
      </x:c>
      <x:c r="X2313" s="60" t="n">
        <x:f>V2313*R2313</x:f>
        <x:v>158.70059999999998</x:v>
      </x:c>
      <x:c r="Y2313" s="60" t="n">
        <x:f>V2313*S2313</x:f>
        <x:v>79.35029999999999</x:v>
      </x:c>
      <x:c r="Z2313" s="60" t="n">
        <x:f>H2313*J2313*T2313</x:f>
        <x:v>199.70622</x:v>
      </x:c>
      <x:c r="AA2313" s="60" t="n">
        <x:f>P2313+W2313+X2313-Y2313-Z2313-U2313</x:f>
        <x:v>125.54519196400005</x:v>
      </x:c>
      <x:c r="AB2313" s="32" t="n">
        <x:f>IFERROR(AA2313/(P2313+W2313+X2313),0)</x:f>
        <x:v>0.2702211135496806</x:v>
      </x:c>
      <x:c r="AC2313" t="n">
        <x:f>IF(O2313="High",0,IF(I2313&gt;=1800,3,IF(I2313&gt;=900,2,1))+IF(K2313&gt;=0.9,2,IF(K2313&gt;=0.75,1,0))+IF(J2313&lt;=0.7,2,IF(J2313&lt;=0.85,1,0))+IF(M2313&gt;=8,1,0))</x:f>
        <x:v>0</x:v>
      </x:c>
      <x:c r="AD2313" t="str">
        <x:f>IF(AND(O2313&lt;&gt;"High",AC2313&gt;=Assumptions!$B$10,AA2313&gt;0),"Priority Growth",IF(AND(O2313="Low",AA2313&gt;0),"Maintain","Watch"))</x:f>
        <x:v>Watch</x:v>
      </x:c>
      <x:c r="AE2313" s="60" t="n">
        <x:f>MAX(AA2313,0)*N2313</x:f>
        <x:v>2.510903839280001</x:v>
      </x:c>
      <x:c r="AF2313" t="str">
        <x:f>IF(AND(AA2313&gt;=Assumptions!$B$11,O2313&lt;&gt;"High",OR(N2313&gt;=Assumptions!$B$12,M2313&lt;=6)),"High","Standard")</x:f>
        <x:v>Standard</x:v>
      </x:c>
    </x:row>
    <x:row r="2314">
      <x:c r="A2314" t="str">
        <x:f>'Raw_Data'!A2314</x:f>
        <x:v>C02313</x:v>
      </x:c>
      <x:c r="B2314" t="n">
        <x:f>'Raw_Data'!B2314</x:f>
        <x:v>40</x:v>
      </x:c>
      <x:c r="C2314" s="30" t="n">
        <x:f>'Raw_Data'!C2314</x:f>
        <x:v>64494</x:v>
      </x:c>
      <x:c r="D2314" t="n">
        <x:f>'Raw_Data'!D2314</x:f>
        <x:v>717</x:v>
      </x:c>
      <x:c r="E2314" t="n">
        <x:f>'Raw_Data'!E2314</x:f>
        <x:v>49</x:v>
      </x:c>
      <x:c r="F2314" t="str">
        <x:f>PROPER(TRIM('Raw_Data'!F2314))</x:f>
        <x:v>Gold</x:v>
      </x:c>
      <x:c r="G2314" t="str">
        <x:f>PROPER(TRIM('Raw_Data'!G2314))</x:f>
        <x:v>Partner</x:v>
      </x:c>
      <x:c r="H2314" s="60" t="n">
        <x:f>'Raw_Data'!H2314</x:f>
        <x:v>10950</x:v>
      </x:c>
      <x:c r="I2314" s="60" t="n">
        <x:f>'Raw_Data'!I2314</x:f>
        <x:v>1351.9</x:v>
      </x:c>
      <x:c r="J2314" s="32" t="n">
        <x:f>'Raw_Data'!J2314</x:f>
        <x:v>0.615</x:v>
      </x:c>
      <x:c r="K2314" s="32" t="n">
        <x:f>'Raw_Data'!K2314</x:f>
        <x:v>0.795</x:v>
      </x:c>
      <x:c r="L2314" t="n">
        <x:f>'Raw_Data'!L2314</x:f>
        <x:v>0</x:v>
      </x:c>
      <x:c r="M2314" t="n">
        <x:f>IF('Raw_Data'!M2314="",Assumptions!$B$15,'Raw_Data'!M2314)</x:f>
        <x:v>6</x:v>
      </x:c>
      <x:c r="N2314" s="32" t="n">
        <x:f>'Raw_Data'!N2314</x:f>
        <x:v>0.155</x:v>
      </x:c>
      <x:c r="O2314" t="str">
        <x:f>IF(OR(D2314&lt;620,L2314&gt;=2,J2314&gt;0.9),"High",IF(OR(D2314&lt;700,L2314=1,J2314&gt;0.75),"Medium","Low"))</x:f>
        <x:v>Low</x:v>
      </x:c>
      <x:c r="P2314" s="30" t="n">
        <x:f>XLOOKUP(F2314,Assumptions!$A$4:$A$6,Assumptions!$B$4:$B$6)</x:f>
        <x:v>95</x:v>
      </x:c>
      <x:c r="Q2314" s="32" t="n">
        <x:f>XLOOKUP(F2314,Assumptions!$A$4:$A$6,Assumptions!$C$4:$C$6)</x:f>
        <x:v>0.219</x:v>
      </x:c>
      <x:c r="R2314" s="32" t="n">
        <x:f>XLOOKUP(F2314,Assumptions!$A$4:$A$6,Assumptions!$D$4:$D$6)</x:f>
        <x:v>0.016</x:v>
      </x:c>
      <x:c r="S2314" s="32" t="n">
        <x:f>XLOOKUP(F2314,Assumptions!$A$4:$A$6,Assumptions!$E$4:$E$6)</x:f>
        <x:v>0.01</x:v>
      </x:c>
      <x:c r="T2314" s="32" t="n">
        <x:f>XLOOKUP(O2314,Assumptions!$H$4:$H$6,Assumptions!$I$4:$I$6)</x:f>
        <x:v>0.0035</x:v>
      </x:c>
      <x:c r="U2314" s="30" t="n">
        <x:f>XLOOKUP(F2314,Assumptions!$A$4:$A$6,Assumptions!$F$4:$F$6)</x:f>
        <x:v>90</x:v>
      </x:c>
      <x:c r="V2314" s="60" t="n">
        <x:f>I2314*12</x:f>
        <x:v>16222.800000000001</x:v>
      </x:c>
      <x:c r="W2314" s="60" t="n">
        <x:f>H2314*J2314*(1-K2314)*Q2314</x:f>
        <x:v>302.3341537499999</x:v>
      </x:c>
      <x:c r="X2314" s="60" t="n">
        <x:f>V2314*R2314</x:f>
        <x:v>259.56480000000005</x:v>
      </x:c>
      <x:c r="Y2314" s="60" t="n">
        <x:f>V2314*S2314</x:f>
        <x:v>162.228</x:v>
      </x:c>
      <x:c r="Z2314" s="60" t="n">
        <x:f>H2314*J2314*T2314</x:f>
        <x:v>23.569875</x:v>
      </x:c>
      <x:c r="AA2314" s="60" t="n">
        <x:f>P2314+W2314+X2314-Y2314-Z2314-U2314</x:f>
        <x:v>381.1010787499999</x:v>
      </x:c>
      <x:c r="AB2314" s="32" t="n">
        <x:f>IFERROR(AA2314/(P2314+W2314+X2314),0)</x:f>
        <x:v>0.5801517517639979</x:v>
      </x:c>
      <x:c r="AC2314" t="n">
        <x:f>IF(O2314="High",0,IF(I2314&gt;=1800,3,IF(I2314&gt;=900,2,1))+IF(K2314&gt;=0.9,2,IF(K2314&gt;=0.75,1,0))+IF(J2314&lt;=0.7,2,IF(J2314&lt;=0.85,1,0))+IF(M2314&gt;=8,1,0))</x:f>
        <x:v>5</x:v>
      </x:c>
      <x:c r="AD2314" t="str">
        <x:f>IF(AND(O2314&lt;&gt;"High",AC2314&gt;=Assumptions!$B$10,AA2314&gt;0),"Priority Growth",IF(AND(O2314="Low",AA2314&gt;0),"Maintain","Watch"))</x:f>
        <x:v>Maintain</x:v>
      </x:c>
      <x:c r="AE2314" s="60" t="n">
        <x:f>MAX(AA2314,0)*N2314</x:f>
        <x:v>59.07066720624998</x:v>
      </x:c>
      <x:c r="AF2314" t="str">
        <x:f>IF(AND(AA2314&gt;=Assumptions!$B$11,O2314&lt;&gt;"High",OR(N2314&gt;=Assumptions!$B$12,M2314&lt;=6)),"High","Standard")</x:f>
        <x:v>High</x:v>
      </x:c>
    </x:row>
    <x:row r="2315">
      <x:c r="A2315" t="str">
        <x:f>'Raw_Data'!A2315</x:f>
        <x:v>C02314</x:v>
      </x:c>
      <x:c r="B2315" t="n">
        <x:f>'Raw_Data'!B2315</x:f>
        <x:v>55</x:v>
      </x:c>
      <x:c r="C2315" s="30" t="n">
        <x:f>'Raw_Data'!C2315</x:f>
        <x:v>52310</x:v>
      </x:c>
      <x:c r="D2315" t="n">
        <x:f>'Raw_Data'!D2315</x:f>
        <x:v>623</x:v>
      </x:c>
      <x:c r="E2315" t="n">
        <x:f>'Raw_Data'!E2315</x:f>
        <x:v>33</x:v>
      </x:c>
      <x:c r="F2315" t="str">
        <x:f>PROPER(TRIM('Raw_Data'!F2315))</x:f>
        <x:v>Classic</x:v>
      </x:c>
      <x:c r="G2315" t="str">
        <x:f>PROPER(TRIM('Raw_Data'!G2315))</x:f>
        <x:v>Direct Mail</x:v>
      </x:c>
      <x:c r="H2315" s="60" t="n">
        <x:f>'Raw_Data'!H2315</x:f>
        <x:v>3637</x:v>
      </x:c>
      <x:c r="I2315" s="60" t="n">
        <x:f>'Raw_Data'!I2315</x:f>
        <x:v>409.52</x:v>
      </x:c>
      <x:c r="J2315" s="32" t="n">
        <x:f>'Raw_Data'!J2315</x:f>
        <x:v>0.367</x:v>
      </x:c>
      <x:c r="K2315" s="32" t="n">
        <x:f>'Raw_Data'!K2315</x:f>
        <x:v>0.646</x:v>
      </x:c>
      <x:c r="L2315" t="n">
        <x:f>'Raw_Data'!L2315</x:f>
        <x:v>0</x:v>
      </x:c>
      <x:c r="M2315" t="n">
        <x:f>IF('Raw_Data'!M2315="",Assumptions!$B$15,'Raw_Data'!M2315)</x:f>
        <x:v>7</x:v>
      </x:c>
      <x:c r="N2315" s="32" t="n">
        <x:f>'Raw_Data'!N2315</x:f>
        <x:v>0.062</x:v>
      </x:c>
      <x:c r="O2315" t="str">
        <x:f>IF(OR(D2315&lt;620,L2315&gt;=2,J2315&gt;0.9),"High",IF(OR(D2315&lt;700,L2315=1,J2315&gt;0.75),"Medium","Low"))</x:f>
        <x:v>Medium</x:v>
      </x:c>
      <x:c r="P2315" s="30" t="n">
        <x:f>XLOOKUP(F2315,Assumptions!$A$4:$A$6,Assumptions!$B$4:$B$6)</x:f>
        <x:v>0</x:v>
      </x:c>
      <x:c r="Q2315" s="32" t="n">
        <x:f>XLOOKUP(F2315,Assumptions!$A$4:$A$6,Assumptions!$C$4:$C$6)</x:f>
        <x:v>0.229</x:v>
      </x:c>
      <x:c r="R2315" s="32" t="n">
        <x:f>XLOOKUP(F2315,Assumptions!$A$4:$A$6,Assumptions!$D$4:$D$6)</x:f>
        <x:v>0.015</x:v>
      </x:c>
      <x:c r="S2315" s="32" t="n">
        <x:f>XLOOKUP(F2315,Assumptions!$A$4:$A$6,Assumptions!$E$4:$E$6)</x:f>
        <x:v>0.0075</x:v>
      </x:c>
      <x:c r="T2315" s="32" t="n">
        <x:f>XLOOKUP(O2315,Assumptions!$H$4:$H$6,Assumptions!$I$4:$I$6)</x:f>
        <x:v>0.012</x:v>
      </x:c>
      <x:c r="U2315" s="30" t="n">
        <x:f>XLOOKUP(F2315,Assumptions!$A$4:$A$6,Assumptions!$F$4:$F$6)</x:f>
        <x:v>60</x:v>
      </x:c>
      <x:c r="V2315" s="60" t="n">
        <x:f>I2315*12</x:f>
        <x:v>4914.24</x:v>
      </x:c>
      <x:c r="W2315" s="60" t="n">
        <x:f>H2315*J2315*(1-K2315)*Q2315</x:f>
        <x:v>108.20519441399999</x:v>
      </x:c>
      <x:c r="X2315" s="60" t="n">
        <x:f>V2315*R2315</x:f>
        <x:v>73.7136</x:v>
      </x:c>
      <x:c r="Y2315" s="60" t="n">
        <x:f>V2315*S2315</x:f>
        <x:v>36.8568</x:v>
      </x:c>
      <x:c r="Z2315" s="60" t="n">
        <x:f>H2315*J2315*T2315</x:f>
        <x:v>16.017348000000002</x:v>
      </x:c>
      <x:c r="AA2315" s="60" t="n">
        <x:f>P2315+W2315+X2315-Y2315-Z2315-U2315</x:f>
        <x:v>69.044646414</x:v>
      </x:c>
      <x:c r="AB2315" s="32" t="n">
        <x:f>IFERROR(AA2315/(P2315+W2315+X2315),0)</x:f>
        <x:v>0.3795355319740757</x:v>
      </x:c>
      <x:c r="AC2315" t="n">
        <x:f>IF(O2315="High",0,IF(I2315&gt;=1800,3,IF(I2315&gt;=900,2,1))+IF(K2315&gt;=0.9,2,IF(K2315&gt;=0.75,1,0))+IF(J2315&lt;=0.7,2,IF(J2315&lt;=0.85,1,0))+IF(M2315&gt;=8,1,0))</x:f>
        <x:v>3</x:v>
      </x:c>
      <x:c r="AD2315" t="str">
        <x:f>IF(AND(O2315&lt;&gt;"High",AC2315&gt;=Assumptions!$B$10,AA2315&gt;0),"Priority Growth",IF(AND(O2315="Low",AA2315&gt;0),"Maintain","Watch"))</x:f>
        <x:v>Watch</x:v>
      </x:c>
      <x:c r="AE2315" s="60" t="n">
        <x:f>MAX(AA2315,0)*N2315</x:f>
        <x:v>4.280768077668</x:v>
      </x:c>
      <x:c r="AF2315" t="str">
        <x:f>IF(AND(AA2315&gt;=Assumptions!$B$11,O2315&lt;&gt;"High",OR(N2315&gt;=Assumptions!$B$12,M2315&lt;=6)),"High","Standard")</x:f>
        <x:v>Standard</x:v>
      </x:c>
    </x:row>
    <x:row r="2316">
      <x:c r="A2316" t="str">
        <x:f>'Raw_Data'!A2316</x:f>
        <x:v>C02315</x:v>
      </x:c>
      <x:c r="B2316" t="n">
        <x:f>'Raw_Data'!B2316</x:f>
        <x:v>42</x:v>
      </x:c>
      <x:c r="C2316" s="30" t="n">
        <x:f>'Raw_Data'!C2316</x:f>
        <x:v>67672</x:v>
      </x:c>
      <x:c r="D2316" t="n">
        <x:f>'Raw_Data'!D2316</x:f>
        <x:v>645</x:v>
      </x:c>
      <x:c r="E2316" t="n">
        <x:f>'Raw_Data'!E2316</x:f>
        <x:v>22</x:v>
      </x:c>
      <x:c r="F2316" t="str">
        <x:f>PROPER(TRIM('Raw_Data'!F2316))</x:f>
        <x:v>Classic</x:v>
      </x:c>
      <x:c r="G2316" t="str">
        <x:f>PROPER(TRIM('Raw_Data'!G2316))</x:f>
        <x:v>Digital</x:v>
      </x:c>
      <x:c r="H2316" s="60" t="n">
        <x:f>'Raw_Data'!H2316</x:f>
        <x:v>2621</x:v>
      </x:c>
      <x:c r="I2316" s="60" t="n">
        <x:f>'Raw_Data'!I2316</x:f>
        <x:v>810.48</x:v>
      </x:c>
      <x:c r="J2316" s="32" t="n">
        <x:f>'Raw_Data'!J2316</x:f>
        <x:v>0.409</x:v>
      </x:c>
      <x:c r="K2316" s="32" t="n">
        <x:f>'Raw_Data'!K2316</x:f>
        <x:v>0.751</x:v>
      </x:c>
      <x:c r="L2316" t="n">
        <x:f>'Raw_Data'!L2316</x:f>
        <x:v>0</x:v>
      </x:c>
      <x:c r="M2316" t="n">
        <x:f>IF('Raw_Data'!M2316="",Assumptions!$B$15,'Raw_Data'!M2316)</x:f>
        <x:v>8</x:v>
      </x:c>
      <x:c r="N2316" s="32" t="n">
        <x:f>'Raw_Data'!N2316</x:f>
        <x:v>0.02</x:v>
      </x:c>
      <x:c r="O2316" t="str">
        <x:f>IF(OR(D2316&lt;620,L2316&gt;=2,J2316&gt;0.9),"High",IF(OR(D2316&lt;700,L2316=1,J2316&gt;0.75),"Medium","Low"))</x:f>
        <x:v>Medium</x:v>
      </x:c>
      <x:c r="P2316" s="30" t="n">
        <x:f>XLOOKUP(F2316,Assumptions!$A$4:$A$6,Assumptions!$B$4:$B$6)</x:f>
        <x:v>0</x:v>
      </x:c>
      <x:c r="Q2316" s="32" t="n">
        <x:f>XLOOKUP(F2316,Assumptions!$A$4:$A$6,Assumptions!$C$4:$C$6)</x:f>
        <x:v>0.229</x:v>
      </x:c>
      <x:c r="R2316" s="32" t="n">
        <x:f>XLOOKUP(F2316,Assumptions!$A$4:$A$6,Assumptions!$D$4:$D$6)</x:f>
        <x:v>0.015</x:v>
      </x:c>
      <x:c r="S2316" s="32" t="n">
        <x:f>XLOOKUP(F2316,Assumptions!$A$4:$A$6,Assumptions!$E$4:$E$6)</x:f>
        <x:v>0.0075</x:v>
      </x:c>
      <x:c r="T2316" s="32" t="n">
        <x:f>XLOOKUP(O2316,Assumptions!$H$4:$H$6,Assumptions!$I$4:$I$6)</x:f>
        <x:v>0.012</x:v>
      </x:c>
      <x:c r="U2316" s="30" t="n">
        <x:f>XLOOKUP(F2316,Assumptions!$A$4:$A$6,Assumptions!$F$4:$F$6)</x:f>
        <x:v>60</x:v>
      </x:c>
      <x:c r="V2316" s="60" t="n">
        <x:f>I2316*12</x:f>
        <x:v>9725.76</x:v>
      </x:c>
      <x:c r="W2316" s="60" t="n">
        <x:f>H2316*J2316*(1-K2316)*Q2316</x:f>
        <x:v>61.12588476900001</x:v>
      </x:c>
      <x:c r="X2316" s="60" t="n">
        <x:f>V2316*R2316</x:f>
        <x:v>145.8864</x:v>
      </x:c>
      <x:c r="Y2316" s="60" t="n">
        <x:f>V2316*S2316</x:f>
        <x:v>72.9432</x:v>
      </x:c>
      <x:c r="Z2316" s="60" t="n">
        <x:f>H2316*J2316*T2316</x:f>
        <x:v>12.863868</x:v>
      </x:c>
      <x:c r="AA2316" s="60" t="n">
        <x:f>P2316+W2316+X2316-Y2316-Z2316-U2316</x:f>
        <x:v>61.20521676900003</x:v>
      </x:c>
      <x:c r="AB2316" s="32" t="n">
        <x:f>IFERROR(AA2316/(P2316+W2316+X2316),0)</x:f>
        <x:v>0.29565982925746387</x:v>
      </x:c>
      <x:c r="AC2316" t="n">
        <x:f>IF(O2316="High",0,IF(I2316&gt;=1800,3,IF(I2316&gt;=900,2,1))+IF(K2316&gt;=0.9,2,IF(K2316&gt;=0.75,1,0))+IF(J2316&lt;=0.7,2,IF(J2316&lt;=0.85,1,0))+IF(M2316&gt;=8,1,0))</x:f>
        <x:v>5</x:v>
      </x:c>
      <x:c r="AD2316" t="str">
        <x:f>IF(AND(O2316&lt;&gt;"High",AC2316&gt;=Assumptions!$B$10,AA2316&gt;0),"Priority Growth",IF(AND(O2316="Low",AA2316&gt;0),"Maintain","Watch"))</x:f>
        <x:v>Watch</x:v>
      </x:c>
      <x:c r="AE2316" s="60" t="n">
        <x:f>MAX(AA2316,0)*N2316</x:f>
        <x:v>1.2241043353800007</x:v>
      </x:c>
      <x:c r="AF2316" t="str">
        <x:f>IF(AND(AA2316&gt;=Assumptions!$B$11,O2316&lt;&gt;"High",OR(N2316&gt;=Assumptions!$B$12,M2316&lt;=6)),"High","Standard")</x:f>
        <x:v>Standard</x:v>
      </x:c>
    </x:row>
    <x:row r="2317">
      <x:c r="A2317" t="str">
        <x:f>'Raw_Data'!A2317</x:f>
        <x:v>C02316</x:v>
      </x:c>
      <x:c r="B2317" t="n">
        <x:f>'Raw_Data'!B2317</x:f>
        <x:v>39</x:v>
      </x:c>
      <x:c r="C2317" s="30" t="n">
        <x:f>'Raw_Data'!C2317</x:f>
        <x:v>37421</x:v>
      </x:c>
      <x:c r="D2317" t="n">
        <x:f>'Raw_Data'!D2317</x:f>
        <x:v>650</x:v>
      </x:c>
      <x:c r="E2317" t="n">
        <x:f>'Raw_Data'!E2317</x:f>
        <x:v>74</x:v>
      </x:c>
      <x:c r="F2317" t="str">
        <x:f>PROPER(TRIM('Raw_Data'!F2317))</x:f>
        <x:v>Classic</x:v>
      </x:c>
      <x:c r="G2317" t="str">
        <x:f>PROPER(TRIM('Raw_Data'!G2317))</x:f>
        <x:v>Digital</x:v>
      </x:c>
      <x:c r="H2317" s="60" t="n">
        <x:f>'Raw_Data'!H2317</x:f>
        <x:v>2059</x:v>
      </x:c>
      <x:c r="I2317" s="60" t="n">
        <x:f>'Raw_Data'!I2317</x:f>
        <x:v>253.43</x:v>
      </x:c>
      <x:c r="J2317" s="32" t="n">
        <x:f>'Raw_Data'!J2317</x:f>
        <x:v>0.589</x:v>
      </x:c>
      <x:c r="K2317" s="32" t="n">
        <x:f>'Raw_Data'!K2317</x:f>
        <x:v>0.787</x:v>
      </x:c>
      <x:c r="L2317" t="n">
        <x:f>'Raw_Data'!L2317</x:f>
        <x:v>0</x:v>
      </x:c>
      <x:c r="M2317" t="n">
        <x:f>IF('Raw_Data'!M2317="",Assumptions!$B$15,'Raw_Data'!M2317)</x:f>
        <x:v>6</x:v>
      </x:c>
      <x:c r="N2317" s="32" t="n">
        <x:f>'Raw_Data'!N2317</x:f>
        <x:v>0.161</x:v>
      </x:c>
      <x:c r="O2317" t="str">
        <x:f>IF(OR(D2317&lt;620,L2317&gt;=2,J2317&gt;0.9),"High",IF(OR(D2317&lt;700,L2317=1,J2317&gt;0.75),"Medium","Low"))</x:f>
        <x:v>Medium</x:v>
      </x:c>
      <x:c r="P2317" s="30" t="n">
        <x:f>XLOOKUP(F2317,Assumptions!$A$4:$A$6,Assumptions!$B$4:$B$6)</x:f>
        <x:v>0</x:v>
      </x:c>
      <x:c r="Q2317" s="32" t="n">
        <x:f>XLOOKUP(F2317,Assumptions!$A$4:$A$6,Assumptions!$C$4:$C$6)</x:f>
        <x:v>0.229</x:v>
      </x:c>
      <x:c r="R2317" s="32" t="n">
        <x:f>XLOOKUP(F2317,Assumptions!$A$4:$A$6,Assumptions!$D$4:$D$6)</x:f>
        <x:v>0.015</x:v>
      </x:c>
      <x:c r="S2317" s="32" t="n">
        <x:f>XLOOKUP(F2317,Assumptions!$A$4:$A$6,Assumptions!$E$4:$E$6)</x:f>
        <x:v>0.0075</x:v>
      </x:c>
      <x:c r="T2317" s="32" t="n">
        <x:f>XLOOKUP(O2317,Assumptions!$H$4:$H$6,Assumptions!$I$4:$I$6)</x:f>
        <x:v>0.012</x:v>
      </x:c>
      <x:c r="U2317" s="30" t="n">
        <x:f>XLOOKUP(F2317,Assumptions!$A$4:$A$6,Assumptions!$F$4:$F$6)</x:f>
        <x:v>60</x:v>
      </x:c>
      <x:c r="V2317" s="60" t="n">
        <x:f>I2317*12</x:f>
        <x:v>3041.16</x:v>
      </x:c>
      <x:c r="W2317" s="60" t="n">
        <x:f>H2317*J2317*(1-K2317)*Q2317</x:f>
        <x:v>59.15435552699999</x:v>
      </x:c>
      <x:c r="X2317" s="60" t="n">
        <x:f>V2317*R2317</x:f>
        <x:v>45.617399999999996</x:v>
      </x:c>
      <x:c r="Y2317" s="60" t="n">
        <x:f>V2317*S2317</x:f>
        <x:v>22.808699999999998</x:v>
      </x:c>
      <x:c r="Z2317" s="60" t="n">
        <x:f>H2317*J2317*T2317</x:f>
        <x:v>14.553012</x:v>
      </x:c>
      <x:c r="AA2317" s="60" t="n">
        <x:f>P2317+W2317+X2317-Y2317-Z2317-U2317</x:f>
        <x:v>7.410043526999985</x:v>
      </x:c>
      <x:c r="AB2317" s="32" t="n">
        <x:f>IFERROR(AA2317/(P2317+W2317+X2317),0)</x:f>
        <x:v>0.07072558333806285</x:v>
      </x:c>
      <x:c r="AC2317" t="n">
        <x:f>IF(O2317="High",0,IF(I2317&gt;=1800,3,IF(I2317&gt;=900,2,1))+IF(K2317&gt;=0.9,2,IF(K2317&gt;=0.75,1,0))+IF(J2317&lt;=0.7,2,IF(J2317&lt;=0.85,1,0))+IF(M2317&gt;=8,1,0))</x:f>
        <x:v>4</x:v>
      </x:c>
      <x:c r="AD2317" t="str">
        <x:f>IF(AND(O2317&lt;&gt;"High",AC2317&gt;=Assumptions!$B$10,AA2317&gt;0),"Priority Growth",IF(AND(O2317="Low",AA2317&gt;0),"Maintain","Watch"))</x:f>
        <x:v>Watch</x:v>
      </x:c>
      <x:c r="AE2317" s="60" t="n">
        <x:f>MAX(AA2317,0)*N2317</x:f>
        <x:v>1.1930170078469977</x:v>
      </x:c>
      <x:c r="AF2317" t="str">
        <x:f>IF(AND(AA2317&gt;=Assumptions!$B$11,O2317&lt;&gt;"High",OR(N2317&gt;=Assumptions!$B$12,M2317&lt;=6)),"High","Standard")</x:f>
        <x:v>Standard</x:v>
      </x:c>
    </x:row>
    <x:row r="2318">
      <x:c r="A2318" t="str">
        <x:f>'Raw_Data'!A2318</x:f>
        <x:v>C02317</x:v>
      </x:c>
      <x:c r="B2318" t="n">
        <x:f>'Raw_Data'!B2318</x:f>
        <x:v>49</x:v>
      </x:c>
      <x:c r="C2318" s="30" t="n">
        <x:f>'Raw_Data'!C2318</x:f>
        <x:v>77364</x:v>
      </x:c>
      <x:c r="D2318" t="n">
        <x:f>'Raw_Data'!D2318</x:f>
        <x:v>590</x:v>
      </x:c>
      <x:c r="E2318" t="n">
        <x:f>'Raw_Data'!E2318</x:f>
        <x:v>65</x:v>
      </x:c>
      <x:c r="F2318" t="str">
        <x:f>PROPER(TRIM('Raw_Data'!F2318))</x:f>
        <x:v>Classic</x:v>
      </x:c>
      <x:c r="G2318" t="str">
        <x:f>PROPER(TRIM('Raw_Data'!G2318))</x:f>
        <x:v>Branch</x:v>
      </x:c>
      <x:c r="H2318" s="60" t="n">
        <x:f>'Raw_Data'!H2318</x:f>
        <x:v>5416</x:v>
      </x:c>
      <x:c r="I2318" s="60" t="n">
        <x:f>'Raw_Data'!I2318</x:f>
        <x:v>684.17</x:v>
      </x:c>
      <x:c r="J2318" s="32" t="n">
        <x:f>'Raw_Data'!J2318</x:f>
        <x:v>0.552</x:v>
      </x:c>
      <x:c r="K2318" s="32" t="n">
        <x:f>'Raw_Data'!K2318</x:f>
        <x:v>0.645</x:v>
      </x:c>
      <x:c r="L2318" t="n">
        <x:f>'Raw_Data'!L2318</x:f>
        <x:v>1</x:v>
      </x:c>
      <x:c r="M2318" t="n">
        <x:f>IF('Raw_Data'!M2318="",Assumptions!$B$15,'Raw_Data'!M2318)</x:f>
        <x:v>10</x:v>
      </x:c>
      <x:c r="N2318" s="32" t="n">
        <x:f>'Raw_Data'!N2318</x:f>
        <x:v>0.02</x:v>
      </x:c>
      <x:c r="O2318" t="str">
        <x:f>IF(OR(D2318&lt;620,L2318&gt;=2,J2318&gt;0.9),"High",IF(OR(D2318&lt;700,L2318=1,J2318&gt;0.75),"Medium","Low"))</x:f>
        <x:v>High</x:v>
      </x:c>
      <x:c r="P2318" s="30" t="n">
        <x:f>XLOOKUP(F2318,Assumptions!$A$4:$A$6,Assumptions!$B$4:$B$6)</x:f>
        <x:v>0</x:v>
      </x:c>
      <x:c r="Q2318" s="32" t="n">
        <x:f>XLOOKUP(F2318,Assumptions!$A$4:$A$6,Assumptions!$C$4:$C$6)</x:f>
        <x:v>0.229</x:v>
      </x:c>
      <x:c r="R2318" s="32" t="n">
        <x:f>XLOOKUP(F2318,Assumptions!$A$4:$A$6,Assumptions!$D$4:$D$6)</x:f>
        <x:v>0.015</x:v>
      </x:c>
      <x:c r="S2318" s="32" t="n">
        <x:f>XLOOKUP(F2318,Assumptions!$A$4:$A$6,Assumptions!$E$4:$E$6)</x:f>
        <x:v>0.0075</x:v>
      </x:c>
      <x:c r="T2318" s="32" t="n">
        <x:f>XLOOKUP(O2318,Assumptions!$H$4:$H$6,Assumptions!$I$4:$I$6)</x:f>
        <x:v>0.045</x:v>
      </x:c>
      <x:c r="U2318" s="30" t="n">
        <x:f>XLOOKUP(F2318,Assumptions!$A$4:$A$6,Assumptions!$F$4:$F$6)</x:f>
        <x:v>60</x:v>
      </x:c>
      <x:c r="V2318" s="60" t="n">
        <x:f>I2318*12</x:f>
        <x:v>8210.039999999999</x:v>
      </x:c>
      <x:c r="W2318" s="60" t="n">
        <x:f>H2318*J2318*(1-K2318)*Q2318</x:f>
        <x:v>243.04213344</x:v>
      </x:c>
      <x:c r="X2318" s="60" t="n">
        <x:f>V2318*R2318</x:f>
        <x:v>123.15059999999998</x:v>
      </x:c>
      <x:c r="Y2318" s="60" t="n">
        <x:f>V2318*S2318</x:f>
        <x:v>61.57529999999999</x:v>
      </x:c>
      <x:c r="Z2318" s="60" t="n">
        <x:f>H2318*J2318*T2318</x:f>
        <x:v>134.53343999999998</x:v>
      </x:c>
      <x:c r="AA2318" s="60" t="n">
        <x:f>P2318+W2318+X2318-Y2318-Z2318-U2318</x:f>
        <x:v>110.08399344000003</x:v>
      </x:c>
      <x:c r="AB2318" s="32" t="n">
        <x:f>IFERROR(AA2318/(P2318+W2318+X2318),0)</x:f>
        <x:v>0.30061763488826054</x:v>
      </x:c>
      <x:c r="AC2318" t="n">
        <x:f>IF(O2318="High",0,IF(I2318&gt;=1800,3,IF(I2318&gt;=900,2,1))+IF(K2318&gt;=0.9,2,IF(K2318&gt;=0.75,1,0))+IF(J2318&lt;=0.7,2,IF(J2318&lt;=0.85,1,0))+IF(M2318&gt;=8,1,0))</x:f>
        <x:v>0</x:v>
      </x:c>
      <x:c r="AD2318" t="str">
        <x:f>IF(AND(O2318&lt;&gt;"High",AC2318&gt;=Assumptions!$B$10,AA2318&gt;0),"Priority Growth",IF(AND(O2318="Low",AA2318&gt;0),"Maintain","Watch"))</x:f>
        <x:v>Watch</x:v>
      </x:c>
      <x:c r="AE2318" s="60" t="n">
        <x:f>MAX(AA2318,0)*N2318</x:f>
        <x:v>2.2016798688000008</x:v>
      </x:c>
      <x:c r="AF2318" t="str">
        <x:f>IF(AND(AA2318&gt;=Assumptions!$B$11,O2318&lt;&gt;"High",OR(N2318&gt;=Assumptions!$B$12,M2318&lt;=6)),"High","Standard")</x:f>
        <x:v>Standard</x:v>
      </x:c>
    </x:row>
    <x:row r="2319">
      <x:c r="A2319" t="str">
        <x:f>'Raw_Data'!A2319</x:f>
        <x:v>C02318</x:v>
      </x:c>
      <x:c r="B2319" t="n">
        <x:f>'Raw_Data'!B2319</x:f>
        <x:v>25</x:v>
      </x:c>
      <x:c r="C2319" s="30" t="n">
        <x:f>'Raw_Data'!C2319</x:f>
        <x:v>101316</x:v>
      </x:c>
      <x:c r="D2319" t="n">
        <x:f>'Raw_Data'!D2319</x:f>
        <x:v>629</x:v>
      </x:c>
      <x:c r="E2319" t="n">
        <x:f>'Raw_Data'!E2319</x:f>
        <x:v>58</x:v>
      </x:c>
      <x:c r="F2319" t="str">
        <x:f>PROPER(TRIM('Raw_Data'!F2319))</x:f>
        <x:v>Gold</x:v>
      </x:c>
      <x:c r="G2319" t="str">
        <x:f>PROPER(TRIM('Raw_Data'!G2319))</x:f>
        <x:v>Digital</x:v>
      </x:c>
      <x:c r="H2319" s="60" t="n">
        <x:f>'Raw_Data'!H2319</x:f>
        <x:v>12065</x:v>
      </x:c>
      <x:c r="I2319" s="60" t="n">
        <x:f>'Raw_Data'!I2319</x:f>
        <x:v>1387.02</x:v>
      </x:c>
      <x:c r="J2319" s="32" t="n">
        <x:f>'Raw_Data'!J2319</x:f>
        <x:v>0.295</x:v>
      </x:c>
      <x:c r="K2319" s="32" t="n">
        <x:f>'Raw_Data'!K2319</x:f>
        <x:v>0.661</x:v>
      </x:c>
      <x:c r="L2319" t="n">
        <x:f>'Raw_Data'!L2319</x:f>
        <x:v>0</x:v>
      </x:c>
      <x:c r="M2319" t="n">
        <x:f>IF('Raw_Data'!M2319="",Assumptions!$B$15,'Raw_Data'!M2319)</x:f>
        <x:v>8</x:v>
      </x:c>
      <x:c r="N2319" s="32" t="n">
        <x:f>'Raw_Data'!N2319</x:f>
        <x:v>0.02</x:v>
      </x:c>
      <x:c r="O2319" t="str">
        <x:f>IF(OR(D2319&lt;620,L2319&gt;=2,J2319&gt;0.9),"High",IF(OR(D2319&lt;700,L2319=1,J2319&gt;0.75),"Medium","Low"))</x:f>
        <x:v>Medium</x:v>
      </x:c>
      <x:c r="P2319" s="30" t="n">
        <x:f>XLOOKUP(F2319,Assumptions!$A$4:$A$6,Assumptions!$B$4:$B$6)</x:f>
        <x:v>95</x:v>
      </x:c>
      <x:c r="Q2319" s="32" t="n">
        <x:f>XLOOKUP(F2319,Assumptions!$A$4:$A$6,Assumptions!$C$4:$C$6)</x:f>
        <x:v>0.219</x:v>
      </x:c>
      <x:c r="R2319" s="32" t="n">
        <x:f>XLOOKUP(F2319,Assumptions!$A$4:$A$6,Assumptions!$D$4:$D$6)</x:f>
        <x:v>0.016</x:v>
      </x:c>
      <x:c r="S2319" s="32" t="n">
        <x:f>XLOOKUP(F2319,Assumptions!$A$4:$A$6,Assumptions!$E$4:$E$6)</x:f>
        <x:v>0.01</x:v>
      </x:c>
      <x:c r="T2319" s="32" t="n">
        <x:f>XLOOKUP(O2319,Assumptions!$H$4:$H$6,Assumptions!$I$4:$I$6)</x:f>
        <x:v>0.012</x:v>
      </x:c>
      <x:c r="U2319" s="30" t="n">
        <x:f>XLOOKUP(F2319,Assumptions!$A$4:$A$6,Assumptions!$F$4:$F$6)</x:f>
        <x:v>90</x:v>
      </x:c>
      <x:c r="V2319" s="60" t="n">
        <x:f>I2319*12</x:f>
        <x:v>16644.239999999998</x:v>
      </x:c>
      <x:c r="W2319" s="60" t="n">
        <x:f>H2319*J2319*(1-K2319)*Q2319</x:f>
        <x:v>264.2367111749999</x:v>
      </x:c>
      <x:c r="X2319" s="60" t="n">
        <x:f>V2319*R2319</x:f>
        <x:v>266.30784</x:v>
      </x:c>
      <x:c r="Y2319" s="60" t="n">
        <x:f>V2319*S2319</x:f>
        <x:v>166.4424</x:v>
      </x:c>
      <x:c r="Z2319" s="60" t="n">
        <x:f>H2319*J2319*T2319</x:f>
        <x:v>42.7101</x:v>
      </x:c>
      <x:c r="AA2319" s="60" t="n">
        <x:f>P2319+W2319+X2319-Y2319-Z2319-U2319</x:f>
        <x:v>326.3920511749999</x:v>
      </x:c>
      <x:c r="AB2319" s="32" t="n">
        <x:f>IFERROR(AA2319/(P2319+W2319+X2319),0)</x:f>
        <x:v>0.5217726708064471</x:v>
      </x:c>
      <x:c r="AC2319" t="n">
        <x:f>IF(O2319="High",0,IF(I2319&gt;=1800,3,IF(I2319&gt;=900,2,1))+IF(K2319&gt;=0.9,2,IF(K2319&gt;=0.75,1,0))+IF(J2319&lt;=0.7,2,IF(J2319&lt;=0.85,1,0))+IF(M2319&gt;=8,1,0))</x:f>
        <x:v>5</x:v>
      </x:c>
      <x:c r="AD2319" t="str">
        <x:f>IF(AND(O2319&lt;&gt;"High",AC2319&gt;=Assumptions!$B$10,AA2319&gt;0),"Priority Growth",IF(AND(O2319="Low",AA2319&gt;0),"Maintain","Watch"))</x:f>
        <x:v>Watch</x:v>
      </x:c>
      <x:c r="AE2319" s="60" t="n">
        <x:f>MAX(AA2319,0)*N2319</x:f>
        <x:v>6.527841023499998</x:v>
      </x:c>
      <x:c r="AF2319" t="str">
        <x:f>IF(AND(AA2319&gt;=Assumptions!$B$11,O2319&lt;&gt;"High",OR(N2319&gt;=Assumptions!$B$12,M2319&lt;=6)),"High","Standard")</x:f>
        <x:v>Standard</x:v>
      </x:c>
    </x:row>
    <x:row r="2320">
      <x:c r="A2320" t="str">
        <x:f>'Raw_Data'!A2320</x:f>
        <x:v>C02319</x:v>
      </x:c>
      <x:c r="B2320" t="n">
        <x:f>'Raw_Data'!B2320</x:f>
        <x:v>38</x:v>
      </x:c>
      <x:c r="C2320" s="30" t="n">
        <x:f>'Raw_Data'!C2320</x:f>
        <x:v>69535</x:v>
      </x:c>
      <x:c r="D2320" t="n">
        <x:f>'Raw_Data'!D2320</x:f>
        <x:v>677</x:v>
      </x:c>
      <x:c r="E2320" t="n">
        <x:f>'Raw_Data'!E2320</x:f>
        <x:v>40</x:v>
      </x:c>
      <x:c r="F2320" t="str">
        <x:f>PROPER(TRIM('Raw_Data'!F2320))</x:f>
        <x:v>Gold</x:v>
      </x:c>
      <x:c r="G2320" t="str">
        <x:f>PROPER(TRIM('Raw_Data'!G2320))</x:f>
        <x:v>Branch</x:v>
      </x:c>
      <x:c r="H2320" s="60" t="n">
        <x:f>'Raw_Data'!H2320</x:f>
        <x:v>10999</x:v>
      </x:c>
      <x:c r="I2320" s="60" t="n">
        <x:f>'Raw_Data'!I2320</x:f>
        <x:v>1316.68</x:v>
      </x:c>
      <x:c r="J2320" s="32" t="n">
        <x:f>'Raw_Data'!J2320</x:f>
        <x:v>0.5</x:v>
      </x:c>
      <x:c r="K2320" s="32" t="n">
        <x:f>'Raw_Data'!K2320</x:f>
        <x:v>0.783</x:v>
      </x:c>
      <x:c r="L2320" t="n">
        <x:f>'Raw_Data'!L2320</x:f>
        <x:v>0</x:v>
      </x:c>
      <x:c r="M2320" t="n">
        <x:f>IF('Raw_Data'!M2320="",Assumptions!$B$15,'Raw_Data'!M2320)</x:f>
        <x:v>7</x:v>
      </x:c>
      <x:c r="N2320" s="32" t="n">
        <x:f>'Raw_Data'!N2320</x:f>
        <x:v>0.089</x:v>
      </x:c>
      <x:c r="O2320" t="str">
        <x:f>IF(OR(D2320&lt;620,L2320&gt;=2,J2320&gt;0.9),"High",IF(OR(D2320&lt;700,L2320=1,J2320&gt;0.75),"Medium","Low"))</x:f>
        <x:v>Medium</x:v>
      </x:c>
      <x:c r="P2320" s="30" t="n">
        <x:f>XLOOKUP(F2320,Assumptions!$A$4:$A$6,Assumptions!$B$4:$B$6)</x:f>
        <x:v>95</x:v>
      </x:c>
      <x:c r="Q2320" s="32" t="n">
        <x:f>XLOOKUP(F2320,Assumptions!$A$4:$A$6,Assumptions!$C$4:$C$6)</x:f>
        <x:v>0.219</x:v>
      </x:c>
      <x:c r="R2320" s="32" t="n">
        <x:f>XLOOKUP(F2320,Assumptions!$A$4:$A$6,Assumptions!$D$4:$D$6)</x:f>
        <x:v>0.016</x:v>
      </x:c>
      <x:c r="S2320" s="32" t="n">
        <x:f>XLOOKUP(F2320,Assumptions!$A$4:$A$6,Assumptions!$E$4:$E$6)</x:f>
        <x:v>0.01</x:v>
      </x:c>
      <x:c r="T2320" s="32" t="n">
        <x:f>XLOOKUP(O2320,Assumptions!$H$4:$H$6,Assumptions!$I$4:$I$6)</x:f>
        <x:v>0.012</x:v>
      </x:c>
      <x:c r="U2320" s="30" t="n">
        <x:f>XLOOKUP(F2320,Assumptions!$A$4:$A$6,Assumptions!$F$4:$F$6)</x:f>
        <x:v>90</x:v>
      </x:c>
      <x:c r="V2320" s="60" t="n">
        <x:f>I2320*12</x:f>
        <x:v>15800.16</x:v>
      </x:c>
      <x:c r="W2320" s="60" t="n">
        <x:f>H2320*J2320*(1-K2320)*Q2320</x:f>
        <x:v>261.3527385</x:v>
      </x:c>
      <x:c r="X2320" s="60" t="n">
        <x:f>V2320*R2320</x:f>
        <x:v>252.80256</x:v>
      </x:c>
      <x:c r="Y2320" s="60" t="n">
        <x:f>V2320*S2320</x:f>
        <x:v>158.0016</x:v>
      </x:c>
      <x:c r="Z2320" s="60" t="n">
        <x:f>H2320*J2320*T2320</x:f>
        <x:v>65.994</x:v>
      </x:c>
      <x:c r="AA2320" s="60" t="n">
        <x:f>P2320+W2320+X2320-Y2320-Z2320-U2320</x:f>
        <x:v>295.1596985</x:v>
      </x:c>
      <x:c r="AB2320" s="32" t="n">
        <x:f>IFERROR(AA2320/(P2320+W2320+X2320),0)</x:f>
        <x:v>0.4845393272073788</x:v>
      </x:c>
      <x:c r="AC2320" t="n">
        <x:f>IF(O2320="High",0,IF(I2320&gt;=1800,3,IF(I2320&gt;=900,2,1))+IF(K2320&gt;=0.9,2,IF(K2320&gt;=0.75,1,0))+IF(J2320&lt;=0.7,2,IF(J2320&lt;=0.85,1,0))+IF(M2320&gt;=8,1,0))</x:f>
        <x:v>5</x:v>
      </x:c>
      <x:c r="AD2320" t="str">
        <x:f>IF(AND(O2320&lt;&gt;"High",AC2320&gt;=Assumptions!$B$10,AA2320&gt;0),"Priority Growth",IF(AND(O2320="Low",AA2320&gt;0),"Maintain","Watch"))</x:f>
        <x:v>Watch</x:v>
      </x:c>
      <x:c r="AE2320" s="60" t="n">
        <x:f>MAX(AA2320,0)*N2320</x:f>
        <x:v>26.2692131665</x:v>
      </x:c>
      <x:c r="AF2320" t="str">
        <x:f>IF(AND(AA2320&gt;=Assumptions!$B$11,O2320&lt;&gt;"High",OR(N2320&gt;=Assumptions!$B$12,M2320&lt;=6)),"High","Standard")</x:f>
        <x:v>Standard</x:v>
      </x:c>
    </x:row>
    <x:row r="2321">
      <x:c r="A2321" t="str">
        <x:f>'Raw_Data'!A2321</x:f>
        <x:v>C02320</x:v>
      </x:c>
      <x:c r="B2321" t="n">
        <x:f>'Raw_Data'!B2321</x:f>
        <x:v>48</x:v>
      </x:c>
      <x:c r="C2321" s="30" t="n">
        <x:f>'Raw_Data'!C2321</x:f>
        <x:v>107342</x:v>
      </x:c>
      <x:c r="D2321" t="n">
        <x:f>'Raw_Data'!D2321</x:f>
        <x:v>647</x:v>
      </x:c>
      <x:c r="E2321" t="n">
        <x:f>'Raw_Data'!E2321</x:f>
        <x:v>26</x:v>
      </x:c>
      <x:c r="F2321" t="str">
        <x:f>PROPER(TRIM('Raw_Data'!F2321))</x:f>
        <x:v>Classic</x:v>
      </x:c>
      <x:c r="G2321" t="str">
        <x:f>PROPER(TRIM('Raw_Data'!G2321))</x:f>
        <x:v>Direct Mail</x:v>
      </x:c>
      <x:c r="H2321" s="60" t="n">
        <x:f>'Raw_Data'!H2321</x:f>
        <x:v>7429</x:v>
      </x:c>
      <x:c r="I2321" s="60" t="n">
        <x:f>'Raw_Data'!I2321</x:f>
        <x:v>752.54</x:v>
      </x:c>
      <x:c r="J2321" s="32" t="n">
        <x:f>'Raw_Data'!J2321</x:f>
        <x:v>0.493</x:v>
      </x:c>
      <x:c r="K2321" s="32" t="n">
        <x:f>'Raw_Data'!K2321</x:f>
        <x:v>0.81</x:v>
      </x:c>
      <x:c r="L2321" t="n">
        <x:f>'Raw_Data'!L2321</x:f>
        <x:v>1</x:v>
      </x:c>
      <x:c r="M2321" t="n">
        <x:f>IF('Raw_Data'!M2321="",Assumptions!$B$15,'Raw_Data'!M2321)</x:f>
        <x:v>7</x:v>
      </x:c>
      <x:c r="N2321" s="32" t="n">
        <x:f>'Raw_Data'!N2321</x:f>
        <x:v>0.069</x:v>
      </x:c>
      <x:c r="O2321" t="str">
        <x:f>IF(OR(D2321&lt;620,L2321&gt;=2,J2321&gt;0.9),"High",IF(OR(D2321&lt;700,L2321=1,J2321&gt;0.75),"Medium","Low"))</x:f>
        <x:v>Medium</x:v>
      </x:c>
      <x:c r="P2321" s="30" t="n">
        <x:f>XLOOKUP(F2321,Assumptions!$A$4:$A$6,Assumptions!$B$4:$B$6)</x:f>
        <x:v>0</x:v>
      </x:c>
      <x:c r="Q2321" s="32" t="n">
        <x:f>XLOOKUP(F2321,Assumptions!$A$4:$A$6,Assumptions!$C$4:$C$6)</x:f>
        <x:v>0.229</x:v>
      </x:c>
      <x:c r="R2321" s="32" t="n">
        <x:f>XLOOKUP(F2321,Assumptions!$A$4:$A$6,Assumptions!$D$4:$D$6)</x:f>
        <x:v>0.015</x:v>
      </x:c>
      <x:c r="S2321" s="32" t="n">
        <x:f>XLOOKUP(F2321,Assumptions!$A$4:$A$6,Assumptions!$E$4:$E$6)</x:f>
        <x:v>0.0075</x:v>
      </x:c>
      <x:c r="T2321" s="32" t="n">
        <x:f>XLOOKUP(O2321,Assumptions!$H$4:$H$6,Assumptions!$I$4:$I$6)</x:f>
        <x:v>0.012</x:v>
      </x:c>
      <x:c r="U2321" s="30" t="n">
        <x:f>XLOOKUP(F2321,Assumptions!$A$4:$A$6,Assumptions!$F$4:$F$6)</x:f>
        <x:v>60</x:v>
      </x:c>
      <x:c r="V2321" s="60" t="n">
        <x:f>I2321*12</x:f>
        <x:v>9030.48</x:v>
      </x:c>
      <x:c r="W2321" s="60" t="n">
        <x:f>H2321*J2321*(1-K2321)*Q2321</x:f>
        <x:v>159.35524446999995</x:v>
      </x:c>
      <x:c r="X2321" s="60" t="n">
        <x:f>V2321*R2321</x:f>
        <x:v>135.4572</x:v>
      </x:c>
      <x:c r="Y2321" s="60" t="n">
        <x:f>V2321*S2321</x:f>
        <x:v>67.7286</x:v>
      </x:c>
      <x:c r="Z2321" s="60" t="n">
        <x:f>H2321*J2321*T2321</x:f>
        <x:v>43.949964</x:v>
      </x:c>
      <x:c r="AA2321" s="60" t="n">
        <x:f>P2321+W2321+X2321-Y2321-Z2321-U2321</x:f>
        <x:v>123.13388046999995</x:v>
      </x:c>
      <x:c r="AB2321" s="32" t="n">
        <x:f>IFERROR(AA2321/(P2321+W2321+X2321),0)</x:f>
        <x:v>0.41766853055122655</x:v>
      </x:c>
      <x:c r="AC2321" t="n">
        <x:f>IF(O2321="High",0,IF(I2321&gt;=1800,3,IF(I2321&gt;=900,2,1))+IF(K2321&gt;=0.9,2,IF(K2321&gt;=0.75,1,0))+IF(J2321&lt;=0.7,2,IF(J2321&lt;=0.85,1,0))+IF(M2321&gt;=8,1,0))</x:f>
        <x:v>4</x:v>
      </x:c>
      <x:c r="AD2321" t="str">
        <x:f>IF(AND(O2321&lt;&gt;"High",AC2321&gt;=Assumptions!$B$10,AA2321&gt;0),"Priority Growth",IF(AND(O2321="Low",AA2321&gt;0),"Maintain","Watch"))</x:f>
        <x:v>Watch</x:v>
      </x:c>
      <x:c r="AE2321" s="60" t="n">
        <x:f>MAX(AA2321,0)*N2321</x:f>
        <x:v>8.496237752429998</x:v>
      </x:c>
      <x:c r="AF2321" t="str">
        <x:f>IF(AND(AA2321&gt;=Assumptions!$B$11,O2321&lt;&gt;"High",OR(N2321&gt;=Assumptions!$B$12,M2321&lt;=6)),"High","Standard")</x:f>
        <x:v>Standard</x:v>
      </x:c>
    </x:row>
    <x:row r="2322">
      <x:c r="A2322" t="str">
        <x:f>'Raw_Data'!A2322</x:f>
        <x:v>C02321</x:v>
      </x:c>
      <x:c r="B2322" t="n">
        <x:f>'Raw_Data'!B2322</x:f>
        <x:v>63</x:v>
      </x:c>
      <x:c r="C2322" s="30" t="n">
        <x:f>'Raw_Data'!C2322</x:f>
        <x:v>70096</x:v>
      </x:c>
      <x:c r="D2322" t="n">
        <x:f>'Raw_Data'!D2322</x:f>
        <x:v>700</x:v>
      </x:c>
      <x:c r="E2322" t="n">
        <x:f>'Raw_Data'!E2322</x:f>
        <x:v>32</x:v>
      </x:c>
      <x:c r="F2322" t="str">
        <x:f>PROPER(TRIM('Raw_Data'!F2322))</x:f>
        <x:v>Gold</x:v>
      </x:c>
      <x:c r="G2322" t="str">
        <x:f>PROPER(TRIM('Raw_Data'!G2322))</x:f>
        <x:v>Branch</x:v>
      </x:c>
      <x:c r="H2322" s="60" t="n">
        <x:f>'Raw_Data'!H2322</x:f>
        <x:v>12097</x:v>
      </x:c>
      <x:c r="I2322" s="60" t="n">
        <x:f>'Raw_Data'!I2322</x:f>
        <x:v>1324.52</x:v>
      </x:c>
      <x:c r="J2322" s="32" t="n">
        <x:f>'Raw_Data'!J2322</x:f>
        <x:v>0.207</x:v>
      </x:c>
      <x:c r="K2322" s="32" t="n">
        <x:f>'Raw_Data'!K2322</x:f>
        <x:v>0.769</x:v>
      </x:c>
      <x:c r="L2322" t="n">
        <x:f>'Raw_Data'!L2322</x:f>
        <x:v>0</x:v>
      </x:c>
      <x:c r="M2322" t="n">
        <x:f>IF('Raw_Data'!M2322="",Assumptions!$B$15,'Raw_Data'!M2322)</x:f>
        <x:v>7</x:v>
      </x:c>
      <x:c r="N2322" s="32" t="n">
        <x:f>'Raw_Data'!N2322</x:f>
        <x:v>0.091</x:v>
      </x:c>
      <x:c r="O2322" t="str">
        <x:f>IF(OR(D2322&lt;620,L2322&gt;=2,J2322&gt;0.9),"High",IF(OR(D2322&lt;700,L2322=1,J2322&gt;0.75),"Medium","Low"))</x:f>
        <x:v>Low</x:v>
      </x:c>
      <x:c r="P2322" s="30" t="n">
        <x:f>XLOOKUP(F2322,Assumptions!$A$4:$A$6,Assumptions!$B$4:$B$6)</x:f>
        <x:v>95</x:v>
      </x:c>
      <x:c r="Q2322" s="32" t="n">
        <x:f>XLOOKUP(F2322,Assumptions!$A$4:$A$6,Assumptions!$C$4:$C$6)</x:f>
        <x:v>0.219</x:v>
      </x:c>
      <x:c r="R2322" s="32" t="n">
        <x:f>XLOOKUP(F2322,Assumptions!$A$4:$A$6,Assumptions!$D$4:$D$6)</x:f>
        <x:v>0.016</x:v>
      </x:c>
      <x:c r="S2322" s="32" t="n">
        <x:f>XLOOKUP(F2322,Assumptions!$A$4:$A$6,Assumptions!$E$4:$E$6)</x:f>
        <x:v>0.01</x:v>
      </x:c>
      <x:c r="T2322" s="32" t="n">
        <x:f>XLOOKUP(O2322,Assumptions!$H$4:$H$6,Assumptions!$I$4:$I$6)</x:f>
        <x:v>0.0035</x:v>
      </x:c>
      <x:c r="U2322" s="30" t="n">
        <x:f>XLOOKUP(F2322,Assumptions!$A$4:$A$6,Assumptions!$F$4:$F$6)</x:f>
        <x:v>90</x:v>
      </x:c>
      <x:c r="V2322" s="60" t="n">
        <x:f>I2322*12</x:f>
        <x:v>15894.24</x:v>
      </x:c>
      <x:c r="W2322" s="60" t="n">
        <x:f>H2322*J2322*(1-K2322)*Q2322</x:f>
        <x:v>126.67885253099999</x:v>
      </x:c>
      <x:c r="X2322" s="60" t="n">
        <x:f>V2322*R2322</x:f>
        <x:v>254.30784</x:v>
      </x:c>
      <x:c r="Y2322" s="60" t="n">
        <x:f>V2322*S2322</x:f>
        <x:v>158.9424</x:v>
      </x:c>
      <x:c r="Z2322" s="60" t="n">
        <x:f>H2322*J2322*T2322</x:f>
        <x:v>8.7642765</x:v>
      </x:c>
      <x:c r="AA2322" s="60" t="n">
        <x:f>P2322+W2322+X2322-Y2322-Z2322-U2322</x:f>
        <x:v>218.280016031</x:v>
      </x:c>
      <x:c r="AB2322" s="32" t="n">
        <x:f>IFERROR(AA2322/(P2322+W2322+X2322),0)</x:f>
        <x:v>0.4585842828301001</x:v>
      </x:c>
      <x:c r="AC2322" t="n">
        <x:f>IF(O2322="High",0,IF(I2322&gt;=1800,3,IF(I2322&gt;=900,2,1))+IF(K2322&gt;=0.9,2,IF(K2322&gt;=0.75,1,0))+IF(J2322&lt;=0.7,2,IF(J2322&lt;=0.85,1,0))+IF(M2322&gt;=8,1,0))</x:f>
        <x:v>5</x:v>
      </x:c>
      <x:c r="AD2322" t="str">
        <x:f>IF(AND(O2322&lt;&gt;"High",AC2322&gt;=Assumptions!$B$10,AA2322&gt;0),"Priority Growth",IF(AND(O2322="Low",AA2322&gt;0),"Maintain","Watch"))</x:f>
        <x:v>Maintain</x:v>
      </x:c>
      <x:c r="AE2322" s="60" t="n">
        <x:f>MAX(AA2322,0)*N2322</x:f>
        <x:v>19.863481458821</x:v>
      </x:c>
      <x:c r="AF2322" t="str">
        <x:f>IF(AND(AA2322&gt;=Assumptions!$B$11,O2322&lt;&gt;"High",OR(N2322&gt;=Assumptions!$B$12,M2322&lt;=6)),"High","Standard")</x:f>
        <x:v>Standard</x:v>
      </x:c>
    </x:row>
    <x:row r="2323">
      <x:c r="A2323" t="str">
        <x:f>'Raw_Data'!A2323</x:f>
        <x:v>C02322</x:v>
      </x:c>
      <x:c r="B2323" t="n">
        <x:f>'Raw_Data'!B2323</x:f>
        <x:v>46</x:v>
      </x:c>
      <x:c r="C2323" s="30" t="n">
        <x:f>'Raw_Data'!C2323</x:f>
        <x:v>59174</x:v>
      </x:c>
      <x:c r="D2323" t="n">
        <x:f>'Raw_Data'!D2323</x:f>
        <x:v>694</x:v>
      </x:c>
      <x:c r="E2323" t="n">
        <x:f>'Raw_Data'!E2323</x:f>
        <x:v>62</x:v>
      </x:c>
      <x:c r="F2323" t="str">
        <x:f>PROPER(TRIM('Raw_Data'!F2323))</x:f>
        <x:v>Gold</x:v>
      </x:c>
      <x:c r="G2323" t="str">
        <x:f>PROPER(TRIM('Raw_Data'!G2323))</x:f>
        <x:v>Partner</x:v>
      </x:c>
      <x:c r="H2323" s="60" t="n">
        <x:f>'Raw_Data'!H2323</x:f>
        <x:v>9526</x:v>
      </x:c>
      <x:c r="I2323" s="60" t="n">
        <x:f>'Raw_Data'!I2323</x:f>
        <x:v>772.9</x:v>
      </x:c>
      <x:c r="J2323" s="32" t="n">
        <x:f>'Raw_Data'!J2323</x:f>
        <x:v>0.413</x:v>
      </x:c>
      <x:c r="K2323" s="32" t="n">
        <x:f>'Raw_Data'!K2323</x:f>
        <x:v>0.723</x:v>
      </x:c>
      <x:c r="L2323" t="n">
        <x:f>'Raw_Data'!L2323</x:f>
        <x:v>0</x:v>
      </x:c>
      <x:c r="M2323" t="n">
        <x:f>IF('Raw_Data'!M2323="",Assumptions!$B$15,'Raw_Data'!M2323)</x:f>
        <x:v>8</x:v>
      </x:c>
      <x:c r="N2323" s="32" t="n">
        <x:f>'Raw_Data'!N2323</x:f>
        <x:v>0.126</x:v>
      </x:c>
      <x:c r="O2323" t="str">
        <x:f>IF(OR(D2323&lt;620,L2323&gt;=2,J2323&gt;0.9),"High",IF(OR(D2323&lt;700,L2323=1,J2323&gt;0.75),"Medium","Low"))</x:f>
        <x:v>Medium</x:v>
      </x:c>
      <x:c r="P2323" s="30" t="n">
        <x:f>XLOOKUP(F2323,Assumptions!$A$4:$A$6,Assumptions!$B$4:$B$6)</x:f>
        <x:v>95</x:v>
      </x:c>
      <x:c r="Q2323" s="32" t="n">
        <x:f>XLOOKUP(F2323,Assumptions!$A$4:$A$6,Assumptions!$C$4:$C$6)</x:f>
        <x:v>0.219</x:v>
      </x:c>
      <x:c r="R2323" s="32" t="n">
        <x:f>XLOOKUP(F2323,Assumptions!$A$4:$A$6,Assumptions!$D$4:$D$6)</x:f>
        <x:v>0.016</x:v>
      </x:c>
      <x:c r="S2323" s="32" t="n">
        <x:f>XLOOKUP(F2323,Assumptions!$A$4:$A$6,Assumptions!$E$4:$E$6)</x:f>
        <x:v>0.01</x:v>
      </x:c>
      <x:c r="T2323" s="32" t="n">
        <x:f>XLOOKUP(O2323,Assumptions!$H$4:$H$6,Assumptions!$I$4:$I$6)</x:f>
        <x:v>0.012</x:v>
      </x:c>
      <x:c r="U2323" s="30" t="n">
        <x:f>XLOOKUP(F2323,Assumptions!$A$4:$A$6,Assumptions!$F$4:$F$6)</x:f>
        <x:v>90</x:v>
      </x:c>
      <x:c r="V2323" s="60" t="n">
        <x:f>I2323*12</x:f>
        <x:v>9274.8</x:v>
      </x:c>
      <x:c r="W2323" s="60" t="n">
        <x:f>H2323*J2323*(1-K2323)*Q2323</x:f>
        <x:v>238.662679794</x:v>
      </x:c>
      <x:c r="X2323" s="60" t="n">
        <x:f>V2323*R2323</x:f>
        <x:v>148.39679999999998</x:v>
      </x:c>
      <x:c r="Y2323" s="60" t="n">
        <x:f>V2323*S2323</x:f>
        <x:v>92.74799999999999</x:v>
      </x:c>
      <x:c r="Z2323" s="60" t="n">
        <x:f>H2323*J2323*T2323</x:f>
        <x:v>47.210856</x:v>
      </x:c>
      <x:c r="AA2323" s="60" t="n">
        <x:f>P2323+W2323+X2323-Y2323-Z2323-U2323</x:f>
        <x:v>252.10062379400006</x:v>
      </x:c>
      <x:c r="AB2323" s="32" t="n">
        <x:f>IFERROR(AA2323/(P2323+W2323+X2323),0)</x:f>
        <x:v>0.5229658047627878</x:v>
      </x:c>
      <x:c r="AC2323" t="n">
        <x:f>IF(O2323="High",0,IF(I2323&gt;=1800,3,IF(I2323&gt;=900,2,1))+IF(K2323&gt;=0.9,2,IF(K2323&gt;=0.75,1,0))+IF(J2323&lt;=0.7,2,IF(J2323&lt;=0.85,1,0))+IF(M2323&gt;=8,1,0))</x:f>
        <x:v>4</x:v>
      </x:c>
      <x:c r="AD2323" t="str">
        <x:f>IF(AND(O2323&lt;&gt;"High",AC2323&gt;=Assumptions!$B$10,AA2323&gt;0),"Priority Growth",IF(AND(O2323="Low",AA2323&gt;0),"Maintain","Watch"))</x:f>
        <x:v>Watch</x:v>
      </x:c>
      <x:c r="AE2323" s="60" t="n">
        <x:f>MAX(AA2323,0)*N2323</x:f>
        <x:v>31.764678598044007</x:v>
      </x:c>
      <x:c r="AF2323" t="str">
        <x:f>IF(AND(AA2323&gt;=Assumptions!$B$11,O2323&lt;&gt;"High",OR(N2323&gt;=Assumptions!$B$12,M2323&lt;=6)),"High","Standard")</x:f>
        <x:v>Standard</x:v>
      </x:c>
    </x:row>
    <x:row r="2324">
      <x:c r="A2324" t="str">
        <x:f>'Raw_Data'!A2324</x:f>
        <x:v>C02323</x:v>
      </x:c>
      <x:c r="B2324" t="n">
        <x:f>'Raw_Data'!B2324</x:f>
        <x:v>37</x:v>
      </x:c>
      <x:c r="C2324" s="30" t="n">
        <x:f>'Raw_Data'!C2324</x:f>
        <x:v>49076</x:v>
      </x:c>
      <x:c r="D2324" t="n">
        <x:f>'Raw_Data'!D2324</x:f>
        <x:v>658</x:v>
      </x:c>
      <x:c r="E2324" t="n">
        <x:f>'Raw_Data'!E2324</x:f>
        <x:v>40</x:v>
      </x:c>
      <x:c r="F2324" t="str">
        <x:f>PROPER(TRIM('Raw_Data'!F2324))</x:f>
        <x:v>Classic</x:v>
      </x:c>
      <x:c r="G2324" t="str">
        <x:f>PROPER(TRIM('Raw_Data'!G2324))</x:f>
        <x:v>Digital</x:v>
      </x:c>
      <x:c r="H2324" s="60" t="n">
        <x:f>'Raw_Data'!H2324</x:f>
        <x:v>4174</x:v>
      </x:c>
      <x:c r="I2324" s="60" t="n">
        <x:f>'Raw_Data'!I2324</x:f>
        <x:v>150</x:v>
      </x:c>
      <x:c r="J2324" s="32" t="n">
        <x:f>'Raw_Data'!J2324</x:f>
        <x:v>0.603</x:v>
      </x:c>
      <x:c r="K2324" s="32" t="n">
        <x:f>'Raw_Data'!K2324</x:f>
        <x:v>0.769</x:v>
      </x:c>
      <x:c r="L2324" t="n">
        <x:f>'Raw_Data'!L2324</x:f>
        <x:v>0</x:v>
      </x:c>
      <x:c r="M2324" t="n">
        <x:f>IF('Raw_Data'!M2324="",Assumptions!$B$15,'Raw_Data'!M2324)</x:f>
        <x:v>8</x:v>
      </x:c>
      <x:c r="N2324" s="32" t="n">
        <x:f>'Raw_Data'!N2324</x:f>
        <x:v>0.051</x:v>
      </x:c>
      <x:c r="O2324" t="str">
        <x:f>IF(OR(D2324&lt;620,L2324&gt;=2,J2324&gt;0.9),"High",IF(OR(D2324&lt;700,L2324=1,J2324&gt;0.75),"Medium","Low"))</x:f>
        <x:v>Medium</x:v>
      </x:c>
      <x:c r="P2324" s="30" t="n">
        <x:f>XLOOKUP(F2324,Assumptions!$A$4:$A$6,Assumptions!$B$4:$B$6)</x:f>
        <x:v>0</x:v>
      </x:c>
      <x:c r="Q2324" s="32" t="n">
        <x:f>XLOOKUP(F2324,Assumptions!$A$4:$A$6,Assumptions!$C$4:$C$6)</x:f>
        <x:v>0.229</x:v>
      </x:c>
      <x:c r="R2324" s="32" t="n">
        <x:f>XLOOKUP(F2324,Assumptions!$A$4:$A$6,Assumptions!$D$4:$D$6)</x:f>
        <x:v>0.015</x:v>
      </x:c>
      <x:c r="S2324" s="32" t="n">
        <x:f>XLOOKUP(F2324,Assumptions!$A$4:$A$6,Assumptions!$E$4:$E$6)</x:f>
        <x:v>0.0075</x:v>
      </x:c>
      <x:c r="T2324" s="32" t="n">
        <x:f>XLOOKUP(O2324,Assumptions!$H$4:$H$6,Assumptions!$I$4:$I$6)</x:f>
        <x:v>0.012</x:v>
      </x:c>
      <x:c r="U2324" s="30" t="n">
        <x:f>XLOOKUP(F2324,Assumptions!$A$4:$A$6,Assumptions!$F$4:$F$6)</x:f>
        <x:v>60</x:v>
      </x:c>
      <x:c r="V2324" s="60" t="n">
        <x:f>I2324*12</x:f>
        <x:v>1800</x:v>
      </x:c>
      <x:c r="W2324" s="60" t="n">
        <x:f>H2324*J2324*(1-K2324)*Q2324</x:f>
        <x:v>133.142656878</x:v>
      </x:c>
      <x:c r="X2324" s="60" t="n">
        <x:f>V2324*R2324</x:f>
        <x:v>27</x:v>
      </x:c>
      <x:c r="Y2324" s="60" t="n">
        <x:f>V2324*S2324</x:f>
        <x:v>13.5</x:v>
      </x:c>
      <x:c r="Z2324" s="60" t="n">
        <x:f>H2324*J2324*T2324</x:f>
        <x:v>30.203064</x:v>
      </x:c>
      <x:c r="AA2324" s="60" t="n">
        <x:f>P2324+W2324+X2324-Y2324-Z2324-U2324</x:f>
        <x:v>56.439592878</x:v>
      </x:c>
      <x:c r="AB2324" s="32" t="n">
        <x:f>IFERROR(AA2324/(P2324+W2324+X2324),0)</x:f>
        <x:v>0.3524332240909232</x:v>
      </x:c>
      <x:c r="AC2324" t="n">
        <x:f>IF(O2324="High",0,IF(I2324&gt;=1800,3,IF(I2324&gt;=900,2,1))+IF(K2324&gt;=0.9,2,IF(K2324&gt;=0.75,1,0))+IF(J2324&lt;=0.7,2,IF(J2324&lt;=0.85,1,0))+IF(M2324&gt;=8,1,0))</x:f>
        <x:v>5</x:v>
      </x:c>
      <x:c r="AD2324" t="str">
        <x:f>IF(AND(O2324&lt;&gt;"High",AC2324&gt;=Assumptions!$B$10,AA2324&gt;0),"Priority Growth",IF(AND(O2324="Low",AA2324&gt;0),"Maintain","Watch"))</x:f>
        <x:v>Watch</x:v>
      </x:c>
      <x:c r="AE2324" s="60" t="n">
        <x:f>MAX(AA2324,0)*N2324</x:f>
        <x:v>2.878419236778</x:v>
      </x:c>
      <x:c r="AF2324" t="str">
        <x:f>IF(AND(AA2324&gt;=Assumptions!$B$11,O2324&lt;&gt;"High",OR(N2324&gt;=Assumptions!$B$12,M2324&lt;=6)),"High","Standard")</x:f>
        <x:v>Standard</x:v>
      </x:c>
    </x:row>
    <x:row r="2325">
      <x:c r="A2325" t="str">
        <x:f>'Raw_Data'!A2325</x:f>
        <x:v>C02324</x:v>
      </x:c>
      <x:c r="B2325" t="n">
        <x:f>'Raw_Data'!B2325</x:f>
        <x:v>66</x:v>
      </x:c>
      <x:c r="C2325" s="30" t="n">
        <x:f>'Raw_Data'!C2325</x:f>
        <x:v>107424</x:v>
      </x:c>
      <x:c r="D2325" t="n">
        <x:f>'Raw_Data'!D2325</x:f>
        <x:v>679</x:v>
      </x:c>
      <x:c r="E2325" t="n">
        <x:f>'Raw_Data'!E2325</x:f>
        <x:v>67</x:v>
      </x:c>
      <x:c r="F2325" t="str">
        <x:f>PROPER(TRIM('Raw_Data'!F2325))</x:f>
        <x:v>Platinum</x:v>
      </x:c>
      <x:c r="G2325" t="str">
        <x:f>PROPER(TRIM('Raw_Data'!G2325))</x:f>
        <x:v>Digital</x:v>
      </x:c>
      <x:c r="H2325" s="60" t="n">
        <x:f>'Raw_Data'!H2325</x:f>
        <x:v>24331</x:v>
      </x:c>
      <x:c r="I2325" s="60" t="n">
        <x:f>'Raw_Data'!I2325</x:f>
        <x:v>2593.38</x:v>
      </x:c>
      <x:c r="J2325" s="32" t="n">
        <x:f>'Raw_Data'!J2325</x:f>
        <x:v>0.706</x:v>
      </x:c>
      <x:c r="K2325" s="32" t="n">
        <x:f>'Raw_Data'!K2325</x:f>
        <x:v>0.773</x:v>
      </x:c>
      <x:c r="L2325" t="n">
        <x:f>'Raw_Data'!L2325</x:f>
        <x:v>0</x:v>
      </x:c>
      <x:c r="M2325" t="n">
        <x:f>IF('Raw_Data'!M2325="",Assumptions!$B$15,'Raw_Data'!M2325)</x:f>
        <x:v>8</x:v>
      </x:c>
      <x:c r="N2325" s="32" t="n">
        <x:f>'Raw_Data'!N2325</x:f>
        <x:v>0.02</x:v>
      </x:c>
      <x:c r="O2325" t="str">
        <x:f>IF(OR(D2325&lt;620,L2325&gt;=2,J2325&gt;0.9),"High",IF(OR(D2325&lt;700,L2325=1,J2325&gt;0.75),"Medium","Low"))</x:f>
        <x:v>Medium</x:v>
      </x:c>
      <x:c r="P2325" s="30" t="n">
        <x:f>XLOOKUP(F2325,Assumptions!$A$4:$A$6,Assumptions!$B$4:$B$6)</x:f>
        <x:v>195</x:v>
      </x:c>
      <x:c r="Q2325" s="32" t="n">
        <x:f>XLOOKUP(F2325,Assumptions!$A$4:$A$6,Assumptions!$C$4:$C$6)</x:f>
        <x:v>0.199</x:v>
      </x:c>
      <x:c r="R2325" s="32" t="n">
        <x:f>XLOOKUP(F2325,Assumptions!$A$4:$A$6,Assumptions!$D$4:$D$6)</x:f>
        <x:v>0.017</x:v>
      </x:c>
      <x:c r="S2325" s="32" t="n">
        <x:f>XLOOKUP(F2325,Assumptions!$A$4:$A$6,Assumptions!$E$4:$E$6)</x:f>
        <x:v>0.013</x:v>
      </x:c>
      <x:c r="T2325" s="32" t="n">
        <x:f>XLOOKUP(O2325,Assumptions!$H$4:$H$6,Assumptions!$I$4:$I$6)</x:f>
        <x:v>0.012</x:v>
      </x:c>
      <x:c r="U2325" s="30" t="n">
        <x:f>XLOOKUP(F2325,Assumptions!$A$4:$A$6,Assumptions!$F$4:$F$6)</x:f>
        <x:v>140</x:v>
      </x:c>
      <x:c r="V2325" s="60" t="n">
        <x:f>I2325*12</x:f>
        <x:v>31120.56</x:v>
      </x:c>
      <x:c r="W2325" s="60" t="n">
        <x:f>H2325*J2325*(1-K2325)*Q2325</x:f>
        <x:v>775.9676096779999</x:v>
      </x:c>
      <x:c r="X2325" s="60" t="n">
        <x:f>V2325*R2325</x:f>
        <x:v>529.04952</x:v>
      </x:c>
      <x:c r="Y2325" s="60" t="n">
        <x:f>V2325*S2325</x:f>
        <x:v>404.56728</x:v>
      </x:c>
      <x:c r="Z2325" s="60" t="n">
        <x:f>H2325*J2325*T2325</x:f>
        <x:v>206.132232</x:v>
      </x:c>
      <x:c r="AA2325" s="60" t="n">
        <x:f>P2325+W2325+X2325-Y2325-Z2325-U2325</x:f>
        <x:v>749.317617678</x:v>
      </x:c>
      <x:c r="AB2325" s="32" t="n">
        <x:f>IFERROR(AA2325/(P2325+W2325+X2325),0)</x:f>
        <x:v>0.49953937381958546</x:v>
      </x:c>
      <x:c r="AC2325" t="n">
        <x:f>IF(O2325="High",0,IF(I2325&gt;=1800,3,IF(I2325&gt;=900,2,1))+IF(K2325&gt;=0.9,2,IF(K2325&gt;=0.75,1,0))+IF(J2325&lt;=0.7,2,IF(J2325&lt;=0.85,1,0))+IF(M2325&gt;=8,1,0))</x:f>
        <x:v>6</x:v>
      </x:c>
      <x:c r="AD2325" t="str">
        <x:f>IF(AND(O2325&lt;&gt;"High",AC2325&gt;=Assumptions!$B$10,AA2325&gt;0),"Priority Growth",IF(AND(O2325="Low",AA2325&gt;0),"Maintain","Watch"))</x:f>
        <x:v>Priority Growth</x:v>
      </x:c>
      <x:c r="AE2325" s="60" t="n">
        <x:f>MAX(AA2325,0)*N2325</x:f>
        <x:v>14.986352353560001</x:v>
      </x:c>
      <x:c r="AF2325" t="str">
        <x:f>IF(AND(AA2325&gt;=Assumptions!$B$11,O2325&lt;&gt;"High",OR(N2325&gt;=Assumptions!$B$12,M2325&lt;=6)),"High","Standard")</x:f>
        <x:v>Standard</x:v>
      </x:c>
    </x:row>
    <x:row r="2326">
      <x:c r="A2326" t="str">
        <x:f>'Raw_Data'!A2326</x:f>
        <x:v>C02325</x:v>
      </x:c>
      <x:c r="B2326" t="n">
        <x:f>'Raw_Data'!B2326</x:f>
        <x:v>38</x:v>
      </x:c>
      <x:c r="C2326" s="30" t="n">
        <x:f>'Raw_Data'!C2326</x:f>
        <x:v>66168</x:v>
      </x:c>
      <x:c r="D2326" t="n">
        <x:f>'Raw_Data'!D2326</x:f>
        <x:v>746</x:v>
      </x:c>
      <x:c r="E2326" t="n">
        <x:f>'Raw_Data'!E2326</x:f>
        <x:v>15</x:v>
      </x:c>
      <x:c r="F2326" t="str">
        <x:f>PROPER(TRIM('Raw_Data'!F2326))</x:f>
        <x:v>Gold</x:v>
      </x:c>
      <x:c r="G2326" t="str">
        <x:f>PROPER(TRIM('Raw_Data'!G2326))</x:f>
        <x:v>Digital</x:v>
      </x:c>
      <x:c r="H2326" s="60" t="n">
        <x:f>'Raw_Data'!H2326</x:f>
        <x:v>10340</x:v>
      </x:c>
      <x:c r="I2326" s="60" t="n">
        <x:f>'Raw_Data'!I2326</x:f>
        <x:v>1068.4</x:v>
      </x:c>
      <x:c r="J2326" s="32" t="n">
        <x:f>'Raw_Data'!J2326</x:f>
        <x:v>0.282</x:v>
      </x:c>
      <x:c r="K2326" s="32" t="n">
        <x:f>'Raw_Data'!K2326</x:f>
        <x:v>0.864</x:v>
      </x:c>
      <x:c r="L2326" t="n">
        <x:f>'Raw_Data'!L2326</x:f>
        <x:v>0</x:v>
      </x:c>
      <x:c r="M2326" t="n">
        <x:f>IF('Raw_Data'!M2326="",Assumptions!$B$15,'Raw_Data'!M2326)</x:f>
        <x:v>10</x:v>
      </x:c>
      <x:c r="N2326" s="32" t="n">
        <x:f>'Raw_Data'!N2326</x:f>
        <x:v>0.02</x:v>
      </x:c>
      <x:c r="O2326" t="str">
        <x:f>IF(OR(D2326&lt;620,L2326&gt;=2,J2326&gt;0.9),"High",IF(OR(D2326&lt;700,L2326=1,J2326&gt;0.75),"Medium","Low"))</x:f>
        <x:v>Low</x:v>
      </x:c>
      <x:c r="P2326" s="30" t="n">
        <x:f>XLOOKUP(F2326,Assumptions!$A$4:$A$6,Assumptions!$B$4:$B$6)</x:f>
        <x:v>95</x:v>
      </x:c>
      <x:c r="Q2326" s="32" t="n">
        <x:f>XLOOKUP(F2326,Assumptions!$A$4:$A$6,Assumptions!$C$4:$C$6)</x:f>
        <x:v>0.219</x:v>
      </x:c>
      <x:c r="R2326" s="32" t="n">
        <x:f>XLOOKUP(F2326,Assumptions!$A$4:$A$6,Assumptions!$D$4:$D$6)</x:f>
        <x:v>0.016</x:v>
      </x:c>
      <x:c r="S2326" s="32" t="n">
        <x:f>XLOOKUP(F2326,Assumptions!$A$4:$A$6,Assumptions!$E$4:$E$6)</x:f>
        <x:v>0.01</x:v>
      </x:c>
      <x:c r="T2326" s="32" t="n">
        <x:f>XLOOKUP(O2326,Assumptions!$H$4:$H$6,Assumptions!$I$4:$I$6)</x:f>
        <x:v>0.0035</x:v>
      </x:c>
      <x:c r="U2326" s="30" t="n">
        <x:f>XLOOKUP(F2326,Assumptions!$A$4:$A$6,Assumptions!$F$4:$F$6)</x:f>
        <x:v>90</x:v>
      </x:c>
      <x:c r="V2326" s="60" t="n">
        <x:f>I2326*12</x:f>
        <x:v>12820.800000000001</x:v>
      </x:c>
      <x:c r="W2326" s="60" t="n">
        <x:f>H2326*J2326*(1-K2326)*Q2326</x:f>
        <x:v>86.84656992</x:v>
      </x:c>
      <x:c r="X2326" s="60" t="n">
        <x:f>V2326*R2326</x:f>
        <x:v>205.13280000000003</x:v>
      </x:c>
      <x:c r="Y2326" s="60" t="n">
        <x:f>V2326*S2326</x:f>
        <x:v>128.20800000000003</x:v>
      </x:c>
      <x:c r="Z2326" s="60" t="n">
        <x:f>H2326*J2326*T2326</x:f>
        <x:v>10.20558</x:v>
      </x:c>
      <x:c r="AA2326" s="60" t="n">
        <x:f>P2326+W2326+X2326-Y2326-Z2326-U2326</x:f>
        <x:v>158.56578992</x:v>
      </x:c>
      <x:c r="AB2326" s="32" t="n">
        <x:f>IFERROR(AA2326/(P2326+W2326+X2326),0)</x:f>
        <x:v>0.40975256627447654</x:v>
      </x:c>
      <x:c r="AC2326" t="n">
        <x:f>IF(O2326="High",0,IF(I2326&gt;=1800,3,IF(I2326&gt;=900,2,1))+IF(K2326&gt;=0.9,2,IF(K2326&gt;=0.75,1,0))+IF(J2326&lt;=0.7,2,IF(J2326&lt;=0.85,1,0))+IF(M2326&gt;=8,1,0))</x:f>
        <x:v>6</x:v>
      </x:c>
      <x:c r="AD2326" t="str">
        <x:f>IF(AND(O2326&lt;&gt;"High",AC2326&gt;=Assumptions!$B$10,AA2326&gt;0),"Priority Growth",IF(AND(O2326="Low",AA2326&gt;0),"Maintain","Watch"))</x:f>
        <x:v>Priority Growth</x:v>
      </x:c>
      <x:c r="AE2326" s="60" t="n">
        <x:f>MAX(AA2326,0)*N2326</x:f>
        <x:v>3.1713157983999998</x:v>
      </x:c>
      <x:c r="AF2326" t="str">
        <x:f>IF(AND(AA2326&gt;=Assumptions!$B$11,O2326&lt;&gt;"High",OR(N2326&gt;=Assumptions!$B$12,M2326&lt;=6)),"High","Standard")</x:f>
        <x:v>Standard</x:v>
      </x:c>
    </x:row>
    <x:row r="2327">
      <x:c r="A2327" t="str">
        <x:f>'Raw_Data'!A2327</x:f>
        <x:v>C02326</x:v>
      </x:c>
      <x:c r="B2327" t="n">
        <x:f>'Raw_Data'!B2327</x:f>
        <x:v>56</x:v>
      </x:c>
      <x:c r="C2327" s="30" t="n">
        <x:f>'Raw_Data'!C2327</x:f>
        <x:v>47940</x:v>
      </x:c>
      <x:c r="D2327" t="n">
        <x:f>'Raw_Data'!D2327</x:f>
        <x:v>668</x:v>
      </x:c>
      <x:c r="E2327" t="n">
        <x:f>'Raw_Data'!E2327</x:f>
        <x:v>101</x:v>
      </x:c>
      <x:c r="F2327" t="str">
        <x:f>PROPER(TRIM('Raw_Data'!F2327))</x:f>
        <x:v>Classic</x:v>
      </x:c>
      <x:c r="G2327" t="str">
        <x:f>PROPER(TRIM('Raw_Data'!G2327))</x:f>
        <x:v>Partner</x:v>
      </x:c>
      <x:c r="H2327" s="60" t="n">
        <x:f>'Raw_Data'!H2327</x:f>
        <x:v>2979</x:v>
      </x:c>
      <x:c r="I2327" s="60" t="n">
        <x:f>'Raw_Data'!I2327</x:f>
        <x:v>425.78</x:v>
      </x:c>
      <x:c r="J2327" s="32" t="n">
        <x:f>'Raw_Data'!J2327</x:f>
        <x:v>0.294</x:v>
      </x:c>
      <x:c r="K2327" s="32" t="n">
        <x:f>'Raw_Data'!K2327</x:f>
        <x:v>0.797</x:v>
      </x:c>
      <x:c r="L2327" t="n">
        <x:f>'Raw_Data'!L2327</x:f>
        <x:v>0</x:v>
      </x:c>
      <x:c r="M2327" t="n">
        <x:f>IF('Raw_Data'!M2327="",Assumptions!$B$15,'Raw_Data'!M2327)</x:f>
        <x:v>9</x:v>
      </x:c>
      <x:c r="N2327" s="32" t="n">
        <x:f>'Raw_Data'!N2327</x:f>
        <x:v>0.02</x:v>
      </x:c>
      <x:c r="O2327" t="str">
        <x:f>IF(OR(D2327&lt;620,L2327&gt;=2,J2327&gt;0.9),"High",IF(OR(D2327&lt;700,L2327=1,J2327&gt;0.75),"Medium","Low"))</x:f>
        <x:v>Medium</x:v>
      </x:c>
      <x:c r="P2327" s="30" t="n">
        <x:f>XLOOKUP(F2327,Assumptions!$A$4:$A$6,Assumptions!$B$4:$B$6)</x:f>
        <x:v>0</x:v>
      </x:c>
      <x:c r="Q2327" s="32" t="n">
        <x:f>XLOOKUP(F2327,Assumptions!$A$4:$A$6,Assumptions!$C$4:$C$6)</x:f>
        <x:v>0.229</x:v>
      </x:c>
      <x:c r="R2327" s="32" t="n">
        <x:f>XLOOKUP(F2327,Assumptions!$A$4:$A$6,Assumptions!$D$4:$D$6)</x:f>
        <x:v>0.015</x:v>
      </x:c>
      <x:c r="S2327" s="32" t="n">
        <x:f>XLOOKUP(F2327,Assumptions!$A$4:$A$6,Assumptions!$E$4:$E$6)</x:f>
        <x:v>0.0075</x:v>
      </x:c>
      <x:c r="T2327" s="32" t="n">
        <x:f>XLOOKUP(O2327,Assumptions!$H$4:$H$6,Assumptions!$I$4:$I$6)</x:f>
        <x:v>0.012</x:v>
      </x:c>
      <x:c r="U2327" s="30" t="n">
        <x:f>XLOOKUP(F2327,Assumptions!$A$4:$A$6,Assumptions!$F$4:$F$6)</x:f>
        <x:v>60</x:v>
      </x:c>
      <x:c r="V2327" s="60" t="n">
        <x:f>I2327*12</x:f>
        <x:v>5109.36</x:v>
      </x:c>
      <x:c r="W2327" s="60" t="n">
        <x:f>H2327*J2327*(1-K2327)*Q2327</x:f>
        <x:v>40.714523261999986</x:v>
      </x:c>
      <x:c r="X2327" s="60" t="n">
        <x:f>V2327*R2327</x:f>
        <x:v>76.64039999999999</x:v>
      </x:c>
      <x:c r="Y2327" s="60" t="n">
        <x:f>V2327*S2327</x:f>
        <x:v>38.32019999999999</x:v>
      </x:c>
      <x:c r="Z2327" s="60" t="n">
        <x:f>H2327*J2327*T2327</x:f>
        <x:v>10.509912</x:v>
      </x:c>
      <x:c r="AA2327" s="60" t="n">
        <x:f>P2327+W2327+X2327-Y2327-Z2327-U2327</x:f>
        <x:v>8.524811261999972</x:v>
      </x:c>
      <x:c r="AB2327" s="32" t="n">
        <x:f>IFERROR(AA2327/(P2327+W2327+X2327),0)</x:f>
        <x:v>0.07264127507431418</x:v>
      </x:c>
      <x:c r="AC2327" t="n">
        <x:f>IF(O2327="High",0,IF(I2327&gt;=1800,3,IF(I2327&gt;=900,2,1))+IF(K2327&gt;=0.9,2,IF(K2327&gt;=0.75,1,0))+IF(J2327&lt;=0.7,2,IF(J2327&lt;=0.85,1,0))+IF(M2327&gt;=8,1,0))</x:f>
        <x:v>5</x:v>
      </x:c>
      <x:c r="AD2327" t="str">
        <x:f>IF(AND(O2327&lt;&gt;"High",AC2327&gt;=Assumptions!$B$10,AA2327&gt;0),"Priority Growth",IF(AND(O2327="Low",AA2327&gt;0),"Maintain","Watch"))</x:f>
        <x:v>Watch</x:v>
      </x:c>
      <x:c r="AE2327" s="60" t="n">
        <x:f>MAX(AA2327,0)*N2327</x:f>
        <x:v>0.17049622523999944</x:v>
      </x:c>
      <x:c r="AF2327" t="str">
        <x:f>IF(AND(AA2327&gt;=Assumptions!$B$11,O2327&lt;&gt;"High",OR(N2327&gt;=Assumptions!$B$12,M2327&lt;=6)),"High","Standard")</x:f>
        <x:v>Standard</x:v>
      </x:c>
    </x:row>
    <x:row r="2328">
      <x:c r="A2328" t="str">
        <x:f>'Raw_Data'!A2328</x:f>
        <x:v>C02327</x:v>
      </x:c>
      <x:c r="B2328" t="n">
        <x:f>'Raw_Data'!B2328</x:f>
        <x:v>75</x:v>
      </x:c>
      <x:c r="C2328" s="30" t="n">
        <x:f>'Raw_Data'!C2328</x:f>
        <x:v>61159</x:v>
      </x:c>
      <x:c r="D2328" t="n">
        <x:f>'Raw_Data'!D2328</x:f>
        <x:v>656</x:v>
      </x:c>
      <x:c r="E2328" t="n">
        <x:f>'Raw_Data'!E2328</x:f>
        <x:v>46</x:v>
      </x:c>
      <x:c r="F2328" t="str">
        <x:f>PROPER(TRIM('Raw_Data'!F2328))</x:f>
        <x:v>Classic</x:v>
      </x:c>
      <x:c r="G2328" t="str">
        <x:f>PROPER(TRIM('Raw_Data'!G2328))</x:f>
        <x:v>Direct Mail</x:v>
      </x:c>
      <x:c r="H2328" s="60" t="n">
        <x:f>'Raw_Data'!H2328</x:f>
        <x:v>5471</x:v>
      </x:c>
      <x:c r="I2328" s="60" t="n">
        <x:f>'Raw_Data'!I2328</x:f>
        <x:v>931.73</x:v>
      </x:c>
      <x:c r="J2328" s="32" t="n">
        <x:f>'Raw_Data'!J2328</x:f>
        <x:v>0.343</x:v>
      </x:c>
      <x:c r="K2328" s="32" t="n">
        <x:f>'Raw_Data'!K2328</x:f>
        <x:v>0.773</x:v>
      </x:c>
      <x:c r="L2328" t="n">
        <x:f>'Raw_Data'!L2328</x:f>
        <x:v>0</x:v>
      </x:c>
      <x:c r="M2328" t="n">
        <x:f>IF('Raw_Data'!M2328="",Assumptions!$B$15,'Raw_Data'!M2328)</x:f>
        <x:v>7</x:v>
      </x:c>
      <x:c r="N2328" s="32" t="n">
        <x:f>'Raw_Data'!N2328</x:f>
        <x:v>0.073</x:v>
      </x:c>
      <x:c r="O2328" t="str">
        <x:f>IF(OR(D2328&lt;620,L2328&gt;=2,J2328&gt;0.9),"High",IF(OR(D2328&lt;700,L2328=1,J2328&gt;0.75),"Medium","Low"))</x:f>
        <x:v>Medium</x:v>
      </x:c>
      <x:c r="P2328" s="30" t="n">
        <x:f>XLOOKUP(F2328,Assumptions!$A$4:$A$6,Assumptions!$B$4:$B$6)</x:f>
        <x:v>0</x:v>
      </x:c>
      <x:c r="Q2328" s="32" t="n">
        <x:f>XLOOKUP(F2328,Assumptions!$A$4:$A$6,Assumptions!$C$4:$C$6)</x:f>
        <x:v>0.229</x:v>
      </x:c>
      <x:c r="R2328" s="32" t="n">
        <x:f>XLOOKUP(F2328,Assumptions!$A$4:$A$6,Assumptions!$D$4:$D$6)</x:f>
        <x:v>0.015</x:v>
      </x:c>
      <x:c r="S2328" s="32" t="n">
        <x:f>XLOOKUP(F2328,Assumptions!$A$4:$A$6,Assumptions!$E$4:$E$6)</x:f>
        <x:v>0.0075</x:v>
      </x:c>
      <x:c r="T2328" s="32" t="n">
        <x:f>XLOOKUP(O2328,Assumptions!$H$4:$H$6,Assumptions!$I$4:$I$6)</x:f>
        <x:v>0.012</x:v>
      </x:c>
      <x:c r="U2328" s="30" t="n">
        <x:f>XLOOKUP(F2328,Assumptions!$A$4:$A$6,Assumptions!$F$4:$F$6)</x:f>
        <x:v>60</x:v>
      </x:c>
      <x:c r="V2328" s="60" t="n">
        <x:f>I2328*12</x:f>
        <x:v>11180.76</x:v>
      </x:c>
      <x:c r="W2328" s="60" t="n">
        <x:f>H2328*J2328*(1-K2328)*Q2328</x:f>
        <x:v>97.54885459900001</x:v>
      </x:c>
      <x:c r="X2328" s="60" t="n">
        <x:f>V2328*R2328</x:f>
        <x:v>167.7114</x:v>
      </x:c>
      <x:c r="Y2328" s="60" t="n">
        <x:f>V2328*S2328</x:f>
        <x:v>83.8557</x:v>
      </x:c>
      <x:c r="Z2328" s="60" t="n">
        <x:f>H2328*J2328*T2328</x:f>
        <x:v>22.518636</x:v>
      </x:c>
      <x:c r="AA2328" s="60" t="n">
        <x:f>P2328+W2328+X2328-Y2328-Z2328-U2328</x:f>
        <x:v>98.88591859899998</x:v>
      </x:c>
      <x:c r="AB2328" s="32" t="n">
        <x:f>IFERROR(AA2328/(P2328+W2328+X2328),0)</x:f>
        <x:v>0.3727882970951984</x:v>
      </x:c>
      <x:c r="AC2328" t="n">
        <x:f>IF(O2328="High",0,IF(I2328&gt;=1800,3,IF(I2328&gt;=900,2,1))+IF(K2328&gt;=0.9,2,IF(K2328&gt;=0.75,1,0))+IF(J2328&lt;=0.7,2,IF(J2328&lt;=0.85,1,0))+IF(M2328&gt;=8,1,0))</x:f>
        <x:v>5</x:v>
      </x:c>
      <x:c r="AD2328" t="str">
        <x:f>IF(AND(O2328&lt;&gt;"High",AC2328&gt;=Assumptions!$B$10,AA2328&gt;0),"Priority Growth",IF(AND(O2328="Low",AA2328&gt;0),"Maintain","Watch"))</x:f>
        <x:v>Watch</x:v>
      </x:c>
      <x:c r="AE2328" s="60" t="n">
        <x:f>MAX(AA2328,0)*N2328</x:f>
        <x:v>7.218672057726998</x:v>
      </x:c>
      <x:c r="AF2328" t="str">
        <x:f>IF(AND(AA2328&gt;=Assumptions!$B$11,O2328&lt;&gt;"High",OR(N2328&gt;=Assumptions!$B$12,M2328&lt;=6)),"High","Standard")</x:f>
        <x:v>Standard</x:v>
      </x:c>
    </x:row>
    <x:row r="2329">
      <x:c r="A2329" t="str">
        <x:f>'Raw_Data'!A2329</x:f>
        <x:v>C02328</x:v>
      </x:c>
      <x:c r="B2329" t="n">
        <x:f>'Raw_Data'!B2329</x:f>
        <x:v>47</x:v>
      </x:c>
      <x:c r="C2329" s="30" t="n">
        <x:f>'Raw_Data'!C2329</x:f>
        <x:v>71511</x:v>
      </x:c>
      <x:c r="D2329" t="n">
        <x:f>'Raw_Data'!D2329</x:f>
        <x:v>783</x:v>
      </x:c>
      <x:c r="E2329" t="n">
        <x:f>'Raw_Data'!E2329</x:f>
        <x:v>32</x:v>
      </x:c>
      <x:c r="F2329" t="str">
        <x:f>PROPER(TRIM('Raw_Data'!F2329))</x:f>
        <x:v>Classic</x:v>
      </x:c>
      <x:c r="G2329" t="str">
        <x:f>PROPER(TRIM('Raw_Data'!G2329))</x:f>
        <x:v>Partner</x:v>
      </x:c>
      <x:c r="H2329" s="60" t="n">
        <x:f>'Raw_Data'!H2329</x:f>
        <x:v>8729</x:v>
      </x:c>
      <x:c r="I2329" s="60" t="n">
        <x:f>'Raw_Data'!I2329</x:f>
        <x:v>618.7</x:v>
      </x:c>
      <x:c r="J2329" s="32" t="n">
        <x:f>'Raw_Data'!J2329</x:f>
        <x:v>0.469</x:v>
      </x:c>
      <x:c r="K2329" s="32" t="n">
        <x:f>'Raw_Data'!K2329</x:f>
        <x:v>0.864</x:v>
      </x:c>
      <x:c r="L2329" t="n">
        <x:f>'Raw_Data'!L2329</x:f>
        <x:v>0</x:v>
      </x:c>
      <x:c r="M2329" t="n">
        <x:f>IF('Raw_Data'!M2329="",Assumptions!$B$15,'Raw_Data'!M2329)</x:f>
        <x:v>7</x:v>
      </x:c>
      <x:c r="N2329" s="32" t="n">
        <x:f>'Raw_Data'!N2329</x:f>
        <x:v>0.1</x:v>
      </x:c>
      <x:c r="O2329" t="str">
        <x:f>IF(OR(D2329&lt;620,L2329&gt;=2,J2329&gt;0.9),"High",IF(OR(D2329&lt;700,L2329=1,J2329&gt;0.75),"Medium","Low"))</x:f>
        <x:v>Low</x:v>
      </x:c>
      <x:c r="P2329" s="30" t="n">
        <x:f>XLOOKUP(F2329,Assumptions!$A$4:$A$6,Assumptions!$B$4:$B$6)</x:f>
        <x:v>0</x:v>
      </x:c>
      <x:c r="Q2329" s="32" t="n">
        <x:f>XLOOKUP(F2329,Assumptions!$A$4:$A$6,Assumptions!$C$4:$C$6)</x:f>
        <x:v>0.229</x:v>
      </x:c>
      <x:c r="R2329" s="32" t="n">
        <x:f>XLOOKUP(F2329,Assumptions!$A$4:$A$6,Assumptions!$D$4:$D$6)</x:f>
        <x:v>0.015</x:v>
      </x:c>
      <x:c r="S2329" s="32" t="n">
        <x:f>XLOOKUP(F2329,Assumptions!$A$4:$A$6,Assumptions!$E$4:$E$6)</x:f>
        <x:v>0.0075</x:v>
      </x:c>
      <x:c r="T2329" s="32" t="n">
        <x:f>XLOOKUP(O2329,Assumptions!$H$4:$H$6,Assumptions!$I$4:$I$6)</x:f>
        <x:v>0.0035</x:v>
      </x:c>
      <x:c r="U2329" s="30" t="n">
        <x:f>XLOOKUP(F2329,Assumptions!$A$4:$A$6,Assumptions!$F$4:$F$6)</x:f>
        <x:v>60</x:v>
      </x:c>
      <x:c r="V2329" s="60" t="n">
        <x:f>I2329*12</x:f>
        <x:v>7424.400000000001</x:v>
      </x:c>
      <x:c r="W2329" s="60" t="n">
        <x:f>H2329*J2329*(1-K2329)*Q2329</x:f>
        <x:v>127.500452744</x:v>
      </x:c>
      <x:c r="X2329" s="60" t="n">
        <x:f>V2329*R2329</x:f>
        <x:v>111.366</x:v>
      </x:c>
      <x:c r="Y2329" s="60" t="n">
        <x:f>V2329*S2329</x:f>
        <x:v>55.683</x:v>
      </x:c>
      <x:c r="Z2329" s="60" t="n">
        <x:f>H2329*J2329*T2329</x:f>
        <x:v>14.3286535</x:v>
      </x:c>
      <x:c r="AA2329" s="60" t="n">
        <x:f>P2329+W2329+X2329-Y2329-Z2329-U2329</x:f>
        <x:v>108.85479924400002</x:v>
      </x:c>
      <x:c r="AB2329" s="32" t="n">
        <x:f>IFERROR(AA2329/(P2329+W2329+X2329),0)</x:f>
        <x:v>0.45571405274169163</x:v>
      </x:c>
      <x:c r="AC2329" t="n">
        <x:f>IF(O2329="High",0,IF(I2329&gt;=1800,3,IF(I2329&gt;=900,2,1))+IF(K2329&gt;=0.9,2,IF(K2329&gt;=0.75,1,0))+IF(J2329&lt;=0.7,2,IF(J2329&lt;=0.85,1,0))+IF(M2329&gt;=8,1,0))</x:f>
        <x:v>4</x:v>
      </x:c>
      <x:c r="AD2329" t="str">
        <x:f>IF(AND(O2329&lt;&gt;"High",AC2329&gt;=Assumptions!$B$10,AA2329&gt;0),"Priority Growth",IF(AND(O2329="Low",AA2329&gt;0),"Maintain","Watch"))</x:f>
        <x:v>Maintain</x:v>
      </x:c>
      <x:c r="AE2329" s="60" t="n">
        <x:f>MAX(AA2329,0)*N2329</x:f>
        <x:v>10.885479924400002</x:v>
      </x:c>
      <x:c r="AF2329" t="str">
        <x:f>IF(AND(AA2329&gt;=Assumptions!$B$11,O2329&lt;&gt;"High",OR(N2329&gt;=Assumptions!$B$12,M2329&lt;=6)),"High","Standard")</x:f>
        <x:v>Standard</x:v>
      </x:c>
    </x:row>
    <x:row r="2330">
      <x:c r="A2330" t="str">
        <x:f>'Raw_Data'!A2330</x:f>
        <x:v>C02329</x:v>
      </x:c>
      <x:c r="B2330" t="n">
        <x:f>'Raw_Data'!B2330</x:f>
        <x:v>47</x:v>
      </x:c>
      <x:c r="C2330" s="30" t="n">
        <x:f>'Raw_Data'!C2330</x:f>
        <x:v>70506</x:v>
      </x:c>
      <x:c r="D2330" t="n">
        <x:f>'Raw_Data'!D2330</x:f>
        <x:v>674</x:v>
      </x:c>
      <x:c r="E2330" t="n">
        <x:f>'Raw_Data'!E2330</x:f>
        <x:v>30</x:v>
      </x:c>
      <x:c r="F2330" t="str">
        <x:f>PROPER(TRIM('Raw_Data'!F2330))</x:f>
        <x:v>Gold</x:v>
      </x:c>
      <x:c r="G2330" t="str">
        <x:f>PROPER(TRIM('Raw_Data'!G2330))</x:f>
        <x:v>Digital</x:v>
      </x:c>
      <x:c r="H2330" s="60" t="n">
        <x:f>'Raw_Data'!H2330</x:f>
        <x:v>10594</x:v>
      </x:c>
      <x:c r="I2330" s="60" t="n">
        <x:f>'Raw_Data'!I2330</x:f>
        <x:v>1007.56</x:v>
      </x:c>
      <x:c r="J2330" s="32" t="n">
        <x:f>'Raw_Data'!J2330</x:f>
        <x:v>0.301</x:v>
      </x:c>
      <x:c r="K2330" s="32" t="n">
        <x:f>'Raw_Data'!K2330</x:f>
        <x:v>0.76</x:v>
      </x:c>
      <x:c r="L2330" t="n">
        <x:f>'Raw_Data'!L2330</x:f>
        <x:v>0</x:v>
      </x:c>
      <x:c r="M2330" t="n">
        <x:f>IF('Raw_Data'!M2330="",Assumptions!$B$15,'Raw_Data'!M2330)</x:f>
        <x:v>8</x:v>
      </x:c>
      <x:c r="N2330" s="32" t="n">
        <x:f>'Raw_Data'!N2330</x:f>
        <x:v>0.053</x:v>
      </x:c>
      <x:c r="O2330" t="str">
        <x:f>IF(OR(D2330&lt;620,L2330&gt;=2,J2330&gt;0.9),"High",IF(OR(D2330&lt;700,L2330=1,J2330&gt;0.75),"Medium","Low"))</x:f>
        <x:v>Medium</x:v>
      </x:c>
      <x:c r="P2330" s="30" t="n">
        <x:f>XLOOKUP(F2330,Assumptions!$A$4:$A$6,Assumptions!$B$4:$B$6)</x:f>
        <x:v>95</x:v>
      </x:c>
      <x:c r="Q2330" s="32" t="n">
        <x:f>XLOOKUP(F2330,Assumptions!$A$4:$A$6,Assumptions!$C$4:$C$6)</x:f>
        <x:v>0.219</x:v>
      </x:c>
      <x:c r="R2330" s="32" t="n">
        <x:f>XLOOKUP(F2330,Assumptions!$A$4:$A$6,Assumptions!$D$4:$D$6)</x:f>
        <x:v>0.016</x:v>
      </x:c>
      <x:c r="S2330" s="32" t="n">
        <x:f>XLOOKUP(F2330,Assumptions!$A$4:$A$6,Assumptions!$E$4:$E$6)</x:f>
        <x:v>0.01</x:v>
      </x:c>
      <x:c r="T2330" s="32" t="n">
        <x:f>XLOOKUP(O2330,Assumptions!$H$4:$H$6,Assumptions!$I$4:$I$6)</x:f>
        <x:v>0.012</x:v>
      </x:c>
      <x:c r="U2330" s="30" t="n">
        <x:f>XLOOKUP(F2330,Assumptions!$A$4:$A$6,Assumptions!$F$4:$F$6)</x:f>
        <x:v>90</x:v>
      </x:c>
      <x:c r="V2330" s="60" t="n">
        <x:f>I2330*12</x:f>
        <x:v>12090.72</x:v>
      </x:c>
      <x:c r="W2330" s="60" t="n">
        <x:f>H2330*J2330*(1-K2330)*Q2330</x:f>
        <x:v>167.60301263999997</x:v>
      </x:c>
      <x:c r="X2330" s="60" t="n">
        <x:f>V2330*R2330</x:f>
        <x:v>193.45152</x:v>
      </x:c>
      <x:c r="Y2330" s="60" t="n">
        <x:f>V2330*S2330</x:f>
        <x:v>120.90719999999999</x:v>
      </x:c>
      <x:c r="Z2330" s="60" t="n">
        <x:f>H2330*J2330*T2330</x:f>
        <x:v>38.265527999999996</x:v>
      </x:c>
      <x:c r="AA2330" s="60" t="n">
        <x:f>P2330+W2330+X2330-Y2330-Z2330-U2330</x:f>
        <x:v>206.88180463999993</x:v>
      </x:c>
      <x:c r="AB2330" s="32" t="n">
        <x:f>IFERROR(AA2330/(P2330+W2330+X2330),0)</x:f>
        <x:v>0.4536339183877998</x:v>
      </x:c>
      <x:c r="AC2330" t="n">
        <x:f>IF(O2330="High",0,IF(I2330&gt;=1800,3,IF(I2330&gt;=900,2,1))+IF(K2330&gt;=0.9,2,IF(K2330&gt;=0.75,1,0))+IF(J2330&lt;=0.7,2,IF(J2330&lt;=0.85,1,0))+IF(M2330&gt;=8,1,0))</x:f>
        <x:v>6</x:v>
      </x:c>
      <x:c r="AD2330" t="str">
        <x:f>IF(AND(O2330&lt;&gt;"High",AC2330&gt;=Assumptions!$B$10,AA2330&gt;0),"Priority Growth",IF(AND(O2330="Low",AA2330&gt;0),"Maintain","Watch"))</x:f>
        <x:v>Priority Growth</x:v>
      </x:c>
      <x:c r="AE2330" s="60" t="n">
        <x:f>MAX(AA2330,0)*N2330</x:f>
        <x:v>10.964735645919996</x:v>
      </x:c>
      <x:c r="AF2330" t="str">
        <x:f>IF(AND(AA2330&gt;=Assumptions!$B$11,O2330&lt;&gt;"High",OR(N2330&gt;=Assumptions!$B$12,M2330&lt;=6)),"High","Standard")</x:f>
        <x:v>Standard</x:v>
      </x:c>
    </x:row>
    <x:row r="2331">
      <x:c r="A2331" t="str">
        <x:f>'Raw_Data'!A2331</x:f>
        <x:v>C02330</x:v>
      </x:c>
      <x:c r="B2331" t="n">
        <x:f>'Raw_Data'!B2331</x:f>
        <x:v>29</x:v>
      </x:c>
      <x:c r="C2331" s="30" t="n">
        <x:f>'Raw_Data'!C2331</x:f>
        <x:v>61189</x:v>
      </x:c>
      <x:c r="D2331" t="n">
        <x:f>'Raw_Data'!D2331</x:f>
        <x:v>617</x:v>
      </x:c>
      <x:c r="E2331" t="n">
        <x:f>'Raw_Data'!E2331</x:f>
        <x:v>119</x:v>
      </x:c>
      <x:c r="F2331" t="str">
        <x:f>PROPER(TRIM('Raw_Data'!F2331))</x:f>
        <x:v>Classic</x:v>
      </x:c>
      <x:c r="G2331" t="str">
        <x:f>PROPER(TRIM('Raw_Data'!G2331))</x:f>
        <x:v>Branch</x:v>
      </x:c>
      <x:c r="H2331" s="60" t="n">
        <x:f>'Raw_Data'!H2331</x:f>
        <x:v>2693</x:v>
      </x:c>
      <x:c r="I2331" s="60" t="n">
        <x:f>'Raw_Data'!I2331</x:f>
        <x:v>617.38</x:v>
      </x:c>
      <x:c r="J2331" s="32" t="n">
        <x:f>'Raw_Data'!J2331</x:f>
        <x:v>0.462</x:v>
      </x:c>
      <x:c r="K2331" s="32" t="n">
        <x:f>'Raw_Data'!K2331</x:f>
        <x:v>0.674</x:v>
      </x:c>
      <x:c r="L2331" t="n">
        <x:f>'Raw_Data'!L2331</x:f>
        <x:v>0</x:v>
      </x:c>
      <x:c r="M2331" t="n">
        <x:f>IF('Raw_Data'!M2331="",Assumptions!$B$15,'Raw_Data'!M2331)</x:f>
        <x:v>6</x:v>
      </x:c>
      <x:c r="N2331" s="32" t="n">
        <x:f>'Raw_Data'!N2331</x:f>
        <x:v>0.163</x:v>
      </x:c>
      <x:c r="O2331" t="str">
        <x:f>IF(OR(D2331&lt;620,L2331&gt;=2,J2331&gt;0.9),"High",IF(OR(D2331&lt;700,L2331=1,J2331&gt;0.75),"Medium","Low"))</x:f>
        <x:v>High</x:v>
      </x:c>
      <x:c r="P2331" s="30" t="n">
        <x:f>XLOOKUP(F2331,Assumptions!$A$4:$A$6,Assumptions!$B$4:$B$6)</x:f>
        <x:v>0</x:v>
      </x:c>
      <x:c r="Q2331" s="32" t="n">
        <x:f>XLOOKUP(F2331,Assumptions!$A$4:$A$6,Assumptions!$C$4:$C$6)</x:f>
        <x:v>0.229</x:v>
      </x:c>
      <x:c r="R2331" s="32" t="n">
        <x:f>XLOOKUP(F2331,Assumptions!$A$4:$A$6,Assumptions!$D$4:$D$6)</x:f>
        <x:v>0.015</x:v>
      </x:c>
      <x:c r="S2331" s="32" t="n">
        <x:f>XLOOKUP(F2331,Assumptions!$A$4:$A$6,Assumptions!$E$4:$E$6)</x:f>
        <x:v>0.0075</x:v>
      </x:c>
      <x:c r="T2331" s="32" t="n">
        <x:f>XLOOKUP(O2331,Assumptions!$H$4:$H$6,Assumptions!$I$4:$I$6)</x:f>
        <x:v>0.045</x:v>
      </x:c>
      <x:c r="U2331" s="30" t="n">
        <x:f>XLOOKUP(F2331,Assumptions!$A$4:$A$6,Assumptions!$F$4:$F$6)</x:f>
        <x:v>60</x:v>
      </x:c>
      <x:c r="V2331" s="60" t="n">
        <x:f>I2331*12</x:f>
        <x:v>7408.5599999999995</x:v>
      </x:c>
      <x:c r="W2331" s="60" t="n">
        <x:f>H2331*J2331*(1-K2331)*Q2331</x:f>
        <x:v>92.881968564</x:v>
      </x:c>
      <x:c r="X2331" s="60" t="n">
        <x:f>V2331*R2331</x:f>
        <x:v>111.12839999999998</x:v>
      </x:c>
      <x:c r="Y2331" s="60" t="n">
        <x:f>V2331*S2331</x:f>
        <x:v>55.56419999999999</x:v>
      </x:c>
      <x:c r="Z2331" s="60" t="n">
        <x:f>H2331*J2331*T2331</x:f>
        <x:v>55.98747000000001</x:v>
      </x:c>
      <x:c r="AA2331" s="60" t="n">
        <x:f>P2331+W2331+X2331-Y2331-Z2331-U2331</x:f>
        <x:v>32.458698563999974</x:v>
      </x:c>
      <x:c r="AB2331" s="32" t="n">
        <x:f>IFERROR(AA2331/(P2331+W2331+X2331),0)</x:f>
        <x:v>0.1591031808455234</x:v>
      </x:c>
      <x:c r="AC2331" t="n">
        <x:f>IF(O2331="High",0,IF(I2331&gt;=1800,3,IF(I2331&gt;=900,2,1))+IF(K2331&gt;=0.9,2,IF(K2331&gt;=0.75,1,0))+IF(J2331&lt;=0.7,2,IF(J2331&lt;=0.85,1,0))+IF(M2331&gt;=8,1,0))</x:f>
        <x:v>0</x:v>
      </x:c>
      <x:c r="AD2331" t="str">
        <x:f>IF(AND(O2331&lt;&gt;"High",AC2331&gt;=Assumptions!$B$10,AA2331&gt;0),"Priority Growth",IF(AND(O2331="Low",AA2331&gt;0),"Maintain","Watch"))</x:f>
        <x:v>Watch</x:v>
      </x:c>
      <x:c r="AE2331" s="60" t="n">
        <x:f>MAX(AA2331,0)*N2331</x:f>
        <x:v>5.290767865931996</x:v>
      </x:c>
      <x:c r="AF2331" t="str">
        <x:f>IF(AND(AA2331&gt;=Assumptions!$B$11,O2331&lt;&gt;"High",OR(N2331&gt;=Assumptions!$B$12,M2331&lt;=6)),"High","Standard")</x:f>
        <x:v>Standard</x:v>
      </x:c>
    </x:row>
    <x:row r="2332">
      <x:c r="A2332" t="str">
        <x:f>'Raw_Data'!A2332</x:f>
        <x:v>C02331</x:v>
      </x:c>
      <x:c r="B2332" t="n">
        <x:f>'Raw_Data'!B2332</x:f>
        <x:v>36</x:v>
      </x:c>
      <x:c r="C2332" s="30" t="n">
        <x:f>'Raw_Data'!C2332</x:f>
        <x:v>91494</x:v>
      </x:c>
      <x:c r="D2332" t="n">
        <x:f>'Raw_Data'!D2332</x:f>
        <x:v>677</x:v>
      </x:c>
      <x:c r="E2332" t="n">
        <x:f>'Raw_Data'!E2332</x:f>
        <x:v>36</x:v>
      </x:c>
      <x:c r="F2332" t="str">
        <x:f>PROPER(TRIM('Raw_Data'!F2332))</x:f>
        <x:v>Gold</x:v>
      </x:c>
      <x:c r="G2332" t="str">
        <x:f>PROPER(TRIM('Raw_Data'!G2332))</x:f>
        <x:v>Digital</x:v>
      </x:c>
      <x:c r="H2332" s="60" t="n">
        <x:f>'Raw_Data'!H2332</x:f>
        <x:v>13286</x:v>
      </x:c>
      <x:c r="I2332" s="60" t="n">
        <x:f>'Raw_Data'!I2332</x:f>
        <x:v>1390.39</x:v>
      </x:c>
      <x:c r="J2332" s="32" t="n">
        <x:f>'Raw_Data'!J2332</x:f>
        <x:v>0.557</x:v>
      </x:c>
      <x:c r="K2332" s="32" t="n">
        <x:f>'Raw_Data'!K2332</x:f>
        <x:v>0.711</x:v>
      </x:c>
      <x:c r="L2332" t="n">
        <x:f>'Raw_Data'!L2332</x:f>
        <x:v>0</x:v>
      </x:c>
      <x:c r="M2332" t="n">
        <x:f>IF('Raw_Data'!M2332="",Assumptions!$B$15,'Raw_Data'!M2332)</x:f>
        <x:v>8</x:v>
      </x:c>
      <x:c r="N2332" s="32" t="n">
        <x:f>'Raw_Data'!N2332</x:f>
        <x:v>0.03</x:v>
      </x:c>
      <x:c r="O2332" t="str">
        <x:f>IF(OR(D2332&lt;620,L2332&gt;=2,J2332&gt;0.9),"High",IF(OR(D2332&lt;700,L2332=1,J2332&gt;0.75),"Medium","Low"))</x:f>
        <x:v>Medium</x:v>
      </x:c>
      <x:c r="P2332" s="30" t="n">
        <x:f>XLOOKUP(F2332,Assumptions!$A$4:$A$6,Assumptions!$B$4:$B$6)</x:f>
        <x:v>95</x:v>
      </x:c>
      <x:c r="Q2332" s="32" t="n">
        <x:f>XLOOKUP(F2332,Assumptions!$A$4:$A$6,Assumptions!$C$4:$C$6)</x:f>
        <x:v>0.219</x:v>
      </x:c>
      <x:c r="R2332" s="32" t="n">
        <x:f>XLOOKUP(F2332,Assumptions!$A$4:$A$6,Assumptions!$D$4:$D$6)</x:f>
        <x:v>0.016</x:v>
      </x:c>
      <x:c r="S2332" s="32" t="n">
        <x:f>XLOOKUP(F2332,Assumptions!$A$4:$A$6,Assumptions!$E$4:$E$6)</x:f>
        <x:v>0.01</x:v>
      </x:c>
      <x:c r="T2332" s="32" t="n">
        <x:f>XLOOKUP(O2332,Assumptions!$H$4:$H$6,Assumptions!$I$4:$I$6)</x:f>
        <x:v>0.012</x:v>
      </x:c>
      <x:c r="U2332" s="30" t="n">
        <x:f>XLOOKUP(F2332,Assumptions!$A$4:$A$6,Assumptions!$F$4:$F$6)</x:f>
        <x:v>90</x:v>
      </x:c>
      <x:c r="V2332" s="60" t="n">
        <x:f>I2332*12</x:f>
        <x:v>16684.68</x:v>
      </x:c>
      <x:c r="W2332" s="60" t="n">
        <x:f>H2332*J2332*(1-K2332)*Q2332</x:f>
        <x:v>468.3725138820001</x:v>
      </x:c>
      <x:c r="X2332" s="60" t="n">
        <x:f>V2332*R2332</x:f>
        <x:v>266.95488</x:v>
      </x:c>
      <x:c r="Y2332" s="60" t="n">
        <x:f>V2332*S2332</x:f>
        <x:v>166.8468</x:v>
      </x:c>
      <x:c r="Z2332" s="60" t="n">
        <x:f>H2332*J2332*T2332</x:f>
        <x:v>88.80362400000001</x:v>
      </x:c>
      <x:c r="AA2332" s="60" t="n">
        <x:f>P2332+W2332+X2332-Y2332-Z2332-U2332</x:f>
        <x:v>484.676969882</x:v>
      </x:c>
      <x:c r="AB2332" s="32" t="n">
        <x:f>IFERROR(AA2332/(P2332+W2332+X2332),0)</x:f>
        <x:v>0.583717908686605</x:v>
      </x:c>
      <x:c r="AC2332" t="n">
        <x:f>IF(O2332="High",0,IF(I2332&gt;=1800,3,IF(I2332&gt;=900,2,1))+IF(K2332&gt;=0.9,2,IF(K2332&gt;=0.75,1,0))+IF(J2332&lt;=0.7,2,IF(J2332&lt;=0.85,1,0))+IF(M2332&gt;=8,1,0))</x:f>
        <x:v>5</x:v>
      </x:c>
      <x:c r="AD2332" t="str">
        <x:f>IF(AND(O2332&lt;&gt;"High",AC2332&gt;=Assumptions!$B$10,AA2332&gt;0),"Priority Growth",IF(AND(O2332="Low",AA2332&gt;0),"Maintain","Watch"))</x:f>
        <x:v>Watch</x:v>
      </x:c>
      <x:c r="AE2332" s="60" t="n">
        <x:f>MAX(AA2332,0)*N2332</x:f>
        <x:v>14.54030909646</x:v>
      </x:c>
      <x:c r="AF2332" t="str">
        <x:f>IF(AND(AA2332&gt;=Assumptions!$B$11,O2332&lt;&gt;"High",OR(N2332&gt;=Assumptions!$B$12,M2332&lt;=6)),"High","Standard")</x:f>
        <x:v>Standard</x:v>
      </x:c>
    </x:row>
    <x:row r="2333">
      <x:c r="A2333" t="str">
        <x:f>'Raw_Data'!A2333</x:f>
        <x:v>C02332</x:v>
      </x:c>
      <x:c r="B2333" t="n">
        <x:f>'Raw_Data'!B2333</x:f>
        <x:v>33</x:v>
      </x:c>
      <x:c r="C2333" s="30" t="n">
        <x:f>'Raw_Data'!C2333</x:f>
        <x:v>76556</x:v>
      </x:c>
      <x:c r="D2333" t="n">
        <x:f>'Raw_Data'!D2333</x:f>
        <x:v>643</x:v>
      </x:c>
      <x:c r="E2333" t="n">
        <x:f>'Raw_Data'!E2333</x:f>
        <x:v>124</x:v>
      </x:c>
      <x:c r="F2333" t="str">
        <x:f>PROPER(TRIM('Raw_Data'!F2333))</x:f>
        <x:v>Gold</x:v>
      </x:c>
      <x:c r="G2333" t="str">
        <x:f>PROPER(TRIM('Raw_Data'!G2333))</x:f>
        <x:v>Partner</x:v>
      </x:c>
      <x:c r="H2333" s="60" t="n">
        <x:f>'Raw_Data'!H2333</x:f>
        <x:v>7304</x:v>
      </x:c>
      <x:c r="I2333" s="60" t="n">
        <x:f>'Raw_Data'!I2333</x:f>
        <x:v>1323.21</x:v>
      </x:c>
      <x:c r="J2333" s="32" t="n">
        <x:f>'Raw_Data'!J2333</x:f>
        <x:v>0.312</x:v>
      </x:c>
      <x:c r="K2333" s="32" t="n">
        <x:f>'Raw_Data'!K2333</x:f>
        <x:v>0.694</x:v>
      </x:c>
      <x:c r="L2333" t="n">
        <x:f>'Raw_Data'!L2333</x:f>
        <x:v>1</x:v>
      </x:c>
      <x:c r="M2333" t="n">
        <x:f>IF('Raw_Data'!M2333="",Assumptions!$B$15,'Raw_Data'!M2333)</x:f>
        <x:v>7</x:v>
      </x:c>
      <x:c r="N2333" s="32" t="n">
        <x:f>'Raw_Data'!N2333</x:f>
        <x:v>0.122</x:v>
      </x:c>
      <x:c r="O2333" t="str">
        <x:f>IF(OR(D2333&lt;620,L2333&gt;=2,J2333&gt;0.9),"High",IF(OR(D2333&lt;700,L2333=1,J2333&gt;0.75),"Medium","Low"))</x:f>
        <x:v>Medium</x:v>
      </x:c>
      <x:c r="P2333" s="30" t="n">
        <x:f>XLOOKUP(F2333,Assumptions!$A$4:$A$6,Assumptions!$B$4:$B$6)</x:f>
        <x:v>95</x:v>
      </x:c>
      <x:c r="Q2333" s="32" t="n">
        <x:f>XLOOKUP(F2333,Assumptions!$A$4:$A$6,Assumptions!$C$4:$C$6)</x:f>
        <x:v>0.219</x:v>
      </x:c>
      <x:c r="R2333" s="32" t="n">
        <x:f>XLOOKUP(F2333,Assumptions!$A$4:$A$6,Assumptions!$D$4:$D$6)</x:f>
        <x:v>0.016</x:v>
      </x:c>
      <x:c r="S2333" s="32" t="n">
        <x:f>XLOOKUP(F2333,Assumptions!$A$4:$A$6,Assumptions!$E$4:$E$6)</x:f>
        <x:v>0.01</x:v>
      </x:c>
      <x:c r="T2333" s="32" t="n">
        <x:f>XLOOKUP(O2333,Assumptions!$H$4:$H$6,Assumptions!$I$4:$I$6)</x:f>
        <x:v>0.012</x:v>
      </x:c>
      <x:c r="U2333" s="30" t="n">
        <x:f>XLOOKUP(F2333,Assumptions!$A$4:$A$6,Assumptions!$F$4:$F$6)</x:f>
        <x:v>90</x:v>
      </x:c>
      <x:c r="V2333" s="60" t="n">
        <x:f>I2333*12</x:f>
        <x:v>15878.52</x:v>
      </x:c>
      <x:c r="W2333" s="60" t="n">
        <x:f>H2333*J2333*(1-K2333)*Q2333</x:f>
        <x:v>152.71471987200002</x:v>
      </x:c>
      <x:c r="X2333" s="60" t="n">
        <x:f>V2333*R2333</x:f>
        <x:v>254.05632</x:v>
      </x:c>
      <x:c r="Y2333" s="60" t="n">
        <x:f>V2333*S2333</x:f>
        <x:v>158.7852</x:v>
      </x:c>
      <x:c r="Z2333" s="60" t="n">
        <x:f>H2333*J2333*T2333</x:f>
        <x:v>27.346176</x:v>
      </x:c>
      <x:c r="AA2333" s="60" t="n">
        <x:f>P2333+W2333+X2333-Y2333-Z2333-U2333</x:f>
        <x:v>225.63966387200003</x:v>
      </x:c>
      <x:c r="AB2333" s="32" t="n">
        <x:f>IFERROR(AA2333/(P2333+W2333+X2333),0)</x:f>
        <x:v>0.4496865022930775</x:v>
      </x:c>
      <x:c r="AC2333" t="n">
        <x:f>IF(O2333="High",0,IF(I2333&gt;=1800,3,IF(I2333&gt;=900,2,1))+IF(K2333&gt;=0.9,2,IF(K2333&gt;=0.75,1,0))+IF(J2333&lt;=0.7,2,IF(J2333&lt;=0.85,1,0))+IF(M2333&gt;=8,1,0))</x:f>
        <x:v>4</x:v>
      </x:c>
      <x:c r="AD2333" t="str">
        <x:f>IF(AND(O2333&lt;&gt;"High",AC2333&gt;=Assumptions!$B$10,AA2333&gt;0),"Priority Growth",IF(AND(O2333="Low",AA2333&gt;0),"Maintain","Watch"))</x:f>
        <x:v>Watch</x:v>
      </x:c>
      <x:c r="AE2333" s="60" t="n">
        <x:f>MAX(AA2333,0)*N2333</x:f>
        <x:v>27.528038992384</x:v>
      </x:c>
      <x:c r="AF2333" t="str">
        <x:f>IF(AND(AA2333&gt;=Assumptions!$B$11,O2333&lt;&gt;"High",OR(N2333&gt;=Assumptions!$B$12,M2333&lt;=6)),"High","Standard")</x:f>
        <x:v>Standard</x:v>
      </x:c>
    </x:row>
    <x:row r="2334">
      <x:c r="A2334" t="str">
        <x:f>'Raw_Data'!A2334</x:f>
        <x:v>C02333</x:v>
      </x:c>
      <x:c r="B2334" t="n">
        <x:f>'Raw_Data'!B2334</x:f>
        <x:v>36</x:v>
      </x:c>
      <x:c r="C2334" s="30" t="n">
        <x:f>'Raw_Data'!C2334</x:f>
        <x:v>76811</x:v>
      </x:c>
      <x:c r="D2334" t="n">
        <x:f>'Raw_Data'!D2334</x:f>
        <x:v>705</x:v>
      </x:c>
      <x:c r="E2334" t="n">
        <x:f>'Raw_Data'!E2334</x:f>
        <x:v>64</x:v>
      </x:c>
      <x:c r="F2334" t="str">
        <x:f>PROPER(TRIM('Raw_Data'!F2334))</x:f>
        <x:v>Gold</x:v>
      </x:c>
      <x:c r="G2334" t="str">
        <x:f>PROPER(TRIM('Raw_Data'!G2334))</x:f>
        <x:v>Branch</x:v>
      </x:c>
      <x:c r="H2334" s="60" t="n">
        <x:f>'Raw_Data'!H2334</x:f>
        <x:v>11542</x:v>
      </x:c>
      <x:c r="I2334" s="60" t="n">
        <x:f>'Raw_Data'!I2334</x:f>
        <x:v>1220.21</x:v>
      </x:c>
      <x:c r="J2334" s="32" t="n">
        <x:f>'Raw_Data'!J2334</x:f>
        <x:v>0.37</x:v>
      </x:c>
      <x:c r="K2334" s="32" t="n">
        <x:f>'Raw_Data'!K2334</x:f>
        <x:v>0.755</x:v>
      </x:c>
      <x:c r="L2334" t="n">
        <x:f>'Raw_Data'!L2334</x:f>
        <x:v>0</x:v>
      </x:c>
      <x:c r="M2334" t="n">
        <x:f>IF('Raw_Data'!M2334="",Assumptions!$B$15,'Raw_Data'!M2334)</x:f>
        <x:v>7</x:v>
      </x:c>
      <x:c r="N2334" s="32" t="n">
        <x:f>'Raw_Data'!N2334</x:f>
        <x:v>0.083</x:v>
      </x:c>
      <x:c r="O2334" t="str">
        <x:f>IF(OR(D2334&lt;620,L2334&gt;=2,J2334&gt;0.9),"High",IF(OR(D2334&lt;700,L2334=1,J2334&gt;0.75),"Medium","Low"))</x:f>
        <x:v>Low</x:v>
      </x:c>
      <x:c r="P2334" s="30" t="n">
        <x:f>XLOOKUP(F2334,Assumptions!$A$4:$A$6,Assumptions!$B$4:$B$6)</x:f>
        <x:v>95</x:v>
      </x:c>
      <x:c r="Q2334" s="32" t="n">
        <x:f>XLOOKUP(F2334,Assumptions!$A$4:$A$6,Assumptions!$C$4:$C$6)</x:f>
        <x:v>0.219</x:v>
      </x:c>
      <x:c r="R2334" s="32" t="n">
        <x:f>XLOOKUP(F2334,Assumptions!$A$4:$A$6,Assumptions!$D$4:$D$6)</x:f>
        <x:v>0.016</x:v>
      </x:c>
      <x:c r="S2334" s="32" t="n">
        <x:f>XLOOKUP(F2334,Assumptions!$A$4:$A$6,Assumptions!$E$4:$E$6)</x:f>
        <x:v>0.01</x:v>
      </x:c>
      <x:c r="T2334" s="32" t="n">
        <x:f>XLOOKUP(O2334,Assumptions!$H$4:$H$6,Assumptions!$I$4:$I$6)</x:f>
        <x:v>0.0035</x:v>
      </x:c>
      <x:c r="U2334" s="30" t="n">
        <x:f>XLOOKUP(F2334,Assumptions!$A$4:$A$6,Assumptions!$F$4:$F$6)</x:f>
        <x:v>90</x:v>
      </x:c>
      <x:c r="V2334" s="60" t="n">
        <x:f>I2334*12</x:f>
        <x:v>14642.52</x:v>
      </x:c>
      <x:c r="W2334" s="60" t="n">
        <x:f>H2334*J2334*(1-K2334)*Q2334</x:f>
        <x:v>229.1358237</x:v>
      </x:c>
      <x:c r="X2334" s="60" t="n">
        <x:f>V2334*R2334</x:f>
        <x:v>234.28032000000002</x:v>
      </x:c>
      <x:c r="Y2334" s="60" t="n">
        <x:f>V2334*S2334</x:f>
        <x:v>146.42520000000002</x:v>
      </x:c>
      <x:c r="Z2334" s="60" t="n">
        <x:f>H2334*J2334*T2334</x:f>
        <x:v>14.94689</x:v>
      </x:c>
      <x:c r="AA2334" s="60" t="n">
        <x:f>P2334+W2334+X2334-Y2334-Z2334-U2334</x:f>
        <x:v>307.0440537</x:v>
      </x:c>
      <x:c r="AB2334" s="32" t="n">
        <x:f>IFERROR(AA2334/(P2334+W2334+X2334),0)</x:f>
        <x:v>0.5498480965567399</x:v>
      </x:c>
      <x:c r="AC2334" t="n">
        <x:f>IF(O2334="High",0,IF(I2334&gt;=1800,3,IF(I2334&gt;=900,2,1))+IF(K2334&gt;=0.9,2,IF(K2334&gt;=0.75,1,0))+IF(J2334&lt;=0.7,2,IF(J2334&lt;=0.85,1,0))+IF(M2334&gt;=8,1,0))</x:f>
        <x:v>5</x:v>
      </x:c>
      <x:c r="AD2334" t="str">
        <x:f>IF(AND(O2334&lt;&gt;"High",AC2334&gt;=Assumptions!$B$10,AA2334&gt;0),"Priority Growth",IF(AND(O2334="Low",AA2334&gt;0),"Maintain","Watch"))</x:f>
        <x:v>Maintain</x:v>
      </x:c>
      <x:c r="AE2334" s="60" t="n">
        <x:f>MAX(AA2334,0)*N2334</x:f>
        <x:v>25.4846564571</x:v>
      </x:c>
      <x:c r="AF2334" t="str">
        <x:f>IF(AND(AA2334&gt;=Assumptions!$B$11,O2334&lt;&gt;"High",OR(N2334&gt;=Assumptions!$B$12,M2334&lt;=6)),"High","Standard")</x:f>
        <x:v>Standard</x:v>
      </x:c>
    </x:row>
    <x:row r="2335">
      <x:c r="A2335" t="str">
        <x:f>'Raw_Data'!A2335</x:f>
        <x:v>C02334</x:v>
      </x:c>
      <x:c r="B2335" t="n">
        <x:f>'Raw_Data'!B2335</x:f>
        <x:v>36</x:v>
      </x:c>
      <x:c r="C2335" s="30" t="n">
        <x:f>'Raw_Data'!C2335</x:f>
        <x:v>67645</x:v>
      </x:c>
      <x:c r="D2335" t="n">
        <x:f>'Raw_Data'!D2335</x:f>
        <x:v>615</x:v>
      </x:c>
      <x:c r="E2335" t="n">
        <x:f>'Raw_Data'!E2335</x:f>
        <x:v>24</x:v>
      </x:c>
      <x:c r="F2335" t="str">
        <x:f>PROPER(TRIM('Raw_Data'!F2335))</x:f>
        <x:v>Classic</x:v>
      </x:c>
      <x:c r="G2335" t="str">
        <x:f>PROPER(TRIM('Raw_Data'!G2335))</x:f>
        <x:v>Branch</x:v>
      </x:c>
      <x:c r="H2335" s="60" t="n">
        <x:f>'Raw_Data'!H2335</x:f>
        <x:v>3291</x:v>
      </x:c>
      <x:c r="I2335" s="60" t="n">
        <x:f>'Raw_Data'!I2335</x:f>
        <x:v>371.67</x:v>
      </x:c>
      <x:c r="J2335" s="32" t="n">
        <x:f>'Raw_Data'!J2335</x:f>
        <x:v>0.386</x:v>
      </x:c>
      <x:c r="K2335" s="32" t="n">
        <x:f>'Raw_Data'!K2335</x:f>
        <x:v>0.666</x:v>
      </x:c>
      <x:c r="L2335" t="n">
        <x:f>'Raw_Data'!L2335</x:f>
        <x:v>0</x:v>
      </x:c>
      <x:c r="M2335" t="n">
        <x:f>IF('Raw_Data'!M2335="",Assumptions!$B$15,'Raw_Data'!M2335)</x:f>
        <x:v>7</x:v>
      </x:c>
      <x:c r="N2335" s="32" t="n">
        <x:f>'Raw_Data'!N2335</x:f>
        <x:v>0.118</x:v>
      </x:c>
      <x:c r="O2335" t="str">
        <x:f>IF(OR(D2335&lt;620,L2335&gt;=2,J2335&gt;0.9),"High",IF(OR(D2335&lt;700,L2335=1,J2335&gt;0.75),"Medium","Low"))</x:f>
        <x:v>High</x:v>
      </x:c>
      <x:c r="P2335" s="30" t="n">
        <x:f>XLOOKUP(F2335,Assumptions!$A$4:$A$6,Assumptions!$B$4:$B$6)</x:f>
        <x:v>0</x:v>
      </x:c>
      <x:c r="Q2335" s="32" t="n">
        <x:f>XLOOKUP(F2335,Assumptions!$A$4:$A$6,Assumptions!$C$4:$C$6)</x:f>
        <x:v>0.229</x:v>
      </x:c>
      <x:c r="R2335" s="32" t="n">
        <x:f>XLOOKUP(F2335,Assumptions!$A$4:$A$6,Assumptions!$D$4:$D$6)</x:f>
        <x:v>0.015</x:v>
      </x:c>
      <x:c r="S2335" s="32" t="n">
        <x:f>XLOOKUP(F2335,Assumptions!$A$4:$A$6,Assumptions!$E$4:$E$6)</x:f>
        <x:v>0.0075</x:v>
      </x:c>
      <x:c r="T2335" s="32" t="n">
        <x:f>XLOOKUP(O2335,Assumptions!$H$4:$H$6,Assumptions!$I$4:$I$6)</x:f>
        <x:v>0.045</x:v>
      </x:c>
      <x:c r="U2335" s="30" t="n">
        <x:f>XLOOKUP(F2335,Assumptions!$A$4:$A$6,Assumptions!$F$4:$F$6)</x:f>
        <x:v>60</x:v>
      </x:c>
      <x:c r="V2335" s="60" t="n">
        <x:f>I2335*12</x:f>
        <x:v>4460.04</x:v>
      </x:c>
      <x:c r="W2335" s="60" t="n">
        <x:f>H2335*J2335*(1-K2335)*Q2335</x:f>
        <x:v>97.162154436</x:v>
      </x:c>
      <x:c r="X2335" s="60" t="n">
        <x:f>V2335*R2335</x:f>
        <x:v>66.9006</x:v>
      </x:c>
      <x:c r="Y2335" s="60" t="n">
        <x:f>V2335*S2335</x:f>
        <x:v>33.4503</x:v>
      </x:c>
      <x:c r="Z2335" s="60" t="n">
        <x:f>H2335*J2335*T2335</x:f>
        <x:v>57.16467</x:v>
      </x:c>
      <x:c r="AA2335" s="60" t="n">
        <x:f>P2335+W2335+X2335-Y2335-Z2335-U2335</x:f>
        <x:v>13.447784435999978</x:v>
      </x:c>
      <x:c r="AB2335" s="32" t="n">
        <x:f>IFERROR(AA2335/(P2335+W2335+X2335),0)</x:f>
        <x:v>0.08196732087200138</x:v>
      </x:c>
      <x:c r="AC2335" t="n">
        <x:f>IF(O2335="High",0,IF(I2335&gt;=1800,3,IF(I2335&gt;=900,2,1))+IF(K2335&gt;=0.9,2,IF(K2335&gt;=0.75,1,0))+IF(J2335&lt;=0.7,2,IF(J2335&lt;=0.85,1,0))+IF(M2335&gt;=8,1,0))</x:f>
        <x:v>0</x:v>
      </x:c>
      <x:c r="AD2335" t="str">
        <x:f>IF(AND(O2335&lt;&gt;"High",AC2335&gt;=Assumptions!$B$10,AA2335&gt;0),"Priority Growth",IF(AND(O2335="Low",AA2335&gt;0),"Maintain","Watch"))</x:f>
        <x:v>Watch</x:v>
      </x:c>
      <x:c r="AE2335" s="60" t="n">
        <x:f>MAX(AA2335,0)*N2335</x:f>
        <x:v>1.5868385634479973</x:v>
      </x:c>
      <x:c r="AF2335" t="str">
        <x:f>IF(AND(AA2335&gt;=Assumptions!$B$11,O2335&lt;&gt;"High",OR(N2335&gt;=Assumptions!$B$12,M2335&lt;=6)),"High","Standard")</x:f>
        <x:v>Standard</x:v>
      </x:c>
    </x:row>
    <x:row r="2336">
      <x:c r="A2336" t="str">
        <x:f>'Raw_Data'!A2336</x:f>
        <x:v>C02335</x:v>
      </x:c>
      <x:c r="B2336" t="n">
        <x:f>'Raw_Data'!B2336</x:f>
        <x:v>43</x:v>
      </x:c>
      <x:c r="C2336" s="30" t="n">
        <x:f>'Raw_Data'!C2336</x:f>
        <x:v>51510</x:v>
      </x:c>
      <x:c r="D2336" t="n">
        <x:f>'Raw_Data'!D2336</x:f>
        <x:v>738</x:v>
      </x:c>
      <x:c r="E2336" t="n">
        <x:f>'Raw_Data'!E2336</x:f>
        <x:v>62</x:v>
      </x:c>
      <x:c r="F2336" t="str">
        <x:f>PROPER(TRIM('Raw_Data'!F2336))</x:f>
        <x:v>Gold</x:v>
      </x:c>
      <x:c r="G2336" t="str">
        <x:f>PROPER(TRIM('Raw_Data'!G2336))</x:f>
        <x:v>Direct Mail</x:v>
      </x:c>
      <x:c r="H2336" s="60" t="n">
        <x:f>'Raw_Data'!H2336</x:f>
        <x:v>12305</x:v>
      </x:c>
      <x:c r="I2336" s="60" t="n">
        <x:f>'Raw_Data'!I2336</x:f>
        <x:v>1382.8</x:v>
      </x:c>
      <x:c r="J2336" s="32" t="n">
        <x:f>'Raw_Data'!J2336</x:f>
        <x:v>0.419</x:v>
      </x:c>
      <x:c r="K2336" s="32" t="n">
        <x:f>'Raw_Data'!K2336</x:f>
        <x:v>0.911</x:v>
      </x:c>
      <x:c r="L2336" t="n">
        <x:f>'Raw_Data'!L2336</x:f>
        <x:v>0</x:v>
      </x:c>
      <x:c r="M2336" t="n">
        <x:f>IF('Raw_Data'!M2336="",Assumptions!$B$15,'Raw_Data'!M2336)</x:f>
        <x:v>5</x:v>
      </x:c>
      <x:c r="N2336" s="32" t="n">
        <x:f>'Raw_Data'!N2336</x:f>
        <x:v>0.148</x:v>
      </x:c>
      <x:c r="O2336" t="str">
        <x:f>IF(OR(D2336&lt;620,L2336&gt;=2,J2336&gt;0.9),"High",IF(OR(D2336&lt;700,L2336=1,J2336&gt;0.75),"Medium","Low"))</x:f>
        <x:v>Low</x:v>
      </x:c>
      <x:c r="P2336" s="30" t="n">
        <x:f>XLOOKUP(F2336,Assumptions!$A$4:$A$6,Assumptions!$B$4:$B$6)</x:f>
        <x:v>95</x:v>
      </x:c>
      <x:c r="Q2336" s="32" t="n">
        <x:f>XLOOKUP(F2336,Assumptions!$A$4:$A$6,Assumptions!$C$4:$C$6)</x:f>
        <x:v>0.219</x:v>
      </x:c>
      <x:c r="R2336" s="32" t="n">
        <x:f>XLOOKUP(F2336,Assumptions!$A$4:$A$6,Assumptions!$D$4:$D$6)</x:f>
        <x:v>0.016</x:v>
      </x:c>
      <x:c r="S2336" s="32" t="n">
        <x:f>XLOOKUP(F2336,Assumptions!$A$4:$A$6,Assumptions!$E$4:$E$6)</x:f>
        <x:v>0.01</x:v>
      </x:c>
      <x:c r="T2336" s="32" t="n">
        <x:f>XLOOKUP(O2336,Assumptions!$H$4:$H$6,Assumptions!$I$4:$I$6)</x:f>
        <x:v>0.0035</x:v>
      </x:c>
      <x:c r="U2336" s="30" t="n">
        <x:f>XLOOKUP(F2336,Assumptions!$A$4:$A$6,Assumptions!$F$4:$F$6)</x:f>
        <x:v>90</x:v>
      </x:c>
      <x:c r="V2336" s="60" t="n">
        <x:f>I2336*12</x:f>
        <x:v>16593.6</x:v>
      </x:c>
      <x:c r="W2336" s="60" t="n">
        <x:f>H2336*J2336*(1-K2336)*Q2336</x:f>
        <x:v>100.49160034499997</x:v>
      </x:c>
      <x:c r="X2336" s="60" t="n">
        <x:f>V2336*R2336</x:f>
        <x:v>265.4976</x:v>
      </x:c>
      <x:c r="Y2336" s="60" t="n">
        <x:f>V2336*S2336</x:f>
        <x:v>165.93599999999998</x:v>
      </x:c>
      <x:c r="Z2336" s="60" t="n">
        <x:f>H2336*J2336*T2336</x:f>
        <x:v>18.0452825</x:v>
      </x:c>
      <x:c r="AA2336" s="60" t="n">
        <x:f>P2336+W2336+X2336-Y2336-Z2336-U2336</x:f>
        <x:v>187.007917845</x:v>
      </x:c>
      <x:c r="AB2336" s="32" t="n">
        <x:f>IFERROR(AA2336/(P2336+W2336+X2336),0)</x:f>
        <x:v>0.4056665919831637</x:v>
      </x:c>
      <x:c r="AC2336" t="n">
        <x:f>IF(O2336="High",0,IF(I2336&gt;=1800,3,IF(I2336&gt;=900,2,1))+IF(K2336&gt;=0.9,2,IF(K2336&gt;=0.75,1,0))+IF(J2336&lt;=0.7,2,IF(J2336&lt;=0.85,1,0))+IF(M2336&gt;=8,1,0))</x:f>
        <x:v>6</x:v>
      </x:c>
      <x:c r="AD2336" t="str">
        <x:f>IF(AND(O2336&lt;&gt;"High",AC2336&gt;=Assumptions!$B$10,AA2336&gt;0),"Priority Growth",IF(AND(O2336="Low",AA2336&gt;0),"Maintain","Watch"))</x:f>
        <x:v>Priority Growth</x:v>
      </x:c>
      <x:c r="AE2336" s="60" t="n">
        <x:f>MAX(AA2336,0)*N2336</x:f>
        <x:v>27.67717184106</x:v>
      </x:c>
      <x:c r="AF2336" t="str">
        <x:f>IF(AND(AA2336&gt;=Assumptions!$B$11,O2336&lt;&gt;"High",OR(N2336&gt;=Assumptions!$B$12,M2336&lt;=6)),"High","Standard")</x:f>
        <x:v>Standard</x:v>
      </x:c>
    </x:row>
    <x:row r="2337">
      <x:c r="A2337" t="str">
        <x:f>'Raw_Data'!A2337</x:f>
        <x:v>C02336</x:v>
      </x:c>
      <x:c r="B2337" t="n">
        <x:f>'Raw_Data'!B2337</x:f>
        <x:v>52</x:v>
      </x:c>
      <x:c r="C2337" s="30" t="n">
        <x:f>'Raw_Data'!C2337</x:f>
        <x:v>81239</x:v>
      </x:c>
      <x:c r="D2337" t="n">
        <x:f>'Raw_Data'!D2337</x:f>
        <x:v>734</x:v>
      </x:c>
      <x:c r="E2337" t="n">
        <x:f>'Raw_Data'!E2337</x:f>
        <x:v>18</x:v>
      </x:c>
      <x:c r="F2337" t="str">
        <x:f>PROPER(TRIM('Raw_Data'!F2337))</x:f>
        <x:v>Gold</x:v>
      </x:c>
      <x:c r="G2337" t="str">
        <x:f>PROPER(TRIM('Raw_Data'!G2337))</x:f>
        <x:v>Direct Mail</x:v>
      </x:c>
      <x:c r="H2337" s="60" t="n">
        <x:f>'Raw_Data'!H2337</x:f>
        <x:v>14998</x:v>
      </x:c>
      <x:c r="I2337" s="60" t="n">
        <x:f>'Raw_Data'!I2337</x:f>
        <x:v>1675.69</x:v>
      </x:c>
      <x:c r="J2337" s="32" t="n">
        <x:f>'Raw_Data'!J2337</x:f>
        <x:v>0.221</x:v>
      </x:c>
      <x:c r="K2337" s="32" t="n">
        <x:f>'Raw_Data'!K2337</x:f>
        <x:v>0.883</x:v>
      </x:c>
      <x:c r="L2337" t="n">
        <x:f>'Raw_Data'!L2337</x:f>
        <x:v>0</x:v>
      </x:c>
      <x:c r="M2337" t="n">
        <x:f>IF('Raw_Data'!M2337="",Assumptions!$B$15,'Raw_Data'!M2337)</x:f>
        <x:v>7</x:v>
      </x:c>
      <x:c r="N2337" s="32" t="n">
        <x:f>'Raw_Data'!N2337</x:f>
        <x:v>0.09</x:v>
      </x:c>
      <x:c r="O2337" t="str">
        <x:f>IF(OR(D2337&lt;620,L2337&gt;=2,J2337&gt;0.9),"High",IF(OR(D2337&lt;700,L2337=1,J2337&gt;0.75),"Medium","Low"))</x:f>
        <x:v>Low</x:v>
      </x:c>
      <x:c r="P2337" s="30" t="n">
        <x:f>XLOOKUP(F2337,Assumptions!$A$4:$A$6,Assumptions!$B$4:$B$6)</x:f>
        <x:v>95</x:v>
      </x:c>
      <x:c r="Q2337" s="32" t="n">
        <x:f>XLOOKUP(F2337,Assumptions!$A$4:$A$6,Assumptions!$C$4:$C$6)</x:f>
        <x:v>0.219</x:v>
      </x:c>
      <x:c r="R2337" s="32" t="n">
        <x:f>XLOOKUP(F2337,Assumptions!$A$4:$A$6,Assumptions!$D$4:$D$6)</x:f>
        <x:v>0.016</x:v>
      </x:c>
      <x:c r="S2337" s="32" t="n">
        <x:f>XLOOKUP(F2337,Assumptions!$A$4:$A$6,Assumptions!$E$4:$E$6)</x:f>
        <x:v>0.01</x:v>
      </x:c>
      <x:c r="T2337" s="32" t="n">
        <x:f>XLOOKUP(O2337,Assumptions!$H$4:$H$6,Assumptions!$I$4:$I$6)</x:f>
        <x:v>0.0035</x:v>
      </x:c>
      <x:c r="U2337" s="30" t="n">
        <x:f>XLOOKUP(F2337,Assumptions!$A$4:$A$6,Assumptions!$F$4:$F$6)</x:f>
        <x:v>90</x:v>
      </x:c>
      <x:c r="V2337" s="60" t="n">
        <x:f>I2337*12</x:f>
        <x:v>20108.28</x:v>
      </x:c>
      <x:c r="W2337" s="60" t="n">
        <x:f>H2337*J2337*(1-K2337)*Q2337</x:f>
        <x:v>84.928919634</x:v>
      </x:c>
      <x:c r="X2337" s="60" t="n">
        <x:f>V2337*R2337</x:f>
        <x:v>321.73248</x:v>
      </x:c>
      <x:c r="Y2337" s="60" t="n">
        <x:f>V2337*S2337</x:f>
        <x:v>201.0828</x:v>
      </x:c>
      <x:c r="Z2337" s="60" t="n">
        <x:f>H2337*J2337*T2337</x:f>
        <x:v>11.600953</x:v>
      </x:c>
      <x:c r="AA2337" s="60" t="n">
        <x:f>P2337+W2337+X2337-Y2337-Z2337-U2337</x:f>
        <x:v>198.97764663400005</x:v>
      </x:c>
      <x:c r="AB2337" s="32" t="n">
        <x:f>IFERROR(AA2337/(P2337+W2337+X2337),0)</x:f>
        <x:v>0.39663734698178754</x:v>
      </x:c>
      <x:c r="AC2337" t="n">
        <x:f>IF(O2337="High",0,IF(I2337&gt;=1800,3,IF(I2337&gt;=900,2,1))+IF(K2337&gt;=0.9,2,IF(K2337&gt;=0.75,1,0))+IF(J2337&lt;=0.7,2,IF(J2337&lt;=0.85,1,0))+IF(M2337&gt;=8,1,0))</x:f>
        <x:v>5</x:v>
      </x:c>
      <x:c r="AD2337" t="str">
        <x:f>IF(AND(O2337&lt;&gt;"High",AC2337&gt;=Assumptions!$B$10,AA2337&gt;0),"Priority Growth",IF(AND(O2337="Low",AA2337&gt;0),"Maintain","Watch"))</x:f>
        <x:v>Maintain</x:v>
      </x:c>
      <x:c r="AE2337" s="60" t="n">
        <x:f>MAX(AA2337,0)*N2337</x:f>
        <x:v>17.907988197060003</x:v>
      </x:c>
      <x:c r="AF2337" t="str">
        <x:f>IF(AND(AA2337&gt;=Assumptions!$B$11,O2337&lt;&gt;"High",OR(N2337&gt;=Assumptions!$B$12,M2337&lt;=6)),"High","Standard")</x:f>
        <x:v>Standard</x:v>
      </x:c>
    </x:row>
    <x:row r="2338">
      <x:c r="A2338" t="str">
        <x:f>'Raw_Data'!A2338</x:f>
        <x:v>C02337</x:v>
      </x:c>
      <x:c r="B2338" t="n">
        <x:f>'Raw_Data'!B2338</x:f>
        <x:v>27</x:v>
      </x:c>
      <x:c r="C2338" s="30" t="n">
        <x:f>'Raw_Data'!C2338</x:f>
        <x:v>139685</x:v>
      </x:c>
      <x:c r="D2338" t="n">
        <x:f>'Raw_Data'!D2338</x:f>
        <x:v>657</x:v>
      </x:c>
      <x:c r="E2338" t="n">
        <x:f>'Raw_Data'!E2338</x:f>
        <x:v>29</x:v>
      </x:c>
      <x:c r="F2338" t="str">
        <x:f>PROPER(TRIM('Raw_Data'!F2338))</x:f>
        <x:v>Platinum</x:v>
      </x:c>
      <x:c r="G2338" t="str">
        <x:f>PROPER(TRIM('Raw_Data'!G2338))</x:f>
        <x:v>Digital</x:v>
      </x:c>
      <x:c r="H2338" s="60" t="n">
        <x:f>'Raw_Data'!H2338</x:f>
        <x:v>27675</x:v>
      </x:c>
      <x:c r="I2338" s="60" t="n">
        <x:f>'Raw_Data'!I2338</x:f>
        <x:v>3212.53</x:v>
      </x:c>
      <x:c r="J2338" s="32" t="n">
        <x:f>'Raw_Data'!J2338</x:f>
        <x:v>0.376</x:v>
      </x:c>
      <x:c r="K2338" s="32" t="n">
        <x:f>'Raw_Data'!K2338</x:f>
        <x:v>0.696</x:v>
      </x:c>
      <x:c r="L2338" t="n">
        <x:f>'Raw_Data'!L2338</x:f>
        <x:v>0</x:v>
      </x:c>
      <x:c r="M2338" t="n">
        <x:f>IF('Raw_Data'!M2338="",Assumptions!$B$15,'Raw_Data'!M2338)</x:f>
        <x:v>7</x:v>
      </x:c>
      <x:c r="N2338" s="32" t="n">
        <x:f>'Raw_Data'!N2338</x:f>
        <x:v>0.105</x:v>
      </x:c>
      <x:c r="O2338" t="str">
        <x:f>IF(OR(D2338&lt;620,L2338&gt;=2,J2338&gt;0.9),"High",IF(OR(D2338&lt;700,L2338=1,J2338&gt;0.75),"Medium","Low"))</x:f>
        <x:v>Medium</x:v>
      </x:c>
      <x:c r="P2338" s="30" t="n">
        <x:f>XLOOKUP(F2338,Assumptions!$A$4:$A$6,Assumptions!$B$4:$B$6)</x:f>
        <x:v>195</x:v>
      </x:c>
      <x:c r="Q2338" s="32" t="n">
        <x:f>XLOOKUP(F2338,Assumptions!$A$4:$A$6,Assumptions!$C$4:$C$6)</x:f>
        <x:v>0.199</x:v>
      </x:c>
      <x:c r="R2338" s="32" t="n">
        <x:f>XLOOKUP(F2338,Assumptions!$A$4:$A$6,Assumptions!$D$4:$D$6)</x:f>
        <x:v>0.017</x:v>
      </x:c>
      <x:c r="S2338" s="32" t="n">
        <x:f>XLOOKUP(F2338,Assumptions!$A$4:$A$6,Assumptions!$E$4:$E$6)</x:f>
        <x:v>0.013</x:v>
      </x:c>
      <x:c r="T2338" s="32" t="n">
        <x:f>XLOOKUP(O2338,Assumptions!$H$4:$H$6,Assumptions!$I$4:$I$6)</x:f>
        <x:v>0.012</x:v>
      </x:c>
      <x:c r="U2338" s="30" t="n">
        <x:f>XLOOKUP(F2338,Assumptions!$A$4:$A$6,Assumptions!$F$4:$F$6)</x:f>
        <x:v>140</x:v>
      </x:c>
      <x:c r="V2338" s="60" t="n">
        <x:f>I2338*12</x:f>
        <x:v>38550.36</x:v>
      </x:c>
      <x:c r="W2338" s="60" t="n">
        <x:f>H2338*J2338*(1-K2338)*Q2338</x:f>
        <x:v>629.5092768000001</x:v>
      </x:c>
      <x:c r="X2338" s="60" t="n">
        <x:f>V2338*R2338</x:f>
        <x:v>655.35612</x:v>
      </x:c>
      <x:c r="Y2338" s="60" t="n">
        <x:f>V2338*S2338</x:f>
        <x:v>501.15468</x:v>
      </x:c>
      <x:c r="Z2338" s="60" t="n">
        <x:f>H2338*J2338*T2338</x:f>
        <x:v>124.86959999999999</x:v>
      </x:c>
      <x:c r="AA2338" s="60" t="n">
        <x:f>P2338+W2338+X2338-Y2338-Z2338-U2338</x:f>
        <x:v>713.8411168000001</x:v>
      </x:c>
      <x:c r="AB2338" s="32" t="n">
        <x:f>IFERROR(AA2338/(P2338+W2338+X2338),0)</x:f>
        <x:v>0.48236894946228265</x:v>
      </x:c>
      <x:c r="AC2338" t="n">
        <x:f>IF(O2338="High",0,IF(I2338&gt;=1800,3,IF(I2338&gt;=900,2,1))+IF(K2338&gt;=0.9,2,IF(K2338&gt;=0.75,1,0))+IF(J2338&lt;=0.7,2,IF(J2338&lt;=0.85,1,0))+IF(M2338&gt;=8,1,0))</x:f>
        <x:v>5</x:v>
      </x:c>
      <x:c r="AD2338" t="str">
        <x:f>IF(AND(O2338&lt;&gt;"High",AC2338&gt;=Assumptions!$B$10,AA2338&gt;0),"Priority Growth",IF(AND(O2338="Low",AA2338&gt;0),"Maintain","Watch"))</x:f>
        <x:v>Watch</x:v>
      </x:c>
      <x:c r="AE2338" s="60" t="n">
        <x:f>MAX(AA2338,0)*N2338</x:f>
        <x:v>74.953317264</x:v>
      </x:c>
      <x:c r="AF2338" t="str">
        <x:f>IF(AND(AA2338&gt;=Assumptions!$B$11,O2338&lt;&gt;"High",OR(N2338&gt;=Assumptions!$B$12,M2338&lt;=6)),"High","Standard")</x:f>
        <x:v>Standard</x:v>
      </x:c>
    </x:row>
    <x:row r="2339">
      <x:c r="A2339" t="str">
        <x:f>'Raw_Data'!A2339</x:f>
        <x:v>C02338</x:v>
      </x:c>
      <x:c r="B2339" t="n">
        <x:f>'Raw_Data'!B2339</x:f>
        <x:v>46</x:v>
      </x:c>
      <x:c r="C2339" s="30" t="n">
        <x:f>'Raw_Data'!C2339</x:f>
        <x:v>72226</x:v>
      </x:c>
      <x:c r="D2339" t="n">
        <x:f>'Raw_Data'!D2339</x:f>
        <x:v>747</x:v>
      </x:c>
      <x:c r="E2339" t="n">
        <x:f>'Raw_Data'!E2339</x:f>
        <x:v>77</x:v>
      </x:c>
      <x:c r="F2339" t="str">
        <x:f>PROPER(TRIM('Raw_Data'!F2339))</x:f>
        <x:v>Gold</x:v>
      </x:c>
      <x:c r="G2339" t="str">
        <x:f>PROPER(TRIM('Raw_Data'!G2339))</x:f>
        <x:v>Digital</x:v>
      </x:c>
      <x:c r="H2339" s="60" t="n">
        <x:f>'Raw_Data'!H2339</x:f>
        <x:v>11373</x:v>
      </x:c>
      <x:c r="I2339" s="60" t="n">
        <x:f>'Raw_Data'!I2339</x:f>
        <x:v>1476.53</x:v>
      </x:c>
      <x:c r="J2339" s="32" t="n">
        <x:f>'Raw_Data'!J2339</x:f>
        <x:v>0.193</x:v>
      </x:c>
      <x:c r="K2339" s="32" t="n">
        <x:f>'Raw_Data'!K2339</x:f>
        <x:v>0.893</x:v>
      </x:c>
      <x:c r="L2339" t="n">
        <x:f>'Raw_Data'!L2339</x:f>
        <x:v>0</x:v>
      </x:c>
      <x:c r="M2339" t="n">
        <x:f>IF('Raw_Data'!M2339="",Assumptions!$B$15,'Raw_Data'!M2339)</x:f>
        <x:v>10</x:v>
      </x:c>
      <x:c r="N2339" s="32" t="n">
        <x:f>'Raw_Data'!N2339</x:f>
        <x:v>0.02</x:v>
      </x:c>
      <x:c r="O2339" t="str">
        <x:f>IF(OR(D2339&lt;620,L2339&gt;=2,J2339&gt;0.9),"High",IF(OR(D2339&lt;700,L2339=1,J2339&gt;0.75),"Medium","Low"))</x:f>
        <x:v>Low</x:v>
      </x:c>
      <x:c r="P2339" s="30" t="n">
        <x:f>XLOOKUP(F2339,Assumptions!$A$4:$A$6,Assumptions!$B$4:$B$6)</x:f>
        <x:v>95</x:v>
      </x:c>
      <x:c r="Q2339" s="32" t="n">
        <x:f>XLOOKUP(F2339,Assumptions!$A$4:$A$6,Assumptions!$C$4:$C$6)</x:f>
        <x:v>0.219</x:v>
      </x:c>
      <x:c r="R2339" s="32" t="n">
        <x:f>XLOOKUP(F2339,Assumptions!$A$4:$A$6,Assumptions!$D$4:$D$6)</x:f>
        <x:v>0.016</x:v>
      </x:c>
      <x:c r="S2339" s="32" t="n">
        <x:f>XLOOKUP(F2339,Assumptions!$A$4:$A$6,Assumptions!$E$4:$E$6)</x:f>
        <x:v>0.01</x:v>
      </x:c>
      <x:c r="T2339" s="32" t="n">
        <x:f>XLOOKUP(O2339,Assumptions!$H$4:$H$6,Assumptions!$I$4:$I$6)</x:f>
        <x:v>0.0035</x:v>
      </x:c>
      <x:c r="U2339" s="30" t="n">
        <x:f>XLOOKUP(F2339,Assumptions!$A$4:$A$6,Assumptions!$F$4:$F$6)</x:f>
        <x:v>90</x:v>
      </x:c>
      <x:c r="V2339" s="60" t="n">
        <x:f>I2339*12</x:f>
        <x:v>17718.36</x:v>
      </x:c>
      <x:c r="W2339" s="60" t="n">
        <x:f>H2339*J2339*(1-K2339)*Q2339</x:f>
        <x:v>51.43517723699999</x:v>
      </x:c>
      <x:c r="X2339" s="60" t="n">
        <x:f>V2339*R2339</x:f>
        <x:v>283.49376</x:v>
      </x:c>
      <x:c r="Y2339" s="60" t="n">
        <x:f>V2339*S2339</x:f>
        <x:v>177.1836</x:v>
      </x:c>
      <x:c r="Z2339" s="60" t="n">
        <x:f>H2339*J2339*T2339</x:f>
        <x:v>7.6824615000000005</x:v>
      </x:c>
      <x:c r="AA2339" s="60" t="n">
        <x:f>P2339+W2339+X2339-Y2339-Z2339-U2339</x:f>
        <x:v>155.062875737</x:v>
      </x:c>
      <x:c r="AB2339" s="32" t="n">
        <x:f>IFERROR(AA2339/(P2339+W2339+X2339),0)</x:f>
        <x:v>0.36067094421123136</x:v>
      </x:c>
      <x:c r="AC2339" t="n">
        <x:f>IF(O2339="High",0,IF(I2339&gt;=1800,3,IF(I2339&gt;=900,2,1))+IF(K2339&gt;=0.9,2,IF(K2339&gt;=0.75,1,0))+IF(J2339&lt;=0.7,2,IF(J2339&lt;=0.85,1,0))+IF(M2339&gt;=8,1,0))</x:f>
        <x:v>6</x:v>
      </x:c>
      <x:c r="AD2339" t="str">
        <x:f>IF(AND(O2339&lt;&gt;"High",AC2339&gt;=Assumptions!$B$10,AA2339&gt;0),"Priority Growth",IF(AND(O2339="Low",AA2339&gt;0),"Maintain","Watch"))</x:f>
        <x:v>Priority Growth</x:v>
      </x:c>
      <x:c r="AE2339" s="60" t="n">
        <x:f>MAX(AA2339,0)*N2339</x:f>
        <x:v>3.1012575147400003</x:v>
      </x:c>
      <x:c r="AF2339" t="str">
        <x:f>IF(AND(AA2339&gt;=Assumptions!$B$11,O2339&lt;&gt;"High",OR(N2339&gt;=Assumptions!$B$12,M2339&lt;=6)),"High","Standard")</x:f>
        <x:v>Standard</x:v>
      </x:c>
    </x:row>
    <x:row r="2340">
      <x:c r="A2340" t="str">
        <x:f>'Raw_Data'!A2340</x:f>
        <x:v>C02339</x:v>
      </x:c>
      <x:c r="B2340" t="n">
        <x:f>'Raw_Data'!B2340</x:f>
        <x:v>32</x:v>
      </x:c>
      <x:c r="C2340" s="30" t="n">
        <x:f>'Raw_Data'!C2340</x:f>
        <x:v>136024</x:v>
      </x:c>
      <x:c r="D2340" t="n">
        <x:f>'Raw_Data'!D2340</x:f>
        <x:v>631</x:v>
      </x:c>
      <x:c r="E2340" t="n">
        <x:f>'Raw_Data'!E2340</x:f>
        <x:v>32</x:v>
      </x:c>
      <x:c r="F2340" t="str">
        <x:f>PROPER(TRIM('Raw_Data'!F2340))</x:f>
        <x:v>Platinum</x:v>
      </x:c>
      <x:c r="G2340" t="str">
        <x:f>PROPER(TRIM('Raw_Data'!G2340))</x:f>
        <x:v>Digital</x:v>
      </x:c>
      <x:c r="H2340" s="60" t="n">
        <x:f>'Raw_Data'!H2340</x:f>
        <x:v>25985</x:v>
      </x:c>
      <x:c r="I2340" s="60" t="n">
        <x:f>'Raw_Data'!I2340</x:f>
        <x:v>2732.5</x:v>
      </x:c>
      <x:c r="J2340" s="32" t="n">
        <x:f>'Raw_Data'!J2340</x:f>
        <x:v>0.512</x:v>
      </x:c>
      <x:c r="K2340" s="32" t="n">
        <x:f>'Raw_Data'!K2340</x:f>
        <x:v>0.702</x:v>
      </x:c>
      <x:c r="L2340" t="n">
        <x:f>'Raw_Data'!L2340</x:f>
        <x:v>0</x:v>
      </x:c>
      <x:c r="M2340" t="n">
        <x:f>IF('Raw_Data'!M2340="",Assumptions!$B$15,'Raw_Data'!M2340)</x:f>
        <x:v>9</x:v>
      </x:c>
      <x:c r="N2340" s="32" t="n">
        <x:f>'Raw_Data'!N2340</x:f>
        <x:v>0.02</x:v>
      </x:c>
      <x:c r="O2340" t="str">
        <x:f>IF(OR(D2340&lt;620,L2340&gt;=2,J2340&gt;0.9),"High",IF(OR(D2340&lt;700,L2340=1,J2340&gt;0.75),"Medium","Low"))</x:f>
        <x:v>Medium</x:v>
      </x:c>
      <x:c r="P2340" s="30" t="n">
        <x:f>XLOOKUP(F2340,Assumptions!$A$4:$A$6,Assumptions!$B$4:$B$6)</x:f>
        <x:v>195</x:v>
      </x:c>
      <x:c r="Q2340" s="32" t="n">
        <x:f>XLOOKUP(F2340,Assumptions!$A$4:$A$6,Assumptions!$C$4:$C$6)</x:f>
        <x:v>0.199</x:v>
      </x:c>
      <x:c r="R2340" s="32" t="n">
        <x:f>XLOOKUP(F2340,Assumptions!$A$4:$A$6,Assumptions!$D$4:$D$6)</x:f>
        <x:v>0.017</x:v>
      </x:c>
      <x:c r="S2340" s="32" t="n">
        <x:f>XLOOKUP(F2340,Assumptions!$A$4:$A$6,Assumptions!$E$4:$E$6)</x:f>
        <x:v>0.013</x:v>
      </x:c>
      <x:c r="T2340" s="32" t="n">
        <x:f>XLOOKUP(O2340,Assumptions!$H$4:$H$6,Assumptions!$I$4:$I$6)</x:f>
        <x:v>0.012</x:v>
      </x:c>
      <x:c r="U2340" s="30" t="n">
        <x:f>XLOOKUP(F2340,Assumptions!$A$4:$A$6,Assumptions!$F$4:$F$6)</x:f>
        <x:v>140</x:v>
      </x:c>
      <x:c r="V2340" s="60" t="n">
        <x:f>I2340*12</x:f>
        <x:v>32790</x:v>
      </x:c>
      <x:c r="W2340" s="60" t="n">
        <x:f>H2340*J2340*(1-K2340)*Q2340</x:f>
        <x:v>788.9727846400001</x:v>
      </x:c>
      <x:c r="X2340" s="60" t="n">
        <x:f>V2340*R2340</x:f>
        <x:v>557.4300000000001</x:v>
      </x:c>
      <x:c r="Y2340" s="60" t="n">
        <x:f>V2340*S2340</x:f>
        <x:v>426.27</x:v>
      </x:c>
      <x:c r="Z2340" s="60" t="n">
        <x:f>H2340*J2340*T2340</x:f>
        <x:v>159.65184</x:v>
      </x:c>
      <x:c r="AA2340" s="60" t="n">
        <x:f>P2340+W2340+X2340-Y2340-Z2340-U2340</x:f>
        <x:v>815.4809446400002</x:v>
      </x:c>
      <x:c r="AB2340" s="32" t="n">
        <x:f>IFERROR(AA2340/(P2340+W2340+X2340),0)</x:f>
        <x:v>0.5290511686927168</x:v>
      </x:c>
      <x:c r="AC2340" t="n">
        <x:f>IF(O2340="High",0,IF(I2340&gt;=1800,3,IF(I2340&gt;=900,2,1))+IF(K2340&gt;=0.9,2,IF(K2340&gt;=0.75,1,0))+IF(J2340&lt;=0.7,2,IF(J2340&lt;=0.85,1,0))+IF(M2340&gt;=8,1,0))</x:f>
        <x:v>6</x:v>
      </x:c>
      <x:c r="AD2340" t="str">
        <x:f>IF(AND(O2340&lt;&gt;"High",AC2340&gt;=Assumptions!$B$10,AA2340&gt;0),"Priority Growth",IF(AND(O2340="Low",AA2340&gt;0),"Maintain","Watch"))</x:f>
        <x:v>Priority Growth</x:v>
      </x:c>
      <x:c r="AE2340" s="60" t="n">
        <x:f>MAX(AA2340,0)*N2340</x:f>
        <x:v>16.309618892800003</x:v>
      </x:c>
      <x:c r="AF2340" t="str">
        <x:f>IF(AND(AA2340&gt;=Assumptions!$B$11,O2340&lt;&gt;"High",OR(N2340&gt;=Assumptions!$B$12,M2340&lt;=6)),"High","Standard")</x:f>
        <x:v>Standard</x:v>
      </x:c>
    </x:row>
    <x:row r="2341">
      <x:c r="A2341" t="str">
        <x:f>'Raw_Data'!A2341</x:f>
        <x:v>C02340</x:v>
      </x:c>
      <x:c r="B2341" t="n">
        <x:f>'Raw_Data'!B2341</x:f>
        <x:v>31</x:v>
      </x:c>
      <x:c r="C2341" s="30" t="n">
        <x:f>'Raw_Data'!C2341</x:f>
        <x:v>135216</x:v>
      </x:c>
      <x:c r="D2341" t="n">
        <x:f>'Raw_Data'!D2341</x:f>
        <x:v>590</x:v>
      </x:c>
      <x:c r="E2341" t="n">
        <x:f>'Raw_Data'!E2341</x:f>
        <x:v>45</x:v>
      </x:c>
      <x:c r="F2341" t="str">
        <x:f>PROPER(TRIM('Raw_Data'!F2341))</x:f>
        <x:v>Classic</x:v>
      </x:c>
      <x:c r="G2341" t="str">
        <x:f>PROPER(TRIM('Raw_Data'!G2341))</x:f>
        <x:v>Partner</x:v>
      </x:c>
      <x:c r="H2341" s="60" t="n">
        <x:f>'Raw_Data'!H2341</x:f>
        <x:v>8699</x:v>
      </x:c>
      <x:c r="I2341" s="60" t="n">
        <x:f>'Raw_Data'!I2341</x:f>
        <x:v>1161.79</x:v>
      </x:c>
      <x:c r="J2341" s="32" t="n">
        <x:f>'Raw_Data'!J2341</x:f>
        <x:v>0.578</x:v>
      </x:c>
      <x:c r="K2341" s="32" t="n">
        <x:f>'Raw_Data'!K2341</x:f>
        <x:v>0.45</x:v>
      </x:c>
      <x:c r="L2341" t="n">
        <x:f>'Raw_Data'!L2341</x:f>
        <x:v>1</x:v>
      </x:c>
      <x:c r="M2341" t="n">
        <x:f>IF('Raw_Data'!M2341="",Assumptions!$B$15,'Raw_Data'!M2341)</x:f>
        <x:v>8</x:v>
      </x:c>
      <x:c r="N2341" s="32" t="n">
        <x:f>'Raw_Data'!N2341</x:f>
        <x:v>0.065</x:v>
      </x:c>
      <x:c r="O2341" t="str">
        <x:f>IF(OR(D2341&lt;620,L2341&gt;=2,J2341&gt;0.9),"High",IF(OR(D2341&lt;700,L2341=1,J2341&gt;0.75),"Medium","Low"))</x:f>
        <x:v>High</x:v>
      </x:c>
      <x:c r="P2341" s="30" t="n">
        <x:f>XLOOKUP(F2341,Assumptions!$A$4:$A$6,Assumptions!$B$4:$B$6)</x:f>
        <x:v>0</x:v>
      </x:c>
      <x:c r="Q2341" s="32" t="n">
        <x:f>XLOOKUP(F2341,Assumptions!$A$4:$A$6,Assumptions!$C$4:$C$6)</x:f>
        <x:v>0.229</x:v>
      </x:c>
      <x:c r="R2341" s="32" t="n">
        <x:f>XLOOKUP(F2341,Assumptions!$A$4:$A$6,Assumptions!$D$4:$D$6)</x:f>
        <x:v>0.015</x:v>
      </x:c>
      <x:c r="S2341" s="32" t="n">
        <x:f>XLOOKUP(F2341,Assumptions!$A$4:$A$6,Assumptions!$E$4:$E$6)</x:f>
        <x:v>0.0075</x:v>
      </x:c>
      <x:c r="T2341" s="32" t="n">
        <x:f>XLOOKUP(O2341,Assumptions!$H$4:$H$6,Assumptions!$I$4:$I$6)</x:f>
        <x:v>0.045</x:v>
      </x:c>
      <x:c r="U2341" s="30" t="n">
        <x:f>XLOOKUP(F2341,Assumptions!$A$4:$A$6,Assumptions!$F$4:$F$6)</x:f>
        <x:v>60</x:v>
      </x:c>
      <x:c r="V2341" s="60" t="n">
        <x:f>I2341*12</x:f>
        <x:v>13941.48</x:v>
      </x:c>
      <x:c r="W2341" s="60" t="n">
        <x:f>H2341*J2341*(1-K2341)*Q2341</x:f>
        <x:v>633.2793709</x:v>
      </x:c>
      <x:c r="X2341" s="60" t="n">
        <x:f>V2341*R2341</x:f>
        <x:v>209.1222</x:v>
      </x:c>
      <x:c r="Y2341" s="60" t="n">
        <x:f>V2341*S2341</x:f>
        <x:v>104.5611</x:v>
      </x:c>
      <x:c r="Z2341" s="60" t="n">
        <x:f>H2341*J2341*T2341</x:f>
        <x:v>226.26099</x:v>
      </x:c>
      <x:c r="AA2341" s="60" t="n">
        <x:f>P2341+W2341+X2341-Y2341-Z2341-U2341</x:f>
        <x:v>451.5794809</x:v>
      </x:c>
      <x:c r="AB2341" s="32" t="n">
        <x:f>IFERROR(AA2341/(P2341+W2341+X2341),0)</x:f>
        <x:v>0.5360620118710655</x:v>
      </x:c>
      <x:c r="AC2341" t="n">
        <x:f>IF(O2341="High",0,IF(I2341&gt;=1800,3,IF(I2341&gt;=900,2,1))+IF(K2341&gt;=0.9,2,IF(K2341&gt;=0.75,1,0))+IF(J2341&lt;=0.7,2,IF(J2341&lt;=0.85,1,0))+IF(M2341&gt;=8,1,0))</x:f>
        <x:v>0</x:v>
      </x:c>
      <x:c r="AD2341" t="str">
        <x:f>IF(AND(O2341&lt;&gt;"High",AC2341&gt;=Assumptions!$B$10,AA2341&gt;0),"Priority Growth",IF(AND(O2341="Low",AA2341&gt;0),"Maintain","Watch"))</x:f>
        <x:v>Watch</x:v>
      </x:c>
      <x:c r="AE2341" s="60" t="n">
        <x:f>MAX(AA2341,0)*N2341</x:f>
        <x:v>29.3526662585</x:v>
      </x:c>
      <x:c r="AF2341" t="str">
        <x:f>IF(AND(AA2341&gt;=Assumptions!$B$11,O2341&lt;&gt;"High",OR(N2341&gt;=Assumptions!$B$12,M2341&lt;=6)),"High","Standard")</x:f>
        <x:v>Standard</x:v>
      </x:c>
    </x:row>
    <x:row r="2342">
      <x:c r="A2342" t="str">
        <x:f>'Raw_Data'!A2342</x:f>
        <x:v>C02341</x:v>
      </x:c>
      <x:c r="B2342" t="n">
        <x:f>'Raw_Data'!B2342</x:f>
        <x:v>47</x:v>
      </x:c>
      <x:c r="C2342" s="30" t="n">
        <x:f>'Raw_Data'!C2342</x:f>
        <x:v>71953</x:v>
      </x:c>
      <x:c r="D2342" t="n">
        <x:f>'Raw_Data'!D2342</x:f>
        <x:v>657</x:v>
      </x:c>
      <x:c r="E2342" t="n">
        <x:f>'Raw_Data'!E2342</x:f>
        <x:v>19</x:v>
      </x:c>
      <x:c r="F2342" t="str">
        <x:f>PROPER(TRIM('Raw_Data'!F2342))</x:f>
        <x:v>Gold</x:v>
      </x:c>
      <x:c r="G2342" t="str">
        <x:f>PROPER(TRIM('Raw_Data'!G2342))</x:f>
        <x:v>Digital</x:v>
      </x:c>
      <x:c r="H2342" s="60" t="n">
        <x:f>'Raw_Data'!H2342</x:f>
        <x:v>8846</x:v>
      </x:c>
      <x:c r="I2342" s="60" t="n">
        <x:f>'Raw_Data'!I2342</x:f>
        <x:v>984.6</x:v>
      </x:c>
      <x:c r="J2342" s="32" t="n">
        <x:f>'Raw_Data'!J2342</x:f>
        <x:v>0.339</x:v>
      </x:c>
      <x:c r="K2342" s="32" t="n">
        <x:f>'Raw_Data'!K2342</x:f>
        <x:v>0.593</x:v>
      </x:c>
      <x:c r="L2342" t="n">
        <x:f>'Raw_Data'!L2342</x:f>
        <x:v>0</x:v>
      </x:c>
      <x:c r="M2342" t="n">
        <x:f>IF('Raw_Data'!M2342="",Assumptions!$B$15,'Raw_Data'!M2342)</x:f>
        <x:v>7</x:v>
      </x:c>
      <x:c r="N2342" s="32" t="n">
        <x:f>'Raw_Data'!N2342</x:f>
        <x:v>0.103</x:v>
      </x:c>
      <x:c r="O2342" t="str">
        <x:f>IF(OR(D2342&lt;620,L2342&gt;=2,J2342&gt;0.9),"High",IF(OR(D2342&lt;700,L2342=1,J2342&gt;0.75),"Medium","Low"))</x:f>
        <x:v>Medium</x:v>
      </x:c>
      <x:c r="P2342" s="30" t="n">
        <x:f>XLOOKUP(F2342,Assumptions!$A$4:$A$6,Assumptions!$B$4:$B$6)</x:f>
        <x:v>95</x:v>
      </x:c>
      <x:c r="Q2342" s="32" t="n">
        <x:f>XLOOKUP(F2342,Assumptions!$A$4:$A$6,Assumptions!$C$4:$C$6)</x:f>
        <x:v>0.219</x:v>
      </x:c>
      <x:c r="R2342" s="32" t="n">
        <x:f>XLOOKUP(F2342,Assumptions!$A$4:$A$6,Assumptions!$D$4:$D$6)</x:f>
        <x:v>0.016</x:v>
      </x:c>
      <x:c r="S2342" s="32" t="n">
        <x:f>XLOOKUP(F2342,Assumptions!$A$4:$A$6,Assumptions!$E$4:$E$6)</x:f>
        <x:v>0.01</x:v>
      </x:c>
      <x:c r="T2342" s="32" t="n">
        <x:f>XLOOKUP(O2342,Assumptions!$H$4:$H$6,Assumptions!$I$4:$I$6)</x:f>
        <x:v>0.012</x:v>
      </x:c>
      <x:c r="U2342" s="30" t="n">
        <x:f>XLOOKUP(F2342,Assumptions!$A$4:$A$6,Assumptions!$F$4:$F$6)</x:f>
        <x:v>90</x:v>
      </x:c>
      <x:c r="V2342" s="60" t="n">
        <x:f>I2342*12</x:f>
        <x:v>11815.2</x:v>
      </x:c>
      <x:c r="W2342" s="60" t="n">
        <x:f>H2342*J2342*(1-K2342)*Q2342</x:f>
        <x:v>267.2915056020001</x:v>
      </x:c>
      <x:c r="X2342" s="60" t="n">
        <x:f>V2342*R2342</x:f>
        <x:v>189.0432</x:v>
      </x:c>
      <x:c r="Y2342" s="60" t="n">
        <x:f>V2342*S2342</x:f>
        <x:v>118.15200000000002</x:v>
      </x:c>
      <x:c r="Z2342" s="60" t="n">
        <x:f>H2342*J2342*T2342</x:f>
        <x:v>35.985528</x:v>
      </x:c>
      <x:c r="AA2342" s="60" t="n">
        <x:f>P2342+W2342+X2342-Y2342-Z2342-U2342</x:f>
        <x:v>307.19717760200007</x:v>
      </x:c>
      <x:c r="AB2342" s="32" t="n">
        <x:f>IFERROR(AA2342/(P2342+W2342+X2342),0)</x:f>
        <x:v>0.5571881735008369</x:v>
      </x:c>
      <x:c r="AC2342" t="n">
        <x:f>IF(O2342="High",0,IF(I2342&gt;=1800,3,IF(I2342&gt;=900,2,1))+IF(K2342&gt;=0.9,2,IF(K2342&gt;=0.75,1,0))+IF(J2342&lt;=0.7,2,IF(J2342&lt;=0.85,1,0))+IF(M2342&gt;=8,1,0))</x:f>
        <x:v>4</x:v>
      </x:c>
      <x:c r="AD2342" t="str">
        <x:f>IF(AND(O2342&lt;&gt;"High",AC2342&gt;=Assumptions!$B$10,AA2342&gt;0),"Priority Growth",IF(AND(O2342="Low",AA2342&gt;0),"Maintain","Watch"))</x:f>
        <x:v>Watch</x:v>
      </x:c>
      <x:c r="AE2342" s="60" t="n">
        <x:f>MAX(AA2342,0)*N2342</x:f>
        <x:v>31.641309293006007</x:v>
      </x:c>
      <x:c r="AF2342" t="str">
        <x:f>IF(AND(AA2342&gt;=Assumptions!$B$11,O2342&lt;&gt;"High",OR(N2342&gt;=Assumptions!$B$12,M2342&lt;=6)),"High","Standard")</x:f>
        <x:v>Standard</x:v>
      </x:c>
    </x:row>
    <x:row r="2343">
      <x:c r="A2343" t="str">
        <x:f>'Raw_Data'!A2343</x:f>
        <x:v>C02342</x:v>
      </x:c>
      <x:c r="B2343" t="n">
        <x:f>'Raw_Data'!B2343</x:f>
        <x:v>46</x:v>
      </x:c>
      <x:c r="C2343" s="30" t="n">
        <x:f>'Raw_Data'!C2343</x:f>
        <x:v>38151</x:v>
      </x:c>
      <x:c r="D2343" t="n">
        <x:f>'Raw_Data'!D2343</x:f>
        <x:v>730</x:v>
      </x:c>
      <x:c r="E2343" t="n">
        <x:f>'Raw_Data'!E2343</x:f>
        <x:v>11</x:v>
      </x:c>
      <x:c r="F2343" t="str">
        <x:f>PROPER(TRIM('Raw_Data'!F2343))</x:f>
        <x:v>Classic</x:v>
      </x:c>
      <x:c r="G2343" t="str">
        <x:f>PROPER(TRIM('Raw_Data'!G2343))</x:f>
        <x:v>Digital</x:v>
      </x:c>
      <x:c r="H2343" s="60" t="n">
        <x:f>'Raw_Data'!H2343</x:f>
        <x:v>4781</x:v>
      </x:c>
      <x:c r="I2343" s="60" t="n">
        <x:f>'Raw_Data'!I2343</x:f>
        <x:v>468</x:v>
      </x:c>
      <x:c r="J2343" s="32" t="n">
        <x:f>'Raw_Data'!J2343</x:f>
        <x:v>0.446</x:v>
      </x:c>
      <x:c r="K2343" s="32" t="n">
        <x:f>'Raw_Data'!K2343</x:f>
        <x:v>0.666</x:v>
      </x:c>
      <x:c r="L2343" t="n">
        <x:f>'Raw_Data'!L2343</x:f>
        <x:v>0</x:v>
      </x:c>
      <x:c r="M2343" t="n">
        <x:f>IF('Raw_Data'!M2343="",Assumptions!$B$15,'Raw_Data'!M2343)</x:f>
        <x:v>7</x:v>
      </x:c>
      <x:c r="N2343" s="32" t="n">
        <x:f>'Raw_Data'!N2343</x:f>
        <x:v>0.102</x:v>
      </x:c>
      <x:c r="O2343" t="str">
        <x:f>IF(OR(D2343&lt;620,L2343&gt;=2,J2343&gt;0.9),"High",IF(OR(D2343&lt;700,L2343=1,J2343&gt;0.75),"Medium","Low"))</x:f>
        <x:v>Low</x:v>
      </x:c>
      <x:c r="P2343" s="30" t="n">
        <x:f>XLOOKUP(F2343,Assumptions!$A$4:$A$6,Assumptions!$B$4:$B$6)</x:f>
        <x:v>0</x:v>
      </x:c>
      <x:c r="Q2343" s="32" t="n">
        <x:f>XLOOKUP(F2343,Assumptions!$A$4:$A$6,Assumptions!$C$4:$C$6)</x:f>
        <x:v>0.229</x:v>
      </x:c>
      <x:c r="R2343" s="32" t="n">
        <x:f>XLOOKUP(F2343,Assumptions!$A$4:$A$6,Assumptions!$D$4:$D$6)</x:f>
        <x:v>0.015</x:v>
      </x:c>
      <x:c r="S2343" s="32" t="n">
        <x:f>XLOOKUP(F2343,Assumptions!$A$4:$A$6,Assumptions!$E$4:$E$6)</x:f>
        <x:v>0.0075</x:v>
      </x:c>
      <x:c r="T2343" s="32" t="n">
        <x:f>XLOOKUP(O2343,Assumptions!$H$4:$H$6,Assumptions!$I$4:$I$6)</x:f>
        <x:v>0.0035</x:v>
      </x:c>
      <x:c r="U2343" s="30" t="n">
        <x:f>XLOOKUP(F2343,Assumptions!$A$4:$A$6,Assumptions!$F$4:$F$6)</x:f>
        <x:v>60</x:v>
      </x:c>
      <x:c r="V2343" s="60" t="n">
        <x:f>I2343*12</x:f>
        <x:v>5616</x:v>
      </x:c>
      <x:c r="W2343" s="60" t="n">
        <x:f>H2343*J2343*(1-K2343)*Q2343</x:f>
        <x:v>163.093086436</x:v>
      </x:c>
      <x:c r="X2343" s="60" t="n">
        <x:f>V2343*R2343</x:f>
        <x:v>84.24</x:v>
      </x:c>
      <x:c r="Y2343" s="60" t="n">
        <x:f>V2343*S2343</x:f>
        <x:v>42.12</x:v>
      </x:c>
      <x:c r="Z2343" s="60" t="n">
        <x:f>H2343*J2343*T2343</x:f>
        <x:v>7.463141</x:v>
      </x:c>
      <x:c r="AA2343" s="60" t="n">
        <x:f>P2343+W2343+X2343-Y2343-Z2343-U2343</x:f>
        <x:v>137.74994543599996</x:v>
      </x:c>
      <x:c r="AB2343" s="32" t="n">
        <x:f>IFERROR(AA2343/(P2343+W2343+X2343),0)</x:f>
        <x:v>0.5569410361587195</x:v>
      </x:c>
      <x:c r="AC2343" t="n">
        <x:f>IF(O2343="High",0,IF(I2343&gt;=1800,3,IF(I2343&gt;=900,2,1))+IF(K2343&gt;=0.9,2,IF(K2343&gt;=0.75,1,0))+IF(J2343&lt;=0.7,2,IF(J2343&lt;=0.85,1,0))+IF(M2343&gt;=8,1,0))</x:f>
        <x:v>3</x:v>
      </x:c>
      <x:c r="AD2343" t="str">
        <x:f>IF(AND(O2343&lt;&gt;"High",AC2343&gt;=Assumptions!$B$10,AA2343&gt;0),"Priority Growth",IF(AND(O2343="Low",AA2343&gt;0),"Maintain","Watch"))</x:f>
        <x:v>Maintain</x:v>
      </x:c>
      <x:c r="AE2343" s="60" t="n">
        <x:f>MAX(AA2343,0)*N2343</x:f>
        <x:v>14.050494434471995</x:v>
      </x:c>
      <x:c r="AF2343" t="str">
        <x:f>IF(AND(AA2343&gt;=Assumptions!$B$11,O2343&lt;&gt;"High",OR(N2343&gt;=Assumptions!$B$12,M2343&lt;=6)),"High","Standard")</x:f>
        <x:v>Standard</x:v>
      </x:c>
    </x:row>
    <x:row r="2344">
      <x:c r="A2344" t="str">
        <x:f>'Raw_Data'!A2344</x:f>
        <x:v>C02343</x:v>
      </x:c>
      <x:c r="B2344" t="n">
        <x:f>'Raw_Data'!B2344</x:f>
        <x:v>42</x:v>
      </x:c>
      <x:c r="C2344" s="30" t="n">
        <x:f>'Raw_Data'!C2344</x:f>
        <x:v>114627</x:v>
      </x:c>
      <x:c r="D2344" t="n">
        <x:f>'Raw_Data'!D2344</x:f>
        <x:v>627</x:v>
      </x:c>
      <x:c r="E2344" t="n">
        <x:f>'Raw_Data'!E2344</x:f>
        <x:v>32</x:v>
      </x:c>
      <x:c r="F2344" t="str">
        <x:f>PROPER(TRIM('Raw_Data'!F2344))</x:f>
        <x:v>Gold</x:v>
      </x:c>
      <x:c r="G2344" t="str">
        <x:f>PROPER(TRIM('Raw_Data'!G2344))</x:f>
        <x:v>Digital</x:v>
      </x:c>
      <x:c r="H2344" s="60" t="n">
        <x:f>'Raw_Data'!H2344</x:f>
        <x:v>13450</x:v>
      </x:c>
      <x:c r="I2344" s="60" t="n">
        <x:f>'Raw_Data'!I2344</x:f>
        <x:v>1538.31</x:v>
      </x:c>
      <x:c r="J2344" s="32" t="n">
        <x:f>'Raw_Data'!J2344</x:f>
        <x:v>0.403</x:v>
      </x:c>
      <x:c r="K2344" s="32" t="n">
        <x:f>'Raw_Data'!K2344</x:f>
        <x:v>0.735</x:v>
      </x:c>
      <x:c r="L2344" t="n">
        <x:f>'Raw_Data'!L2344</x:f>
        <x:v>0</x:v>
      </x:c>
      <x:c r="M2344" t="n">
        <x:f>IF('Raw_Data'!M2344="",Assumptions!$B$15,'Raw_Data'!M2344)</x:f>
        <x:v>7</x:v>
      </x:c>
      <x:c r="N2344" s="32" t="n">
        <x:f>'Raw_Data'!N2344</x:f>
        <x:v>0.105</x:v>
      </x:c>
      <x:c r="O2344" t="str">
        <x:f>IF(OR(D2344&lt;620,L2344&gt;=2,J2344&gt;0.9),"High",IF(OR(D2344&lt;700,L2344=1,J2344&gt;0.75),"Medium","Low"))</x:f>
        <x:v>Medium</x:v>
      </x:c>
      <x:c r="P2344" s="30" t="n">
        <x:f>XLOOKUP(F2344,Assumptions!$A$4:$A$6,Assumptions!$B$4:$B$6)</x:f>
        <x:v>95</x:v>
      </x:c>
      <x:c r="Q2344" s="32" t="n">
        <x:f>XLOOKUP(F2344,Assumptions!$A$4:$A$6,Assumptions!$C$4:$C$6)</x:f>
        <x:v>0.219</x:v>
      </x:c>
      <x:c r="R2344" s="32" t="n">
        <x:f>XLOOKUP(F2344,Assumptions!$A$4:$A$6,Assumptions!$D$4:$D$6)</x:f>
        <x:v>0.016</x:v>
      </x:c>
      <x:c r="S2344" s="32" t="n">
        <x:f>XLOOKUP(F2344,Assumptions!$A$4:$A$6,Assumptions!$E$4:$E$6)</x:f>
        <x:v>0.01</x:v>
      </x:c>
      <x:c r="T2344" s="32" t="n">
        <x:f>XLOOKUP(O2344,Assumptions!$H$4:$H$6,Assumptions!$I$4:$I$6)</x:f>
        <x:v>0.012</x:v>
      </x:c>
      <x:c r="U2344" s="30" t="n">
        <x:f>XLOOKUP(F2344,Assumptions!$A$4:$A$6,Assumptions!$F$4:$F$6)</x:f>
        <x:v>90</x:v>
      </x:c>
      <x:c r="V2344" s="60" t="n">
        <x:f>I2344*12</x:f>
        <x:v>18459.72</x:v>
      </x:c>
      <x:c r="W2344" s="60" t="n">
        <x:f>H2344*J2344*(1-K2344)*Q2344</x:f>
        <x:v>314.57001225000005</x:v>
      </x:c>
      <x:c r="X2344" s="60" t="n">
        <x:f>V2344*R2344</x:f>
        <x:v>295.35552</x:v>
      </x:c>
      <x:c r="Y2344" s="60" t="n">
        <x:f>V2344*S2344</x:f>
        <x:v>184.59720000000002</x:v>
      </x:c>
      <x:c r="Z2344" s="60" t="n">
        <x:f>H2344*J2344*T2344</x:f>
        <x:v>65.0442</x:v>
      </x:c>
      <x:c r="AA2344" s="60" t="n">
        <x:f>P2344+W2344+X2344-Y2344-Z2344-U2344</x:f>
        <x:v>365.28413225</x:v>
      </x:c>
      <x:c r="AB2344" s="32" t="n">
        <x:f>IFERROR(AA2344/(P2344+W2344+X2344),0)</x:f>
        <x:v>0.5181882561184533</x:v>
      </x:c>
      <x:c r="AC2344" t="n">
        <x:f>IF(O2344="High",0,IF(I2344&gt;=1800,3,IF(I2344&gt;=900,2,1))+IF(K2344&gt;=0.9,2,IF(K2344&gt;=0.75,1,0))+IF(J2344&lt;=0.7,2,IF(J2344&lt;=0.85,1,0))+IF(M2344&gt;=8,1,0))</x:f>
        <x:v>4</x:v>
      </x:c>
      <x:c r="AD2344" t="str">
        <x:f>IF(AND(O2344&lt;&gt;"High",AC2344&gt;=Assumptions!$B$10,AA2344&gt;0),"Priority Growth",IF(AND(O2344="Low",AA2344&gt;0),"Maintain","Watch"))</x:f>
        <x:v>Watch</x:v>
      </x:c>
      <x:c r="AE2344" s="60" t="n">
        <x:f>MAX(AA2344,0)*N2344</x:f>
        <x:v>38.35483388625</x:v>
      </x:c>
      <x:c r="AF2344" t="str">
        <x:f>IF(AND(AA2344&gt;=Assumptions!$B$11,O2344&lt;&gt;"High",OR(N2344&gt;=Assumptions!$B$12,M2344&lt;=6)),"High","Standard")</x:f>
        <x:v>Standard</x:v>
      </x:c>
    </x:row>
    <x:row r="2345">
      <x:c r="A2345" t="str">
        <x:f>'Raw_Data'!A2345</x:f>
        <x:v>C02344</x:v>
      </x:c>
      <x:c r="B2345" t="n">
        <x:f>'Raw_Data'!B2345</x:f>
        <x:v>32</x:v>
      </x:c>
      <x:c r="C2345" s="30" t="n">
        <x:f>'Raw_Data'!C2345</x:f>
        <x:v>98896</x:v>
      </x:c>
      <x:c r="D2345" t="n">
        <x:f>'Raw_Data'!D2345</x:f>
        <x:v>783</x:v>
      </x:c>
      <x:c r="E2345" t="n">
        <x:f>'Raw_Data'!E2345</x:f>
        <x:v>36</x:v>
      </x:c>
      <x:c r="F2345" t="str">
        <x:f>PROPER(TRIM('Raw_Data'!F2345))</x:f>
        <x:v>Platinum</x:v>
      </x:c>
      <x:c r="G2345" t="str">
        <x:f>PROPER(TRIM('Raw_Data'!G2345))</x:f>
        <x:v>Branch</x:v>
      </x:c>
      <x:c r="H2345" s="60" t="n">
        <x:f>'Raw_Data'!H2345</x:f>
        <x:v>27987</x:v>
      </x:c>
      <x:c r="I2345" s="60" t="n">
        <x:f>'Raw_Data'!I2345</x:f>
        <x:v>2667.58</x:v>
      </x:c>
      <x:c r="J2345" s="32" t="n">
        <x:f>'Raw_Data'!J2345</x:f>
        <x:v>0.332</x:v>
      </x:c>
      <x:c r="K2345" s="32" t="n">
        <x:f>'Raw_Data'!K2345</x:f>
        <x:v>0.813</x:v>
      </x:c>
      <x:c r="L2345" t="n">
        <x:f>'Raw_Data'!L2345</x:f>
        <x:v>0</x:v>
      </x:c>
      <x:c r="M2345" t="n">
        <x:f>IF('Raw_Data'!M2345="",Assumptions!$B$15,'Raw_Data'!M2345)</x:f>
        <x:v>10</x:v>
      </x:c>
      <x:c r="N2345" s="32" t="n">
        <x:f>'Raw_Data'!N2345</x:f>
        <x:v>0.02</x:v>
      </x:c>
      <x:c r="O2345" t="str">
        <x:f>IF(OR(D2345&lt;620,L2345&gt;=2,J2345&gt;0.9),"High",IF(OR(D2345&lt;700,L2345=1,J2345&gt;0.75),"Medium","Low"))</x:f>
        <x:v>Low</x:v>
      </x:c>
      <x:c r="P2345" s="30" t="n">
        <x:f>XLOOKUP(F2345,Assumptions!$A$4:$A$6,Assumptions!$B$4:$B$6)</x:f>
        <x:v>195</x:v>
      </x:c>
      <x:c r="Q2345" s="32" t="n">
        <x:f>XLOOKUP(F2345,Assumptions!$A$4:$A$6,Assumptions!$C$4:$C$6)</x:f>
        <x:v>0.199</x:v>
      </x:c>
      <x:c r="R2345" s="32" t="n">
        <x:f>XLOOKUP(F2345,Assumptions!$A$4:$A$6,Assumptions!$D$4:$D$6)</x:f>
        <x:v>0.017</x:v>
      </x:c>
      <x:c r="S2345" s="32" t="n">
        <x:f>XLOOKUP(F2345,Assumptions!$A$4:$A$6,Assumptions!$E$4:$E$6)</x:f>
        <x:v>0.013</x:v>
      </x:c>
      <x:c r="T2345" s="32" t="n">
        <x:f>XLOOKUP(O2345,Assumptions!$H$4:$H$6,Assumptions!$I$4:$I$6)</x:f>
        <x:v>0.0035</x:v>
      </x:c>
      <x:c r="U2345" s="30" t="n">
        <x:f>XLOOKUP(F2345,Assumptions!$A$4:$A$6,Assumptions!$F$4:$F$6)</x:f>
        <x:v>140</x:v>
      </x:c>
      <x:c r="V2345" s="60" t="n">
        <x:f>I2345*12</x:f>
        <x:v>32010.96</x:v>
      </x:c>
      <x:c r="W2345" s="60" t="n">
        <x:f>H2345*J2345*(1-K2345)*Q2345</x:f>
        <x:v>345.7714366920002</x:v>
      </x:c>
      <x:c r="X2345" s="60" t="n">
        <x:f>V2345*R2345</x:f>
        <x:v>544.18632</x:v>
      </x:c>
      <x:c r="Y2345" s="60" t="n">
        <x:f>V2345*S2345</x:f>
        <x:v>416.14248</x:v>
      </x:c>
      <x:c r="Z2345" s="60" t="n">
        <x:f>H2345*J2345*T2345</x:f>
        <x:v>32.520894000000006</x:v>
      </x:c>
      <x:c r="AA2345" s="60" t="n">
        <x:f>P2345+W2345+X2345-Y2345-Z2345-U2345</x:f>
        <x:v>496.2943826920002</x:v>
      </x:c>
      <x:c r="AB2345" s="32" t="n">
        <x:f>IFERROR(AA2345/(P2345+W2345+X2345),0)</x:f>
        <x:v>0.45743198721873296</x:v>
      </x:c>
      <x:c r="AC2345" t="n">
        <x:f>IF(O2345="High",0,IF(I2345&gt;=1800,3,IF(I2345&gt;=900,2,1))+IF(K2345&gt;=0.9,2,IF(K2345&gt;=0.75,1,0))+IF(J2345&lt;=0.7,2,IF(J2345&lt;=0.85,1,0))+IF(M2345&gt;=8,1,0))</x:f>
        <x:v>7</x:v>
      </x:c>
      <x:c r="AD2345" t="str">
        <x:f>IF(AND(O2345&lt;&gt;"High",AC2345&gt;=Assumptions!$B$10,AA2345&gt;0),"Priority Growth",IF(AND(O2345="Low",AA2345&gt;0),"Maintain","Watch"))</x:f>
        <x:v>Priority Growth</x:v>
      </x:c>
      <x:c r="AE2345" s="60" t="n">
        <x:f>MAX(AA2345,0)*N2345</x:f>
        <x:v>9.925887653840006</x:v>
      </x:c>
      <x:c r="AF2345" t="str">
        <x:f>IF(AND(AA2345&gt;=Assumptions!$B$11,O2345&lt;&gt;"High",OR(N2345&gt;=Assumptions!$B$12,M2345&lt;=6)),"High","Standard")</x:f>
        <x:v>Standard</x:v>
      </x:c>
    </x:row>
    <x:row r="2346">
      <x:c r="A2346" t="str">
        <x:f>'Raw_Data'!A2346</x:f>
        <x:v>C02345</x:v>
      </x:c>
      <x:c r="B2346" t="n">
        <x:f>'Raw_Data'!B2346</x:f>
        <x:v>36</x:v>
      </x:c>
      <x:c r="C2346" s="30" t="n">
        <x:f>'Raw_Data'!C2346</x:f>
        <x:v>54707</x:v>
      </x:c>
      <x:c r="D2346" t="n">
        <x:f>'Raw_Data'!D2346</x:f>
        <x:v>720</x:v>
      </x:c>
      <x:c r="E2346" t="n">
        <x:f>'Raw_Data'!E2346</x:f>
        <x:v>78</x:v>
      </x:c>
      <x:c r="F2346" t="str">
        <x:f>PROPER(TRIM('Raw_Data'!F2346))</x:f>
        <x:v>Gold</x:v>
      </x:c>
      <x:c r="G2346" t="str">
        <x:f>PROPER(TRIM('Raw_Data'!G2346))</x:f>
        <x:v>Partner</x:v>
      </x:c>
      <x:c r="H2346" s="60" t="n">
        <x:f>'Raw_Data'!H2346</x:f>
        <x:v>9123</x:v>
      </x:c>
      <x:c r="I2346" s="60" t="n">
        <x:f>'Raw_Data'!I2346</x:f>
        <x:v>1136.33</x:v>
      </x:c>
      <x:c r="J2346" s="32" t="n">
        <x:f>'Raw_Data'!J2346</x:f>
        <x:v>0.513</x:v>
      </x:c>
      <x:c r="K2346" s="32" t="n">
        <x:f>'Raw_Data'!K2346</x:f>
        <x:v>0.786</x:v>
      </x:c>
      <x:c r="L2346" t="n">
        <x:f>'Raw_Data'!L2346</x:f>
        <x:v>0</x:v>
      </x:c>
      <x:c r="M2346" t="n">
        <x:f>IF('Raw_Data'!M2346="",Assumptions!$B$15,'Raw_Data'!M2346)</x:f>
        <x:v>7</x:v>
      </x:c>
      <x:c r="N2346" s="32" t="n">
        <x:f>'Raw_Data'!N2346</x:f>
        <x:v>0.135</x:v>
      </x:c>
      <x:c r="O2346" t="str">
        <x:f>IF(OR(D2346&lt;620,L2346&gt;=2,J2346&gt;0.9),"High",IF(OR(D2346&lt;700,L2346=1,J2346&gt;0.75),"Medium","Low"))</x:f>
        <x:v>Low</x:v>
      </x:c>
      <x:c r="P2346" s="30" t="n">
        <x:f>XLOOKUP(F2346,Assumptions!$A$4:$A$6,Assumptions!$B$4:$B$6)</x:f>
        <x:v>95</x:v>
      </x:c>
      <x:c r="Q2346" s="32" t="n">
        <x:f>XLOOKUP(F2346,Assumptions!$A$4:$A$6,Assumptions!$C$4:$C$6)</x:f>
        <x:v>0.219</x:v>
      </x:c>
      <x:c r="R2346" s="32" t="n">
        <x:f>XLOOKUP(F2346,Assumptions!$A$4:$A$6,Assumptions!$D$4:$D$6)</x:f>
        <x:v>0.016</x:v>
      </x:c>
      <x:c r="S2346" s="32" t="n">
        <x:f>XLOOKUP(F2346,Assumptions!$A$4:$A$6,Assumptions!$E$4:$E$6)</x:f>
        <x:v>0.01</x:v>
      </x:c>
      <x:c r="T2346" s="32" t="n">
        <x:f>XLOOKUP(O2346,Assumptions!$H$4:$H$6,Assumptions!$I$4:$I$6)</x:f>
        <x:v>0.0035</x:v>
      </x:c>
      <x:c r="U2346" s="30" t="n">
        <x:f>XLOOKUP(F2346,Assumptions!$A$4:$A$6,Assumptions!$F$4:$F$6)</x:f>
        <x:v>90</x:v>
      </x:c>
      <x:c r="V2346" s="60" t="n">
        <x:f>I2346*12</x:f>
        <x:v>13635.96</x:v>
      </x:c>
      <x:c r="W2346" s="60" t="n">
        <x:f>H2346*J2346*(1-K2346)*Q2346</x:f>
        <x:v>219.33751973399998</x:v>
      </x:c>
      <x:c r="X2346" s="60" t="n">
        <x:f>V2346*R2346</x:f>
        <x:v>218.17535999999998</x:v>
      </x:c>
      <x:c r="Y2346" s="60" t="n">
        <x:f>V2346*S2346</x:f>
        <x:v>136.3596</x:v>
      </x:c>
      <x:c r="Z2346" s="60" t="n">
        <x:f>H2346*J2346*T2346</x:f>
        <x:v>16.3803465</x:v>
      </x:c>
      <x:c r="AA2346" s="60" t="n">
        <x:f>P2346+W2346+X2346-Y2346-Z2346-U2346</x:f>
        <x:v>289.772933234</x:v>
      </x:c>
      <x:c r="AB2346" s="32" t="n">
        <x:f>IFERROR(AA2346/(P2346+W2346+X2346),0)</x:f>
        <x:v>0.5441613607144055</x:v>
      </x:c>
      <x:c r="AC2346" t="n">
        <x:f>IF(O2346="High",0,IF(I2346&gt;=1800,3,IF(I2346&gt;=900,2,1))+IF(K2346&gt;=0.9,2,IF(K2346&gt;=0.75,1,0))+IF(J2346&lt;=0.7,2,IF(J2346&lt;=0.85,1,0))+IF(M2346&gt;=8,1,0))</x:f>
        <x:v>5</x:v>
      </x:c>
      <x:c r="AD2346" t="str">
        <x:f>IF(AND(O2346&lt;&gt;"High",AC2346&gt;=Assumptions!$B$10,AA2346&gt;0),"Priority Growth",IF(AND(O2346="Low",AA2346&gt;0),"Maintain","Watch"))</x:f>
        <x:v>Maintain</x:v>
      </x:c>
      <x:c r="AE2346" s="60" t="n">
        <x:f>MAX(AA2346,0)*N2346</x:f>
        <x:v>39.11934598659</x:v>
      </x:c>
      <x:c r="AF2346" t="str">
        <x:f>IF(AND(AA2346&gt;=Assumptions!$B$11,O2346&lt;&gt;"High",OR(N2346&gt;=Assumptions!$B$12,M2346&lt;=6)),"High","Standard")</x:f>
        <x:v>Standard</x:v>
      </x:c>
    </x:row>
    <x:row r="2347">
      <x:c r="A2347" t="str">
        <x:f>'Raw_Data'!A2347</x:f>
        <x:v>C02346</x:v>
      </x:c>
      <x:c r="B2347" t="n">
        <x:f>'Raw_Data'!B2347</x:f>
        <x:v>46</x:v>
      </x:c>
      <x:c r="C2347" s="30" t="n">
        <x:f>'Raw_Data'!C2347</x:f>
        <x:v>87836</x:v>
      </x:c>
      <x:c r="D2347" t="n">
        <x:f>'Raw_Data'!D2347</x:f>
        <x:v>766</x:v>
      </x:c>
      <x:c r="E2347" t="n">
        <x:f>'Raw_Data'!E2347</x:f>
        <x:v>45</x:v>
      </x:c>
      <x:c r="F2347" t="str">
        <x:f>PROPER(TRIM('Raw_Data'!F2347))</x:f>
        <x:v>Gold</x:v>
      </x:c>
      <x:c r="G2347" t="str">
        <x:f>PROPER(TRIM('Raw_Data'!G2347))</x:f>
        <x:v>Branch</x:v>
      </x:c>
      <x:c r="H2347" s="60" t="n">
        <x:f>'Raw_Data'!H2347</x:f>
        <x:v>14363</x:v>
      </x:c>
      <x:c r="I2347" s="60" t="n">
        <x:f>'Raw_Data'!I2347</x:f>
        <x:v>1481.47</x:v>
      </x:c>
      <x:c r="J2347" s="32" t="n">
        <x:f>'Raw_Data'!J2347</x:f>
        <x:v>0.182</x:v>
      </x:c>
      <x:c r="K2347" s="32" t="n">
        <x:f>'Raw_Data'!K2347</x:f>
        <x:v>0.937</x:v>
      </x:c>
      <x:c r="L2347" t="n">
        <x:f>'Raw_Data'!L2347</x:f>
        <x:v>0</x:v>
      </x:c>
      <x:c r="M2347" t="n">
        <x:f>IF('Raw_Data'!M2347="",Assumptions!$B$15,'Raw_Data'!M2347)</x:f>
        <x:v>5</x:v>
      </x:c>
      <x:c r="N2347" s="32" t="n">
        <x:f>'Raw_Data'!N2347</x:f>
        <x:v>0.225</x:v>
      </x:c>
      <x:c r="O2347" t="str">
        <x:f>IF(OR(D2347&lt;620,L2347&gt;=2,J2347&gt;0.9),"High",IF(OR(D2347&lt;700,L2347=1,J2347&gt;0.75),"Medium","Low"))</x:f>
        <x:v>Low</x:v>
      </x:c>
      <x:c r="P2347" s="30" t="n">
        <x:f>XLOOKUP(F2347,Assumptions!$A$4:$A$6,Assumptions!$B$4:$B$6)</x:f>
        <x:v>95</x:v>
      </x:c>
      <x:c r="Q2347" s="32" t="n">
        <x:f>XLOOKUP(F2347,Assumptions!$A$4:$A$6,Assumptions!$C$4:$C$6)</x:f>
        <x:v>0.219</x:v>
      </x:c>
      <x:c r="R2347" s="32" t="n">
        <x:f>XLOOKUP(F2347,Assumptions!$A$4:$A$6,Assumptions!$D$4:$D$6)</x:f>
        <x:v>0.016</x:v>
      </x:c>
      <x:c r="S2347" s="32" t="n">
        <x:f>XLOOKUP(F2347,Assumptions!$A$4:$A$6,Assumptions!$E$4:$E$6)</x:f>
        <x:v>0.01</x:v>
      </x:c>
      <x:c r="T2347" s="32" t="n">
        <x:f>XLOOKUP(O2347,Assumptions!$H$4:$H$6,Assumptions!$I$4:$I$6)</x:f>
        <x:v>0.0035</x:v>
      </x:c>
      <x:c r="U2347" s="30" t="n">
        <x:f>XLOOKUP(F2347,Assumptions!$A$4:$A$6,Assumptions!$F$4:$F$6)</x:f>
        <x:v>90</x:v>
      </x:c>
      <x:c r="V2347" s="60" t="n">
        <x:f>I2347*12</x:f>
        <x:v>17777.64</x:v>
      </x:c>
      <x:c r="W2347" s="60" t="n">
        <x:f>H2347*J2347*(1-K2347)*Q2347</x:f>
        <x:v>36.066268601999965</x:v>
      </x:c>
      <x:c r="X2347" s="60" t="n">
        <x:f>V2347*R2347</x:f>
        <x:v>284.44223999999997</x:v>
      </x:c>
      <x:c r="Y2347" s="60" t="n">
        <x:f>V2347*S2347</x:f>
        <x:v>177.7764</x:v>
      </x:c>
      <x:c r="Z2347" s="60" t="n">
        <x:f>H2347*J2347*T2347</x:f>
        <x:v>9.149231</x:v>
      </x:c>
      <x:c r="AA2347" s="60" t="n">
        <x:f>P2347+W2347+X2347-Y2347-Z2347-U2347</x:f>
        <x:v>138.58287760199994</x:v>
      </x:c>
      <x:c r="AB2347" s="32" t="n">
        <x:f>IFERROR(AA2347/(P2347+W2347+X2347),0)</x:f>
        <x:v>0.3335259681402657</x:v>
      </x:c>
      <x:c r="AC2347" t="n">
        <x:f>IF(O2347="High",0,IF(I2347&gt;=1800,3,IF(I2347&gt;=900,2,1))+IF(K2347&gt;=0.9,2,IF(K2347&gt;=0.75,1,0))+IF(J2347&lt;=0.7,2,IF(J2347&lt;=0.85,1,0))+IF(M2347&gt;=8,1,0))</x:f>
        <x:v>6</x:v>
      </x:c>
      <x:c r="AD2347" t="str">
        <x:f>IF(AND(O2347&lt;&gt;"High",AC2347&gt;=Assumptions!$B$10,AA2347&gt;0),"Priority Growth",IF(AND(O2347="Low",AA2347&gt;0),"Maintain","Watch"))</x:f>
        <x:v>Priority Growth</x:v>
      </x:c>
      <x:c r="AE2347" s="60" t="n">
        <x:f>MAX(AA2347,0)*N2347</x:f>
        <x:v>31.18114746044999</x:v>
      </x:c>
      <x:c r="AF2347" t="str">
        <x:f>IF(AND(AA2347&gt;=Assumptions!$B$11,O2347&lt;&gt;"High",OR(N2347&gt;=Assumptions!$B$12,M2347&lt;=6)),"High","Standard")</x:f>
        <x:v>Standard</x:v>
      </x:c>
    </x:row>
    <x:row r="2348">
      <x:c r="A2348" t="str">
        <x:f>'Raw_Data'!A2348</x:f>
        <x:v>C02347</x:v>
      </x:c>
      <x:c r="B2348" t="n">
        <x:f>'Raw_Data'!B2348</x:f>
        <x:v>26</x:v>
      </x:c>
      <x:c r="C2348" s="30" t="n">
        <x:f>'Raw_Data'!C2348</x:f>
        <x:v>51343</x:v>
      </x:c>
      <x:c r="D2348" t="n">
        <x:f>'Raw_Data'!D2348</x:f>
        <x:v>632</x:v>
      </x:c>
      <x:c r="E2348" t="n">
        <x:f>'Raw_Data'!E2348</x:f>
        <x:v>7</x:v>
      </x:c>
      <x:c r="F2348" t="str">
        <x:f>PROPER(TRIM('Raw_Data'!F2348))</x:f>
        <x:v>Classic</x:v>
      </x:c>
      <x:c r="G2348" t="str">
        <x:f>PROPER(TRIM('Raw_Data'!G2348))</x:f>
        <x:v>Partner</x:v>
      </x:c>
      <x:c r="H2348" s="60" t="n">
        <x:f>'Raw_Data'!H2348</x:f>
        <x:v>2595</x:v>
      </x:c>
      <x:c r="I2348" s="60" t="n">
        <x:f>'Raw_Data'!I2348</x:f>
        <x:v>336.03</x:v>
      </x:c>
      <x:c r="J2348" s="32" t="n">
        <x:f>'Raw_Data'!J2348</x:f>
        <x:v>0.376</x:v>
      </x:c>
      <x:c r="K2348" s="32" t="n">
        <x:f>'Raw_Data'!K2348</x:f>
        <x:v>0.776</x:v>
      </x:c>
      <x:c r="L2348" t="n">
        <x:f>'Raw_Data'!L2348</x:f>
        <x:v>0</x:v>
      </x:c>
      <x:c r="M2348" t="n">
        <x:f>IF('Raw_Data'!M2348="",Assumptions!$B$15,'Raw_Data'!M2348)</x:f>
        <x:v>7</x:v>
      </x:c>
      <x:c r="N2348" s="32" t="n">
        <x:f>'Raw_Data'!N2348</x:f>
        <x:v>0.212</x:v>
      </x:c>
      <x:c r="O2348" t="str">
        <x:f>IF(OR(D2348&lt;620,L2348&gt;=2,J2348&gt;0.9),"High",IF(OR(D2348&lt;700,L2348=1,J2348&gt;0.75),"Medium","Low"))</x:f>
        <x:v>Medium</x:v>
      </x:c>
      <x:c r="P2348" s="30" t="n">
        <x:f>XLOOKUP(F2348,Assumptions!$A$4:$A$6,Assumptions!$B$4:$B$6)</x:f>
        <x:v>0</x:v>
      </x:c>
      <x:c r="Q2348" s="32" t="n">
        <x:f>XLOOKUP(F2348,Assumptions!$A$4:$A$6,Assumptions!$C$4:$C$6)</x:f>
        <x:v>0.229</x:v>
      </x:c>
      <x:c r="R2348" s="32" t="n">
        <x:f>XLOOKUP(F2348,Assumptions!$A$4:$A$6,Assumptions!$D$4:$D$6)</x:f>
        <x:v>0.015</x:v>
      </x:c>
      <x:c r="S2348" s="32" t="n">
        <x:f>XLOOKUP(F2348,Assumptions!$A$4:$A$6,Assumptions!$E$4:$E$6)</x:f>
        <x:v>0.0075</x:v>
      </x:c>
      <x:c r="T2348" s="32" t="n">
        <x:f>XLOOKUP(O2348,Assumptions!$H$4:$H$6,Assumptions!$I$4:$I$6)</x:f>
        <x:v>0.012</x:v>
      </x:c>
      <x:c r="U2348" s="30" t="n">
        <x:f>XLOOKUP(F2348,Assumptions!$A$4:$A$6,Assumptions!$F$4:$F$6)</x:f>
        <x:v>60</x:v>
      </x:c>
      <x:c r="V2348" s="60" t="n">
        <x:f>I2348*12</x:f>
        <x:v>4032.3599999999997</x:v>
      </x:c>
      <x:c r="W2348" s="60" t="n">
        <x:f>H2348*J2348*(1-K2348)*Q2348</x:f>
        <x:v>50.05053312</x:v>
      </x:c>
      <x:c r="X2348" s="60" t="n">
        <x:f>V2348*R2348</x:f>
        <x:v>60.48539999999999</x:v>
      </x:c>
      <x:c r="Y2348" s="60" t="n">
        <x:f>V2348*S2348</x:f>
        <x:v>30.242699999999996</x:v>
      </x:c>
      <x:c r="Z2348" s="60" t="n">
        <x:f>H2348*J2348*T2348</x:f>
        <x:v>11.70864</x:v>
      </x:c>
      <x:c r="AA2348" s="60" t="n">
        <x:f>P2348+W2348+X2348-Y2348-Z2348-U2348</x:f>
        <x:v>8.58459311999998</x:v>
      </x:c>
      <x:c r="AB2348" s="32" t="n">
        <x:f>IFERROR(AA2348/(P2348+W2348+X2348),0)</x:f>
        <x:v>0.07766337043249436</x:v>
      </x:c>
      <x:c r="AC2348" t="n">
        <x:f>IF(O2348="High",0,IF(I2348&gt;=1800,3,IF(I2348&gt;=900,2,1))+IF(K2348&gt;=0.9,2,IF(K2348&gt;=0.75,1,0))+IF(J2348&lt;=0.7,2,IF(J2348&lt;=0.85,1,0))+IF(M2348&gt;=8,1,0))</x:f>
        <x:v>4</x:v>
      </x:c>
      <x:c r="AD2348" t="str">
        <x:f>IF(AND(O2348&lt;&gt;"High",AC2348&gt;=Assumptions!$B$10,AA2348&gt;0),"Priority Growth",IF(AND(O2348="Low",AA2348&gt;0),"Maintain","Watch"))</x:f>
        <x:v>Watch</x:v>
      </x:c>
      <x:c r="AE2348" s="60" t="n">
        <x:f>MAX(AA2348,0)*N2348</x:f>
        <x:v>1.8199337414399956</x:v>
      </x:c>
      <x:c r="AF2348" t="str">
        <x:f>IF(AND(AA2348&gt;=Assumptions!$B$11,O2348&lt;&gt;"High",OR(N2348&gt;=Assumptions!$B$12,M2348&lt;=6)),"High","Standard")</x:f>
        <x:v>Standard</x:v>
      </x:c>
    </x:row>
    <x:row r="2349">
      <x:c r="A2349" t="str">
        <x:f>'Raw_Data'!A2349</x:f>
        <x:v>C02348</x:v>
      </x:c>
      <x:c r="B2349" t="n">
        <x:f>'Raw_Data'!B2349</x:f>
        <x:v>34</x:v>
      </x:c>
      <x:c r="C2349" s="30" t="n">
        <x:f>'Raw_Data'!C2349</x:f>
        <x:v>119833</x:v>
      </x:c>
      <x:c r="D2349" t="n">
        <x:f>'Raw_Data'!D2349</x:f>
        <x:v>658</x:v>
      </x:c>
      <x:c r="E2349" t="n">
        <x:f>'Raw_Data'!E2349</x:f>
        <x:v>39</x:v>
      </x:c>
      <x:c r="F2349" t="str">
        <x:f>PROPER(TRIM('Raw_Data'!F2349))</x:f>
        <x:v>Platinum</x:v>
      </x:c>
      <x:c r="G2349" t="str">
        <x:f>PROPER(TRIM('Raw_Data'!G2349))</x:f>
        <x:v>Branch</x:v>
      </x:c>
      <x:c r="H2349" s="60" t="n">
        <x:f>'Raw_Data'!H2349</x:f>
        <x:v>23956</x:v>
      </x:c>
      <x:c r="I2349" s="60" t="n">
        <x:f>'Raw_Data'!I2349</x:f>
        <x:v>2211.01</x:v>
      </x:c>
      <x:c r="J2349" s="32" t="n">
        <x:f>'Raw_Data'!J2349</x:f>
        <x:v>0.247</x:v>
      </x:c>
      <x:c r="K2349" s="32" t="n">
        <x:f>'Raw_Data'!K2349</x:f>
        <x:v>0.731</x:v>
      </x:c>
      <x:c r="L2349" t="n">
        <x:f>'Raw_Data'!L2349</x:f>
        <x:v>0</x:v>
      </x:c>
      <x:c r="M2349" t="n">
        <x:f>IF('Raw_Data'!M2349="",Assumptions!$B$15,'Raw_Data'!M2349)</x:f>
        <x:v>8</x:v>
      </x:c>
      <x:c r="N2349" s="32" t="n">
        <x:f>'Raw_Data'!N2349</x:f>
        <x:v>0.089</x:v>
      </x:c>
      <x:c r="O2349" t="str">
        <x:f>IF(OR(D2349&lt;620,L2349&gt;=2,J2349&gt;0.9),"High",IF(OR(D2349&lt;700,L2349=1,J2349&gt;0.75),"Medium","Low"))</x:f>
        <x:v>Medium</x:v>
      </x:c>
      <x:c r="P2349" s="30" t="n">
        <x:f>XLOOKUP(F2349,Assumptions!$A$4:$A$6,Assumptions!$B$4:$B$6)</x:f>
        <x:v>195</x:v>
      </x:c>
      <x:c r="Q2349" s="32" t="n">
        <x:f>XLOOKUP(F2349,Assumptions!$A$4:$A$6,Assumptions!$C$4:$C$6)</x:f>
        <x:v>0.199</x:v>
      </x:c>
      <x:c r="R2349" s="32" t="n">
        <x:f>XLOOKUP(F2349,Assumptions!$A$4:$A$6,Assumptions!$D$4:$D$6)</x:f>
        <x:v>0.017</x:v>
      </x:c>
      <x:c r="S2349" s="32" t="n">
        <x:f>XLOOKUP(F2349,Assumptions!$A$4:$A$6,Assumptions!$E$4:$E$6)</x:f>
        <x:v>0.013</x:v>
      </x:c>
      <x:c r="T2349" s="32" t="n">
        <x:f>XLOOKUP(O2349,Assumptions!$H$4:$H$6,Assumptions!$I$4:$I$6)</x:f>
        <x:v>0.012</x:v>
      </x:c>
      <x:c r="U2349" s="30" t="n">
        <x:f>XLOOKUP(F2349,Assumptions!$A$4:$A$6,Assumptions!$F$4:$F$6)</x:f>
        <x:v>140</x:v>
      </x:c>
      <x:c r="V2349" s="60" t="n">
        <x:f>I2349*12</x:f>
        <x:v>26532.120000000003</x:v>
      </x:c>
      <x:c r="W2349" s="60" t="n">
        <x:f>H2349*J2349*(1-K2349)*Q2349</x:f>
        <x:v>316.749993092</x:v>
      </x:c>
      <x:c r="X2349" s="60" t="n">
        <x:f>V2349*R2349</x:f>
        <x:v>451.04604000000006</x:v>
      </x:c>
      <x:c r="Y2349" s="60" t="n">
        <x:f>V2349*S2349</x:f>
        <x:v>344.91756000000004</x:v>
      </x:c>
      <x:c r="Z2349" s="60" t="n">
        <x:f>H2349*J2349*T2349</x:f>
        <x:v>71.005584</x:v>
      </x:c>
      <x:c r="AA2349" s="60" t="n">
        <x:f>P2349+W2349+X2349-Y2349-Z2349-U2349</x:f>
        <x:v>406.8728890919999</x:v>
      </x:c>
      <x:c r="AB2349" s="32" t="n">
        <x:f>IFERROR(AA2349/(P2349+W2349+X2349),0)</x:f>
        <x:v>0.4225951033318405</x:v>
      </x:c>
      <x:c r="AC2349" t="n">
        <x:f>IF(O2349="High",0,IF(I2349&gt;=1800,3,IF(I2349&gt;=900,2,1))+IF(K2349&gt;=0.9,2,IF(K2349&gt;=0.75,1,0))+IF(J2349&lt;=0.7,2,IF(J2349&lt;=0.85,1,0))+IF(M2349&gt;=8,1,0))</x:f>
        <x:v>6</x:v>
      </x:c>
      <x:c r="AD2349" t="str">
        <x:f>IF(AND(O2349&lt;&gt;"High",AC2349&gt;=Assumptions!$B$10,AA2349&gt;0),"Priority Growth",IF(AND(O2349="Low",AA2349&gt;0),"Maintain","Watch"))</x:f>
        <x:v>Priority Growth</x:v>
      </x:c>
      <x:c r="AE2349" s="60" t="n">
        <x:f>MAX(AA2349,0)*N2349</x:f>
        <x:v>36.21168712918799</x:v>
      </x:c>
      <x:c r="AF2349" t="str">
        <x:f>IF(AND(AA2349&gt;=Assumptions!$B$11,O2349&lt;&gt;"High",OR(N2349&gt;=Assumptions!$B$12,M2349&lt;=6)),"High","Standard")</x:f>
        <x:v>Standard</x:v>
      </x:c>
    </x:row>
    <x:row r="2350">
      <x:c r="A2350" t="str">
        <x:f>'Raw_Data'!A2350</x:f>
        <x:v>C02349</x:v>
      </x:c>
      <x:c r="B2350" t="n">
        <x:f>'Raw_Data'!B2350</x:f>
        <x:v>50</x:v>
      </x:c>
      <x:c r="C2350" s="30" t="n">
        <x:f>'Raw_Data'!C2350</x:f>
        <x:v>28000</x:v>
      </x:c>
      <x:c r="D2350" t="n">
        <x:f>'Raw_Data'!D2350</x:f>
        <x:v>693</x:v>
      </x:c>
      <x:c r="E2350" t="n">
        <x:f>'Raw_Data'!E2350</x:f>
        <x:v>14</x:v>
      </x:c>
      <x:c r="F2350" t="str">
        <x:f>PROPER(TRIM('Raw_Data'!F2350))</x:f>
        <x:v>Classic</x:v>
      </x:c>
      <x:c r="G2350" t="str">
        <x:f>PROPER(TRIM('Raw_Data'!G2350))</x:f>
        <x:v>Branch</x:v>
      </x:c>
      <x:c r="H2350" s="60" t="n">
        <x:f>'Raw_Data'!H2350</x:f>
        <x:v>4288</x:v>
      </x:c>
      <x:c r="I2350" s="60" t="n">
        <x:f>'Raw_Data'!I2350</x:f>
        <x:v>850.65</x:v>
      </x:c>
      <x:c r="J2350" s="32" t="n">
        <x:f>'Raw_Data'!J2350</x:f>
        <x:v>0.352</x:v>
      </x:c>
      <x:c r="K2350" s="32" t="n">
        <x:f>'Raw_Data'!K2350</x:f>
        <x:v>0.802</x:v>
      </x:c>
      <x:c r="L2350" t="n">
        <x:f>'Raw_Data'!L2350</x:f>
        <x:v>0</x:v>
      </x:c>
      <x:c r="M2350" t="n">
        <x:f>IF('Raw_Data'!M2350="",Assumptions!$B$15,'Raw_Data'!M2350)</x:f>
        <x:v>7</x:v>
      </x:c>
      <x:c r="N2350" s="32" t="n">
        <x:f>'Raw_Data'!N2350</x:f>
        <x:v>0.131</x:v>
      </x:c>
      <x:c r="O2350" t="str">
        <x:f>IF(OR(D2350&lt;620,L2350&gt;=2,J2350&gt;0.9),"High",IF(OR(D2350&lt;700,L2350=1,J2350&gt;0.75),"Medium","Low"))</x:f>
        <x:v>Medium</x:v>
      </x:c>
      <x:c r="P2350" s="30" t="n">
        <x:f>XLOOKUP(F2350,Assumptions!$A$4:$A$6,Assumptions!$B$4:$B$6)</x:f>
        <x:v>0</x:v>
      </x:c>
      <x:c r="Q2350" s="32" t="n">
        <x:f>XLOOKUP(F2350,Assumptions!$A$4:$A$6,Assumptions!$C$4:$C$6)</x:f>
        <x:v>0.229</x:v>
      </x:c>
      <x:c r="R2350" s="32" t="n">
        <x:f>XLOOKUP(F2350,Assumptions!$A$4:$A$6,Assumptions!$D$4:$D$6)</x:f>
        <x:v>0.015</x:v>
      </x:c>
      <x:c r="S2350" s="32" t="n">
        <x:f>XLOOKUP(F2350,Assumptions!$A$4:$A$6,Assumptions!$E$4:$E$6)</x:f>
        <x:v>0.0075</x:v>
      </x:c>
      <x:c r="T2350" s="32" t="n">
        <x:f>XLOOKUP(O2350,Assumptions!$H$4:$H$6,Assumptions!$I$4:$I$6)</x:f>
        <x:v>0.012</x:v>
      </x:c>
      <x:c r="U2350" s="30" t="n">
        <x:f>XLOOKUP(F2350,Assumptions!$A$4:$A$6,Assumptions!$F$4:$F$6)</x:f>
        <x:v>60</x:v>
      </x:c>
      <x:c r="V2350" s="60" t="n">
        <x:f>I2350*12</x:f>
        <x:v>10207.8</x:v>
      </x:c>
      <x:c r="W2350" s="60" t="n">
        <x:f>H2350*J2350*(1-K2350)*Q2350</x:f>
        <x:v>68.43812659199999</x:v>
      </x:c>
      <x:c r="X2350" s="60" t="n">
        <x:f>V2350*R2350</x:f>
        <x:v>153.117</x:v>
      </x:c>
      <x:c r="Y2350" s="60" t="n">
        <x:f>V2350*S2350</x:f>
        <x:v>76.5585</x:v>
      </x:c>
      <x:c r="Z2350" s="60" t="n">
        <x:f>H2350*J2350*T2350</x:f>
        <x:v>18.112512</x:v>
      </x:c>
      <x:c r="AA2350" s="60" t="n">
        <x:f>P2350+W2350+X2350-Y2350-Z2350-U2350</x:f>
        <x:v>66.88411459199999</x:v>
      </x:c>
      <x:c r="AB2350" s="32" t="n">
        <x:f>IFERROR(AA2350/(P2350+W2350+X2350),0)</x:f>
        <x:v>0.30188475266098885</x:v>
      </x:c>
      <x:c r="AC2350" t="n">
        <x:f>IF(O2350="High",0,IF(I2350&gt;=1800,3,IF(I2350&gt;=900,2,1))+IF(K2350&gt;=0.9,2,IF(K2350&gt;=0.75,1,0))+IF(J2350&lt;=0.7,2,IF(J2350&lt;=0.85,1,0))+IF(M2350&gt;=8,1,0))</x:f>
        <x:v>4</x:v>
      </x:c>
      <x:c r="AD2350" t="str">
        <x:f>IF(AND(O2350&lt;&gt;"High",AC2350&gt;=Assumptions!$B$10,AA2350&gt;0),"Priority Growth",IF(AND(O2350="Low",AA2350&gt;0),"Maintain","Watch"))</x:f>
        <x:v>Watch</x:v>
      </x:c>
      <x:c r="AE2350" s="60" t="n">
        <x:f>MAX(AA2350,0)*N2350</x:f>
        <x:v>8.761819011552</x:v>
      </x:c>
      <x:c r="AF2350" t="str">
        <x:f>IF(AND(AA2350&gt;=Assumptions!$B$11,O2350&lt;&gt;"High",OR(N2350&gt;=Assumptions!$B$12,M2350&lt;=6)),"High","Standard")</x:f>
        <x:v>Standard</x:v>
      </x:c>
    </x:row>
    <x:row r="2351">
      <x:c r="A2351" t="str">
        <x:f>'Raw_Data'!A2351</x:f>
        <x:v>C02350</x:v>
      </x:c>
      <x:c r="B2351" t="n">
        <x:f>'Raw_Data'!B2351</x:f>
        <x:v>66</x:v>
      </x:c>
      <x:c r="C2351" s="30" t="n">
        <x:f>'Raw_Data'!C2351</x:f>
        <x:v>116767</x:v>
      </x:c>
      <x:c r="D2351" t="n">
        <x:f>'Raw_Data'!D2351</x:f>
        <x:v>613</x:v>
      </x:c>
      <x:c r="E2351" t="n">
        <x:f>'Raw_Data'!E2351</x:f>
        <x:v>23</x:v>
      </x:c>
      <x:c r="F2351" t="str">
        <x:f>PROPER(TRIM('Raw_Data'!F2351))</x:f>
        <x:v>Gold</x:v>
      </x:c>
      <x:c r="G2351" t="str">
        <x:f>PROPER(TRIM('Raw_Data'!G2351))</x:f>
        <x:v>Direct Mail</x:v>
      </x:c>
      <x:c r="H2351" s="60" t="n">
        <x:f>'Raw_Data'!H2351</x:f>
        <x:v>8995</x:v>
      </x:c>
      <x:c r="I2351" s="60" t="n">
        <x:f>'Raw_Data'!I2351</x:f>
        <x:v>1373.08</x:v>
      </x:c>
      <x:c r="J2351" s="32" t="n">
        <x:f>'Raw_Data'!J2351</x:f>
        <x:v>0.322</x:v>
      </x:c>
      <x:c r="K2351" s="32" t="n">
        <x:f>'Raw_Data'!K2351</x:f>
        <x:v>0.676</x:v>
      </x:c>
      <x:c r="L2351" t="n">
        <x:f>'Raw_Data'!L2351</x:f>
        <x:v>1</x:v>
      </x:c>
      <x:c r="M2351" t="n">
        <x:f>IF('Raw_Data'!M2351="",Assumptions!$B$15,'Raw_Data'!M2351)</x:f>
        <x:v>9</x:v>
      </x:c>
      <x:c r="N2351" s="32" t="n">
        <x:f>'Raw_Data'!N2351</x:f>
        <x:v>0.033</x:v>
      </x:c>
      <x:c r="O2351" t="str">
        <x:f>IF(OR(D2351&lt;620,L2351&gt;=2,J2351&gt;0.9),"High",IF(OR(D2351&lt;700,L2351=1,J2351&gt;0.75),"Medium","Low"))</x:f>
        <x:v>High</x:v>
      </x:c>
      <x:c r="P2351" s="30" t="n">
        <x:f>XLOOKUP(F2351,Assumptions!$A$4:$A$6,Assumptions!$B$4:$B$6)</x:f>
        <x:v>95</x:v>
      </x:c>
      <x:c r="Q2351" s="32" t="n">
        <x:f>XLOOKUP(F2351,Assumptions!$A$4:$A$6,Assumptions!$C$4:$C$6)</x:f>
        <x:v>0.219</x:v>
      </x:c>
      <x:c r="R2351" s="32" t="n">
        <x:f>XLOOKUP(F2351,Assumptions!$A$4:$A$6,Assumptions!$D$4:$D$6)</x:f>
        <x:v>0.016</x:v>
      </x:c>
      <x:c r="S2351" s="32" t="n">
        <x:f>XLOOKUP(F2351,Assumptions!$A$4:$A$6,Assumptions!$E$4:$E$6)</x:f>
        <x:v>0.01</x:v>
      </x:c>
      <x:c r="T2351" s="32" t="n">
        <x:f>XLOOKUP(O2351,Assumptions!$H$4:$H$6,Assumptions!$I$4:$I$6)</x:f>
        <x:v>0.045</x:v>
      </x:c>
      <x:c r="U2351" s="30" t="n">
        <x:f>XLOOKUP(F2351,Assumptions!$A$4:$A$6,Assumptions!$F$4:$F$6)</x:f>
        <x:v>90</x:v>
      </x:c>
      <x:c r="V2351" s="60" t="n">
        <x:f>I2351*12</x:f>
        <x:v>16476.96</x:v>
      </x:c>
      <x:c r="W2351" s="60" t="n">
        <x:f>H2351*J2351*(1-K2351)*Q2351</x:f>
        <x:v>205.51624883999997</x:v>
      </x:c>
      <x:c r="X2351" s="60" t="n">
        <x:f>V2351*R2351</x:f>
        <x:v>263.63136</x:v>
      </x:c>
      <x:c r="Y2351" s="60" t="n">
        <x:f>V2351*S2351</x:f>
        <x:v>164.7696</x:v>
      </x:c>
      <x:c r="Z2351" s="60" t="n">
        <x:f>H2351*J2351*T2351</x:f>
        <x:v>130.33755</x:v>
      </x:c>
      <x:c r="AA2351" s="60" t="n">
        <x:f>P2351+W2351+X2351-Y2351-Z2351-U2351</x:f>
        <x:v>179.04045884000004</x:v>
      </x:c>
      <x:c r="AB2351" s="32" t="n">
        <x:f>IFERROR(AA2351/(P2351+W2351+X2351),0)</x:f>
        <x:v>0.3173645621012964</x:v>
      </x:c>
      <x:c r="AC2351" t="n">
        <x:f>IF(O2351="High",0,IF(I2351&gt;=1800,3,IF(I2351&gt;=900,2,1))+IF(K2351&gt;=0.9,2,IF(K2351&gt;=0.75,1,0))+IF(J2351&lt;=0.7,2,IF(J2351&lt;=0.85,1,0))+IF(M2351&gt;=8,1,0))</x:f>
        <x:v>0</x:v>
      </x:c>
      <x:c r="AD2351" t="str">
        <x:f>IF(AND(O2351&lt;&gt;"High",AC2351&gt;=Assumptions!$B$10,AA2351&gt;0),"Priority Growth",IF(AND(O2351="Low",AA2351&gt;0),"Maintain","Watch"))</x:f>
        <x:v>Watch</x:v>
      </x:c>
      <x:c r="AE2351" s="60" t="n">
        <x:f>MAX(AA2351,0)*N2351</x:f>
        <x:v>5.908335141720002</x:v>
      </x:c>
      <x:c r="AF2351" t="str">
        <x:f>IF(AND(AA2351&gt;=Assumptions!$B$11,O2351&lt;&gt;"High",OR(N2351&gt;=Assumptions!$B$12,M2351&lt;=6)),"High","Standard")</x:f>
        <x:v>Standard</x:v>
      </x:c>
    </x:row>
    <x:row r="2352">
      <x:c r="A2352" t="str">
        <x:f>'Raw_Data'!A2352</x:f>
        <x:v>C02351</x:v>
      </x:c>
      <x:c r="B2352" t="n">
        <x:f>'Raw_Data'!B2352</x:f>
        <x:v>45</x:v>
      </x:c>
      <x:c r="C2352" s="30" t="n">
        <x:f>'Raw_Data'!C2352</x:f>
        <x:v>105881</x:v>
      </x:c>
      <x:c r="D2352" t="n">
        <x:f>'Raw_Data'!D2352</x:f>
        <x:v>643</x:v>
      </x:c>
      <x:c r="E2352" t="n">
        <x:f>'Raw_Data'!E2352</x:f>
        <x:v>17</x:v>
      </x:c>
      <x:c r="F2352" t="str">
        <x:f>PROPER(TRIM('Raw_Data'!F2352))</x:f>
        <x:v>Gold</x:v>
      </x:c>
      <x:c r="G2352" t="str">
        <x:f>PROPER(TRIM('Raw_Data'!G2352))</x:f>
        <x:v>Digital</x:v>
      </x:c>
      <x:c r="H2352" s="60" t="n">
        <x:f>'Raw_Data'!H2352</x:f>
        <x:v>14790</x:v>
      </x:c>
      <x:c r="I2352" s="60" t="n">
        <x:f>'Raw_Data'!I2352</x:f>
        <x:v>1801.07</x:v>
      </x:c>
      <x:c r="J2352" s="32" t="n">
        <x:f>'Raw_Data'!J2352</x:f>
        <x:v>0.499</x:v>
      </x:c>
      <x:c r="K2352" s="32" t="n">
        <x:f>'Raw_Data'!K2352</x:f>
        <x:v>0.688</x:v>
      </x:c>
      <x:c r="L2352" t="n">
        <x:f>'Raw_Data'!L2352</x:f>
        <x:v>0</x:v>
      </x:c>
      <x:c r="M2352" t="n">
        <x:f>IF('Raw_Data'!M2352="",Assumptions!$B$15,'Raw_Data'!M2352)</x:f>
        <x:v>6</x:v>
      </x:c>
      <x:c r="N2352" s="32" t="n">
        <x:f>'Raw_Data'!N2352</x:f>
        <x:v>0.135</x:v>
      </x:c>
      <x:c r="O2352" t="str">
        <x:f>IF(OR(D2352&lt;620,L2352&gt;=2,J2352&gt;0.9),"High",IF(OR(D2352&lt;700,L2352=1,J2352&gt;0.75),"Medium","Low"))</x:f>
        <x:v>Medium</x:v>
      </x:c>
      <x:c r="P2352" s="30" t="n">
        <x:f>XLOOKUP(F2352,Assumptions!$A$4:$A$6,Assumptions!$B$4:$B$6)</x:f>
        <x:v>95</x:v>
      </x:c>
      <x:c r="Q2352" s="32" t="n">
        <x:f>XLOOKUP(F2352,Assumptions!$A$4:$A$6,Assumptions!$C$4:$C$6)</x:f>
        <x:v>0.219</x:v>
      </x:c>
      <x:c r="R2352" s="32" t="n">
        <x:f>XLOOKUP(F2352,Assumptions!$A$4:$A$6,Assumptions!$D$4:$D$6)</x:f>
        <x:v>0.016</x:v>
      </x:c>
      <x:c r="S2352" s="32" t="n">
        <x:f>XLOOKUP(F2352,Assumptions!$A$4:$A$6,Assumptions!$E$4:$E$6)</x:f>
        <x:v>0.01</x:v>
      </x:c>
      <x:c r="T2352" s="32" t="n">
        <x:f>XLOOKUP(O2352,Assumptions!$H$4:$H$6,Assumptions!$I$4:$I$6)</x:f>
        <x:v>0.012</x:v>
      </x:c>
      <x:c r="U2352" s="30" t="n">
        <x:f>XLOOKUP(F2352,Assumptions!$A$4:$A$6,Assumptions!$F$4:$F$6)</x:f>
        <x:v>90</x:v>
      </x:c>
      <x:c r="V2352" s="60" t="n">
        <x:f>I2352*12</x:f>
        <x:v>21612.84</x:v>
      </x:c>
      <x:c r="W2352" s="60" t="n">
        <x:f>H2352*J2352*(1-K2352)*Q2352</x:f>
        <x:v>504.27498888000014</x:v>
      </x:c>
      <x:c r="X2352" s="60" t="n">
        <x:f>V2352*R2352</x:f>
        <x:v>345.80544000000003</x:v>
      </x:c>
      <x:c r="Y2352" s="60" t="n">
        <x:f>V2352*S2352</x:f>
        <x:v>216.1284</x:v>
      </x:c>
      <x:c r="Z2352" s="60" t="n">
        <x:f>H2352*J2352*T2352</x:f>
        <x:v>88.56252</x:v>
      </x:c>
      <x:c r="AA2352" s="60" t="n">
        <x:f>P2352+W2352+X2352-Y2352-Z2352-U2352</x:f>
        <x:v>550.3895088800002</x:v>
      </x:c>
      <x:c r="AB2352" s="32" t="n">
        <x:f>IFERROR(AA2352/(P2352+W2352+X2352),0)</x:f>
        <x:v>0.5823731949800908</x:v>
      </x:c>
      <x:c r="AC2352" t="n">
        <x:f>IF(O2352="High",0,IF(I2352&gt;=1800,3,IF(I2352&gt;=900,2,1))+IF(K2352&gt;=0.9,2,IF(K2352&gt;=0.75,1,0))+IF(J2352&lt;=0.7,2,IF(J2352&lt;=0.85,1,0))+IF(M2352&gt;=8,1,0))</x:f>
        <x:v>5</x:v>
      </x:c>
      <x:c r="AD2352" t="str">
        <x:f>IF(AND(O2352&lt;&gt;"High",AC2352&gt;=Assumptions!$B$10,AA2352&gt;0),"Priority Growth",IF(AND(O2352="Low",AA2352&gt;0),"Maintain","Watch"))</x:f>
        <x:v>Watch</x:v>
      </x:c>
      <x:c r="AE2352" s="60" t="n">
        <x:f>MAX(AA2352,0)*N2352</x:f>
        <x:v>74.30258369880003</x:v>
      </x:c>
      <x:c r="AF2352" t="str">
        <x:f>IF(AND(AA2352&gt;=Assumptions!$B$11,O2352&lt;&gt;"High",OR(N2352&gt;=Assumptions!$B$12,M2352&lt;=6)),"High","Standard")</x:f>
        <x:v>High</x:v>
      </x:c>
    </x:row>
    <x:row r="2353">
      <x:c r="A2353" t="str">
        <x:f>'Raw_Data'!A2353</x:f>
        <x:v>C02352</x:v>
      </x:c>
      <x:c r="B2353" t="n">
        <x:f>'Raw_Data'!B2353</x:f>
        <x:v>37</x:v>
      </x:c>
      <x:c r="C2353" s="30" t="n">
        <x:f>'Raw_Data'!C2353</x:f>
        <x:v>73072</x:v>
      </x:c>
      <x:c r="D2353" t="n">
        <x:f>'Raw_Data'!D2353</x:f>
        <x:v>745</x:v>
      </x:c>
      <x:c r="E2353" t="n">
        <x:f>'Raw_Data'!E2353</x:f>
        <x:v>35</x:v>
      </x:c>
      <x:c r="F2353" t="str">
        <x:f>PROPER(TRIM('Raw_Data'!F2353))</x:f>
        <x:v>Gold</x:v>
      </x:c>
      <x:c r="G2353" t="str">
        <x:f>PROPER(TRIM('Raw_Data'!G2353))</x:f>
        <x:v>Branch</x:v>
      </x:c>
      <x:c r="H2353" s="60" t="n">
        <x:f>'Raw_Data'!H2353</x:f>
        <x:v>14024</x:v>
      </x:c>
      <x:c r="I2353" s="60" t="n">
        <x:f>'Raw_Data'!I2353</x:f>
        <x:v>1289.76</x:v>
      </x:c>
      <x:c r="J2353" s="32" t="n">
        <x:f>'Raw_Data'!J2353</x:f>
        <x:v>0.266</x:v>
      </x:c>
      <x:c r="K2353" s="32" t="n">
        <x:f>'Raw_Data'!K2353</x:f>
        <x:v>0.842</x:v>
      </x:c>
      <x:c r="L2353" t="n">
        <x:f>'Raw_Data'!L2353</x:f>
        <x:v>0</x:v>
      </x:c>
      <x:c r="M2353" t="n">
        <x:f>IF('Raw_Data'!M2353="",Assumptions!$B$15,'Raw_Data'!M2353)</x:f>
        <x:v>10</x:v>
      </x:c>
      <x:c r="N2353" s="32" t="n">
        <x:f>'Raw_Data'!N2353</x:f>
        <x:v>0.02</x:v>
      </x:c>
      <x:c r="O2353" t="str">
        <x:f>IF(OR(D2353&lt;620,L2353&gt;=2,J2353&gt;0.9),"High",IF(OR(D2353&lt;700,L2353=1,J2353&gt;0.75),"Medium","Low"))</x:f>
        <x:v>Low</x:v>
      </x:c>
      <x:c r="P2353" s="30" t="n">
        <x:f>XLOOKUP(F2353,Assumptions!$A$4:$A$6,Assumptions!$B$4:$B$6)</x:f>
        <x:v>95</x:v>
      </x:c>
      <x:c r="Q2353" s="32" t="n">
        <x:f>XLOOKUP(F2353,Assumptions!$A$4:$A$6,Assumptions!$C$4:$C$6)</x:f>
        <x:v>0.219</x:v>
      </x:c>
      <x:c r="R2353" s="32" t="n">
        <x:f>XLOOKUP(F2353,Assumptions!$A$4:$A$6,Assumptions!$D$4:$D$6)</x:f>
        <x:v>0.016</x:v>
      </x:c>
      <x:c r="S2353" s="32" t="n">
        <x:f>XLOOKUP(F2353,Assumptions!$A$4:$A$6,Assumptions!$E$4:$E$6)</x:f>
        <x:v>0.01</x:v>
      </x:c>
      <x:c r="T2353" s="32" t="n">
        <x:f>XLOOKUP(O2353,Assumptions!$H$4:$H$6,Assumptions!$I$4:$I$6)</x:f>
        <x:v>0.0035</x:v>
      </x:c>
      <x:c r="U2353" s="30" t="n">
        <x:f>XLOOKUP(F2353,Assumptions!$A$4:$A$6,Assumptions!$F$4:$F$6)</x:f>
        <x:v>90</x:v>
      </x:c>
      <x:c r="V2353" s="60" t="n">
        <x:f>I2353*12</x:f>
        <x:v>15477.119999999999</x:v>
      </x:c>
      <x:c r="W2353" s="60" t="n">
        <x:f>H2353*J2353*(1-K2353)*Q2353</x:f>
        <x:v>129.07874716800004</x:v>
      </x:c>
      <x:c r="X2353" s="60" t="n">
        <x:f>V2353*R2353</x:f>
        <x:v>247.63392</x:v>
      </x:c>
      <x:c r="Y2353" s="60" t="n">
        <x:f>V2353*S2353</x:f>
        <x:v>154.7712</x:v>
      </x:c>
      <x:c r="Z2353" s="60" t="n">
        <x:f>H2353*J2353*T2353</x:f>
        <x:v>13.056344000000001</x:v>
      </x:c>
      <x:c r="AA2353" s="60" t="n">
        <x:f>P2353+W2353+X2353-Y2353-Z2353-U2353</x:f>
        <x:v>213.885123168</x:v>
      </x:c>
      <x:c r="AB2353" s="32" t="n">
        <x:f>IFERROR(AA2353/(P2353+W2353+X2353),0)</x:f>
        <x:v>0.45342247103961064</x:v>
      </x:c>
      <x:c r="AC2353" t="n">
        <x:f>IF(O2353="High",0,IF(I2353&gt;=1800,3,IF(I2353&gt;=900,2,1))+IF(K2353&gt;=0.9,2,IF(K2353&gt;=0.75,1,0))+IF(J2353&lt;=0.7,2,IF(J2353&lt;=0.85,1,0))+IF(M2353&gt;=8,1,0))</x:f>
        <x:v>6</x:v>
      </x:c>
      <x:c r="AD2353" t="str">
        <x:f>IF(AND(O2353&lt;&gt;"High",AC2353&gt;=Assumptions!$B$10,AA2353&gt;0),"Priority Growth",IF(AND(O2353="Low",AA2353&gt;0),"Maintain","Watch"))</x:f>
        <x:v>Priority Growth</x:v>
      </x:c>
      <x:c r="AE2353" s="60" t="n">
        <x:f>MAX(AA2353,0)*N2353</x:f>
        <x:v>4.27770246336</x:v>
      </x:c>
      <x:c r="AF2353" t="str">
        <x:f>IF(AND(AA2353&gt;=Assumptions!$B$11,O2353&lt;&gt;"High",OR(N2353&gt;=Assumptions!$B$12,M2353&lt;=6)),"High","Standard")</x:f>
        <x:v>Standard</x:v>
      </x:c>
    </x:row>
    <x:row r="2354">
      <x:c r="A2354" t="str">
        <x:f>'Raw_Data'!A2354</x:f>
        <x:v>C02353</x:v>
      </x:c>
      <x:c r="B2354" t="n">
        <x:f>'Raw_Data'!B2354</x:f>
        <x:v>35</x:v>
      </x:c>
      <x:c r="C2354" s="30" t="n">
        <x:f>'Raw_Data'!C2354</x:f>
        <x:v>86292</x:v>
      </x:c>
      <x:c r="D2354" t="n">
        <x:f>'Raw_Data'!D2354</x:f>
        <x:v>722</x:v>
      </x:c>
      <x:c r="E2354" t="n">
        <x:f>'Raw_Data'!E2354</x:f>
        <x:v>11</x:v>
      </x:c>
      <x:c r="F2354" t="str">
        <x:f>PROPER(TRIM('Raw_Data'!F2354))</x:f>
        <x:v>Gold</x:v>
      </x:c>
      <x:c r="G2354" t="str">
        <x:f>PROPER(TRIM('Raw_Data'!G2354))</x:f>
        <x:v>Partner</x:v>
      </x:c>
      <x:c r="H2354" s="60" t="n">
        <x:f>'Raw_Data'!H2354</x:f>
        <x:v>12706</x:v>
      </x:c>
      <x:c r="I2354" s="60" t="n">
        <x:f>'Raw_Data'!I2354</x:f>
        <x:v>1668.68</x:v>
      </x:c>
      <x:c r="J2354" s="32" t="n">
        <x:f>'Raw_Data'!J2354</x:f>
        <x:v>0.388</x:v>
      </x:c>
      <x:c r="K2354" s="32" t="n">
        <x:f>'Raw_Data'!K2354</x:f>
        <x:v>0.987</x:v>
      </x:c>
      <x:c r="L2354" t="n">
        <x:f>'Raw_Data'!L2354</x:f>
        <x:v>0</x:v>
      </x:c>
      <x:c r="M2354" t="n">
        <x:f>IF('Raw_Data'!M2354="",Assumptions!$B$15,'Raw_Data'!M2354)</x:f>
        <x:v>8</x:v>
      </x:c>
      <x:c r="N2354" s="32" t="n">
        <x:f>'Raw_Data'!N2354</x:f>
        <x:v>0.032</x:v>
      </x:c>
      <x:c r="O2354" t="str">
        <x:f>IF(OR(D2354&lt;620,L2354&gt;=2,J2354&gt;0.9),"High",IF(OR(D2354&lt;700,L2354=1,J2354&gt;0.75),"Medium","Low"))</x:f>
        <x:v>Low</x:v>
      </x:c>
      <x:c r="P2354" s="30" t="n">
        <x:f>XLOOKUP(F2354,Assumptions!$A$4:$A$6,Assumptions!$B$4:$B$6)</x:f>
        <x:v>95</x:v>
      </x:c>
      <x:c r="Q2354" s="32" t="n">
        <x:f>XLOOKUP(F2354,Assumptions!$A$4:$A$6,Assumptions!$C$4:$C$6)</x:f>
        <x:v>0.219</x:v>
      </x:c>
      <x:c r="R2354" s="32" t="n">
        <x:f>XLOOKUP(F2354,Assumptions!$A$4:$A$6,Assumptions!$D$4:$D$6)</x:f>
        <x:v>0.016</x:v>
      </x:c>
      <x:c r="S2354" s="32" t="n">
        <x:f>XLOOKUP(F2354,Assumptions!$A$4:$A$6,Assumptions!$E$4:$E$6)</x:f>
        <x:v>0.01</x:v>
      </x:c>
      <x:c r="T2354" s="32" t="n">
        <x:f>XLOOKUP(O2354,Assumptions!$H$4:$H$6,Assumptions!$I$4:$I$6)</x:f>
        <x:v>0.0035</x:v>
      </x:c>
      <x:c r="U2354" s="30" t="n">
        <x:f>XLOOKUP(F2354,Assumptions!$A$4:$A$6,Assumptions!$F$4:$F$6)</x:f>
        <x:v>90</x:v>
      </x:c>
      <x:c r="V2354" s="60" t="n">
        <x:f>I2354*12</x:f>
        <x:v>20024.16</x:v>
      </x:c>
      <x:c r="W2354" s="60" t="n">
        <x:f>H2354*J2354*(1-K2354)*Q2354</x:f>
        <x:v>14.03550501600001</x:v>
      </x:c>
      <x:c r="X2354" s="60" t="n">
        <x:f>V2354*R2354</x:f>
        <x:v>320.38656000000003</x:v>
      </x:c>
      <x:c r="Y2354" s="60" t="n">
        <x:f>V2354*S2354</x:f>
        <x:v>200.2416</x:v>
      </x:c>
      <x:c r="Z2354" s="60" t="n">
        <x:f>H2354*J2354*T2354</x:f>
        <x:v>17.254748</x:v>
      </x:c>
      <x:c r="AA2354" s="60" t="n">
        <x:f>P2354+W2354+X2354-Y2354-Z2354-U2354</x:f>
        <x:v>121.92571701600002</x:v>
      </x:c>
      <x:c r="AB2354" s="32" t="n">
        <x:f>IFERROR(AA2354/(P2354+W2354+X2354),0)</x:f>
        <x:v>0.2839297906395591</x:v>
      </x:c>
      <x:c r="AC2354" t="n">
        <x:f>IF(O2354="High",0,IF(I2354&gt;=1800,3,IF(I2354&gt;=900,2,1))+IF(K2354&gt;=0.9,2,IF(K2354&gt;=0.75,1,0))+IF(J2354&lt;=0.7,2,IF(J2354&lt;=0.85,1,0))+IF(M2354&gt;=8,1,0))</x:f>
        <x:v>7</x:v>
      </x:c>
      <x:c r="AD2354" t="str">
        <x:f>IF(AND(O2354&lt;&gt;"High",AC2354&gt;=Assumptions!$B$10,AA2354&gt;0),"Priority Growth",IF(AND(O2354="Low",AA2354&gt;0),"Maintain","Watch"))</x:f>
        <x:v>Priority Growth</x:v>
      </x:c>
      <x:c r="AE2354" s="60" t="n">
        <x:f>MAX(AA2354,0)*N2354</x:f>
        <x:v>3.9016229445120008</x:v>
      </x:c>
      <x:c r="AF2354" t="str">
        <x:f>IF(AND(AA2354&gt;=Assumptions!$B$11,O2354&lt;&gt;"High",OR(N2354&gt;=Assumptions!$B$12,M2354&lt;=6)),"High","Standard")</x:f>
        <x:v>Standard</x:v>
      </x:c>
    </x:row>
    <x:row r="2355">
      <x:c r="A2355" t="str">
        <x:f>'Raw_Data'!A2355</x:f>
        <x:v>C02354</x:v>
      </x:c>
      <x:c r="B2355" t="n">
        <x:f>'Raw_Data'!B2355</x:f>
        <x:v>48</x:v>
      </x:c>
      <x:c r="C2355" s="30" t="n">
        <x:f>'Raw_Data'!C2355</x:f>
        <x:v>38881</x:v>
      </x:c>
      <x:c r="D2355" t="n">
        <x:f>'Raw_Data'!D2355</x:f>
        <x:v>616</x:v>
      </x:c>
      <x:c r="E2355" t="n">
        <x:f>'Raw_Data'!E2355</x:f>
        <x:v>59</x:v>
      </x:c>
      <x:c r="F2355" t="str">
        <x:f>PROPER(TRIM('Raw_Data'!F2355))</x:f>
        <x:v>Classic</x:v>
      </x:c>
      <x:c r="G2355" t="str">
        <x:f>PROPER(TRIM('Raw_Data'!G2355))</x:f>
        <x:v>Direct Mail</x:v>
      </x:c>
      <x:c r="H2355" s="60" t="n">
        <x:f>'Raw_Data'!H2355</x:f>
        <x:v>4019</x:v>
      </x:c>
      <x:c r="I2355" s="60" t="n">
        <x:f>'Raw_Data'!I2355</x:f>
        <x:v>915.2</x:v>
      </x:c>
      <x:c r="J2355" s="32" t="n">
        <x:f>'Raw_Data'!J2355</x:f>
        <x:v>0.613</x:v>
      </x:c>
      <x:c r="K2355" s="32" t="n">
        <x:f>'Raw_Data'!K2355</x:f>
        <x:v>0.777</x:v>
      </x:c>
      <x:c r="L2355" t="n">
        <x:f>'Raw_Data'!L2355</x:f>
        <x:v>0</x:v>
      </x:c>
      <x:c r="M2355" t="n">
        <x:f>IF('Raw_Data'!M2355="",Assumptions!$B$15,'Raw_Data'!M2355)</x:f>
        <x:v>8</x:v>
      </x:c>
      <x:c r="N2355" s="32" t="n">
        <x:f>'Raw_Data'!N2355</x:f>
        <x:v>0.077</x:v>
      </x:c>
      <x:c r="O2355" t="str">
        <x:f>IF(OR(D2355&lt;620,L2355&gt;=2,J2355&gt;0.9),"High",IF(OR(D2355&lt;700,L2355=1,J2355&gt;0.75),"Medium","Low"))</x:f>
        <x:v>High</x:v>
      </x:c>
      <x:c r="P2355" s="30" t="n">
        <x:f>XLOOKUP(F2355,Assumptions!$A$4:$A$6,Assumptions!$B$4:$B$6)</x:f>
        <x:v>0</x:v>
      </x:c>
      <x:c r="Q2355" s="32" t="n">
        <x:f>XLOOKUP(F2355,Assumptions!$A$4:$A$6,Assumptions!$C$4:$C$6)</x:f>
        <x:v>0.229</x:v>
      </x:c>
      <x:c r="R2355" s="32" t="n">
        <x:f>XLOOKUP(F2355,Assumptions!$A$4:$A$6,Assumptions!$D$4:$D$6)</x:f>
        <x:v>0.015</x:v>
      </x:c>
      <x:c r="S2355" s="32" t="n">
        <x:f>XLOOKUP(F2355,Assumptions!$A$4:$A$6,Assumptions!$E$4:$E$6)</x:f>
        <x:v>0.0075</x:v>
      </x:c>
      <x:c r="T2355" s="32" t="n">
        <x:f>XLOOKUP(O2355,Assumptions!$H$4:$H$6,Assumptions!$I$4:$I$6)</x:f>
        <x:v>0.045</x:v>
      </x:c>
      <x:c r="U2355" s="30" t="n">
        <x:f>XLOOKUP(F2355,Assumptions!$A$4:$A$6,Assumptions!$F$4:$F$6)</x:f>
        <x:v>60</x:v>
      </x:c>
      <x:c r="V2355" s="60" t="n">
        <x:f>I2355*12</x:f>
        <x:v>10982.400000000001</x:v>
      </x:c>
      <x:c r="W2355" s="60" t="n">
        <x:f>H2355*J2355*(1-K2355)*Q2355</x:f>
        <x:v>125.81106134899998</x:v>
      </x:c>
      <x:c r="X2355" s="60" t="n">
        <x:f>V2355*R2355</x:f>
        <x:v>164.73600000000002</x:v>
      </x:c>
      <x:c r="Y2355" s="60" t="n">
        <x:f>V2355*S2355</x:f>
        <x:v>82.36800000000001</x:v>
      </x:c>
      <x:c r="Z2355" s="60" t="n">
        <x:f>H2355*J2355*T2355</x:f>
        <x:v>110.864115</x:v>
      </x:c>
      <x:c r="AA2355" s="60" t="n">
        <x:f>P2355+W2355+X2355-Y2355-Z2355-U2355</x:f>
        <x:v>37.314946348999996</x:v>
      </x:c>
      <x:c r="AB2355" s="32" t="n">
        <x:f>IFERROR(AA2355/(P2355+W2355+X2355),0)</x:f>
        <x:v>0.12842995615150257</x:v>
      </x:c>
      <x:c r="AC2355" t="n">
        <x:f>IF(O2355="High",0,IF(I2355&gt;=1800,3,IF(I2355&gt;=900,2,1))+IF(K2355&gt;=0.9,2,IF(K2355&gt;=0.75,1,0))+IF(J2355&lt;=0.7,2,IF(J2355&lt;=0.85,1,0))+IF(M2355&gt;=8,1,0))</x:f>
        <x:v>0</x:v>
      </x:c>
      <x:c r="AD2355" t="str">
        <x:f>IF(AND(O2355&lt;&gt;"High",AC2355&gt;=Assumptions!$B$10,AA2355&gt;0),"Priority Growth",IF(AND(O2355="Low",AA2355&gt;0),"Maintain","Watch"))</x:f>
        <x:v>Watch</x:v>
      </x:c>
      <x:c r="AE2355" s="60" t="n">
        <x:f>MAX(AA2355,0)*N2355</x:f>
        <x:v>2.873250868873</x:v>
      </x:c>
      <x:c r="AF2355" t="str">
        <x:f>IF(AND(AA2355&gt;=Assumptions!$B$11,O2355&lt;&gt;"High",OR(N2355&gt;=Assumptions!$B$12,M2355&lt;=6)),"High","Standard")</x:f>
        <x:v>Standard</x:v>
      </x:c>
    </x:row>
    <x:row r="2356">
      <x:c r="A2356" t="str">
        <x:f>'Raw_Data'!A2356</x:f>
        <x:v>C02355</x:v>
      </x:c>
      <x:c r="B2356" t="n">
        <x:f>'Raw_Data'!B2356</x:f>
        <x:v>47</x:v>
      </x:c>
      <x:c r="C2356" s="30" t="n">
        <x:f>'Raw_Data'!C2356</x:f>
        <x:v>148229</x:v>
      </x:c>
      <x:c r="D2356" t="n">
        <x:f>'Raw_Data'!D2356</x:f>
        <x:v>652</x:v>
      </x:c>
      <x:c r="E2356" t="n">
        <x:f>'Raw_Data'!E2356</x:f>
        <x:v>30</x:v>
      </x:c>
      <x:c r="F2356" t="str">
        <x:f>PROPER(TRIM('Raw_Data'!F2356))</x:f>
        <x:v>Classic</x:v>
      </x:c>
      <x:c r="G2356" t="str">
        <x:f>PROPER(TRIM('Raw_Data'!G2356))</x:f>
        <x:v>Partner</x:v>
      </x:c>
      <x:c r="H2356" s="60" t="n">
        <x:f>'Raw_Data'!H2356</x:f>
        <x:v>11575</x:v>
      </x:c>
      <x:c r="I2356" s="60" t="n">
        <x:f>'Raw_Data'!I2356</x:f>
        <x:v>1431.41</x:v>
      </x:c>
      <x:c r="J2356" s="32" t="n">
        <x:f>'Raw_Data'!J2356</x:f>
        <x:v>0.449</x:v>
      </x:c>
      <x:c r="K2356" s="32" t="n">
        <x:f>'Raw_Data'!K2356</x:f>
        <x:v>0.825</x:v>
      </x:c>
      <x:c r="L2356" t="n">
        <x:f>'Raw_Data'!L2356</x:f>
        <x:v>0</x:v>
      </x:c>
      <x:c r="M2356" t="n">
        <x:f>IF('Raw_Data'!M2356="",Assumptions!$B$15,'Raw_Data'!M2356)</x:f>
        <x:v>7</x:v>
      </x:c>
      <x:c r="N2356" s="32" t="n">
        <x:f>'Raw_Data'!N2356</x:f>
        <x:v>0.107</x:v>
      </x:c>
      <x:c r="O2356" t="str">
        <x:f>IF(OR(D2356&lt;620,L2356&gt;=2,J2356&gt;0.9),"High",IF(OR(D2356&lt;700,L2356=1,J2356&gt;0.75),"Medium","Low"))</x:f>
        <x:v>Medium</x:v>
      </x:c>
      <x:c r="P2356" s="30" t="n">
        <x:f>XLOOKUP(F2356,Assumptions!$A$4:$A$6,Assumptions!$B$4:$B$6)</x:f>
        <x:v>0</x:v>
      </x:c>
      <x:c r="Q2356" s="32" t="n">
        <x:f>XLOOKUP(F2356,Assumptions!$A$4:$A$6,Assumptions!$C$4:$C$6)</x:f>
        <x:v>0.229</x:v>
      </x:c>
      <x:c r="R2356" s="32" t="n">
        <x:f>XLOOKUP(F2356,Assumptions!$A$4:$A$6,Assumptions!$D$4:$D$6)</x:f>
        <x:v>0.015</x:v>
      </x:c>
      <x:c r="S2356" s="32" t="n">
        <x:f>XLOOKUP(F2356,Assumptions!$A$4:$A$6,Assumptions!$E$4:$E$6)</x:f>
        <x:v>0.0075</x:v>
      </x:c>
      <x:c r="T2356" s="32" t="n">
        <x:f>XLOOKUP(O2356,Assumptions!$H$4:$H$6,Assumptions!$I$4:$I$6)</x:f>
        <x:v>0.012</x:v>
      </x:c>
      <x:c r="U2356" s="30" t="n">
        <x:f>XLOOKUP(F2356,Assumptions!$A$4:$A$6,Assumptions!$F$4:$F$6)</x:f>
        <x:v>60</x:v>
      </x:c>
      <x:c r="V2356" s="60" t="n">
        <x:f>I2356*12</x:f>
        <x:v>17176.920000000002</x:v>
      </x:c>
      <x:c r="W2356" s="60" t="n">
        <x:f>H2356*J2356*(1-K2356)*Q2356</x:f>
        <x:v>208.27678812500005</x:v>
      </x:c>
      <x:c r="X2356" s="60" t="n">
        <x:f>V2356*R2356</x:f>
        <x:v>257.65380000000005</x:v>
      </x:c>
      <x:c r="Y2356" s="60" t="n">
        <x:f>V2356*S2356</x:f>
        <x:v>128.82690000000002</x:v>
      </x:c>
      <x:c r="Z2356" s="60" t="n">
        <x:f>H2356*J2356*T2356</x:f>
        <x:v>62.3661</x:v>
      </x:c>
      <x:c r="AA2356" s="60" t="n">
        <x:f>P2356+W2356+X2356-Y2356-Z2356-U2356</x:f>
        <x:v>214.73758812500006</x:v>
      </x:c>
      <x:c r="AB2356" s="32" t="n">
        <x:f>IFERROR(AA2356/(P2356+W2356+X2356),0)</x:f>
        <x:v>0.4608789240241728</x:v>
      </x:c>
      <x:c r="AC2356" t="n">
        <x:f>IF(O2356="High",0,IF(I2356&gt;=1800,3,IF(I2356&gt;=900,2,1))+IF(K2356&gt;=0.9,2,IF(K2356&gt;=0.75,1,0))+IF(J2356&lt;=0.7,2,IF(J2356&lt;=0.85,1,0))+IF(M2356&gt;=8,1,0))</x:f>
        <x:v>5</x:v>
      </x:c>
      <x:c r="AD2356" t="str">
        <x:f>IF(AND(O2356&lt;&gt;"High",AC2356&gt;=Assumptions!$B$10,AA2356&gt;0),"Priority Growth",IF(AND(O2356="Low",AA2356&gt;0),"Maintain","Watch"))</x:f>
        <x:v>Watch</x:v>
      </x:c>
      <x:c r="AE2356" s="60" t="n">
        <x:f>MAX(AA2356,0)*N2356</x:f>
        <x:v>22.976921929375006</x:v>
      </x:c>
      <x:c r="AF2356" t="str">
        <x:f>IF(AND(AA2356&gt;=Assumptions!$B$11,O2356&lt;&gt;"High",OR(N2356&gt;=Assumptions!$B$12,M2356&lt;=6)),"High","Standard")</x:f>
        <x:v>Standard</x:v>
      </x:c>
    </x:row>
    <x:row r="2357">
      <x:c r="A2357" t="str">
        <x:f>'Raw_Data'!A2357</x:f>
        <x:v>C02356</x:v>
      </x:c>
      <x:c r="B2357" t="n">
        <x:f>'Raw_Data'!B2357</x:f>
        <x:v>39</x:v>
      </x:c>
      <x:c r="C2357" s="30" t="n">
        <x:f>'Raw_Data'!C2357</x:f>
        <x:v>65190</x:v>
      </x:c>
      <x:c r="D2357" t="n">
        <x:f>'Raw_Data'!D2357</x:f>
        <x:v>758</x:v>
      </x:c>
      <x:c r="E2357" t="n">
        <x:f>'Raw_Data'!E2357</x:f>
        <x:v>51</x:v>
      </x:c>
      <x:c r="F2357" t="str">
        <x:f>PROPER(TRIM('Raw_Data'!F2357))</x:f>
        <x:v>Gold</x:v>
      </x:c>
      <x:c r="G2357" t="str">
        <x:f>PROPER(TRIM('Raw_Data'!G2357))</x:f>
        <x:v>Branch</x:v>
      </x:c>
      <x:c r="H2357" s="60" t="n">
        <x:f>'Raw_Data'!H2357</x:f>
        <x:v>10094</x:v>
      </x:c>
      <x:c r="I2357" s="60" t="n">
        <x:f>'Raw_Data'!I2357</x:f>
        <x:v>1288.67</x:v>
      </x:c>
      <x:c r="J2357" s="32" t="n">
        <x:f>'Raw_Data'!J2357</x:f>
        <x:v>0.21</x:v>
      </x:c>
      <x:c r="K2357" s="32" t="n">
        <x:f>'Raw_Data'!K2357</x:f>
        <x:v>0.858</x:v>
      </x:c>
      <x:c r="L2357" t="n">
        <x:f>'Raw_Data'!L2357</x:f>
        <x:v>0</x:v>
      </x:c>
      <x:c r="M2357" t="n">
        <x:f>IF('Raw_Data'!M2357="",Assumptions!$B$15,'Raw_Data'!M2357)</x:f>
        <x:v>6</x:v>
      </x:c>
      <x:c r="N2357" s="32" t="n">
        <x:f>'Raw_Data'!N2357</x:f>
        <x:v>0.195</x:v>
      </x:c>
      <x:c r="O2357" t="str">
        <x:f>IF(OR(D2357&lt;620,L2357&gt;=2,J2357&gt;0.9),"High",IF(OR(D2357&lt;700,L2357=1,J2357&gt;0.75),"Medium","Low"))</x:f>
        <x:v>Low</x:v>
      </x:c>
      <x:c r="P2357" s="30" t="n">
        <x:f>XLOOKUP(F2357,Assumptions!$A$4:$A$6,Assumptions!$B$4:$B$6)</x:f>
        <x:v>95</x:v>
      </x:c>
      <x:c r="Q2357" s="32" t="n">
        <x:f>XLOOKUP(F2357,Assumptions!$A$4:$A$6,Assumptions!$C$4:$C$6)</x:f>
        <x:v>0.219</x:v>
      </x:c>
      <x:c r="R2357" s="32" t="n">
        <x:f>XLOOKUP(F2357,Assumptions!$A$4:$A$6,Assumptions!$D$4:$D$6)</x:f>
        <x:v>0.016</x:v>
      </x:c>
      <x:c r="S2357" s="32" t="n">
        <x:f>XLOOKUP(F2357,Assumptions!$A$4:$A$6,Assumptions!$E$4:$E$6)</x:f>
        <x:v>0.01</x:v>
      </x:c>
      <x:c r="T2357" s="32" t="n">
        <x:f>XLOOKUP(O2357,Assumptions!$H$4:$H$6,Assumptions!$I$4:$I$6)</x:f>
        <x:v>0.0035</x:v>
      </x:c>
      <x:c r="U2357" s="30" t="n">
        <x:f>XLOOKUP(F2357,Assumptions!$A$4:$A$6,Assumptions!$F$4:$F$6)</x:f>
        <x:v>90</x:v>
      </x:c>
      <x:c r="V2357" s="60" t="n">
        <x:f>I2357*12</x:f>
        <x:v>15464.04</x:v>
      </x:c>
      <x:c r="W2357" s="60" t="n">
        <x:f>H2357*J2357*(1-K2357)*Q2357</x:f>
        <x:v>65.91967452</x:v>
      </x:c>
      <x:c r="X2357" s="60" t="n">
        <x:f>V2357*R2357</x:f>
        <x:v>247.42464</x:v>
      </x:c>
      <x:c r="Y2357" s="60" t="n">
        <x:f>V2357*S2357</x:f>
        <x:v>154.6404</x:v>
      </x:c>
      <x:c r="Z2357" s="60" t="n">
        <x:f>H2357*J2357*T2357</x:f>
        <x:v>7.41909</x:v>
      </x:c>
      <x:c r="AA2357" s="60" t="n">
        <x:f>P2357+W2357+X2357-Y2357-Z2357-U2357</x:f>
        <x:v>156.28482452</x:v>
      </x:c>
      <x:c r="AB2357" s="32" t="n">
        <x:f>IFERROR(AA2357/(P2357+W2357+X2357),0)</x:f>
        <x:v>0.38272805317176867</x:v>
      </x:c>
      <x:c r="AC2357" t="n">
        <x:f>IF(O2357="High",0,IF(I2357&gt;=1800,3,IF(I2357&gt;=900,2,1))+IF(K2357&gt;=0.9,2,IF(K2357&gt;=0.75,1,0))+IF(J2357&lt;=0.7,2,IF(J2357&lt;=0.85,1,0))+IF(M2357&gt;=8,1,0))</x:f>
        <x:v>5</x:v>
      </x:c>
      <x:c r="AD2357" t="str">
        <x:f>IF(AND(O2357&lt;&gt;"High",AC2357&gt;=Assumptions!$B$10,AA2357&gt;0),"Priority Growth",IF(AND(O2357="Low",AA2357&gt;0),"Maintain","Watch"))</x:f>
        <x:v>Maintain</x:v>
      </x:c>
      <x:c r="AE2357" s="60" t="n">
        <x:f>MAX(AA2357,0)*N2357</x:f>
        <x:v>30.4755407814</x:v>
      </x:c>
      <x:c r="AF2357" t="str">
        <x:f>IF(AND(AA2357&gt;=Assumptions!$B$11,O2357&lt;&gt;"High",OR(N2357&gt;=Assumptions!$B$12,M2357&lt;=6)),"High","Standard")</x:f>
        <x:v>Standard</x:v>
      </x:c>
    </x:row>
    <x:row r="2358">
      <x:c r="A2358" t="str">
        <x:f>'Raw_Data'!A2358</x:f>
        <x:v>C02357</x:v>
      </x:c>
      <x:c r="B2358" t="n">
        <x:f>'Raw_Data'!B2358</x:f>
        <x:v>45</x:v>
      </x:c>
      <x:c r="C2358" s="30" t="n">
        <x:f>'Raw_Data'!C2358</x:f>
        <x:v>104040</x:v>
      </x:c>
      <x:c r="D2358" t="n">
        <x:f>'Raw_Data'!D2358</x:f>
        <x:v>774</x:v>
      </x:c>
      <x:c r="E2358" t="n">
        <x:f>'Raw_Data'!E2358</x:f>
        <x:v>18</x:v>
      </x:c>
      <x:c r="F2358" t="str">
        <x:f>PROPER(TRIM('Raw_Data'!F2358))</x:f>
        <x:v>Classic</x:v>
      </x:c>
      <x:c r="G2358" t="str">
        <x:f>PROPER(TRIM('Raw_Data'!G2358))</x:f>
        <x:v>Branch</x:v>
      </x:c>
      <x:c r="H2358" s="60" t="n">
        <x:f>'Raw_Data'!H2358</x:f>
        <x:v>13376</x:v>
      </x:c>
      <x:c r="I2358" s="60" t="n">
        <x:f>'Raw_Data'!I2358</x:f>
        <x:v>919.51</x:v>
      </x:c>
      <x:c r="J2358" s="32" t="n">
        <x:f>'Raw_Data'!J2358</x:f>
        <x:v>0.148</x:v>
      </x:c>
      <x:c r="K2358" s="32" t="n">
        <x:f>'Raw_Data'!K2358</x:f>
        <x:v>0.958</x:v>
      </x:c>
      <x:c r="L2358" t="n">
        <x:f>'Raw_Data'!L2358</x:f>
        <x:v>0</x:v>
      </x:c>
      <x:c r="M2358" t="n">
        <x:f>IF('Raw_Data'!M2358="",Assumptions!$B$15,'Raw_Data'!M2358)</x:f>
        <x:v>7</x:v>
      </x:c>
      <x:c r="N2358" s="32" t="n">
        <x:f>'Raw_Data'!N2358</x:f>
        <x:v>0.114</x:v>
      </x:c>
      <x:c r="O2358" t="str">
        <x:f>IF(OR(D2358&lt;620,L2358&gt;=2,J2358&gt;0.9),"High",IF(OR(D2358&lt;700,L2358=1,J2358&gt;0.75),"Medium","Low"))</x:f>
        <x:v>Low</x:v>
      </x:c>
      <x:c r="P2358" s="30" t="n">
        <x:f>XLOOKUP(F2358,Assumptions!$A$4:$A$6,Assumptions!$B$4:$B$6)</x:f>
        <x:v>0</x:v>
      </x:c>
      <x:c r="Q2358" s="32" t="n">
        <x:f>XLOOKUP(F2358,Assumptions!$A$4:$A$6,Assumptions!$C$4:$C$6)</x:f>
        <x:v>0.229</x:v>
      </x:c>
      <x:c r="R2358" s="32" t="n">
        <x:f>XLOOKUP(F2358,Assumptions!$A$4:$A$6,Assumptions!$D$4:$D$6)</x:f>
        <x:v>0.015</x:v>
      </x:c>
      <x:c r="S2358" s="32" t="n">
        <x:f>XLOOKUP(F2358,Assumptions!$A$4:$A$6,Assumptions!$E$4:$E$6)</x:f>
        <x:v>0.0075</x:v>
      </x:c>
      <x:c r="T2358" s="32" t="n">
        <x:f>XLOOKUP(O2358,Assumptions!$H$4:$H$6,Assumptions!$I$4:$I$6)</x:f>
        <x:v>0.0035</x:v>
      </x:c>
      <x:c r="U2358" s="30" t="n">
        <x:f>XLOOKUP(F2358,Assumptions!$A$4:$A$6,Assumptions!$F$4:$F$6)</x:f>
        <x:v>60</x:v>
      </x:c>
      <x:c r="V2358" s="60" t="n">
        <x:f>I2358*12</x:f>
        <x:v>11034.119999999999</x:v>
      </x:c>
      <x:c r="W2358" s="60" t="n">
        <x:f>H2358*J2358*(1-K2358)*Q2358</x:f>
        <x:v>19.040254464000018</x:v>
      </x:c>
      <x:c r="X2358" s="60" t="n">
        <x:f>V2358*R2358</x:f>
        <x:v>165.51179999999997</x:v>
      </x:c>
      <x:c r="Y2358" s="60" t="n">
        <x:f>V2358*S2358</x:f>
        <x:v>82.75589999999998</x:v>
      </x:c>
      <x:c r="Z2358" s="60" t="n">
        <x:f>H2358*J2358*T2358</x:f>
        <x:v>6.928768</x:v>
      </x:c>
      <x:c r="AA2358" s="60" t="n">
        <x:f>P2358+W2358+X2358-Y2358-Z2358-U2358</x:f>
        <x:v>34.86738646399999</x:v>
      </x:c>
      <x:c r="AB2358" s="32" t="n">
        <x:f>IFERROR(AA2358/(P2358+W2358+X2358),0)</x:f>
        <x:v>0.18892982018144625</x:v>
      </x:c>
      <x:c r="AC2358" t="n">
        <x:f>IF(O2358="High",0,IF(I2358&gt;=1800,3,IF(I2358&gt;=900,2,1))+IF(K2358&gt;=0.9,2,IF(K2358&gt;=0.75,1,0))+IF(J2358&lt;=0.7,2,IF(J2358&lt;=0.85,1,0))+IF(M2358&gt;=8,1,0))</x:f>
        <x:v>6</x:v>
      </x:c>
      <x:c r="AD2358" t="str">
        <x:f>IF(AND(O2358&lt;&gt;"High",AC2358&gt;=Assumptions!$B$10,AA2358&gt;0),"Priority Growth",IF(AND(O2358="Low",AA2358&gt;0),"Maintain","Watch"))</x:f>
        <x:v>Priority Growth</x:v>
      </x:c>
      <x:c r="AE2358" s="60" t="n">
        <x:f>MAX(AA2358,0)*N2358</x:f>
        <x:v>3.974882056895999</x:v>
      </x:c>
      <x:c r="AF2358" t="str">
        <x:f>IF(AND(AA2358&gt;=Assumptions!$B$11,O2358&lt;&gt;"High",OR(N2358&gt;=Assumptions!$B$12,M2358&lt;=6)),"High","Standard")</x:f>
        <x:v>Standard</x:v>
      </x:c>
    </x:row>
    <x:row r="2359">
      <x:c r="A2359" t="str">
        <x:f>'Raw_Data'!A2359</x:f>
        <x:v>C02358</x:v>
      </x:c>
      <x:c r="B2359" t="n">
        <x:f>'Raw_Data'!B2359</x:f>
        <x:v>34</x:v>
      </x:c>
      <x:c r="C2359" s="30" t="n">
        <x:f>'Raw_Data'!C2359</x:f>
        <x:v>33862</x:v>
      </x:c>
      <x:c r="D2359" t="n">
        <x:f>'Raw_Data'!D2359</x:f>
        <x:v>650</x:v>
      </x:c>
      <x:c r="E2359" t="n">
        <x:f>'Raw_Data'!E2359</x:f>
        <x:v>78</x:v>
      </x:c>
      <x:c r="F2359" t="str">
        <x:f>PROPER(TRIM('Raw_Data'!F2359))</x:f>
        <x:v>Classic</x:v>
      </x:c>
      <x:c r="G2359" t="str">
        <x:f>PROPER(TRIM('Raw_Data'!G2359))</x:f>
        <x:v>Direct Mail</x:v>
      </x:c>
      <x:c r="H2359" s="60" t="n">
        <x:f>'Raw_Data'!H2359</x:f>
        <x:v>2262</x:v>
      </x:c>
      <x:c r="I2359" s="60" t="n">
        <x:f>'Raw_Data'!I2359</x:f>
        <x:v>413.44</x:v>
      </x:c>
      <x:c r="J2359" s="32" t="n">
        <x:f>'Raw_Data'!J2359</x:f>
        <x:v>0.592</x:v>
      </x:c>
      <x:c r="K2359" s="32" t="n">
        <x:f>'Raw_Data'!K2359</x:f>
        <x:v>0.661</x:v>
      </x:c>
      <x:c r="L2359" t="n">
        <x:f>'Raw_Data'!L2359</x:f>
        <x:v>0</x:v>
      </x:c>
      <x:c r="M2359" t="n">
        <x:f>IF('Raw_Data'!M2359="",Assumptions!$B$15,'Raw_Data'!M2359)</x:f>
        <x:v>8</x:v>
      </x:c>
      <x:c r="N2359" s="32" t="n">
        <x:f>'Raw_Data'!N2359</x:f>
        <x:v>0.052</x:v>
      </x:c>
      <x:c r="O2359" t="str">
        <x:f>IF(OR(D2359&lt;620,L2359&gt;=2,J2359&gt;0.9),"High",IF(OR(D2359&lt;700,L2359=1,J2359&gt;0.75),"Medium","Low"))</x:f>
        <x:v>Medium</x:v>
      </x:c>
      <x:c r="P2359" s="30" t="n">
        <x:f>XLOOKUP(F2359,Assumptions!$A$4:$A$6,Assumptions!$B$4:$B$6)</x:f>
        <x:v>0</x:v>
      </x:c>
      <x:c r="Q2359" s="32" t="n">
        <x:f>XLOOKUP(F2359,Assumptions!$A$4:$A$6,Assumptions!$C$4:$C$6)</x:f>
        <x:v>0.229</x:v>
      </x:c>
      <x:c r="R2359" s="32" t="n">
        <x:f>XLOOKUP(F2359,Assumptions!$A$4:$A$6,Assumptions!$D$4:$D$6)</x:f>
        <x:v>0.015</x:v>
      </x:c>
      <x:c r="S2359" s="32" t="n">
        <x:f>XLOOKUP(F2359,Assumptions!$A$4:$A$6,Assumptions!$E$4:$E$6)</x:f>
        <x:v>0.0075</x:v>
      </x:c>
      <x:c r="T2359" s="32" t="n">
        <x:f>XLOOKUP(O2359,Assumptions!$H$4:$H$6,Assumptions!$I$4:$I$6)</x:f>
        <x:v>0.012</x:v>
      </x:c>
      <x:c r="U2359" s="30" t="n">
        <x:f>XLOOKUP(F2359,Assumptions!$A$4:$A$6,Assumptions!$F$4:$F$6)</x:f>
        <x:v>60</x:v>
      </x:c>
      <x:c r="V2359" s="60" t="n">
        <x:f>I2359*12</x:f>
        <x:v>4961.28</x:v>
      </x:c>
      <x:c r="W2359" s="60" t="n">
        <x:f>H2359*J2359*(1-K2359)*Q2359</x:f>
        <x:v>103.955982624</x:v>
      </x:c>
      <x:c r="X2359" s="60" t="n">
        <x:f>V2359*R2359</x:f>
        <x:v>74.41919999999999</x:v>
      </x:c>
      <x:c r="Y2359" s="60" t="n">
        <x:f>V2359*S2359</x:f>
        <x:v>37.209599999999995</x:v>
      </x:c>
      <x:c r="Z2359" s="60" t="n">
        <x:f>H2359*J2359*T2359</x:f>
        <x:v>16.069248</x:v>
      </x:c>
      <x:c r="AA2359" s="60" t="n">
        <x:f>P2359+W2359+X2359-Y2359-Z2359-U2359</x:f>
        <x:v>65.096334624</x:v>
      </x:c>
      <x:c r="AB2359" s="32" t="n">
        <x:f>IFERROR(AA2359/(P2359+W2359+X2359),0)</x:f>
        <x:v>0.3649405352605448</x:v>
      </x:c>
      <x:c r="AC2359" t="n">
        <x:f>IF(O2359="High",0,IF(I2359&gt;=1800,3,IF(I2359&gt;=900,2,1))+IF(K2359&gt;=0.9,2,IF(K2359&gt;=0.75,1,0))+IF(J2359&lt;=0.7,2,IF(J2359&lt;=0.85,1,0))+IF(M2359&gt;=8,1,0))</x:f>
        <x:v>4</x:v>
      </x:c>
      <x:c r="AD2359" t="str">
        <x:f>IF(AND(O2359&lt;&gt;"High",AC2359&gt;=Assumptions!$B$10,AA2359&gt;0),"Priority Growth",IF(AND(O2359="Low",AA2359&gt;0),"Maintain","Watch"))</x:f>
        <x:v>Watch</x:v>
      </x:c>
      <x:c r="AE2359" s="60" t="n">
        <x:f>MAX(AA2359,0)*N2359</x:f>
        <x:v>3.3850094004479994</x:v>
      </x:c>
      <x:c r="AF2359" t="str">
        <x:f>IF(AND(AA2359&gt;=Assumptions!$B$11,O2359&lt;&gt;"High",OR(N2359&gt;=Assumptions!$B$12,M2359&lt;=6)),"High","Standard")</x:f>
        <x:v>Standard</x:v>
      </x:c>
    </x:row>
    <x:row r="2360">
      <x:c r="A2360" t="str">
        <x:f>'Raw_Data'!A2360</x:f>
        <x:v>C02359</x:v>
      </x:c>
      <x:c r="B2360" t="n">
        <x:f>'Raw_Data'!B2360</x:f>
        <x:v>29</x:v>
      </x:c>
      <x:c r="C2360" s="30" t="n">
        <x:f>'Raw_Data'!C2360</x:f>
        <x:v>101617</x:v>
      </x:c>
      <x:c r="D2360" t="n">
        <x:f>'Raw_Data'!D2360</x:f>
        <x:v>593</x:v>
      </x:c>
      <x:c r="E2360" t="n">
        <x:f>'Raw_Data'!E2360</x:f>
        <x:v>13</x:v>
      </x:c>
      <x:c r="F2360" t="str">
        <x:f>PROPER(TRIM('Raw_Data'!F2360))</x:f>
        <x:v>Gold</x:v>
      </x:c>
      <x:c r="G2360" t="str">
        <x:f>PROPER(TRIM('Raw_Data'!G2360))</x:f>
        <x:v>Direct Mail</x:v>
      </x:c>
      <x:c r="H2360" s="60" t="n">
        <x:f>'Raw_Data'!H2360</x:f>
        <x:v>11227</x:v>
      </x:c>
      <x:c r="I2360" s="60" t="n">
        <x:f>'Raw_Data'!I2360</x:f>
        <x:v>1487.65</x:v>
      </x:c>
      <x:c r="J2360" s="32" t="n">
        <x:f>'Raw_Data'!J2360</x:f>
        <x:v>0.399</x:v>
      </x:c>
      <x:c r="K2360" s="32" t="n">
        <x:f>'Raw_Data'!K2360</x:f>
        <x:v>0.645</x:v>
      </x:c>
      <x:c r="L2360" t="n">
        <x:f>'Raw_Data'!L2360</x:f>
        <x:v>0</x:v>
      </x:c>
      <x:c r="M2360" t="n">
        <x:f>IF('Raw_Data'!M2360="",Assumptions!$B$15,'Raw_Data'!M2360)</x:f>
        <x:v>6</x:v>
      </x:c>
      <x:c r="N2360" s="32" t="n">
        <x:f>'Raw_Data'!N2360</x:f>
        <x:v>0.192</x:v>
      </x:c>
      <x:c r="O2360" t="str">
        <x:f>IF(OR(D2360&lt;620,L2360&gt;=2,J2360&gt;0.9),"High",IF(OR(D2360&lt;700,L2360=1,J2360&gt;0.75),"Medium","Low"))</x:f>
        <x:v>High</x:v>
      </x:c>
      <x:c r="P2360" s="30" t="n">
        <x:f>XLOOKUP(F2360,Assumptions!$A$4:$A$6,Assumptions!$B$4:$B$6)</x:f>
        <x:v>95</x:v>
      </x:c>
      <x:c r="Q2360" s="32" t="n">
        <x:f>XLOOKUP(F2360,Assumptions!$A$4:$A$6,Assumptions!$C$4:$C$6)</x:f>
        <x:v>0.219</x:v>
      </x:c>
      <x:c r="R2360" s="32" t="n">
        <x:f>XLOOKUP(F2360,Assumptions!$A$4:$A$6,Assumptions!$D$4:$D$6)</x:f>
        <x:v>0.016</x:v>
      </x:c>
      <x:c r="S2360" s="32" t="n">
        <x:f>XLOOKUP(F2360,Assumptions!$A$4:$A$6,Assumptions!$E$4:$E$6)</x:f>
        <x:v>0.01</x:v>
      </x:c>
      <x:c r="T2360" s="32" t="n">
        <x:f>XLOOKUP(O2360,Assumptions!$H$4:$H$6,Assumptions!$I$4:$I$6)</x:f>
        <x:v>0.045</x:v>
      </x:c>
      <x:c r="U2360" s="30" t="n">
        <x:f>XLOOKUP(F2360,Assumptions!$A$4:$A$6,Assumptions!$F$4:$F$6)</x:f>
        <x:v>90</x:v>
      </x:c>
      <x:c r="V2360" s="60" t="n">
        <x:f>I2360*12</x:f>
        <x:v>17851.800000000003</x:v>
      </x:c>
      <x:c r="W2360" s="60" t="n">
        <x:f>H2360*J2360*(1-K2360)*Q2360</x:f>
        <x:v>348.264402885</x:v>
      </x:c>
      <x:c r="X2360" s="60" t="n">
        <x:f>V2360*R2360</x:f>
        <x:v>285.62880000000007</x:v>
      </x:c>
      <x:c r="Y2360" s="60" t="n">
        <x:f>V2360*S2360</x:f>
        <x:v>178.51800000000003</x:v>
      </x:c>
      <x:c r="Z2360" s="60" t="n">
        <x:f>H2360*J2360*T2360</x:f>
        <x:v>201.58078500000002</x:v>
      </x:c>
      <x:c r="AA2360" s="60" t="n">
        <x:f>P2360+W2360+X2360-Y2360-Z2360-U2360</x:f>
        <x:v>258.79441788500003</x:v>
      </x:c>
      <x:c r="AB2360" s="32" t="n">
        <x:f>IFERROR(AA2360/(P2360+W2360+X2360),0)</x:f>
        <x:v>0.3550512158169088</x:v>
      </x:c>
      <x:c r="AC2360" t="n">
        <x:f>IF(O2360="High",0,IF(I2360&gt;=1800,3,IF(I2360&gt;=900,2,1))+IF(K2360&gt;=0.9,2,IF(K2360&gt;=0.75,1,0))+IF(J2360&lt;=0.7,2,IF(J2360&lt;=0.85,1,0))+IF(M2360&gt;=8,1,0))</x:f>
        <x:v>0</x:v>
      </x:c>
      <x:c r="AD2360" t="str">
        <x:f>IF(AND(O2360&lt;&gt;"High",AC2360&gt;=Assumptions!$B$10,AA2360&gt;0),"Priority Growth",IF(AND(O2360="Low",AA2360&gt;0),"Maintain","Watch"))</x:f>
        <x:v>Watch</x:v>
      </x:c>
      <x:c r="AE2360" s="60" t="n">
        <x:f>MAX(AA2360,0)*N2360</x:f>
        <x:v>49.68852823392001</x:v>
      </x:c>
      <x:c r="AF2360" t="str">
        <x:f>IF(AND(AA2360&gt;=Assumptions!$B$11,O2360&lt;&gt;"High",OR(N2360&gt;=Assumptions!$B$12,M2360&lt;=6)),"High","Standard")</x:f>
        <x:v>Standard</x:v>
      </x:c>
    </x:row>
    <x:row r="2361">
      <x:c r="A2361" t="str">
        <x:f>'Raw_Data'!A2361</x:f>
        <x:v>C02360</x:v>
      </x:c>
      <x:c r="B2361" t="n">
        <x:f>'Raw_Data'!B2361</x:f>
        <x:v>47</x:v>
      </x:c>
      <x:c r="C2361" s="30" t="n">
        <x:f>'Raw_Data'!C2361</x:f>
        <x:v>111861</x:v>
      </x:c>
      <x:c r="D2361" t="n">
        <x:f>'Raw_Data'!D2361</x:f>
        <x:v>779</x:v>
      </x:c>
      <x:c r="E2361" t="n">
        <x:f>'Raw_Data'!E2361</x:f>
        <x:v>101</x:v>
      </x:c>
      <x:c r="F2361" t="str">
        <x:f>PROPER(TRIM('Raw_Data'!F2361))</x:f>
        <x:v>Platinum</x:v>
      </x:c>
      <x:c r="G2361" t="str">
        <x:f>PROPER(TRIM('Raw_Data'!G2361))</x:f>
        <x:v>Digital</x:v>
      </x:c>
      <x:c r="H2361" s="60" t="n">
        <x:f>'Raw_Data'!H2361</x:f>
        <x:v>28241</x:v>
      </x:c>
      <x:c r="I2361" s="60" t="n">
        <x:f>'Raw_Data'!I2361</x:f>
        <x:v>2825.97</x:v>
      </x:c>
      <x:c r="J2361" s="32" t="n">
        <x:f>'Raw_Data'!J2361</x:f>
        <x:v>0.364</x:v>
      </x:c>
      <x:c r="K2361" s="32" t="n">
        <x:f>'Raw_Data'!K2361</x:f>
        <x:v>0.894</x:v>
      </x:c>
      <x:c r="L2361" t="n">
        <x:f>'Raw_Data'!L2361</x:f>
        <x:v>0</x:v>
      </x:c>
      <x:c r="M2361" t="n">
        <x:f>IF('Raw_Data'!M2361="",Assumptions!$B$15,'Raw_Data'!M2361)</x:f>
        <x:v>7</x:v>
      </x:c>
      <x:c r="N2361" s="32" t="n">
        <x:f>'Raw_Data'!N2361</x:f>
        <x:v>0.067</x:v>
      </x:c>
      <x:c r="O2361" t="str">
        <x:f>IF(OR(D2361&lt;620,L2361&gt;=2,J2361&gt;0.9),"High",IF(OR(D2361&lt;700,L2361=1,J2361&gt;0.75),"Medium","Low"))</x:f>
        <x:v>Low</x:v>
      </x:c>
      <x:c r="P2361" s="30" t="n">
        <x:f>XLOOKUP(F2361,Assumptions!$A$4:$A$6,Assumptions!$B$4:$B$6)</x:f>
        <x:v>195</x:v>
      </x:c>
      <x:c r="Q2361" s="32" t="n">
        <x:f>XLOOKUP(F2361,Assumptions!$A$4:$A$6,Assumptions!$C$4:$C$6)</x:f>
        <x:v>0.199</x:v>
      </x:c>
      <x:c r="R2361" s="32" t="n">
        <x:f>XLOOKUP(F2361,Assumptions!$A$4:$A$6,Assumptions!$D$4:$D$6)</x:f>
        <x:v>0.017</x:v>
      </x:c>
      <x:c r="S2361" s="32" t="n">
        <x:f>XLOOKUP(F2361,Assumptions!$A$4:$A$6,Assumptions!$E$4:$E$6)</x:f>
        <x:v>0.013</x:v>
      </x:c>
      <x:c r="T2361" s="32" t="n">
        <x:f>XLOOKUP(O2361,Assumptions!$H$4:$H$6,Assumptions!$I$4:$I$6)</x:f>
        <x:v>0.0035</x:v>
      </x:c>
      <x:c r="U2361" s="30" t="n">
        <x:f>XLOOKUP(F2361,Assumptions!$A$4:$A$6,Assumptions!$F$4:$F$6)</x:f>
        <x:v>140</x:v>
      </x:c>
      <x:c r="V2361" s="60" t="n">
        <x:f>I2361*12</x:f>
        <x:v>33911.64</x:v>
      </x:c>
      <x:c r="W2361" s="60" t="n">
        <x:f>H2361*J2361*(1-K2361)*Q2361</x:f>
        <x:v>216.84049805599997</x:v>
      </x:c>
      <x:c r="X2361" s="60" t="n">
        <x:f>V2361*R2361</x:f>
        <x:v>576.49788</x:v>
      </x:c>
      <x:c r="Y2361" s="60" t="n">
        <x:f>V2361*S2361</x:f>
        <x:v>440.85132</x:v>
      </x:c>
      <x:c r="Z2361" s="60" t="n">
        <x:f>H2361*J2361*T2361</x:f>
        <x:v>35.979034</x:v>
      </x:c>
      <x:c r="AA2361" s="60" t="n">
        <x:f>P2361+W2361+X2361-Y2361-Z2361-U2361</x:f>
        <x:v>371.508024056</x:v>
      </x:c>
      <x:c r="AB2361" s="32" t="n">
        <x:f>IFERROR(AA2361/(P2361+W2361+X2361),0)</x:f>
        <x:v>0.3758915289586681</x:v>
      </x:c>
      <x:c r="AC2361" t="n">
        <x:f>IF(O2361="High",0,IF(I2361&gt;=1800,3,IF(I2361&gt;=900,2,1))+IF(K2361&gt;=0.9,2,IF(K2361&gt;=0.75,1,0))+IF(J2361&lt;=0.7,2,IF(J2361&lt;=0.85,1,0))+IF(M2361&gt;=8,1,0))</x:f>
        <x:v>6</x:v>
      </x:c>
      <x:c r="AD2361" t="str">
        <x:f>IF(AND(O2361&lt;&gt;"High",AC2361&gt;=Assumptions!$B$10,AA2361&gt;0),"Priority Growth",IF(AND(O2361="Low",AA2361&gt;0),"Maintain","Watch"))</x:f>
        <x:v>Priority Growth</x:v>
      </x:c>
      <x:c r="AE2361" s="60" t="n">
        <x:f>MAX(AA2361,0)*N2361</x:f>
        <x:v>24.891037611752</x:v>
      </x:c>
      <x:c r="AF2361" t="str">
        <x:f>IF(AND(AA2361&gt;=Assumptions!$B$11,O2361&lt;&gt;"High",OR(N2361&gt;=Assumptions!$B$12,M2361&lt;=6)),"High","Standard")</x:f>
        <x:v>Standard</x:v>
      </x:c>
    </x:row>
    <x:row r="2362">
      <x:c r="A2362" t="str">
        <x:f>'Raw_Data'!A2362</x:f>
        <x:v>C02361</x:v>
      </x:c>
      <x:c r="B2362" t="n">
        <x:f>'Raw_Data'!B2362</x:f>
        <x:v>37</x:v>
      </x:c>
      <x:c r="C2362" s="30" t="n">
        <x:f>'Raw_Data'!C2362</x:f>
        <x:v>63360</x:v>
      </x:c>
      <x:c r="D2362" t="n">
        <x:f>'Raw_Data'!D2362</x:f>
        <x:v>622</x:v>
      </x:c>
      <x:c r="E2362" t="n">
        <x:f>'Raw_Data'!E2362</x:f>
        <x:v>21</x:v>
      </x:c>
      <x:c r="F2362" t="str">
        <x:f>PROPER(TRIM('Raw_Data'!F2362))</x:f>
        <x:v>Classic</x:v>
      </x:c>
      <x:c r="G2362" t="str">
        <x:f>PROPER(TRIM('Raw_Data'!G2362))</x:f>
        <x:v>Digital</x:v>
      </x:c>
      <x:c r="H2362" s="60" t="n">
        <x:f>'Raw_Data'!H2362</x:f>
        <x:v>1473</x:v>
      </x:c>
      <x:c r="I2362" s="60" t="n">
        <x:f>'Raw_Data'!I2362</x:f>
        <x:v>349.51</x:v>
      </x:c>
      <x:c r="J2362" s="32" t="n">
        <x:f>'Raw_Data'!J2362</x:f>
        <x:v>0.478</x:v>
      </x:c>
      <x:c r="K2362" s="32" t="n">
        <x:f>'Raw_Data'!K2362</x:f>
        <x:v>0.645</x:v>
      </x:c>
      <x:c r="L2362" t="n">
        <x:f>'Raw_Data'!L2362</x:f>
        <x:v>0</x:v>
      </x:c>
      <x:c r="M2362" t="n">
        <x:f>IF('Raw_Data'!M2362="",Assumptions!$B$15,'Raw_Data'!M2362)</x:f>
        <x:v>5</x:v>
      </x:c>
      <x:c r="N2362" s="32" t="n">
        <x:f>'Raw_Data'!N2362</x:f>
        <x:v>0.2</x:v>
      </x:c>
      <x:c r="O2362" t="str">
        <x:f>IF(OR(D2362&lt;620,L2362&gt;=2,J2362&gt;0.9),"High",IF(OR(D2362&lt;700,L2362=1,J2362&gt;0.75),"Medium","Low"))</x:f>
        <x:v>Medium</x:v>
      </x:c>
      <x:c r="P2362" s="30" t="n">
        <x:f>XLOOKUP(F2362,Assumptions!$A$4:$A$6,Assumptions!$B$4:$B$6)</x:f>
        <x:v>0</x:v>
      </x:c>
      <x:c r="Q2362" s="32" t="n">
        <x:f>XLOOKUP(F2362,Assumptions!$A$4:$A$6,Assumptions!$C$4:$C$6)</x:f>
        <x:v>0.229</x:v>
      </x:c>
      <x:c r="R2362" s="32" t="n">
        <x:f>XLOOKUP(F2362,Assumptions!$A$4:$A$6,Assumptions!$D$4:$D$6)</x:f>
        <x:v>0.015</x:v>
      </x:c>
      <x:c r="S2362" s="32" t="n">
        <x:f>XLOOKUP(F2362,Assumptions!$A$4:$A$6,Assumptions!$E$4:$E$6)</x:f>
        <x:v>0.0075</x:v>
      </x:c>
      <x:c r="T2362" s="32" t="n">
        <x:f>XLOOKUP(O2362,Assumptions!$H$4:$H$6,Assumptions!$I$4:$I$6)</x:f>
        <x:v>0.012</x:v>
      </x:c>
      <x:c r="U2362" s="30" t="n">
        <x:f>XLOOKUP(F2362,Assumptions!$A$4:$A$6,Assumptions!$F$4:$F$6)</x:f>
        <x:v>60</x:v>
      </x:c>
      <x:c r="V2362" s="60" t="n">
        <x:f>I2362*12</x:f>
        <x:v>4194.12</x:v>
      </x:c>
      <x:c r="W2362" s="60" t="n">
        <x:f>H2362*J2362*(1-K2362)*Q2362</x:f>
        <x:v>57.23932173</x:v>
      </x:c>
      <x:c r="X2362" s="60" t="n">
        <x:f>V2362*R2362</x:f>
        <x:v>62.9118</x:v>
      </x:c>
      <x:c r="Y2362" s="60" t="n">
        <x:f>V2362*S2362</x:f>
        <x:v>31.4559</x:v>
      </x:c>
      <x:c r="Z2362" s="60" t="n">
        <x:f>H2362*J2362*T2362</x:f>
        <x:v>8.449128</x:v>
      </x:c>
      <x:c r="AA2362" s="60" t="n">
        <x:f>P2362+W2362+X2362-Y2362-Z2362-U2362</x:f>
        <x:v>20.24609373</x:v>
      </x:c>
      <x:c r="AB2362" s="32" t="n">
        <x:f>IFERROR(AA2362/(P2362+W2362+X2362),0)</x:f>
        <x:v>0.16850524105381565</x:v>
      </x:c>
      <x:c r="AC2362" t="n">
        <x:f>IF(O2362="High",0,IF(I2362&gt;=1800,3,IF(I2362&gt;=900,2,1))+IF(K2362&gt;=0.9,2,IF(K2362&gt;=0.75,1,0))+IF(J2362&lt;=0.7,2,IF(J2362&lt;=0.85,1,0))+IF(M2362&gt;=8,1,0))</x:f>
        <x:v>3</x:v>
      </x:c>
      <x:c r="AD2362" t="str">
        <x:f>IF(AND(O2362&lt;&gt;"High",AC2362&gt;=Assumptions!$B$10,AA2362&gt;0),"Priority Growth",IF(AND(O2362="Low",AA2362&gt;0),"Maintain","Watch"))</x:f>
        <x:v>Watch</x:v>
      </x:c>
      <x:c r="AE2362" s="60" t="n">
        <x:f>MAX(AA2362,0)*N2362</x:f>
        <x:v>4.049218746</x:v>
      </x:c>
      <x:c r="AF2362" t="str">
        <x:f>IF(AND(AA2362&gt;=Assumptions!$B$11,O2362&lt;&gt;"High",OR(N2362&gt;=Assumptions!$B$12,M2362&lt;=6)),"High","Standard")</x:f>
        <x:v>Standard</x:v>
      </x:c>
    </x:row>
    <x:row r="2363">
      <x:c r="A2363" t="str">
        <x:f>'Raw_Data'!A2363</x:f>
        <x:v>C02362</x:v>
      </x:c>
      <x:c r="B2363" t="n">
        <x:f>'Raw_Data'!B2363</x:f>
        <x:v>41</x:v>
      </x:c>
      <x:c r="C2363" s="30" t="n">
        <x:f>'Raw_Data'!C2363</x:f>
        <x:v>140570</x:v>
      </x:c>
      <x:c r="D2363" t="n">
        <x:f>'Raw_Data'!D2363</x:f>
        <x:v>674</x:v>
      </x:c>
      <x:c r="E2363" t="n">
        <x:f>'Raw_Data'!E2363</x:f>
        <x:v>8</x:v>
      </x:c>
      <x:c r="F2363" t="str">
        <x:f>PROPER(TRIM('Raw_Data'!F2363))</x:f>
        <x:v>Platinum</x:v>
      </x:c>
      <x:c r="G2363" t="str">
        <x:f>PROPER(TRIM('Raw_Data'!G2363))</x:f>
        <x:v>Partner</x:v>
      </x:c>
      <x:c r="H2363" s="60" t="n">
        <x:f>'Raw_Data'!H2363</x:f>
        <x:v>28347</x:v>
      </x:c>
      <x:c r="I2363" s="60" t="n">
        <x:f>'Raw_Data'!I2363</x:f>
        <x:v>3310.63</x:v>
      </x:c>
      <x:c r="J2363" s="32" t="n">
        <x:f>'Raw_Data'!J2363</x:f>
        <x:v>0.311</x:v>
      </x:c>
      <x:c r="K2363" s="32" t="n">
        <x:f>'Raw_Data'!K2363</x:f>
        <x:v>0.789</x:v>
      </x:c>
      <x:c r="L2363" t="n">
        <x:f>'Raw_Data'!L2363</x:f>
        <x:v>0</x:v>
      </x:c>
      <x:c r="M2363" t="n">
        <x:f>IF('Raw_Data'!M2363="",Assumptions!$B$15,'Raw_Data'!M2363)</x:f>
        <x:v>8</x:v>
      </x:c>
      <x:c r="N2363" s="32" t="n">
        <x:f>'Raw_Data'!N2363</x:f>
        <x:v>0.032</x:v>
      </x:c>
      <x:c r="O2363" t="str">
        <x:f>IF(OR(D2363&lt;620,L2363&gt;=2,J2363&gt;0.9),"High",IF(OR(D2363&lt;700,L2363=1,J2363&gt;0.75),"Medium","Low"))</x:f>
        <x:v>Medium</x:v>
      </x:c>
      <x:c r="P2363" s="30" t="n">
        <x:f>XLOOKUP(F2363,Assumptions!$A$4:$A$6,Assumptions!$B$4:$B$6)</x:f>
        <x:v>195</x:v>
      </x:c>
      <x:c r="Q2363" s="32" t="n">
        <x:f>XLOOKUP(F2363,Assumptions!$A$4:$A$6,Assumptions!$C$4:$C$6)</x:f>
        <x:v>0.199</x:v>
      </x:c>
      <x:c r="R2363" s="32" t="n">
        <x:f>XLOOKUP(F2363,Assumptions!$A$4:$A$6,Assumptions!$D$4:$D$6)</x:f>
        <x:v>0.017</x:v>
      </x:c>
      <x:c r="S2363" s="32" t="n">
        <x:f>XLOOKUP(F2363,Assumptions!$A$4:$A$6,Assumptions!$E$4:$E$6)</x:f>
        <x:v>0.013</x:v>
      </x:c>
      <x:c r="T2363" s="32" t="n">
        <x:f>XLOOKUP(O2363,Assumptions!$H$4:$H$6,Assumptions!$I$4:$I$6)</x:f>
        <x:v>0.012</x:v>
      </x:c>
      <x:c r="U2363" s="30" t="n">
        <x:f>XLOOKUP(F2363,Assumptions!$A$4:$A$6,Assumptions!$F$4:$F$6)</x:f>
        <x:v>140</x:v>
      </x:c>
      <x:c r="V2363" s="60" t="n">
        <x:f>I2363*12</x:f>
        <x:v>39727.56</x:v>
      </x:c>
      <x:c r="W2363" s="60" t="n">
        <x:f>H2363*J2363*(1-K2363)*Q2363</x:f>
        <x:v>370.1715389129999</x:v>
      </x:c>
      <x:c r="X2363" s="60" t="n">
        <x:f>V2363*R2363</x:f>
        <x:v>675.36852</x:v>
      </x:c>
      <x:c r="Y2363" s="60" t="n">
        <x:f>V2363*S2363</x:f>
        <x:v>516.45828</x:v>
      </x:c>
      <x:c r="Z2363" s="60" t="n">
        <x:f>H2363*J2363*T2363</x:f>
        <x:v>105.791004</x:v>
      </x:c>
      <x:c r="AA2363" s="60" t="n">
        <x:f>P2363+W2363+X2363-Y2363-Z2363-U2363</x:f>
        <x:v>478.29077491299995</x:v>
      </x:c>
      <x:c r="AB2363" s="32" t="n">
        <x:f>IFERROR(AA2363/(P2363+W2363+X2363),0)</x:f>
        <x:v>0.3855504475462834</x:v>
      </x:c>
      <x:c r="AC2363" t="n">
        <x:f>IF(O2363="High",0,IF(I2363&gt;=1800,3,IF(I2363&gt;=900,2,1))+IF(K2363&gt;=0.9,2,IF(K2363&gt;=0.75,1,0))+IF(J2363&lt;=0.7,2,IF(J2363&lt;=0.85,1,0))+IF(M2363&gt;=8,1,0))</x:f>
        <x:v>7</x:v>
      </x:c>
      <x:c r="AD2363" t="str">
        <x:f>IF(AND(O2363&lt;&gt;"High",AC2363&gt;=Assumptions!$B$10,AA2363&gt;0),"Priority Growth",IF(AND(O2363="Low",AA2363&gt;0),"Maintain","Watch"))</x:f>
        <x:v>Priority Growth</x:v>
      </x:c>
      <x:c r="AE2363" s="60" t="n">
        <x:f>MAX(AA2363,0)*N2363</x:f>
        <x:v>15.305304797216</x:v>
      </x:c>
      <x:c r="AF2363" t="str">
        <x:f>IF(AND(AA2363&gt;=Assumptions!$B$11,O2363&lt;&gt;"High",OR(N2363&gt;=Assumptions!$B$12,M2363&lt;=6)),"High","Standard")</x:f>
        <x:v>Standard</x:v>
      </x:c>
    </x:row>
    <x:row r="2364">
      <x:c r="A2364" t="str">
        <x:f>'Raw_Data'!A2364</x:f>
        <x:v>C02363</x:v>
      </x:c>
      <x:c r="B2364" t="n">
        <x:f>'Raw_Data'!B2364</x:f>
        <x:v>68</x:v>
      </x:c>
      <x:c r="C2364" s="30" t="n">
        <x:f>'Raw_Data'!C2364</x:f>
        <x:v>107611</x:v>
      </x:c>
      <x:c r="D2364" t="n">
        <x:f>'Raw_Data'!D2364</x:f>
        <x:v>779</x:v>
      </x:c>
      <x:c r="E2364" t="n">
        <x:f>'Raw_Data'!E2364</x:f>
        <x:v>89</x:v>
      </x:c>
      <x:c r="F2364" t="str">
        <x:f>PROPER(TRIM('Raw_Data'!F2364))</x:f>
        <x:v>Platinum</x:v>
      </x:c>
      <x:c r="G2364" t="str">
        <x:f>PROPER(TRIM('Raw_Data'!G2364))</x:f>
        <x:v>Direct Mail</x:v>
      </x:c>
      <x:c r="H2364" s="60" t="n">
        <x:f>'Raw_Data'!H2364</x:f>
        <x:v>28098</x:v>
      </x:c>
      <x:c r="I2364" s="60" t="n">
        <x:f>'Raw_Data'!I2364</x:f>
        <x:v>2883.63</x:v>
      </x:c>
      <x:c r="J2364" s="32" t="n">
        <x:f>'Raw_Data'!J2364</x:f>
        <x:v>0.144</x:v>
      </x:c>
      <x:c r="K2364" s="32" t="n">
        <x:f>'Raw_Data'!K2364</x:f>
        <x:v>0.836</x:v>
      </x:c>
      <x:c r="L2364" t="n">
        <x:f>'Raw_Data'!L2364</x:f>
        <x:v>0</x:v>
      </x:c>
      <x:c r="M2364" t="n">
        <x:f>IF('Raw_Data'!M2364="",Assumptions!$B$15,'Raw_Data'!M2364)</x:f>
        <x:v>7</x:v>
      </x:c>
      <x:c r="N2364" s="32" t="n">
        <x:f>'Raw_Data'!N2364</x:f>
        <x:v>0.108</x:v>
      </x:c>
      <x:c r="O2364" t="str">
        <x:f>IF(OR(D2364&lt;620,L2364&gt;=2,J2364&gt;0.9),"High",IF(OR(D2364&lt;700,L2364=1,J2364&gt;0.75),"Medium","Low"))</x:f>
        <x:v>Low</x:v>
      </x:c>
      <x:c r="P2364" s="30" t="n">
        <x:f>XLOOKUP(F2364,Assumptions!$A$4:$A$6,Assumptions!$B$4:$B$6)</x:f>
        <x:v>195</x:v>
      </x:c>
      <x:c r="Q2364" s="32" t="n">
        <x:f>XLOOKUP(F2364,Assumptions!$A$4:$A$6,Assumptions!$C$4:$C$6)</x:f>
        <x:v>0.199</x:v>
      </x:c>
      <x:c r="R2364" s="32" t="n">
        <x:f>XLOOKUP(F2364,Assumptions!$A$4:$A$6,Assumptions!$D$4:$D$6)</x:f>
        <x:v>0.017</x:v>
      </x:c>
      <x:c r="S2364" s="32" t="n">
        <x:f>XLOOKUP(F2364,Assumptions!$A$4:$A$6,Assumptions!$E$4:$E$6)</x:f>
        <x:v>0.013</x:v>
      </x:c>
      <x:c r="T2364" s="32" t="n">
        <x:f>XLOOKUP(O2364,Assumptions!$H$4:$H$6,Assumptions!$I$4:$I$6)</x:f>
        <x:v>0.0035</x:v>
      </x:c>
      <x:c r="U2364" s="30" t="n">
        <x:f>XLOOKUP(F2364,Assumptions!$A$4:$A$6,Assumptions!$F$4:$F$6)</x:f>
        <x:v>140</x:v>
      </x:c>
      <x:c r="V2364" s="60" t="n">
        <x:f>I2364*12</x:f>
        <x:v>34603.56</x:v>
      </x:c>
      <x:c r="W2364" s="60" t="n">
        <x:f>H2364*J2364*(1-K2364)*Q2364</x:f>
        <x:v>132.04891123200002</x:v>
      </x:c>
      <x:c r="X2364" s="60" t="n">
        <x:f>V2364*R2364</x:f>
        <x:v>588.26052</x:v>
      </x:c>
      <x:c r="Y2364" s="60" t="n">
        <x:f>V2364*S2364</x:f>
        <x:v>449.8462799999999</x:v>
      </x:c>
      <x:c r="Z2364" s="60" t="n">
        <x:f>H2364*J2364*T2364</x:f>
        <x:v>14.161392</x:v>
      </x:c>
      <x:c r="AA2364" s="60" t="n">
        <x:f>P2364+W2364+X2364-Y2364-Z2364-U2364</x:f>
        <x:v>311.30175923200017</x:v>
      </x:c>
      <x:c r="AB2364" s="32" t="n">
        <x:f>IFERROR(AA2364/(P2364+W2364+X2364),0)</x:f>
        <x:v>0.34010548630859205</x:v>
      </x:c>
      <x:c r="AC2364" t="n">
        <x:f>IF(O2364="High",0,IF(I2364&gt;=1800,3,IF(I2364&gt;=900,2,1))+IF(K2364&gt;=0.9,2,IF(K2364&gt;=0.75,1,0))+IF(J2364&lt;=0.7,2,IF(J2364&lt;=0.85,1,0))+IF(M2364&gt;=8,1,0))</x:f>
        <x:v>6</x:v>
      </x:c>
      <x:c r="AD2364" t="str">
        <x:f>IF(AND(O2364&lt;&gt;"High",AC2364&gt;=Assumptions!$B$10,AA2364&gt;0),"Priority Growth",IF(AND(O2364="Low",AA2364&gt;0),"Maintain","Watch"))</x:f>
        <x:v>Priority Growth</x:v>
      </x:c>
      <x:c r="AE2364" s="60" t="n">
        <x:f>MAX(AA2364,0)*N2364</x:f>
        <x:v>33.620589997056015</x:v>
      </x:c>
      <x:c r="AF2364" t="str">
        <x:f>IF(AND(AA2364&gt;=Assumptions!$B$11,O2364&lt;&gt;"High",OR(N2364&gt;=Assumptions!$B$12,M2364&lt;=6)),"High","Standard")</x:f>
        <x:v>Standard</x:v>
      </x:c>
    </x:row>
    <x:row r="2365">
      <x:c r="A2365" t="str">
        <x:f>'Raw_Data'!A2365</x:f>
        <x:v>C02364</x:v>
      </x:c>
      <x:c r="B2365" t="n">
        <x:f>'Raw_Data'!B2365</x:f>
        <x:v>44</x:v>
      </x:c>
      <x:c r="C2365" s="30" t="n">
        <x:f>'Raw_Data'!C2365</x:f>
        <x:v>75411</x:v>
      </x:c>
      <x:c r="D2365" t="n">
        <x:f>'Raw_Data'!D2365</x:f>
        <x:v>744</x:v>
      </x:c>
      <x:c r="E2365" t="n">
        <x:f>'Raw_Data'!E2365</x:f>
        <x:v>69</x:v>
      </x:c>
      <x:c r="F2365" t="str">
        <x:f>PROPER(TRIM('Raw_Data'!F2365))</x:f>
        <x:v>Classic</x:v>
      </x:c>
      <x:c r="G2365" t="str">
        <x:f>PROPER(TRIM('Raw_Data'!G2365))</x:f>
        <x:v>Direct Mail</x:v>
      </x:c>
      <x:c r="H2365" s="60" t="n">
        <x:f>'Raw_Data'!H2365</x:f>
        <x:v>9073</x:v>
      </x:c>
      <x:c r="I2365" s="60" t="n">
        <x:f>'Raw_Data'!I2365</x:f>
        <x:v>1093.03</x:v>
      </x:c>
      <x:c r="J2365" s="32" t="n">
        <x:f>'Raw_Data'!J2365</x:f>
        <x:v>0.238</x:v>
      </x:c>
      <x:c r="K2365" s="32" t="n">
        <x:f>'Raw_Data'!K2365</x:f>
        <x:v>0.84</x:v>
      </x:c>
      <x:c r="L2365" t="n">
        <x:f>'Raw_Data'!L2365</x:f>
        <x:v>0</x:v>
      </x:c>
      <x:c r="M2365" t="n">
        <x:f>IF('Raw_Data'!M2365="",Assumptions!$B$15,'Raw_Data'!M2365)</x:f>
        <x:v>9</x:v>
      </x:c>
      <x:c r="N2365" s="32" t="n">
        <x:f>'Raw_Data'!N2365</x:f>
        <x:v>0.021</x:v>
      </x:c>
      <x:c r="O2365" t="str">
        <x:f>IF(OR(D2365&lt;620,L2365&gt;=2,J2365&gt;0.9),"High",IF(OR(D2365&lt;700,L2365=1,J2365&gt;0.75),"Medium","Low"))</x:f>
        <x:v>Low</x:v>
      </x:c>
      <x:c r="P2365" s="30" t="n">
        <x:f>XLOOKUP(F2365,Assumptions!$A$4:$A$6,Assumptions!$B$4:$B$6)</x:f>
        <x:v>0</x:v>
      </x:c>
      <x:c r="Q2365" s="32" t="n">
        <x:f>XLOOKUP(F2365,Assumptions!$A$4:$A$6,Assumptions!$C$4:$C$6)</x:f>
        <x:v>0.229</x:v>
      </x:c>
      <x:c r="R2365" s="32" t="n">
        <x:f>XLOOKUP(F2365,Assumptions!$A$4:$A$6,Assumptions!$D$4:$D$6)</x:f>
        <x:v>0.015</x:v>
      </x:c>
      <x:c r="S2365" s="32" t="n">
        <x:f>XLOOKUP(F2365,Assumptions!$A$4:$A$6,Assumptions!$E$4:$E$6)</x:f>
        <x:v>0.0075</x:v>
      </x:c>
      <x:c r="T2365" s="32" t="n">
        <x:f>XLOOKUP(O2365,Assumptions!$H$4:$H$6,Assumptions!$I$4:$I$6)</x:f>
        <x:v>0.0035</x:v>
      </x:c>
      <x:c r="U2365" s="30" t="n">
        <x:f>XLOOKUP(F2365,Assumptions!$A$4:$A$6,Assumptions!$F$4:$F$6)</x:f>
        <x:v>60</x:v>
      </x:c>
      <x:c r="V2365" s="60" t="n">
        <x:f>I2365*12</x:f>
        <x:v>13116.36</x:v>
      </x:c>
      <x:c r="W2365" s="60" t="n">
        <x:f>H2365*J2365*(1-K2365)*Q2365</x:f>
        <x:v>79.11946336000001</x:v>
      </x:c>
      <x:c r="X2365" s="60" t="n">
        <x:f>V2365*R2365</x:f>
        <x:v>196.7454</x:v>
      </x:c>
      <x:c r="Y2365" s="60" t="n">
        <x:f>V2365*S2365</x:f>
        <x:v>98.3727</x:v>
      </x:c>
      <x:c r="Z2365" s="60" t="n">
        <x:f>H2365*J2365*T2365</x:f>
        <x:v>7.557809</x:v>
      </x:c>
      <x:c r="AA2365" s="60" t="n">
        <x:f>P2365+W2365+X2365-Y2365-Z2365-U2365</x:f>
        <x:v>109.93435436000001</x:v>
      </x:c>
      <x:c r="AB2365" s="32" t="n">
        <x:f>IFERROR(AA2365/(P2365+W2365+X2365),0)</x:f>
        <x:v>0.3985079977965049</x:v>
      </x:c>
      <x:c r="AC2365" t="n">
        <x:f>IF(O2365="High",0,IF(I2365&gt;=1800,3,IF(I2365&gt;=900,2,1))+IF(K2365&gt;=0.9,2,IF(K2365&gt;=0.75,1,0))+IF(J2365&lt;=0.7,2,IF(J2365&lt;=0.85,1,0))+IF(M2365&gt;=8,1,0))</x:f>
        <x:v>6</x:v>
      </x:c>
      <x:c r="AD2365" t="str">
        <x:f>IF(AND(O2365&lt;&gt;"High",AC2365&gt;=Assumptions!$B$10,AA2365&gt;0),"Priority Growth",IF(AND(O2365="Low",AA2365&gt;0),"Maintain","Watch"))</x:f>
        <x:v>Priority Growth</x:v>
      </x:c>
      <x:c r="AE2365" s="60" t="n">
        <x:f>MAX(AA2365,0)*N2365</x:f>
        <x:v>2.3086214415600006</x:v>
      </x:c>
      <x:c r="AF2365" t="str">
        <x:f>IF(AND(AA2365&gt;=Assumptions!$B$11,O2365&lt;&gt;"High",OR(N2365&gt;=Assumptions!$B$12,M2365&lt;=6)),"High","Standard")</x:f>
        <x:v>Standard</x:v>
      </x:c>
    </x:row>
    <x:row r="2366">
      <x:c r="A2366" t="str">
        <x:f>'Raw_Data'!A2366</x:f>
        <x:v>C02365</x:v>
      </x:c>
      <x:c r="B2366" t="n">
        <x:f>'Raw_Data'!B2366</x:f>
        <x:v>35</x:v>
      </x:c>
      <x:c r="C2366" s="30" t="n">
        <x:f>'Raw_Data'!C2366</x:f>
        <x:v>70617</x:v>
      </x:c>
      <x:c r="D2366" t="n">
        <x:f>'Raw_Data'!D2366</x:f>
        <x:v>571</x:v>
      </x:c>
      <x:c r="E2366" t="n">
        <x:f>'Raw_Data'!E2366</x:f>
        <x:v>58</x:v>
      </x:c>
      <x:c r="F2366" t="str">
        <x:f>PROPER(TRIM('Raw_Data'!F2366))</x:f>
        <x:v>Classic</x:v>
      </x:c>
      <x:c r="G2366" t="str">
        <x:f>PROPER(TRIM('Raw_Data'!G2366))</x:f>
        <x:v>Partner</x:v>
      </x:c>
      <x:c r="H2366" s="60" t="n">
        <x:f>'Raw_Data'!H2366</x:f>
        <x:v>3734</x:v>
      </x:c>
      <x:c r="I2366" s="60" t="n">
        <x:f>'Raw_Data'!I2366</x:f>
        <x:v>570.02</x:v>
      </x:c>
      <x:c r="J2366" s="32" t="n">
        <x:f>'Raw_Data'!J2366</x:f>
        <x:v>0.551</x:v>
      </x:c>
      <x:c r="K2366" s="32" t="n">
        <x:f>'Raw_Data'!K2366</x:f>
        <x:v>0.72</x:v>
      </x:c>
      <x:c r="L2366" t="n">
        <x:f>'Raw_Data'!L2366</x:f>
        <x:v>0</x:v>
      </x:c>
      <x:c r="M2366" t="n">
        <x:f>IF('Raw_Data'!M2366="",Assumptions!$B$15,'Raw_Data'!M2366)</x:f>
        <x:v>6</x:v>
      </x:c>
      <x:c r="N2366" s="32" t="n">
        <x:f>'Raw_Data'!N2366</x:f>
        <x:v>0.158</x:v>
      </x:c>
      <x:c r="O2366" t="str">
        <x:f>IF(OR(D2366&lt;620,L2366&gt;=2,J2366&gt;0.9),"High",IF(OR(D2366&lt;700,L2366=1,J2366&gt;0.75),"Medium","Low"))</x:f>
        <x:v>High</x:v>
      </x:c>
      <x:c r="P2366" s="30" t="n">
        <x:f>XLOOKUP(F2366,Assumptions!$A$4:$A$6,Assumptions!$B$4:$B$6)</x:f>
        <x:v>0</x:v>
      </x:c>
      <x:c r="Q2366" s="32" t="n">
        <x:f>XLOOKUP(F2366,Assumptions!$A$4:$A$6,Assumptions!$C$4:$C$6)</x:f>
        <x:v>0.229</x:v>
      </x:c>
      <x:c r="R2366" s="32" t="n">
        <x:f>XLOOKUP(F2366,Assumptions!$A$4:$A$6,Assumptions!$D$4:$D$6)</x:f>
        <x:v>0.015</x:v>
      </x:c>
      <x:c r="S2366" s="32" t="n">
        <x:f>XLOOKUP(F2366,Assumptions!$A$4:$A$6,Assumptions!$E$4:$E$6)</x:f>
        <x:v>0.0075</x:v>
      </x:c>
      <x:c r="T2366" s="32" t="n">
        <x:f>XLOOKUP(O2366,Assumptions!$H$4:$H$6,Assumptions!$I$4:$I$6)</x:f>
        <x:v>0.045</x:v>
      </x:c>
      <x:c r="U2366" s="30" t="n">
        <x:f>XLOOKUP(F2366,Assumptions!$A$4:$A$6,Assumptions!$F$4:$F$6)</x:f>
        <x:v>60</x:v>
      </x:c>
      <x:c r="V2366" s="60" t="n">
        <x:f>I2366*12</x:f>
        <x:v>6840.24</x:v>
      </x:c>
      <x:c r="W2366" s="60" t="n">
        <x:f>H2366*J2366*(1-K2366)*Q2366</x:f>
        <x:v>131.92266808000002</x:v>
      </x:c>
      <x:c r="X2366" s="60" t="n">
        <x:f>V2366*R2366</x:f>
        <x:v>102.60359999999999</x:v>
      </x:c>
      <x:c r="Y2366" s="60" t="n">
        <x:f>V2366*S2366</x:f>
        <x:v>51.30179999999999</x:v>
      </x:c>
      <x:c r="Z2366" s="60" t="n">
        <x:f>H2366*J2366*T2366</x:f>
        <x:v>92.58453</x:v>
      </x:c>
      <x:c r="AA2366" s="60" t="n">
        <x:f>P2366+W2366+X2366-Y2366-Z2366-U2366</x:f>
        <x:v>30.639938080000036</x:v>
      </x:c>
      <x:c r="AB2366" s="32" t="n">
        <x:f>IFERROR(AA2366/(P2366+W2366+X2366),0)</x:f>
        <x:v>0.13064608212478931</x:v>
      </x:c>
      <x:c r="AC2366" t="n">
        <x:f>IF(O2366="High",0,IF(I2366&gt;=1800,3,IF(I2366&gt;=900,2,1))+IF(K2366&gt;=0.9,2,IF(K2366&gt;=0.75,1,0))+IF(J2366&lt;=0.7,2,IF(J2366&lt;=0.85,1,0))+IF(M2366&gt;=8,1,0))</x:f>
        <x:v>0</x:v>
      </x:c>
      <x:c r="AD2366" t="str">
        <x:f>IF(AND(O2366&lt;&gt;"High",AC2366&gt;=Assumptions!$B$10,AA2366&gt;0),"Priority Growth",IF(AND(O2366="Low",AA2366&gt;0),"Maintain","Watch"))</x:f>
        <x:v>Watch</x:v>
      </x:c>
      <x:c r="AE2366" s="60" t="n">
        <x:f>MAX(AA2366,0)*N2366</x:f>
        <x:v>4.841110216640006</x:v>
      </x:c>
      <x:c r="AF2366" t="str">
        <x:f>IF(AND(AA2366&gt;=Assumptions!$B$11,O2366&lt;&gt;"High",OR(N2366&gt;=Assumptions!$B$12,M2366&lt;=6)),"High","Standard")</x:f>
        <x:v>Standard</x:v>
      </x:c>
    </x:row>
    <x:row r="2367">
      <x:c r="A2367" t="str">
        <x:f>'Raw_Data'!A2367</x:f>
        <x:v>C02366</x:v>
      </x:c>
      <x:c r="B2367" t="n">
        <x:f>'Raw_Data'!B2367</x:f>
        <x:v>50</x:v>
      </x:c>
      <x:c r="C2367" s="30" t="n">
        <x:f>'Raw_Data'!C2367</x:f>
        <x:v>79455</x:v>
      </x:c>
      <x:c r="D2367" t="n">
        <x:f>'Raw_Data'!D2367</x:f>
        <x:v>715</x:v>
      </x:c>
      <x:c r="E2367" t="n">
        <x:f>'Raw_Data'!E2367</x:f>
        <x:v>42</x:v>
      </x:c>
      <x:c r="F2367" t="str">
        <x:f>PROPER(TRIM('Raw_Data'!F2367))</x:f>
        <x:v>Gold</x:v>
      </x:c>
      <x:c r="G2367" t="str">
        <x:f>PROPER(TRIM('Raw_Data'!G2367))</x:f>
        <x:v>Digital</x:v>
      </x:c>
      <x:c r="H2367" s="60" t="n">
        <x:f>'Raw_Data'!H2367</x:f>
        <x:v>14002</x:v>
      </x:c>
      <x:c r="I2367" s="60" t="n">
        <x:f>'Raw_Data'!I2367</x:f>
        <x:v>1492.66</x:v>
      </x:c>
      <x:c r="J2367" s="32" t="n">
        <x:f>'Raw_Data'!J2367</x:f>
        <x:v>0.406</x:v>
      </x:c>
      <x:c r="K2367" s="32" t="n">
        <x:f>'Raw_Data'!K2367</x:f>
        <x:v>0.922</x:v>
      </x:c>
      <x:c r="L2367" t="n">
        <x:f>'Raw_Data'!L2367</x:f>
        <x:v>0</x:v>
      </x:c>
      <x:c r="M2367" t="n">
        <x:f>IF('Raw_Data'!M2367="",Assumptions!$B$15,'Raw_Data'!M2367)</x:f>
        <x:v>7</x:v>
      </x:c>
      <x:c r="N2367" s="32" t="n">
        <x:f>'Raw_Data'!N2367</x:f>
        <x:v>0.104</x:v>
      </x:c>
      <x:c r="O2367" t="str">
        <x:f>IF(OR(D2367&lt;620,L2367&gt;=2,J2367&gt;0.9),"High",IF(OR(D2367&lt;700,L2367=1,J2367&gt;0.75),"Medium","Low"))</x:f>
        <x:v>Low</x:v>
      </x:c>
      <x:c r="P2367" s="30" t="n">
        <x:f>XLOOKUP(F2367,Assumptions!$A$4:$A$6,Assumptions!$B$4:$B$6)</x:f>
        <x:v>95</x:v>
      </x:c>
      <x:c r="Q2367" s="32" t="n">
        <x:f>XLOOKUP(F2367,Assumptions!$A$4:$A$6,Assumptions!$C$4:$C$6)</x:f>
        <x:v>0.219</x:v>
      </x:c>
      <x:c r="R2367" s="32" t="n">
        <x:f>XLOOKUP(F2367,Assumptions!$A$4:$A$6,Assumptions!$D$4:$D$6)</x:f>
        <x:v>0.016</x:v>
      </x:c>
      <x:c r="S2367" s="32" t="n">
        <x:f>XLOOKUP(F2367,Assumptions!$A$4:$A$6,Assumptions!$E$4:$E$6)</x:f>
        <x:v>0.01</x:v>
      </x:c>
      <x:c r="T2367" s="32" t="n">
        <x:f>XLOOKUP(O2367,Assumptions!$H$4:$H$6,Assumptions!$I$4:$I$6)</x:f>
        <x:v>0.0035</x:v>
      </x:c>
      <x:c r="U2367" s="30" t="n">
        <x:f>XLOOKUP(F2367,Assumptions!$A$4:$A$6,Assumptions!$F$4:$F$6)</x:f>
        <x:v>90</x:v>
      </x:c>
      <x:c r="V2367" s="60" t="n">
        <x:f>I2367*12</x:f>
        <x:v>17911.920000000002</x:v>
      </x:c>
      <x:c r="W2367" s="60" t="n">
        <x:f>H2367*J2367*(1-K2367)*Q2367</x:f>
        <x:v>97.10795858399996</x:v>
      </x:c>
      <x:c r="X2367" s="60" t="n">
        <x:f>V2367*R2367</x:f>
        <x:v>286.59072000000003</x:v>
      </x:c>
      <x:c r="Y2367" s="60" t="n">
        <x:f>V2367*S2367</x:f>
        <x:v>179.11920000000003</x:v>
      </x:c>
      <x:c r="Z2367" s="60" t="n">
        <x:f>H2367*J2367*T2367</x:f>
        <x:v>19.896842000000003</x:v>
      </x:c>
      <x:c r="AA2367" s="60" t="n">
        <x:f>P2367+W2367+X2367-Y2367-Z2367-U2367</x:f>
        <x:v>189.68263658399997</x:v>
      </x:c>
      <x:c r="AB2367" s="32" t="n">
        <x:f>IFERROR(AA2367/(P2367+W2367+X2367),0)</x:f>
        <x:v>0.39624641777805797</x:v>
      </x:c>
      <x:c r="AC2367" t="n">
        <x:f>IF(O2367="High",0,IF(I2367&gt;=1800,3,IF(I2367&gt;=900,2,1))+IF(K2367&gt;=0.9,2,IF(K2367&gt;=0.75,1,0))+IF(J2367&lt;=0.7,2,IF(J2367&lt;=0.85,1,0))+IF(M2367&gt;=8,1,0))</x:f>
        <x:v>6</x:v>
      </x:c>
      <x:c r="AD2367" t="str">
        <x:f>IF(AND(O2367&lt;&gt;"High",AC2367&gt;=Assumptions!$B$10,AA2367&gt;0),"Priority Growth",IF(AND(O2367="Low",AA2367&gt;0),"Maintain","Watch"))</x:f>
        <x:v>Priority Growth</x:v>
      </x:c>
      <x:c r="AE2367" s="60" t="n">
        <x:f>MAX(AA2367,0)*N2367</x:f>
        <x:v>19.726994204735995</x:v>
      </x:c>
      <x:c r="AF2367" t="str">
        <x:f>IF(AND(AA2367&gt;=Assumptions!$B$11,O2367&lt;&gt;"High",OR(N2367&gt;=Assumptions!$B$12,M2367&lt;=6)),"High","Standard")</x:f>
        <x:v>Standard</x:v>
      </x:c>
    </x:row>
    <x:row r="2368">
      <x:c r="A2368" t="str">
        <x:f>'Raw_Data'!A2368</x:f>
        <x:v>C02367</x:v>
      </x:c>
      <x:c r="B2368" t="n">
        <x:f>'Raw_Data'!B2368</x:f>
        <x:v>43</x:v>
      </x:c>
      <x:c r="C2368" s="30" t="n">
        <x:f>'Raw_Data'!C2368</x:f>
        <x:v>54670</x:v>
      </x:c>
      <x:c r="D2368" t="n">
        <x:f>'Raw_Data'!D2368</x:f>
        <x:v>645</x:v>
      </x:c>
      <x:c r="E2368" t="n">
        <x:f>'Raw_Data'!E2368</x:f>
        <x:v>75</x:v>
      </x:c>
      <x:c r="F2368" t="str">
        <x:f>PROPER(TRIM('Raw_Data'!F2368))</x:f>
        <x:v>Classic</x:v>
      </x:c>
      <x:c r="G2368" t="str">
        <x:f>PROPER(TRIM('Raw_Data'!G2368))</x:f>
        <x:v>Digital</x:v>
      </x:c>
      <x:c r="H2368" s="60" t="n">
        <x:f>'Raw_Data'!H2368</x:f>
        <x:v>3756</x:v>
      </x:c>
      <x:c r="I2368" s="60" t="n">
        <x:f>'Raw_Data'!I2368</x:f>
        <x:v>224.9</x:v>
      </x:c>
      <x:c r="J2368" s="32" t="n">
        <x:f>'Raw_Data'!J2368</x:f>
        <x:v>0.746</x:v>
      </x:c>
      <x:c r="K2368" s="32" t="n">
        <x:f>'Raw_Data'!K2368</x:f>
        <x:v>0.772</x:v>
      </x:c>
      <x:c r="L2368" t="n">
        <x:f>'Raw_Data'!L2368</x:f>
        <x:v>0</x:v>
      </x:c>
      <x:c r="M2368" t="n">
        <x:f>IF('Raw_Data'!M2368="",Assumptions!$B$15,'Raw_Data'!M2368)</x:f>
        <x:v>7</x:v>
      </x:c>
      <x:c r="N2368" s="32" t="n">
        <x:f>'Raw_Data'!N2368</x:f>
        <x:v>0.096</x:v>
      </x:c>
      <x:c r="O2368" t="str">
        <x:f>IF(OR(D2368&lt;620,L2368&gt;=2,J2368&gt;0.9),"High",IF(OR(D2368&lt;700,L2368=1,J2368&gt;0.75),"Medium","Low"))</x:f>
        <x:v>Medium</x:v>
      </x:c>
      <x:c r="P2368" s="30" t="n">
        <x:f>XLOOKUP(F2368,Assumptions!$A$4:$A$6,Assumptions!$B$4:$B$6)</x:f>
        <x:v>0</x:v>
      </x:c>
      <x:c r="Q2368" s="32" t="n">
        <x:f>XLOOKUP(F2368,Assumptions!$A$4:$A$6,Assumptions!$C$4:$C$6)</x:f>
        <x:v>0.229</x:v>
      </x:c>
      <x:c r="R2368" s="32" t="n">
        <x:f>XLOOKUP(F2368,Assumptions!$A$4:$A$6,Assumptions!$D$4:$D$6)</x:f>
        <x:v>0.015</x:v>
      </x:c>
      <x:c r="S2368" s="32" t="n">
        <x:f>XLOOKUP(F2368,Assumptions!$A$4:$A$6,Assumptions!$E$4:$E$6)</x:f>
        <x:v>0.0075</x:v>
      </x:c>
      <x:c r="T2368" s="32" t="n">
        <x:f>XLOOKUP(O2368,Assumptions!$H$4:$H$6,Assumptions!$I$4:$I$6)</x:f>
        <x:v>0.012</x:v>
      </x:c>
      <x:c r="U2368" s="30" t="n">
        <x:f>XLOOKUP(F2368,Assumptions!$A$4:$A$6,Assumptions!$F$4:$F$6)</x:f>
        <x:v>60</x:v>
      </x:c>
      <x:c r="V2368" s="60" t="n">
        <x:f>I2368*12</x:f>
        <x:v>2698.8</x:v>
      </x:c>
      <x:c r="W2368" s="60" t="n">
        <x:f>H2368*J2368*(1-K2368)*Q2368</x:f>
        <x:v>146.296770912</x:v>
      </x:c>
      <x:c r="X2368" s="60" t="n">
        <x:f>V2368*R2368</x:f>
        <x:v>40.482</x:v>
      </x:c>
      <x:c r="Y2368" s="60" t="n">
        <x:f>V2368*S2368</x:f>
        <x:v>20.241</x:v>
      </x:c>
      <x:c r="Z2368" s="60" t="n">
        <x:f>H2368*J2368*T2368</x:f>
        <x:v>33.623712000000005</x:v>
      </x:c>
      <x:c r="AA2368" s="60" t="n">
        <x:f>P2368+W2368+X2368-Y2368-Z2368-U2368</x:f>
        <x:v>72.91405891199997</x:v>
      </x:c>
      <x:c r="AB2368" s="32" t="n">
        <x:f>IFERROR(AA2368/(P2368+W2368+X2368),0)</x:f>
        <x:v>0.390376585925566</x:v>
      </x:c>
      <x:c r="AC2368" t="n">
        <x:f>IF(O2368="High",0,IF(I2368&gt;=1800,3,IF(I2368&gt;=900,2,1))+IF(K2368&gt;=0.9,2,IF(K2368&gt;=0.75,1,0))+IF(J2368&lt;=0.7,2,IF(J2368&lt;=0.85,1,0))+IF(M2368&gt;=8,1,0))</x:f>
        <x:v>3</x:v>
      </x:c>
      <x:c r="AD2368" t="str">
        <x:f>IF(AND(O2368&lt;&gt;"High",AC2368&gt;=Assumptions!$B$10,AA2368&gt;0),"Priority Growth",IF(AND(O2368="Low",AA2368&gt;0),"Maintain","Watch"))</x:f>
        <x:v>Watch</x:v>
      </x:c>
      <x:c r="AE2368" s="60" t="n">
        <x:f>MAX(AA2368,0)*N2368</x:f>
        <x:v>6.999749655551997</x:v>
      </x:c>
      <x:c r="AF2368" t="str">
        <x:f>IF(AND(AA2368&gt;=Assumptions!$B$11,O2368&lt;&gt;"High",OR(N2368&gt;=Assumptions!$B$12,M2368&lt;=6)),"High","Standard")</x:f>
        <x:v>Standard</x:v>
      </x:c>
    </x:row>
    <x:row r="2369">
      <x:c r="A2369" t="str">
        <x:f>'Raw_Data'!A2369</x:f>
        <x:v>C02368</x:v>
      </x:c>
      <x:c r="B2369" t="n">
        <x:f>'Raw_Data'!B2369</x:f>
        <x:v>40</x:v>
      </x:c>
      <x:c r="C2369" s="30" t="n">
        <x:f>'Raw_Data'!C2369</x:f>
        <x:v>97769</x:v>
      </x:c>
      <x:c r="D2369" t="n">
        <x:f>'Raw_Data'!D2369</x:f>
        <x:v>693</x:v>
      </x:c>
      <x:c r="E2369" t="n">
        <x:f>'Raw_Data'!E2369</x:f>
        <x:v>88</x:v>
      </x:c>
      <x:c r="F2369" t="str">
        <x:f>PROPER(TRIM('Raw_Data'!F2369))</x:f>
        <x:v>Classic</x:v>
      </x:c>
      <x:c r="G2369" t="str">
        <x:f>PROPER(TRIM('Raw_Data'!G2369))</x:f>
        <x:v>Branch</x:v>
      </x:c>
      <x:c r="H2369" s="60" t="n">
        <x:f>'Raw_Data'!H2369</x:f>
        <x:v>7257</x:v>
      </x:c>
      <x:c r="I2369" s="60" t="n">
        <x:f>'Raw_Data'!I2369</x:f>
        <x:v>1076.71</x:v>
      </x:c>
      <x:c r="J2369" s="32" t="n">
        <x:f>'Raw_Data'!J2369</x:f>
        <x:v>0.408</x:v>
      </x:c>
      <x:c r="K2369" s="32" t="n">
        <x:f>'Raw_Data'!K2369</x:f>
        <x:v>0.693</x:v>
      </x:c>
      <x:c r="L2369" t="n">
        <x:f>'Raw_Data'!L2369</x:f>
        <x:v>0</x:v>
      </x:c>
      <x:c r="M2369" t="n">
        <x:f>IF('Raw_Data'!M2369="",Assumptions!$B$15,'Raw_Data'!M2369)</x:f>
        <x:v>8</x:v>
      </x:c>
      <x:c r="N2369" s="32" t="n">
        <x:f>'Raw_Data'!N2369</x:f>
        <x:v>0.02</x:v>
      </x:c>
      <x:c r="O2369" t="str">
        <x:f>IF(OR(D2369&lt;620,L2369&gt;=2,J2369&gt;0.9),"High",IF(OR(D2369&lt;700,L2369=1,J2369&gt;0.75),"Medium","Low"))</x:f>
        <x:v>Medium</x:v>
      </x:c>
      <x:c r="P2369" s="30" t="n">
        <x:f>XLOOKUP(F2369,Assumptions!$A$4:$A$6,Assumptions!$B$4:$B$6)</x:f>
        <x:v>0</x:v>
      </x:c>
      <x:c r="Q2369" s="32" t="n">
        <x:f>XLOOKUP(F2369,Assumptions!$A$4:$A$6,Assumptions!$C$4:$C$6)</x:f>
        <x:v>0.229</x:v>
      </x:c>
      <x:c r="R2369" s="32" t="n">
        <x:f>XLOOKUP(F2369,Assumptions!$A$4:$A$6,Assumptions!$D$4:$D$6)</x:f>
        <x:v>0.015</x:v>
      </x:c>
      <x:c r="S2369" s="32" t="n">
        <x:f>XLOOKUP(F2369,Assumptions!$A$4:$A$6,Assumptions!$E$4:$E$6)</x:f>
        <x:v>0.0075</x:v>
      </x:c>
      <x:c r="T2369" s="32" t="n">
        <x:f>XLOOKUP(O2369,Assumptions!$H$4:$H$6,Assumptions!$I$4:$I$6)</x:f>
        <x:v>0.012</x:v>
      </x:c>
      <x:c r="U2369" s="30" t="n">
        <x:f>XLOOKUP(F2369,Assumptions!$A$4:$A$6,Assumptions!$F$4:$F$6)</x:f>
        <x:v>60</x:v>
      </x:c>
      <x:c r="V2369" s="60" t="n">
        <x:f>I2369*12</x:f>
        <x:v>12920.52</x:v>
      </x:c>
      <x:c r="W2369" s="60" t="n">
        <x:f>H2369*J2369*(1-K2369)*Q2369</x:f>
        <x:v>208.15705936800003</x:v>
      </x:c>
      <x:c r="X2369" s="60" t="n">
        <x:f>V2369*R2369</x:f>
        <x:v>193.8078</x:v>
      </x:c>
      <x:c r="Y2369" s="60" t="n">
        <x:f>V2369*S2369</x:f>
        <x:v>96.9039</x:v>
      </x:c>
      <x:c r="Z2369" s="60" t="n">
        <x:f>H2369*J2369*T2369</x:f>
        <x:v>35.530272</x:v>
      </x:c>
      <x:c r="AA2369" s="60" t="n">
        <x:f>P2369+W2369+X2369-Y2369-Z2369-U2369</x:f>
        <x:v>209.53068736800003</x:v>
      </x:c>
      <x:c r="AB2369" s="32" t="n">
        <x:f>IFERROR(AA2369/(P2369+W2369+X2369),0)</x:f>
        <x:v>0.5212661815698025</x:v>
      </x:c>
      <x:c r="AC2369" t="n">
        <x:f>IF(O2369="High",0,IF(I2369&gt;=1800,3,IF(I2369&gt;=900,2,1))+IF(K2369&gt;=0.9,2,IF(K2369&gt;=0.75,1,0))+IF(J2369&lt;=0.7,2,IF(J2369&lt;=0.85,1,0))+IF(M2369&gt;=8,1,0))</x:f>
        <x:v>5</x:v>
      </x:c>
      <x:c r="AD2369" t="str">
        <x:f>IF(AND(O2369&lt;&gt;"High",AC2369&gt;=Assumptions!$B$10,AA2369&gt;0),"Priority Growth",IF(AND(O2369="Low",AA2369&gt;0),"Maintain","Watch"))</x:f>
        <x:v>Watch</x:v>
      </x:c>
      <x:c r="AE2369" s="60" t="n">
        <x:f>MAX(AA2369,0)*N2369</x:f>
        <x:v>4.1906137473600005</x:v>
      </x:c>
      <x:c r="AF2369" t="str">
        <x:f>IF(AND(AA2369&gt;=Assumptions!$B$11,O2369&lt;&gt;"High",OR(N2369&gt;=Assumptions!$B$12,M2369&lt;=6)),"High","Standard")</x:f>
        <x:v>Standard</x:v>
      </x:c>
    </x:row>
    <x:row r="2370">
      <x:c r="A2370" t="str">
        <x:f>'Raw_Data'!A2370</x:f>
        <x:v>C02369</x:v>
      </x:c>
      <x:c r="B2370" t="n">
        <x:f>'Raw_Data'!B2370</x:f>
        <x:v>70</x:v>
      </x:c>
      <x:c r="C2370" s="30" t="n">
        <x:f>'Raw_Data'!C2370</x:f>
        <x:v>41882</x:v>
      </x:c>
      <x:c r="D2370" t="n">
        <x:f>'Raw_Data'!D2370</x:f>
        <x:v>720</x:v>
      </x:c>
      <x:c r="E2370" t="n">
        <x:f>'Raw_Data'!E2370</x:f>
        <x:v>81</x:v>
      </x:c>
      <x:c r="F2370" t="str">
        <x:f>PROPER(TRIM('Raw_Data'!F2370))</x:f>
        <x:v>Classic</x:v>
      </x:c>
      <x:c r="G2370" t="str">
        <x:f>PROPER(TRIM('Raw_Data'!G2370))</x:f>
        <x:v>Digital</x:v>
      </x:c>
      <x:c r="H2370" s="60" t="n">
        <x:f>'Raw_Data'!H2370</x:f>
        <x:v>5532</x:v>
      </x:c>
      <x:c r="I2370" s="60" t="n">
        <x:f>'Raw_Data'!I2370</x:f>
        <x:v>249.51</x:v>
      </x:c>
      <x:c r="J2370" s="32" t="n">
        <x:f>'Raw_Data'!J2370</x:f>
        <x:v>0.288</x:v>
      </x:c>
      <x:c r="K2370" s="32" t="n">
        <x:f>'Raw_Data'!K2370</x:f>
        <x:v>0.983</x:v>
      </x:c>
      <x:c r="L2370" t="n">
        <x:f>'Raw_Data'!L2370</x:f>
        <x:v>0</x:v>
      </x:c>
      <x:c r="M2370" t="n">
        <x:f>IF('Raw_Data'!M2370="",Assumptions!$B$15,'Raw_Data'!M2370)</x:f>
        <x:v>7</x:v>
      </x:c>
      <x:c r="N2370" s="32" t="n">
        <x:f>'Raw_Data'!N2370</x:f>
        <x:v>0.105</x:v>
      </x:c>
      <x:c r="O2370" t="str">
        <x:f>IF(OR(D2370&lt;620,L2370&gt;=2,J2370&gt;0.9),"High",IF(OR(D2370&lt;700,L2370=1,J2370&gt;0.75),"Medium","Low"))</x:f>
        <x:v>Low</x:v>
      </x:c>
      <x:c r="P2370" s="30" t="n">
        <x:f>XLOOKUP(F2370,Assumptions!$A$4:$A$6,Assumptions!$B$4:$B$6)</x:f>
        <x:v>0</x:v>
      </x:c>
      <x:c r="Q2370" s="32" t="n">
        <x:f>XLOOKUP(F2370,Assumptions!$A$4:$A$6,Assumptions!$C$4:$C$6)</x:f>
        <x:v>0.229</x:v>
      </x:c>
      <x:c r="R2370" s="32" t="n">
        <x:f>XLOOKUP(F2370,Assumptions!$A$4:$A$6,Assumptions!$D$4:$D$6)</x:f>
        <x:v>0.015</x:v>
      </x:c>
      <x:c r="S2370" s="32" t="n">
        <x:f>XLOOKUP(F2370,Assumptions!$A$4:$A$6,Assumptions!$E$4:$E$6)</x:f>
        <x:v>0.0075</x:v>
      </x:c>
      <x:c r="T2370" s="32" t="n">
        <x:f>XLOOKUP(O2370,Assumptions!$H$4:$H$6,Assumptions!$I$4:$I$6)</x:f>
        <x:v>0.0035</x:v>
      </x:c>
      <x:c r="U2370" s="30" t="n">
        <x:f>XLOOKUP(F2370,Assumptions!$A$4:$A$6,Assumptions!$F$4:$F$6)</x:f>
        <x:v>60</x:v>
      </x:c>
      <x:c r="V2370" s="60" t="n">
        <x:f>I2370*12</x:f>
        <x:v>2994.12</x:v>
      </x:c>
      <x:c r="W2370" s="60" t="n">
        <x:f>H2370*J2370*(1-K2370)*Q2370</x:f>
        <x:v>6.202389888000005</x:v>
      </x:c>
      <x:c r="X2370" s="60" t="n">
        <x:f>V2370*R2370</x:f>
        <x:v>44.9118</x:v>
      </x:c>
      <x:c r="Y2370" s="60" t="n">
        <x:f>V2370*S2370</x:f>
        <x:v>22.4559</x:v>
      </x:c>
      <x:c r="Z2370" s="60" t="n">
        <x:f>H2370*J2370*T2370</x:f>
        <x:v>5.576256</x:v>
      </x:c>
      <x:c r="AA2370" s="60" t="n">
        <x:f>P2370+W2370+X2370-Y2370-Z2370-U2370</x:f>
        <x:v>-36.917966111999995</x:v>
      </x:c>
      <x:c r="AB2370" s="32" t="n">
        <x:f>IFERROR(AA2370/(P2370+W2370+X2370),0)</x:f>
        <x:v>-0.7222645256218209</x:v>
      </x:c>
      <x:c r="AC2370" t="n">
        <x:f>IF(O2370="High",0,IF(I2370&gt;=1800,3,IF(I2370&gt;=900,2,1))+IF(K2370&gt;=0.9,2,IF(K2370&gt;=0.75,1,0))+IF(J2370&lt;=0.7,2,IF(J2370&lt;=0.85,1,0))+IF(M2370&gt;=8,1,0))</x:f>
        <x:v>5</x:v>
      </x:c>
      <x:c r="AD2370" t="str">
        <x:f>IF(AND(O2370&lt;&gt;"High",AC2370&gt;=Assumptions!$B$10,AA2370&gt;0),"Priority Growth",IF(AND(O2370="Low",AA2370&gt;0),"Maintain","Watch"))</x:f>
        <x:v>Watch</x:v>
      </x:c>
      <x:c r="AE2370" s="60" t="n">
        <x:f>MAX(AA2370,0)*N2370</x:f>
        <x:v>0</x:v>
      </x:c>
      <x:c r="AF2370" t="str">
        <x:f>IF(AND(AA2370&gt;=Assumptions!$B$11,O2370&lt;&gt;"High",OR(N2370&gt;=Assumptions!$B$12,M2370&lt;=6)),"High","Standard")</x:f>
        <x:v>Standard</x:v>
      </x:c>
    </x:row>
    <x:row r="2371">
      <x:c r="A2371" t="str">
        <x:f>'Raw_Data'!A2371</x:f>
        <x:v>C02370</x:v>
      </x:c>
      <x:c r="B2371" t="n">
        <x:f>'Raw_Data'!B2371</x:f>
        <x:v>56</x:v>
      </x:c>
      <x:c r="C2371" s="30" t="n">
        <x:f>'Raw_Data'!C2371</x:f>
        <x:v>61592</x:v>
      </x:c>
      <x:c r="D2371" t="n">
        <x:f>'Raw_Data'!D2371</x:f>
        <x:v>666</x:v>
      </x:c>
      <x:c r="E2371" t="n">
        <x:f>'Raw_Data'!E2371</x:f>
        <x:v>31</x:v>
      </x:c>
      <x:c r="F2371" t="str">
        <x:f>PROPER(TRIM('Raw_Data'!F2371))</x:f>
        <x:v>Classic</x:v>
      </x:c>
      <x:c r="G2371" t="str">
        <x:f>PROPER(TRIM('Raw_Data'!G2371))</x:f>
        <x:v>Digital</x:v>
      </x:c>
      <x:c r="H2371" s="60" t="n">
        <x:f>'Raw_Data'!H2371</x:f>
        <x:v>5397</x:v>
      </x:c>
      <x:c r="I2371" s="60" t="n">
        <x:f>'Raw_Data'!I2371</x:f>
        <x:v>465.49</x:v>
      </x:c>
      <x:c r="J2371" s="32" t="n">
        <x:f>'Raw_Data'!J2371</x:f>
        <x:v>0.442</x:v>
      </x:c>
      <x:c r="K2371" s="32" t="n">
        <x:f>'Raw_Data'!K2371</x:f>
        <x:v>0.752</x:v>
      </x:c>
      <x:c r="L2371" t="n">
        <x:f>'Raw_Data'!L2371</x:f>
        <x:v>0</x:v>
      </x:c>
      <x:c r="M2371" t="n">
        <x:f>IF('Raw_Data'!M2371="",Assumptions!$B$15,'Raw_Data'!M2371)</x:f>
        <x:v>6</x:v>
      </x:c>
      <x:c r="N2371" s="32" t="n">
        <x:f>'Raw_Data'!N2371</x:f>
        <x:v>0.153</x:v>
      </x:c>
      <x:c r="O2371" t="str">
        <x:f>IF(OR(D2371&lt;620,L2371&gt;=2,J2371&gt;0.9),"High",IF(OR(D2371&lt;700,L2371=1,J2371&gt;0.75),"Medium","Low"))</x:f>
        <x:v>Medium</x:v>
      </x:c>
      <x:c r="P2371" s="30" t="n">
        <x:f>XLOOKUP(F2371,Assumptions!$A$4:$A$6,Assumptions!$B$4:$B$6)</x:f>
        <x:v>0</x:v>
      </x:c>
      <x:c r="Q2371" s="32" t="n">
        <x:f>XLOOKUP(F2371,Assumptions!$A$4:$A$6,Assumptions!$C$4:$C$6)</x:f>
        <x:v>0.229</x:v>
      </x:c>
      <x:c r="R2371" s="32" t="n">
        <x:f>XLOOKUP(F2371,Assumptions!$A$4:$A$6,Assumptions!$D$4:$D$6)</x:f>
        <x:v>0.015</x:v>
      </x:c>
      <x:c r="S2371" s="32" t="n">
        <x:f>XLOOKUP(F2371,Assumptions!$A$4:$A$6,Assumptions!$E$4:$E$6)</x:f>
        <x:v>0.0075</x:v>
      </x:c>
      <x:c r="T2371" s="32" t="n">
        <x:f>XLOOKUP(O2371,Assumptions!$H$4:$H$6,Assumptions!$I$4:$I$6)</x:f>
        <x:v>0.012</x:v>
      </x:c>
      <x:c r="U2371" s="30" t="n">
        <x:f>XLOOKUP(F2371,Assumptions!$A$4:$A$6,Assumptions!$F$4:$F$6)</x:f>
        <x:v>60</x:v>
      </x:c>
      <x:c r="V2371" s="60" t="n">
        <x:f>I2371*12</x:f>
        <x:v>5585.88</x:v>
      </x:c>
      <x:c r="W2371" s="60" t="n">
        <x:f>H2371*J2371*(1-K2371)*Q2371</x:f>
        <x:v>135.475839408</x:v>
      </x:c>
      <x:c r="X2371" s="60" t="n">
        <x:f>V2371*R2371</x:f>
        <x:v>83.7882</x:v>
      </x:c>
      <x:c r="Y2371" s="60" t="n">
        <x:f>V2371*S2371</x:f>
        <x:v>41.8941</x:v>
      </x:c>
      <x:c r="Z2371" s="60" t="n">
        <x:f>H2371*J2371*T2371</x:f>
        <x:v>28.625688000000004</x:v>
      </x:c>
      <x:c r="AA2371" s="60" t="n">
        <x:f>P2371+W2371+X2371-Y2371-Z2371-U2371</x:f>
        <x:v>88.74425140800003</x:v>
      </x:c>
      <x:c r="AB2371" s="32" t="n">
        <x:f>IFERROR(AA2371/(P2371+W2371+X2371),0)</x:f>
        <x:v>0.40473691740608386</x:v>
      </x:c>
      <x:c r="AC2371" t="n">
        <x:f>IF(O2371="High",0,IF(I2371&gt;=1800,3,IF(I2371&gt;=900,2,1))+IF(K2371&gt;=0.9,2,IF(K2371&gt;=0.75,1,0))+IF(J2371&lt;=0.7,2,IF(J2371&lt;=0.85,1,0))+IF(M2371&gt;=8,1,0))</x:f>
        <x:v>4</x:v>
      </x:c>
      <x:c r="AD2371" t="str">
        <x:f>IF(AND(O2371&lt;&gt;"High",AC2371&gt;=Assumptions!$B$10,AA2371&gt;0),"Priority Growth",IF(AND(O2371="Low",AA2371&gt;0),"Maintain","Watch"))</x:f>
        <x:v>Watch</x:v>
      </x:c>
      <x:c r="AE2371" s="60" t="n">
        <x:f>MAX(AA2371,0)*N2371</x:f>
        <x:v>13.577870465424004</x:v>
      </x:c>
      <x:c r="AF2371" t="str">
        <x:f>IF(AND(AA2371&gt;=Assumptions!$B$11,O2371&lt;&gt;"High",OR(N2371&gt;=Assumptions!$B$12,M2371&lt;=6)),"High","Standard")</x:f>
        <x:v>Standard</x:v>
      </x:c>
    </x:row>
    <x:row r="2372">
      <x:c r="A2372" t="str">
        <x:f>'Raw_Data'!A2372</x:f>
        <x:v>C02371</x:v>
      </x:c>
      <x:c r="B2372" t="n">
        <x:f>'Raw_Data'!B2372</x:f>
        <x:v>57</x:v>
      </x:c>
      <x:c r="C2372" s="30" t="n">
        <x:f>'Raw_Data'!C2372</x:f>
        <x:v>193636</x:v>
      </x:c>
      <x:c r="D2372" t="n">
        <x:f>'Raw_Data'!D2372</x:f>
        <x:v>673</x:v>
      </x:c>
      <x:c r="E2372" t="n">
        <x:f>'Raw_Data'!E2372</x:f>
        <x:v>18</x:v>
      </x:c>
      <x:c r="F2372" t="str">
        <x:f>PROPER(TRIM('Raw_Data'!F2372))</x:f>
        <x:v>Platinum</x:v>
      </x:c>
      <x:c r="G2372" t="str">
        <x:f>PROPER(TRIM('Raw_Data'!G2372))</x:f>
        <x:v>Direct Mail</x:v>
      </x:c>
      <x:c r="H2372" s="60" t="n">
        <x:f>'Raw_Data'!H2372</x:f>
        <x:v>38707</x:v>
      </x:c>
      <x:c r="I2372" s="60" t="n">
        <x:f>'Raw_Data'!I2372</x:f>
        <x:v>4092.76</x:v>
      </x:c>
      <x:c r="J2372" s="32" t="n">
        <x:f>'Raw_Data'!J2372</x:f>
        <x:v>0.322</x:v>
      </x:c>
      <x:c r="K2372" s="32" t="n">
        <x:f>'Raw_Data'!K2372</x:f>
        <x:v>0.545</x:v>
      </x:c>
      <x:c r="L2372" t="n">
        <x:f>'Raw_Data'!L2372</x:f>
        <x:v>0</x:v>
      </x:c>
      <x:c r="M2372" t="n">
        <x:f>IF('Raw_Data'!M2372="",Assumptions!$B$15,'Raw_Data'!M2372)</x:f>
        <x:v>8</x:v>
      </x:c>
      <x:c r="N2372" s="32" t="n">
        <x:f>'Raw_Data'!N2372</x:f>
        <x:v>0.055</x:v>
      </x:c>
      <x:c r="O2372" t="str">
        <x:f>IF(OR(D2372&lt;620,L2372&gt;=2,J2372&gt;0.9),"High",IF(OR(D2372&lt;700,L2372=1,J2372&gt;0.75),"Medium","Low"))</x:f>
        <x:v>Medium</x:v>
      </x:c>
      <x:c r="P2372" s="30" t="n">
        <x:f>XLOOKUP(F2372,Assumptions!$A$4:$A$6,Assumptions!$B$4:$B$6)</x:f>
        <x:v>195</x:v>
      </x:c>
      <x:c r="Q2372" s="32" t="n">
        <x:f>XLOOKUP(F2372,Assumptions!$A$4:$A$6,Assumptions!$C$4:$C$6)</x:f>
        <x:v>0.199</x:v>
      </x:c>
      <x:c r="R2372" s="32" t="n">
        <x:f>XLOOKUP(F2372,Assumptions!$A$4:$A$6,Assumptions!$D$4:$D$6)</x:f>
        <x:v>0.017</x:v>
      </x:c>
      <x:c r="S2372" s="32" t="n">
        <x:f>XLOOKUP(F2372,Assumptions!$A$4:$A$6,Assumptions!$E$4:$E$6)</x:f>
        <x:v>0.013</x:v>
      </x:c>
      <x:c r="T2372" s="32" t="n">
        <x:f>XLOOKUP(O2372,Assumptions!$H$4:$H$6,Assumptions!$I$4:$I$6)</x:f>
        <x:v>0.012</x:v>
      </x:c>
      <x:c r="U2372" s="30" t="n">
        <x:f>XLOOKUP(F2372,Assumptions!$A$4:$A$6,Assumptions!$F$4:$F$6)</x:f>
        <x:v>140</x:v>
      </x:c>
      <x:c r="V2372" s="60" t="n">
        <x:f>I2372*12</x:f>
        <x:v>49113.12</x:v>
      </x:c>
      <x:c r="W2372" s="60" t="n">
        <x:f>H2372*J2372*(1-K2372)*Q2372</x:f>
        <x:v>1128.52155143</x:v>
      </x:c>
      <x:c r="X2372" s="60" t="n">
        <x:f>V2372*R2372</x:f>
        <x:v>834.9230400000001</x:v>
      </x:c>
      <x:c r="Y2372" s="60" t="n">
        <x:f>V2372*S2372</x:f>
        <x:v>638.47056</x:v>
      </x:c>
      <x:c r="Z2372" s="60" t="n">
        <x:f>H2372*J2372*T2372</x:f>
        <x:v>149.563848</x:v>
      </x:c>
      <x:c r="AA2372" s="60" t="n">
        <x:f>P2372+W2372+X2372-Y2372-Z2372-U2372</x:f>
        <x:v>1230.4101834300004</x:v>
      </x:c>
      <x:c r="AB2372" s="32" t="n">
        <x:f>IFERROR(AA2372/(P2372+W2372+X2372),0)</x:f>
        <x:v>0.5700448315028722</x:v>
      </x:c>
      <x:c r="AC2372" t="n">
        <x:f>IF(O2372="High",0,IF(I2372&gt;=1800,3,IF(I2372&gt;=900,2,1))+IF(K2372&gt;=0.9,2,IF(K2372&gt;=0.75,1,0))+IF(J2372&lt;=0.7,2,IF(J2372&lt;=0.85,1,0))+IF(M2372&gt;=8,1,0))</x:f>
        <x:v>6</x:v>
      </x:c>
      <x:c r="AD2372" t="str">
        <x:f>IF(AND(O2372&lt;&gt;"High",AC2372&gt;=Assumptions!$B$10,AA2372&gt;0),"Priority Growth",IF(AND(O2372="Low",AA2372&gt;0),"Maintain","Watch"))</x:f>
        <x:v>Priority Growth</x:v>
      </x:c>
      <x:c r="AE2372" s="60" t="n">
        <x:f>MAX(AA2372,0)*N2372</x:f>
        <x:v>67.67256008865003</x:v>
      </x:c>
      <x:c r="AF2372" t="str">
        <x:f>IF(AND(AA2372&gt;=Assumptions!$B$11,O2372&lt;&gt;"High",OR(N2372&gt;=Assumptions!$B$12,M2372&lt;=6)),"High","Standard")</x:f>
        <x:v>Standard</x:v>
      </x:c>
    </x:row>
    <x:row r="2373">
      <x:c r="A2373" t="str">
        <x:f>'Raw_Data'!A2373</x:f>
        <x:v>C02372</x:v>
      </x:c>
      <x:c r="B2373" t="n">
        <x:f>'Raw_Data'!B2373</x:f>
        <x:v>30</x:v>
      </x:c>
      <x:c r="C2373" s="30" t="n">
        <x:f>'Raw_Data'!C2373</x:f>
        <x:v>50311</x:v>
      </x:c>
      <x:c r="D2373" t="n">
        <x:f>'Raw_Data'!D2373</x:f>
        <x:v>698</x:v>
      </x:c>
      <x:c r="E2373" t="n">
        <x:f>'Raw_Data'!E2373</x:f>
        <x:v>41</x:v>
      </x:c>
      <x:c r="F2373" t="str">
        <x:f>PROPER(TRIM('Raw_Data'!F2373))</x:f>
        <x:v>Classic</x:v>
      </x:c>
      <x:c r="G2373" t="str">
        <x:f>PROPER(TRIM('Raw_Data'!G2373))</x:f>
        <x:v>Partner</x:v>
      </x:c>
      <x:c r="H2373" s="60" t="n">
        <x:f>'Raw_Data'!H2373</x:f>
        <x:v>5189</x:v>
      </x:c>
      <x:c r="I2373" s="60" t="n">
        <x:f>'Raw_Data'!I2373</x:f>
        <x:v>663.47</x:v>
      </x:c>
      <x:c r="J2373" s="32" t="n">
        <x:f>'Raw_Data'!J2373</x:f>
        <x:v>0.528</x:v>
      </x:c>
      <x:c r="K2373" s="32" t="n">
        <x:f>'Raw_Data'!K2373</x:f>
        <x:v>0.751</x:v>
      </x:c>
      <x:c r="L2373" t="n">
        <x:f>'Raw_Data'!L2373</x:f>
        <x:v>0</x:v>
      </x:c>
      <x:c r="M2373" t="n">
        <x:f>IF('Raw_Data'!M2373="",Assumptions!$B$15,'Raw_Data'!M2373)</x:f>
        <x:v>7</x:v>
      </x:c>
      <x:c r="N2373" s="32" t="n">
        <x:f>'Raw_Data'!N2373</x:f>
        <x:v>0.073</x:v>
      </x:c>
      <x:c r="O2373" t="str">
        <x:f>IF(OR(D2373&lt;620,L2373&gt;=2,J2373&gt;0.9),"High",IF(OR(D2373&lt;700,L2373=1,J2373&gt;0.75),"Medium","Low"))</x:f>
        <x:v>Medium</x:v>
      </x:c>
      <x:c r="P2373" s="30" t="n">
        <x:f>XLOOKUP(F2373,Assumptions!$A$4:$A$6,Assumptions!$B$4:$B$6)</x:f>
        <x:v>0</x:v>
      </x:c>
      <x:c r="Q2373" s="32" t="n">
        <x:f>XLOOKUP(F2373,Assumptions!$A$4:$A$6,Assumptions!$C$4:$C$6)</x:f>
        <x:v>0.229</x:v>
      </x:c>
      <x:c r="R2373" s="32" t="n">
        <x:f>XLOOKUP(F2373,Assumptions!$A$4:$A$6,Assumptions!$D$4:$D$6)</x:f>
        <x:v>0.015</x:v>
      </x:c>
      <x:c r="S2373" s="32" t="n">
        <x:f>XLOOKUP(F2373,Assumptions!$A$4:$A$6,Assumptions!$E$4:$E$6)</x:f>
        <x:v>0.0075</x:v>
      </x:c>
      <x:c r="T2373" s="32" t="n">
        <x:f>XLOOKUP(O2373,Assumptions!$H$4:$H$6,Assumptions!$I$4:$I$6)</x:f>
        <x:v>0.012</x:v>
      </x:c>
      <x:c r="U2373" s="30" t="n">
        <x:f>XLOOKUP(F2373,Assumptions!$A$4:$A$6,Assumptions!$F$4:$F$6)</x:f>
        <x:v>60</x:v>
      </x:c>
      <x:c r="V2373" s="60" t="n">
        <x:f>I2373*12</x:f>
        <x:v>7961.64</x:v>
      </x:c>
      <x:c r="W2373" s="60" t="n">
        <x:f>H2373*J2373*(1-K2373)*Q2373</x:f>
        <x:v>156.225679632</x:v>
      </x:c>
      <x:c r="X2373" s="60" t="n">
        <x:f>V2373*R2373</x:f>
        <x:v>119.4246</x:v>
      </x:c>
      <x:c r="Y2373" s="60" t="n">
        <x:f>V2373*S2373</x:f>
        <x:v>59.7123</x:v>
      </x:c>
      <x:c r="Z2373" s="60" t="n">
        <x:f>H2373*J2373*T2373</x:f>
        <x:v>32.877504</x:v>
      </x:c>
      <x:c r="AA2373" s="60" t="n">
        <x:f>P2373+W2373+X2373-Y2373-Z2373-U2373</x:f>
        <x:v>123.06047563199996</x:v>
      </x:c>
      <x:c r="AB2373" s="32" t="n">
        <x:f>IFERROR(AA2373/(P2373+W2373+X2373),0)</x:f>
        <x:v>0.4464369700487472</x:v>
      </x:c>
      <x:c r="AC2373" t="n">
        <x:f>IF(O2373="High",0,IF(I2373&gt;=1800,3,IF(I2373&gt;=900,2,1))+IF(K2373&gt;=0.9,2,IF(K2373&gt;=0.75,1,0))+IF(J2373&lt;=0.7,2,IF(J2373&lt;=0.85,1,0))+IF(M2373&gt;=8,1,0))</x:f>
        <x:v>4</x:v>
      </x:c>
      <x:c r="AD2373" t="str">
        <x:f>IF(AND(O2373&lt;&gt;"High",AC2373&gt;=Assumptions!$B$10,AA2373&gt;0),"Priority Growth",IF(AND(O2373="Low",AA2373&gt;0),"Maintain","Watch"))</x:f>
        <x:v>Watch</x:v>
      </x:c>
      <x:c r="AE2373" s="60" t="n">
        <x:f>MAX(AA2373,0)*N2373</x:f>
        <x:v>8.983414721135997</x:v>
      </x:c>
      <x:c r="AF2373" t="str">
        <x:f>IF(AND(AA2373&gt;=Assumptions!$B$11,O2373&lt;&gt;"High",OR(N2373&gt;=Assumptions!$B$12,M2373&lt;=6)),"High","Standard")</x:f>
        <x:v>Standard</x:v>
      </x:c>
    </x:row>
    <x:row r="2374">
      <x:c r="A2374" t="str">
        <x:f>'Raw_Data'!A2374</x:f>
        <x:v>C02373</x:v>
      </x:c>
      <x:c r="B2374" t="n">
        <x:f>'Raw_Data'!B2374</x:f>
        <x:v>31</x:v>
      </x:c>
      <x:c r="C2374" s="30" t="n">
        <x:f>'Raw_Data'!C2374</x:f>
        <x:v>67919</x:v>
      </x:c>
      <x:c r="D2374" t="n">
        <x:f>'Raw_Data'!D2374</x:f>
        <x:v>695</x:v>
      </x:c>
      <x:c r="E2374" t="n">
        <x:f>'Raw_Data'!E2374</x:f>
        <x:v>33</x:v>
      </x:c>
      <x:c r="F2374" t="str">
        <x:f>PROPER(TRIM('Raw_Data'!F2374))</x:f>
        <x:v>Gold</x:v>
      </x:c>
      <x:c r="G2374" t="str">
        <x:f>PROPER(TRIM('Raw_Data'!G2374))</x:f>
        <x:v>Digital</x:v>
      </x:c>
      <x:c r="H2374" s="60" t="n">
        <x:f>'Raw_Data'!H2374</x:f>
        <x:v>10745</x:v>
      </x:c>
      <x:c r="I2374" s="60" t="n">
        <x:f>'Raw_Data'!I2374</x:f>
        <x:v>759.06</x:v>
      </x:c>
      <x:c r="J2374" s="32" t="n">
        <x:f>'Raw_Data'!J2374</x:f>
        <x:v>0.441</x:v>
      </x:c>
      <x:c r="K2374" s="32" t="n">
        <x:f>'Raw_Data'!K2374</x:f>
        <x:v>0.784</x:v>
      </x:c>
      <x:c r="L2374" t="n">
        <x:f>'Raw_Data'!L2374</x:f>
        <x:v>0</x:v>
      </x:c>
      <x:c r="M2374" t="n">
        <x:f>IF('Raw_Data'!M2374="",Assumptions!$B$15,'Raw_Data'!M2374)</x:f>
        <x:v>9</x:v>
      </x:c>
      <x:c r="N2374" s="32" t="n">
        <x:f>'Raw_Data'!N2374</x:f>
        <x:v>0.09</x:v>
      </x:c>
      <x:c r="O2374" t="str">
        <x:f>IF(OR(D2374&lt;620,L2374&gt;=2,J2374&gt;0.9),"High",IF(OR(D2374&lt;700,L2374=1,J2374&gt;0.75),"Medium","Low"))</x:f>
        <x:v>Medium</x:v>
      </x:c>
      <x:c r="P2374" s="30" t="n">
        <x:f>XLOOKUP(F2374,Assumptions!$A$4:$A$6,Assumptions!$B$4:$B$6)</x:f>
        <x:v>95</x:v>
      </x:c>
      <x:c r="Q2374" s="32" t="n">
        <x:f>XLOOKUP(F2374,Assumptions!$A$4:$A$6,Assumptions!$C$4:$C$6)</x:f>
        <x:v>0.219</x:v>
      </x:c>
      <x:c r="R2374" s="32" t="n">
        <x:f>XLOOKUP(F2374,Assumptions!$A$4:$A$6,Assumptions!$D$4:$D$6)</x:f>
        <x:v>0.016</x:v>
      </x:c>
      <x:c r="S2374" s="32" t="n">
        <x:f>XLOOKUP(F2374,Assumptions!$A$4:$A$6,Assumptions!$E$4:$E$6)</x:f>
        <x:v>0.01</x:v>
      </x:c>
      <x:c r="T2374" s="32" t="n">
        <x:f>XLOOKUP(O2374,Assumptions!$H$4:$H$6,Assumptions!$I$4:$I$6)</x:f>
        <x:v>0.012</x:v>
      </x:c>
      <x:c r="U2374" s="30" t="n">
        <x:f>XLOOKUP(F2374,Assumptions!$A$4:$A$6,Assumptions!$F$4:$F$6)</x:f>
        <x:v>90</x:v>
      </x:c>
      <x:c r="V2374" s="60" t="n">
        <x:f>I2374*12</x:f>
        <x:v>9108.72</x:v>
      </x:c>
      <x:c r="W2374" s="60" t="n">
        <x:f>H2374*J2374*(1-K2374)*Q2374</x:f>
        <x:v>224.15213267999997</x:v>
      </x:c>
      <x:c r="X2374" s="60" t="n">
        <x:f>V2374*R2374</x:f>
        <x:v>145.73952</x:v>
      </x:c>
      <x:c r="Y2374" s="60" t="n">
        <x:f>V2374*S2374</x:f>
        <x:v>91.0872</x:v>
      </x:c>
      <x:c r="Z2374" s="60" t="n">
        <x:f>H2374*J2374*T2374</x:f>
        <x:v>56.86254</x:v>
      </x:c>
      <x:c r="AA2374" s="60" t="n">
        <x:f>P2374+W2374+X2374-Y2374-Z2374-U2374</x:f>
        <x:v>226.94191267999997</x:v>
      </x:c>
      <x:c r="AB2374" s="32" t="n">
        <x:f>IFERROR(AA2374/(P2374+W2374+X2374),0)</x:f>
        <x:v>0.4881608679608009</x:v>
      </x:c>
      <x:c r="AC2374" t="n">
        <x:f>IF(O2374="High",0,IF(I2374&gt;=1800,3,IF(I2374&gt;=900,2,1))+IF(K2374&gt;=0.9,2,IF(K2374&gt;=0.75,1,0))+IF(J2374&lt;=0.7,2,IF(J2374&lt;=0.85,1,0))+IF(M2374&gt;=8,1,0))</x:f>
        <x:v>5</x:v>
      </x:c>
      <x:c r="AD2374" t="str">
        <x:f>IF(AND(O2374&lt;&gt;"High",AC2374&gt;=Assumptions!$B$10,AA2374&gt;0),"Priority Growth",IF(AND(O2374="Low",AA2374&gt;0),"Maintain","Watch"))</x:f>
        <x:v>Watch</x:v>
      </x:c>
      <x:c r="AE2374" s="60" t="n">
        <x:f>MAX(AA2374,0)*N2374</x:f>
        <x:v>20.4247721412</x:v>
      </x:c>
      <x:c r="AF2374" t="str">
        <x:f>IF(AND(AA2374&gt;=Assumptions!$B$11,O2374&lt;&gt;"High",OR(N2374&gt;=Assumptions!$B$12,M2374&lt;=6)),"High","Standard")</x:f>
        <x:v>Standard</x:v>
      </x:c>
    </x:row>
    <x:row r="2375">
      <x:c r="A2375" t="str">
        <x:f>'Raw_Data'!A2375</x:f>
        <x:v>C02374</x:v>
      </x:c>
      <x:c r="B2375" t="n">
        <x:f>'Raw_Data'!B2375</x:f>
        <x:v>60</x:v>
      </x:c>
      <x:c r="C2375" s="30" t="n">
        <x:f>'Raw_Data'!C2375</x:f>
        <x:v>66046</x:v>
      </x:c>
      <x:c r="D2375" t="n">
        <x:f>'Raw_Data'!D2375</x:f>
        <x:v>781</x:v>
      </x:c>
      <x:c r="E2375" t="n">
        <x:f>'Raw_Data'!E2375</x:f>
        <x:v>56</x:v>
      </x:c>
      <x:c r="F2375" t="str">
        <x:f>PROPER(TRIM('Raw_Data'!F2375))</x:f>
        <x:v>Gold</x:v>
      </x:c>
      <x:c r="G2375" t="str">
        <x:f>PROPER(TRIM('Raw_Data'!G2375))</x:f>
        <x:v>Branch</x:v>
      </x:c>
      <x:c r="H2375" s="60" t="n">
        <x:f>'Raw_Data'!H2375</x:f>
        <x:v>14495</x:v>
      </x:c>
      <x:c r="I2375" s="60" t="n">
        <x:f>'Raw_Data'!I2375</x:f>
        <x:v>1608.56</x:v>
      </x:c>
      <x:c r="J2375" s="32" t="n">
        <x:f>'Raw_Data'!J2375</x:f>
        <x:v>0.197</x:v>
      </x:c>
      <x:c r="K2375" s="32" t="n">
        <x:f>'Raw_Data'!K2375</x:f>
        <x:v>0.919</x:v>
      </x:c>
      <x:c r="L2375" t="n">
        <x:f>'Raw_Data'!L2375</x:f>
        <x:v>0</x:v>
      </x:c>
      <x:c r="M2375" t="n">
        <x:f>IF('Raw_Data'!M2375="",Assumptions!$B$15,'Raw_Data'!M2375)</x:f>
        <x:v>6</x:v>
      </x:c>
      <x:c r="N2375" s="32" t="n">
        <x:f>'Raw_Data'!N2375</x:f>
        <x:v>0.184</x:v>
      </x:c>
      <x:c r="O2375" t="str">
        <x:f>IF(OR(D2375&lt;620,L2375&gt;=2,J2375&gt;0.9),"High",IF(OR(D2375&lt;700,L2375=1,J2375&gt;0.75),"Medium","Low"))</x:f>
        <x:v>Low</x:v>
      </x:c>
      <x:c r="P2375" s="30" t="n">
        <x:f>XLOOKUP(F2375,Assumptions!$A$4:$A$6,Assumptions!$B$4:$B$6)</x:f>
        <x:v>95</x:v>
      </x:c>
      <x:c r="Q2375" s="32" t="n">
        <x:f>XLOOKUP(F2375,Assumptions!$A$4:$A$6,Assumptions!$C$4:$C$6)</x:f>
        <x:v>0.219</x:v>
      </x:c>
      <x:c r="R2375" s="32" t="n">
        <x:f>XLOOKUP(F2375,Assumptions!$A$4:$A$6,Assumptions!$D$4:$D$6)</x:f>
        <x:v>0.016</x:v>
      </x:c>
      <x:c r="S2375" s="32" t="n">
        <x:f>XLOOKUP(F2375,Assumptions!$A$4:$A$6,Assumptions!$E$4:$E$6)</x:f>
        <x:v>0.01</x:v>
      </x:c>
      <x:c r="T2375" s="32" t="n">
        <x:f>XLOOKUP(O2375,Assumptions!$H$4:$H$6,Assumptions!$I$4:$I$6)</x:f>
        <x:v>0.0035</x:v>
      </x:c>
      <x:c r="U2375" s="30" t="n">
        <x:f>XLOOKUP(F2375,Assumptions!$A$4:$A$6,Assumptions!$F$4:$F$6)</x:f>
        <x:v>90</x:v>
      </x:c>
      <x:c r="V2375" s="60" t="n">
        <x:f>I2375*12</x:f>
        <x:v>19302.72</x:v>
      </x:c>
      <x:c r="W2375" s="60" t="n">
        <x:f>H2375*J2375*(1-K2375)*Q2375</x:f>
        <x:v>50.653980584999985</x:v>
      </x:c>
      <x:c r="X2375" s="60" t="n">
        <x:f>V2375*R2375</x:f>
        <x:v>308.84352</x:v>
      </x:c>
      <x:c r="Y2375" s="60" t="n">
        <x:f>V2375*S2375</x:f>
        <x:v>193.02720000000002</x:v>
      </x:c>
      <x:c r="Z2375" s="60" t="n">
        <x:f>H2375*J2375*T2375</x:f>
        <x:v>9.994302500000002</x:v>
      </x:c>
      <x:c r="AA2375" s="60" t="n">
        <x:f>P2375+W2375+X2375-Y2375-Z2375-U2375</x:f>
        <x:v>161.47599808500001</x:v>
      </x:c>
      <x:c r="AB2375" s="32" t="n">
        <x:f>IFERROR(AA2375/(P2375+W2375+X2375),0)</x:f>
        <x:v>0.35528467786326323</x:v>
      </x:c>
      <x:c r="AC2375" t="n">
        <x:f>IF(O2375="High",0,IF(I2375&gt;=1800,3,IF(I2375&gt;=900,2,1))+IF(K2375&gt;=0.9,2,IF(K2375&gt;=0.75,1,0))+IF(J2375&lt;=0.7,2,IF(J2375&lt;=0.85,1,0))+IF(M2375&gt;=8,1,0))</x:f>
        <x:v>6</x:v>
      </x:c>
      <x:c r="AD2375" t="str">
        <x:f>IF(AND(O2375&lt;&gt;"High",AC2375&gt;=Assumptions!$B$10,AA2375&gt;0),"Priority Growth",IF(AND(O2375="Low",AA2375&gt;0),"Maintain","Watch"))</x:f>
        <x:v>Priority Growth</x:v>
      </x:c>
      <x:c r="AE2375" s="60" t="n">
        <x:f>MAX(AA2375,0)*N2375</x:f>
        <x:v>29.71158364764</x:v>
      </x:c>
      <x:c r="AF2375" t="str">
        <x:f>IF(AND(AA2375&gt;=Assumptions!$B$11,O2375&lt;&gt;"High",OR(N2375&gt;=Assumptions!$B$12,M2375&lt;=6)),"High","Standard")</x:f>
        <x:v>Standard</x:v>
      </x:c>
    </x:row>
    <x:row r="2376">
      <x:c r="A2376" t="str">
        <x:f>'Raw_Data'!A2376</x:f>
        <x:v>C02375</x:v>
      </x:c>
      <x:c r="B2376" t="n">
        <x:f>'Raw_Data'!B2376</x:f>
        <x:v>34</x:v>
      </x:c>
      <x:c r="C2376" s="30" t="n">
        <x:f>'Raw_Data'!C2376</x:f>
        <x:v>61485</x:v>
      </x:c>
      <x:c r="D2376" t="n">
        <x:f>'Raw_Data'!D2376</x:f>
        <x:v>610</x:v>
      </x:c>
      <x:c r="E2376" t="n">
        <x:f>'Raw_Data'!E2376</x:f>
        <x:v>31</x:v>
      </x:c>
      <x:c r="F2376" t="str">
        <x:f>PROPER(TRIM('Raw_Data'!F2376))</x:f>
        <x:v>Classic</x:v>
      </x:c>
      <x:c r="G2376" t="str">
        <x:f>PROPER(TRIM('Raw_Data'!G2376))</x:f>
        <x:v>Digital</x:v>
      </x:c>
      <x:c r="H2376" s="60" t="n">
        <x:f>'Raw_Data'!H2376</x:f>
        <x:v>3196</x:v>
      </x:c>
      <x:c r="I2376" s="60" t="n">
        <x:f>'Raw_Data'!I2376</x:f>
        <x:v>540.68</x:v>
      </x:c>
      <x:c r="J2376" s="32" t="n">
        <x:f>'Raw_Data'!J2376</x:f>
        <x:v>0.55</x:v>
      </x:c>
      <x:c r="K2376" s="32" t="n">
        <x:f>'Raw_Data'!K2376</x:f>
        <x:v>0.709</x:v>
      </x:c>
      <x:c r="L2376" t="n">
        <x:f>'Raw_Data'!L2376</x:f>
        <x:v>0</x:v>
      </x:c>
      <x:c r="M2376" t="n">
        <x:f>IF('Raw_Data'!M2376="",Assumptions!$B$15,'Raw_Data'!M2376)</x:f>
        <x:v>5</x:v>
      </x:c>
      <x:c r="N2376" s="32" t="n">
        <x:f>'Raw_Data'!N2376</x:f>
        <x:v>0.233</x:v>
      </x:c>
      <x:c r="O2376" t="str">
        <x:f>IF(OR(D2376&lt;620,L2376&gt;=2,J2376&gt;0.9),"High",IF(OR(D2376&lt;700,L2376=1,J2376&gt;0.75),"Medium","Low"))</x:f>
        <x:v>High</x:v>
      </x:c>
      <x:c r="P2376" s="30" t="n">
        <x:f>XLOOKUP(F2376,Assumptions!$A$4:$A$6,Assumptions!$B$4:$B$6)</x:f>
        <x:v>0</x:v>
      </x:c>
      <x:c r="Q2376" s="32" t="n">
        <x:f>XLOOKUP(F2376,Assumptions!$A$4:$A$6,Assumptions!$C$4:$C$6)</x:f>
        <x:v>0.229</x:v>
      </x:c>
      <x:c r="R2376" s="32" t="n">
        <x:f>XLOOKUP(F2376,Assumptions!$A$4:$A$6,Assumptions!$D$4:$D$6)</x:f>
        <x:v>0.015</x:v>
      </x:c>
      <x:c r="S2376" s="32" t="n">
        <x:f>XLOOKUP(F2376,Assumptions!$A$4:$A$6,Assumptions!$E$4:$E$6)</x:f>
        <x:v>0.0075</x:v>
      </x:c>
      <x:c r="T2376" s="32" t="n">
        <x:f>XLOOKUP(O2376,Assumptions!$H$4:$H$6,Assumptions!$I$4:$I$6)</x:f>
        <x:v>0.045</x:v>
      </x:c>
      <x:c r="U2376" s="30" t="n">
        <x:f>XLOOKUP(F2376,Assumptions!$A$4:$A$6,Assumptions!$F$4:$F$6)</x:f>
        <x:v>60</x:v>
      </x:c>
      <x:c r="V2376" s="60" t="n">
        <x:f>I2376*12</x:f>
        <x:v>6488.16</x:v>
      </x:c>
      <x:c r="W2376" s="60" t="n">
        <x:f>H2376*J2376*(1-K2376)*Q2376</x:f>
        <x:v>117.13803420000002</x:v>
      </x:c>
      <x:c r="X2376" s="60" t="n">
        <x:f>V2376*R2376</x:f>
        <x:v>97.32239999999999</x:v>
      </x:c>
      <x:c r="Y2376" s="60" t="n">
        <x:f>V2376*S2376</x:f>
        <x:v>48.661199999999994</x:v>
      </x:c>
      <x:c r="Z2376" s="60" t="n">
        <x:f>H2376*J2376*T2376</x:f>
        <x:v>79.101</x:v>
      </x:c>
      <x:c r="AA2376" s="60" t="n">
        <x:f>P2376+W2376+X2376-Y2376-Z2376-U2376</x:f>
        <x:v>26.6982342</x:v>
      </x:c>
      <x:c r="AB2376" s="32" t="n">
        <x:f>IFERROR(AA2376/(P2376+W2376+X2376),0)</x:f>
        <x:v>0.12449025527525487</x:v>
      </x:c>
      <x:c r="AC2376" t="n">
        <x:f>IF(O2376="High",0,IF(I2376&gt;=1800,3,IF(I2376&gt;=900,2,1))+IF(K2376&gt;=0.9,2,IF(K2376&gt;=0.75,1,0))+IF(J2376&lt;=0.7,2,IF(J2376&lt;=0.85,1,0))+IF(M2376&gt;=8,1,0))</x:f>
        <x:v>0</x:v>
      </x:c>
      <x:c r="AD2376" t="str">
        <x:f>IF(AND(O2376&lt;&gt;"High",AC2376&gt;=Assumptions!$B$10,AA2376&gt;0),"Priority Growth",IF(AND(O2376="Low",AA2376&gt;0),"Maintain","Watch"))</x:f>
        <x:v>Watch</x:v>
      </x:c>
      <x:c r="AE2376" s="60" t="n">
        <x:f>MAX(AA2376,0)*N2376</x:f>
        <x:v>6.220688568600001</x:v>
      </x:c>
      <x:c r="AF2376" t="str">
        <x:f>IF(AND(AA2376&gt;=Assumptions!$B$11,O2376&lt;&gt;"High",OR(N2376&gt;=Assumptions!$B$12,M2376&lt;=6)),"High","Standard")</x:f>
        <x:v>Standard</x:v>
      </x:c>
    </x:row>
    <x:row r="2377">
      <x:c r="A2377" t="str">
        <x:f>'Raw_Data'!A2377</x:f>
        <x:v>C02376</x:v>
      </x:c>
      <x:c r="B2377" t="n">
        <x:f>'Raw_Data'!B2377</x:f>
        <x:v>66</x:v>
      </x:c>
      <x:c r="C2377" s="30" t="n">
        <x:f>'Raw_Data'!C2377</x:f>
        <x:v>65813</x:v>
      </x:c>
      <x:c r="D2377" t="n">
        <x:f>'Raw_Data'!D2377</x:f>
        <x:v>727</x:v>
      </x:c>
      <x:c r="E2377" t="n">
        <x:f>'Raw_Data'!E2377</x:f>
        <x:v>58</x:v>
      </x:c>
      <x:c r="F2377" t="str">
        <x:f>PROPER(TRIM('Raw_Data'!F2377))</x:f>
        <x:v>Gold</x:v>
      </x:c>
      <x:c r="G2377" t="str">
        <x:f>PROPER(TRIM('Raw_Data'!G2377))</x:f>
        <x:v>Digital</x:v>
      </x:c>
      <x:c r="H2377" s="60" t="n">
        <x:f>'Raw_Data'!H2377</x:f>
        <x:v>10590</x:v>
      </x:c>
      <x:c r="I2377" s="60" t="n">
        <x:f>'Raw_Data'!I2377</x:f>
        <x:v>1388.16</x:v>
      </x:c>
      <x:c r="J2377" s="32" t="n">
        <x:f>'Raw_Data'!J2377</x:f>
        <x:v>0.532</x:v>
      </x:c>
      <x:c r="K2377" s="32" t="n">
        <x:f>'Raw_Data'!K2377</x:f>
        <x:v>0.699</x:v>
      </x:c>
      <x:c r="L2377" t="n">
        <x:f>'Raw_Data'!L2377</x:f>
        <x:v>0</x:v>
      </x:c>
      <x:c r="M2377" t="n">
        <x:f>IF('Raw_Data'!M2377="",Assumptions!$B$15,'Raw_Data'!M2377)</x:f>
        <x:v>9</x:v>
      </x:c>
      <x:c r="N2377" s="32" t="n">
        <x:f>'Raw_Data'!N2377</x:f>
        <x:v>0.02</x:v>
      </x:c>
      <x:c r="O2377" t="str">
        <x:f>IF(OR(D2377&lt;620,L2377&gt;=2,J2377&gt;0.9),"High",IF(OR(D2377&lt;700,L2377=1,J2377&gt;0.75),"Medium","Low"))</x:f>
        <x:v>Low</x:v>
      </x:c>
      <x:c r="P2377" s="30" t="n">
        <x:f>XLOOKUP(F2377,Assumptions!$A$4:$A$6,Assumptions!$B$4:$B$6)</x:f>
        <x:v>95</x:v>
      </x:c>
      <x:c r="Q2377" s="32" t="n">
        <x:f>XLOOKUP(F2377,Assumptions!$A$4:$A$6,Assumptions!$C$4:$C$6)</x:f>
        <x:v>0.219</x:v>
      </x:c>
      <x:c r="R2377" s="32" t="n">
        <x:f>XLOOKUP(F2377,Assumptions!$A$4:$A$6,Assumptions!$D$4:$D$6)</x:f>
        <x:v>0.016</x:v>
      </x:c>
      <x:c r="S2377" s="32" t="n">
        <x:f>XLOOKUP(F2377,Assumptions!$A$4:$A$6,Assumptions!$E$4:$E$6)</x:f>
        <x:v>0.01</x:v>
      </x:c>
      <x:c r="T2377" s="32" t="n">
        <x:f>XLOOKUP(O2377,Assumptions!$H$4:$H$6,Assumptions!$I$4:$I$6)</x:f>
        <x:v>0.0035</x:v>
      </x:c>
      <x:c r="U2377" s="30" t="n">
        <x:f>XLOOKUP(F2377,Assumptions!$A$4:$A$6,Assumptions!$F$4:$F$6)</x:f>
        <x:v>90</x:v>
      </x:c>
      <x:c r="V2377" s="60" t="n">
        <x:f>I2377*12</x:f>
        <x:v>16657.920000000002</x:v>
      </x:c>
      <x:c r="W2377" s="60" t="n">
        <x:f>H2377*J2377*(1-K2377)*Q2377</x:f>
        <x:v>371.37973572000004</x:v>
      </x:c>
      <x:c r="X2377" s="60" t="n">
        <x:f>V2377*R2377</x:f>
        <x:v>266.52672</x:v>
      </x:c>
      <x:c r="Y2377" s="60" t="n">
        <x:f>V2377*S2377</x:f>
        <x:v>166.57920000000001</x:v>
      </x:c>
      <x:c r="Z2377" s="60" t="n">
        <x:f>H2377*J2377*T2377</x:f>
        <x:v>19.71858</x:v>
      </x:c>
      <x:c r="AA2377" s="60" t="n">
        <x:f>P2377+W2377+X2377-Y2377-Z2377-U2377</x:f>
        <x:v>456.60867572000006</x:v>
      </x:c>
      <x:c r="AB2377" s="32" t="n">
        <x:f>IFERROR(AA2377/(P2377+W2377+X2377),0)</x:f>
        <x:v>0.6230108524169462</x:v>
      </x:c>
      <x:c r="AC2377" t="n">
        <x:f>IF(O2377="High",0,IF(I2377&gt;=1800,3,IF(I2377&gt;=900,2,1))+IF(K2377&gt;=0.9,2,IF(K2377&gt;=0.75,1,0))+IF(J2377&lt;=0.7,2,IF(J2377&lt;=0.85,1,0))+IF(M2377&gt;=8,1,0))</x:f>
        <x:v>5</x:v>
      </x:c>
      <x:c r="AD2377" t="str">
        <x:f>IF(AND(O2377&lt;&gt;"High",AC2377&gt;=Assumptions!$B$10,AA2377&gt;0),"Priority Growth",IF(AND(O2377="Low",AA2377&gt;0),"Maintain","Watch"))</x:f>
        <x:v>Maintain</x:v>
      </x:c>
      <x:c r="AE2377" s="60" t="n">
        <x:f>MAX(AA2377,0)*N2377</x:f>
        <x:v>9.132173514400002</x:v>
      </x:c>
      <x:c r="AF2377" t="str">
        <x:f>IF(AND(AA2377&gt;=Assumptions!$B$11,O2377&lt;&gt;"High",OR(N2377&gt;=Assumptions!$B$12,M2377&lt;=6)),"High","Standard")</x:f>
        <x:v>Standard</x:v>
      </x:c>
    </x:row>
    <x:row r="2378">
      <x:c r="A2378" t="str">
        <x:f>'Raw_Data'!A2378</x:f>
        <x:v>C02377</x:v>
      </x:c>
      <x:c r="B2378" t="n">
        <x:f>'Raw_Data'!B2378</x:f>
        <x:v>29</x:v>
      </x:c>
      <x:c r="C2378" s="30" t="n">
        <x:f>'Raw_Data'!C2378</x:f>
        <x:v>41265</x:v>
      </x:c>
      <x:c r="D2378" t="n">
        <x:f>'Raw_Data'!D2378</x:f>
        <x:v>708</x:v>
      </x:c>
      <x:c r="E2378" t="n">
        <x:f>'Raw_Data'!E2378</x:f>
        <x:v>53</x:v>
      </x:c>
      <x:c r="F2378" t="str">
        <x:f>PROPER(TRIM('Raw_Data'!F2378))</x:f>
        <x:v>Classic</x:v>
      </x:c>
      <x:c r="G2378" t="str">
        <x:f>PROPER(TRIM('Raw_Data'!G2378))</x:f>
        <x:v>Branch</x:v>
      </x:c>
      <x:c r="H2378" s="60" t="n">
        <x:f>'Raw_Data'!H2378</x:f>
        <x:v>7083</x:v>
      </x:c>
      <x:c r="I2378" s="60" t="n">
        <x:f>'Raw_Data'!I2378</x:f>
        <x:v>764.08</x:v>
      </x:c>
      <x:c r="J2378" s="32" t="n">
        <x:f>'Raw_Data'!J2378</x:f>
        <x:v>0.318</x:v>
      </x:c>
      <x:c r="K2378" s="32" t="n">
        <x:f>'Raw_Data'!K2378</x:f>
        <x:v>0.9</x:v>
      </x:c>
      <x:c r="L2378" t="n">
        <x:f>'Raw_Data'!L2378</x:f>
        <x:v>0</x:v>
      </x:c>
      <x:c r="M2378" t="n">
        <x:f>IF('Raw_Data'!M2378="",Assumptions!$B$15,'Raw_Data'!M2378)</x:f>
        <x:v>6</x:v>
      </x:c>
      <x:c r="N2378" s="32" t="n">
        <x:f>'Raw_Data'!N2378</x:f>
        <x:v>0.122</x:v>
      </x:c>
      <x:c r="O2378" t="str">
        <x:f>IF(OR(D2378&lt;620,L2378&gt;=2,J2378&gt;0.9),"High",IF(OR(D2378&lt;700,L2378=1,J2378&gt;0.75),"Medium","Low"))</x:f>
        <x:v>Low</x:v>
      </x:c>
      <x:c r="P2378" s="30" t="n">
        <x:f>XLOOKUP(F2378,Assumptions!$A$4:$A$6,Assumptions!$B$4:$B$6)</x:f>
        <x:v>0</x:v>
      </x:c>
      <x:c r="Q2378" s="32" t="n">
        <x:f>XLOOKUP(F2378,Assumptions!$A$4:$A$6,Assumptions!$C$4:$C$6)</x:f>
        <x:v>0.229</x:v>
      </x:c>
      <x:c r="R2378" s="32" t="n">
        <x:f>XLOOKUP(F2378,Assumptions!$A$4:$A$6,Assumptions!$D$4:$D$6)</x:f>
        <x:v>0.015</x:v>
      </x:c>
      <x:c r="S2378" s="32" t="n">
        <x:f>XLOOKUP(F2378,Assumptions!$A$4:$A$6,Assumptions!$E$4:$E$6)</x:f>
        <x:v>0.0075</x:v>
      </x:c>
      <x:c r="T2378" s="32" t="n">
        <x:f>XLOOKUP(O2378,Assumptions!$H$4:$H$6,Assumptions!$I$4:$I$6)</x:f>
        <x:v>0.0035</x:v>
      </x:c>
      <x:c r="U2378" s="30" t="n">
        <x:f>XLOOKUP(F2378,Assumptions!$A$4:$A$6,Assumptions!$F$4:$F$6)</x:f>
        <x:v>60</x:v>
      </x:c>
      <x:c r="V2378" s="60" t="n">
        <x:f>I2378*12</x:f>
        <x:v>9168.960000000001</x:v>
      </x:c>
      <x:c r="W2378" s="60" t="n">
        <x:f>H2378*J2378*(1-K2378)*Q2378</x:f>
        <x:v>51.57982259999999</x:v>
      </x:c>
      <x:c r="X2378" s="60" t="n">
        <x:f>V2378*R2378</x:f>
        <x:v>137.5344</x:v>
      </x:c>
      <x:c r="Y2378" s="60" t="n">
        <x:f>V2378*S2378</x:f>
        <x:v>68.7672</x:v>
      </x:c>
      <x:c r="Z2378" s="60" t="n">
        <x:f>H2378*J2378*T2378</x:f>
        <x:v>7.883379000000001</x:v>
      </x:c>
      <x:c r="AA2378" s="60" t="n">
        <x:f>P2378+W2378+X2378-Y2378-Z2378-U2378</x:f>
        <x:v>52.4636436</x:v>
      </x:c>
      <x:c r="AB2378" s="32" t="n">
        <x:f>IFERROR(AA2378/(P2378+W2378+X2378),0)</x:f>
        <x:v>0.27741775779057665</x:v>
      </x:c>
      <x:c r="AC2378" t="n">
        <x:f>IF(O2378="High",0,IF(I2378&gt;=1800,3,IF(I2378&gt;=900,2,1))+IF(K2378&gt;=0.9,2,IF(K2378&gt;=0.75,1,0))+IF(J2378&lt;=0.7,2,IF(J2378&lt;=0.85,1,0))+IF(M2378&gt;=8,1,0))</x:f>
        <x:v>5</x:v>
      </x:c>
      <x:c r="AD2378" t="str">
        <x:f>IF(AND(O2378&lt;&gt;"High",AC2378&gt;=Assumptions!$B$10,AA2378&gt;0),"Priority Growth",IF(AND(O2378="Low",AA2378&gt;0),"Maintain","Watch"))</x:f>
        <x:v>Maintain</x:v>
      </x:c>
      <x:c r="AE2378" s="60" t="n">
        <x:f>MAX(AA2378,0)*N2378</x:f>
        <x:v>6.4005645192</x:v>
      </x:c>
      <x:c r="AF2378" t="str">
        <x:f>IF(AND(AA2378&gt;=Assumptions!$B$11,O2378&lt;&gt;"High",OR(N2378&gt;=Assumptions!$B$12,M2378&lt;=6)),"High","Standard")</x:f>
        <x:v>Standard</x:v>
      </x:c>
    </x:row>
    <x:row r="2379">
      <x:c r="A2379" t="str">
        <x:f>'Raw_Data'!A2379</x:f>
        <x:v>C02378</x:v>
      </x:c>
      <x:c r="B2379" t="n">
        <x:f>'Raw_Data'!B2379</x:f>
        <x:v>43</x:v>
      </x:c>
      <x:c r="C2379" s="30" t="n">
        <x:f>'Raw_Data'!C2379</x:f>
        <x:v>138838</x:v>
      </x:c>
      <x:c r="D2379" t="n">
        <x:f>'Raw_Data'!D2379</x:f>
        <x:v>707</x:v>
      </x:c>
      <x:c r="E2379" t="n">
        <x:f>'Raw_Data'!E2379</x:f>
        <x:v>68</x:v>
      </x:c>
      <x:c r="F2379" t="str">
        <x:f>PROPER(TRIM('Raw_Data'!F2379))</x:f>
        <x:v>Platinum</x:v>
      </x:c>
      <x:c r="G2379" t="str">
        <x:f>PROPER(TRIM('Raw_Data'!G2379))</x:f>
        <x:v>Partner</x:v>
      </x:c>
      <x:c r="H2379" s="60" t="n">
        <x:f>'Raw_Data'!H2379</x:f>
        <x:v>27423</x:v>
      </x:c>
      <x:c r="I2379" s="60" t="n">
        <x:f>'Raw_Data'!I2379</x:f>
        <x:v>3059.65</x:v>
      </x:c>
      <x:c r="J2379" s="32" t="n">
        <x:f>'Raw_Data'!J2379</x:f>
        <x:v>0.293</x:v>
      </x:c>
      <x:c r="K2379" s="32" t="n">
        <x:f>'Raw_Data'!K2379</x:f>
        <x:v>0.783</x:v>
      </x:c>
      <x:c r="L2379" t="n">
        <x:f>'Raw_Data'!L2379</x:f>
        <x:v>0</x:v>
      </x:c>
      <x:c r="M2379" t="n">
        <x:f>IF('Raw_Data'!M2379="",Assumptions!$B$15,'Raw_Data'!M2379)</x:f>
        <x:v>4</x:v>
      </x:c>
      <x:c r="N2379" s="32" t="n">
        <x:f>'Raw_Data'!N2379</x:f>
        <x:v>0.24</x:v>
      </x:c>
      <x:c r="O2379" t="str">
        <x:f>IF(OR(D2379&lt;620,L2379&gt;=2,J2379&gt;0.9),"High",IF(OR(D2379&lt;700,L2379=1,J2379&gt;0.75),"Medium","Low"))</x:f>
        <x:v>Low</x:v>
      </x:c>
      <x:c r="P2379" s="30" t="n">
        <x:f>XLOOKUP(F2379,Assumptions!$A$4:$A$6,Assumptions!$B$4:$B$6)</x:f>
        <x:v>195</x:v>
      </x:c>
      <x:c r="Q2379" s="32" t="n">
        <x:f>XLOOKUP(F2379,Assumptions!$A$4:$A$6,Assumptions!$C$4:$C$6)</x:f>
        <x:v>0.199</x:v>
      </x:c>
      <x:c r="R2379" s="32" t="n">
        <x:f>XLOOKUP(F2379,Assumptions!$A$4:$A$6,Assumptions!$D$4:$D$6)</x:f>
        <x:v>0.017</x:v>
      </x:c>
      <x:c r="S2379" s="32" t="n">
        <x:f>XLOOKUP(F2379,Assumptions!$A$4:$A$6,Assumptions!$E$4:$E$6)</x:f>
        <x:v>0.013</x:v>
      </x:c>
      <x:c r="T2379" s="32" t="n">
        <x:f>XLOOKUP(O2379,Assumptions!$H$4:$H$6,Assumptions!$I$4:$I$6)</x:f>
        <x:v>0.0035</x:v>
      </x:c>
      <x:c r="U2379" s="30" t="n">
        <x:f>XLOOKUP(F2379,Assumptions!$A$4:$A$6,Assumptions!$F$4:$F$6)</x:f>
        <x:v>140</x:v>
      </x:c>
      <x:c r="V2379" s="60" t="n">
        <x:f>I2379*12</x:f>
        <x:v>36715.8</x:v>
      </x:c>
      <x:c r="W2379" s="60" t="n">
        <x:f>H2379*J2379*(1-K2379)*Q2379</x:f>
        <x:v>346.9727708369999</x:v>
      </x:c>
      <x:c r="X2379" s="60" t="n">
        <x:f>V2379*R2379</x:f>
        <x:v>624.1686000000001</x:v>
      </x:c>
      <x:c r="Y2379" s="60" t="n">
        <x:f>V2379*S2379</x:f>
        <x:v>477.3054</x:v>
      </x:c>
      <x:c r="Z2379" s="60" t="n">
        <x:f>H2379*J2379*T2379</x:f>
        <x:v>28.122286499999998</x:v>
      </x:c>
      <x:c r="AA2379" s="60" t="n">
        <x:f>P2379+W2379+X2379-Y2379-Z2379-U2379</x:f>
        <x:v>520.7136843370001</x:v>
      </x:c>
      <x:c r="AB2379" s="32" t="n">
        <x:f>IFERROR(AA2379/(P2379+W2379+X2379),0)</x:f>
        <x:v>0.4465270655506004</x:v>
      </x:c>
      <x:c r="AC2379" t="n">
        <x:f>IF(O2379="High",0,IF(I2379&gt;=1800,3,IF(I2379&gt;=900,2,1))+IF(K2379&gt;=0.9,2,IF(K2379&gt;=0.75,1,0))+IF(J2379&lt;=0.7,2,IF(J2379&lt;=0.85,1,0))+IF(M2379&gt;=8,1,0))</x:f>
        <x:v>6</x:v>
      </x:c>
      <x:c r="AD2379" t="str">
        <x:f>IF(AND(O2379&lt;&gt;"High",AC2379&gt;=Assumptions!$B$10,AA2379&gt;0),"Priority Growth",IF(AND(O2379="Low",AA2379&gt;0),"Maintain","Watch"))</x:f>
        <x:v>Priority Growth</x:v>
      </x:c>
      <x:c r="AE2379" s="60" t="n">
        <x:f>MAX(AA2379,0)*N2379</x:f>
        <x:v>124.97128424088002</x:v>
      </x:c>
      <x:c r="AF2379" t="str">
        <x:f>IF(AND(AA2379&gt;=Assumptions!$B$11,O2379&lt;&gt;"High",OR(N2379&gt;=Assumptions!$B$12,M2379&lt;=6)),"High","Standard")</x:f>
        <x:v>High</x:v>
      </x:c>
    </x:row>
    <x:row r="2380">
      <x:c r="A2380" t="str">
        <x:f>'Raw_Data'!A2380</x:f>
        <x:v>C02379</x:v>
      </x:c>
      <x:c r="B2380" t="n">
        <x:f>'Raw_Data'!B2380</x:f>
        <x:v>48</x:v>
      </x:c>
      <x:c r="C2380" s="30" t="n">
        <x:f>'Raw_Data'!C2380</x:f>
        <x:v>124887</x:v>
      </x:c>
      <x:c r="D2380" t="n">
        <x:f>'Raw_Data'!D2380</x:f>
        <x:v>626</x:v>
      </x:c>
      <x:c r="E2380" t="n">
        <x:f>'Raw_Data'!E2380</x:f>
        <x:v>44</x:v>
      </x:c>
      <x:c r="F2380" t="str">
        <x:f>PROPER(TRIM('Raw_Data'!F2380))</x:f>
        <x:v>Gold</x:v>
      </x:c>
      <x:c r="G2380" t="str">
        <x:f>PROPER(TRIM('Raw_Data'!G2380))</x:f>
        <x:v>Direct Mail</x:v>
      </x:c>
      <x:c r="H2380" s="60" t="n">
        <x:f>'Raw_Data'!H2380</x:f>
        <x:v>15603</x:v>
      </x:c>
      <x:c r="I2380" s="60" t="n">
        <x:f>'Raw_Data'!I2380</x:f>
        <x:v>2097.94</x:v>
      </x:c>
      <x:c r="J2380" s="32" t="n">
        <x:f>'Raw_Data'!J2380</x:f>
        <x:v>0.344</x:v>
      </x:c>
      <x:c r="K2380" s="32" t="n">
        <x:f>'Raw_Data'!K2380</x:f>
        <x:v>0.736</x:v>
      </x:c>
      <x:c r="L2380" t="n">
        <x:f>'Raw_Data'!L2380</x:f>
        <x:v>0</x:v>
      </x:c>
      <x:c r="M2380" t="n">
        <x:f>IF('Raw_Data'!M2380="",Assumptions!$B$15,'Raw_Data'!M2380)</x:f>
        <x:v>9</x:v>
      </x:c>
      <x:c r="N2380" s="32" t="n">
        <x:f>'Raw_Data'!N2380</x:f>
        <x:v>0.02</x:v>
      </x:c>
      <x:c r="O2380" t="str">
        <x:f>IF(OR(D2380&lt;620,L2380&gt;=2,J2380&gt;0.9),"High",IF(OR(D2380&lt;700,L2380=1,J2380&gt;0.75),"Medium","Low"))</x:f>
        <x:v>Medium</x:v>
      </x:c>
      <x:c r="P2380" s="30" t="n">
        <x:f>XLOOKUP(F2380,Assumptions!$A$4:$A$6,Assumptions!$B$4:$B$6)</x:f>
        <x:v>95</x:v>
      </x:c>
      <x:c r="Q2380" s="32" t="n">
        <x:f>XLOOKUP(F2380,Assumptions!$A$4:$A$6,Assumptions!$C$4:$C$6)</x:f>
        <x:v>0.219</x:v>
      </x:c>
      <x:c r="R2380" s="32" t="n">
        <x:f>XLOOKUP(F2380,Assumptions!$A$4:$A$6,Assumptions!$D$4:$D$6)</x:f>
        <x:v>0.016</x:v>
      </x:c>
      <x:c r="S2380" s="32" t="n">
        <x:f>XLOOKUP(F2380,Assumptions!$A$4:$A$6,Assumptions!$E$4:$E$6)</x:f>
        <x:v>0.01</x:v>
      </x:c>
      <x:c r="T2380" s="32" t="n">
        <x:f>XLOOKUP(O2380,Assumptions!$H$4:$H$6,Assumptions!$I$4:$I$6)</x:f>
        <x:v>0.012</x:v>
      </x:c>
      <x:c r="U2380" s="30" t="n">
        <x:f>XLOOKUP(F2380,Assumptions!$A$4:$A$6,Assumptions!$F$4:$F$6)</x:f>
        <x:v>90</x:v>
      </x:c>
      <x:c r="V2380" s="60" t="n">
        <x:f>I2380*12</x:f>
        <x:v>25175.28</x:v>
      </x:c>
      <x:c r="W2380" s="60" t="n">
        <x:f>H2380*J2380*(1-K2380)*Q2380</x:f>
        <x:v>310.323448512</x:v>
      </x:c>
      <x:c r="X2380" s="60" t="n">
        <x:f>V2380*R2380</x:f>
        <x:v>402.80448</x:v>
      </x:c>
      <x:c r="Y2380" s="60" t="n">
        <x:f>V2380*S2380</x:f>
        <x:v>251.7528</x:v>
      </x:c>
      <x:c r="Z2380" s="60" t="n">
        <x:f>H2380*J2380*T2380</x:f>
        <x:v>64.409184</x:v>
      </x:c>
      <x:c r="AA2380" s="60" t="n">
        <x:f>P2380+W2380+X2380-Y2380-Z2380-U2380</x:f>
        <x:v>401.9659445120001</x:v>
      </x:c>
      <x:c r="AB2380" s="32" t="n">
        <x:f>IFERROR(AA2380/(P2380+W2380+X2380),0)</x:f>
        <x:v>0.4974038519521742</x:v>
      </x:c>
      <x:c r="AC2380" t="n">
        <x:f>IF(O2380="High",0,IF(I2380&gt;=1800,3,IF(I2380&gt;=900,2,1))+IF(K2380&gt;=0.9,2,IF(K2380&gt;=0.75,1,0))+IF(J2380&lt;=0.7,2,IF(J2380&lt;=0.85,1,0))+IF(M2380&gt;=8,1,0))</x:f>
        <x:v>6</x:v>
      </x:c>
      <x:c r="AD2380" t="str">
        <x:f>IF(AND(O2380&lt;&gt;"High",AC2380&gt;=Assumptions!$B$10,AA2380&gt;0),"Priority Growth",IF(AND(O2380="Low",AA2380&gt;0),"Maintain","Watch"))</x:f>
        <x:v>Priority Growth</x:v>
      </x:c>
      <x:c r="AE2380" s="60" t="n">
        <x:f>MAX(AA2380,0)*N2380</x:f>
        <x:v>8.039318890240002</x:v>
      </x:c>
      <x:c r="AF2380" t="str">
        <x:f>IF(AND(AA2380&gt;=Assumptions!$B$11,O2380&lt;&gt;"High",OR(N2380&gt;=Assumptions!$B$12,M2380&lt;=6)),"High","Standard")</x:f>
        <x:v>Standard</x:v>
      </x:c>
    </x:row>
    <x:row r="2381">
      <x:c r="A2381" t="str">
        <x:f>'Raw_Data'!A2381</x:f>
        <x:v>C02380</x:v>
      </x:c>
      <x:c r="B2381" t="n">
        <x:f>'Raw_Data'!B2381</x:f>
        <x:v>30</x:v>
      </x:c>
      <x:c r="C2381" s="30" t="n">
        <x:f>'Raw_Data'!C2381</x:f>
        <x:v>120104</x:v>
      </x:c>
      <x:c r="D2381" t="n">
        <x:f>'Raw_Data'!D2381</x:f>
        <x:v>648</x:v>
      </x:c>
      <x:c r="E2381" t="n">
        <x:f>'Raw_Data'!E2381</x:f>
        <x:v>58</x:v>
      </x:c>
      <x:c r="F2381" t="str">
        <x:f>PROPER(TRIM('Raw_Data'!F2381))</x:f>
        <x:v>Platinum</x:v>
      </x:c>
      <x:c r="G2381" t="str">
        <x:f>PROPER(TRIM('Raw_Data'!G2381))</x:f>
        <x:v>Direct Mail</x:v>
      </x:c>
      <x:c r="H2381" s="60" t="n">
        <x:f>'Raw_Data'!H2381</x:f>
        <x:v>20923</x:v>
      </x:c>
      <x:c r="I2381" s="60" t="n">
        <x:f>'Raw_Data'!I2381</x:f>
        <x:v>2515.06</x:v>
      </x:c>
      <x:c r="J2381" s="32" t="n">
        <x:f>'Raw_Data'!J2381</x:f>
        <x:v>0.469</x:v>
      </x:c>
      <x:c r="K2381" s="32" t="n">
        <x:f>'Raw_Data'!K2381</x:f>
        <x:v>0.603</x:v>
      </x:c>
      <x:c r="L2381" t="n">
        <x:f>'Raw_Data'!L2381</x:f>
        <x:v>0</x:v>
      </x:c>
      <x:c r="M2381" t="n">
        <x:f>IF('Raw_Data'!M2381="",Assumptions!$B$15,'Raw_Data'!M2381)</x:f>
        <x:v>8</x:v>
      </x:c>
      <x:c r="N2381" s="32" t="n">
        <x:f>'Raw_Data'!N2381</x:f>
        <x:v>0.068</x:v>
      </x:c>
      <x:c r="O2381" t="str">
        <x:f>IF(OR(D2381&lt;620,L2381&gt;=2,J2381&gt;0.9),"High",IF(OR(D2381&lt;700,L2381=1,J2381&gt;0.75),"Medium","Low"))</x:f>
        <x:v>Medium</x:v>
      </x:c>
      <x:c r="P2381" s="30" t="n">
        <x:f>XLOOKUP(F2381,Assumptions!$A$4:$A$6,Assumptions!$B$4:$B$6)</x:f>
        <x:v>195</x:v>
      </x:c>
      <x:c r="Q2381" s="32" t="n">
        <x:f>XLOOKUP(F2381,Assumptions!$A$4:$A$6,Assumptions!$C$4:$C$6)</x:f>
        <x:v>0.199</x:v>
      </x:c>
      <x:c r="R2381" s="32" t="n">
        <x:f>XLOOKUP(F2381,Assumptions!$A$4:$A$6,Assumptions!$D$4:$D$6)</x:f>
        <x:v>0.017</x:v>
      </x:c>
      <x:c r="S2381" s="32" t="n">
        <x:f>XLOOKUP(F2381,Assumptions!$A$4:$A$6,Assumptions!$E$4:$E$6)</x:f>
        <x:v>0.013</x:v>
      </x:c>
      <x:c r="T2381" s="32" t="n">
        <x:f>XLOOKUP(O2381,Assumptions!$H$4:$H$6,Assumptions!$I$4:$I$6)</x:f>
        <x:v>0.012</x:v>
      </x:c>
      <x:c r="U2381" s="30" t="n">
        <x:f>XLOOKUP(F2381,Assumptions!$A$4:$A$6,Assumptions!$F$4:$F$6)</x:f>
        <x:v>140</x:v>
      </x:c>
      <x:c r="V2381" s="60" t="n">
        <x:f>I2381*12</x:f>
        <x:v>30180.72</x:v>
      </x:c>
      <x:c r="W2381" s="60" t="n">
        <x:f>H2381*J2381*(1-K2381)*Q2381</x:f>
        <x:v>775.247511661</x:v>
      </x:c>
      <x:c r="X2381" s="60" t="n">
        <x:f>V2381*R2381</x:f>
        <x:v>513.0722400000001</x:v>
      </x:c>
      <x:c r="Y2381" s="60" t="n">
        <x:f>V2381*S2381</x:f>
        <x:v>392.34936</x:v>
      </x:c>
      <x:c r="Z2381" s="60" t="n">
        <x:f>H2381*J2381*T2381</x:f>
        <x:v>117.75464399999998</x:v>
      </x:c>
      <x:c r="AA2381" s="60" t="n">
        <x:f>P2381+W2381+X2381-Y2381-Z2381-U2381</x:f>
        <x:v>833.2157476610001</x:v>
      </x:c>
      <x:c r="AB2381" s="32" t="n">
        <x:f>IFERROR(AA2381/(P2381+W2381+X2381),0)</x:f>
        <x:v>0.5617236248138523</x:v>
      </x:c>
      <x:c r="AC2381" t="n">
        <x:f>IF(O2381="High",0,IF(I2381&gt;=1800,3,IF(I2381&gt;=900,2,1))+IF(K2381&gt;=0.9,2,IF(K2381&gt;=0.75,1,0))+IF(J2381&lt;=0.7,2,IF(J2381&lt;=0.85,1,0))+IF(M2381&gt;=8,1,0))</x:f>
        <x:v>6</x:v>
      </x:c>
      <x:c r="AD2381" t="str">
        <x:f>IF(AND(O2381&lt;&gt;"High",AC2381&gt;=Assumptions!$B$10,AA2381&gt;0),"Priority Growth",IF(AND(O2381="Low",AA2381&gt;0),"Maintain","Watch"))</x:f>
        <x:v>Priority Growth</x:v>
      </x:c>
      <x:c r="AE2381" s="60" t="n">
        <x:f>MAX(AA2381,0)*N2381</x:f>
        <x:v>56.65867084094801</x:v>
      </x:c>
      <x:c r="AF2381" t="str">
        <x:f>IF(AND(AA2381&gt;=Assumptions!$B$11,O2381&lt;&gt;"High",OR(N2381&gt;=Assumptions!$B$12,M2381&lt;=6)),"High","Standard")</x:f>
        <x:v>Standard</x:v>
      </x:c>
    </x:row>
    <x:row r="2382">
      <x:c r="A2382" t="str">
        <x:f>'Raw_Data'!A2382</x:f>
        <x:v>C02381</x:v>
      </x:c>
      <x:c r="B2382" t="n">
        <x:f>'Raw_Data'!B2382</x:f>
        <x:v>34</x:v>
      </x:c>
      <x:c r="C2382" s="30" t="n">
        <x:f>'Raw_Data'!C2382</x:f>
        <x:v>66417</x:v>
      </x:c>
      <x:c r="D2382" t="n">
        <x:f>'Raw_Data'!D2382</x:f>
        <x:v>635</x:v>
      </x:c>
      <x:c r="E2382" t="n">
        <x:f>'Raw_Data'!E2382</x:f>
        <x:v>74</x:v>
      </x:c>
      <x:c r="F2382" t="str">
        <x:f>PROPER(TRIM('Raw_Data'!F2382))</x:f>
        <x:v>Classic</x:v>
      </x:c>
      <x:c r="G2382" t="str">
        <x:f>PROPER(TRIM('Raw_Data'!G2382))</x:f>
        <x:v>Digital</x:v>
      </x:c>
      <x:c r="H2382" s="60" t="n">
        <x:f>'Raw_Data'!H2382</x:f>
        <x:v>1475</x:v>
      </x:c>
      <x:c r="I2382" s="60" t="n">
        <x:f>'Raw_Data'!I2382</x:f>
        <x:v>155.01</x:v>
      </x:c>
      <x:c r="J2382" s="32" t="n">
        <x:f>'Raw_Data'!J2382</x:f>
        <x:v>0.418</x:v>
      </x:c>
      <x:c r="K2382" s="32" t="n">
        <x:f>'Raw_Data'!K2382</x:f>
        <x:v>0.625</x:v>
      </x:c>
      <x:c r="L2382" t="n">
        <x:f>'Raw_Data'!L2382</x:f>
        <x:v>0</x:v>
      </x:c>
      <x:c r="M2382" t="n">
        <x:f>IF('Raw_Data'!M2382="",Assumptions!$B$15,'Raw_Data'!M2382)</x:f>
        <x:v>8</x:v>
      </x:c>
      <x:c r="N2382" s="32" t="n">
        <x:f>'Raw_Data'!N2382</x:f>
        <x:v>0.035</x:v>
      </x:c>
      <x:c r="O2382" t="str">
        <x:f>IF(OR(D2382&lt;620,L2382&gt;=2,J2382&gt;0.9),"High",IF(OR(D2382&lt;700,L2382=1,J2382&gt;0.75),"Medium","Low"))</x:f>
        <x:v>Medium</x:v>
      </x:c>
      <x:c r="P2382" s="30" t="n">
        <x:f>XLOOKUP(F2382,Assumptions!$A$4:$A$6,Assumptions!$B$4:$B$6)</x:f>
        <x:v>0</x:v>
      </x:c>
      <x:c r="Q2382" s="32" t="n">
        <x:f>XLOOKUP(F2382,Assumptions!$A$4:$A$6,Assumptions!$C$4:$C$6)</x:f>
        <x:v>0.229</x:v>
      </x:c>
      <x:c r="R2382" s="32" t="n">
        <x:f>XLOOKUP(F2382,Assumptions!$A$4:$A$6,Assumptions!$D$4:$D$6)</x:f>
        <x:v>0.015</x:v>
      </x:c>
      <x:c r="S2382" s="32" t="n">
        <x:f>XLOOKUP(F2382,Assumptions!$A$4:$A$6,Assumptions!$E$4:$E$6)</x:f>
        <x:v>0.0075</x:v>
      </x:c>
      <x:c r="T2382" s="32" t="n">
        <x:f>XLOOKUP(O2382,Assumptions!$H$4:$H$6,Assumptions!$I$4:$I$6)</x:f>
        <x:v>0.012</x:v>
      </x:c>
      <x:c r="U2382" s="30" t="n">
        <x:f>XLOOKUP(F2382,Assumptions!$A$4:$A$6,Assumptions!$F$4:$F$6)</x:f>
        <x:v>60</x:v>
      </x:c>
      <x:c r="V2382" s="60" t="n">
        <x:f>I2382*12</x:f>
        <x:v>1860.12</x:v>
      </x:c>
      <x:c r="W2382" s="60" t="n">
        <x:f>H2382*J2382*(1-K2382)*Q2382</x:f>
        <x:v>52.94623125</x:v>
      </x:c>
      <x:c r="X2382" s="60" t="n">
        <x:f>V2382*R2382</x:f>
        <x:v>27.901799999999998</x:v>
      </x:c>
      <x:c r="Y2382" s="60" t="n">
        <x:f>V2382*S2382</x:f>
        <x:v>13.950899999999999</x:v>
      </x:c>
      <x:c r="Z2382" s="60" t="n">
        <x:f>H2382*J2382*T2382</x:f>
        <x:v>7.398599999999999</x:v>
      </x:c>
      <x:c r="AA2382" s="60" t="n">
        <x:f>P2382+W2382+X2382-Y2382-Z2382-U2382</x:f>
        <x:v>-0.501468750000015</x:v>
      </x:c>
      <x:c r="AB2382" s="32" t="n">
        <x:f>IFERROR(AA2382/(P2382+W2382+X2382),0)</x:f>
        <x:v>-0.006202609293593838</x:v>
      </x:c>
      <x:c r="AC2382" t="n">
        <x:f>IF(O2382="High",0,IF(I2382&gt;=1800,3,IF(I2382&gt;=900,2,1))+IF(K2382&gt;=0.9,2,IF(K2382&gt;=0.75,1,0))+IF(J2382&lt;=0.7,2,IF(J2382&lt;=0.85,1,0))+IF(M2382&gt;=8,1,0))</x:f>
        <x:v>4</x:v>
      </x:c>
      <x:c r="AD2382" t="str">
        <x:f>IF(AND(O2382&lt;&gt;"High",AC2382&gt;=Assumptions!$B$10,AA2382&gt;0),"Priority Growth",IF(AND(O2382="Low",AA2382&gt;0),"Maintain","Watch"))</x:f>
        <x:v>Watch</x:v>
      </x:c>
      <x:c r="AE2382" s="60" t="n">
        <x:f>MAX(AA2382,0)*N2382</x:f>
        <x:v>0</x:v>
      </x:c>
      <x:c r="AF2382" t="str">
        <x:f>IF(AND(AA2382&gt;=Assumptions!$B$11,O2382&lt;&gt;"High",OR(N2382&gt;=Assumptions!$B$12,M2382&lt;=6)),"High","Standard")</x:f>
        <x:v>Standard</x:v>
      </x:c>
    </x:row>
    <x:row r="2383">
      <x:c r="A2383" t="str">
        <x:f>'Raw_Data'!A2383</x:f>
        <x:v>C02382</x:v>
      </x:c>
      <x:c r="B2383" t="n">
        <x:f>'Raw_Data'!B2383</x:f>
        <x:v>33</x:v>
      </x:c>
      <x:c r="C2383" s="30" t="n">
        <x:f>'Raw_Data'!C2383</x:f>
        <x:v>67969</x:v>
      </x:c>
      <x:c r="D2383" t="n">
        <x:f>'Raw_Data'!D2383</x:f>
        <x:v>676</x:v>
      </x:c>
      <x:c r="E2383" t="n">
        <x:f>'Raw_Data'!E2383</x:f>
        <x:v>28</x:v>
      </x:c>
      <x:c r="F2383" t="str">
        <x:f>PROPER(TRIM('Raw_Data'!F2383))</x:f>
        <x:v>Classic</x:v>
      </x:c>
      <x:c r="G2383" t="str">
        <x:f>PROPER(TRIM('Raw_Data'!G2383))</x:f>
        <x:v>Digital</x:v>
      </x:c>
      <x:c r="H2383" s="60" t="n">
        <x:f>'Raw_Data'!H2383</x:f>
        <x:v>8957</x:v>
      </x:c>
      <x:c r="I2383" s="60" t="n">
        <x:f>'Raw_Data'!I2383</x:f>
        <x:v>1191.06</x:v>
      </x:c>
      <x:c r="J2383" s="32" t="n">
        <x:f>'Raw_Data'!J2383</x:f>
        <x:v>0.567</x:v>
      </x:c>
      <x:c r="K2383" s="32" t="n">
        <x:f>'Raw_Data'!K2383</x:f>
        <x:v>0.816</x:v>
      </x:c>
      <x:c r="L2383" t="n">
        <x:f>'Raw_Data'!L2383</x:f>
        <x:v>0</x:v>
      </x:c>
      <x:c r="M2383" t="n">
        <x:f>IF('Raw_Data'!M2383="",Assumptions!$B$15,'Raw_Data'!M2383)</x:f>
        <x:v>9</x:v>
      </x:c>
      <x:c r="N2383" s="32" t="n">
        <x:f>'Raw_Data'!N2383</x:f>
        <x:v>0.02</x:v>
      </x:c>
      <x:c r="O2383" t="str">
        <x:f>IF(OR(D2383&lt;620,L2383&gt;=2,J2383&gt;0.9),"High",IF(OR(D2383&lt;700,L2383=1,J2383&gt;0.75),"Medium","Low"))</x:f>
        <x:v>Medium</x:v>
      </x:c>
      <x:c r="P2383" s="30" t="n">
        <x:f>XLOOKUP(F2383,Assumptions!$A$4:$A$6,Assumptions!$B$4:$B$6)</x:f>
        <x:v>0</x:v>
      </x:c>
      <x:c r="Q2383" s="32" t="n">
        <x:f>XLOOKUP(F2383,Assumptions!$A$4:$A$6,Assumptions!$C$4:$C$6)</x:f>
        <x:v>0.229</x:v>
      </x:c>
      <x:c r="R2383" s="32" t="n">
        <x:f>XLOOKUP(F2383,Assumptions!$A$4:$A$6,Assumptions!$D$4:$D$6)</x:f>
        <x:v>0.015</x:v>
      </x:c>
      <x:c r="S2383" s="32" t="n">
        <x:f>XLOOKUP(F2383,Assumptions!$A$4:$A$6,Assumptions!$E$4:$E$6)</x:f>
        <x:v>0.0075</x:v>
      </x:c>
      <x:c r="T2383" s="32" t="n">
        <x:f>XLOOKUP(O2383,Assumptions!$H$4:$H$6,Assumptions!$I$4:$I$6)</x:f>
        <x:v>0.012</x:v>
      </x:c>
      <x:c r="U2383" s="30" t="n">
        <x:f>XLOOKUP(F2383,Assumptions!$A$4:$A$6,Assumptions!$F$4:$F$6)</x:f>
        <x:v>60</x:v>
      </x:c>
      <x:c r="V2383" s="60" t="n">
        <x:f>I2383*12</x:f>
        <x:v>14292.72</x:v>
      </x:c>
      <x:c r="W2383" s="60" t="n">
        <x:f>H2383*J2383*(1-K2383)*Q2383</x:f>
        <x:v>213.99269018400005</x:v>
      </x:c>
      <x:c r="X2383" s="60" t="n">
        <x:f>V2383*R2383</x:f>
        <x:v>214.39079999999998</x:v>
      </x:c>
      <x:c r="Y2383" s="60" t="n">
        <x:f>V2383*S2383</x:f>
        <x:v>107.19539999999999</x:v>
      </x:c>
      <x:c r="Z2383" s="60" t="n">
        <x:f>H2383*J2383*T2383</x:f>
        <x:v>60.943428</x:v>
      </x:c>
      <x:c r="AA2383" s="60" t="n">
        <x:f>P2383+W2383+X2383-Y2383-Z2383-U2383</x:f>
        <x:v>200.24466218400005</x:v>
      </x:c>
      <x:c r="AB2383" s="32" t="n">
        <x:f>IFERROR(AA2383/(P2383+W2383+X2383),0)</x:f>
        <x:v>0.4674425293514244</x:v>
      </x:c>
      <x:c r="AC2383" t="n">
        <x:f>IF(O2383="High",0,IF(I2383&gt;=1800,3,IF(I2383&gt;=900,2,1))+IF(K2383&gt;=0.9,2,IF(K2383&gt;=0.75,1,0))+IF(J2383&lt;=0.7,2,IF(J2383&lt;=0.85,1,0))+IF(M2383&gt;=8,1,0))</x:f>
        <x:v>6</x:v>
      </x:c>
      <x:c r="AD2383" t="str">
        <x:f>IF(AND(O2383&lt;&gt;"High",AC2383&gt;=Assumptions!$B$10,AA2383&gt;0),"Priority Growth",IF(AND(O2383="Low",AA2383&gt;0),"Maintain","Watch"))</x:f>
        <x:v>Priority Growth</x:v>
      </x:c>
      <x:c r="AE2383" s="60" t="n">
        <x:f>MAX(AA2383,0)*N2383</x:f>
        <x:v>4.004893243680001</x:v>
      </x:c>
      <x:c r="AF2383" t="str">
        <x:f>IF(AND(AA2383&gt;=Assumptions!$B$11,O2383&lt;&gt;"High",OR(N2383&gt;=Assumptions!$B$12,M2383&lt;=6)),"High","Standard")</x:f>
        <x:v>Standard</x:v>
      </x:c>
    </x:row>
    <x:row r="2384">
      <x:c r="A2384" t="str">
        <x:f>'Raw_Data'!A2384</x:f>
        <x:v>C02383</x:v>
      </x:c>
      <x:c r="B2384" t="n">
        <x:f>'Raw_Data'!B2384</x:f>
        <x:v>31</x:v>
      </x:c>
      <x:c r="C2384" s="30" t="n">
        <x:f>'Raw_Data'!C2384</x:f>
        <x:v>72515</x:v>
      </x:c>
      <x:c r="D2384" t="n">
        <x:f>'Raw_Data'!D2384</x:f>
        <x:v>624</x:v>
      </x:c>
      <x:c r="E2384" t="n">
        <x:f>'Raw_Data'!E2384</x:f>
        <x:v>66</x:v>
      </x:c>
      <x:c r="F2384" t="str">
        <x:f>PROPER(TRIM('Raw_Data'!F2384))</x:f>
        <x:v>Classic</x:v>
      </x:c>
      <x:c r="G2384" t="str">
        <x:f>PROPER(TRIM('Raw_Data'!G2384))</x:f>
        <x:v>Digital</x:v>
      </x:c>
      <x:c r="H2384" s="60" t="n">
        <x:f>'Raw_Data'!H2384</x:f>
        <x:v>4385</x:v>
      </x:c>
      <x:c r="I2384" s="60" t="n">
        <x:f>'Raw_Data'!I2384</x:f>
        <x:v>509.65</x:v>
      </x:c>
      <x:c r="J2384" s="32" t="n">
        <x:f>'Raw_Data'!J2384</x:f>
        <x:v>0.398</x:v>
      </x:c>
      <x:c r="K2384" s="32" t="n">
        <x:f>'Raw_Data'!K2384</x:f>
        <x:v>0.603</x:v>
      </x:c>
      <x:c r="L2384" t="n">
        <x:f>'Raw_Data'!L2384</x:f>
        <x:v>0</x:v>
      </x:c>
      <x:c r="M2384" t="n">
        <x:f>IF('Raw_Data'!M2384="",Assumptions!$B$15,'Raw_Data'!M2384)</x:f>
        <x:v>7</x:v>
      </x:c>
      <x:c r="N2384" s="32" t="n">
        <x:f>'Raw_Data'!N2384</x:f>
        <x:v>0.121</x:v>
      </x:c>
      <x:c r="O2384" t="str">
        <x:f>IF(OR(D2384&lt;620,L2384&gt;=2,J2384&gt;0.9),"High",IF(OR(D2384&lt;700,L2384=1,J2384&gt;0.75),"Medium","Low"))</x:f>
        <x:v>Medium</x:v>
      </x:c>
      <x:c r="P2384" s="30" t="n">
        <x:f>XLOOKUP(F2384,Assumptions!$A$4:$A$6,Assumptions!$B$4:$B$6)</x:f>
        <x:v>0</x:v>
      </x:c>
      <x:c r="Q2384" s="32" t="n">
        <x:f>XLOOKUP(F2384,Assumptions!$A$4:$A$6,Assumptions!$C$4:$C$6)</x:f>
        <x:v>0.229</x:v>
      </x:c>
      <x:c r="R2384" s="32" t="n">
        <x:f>XLOOKUP(F2384,Assumptions!$A$4:$A$6,Assumptions!$D$4:$D$6)</x:f>
        <x:v>0.015</x:v>
      </x:c>
      <x:c r="S2384" s="32" t="n">
        <x:f>XLOOKUP(F2384,Assumptions!$A$4:$A$6,Assumptions!$E$4:$E$6)</x:f>
        <x:v>0.0075</x:v>
      </x:c>
      <x:c r="T2384" s="32" t="n">
        <x:f>XLOOKUP(O2384,Assumptions!$H$4:$H$6,Assumptions!$I$4:$I$6)</x:f>
        <x:v>0.012</x:v>
      </x:c>
      <x:c r="U2384" s="30" t="n">
        <x:f>XLOOKUP(F2384,Assumptions!$A$4:$A$6,Assumptions!$F$4:$F$6)</x:f>
        <x:v>60</x:v>
      </x:c>
      <x:c r="V2384" s="60" t="n">
        <x:f>I2384*12</x:f>
        <x:v>6115.799999999999</x:v>
      </x:c>
      <x:c r="W2384" s="60" t="n">
        <x:f>H2384*J2384*(1-K2384)*Q2384</x:f>
        <x:v>158.66409499</x:v>
      </x:c>
      <x:c r="X2384" s="60" t="n">
        <x:f>V2384*R2384</x:f>
        <x:v>91.73699999999998</x:v>
      </x:c>
      <x:c r="Y2384" s="60" t="n">
        <x:f>V2384*S2384</x:f>
        <x:v>45.86849999999999</x:v>
      </x:c>
      <x:c r="Z2384" s="60" t="n">
        <x:f>H2384*J2384*T2384</x:f>
        <x:v>20.94276</x:v>
      </x:c>
      <x:c r="AA2384" s="60" t="n">
        <x:f>P2384+W2384+X2384-Y2384-Z2384-U2384</x:f>
        <x:v>123.58983499000001</x:v>
      </x:c>
      <x:c r="AB2384" s="32" t="n">
        <x:f>IFERROR(AA2384/(P2384+W2384+X2384),0)</x:f>
        <x:v>0.4935674702019002</x:v>
      </x:c>
      <x:c r="AC2384" t="n">
        <x:f>IF(O2384="High",0,IF(I2384&gt;=1800,3,IF(I2384&gt;=900,2,1))+IF(K2384&gt;=0.9,2,IF(K2384&gt;=0.75,1,0))+IF(J2384&lt;=0.7,2,IF(J2384&lt;=0.85,1,0))+IF(M2384&gt;=8,1,0))</x:f>
        <x:v>3</x:v>
      </x:c>
      <x:c r="AD2384" t="str">
        <x:f>IF(AND(O2384&lt;&gt;"High",AC2384&gt;=Assumptions!$B$10,AA2384&gt;0),"Priority Growth",IF(AND(O2384="Low",AA2384&gt;0),"Maintain","Watch"))</x:f>
        <x:v>Watch</x:v>
      </x:c>
      <x:c r="AE2384" s="60" t="n">
        <x:f>MAX(AA2384,0)*N2384</x:f>
        <x:v>14.954370033790001</x:v>
      </x:c>
      <x:c r="AF2384" t="str">
        <x:f>IF(AND(AA2384&gt;=Assumptions!$B$11,O2384&lt;&gt;"High",OR(N2384&gt;=Assumptions!$B$12,M2384&lt;=6)),"High","Standard")</x:f>
        <x:v>Standard</x:v>
      </x:c>
    </x:row>
    <x:row r="2385">
      <x:c r="A2385" t="str">
        <x:f>'Raw_Data'!A2385</x:f>
        <x:v>C02384</x:v>
      </x:c>
      <x:c r="B2385" t="n">
        <x:f>'Raw_Data'!B2385</x:f>
        <x:v>37</x:v>
      </x:c>
      <x:c r="C2385" s="30" t="n">
        <x:f>'Raw_Data'!C2385</x:f>
        <x:v>134050</x:v>
      </x:c>
      <x:c r="D2385" t="n">
        <x:f>'Raw_Data'!D2385</x:f>
        <x:v>761</x:v>
      </x:c>
      <x:c r="E2385" t="n">
        <x:f>'Raw_Data'!E2385</x:f>
        <x:v>34</x:v>
      </x:c>
      <x:c r="F2385" t="str">
        <x:f>PROPER(TRIM('Raw_Data'!F2385))</x:f>
        <x:v>Platinum</x:v>
      </x:c>
      <x:c r="G2385" t="str">
        <x:f>PROPER(TRIM('Raw_Data'!G2385))</x:f>
        <x:v>Branch</x:v>
      </x:c>
      <x:c r="H2385" s="60" t="n">
        <x:f>'Raw_Data'!H2385</x:f>
        <x:v>32226</x:v>
      </x:c>
      <x:c r="I2385" s="60" t="n">
        <x:f>'Raw_Data'!I2385</x:f>
        <x:v>3765.47</x:v>
      </x:c>
      <x:c r="J2385" s="32" t="n">
        <x:f>'Raw_Data'!J2385</x:f>
        <x:v>0.236</x:v>
      </x:c>
      <x:c r="K2385" s="32" t="n">
        <x:f>'Raw_Data'!K2385</x:f>
        <x:v>0.907</x:v>
      </x:c>
      <x:c r="L2385" t="n">
        <x:f>'Raw_Data'!L2385</x:f>
        <x:v>0</x:v>
      </x:c>
      <x:c r="M2385" t="n">
        <x:f>IF('Raw_Data'!M2385="",Assumptions!$B$15,'Raw_Data'!M2385)</x:f>
        <x:v>7</x:v>
      </x:c>
      <x:c r="N2385" s="32" t="n">
        <x:f>'Raw_Data'!N2385</x:f>
        <x:v>0.092</x:v>
      </x:c>
      <x:c r="O2385" t="str">
        <x:f>IF(OR(D2385&lt;620,L2385&gt;=2,J2385&gt;0.9),"High",IF(OR(D2385&lt;700,L2385=1,J2385&gt;0.75),"Medium","Low"))</x:f>
        <x:v>Low</x:v>
      </x:c>
      <x:c r="P2385" s="30" t="n">
        <x:f>XLOOKUP(F2385,Assumptions!$A$4:$A$6,Assumptions!$B$4:$B$6)</x:f>
        <x:v>195</x:v>
      </x:c>
      <x:c r="Q2385" s="32" t="n">
        <x:f>XLOOKUP(F2385,Assumptions!$A$4:$A$6,Assumptions!$C$4:$C$6)</x:f>
        <x:v>0.199</x:v>
      </x:c>
      <x:c r="R2385" s="32" t="n">
        <x:f>XLOOKUP(F2385,Assumptions!$A$4:$A$6,Assumptions!$D$4:$D$6)</x:f>
        <x:v>0.017</x:v>
      </x:c>
      <x:c r="S2385" s="32" t="n">
        <x:f>XLOOKUP(F2385,Assumptions!$A$4:$A$6,Assumptions!$E$4:$E$6)</x:f>
        <x:v>0.013</x:v>
      </x:c>
      <x:c r="T2385" s="32" t="n">
        <x:f>XLOOKUP(O2385,Assumptions!$H$4:$H$6,Assumptions!$I$4:$I$6)</x:f>
        <x:v>0.0035</x:v>
      </x:c>
      <x:c r="U2385" s="30" t="n">
        <x:f>XLOOKUP(F2385,Assumptions!$A$4:$A$6,Assumptions!$F$4:$F$6)</x:f>
        <x:v>140</x:v>
      </x:c>
      <x:c r="V2385" s="60" t="n">
        <x:f>I2385*12</x:f>
        <x:v>45185.64</x:v>
      </x:c>
      <x:c r="W2385" s="60" t="n">
        <x:f>H2385*J2385*(1-K2385)*Q2385</x:f>
        <x:v>140.75195335199996</x:v>
      </x:c>
      <x:c r="X2385" s="60" t="n">
        <x:f>V2385*R2385</x:f>
        <x:v>768.15588</x:v>
      </x:c>
      <x:c r="Y2385" s="60" t="n">
        <x:f>V2385*S2385</x:f>
        <x:v>587.41332</x:v>
      </x:c>
      <x:c r="Z2385" s="60" t="n">
        <x:f>H2385*J2385*T2385</x:f>
        <x:v>26.618675999999997</x:v>
      </x:c>
      <x:c r="AA2385" s="60" t="n">
        <x:f>P2385+W2385+X2385-Y2385-Z2385-U2385</x:f>
        <x:v>349.87583735200013</x:v>
      </x:c>
      <x:c r="AB2385" s="32" t="n">
        <x:f>IFERROR(AA2385/(P2385+W2385+X2385),0)</x:f>
        <x:v>0.31694297909781766</x:v>
      </x:c>
      <x:c r="AC2385" t="n">
        <x:f>IF(O2385="High",0,IF(I2385&gt;=1800,3,IF(I2385&gt;=900,2,1))+IF(K2385&gt;=0.9,2,IF(K2385&gt;=0.75,1,0))+IF(J2385&lt;=0.7,2,IF(J2385&lt;=0.85,1,0))+IF(M2385&gt;=8,1,0))</x:f>
        <x:v>7</x:v>
      </x:c>
      <x:c r="AD2385" t="str">
        <x:f>IF(AND(O2385&lt;&gt;"High",AC2385&gt;=Assumptions!$B$10,AA2385&gt;0),"Priority Growth",IF(AND(O2385="Low",AA2385&gt;0),"Maintain","Watch"))</x:f>
        <x:v>Priority Growth</x:v>
      </x:c>
      <x:c r="AE2385" s="60" t="n">
        <x:f>MAX(AA2385,0)*N2385</x:f>
        <x:v>32.18857703638401</x:v>
      </x:c>
      <x:c r="AF2385" t="str">
        <x:f>IF(AND(AA2385&gt;=Assumptions!$B$11,O2385&lt;&gt;"High",OR(N2385&gt;=Assumptions!$B$12,M2385&lt;=6)),"High","Standard")</x:f>
        <x:v>Standard</x:v>
      </x:c>
    </x:row>
    <x:row r="2386">
      <x:c r="A2386" t="str">
        <x:f>'Raw_Data'!A2386</x:f>
        <x:v>C02385</x:v>
      </x:c>
      <x:c r="B2386" t="n">
        <x:f>'Raw_Data'!B2386</x:f>
        <x:v>57</x:v>
      </x:c>
      <x:c r="C2386" s="30" t="n">
        <x:f>'Raw_Data'!C2386</x:f>
        <x:v>65266</x:v>
      </x:c>
      <x:c r="D2386" t="n">
        <x:f>'Raw_Data'!D2386</x:f>
        <x:v>690</x:v>
      </x:c>
      <x:c r="E2386" t="n">
        <x:f>'Raw_Data'!E2386</x:f>
        <x:v>51</x:v>
      </x:c>
      <x:c r="F2386" t="str">
        <x:f>PROPER(TRIM('Raw_Data'!F2386))</x:f>
        <x:v>Classic</x:v>
      </x:c>
      <x:c r="G2386" t="str">
        <x:f>PROPER(TRIM('Raw_Data'!G2386))</x:f>
        <x:v>Digital</x:v>
      </x:c>
      <x:c r="H2386" s="60" t="n">
        <x:f>'Raw_Data'!H2386</x:f>
        <x:v>3394</x:v>
      </x:c>
      <x:c r="I2386" s="60" t="n">
        <x:f>'Raw_Data'!I2386</x:f>
        <x:v>621.06</x:v>
      </x:c>
      <x:c r="J2386" s="32" t="n">
        <x:f>'Raw_Data'!J2386</x:f>
        <x:v>0.388</x:v>
      </x:c>
      <x:c r="K2386" s="32" t="n">
        <x:f>'Raw_Data'!K2386</x:f>
        <x:v>0.83</x:v>
      </x:c>
      <x:c r="L2386" t="n">
        <x:f>'Raw_Data'!L2386</x:f>
        <x:v>0</x:v>
      </x:c>
      <x:c r="M2386" t="n">
        <x:f>IF('Raw_Data'!M2386="",Assumptions!$B$15,'Raw_Data'!M2386)</x:f>
        <x:v>6</x:v>
      </x:c>
      <x:c r="N2386" s="32" t="n">
        <x:f>'Raw_Data'!N2386</x:f>
        <x:v>0.155</x:v>
      </x:c>
      <x:c r="O2386" t="str">
        <x:f>IF(OR(D2386&lt;620,L2386&gt;=2,J2386&gt;0.9),"High",IF(OR(D2386&lt;700,L2386=1,J2386&gt;0.75),"Medium","Low"))</x:f>
        <x:v>Medium</x:v>
      </x:c>
      <x:c r="P2386" s="30" t="n">
        <x:f>XLOOKUP(F2386,Assumptions!$A$4:$A$6,Assumptions!$B$4:$B$6)</x:f>
        <x:v>0</x:v>
      </x:c>
      <x:c r="Q2386" s="32" t="n">
        <x:f>XLOOKUP(F2386,Assumptions!$A$4:$A$6,Assumptions!$C$4:$C$6)</x:f>
        <x:v>0.229</x:v>
      </x:c>
      <x:c r="R2386" s="32" t="n">
        <x:f>XLOOKUP(F2386,Assumptions!$A$4:$A$6,Assumptions!$D$4:$D$6)</x:f>
        <x:v>0.015</x:v>
      </x:c>
      <x:c r="S2386" s="32" t="n">
        <x:f>XLOOKUP(F2386,Assumptions!$A$4:$A$6,Assumptions!$E$4:$E$6)</x:f>
        <x:v>0.0075</x:v>
      </x:c>
      <x:c r="T2386" s="32" t="n">
        <x:f>XLOOKUP(O2386,Assumptions!$H$4:$H$6,Assumptions!$I$4:$I$6)</x:f>
        <x:v>0.012</x:v>
      </x:c>
      <x:c r="U2386" s="30" t="n">
        <x:f>XLOOKUP(F2386,Assumptions!$A$4:$A$6,Assumptions!$F$4:$F$6)</x:f>
        <x:v>60</x:v>
      </x:c>
      <x:c r="V2386" s="60" t="n">
        <x:f>I2386*12</x:f>
        <x:v>7452.719999999999</x:v>
      </x:c>
      <x:c r="W2386" s="60" t="n">
        <x:f>H2386*J2386*(1-K2386)*Q2386</x:f>
        <x:v>51.26582696000002</x:v>
      </x:c>
      <x:c r="X2386" s="60" t="n">
        <x:f>V2386*R2386</x:f>
        <x:v>111.79079999999999</x:v>
      </x:c>
      <x:c r="Y2386" s="60" t="n">
        <x:f>V2386*S2386</x:f>
        <x:v>55.895399999999995</x:v>
      </x:c>
      <x:c r="Z2386" s="60" t="n">
        <x:f>H2386*J2386*T2386</x:f>
        <x:v>15.802464</x:v>
      </x:c>
      <x:c r="AA2386" s="60" t="n">
        <x:f>P2386+W2386+X2386-Y2386-Z2386-U2386</x:f>
        <x:v>31.35876296000002</x:v>
      </x:c>
      <x:c r="AB2386" s="32" t="n">
        <x:f>IFERROR(AA2386/(P2386+W2386+X2386),0)</x:f>
        <x:v>0.19231823658226874</x:v>
      </x:c>
      <x:c r="AC2386" t="n">
        <x:f>IF(O2386="High",0,IF(I2386&gt;=1800,3,IF(I2386&gt;=900,2,1))+IF(K2386&gt;=0.9,2,IF(K2386&gt;=0.75,1,0))+IF(J2386&lt;=0.7,2,IF(J2386&lt;=0.85,1,0))+IF(M2386&gt;=8,1,0))</x:f>
        <x:v>4</x:v>
      </x:c>
      <x:c r="AD2386" t="str">
        <x:f>IF(AND(O2386&lt;&gt;"High",AC2386&gt;=Assumptions!$B$10,AA2386&gt;0),"Priority Growth",IF(AND(O2386="Low",AA2386&gt;0),"Maintain","Watch"))</x:f>
        <x:v>Watch</x:v>
      </x:c>
      <x:c r="AE2386" s="60" t="n">
        <x:f>MAX(AA2386,0)*N2386</x:f>
        <x:v>4.860608258800004</x:v>
      </x:c>
      <x:c r="AF2386" t="str">
        <x:f>IF(AND(AA2386&gt;=Assumptions!$B$11,O2386&lt;&gt;"High",OR(N2386&gt;=Assumptions!$B$12,M2386&lt;=6)),"High","Standard")</x:f>
        <x:v>Standard</x:v>
      </x:c>
    </x:row>
    <x:row r="2387">
      <x:c r="A2387" t="str">
        <x:f>'Raw_Data'!A2387</x:f>
        <x:v>C02386</x:v>
      </x:c>
      <x:c r="B2387" t="n">
        <x:f>'Raw_Data'!B2387</x:f>
        <x:v>42</x:v>
      </x:c>
      <x:c r="C2387" s="30" t="n">
        <x:f>'Raw_Data'!C2387</x:f>
        <x:v>63344</x:v>
      </x:c>
      <x:c r="D2387" t="n">
        <x:f>'Raw_Data'!D2387</x:f>
        <x:v>763</x:v>
      </x:c>
      <x:c r="E2387" t="n">
        <x:f>'Raw_Data'!E2387</x:f>
        <x:v>41</x:v>
      </x:c>
      <x:c r="F2387" t="str">
        <x:f>PROPER(TRIM('Raw_Data'!F2387))</x:f>
        <x:v>Gold</x:v>
      </x:c>
      <x:c r="G2387" t="str">
        <x:f>PROPER(TRIM('Raw_Data'!G2387))</x:f>
        <x:v>Digital</x:v>
      </x:c>
      <x:c r="H2387" s="60" t="n">
        <x:f>'Raw_Data'!H2387</x:f>
        <x:v>15619</x:v>
      </x:c>
      <x:c r="I2387" s="60" t="n">
        <x:f>'Raw_Data'!I2387</x:f>
        <x:v>1415.97</x:v>
      </x:c>
      <x:c r="J2387" s="32" t="n">
        <x:f>'Raw_Data'!J2387</x:f>
        <x:v>0.461</x:v>
      </x:c>
      <x:c r="K2387" s="32" t="n">
        <x:f>'Raw_Data'!K2387</x:f>
        <x:v>0.792</x:v>
      </x:c>
      <x:c r="L2387" t="n">
        <x:f>'Raw_Data'!L2387</x:f>
        <x:v>0</x:v>
      </x:c>
      <x:c r="M2387" t="n">
        <x:f>IF('Raw_Data'!M2387="",Assumptions!$B$15,'Raw_Data'!M2387)</x:f>
        <x:v>10</x:v>
      </x:c>
      <x:c r="N2387" s="32" t="n">
        <x:f>'Raw_Data'!N2387</x:f>
        <x:v>0.02</x:v>
      </x:c>
      <x:c r="O2387" t="str">
        <x:f>IF(OR(D2387&lt;620,L2387&gt;=2,J2387&gt;0.9),"High",IF(OR(D2387&lt;700,L2387=1,J2387&gt;0.75),"Medium","Low"))</x:f>
        <x:v>Low</x:v>
      </x:c>
      <x:c r="P2387" s="30" t="n">
        <x:f>XLOOKUP(F2387,Assumptions!$A$4:$A$6,Assumptions!$B$4:$B$6)</x:f>
        <x:v>95</x:v>
      </x:c>
      <x:c r="Q2387" s="32" t="n">
        <x:f>XLOOKUP(F2387,Assumptions!$A$4:$A$6,Assumptions!$C$4:$C$6)</x:f>
        <x:v>0.219</x:v>
      </x:c>
      <x:c r="R2387" s="32" t="n">
        <x:f>XLOOKUP(F2387,Assumptions!$A$4:$A$6,Assumptions!$D$4:$D$6)</x:f>
        <x:v>0.016</x:v>
      </x:c>
      <x:c r="S2387" s="32" t="n">
        <x:f>XLOOKUP(F2387,Assumptions!$A$4:$A$6,Assumptions!$E$4:$E$6)</x:f>
        <x:v>0.01</x:v>
      </x:c>
      <x:c r="T2387" s="32" t="n">
        <x:f>XLOOKUP(O2387,Assumptions!$H$4:$H$6,Assumptions!$I$4:$I$6)</x:f>
        <x:v>0.0035</x:v>
      </x:c>
      <x:c r="U2387" s="30" t="n">
        <x:f>XLOOKUP(F2387,Assumptions!$A$4:$A$6,Assumptions!$F$4:$F$6)</x:f>
        <x:v>90</x:v>
      </x:c>
      <x:c r="V2387" s="60" t="n">
        <x:f>I2387*12</x:f>
        <x:v>16991.64</x:v>
      </x:c>
      <x:c r="W2387" s="60" t="n">
        <x:f>H2387*J2387*(1-K2387)*Q2387</x:f>
        <x:v>327.99075316799997</x:v>
      </x:c>
      <x:c r="X2387" s="60" t="n">
        <x:f>V2387*R2387</x:f>
        <x:v>271.86624</x:v>
      </x:c>
      <x:c r="Y2387" s="60" t="n">
        <x:f>V2387*S2387</x:f>
        <x:v>169.9164</x:v>
      </x:c>
      <x:c r="Z2387" s="60" t="n">
        <x:f>H2387*J2387*T2387</x:f>
        <x:v>25.201256500000003</x:v>
      </x:c>
      <x:c r="AA2387" s="60" t="n">
        <x:f>P2387+W2387+X2387-Y2387-Z2387-U2387</x:f>
        <x:v>409.73933666799985</x:v>
      </x:c>
      <x:c r="AB2387" s="32" t="n">
        <x:f>IFERROR(AA2387/(P2387+W2387+X2387),0)</x:f>
        <x:v>0.5896743368731335</x:v>
      </x:c>
      <x:c r="AC2387" t="n">
        <x:f>IF(O2387="High",0,IF(I2387&gt;=1800,3,IF(I2387&gt;=900,2,1))+IF(K2387&gt;=0.9,2,IF(K2387&gt;=0.75,1,0))+IF(J2387&lt;=0.7,2,IF(J2387&lt;=0.85,1,0))+IF(M2387&gt;=8,1,0))</x:f>
        <x:v>6</x:v>
      </x:c>
      <x:c r="AD2387" t="str">
        <x:f>IF(AND(O2387&lt;&gt;"High",AC2387&gt;=Assumptions!$B$10,AA2387&gt;0),"Priority Growth",IF(AND(O2387="Low",AA2387&gt;0),"Maintain","Watch"))</x:f>
        <x:v>Priority Growth</x:v>
      </x:c>
      <x:c r="AE2387" s="60" t="n">
        <x:f>MAX(AA2387,0)*N2387</x:f>
        <x:v>8.194786733359997</x:v>
      </x:c>
      <x:c r="AF2387" t="str">
        <x:f>IF(AND(AA2387&gt;=Assumptions!$B$11,O2387&lt;&gt;"High",OR(N2387&gt;=Assumptions!$B$12,M2387&lt;=6)),"High","Standard")</x:f>
        <x:v>Standard</x:v>
      </x:c>
    </x:row>
    <x:row r="2388">
      <x:c r="A2388" t="str">
        <x:f>'Raw_Data'!A2388</x:f>
        <x:v>C02387</x:v>
      </x:c>
      <x:c r="B2388" t="n">
        <x:f>'Raw_Data'!B2388</x:f>
        <x:v>29</x:v>
      </x:c>
      <x:c r="C2388" s="30" t="n">
        <x:f>'Raw_Data'!C2388</x:f>
        <x:v>82597</x:v>
      </x:c>
      <x:c r="D2388" t="n">
        <x:f>'Raw_Data'!D2388</x:f>
        <x:v>692</x:v>
      </x:c>
      <x:c r="E2388" t="n">
        <x:f>'Raw_Data'!E2388</x:f>
        <x:v>39</x:v>
      </x:c>
      <x:c r="F2388" t="str">
        <x:f>PROPER(TRIM('Raw_Data'!F2388))</x:f>
        <x:v>Gold</x:v>
      </x:c>
      <x:c r="G2388" t="str">
        <x:f>PROPER(TRIM('Raw_Data'!G2388))</x:f>
        <x:v>Branch</x:v>
      </x:c>
      <x:c r="H2388" s="60" t="n">
        <x:f>'Raw_Data'!H2388</x:f>
        <x:v>12225</x:v>
      </x:c>
      <x:c r="I2388" s="60" t="n">
        <x:f>'Raw_Data'!I2388</x:f>
        <x:v>1229.12</x:v>
      </x:c>
      <x:c r="J2388" s="32" t="n">
        <x:f>'Raw_Data'!J2388</x:f>
        <x:v>0.374</x:v>
      </x:c>
      <x:c r="K2388" s="32" t="n">
        <x:f>'Raw_Data'!K2388</x:f>
        <x:v>0.85</x:v>
      </x:c>
      <x:c r="L2388" t="n">
        <x:f>'Raw_Data'!L2388</x:f>
        <x:v>0</x:v>
      </x:c>
      <x:c r="M2388" t="n">
        <x:f>IF('Raw_Data'!M2388="",Assumptions!$B$15,'Raw_Data'!M2388)</x:f>
        <x:v>6</x:v>
      </x:c>
      <x:c r="N2388" s="32" t="n">
        <x:f>'Raw_Data'!N2388</x:f>
        <x:v>0.154</x:v>
      </x:c>
      <x:c r="O2388" t="str">
        <x:f>IF(OR(D2388&lt;620,L2388&gt;=2,J2388&gt;0.9),"High",IF(OR(D2388&lt;700,L2388=1,J2388&gt;0.75),"Medium","Low"))</x:f>
        <x:v>Medium</x:v>
      </x:c>
      <x:c r="P2388" s="30" t="n">
        <x:f>XLOOKUP(F2388,Assumptions!$A$4:$A$6,Assumptions!$B$4:$B$6)</x:f>
        <x:v>95</x:v>
      </x:c>
      <x:c r="Q2388" s="32" t="n">
        <x:f>XLOOKUP(F2388,Assumptions!$A$4:$A$6,Assumptions!$C$4:$C$6)</x:f>
        <x:v>0.219</x:v>
      </x:c>
      <x:c r="R2388" s="32" t="n">
        <x:f>XLOOKUP(F2388,Assumptions!$A$4:$A$6,Assumptions!$D$4:$D$6)</x:f>
        <x:v>0.016</x:v>
      </x:c>
      <x:c r="S2388" s="32" t="n">
        <x:f>XLOOKUP(F2388,Assumptions!$A$4:$A$6,Assumptions!$E$4:$E$6)</x:f>
        <x:v>0.01</x:v>
      </x:c>
      <x:c r="T2388" s="32" t="n">
        <x:f>XLOOKUP(O2388,Assumptions!$H$4:$H$6,Assumptions!$I$4:$I$6)</x:f>
        <x:v>0.012</x:v>
      </x:c>
      <x:c r="U2388" s="30" t="n">
        <x:f>XLOOKUP(F2388,Assumptions!$A$4:$A$6,Assumptions!$F$4:$F$6)</x:f>
        <x:v>90</x:v>
      </x:c>
      <x:c r="V2388" s="60" t="n">
        <x:f>I2388*12</x:f>
        <x:v>14749.439999999999</x:v>
      </x:c>
      <x:c r="W2388" s="60" t="n">
        <x:f>H2388*J2388*(1-K2388)*Q2388</x:f>
        <x:v>150.1951275</x:v>
      </x:c>
      <x:c r="X2388" s="60" t="n">
        <x:f>V2388*R2388</x:f>
        <x:v>235.99104</x:v>
      </x:c>
      <x:c r="Y2388" s="60" t="n">
        <x:f>V2388*S2388</x:f>
        <x:v>147.49439999999998</x:v>
      </x:c>
      <x:c r="Z2388" s="60" t="n">
        <x:f>H2388*J2388*T2388</x:f>
        <x:v>54.8658</x:v>
      </x:c>
      <x:c r="AA2388" s="60" t="n">
        <x:f>P2388+W2388+X2388-Y2388-Z2388-U2388</x:f>
        <x:v>188.82596750000005</x:v>
      </x:c>
      <x:c r="AB2388" s="32" t="n">
        <x:f>IFERROR(AA2388/(P2388+W2388+X2388),0)</x:f>
        <x:v>0.392417696628821</x:v>
      </x:c>
      <x:c r="AC2388" t="n">
        <x:f>IF(O2388="High",0,IF(I2388&gt;=1800,3,IF(I2388&gt;=900,2,1))+IF(K2388&gt;=0.9,2,IF(K2388&gt;=0.75,1,0))+IF(J2388&lt;=0.7,2,IF(J2388&lt;=0.85,1,0))+IF(M2388&gt;=8,1,0))</x:f>
        <x:v>5</x:v>
      </x:c>
      <x:c r="AD2388" t="str">
        <x:f>IF(AND(O2388&lt;&gt;"High",AC2388&gt;=Assumptions!$B$10,AA2388&gt;0),"Priority Growth",IF(AND(O2388="Low",AA2388&gt;0),"Maintain","Watch"))</x:f>
        <x:v>Watch</x:v>
      </x:c>
      <x:c r="AE2388" s="60" t="n">
        <x:f>MAX(AA2388,0)*N2388</x:f>
        <x:v>29.079198995000006</x:v>
      </x:c>
      <x:c r="AF2388" t="str">
        <x:f>IF(AND(AA2388&gt;=Assumptions!$B$11,O2388&lt;&gt;"High",OR(N2388&gt;=Assumptions!$B$12,M2388&lt;=6)),"High","Standard")</x:f>
        <x:v>Standard</x:v>
      </x:c>
    </x:row>
    <x:row r="2389">
      <x:c r="A2389" t="str">
        <x:f>'Raw_Data'!A2389</x:f>
        <x:v>C02388</x:v>
      </x:c>
      <x:c r="B2389" t="n">
        <x:f>'Raw_Data'!B2389</x:f>
        <x:v>37</x:v>
      </x:c>
      <x:c r="C2389" s="30" t="n">
        <x:f>'Raw_Data'!C2389</x:f>
        <x:v>28000</x:v>
      </x:c>
      <x:c r="D2389" t="n">
        <x:f>'Raw_Data'!D2389</x:f>
        <x:v>703</x:v>
      </x:c>
      <x:c r="E2389" t="n">
        <x:f>'Raw_Data'!E2389</x:f>
        <x:v>15</x:v>
      </x:c>
      <x:c r="F2389" t="str">
        <x:f>PROPER(TRIM('Raw_Data'!F2389))</x:f>
        <x:v>Classic</x:v>
      </x:c>
      <x:c r="G2389" t="str">
        <x:f>PROPER(TRIM('Raw_Data'!G2389))</x:f>
        <x:v>Digital</x:v>
      </x:c>
      <x:c r="H2389" s="60" t="n">
        <x:f>'Raw_Data'!H2389</x:f>
        <x:v>1960</x:v>
      </x:c>
      <x:c r="I2389" s="60" t="n">
        <x:f>'Raw_Data'!I2389</x:f>
        <x:v>150</x:v>
      </x:c>
      <x:c r="J2389" s="32" t="n">
        <x:f>'Raw_Data'!J2389</x:f>
        <x:v>0.289</x:v>
      </x:c>
      <x:c r="K2389" s="32" t="n">
        <x:f>'Raw_Data'!K2389</x:f>
        <x:v>0.807</x:v>
      </x:c>
      <x:c r="L2389" t="n">
        <x:f>'Raw_Data'!L2389</x:f>
        <x:v>0</x:v>
      </x:c>
      <x:c r="M2389" t="n">
        <x:f>IF('Raw_Data'!M2389="",Assumptions!$B$15,'Raw_Data'!M2389)</x:f>
        <x:v>7.370408870408871</x:v>
      </x:c>
      <x:c r="N2389" s="32" t="n">
        <x:f>'Raw_Data'!N2389</x:f>
        <x:v>0.153</x:v>
      </x:c>
      <x:c r="O2389" t="str">
        <x:f>IF(OR(D2389&lt;620,L2389&gt;=2,J2389&gt;0.9),"High",IF(OR(D2389&lt;700,L2389=1,J2389&gt;0.75),"Medium","Low"))</x:f>
        <x:v>Low</x:v>
      </x:c>
      <x:c r="P2389" s="30" t="n">
        <x:f>XLOOKUP(F2389,Assumptions!$A$4:$A$6,Assumptions!$B$4:$B$6)</x:f>
        <x:v>0</x:v>
      </x:c>
      <x:c r="Q2389" s="32" t="n">
        <x:f>XLOOKUP(F2389,Assumptions!$A$4:$A$6,Assumptions!$C$4:$C$6)</x:f>
        <x:v>0.229</x:v>
      </x:c>
      <x:c r="R2389" s="32" t="n">
        <x:f>XLOOKUP(F2389,Assumptions!$A$4:$A$6,Assumptions!$D$4:$D$6)</x:f>
        <x:v>0.015</x:v>
      </x:c>
      <x:c r="S2389" s="32" t="n">
        <x:f>XLOOKUP(F2389,Assumptions!$A$4:$A$6,Assumptions!$E$4:$E$6)</x:f>
        <x:v>0.0075</x:v>
      </x:c>
      <x:c r="T2389" s="32" t="n">
        <x:f>XLOOKUP(O2389,Assumptions!$H$4:$H$6,Assumptions!$I$4:$I$6)</x:f>
        <x:v>0.0035</x:v>
      </x:c>
      <x:c r="U2389" s="30" t="n">
        <x:f>XLOOKUP(F2389,Assumptions!$A$4:$A$6,Assumptions!$F$4:$F$6)</x:f>
        <x:v>60</x:v>
      </x:c>
      <x:c r="V2389" s="60" t="n">
        <x:f>I2389*12</x:f>
        <x:v>1800</x:v>
      </x:c>
      <x:c r="W2389" s="60" t="n">
        <x:f>H2389*J2389*(1-K2389)*Q2389</x:f>
        <x:v>25.03494867999999</x:v>
      </x:c>
      <x:c r="X2389" s="60" t="n">
        <x:f>V2389*R2389</x:f>
        <x:v>27</x:v>
      </x:c>
      <x:c r="Y2389" s="60" t="n">
        <x:f>V2389*S2389</x:f>
        <x:v>13.5</x:v>
      </x:c>
      <x:c r="Z2389" s="60" t="n">
        <x:f>H2389*J2389*T2389</x:f>
        <x:v>1.9825399999999997</x:v>
      </x:c>
      <x:c r="AA2389" s="60" t="n">
        <x:f>P2389+W2389+X2389-Y2389-Z2389-U2389</x:f>
        <x:v>-23.447591320000015</x:v>
      </x:c>
      <x:c r="AB2389" s="32" t="n">
        <x:f>IFERROR(AA2389/(P2389+W2389+X2389),0)</x:f>
        <x:v>-0.4506123656274935</x:v>
      </x:c>
      <x:c r="AC2389" t="n">
        <x:f>IF(O2389="High",0,IF(I2389&gt;=1800,3,IF(I2389&gt;=900,2,1))+IF(K2389&gt;=0.9,2,IF(K2389&gt;=0.75,1,0))+IF(J2389&lt;=0.7,2,IF(J2389&lt;=0.85,1,0))+IF(M2389&gt;=8,1,0))</x:f>
        <x:v>4</x:v>
      </x:c>
      <x:c r="AD2389" t="str">
        <x:f>IF(AND(O2389&lt;&gt;"High",AC2389&gt;=Assumptions!$B$10,AA2389&gt;0),"Priority Growth",IF(AND(O2389="Low",AA2389&gt;0),"Maintain","Watch"))</x:f>
        <x:v>Watch</x:v>
      </x:c>
      <x:c r="AE2389" s="60" t="n">
        <x:f>MAX(AA2389,0)*N2389</x:f>
        <x:v>0</x:v>
      </x:c>
      <x:c r="AF2389" t="str">
        <x:f>IF(AND(AA2389&gt;=Assumptions!$B$11,O2389&lt;&gt;"High",OR(N2389&gt;=Assumptions!$B$12,M2389&lt;=6)),"High","Standard")</x:f>
        <x:v>Standard</x:v>
      </x:c>
    </x:row>
    <x:row r="2390">
      <x:c r="A2390" t="str">
        <x:f>'Raw_Data'!A2390</x:f>
        <x:v>C02389</x:v>
      </x:c>
      <x:c r="B2390" t="n">
        <x:f>'Raw_Data'!B2390</x:f>
        <x:v>21</x:v>
      </x:c>
      <x:c r="C2390" s="30" t="n">
        <x:f>'Raw_Data'!C2390</x:f>
        <x:v>62223</x:v>
      </x:c>
      <x:c r="D2390" t="n">
        <x:f>'Raw_Data'!D2390</x:f>
        <x:v>613</x:v>
      </x:c>
      <x:c r="E2390" t="n">
        <x:f>'Raw_Data'!E2390</x:f>
        <x:v>57</x:v>
      </x:c>
      <x:c r="F2390" t="str">
        <x:f>PROPER(TRIM('Raw_Data'!F2390))</x:f>
        <x:v>Classic</x:v>
      </x:c>
      <x:c r="G2390" t="str">
        <x:f>PROPER(TRIM('Raw_Data'!G2390))</x:f>
        <x:v>Digital</x:v>
      </x:c>
      <x:c r="H2390" s="60" t="n">
        <x:f>'Raw_Data'!H2390</x:f>
        <x:v>6392</x:v>
      </x:c>
      <x:c r="I2390" s="60" t="n">
        <x:f>'Raw_Data'!I2390</x:f>
        <x:v>557.95</x:v>
      </x:c>
      <x:c r="J2390" s="32" t="n">
        <x:f>'Raw_Data'!J2390</x:f>
        <x:v>0.695</x:v>
      </x:c>
      <x:c r="K2390" s="32" t="n">
        <x:f>'Raw_Data'!K2390</x:f>
        <x:v>0.714</x:v>
      </x:c>
      <x:c r="L2390" t="n">
        <x:f>'Raw_Data'!L2390</x:f>
        <x:v>0</x:v>
      </x:c>
      <x:c r="M2390" t="n">
        <x:f>IF('Raw_Data'!M2390="",Assumptions!$B$15,'Raw_Data'!M2390)</x:f>
        <x:v>8</x:v>
      </x:c>
      <x:c r="N2390" s="32" t="n">
        <x:f>'Raw_Data'!N2390</x:f>
        <x:v>0.064</x:v>
      </x:c>
      <x:c r="O2390" t="str">
        <x:f>IF(OR(D2390&lt;620,L2390&gt;=2,J2390&gt;0.9),"High",IF(OR(D2390&lt;700,L2390=1,J2390&gt;0.75),"Medium","Low"))</x:f>
        <x:v>High</x:v>
      </x:c>
      <x:c r="P2390" s="30" t="n">
        <x:f>XLOOKUP(F2390,Assumptions!$A$4:$A$6,Assumptions!$B$4:$B$6)</x:f>
        <x:v>0</x:v>
      </x:c>
      <x:c r="Q2390" s="32" t="n">
        <x:f>XLOOKUP(F2390,Assumptions!$A$4:$A$6,Assumptions!$C$4:$C$6)</x:f>
        <x:v>0.229</x:v>
      </x:c>
      <x:c r="R2390" s="32" t="n">
        <x:f>XLOOKUP(F2390,Assumptions!$A$4:$A$6,Assumptions!$D$4:$D$6)</x:f>
        <x:v>0.015</x:v>
      </x:c>
      <x:c r="S2390" s="32" t="n">
        <x:f>XLOOKUP(F2390,Assumptions!$A$4:$A$6,Assumptions!$E$4:$E$6)</x:f>
        <x:v>0.0075</x:v>
      </x:c>
      <x:c r="T2390" s="32" t="n">
        <x:f>XLOOKUP(O2390,Assumptions!$H$4:$H$6,Assumptions!$I$4:$I$6)</x:f>
        <x:v>0.045</x:v>
      </x:c>
      <x:c r="U2390" s="30" t="n">
        <x:f>XLOOKUP(F2390,Assumptions!$A$4:$A$6,Assumptions!$F$4:$F$6)</x:f>
        <x:v>60</x:v>
      </x:c>
      <x:c r="V2390" s="60" t="n">
        <x:f>I2390*12</x:f>
        <x:v>6695.400000000001</x:v>
      </x:c>
      <x:c r="W2390" s="60" t="n">
        <x:f>H2390*J2390*(1-K2390)*Q2390</x:f>
        <x:v>290.95316536</x:v>
      </x:c>
      <x:c r="X2390" s="60" t="n">
        <x:f>V2390*R2390</x:f>
        <x:v>100.431</x:v>
      </x:c>
      <x:c r="Y2390" s="60" t="n">
        <x:f>V2390*S2390</x:f>
        <x:v>50.2155</x:v>
      </x:c>
      <x:c r="Z2390" s="60" t="n">
        <x:f>H2390*J2390*T2390</x:f>
        <x:v>199.90979999999996</x:v>
      </x:c>
      <x:c r="AA2390" s="60" t="n">
        <x:f>P2390+W2390+X2390-Y2390-Z2390-U2390</x:f>
        <x:v>81.25886536000002</x:v>
      </x:c>
      <x:c r="AB2390" s="32" t="n">
        <x:f>IFERROR(AA2390/(P2390+W2390+X2390),0)</x:f>
        <x:v>0.2076191950311968</x:v>
      </x:c>
      <x:c r="AC2390" t="n">
        <x:f>IF(O2390="High",0,IF(I2390&gt;=1800,3,IF(I2390&gt;=900,2,1))+IF(K2390&gt;=0.9,2,IF(K2390&gt;=0.75,1,0))+IF(J2390&lt;=0.7,2,IF(J2390&lt;=0.85,1,0))+IF(M2390&gt;=8,1,0))</x:f>
        <x:v>0</x:v>
      </x:c>
      <x:c r="AD2390" t="str">
        <x:f>IF(AND(O2390&lt;&gt;"High",AC2390&gt;=Assumptions!$B$10,AA2390&gt;0),"Priority Growth",IF(AND(O2390="Low",AA2390&gt;0),"Maintain","Watch"))</x:f>
        <x:v>Watch</x:v>
      </x:c>
      <x:c r="AE2390" s="60" t="n">
        <x:f>MAX(AA2390,0)*N2390</x:f>
        <x:v>5.200567383040001</x:v>
      </x:c>
      <x:c r="AF2390" t="str">
        <x:f>IF(AND(AA2390&gt;=Assumptions!$B$11,O2390&lt;&gt;"High",OR(N2390&gt;=Assumptions!$B$12,M2390&lt;=6)),"High","Standard")</x:f>
        <x:v>Standard</x:v>
      </x:c>
    </x:row>
    <x:row r="2391">
      <x:c r="A2391" t="str">
        <x:f>'Raw_Data'!A2391</x:f>
        <x:v>C02390</x:v>
      </x:c>
      <x:c r="B2391" t="n">
        <x:f>'Raw_Data'!B2391</x:f>
        <x:v>28</x:v>
      </x:c>
      <x:c r="C2391" s="30" t="n">
        <x:f>'Raw_Data'!C2391</x:f>
        <x:v>60823</x:v>
      </x:c>
      <x:c r="D2391" t="n">
        <x:f>'Raw_Data'!D2391</x:f>
        <x:v>623</x:v>
      </x:c>
      <x:c r="E2391" t="n">
        <x:f>'Raw_Data'!E2391</x:f>
        <x:v>7</x:v>
      </x:c>
      <x:c r="F2391" t="str">
        <x:f>PROPER(TRIM('Raw_Data'!F2391))</x:f>
        <x:v>Classic</x:v>
      </x:c>
      <x:c r="G2391" t="str">
        <x:f>PROPER(TRIM('Raw_Data'!G2391))</x:f>
        <x:v>Digital</x:v>
      </x:c>
      <x:c r="H2391" s="60" t="n">
        <x:f>'Raw_Data'!H2391</x:f>
        <x:v>1148</x:v>
      </x:c>
      <x:c r="I2391" s="60" t="n">
        <x:f>'Raw_Data'!I2391</x:f>
        <x:v>437.22</x:v>
      </x:c>
      <x:c r="J2391" s="32" t="n">
        <x:f>'Raw_Data'!J2391</x:f>
        <x:v>0.432</x:v>
      </x:c>
      <x:c r="K2391" s="32" t="n">
        <x:f>'Raw_Data'!K2391</x:f>
        <x:v>0.745</x:v>
      </x:c>
      <x:c r="L2391" t="n">
        <x:f>'Raw_Data'!L2391</x:f>
        <x:v>1</x:v>
      </x:c>
      <x:c r="M2391" t="n">
        <x:f>IF('Raw_Data'!M2391="",Assumptions!$B$15,'Raw_Data'!M2391)</x:f>
        <x:v>8</x:v>
      </x:c>
      <x:c r="N2391" s="32" t="n">
        <x:f>'Raw_Data'!N2391</x:f>
        <x:v>0.094</x:v>
      </x:c>
      <x:c r="O2391" t="str">
        <x:f>IF(OR(D2391&lt;620,L2391&gt;=2,J2391&gt;0.9),"High",IF(OR(D2391&lt;700,L2391=1,J2391&gt;0.75),"Medium","Low"))</x:f>
        <x:v>Medium</x:v>
      </x:c>
      <x:c r="P2391" s="30" t="n">
        <x:f>XLOOKUP(F2391,Assumptions!$A$4:$A$6,Assumptions!$B$4:$B$6)</x:f>
        <x:v>0</x:v>
      </x:c>
      <x:c r="Q2391" s="32" t="n">
        <x:f>XLOOKUP(F2391,Assumptions!$A$4:$A$6,Assumptions!$C$4:$C$6)</x:f>
        <x:v>0.229</x:v>
      </x:c>
      <x:c r="R2391" s="32" t="n">
        <x:f>XLOOKUP(F2391,Assumptions!$A$4:$A$6,Assumptions!$D$4:$D$6)</x:f>
        <x:v>0.015</x:v>
      </x:c>
      <x:c r="S2391" s="32" t="n">
        <x:f>XLOOKUP(F2391,Assumptions!$A$4:$A$6,Assumptions!$E$4:$E$6)</x:f>
        <x:v>0.0075</x:v>
      </x:c>
      <x:c r="T2391" s="32" t="n">
        <x:f>XLOOKUP(O2391,Assumptions!$H$4:$H$6,Assumptions!$I$4:$I$6)</x:f>
        <x:v>0.012</x:v>
      </x:c>
      <x:c r="U2391" s="30" t="n">
        <x:f>XLOOKUP(F2391,Assumptions!$A$4:$A$6,Assumptions!$F$4:$F$6)</x:f>
        <x:v>60</x:v>
      </x:c>
      <x:c r="V2391" s="60" t="n">
        <x:f>I2391*12</x:f>
        <x:v>5246.64</x:v>
      </x:c>
      <x:c r="W2391" s="60" t="n">
        <x:f>H2391*J2391*(1-K2391)*Q2391</x:f>
        <x:v>28.96018272</x:v>
      </x:c>
      <x:c r="X2391" s="60" t="n">
        <x:f>V2391*R2391</x:f>
        <x:v>78.6996</x:v>
      </x:c>
      <x:c r="Y2391" s="60" t="n">
        <x:f>V2391*S2391</x:f>
        <x:v>39.3498</x:v>
      </x:c>
      <x:c r="Z2391" s="60" t="n">
        <x:f>H2391*J2391*T2391</x:f>
        <x:v>5.951232</x:v>
      </x:c>
      <x:c r="AA2391" s="60" t="n">
        <x:f>P2391+W2391+X2391-Y2391-Z2391-U2391</x:f>
        <x:v>2.3587507200000104</x:v>
      </x:c>
      <x:c r="AB2391" s="32" t="n">
        <x:f>IFERROR(AA2391/(P2391+W2391+X2391),0)</x:f>
        <x:v>0.021909302252026783</x:v>
      </x:c>
      <x:c r="AC2391" t="n">
        <x:f>IF(O2391="High",0,IF(I2391&gt;=1800,3,IF(I2391&gt;=900,2,1))+IF(K2391&gt;=0.9,2,IF(K2391&gt;=0.75,1,0))+IF(J2391&lt;=0.7,2,IF(J2391&lt;=0.85,1,0))+IF(M2391&gt;=8,1,0))</x:f>
        <x:v>4</x:v>
      </x:c>
      <x:c r="AD2391" t="str">
        <x:f>IF(AND(O2391&lt;&gt;"High",AC2391&gt;=Assumptions!$B$10,AA2391&gt;0),"Priority Growth",IF(AND(O2391="Low",AA2391&gt;0),"Maintain","Watch"))</x:f>
        <x:v>Watch</x:v>
      </x:c>
      <x:c r="AE2391" s="60" t="n">
        <x:f>MAX(AA2391,0)*N2391</x:f>
        <x:v>0.22172256768000098</x:v>
      </x:c>
      <x:c r="AF2391" t="str">
        <x:f>IF(AND(AA2391&gt;=Assumptions!$B$11,O2391&lt;&gt;"High",OR(N2391&gt;=Assumptions!$B$12,M2391&lt;=6)),"High","Standard")</x:f>
        <x:v>Standard</x:v>
      </x:c>
    </x:row>
    <x:row r="2392">
      <x:c r="A2392" t="str">
        <x:f>'Raw_Data'!A2392</x:f>
        <x:v>C02391</x:v>
      </x:c>
      <x:c r="B2392" t="n">
        <x:f>'Raw_Data'!B2392</x:f>
        <x:v>23</x:v>
      </x:c>
      <x:c r="C2392" s="30" t="n">
        <x:f>'Raw_Data'!C2392</x:f>
        <x:v>59545</x:v>
      </x:c>
      <x:c r="D2392" t="n">
        <x:f>'Raw_Data'!D2392</x:f>
        <x:v>604</x:v>
      </x:c>
      <x:c r="E2392" t="n">
        <x:f>'Raw_Data'!E2392</x:f>
        <x:v>48</x:v>
      </x:c>
      <x:c r="F2392" t="str">
        <x:f>PROPER(TRIM('Raw_Data'!F2392))</x:f>
        <x:v>Classic</x:v>
      </x:c>
      <x:c r="G2392" t="str">
        <x:f>PROPER(TRIM('Raw_Data'!G2392))</x:f>
        <x:v>Branch</x:v>
      </x:c>
      <x:c r="H2392" s="60" t="n">
        <x:f>'Raw_Data'!H2392</x:f>
        <x:v>2342</x:v>
      </x:c>
      <x:c r="I2392" s="60" t="n">
        <x:f>'Raw_Data'!I2392</x:f>
        <x:v>739.98</x:v>
      </x:c>
      <x:c r="J2392" s="32" t="n">
        <x:f>'Raw_Data'!J2392</x:f>
        <x:v>0.622</x:v>
      </x:c>
      <x:c r="K2392" s="32" t="n">
        <x:f>'Raw_Data'!K2392</x:f>
        <x:v>0.629</x:v>
      </x:c>
      <x:c r="L2392" t="n">
        <x:f>'Raw_Data'!L2392</x:f>
        <x:v>0</x:v>
      </x:c>
      <x:c r="M2392" t="n">
        <x:f>IF('Raw_Data'!M2392="",Assumptions!$B$15,'Raw_Data'!M2392)</x:f>
        <x:v>7</x:v>
      </x:c>
      <x:c r="N2392" s="32" t="n">
        <x:f>'Raw_Data'!N2392</x:f>
        <x:v>0.098</x:v>
      </x:c>
      <x:c r="O2392" t="str">
        <x:f>IF(OR(D2392&lt;620,L2392&gt;=2,J2392&gt;0.9),"High",IF(OR(D2392&lt;700,L2392=1,J2392&gt;0.75),"Medium","Low"))</x:f>
        <x:v>High</x:v>
      </x:c>
      <x:c r="P2392" s="30" t="n">
        <x:f>XLOOKUP(F2392,Assumptions!$A$4:$A$6,Assumptions!$B$4:$B$6)</x:f>
        <x:v>0</x:v>
      </x:c>
      <x:c r="Q2392" s="32" t="n">
        <x:f>XLOOKUP(F2392,Assumptions!$A$4:$A$6,Assumptions!$C$4:$C$6)</x:f>
        <x:v>0.229</x:v>
      </x:c>
      <x:c r="R2392" s="32" t="n">
        <x:f>XLOOKUP(F2392,Assumptions!$A$4:$A$6,Assumptions!$D$4:$D$6)</x:f>
        <x:v>0.015</x:v>
      </x:c>
      <x:c r="S2392" s="32" t="n">
        <x:f>XLOOKUP(F2392,Assumptions!$A$4:$A$6,Assumptions!$E$4:$E$6)</x:f>
        <x:v>0.0075</x:v>
      </x:c>
      <x:c r="T2392" s="32" t="n">
        <x:f>XLOOKUP(O2392,Assumptions!$H$4:$H$6,Assumptions!$I$4:$I$6)</x:f>
        <x:v>0.045</x:v>
      </x:c>
      <x:c r="U2392" s="30" t="n">
        <x:f>XLOOKUP(F2392,Assumptions!$A$4:$A$6,Assumptions!$F$4:$F$6)</x:f>
        <x:v>60</x:v>
      </x:c>
      <x:c r="V2392" s="60" t="n">
        <x:f>I2392*12</x:f>
        <x:v>8879.76</x:v>
      </x:c>
      <x:c r="W2392" s="60" t="n">
        <x:f>H2392*J2392*(1-K2392)*Q2392</x:f>
        <x:v>123.76181431600001</x:v>
      </x:c>
      <x:c r="X2392" s="60" t="n">
        <x:f>V2392*R2392</x:f>
        <x:v>133.1964</x:v>
      </x:c>
      <x:c r="Y2392" s="60" t="n">
        <x:f>V2392*S2392</x:f>
        <x:v>66.5982</x:v>
      </x:c>
      <x:c r="Z2392" s="60" t="n">
        <x:f>H2392*J2392*T2392</x:f>
        <x:v>65.55257999999999</x:v>
      </x:c>
      <x:c r="AA2392" s="60" t="n">
        <x:f>P2392+W2392+X2392-Y2392-Z2392-U2392</x:f>
        <x:v>64.807434316</x:v>
      </x:c>
      <x:c r="AB2392" s="32" t="n">
        <x:f>IFERROR(AA2392/(P2392+W2392+X2392),0)</x:f>
        <x:v>0.2522100119994671</x:v>
      </x:c>
      <x:c r="AC2392" t="n">
        <x:f>IF(O2392="High",0,IF(I2392&gt;=1800,3,IF(I2392&gt;=900,2,1))+IF(K2392&gt;=0.9,2,IF(K2392&gt;=0.75,1,0))+IF(J2392&lt;=0.7,2,IF(J2392&lt;=0.85,1,0))+IF(M2392&gt;=8,1,0))</x:f>
        <x:v>0</x:v>
      </x:c>
      <x:c r="AD2392" t="str">
        <x:f>IF(AND(O2392&lt;&gt;"High",AC2392&gt;=Assumptions!$B$10,AA2392&gt;0),"Priority Growth",IF(AND(O2392="Low",AA2392&gt;0),"Maintain","Watch"))</x:f>
        <x:v>Watch</x:v>
      </x:c>
      <x:c r="AE2392" s="60" t="n">
        <x:f>MAX(AA2392,0)*N2392</x:f>
        <x:v>6.351128562968</x:v>
      </x:c>
      <x:c r="AF2392" t="str">
        <x:f>IF(AND(AA2392&gt;=Assumptions!$B$11,O2392&lt;&gt;"High",OR(N2392&gt;=Assumptions!$B$12,M2392&lt;=6)),"High","Standard")</x:f>
        <x:v>Standard</x:v>
      </x:c>
    </x:row>
    <x:row r="2393">
      <x:c r="A2393" t="str">
        <x:f>'Raw_Data'!A2393</x:f>
        <x:v>C02392</x:v>
      </x:c>
      <x:c r="B2393" t="n">
        <x:f>'Raw_Data'!B2393</x:f>
        <x:v>41</x:v>
      </x:c>
      <x:c r="C2393" s="30" t="n">
        <x:f>'Raw_Data'!C2393</x:f>
        <x:v>28463</x:v>
      </x:c>
      <x:c r="D2393" t="n">
        <x:f>'Raw_Data'!D2393</x:f>
        <x:v>834</x:v>
      </x:c>
      <x:c r="E2393" t="n">
        <x:f>'Raw_Data'!E2393</x:f>
        <x:v>53</x:v>
      </x:c>
      <x:c r="F2393" t="str">
        <x:f>PROPER(TRIM('Raw_Data'!F2393))</x:f>
        <x:v>Gold</x:v>
      </x:c>
      <x:c r="G2393" t="str">
        <x:f>PROPER(TRIM('Raw_Data'!G2393))</x:f>
        <x:v>Digital</x:v>
      </x:c>
      <x:c r="H2393" s="60" t="n">
        <x:f>'Raw_Data'!H2393</x:f>
        <x:v>8810</x:v>
      </x:c>
      <x:c r="I2393" s="60" t="n">
        <x:f>'Raw_Data'!I2393</x:f>
        <x:v>1135.78</x:v>
      </x:c>
      <x:c r="J2393" s="32" t="n">
        <x:f>'Raw_Data'!J2393</x:f>
        <x:v>0.095</x:v>
      </x:c>
      <x:c r="K2393" s="32" t="n">
        <x:f>'Raw_Data'!K2393</x:f>
        <x:v>1</x:v>
      </x:c>
      <x:c r="L2393" t="n">
        <x:f>'Raw_Data'!L2393</x:f>
        <x:v>0</x:v>
      </x:c>
      <x:c r="M2393" t="n">
        <x:f>IF('Raw_Data'!M2393="",Assumptions!$B$15,'Raw_Data'!M2393)</x:f>
        <x:v>7</x:v>
      </x:c>
      <x:c r="N2393" s="32" t="n">
        <x:f>'Raw_Data'!N2393</x:f>
        <x:v>0.07</x:v>
      </x:c>
      <x:c r="O2393" t="str">
        <x:f>IF(OR(D2393&lt;620,L2393&gt;=2,J2393&gt;0.9),"High",IF(OR(D2393&lt;700,L2393=1,J2393&gt;0.75),"Medium","Low"))</x:f>
        <x:v>Low</x:v>
      </x:c>
      <x:c r="P2393" s="30" t="n">
        <x:f>XLOOKUP(F2393,Assumptions!$A$4:$A$6,Assumptions!$B$4:$B$6)</x:f>
        <x:v>95</x:v>
      </x:c>
      <x:c r="Q2393" s="32" t="n">
        <x:f>XLOOKUP(F2393,Assumptions!$A$4:$A$6,Assumptions!$C$4:$C$6)</x:f>
        <x:v>0.219</x:v>
      </x:c>
      <x:c r="R2393" s="32" t="n">
        <x:f>XLOOKUP(F2393,Assumptions!$A$4:$A$6,Assumptions!$D$4:$D$6)</x:f>
        <x:v>0.016</x:v>
      </x:c>
      <x:c r="S2393" s="32" t="n">
        <x:f>XLOOKUP(F2393,Assumptions!$A$4:$A$6,Assumptions!$E$4:$E$6)</x:f>
        <x:v>0.01</x:v>
      </x:c>
      <x:c r="T2393" s="32" t="n">
        <x:f>XLOOKUP(O2393,Assumptions!$H$4:$H$6,Assumptions!$I$4:$I$6)</x:f>
        <x:v>0.0035</x:v>
      </x:c>
      <x:c r="U2393" s="30" t="n">
        <x:f>XLOOKUP(F2393,Assumptions!$A$4:$A$6,Assumptions!$F$4:$F$6)</x:f>
        <x:v>90</x:v>
      </x:c>
      <x:c r="V2393" s="60" t="n">
        <x:f>I2393*12</x:f>
        <x:v>13629.36</x:v>
      </x:c>
      <x:c r="W2393" s="60" t="n">
        <x:f>H2393*J2393*(1-K2393)*Q2393</x:f>
        <x:v>0</x:v>
      </x:c>
      <x:c r="X2393" s="60" t="n">
        <x:f>V2393*R2393</x:f>
        <x:v>218.06976</x:v>
      </x:c>
      <x:c r="Y2393" s="60" t="n">
        <x:f>V2393*S2393</x:f>
        <x:v>136.2936</x:v>
      </x:c>
      <x:c r="Z2393" s="60" t="n">
        <x:f>H2393*J2393*T2393</x:f>
        <x:v>2.9293250000000004</x:v>
      </x:c>
      <x:c r="AA2393" s="60" t="n">
        <x:f>P2393+W2393+X2393-Y2393-Z2393-U2393</x:f>
        <x:v>83.84683499999997</x:v>
      </x:c>
      <x:c r="AB2393" s="32" t="n">
        <x:f>IFERROR(AA2393/(P2393+W2393+X2393),0)</x:f>
        <x:v>0.26782157114120503</x:v>
      </x:c>
      <x:c r="AC2393" t="n">
        <x:f>IF(O2393="High",0,IF(I2393&gt;=1800,3,IF(I2393&gt;=900,2,1))+IF(K2393&gt;=0.9,2,IF(K2393&gt;=0.75,1,0))+IF(J2393&lt;=0.7,2,IF(J2393&lt;=0.85,1,0))+IF(M2393&gt;=8,1,0))</x:f>
        <x:v>6</x:v>
      </x:c>
      <x:c r="AD2393" t="str">
        <x:f>IF(AND(O2393&lt;&gt;"High",AC2393&gt;=Assumptions!$B$10,AA2393&gt;0),"Priority Growth",IF(AND(O2393="Low",AA2393&gt;0),"Maintain","Watch"))</x:f>
        <x:v>Priority Growth</x:v>
      </x:c>
      <x:c r="AE2393" s="60" t="n">
        <x:f>MAX(AA2393,0)*N2393</x:f>
        <x:v>5.869278449999999</x:v>
      </x:c>
      <x:c r="AF2393" t="str">
        <x:f>IF(AND(AA2393&gt;=Assumptions!$B$11,O2393&lt;&gt;"High",OR(N2393&gt;=Assumptions!$B$12,M2393&lt;=6)),"High","Standard")</x:f>
        <x:v>Standard</x:v>
      </x:c>
    </x:row>
    <x:row r="2394">
      <x:c r="A2394" t="str">
        <x:f>'Raw_Data'!A2394</x:f>
        <x:v>C02393</x:v>
      </x:c>
      <x:c r="B2394" t="n">
        <x:f>'Raw_Data'!B2394</x:f>
        <x:v>34</x:v>
      </x:c>
      <x:c r="C2394" s="30" t="n">
        <x:f>'Raw_Data'!C2394</x:f>
        <x:v>208268</x:v>
      </x:c>
      <x:c r="D2394" t="n">
        <x:f>'Raw_Data'!D2394</x:f>
        <x:v>794</x:v>
      </x:c>
      <x:c r="E2394" t="n">
        <x:f>'Raw_Data'!E2394</x:f>
        <x:v>50</x:v>
      </x:c>
      <x:c r="F2394" t="str">
        <x:f>PROPER(TRIM('Raw_Data'!F2394))</x:f>
        <x:v>Platinum</x:v>
      </x:c>
      <x:c r="G2394" t="str">
        <x:f>PROPER(TRIM('Raw_Data'!G2394))</x:f>
        <x:v>Branch</x:v>
      </x:c>
      <x:c r="H2394" s="60" t="n">
        <x:f>'Raw_Data'!H2394</x:f>
        <x:v>40000</x:v>
      </x:c>
      <x:c r="I2394" s="60" t="n">
        <x:f>'Raw_Data'!I2394</x:f>
        <x:v>4503.77</x:v>
      </x:c>
      <x:c r="J2394" s="32" t="n">
        <x:f>'Raw_Data'!J2394</x:f>
        <x:v>0.201</x:v>
      </x:c>
      <x:c r="K2394" s="32" t="n">
        <x:f>'Raw_Data'!K2394</x:f>
        <x:v>0.897</x:v>
      </x:c>
      <x:c r="L2394" t="n">
        <x:f>'Raw_Data'!L2394</x:f>
        <x:v>0</x:v>
      </x:c>
      <x:c r="M2394" t="n">
        <x:f>IF('Raw_Data'!M2394="",Assumptions!$B$15,'Raw_Data'!M2394)</x:f>
        <x:v>8</x:v>
      </x:c>
      <x:c r="N2394" s="32" t="n">
        <x:f>'Raw_Data'!N2394</x:f>
        <x:v>0.074</x:v>
      </x:c>
      <x:c r="O2394" t="str">
        <x:f>IF(OR(D2394&lt;620,L2394&gt;=2,J2394&gt;0.9),"High",IF(OR(D2394&lt;700,L2394=1,J2394&gt;0.75),"Medium","Low"))</x:f>
        <x:v>Low</x:v>
      </x:c>
      <x:c r="P2394" s="30" t="n">
        <x:f>XLOOKUP(F2394,Assumptions!$A$4:$A$6,Assumptions!$B$4:$B$6)</x:f>
        <x:v>195</x:v>
      </x:c>
      <x:c r="Q2394" s="32" t="n">
        <x:f>XLOOKUP(F2394,Assumptions!$A$4:$A$6,Assumptions!$C$4:$C$6)</x:f>
        <x:v>0.199</x:v>
      </x:c>
      <x:c r="R2394" s="32" t="n">
        <x:f>XLOOKUP(F2394,Assumptions!$A$4:$A$6,Assumptions!$D$4:$D$6)</x:f>
        <x:v>0.017</x:v>
      </x:c>
      <x:c r="S2394" s="32" t="n">
        <x:f>XLOOKUP(F2394,Assumptions!$A$4:$A$6,Assumptions!$E$4:$E$6)</x:f>
        <x:v>0.013</x:v>
      </x:c>
      <x:c r="T2394" s="32" t="n">
        <x:f>XLOOKUP(O2394,Assumptions!$H$4:$H$6,Assumptions!$I$4:$I$6)</x:f>
        <x:v>0.0035</x:v>
      </x:c>
      <x:c r="U2394" s="30" t="n">
        <x:f>XLOOKUP(F2394,Assumptions!$A$4:$A$6,Assumptions!$F$4:$F$6)</x:f>
        <x:v>140</x:v>
      </x:c>
      <x:c r="V2394" s="60" t="n">
        <x:f>I2394*12</x:f>
        <x:v>54045.240000000005</x:v>
      </x:c>
      <x:c r="W2394" s="60" t="n">
        <x:f>H2394*J2394*(1-K2394)*Q2394</x:f>
        <x:v>164.79587999999998</x:v>
      </x:c>
      <x:c r="X2394" s="60" t="n">
        <x:f>V2394*R2394</x:f>
        <x:v>918.7690800000001</x:v>
      </x:c>
      <x:c r="Y2394" s="60" t="n">
        <x:f>V2394*S2394</x:f>
        <x:v>702.58812</x:v>
      </x:c>
      <x:c r="Z2394" s="60" t="n">
        <x:f>H2394*J2394*T2394</x:f>
        <x:v>28.140000000000004</x:v>
      </x:c>
      <x:c r="AA2394" s="60" t="n">
        <x:f>P2394+W2394+X2394-Y2394-Z2394-U2394</x:f>
        <x:v>407.83684000000017</x:v>
      </x:c>
      <x:c r="AB2394" s="32" t="n">
        <x:f>IFERROR(AA2394/(P2394+W2394+X2394),0)</x:f>
        <x:v>0.31898014786827894</x:v>
      </x:c>
      <x:c r="AC2394" t="n">
        <x:f>IF(O2394="High",0,IF(I2394&gt;=1800,3,IF(I2394&gt;=900,2,1))+IF(K2394&gt;=0.9,2,IF(K2394&gt;=0.75,1,0))+IF(J2394&lt;=0.7,2,IF(J2394&lt;=0.85,1,0))+IF(M2394&gt;=8,1,0))</x:f>
        <x:v>7</x:v>
      </x:c>
      <x:c r="AD2394" t="str">
        <x:f>IF(AND(O2394&lt;&gt;"High",AC2394&gt;=Assumptions!$B$10,AA2394&gt;0),"Priority Growth",IF(AND(O2394="Low",AA2394&gt;0),"Maintain","Watch"))</x:f>
        <x:v>Priority Growth</x:v>
      </x:c>
      <x:c r="AE2394" s="60" t="n">
        <x:f>MAX(AA2394,0)*N2394</x:f>
        <x:v>30.17992616000001</x:v>
      </x:c>
      <x:c r="AF2394" t="str">
        <x:f>IF(AND(AA2394&gt;=Assumptions!$B$11,O2394&lt;&gt;"High",OR(N2394&gt;=Assumptions!$B$12,M2394&lt;=6)),"High","Standard")</x:f>
        <x:v>Standard</x:v>
      </x:c>
    </x:row>
    <x:row r="2395">
      <x:c r="A2395" t="str">
        <x:f>'Raw_Data'!A2395</x:f>
        <x:v>C02394</x:v>
      </x:c>
      <x:c r="B2395" t="n">
        <x:f>'Raw_Data'!B2395</x:f>
        <x:v>33</x:v>
      </x:c>
      <x:c r="C2395" s="30" t="n">
        <x:f>'Raw_Data'!C2395</x:f>
        <x:v>71091</x:v>
      </x:c>
      <x:c r="D2395" t="n">
        <x:f>'Raw_Data'!D2395</x:f>
        <x:v>645</x:v>
      </x:c>
      <x:c r="E2395" t="n">
        <x:f>'Raw_Data'!E2395</x:f>
        <x:v>26</x:v>
      </x:c>
      <x:c r="F2395" t="str">
        <x:f>PROPER(TRIM('Raw_Data'!F2395))</x:f>
        <x:v>Gold</x:v>
      </x:c>
      <x:c r="G2395" t="str">
        <x:f>PROPER(TRIM('Raw_Data'!G2395))</x:f>
        <x:v>Digital</x:v>
      </x:c>
      <x:c r="H2395" s="60" t="n">
        <x:f>'Raw_Data'!H2395</x:f>
        <x:v>11647</x:v>
      </x:c>
      <x:c r="I2395" s="60" t="n">
        <x:f>'Raw_Data'!I2395</x:f>
        <x:v>985.17</x:v>
      </x:c>
      <x:c r="J2395" s="32" t="n">
        <x:f>'Raw_Data'!J2395</x:f>
        <x:v>0.395</x:v>
      </x:c>
      <x:c r="K2395" s="32" t="n">
        <x:f>'Raw_Data'!K2395</x:f>
        <x:v>0.701</x:v>
      </x:c>
      <x:c r="L2395" t="n">
        <x:f>'Raw_Data'!L2395</x:f>
        <x:v>0</x:v>
      </x:c>
      <x:c r="M2395" t="n">
        <x:f>IF('Raw_Data'!M2395="",Assumptions!$B$15,'Raw_Data'!M2395)</x:f>
        <x:v>7</x:v>
      </x:c>
      <x:c r="N2395" s="32" t="n">
        <x:f>'Raw_Data'!N2395</x:f>
        <x:v>0.136</x:v>
      </x:c>
      <x:c r="O2395" t="str">
        <x:f>IF(OR(D2395&lt;620,L2395&gt;=2,J2395&gt;0.9),"High",IF(OR(D2395&lt;700,L2395=1,J2395&gt;0.75),"Medium","Low"))</x:f>
        <x:v>Medium</x:v>
      </x:c>
      <x:c r="P2395" s="30" t="n">
        <x:f>XLOOKUP(F2395,Assumptions!$A$4:$A$6,Assumptions!$B$4:$B$6)</x:f>
        <x:v>95</x:v>
      </x:c>
      <x:c r="Q2395" s="32" t="n">
        <x:f>XLOOKUP(F2395,Assumptions!$A$4:$A$6,Assumptions!$C$4:$C$6)</x:f>
        <x:v>0.219</x:v>
      </x:c>
      <x:c r="R2395" s="32" t="n">
        <x:f>XLOOKUP(F2395,Assumptions!$A$4:$A$6,Assumptions!$D$4:$D$6)</x:f>
        <x:v>0.016</x:v>
      </x:c>
      <x:c r="S2395" s="32" t="n">
        <x:f>XLOOKUP(F2395,Assumptions!$A$4:$A$6,Assumptions!$E$4:$E$6)</x:f>
        <x:v>0.01</x:v>
      </x:c>
      <x:c r="T2395" s="32" t="n">
        <x:f>XLOOKUP(O2395,Assumptions!$H$4:$H$6,Assumptions!$I$4:$I$6)</x:f>
        <x:v>0.012</x:v>
      </x:c>
      <x:c r="U2395" s="30" t="n">
        <x:f>XLOOKUP(F2395,Assumptions!$A$4:$A$6,Assumptions!$F$4:$F$6)</x:f>
        <x:v>90</x:v>
      </x:c>
      <x:c r="V2395" s="60" t="n">
        <x:f>I2395*12</x:f>
        <x:v>11822.039999999999</x:v>
      </x:c>
      <x:c r="W2395" s="60" t="n">
        <x:f>H2395*J2395*(1-K2395)*Q2395</x:f>
        <x:v>301.2495967650001</x:v>
      </x:c>
      <x:c r="X2395" s="60" t="n">
        <x:f>V2395*R2395</x:f>
        <x:v>189.15264</x:v>
      </x:c>
      <x:c r="Y2395" s="60" t="n">
        <x:f>V2395*S2395</x:f>
        <x:v>118.2204</x:v>
      </x:c>
      <x:c r="Z2395" s="60" t="n">
        <x:f>H2395*J2395*T2395</x:f>
        <x:v>55.20678000000001</x:v>
      </x:c>
      <x:c r="AA2395" s="60" t="n">
        <x:f>P2395+W2395+X2395-Y2395-Z2395-U2395</x:f>
        <x:v>321.9750567650001</x:v>
      </x:c>
      <x:c r="AB2395" s="32" t="n">
        <x:f>IFERROR(AA2395/(P2395+W2395+X2395),0)</x:f>
        <x:v>0.5500065366068144</x:v>
      </x:c>
      <x:c r="AC2395" t="n">
        <x:f>IF(O2395="High",0,IF(I2395&gt;=1800,3,IF(I2395&gt;=900,2,1))+IF(K2395&gt;=0.9,2,IF(K2395&gt;=0.75,1,0))+IF(J2395&lt;=0.7,2,IF(J2395&lt;=0.85,1,0))+IF(M2395&gt;=8,1,0))</x:f>
        <x:v>4</x:v>
      </x:c>
      <x:c r="AD2395" t="str">
        <x:f>IF(AND(O2395&lt;&gt;"High",AC2395&gt;=Assumptions!$B$10,AA2395&gt;0),"Priority Growth",IF(AND(O2395="Low",AA2395&gt;0),"Maintain","Watch"))</x:f>
        <x:v>Watch</x:v>
      </x:c>
      <x:c r="AE2395" s="60" t="n">
        <x:f>MAX(AA2395,0)*N2395</x:f>
        <x:v>43.78860772004001</x:v>
      </x:c>
      <x:c r="AF2395" t="str">
        <x:f>IF(AND(AA2395&gt;=Assumptions!$B$11,O2395&lt;&gt;"High",OR(N2395&gt;=Assumptions!$B$12,M2395&lt;=6)),"High","Standard")</x:f>
        <x:v>Standard</x:v>
      </x:c>
    </x:row>
    <x:row r="2396">
      <x:c r="A2396" t="str">
        <x:f>'Raw_Data'!A2396</x:f>
        <x:v>C02395</x:v>
      </x:c>
      <x:c r="B2396" t="n">
        <x:f>'Raw_Data'!B2396</x:f>
        <x:v>40</x:v>
      </x:c>
      <x:c r="C2396" s="30" t="n">
        <x:f>'Raw_Data'!C2396</x:f>
        <x:v>82207</x:v>
      </x:c>
      <x:c r="D2396" t="n">
        <x:f>'Raw_Data'!D2396</x:f>
        <x:v>721</x:v>
      </x:c>
      <x:c r="E2396" t="n">
        <x:f>'Raw_Data'!E2396</x:f>
        <x:v>9</x:v>
      </x:c>
      <x:c r="F2396" t="str">
        <x:f>PROPER(TRIM('Raw_Data'!F2396))</x:f>
        <x:v>Classic</x:v>
      </x:c>
      <x:c r="G2396" t="str">
        <x:f>PROPER(TRIM('Raw_Data'!G2396))</x:f>
        <x:v>Digital</x:v>
      </x:c>
      <x:c r="H2396" s="60" t="n">
        <x:f>'Raw_Data'!H2396</x:f>
        <x:v>8597</x:v>
      </x:c>
      <x:c r="I2396" s="60" t="n">
        <x:f>'Raw_Data'!I2396</x:f>
        <x:v>1050.44</x:v>
      </x:c>
      <x:c r="J2396" s="32" t="n">
        <x:f>'Raw_Data'!J2396</x:f>
        <x:v>0.382</x:v>
      </x:c>
      <x:c r="K2396" s="32" t="n">
        <x:f>'Raw_Data'!K2396</x:f>
        <x:v>0.978</x:v>
      </x:c>
      <x:c r="L2396" t="n">
        <x:f>'Raw_Data'!L2396</x:f>
        <x:v>0</x:v>
      </x:c>
      <x:c r="M2396" t="n">
        <x:f>IF('Raw_Data'!M2396="",Assumptions!$B$15,'Raw_Data'!M2396)</x:f>
        <x:v>7.370408870408871</x:v>
      </x:c>
      <x:c r="N2396" s="32" t="n">
        <x:f>'Raw_Data'!N2396</x:f>
        <x:v>0.19</x:v>
      </x:c>
      <x:c r="O2396" t="str">
        <x:f>IF(OR(D2396&lt;620,L2396&gt;=2,J2396&gt;0.9),"High",IF(OR(D2396&lt;700,L2396=1,J2396&gt;0.75),"Medium","Low"))</x:f>
        <x:v>Low</x:v>
      </x:c>
      <x:c r="P2396" s="30" t="n">
        <x:f>XLOOKUP(F2396,Assumptions!$A$4:$A$6,Assumptions!$B$4:$B$6)</x:f>
        <x:v>0</x:v>
      </x:c>
      <x:c r="Q2396" s="32" t="n">
        <x:f>XLOOKUP(F2396,Assumptions!$A$4:$A$6,Assumptions!$C$4:$C$6)</x:f>
        <x:v>0.229</x:v>
      </x:c>
      <x:c r="R2396" s="32" t="n">
        <x:f>XLOOKUP(F2396,Assumptions!$A$4:$A$6,Assumptions!$D$4:$D$6)</x:f>
        <x:v>0.015</x:v>
      </x:c>
      <x:c r="S2396" s="32" t="n">
        <x:f>XLOOKUP(F2396,Assumptions!$A$4:$A$6,Assumptions!$E$4:$E$6)</x:f>
        <x:v>0.0075</x:v>
      </x:c>
      <x:c r="T2396" s="32" t="n">
        <x:f>XLOOKUP(O2396,Assumptions!$H$4:$H$6,Assumptions!$I$4:$I$6)</x:f>
        <x:v>0.0035</x:v>
      </x:c>
      <x:c r="U2396" s="30" t="n">
        <x:f>XLOOKUP(F2396,Assumptions!$A$4:$A$6,Assumptions!$F$4:$F$6)</x:f>
        <x:v>60</x:v>
      </x:c>
      <x:c r="V2396" s="60" t="n">
        <x:f>I2396*12</x:f>
        <x:v>12605.28</x:v>
      </x:c>
      <x:c r="W2396" s="60" t="n">
        <x:f>H2396*J2396*(1-K2396)*Q2396</x:f>
        <x:v>16.545064052000015</x:v>
      </x:c>
      <x:c r="X2396" s="60" t="n">
        <x:f>V2396*R2396</x:f>
        <x:v>189.07920000000001</x:v>
      </x:c>
      <x:c r="Y2396" s="60" t="n">
        <x:f>V2396*S2396</x:f>
        <x:v>94.53960000000001</x:v>
      </x:c>
      <x:c r="Z2396" s="60" t="n">
        <x:f>H2396*J2396*T2396</x:f>
        <x:v>11.494189</x:v>
      </x:c>
      <x:c r="AA2396" s="60" t="n">
        <x:f>P2396+W2396+X2396-Y2396-Z2396-U2396</x:f>
        <x:v>39.590475052000016</x:v>
      </x:c>
      <x:c r="AB2396" s="32" t="n">
        <x:f>IFERROR(AA2396/(P2396+W2396+X2396),0)</x:f>
        <x:v>0.19253795379901292</x:v>
      </x:c>
      <x:c r="AC2396" t="n">
        <x:f>IF(O2396="High",0,IF(I2396&gt;=1800,3,IF(I2396&gt;=900,2,1))+IF(K2396&gt;=0.9,2,IF(K2396&gt;=0.75,1,0))+IF(J2396&lt;=0.7,2,IF(J2396&lt;=0.85,1,0))+IF(M2396&gt;=8,1,0))</x:f>
        <x:v>6</x:v>
      </x:c>
      <x:c r="AD2396" t="str">
        <x:f>IF(AND(O2396&lt;&gt;"High",AC2396&gt;=Assumptions!$B$10,AA2396&gt;0),"Priority Growth",IF(AND(O2396="Low",AA2396&gt;0),"Maintain","Watch"))</x:f>
        <x:v>Priority Growth</x:v>
      </x:c>
      <x:c r="AE2396" s="60" t="n">
        <x:f>MAX(AA2396,0)*N2396</x:f>
        <x:v>7.522190259880003</x:v>
      </x:c>
      <x:c r="AF2396" t="str">
        <x:f>IF(AND(AA2396&gt;=Assumptions!$B$11,O2396&lt;&gt;"High",OR(N2396&gt;=Assumptions!$B$12,M2396&lt;=6)),"High","Standard")</x:f>
        <x:v>Standard</x:v>
      </x:c>
    </x:row>
    <x:row r="2397">
      <x:c r="A2397" t="str">
        <x:f>'Raw_Data'!A2397</x:f>
        <x:v>C02396</x:v>
      </x:c>
      <x:c r="B2397" t="n">
        <x:f>'Raw_Data'!B2397</x:f>
        <x:v>61</x:v>
      </x:c>
      <x:c r="C2397" s="30" t="n">
        <x:f>'Raw_Data'!C2397</x:f>
        <x:v>163940</x:v>
      </x:c>
      <x:c r="D2397" t="n">
        <x:f>'Raw_Data'!D2397</x:f>
        <x:v>773</x:v>
      </x:c>
      <x:c r="E2397" t="n">
        <x:f>'Raw_Data'!E2397</x:f>
        <x:v>31</x:v>
      </x:c>
      <x:c r="F2397" t="str">
        <x:f>PROPER(TRIM('Raw_Data'!F2397))</x:f>
        <x:v>Classic</x:v>
      </x:c>
      <x:c r="G2397" t="str">
        <x:f>PROPER(TRIM('Raw_Data'!G2397))</x:f>
        <x:v>Direct Mail</x:v>
      </x:c>
      <x:c r="H2397" s="60" t="n">
        <x:f>'Raw_Data'!H2397</x:f>
        <x:v>19332</x:v>
      </x:c>
      <x:c r="I2397" s="60" t="n">
        <x:f>'Raw_Data'!I2397</x:f>
        <x:v>1935.15</x:v>
      </x:c>
      <x:c r="J2397" s="32" t="n">
        <x:f>'Raw_Data'!J2397</x:f>
        <x:v>0.33</x:v>
      </x:c>
      <x:c r="K2397" s="32" t="n">
        <x:f>'Raw_Data'!K2397</x:f>
        <x:v>0.901</x:v>
      </x:c>
      <x:c r="L2397" t="n">
        <x:f>'Raw_Data'!L2397</x:f>
        <x:v>0</x:v>
      </x:c>
      <x:c r="M2397" t="n">
        <x:f>IF('Raw_Data'!M2397="",Assumptions!$B$15,'Raw_Data'!M2397)</x:f>
        <x:v>7</x:v>
      </x:c>
      <x:c r="N2397" s="32" t="n">
        <x:f>'Raw_Data'!N2397</x:f>
        <x:v>0.13</x:v>
      </x:c>
      <x:c r="O2397" t="str">
        <x:f>IF(OR(D2397&lt;620,L2397&gt;=2,J2397&gt;0.9),"High",IF(OR(D2397&lt;700,L2397=1,J2397&gt;0.75),"Medium","Low"))</x:f>
        <x:v>Low</x:v>
      </x:c>
      <x:c r="P2397" s="30" t="n">
        <x:f>XLOOKUP(F2397,Assumptions!$A$4:$A$6,Assumptions!$B$4:$B$6)</x:f>
        <x:v>0</x:v>
      </x:c>
      <x:c r="Q2397" s="32" t="n">
        <x:f>XLOOKUP(F2397,Assumptions!$A$4:$A$6,Assumptions!$C$4:$C$6)</x:f>
        <x:v>0.229</x:v>
      </x:c>
      <x:c r="R2397" s="32" t="n">
        <x:f>XLOOKUP(F2397,Assumptions!$A$4:$A$6,Assumptions!$D$4:$D$6)</x:f>
        <x:v>0.015</x:v>
      </x:c>
      <x:c r="S2397" s="32" t="n">
        <x:f>XLOOKUP(F2397,Assumptions!$A$4:$A$6,Assumptions!$E$4:$E$6)</x:f>
        <x:v>0.0075</x:v>
      </x:c>
      <x:c r="T2397" s="32" t="n">
        <x:f>XLOOKUP(O2397,Assumptions!$H$4:$H$6,Assumptions!$I$4:$I$6)</x:f>
        <x:v>0.0035</x:v>
      </x:c>
      <x:c r="U2397" s="30" t="n">
        <x:f>XLOOKUP(F2397,Assumptions!$A$4:$A$6,Assumptions!$F$4:$F$6)</x:f>
        <x:v>60</x:v>
      </x:c>
      <x:c r="V2397" s="60" t="n">
        <x:f>I2397*12</x:f>
        <x:v>23221.800000000003</x:v>
      </x:c>
      <x:c r="W2397" s="60" t="n">
        <x:f>H2397*J2397*(1-K2397)*Q2397</x:f>
        <x:v>144.63100476</x:v>
      </x:c>
      <x:c r="X2397" s="60" t="n">
        <x:f>V2397*R2397</x:f>
        <x:v>348.32700000000006</x:v>
      </x:c>
      <x:c r="Y2397" s="60" t="n">
        <x:f>V2397*S2397</x:f>
        <x:v>174.16350000000003</x:v>
      </x:c>
      <x:c r="Z2397" s="60" t="n">
        <x:f>H2397*J2397*T2397</x:f>
        <x:v>22.328460000000003</x:v>
      </x:c>
      <x:c r="AA2397" s="60" t="n">
        <x:f>P2397+W2397+X2397-Y2397-Z2397-U2397</x:f>
        <x:v>236.46604476</x:v>
      </x:c>
      <x:c r="AB2397" s="32" t="n">
        <x:f>IFERROR(AA2397/(P2397+W2397+X2397),0)</x:f>
        <x:v>0.47968801089886975</x:v>
      </x:c>
      <x:c r="AC2397" t="n">
        <x:f>IF(O2397="High",0,IF(I2397&gt;=1800,3,IF(I2397&gt;=900,2,1))+IF(K2397&gt;=0.9,2,IF(K2397&gt;=0.75,1,0))+IF(J2397&lt;=0.7,2,IF(J2397&lt;=0.85,1,0))+IF(M2397&gt;=8,1,0))</x:f>
        <x:v>7</x:v>
      </x:c>
      <x:c r="AD2397" t="str">
        <x:f>IF(AND(O2397&lt;&gt;"High",AC2397&gt;=Assumptions!$B$10,AA2397&gt;0),"Priority Growth",IF(AND(O2397="Low",AA2397&gt;0),"Maintain","Watch"))</x:f>
        <x:v>Priority Growth</x:v>
      </x:c>
      <x:c r="AE2397" s="60" t="n">
        <x:f>MAX(AA2397,0)*N2397</x:f>
        <x:v>30.7405858188</x:v>
      </x:c>
      <x:c r="AF2397" t="str">
        <x:f>IF(AND(AA2397&gt;=Assumptions!$B$11,O2397&lt;&gt;"High",OR(N2397&gt;=Assumptions!$B$12,M2397&lt;=6)),"High","Standard")</x:f>
        <x:v>Standard</x:v>
      </x:c>
    </x:row>
    <x:row r="2398">
      <x:c r="A2398" t="str">
        <x:f>'Raw_Data'!A2398</x:f>
        <x:v>C02397</x:v>
      </x:c>
      <x:c r="B2398" t="n">
        <x:f>'Raw_Data'!B2398</x:f>
        <x:v>39</x:v>
      </x:c>
      <x:c r="C2398" s="30" t="n">
        <x:f>'Raw_Data'!C2398</x:f>
        <x:v>49758</x:v>
      </x:c>
      <x:c r="D2398" t="n">
        <x:f>'Raw_Data'!D2398</x:f>
        <x:v>681</x:v>
      </x:c>
      <x:c r="E2398" t="n">
        <x:f>'Raw_Data'!E2398</x:f>
        <x:v>9</x:v>
      </x:c>
      <x:c r="F2398" t="str">
        <x:f>PROPER(TRIM('Raw_Data'!F2398))</x:f>
        <x:v>Classic</x:v>
      </x:c>
      <x:c r="G2398" t="str">
        <x:f>PROPER(TRIM('Raw_Data'!G2398))</x:f>
        <x:v>Partner</x:v>
      </x:c>
      <x:c r="H2398" s="60" t="n">
        <x:f>'Raw_Data'!H2398</x:f>
        <x:v>4565</x:v>
      </x:c>
      <x:c r="I2398" s="60" t="n">
        <x:f>'Raw_Data'!I2398</x:f>
        <x:v>521.52</x:v>
      </x:c>
      <x:c r="J2398" s="32" t="n">
        <x:f>'Raw_Data'!J2398</x:f>
        <x:v>0.386</x:v>
      </x:c>
      <x:c r="K2398" s="32" t="n">
        <x:f>'Raw_Data'!K2398</x:f>
        <x:v>0.802</x:v>
      </x:c>
      <x:c r="L2398" t="n">
        <x:f>'Raw_Data'!L2398</x:f>
        <x:v>0</x:v>
      </x:c>
      <x:c r="M2398" t="n">
        <x:f>IF('Raw_Data'!M2398="",Assumptions!$B$15,'Raw_Data'!M2398)</x:f>
        <x:v>6</x:v>
      </x:c>
      <x:c r="N2398" s="32" t="n">
        <x:f>'Raw_Data'!N2398</x:f>
        <x:v>0.157</x:v>
      </x:c>
      <x:c r="O2398" t="str">
        <x:f>IF(OR(D2398&lt;620,L2398&gt;=2,J2398&gt;0.9),"High",IF(OR(D2398&lt;700,L2398=1,J2398&gt;0.75),"Medium","Low"))</x:f>
        <x:v>Medium</x:v>
      </x:c>
      <x:c r="P2398" s="30" t="n">
        <x:f>XLOOKUP(F2398,Assumptions!$A$4:$A$6,Assumptions!$B$4:$B$6)</x:f>
        <x:v>0</x:v>
      </x:c>
      <x:c r="Q2398" s="32" t="n">
        <x:f>XLOOKUP(F2398,Assumptions!$A$4:$A$6,Assumptions!$C$4:$C$6)</x:f>
        <x:v>0.229</x:v>
      </x:c>
      <x:c r="R2398" s="32" t="n">
        <x:f>XLOOKUP(F2398,Assumptions!$A$4:$A$6,Assumptions!$D$4:$D$6)</x:f>
        <x:v>0.015</x:v>
      </x:c>
      <x:c r="S2398" s="32" t="n">
        <x:f>XLOOKUP(F2398,Assumptions!$A$4:$A$6,Assumptions!$E$4:$E$6)</x:f>
        <x:v>0.0075</x:v>
      </x:c>
      <x:c r="T2398" s="32" t="n">
        <x:f>XLOOKUP(O2398,Assumptions!$H$4:$H$6,Assumptions!$I$4:$I$6)</x:f>
        <x:v>0.012</x:v>
      </x:c>
      <x:c r="U2398" s="30" t="n">
        <x:f>XLOOKUP(F2398,Assumptions!$A$4:$A$6,Assumptions!$F$4:$F$6)</x:f>
        <x:v>60</x:v>
      </x:c>
      <x:c r="V2398" s="60" t="n">
        <x:f>I2398*12</x:f>
        <x:v>6258.24</x:v>
      </x:c>
      <x:c r="W2398" s="60" t="n">
        <x:f>H2398*J2398*(1-K2398)*Q2398</x:f>
        <x:v>79.89668477999999</x:v>
      </x:c>
      <x:c r="X2398" s="60" t="n">
        <x:f>V2398*R2398</x:f>
        <x:v>93.8736</x:v>
      </x:c>
      <x:c r="Y2398" s="60" t="n">
        <x:f>V2398*S2398</x:f>
        <x:v>46.9368</x:v>
      </x:c>
      <x:c r="Z2398" s="60" t="n">
        <x:f>H2398*J2398*T2398</x:f>
        <x:v>21.145080000000004</x:v>
      </x:c>
      <x:c r="AA2398" s="60" t="n">
        <x:f>P2398+W2398+X2398-Y2398-Z2398-U2398</x:f>
        <x:v>45.688404779999985</x:v>
      </x:c>
      <x:c r="AB2398" s="32" t="n">
        <x:f>IFERROR(AA2398/(P2398+W2398+X2398),0)</x:f>
        <x:v>0.26292415206571884</x:v>
      </x:c>
      <x:c r="AC2398" t="n">
        <x:f>IF(O2398="High",0,IF(I2398&gt;=1800,3,IF(I2398&gt;=900,2,1))+IF(K2398&gt;=0.9,2,IF(K2398&gt;=0.75,1,0))+IF(J2398&lt;=0.7,2,IF(J2398&lt;=0.85,1,0))+IF(M2398&gt;=8,1,0))</x:f>
        <x:v>4</x:v>
      </x:c>
      <x:c r="AD2398" t="str">
        <x:f>IF(AND(O2398&lt;&gt;"High",AC2398&gt;=Assumptions!$B$10,AA2398&gt;0),"Priority Growth",IF(AND(O2398="Low",AA2398&gt;0),"Maintain","Watch"))</x:f>
        <x:v>Watch</x:v>
      </x:c>
      <x:c r="AE2398" s="60" t="n">
        <x:f>MAX(AA2398,0)*N2398</x:f>
        <x:v>7.173079550459998</x:v>
      </x:c>
      <x:c r="AF2398" t="str">
        <x:f>IF(AND(AA2398&gt;=Assumptions!$B$11,O2398&lt;&gt;"High",OR(N2398&gt;=Assumptions!$B$12,M2398&lt;=6)),"High","Standard")</x:f>
        <x:v>Standard</x:v>
      </x:c>
    </x:row>
    <x:row r="2399">
      <x:c r="A2399" t="str">
        <x:f>'Raw_Data'!A2399</x:f>
        <x:v>C02398</x:v>
      </x:c>
      <x:c r="B2399" t="n">
        <x:f>'Raw_Data'!B2399</x:f>
        <x:v>52</x:v>
      </x:c>
      <x:c r="C2399" s="30" t="n">
        <x:f>'Raw_Data'!C2399</x:f>
        <x:v>82218</x:v>
      </x:c>
      <x:c r="D2399" t="n">
        <x:f>'Raw_Data'!D2399</x:f>
        <x:v>645</x:v>
      </x:c>
      <x:c r="E2399" t="n">
        <x:f>'Raw_Data'!E2399</x:f>
        <x:v>74</x:v>
      </x:c>
      <x:c r="F2399" t="str">
        <x:f>PROPER(TRIM('Raw_Data'!F2399))</x:f>
        <x:v>Classic</x:v>
      </x:c>
      <x:c r="G2399" t="str">
        <x:f>PROPER(TRIM('Raw_Data'!G2399))</x:f>
        <x:v>Partner</x:v>
      </x:c>
      <x:c r="H2399" s="60" t="n">
        <x:f>'Raw_Data'!H2399</x:f>
        <x:v>6304</x:v>
      </x:c>
      <x:c r="I2399" s="60" t="n">
        <x:f>'Raw_Data'!I2399</x:f>
        <x:v>991.7</x:v>
      </x:c>
      <x:c r="J2399" s="32" t="n">
        <x:f>'Raw_Data'!J2399</x:f>
        <x:v>0.586</x:v>
      </x:c>
      <x:c r="K2399" s="32" t="n">
        <x:f>'Raw_Data'!K2399</x:f>
        <x:v>0.794</x:v>
      </x:c>
      <x:c r="L2399" t="n">
        <x:f>'Raw_Data'!L2399</x:f>
        <x:v>1</x:v>
      </x:c>
      <x:c r="M2399" t="n">
        <x:f>IF('Raw_Data'!M2399="",Assumptions!$B$15,'Raw_Data'!M2399)</x:f>
        <x:v>9</x:v>
      </x:c>
      <x:c r="N2399" s="32" t="n">
        <x:f>'Raw_Data'!N2399</x:f>
        <x:v>0.02</x:v>
      </x:c>
      <x:c r="O2399" t="str">
        <x:f>IF(OR(D2399&lt;620,L2399&gt;=2,J2399&gt;0.9),"High",IF(OR(D2399&lt;700,L2399=1,J2399&gt;0.75),"Medium","Low"))</x:f>
        <x:v>Medium</x:v>
      </x:c>
      <x:c r="P2399" s="30" t="n">
        <x:f>XLOOKUP(F2399,Assumptions!$A$4:$A$6,Assumptions!$B$4:$B$6)</x:f>
        <x:v>0</x:v>
      </x:c>
      <x:c r="Q2399" s="32" t="n">
        <x:f>XLOOKUP(F2399,Assumptions!$A$4:$A$6,Assumptions!$C$4:$C$6)</x:f>
        <x:v>0.229</x:v>
      </x:c>
      <x:c r="R2399" s="32" t="n">
        <x:f>XLOOKUP(F2399,Assumptions!$A$4:$A$6,Assumptions!$D$4:$D$6)</x:f>
        <x:v>0.015</x:v>
      </x:c>
      <x:c r="S2399" s="32" t="n">
        <x:f>XLOOKUP(F2399,Assumptions!$A$4:$A$6,Assumptions!$E$4:$E$6)</x:f>
        <x:v>0.0075</x:v>
      </x:c>
      <x:c r="T2399" s="32" t="n">
        <x:f>XLOOKUP(O2399,Assumptions!$H$4:$H$6,Assumptions!$I$4:$I$6)</x:f>
        <x:v>0.012</x:v>
      </x:c>
      <x:c r="U2399" s="30" t="n">
        <x:f>XLOOKUP(F2399,Assumptions!$A$4:$A$6,Assumptions!$F$4:$F$6)</x:f>
        <x:v>60</x:v>
      </x:c>
      <x:c r="V2399" s="60" t="n">
        <x:f>I2399*12</x:f>
        <x:v>11900.400000000001</x:v>
      </x:c>
      <x:c r="W2399" s="60" t="n">
        <x:f>H2399*J2399*(1-K2399)*Q2399</x:f>
        <x:v>174.26754905599998</x:v>
      </x:c>
      <x:c r="X2399" s="60" t="n">
        <x:f>V2399*R2399</x:f>
        <x:v>178.50600000000003</x:v>
      </x:c>
      <x:c r="Y2399" s="60" t="n">
        <x:f>V2399*S2399</x:f>
        <x:v>89.25300000000001</x:v>
      </x:c>
      <x:c r="Z2399" s="60" t="n">
        <x:f>H2399*J2399*T2399</x:f>
        <x:v>44.329727999999996</x:v>
      </x:c>
      <x:c r="AA2399" s="60" t="n">
        <x:f>P2399+W2399+X2399-Y2399-Z2399-U2399</x:f>
        <x:v>159.19082105599995</x:v>
      </x:c>
      <x:c r="AB2399" s="32" t="n">
        <x:f>IFERROR(AA2399/(P2399+W2399+X2399),0)</x:f>
        <x:v>0.45125498065822867</x:v>
      </x:c>
      <x:c r="AC2399" t="n">
        <x:f>IF(O2399="High",0,IF(I2399&gt;=1800,3,IF(I2399&gt;=900,2,1))+IF(K2399&gt;=0.9,2,IF(K2399&gt;=0.75,1,0))+IF(J2399&lt;=0.7,2,IF(J2399&lt;=0.85,1,0))+IF(M2399&gt;=8,1,0))</x:f>
        <x:v>6</x:v>
      </x:c>
      <x:c r="AD2399" t="str">
        <x:f>IF(AND(O2399&lt;&gt;"High",AC2399&gt;=Assumptions!$B$10,AA2399&gt;0),"Priority Growth",IF(AND(O2399="Low",AA2399&gt;0),"Maintain","Watch"))</x:f>
        <x:v>Priority Growth</x:v>
      </x:c>
      <x:c r="AE2399" s="60" t="n">
        <x:f>MAX(AA2399,0)*N2399</x:f>
        <x:v>3.183816421119999</x:v>
      </x:c>
      <x:c r="AF2399" t="str">
        <x:f>IF(AND(AA2399&gt;=Assumptions!$B$11,O2399&lt;&gt;"High",OR(N2399&gt;=Assumptions!$B$12,M2399&lt;=6)),"High","Standard")</x:f>
        <x:v>Standard</x:v>
      </x:c>
    </x:row>
    <x:row r="2400">
      <x:c r="A2400" t="str">
        <x:f>'Raw_Data'!A2400</x:f>
        <x:v>C02399</x:v>
      </x:c>
      <x:c r="B2400" t="n">
        <x:f>'Raw_Data'!B2400</x:f>
        <x:v>45</x:v>
      </x:c>
      <x:c r="C2400" s="30" t="n">
        <x:f>'Raw_Data'!C2400</x:f>
        <x:v>80499</x:v>
      </x:c>
      <x:c r="D2400" t="n">
        <x:f>'Raw_Data'!D2400</x:f>
        <x:v>569</x:v>
      </x:c>
      <x:c r="E2400" t="n">
        <x:f>'Raw_Data'!E2400</x:f>
        <x:v>13</x:v>
      </x:c>
      <x:c r="F2400" t="str">
        <x:f>PROPER(TRIM('Raw_Data'!F2400))</x:f>
        <x:v>Classic</x:v>
      </x:c>
      <x:c r="G2400" t="str">
        <x:f>PROPER(TRIM('Raw_Data'!G2400))</x:f>
        <x:v>Partner</x:v>
      </x:c>
      <x:c r="H2400" s="60" t="n">
        <x:f>'Raw_Data'!H2400</x:f>
        <x:v>1354</x:v>
      </x:c>
      <x:c r="I2400" s="60" t="n">
        <x:f>'Raw_Data'!I2400</x:f>
        <x:v>588.39</x:v>
      </x:c>
      <x:c r="J2400" s="32" t="n">
        <x:f>'Raw_Data'!J2400</x:f>
        <x:v>0.599</x:v>
      </x:c>
      <x:c r="K2400" s="32" t="n">
        <x:f>'Raw_Data'!K2400</x:f>
        <x:v>0.622</x:v>
      </x:c>
      <x:c r="L2400" t="n">
        <x:f>'Raw_Data'!L2400</x:f>
        <x:v>1</x:v>
      </x:c>
      <x:c r="M2400" t="n">
        <x:f>IF('Raw_Data'!M2400="",Assumptions!$B$15,'Raw_Data'!M2400)</x:f>
        <x:v>7</x:v>
      </x:c>
      <x:c r="N2400" s="32" t="n">
        <x:f>'Raw_Data'!N2400</x:f>
        <x:v>0.126</x:v>
      </x:c>
      <x:c r="O2400" t="str">
        <x:f>IF(OR(D2400&lt;620,L2400&gt;=2,J2400&gt;0.9),"High",IF(OR(D2400&lt;700,L2400=1,J2400&gt;0.75),"Medium","Low"))</x:f>
        <x:v>High</x:v>
      </x:c>
      <x:c r="P2400" s="30" t="n">
        <x:f>XLOOKUP(F2400,Assumptions!$A$4:$A$6,Assumptions!$B$4:$B$6)</x:f>
        <x:v>0</x:v>
      </x:c>
      <x:c r="Q2400" s="32" t="n">
        <x:f>XLOOKUP(F2400,Assumptions!$A$4:$A$6,Assumptions!$C$4:$C$6)</x:f>
        <x:v>0.229</x:v>
      </x:c>
      <x:c r="R2400" s="32" t="n">
        <x:f>XLOOKUP(F2400,Assumptions!$A$4:$A$6,Assumptions!$D$4:$D$6)</x:f>
        <x:v>0.015</x:v>
      </x:c>
      <x:c r="S2400" s="32" t="n">
        <x:f>XLOOKUP(F2400,Assumptions!$A$4:$A$6,Assumptions!$E$4:$E$6)</x:f>
        <x:v>0.0075</x:v>
      </x:c>
      <x:c r="T2400" s="32" t="n">
        <x:f>XLOOKUP(O2400,Assumptions!$H$4:$H$6,Assumptions!$I$4:$I$6)</x:f>
        <x:v>0.045</x:v>
      </x:c>
      <x:c r="U2400" s="30" t="n">
        <x:f>XLOOKUP(F2400,Assumptions!$A$4:$A$6,Assumptions!$F$4:$F$6)</x:f>
        <x:v>60</x:v>
      </x:c>
      <x:c r="V2400" s="60" t="n">
        <x:f>I2400*12</x:f>
        <x:v>7060.68</x:v>
      </x:c>
      <x:c r="W2400" s="60" t="n">
        <x:f>H2400*J2400*(1-K2400)*Q2400</x:f>
        <x:v>70.205763852</x:v>
      </x:c>
      <x:c r="X2400" s="60" t="n">
        <x:f>V2400*R2400</x:f>
        <x:v>105.9102</x:v>
      </x:c>
      <x:c r="Y2400" s="60" t="n">
        <x:f>V2400*S2400</x:f>
        <x:v>52.9551</x:v>
      </x:c>
      <x:c r="Z2400" s="60" t="n">
        <x:f>H2400*J2400*T2400</x:f>
        <x:v>36.497069999999994</x:v>
      </x:c>
      <x:c r="AA2400" s="60" t="n">
        <x:f>P2400+W2400+X2400-Y2400-Z2400-U2400</x:f>
        <x:v>26.663793851999998</x:v>
      </x:c>
      <x:c r="AB2400" s="32" t="n">
        <x:f>IFERROR(AA2400/(P2400+W2400+X2400),0)</x:f>
        <x:v>0.15139907404650188</x:v>
      </x:c>
      <x:c r="AC2400" t="n">
        <x:f>IF(O2400="High",0,IF(I2400&gt;=1800,3,IF(I2400&gt;=900,2,1))+IF(K2400&gt;=0.9,2,IF(K2400&gt;=0.75,1,0))+IF(J2400&lt;=0.7,2,IF(J2400&lt;=0.85,1,0))+IF(M2400&gt;=8,1,0))</x:f>
        <x:v>0</x:v>
      </x:c>
      <x:c r="AD2400" t="str">
        <x:f>IF(AND(O2400&lt;&gt;"High",AC2400&gt;=Assumptions!$B$10,AA2400&gt;0),"Priority Growth",IF(AND(O2400="Low",AA2400&gt;0),"Maintain","Watch"))</x:f>
        <x:v>Watch</x:v>
      </x:c>
      <x:c r="AE2400" s="60" t="n">
        <x:f>MAX(AA2400,0)*N2400</x:f>
        <x:v>3.359638025352</x:v>
      </x:c>
      <x:c r="AF2400" t="str">
        <x:f>IF(AND(AA2400&gt;=Assumptions!$B$11,O2400&lt;&gt;"High",OR(N2400&gt;=Assumptions!$B$12,M2400&lt;=6)),"High","Standard")</x:f>
        <x:v>Standard</x:v>
      </x:c>
    </x:row>
    <x:row r="2401">
      <x:c r="A2401" t="str">
        <x:f>'Raw_Data'!A2401</x:f>
        <x:v>C02400</x:v>
      </x:c>
      <x:c r="B2401" t="n">
        <x:f>'Raw_Data'!B2401</x:f>
        <x:v>53</x:v>
      </x:c>
      <x:c r="C2401" s="30" t="n">
        <x:f>'Raw_Data'!C2401</x:f>
        <x:v>39524</x:v>
      </x:c>
      <x:c r="D2401" t="n">
        <x:f>'Raw_Data'!D2401</x:f>
        <x:v>659</x:v>
      </x:c>
      <x:c r="E2401" t="n">
        <x:f>'Raw_Data'!E2401</x:f>
        <x:v>41</x:v>
      </x:c>
      <x:c r="F2401" t="str">
        <x:f>PROPER(TRIM('Raw_Data'!F2401))</x:f>
        <x:v>Classic</x:v>
      </x:c>
      <x:c r="G2401" t="str">
        <x:f>PROPER(TRIM('Raw_Data'!G2401))</x:f>
        <x:v>Digital</x:v>
      </x:c>
      <x:c r="H2401" s="60" t="n">
        <x:f>'Raw_Data'!H2401</x:f>
        <x:v>4491</x:v>
      </x:c>
      <x:c r="I2401" s="60" t="n">
        <x:f>'Raw_Data'!I2401</x:f>
        <x:v>204.78</x:v>
      </x:c>
      <x:c r="J2401" s="32" t="n">
        <x:f>'Raw_Data'!J2401</x:f>
        <x:v>0.431</x:v>
      </x:c>
      <x:c r="K2401" s="32" t="n">
        <x:f>'Raw_Data'!K2401</x:f>
        <x:v>0.606</x:v>
      </x:c>
      <x:c r="L2401" t="n">
        <x:f>'Raw_Data'!L2401</x:f>
        <x:v>0</x:v>
      </x:c>
      <x:c r="M2401" t="n">
        <x:f>IF('Raw_Data'!M2401="",Assumptions!$B$15,'Raw_Data'!M2401)</x:f>
        <x:v>10</x:v>
      </x:c>
      <x:c r="N2401" s="32" t="n">
        <x:f>'Raw_Data'!N2401</x:f>
        <x:v>0.02</x:v>
      </x:c>
      <x:c r="O2401" t="str">
        <x:f>IF(OR(D2401&lt;620,L2401&gt;=2,J2401&gt;0.9),"High",IF(OR(D2401&lt;700,L2401=1,J2401&gt;0.75),"Medium","Low"))</x:f>
        <x:v>Medium</x:v>
      </x:c>
      <x:c r="P2401" s="30" t="n">
        <x:f>XLOOKUP(F2401,Assumptions!$A$4:$A$6,Assumptions!$B$4:$B$6)</x:f>
        <x:v>0</x:v>
      </x:c>
      <x:c r="Q2401" s="32" t="n">
        <x:f>XLOOKUP(F2401,Assumptions!$A$4:$A$6,Assumptions!$C$4:$C$6)</x:f>
        <x:v>0.229</x:v>
      </x:c>
      <x:c r="R2401" s="32" t="n">
        <x:f>XLOOKUP(F2401,Assumptions!$A$4:$A$6,Assumptions!$D$4:$D$6)</x:f>
        <x:v>0.015</x:v>
      </x:c>
      <x:c r="S2401" s="32" t="n">
        <x:f>XLOOKUP(F2401,Assumptions!$A$4:$A$6,Assumptions!$E$4:$E$6)</x:f>
        <x:v>0.0075</x:v>
      </x:c>
      <x:c r="T2401" s="32" t="n">
        <x:f>XLOOKUP(O2401,Assumptions!$H$4:$H$6,Assumptions!$I$4:$I$6)</x:f>
        <x:v>0.012</x:v>
      </x:c>
      <x:c r="U2401" s="30" t="n">
        <x:f>XLOOKUP(F2401,Assumptions!$A$4:$A$6,Assumptions!$F$4:$F$6)</x:f>
        <x:v>60</x:v>
      </x:c>
      <x:c r="V2401" s="60" t="n">
        <x:f>I2401*12</x:f>
        <x:v>2457.36</x:v>
      </x:c>
      <x:c r="W2401" s="60" t="n">
        <x:f>H2401*J2401*(1-K2401)*Q2401</x:f>
        <x:v>174.643340346</x:v>
      </x:c>
      <x:c r="X2401" s="60" t="n">
        <x:f>V2401*R2401</x:f>
        <x:v>36.8604</x:v>
      </x:c>
      <x:c r="Y2401" s="60" t="n">
        <x:f>V2401*S2401</x:f>
        <x:v>18.4302</x:v>
      </x:c>
      <x:c r="Z2401" s="60" t="n">
        <x:f>H2401*J2401*T2401</x:f>
        <x:v>23.227452</x:v>
      </x:c>
      <x:c r="AA2401" s="60" t="n">
        <x:f>P2401+W2401+X2401-Y2401-Z2401-U2401</x:f>
        <x:v>109.84608834600002</x:v>
      </x:c>
      <x:c r="AB2401" s="32" t="n">
        <x:f>IFERROR(AA2401/(P2401+W2401+X2401),0)</x:f>
        <x:v>0.5193576632087086</x:v>
      </x:c>
      <x:c r="AC2401" t="n">
        <x:f>IF(O2401="High",0,IF(I2401&gt;=1800,3,IF(I2401&gt;=900,2,1))+IF(K2401&gt;=0.9,2,IF(K2401&gt;=0.75,1,0))+IF(J2401&lt;=0.7,2,IF(J2401&lt;=0.85,1,0))+IF(M2401&gt;=8,1,0))</x:f>
        <x:v>4</x:v>
      </x:c>
      <x:c r="AD2401" t="str">
        <x:f>IF(AND(O2401&lt;&gt;"High",AC2401&gt;=Assumptions!$B$10,AA2401&gt;0),"Priority Growth",IF(AND(O2401="Low",AA2401&gt;0),"Maintain","Watch"))</x:f>
        <x:v>Watch</x:v>
      </x:c>
      <x:c r="AE2401" s="60" t="n">
        <x:f>MAX(AA2401,0)*N2401</x:f>
        <x:v>2.1969217669200005</x:v>
      </x:c>
      <x:c r="AF2401" t="str">
        <x:f>IF(AND(AA2401&gt;=Assumptions!$B$11,O2401&lt;&gt;"High",OR(N2401&gt;=Assumptions!$B$12,M2401&lt;=6)),"High","Standard")</x:f>
        <x:v>Standard</x:v>
      </x:c>
    </x:row>
    <x:row r="2402">
      <x:c r="A2402" t="str">
        <x:f>'Raw_Data'!A2402</x:f>
        <x:v>C02401</x:v>
      </x:c>
      <x:c r="B2402" t="n">
        <x:f>'Raw_Data'!B2402</x:f>
        <x:v>42</x:v>
      </x:c>
      <x:c r="C2402" s="30" t="n">
        <x:f>'Raw_Data'!C2402</x:f>
        <x:v>69121</x:v>
      </x:c>
      <x:c r="D2402" t="n">
        <x:f>'Raw_Data'!D2402</x:f>
        <x:v>775</x:v>
      </x:c>
      <x:c r="E2402" t="n">
        <x:f>'Raw_Data'!E2402</x:f>
        <x:v>29</x:v>
      </x:c>
      <x:c r="F2402" t="str">
        <x:f>PROPER(TRIM('Raw_Data'!F2402))</x:f>
        <x:v>Gold</x:v>
      </x:c>
      <x:c r="G2402" t="str">
        <x:f>PROPER(TRIM('Raw_Data'!G2402))</x:f>
        <x:v>Direct Mail</x:v>
      </x:c>
      <x:c r="H2402" s="60" t="n">
        <x:f>'Raw_Data'!H2402</x:f>
        <x:v>13740</x:v>
      </x:c>
      <x:c r="I2402" s="60" t="n">
        <x:f>'Raw_Data'!I2402</x:f>
        <x:v>1172.35</x:v>
      </x:c>
      <x:c r="J2402" s="32" t="n">
        <x:f>'Raw_Data'!J2402</x:f>
        <x:v>0.3</x:v>
      </x:c>
      <x:c r="K2402" s="32" t="n">
        <x:f>'Raw_Data'!K2402</x:f>
        <x:v>0.745</x:v>
      </x:c>
      <x:c r="L2402" t="n">
        <x:f>'Raw_Data'!L2402</x:f>
        <x:v>0</x:v>
      </x:c>
      <x:c r="M2402" t="n">
        <x:f>IF('Raw_Data'!M2402="",Assumptions!$B$15,'Raw_Data'!M2402)</x:f>
        <x:v>6</x:v>
      </x:c>
      <x:c r="N2402" s="32" t="n">
        <x:f>'Raw_Data'!N2402</x:f>
        <x:v>0.198</x:v>
      </x:c>
      <x:c r="O2402" t="str">
        <x:f>IF(OR(D2402&lt;620,L2402&gt;=2,J2402&gt;0.9),"High",IF(OR(D2402&lt;700,L2402=1,J2402&gt;0.75),"Medium","Low"))</x:f>
        <x:v>Low</x:v>
      </x:c>
      <x:c r="P2402" s="30" t="n">
        <x:f>XLOOKUP(F2402,Assumptions!$A$4:$A$6,Assumptions!$B$4:$B$6)</x:f>
        <x:v>95</x:v>
      </x:c>
      <x:c r="Q2402" s="32" t="n">
        <x:f>XLOOKUP(F2402,Assumptions!$A$4:$A$6,Assumptions!$C$4:$C$6)</x:f>
        <x:v>0.219</x:v>
      </x:c>
      <x:c r="R2402" s="32" t="n">
        <x:f>XLOOKUP(F2402,Assumptions!$A$4:$A$6,Assumptions!$D$4:$D$6)</x:f>
        <x:v>0.016</x:v>
      </x:c>
      <x:c r="S2402" s="32" t="n">
        <x:f>XLOOKUP(F2402,Assumptions!$A$4:$A$6,Assumptions!$E$4:$E$6)</x:f>
        <x:v>0.01</x:v>
      </x:c>
      <x:c r="T2402" s="32" t="n">
        <x:f>XLOOKUP(O2402,Assumptions!$H$4:$H$6,Assumptions!$I$4:$I$6)</x:f>
        <x:v>0.0035</x:v>
      </x:c>
      <x:c r="U2402" s="30" t="n">
        <x:f>XLOOKUP(F2402,Assumptions!$A$4:$A$6,Assumptions!$F$4:$F$6)</x:f>
        <x:v>90</x:v>
      </x:c>
      <x:c r="V2402" s="60" t="n">
        <x:f>I2402*12</x:f>
        <x:v>14068.199999999999</x:v>
      </x:c>
      <x:c r="W2402" s="60" t="n">
        <x:f>H2402*J2402*(1-K2402)*Q2402</x:f>
        <x:v>230.19309000000004</x:v>
      </x:c>
      <x:c r="X2402" s="60" t="n">
        <x:f>V2402*R2402</x:f>
        <x:v>225.0912</x:v>
      </x:c>
      <x:c r="Y2402" s="60" t="n">
        <x:f>V2402*S2402</x:f>
        <x:v>140.682</x:v>
      </x:c>
      <x:c r="Z2402" s="60" t="n">
        <x:f>H2402*J2402*T2402</x:f>
        <x:v>14.427</x:v>
      </x:c>
      <x:c r="AA2402" s="60" t="n">
        <x:f>P2402+W2402+X2402-Y2402-Z2402-U2402</x:f>
        <x:v>305.17529</x:v>
      </x:c>
      <x:c r="AB2402" s="32" t="n">
        <x:f>IFERROR(AA2402/(P2402+W2402+X2402),0)</x:f>
        <x:v>0.5545775075643173</x:v>
      </x:c>
      <x:c r="AC2402" t="n">
        <x:f>IF(O2402="High",0,IF(I2402&gt;=1800,3,IF(I2402&gt;=900,2,1))+IF(K2402&gt;=0.9,2,IF(K2402&gt;=0.75,1,0))+IF(J2402&lt;=0.7,2,IF(J2402&lt;=0.85,1,0))+IF(M2402&gt;=8,1,0))</x:f>
        <x:v>4</x:v>
      </x:c>
      <x:c r="AD2402" t="str">
        <x:f>IF(AND(O2402&lt;&gt;"High",AC2402&gt;=Assumptions!$B$10,AA2402&gt;0),"Priority Growth",IF(AND(O2402="Low",AA2402&gt;0),"Maintain","Watch"))</x:f>
        <x:v>Maintain</x:v>
      </x:c>
      <x:c r="AE2402" s="60" t="n">
        <x:f>MAX(AA2402,0)*N2402</x:f>
        <x:v>60.424707420000004</x:v>
      </x:c>
      <x:c r="AF2402" t="str">
        <x:f>IF(AND(AA2402&gt;=Assumptions!$B$11,O2402&lt;&gt;"High",OR(N2402&gt;=Assumptions!$B$12,M2402&lt;=6)),"High","Standard")</x:f>
        <x:v>High</x:v>
      </x:c>
    </x:row>
    <x:row r="2403">
      <x:c r="A2403" t="str">
        <x:f>'Raw_Data'!A2403</x:f>
        <x:v>C02402</x:v>
      </x:c>
      <x:c r="B2403" t="n">
        <x:f>'Raw_Data'!B2403</x:f>
        <x:v>46</x:v>
      </x:c>
      <x:c r="C2403" s="30" t="n">
        <x:f>'Raw_Data'!C2403</x:f>
        <x:v>80502</x:v>
      </x:c>
      <x:c r="D2403" t="n">
        <x:f>'Raw_Data'!D2403</x:f>
        <x:v>776</x:v>
      </x:c>
      <x:c r="E2403" t="n">
        <x:f>'Raw_Data'!E2403</x:f>
        <x:v>42</x:v>
      </x:c>
      <x:c r="F2403" t="str">
        <x:f>PROPER(TRIM('Raw_Data'!F2403))</x:f>
        <x:v>Platinum</x:v>
      </x:c>
      <x:c r="G2403" t="str">
        <x:f>PROPER(TRIM('Raw_Data'!G2403))</x:f>
        <x:v>Direct Mail</x:v>
      </x:c>
      <x:c r="H2403" s="60" t="n">
        <x:f>'Raw_Data'!H2403</x:f>
        <x:v>20527</x:v>
      </x:c>
      <x:c r="I2403" s="60" t="n">
        <x:f>'Raw_Data'!I2403</x:f>
        <x:v>2427.9</x:v>
      </x:c>
      <x:c r="J2403" s="32" t="n">
        <x:f>'Raw_Data'!J2403</x:f>
        <x:v>0.151</x:v>
      </x:c>
      <x:c r="K2403" s="32" t="n">
        <x:f>'Raw_Data'!K2403</x:f>
        <x:v>0.768</x:v>
      </x:c>
      <x:c r="L2403" t="n">
        <x:f>'Raw_Data'!L2403</x:f>
        <x:v>0</x:v>
      </x:c>
      <x:c r="M2403" t="n">
        <x:f>IF('Raw_Data'!M2403="",Assumptions!$B$15,'Raw_Data'!M2403)</x:f>
        <x:v>6</x:v>
      </x:c>
      <x:c r="N2403" s="32" t="n">
        <x:f>'Raw_Data'!N2403</x:f>
        <x:v>0.189</x:v>
      </x:c>
      <x:c r="O2403" t="str">
        <x:f>IF(OR(D2403&lt;620,L2403&gt;=2,J2403&gt;0.9),"High",IF(OR(D2403&lt;700,L2403=1,J2403&gt;0.75),"Medium","Low"))</x:f>
        <x:v>Low</x:v>
      </x:c>
      <x:c r="P2403" s="30" t="n">
        <x:f>XLOOKUP(F2403,Assumptions!$A$4:$A$6,Assumptions!$B$4:$B$6)</x:f>
        <x:v>195</x:v>
      </x:c>
      <x:c r="Q2403" s="32" t="n">
        <x:f>XLOOKUP(F2403,Assumptions!$A$4:$A$6,Assumptions!$C$4:$C$6)</x:f>
        <x:v>0.199</x:v>
      </x:c>
      <x:c r="R2403" s="32" t="n">
        <x:f>XLOOKUP(F2403,Assumptions!$A$4:$A$6,Assumptions!$D$4:$D$6)</x:f>
        <x:v>0.017</x:v>
      </x:c>
      <x:c r="S2403" s="32" t="n">
        <x:f>XLOOKUP(F2403,Assumptions!$A$4:$A$6,Assumptions!$E$4:$E$6)</x:f>
        <x:v>0.013</x:v>
      </x:c>
      <x:c r="T2403" s="32" t="n">
        <x:f>XLOOKUP(O2403,Assumptions!$H$4:$H$6,Assumptions!$I$4:$I$6)</x:f>
        <x:v>0.0035</x:v>
      </x:c>
      <x:c r="U2403" s="30" t="n">
        <x:f>XLOOKUP(F2403,Assumptions!$A$4:$A$6,Assumptions!$F$4:$F$6)</x:f>
        <x:v>140</x:v>
      </x:c>
      <x:c r="V2403" s="60" t="n">
        <x:f>I2403*12</x:f>
        <x:v>29134.800000000003</x:v>
      </x:c>
      <x:c r="W2403" s="60" t="n">
        <x:f>H2403*J2403*(1-K2403)*Q2403</x:f>
        <x:v>143.101270936</x:v>
      </x:c>
      <x:c r="X2403" s="60" t="n">
        <x:f>V2403*R2403</x:f>
        <x:v>495.2916000000001</x:v>
      </x:c>
      <x:c r="Y2403" s="60" t="n">
        <x:f>V2403*S2403</x:f>
        <x:v>378.7524</x:v>
      </x:c>
      <x:c r="Z2403" s="60" t="n">
        <x:f>H2403*J2403*T2403</x:f>
        <x:v>10.8485195</x:v>
      </x:c>
      <x:c r="AA2403" s="60" t="n">
        <x:f>P2403+W2403+X2403-Y2403-Z2403-U2403</x:f>
        <x:v>303.791951436</x:v>
      </x:c>
      <x:c r="AB2403" s="32" t="n">
        <x:f>IFERROR(AA2403/(P2403+W2403+X2403),0)</x:f>
        <x:v>0.3645242982398028</x:v>
      </x:c>
      <x:c r="AC2403" t="n">
        <x:f>IF(O2403="High",0,IF(I2403&gt;=1800,3,IF(I2403&gt;=900,2,1))+IF(K2403&gt;=0.9,2,IF(K2403&gt;=0.75,1,0))+IF(J2403&lt;=0.7,2,IF(J2403&lt;=0.85,1,0))+IF(M2403&gt;=8,1,0))</x:f>
        <x:v>6</x:v>
      </x:c>
      <x:c r="AD2403" t="str">
        <x:f>IF(AND(O2403&lt;&gt;"High",AC2403&gt;=Assumptions!$B$10,AA2403&gt;0),"Priority Growth",IF(AND(O2403="Low",AA2403&gt;0),"Maintain","Watch"))</x:f>
        <x:v>Priority Growth</x:v>
      </x:c>
      <x:c r="AE2403" s="60" t="n">
        <x:f>MAX(AA2403,0)*N2403</x:f>
        <x:v>57.416678821404</x:v>
      </x:c>
      <x:c r="AF2403" t="str">
        <x:f>IF(AND(AA2403&gt;=Assumptions!$B$11,O2403&lt;&gt;"High",OR(N2403&gt;=Assumptions!$B$12,M2403&lt;=6)),"High","Standard")</x:f>
        <x:v>High</x:v>
      </x:c>
    </x:row>
    <x:row r="2404">
      <x:c r="A2404" t="str">
        <x:f>'Raw_Data'!A2404</x:f>
        <x:v>C02403</x:v>
      </x:c>
      <x:c r="B2404" t="n">
        <x:f>'Raw_Data'!B2404</x:f>
        <x:v>58</x:v>
      </x:c>
      <x:c r="C2404" s="30" t="n">
        <x:f>'Raw_Data'!C2404</x:f>
        <x:v>77666</x:v>
      </x:c>
      <x:c r="D2404" t="n">
        <x:f>'Raw_Data'!D2404</x:f>
        <x:v>737</x:v>
      </x:c>
      <x:c r="E2404" t="n">
        <x:f>'Raw_Data'!E2404</x:f>
        <x:v>24</x:v>
      </x:c>
      <x:c r="F2404" t="str">
        <x:f>PROPER(TRIM('Raw_Data'!F2404))</x:f>
        <x:v>Classic</x:v>
      </x:c>
      <x:c r="G2404" t="str">
        <x:f>PROPER(TRIM('Raw_Data'!G2404))</x:f>
        <x:v>Branch</x:v>
      </x:c>
      <x:c r="H2404" s="60" t="n">
        <x:f>'Raw_Data'!H2404</x:f>
        <x:v>7364</x:v>
      </x:c>
      <x:c r="I2404" s="60" t="n">
        <x:f>'Raw_Data'!I2404</x:f>
        <x:v>884.46</x:v>
      </x:c>
      <x:c r="J2404" s="32" t="n">
        <x:f>'Raw_Data'!J2404</x:f>
        <x:v>0.326</x:v>
      </x:c>
      <x:c r="K2404" s="32" t="n">
        <x:f>'Raw_Data'!K2404</x:f>
        <x:v>0.949</x:v>
      </x:c>
      <x:c r="L2404" t="n">
        <x:f>'Raw_Data'!L2404</x:f>
        <x:v>1</x:v>
      </x:c>
      <x:c r="M2404" t="n">
        <x:f>IF('Raw_Data'!M2404="",Assumptions!$B$15,'Raw_Data'!M2404)</x:f>
        <x:v>6</x:v>
      </x:c>
      <x:c r="N2404" s="32" t="n">
        <x:f>'Raw_Data'!N2404</x:f>
        <x:v>0.147</x:v>
      </x:c>
      <x:c r="O2404" t="str">
        <x:f>IF(OR(D2404&lt;620,L2404&gt;=2,J2404&gt;0.9),"High",IF(OR(D2404&lt;700,L2404=1,J2404&gt;0.75),"Medium","Low"))</x:f>
        <x:v>Medium</x:v>
      </x:c>
      <x:c r="P2404" s="30" t="n">
        <x:f>XLOOKUP(F2404,Assumptions!$A$4:$A$6,Assumptions!$B$4:$B$6)</x:f>
        <x:v>0</x:v>
      </x:c>
      <x:c r="Q2404" s="32" t="n">
        <x:f>XLOOKUP(F2404,Assumptions!$A$4:$A$6,Assumptions!$C$4:$C$6)</x:f>
        <x:v>0.229</x:v>
      </x:c>
      <x:c r="R2404" s="32" t="n">
        <x:f>XLOOKUP(F2404,Assumptions!$A$4:$A$6,Assumptions!$D$4:$D$6)</x:f>
        <x:v>0.015</x:v>
      </x:c>
      <x:c r="S2404" s="32" t="n">
        <x:f>XLOOKUP(F2404,Assumptions!$A$4:$A$6,Assumptions!$E$4:$E$6)</x:f>
        <x:v>0.0075</x:v>
      </x:c>
      <x:c r="T2404" s="32" t="n">
        <x:f>XLOOKUP(O2404,Assumptions!$H$4:$H$6,Assumptions!$I$4:$I$6)</x:f>
        <x:v>0.012</x:v>
      </x:c>
      <x:c r="U2404" s="30" t="n">
        <x:f>XLOOKUP(F2404,Assumptions!$A$4:$A$6,Assumptions!$F$4:$F$6)</x:f>
        <x:v>60</x:v>
      </x:c>
      <x:c r="V2404" s="60" t="n">
        <x:f>I2404*12</x:f>
        <x:v>10613.52</x:v>
      </x:c>
      <x:c r="W2404" s="60" t="n">
        <x:f>H2404*J2404*(1-K2404)*Q2404</x:f>
        <x:v>28.03735485600003</x:v>
      </x:c>
      <x:c r="X2404" s="60" t="n">
        <x:f>V2404*R2404</x:f>
        <x:v>159.2028</x:v>
      </x:c>
      <x:c r="Y2404" s="60" t="n">
        <x:f>V2404*S2404</x:f>
        <x:v>79.6014</x:v>
      </x:c>
      <x:c r="Z2404" s="60" t="n">
        <x:f>H2404*J2404*T2404</x:f>
        <x:v>28.807968000000002</x:v>
      </x:c>
      <x:c r="AA2404" s="60" t="n">
        <x:f>P2404+W2404+X2404-Y2404-Z2404-U2404</x:f>
        <x:v>18.83078685600003</x:v>
      </x:c>
      <x:c r="AB2404" s="32" t="n">
        <x:f>IFERROR(AA2404/(P2404+W2404+X2404),0)</x:f>
        <x:v>0.10057023756726832</x:v>
      </x:c>
      <x:c r="AC2404" t="n">
        <x:f>IF(O2404="High",0,IF(I2404&gt;=1800,3,IF(I2404&gt;=900,2,1))+IF(K2404&gt;=0.9,2,IF(K2404&gt;=0.75,1,0))+IF(J2404&lt;=0.7,2,IF(J2404&lt;=0.85,1,0))+IF(M2404&gt;=8,1,0))</x:f>
        <x:v>5</x:v>
      </x:c>
      <x:c r="AD2404" t="str">
        <x:f>IF(AND(O2404&lt;&gt;"High",AC2404&gt;=Assumptions!$B$10,AA2404&gt;0),"Priority Growth",IF(AND(O2404="Low",AA2404&gt;0),"Maintain","Watch"))</x:f>
        <x:v>Watch</x:v>
      </x:c>
      <x:c r="AE2404" s="60" t="n">
        <x:f>MAX(AA2404,0)*N2404</x:f>
        <x:v>2.7681256678320043</x:v>
      </x:c>
      <x:c r="AF2404" t="str">
        <x:f>IF(AND(AA2404&gt;=Assumptions!$B$11,O2404&lt;&gt;"High",OR(N2404&gt;=Assumptions!$B$12,M2404&lt;=6)),"High","Standard")</x:f>
        <x:v>Standard</x:v>
      </x:c>
    </x:row>
    <x:row r="2405">
      <x:c r="A2405" t="str">
        <x:f>'Raw_Data'!A2405</x:f>
        <x:v>C02404</x:v>
      </x:c>
      <x:c r="B2405" t="n">
        <x:f>'Raw_Data'!B2405</x:f>
        <x:v>42</x:v>
      </x:c>
      <x:c r="C2405" s="30" t="n">
        <x:f>'Raw_Data'!C2405</x:f>
        <x:v>159528</x:v>
      </x:c>
      <x:c r="D2405" t="n">
        <x:f>'Raw_Data'!D2405</x:f>
        <x:v>735</x:v>
      </x:c>
      <x:c r="E2405" t="n">
        <x:f>'Raw_Data'!E2405</x:f>
        <x:v>27</x:v>
      </x:c>
      <x:c r="F2405" t="str">
        <x:f>PROPER(TRIM('Raw_Data'!F2405))</x:f>
        <x:v>Platinum</x:v>
      </x:c>
      <x:c r="G2405" t="str">
        <x:f>PROPER(TRIM('Raw_Data'!G2405))</x:f>
        <x:v>Digital</x:v>
      </x:c>
      <x:c r="H2405" s="60" t="n">
        <x:f>'Raw_Data'!H2405</x:f>
        <x:v>34149</x:v>
      </x:c>
      <x:c r="I2405" s="60" t="n">
        <x:f>'Raw_Data'!I2405</x:f>
        <x:v>3567.17</x:v>
      </x:c>
      <x:c r="J2405" s="32" t="n">
        <x:f>'Raw_Data'!J2405</x:f>
        <x:v>0.256</x:v>
      </x:c>
      <x:c r="K2405" s="32" t="n">
        <x:f>'Raw_Data'!K2405</x:f>
        <x:v>0.828</x:v>
      </x:c>
      <x:c r="L2405" t="n">
        <x:f>'Raw_Data'!L2405</x:f>
        <x:v>0</x:v>
      </x:c>
      <x:c r="M2405" t="n">
        <x:f>IF('Raw_Data'!M2405="",Assumptions!$B$15,'Raw_Data'!M2405)</x:f>
        <x:v>8</x:v>
      </x:c>
      <x:c r="N2405" s="32" t="n">
        <x:f>'Raw_Data'!N2405</x:f>
        <x:v>0.054</x:v>
      </x:c>
      <x:c r="O2405" t="str">
        <x:f>IF(OR(D2405&lt;620,L2405&gt;=2,J2405&gt;0.9),"High",IF(OR(D2405&lt;700,L2405=1,J2405&gt;0.75),"Medium","Low"))</x:f>
        <x:v>Low</x:v>
      </x:c>
      <x:c r="P2405" s="30" t="n">
        <x:f>XLOOKUP(F2405,Assumptions!$A$4:$A$6,Assumptions!$B$4:$B$6)</x:f>
        <x:v>195</x:v>
      </x:c>
      <x:c r="Q2405" s="32" t="n">
        <x:f>XLOOKUP(F2405,Assumptions!$A$4:$A$6,Assumptions!$C$4:$C$6)</x:f>
        <x:v>0.199</x:v>
      </x:c>
      <x:c r="R2405" s="32" t="n">
        <x:f>XLOOKUP(F2405,Assumptions!$A$4:$A$6,Assumptions!$D$4:$D$6)</x:f>
        <x:v>0.017</x:v>
      </x:c>
      <x:c r="S2405" s="32" t="n">
        <x:f>XLOOKUP(F2405,Assumptions!$A$4:$A$6,Assumptions!$E$4:$E$6)</x:f>
        <x:v>0.013</x:v>
      </x:c>
      <x:c r="T2405" s="32" t="n">
        <x:f>XLOOKUP(O2405,Assumptions!$H$4:$H$6,Assumptions!$I$4:$I$6)</x:f>
        <x:v>0.0035</x:v>
      </x:c>
      <x:c r="U2405" s="30" t="n">
        <x:f>XLOOKUP(F2405,Assumptions!$A$4:$A$6,Assumptions!$F$4:$F$6)</x:f>
        <x:v>140</x:v>
      </x:c>
      <x:c r="V2405" s="60" t="n">
        <x:f>I2405*12</x:f>
        <x:v>42806.04</x:v>
      </x:c>
      <x:c r="W2405" s="60" t="n">
        <x:f>H2405*J2405*(1-K2405)*Q2405</x:f>
        <x:v>299.2261048320001</x:v>
      </x:c>
      <x:c r="X2405" s="60" t="n">
        <x:f>V2405*R2405</x:f>
        <x:v>727.7026800000001</x:v>
      </x:c>
      <x:c r="Y2405" s="60" t="n">
        <x:f>V2405*S2405</x:f>
        <x:v>556.47852</x:v>
      </x:c>
      <x:c r="Z2405" s="60" t="n">
        <x:f>H2405*J2405*T2405</x:f>
        <x:v>30.597504</x:v>
      </x:c>
      <x:c r="AA2405" s="60" t="n">
        <x:f>P2405+W2405+X2405-Y2405-Z2405-U2405</x:f>
        <x:v>494.8527608320003</x:v>
      </x:c>
      <x:c r="AB2405" s="32" t="n">
        <x:f>IFERROR(AA2405/(P2405+W2405+X2405),0)</x:f>
        <x:v>0.4049767604910267</x:v>
      </x:c>
      <x:c r="AC2405" t="n">
        <x:f>IF(O2405="High",0,IF(I2405&gt;=1800,3,IF(I2405&gt;=900,2,1))+IF(K2405&gt;=0.9,2,IF(K2405&gt;=0.75,1,0))+IF(J2405&lt;=0.7,2,IF(J2405&lt;=0.85,1,0))+IF(M2405&gt;=8,1,0))</x:f>
        <x:v>7</x:v>
      </x:c>
      <x:c r="AD2405" t="str">
        <x:f>IF(AND(O2405&lt;&gt;"High",AC2405&gt;=Assumptions!$B$10,AA2405&gt;0),"Priority Growth",IF(AND(O2405="Low",AA2405&gt;0),"Maintain","Watch"))</x:f>
        <x:v>Priority Growth</x:v>
      </x:c>
      <x:c r="AE2405" s="60" t="n">
        <x:f>MAX(AA2405,0)*N2405</x:f>
        <x:v>26.722049084928017</x:v>
      </x:c>
      <x:c r="AF2405" t="str">
        <x:f>IF(AND(AA2405&gt;=Assumptions!$B$11,O2405&lt;&gt;"High",OR(N2405&gt;=Assumptions!$B$12,M2405&lt;=6)),"High","Standard")</x:f>
        <x:v>Standard</x:v>
      </x:c>
    </x:row>
    <x:row r="2406">
      <x:c r="A2406" t="str">
        <x:f>'Raw_Data'!A2406</x:f>
        <x:v>C02405</x:v>
      </x:c>
      <x:c r="B2406" t="n">
        <x:f>'Raw_Data'!B2406</x:f>
        <x:v>24</x:v>
      </x:c>
      <x:c r="C2406" s="30" t="n">
        <x:f>'Raw_Data'!C2406</x:f>
        <x:v>84131</x:v>
      </x:c>
      <x:c r="D2406" t="n">
        <x:f>'Raw_Data'!D2406</x:f>
        <x:v>638</x:v>
      </x:c>
      <x:c r="E2406" t="n">
        <x:f>'Raw_Data'!E2406</x:f>
        <x:v>15</x:v>
      </x:c>
      <x:c r="F2406" t="str">
        <x:f>PROPER(TRIM('Raw_Data'!F2406))</x:f>
        <x:v>Classic</x:v>
      </x:c>
      <x:c r="G2406" t="str">
        <x:f>PROPER(TRIM('Raw_Data'!G2406))</x:f>
        <x:v>Digital</x:v>
      </x:c>
      <x:c r="H2406" s="60" t="n">
        <x:f>'Raw_Data'!H2406</x:f>
        <x:v>2905</x:v>
      </x:c>
      <x:c r="I2406" s="60" t="n">
        <x:f>'Raw_Data'!I2406</x:f>
        <x:v>527.84</x:v>
      </x:c>
      <x:c r="J2406" s="32" t="n">
        <x:f>'Raw_Data'!J2406</x:f>
        <x:v>0.403</x:v>
      </x:c>
      <x:c r="K2406" s="32" t="n">
        <x:f>'Raw_Data'!K2406</x:f>
        <x:v>0.755</x:v>
      </x:c>
      <x:c r="L2406" t="n">
        <x:f>'Raw_Data'!L2406</x:f>
        <x:v>0</x:v>
      </x:c>
      <x:c r="M2406" t="n">
        <x:f>IF('Raw_Data'!M2406="",Assumptions!$B$15,'Raw_Data'!M2406)</x:f>
        <x:v>9</x:v>
      </x:c>
      <x:c r="N2406" s="32" t="n">
        <x:f>'Raw_Data'!N2406</x:f>
        <x:v>0.02</x:v>
      </x:c>
      <x:c r="O2406" t="str">
        <x:f>IF(OR(D2406&lt;620,L2406&gt;=2,J2406&gt;0.9),"High",IF(OR(D2406&lt;700,L2406=1,J2406&gt;0.75),"Medium","Low"))</x:f>
        <x:v>Medium</x:v>
      </x:c>
      <x:c r="P2406" s="30" t="n">
        <x:f>XLOOKUP(F2406,Assumptions!$A$4:$A$6,Assumptions!$B$4:$B$6)</x:f>
        <x:v>0</x:v>
      </x:c>
      <x:c r="Q2406" s="32" t="n">
        <x:f>XLOOKUP(F2406,Assumptions!$A$4:$A$6,Assumptions!$C$4:$C$6)</x:f>
        <x:v>0.229</x:v>
      </x:c>
      <x:c r="R2406" s="32" t="n">
        <x:f>XLOOKUP(F2406,Assumptions!$A$4:$A$6,Assumptions!$D$4:$D$6)</x:f>
        <x:v>0.015</x:v>
      </x:c>
      <x:c r="S2406" s="32" t="n">
        <x:f>XLOOKUP(F2406,Assumptions!$A$4:$A$6,Assumptions!$E$4:$E$6)</x:f>
        <x:v>0.0075</x:v>
      </x:c>
      <x:c r="T2406" s="32" t="n">
        <x:f>XLOOKUP(O2406,Assumptions!$H$4:$H$6,Assumptions!$I$4:$I$6)</x:f>
        <x:v>0.012</x:v>
      </x:c>
      <x:c r="U2406" s="30" t="n">
        <x:f>XLOOKUP(F2406,Assumptions!$A$4:$A$6,Assumptions!$F$4:$F$6)</x:f>
        <x:v>60</x:v>
      </x:c>
      <x:c r="V2406" s="60" t="n">
        <x:f>I2406*12</x:f>
        <x:v>6334.08</x:v>
      </x:c>
      <x:c r="W2406" s="60" t="n">
        <x:f>H2406*J2406*(1-K2406)*Q2406</x:f>
        <x:v>65.68296507500001</x:v>
      </x:c>
      <x:c r="X2406" s="60" t="n">
        <x:f>V2406*R2406</x:f>
        <x:v>95.0112</x:v>
      </x:c>
      <x:c r="Y2406" s="60" t="n">
        <x:f>V2406*S2406</x:f>
        <x:v>47.5056</x:v>
      </x:c>
      <x:c r="Z2406" s="60" t="n">
        <x:f>H2406*J2406*T2406</x:f>
        <x:v>14.048580000000001</x:v>
      </x:c>
      <x:c r="AA2406" s="60" t="n">
        <x:f>P2406+W2406+X2406-Y2406-Z2406-U2406</x:f>
        <x:v>39.139985075</x:v>
      </x:c>
      <x:c r="AB2406" s="32" t="n">
        <x:f>IFERROR(AA2406/(P2406+W2406+X2406),0)</x:f>
        <x:v>0.24356817845086276</x:v>
      </x:c>
      <x:c r="AC2406" t="n">
        <x:f>IF(O2406="High",0,IF(I2406&gt;=1800,3,IF(I2406&gt;=900,2,1))+IF(K2406&gt;=0.9,2,IF(K2406&gt;=0.75,1,0))+IF(J2406&lt;=0.7,2,IF(J2406&lt;=0.85,1,0))+IF(M2406&gt;=8,1,0))</x:f>
        <x:v>5</x:v>
      </x:c>
      <x:c r="AD2406" t="str">
        <x:f>IF(AND(O2406&lt;&gt;"High",AC2406&gt;=Assumptions!$B$10,AA2406&gt;0),"Priority Growth",IF(AND(O2406="Low",AA2406&gt;0),"Maintain","Watch"))</x:f>
        <x:v>Watch</x:v>
      </x:c>
      <x:c r="AE2406" s="60" t="n">
        <x:f>MAX(AA2406,0)*N2406</x:f>
        <x:v>0.7827997015</x:v>
      </x:c>
      <x:c r="AF2406" t="str">
        <x:f>IF(AND(AA2406&gt;=Assumptions!$B$11,O2406&lt;&gt;"High",OR(N2406&gt;=Assumptions!$B$12,M2406&lt;=6)),"High","Standard")</x:f>
        <x:v>Standard</x:v>
      </x:c>
    </x:row>
    <x:row r="2407">
      <x:c r="A2407" t="str">
        <x:f>'Raw_Data'!A2407</x:f>
        <x:v>C02406</x:v>
      </x:c>
      <x:c r="B2407" t="n">
        <x:f>'Raw_Data'!B2407</x:f>
        <x:v>38</x:v>
      </x:c>
      <x:c r="C2407" s="30" t="n">
        <x:f>'Raw_Data'!C2407</x:f>
        <x:v>37158</x:v>
      </x:c>
      <x:c r="D2407" t="n">
        <x:f>'Raw_Data'!D2407</x:f>
        <x:v>653</x:v>
      </x:c>
      <x:c r="E2407" t="n">
        <x:f>'Raw_Data'!E2407</x:f>
        <x:v>28</x:v>
      </x:c>
      <x:c r="F2407" t="str">
        <x:f>PROPER(TRIM('Raw_Data'!F2407))</x:f>
        <x:v>Classic</x:v>
      </x:c>
      <x:c r="G2407" t="str">
        <x:f>PROPER(TRIM('Raw_Data'!G2407))</x:f>
        <x:v>Branch</x:v>
      </x:c>
      <x:c r="H2407" s="60" t="n">
        <x:f>'Raw_Data'!H2407</x:f>
        <x:v>4767</x:v>
      </x:c>
      <x:c r="I2407" s="60" t="n">
        <x:f>'Raw_Data'!I2407</x:f>
        <x:v>621.63</x:v>
      </x:c>
      <x:c r="J2407" s="32" t="n">
        <x:f>'Raw_Data'!J2407</x:f>
        <x:v>0.267</x:v>
      </x:c>
      <x:c r="K2407" s="32" t="n">
        <x:f>'Raw_Data'!K2407</x:f>
        <x:v>0.647</x:v>
      </x:c>
      <x:c r="L2407" t="n">
        <x:f>'Raw_Data'!L2407</x:f>
        <x:v>0</x:v>
      </x:c>
      <x:c r="M2407" t="n">
        <x:f>IF('Raw_Data'!M2407="",Assumptions!$B$15,'Raw_Data'!M2407)</x:f>
        <x:v>6</x:v>
      </x:c>
      <x:c r="N2407" s="32" t="n">
        <x:f>'Raw_Data'!N2407</x:f>
        <x:v>0.183</x:v>
      </x:c>
      <x:c r="O2407" t="str">
        <x:f>IF(OR(D2407&lt;620,L2407&gt;=2,J2407&gt;0.9),"High",IF(OR(D2407&lt;700,L2407=1,J2407&gt;0.75),"Medium","Low"))</x:f>
        <x:v>Medium</x:v>
      </x:c>
      <x:c r="P2407" s="30" t="n">
        <x:f>XLOOKUP(F2407,Assumptions!$A$4:$A$6,Assumptions!$B$4:$B$6)</x:f>
        <x:v>0</x:v>
      </x:c>
      <x:c r="Q2407" s="32" t="n">
        <x:f>XLOOKUP(F2407,Assumptions!$A$4:$A$6,Assumptions!$C$4:$C$6)</x:f>
        <x:v>0.229</x:v>
      </x:c>
      <x:c r="R2407" s="32" t="n">
        <x:f>XLOOKUP(F2407,Assumptions!$A$4:$A$6,Assumptions!$D$4:$D$6)</x:f>
        <x:v>0.015</x:v>
      </x:c>
      <x:c r="S2407" s="32" t="n">
        <x:f>XLOOKUP(F2407,Assumptions!$A$4:$A$6,Assumptions!$E$4:$E$6)</x:f>
        <x:v>0.0075</x:v>
      </x:c>
      <x:c r="T2407" s="32" t="n">
        <x:f>XLOOKUP(O2407,Assumptions!$H$4:$H$6,Assumptions!$I$4:$I$6)</x:f>
        <x:v>0.012</x:v>
      </x:c>
      <x:c r="U2407" s="30" t="n">
        <x:f>XLOOKUP(F2407,Assumptions!$A$4:$A$6,Assumptions!$F$4:$F$6)</x:f>
        <x:v>60</x:v>
      </x:c>
      <x:c r="V2407" s="60" t="n">
        <x:f>I2407*12</x:f>
        <x:v>7459.5599999999995</x:v>
      </x:c>
      <x:c r="W2407" s="60" t="n">
        <x:f>H2407*J2407*(1-K2407)*Q2407</x:f>
        <x:v>102.888444393</x:v>
      </x:c>
      <x:c r="X2407" s="60" t="n">
        <x:f>V2407*R2407</x:f>
        <x:v>111.89339999999999</x:v>
      </x:c>
      <x:c r="Y2407" s="60" t="n">
        <x:f>V2407*S2407</x:f>
        <x:v>55.94669999999999</x:v>
      </x:c>
      <x:c r="Z2407" s="60" t="n">
        <x:f>H2407*J2407*T2407</x:f>
        <x:v>15.273468</x:v>
      </x:c>
      <x:c r="AA2407" s="60" t="n">
        <x:f>P2407+W2407+X2407-Y2407-Z2407-U2407</x:f>
        <x:v>83.56167639299997</x:v>
      </x:c>
      <x:c r="AB2407" s="32" t="n">
        <x:f>IFERROR(AA2407/(P2407+W2407+X2407),0)</x:f>
        <x:v>0.3890537239269715</x:v>
      </x:c>
      <x:c r="AC2407" t="n">
        <x:f>IF(O2407="High",0,IF(I2407&gt;=1800,3,IF(I2407&gt;=900,2,1))+IF(K2407&gt;=0.9,2,IF(K2407&gt;=0.75,1,0))+IF(J2407&lt;=0.7,2,IF(J2407&lt;=0.85,1,0))+IF(M2407&gt;=8,1,0))</x:f>
        <x:v>3</x:v>
      </x:c>
      <x:c r="AD2407" t="str">
        <x:f>IF(AND(O2407&lt;&gt;"High",AC2407&gt;=Assumptions!$B$10,AA2407&gt;0),"Priority Growth",IF(AND(O2407="Low",AA2407&gt;0),"Maintain","Watch"))</x:f>
        <x:v>Watch</x:v>
      </x:c>
      <x:c r="AE2407" s="60" t="n">
        <x:f>MAX(AA2407,0)*N2407</x:f>
        <x:v>15.291786779918993</x:v>
      </x:c>
      <x:c r="AF2407" t="str">
        <x:f>IF(AND(AA2407&gt;=Assumptions!$B$11,O2407&lt;&gt;"High",OR(N2407&gt;=Assumptions!$B$12,M2407&lt;=6)),"High","Standard")</x:f>
        <x:v>Standard</x:v>
      </x:c>
    </x:row>
    <x:row r="2408">
      <x:c r="A2408" t="str">
        <x:f>'Raw_Data'!A2408</x:f>
        <x:v>C02407</x:v>
      </x:c>
      <x:c r="B2408" t="n">
        <x:f>'Raw_Data'!B2408</x:f>
        <x:v>35</x:v>
      </x:c>
      <x:c r="C2408" s="30" t="n">
        <x:f>'Raw_Data'!C2408</x:f>
        <x:v>37330</x:v>
      </x:c>
      <x:c r="D2408" t="n">
        <x:f>'Raw_Data'!D2408</x:f>
        <x:v>699</x:v>
      </x:c>
      <x:c r="E2408" t="n">
        <x:f>'Raw_Data'!E2408</x:f>
        <x:v>37</x:v>
      </x:c>
      <x:c r="F2408" t="str">
        <x:f>PROPER(TRIM('Raw_Data'!F2408))</x:f>
        <x:v>Classic</x:v>
      </x:c>
      <x:c r="G2408" t="str">
        <x:f>PROPER(TRIM('Raw_Data'!G2408))</x:f>
        <x:v>Direct Mail</x:v>
      </x:c>
      <x:c r="H2408" s="60" t="n">
        <x:f>'Raw_Data'!H2408</x:f>
        <x:v>6826</x:v>
      </x:c>
      <x:c r="I2408" s="60" t="n">
        <x:f>'Raw_Data'!I2408</x:f>
        <x:v>150</x:v>
      </x:c>
      <x:c r="J2408" s="32" t="n">
        <x:f>'Raw_Data'!J2408</x:f>
        <x:v>0.205</x:v>
      </x:c>
      <x:c r="K2408" s="32" t="n">
        <x:f>'Raw_Data'!K2408</x:f>
        <x:v>0.72</x:v>
      </x:c>
      <x:c r="L2408" t="n">
        <x:f>'Raw_Data'!L2408</x:f>
        <x:v>0</x:v>
      </x:c>
      <x:c r="M2408" t="n">
        <x:f>IF('Raw_Data'!M2408="",Assumptions!$B$15,'Raw_Data'!M2408)</x:f>
        <x:v>7</x:v>
      </x:c>
      <x:c r="N2408" s="32" t="n">
        <x:f>'Raw_Data'!N2408</x:f>
        <x:v>0.14</x:v>
      </x:c>
      <x:c r="O2408" t="str">
        <x:f>IF(OR(D2408&lt;620,L2408&gt;=2,J2408&gt;0.9),"High",IF(OR(D2408&lt;700,L2408=1,J2408&gt;0.75),"Medium","Low"))</x:f>
        <x:v>Medium</x:v>
      </x:c>
      <x:c r="P2408" s="30" t="n">
        <x:f>XLOOKUP(F2408,Assumptions!$A$4:$A$6,Assumptions!$B$4:$B$6)</x:f>
        <x:v>0</x:v>
      </x:c>
      <x:c r="Q2408" s="32" t="n">
        <x:f>XLOOKUP(F2408,Assumptions!$A$4:$A$6,Assumptions!$C$4:$C$6)</x:f>
        <x:v>0.229</x:v>
      </x:c>
      <x:c r="R2408" s="32" t="n">
        <x:f>XLOOKUP(F2408,Assumptions!$A$4:$A$6,Assumptions!$D$4:$D$6)</x:f>
        <x:v>0.015</x:v>
      </x:c>
      <x:c r="S2408" s="32" t="n">
        <x:f>XLOOKUP(F2408,Assumptions!$A$4:$A$6,Assumptions!$E$4:$E$6)</x:f>
        <x:v>0.0075</x:v>
      </x:c>
      <x:c r="T2408" s="32" t="n">
        <x:f>XLOOKUP(O2408,Assumptions!$H$4:$H$6,Assumptions!$I$4:$I$6)</x:f>
        <x:v>0.012</x:v>
      </x:c>
      <x:c r="U2408" s="30" t="n">
        <x:f>XLOOKUP(F2408,Assumptions!$A$4:$A$6,Assumptions!$F$4:$F$6)</x:f>
        <x:v>60</x:v>
      </x:c>
      <x:c r="V2408" s="60" t="n">
        <x:f>I2408*12</x:f>
        <x:v>1800</x:v>
      </x:c>
      <x:c r="W2408" s="60" t="n">
        <x:f>H2408*J2408*(1-K2408)*Q2408</x:f>
        <x:v>89.7250396</x:v>
      </x:c>
      <x:c r="X2408" s="60" t="n">
        <x:f>V2408*R2408</x:f>
        <x:v>27</x:v>
      </x:c>
      <x:c r="Y2408" s="60" t="n">
        <x:f>V2408*S2408</x:f>
        <x:v>13.5</x:v>
      </x:c>
      <x:c r="Z2408" s="60" t="n">
        <x:f>H2408*J2408*T2408</x:f>
        <x:v>16.79196</x:v>
      </x:c>
      <x:c r="AA2408" s="60" t="n">
        <x:f>P2408+W2408+X2408-Y2408-Z2408-U2408</x:f>
        <x:v>26.4330796</x:v>
      </x:c>
      <x:c r="AB2408" s="32" t="n">
        <x:f>IFERROR(AA2408/(P2408+W2408+X2408),0)</x:f>
        <x:v>0.22645594887422937</x:v>
      </x:c>
      <x:c r="AC2408" t="n">
        <x:f>IF(O2408="High",0,IF(I2408&gt;=1800,3,IF(I2408&gt;=900,2,1))+IF(K2408&gt;=0.9,2,IF(K2408&gt;=0.75,1,0))+IF(J2408&lt;=0.7,2,IF(J2408&lt;=0.85,1,0))+IF(M2408&gt;=8,1,0))</x:f>
        <x:v>3</x:v>
      </x:c>
      <x:c r="AD2408" t="str">
        <x:f>IF(AND(O2408&lt;&gt;"High",AC2408&gt;=Assumptions!$B$10,AA2408&gt;0),"Priority Growth",IF(AND(O2408="Low",AA2408&gt;0),"Maintain","Watch"))</x:f>
        <x:v>Watch</x:v>
      </x:c>
      <x:c r="AE2408" s="60" t="n">
        <x:f>MAX(AA2408,0)*N2408</x:f>
        <x:v>3.7006311440000004</x:v>
      </x:c>
      <x:c r="AF2408" t="str">
        <x:f>IF(AND(AA2408&gt;=Assumptions!$B$11,O2408&lt;&gt;"High",OR(N2408&gt;=Assumptions!$B$12,M2408&lt;=6)),"High","Standard")</x:f>
        <x:v>Standard</x:v>
      </x:c>
    </x:row>
    <x:row r="2409">
      <x:c r="A2409" t="str">
        <x:f>'Raw_Data'!A2409</x:f>
        <x:v>C02408</x:v>
      </x:c>
      <x:c r="B2409" t="n">
        <x:f>'Raw_Data'!B2409</x:f>
        <x:v>47</x:v>
      </x:c>
      <x:c r="C2409" s="30" t="n">
        <x:f>'Raw_Data'!C2409</x:f>
        <x:v>81817</x:v>
      </x:c>
      <x:c r="D2409" t="n">
        <x:f>'Raw_Data'!D2409</x:f>
        <x:v>629</x:v>
      </x:c>
      <x:c r="E2409" t="n">
        <x:f>'Raw_Data'!E2409</x:f>
        <x:v>25</x:v>
      </x:c>
      <x:c r="F2409" t="str">
        <x:f>PROPER(TRIM('Raw_Data'!F2409))</x:f>
        <x:v>Gold</x:v>
      </x:c>
      <x:c r="G2409" t="str">
        <x:f>PROPER(TRIM('Raw_Data'!G2409))</x:f>
        <x:v>Digital</x:v>
      </x:c>
      <x:c r="H2409" s="60" t="n">
        <x:f>'Raw_Data'!H2409</x:f>
        <x:v>11328</x:v>
      </x:c>
      <x:c r="I2409" s="60" t="n">
        <x:f>'Raw_Data'!I2409</x:f>
        <x:v>1427.59</x:v>
      </x:c>
      <x:c r="J2409" s="32" t="n">
        <x:f>'Raw_Data'!J2409</x:f>
        <x:v>0.365</x:v>
      </x:c>
      <x:c r="K2409" s="32" t="n">
        <x:f>'Raw_Data'!K2409</x:f>
        <x:v>0.71</x:v>
      </x:c>
      <x:c r="L2409" t="n">
        <x:f>'Raw_Data'!L2409</x:f>
        <x:v>0</x:v>
      </x:c>
      <x:c r="M2409" t="n">
        <x:f>IF('Raw_Data'!M2409="",Assumptions!$B$15,'Raw_Data'!M2409)</x:f>
        <x:v>8</x:v>
      </x:c>
      <x:c r="N2409" s="32" t="n">
        <x:f>'Raw_Data'!N2409</x:f>
        <x:v>0.077</x:v>
      </x:c>
      <x:c r="O2409" t="str">
        <x:f>IF(OR(D2409&lt;620,L2409&gt;=2,J2409&gt;0.9),"High",IF(OR(D2409&lt;700,L2409=1,J2409&gt;0.75),"Medium","Low"))</x:f>
        <x:v>Medium</x:v>
      </x:c>
      <x:c r="P2409" s="30" t="n">
        <x:f>XLOOKUP(F2409,Assumptions!$A$4:$A$6,Assumptions!$B$4:$B$6)</x:f>
        <x:v>95</x:v>
      </x:c>
      <x:c r="Q2409" s="32" t="n">
        <x:f>XLOOKUP(F2409,Assumptions!$A$4:$A$6,Assumptions!$C$4:$C$6)</x:f>
        <x:v>0.219</x:v>
      </x:c>
      <x:c r="R2409" s="32" t="n">
        <x:f>XLOOKUP(F2409,Assumptions!$A$4:$A$6,Assumptions!$D$4:$D$6)</x:f>
        <x:v>0.016</x:v>
      </x:c>
      <x:c r="S2409" s="32" t="n">
        <x:f>XLOOKUP(F2409,Assumptions!$A$4:$A$6,Assumptions!$E$4:$E$6)</x:f>
        <x:v>0.01</x:v>
      </x:c>
      <x:c r="T2409" s="32" t="n">
        <x:f>XLOOKUP(O2409,Assumptions!$H$4:$H$6,Assumptions!$I$4:$I$6)</x:f>
        <x:v>0.012</x:v>
      </x:c>
      <x:c r="U2409" s="30" t="n">
        <x:f>XLOOKUP(F2409,Assumptions!$A$4:$A$6,Assumptions!$F$4:$F$6)</x:f>
        <x:v>90</x:v>
      </x:c>
      <x:c r="V2409" s="60" t="n">
        <x:f>I2409*12</x:f>
        <x:v>17131.079999999998</x:v>
      </x:c>
      <x:c r="W2409" s="60" t="n">
        <x:f>H2409*J2409*(1-K2409)*Q2409</x:f>
        <x:v>262.59606720000005</x:v>
      </x:c>
      <x:c r="X2409" s="60" t="n">
        <x:f>V2409*R2409</x:f>
        <x:v>274.09727999999996</x:v>
      </x:c>
      <x:c r="Y2409" s="60" t="n">
        <x:f>V2409*S2409</x:f>
        <x:v>171.31079999999997</x:v>
      </x:c>
      <x:c r="Z2409" s="60" t="n">
        <x:f>H2409*J2409*T2409</x:f>
        <x:v>49.616640000000004</x:v>
      </x:c>
      <x:c r="AA2409" s="60" t="n">
        <x:f>P2409+W2409+X2409-Y2409-Z2409-U2409</x:f>
        <x:v>320.7659072000001</x:v>
      </x:c>
      <x:c r="AB2409" s="32" t="n">
        <x:f>IFERROR(AA2409/(P2409+W2409+X2409),0)</x:f>
        <x:v>0.5077873759820405</x:v>
      </x:c>
      <x:c r="AC2409" t="n">
        <x:f>IF(O2409="High",0,IF(I2409&gt;=1800,3,IF(I2409&gt;=900,2,1))+IF(K2409&gt;=0.9,2,IF(K2409&gt;=0.75,1,0))+IF(J2409&lt;=0.7,2,IF(J2409&lt;=0.85,1,0))+IF(M2409&gt;=8,1,0))</x:f>
        <x:v>5</x:v>
      </x:c>
      <x:c r="AD2409" t="str">
        <x:f>IF(AND(O2409&lt;&gt;"High",AC2409&gt;=Assumptions!$B$10,AA2409&gt;0),"Priority Growth",IF(AND(O2409="Low",AA2409&gt;0),"Maintain","Watch"))</x:f>
        <x:v>Watch</x:v>
      </x:c>
      <x:c r="AE2409" s="60" t="n">
        <x:f>MAX(AA2409,0)*N2409</x:f>
        <x:v>24.698974854400007</x:v>
      </x:c>
      <x:c r="AF2409" t="str">
        <x:f>IF(AND(AA2409&gt;=Assumptions!$B$11,O2409&lt;&gt;"High",OR(N2409&gt;=Assumptions!$B$12,M2409&lt;=6)),"High","Standard")</x:f>
        <x:v>Standard</x:v>
      </x:c>
    </x:row>
    <x:row r="2410">
      <x:c r="A2410" t="str">
        <x:f>'Raw_Data'!A2410</x:f>
        <x:v>C02409</x:v>
      </x:c>
      <x:c r="B2410" t="n">
        <x:f>'Raw_Data'!B2410</x:f>
        <x:v>59</x:v>
      </x:c>
      <x:c r="C2410" s="30" t="n">
        <x:f>'Raw_Data'!C2410</x:f>
        <x:v>94271</x:v>
      </x:c>
      <x:c r="D2410" t="n">
        <x:f>'Raw_Data'!D2410</x:f>
        <x:v>670</x:v>
      </x:c>
      <x:c r="E2410" t="n">
        <x:f>'Raw_Data'!E2410</x:f>
        <x:v>19</x:v>
      </x:c>
      <x:c r="F2410" t="str">
        <x:f>PROPER(TRIM('Raw_Data'!F2410))</x:f>
        <x:v>Gold</x:v>
      </x:c>
      <x:c r="G2410" t="str">
        <x:f>PROPER(TRIM('Raw_Data'!G2410))</x:f>
        <x:v>Partner</x:v>
      </x:c>
      <x:c r="H2410" s="60" t="n">
        <x:f>'Raw_Data'!H2410</x:f>
        <x:v>10890</x:v>
      </x:c>
      <x:c r="I2410" s="60" t="n">
        <x:f>'Raw_Data'!I2410</x:f>
        <x:v>1068.64</x:v>
      </x:c>
      <x:c r="J2410" s="32" t="n">
        <x:f>'Raw_Data'!J2410</x:f>
        <x:v>0.27</x:v>
      </x:c>
      <x:c r="K2410" s="32" t="n">
        <x:f>'Raw_Data'!K2410</x:f>
        <x:v>0.678</x:v>
      </x:c>
      <x:c r="L2410" t="n">
        <x:f>'Raw_Data'!L2410</x:f>
        <x:v>0</x:v>
      </x:c>
      <x:c r="M2410" t="n">
        <x:f>IF('Raw_Data'!M2410="",Assumptions!$B$15,'Raw_Data'!M2410)</x:f>
        <x:v>9</x:v>
      </x:c>
      <x:c r="N2410" s="32" t="n">
        <x:f>'Raw_Data'!N2410</x:f>
        <x:v>0.02</x:v>
      </x:c>
      <x:c r="O2410" t="str">
        <x:f>IF(OR(D2410&lt;620,L2410&gt;=2,J2410&gt;0.9),"High",IF(OR(D2410&lt;700,L2410=1,J2410&gt;0.75),"Medium","Low"))</x:f>
        <x:v>Medium</x:v>
      </x:c>
      <x:c r="P2410" s="30" t="n">
        <x:f>XLOOKUP(F2410,Assumptions!$A$4:$A$6,Assumptions!$B$4:$B$6)</x:f>
        <x:v>95</x:v>
      </x:c>
      <x:c r="Q2410" s="32" t="n">
        <x:f>XLOOKUP(F2410,Assumptions!$A$4:$A$6,Assumptions!$C$4:$C$6)</x:f>
        <x:v>0.219</x:v>
      </x:c>
      <x:c r="R2410" s="32" t="n">
        <x:f>XLOOKUP(F2410,Assumptions!$A$4:$A$6,Assumptions!$D$4:$D$6)</x:f>
        <x:v>0.016</x:v>
      </x:c>
      <x:c r="S2410" s="32" t="n">
        <x:f>XLOOKUP(F2410,Assumptions!$A$4:$A$6,Assumptions!$E$4:$E$6)</x:f>
        <x:v>0.01</x:v>
      </x:c>
      <x:c r="T2410" s="32" t="n">
        <x:f>XLOOKUP(O2410,Assumptions!$H$4:$H$6,Assumptions!$I$4:$I$6)</x:f>
        <x:v>0.012</x:v>
      </x:c>
      <x:c r="U2410" s="30" t="n">
        <x:f>XLOOKUP(F2410,Assumptions!$A$4:$A$6,Assumptions!$F$4:$F$6)</x:f>
        <x:v>90</x:v>
      </x:c>
      <x:c r="V2410" s="60" t="n">
        <x:f>I2410*12</x:f>
        <x:v>12823.68</x:v>
      </x:c>
      <x:c r="W2410" s="60" t="n">
        <x:f>H2410*J2410*(1-K2410)*Q2410</x:f>
        <x:v>207.34407539999998</x:v>
      </x:c>
      <x:c r="X2410" s="60" t="n">
        <x:f>V2410*R2410</x:f>
        <x:v>205.17888000000002</x:v>
      </x:c>
      <x:c r="Y2410" s="60" t="n">
        <x:f>V2410*S2410</x:f>
        <x:v>128.23680000000002</x:v>
      </x:c>
      <x:c r="Z2410" s="60" t="n">
        <x:f>H2410*J2410*T2410</x:f>
        <x:v>35.2836</x:v>
      </x:c>
      <x:c r="AA2410" s="60" t="n">
        <x:f>P2410+W2410+X2410-Y2410-Z2410-U2410</x:f>
        <x:v>254.0025554</x:v>
      </x:c>
      <x:c r="AB2410" s="32" t="n">
        <x:f>IFERROR(AA2410/(P2410+W2410+X2410),0)</x:f>
        <x:v>0.5004750084650063</x:v>
      </x:c>
      <x:c r="AC2410" t="n">
        <x:f>IF(O2410="High",0,IF(I2410&gt;=1800,3,IF(I2410&gt;=900,2,1))+IF(K2410&gt;=0.9,2,IF(K2410&gt;=0.75,1,0))+IF(J2410&lt;=0.7,2,IF(J2410&lt;=0.85,1,0))+IF(M2410&gt;=8,1,0))</x:f>
        <x:v>5</x:v>
      </x:c>
      <x:c r="AD2410" t="str">
        <x:f>IF(AND(O2410&lt;&gt;"High",AC2410&gt;=Assumptions!$B$10,AA2410&gt;0),"Priority Growth",IF(AND(O2410="Low",AA2410&gt;0),"Maintain","Watch"))</x:f>
        <x:v>Watch</x:v>
      </x:c>
      <x:c r="AE2410" s="60" t="n">
        <x:f>MAX(AA2410,0)*N2410</x:f>
        <x:v>5.080051108</x:v>
      </x:c>
      <x:c r="AF2410" t="str">
        <x:f>IF(AND(AA2410&gt;=Assumptions!$B$11,O2410&lt;&gt;"High",OR(N2410&gt;=Assumptions!$B$12,M2410&lt;=6)),"High","Standard")</x:f>
        <x:v>Standard</x:v>
      </x:c>
    </x:row>
    <x:row r="2411">
      <x:c r="A2411" t="str">
        <x:f>'Raw_Data'!A2411</x:f>
        <x:v>C02410</x:v>
      </x:c>
      <x:c r="B2411" t="n">
        <x:f>'Raw_Data'!B2411</x:f>
        <x:v>43</x:v>
      </x:c>
      <x:c r="C2411" s="30" t="n">
        <x:f>'Raw_Data'!C2411</x:f>
        <x:v>42705</x:v>
      </x:c>
      <x:c r="D2411" t="n">
        <x:f>'Raw_Data'!D2411</x:f>
        <x:v>727</x:v>
      </x:c>
      <x:c r="E2411" t="n">
        <x:f>'Raw_Data'!E2411</x:f>
        <x:v>69</x:v>
      </x:c>
      <x:c r="F2411" t="str">
        <x:f>PROPER(TRIM('Raw_Data'!F2411))</x:f>
        <x:v>Gold</x:v>
      </x:c>
      <x:c r="G2411" t="str">
        <x:f>PROPER(TRIM('Raw_Data'!G2411))</x:f>
        <x:v>Branch</x:v>
      </x:c>
      <x:c r="H2411" s="60" t="n">
        <x:f>'Raw_Data'!H2411</x:f>
        <x:v>8536</x:v>
      </x:c>
      <x:c r="I2411" s="60" t="n">
        <x:f>'Raw_Data'!I2411</x:f>
        <x:v>1484.29</x:v>
      </x:c>
      <x:c r="J2411" s="32" t="n">
        <x:f>'Raw_Data'!J2411</x:f>
        <x:v>0.233</x:v>
      </x:c>
      <x:c r="K2411" s="32" t="n">
        <x:f>'Raw_Data'!K2411</x:f>
        <x:v>0.895</x:v>
      </x:c>
      <x:c r="L2411" t="n">
        <x:f>'Raw_Data'!L2411</x:f>
        <x:v>0</x:v>
      </x:c>
      <x:c r="M2411" t="n">
        <x:f>IF('Raw_Data'!M2411="",Assumptions!$B$15,'Raw_Data'!M2411)</x:f>
        <x:v>5</x:v>
      </x:c>
      <x:c r="N2411" s="32" t="n">
        <x:f>'Raw_Data'!N2411</x:f>
        <x:v>0.212</x:v>
      </x:c>
      <x:c r="O2411" t="str">
        <x:f>IF(OR(D2411&lt;620,L2411&gt;=2,J2411&gt;0.9),"High",IF(OR(D2411&lt;700,L2411=1,J2411&gt;0.75),"Medium","Low"))</x:f>
        <x:v>Low</x:v>
      </x:c>
      <x:c r="P2411" s="30" t="n">
        <x:f>XLOOKUP(F2411,Assumptions!$A$4:$A$6,Assumptions!$B$4:$B$6)</x:f>
        <x:v>95</x:v>
      </x:c>
      <x:c r="Q2411" s="32" t="n">
        <x:f>XLOOKUP(F2411,Assumptions!$A$4:$A$6,Assumptions!$C$4:$C$6)</x:f>
        <x:v>0.219</x:v>
      </x:c>
      <x:c r="R2411" s="32" t="n">
        <x:f>XLOOKUP(F2411,Assumptions!$A$4:$A$6,Assumptions!$D$4:$D$6)</x:f>
        <x:v>0.016</x:v>
      </x:c>
      <x:c r="S2411" s="32" t="n">
        <x:f>XLOOKUP(F2411,Assumptions!$A$4:$A$6,Assumptions!$E$4:$E$6)</x:f>
        <x:v>0.01</x:v>
      </x:c>
      <x:c r="T2411" s="32" t="n">
        <x:f>XLOOKUP(O2411,Assumptions!$H$4:$H$6,Assumptions!$I$4:$I$6)</x:f>
        <x:v>0.0035</x:v>
      </x:c>
      <x:c r="U2411" s="30" t="n">
        <x:f>XLOOKUP(F2411,Assumptions!$A$4:$A$6,Assumptions!$F$4:$F$6)</x:f>
        <x:v>90</x:v>
      </x:c>
      <x:c r="V2411" s="60" t="n">
        <x:f>I2411*12</x:f>
        <x:v>17811.48</x:v>
      </x:c>
      <x:c r="W2411" s="60" t="n">
        <x:f>H2411*J2411*(1-K2411)*Q2411</x:f>
        <x:v>45.73447956</x:v>
      </x:c>
      <x:c r="X2411" s="60" t="n">
        <x:f>V2411*R2411</x:f>
        <x:v>284.98368</x:v>
      </x:c>
      <x:c r="Y2411" s="60" t="n">
        <x:f>V2411*S2411</x:f>
        <x:v>178.1148</x:v>
      </x:c>
      <x:c r="Z2411" s="60" t="n">
        <x:f>H2411*J2411*T2411</x:f>
        <x:v>6.961108</x:v>
      </x:c>
      <x:c r="AA2411" s="60" t="n">
        <x:f>P2411+W2411+X2411-Y2411-Z2411-U2411</x:f>
        <x:v>150.64225156</x:v>
      </x:c>
      <x:c r="AB2411" s="32" t="n">
        <x:f>IFERROR(AA2411/(P2411+W2411+X2411),0)</x:f>
        <x:v>0.3538544179456567</x:v>
      </x:c>
      <x:c r="AC2411" t="n">
        <x:f>IF(O2411="High",0,IF(I2411&gt;=1800,3,IF(I2411&gt;=900,2,1))+IF(K2411&gt;=0.9,2,IF(K2411&gt;=0.75,1,0))+IF(J2411&lt;=0.7,2,IF(J2411&lt;=0.85,1,0))+IF(M2411&gt;=8,1,0))</x:f>
        <x:v>5</x:v>
      </x:c>
      <x:c r="AD2411" t="str">
        <x:f>IF(AND(O2411&lt;&gt;"High",AC2411&gt;=Assumptions!$B$10,AA2411&gt;0),"Priority Growth",IF(AND(O2411="Low",AA2411&gt;0),"Maintain","Watch"))</x:f>
        <x:v>Maintain</x:v>
      </x:c>
      <x:c r="AE2411" s="60" t="n">
        <x:f>MAX(AA2411,0)*N2411</x:f>
        <x:v>31.93615733072</x:v>
      </x:c>
      <x:c r="AF2411" t="str">
        <x:f>IF(AND(AA2411&gt;=Assumptions!$B$11,O2411&lt;&gt;"High",OR(N2411&gt;=Assumptions!$B$12,M2411&lt;=6)),"High","Standard")</x:f>
        <x:v>Standard</x:v>
      </x:c>
    </x:row>
    <x:row r="2412">
      <x:c r="A2412" t="str">
        <x:f>'Raw_Data'!A2412</x:f>
        <x:v>C02411</x:v>
      </x:c>
      <x:c r="B2412" t="n">
        <x:f>'Raw_Data'!B2412</x:f>
        <x:v>50</x:v>
      </x:c>
      <x:c r="C2412" s="30" t="n">
        <x:f>'Raw_Data'!C2412</x:f>
        <x:v>38053</x:v>
      </x:c>
      <x:c r="D2412" t="n">
        <x:f>'Raw_Data'!D2412</x:f>
        <x:v>775</x:v>
      </x:c>
      <x:c r="E2412" t="n">
        <x:f>'Raw_Data'!E2412</x:f>
        <x:v>27</x:v>
      </x:c>
      <x:c r="F2412" t="str">
        <x:f>PROPER(TRIM('Raw_Data'!F2412))</x:f>
        <x:v>Gold</x:v>
      </x:c>
      <x:c r="G2412" t="str">
        <x:f>PROPER(TRIM('Raw_Data'!G2412))</x:f>
        <x:v>Digital</x:v>
      </x:c>
      <x:c r="H2412" s="60" t="n">
        <x:f>'Raw_Data'!H2412</x:f>
        <x:v>8906</x:v>
      </x:c>
      <x:c r="I2412" s="60" t="n">
        <x:f>'Raw_Data'!I2412</x:f>
        <x:v>919.04</x:v>
      </x:c>
      <x:c r="J2412" s="32" t="n">
        <x:f>'Raw_Data'!J2412</x:f>
        <x:v>0.261</x:v>
      </x:c>
      <x:c r="K2412" s="32" t="n">
        <x:f>'Raw_Data'!K2412</x:f>
        <x:v>0.959</x:v>
      </x:c>
      <x:c r="L2412" t="n">
        <x:f>'Raw_Data'!L2412</x:f>
        <x:v>0</x:v>
      </x:c>
      <x:c r="M2412" t="n">
        <x:f>IF('Raw_Data'!M2412="",Assumptions!$B$15,'Raw_Data'!M2412)</x:f>
        <x:v>7</x:v>
      </x:c>
      <x:c r="N2412" s="32" t="n">
        <x:f>'Raw_Data'!N2412</x:f>
        <x:v>0.092</x:v>
      </x:c>
      <x:c r="O2412" t="str">
        <x:f>IF(OR(D2412&lt;620,L2412&gt;=2,J2412&gt;0.9),"High",IF(OR(D2412&lt;700,L2412=1,J2412&gt;0.75),"Medium","Low"))</x:f>
        <x:v>Low</x:v>
      </x:c>
      <x:c r="P2412" s="30" t="n">
        <x:f>XLOOKUP(F2412,Assumptions!$A$4:$A$6,Assumptions!$B$4:$B$6)</x:f>
        <x:v>95</x:v>
      </x:c>
      <x:c r="Q2412" s="32" t="n">
        <x:f>XLOOKUP(F2412,Assumptions!$A$4:$A$6,Assumptions!$C$4:$C$6)</x:f>
        <x:v>0.219</x:v>
      </x:c>
      <x:c r="R2412" s="32" t="n">
        <x:f>XLOOKUP(F2412,Assumptions!$A$4:$A$6,Assumptions!$D$4:$D$6)</x:f>
        <x:v>0.016</x:v>
      </x:c>
      <x:c r="S2412" s="32" t="n">
        <x:f>XLOOKUP(F2412,Assumptions!$A$4:$A$6,Assumptions!$E$4:$E$6)</x:f>
        <x:v>0.01</x:v>
      </x:c>
      <x:c r="T2412" s="32" t="n">
        <x:f>XLOOKUP(O2412,Assumptions!$H$4:$H$6,Assumptions!$I$4:$I$6)</x:f>
        <x:v>0.0035</x:v>
      </x:c>
      <x:c r="U2412" s="30" t="n">
        <x:f>XLOOKUP(F2412,Assumptions!$A$4:$A$6,Assumptions!$F$4:$F$6)</x:f>
        <x:v>90</x:v>
      </x:c>
      <x:c r="V2412" s="60" t="n">
        <x:f>I2412*12</x:f>
        <x:v>11028.48</x:v>
      </x:c>
      <x:c r="W2412" s="60" t="n">
        <x:f>H2412*J2412*(1-K2412)*Q2412</x:f>
        <x:v>20.87138021400002</x:v>
      </x:c>
      <x:c r="X2412" s="60" t="n">
        <x:f>V2412*R2412</x:f>
        <x:v>176.45568</x:v>
      </x:c>
      <x:c r="Y2412" s="60" t="n">
        <x:f>V2412*S2412</x:f>
        <x:v>110.2848</x:v>
      </x:c>
      <x:c r="Z2412" s="60" t="n">
        <x:f>H2412*J2412*T2412</x:f>
        <x:v>8.135631</x:v>
      </x:c>
      <x:c r="AA2412" s="60" t="n">
        <x:f>P2412+W2412+X2412-Y2412-Z2412-U2412</x:f>
        <x:v>83.90662921400002</x:v>
      </x:c>
      <x:c r="AB2412" s="32" t="n">
        <x:f>IFERROR(AA2412/(P2412+W2412+X2412),0)</x:f>
        <x:v>0.2870299764673705</x:v>
      </x:c>
      <x:c r="AC2412" t="n">
        <x:f>IF(O2412="High",0,IF(I2412&gt;=1800,3,IF(I2412&gt;=900,2,1))+IF(K2412&gt;=0.9,2,IF(K2412&gt;=0.75,1,0))+IF(J2412&lt;=0.7,2,IF(J2412&lt;=0.85,1,0))+IF(M2412&gt;=8,1,0))</x:f>
        <x:v>6</x:v>
      </x:c>
      <x:c r="AD2412" t="str">
        <x:f>IF(AND(O2412&lt;&gt;"High",AC2412&gt;=Assumptions!$B$10,AA2412&gt;0),"Priority Growth",IF(AND(O2412="Low",AA2412&gt;0),"Maintain","Watch"))</x:f>
        <x:v>Priority Growth</x:v>
      </x:c>
      <x:c r="AE2412" s="60" t="n">
        <x:f>MAX(AA2412,0)*N2412</x:f>
        <x:v>7.719409887688002</x:v>
      </x:c>
      <x:c r="AF2412" t="str">
        <x:f>IF(AND(AA2412&gt;=Assumptions!$B$11,O2412&lt;&gt;"High",OR(N2412&gt;=Assumptions!$B$12,M2412&lt;=6)),"High","Standard")</x:f>
        <x:v>Standard</x:v>
      </x:c>
    </x:row>
    <x:row r="2413">
      <x:c r="A2413" t="str">
        <x:f>'Raw_Data'!A2413</x:f>
        <x:v>C02412</x:v>
      </x:c>
      <x:c r="B2413" t="n">
        <x:f>'Raw_Data'!B2413</x:f>
        <x:v>46</x:v>
      </x:c>
      <x:c r="C2413" s="30" t="n">
        <x:f>'Raw_Data'!C2413</x:f>
        <x:v>85642</x:v>
      </x:c>
      <x:c r="D2413" t="n">
        <x:f>'Raw_Data'!D2413</x:f>
        <x:v>622</x:v>
      </x:c>
      <x:c r="E2413" t="n">
        <x:f>'Raw_Data'!E2413</x:f>
        <x:v>43</x:v>
      </x:c>
      <x:c r="F2413" t="str">
        <x:f>PROPER(TRIM('Raw_Data'!F2413))</x:f>
        <x:v>Gold</x:v>
      </x:c>
      <x:c r="G2413" t="str">
        <x:f>PROPER(TRIM('Raw_Data'!G2413))</x:f>
        <x:v>Partner</x:v>
      </x:c>
      <x:c r="H2413" s="60" t="n">
        <x:f>'Raw_Data'!H2413</x:f>
        <x:v>9791</x:v>
      </x:c>
      <x:c r="I2413" s="60" t="n">
        <x:f>'Raw_Data'!I2413</x:f>
        <x:v>1507.39</x:v>
      </x:c>
      <x:c r="J2413" s="32" t="n">
        <x:f>'Raw_Data'!J2413</x:f>
        <x:v>0.422</x:v>
      </x:c>
      <x:c r="K2413" s="32" t="n">
        <x:f>'Raw_Data'!K2413</x:f>
        <x:v>0.676</x:v>
      </x:c>
      <x:c r="L2413" t="n">
        <x:f>'Raw_Data'!L2413</x:f>
        <x:v>0</x:v>
      </x:c>
      <x:c r="M2413" t="n">
        <x:f>IF('Raw_Data'!M2413="",Assumptions!$B$15,'Raw_Data'!M2413)</x:f>
        <x:v>7</x:v>
      </x:c>
      <x:c r="N2413" s="32" t="n">
        <x:f>'Raw_Data'!N2413</x:f>
        <x:v>0.093</x:v>
      </x:c>
      <x:c r="O2413" t="str">
        <x:f>IF(OR(D2413&lt;620,L2413&gt;=2,J2413&gt;0.9),"High",IF(OR(D2413&lt;700,L2413=1,J2413&gt;0.75),"Medium","Low"))</x:f>
        <x:v>Medium</x:v>
      </x:c>
      <x:c r="P2413" s="30" t="n">
        <x:f>XLOOKUP(F2413,Assumptions!$A$4:$A$6,Assumptions!$B$4:$B$6)</x:f>
        <x:v>95</x:v>
      </x:c>
      <x:c r="Q2413" s="32" t="n">
        <x:f>XLOOKUP(F2413,Assumptions!$A$4:$A$6,Assumptions!$C$4:$C$6)</x:f>
        <x:v>0.219</x:v>
      </x:c>
      <x:c r="R2413" s="32" t="n">
        <x:f>XLOOKUP(F2413,Assumptions!$A$4:$A$6,Assumptions!$D$4:$D$6)</x:f>
        <x:v>0.016</x:v>
      </x:c>
      <x:c r="S2413" s="32" t="n">
        <x:f>XLOOKUP(F2413,Assumptions!$A$4:$A$6,Assumptions!$E$4:$E$6)</x:f>
        <x:v>0.01</x:v>
      </x:c>
      <x:c r="T2413" s="32" t="n">
        <x:f>XLOOKUP(O2413,Assumptions!$H$4:$H$6,Assumptions!$I$4:$I$6)</x:f>
        <x:v>0.012</x:v>
      </x:c>
      <x:c r="U2413" s="30" t="n">
        <x:f>XLOOKUP(F2413,Assumptions!$A$4:$A$6,Assumptions!$F$4:$F$6)</x:f>
        <x:v>90</x:v>
      </x:c>
      <x:c r="V2413" s="60" t="n">
        <x:f>I2413*12</x:f>
        <x:v>18088.68</x:v>
      </x:c>
      <x:c r="W2413" s="60" t="n">
        <x:f>H2413*J2413*(1-K2413)*Q2413</x:f>
        <x:v>293.17614271199994</x:v>
      </x:c>
      <x:c r="X2413" s="60" t="n">
        <x:f>V2413*R2413</x:f>
        <x:v>289.41888</x:v>
      </x:c>
      <x:c r="Y2413" s="60" t="n">
        <x:f>V2413*S2413</x:f>
        <x:v>180.8868</x:v>
      </x:c>
      <x:c r="Z2413" s="60" t="n">
        <x:f>H2413*J2413*T2413</x:f>
        <x:v>49.581624</x:v>
      </x:c>
      <x:c r="AA2413" s="60" t="n">
        <x:f>P2413+W2413+X2413-Y2413-Z2413-U2413</x:f>
        <x:v>357.126598712</x:v>
      </x:c>
      <x:c r="AB2413" s="32" t="n">
        <x:f>IFERROR(AA2413/(P2413+W2413+X2413),0)</x:f>
        <x:v>0.5270502095523663</x:v>
      </x:c>
      <x:c r="AC2413" t="n">
        <x:f>IF(O2413="High",0,IF(I2413&gt;=1800,3,IF(I2413&gt;=900,2,1))+IF(K2413&gt;=0.9,2,IF(K2413&gt;=0.75,1,0))+IF(J2413&lt;=0.7,2,IF(J2413&lt;=0.85,1,0))+IF(M2413&gt;=8,1,0))</x:f>
        <x:v>4</x:v>
      </x:c>
      <x:c r="AD2413" t="str">
        <x:f>IF(AND(O2413&lt;&gt;"High",AC2413&gt;=Assumptions!$B$10,AA2413&gt;0),"Priority Growth",IF(AND(O2413="Low",AA2413&gt;0),"Maintain","Watch"))</x:f>
        <x:v>Watch</x:v>
      </x:c>
      <x:c r="AE2413" s="60" t="n">
        <x:f>MAX(AA2413,0)*N2413</x:f>
        <x:v>33.212773680215996</x:v>
      </x:c>
      <x:c r="AF2413" t="str">
        <x:f>IF(AND(AA2413&gt;=Assumptions!$B$11,O2413&lt;&gt;"High",OR(N2413&gt;=Assumptions!$B$12,M2413&lt;=6)),"High","Standard")</x:f>
        <x:v>Standard</x:v>
      </x:c>
    </x:row>
    <x:row r="2414">
      <x:c r="A2414" t="str">
        <x:f>'Raw_Data'!A2414</x:f>
        <x:v>C02413</x:v>
      </x:c>
      <x:c r="B2414" t="n">
        <x:f>'Raw_Data'!B2414</x:f>
        <x:v>59</x:v>
      </x:c>
      <x:c r="C2414" s="30" t="n">
        <x:f>'Raw_Data'!C2414</x:f>
        <x:v>116558</x:v>
      </x:c>
      <x:c r="D2414" t="n">
        <x:f>'Raw_Data'!D2414</x:f>
        <x:v>640</x:v>
      </x:c>
      <x:c r="E2414" t="n">
        <x:f>'Raw_Data'!E2414</x:f>
        <x:v>50</x:v>
      </x:c>
      <x:c r="F2414" t="str">
        <x:f>PROPER(TRIM('Raw_Data'!F2414))</x:f>
        <x:v>Gold</x:v>
      </x:c>
      <x:c r="G2414" t="str">
        <x:f>PROPER(TRIM('Raw_Data'!G2414))</x:f>
        <x:v>Direct Mail</x:v>
      </x:c>
      <x:c r="H2414" s="60" t="n">
        <x:f>'Raw_Data'!H2414</x:f>
        <x:v>12960</x:v>
      </x:c>
      <x:c r="I2414" s="60" t="n">
        <x:f>'Raw_Data'!I2414</x:f>
        <x:v>1267.12</x:v>
      </x:c>
      <x:c r="J2414" s="32" t="n">
        <x:f>'Raw_Data'!J2414</x:f>
        <x:v>0.419</x:v>
      </x:c>
      <x:c r="K2414" s="32" t="n">
        <x:f>'Raw_Data'!K2414</x:f>
        <x:v>0.579</x:v>
      </x:c>
      <x:c r="L2414" t="n">
        <x:f>'Raw_Data'!L2414</x:f>
        <x:v>0</x:v>
      </x:c>
      <x:c r="M2414" t="n">
        <x:f>IF('Raw_Data'!M2414="",Assumptions!$B$15,'Raw_Data'!M2414)</x:f>
        <x:v>10</x:v>
      </x:c>
      <x:c r="N2414" s="32" t="n">
        <x:f>'Raw_Data'!N2414</x:f>
        <x:v>0.02</x:v>
      </x:c>
      <x:c r="O2414" t="str">
        <x:f>IF(OR(D2414&lt;620,L2414&gt;=2,J2414&gt;0.9),"High",IF(OR(D2414&lt;700,L2414=1,J2414&gt;0.75),"Medium","Low"))</x:f>
        <x:v>Medium</x:v>
      </x:c>
      <x:c r="P2414" s="30" t="n">
        <x:f>XLOOKUP(F2414,Assumptions!$A$4:$A$6,Assumptions!$B$4:$B$6)</x:f>
        <x:v>95</x:v>
      </x:c>
      <x:c r="Q2414" s="32" t="n">
        <x:f>XLOOKUP(F2414,Assumptions!$A$4:$A$6,Assumptions!$C$4:$C$6)</x:f>
        <x:v>0.219</x:v>
      </x:c>
      <x:c r="R2414" s="32" t="n">
        <x:f>XLOOKUP(F2414,Assumptions!$A$4:$A$6,Assumptions!$D$4:$D$6)</x:f>
        <x:v>0.016</x:v>
      </x:c>
      <x:c r="S2414" s="32" t="n">
        <x:f>XLOOKUP(F2414,Assumptions!$A$4:$A$6,Assumptions!$E$4:$E$6)</x:f>
        <x:v>0.01</x:v>
      </x:c>
      <x:c r="T2414" s="32" t="n">
        <x:f>XLOOKUP(O2414,Assumptions!$H$4:$H$6,Assumptions!$I$4:$I$6)</x:f>
        <x:v>0.012</x:v>
      </x:c>
      <x:c r="U2414" s="30" t="n">
        <x:f>XLOOKUP(F2414,Assumptions!$A$4:$A$6,Assumptions!$F$4:$F$6)</x:f>
        <x:v>90</x:v>
      </x:c>
      <x:c r="V2414" s="60" t="n">
        <x:f>I2414*12</x:f>
        <x:v>15205.439999999999</x:v>
      </x:c>
      <x:c r="W2414" s="60" t="n">
        <x:f>H2414*J2414*(1-K2414)*Q2414</x:f>
        <x:v>500.66269776000007</x:v>
      </x:c>
      <x:c r="X2414" s="60" t="n">
        <x:f>V2414*R2414</x:f>
        <x:v>243.28704</x:v>
      </x:c>
      <x:c r="Y2414" s="60" t="n">
        <x:f>V2414*S2414</x:f>
        <x:v>152.0544</x:v>
      </x:c>
      <x:c r="Z2414" s="60" t="n">
        <x:f>H2414*J2414*T2414</x:f>
        <x:v>65.16288</x:v>
      </x:c>
      <x:c r="AA2414" s="60" t="n">
        <x:f>P2414+W2414+X2414-Y2414-Z2414-U2414</x:f>
        <x:v>531.7324577600001</x:v>
      </x:c>
      <x:c r="AB2414" s="32" t="n">
        <x:f>IFERROR(AA2414/(P2414+W2414+X2414),0)</x:f>
        <x:v>0.6338072876448217</x:v>
      </x:c>
      <x:c r="AC2414" t="n">
        <x:f>IF(O2414="High",0,IF(I2414&gt;=1800,3,IF(I2414&gt;=900,2,1))+IF(K2414&gt;=0.9,2,IF(K2414&gt;=0.75,1,0))+IF(J2414&lt;=0.7,2,IF(J2414&lt;=0.85,1,0))+IF(M2414&gt;=8,1,0))</x:f>
        <x:v>5</x:v>
      </x:c>
      <x:c r="AD2414" t="str">
        <x:f>IF(AND(O2414&lt;&gt;"High",AC2414&gt;=Assumptions!$B$10,AA2414&gt;0),"Priority Growth",IF(AND(O2414="Low",AA2414&gt;0),"Maintain","Watch"))</x:f>
        <x:v>Watch</x:v>
      </x:c>
      <x:c r="AE2414" s="60" t="n">
        <x:f>MAX(AA2414,0)*N2414</x:f>
        <x:v>10.634649155200002</x:v>
      </x:c>
      <x:c r="AF2414" t="str">
        <x:f>IF(AND(AA2414&gt;=Assumptions!$B$11,O2414&lt;&gt;"High",OR(N2414&gt;=Assumptions!$B$12,M2414&lt;=6)),"High","Standard")</x:f>
        <x:v>Standard</x:v>
      </x:c>
    </x:row>
    <x:row r="2415">
      <x:c r="A2415" t="str">
        <x:f>'Raw_Data'!A2415</x:f>
        <x:v>C02414</x:v>
      </x:c>
      <x:c r="B2415" t="n">
        <x:f>'Raw_Data'!B2415</x:f>
        <x:v>31</x:v>
      </x:c>
      <x:c r="C2415" s="30" t="n">
        <x:f>'Raw_Data'!C2415</x:f>
        <x:v>141958</x:v>
      </x:c>
      <x:c r="D2415" t="n">
        <x:f>'Raw_Data'!D2415</x:f>
        <x:v>689</x:v>
      </x:c>
      <x:c r="E2415" t="n">
        <x:f>'Raw_Data'!E2415</x:f>
        <x:v>35</x:v>
      </x:c>
      <x:c r="F2415" t="str">
        <x:f>PROPER(TRIM('Raw_Data'!F2415))</x:f>
        <x:v>Platinum</x:v>
      </x:c>
      <x:c r="G2415" t="str">
        <x:f>PROPER(TRIM('Raw_Data'!G2415))</x:f>
        <x:v>Direct Mail</x:v>
      </x:c>
      <x:c r="H2415" s="60" t="n">
        <x:f>'Raw_Data'!H2415</x:f>
        <x:v>30447</x:v>
      </x:c>
      <x:c r="I2415" s="60" t="n">
        <x:f>'Raw_Data'!I2415</x:f>
        <x:v>2817.33</x:v>
      </x:c>
      <x:c r="J2415" s="32" t="n">
        <x:f>'Raw_Data'!J2415</x:f>
        <x:v>0.351</x:v>
      </x:c>
      <x:c r="K2415" s="32" t="n">
        <x:f>'Raw_Data'!K2415</x:f>
        <x:v>0.782</x:v>
      </x:c>
      <x:c r="L2415" t="n">
        <x:f>'Raw_Data'!L2415</x:f>
        <x:v>0</x:v>
      </x:c>
      <x:c r="M2415" t="n">
        <x:f>IF('Raw_Data'!M2415="",Assumptions!$B$15,'Raw_Data'!M2415)</x:f>
        <x:v>6</x:v>
      </x:c>
      <x:c r="N2415" s="32" t="n">
        <x:f>'Raw_Data'!N2415</x:f>
        <x:v>0.173</x:v>
      </x:c>
      <x:c r="O2415" t="str">
        <x:f>IF(OR(D2415&lt;620,L2415&gt;=2,J2415&gt;0.9),"High",IF(OR(D2415&lt;700,L2415=1,J2415&gt;0.75),"Medium","Low"))</x:f>
        <x:v>Medium</x:v>
      </x:c>
      <x:c r="P2415" s="30" t="n">
        <x:f>XLOOKUP(F2415,Assumptions!$A$4:$A$6,Assumptions!$B$4:$B$6)</x:f>
        <x:v>195</x:v>
      </x:c>
      <x:c r="Q2415" s="32" t="n">
        <x:f>XLOOKUP(F2415,Assumptions!$A$4:$A$6,Assumptions!$C$4:$C$6)</x:f>
        <x:v>0.199</x:v>
      </x:c>
      <x:c r="R2415" s="32" t="n">
        <x:f>XLOOKUP(F2415,Assumptions!$A$4:$A$6,Assumptions!$D$4:$D$6)</x:f>
        <x:v>0.017</x:v>
      </x:c>
      <x:c r="S2415" s="32" t="n">
        <x:f>XLOOKUP(F2415,Assumptions!$A$4:$A$6,Assumptions!$E$4:$E$6)</x:f>
        <x:v>0.013</x:v>
      </x:c>
      <x:c r="T2415" s="32" t="n">
        <x:f>XLOOKUP(O2415,Assumptions!$H$4:$H$6,Assumptions!$I$4:$I$6)</x:f>
        <x:v>0.012</x:v>
      </x:c>
      <x:c r="U2415" s="30" t="n">
        <x:f>XLOOKUP(F2415,Assumptions!$A$4:$A$6,Assumptions!$F$4:$F$6)</x:f>
        <x:v>140</x:v>
      </x:c>
      <x:c r="V2415" s="60" t="n">
        <x:f>I2415*12</x:f>
        <x:v>33807.96</x:v>
      </x:c>
      <x:c r="W2415" s="60" t="n">
        <x:f>H2415*J2415*(1-K2415)*Q2415</x:f>
        <x:v>463.61896565399996</x:v>
      </x:c>
      <x:c r="X2415" s="60" t="n">
        <x:f>V2415*R2415</x:f>
        <x:v>574.73532</x:v>
      </x:c>
      <x:c r="Y2415" s="60" t="n">
        <x:f>V2415*S2415</x:f>
        <x:v>439.50347999999997</x:v>
      </x:c>
      <x:c r="Z2415" s="60" t="n">
        <x:f>H2415*J2415*T2415</x:f>
        <x:v>128.242764</x:v>
      </x:c>
      <x:c r="AA2415" s="60" t="n">
        <x:f>P2415+W2415+X2415-Y2415-Z2415-U2415</x:f>
        <x:v>525.6080416540001</x:v>
      </x:c>
      <x:c r="AB2415" s="32" t="n">
        <x:f>IFERROR(AA2415/(P2415+W2415+X2415),0)</x:f>
        <x:v>0.4261614426347013</x:v>
      </x:c>
      <x:c r="AC2415" t="n">
        <x:f>IF(O2415="High",0,IF(I2415&gt;=1800,3,IF(I2415&gt;=900,2,1))+IF(K2415&gt;=0.9,2,IF(K2415&gt;=0.75,1,0))+IF(J2415&lt;=0.7,2,IF(J2415&lt;=0.85,1,0))+IF(M2415&gt;=8,1,0))</x:f>
        <x:v>6</x:v>
      </x:c>
      <x:c r="AD2415" t="str">
        <x:f>IF(AND(O2415&lt;&gt;"High",AC2415&gt;=Assumptions!$B$10,AA2415&gt;0),"Priority Growth",IF(AND(O2415="Low",AA2415&gt;0),"Maintain","Watch"))</x:f>
        <x:v>Priority Growth</x:v>
      </x:c>
      <x:c r="AE2415" s="60" t="n">
        <x:f>MAX(AA2415,0)*N2415</x:f>
        <x:v>90.93019120614201</x:v>
      </x:c>
      <x:c r="AF2415" t="str">
        <x:f>IF(AND(AA2415&gt;=Assumptions!$B$11,O2415&lt;&gt;"High",OR(N2415&gt;=Assumptions!$B$12,M2415&lt;=6)),"High","Standard")</x:f>
        <x:v>High</x:v>
      </x:c>
    </x:row>
    <x:row r="2416">
      <x:c r="A2416" t="str">
        <x:f>'Raw_Data'!A2416</x:f>
        <x:v>C02415</x:v>
      </x:c>
      <x:c r="B2416" t="n">
        <x:f>'Raw_Data'!B2416</x:f>
        <x:v>45</x:v>
      </x:c>
      <x:c r="C2416" s="30" t="n">
        <x:f>'Raw_Data'!C2416</x:f>
        <x:v>102662</x:v>
      </x:c>
      <x:c r="D2416" t="n">
        <x:f>'Raw_Data'!D2416</x:f>
        <x:v>622</x:v>
      </x:c>
      <x:c r="E2416" t="n">
        <x:f>'Raw_Data'!E2416</x:f>
        <x:v>38</x:v>
      </x:c>
      <x:c r="F2416" t="str">
        <x:f>PROPER(TRIM('Raw_Data'!F2416))</x:f>
        <x:v>Classic</x:v>
      </x:c>
      <x:c r="G2416" t="str">
        <x:f>PROPER(TRIM('Raw_Data'!G2416))</x:f>
        <x:v>Direct Mail</x:v>
      </x:c>
      <x:c r="H2416" s="60" t="n">
        <x:f>'Raw_Data'!H2416</x:f>
        <x:v>8005</x:v>
      </x:c>
      <x:c r="I2416" s="60" t="n">
        <x:f>'Raw_Data'!I2416</x:f>
        <x:v>1042.73</x:v>
      </x:c>
      <x:c r="J2416" s="32" t="n">
        <x:f>'Raw_Data'!J2416</x:f>
        <x:v>0.403</x:v>
      </x:c>
      <x:c r="K2416" s="32" t="n">
        <x:f>'Raw_Data'!K2416</x:f>
        <x:v>0.65</x:v>
      </x:c>
      <x:c r="L2416" t="n">
        <x:f>'Raw_Data'!L2416</x:f>
        <x:v>0</x:v>
      </x:c>
      <x:c r="M2416" t="n">
        <x:f>IF('Raw_Data'!M2416="",Assumptions!$B$15,'Raw_Data'!M2416)</x:f>
        <x:v>9</x:v>
      </x:c>
      <x:c r="N2416" s="32" t="n">
        <x:f>'Raw_Data'!N2416</x:f>
        <x:v>0.02</x:v>
      </x:c>
      <x:c r="O2416" t="str">
        <x:f>IF(OR(D2416&lt;620,L2416&gt;=2,J2416&gt;0.9),"High",IF(OR(D2416&lt;700,L2416=1,J2416&gt;0.75),"Medium","Low"))</x:f>
        <x:v>Medium</x:v>
      </x:c>
      <x:c r="P2416" s="30" t="n">
        <x:f>XLOOKUP(F2416,Assumptions!$A$4:$A$6,Assumptions!$B$4:$B$6)</x:f>
        <x:v>0</x:v>
      </x:c>
      <x:c r="Q2416" s="32" t="n">
        <x:f>XLOOKUP(F2416,Assumptions!$A$4:$A$6,Assumptions!$C$4:$C$6)</x:f>
        <x:v>0.229</x:v>
      </x:c>
      <x:c r="R2416" s="32" t="n">
        <x:f>XLOOKUP(F2416,Assumptions!$A$4:$A$6,Assumptions!$D$4:$D$6)</x:f>
        <x:v>0.015</x:v>
      </x:c>
      <x:c r="S2416" s="32" t="n">
        <x:f>XLOOKUP(F2416,Assumptions!$A$4:$A$6,Assumptions!$E$4:$E$6)</x:f>
        <x:v>0.0075</x:v>
      </x:c>
      <x:c r="T2416" s="32" t="n">
        <x:f>XLOOKUP(O2416,Assumptions!$H$4:$H$6,Assumptions!$I$4:$I$6)</x:f>
        <x:v>0.012</x:v>
      </x:c>
      <x:c r="U2416" s="30" t="n">
        <x:f>XLOOKUP(F2416,Assumptions!$A$4:$A$6,Assumptions!$F$4:$F$6)</x:f>
        <x:v>60</x:v>
      </x:c>
      <x:c r="V2416" s="60" t="n">
        <x:f>I2416*12</x:f>
        <x:v>12512.76</x:v>
      </x:c>
      <x:c r="W2416" s="60" t="n">
        <x:f>H2416*J2416*(1-K2416)*Q2416</x:f>
        <x:v>258.56510225000005</x:v>
      </x:c>
      <x:c r="X2416" s="60" t="n">
        <x:f>V2416*R2416</x:f>
        <x:v>187.6914</x:v>
      </x:c>
      <x:c r="Y2416" s="60" t="n">
        <x:f>V2416*S2416</x:f>
        <x:v>93.8457</x:v>
      </x:c>
      <x:c r="Z2416" s="60" t="n">
        <x:f>H2416*J2416*T2416</x:f>
        <x:v>38.712180000000004</x:v>
      </x:c>
      <x:c r="AA2416" s="60" t="n">
        <x:f>P2416+W2416+X2416-Y2416-Z2416-U2416</x:f>
        <x:v>253.69862225000008</x:v>
      </x:c>
      <x:c r="AB2416" s="32" t="n">
        <x:f>IFERROR(AA2416/(P2416+W2416+X2416),0)</x:f>
        <x:v>0.5685040351700558</x:v>
      </x:c>
      <x:c r="AC2416" t="n">
        <x:f>IF(O2416="High",0,IF(I2416&gt;=1800,3,IF(I2416&gt;=900,2,1))+IF(K2416&gt;=0.9,2,IF(K2416&gt;=0.75,1,0))+IF(J2416&lt;=0.7,2,IF(J2416&lt;=0.85,1,0))+IF(M2416&gt;=8,1,0))</x:f>
        <x:v>5</x:v>
      </x:c>
      <x:c r="AD2416" t="str">
        <x:f>IF(AND(O2416&lt;&gt;"High",AC2416&gt;=Assumptions!$B$10,AA2416&gt;0),"Priority Growth",IF(AND(O2416="Low",AA2416&gt;0),"Maintain","Watch"))</x:f>
        <x:v>Watch</x:v>
      </x:c>
      <x:c r="AE2416" s="60" t="n">
        <x:f>MAX(AA2416,0)*N2416</x:f>
        <x:v>5.073972445000002</x:v>
      </x:c>
      <x:c r="AF2416" t="str">
        <x:f>IF(AND(AA2416&gt;=Assumptions!$B$11,O2416&lt;&gt;"High",OR(N2416&gt;=Assumptions!$B$12,M2416&lt;=6)),"High","Standard")</x:f>
        <x:v>Standard</x:v>
      </x:c>
    </x:row>
    <x:row r="2417">
      <x:c r="A2417" t="str">
        <x:f>'Raw_Data'!A2417</x:f>
        <x:v>C02416</x:v>
      </x:c>
      <x:c r="B2417" t="n">
        <x:f>'Raw_Data'!B2417</x:f>
        <x:v>54</x:v>
      </x:c>
      <x:c r="C2417" s="30" t="n">
        <x:f>'Raw_Data'!C2417</x:f>
        <x:v>118958</x:v>
      </x:c>
      <x:c r="D2417" t="n">
        <x:f>'Raw_Data'!D2417</x:f>
        <x:v>722</x:v>
      </x:c>
      <x:c r="E2417" t="n">
        <x:f>'Raw_Data'!E2417</x:f>
        <x:v>49</x:v>
      </x:c>
      <x:c r="F2417" t="str">
        <x:f>PROPER(TRIM('Raw_Data'!F2417))</x:f>
        <x:v>Platinum</x:v>
      </x:c>
      <x:c r="G2417" t="str">
        <x:f>PROPER(TRIM('Raw_Data'!G2417))</x:f>
        <x:v>Partner</x:v>
      </x:c>
      <x:c r="H2417" s="60" t="n">
        <x:f>'Raw_Data'!H2417</x:f>
        <x:v>25007</x:v>
      </x:c>
      <x:c r="I2417" s="60" t="n">
        <x:f>'Raw_Data'!I2417</x:f>
        <x:v>2515.85</x:v>
      </x:c>
      <x:c r="J2417" s="32" t="n">
        <x:f>'Raw_Data'!J2417</x:f>
        <x:v>0.351</x:v>
      </x:c>
      <x:c r="K2417" s="32" t="n">
        <x:f>'Raw_Data'!K2417</x:f>
        <x:v>0.869</x:v>
      </x:c>
      <x:c r="L2417" t="n">
        <x:f>'Raw_Data'!L2417</x:f>
        <x:v>0</x:v>
      </x:c>
      <x:c r="M2417" t="n">
        <x:f>IF('Raw_Data'!M2417="",Assumptions!$B$15,'Raw_Data'!M2417)</x:f>
        <x:v>7.370408870408871</x:v>
      </x:c>
      <x:c r="N2417" s="32" t="n">
        <x:f>'Raw_Data'!N2417</x:f>
        <x:v>0.129</x:v>
      </x:c>
      <x:c r="O2417" t="str">
        <x:f>IF(OR(D2417&lt;620,L2417&gt;=2,J2417&gt;0.9),"High",IF(OR(D2417&lt;700,L2417=1,J2417&gt;0.75),"Medium","Low"))</x:f>
        <x:v>Low</x:v>
      </x:c>
      <x:c r="P2417" s="30" t="n">
        <x:f>XLOOKUP(F2417,Assumptions!$A$4:$A$6,Assumptions!$B$4:$B$6)</x:f>
        <x:v>195</x:v>
      </x:c>
      <x:c r="Q2417" s="32" t="n">
        <x:f>XLOOKUP(F2417,Assumptions!$A$4:$A$6,Assumptions!$C$4:$C$6)</x:f>
        <x:v>0.199</x:v>
      </x:c>
      <x:c r="R2417" s="32" t="n">
        <x:f>XLOOKUP(F2417,Assumptions!$A$4:$A$6,Assumptions!$D$4:$D$6)</x:f>
        <x:v>0.017</x:v>
      </x:c>
      <x:c r="S2417" s="32" t="n">
        <x:f>XLOOKUP(F2417,Assumptions!$A$4:$A$6,Assumptions!$E$4:$E$6)</x:f>
        <x:v>0.013</x:v>
      </x:c>
      <x:c r="T2417" s="32" t="n">
        <x:f>XLOOKUP(O2417,Assumptions!$H$4:$H$6,Assumptions!$I$4:$I$6)</x:f>
        <x:v>0.0035</x:v>
      </x:c>
      <x:c r="U2417" s="30" t="n">
        <x:f>XLOOKUP(F2417,Assumptions!$A$4:$A$6,Assumptions!$F$4:$F$6)</x:f>
        <x:v>140</x:v>
      </x:c>
      <x:c r="V2417" s="60" t="n">
        <x:f>I2417*12</x:f>
        <x:v>30190.199999999997</x:v>
      </x:c>
      <x:c r="W2417" s="60" t="n">
        <x:f>H2417*J2417*(1-K2417)*Q2417</x:f>
        <x:v>228.81952653300004</x:v>
      </x:c>
      <x:c r="X2417" s="60" t="n">
        <x:f>V2417*R2417</x:f>
        <x:v>513.2334</x:v>
      </x:c>
      <x:c r="Y2417" s="60" t="n">
        <x:f>V2417*S2417</x:f>
        <x:v>392.47259999999994</x:v>
      </x:c>
      <x:c r="Z2417" s="60" t="n">
        <x:f>H2417*J2417*T2417</x:f>
        <x:v>30.7210995</x:v>
      </x:c>
      <x:c r="AA2417" s="60" t="n">
        <x:f>P2417+W2417+X2417-Y2417-Z2417-U2417</x:f>
        <x:v>373.859227033</x:v>
      </x:c>
      <x:c r="AB2417" s="32" t="n">
        <x:f>IFERROR(AA2417/(P2417+W2417+X2417),0)</x:f>
        <x:v>0.39897343730224605</x:v>
      </x:c>
      <x:c r="AC2417" t="n">
        <x:f>IF(O2417="High",0,IF(I2417&gt;=1800,3,IF(I2417&gt;=900,2,1))+IF(K2417&gt;=0.9,2,IF(K2417&gt;=0.75,1,0))+IF(J2417&lt;=0.7,2,IF(J2417&lt;=0.85,1,0))+IF(M2417&gt;=8,1,0))</x:f>
        <x:v>6</x:v>
      </x:c>
      <x:c r="AD2417" t="str">
        <x:f>IF(AND(O2417&lt;&gt;"High",AC2417&gt;=Assumptions!$B$10,AA2417&gt;0),"Priority Growth",IF(AND(O2417="Low",AA2417&gt;0),"Maintain","Watch"))</x:f>
        <x:v>Priority Growth</x:v>
      </x:c>
      <x:c r="AE2417" s="60" t="n">
        <x:f>MAX(AA2417,0)*N2417</x:f>
        <x:v>48.227840287257</x:v>
      </x:c>
      <x:c r="AF2417" t="str">
        <x:f>IF(AND(AA2417&gt;=Assumptions!$B$11,O2417&lt;&gt;"High",OR(N2417&gt;=Assumptions!$B$12,M2417&lt;=6)),"High","Standard")</x:f>
        <x:v>Standard</x:v>
      </x:c>
    </x:row>
    <x:row r="2418">
      <x:c r="A2418" t="str">
        <x:f>'Raw_Data'!A2418</x:f>
        <x:v>C02417</x:v>
      </x:c>
      <x:c r="B2418" t="n">
        <x:f>'Raw_Data'!B2418</x:f>
        <x:v>32</x:v>
      </x:c>
      <x:c r="C2418" s="30" t="n">
        <x:f>'Raw_Data'!C2418</x:f>
        <x:v>64239</x:v>
      </x:c>
      <x:c r="D2418" t="n">
        <x:f>'Raw_Data'!D2418</x:f>
        <x:v>710</x:v>
      </x:c>
      <x:c r="E2418" t="n">
        <x:f>'Raw_Data'!E2418</x:f>
        <x:v>46</x:v>
      </x:c>
      <x:c r="F2418" t="str">
        <x:f>PROPER(TRIM('Raw_Data'!F2418))</x:f>
        <x:v>Gold</x:v>
      </x:c>
      <x:c r="G2418" t="str">
        <x:f>PROPER(TRIM('Raw_Data'!G2418))</x:f>
        <x:v>Partner</x:v>
      </x:c>
      <x:c r="H2418" s="60" t="n">
        <x:f>'Raw_Data'!H2418</x:f>
        <x:v>11072</x:v>
      </x:c>
      <x:c r="I2418" s="60" t="n">
        <x:f>'Raw_Data'!I2418</x:f>
        <x:v>1024.99</x:v>
      </x:c>
      <x:c r="J2418" s="32" t="n">
        <x:f>'Raw_Data'!J2418</x:f>
        <x:v>0.498</x:v>
      </x:c>
      <x:c r="K2418" s="32" t="n">
        <x:f>'Raw_Data'!K2418</x:f>
        <x:v>0.917</x:v>
      </x:c>
      <x:c r="L2418" t="n">
        <x:f>'Raw_Data'!L2418</x:f>
        <x:v>0</x:v>
      </x:c>
      <x:c r="M2418" t="n">
        <x:f>IF('Raw_Data'!M2418="",Assumptions!$B$15,'Raw_Data'!M2418)</x:f>
        <x:v>7</x:v>
      </x:c>
      <x:c r="N2418" s="32" t="n">
        <x:f>'Raw_Data'!N2418</x:f>
        <x:v>0.132</x:v>
      </x:c>
      <x:c r="O2418" t="str">
        <x:f>IF(OR(D2418&lt;620,L2418&gt;=2,J2418&gt;0.9),"High",IF(OR(D2418&lt;700,L2418=1,J2418&gt;0.75),"Medium","Low"))</x:f>
        <x:v>Low</x:v>
      </x:c>
      <x:c r="P2418" s="30" t="n">
        <x:f>XLOOKUP(F2418,Assumptions!$A$4:$A$6,Assumptions!$B$4:$B$6)</x:f>
        <x:v>95</x:v>
      </x:c>
      <x:c r="Q2418" s="32" t="n">
        <x:f>XLOOKUP(F2418,Assumptions!$A$4:$A$6,Assumptions!$C$4:$C$6)</x:f>
        <x:v>0.219</x:v>
      </x:c>
      <x:c r="R2418" s="32" t="n">
        <x:f>XLOOKUP(F2418,Assumptions!$A$4:$A$6,Assumptions!$D$4:$D$6)</x:f>
        <x:v>0.016</x:v>
      </x:c>
      <x:c r="S2418" s="32" t="n">
        <x:f>XLOOKUP(F2418,Assumptions!$A$4:$A$6,Assumptions!$E$4:$E$6)</x:f>
        <x:v>0.01</x:v>
      </x:c>
      <x:c r="T2418" s="32" t="n">
        <x:f>XLOOKUP(O2418,Assumptions!$H$4:$H$6,Assumptions!$I$4:$I$6)</x:f>
        <x:v>0.0035</x:v>
      </x:c>
      <x:c r="U2418" s="30" t="n">
        <x:f>XLOOKUP(F2418,Assumptions!$A$4:$A$6,Assumptions!$F$4:$F$6)</x:f>
        <x:v>90</x:v>
      </x:c>
      <x:c r="V2418" s="60" t="n">
        <x:f>I2418*12</x:f>
        <x:v>12299.880000000001</x:v>
      </x:c>
      <x:c r="W2418" s="60" t="n">
        <x:f>H2418*J2418*(1-K2418)*Q2418</x:f>
        <x:v>100.22536051199995</x:v>
      </x:c>
      <x:c r="X2418" s="60" t="n">
        <x:f>V2418*R2418</x:f>
        <x:v>196.79808000000003</x:v>
      </x:c>
      <x:c r="Y2418" s="60" t="n">
        <x:f>V2418*S2418</x:f>
        <x:v>122.99880000000002</x:v>
      </x:c>
      <x:c r="Z2418" s="60" t="n">
        <x:f>H2418*J2418*T2418</x:f>
        <x:v>19.298496</x:v>
      </x:c>
      <x:c r="AA2418" s="60" t="n">
        <x:f>P2418+W2418+X2418-Y2418-Z2418-U2418</x:f>
        <x:v>159.72614451199996</x:v>
      </x:c>
      <x:c r="AB2418" s="32" t="n">
        <x:f>IFERROR(AA2418/(P2418+W2418+X2418),0)</x:f>
        <x:v>0.4074402905688255</x:v>
      </x:c>
      <x:c r="AC2418" t="n">
        <x:f>IF(O2418="High",0,IF(I2418&gt;=1800,3,IF(I2418&gt;=900,2,1))+IF(K2418&gt;=0.9,2,IF(K2418&gt;=0.75,1,0))+IF(J2418&lt;=0.7,2,IF(J2418&lt;=0.85,1,0))+IF(M2418&gt;=8,1,0))</x:f>
        <x:v>6</x:v>
      </x:c>
      <x:c r="AD2418" t="str">
        <x:f>IF(AND(O2418&lt;&gt;"High",AC2418&gt;=Assumptions!$B$10,AA2418&gt;0),"Priority Growth",IF(AND(O2418="Low",AA2418&gt;0),"Maintain","Watch"))</x:f>
        <x:v>Priority Growth</x:v>
      </x:c>
      <x:c r="AE2418" s="60" t="n">
        <x:f>MAX(AA2418,0)*N2418</x:f>
        <x:v>21.083851075583997</x:v>
      </x:c>
      <x:c r="AF2418" t="str">
        <x:f>IF(AND(AA2418&gt;=Assumptions!$B$11,O2418&lt;&gt;"High",OR(N2418&gt;=Assumptions!$B$12,M2418&lt;=6)),"High","Standard")</x:f>
        <x:v>Standard</x:v>
      </x:c>
    </x:row>
    <x:row r="2419">
      <x:c r="A2419" t="str">
        <x:f>'Raw_Data'!A2419</x:f>
        <x:v>C02418</x:v>
      </x:c>
      <x:c r="B2419" t="n">
        <x:f>'Raw_Data'!B2419</x:f>
        <x:v>50</x:v>
      </x:c>
      <x:c r="C2419" s="30" t="n">
        <x:f>'Raw_Data'!C2419</x:f>
        <x:v>40794</x:v>
      </x:c>
      <x:c r="D2419" t="n">
        <x:f>'Raw_Data'!D2419</x:f>
        <x:v>632</x:v>
      </x:c>
      <x:c r="E2419" t="n">
        <x:f>'Raw_Data'!E2419</x:f>
        <x:v>47</x:v>
      </x:c>
      <x:c r="F2419" t="str">
        <x:f>PROPER(TRIM('Raw_Data'!F2419))</x:f>
        <x:v>Classic</x:v>
      </x:c>
      <x:c r="G2419" t="str">
        <x:f>PROPER(TRIM('Raw_Data'!G2419))</x:f>
        <x:v>Digital</x:v>
      </x:c>
      <x:c r="H2419" s="60" t="n">
        <x:f>'Raw_Data'!H2419</x:f>
        <x:v>1000</x:v>
      </x:c>
      <x:c r="I2419" s="60" t="n">
        <x:f>'Raw_Data'!I2419</x:f>
        <x:v>162.23</x:v>
      </x:c>
      <x:c r="J2419" s="32" t="n">
        <x:f>'Raw_Data'!J2419</x:f>
        <x:v>0.449</x:v>
      </x:c>
      <x:c r="K2419" s="32" t="n">
        <x:f>'Raw_Data'!K2419</x:f>
        <x:v>0.676</x:v>
      </x:c>
      <x:c r="L2419" t="n">
        <x:f>'Raw_Data'!L2419</x:f>
        <x:v>0</x:v>
      </x:c>
      <x:c r="M2419" t="n">
        <x:f>IF('Raw_Data'!M2419="",Assumptions!$B$15,'Raw_Data'!M2419)</x:f>
        <x:v>4</x:v>
      </x:c>
      <x:c r="N2419" s="32" t="n">
        <x:f>'Raw_Data'!N2419</x:f>
        <x:v>0.253</x:v>
      </x:c>
      <x:c r="O2419" t="str">
        <x:f>IF(OR(D2419&lt;620,L2419&gt;=2,J2419&gt;0.9),"High",IF(OR(D2419&lt;700,L2419=1,J2419&gt;0.75),"Medium","Low"))</x:f>
        <x:v>Medium</x:v>
      </x:c>
      <x:c r="P2419" s="30" t="n">
        <x:f>XLOOKUP(F2419,Assumptions!$A$4:$A$6,Assumptions!$B$4:$B$6)</x:f>
        <x:v>0</x:v>
      </x:c>
      <x:c r="Q2419" s="32" t="n">
        <x:f>XLOOKUP(F2419,Assumptions!$A$4:$A$6,Assumptions!$C$4:$C$6)</x:f>
        <x:v>0.229</x:v>
      </x:c>
      <x:c r="R2419" s="32" t="n">
        <x:f>XLOOKUP(F2419,Assumptions!$A$4:$A$6,Assumptions!$D$4:$D$6)</x:f>
        <x:v>0.015</x:v>
      </x:c>
      <x:c r="S2419" s="32" t="n">
        <x:f>XLOOKUP(F2419,Assumptions!$A$4:$A$6,Assumptions!$E$4:$E$6)</x:f>
        <x:v>0.0075</x:v>
      </x:c>
      <x:c r="T2419" s="32" t="n">
        <x:f>XLOOKUP(O2419,Assumptions!$H$4:$H$6,Assumptions!$I$4:$I$6)</x:f>
        <x:v>0.012</x:v>
      </x:c>
      <x:c r="U2419" s="30" t="n">
        <x:f>XLOOKUP(F2419,Assumptions!$A$4:$A$6,Assumptions!$F$4:$F$6)</x:f>
        <x:v>60</x:v>
      </x:c>
      <x:c r="V2419" s="60" t="n">
        <x:f>I2419*12</x:f>
        <x:v>1946.7599999999998</x:v>
      </x:c>
      <x:c r="W2419" s="60" t="n">
        <x:f>H2419*J2419*(1-K2419)*Q2419</x:f>
        <x:v>33.314004</x:v>
      </x:c>
      <x:c r="X2419" s="60" t="n">
        <x:f>V2419*R2419</x:f>
        <x:v>29.201399999999996</x:v>
      </x:c>
      <x:c r="Y2419" s="60" t="n">
        <x:f>V2419*S2419</x:f>
        <x:v>14.600699999999998</x:v>
      </x:c>
      <x:c r="Z2419" s="60" t="n">
        <x:f>H2419*J2419*T2419</x:f>
        <x:v>5.388</x:v>
      </x:c>
      <x:c r="AA2419" s="60" t="n">
        <x:f>P2419+W2419+X2419-Y2419-Z2419-U2419</x:f>
        <x:v>-17.473296000000005</x:v>
      </x:c>
      <x:c r="AB2419" s="32" t="n">
        <x:f>IFERROR(AA2419/(P2419+W2419+X2419),0)</x:f>
        <x:v>-0.27950384836351705</x:v>
      </x:c>
      <x:c r="AC2419" t="n">
        <x:f>IF(O2419="High",0,IF(I2419&gt;=1800,3,IF(I2419&gt;=900,2,1))+IF(K2419&gt;=0.9,2,IF(K2419&gt;=0.75,1,0))+IF(J2419&lt;=0.7,2,IF(J2419&lt;=0.85,1,0))+IF(M2419&gt;=8,1,0))</x:f>
        <x:v>3</x:v>
      </x:c>
      <x:c r="AD2419" t="str">
        <x:f>IF(AND(O2419&lt;&gt;"High",AC2419&gt;=Assumptions!$B$10,AA2419&gt;0),"Priority Growth",IF(AND(O2419="Low",AA2419&gt;0),"Maintain","Watch"))</x:f>
        <x:v>Watch</x:v>
      </x:c>
      <x:c r="AE2419" s="60" t="n">
        <x:f>MAX(AA2419,0)*N2419</x:f>
        <x:v>0</x:v>
      </x:c>
      <x:c r="AF2419" t="str">
        <x:f>IF(AND(AA2419&gt;=Assumptions!$B$11,O2419&lt;&gt;"High",OR(N2419&gt;=Assumptions!$B$12,M2419&lt;=6)),"High","Standard")</x:f>
        <x:v>Standard</x:v>
      </x:c>
    </x:row>
    <x:row r="2420">
      <x:c r="A2420" t="str">
        <x:f>'Raw_Data'!A2420</x:f>
        <x:v>C02419</x:v>
      </x:c>
      <x:c r="B2420" t="n">
        <x:f>'Raw_Data'!B2420</x:f>
        <x:v>34</x:v>
      </x:c>
      <x:c r="C2420" s="30" t="n">
        <x:f>'Raw_Data'!C2420</x:f>
        <x:v>48703</x:v>
      </x:c>
      <x:c r="D2420" t="n">
        <x:f>'Raw_Data'!D2420</x:f>
        <x:v>614</x:v>
      </x:c>
      <x:c r="E2420" t="n">
        <x:f>'Raw_Data'!E2420</x:f>
        <x:v>14</x:v>
      </x:c>
      <x:c r="F2420" t="str">
        <x:f>PROPER(TRIM('Raw_Data'!F2420))</x:f>
        <x:v>Classic</x:v>
      </x:c>
      <x:c r="G2420" t="str">
        <x:f>PROPER(TRIM('Raw_Data'!G2420))</x:f>
        <x:v>Digital</x:v>
      </x:c>
      <x:c r="H2420" s="60" t="n">
        <x:f>'Raw_Data'!H2420</x:f>
        <x:v>2937</x:v>
      </x:c>
      <x:c r="I2420" s="60" t="n">
        <x:f>'Raw_Data'!I2420</x:f>
        <x:v>374.14</x:v>
      </x:c>
      <x:c r="J2420" s="32" t="n">
        <x:f>'Raw_Data'!J2420</x:f>
        <x:v>0.634</x:v>
      </x:c>
      <x:c r="K2420" s="32" t="n">
        <x:f>'Raw_Data'!K2420</x:f>
        <x:v>0.745</x:v>
      </x:c>
      <x:c r="L2420" t="n">
        <x:f>'Raw_Data'!L2420</x:f>
        <x:v>0</x:v>
      </x:c>
      <x:c r="M2420" t="n">
        <x:f>IF('Raw_Data'!M2420="",Assumptions!$B$15,'Raw_Data'!M2420)</x:f>
        <x:v>6</x:v>
      </x:c>
      <x:c r="N2420" s="32" t="n">
        <x:f>'Raw_Data'!N2420</x:f>
        <x:v>0.166</x:v>
      </x:c>
      <x:c r="O2420" t="str">
        <x:f>IF(OR(D2420&lt;620,L2420&gt;=2,J2420&gt;0.9),"High",IF(OR(D2420&lt;700,L2420=1,J2420&gt;0.75),"Medium","Low"))</x:f>
        <x:v>High</x:v>
      </x:c>
      <x:c r="P2420" s="30" t="n">
        <x:f>XLOOKUP(F2420,Assumptions!$A$4:$A$6,Assumptions!$B$4:$B$6)</x:f>
        <x:v>0</x:v>
      </x:c>
      <x:c r="Q2420" s="32" t="n">
        <x:f>XLOOKUP(F2420,Assumptions!$A$4:$A$6,Assumptions!$C$4:$C$6)</x:f>
        <x:v>0.229</x:v>
      </x:c>
      <x:c r="R2420" s="32" t="n">
        <x:f>XLOOKUP(F2420,Assumptions!$A$4:$A$6,Assumptions!$D$4:$D$6)</x:f>
        <x:v>0.015</x:v>
      </x:c>
      <x:c r="S2420" s="32" t="n">
        <x:f>XLOOKUP(F2420,Assumptions!$A$4:$A$6,Assumptions!$E$4:$E$6)</x:f>
        <x:v>0.0075</x:v>
      </x:c>
      <x:c r="T2420" s="32" t="n">
        <x:f>XLOOKUP(O2420,Assumptions!$H$4:$H$6,Assumptions!$I$4:$I$6)</x:f>
        <x:v>0.045</x:v>
      </x:c>
      <x:c r="U2420" s="30" t="n">
        <x:f>XLOOKUP(F2420,Assumptions!$A$4:$A$6,Assumptions!$F$4:$F$6)</x:f>
        <x:v>60</x:v>
      </x:c>
      <x:c r="V2420" s="60" t="n">
        <x:f>I2420*12</x:f>
        <x:v>4489.68</x:v>
      </x:c>
      <x:c r="W2420" s="60" t="n">
        <x:f>H2420*J2420*(1-K2420)*Q2420</x:f>
        <x:v>108.73487691000001</x:v>
      </x:c>
      <x:c r="X2420" s="60" t="n">
        <x:f>V2420*R2420</x:f>
        <x:v>67.3452</x:v>
      </x:c>
      <x:c r="Y2420" s="60" t="n">
        <x:f>V2420*S2420</x:f>
        <x:v>33.6726</x:v>
      </x:c>
      <x:c r="Z2420" s="60" t="n">
        <x:f>H2420*J2420*T2420</x:f>
        <x:v>83.79261</x:v>
      </x:c>
      <x:c r="AA2420" s="60" t="n">
        <x:f>P2420+W2420+X2420-Y2420-Z2420-U2420</x:f>
        <x:v>-1.3851330899999823</x:v>
      </x:c>
      <x:c r="AB2420" s="32" t="n">
        <x:f>IFERROR(AA2420/(P2420+W2420+X2420),0)</x:f>
        <x:v>-0.007866495257768242</x:v>
      </x:c>
      <x:c r="AC2420" t="n">
        <x:f>IF(O2420="High",0,IF(I2420&gt;=1800,3,IF(I2420&gt;=900,2,1))+IF(K2420&gt;=0.9,2,IF(K2420&gt;=0.75,1,0))+IF(J2420&lt;=0.7,2,IF(J2420&lt;=0.85,1,0))+IF(M2420&gt;=8,1,0))</x:f>
        <x:v>0</x:v>
      </x:c>
      <x:c r="AD2420" t="str">
        <x:f>IF(AND(O2420&lt;&gt;"High",AC2420&gt;=Assumptions!$B$10,AA2420&gt;0),"Priority Growth",IF(AND(O2420="Low",AA2420&gt;0),"Maintain","Watch"))</x:f>
        <x:v>Watch</x:v>
      </x:c>
      <x:c r="AE2420" s="60" t="n">
        <x:f>MAX(AA2420,0)*N2420</x:f>
        <x:v>0</x:v>
      </x:c>
      <x:c r="AF2420" t="str">
        <x:f>IF(AND(AA2420&gt;=Assumptions!$B$11,O2420&lt;&gt;"High",OR(N2420&gt;=Assumptions!$B$12,M2420&lt;=6)),"High","Standard")</x:f>
        <x:v>Standard</x:v>
      </x:c>
    </x:row>
    <x:row r="2421">
      <x:c r="A2421" t="str">
        <x:f>'Raw_Data'!A2421</x:f>
        <x:v>C02420</x:v>
      </x:c>
      <x:c r="B2421" t="n">
        <x:f>'Raw_Data'!B2421</x:f>
        <x:v>58</x:v>
      </x:c>
      <x:c r="C2421" s="30" t="n">
        <x:f>'Raw_Data'!C2421</x:f>
        <x:v>224342</x:v>
      </x:c>
      <x:c r="D2421" t="n">
        <x:f>'Raw_Data'!D2421</x:f>
        <x:v>724</x:v>
      </x:c>
      <x:c r="E2421" t="n">
        <x:f>'Raw_Data'!E2421</x:f>
        <x:v>82</x:v>
      </x:c>
      <x:c r="F2421" t="str">
        <x:f>PROPER(TRIM('Raw_Data'!F2421))</x:f>
        <x:v>Platinum</x:v>
      </x:c>
      <x:c r="G2421" t="str">
        <x:f>PROPER(TRIM('Raw_Data'!G2421))</x:f>
        <x:v>Partner</x:v>
      </x:c>
      <x:c r="H2421" s="60" t="n">
        <x:f>'Raw_Data'!H2421</x:f>
        <x:v>40000</x:v>
      </x:c>
      <x:c r="I2421" s="60" t="n">
        <x:f>'Raw_Data'!I2421</x:f>
        <x:v>4364.16</x:v>
      </x:c>
      <x:c r="J2421" s="32" t="n">
        <x:f>'Raw_Data'!J2421</x:f>
        <x:v>0.527</x:v>
      </x:c>
      <x:c r="K2421" s="32" t="n">
        <x:f>'Raw_Data'!K2421</x:f>
        <x:v>0.789</x:v>
      </x:c>
      <x:c r="L2421" t="n">
        <x:f>'Raw_Data'!L2421</x:f>
        <x:v>0</x:v>
      </x:c>
      <x:c r="M2421" t="n">
        <x:f>IF('Raw_Data'!M2421="",Assumptions!$B$15,'Raw_Data'!M2421)</x:f>
        <x:v>8</x:v>
      </x:c>
      <x:c r="N2421" s="32" t="n">
        <x:f>'Raw_Data'!N2421</x:f>
        <x:v>0.031</x:v>
      </x:c>
      <x:c r="O2421" t="str">
        <x:f>IF(OR(D2421&lt;620,L2421&gt;=2,J2421&gt;0.9),"High",IF(OR(D2421&lt;700,L2421=1,J2421&gt;0.75),"Medium","Low"))</x:f>
        <x:v>Low</x:v>
      </x:c>
      <x:c r="P2421" s="30" t="n">
        <x:f>XLOOKUP(F2421,Assumptions!$A$4:$A$6,Assumptions!$B$4:$B$6)</x:f>
        <x:v>195</x:v>
      </x:c>
      <x:c r="Q2421" s="32" t="n">
        <x:f>XLOOKUP(F2421,Assumptions!$A$4:$A$6,Assumptions!$C$4:$C$6)</x:f>
        <x:v>0.199</x:v>
      </x:c>
      <x:c r="R2421" s="32" t="n">
        <x:f>XLOOKUP(F2421,Assumptions!$A$4:$A$6,Assumptions!$D$4:$D$6)</x:f>
        <x:v>0.017</x:v>
      </x:c>
      <x:c r="S2421" s="32" t="n">
        <x:f>XLOOKUP(F2421,Assumptions!$A$4:$A$6,Assumptions!$E$4:$E$6)</x:f>
        <x:v>0.013</x:v>
      </x:c>
      <x:c r="T2421" s="32" t="n">
        <x:f>XLOOKUP(O2421,Assumptions!$H$4:$H$6,Assumptions!$I$4:$I$6)</x:f>
        <x:v>0.0035</x:v>
      </x:c>
      <x:c r="U2421" s="30" t="n">
        <x:f>XLOOKUP(F2421,Assumptions!$A$4:$A$6,Assumptions!$F$4:$F$6)</x:f>
        <x:v>140</x:v>
      </x:c>
      <x:c r="V2421" s="60" t="n">
        <x:f>I2421*12</x:f>
        <x:v>52369.92</x:v>
      </x:c>
      <x:c r="W2421" s="60" t="n">
        <x:f>H2421*J2421*(1-K2421)*Q2421</x:f>
        <x:v>885.1281199999999</x:v>
      </x:c>
      <x:c r="X2421" s="60" t="n">
        <x:f>V2421*R2421</x:f>
        <x:v>890.28864</x:v>
      </x:c>
      <x:c r="Y2421" s="60" t="n">
        <x:f>V2421*S2421</x:f>
        <x:v>680.80896</x:v>
      </x:c>
      <x:c r="Z2421" s="60" t="n">
        <x:f>H2421*J2421*T2421</x:f>
        <x:v>73.78</x:v>
      </x:c>
      <x:c r="AA2421" s="60" t="n">
        <x:f>P2421+W2421+X2421-Y2421-Z2421-U2421</x:f>
        <x:v>1075.8277999999998</x:v>
      </x:c>
      <x:c r="AB2421" s="32" t="n">
        <x:f>IFERROR(AA2421/(P2421+W2421+X2421),0)</x:f>
        <x:v>0.5459899762525365</x:v>
      </x:c>
      <x:c r="AC2421" t="n">
        <x:f>IF(O2421="High",0,IF(I2421&gt;=1800,3,IF(I2421&gt;=900,2,1))+IF(K2421&gt;=0.9,2,IF(K2421&gt;=0.75,1,0))+IF(J2421&lt;=0.7,2,IF(J2421&lt;=0.85,1,0))+IF(M2421&gt;=8,1,0))</x:f>
        <x:v>7</x:v>
      </x:c>
      <x:c r="AD2421" t="str">
        <x:f>IF(AND(O2421&lt;&gt;"High",AC2421&gt;=Assumptions!$B$10,AA2421&gt;0),"Priority Growth",IF(AND(O2421="Low",AA2421&gt;0),"Maintain","Watch"))</x:f>
        <x:v>Priority Growth</x:v>
      </x:c>
      <x:c r="AE2421" s="60" t="n">
        <x:f>MAX(AA2421,0)*N2421</x:f>
        <x:v>33.35066179999999</x:v>
      </x:c>
      <x:c r="AF2421" t="str">
        <x:f>IF(AND(AA2421&gt;=Assumptions!$B$11,O2421&lt;&gt;"High",OR(N2421&gt;=Assumptions!$B$12,M2421&lt;=6)),"High","Standard")</x:f>
        <x:v>Standard</x:v>
      </x:c>
    </x:row>
    <x:row r="2422">
      <x:c r="A2422" t="str">
        <x:f>'Raw_Data'!A2422</x:f>
        <x:v>C02421</x:v>
      </x:c>
      <x:c r="B2422" t="n">
        <x:f>'Raw_Data'!B2422</x:f>
        <x:v>47</x:v>
      </x:c>
      <x:c r="C2422" s="30" t="n">
        <x:f>'Raw_Data'!C2422</x:f>
        <x:v>126214</x:v>
      </x:c>
      <x:c r="D2422" t="n">
        <x:f>'Raw_Data'!D2422</x:f>
        <x:v>676</x:v>
      </x:c>
      <x:c r="E2422" t="n">
        <x:f>'Raw_Data'!E2422</x:f>
        <x:v>15</x:v>
      </x:c>
      <x:c r="F2422" t="str">
        <x:f>PROPER(TRIM('Raw_Data'!F2422))</x:f>
        <x:v>Platinum</x:v>
      </x:c>
      <x:c r="G2422" t="str">
        <x:f>PROPER(TRIM('Raw_Data'!G2422))</x:f>
        <x:v>Digital</x:v>
      </x:c>
      <x:c r="H2422" s="60" t="n">
        <x:f>'Raw_Data'!H2422</x:f>
        <x:v>27641</x:v>
      </x:c>
      <x:c r="I2422" s="60" t="n">
        <x:f>'Raw_Data'!I2422</x:f>
        <x:v>3359.8</x:v>
      </x:c>
      <x:c r="J2422" s="32" t="n">
        <x:f>'Raw_Data'!J2422</x:f>
        <x:v>0.442</x:v>
      </x:c>
      <x:c r="K2422" s="32" t="n">
        <x:f>'Raw_Data'!K2422</x:f>
        <x:v>0.764</x:v>
      </x:c>
      <x:c r="L2422" t="n">
        <x:f>'Raw_Data'!L2422</x:f>
        <x:v>0</x:v>
      </x:c>
      <x:c r="M2422" t="n">
        <x:f>IF('Raw_Data'!M2422="",Assumptions!$B$15,'Raw_Data'!M2422)</x:f>
        <x:v>10</x:v>
      </x:c>
      <x:c r="N2422" s="32" t="n">
        <x:f>'Raw_Data'!N2422</x:f>
        <x:v>0.02</x:v>
      </x:c>
      <x:c r="O2422" t="str">
        <x:f>IF(OR(D2422&lt;620,L2422&gt;=2,J2422&gt;0.9),"High",IF(OR(D2422&lt;700,L2422=1,J2422&gt;0.75),"Medium","Low"))</x:f>
        <x:v>Medium</x:v>
      </x:c>
      <x:c r="P2422" s="30" t="n">
        <x:f>XLOOKUP(F2422,Assumptions!$A$4:$A$6,Assumptions!$B$4:$B$6)</x:f>
        <x:v>195</x:v>
      </x:c>
      <x:c r="Q2422" s="32" t="n">
        <x:f>XLOOKUP(F2422,Assumptions!$A$4:$A$6,Assumptions!$C$4:$C$6)</x:f>
        <x:v>0.199</x:v>
      </x:c>
      <x:c r="R2422" s="32" t="n">
        <x:f>XLOOKUP(F2422,Assumptions!$A$4:$A$6,Assumptions!$D$4:$D$6)</x:f>
        <x:v>0.017</x:v>
      </x:c>
      <x:c r="S2422" s="32" t="n">
        <x:f>XLOOKUP(F2422,Assumptions!$A$4:$A$6,Assumptions!$E$4:$E$6)</x:f>
        <x:v>0.013</x:v>
      </x:c>
      <x:c r="T2422" s="32" t="n">
        <x:f>XLOOKUP(O2422,Assumptions!$H$4:$H$6,Assumptions!$I$4:$I$6)</x:f>
        <x:v>0.012</x:v>
      </x:c>
      <x:c r="U2422" s="30" t="n">
        <x:f>XLOOKUP(F2422,Assumptions!$A$4:$A$6,Assumptions!$F$4:$F$6)</x:f>
        <x:v>140</x:v>
      </x:c>
      <x:c r="V2422" s="60" t="n">
        <x:f>I2422*12</x:f>
        <x:v>40317.600000000006</x:v>
      </x:c>
      <x:c r="W2422" s="60" t="n">
        <x:f>H2422*J2422*(1-K2422)*Q2422</x:f>
        <x:v>573.774310408</x:v>
      </x:c>
      <x:c r="X2422" s="60" t="n">
        <x:f>V2422*R2422</x:f>
        <x:v>685.3992000000002</x:v>
      </x:c>
      <x:c r="Y2422" s="60" t="n">
        <x:f>V2422*S2422</x:f>
        <x:v>524.1288000000001</x:v>
      </x:c>
      <x:c r="Z2422" s="60" t="n">
        <x:f>H2422*J2422*T2422</x:f>
        <x:v>146.607864</x:v>
      </x:c>
      <x:c r="AA2422" s="60" t="n">
        <x:f>P2422+W2422+X2422-Y2422-Z2422-U2422</x:f>
        <x:v>643.4368464080003</x:v>
      </x:c>
      <x:c r="AB2422" s="32" t="n">
        <x:f>IFERROR(AA2422/(P2422+W2422+X2422),0)</x:f>
        <x:v>0.4424759781433991</x:v>
      </x:c>
      <x:c r="AC2422" t="n">
        <x:f>IF(O2422="High",0,IF(I2422&gt;=1800,3,IF(I2422&gt;=900,2,1))+IF(K2422&gt;=0.9,2,IF(K2422&gt;=0.75,1,0))+IF(J2422&lt;=0.7,2,IF(J2422&lt;=0.85,1,0))+IF(M2422&gt;=8,1,0))</x:f>
        <x:v>7</x:v>
      </x:c>
      <x:c r="AD2422" t="str">
        <x:f>IF(AND(O2422&lt;&gt;"High",AC2422&gt;=Assumptions!$B$10,AA2422&gt;0),"Priority Growth",IF(AND(O2422="Low",AA2422&gt;0),"Maintain","Watch"))</x:f>
        <x:v>Priority Growth</x:v>
      </x:c>
      <x:c r="AE2422" s="60" t="n">
        <x:f>MAX(AA2422,0)*N2422</x:f>
        <x:v>12.868736928160006</x:v>
      </x:c>
      <x:c r="AF2422" t="str">
        <x:f>IF(AND(AA2422&gt;=Assumptions!$B$11,O2422&lt;&gt;"High",OR(N2422&gt;=Assumptions!$B$12,M2422&lt;=6)),"High","Standard")</x:f>
        <x:v>Standard</x:v>
      </x:c>
    </x:row>
    <x:row r="2423">
      <x:c r="A2423" t="str">
        <x:f>'Raw_Data'!A2423</x:f>
        <x:v>C02422</x:v>
      </x:c>
      <x:c r="B2423" t="n">
        <x:f>'Raw_Data'!B2423</x:f>
        <x:v>41</x:v>
      </x:c>
      <x:c r="C2423" s="30" t="n">
        <x:f>'Raw_Data'!C2423</x:f>
        <x:v>123437</x:v>
      </x:c>
      <x:c r="D2423" t="n">
        <x:f>'Raw_Data'!D2423</x:f>
        <x:v>646</x:v>
      </x:c>
      <x:c r="E2423" t="n">
        <x:f>'Raw_Data'!E2423</x:f>
        <x:v>43</x:v>
      </x:c>
      <x:c r="F2423" t="str">
        <x:f>PROPER(TRIM('Raw_Data'!F2423))</x:f>
        <x:v>Platinum</x:v>
      </x:c>
      <x:c r="G2423" t="str">
        <x:f>PROPER(TRIM('Raw_Data'!G2423))</x:f>
        <x:v>Digital</x:v>
      </x:c>
      <x:c r="H2423" s="60" t="n">
        <x:f>'Raw_Data'!H2423</x:f>
        <x:v>25610</x:v>
      </x:c>
      <x:c r="I2423" s="60" t="n">
        <x:f>'Raw_Data'!I2423</x:f>
        <x:v>2664.93</x:v>
      </x:c>
      <x:c r="J2423" s="32" t="n">
        <x:f>'Raw_Data'!J2423</x:f>
        <x:v>0.472</x:v>
      </x:c>
      <x:c r="K2423" s="32" t="n">
        <x:f>'Raw_Data'!K2423</x:f>
        <x:v>0.617</x:v>
      </x:c>
      <x:c r="L2423" t="n">
        <x:f>'Raw_Data'!L2423</x:f>
        <x:v>0</x:v>
      </x:c>
      <x:c r="M2423" t="n">
        <x:f>IF('Raw_Data'!M2423="",Assumptions!$B$15,'Raw_Data'!M2423)</x:f>
        <x:v>9</x:v>
      </x:c>
      <x:c r="N2423" s="32" t="n">
        <x:f>'Raw_Data'!N2423</x:f>
        <x:v>0.02</x:v>
      </x:c>
      <x:c r="O2423" t="str">
        <x:f>IF(OR(D2423&lt;620,L2423&gt;=2,J2423&gt;0.9),"High",IF(OR(D2423&lt;700,L2423=1,J2423&gt;0.75),"Medium","Low"))</x:f>
        <x:v>Medium</x:v>
      </x:c>
      <x:c r="P2423" s="30" t="n">
        <x:f>XLOOKUP(F2423,Assumptions!$A$4:$A$6,Assumptions!$B$4:$B$6)</x:f>
        <x:v>195</x:v>
      </x:c>
      <x:c r="Q2423" s="32" t="n">
        <x:f>XLOOKUP(F2423,Assumptions!$A$4:$A$6,Assumptions!$C$4:$C$6)</x:f>
        <x:v>0.199</x:v>
      </x:c>
      <x:c r="R2423" s="32" t="n">
        <x:f>XLOOKUP(F2423,Assumptions!$A$4:$A$6,Assumptions!$D$4:$D$6)</x:f>
        <x:v>0.017</x:v>
      </x:c>
      <x:c r="S2423" s="32" t="n">
        <x:f>XLOOKUP(F2423,Assumptions!$A$4:$A$6,Assumptions!$E$4:$E$6)</x:f>
        <x:v>0.013</x:v>
      </x:c>
      <x:c r="T2423" s="32" t="n">
        <x:f>XLOOKUP(O2423,Assumptions!$H$4:$H$6,Assumptions!$I$4:$I$6)</x:f>
        <x:v>0.012</x:v>
      </x:c>
      <x:c r="U2423" s="30" t="n">
        <x:f>XLOOKUP(F2423,Assumptions!$A$4:$A$6,Assumptions!$F$4:$F$6)</x:f>
        <x:v>140</x:v>
      </x:c>
      <x:c r="V2423" s="60" t="n">
        <x:f>I2423*12</x:f>
        <x:v>31979.159999999996</x:v>
      </x:c>
      <x:c r="W2423" s="60" t="n">
        <x:f>H2423*J2423*(1-K2423)*Q2423</x:f>
        <x:v>921.30499864</x:v>
      </x:c>
      <x:c r="X2423" s="60" t="n">
        <x:f>V2423*R2423</x:f>
        <x:v>543.64572</x:v>
      </x:c>
      <x:c r="Y2423" s="60" t="n">
        <x:f>V2423*S2423</x:f>
        <x:v>415.72907999999995</x:v>
      </x:c>
      <x:c r="Z2423" s="60" t="n">
        <x:f>H2423*J2423*T2423</x:f>
        <x:v>145.05504</x:v>
      </x:c>
      <x:c r="AA2423" s="60" t="n">
        <x:f>P2423+W2423+X2423-Y2423-Z2423-U2423</x:f>
        <x:v>959.1665986400001</x:v>
      </x:c>
      <x:c r="AB2423" s="32" t="n">
        <x:f>IFERROR(AA2423/(P2423+W2423+X2423),0)</x:f>
        <x:v>0.5778283583176774</x:v>
      </x:c>
      <x:c r="AC2423" t="n">
        <x:f>IF(O2423="High",0,IF(I2423&gt;=1800,3,IF(I2423&gt;=900,2,1))+IF(K2423&gt;=0.9,2,IF(K2423&gt;=0.75,1,0))+IF(J2423&lt;=0.7,2,IF(J2423&lt;=0.85,1,0))+IF(M2423&gt;=8,1,0))</x:f>
        <x:v>6</x:v>
      </x:c>
      <x:c r="AD2423" t="str">
        <x:f>IF(AND(O2423&lt;&gt;"High",AC2423&gt;=Assumptions!$B$10,AA2423&gt;0),"Priority Growth",IF(AND(O2423="Low",AA2423&gt;0),"Maintain","Watch"))</x:f>
        <x:v>Priority Growth</x:v>
      </x:c>
      <x:c r="AE2423" s="60" t="n">
        <x:f>MAX(AA2423,0)*N2423</x:f>
        <x:v>19.1833319728</x:v>
      </x:c>
      <x:c r="AF2423" t="str">
        <x:f>IF(AND(AA2423&gt;=Assumptions!$B$11,O2423&lt;&gt;"High",OR(N2423&gt;=Assumptions!$B$12,M2423&lt;=6)),"High","Standard")</x:f>
        <x:v>Standard</x:v>
      </x:c>
    </x:row>
    <x:row r="2424">
      <x:c r="A2424" t="str">
        <x:f>'Raw_Data'!A2424</x:f>
        <x:v>C02423</x:v>
      </x:c>
      <x:c r="B2424" t="n">
        <x:f>'Raw_Data'!B2424</x:f>
        <x:v>46</x:v>
      </x:c>
      <x:c r="C2424" s="30" t="n">
        <x:f>'Raw_Data'!C2424</x:f>
        <x:v>114834</x:v>
      </x:c>
      <x:c r="D2424" t="n">
        <x:f>'Raw_Data'!D2424</x:f>
        <x:v>640</x:v>
      </x:c>
      <x:c r="E2424" t="n">
        <x:f>'Raw_Data'!E2424</x:f>
        <x:v>33</x:v>
      </x:c>
      <x:c r="F2424" t="str">
        <x:f>PROPER(TRIM('Raw_Data'!F2424))</x:f>
        <x:v>Classic</x:v>
      </x:c>
      <x:c r="G2424" t="str">
        <x:f>PROPER(TRIM('Raw_Data'!G2424))</x:f>
        <x:v>Partner</x:v>
      </x:c>
      <x:c r="H2424" s="60" t="n">
        <x:f>'Raw_Data'!H2424</x:f>
        <x:v>6645</x:v>
      </x:c>
      <x:c r="I2424" s="60" t="n">
        <x:f>'Raw_Data'!I2424</x:f>
        <x:v>861.5</x:v>
      </x:c>
      <x:c r="J2424" s="32" t="n">
        <x:f>'Raw_Data'!J2424</x:f>
        <x:v>0.297</x:v>
      </x:c>
      <x:c r="K2424" s="32" t="n">
        <x:f>'Raw_Data'!K2424</x:f>
        <x:v>0.734</x:v>
      </x:c>
      <x:c r="L2424" t="n">
        <x:f>'Raw_Data'!L2424</x:f>
        <x:v>0</x:v>
      </x:c>
      <x:c r="M2424" t="n">
        <x:f>IF('Raw_Data'!M2424="",Assumptions!$B$15,'Raw_Data'!M2424)</x:f>
        <x:v>8</x:v>
      </x:c>
      <x:c r="N2424" s="32" t="n">
        <x:f>'Raw_Data'!N2424</x:f>
        <x:v>0.103</x:v>
      </x:c>
      <x:c r="O2424" t="str">
        <x:f>IF(OR(D2424&lt;620,L2424&gt;=2,J2424&gt;0.9),"High",IF(OR(D2424&lt;700,L2424=1,J2424&gt;0.75),"Medium","Low"))</x:f>
        <x:v>Medium</x:v>
      </x:c>
      <x:c r="P2424" s="30" t="n">
        <x:f>XLOOKUP(F2424,Assumptions!$A$4:$A$6,Assumptions!$B$4:$B$6)</x:f>
        <x:v>0</x:v>
      </x:c>
      <x:c r="Q2424" s="32" t="n">
        <x:f>XLOOKUP(F2424,Assumptions!$A$4:$A$6,Assumptions!$C$4:$C$6)</x:f>
        <x:v>0.229</x:v>
      </x:c>
      <x:c r="R2424" s="32" t="n">
        <x:f>XLOOKUP(F2424,Assumptions!$A$4:$A$6,Assumptions!$D$4:$D$6)</x:f>
        <x:v>0.015</x:v>
      </x:c>
      <x:c r="S2424" s="32" t="n">
        <x:f>XLOOKUP(F2424,Assumptions!$A$4:$A$6,Assumptions!$E$4:$E$6)</x:f>
        <x:v>0.0075</x:v>
      </x:c>
      <x:c r="T2424" s="32" t="n">
        <x:f>XLOOKUP(O2424,Assumptions!$H$4:$H$6,Assumptions!$I$4:$I$6)</x:f>
        <x:v>0.012</x:v>
      </x:c>
      <x:c r="U2424" s="30" t="n">
        <x:f>XLOOKUP(F2424,Assumptions!$A$4:$A$6,Assumptions!$F$4:$F$6)</x:f>
        <x:v>60</x:v>
      </x:c>
      <x:c r="V2424" s="60" t="n">
        <x:f>I2424*12</x:f>
        <x:v>10338</x:v>
      </x:c>
      <x:c r="W2424" s="60" t="n">
        <x:f>H2424*J2424*(1-K2424)*Q2424</x:f>
        <x:v>120.21773841000001</x:v>
      </x:c>
      <x:c r="X2424" s="60" t="n">
        <x:f>V2424*R2424</x:f>
        <x:v>155.07</x:v>
      </x:c>
      <x:c r="Y2424" s="60" t="n">
        <x:f>V2424*S2424</x:f>
        <x:v>77.535</x:v>
      </x:c>
      <x:c r="Z2424" s="60" t="n">
        <x:f>H2424*J2424*T2424</x:f>
        <x:v>23.682779999999998</x:v>
      </x:c>
      <x:c r="AA2424" s="60" t="n">
        <x:f>P2424+W2424+X2424-Y2424-Z2424-U2424</x:f>
        <x:v>114.06995840999997</x:v>
      </x:c>
      <x:c r="AB2424" s="32" t="n">
        <x:f>IFERROR(AA2424/(P2424+W2424+X2424),0)</x:f>
        <x:v>0.4143662884109637</x:v>
      </x:c>
      <x:c r="AC2424" t="n">
        <x:f>IF(O2424="High",0,IF(I2424&gt;=1800,3,IF(I2424&gt;=900,2,1))+IF(K2424&gt;=0.9,2,IF(K2424&gt;=0.75,1,0))+IF(J2424&lt;=0.7,2,IF(J2424&lt;=0.85,1,0))+IF(M2424&gt;=8,1,0))</x:f>
        <x:v>4</x:v>
      </x:c>
      <x:c r="AD2424" t="str">
        <x:f>IF(AND(O2424&lt;&gt;"High",AC2424&gt;=Assumptions!$B$10,AA2424&gt;0),"Priority Growth",IF(AND(O2424="Low",AA2424&gt;0),"Maintain","Watch"))</x:f>
        <x:v>Watch</x:v>
      </x:c>
      <x:c r="AE2424" s="60" t="n">
        <x:f>MAX(AA2424,0)*N2424</x:f>
        <x:v>11.749205716229996</x:v>
      </x:c>
      <x:c r="AF2424" t="str">
        <x:f>IF(AND(AA2424&gt;=Assumptions!$B$11,O2424&lt;&gt;"High",OR(N2424&gt;=Assumptions!$B$12,M2424&lt;=6)),"High","Standard")</x:f>
        <x:v>Standard</x:v>
      </x:c>
    </x:row>
    <x:row r="2425">
      <x:c r="A2425" t="str">
        <x:f>'Raw_Data'!A2425</x:f>
        <x:v>C02424</x:v>
      </x:c>
      <x:c r="B2425" t="n">
        <x:f>'Raw_Data'!B2425</x:f>
        <x:v>54</x:v>
      </x:c>
      <x:c r="C2425" s="30" t="n">
        <x:f>'Raw_Data'!C2425</x:f>
        <x:v>96149</x:v>
      </x:c>
      <x:c r="D2425" t="n">
        <x:f>'Raw_Data'!D2425</x:f>
        <x:v>717</x:v>
      </x:c>
      <x:c r="E2425" t="n">
        <x:f>'Raw_Data'!E2425</x:f>
        <x:v>59</x:v>
      </x:c>
      <x:c r="F2425" t="str">
        <x:f>PROPER(TRIM('Raw_Data'!F2425))</x:f>
        <x:v>Gold</x:v>
      </x:c>
      <x:c r="G2425" t="str">
        <x:f>PROPER(TRIM('Raw_Data'!G2425))</x:f>
        <x:v>Digital</x:v>
      </x:c>
      <x:c r="H2425" s="60" t="n">
        <x:f>'Raw_Data'!H2425</x:f>
        <x:v>16592</x:v>
      </x:c>
      <x:c r="I2425" s="60" t="n">
        <x:f>'Raw_Data'!I2425</x:f>
        <x:v>1634.28</x:v>
      </x:c>
      <x:c r="J2425" s="32" t="n">
        <x:f>'Raw_Data'!J2425</x:f>
        <x:v>0.325</x:v>
      </x:c>
      <x:c r="K2425" s="32" t="n">
        <x:f>'Raw_Data'!K2425</x:f>
        <x:v>0.745</x:v>
      </x:c>
      <x:c r="L2425" t="n">
        <x:f>'Raw_Data'!L2425</x:f>
        <x:v>0</x:v>
      </x:c>
      <x:c r="M2425" t="n">
        <x:f>IF('Raw_Data'!M2425="",Assumptions!$B$15,'Raw_Data'!M2425)</x:f>
        <x:v>6</x:v>
      </x:c>
      <x:c r="N2425" s="32" t="n">
        <x:f>'Raw_Data'!N2425</x:f>
        <x:v>0.163</x:v>
      </x:c>
      <x:c r="O2425" t="str">
        <x:f>IF(OR(D2425&lt;620,L2425&gt;=2,J2425&gt;0.9),"High",IF(OR(D2425&lt;700,L2425=1,J2425&gt;0.75),"Medium","Low"))</x:f>
        <x:v>Low</x:v>
      </x:c>
      <x:c r="P2425" s="30" t="n">
        <x:f>XLOOKUP(F2425,Assumptions!$A$4:$A$6,Assumptions!$B$4:$B$6)</x:f>
        <x:v>95</x:v>
      </x:c>
      <x:c r="Q2425" s="32" t="n">
        <x:f>XLOOKUP(F2425,Assumptions!$A$4:$A$6,Assumptions!$C$4:$C$6)</x:f>
        <x:v>0.219</x:v>
      </x:c>
      <x:c r="R2425" s="32" t="n">
        <x:f>XLOOKUP(F2425,Assumptions!$A$4:$A$6,Assumptions!$D$4:$D$6)</x:f>
        <x:v>0.016</x:v>
      </x:c>
      <x:c r="S2425" s="32" t="n">
        <x:f>XLOOKUP(F2425,Assumptions!$A$4:$A$6,Assumptions!$E$4:$E$6)</x:f>
        <x:v>0.01</x:v>
      </x:c>
      <x:c r="T2425" s="32" t="n">
        <x:f>XLOOKUP(O2425,Assumptions!$H$4:$H$6,Assumptions!$I$4:$I$6)</x:f>
        <x:v>0.0035</x:v>
      </x:c>
      <x:c r="U2425" s="30" t="n">
        <x:f>XLOOKUP(F2425,Assumptions!$A$4:$A$6,Assumptions!$F$4:$F$6)</x:f>
        <x:v>90</x:v>
      </x:c>
      <x:c r="V2425" s="60" t="n">
        <x:f>I2425*12</x:f>
        <x:v>19611.36</x:v>
      </x:c>
      <x:c r="W2425" s="60" t="n">
        <x:f>H2425*J2425*(1-K2425)*Q2425</x:f>
        <x:v>301.13857800000005</x:v>
      </x:c>
      <x:c r="X2425" s="60" t="n">
        <x:f>V2425*R2425</x:f>
        <x:v>313.78176</x:v>
      </x:c>
      <x:c r="Y2425" s="60" t="n">
        <x:f>V2425*S2425</x:f>
        <x:v>196.11360000000002</x:v>
      </x:c>
      <x:c r="Z2425" s="60" t="n">
        <x:f>H2425*J2425*T2425</x:f>
        <x:v>18.873400000000004</x:v>
      </x:c>
      <x:c r="AA2425" s="60" t="n">
        <x:f>P2425+W2425+X2425-Y2425-Z2425-U2425</x:f>
        <x:v>404.9333380000001</x:v>
      </x:c>
      <x:c r="AB2425" s="32" t="n">
        <x:f>IFERROR(AA2425/(P2425+W2425+X2425),0)</x:f>
        <x:v>0.5703926431249812</x:v>
      </x:c>
      <x:c r="AC2425" t="n">
        <x:f>IF(O2425="High",0,IF(I2425&gt;=1800,3,IF(I2425&gt;=900,2,1))+IF(K2425&gt;=0.9,2,IF(K2425&gt;=0.75,1,0))+IF(J2425&lt;=0.7,2,IF(J2425&lt;=0.85,1,0))+IF(M2425&gt;=8,1,0))</x:f>
        <x:v>4</x:v>
      </x:c>
      <x:c r="AD2425" t="str">
        <x:f>IF(AND(O2425&lt;&gt;"High",AC2425&gt;=Assumptions!$B$10,AA2425&gt;0),"Priority Growth",IF(AND(O2425="Low",AA2425&gt;0),"Maintain","Watch"))</x:f>
        <x:v>Maintain</x:v>
      </x:c>
      <x:c r="AE2425" s="60" t="n">
        <x:f>MAX(AA2425,0)*N2425</x:f>
        <x:v>66.00413409400002</x:v>
      </x:c>
      <x:c r="AF2425" t="str">
        <x:f>IF(AND(AA2425&gt;=Assumptions!$B$11,O2425&lt;&gt;"High",OR(N2425&gt;=Assumptions!$B$12,M2425&lt;=6)),"High","Standard")</x:f>
        <x:v>High</x:v>
      </x:c>
    </x:row>
    <x:row r="2426">
      <x:c r="A2426" t="str">
        <x:f>'Raw_Data'!A2426</x:f>
        <x:v>C02425</x:v>
      </x:c>
      <x:c r="B2426" t="n">
        <x:f>'Raw_Data'!B2426</x:f>
        <x:v>50</x:v>
      </x:c>
      <x:c r="C2426" s="30" t="n">
        <x:f>'Raw_Data'!C2426</x:f>
        <x:v>77223</x:v>
      </x:c>
      <x:c r="D2426" t="n">
        <x:f>'Raw_Data'!D2426</x:f>
        <x:v>673</x:v>
      </x:c>
      <x:c r="E2426" t="n">
        <x:f>'Raw_Data'!E2426</x:f>
        <x:v>59</x:v>
      </x:c>
      <x:c r="F2426" t="str">
        <x:f>PROPER(TRIM('Raw_Data'!F2426))</x:f>
        <x:v>Gold</x:v>
      </x:c>
      <x:c r="G2426" t="str">
        <x:f>PROPER(TRIM('Raw_Data'!G2426))</x:f>
        <x:v>Partner</x:v>
      </x:c>
      <x:c r="H2426" s="60" t="n">
        <x:f>'Raw_Data'!H2426</x:f>
        <x:v>11308</x:v>
      </x:c>
      <x:c r="I2426" s="60" t="n">
        <x:f>'Raw_Data'!I2426</x:f>
        <x:v>1471.73</x:v>
      </x:c>
      <x:c r="J2426" s="32" t="n">
        <x:f>'Raw_Data'!J2426</x:f>
        <x:v>0.373</x:v>
      </x:c>
      <x:c r="K2426" s="32" t="n">
        <x:f>'Raw_Data'!K2426</x:f>
        <x:v>0.719</x:v>
      </x:c>
      <x:c r="L2426" t="n">
        <x:f>'Raw_Data'!L2426</x:f>
        <x:v>1</x:v>
      </x:c>
      <x:c r="M2426" t="n">
        <x:f>IF('Raw_Data'!M2426="",Assumptions!$B$15,'Raw_Data'!M2426)</x:f>
        <x:v>8</x:v>
      </x:c>
      <x:c r="N2426" s="32" t="n">
        <x:f>'Raw_Data'!N2426</x:f>
        <x:v>0.056</x:v>
      </x:c>
      <x:c r="O2426" t="str">
        <x:f>IF(OR(D2426&lt;620,L2426&gt;=2,J2426&gt;0.9),"High",IF(OR(D2426&lt;700,L2426=1,J2426&gt;0.75),"Medium","Low"))</x:f>
        <x:v>Medium</x:v>
      </x:c>
      <x:c r="P2426" s="30" t="n">
        <x:f>XLOOKUP(F2426,Assumptions!$A$4:$A$6,Assumptions!$B$4:$B$6)</x:f>
        <x:v>95</x:v>
      </x:c>
      <x:c r="Q2426" s="32" t="n">
        <x:f>XLOOKUP(F2426,Assumptions!$A$4:$A$6,Assumptions!$C$4:$C$6)</x:f>
        <x:v>0.219</x:v>
      </x:c>
      <x:c r="R2426" s="32" t="n">
        <x:f>XLOOKUP(F2426,Assumptions!$A$4:$A$6,Assumptions!$D$4:$D$6)</x:f>
        <x:v>0.016</x:v>
      </x:c>
      <x:c r="S2426" s="32" t="n">
        <x:f>XLOOKUP(F2426,Assumptions!$A$4:$A$6,Assumptions!$E$4:$E$6)</x:f>
        <x:v>0.01</x:v>
      </x:c>
      <x:c r="T2426" s="32" t="n">
        <x:f>XLOOKUP(O2426,Assumptions!$H$4:$H$6,Assumptions!$I$4:$I$6)</x:f>
        <x:v>0.012</x:v>
      </x:c>
      <x:c r="U2426" s="30" t="n">
        <x:f>XLOOKUP(F2426,Assumptions!$A$4:$A$6,Assumptions!$F$4:$F$6)</x:f>
        <x:v>90</x:v>
      </x:c>
      <x:c r="V2426" s="60" t="n">
        <x:f>I2426*12</x:f>
        <x:v>17660.760000000002</x:v>
      </x:c>
      <x:c r="W2426" s="60" t="n">
        <x:f>H2426*J2426*(1-K2426)*Q2426</x:f>
        <x:v>259.564363476</x:v>
      </x:c>
      <x:c r="X2426" s="60" t="n">
        <x:f>V2426*R2426</x:f>
        <x:v>282.57216000000005</x:v>
      </x:c>
      <x:c r="Y2426" s="60" t="n">
        <x:f>V2426*S2426</x:f>
        <x:v>176.60760000000002</x:v>
      </x:c>
      <x:c r="Z2426" s="60" t="n">
        <x:f>H2426*J2426*T2426</x:f>
        <x:v>50.614608000000004</x:v>
      </x:c>
      <x:c r="AA2426" s="60" t="n">
        <x:f>P2426+W2426+X2426-Y2426-Z2426-U2426</x:f>
        <x:v>319.91431547600007</x:v>
      </x:c>
      <x:c r="AB2426" s="32" t="n">
        <x:f>IFERROR(AA2426/(P2426+W2426+X2426),0)</x:f>
        <x:v>0.5021126613973664</x:v>
      </x:c>
      <x:c r="AC2426" t="n">
        <x:f>IF(O2426="High",0,IF(I2426&gt;=1800,3,IF(I2426&gt;=900,2,1))+IF(K2426&gt;=0.9,2,IF(K2426&gt;=0.75,1,0))+IF(J2426&lt;=0.7,2,IF(J2426&lt;=0.85,1,0))+IF(M2426&gt;=8,1,0))</x:f>
        <x:v>5</x:v>
      </x:c>
      <x:c r="AD2426" t="str">
        <x:f>IF(AND(O2426&lt;&gt;"High",AC2426&gt;=Assumptions!$B$10,AA2426&gt;0),"Priority Growth",IF(AND(O2426="Low",AA2426&gt;0),"Maintain","Watch"))</x:f>
        <x:v>Watch</x:v>
      </x:c>
      <x:c r="AE2426" s="60" t="n">
        <x:f>MAX(AA2426,0)*N2426</x:f>
        <x:v>17.915201666656003</x:v>
      </x:c>
      <x:c r="AF2426" t="str">
        <x:f>IF(AND(AA2426&gt;=Assumptions!$B$11,O2426&lt;&gt;"High",OR(N2426&gt;=Assumptions!$B$12,M2426&lt;=6)),"High","Standard")</x:f>
        <x:v>Standard</x:v>
      </x:c>
    </x:row>
    <x:row r="2427">
      <x:c r="A2427" t="str">
        <x:f>'Raw_Data'!A2427</x:f>
        <x:v>C02426</x:v>
      </x:c>
      <x:c r="B2427" t="n">
        <x:f>'Raw_Data'!B2427</x:f>
        <x:v>34</x:v>
      </x:c>
      <x:c r="C2427" s="30" t="n">
        <x:f>'Raw_Data'!C2427</x:f>
        <x:v>67381</x:v>
      </x:c>
      <x:c r="D2427" t="n">
        <x:f>'Raw_Data'!D2427</x:f>
        <x:v>520</x:v>
      </x:c>
      <x:c r="E2427" t="n">
        <x:f>'Raw_Data'!E2427</x:f>
        <x:v>68</x:v>
      </x:c>
      <x:c r="F2427" t="str">
        <x:f>PROPER(TRIM('Raw_Data'!F2427))</x:f>
        <x:v>Classic</x:v>
      </x:c>
      <x:c r="G2427" t="str">
        <x:f>PROPER(TRIM('Raw_Data'!G2427))</x:f>
        <x:v>Branch</x:v>
      </x:c>
      <x:c r="H2427" s="60" t="n">
        <x:f>'Raw_Data'!H2427</x:f>
        <x:v>2369</x:v>
      </x:c>
      <x:c r="I2427" s="60" t="n">
        <x:f>'Raw_Data'!I2427</x:f>
        <x:v>577.35</x:v>
      </x:c>
      <x:c r="J2427" s="32" t="n">
        <x:f>'Raw_Data'!J2427</x:f>
        <x:v>0.792</x:v>
      </x:c>
      <x:c r="K2427" s="32" t="n">
        <x:f>'Raw_Data'!K2427</x:f>
        <x:v>0.61</x:v>
      </x:c>
      <x:c r="L2427" t="n">
        <x:f>'Raw_Data'!L2427</x:f>
        <x:v>0</x:v>
      </x:c>
      <x:c r="M2427" t="n">
        <x:f>IF('Raw_Data'!M2427="",Assumptions!$B$15,'Raw_Data'!M2427)</x:f>
        <x:v>7</x:v>
      </x:c>
      <x:c r="N2427" s="32" t="n">
        <x:f>'Raw_Data'!N2427</x:f>
        <x:v>0.132</x:v>
      </x:c>
      <x:c r="O2427" t="str">
        <x:f>IF(OR(D2427&lt;620,L2427&gt;=2,J2427&gt;0.9),"High",IF(OR(D2427&lt;700,L2427=1,J2427&gt;0.75),"Medium","Low"))</x:f>
        <x:v>High</x:v>
      </x:c>
      <x:c r="P2427" s="30" t="n">
        <x:f>XLOOKUP(F2427,Assumptions!$A$4:$A$6,Assumptions!$B$4:$B$6)</x:f>
        <x:v>0</x:v>
      </x:c>
      <x:c r="Q2427" s="32" t="n">
        <x:f>XLOOKUP(F2427,Assumptions!$A$4:$A$6,Assumptions!$C$4:$C$6)</x:f>
        <x:v>0.229</x:v>
      </x:c>
      <x:c r="R2427" s="32" t="n">
        <x:f>XLOOKUP(F2427,Assumptions!$A$4:$A$6,Assumptions!$D$4:$D$6)</x:f>
        <x:v>0.015</x:v>
      </x:c>
      <x:c r="S2427" s="32" t="n">
        <x:f>XLOOKUP(F2427,Assumptions!$A$4:$A$6,Assumptions!$E$4:$E$6)</x:f>
        <x:v>0.0075</x:v>
      </x:c>
      <x:c r="T2427" s="32" t="n">
        <x:f>XLOOKUP(O2427,Assumptions!$H$4:$H$6,Assumptions!$I$4:$I$6)</x:f>
        <x:v>0.045</x:v>
      </x:c>
      <x:c r="U2427" s="30" t="n">
        <x:f>XLOOKUP(F2427,Assumptions!$A$4:$A$6,Assumptions!$F$4:$F$6)</x:f>
        <x:v>60</x:v>
      </x:c>
      <x:c r="V2427" s="60" t="n">
        <x:f>I2427*12</x:f>
        <x:v>6928.200000000001</x:v>
      </x:c>
      <x:c r="W2427" s="60" t="n">
        <x:f>H2427*J2427*(1-K2427)*Q2427</x:f>
        <x:v>167.56770888</x:v>
      </x:c>
      <x:c r="X2427" s="60" t="n">
        <x:f>V2427*R2427</x:f>
        <x:v>103.923</x:v>
      </x:c>
      <x:c r="Y2427" s="60" t="n">
        <x:f>V2427*S2427</x:f>
        <x:v>51.9615</x:v>
      </x:c>
      <x:c r="Z2427" s="60" t="n">
        <x:f>H2427*J2427*T2427</x:f>
        <x:v>84.43116</x:v>
      </x:c>
      <x:c r="AA2427" s="60" t="n">
        <x:f>P2427+W2427+X2427-Y2427-Z2427-U2427</x:f>
        <x:v>75.09804888</x:v>
      </x:c>
      <x:c r="AB2427" s="32" t="n">
        <x:f>IFERROR(AA2427/(P2427+W2427+X2427),0)</x:f>
        <x:v>0.27661369772029154</x:v>
      </x:c>
      <x:c r="AC2427" t="n">
        <x:f>IF(O2427="High",0,IF(I2427&gt;=1800,3,IF(I2427&gt;=900,2,1))+IF(K2427&gt;=0.9,2,IF(K2427&gt;=0.75,1,0))+IF(J2427&lt;=0.7,2,IF(J2427&lt;=0.85,1,0))+IF(M2427&gt;=8,1,0))</x:f>
        <x:v>0</x:v>
      </x:c>
      <x:c r="AD2427" t="str">
        <x:f>IF(AND(O2427&lt;&gt;"High",AC2427&gt;=Assumptions!$B$10,AA2427&gt;0),"Priority Growth",IF(AND(O2427="Low",AA2427&gt;0),"Maintain","Watch"))</x:f>
        <x:v>Watch</x:v>
      </x:c>
      <x:c r="AE2427" s="60" t="n">
        <x:f>MAX(AA2427,0)*N2427</x:f>
        <x:v>9.91294245216</x:v>
      </x:c>
      <x:c r="AF2427" t="str">
        <x:f>IF(AND(AA2427&gt;=Assumptions!$B$11,O2427&lt;&gt;"High",OR(N2427&gt;=Assumptions!$B$12,M2427&lt;=6)),"High","Standard")</x:f>
        <x:v>Standard</x:v>
      </x:c>
    </x:row>
    <x:row r="2428">
      <x:c r="A2428" t="str">
        <x:f>'Raw_Data'!A2428</x:f>
        <x:v>C02427</x:v>
      </x:c>
      <x:c r="B2428" t="n">
        <x:f>'Raw_Data'!B2428</x:f>
        <x:v>54</x:v>
      </x:c>
      <x:c r="C2428" s="30" t="n">
        <x:f>'Raw_Data'!C2428</x:f>
        <x:v>93735</x:v>
      </x:c>
      <x:c r="D2428" t="n">
        <x:f>'Raw_Data'!D2428</x:f>
        <x:v>701</x:v>
      </x:c>
      <x:c r="E2428" t="n">
        <x:f>'Raw_Data'!E2428</x:f>
        <x:v>38</x:v>
      </x:c>
      <x:c r="F2428" t="str">
        <x:f>PROPER(TRIM('Raw_Data'!F2428))</x:f>
        <x:v>Gold</x:v>
      </x:c>
      <x:c r="G2428" t="str">
        <x:f>PROPER(TRIM('Raw_Data'!G2428))</x:f>
        <x:v>Digital</x:v>
      </x:c>
      <x:c r="H2428" s="60" t="n">
        <x:f>'Raw_Data'!H2428</x:f>
        <x:v>15277</x:v>
      </x:c>
      <x:c r="I2428" s="60" t="n">
        <x:f>'Raw_Data'!I2428</x:f>
        <x:v>1701.46</x:v>
      </x:c>
      <x:c r="J2428" s="32" t="n">
        <x:f>'Raw_Data'!J2428</x:f>
        <x:v>0.384</x:v>
      </x:c>
      <x:c r="K2428" s="32" t="n">
        <x:f>'Raw_Data'!K2428</x:f>
        <x:v>0.828</x:v>
      </x:c>
      <x:c r="L2428" t="n">
        <x:f>'Raw_Data'!L2428</x:f>
        <x:v>0</x:v>
      </x:c>
      <x:c r="M2428" t="n">
        <x:f>IF('Raw_Data'!M2428="",Assumptions!$B$15,'Raw_Data'!M2428)</x:f>
        <x:v>7.370408870408871</x:v>
      </x:c>
      <x:c r="N2428" s="32" t="n">
        <x:f>'Raw_Data'!N2428</x:f>
        <x:v>0.217</x:v>
      </x:c>
      <x:c r="O2428" t="str">
        <x:f>IF(OR(D2428&lt;620,L2428&gt;=2,J2428&gt;0.9),"High",IF(OR(D2428&lt;700,L2428=1,J2428&gt;0.75),"Medium","Low"))</x:f>
        <x:v>Low</x:v>
      </x:c>
      <x:c r="P2428" s="30" t="n">
        <x:f>XLOOKUP(F2428,Assumptions!$A$4:$A$6,Assumptions!$B$4:$B$6)</x:f>
        <x:v>95</x:v>
      </x:c>
      <x:c r="Q2428" s="32" t="n">
        <x:f>XLOOKUP(F2428,Assumptions!$A$4:$A$6,Assumptions!$C$4:$C$6)</x:f>
        <x:v>0.219</x:v>
      </x:c>
      <x:c r="R2428" s="32" t="n">
        <x:f>XLOOKUP(F2428,Assumptions!$A$4:$A$6,Assumptions!$D$4:$D$6)</x:f>
        <x:v>0.016</x:v>
      </x:c>
      <x:c r="S2428" s="32" t="n">
        <x:f>XLOOKUP(F2428,Assumptions!$A$4:$A$6,Assumptions!$E$4:$E$6)</x:f>
        <x:v>0.01</x:v>
      </x:c>
      <x:c r="T2428" s="32" t="n">
        <x:f>XLOOKUP(O2428,Assumptions!$H$4:$H$6,Assumptions!$I$4:$I$6)</x:f>
        <x:v>0.0035</x:v>
      </x:c>
      <x:c r="U2428" s="30" t="n">
        <x:f>XLOOKUP(F2428,Assumptions!$A$4:$A$6,Assumptions!$F$4:$F$6)</x:f>
        <x:v>90</x:v>
      </x:c>
      <x:c r="V2428" s="60" t="n">
        <x:f>I2428*12</x:f>
        <x:v>20417.52</x:v>
      </x:c>
      <x:c r="W2428" s="60" t="n">
        <x:f>H2428*J2428*(1-K2428)*Q2428</x:f>
        <x:v>220.97434982400006</x:v>
      </x:c>
      <x:c r="X2428" s="60" t="n">
        <x:f>V2428*R2428</x:f>
        <x:v>326.68032</x:v>
      </x:c>
      <x:c r="Y2428" s="60" t="n">
        <x:f>V2428*S2428</x:f>
        <x:v>204.17520000000002</x:v>
      </x:c>
      <x:c r="Z2428" s="60" t="n">
        <x:f>H2428*J2428*T2428</x:f>
        <x:v>20.532288</x:v>
      </x:c>
      <x:c r="AA2428" s="60" t="n">
        <x:f>P2428+W2428+X2428-Y2428-Z2428-U2428</x:f>
        <x:v>327.94718182400004</x:v>
      </x:c>
      <x:c r="AB2428" s="32" t="n">
        <x:f>IFERROR(AA2428/(P2428+W2428+X2428),0)</x:f>
        <x:v>0.5103007839557331</x:v>
      </x:c>
      <x:c r="AC2428" t="n">
        <x:f>IF(O2428="High",0,IF(I2428&gt;=1800,3,IF(I2428&gt;=900,2,1))+IF(K2428&gt;=0.9,2,IF(K2428&gt;=0.75,1,0))+IF(J2428&lt;=0.7,2,IF(J2428&lt;=0.85,1,0))+IF(M2428&gt;=8,1,0))</x:f>
        <x:v>5</x:v>
      </x:c>
      <x:c r="AD2428" t="str">
        <x:f>IF(AND(O2428&lt;&gt;"High",AC2428&gt;=Assumptions!$B$10,AA2428&gt;0),"Priority Growth",IF(AND(O2428="Low",AA2428&gt;0),"Maintain","Watch"))</x:f>
        <x:v>Maintain</x:v>
      </x:c>
      <x:c r="AE2428" s="60" t="n">
        <x:f>MAX(AA2428,0)*N2428</x:f>
        <x:v>71.16453845580801</x:v>
      </x:c>
      <x:c r="AF2428" t="str">
        <x:f>IF(AND(AA2428&gt;=Assumptions!$B$11,O2428&lt;&gt;"High",OR(N2428&gt;=Assumptions!$B$12,M2428&lt;=6)),"High","Standard")</x:f>
        <x:v>High</x:v>
      </x:c>
    </x:row>
    <x:row r="2429">
      <x:c r="A2429" t="str">
        <x:f>'Raw_Data'!A2429</x:f>
        <x:v>C02428</x:v>
      </x:c>
      <x:c r="B2429" t="n">
        <x:f>'Raw_Data'!B2429</x:f>
        <x:v>52</x:v>
      </x:c>
      <x:c r="C2429" s="30" t="n">
        <x:f>'Raw_Data'!C2429</x:f>
        <x:v>89817</x:v>
      </x:c>
      <x:c r="D2429" t="n">
        <x:f>'Raw_Data'!D2429</x:f>
        <x:v>761</x:v>
      </x:c>
      <x:c r="E2429" t="n">
        <x:f>'Raw_Data'!E2429</x:f>
        <x:v>65</x:v>
      </x:c>
      <x:c r="F2429" t="str">
        <x:f>PROPER(TRIM('Raw_Data'!F2429))</x:f>
        <x:v>Platinum</x:v>
      </x:c>
      <x:c r="G2429" t="str">
        <x:f>PROPER(TRIM('Raw_Data'!G2429))</x:f>
        <x:v>Digital</x:v>
      </x:c>
      <x:c r="H2429" s="60" t="n">
        <x:f>'Raw_Data'!H2429</x:f>
        <x:v>21867</x:v>
      </x:c>
      <x:c r="I2429" s="60" t="n">
        <x:f>'Raw_Data'!I2429</x:f>
        <x:v>2146.68</x:v>
      </x:c>
      <x:c r="J2429" s="32" t="n">
        <x:f>'Raw_Data'!J2429</x:f>
        <x:v>0.248</x:v>
      </x:c>
      <x:c r="K2429" s="32" t="n">
        <x:f>'Raw_Data'!K2429</x:f>
        <x:v>0.738</x:v>
      </x:c>
      <x:c r="L2429" t="n">
        <x:f>'Raw_Data'!L2429</x:f>
        <x:v>0</x:v>
      </x:c>
      <x:c r="M2429" t="n">
        <x:f>IF('Raw_Data'!M2429="",Assumptions!$B$15,'Raw_Data'!M2429)</x:f>
        <x:v>7.370408870408871</x:v>
      </x:c>
      <x:c r="N2429" s="32" t="n">
        <x:f>'Raw_Data'!N2429</x:f>
        <x:v>0.038</x:v>
      </x:c>
      <x:c r="O2429" t="str">
        <x:f>IF(OR(D2429&lt;620,L2429&gt;=2,J2429&gt;0.9),"High",IF(OR(D2429&lt;700,L2429=1,J2429&gt;0.75),"Medium","Low"))</x:f>
        <x:v>Low</x:v>
      </x:c>
      <x:c r="P2429" s="30" t="n">
        <x:f>XLOOKUP(F2429,Assumptions!$A$4:$A$6,Assumptions!$B$4:$B$6)</x:f>
        <x:v>195</x:v>
      </x:c>
      <x:c r="Q2429" s="32" t="n">
        <x:f>XLOOKUP(F2429,Assumptions!$A$4:$A$6,Assumptions!$C$4:$C$6)</x:f>
        <x:v>0.199</x:v>
      </x:c>
      <x:c r="R2429" s="32" t="n">
        <x:f>XLOOKUP(F2429,Assumptions!$A$4:$A$6,Assumptions!$D$4:$D$6)</x:f>
        <x:v>0.017</x:v>
      </x:c>
      <x:c r="S2429" s="32" t="n">
        <x:f>XLOOKUP(F2429,Assumptions!$A$4:$A$6,Assumptions!$E$4:$E$6)</x:f>
        <x:v>0.013</x:v>
      </x:c>
      <x:c r="T2429" s="32" t="n">
        <x:f>XLOOKUP(O2429,Assumptions!$H$4:$H$6,Assumptions!$I$4:$I$6)</x:f>
        <x:v>0.0035</x:v>
      </x:c>
      <x:c r="U2429" s="30" t="n">
        <x:f>XLOOKUP(F2429,Assumptions!$A$4:$A$6,Assumptions!$F$4:$F$6)</x:f>
        <x:v>140</x:v>
      </x:c>
      <x:c r="V2429" s="60" t="n">
        <x:f>I2429*12</x:f>
        <x:v>25760.159999999996</x:v>
      </x:c>
      <x:c r="W2429" s="60" t="n">
        <x:f>H2429*J2429*(1-K2429)*Q2429</x:f>
        <x:v>282.745208208</x:v>
      </x:c>
      <x:c r="X2429" s="60" t="n">
        <x:f>V2429*R2429</x:f>
        <x:v>437.92271999999997</x:v>
      </x:c>
      <x:c r="Y2429" s="60" t="n">
        <x:f>V2429*S2429</x:f>
        <x:v>334.8820799999999</x:v>
      </x:c>
      <x:c r="Z2429" s="60" t="n">
        <x:f>H2429*J2429*T2429</x:f>
        <x:v>18.980556</x:v>
      </x:c>
      <x:c r="AA2429" s="60" t="n">
        <x:f>P2429+W2429+X2429-Y2429-Z2429-U2429</x:f>
        <x:v>421.8052922080001</x:v>
      </x:c>
      <x:c r="AB2429" s="32" t="n">
        <x:f>IFERROR(AA2429/(P2429+W2429+X2429),0)</x:f>
        <x:v>0.4606531245814086</x:v>
      </x:c>
      <x:c r="AC2429" t="n">
        <x:f>IF(O2429="High",0,IF(I2429&gt;=1800,3,IF(I2429&gt;=900,2,1))+IF(K2429&gt;=0.9,2,IF(K2429&gt;=0.75,1,0))+IF(J2429&lt;=0.7,2,IF(J2429&lt;=0.85,1,0))+IF(M2429&gt;=8,1,0))</x:f>
        <x:v>5</x:v>
      </x:c>
      <x:c r="AD2429" t="str">
        <x:f>IF(AND(O2429&lt;&gt;"High",AC2429&gt;=Assumptions!$B$10,AA2429&gt;0),"Priority Growth",IF(AND(O2429="Low",AA2429&gt;0),"Maintain","Watch"))</x:f>
        <x:v>Maintain</x:v>
      </x:c>
      <x:c r="AE2429" s="60" t="n">
        <x:f>MAX(AA2429,0)*N2429</x:f>
        <x:v>16.028601103904002</x:v>
      </x:c>
      <x:c r="AF2429" t="str">
        <x:f>IF(AND(AA2429&gt;=Assumptions!$B$11,O2429&lt;&gt;"High",OR(N2429&gt;=Assumptions!$B$12,M2429&lt;=6)),"High","Standard")</x:f>
        <x:v>Standard</x:v>
      </x:c>
    </x:row>
    <x:row r="2430">
      <x:c r="A2430" t="str">
        <x:f>'Raw_Data'!A2430</x:f>
        <x:v>C02429</x:v>
      </x:c>
      <x:c r="B2430" t="n">
        <x:f>'Raw_Data'!B2430</x:f>
        <x:v>25</x:v>
      </x:c>
      <x:c r="C2430" s="30" t="n">
        <x:f>'Raw_Data'!C2430</x:f>
        <x:v>113348</x:v>
      </x:c>
      <x:c r="D2430" t="n">
        <x:f>'Raw_Data'!D2430</x:f>
        <x:v>751</x:v>
      </x:c>
      <x:c r="E2430" t="n">
        <x:f>'Raw_Data'!E2430</x:f>
        <x:v>43</x:v>
      </x:c>
      <x:c r="F2430" t="str">
        <x:f>PROPER(TRIM('Raw_Data'!F2430))</x:f>
        <x:v>Platinum</x:v>
      </x:c>
      <x:c r="G2430" t="str">
        <x:f>PROPER(TRIM('Raw_Data'!G2430))</x:f>
        <x:v>Digital</x:v>
      </x:c>
      <x:c r="H2430" s="60" t="n">
        <x:f>'Raw_Data'!H2430</x:f>
        <x:v>26607</x:v>
      </x:c>
      <x:c r="I2430" s="60" t="n">
        <x:f>'Raw_Data'!I2430</x:f>
        <x:v>2559.6</x:v>
      </x:c>
      <x:c r="J2430" s="32" t="n">
        <x:f>'Raw_Data'!J2430</x:f>
        <x:v>0.411</x:v>
      </x:c>
      <x:c r="K2430" s="32" t="n">
        <x:f>'Raw_Data'!K2430</x:f>
        <x:v>0.885</x:v>
      </x:c>
      <x:c r="L2430" t="n">
        <x:f>'Raw_Data'!L2430</x:f>
        <x:v>0</x:v>
      </x:c>
      <x:c r="M2430" t="n">
        <x:f>IF('Raw_Data'!M2430="",Assumptions!$B$15,'Raw_Data'!M2430)</x:f>
        <x:v>7.370408870408871</x:v>
      </x:c>
      <x:c r="N2430" s="32" t="n">
        <x:f>'Raw_Data'!N2430</x:f>
        <x:v>0.408</x:v>
      </x:c>
      <x:c r="O2430" t="str">
        <x:f>IF(OR(D2430&lt;620,L2430&gt;=2,J2430&gt;0.9),"High",IF(OR(D2430&lt;700,L2430=1,J2430&gt;0.75),"Medium","Low"))</x:f>
        <x:v>Low</x:v>
      </x:c>
      <x:c r="P2430" s="30" t="n">
        <x:f>XLOOKUP(F2430,Assumptions!$A$4:$A$6,Assumptions!$B$4:$B$6)</x:f>
        <x:v>195</x:v>
      </x:c>
      <x:c r="Q2430" s="32" t="n">
        <x:f>XLOOKUP(F2430,Assumptions!$A$4:$A$6,Assumptions!$C$4:$C$6)</x:f>
        <x:v>0.199</x:v>
      </x:c>
      <x:c r="R2430" s="32" t="n">
        <x:f>XLOOKUP(F2430,Assumptions!$A$4:$A$6,Assumptions!$D$4:$D$6)</x:f>
        <x:v>0.017</x:v>
      </x:c>
      <x:c r="S2430" s="32" t="n">
        <x:f>XLOOKUP(F2430,Assumptions!$A$4:$A$6,Assumptions!$E$4:$E$6)</x:f>
        <x:v>0.013</x:v>
      </x:c>
      <x:c r="T2430" s="32" t="n">
        <x:f>XLOOKUP(O2430,Assumptions!$H$4:$H$6,Assumptions!$I$4:$I$6)</x:f>
        <x:v>0.0035</x:v>
      </x:c>
      <x:c r="U2430" s="30" t="n">
        <x:f>XLOOKUP(F2430,Assumptions!$A$4:$A$6,Assumptions!$F$4:$F$6)</x:f>
        <x:v>140</x:v>
      </x:c>
      <x:c r="V2430" s="60" t="n">
        <x:f>I2430*12</x:f>
        <x:v>30715.199999999997</x:v>
      </x:c>
      <x:c r="W2430" s="60" t="n">
        <x:f>H2430*J2430*(1-K2430)*Q2430</x:f>
        <x:v>250.25839114499996</x:v>
      </x:c>
      <x:c r="X2430" s="60" t="n">
        <x:f>V2430*R2430</x:f>
        <x:v>522.1584</x:v>
      </x:c>
      <x:c r="Y2430" s="60" t="n">
        <x:f>V2430*S2430</x:f>
        <x:v>399.29759999999993</x:v>
      </x:c>
      <x:c r="Z2430" s="60" t="n">
        <x:f>H2430*J2430*T2430</x:f>
        <x:v>38.2741695</x:v>
      </x:c>
      <x:c r="AA2430" s="60" t="n">
        <x:f>P2430+W2430+X2430-Y2430-Z2430-U2430</x:f>
        <x:v>389.8450216450001</x:v>
      </x:c>
      <x:c r="AB2430" s="32" t="n">
        <x:f>IFERROR(AA2430/(P2430+W2430+X2430),0)</x:f>
        <x:v>0.40297524832455456</x:v>
      </x:c>
      <x:c r="AC2430" t="n">
        <x:f>IF(O2430="High",0,IF(I2430&gt;=1800,3,IF(I2430&gt;=900,2,1))+IF(K2430&gt;=0.9,2,IF(K2430&gt;=0.75,1,0))+IF(J2430&lt;=0.7,2,IF(J2430&lt;=0.85,1,0))+IF(M2430&gt;=8,1,0))</x:f>
        <x:v>6</x:v>
      </x:c>
      <x:c r="AD2430" t="str">
        <x:f>IF(AND(O2430&lt;&gt;"High",AC2430&gt;=Assumptions!$B$10,AA2430&gt;0),"Priority Growth",IF(AND(O2430="Low",AA2430&gt;0),"Maintain","Watch"))</x:f>
        <x:v>Priority Growth</x:v>
      </x:c>
      <x:c r="AE2430" s="60" t="n">
        <x:f>MAX(AA2430,0)*N2430</x:f>
        <x:v>159.05676883116</x:v>
      </x:c>
      <x:c r="AF2430" t="str">
        <x:f>IF(AND(AA2430&gt;=Assumptions!$B$11,O2430&lt;&gt;"High",OR(N2430&gt;=Assumptions!$B$12,M2430&lt;=6)),"High","Standard")</x:f>
        <x:v>High</x:v>
      </x:c>
    </x:row>
    <x:row r="2431">
      <x:c r="A2431" t="str">
        <x:f>'Raw_Data'!A2431</x:f>
        <x:v>C02430</x:v>
      </x:c>
      <x:c r="B2431" t="n">
        <x:f>'Raw_Data'!B2431</x:f>
        <x:v>35</x:v>
      </x:c>
      <x:c r="C2431" s="30" t="n">
        <x:f>'Raw_Data'!C2431</x:f>
        <x:v>113192</x:v>
      </x:c>
      <x:c r="D2431" t="n">
        <x:f>'Raw_Data'!D2431</x:f>
        <x:v>625</x:v>
      </x:c>
      <x:c r="E2431" t="n">
        <x:f>'Raw_Data'!E2431</x:f>
        <x:v>88</x:v>
      </x:c>
      <x:c r="F2431" t="str">
        <x:f>PROPER(TRIM('Raw_Data'!F2431))</x:f>
        <x:v>Gold</x:v>
      </x:c>
      <x:c r="G2431" t="str">
        <x:f>PROPER(TRIM('Raw_Data'!G2431))</x:f>
        <x:v>Direct Mail</x:v>
      </x:c>
      <x:c r="H2431" s="60" t="n">
        <x:f>'Raw_Data'!H2431</x:f>
        <x:v>13522</x:v>
      </x:c>
      <x:c r="I2431" s="60" t="n">
        <x:f>'Raw_Data'!I2431</x:f>
        <x:v>1783.28</x:v>
      </x:c>
      <x:c r="J2431" s="32" t="n">
        <x:f>'Raw_Data'!J2431</x:f>
        <x:v>0.472</x:v>
      </x:c>
      <x:c r="K2431" s="32" t="n">
        <x:f>'Raw_Data'!K2431</x:f>
        <x:v>0.759</x:v>
      </x:c>
      <x:c r="L2431" t="n">
        <x:f>'Raw_Data'!L2431</x:f>
        <x:v>1</x:v>
      </x:c>
      <x:c r="M2431" t="n">
        <x:f>IF('Raw_Data'!M2431="",Assumptions!$B$15,'Raw_Data'!M2431)</x:f>
        <x:v>8</x:v>
      </x:c>
      <x:c r="N2431" s="32" t="n">
        <x:f>'Raw_Data'!N2431</x:f>
        <x:v>0.072</x:v>
      </x:c>
      <x:c r="O2431" t="str">
        <x:f>IF(OR(D2431&lt;620,L2431&gt;=2,J2431&gt;0.9),"High",IF(OR(D2431&lt;700,L2431=1,J2431&gt;0.75),"Medium","Low"))</x:f>
        <x:v>Medium</x:v>
      </x:c>
      <x:c r="P2431" s="30" t="n">
        <x:f>XLOOKUP(F2431,Assumptions!$A$4:$A$6,Assumptions!$B$4:$B$6)</x:f>
        <x:v>95</x:v>
      </x:c>
      <x:c r="Q2431" s="32" t="n">
        <x:f>XLOOKUP(F2431,Assumptions!$A$4:$A$6,Assumptions!$C$4:$C$6)</x:f>
        <x:v>0.219</x:v>
      </x:c>
      <x:c r="R2431" s="32" t="n">
        <x:f>XLOOKUP(F2431,Assumptions!$A$4:$A$6,Assumptions!$D$4:$D$6)</x:f>
        <x:v>0.016</x:v>
      </x:c>
      <x:c r="S2431" s="32" t="n">
        <x:f>XLOOKUP(F2431,Assumptions!$A$4:$A$6,Assumptions!$E$4:$E$6)</x:f>
        <x:v>0.01</x:v>
      </x:c>
      <x:c r="T2431" s="32" t="n">
        <x:f>XLOOKUP(O2431,Assumptions!$H$4:$H$6,Assumptions!$I$4:$I$6)</x:f>
        <x:v>0.012</x:v>
      </x:c>
      <x:c r="U2431" s="30" t="n">
        <x:f>XLOOKUP(F2431,Assumptions!$A$4:$A$6,Assumptions!$F$4:$F$6)</x:f>
        <x:v>90</x:v>
      </x:c>
      <x:c r="V2431" s="60" t="n">
        <x:f>I2431*12</x:f>
        <x:v>21399.36</x:v>
      </x:c>
      <x:c r="W2431" s="60" t="n">
        <x:f>H2431*J2431*(1-K2431)*Q2431</x:f>
        <x:v>336.85584513599997</x:v>
      </x:c>
      <x:c r="X2431" s="60" t="n">
        <x:f>V2431*R2431</x:f>
        <x:v>342.38976</x:v>
      </x:c>
      <x:c r="Y2431" s="60" t="n">
        <x:f>V2431*S2431</x:f>
        <x:v>213.99360000000001</x:v>
      </x:c>
      <x:c r="Z2431" s="60" t="n">
        <x:f>H2431*J2431*T2431</x:f>
        <x:v>76.58860800000001</x:v>
      </x:c>
      <x:c r="AA2431" s="60" t="n">
        <x:f>P2431+W2431+X2431-Y2431-Z2431-U2431</x:f>
        <x:v>393.66339713599996</x:v>
      </x:c>
      <x:c r="AB2431" s="32" t="n">
        <x:f>IFERROR(AA2431/(P2431+W2431+X2431),0)</x:f>
        <x:v>0.5084476999605972</x:v>
      </x:c>
      <x:c r="AC2431" t="n">
        <x:f>IF(O2431="High",0,IF(I2431&gt;=1800,3,IF(I2431&gt;=900,2,1))+IF(K2431&gt;=0.9,2,IF(K2431&gt;=0.75,1,0))+IF(J2431&lt;=0.7,2,IF(J2431&lt;=0.85,1,0))+IF(M2431&gt;=8,1,0))</x:f>
        <x:v>6</x:v>
      </x:c>
      <x:c r="AD2431" t="str">
        <x:f>IF(AND(O2431&lt;&gt;"High",AC2431&gt;=Assumptions!$B$10,AA2431&gt;0),"Priority Growth",IF(AND(O2431="Low",AA2431&gt;0),"Maintain","Watch"))</x:f>
        <x:v>Priority Growth</x:v>
      </x:c>
      <x:c r="AE2431" s="60" t="n">
        <x:f>MAX(AA2431,0)*N2431</x:f>
        <x:v>28.343764593791995</x:v>
      </x:c>
      <x:c r="AF2431" t="str">
        <x:f>IF(AND(AA2431&gt;=Assumptions!$B$11,O2431&lt;&gt;"High",OR(N2431&gt;=Assumptions!$B$12,M2431&lt;=6)),"High","Standard")</x:f>
        <x:v>Standard</x:v>
      </x:c>
    </x:row>
    <x:row r="2432">
      <x:c r="A2432" t="str">
        <x:f>'Raw_Data'!A2432</x:f>
        <x:v>C02431</x:v>
      </x:c>
      <x:c r="B2432" t="n">
        <x:f>'Raw_Data'!B2432</x:f>
        <x:v>32</x:v>
      </x:c>
      <x:c r="C2432" s="30" t="n">
        <x:f>'Raw_Data'!C2432</x:f>
        <x:v>119923</x:v>
      </x:c>
      <x:c r="D2432" t="n">
        <x:f>'Raw_Data'!D2432</x:f>
        <x:v>719</x:v>
      </x:c>
      <x:c r="E2432" t="n">
        <x:f>'Raw_Data'!E2432</x:f>
        <x:v>15</x:v>
      </x:c>
      <x:c r="F2432" t="str">
        <x:f>PROPER(TRIM('Raw_Data'!F2432))</x:f>
        <x:v>Platinum</x:v>
      </x:c>
      <x:c r="G2432" t="str">
        <x:f>PROPER(TRIM('Raw_Data'!G2432))</x:f>
        <x:v>Partner</x:v>
      </x:c>
      <x:c r="H2432" s="60" t="n">
        <x:f>'Raw_Data'!H2432</x:f>
        <x:v>27429</x:v>
      </x:c>
      <x:c r="I2432" s="60" t="n">
        <x:f>'Raw_Data'!I2432</x:f>
        <x:v>2914.06</x:v>
      </x:c>
      <x:c r="J2432" s="32" t="n">
        <x:f>'Raw_Data'!J2432</x:f>
        <x:v>0.578</x:v>
      </x:c>
      <x:c r="K2432" s="32" t="n">
        <x:f>'Raw_Data'!K2432</x:f>
        <x:v>0.853</x:v>
      </x:c>
      <x:c r="L2432" t="n">
        <x:f>'Raw_Data'!L2432</x:f>
        <x:v>0</x:v>
      </x:c>
      <x:c r="M2432" t="n">
        <x:f>IF('Raw_Data'!M2432="",Assumptions!$B$15,'Raw_Data'!M2432)</x:f>
        <x:v>7.370408870408871</x:v>
      </x:c>
      <x:c r="N2432" s="32" t="n">
        <x:f>'Raw_Data'!N2432</x:f>
        <x:v>0.101</x:v>
      </x:c>
      <x:c r="O2432" t="str">
        <x:f>IF(OR(D2432&lt;620,L2432&gt;=2,J2432&gt;0.9),"High",IF(OR(D2432&lt;700,L2432=1,J2432&gt;0.75),"Medium","Low"))</x:f>
        <x:v>Low</x:v>
      </x:c>
      <x:c r="P2432" s="30" t="n">
        <x:f>XLOOKUP(F2432,Assumptions!$A$4:$A$6,Assumptions!$B$4:$B$6)</x:f>
        <x:v>195</x:v>
      </x:c>
      <x:c r="Q2432" s="32" t="n">
        <x:f>XLOOKUP(F2432,Assumptions!$A$4:$A$6,Assumptions!$C$4:$C$6)</x:f>
        <x:v>0.199</x:v>
      </x:c>
      <x:c r="R2432" s="32" t="n">
        <x:f>XLOOKUP(F2432,Assumptions!$A$4:$A$6,Assumptions!$D$4:$D$6)</x:f>
        <x:v>0.017</x:v>
      </x:c>
      <x:c r="S2432" s="32" t="n">
        <x:f>XLOOKUP(F2432,Assumptions!$A$4:$A$6,Assumptions!$E$4:$E$6)</x:f>
        <x:v>0.013</x:v>
      </x:c>
      <x:c r="T2432" s="32" t="n">
        <x:f>XLOOKUP(O2432,Assumptions!$H$4:$H$6,Assumptions!$I$4:$I$6)</x:f>
        <x:v>0.0035</x:v>
      </x:c>
      <x:c r="U2432" s="30" t="n">
        <x:f>XLOOKUP(F2432,Assumptions!$A$4:$A$6,Assumptions!$F$4:$F$6)</x:f>
        <x:v>140</x:v>
      </x:c>
      <x:c r="V2432" s="60" t="n">
        <x:f>I2432*12</x:f>
        <x:v>34968.72</x:v>
      </x:c>
      <x:c r="W2432" s="60" t="n">
        <x:f>H2432*J2432*(1-K2432)*Q2432</x:f>
        <x:v>463.7759503860001</x:v>
      </x:c>
      <x:c r="X2432" s="60" t="n">
        <x:f>V2432*R2432</x:f>
        <x:v>594.46824</x:v>
      </x:c>
      <x:c r="Y2432" s="60" t="n">
        <x:f>V2432*S2432</x:f>
        <x:v>454.59336</x:v>
      </x:c>
      <x:c r="Z2432" s="60" t="n">
        <x:f>H2432*J2432*T2432</x:f>
        <x:v>55.488867</x:v>
      </x:c>
      <x:c r="AA2432" s="60" t="n">
        <x:f>P2432+W2432+X2432-Y2432-Z2432-U2432</x:f>
        <x:v>603.161963386</x:v>
      </x:c>
      <x:c r="AB2432" s="32" t="n">
        <x:f>IFERROR(AA2432/(P2432+W2432+X2432),0)</x:f>
        <x:v>0.48128047830824233</x:v>
      </x:c>
      <x:c r="AC2432" t="n">
        <x:f>IF(O2432="High",0,IF(I2432&gt;=1800,3,IF(I2432&gt;=900,2,1))+IF(K2432&gt;=0.9,2,IF(K2432&gt;=0.75,1,0))+IF(J2432&lt;=0.7,2,IF(J2432&lt;=0.85,1,0))+IF(M2432&gt;=8,1,0))</x:f>
        <x:v>6</x:v>
      </x:c>
      <x:c r="AD2432" t="str">
        <x:f>IF(AND(O2432&lt;&gt;"High",AC2432&gt;=Assumptions!$B$10,AA2432&gt;0),"Priority Growth",IF(AND(O2432="Low",AA2432&gt;0),"Maintain","Watch"))</x:f>
        <x:v>Priority Growth</x:v>
      </x:c>
      <x:c r="AE2432" s="60" t="n">
        <x:f>MAX(AA2432,0)*N2432</x:f>
        <x:v>60.91935830198601</x:v>
      </x:c>
      <x:c r="AF2432" t="str">
        <x:f>IF(AND(AA2432&gt;=Assumptions!$B$11,O2432&lt;&gt;"High",OR(N2432&gt;=Assumptions!$B$12,M2432&lt;=6)),"High","Standard")</x:f>
        <x:v>Standard</x:v>
      </x:c>
    </x:row>
    <x:row r="2433">
      <x:c r="A2433" t="str">
        <x:f>'Raw_Data'!A2433</x:f>
        <x:v>C02432</x:v>
      </x:c>
      <x:c r="B2433" t="n">
        <x:f>'Raw_Data'!B2433</x:f>
        <x:v>44</x:v>
      </x:c>
      <x:c r="C2433" s="30" t="n">
        <x:f>'Raw_Data'!C2433</x:f>
        <x:v>78652</x:v>
      </x:c>
      <x:c r="D2433" t="n">
        <x:f>'Raw_Data'!D2433</x:f>
        <x:v>687</x:v>
      </x:c>
      <x:c r="E2433" t="n">
        <x:f>'Raw_Data'!E2433</x:f>
        <x:v>44</x:v>
      </x:c>
      <x:c r="F2433" t="str">
        <x:f>PROPER(TRIM('Raw_Data'!F2433))</x:f>
        <x:v>Gold</x:v>
      </x:c>
      <x:c r="G2433" t="str">
        <x:f>PROPER(TRIM('Raw_Data'!G2433))</x:f>
        <x:v>Digital</x:v>
      </x:c>
      <x:c r="H2433" s="60" t="n">
        <x:f>'Raw_Data'!H2433</x:f>
        <x:v>13861</x:v>
      </x:c>
      <x:c r="I2433" s="60" t="n">
        <x:f>'Raw_Data'!I2433</x:f>
        <x:v>1392.1</x:v>
      </x:c>
      <x:c r="J2433" s="32" t="n">
        <x:f>'Raw_Data'!J2433</x:f>
        <x:v>0.414</x:v>
      </x:c>
      <x:c r="K2433" s="32" t="n">
        <x:f>'Raw_Data'!K2433</x:f>
        <x:v>0.715</x:v>
      </x:c>
      <x:c r="L2433" t="n">
        <x:f>'Raw_Data'!L2433</x:f>
        <x:v>0</x:v>
      </x:c>
      <x:c r="M2433" t="n">
        <x:f>IF('Raw_Data'!M2433="",Assumptions!$B$15,'Raw_Data'!M2433)</x:f>
        <x:v>10</x:v>
      </x:c>
      <x:c r="N2433" s="32" t="n">
        <x:f>'Raw_Data'!N2433</x:f>
        <x:v>0.02</x:v>
      </x:c>
      <x:c r="O2433" t="str">
        <x:f>IF(OR(D2433&lt;620,L2433&gt;=2,J2433&gt;0.9),"High",IF(OR(D2433&lt;700,L2433=1,J2433&gt;0.75),"Medium","Low"))</x:f>
        <x:v>Medium</x:v>
      </x:c>
      <x:c r="P2433" s="30" t="n">
        <x:f>XLOOKUP(F2433,Assumptions!$A$4:$A$6,Assumptions!$B$4:$B$6)</x:f>
        <x:v>95</x:v>
      </x:c>
      <x:c r="Q2433" s="32" t="n">
        <x:f>XLOOKUP(F2433,Assumptions!$A$4:$A$6,Assumptions!$C$4:$C$6)</x:f>
        <x:v>0.219</x:v>
      </x:c>
      <x:c r="R2433" s="32" t="n">
        <x:f>XLOOKUP(F2433,Assumptions!$A$4:$A$6,Assumptions!$D$4:$D$6)</x:f>
        <x:v>0.016</x:v>
      </x:c>
      <x:c r="S2433" s="32" t="n">
        <x:f>XLOOKUP(F2433,Assumptions!$A$4:$A$6,Assumptions!$E$4:$E$6)</x:f>
        <x:v>0.01</x:v>
      </x:c>
      <x:c r="T2433" s="32" t="n">
        <x:f>XLOOKUP(O2433,Assumptions!$H$4:$H$6,Assumptions!$I$4:$I$6)</x:f>
        <x:v>0.012</x:v>
      </x:c>
      <x:c r="U2433" s="30" t="n">
        <x:f>XLOOKUP(F2433,Assumptions!$A$4:$A$6,Assumptions!$F$4:$F$6)</x:f>
        <x:v>90</x:v>
      </x:c>
      <x:c r="V2433" s="60" t="n">
        <x:f>I2433*12</x:f>
        <x:v>16705.199999999997</x:v>
      </x:c>
      <x:c r="W2433" s="60" t="n">
        <x:f>H2433*J2433*(1-K2433)*Q2433</x:f>
        <x:v>358.16560641000007</x:v>
      </x:c>
      <x:c r="X2433" s="60" t="n">
        <x:f>V2433*R2433</x:f>
        <x:v>267.28319999999997</x:v>
      </x:c>
      <x:c r="Y2433" s="60" t="n">
        <x:f>V2433*S2433</x:f>
        <x:v>167.05199999999996</x:v>
      </x:c>
      <x:c r="Z2433" s="60" t="n">
        <x:f>H2433*J2433*T2433</x:f>
        <x:v>68.861448</x:v>
      </x:c>
      <x:c r="AA2433" s="60" t="n">
        <x:f>P2433+W2433+X2433-Y2433-Z2433-U2433</x:f>
        <x:v>394.5353584100002</x:v>
      </x:c>
      <x:c r="AB2433" s="32" t="n">
        <x:f>IFERROR(AA2433/(P2433+W2433+X2433),0)</x:f>
        <x:v>0.5476244181400921</x:v>
      </x:c>
      <x:c r="AC2433" t="n">
        <x:f>IF(O2433="High",0,IF(I2433&gt;=1800,3,IF(I2433&gt;=900,2,1))+IF(K2433&gt;=0.9,2,IF(K2433&gt;=0.75,1,0))+IF(J2433&lt;=0.7,2,IF(J2433&lt;=0.85,1,0))+IF(M2433&gt;=8,1,0))</x:f>
        <x:v>5</x:v>
      </x:c>
      <x:c r="AD2433" t="str">
        <x:f>IF(AND(O2433&lt;&gt;"High",AC2433&gt;=Assumptions!$B$10,AA2433&gt;0),"Priority Growth",IF(AND(O2433="Low",AA2433&gt;0),"Maintain","Watch"))</x:f>
        <x:v>Watch</x:v>
      </x:c>
      <x:c r="AE2433" s="60" t="n">
        <x:f>MAX(AA2433,0)*N2433</x:f>
        <x:v>7.890707168200004</x:v>
      </x:c>
      <x:c r="AF2433" t="str">
        <x:f>IF(AND(AA2433&gt;=Assumptions!$B$11,O2433&lt;&gt;"High",OR(N2433&gt;=Assumptions!$B$12,M2433&lt;=6)),"High","Standard")</x:f>
        <x:v>Standard</x:v>
      </x:c>
    </x:row>
    <x:row r="2434">
      <x:c r="A2434" t="str">
        <x:f>'Raw_Data'!A2434</x:f>
        <x:v>C02433</x:v>
      </x:c>
      <x:c r="B2434" t="n">
        <x:f>'Raw_Data'!B2434</x:f>
        <x:v>37</x:v>
      </x:c>
      <x:c r="C2434" s="30" t="n">
        <x:f>'Raw_Data'!C2434</x:f>
        <x:v>107371</x:v>
      </x:c>
      <x:c r="D2434" t="n">
        <x:f>'Raw_Data'!D2434</x:f>
        <x:v>728</x:v>
      </x:c>
      <x:c r="E2434" t="n">
        <x:f>'Raw_Data'!E2434</x:f>
        <x:v>14</x:v>
      </x:c>
      <x:c r="F2434" t="str">
        <x:f>PROPER(TRIM('Raw_Data'!F2434))</x:f>
        <x:v>Classic</x:v>
      </x:c>
      <x:c r="G2434" t="str">
        <x:f>PROPER(TRIM('Raw_Data'!G2434))</x:f>
        <x:v>Digital</x:v>
      </x:c>
      <x:c r="H2434" s="60" t="n">
        <x:f>'Raw_Data'!H2434</x:f>
        <x:v>12055</x:v>
      </x:c>
      <x:c r="I2434" s="60" t="n">
        <x:f>'Raw_Data'!I2434</x:f>
        <x:v>1495.18</x:v>
      </x:c>
      <x:c r="J2434" s="32" t="n">
        <x:f>'Raw_Data'!J2434</x:f>
        <x:v>0.201</x:v>
      </x:c>
      <x:c r="K2434" s="32" t="n">
        <x:f>'Raw_Data'!K2434</x:f>
        <x:v>0.902</x:v>
      </x:c>
      <x:c r="L2434" t="n">
        <x:f>'Raw_Data'!L2434</x:f>
        <x:v>0</x:v>
      </x:c>
      <x:c r="M2434" t="n">
        <x:f>IF('Raw_Data'!M2434="",Assumptions!$B$15,'Raw_Data'!M2434)</x:f>
        <x:v>7.370408870408871</x:v>
      </x:c>
      <x:c r="N2434" s="32" t="n">
        <x:f>'Raw_Data'!N2434</x:f>
        <x:v>0.061</x:v>
      </x:c>
      <x:c r="O2434" t="str">
        <x:f>IF(OR(D2434&lt;620,L2434&gt;=2,J2434&gt;0.9),"High",IF(OR(D2434&lt;700,L2434=1,J2434&gt;0.75),"Medium","Low"))</x:f>
        <x:v>Low</x:v>
      </x:c>
      <x:c r="P2434" s="30" t="n">
        <x:f>XLOOKUP(F2434,Assumptions!$A$4:$A$6,Assumptions!$B$4:$B$6)</x:f>
        <x:v>0</x:v>
      </x:c>
      <x:c r="Q2434" s="32" t="n">
        <x:f>XLOOKUP(F2434,Assumptions!$A$4:$A$6,Assumptions!$C$4:$C$6)</x:f>
        <x:v>0.229</x:v>
      </x:c>
      <x:c r="R2434" s="32" t="n">
        <x:f>XLOOKUP(F2434,Assumptions!$A$4:$A$6,Assumptions!$D$4:$D$6)</x:f>
        <x:v>0.015</x:v>
      </x:c>
      <x:c r="S2434" s="32" t="n">
        <x:f>XLOOKUP(F2434,Assumptions!$A$4:$A$6,Assumptions!$E$4:$E$6)</x:f>
        <x:v>0.0075</x:v>
      </x:c>
      <x:c r="T2434" s="32" t="n">
        <x:f>XLOOKUP(O2434,Assumptions!$H$4:$H$6,Assumptions!$I$4:$I$6)</x:f>
        <x:v>0.0035</x:v>
      </x:c>
      <x:c r="U2434" s="30" t="n">
        <x:f>XLOOKUP(F2434,Assumptions!$A$4:$A$6,Assumptions!$F$4:$F$6)</x:f>
        <x:v>60</x:v>
      </x:c>
      <x:c r="V2434" s="60" t="n">
        <x:f>I2434*12</x:f>
        <x:v>17942.16</x:v>
      </x:c>
      <x:c r="W2434" s="60" t="n">
        <x:f>H2434*J2434*(1-K2434)*Q2434</x:f>
        <x:v>54.37820030999999</x:v>
      </x:c>
      <x:c r="X2434" s="60" t="n">
        <x:f>V2434*R2434</x:f>
        <x:v>269.13239999999996</x:v>
      </x:c>
      <x:c r="Y2434" s="60" t="n">
        <x:f>V2434*S2434</x:f>
        <x:v>134.56619999999998</x:v>
      </x:c>
      <x:c r="Z2434" s="60" t="n">
        <x:f>H2434*J2434*T2434</x:f>
        <x:v>8.480692500000002</x:v>
      </x:c>
      <x:c r="AA2434" s="60" t="n">
        <x:f>P2434+W2434+X2434-Y2434-Z2434-U2434</x:f>
        <x:v>120.46370780999999</x:v>
      </x:c>
      <x:c r="AB2434" s="32" t="n">
        <x:f>IFERROR(AA2434/(P2434+W2434+X2434),0)</x:f>
        <x:v>0.3723640205129821</x:v>
      </x:c>
      <x:c r="AC2434" t="n">
        <x:f>IF(O2434="High",0,IF(I2434&gt;=1800,3,IF(I2434&gt;=900,2,1))+IF(K2434&gt;=0.9,2,IF(K2434&gt;=0.75,1,0))+IF(J2434&lt;=0.7,2,IF(J2434&lt;=0.85,1,0))+IF(M2434&gt;=8,1,0))</x:f>
        <x:v>6</x:v>
      </x:c>
      <x:c r="AD2434" t="str">
        <x:f>IF(AND(O2434&lt;&gt;"High",AC2434&gt;=Assumptions!$B$10,AA2434&gt;0),"Priority Growth",IF(AND(O2434="Low",AA2434&gt;0),"Maintain","Watch"))</x:f>
        <x:v>Priority Growth</x:v>
      </x:c>
      <x:c r="AE2434" s="60" t="n">
        <x:f>MAX(AA2434,0)*N2434</x:f>
        <x:v>7.348286176409999</x:v>
      </x:c>
      <x:c r="AF2434" t="str">
        <x:f>IF(AND(AA2434&gt;=Assumptions!$B$11,O2434&lt;&gt;"High",OR(N2434&gt;=Assumptions!$B$12,M2434&lt;=6)),"High","Standard")</x:f>
        <x:v>Standard</x:v>
      </x:c>
    </x:row>
    <x:row r="2435">
      <x:c r="A2435" t="str">
        <x:f>'Raw_Data'!A2435</x:f>
        <x:v>C02434</x:v>
      </x:c>
      <x:c r="B2435" t="n">
        <x:f>'Raw_Data'!B2435</x:f>
        <x:v>30</x:v>
      </x:c>
      <x:c r="C2435" s="30" t="n">
        <x:f>'Raw_Data'!C2435</x:f>
        <x:v>75771</x:v>
      </x:c>
      <x:c r="D2435" t="n">
        <x:f>'Raw_Data'!D2435</x:f>
        <x:v>640</x:v>
      </x:c>
      <x:c r="E2435" t="n">
        <x:f>'Raw_Data'!E2435</x:f>
        <x:v>13</x:v>
      </x:c>
      <x:c r="F2435" t="str">
        <x:f>PROPER(TRIM('Raw_Data'!F2435))</x:f>
        <x:v>Gold</x:v>
      </x:c>
      <x:c r="G2435" t="str">
        <x:f>PROPER(TRIM('Raw_Data'!G2435))</x:f>
        <x:v>Digital</x:v>
      </x:c>
      <x:c r="H2435" s="60" t="n">
        <x:f>'Raw_Data'!H2435</x:f>
        <x:v>7132</x:v>
      </x:c>
      <x:c r="I2435" s="60" t="n">
        <x:f>'Raw_Data'!I2435</x:f>
        <x:v>896.35</x:v>
      </x:c>
      <x:c r="J2435" s="32" t="n">
        <x:f>'Raw_Data'!J2435</x:f>
        <x:v>0.359</x:v>
      </x:c>
      <x:c r="K2435" s="32" t="n">
        <x:f>'Raw_Data'!K2435</x:f>
        <x:v>0.682</x:v>
      </x:c>
      <x:c r="L2435" t="n">
        <x:f>'Raw_Data'!L2435</x:f>
        <x:v>0</x:v>
      </x:c>
      <x:c r="M2435" t="n">
        <x:f>IF('Raw_Data'!M2435="",Assumptions!$B$15,'Raw_Data'!M2435)</x:f>
        <x:v>6</x:v>
      </x:c>
      <x:c r="N2435" s="32" t="n">
        <x:f>'Raw_Data'!N2435</x:f>
        <x:v>0.245</x:v>
      </x:c>
      <x:c r="O2435" t="str">
        <x:f>IF(OR(D2435&lt;620,L2435&gt;=2,J2435&gt;0.9),"High",IF(OR(D2435&lt;700,L2435=1,J2435&gt;0.75),"Medium","Low"))</x:f>
        <x:v>Medium</x:v>
      </x:c>
      <x:c r="P2435" s="30" t="n">
        <x:f>XLOOKUP(F2435,Assumptions!$A$4:$A$6,Assumptions!$B$4:$B$6)</x:f>
        <x:v>95</x:v>
      </x:c>
      <x:c r="Q2435" s="32" t="n">
        <x:f>XLOOKUP(F2435,Assumptions!$A$4:$A$6,Assumptions!$C$4:$C$6)</x:f>
        <x:v>0.219</x:v>
      </x:c>
      <x:c r="R2435" s="32" t="n">
        <x:f>XLOOKUP(F2435,Assumptions!$A$4:$A$6,Assumptions!$D$4:$D$6)</x:f>
        <x:v>0.016</x:v>
      </x:c>
      <x:c r="S2435" s="32" t="n">
        <x:f>XLOOKUP(F2435,Assumptions!$A$4:$A$6,Assumptions!$E$4:$E$6)</x:f>
        <x:v>0.01</x:v>
      </x:c>
      <x:c r="T2435" s="32" t="n">
        <x:f>XLOOKUP(O2435,Assumptions!$H$4:$H$6,Assumptions!$I$4:$I$6)</x:f>
        <x:v>0.012</x:v>
      </x:c>
      <x:c r="U2435" s="30" t="n">
        <x:f>XLOOKUP(F2435,Assumptions!$A$4:$A$6,Assumptions!$F$4:$F$6)</x:f>
        <x:v>90</x:v>
      </x:c>
      <x:c r="V2435" s="60" t="n">
        <x:f>I2435*12</x:f>
        <x:v>10756.2</x:v>
      </x:c>
      <x:c r="W2435" s="60" t="n">
        <x:f>H2435*J2435*(1-K2435)*Q2435</x:f>
        <x:v>178.31054109599995</x:v>
      </x:c>
      <x:c r="X2435" s="60" t="n">
        <x:f>V2435*R2435</x:f>
        <x:v>172.09920000000002</x:v>
      </x:c>
      <x:c r="Y2435" s="60" t="n">
        <x:f>V2435*S2435</x:f>
        <x:v>107.56200000000001</x:v>
      </x:c>
      <x:c r="Z2435" s="60" t="n">
        <x:f>H2435*J2435*T2435</x:f>
        <x:v>30.724656</x:v>
      </x:c>
      <x:c r="AA2435" s="60" t="n">
        <x:f>P2435+W2435+X2435-Y2435-Z2435-U2435</x:f>
        <x:v>217.12308509599995</x:v>
      </x:c>
      <x:c r="AB2435" s="32" t="n">
        <x:f>IFERROR(AA2435/(P2435+W2435+X2435),0)</x:f>
        <x:v>0.48746820076663533</x:v>
      </x:c>
      <x:c r="AC2435" t="n">
        <x:f>IF(O2435="High",0,IF(I2435&gt;=1800,3,IF(I2435&gt;=900,2,1))+IF(K2435&gt;=0.9,2,IF(K2435&gt;=0.75,1,0))+IF(J2435&lt;=0.7,2,IF(J2435&lt;=0.85,1,0))+IF(M2435&gt;=8,1,0))</x:f>
        <x:v>3</x:v>
      </x:c>
      <x:c r="AD2435" t="str">
        <x:f>IF(AND(O2435&lt;&gt;"High",AC2435&gt;=Assumptions!$B$10,AA2435&gt;0),"Priority Growth",IF(AND(O2435="Low",AA2435&gt;0),"Maintain","Watch"))</x:f>
        <x:v>Watch</x:v>
      </x:c>
      <x:c r="AE2435" s="60" t="n">
        <x:f>MAX(AA2435,0)*N2435</x:f>
        <x:v>53.19515584851999</x:v>
      </x:c>
      <x:c r="AF2435" t="str">
        <x:f>IF(AND(AA2435&gt;=Assumptions!$B$11,O2435&lt;&gt;"High",OR(N2435&gt;=Assumptions!$B$12,M2435&lt;=6)),"High","Standard")</x:f>
        <x:v>Standard</x:v>
      </x:c>
    </x:row>
    <x:row r="2436">
      <x:c r="A2436" t="str">
        <x:f>'Raw_Data'!A2436</x:f>
        <x:v>C02435</x:v>
      </x:c>
      <x:c r="B2436" t="n">
        <x:f>'Raw_Data'!B2436</x:f>
        <x:v>38</x:v>
      </x:c>
      <x:c r="C2436" s="30" t="n">
        <x:f>'Raw_Data'!C2436</x:f>
        <x:v>64467</x:v>
      </x:c>
      <x:c r="D2436" t="n">
        <x:f>'Raw_Data'!D2436</x:f>
        <x:v>773</x:v>
      </x:c>
      <x:c r="E2436" t="n">
        <x:f>'Raw_Data'!E2436</x:f>
        <x:v>33</x:v>
      </x:c>
      <x:c r="F2436" t="str">
        <x:f>PROPER(TRIM('Raw_Data'!F2436))</x:f>
        <x:v>Gold</x:v>
      </x:c>
      <x:c r="G2436" t="str">
        <x:f>PROPER(TRIM('Raw_Data'!G2436))</x:f>
        <x:v>Partner</x:v>
      </x:c>
      <x:c r="H2436" s="60" t="n">
        <x:f>'Raw_Data'!H2436</x:f>
        <x:v>11018</x:v>
      </x:c>
      <x:c r="I2436" s="60" t="n">
        <x:f>'Raw_Data'!I2436</x:f>
        <x:v>1361.01</x:v>
      </x:c>
      <x:c r="J2436" s="32" t="n">
        <x:f>'Raw_Data'!J2436</x:f>
        <x:v>0.284</x:v>
      </x:c>
      <x:c r="K2436" s="32" t="n">
        <x:f>'Raw_Data'!K2436</x:f>
        <x:v>0.926</x:v>
      </x:c>
      <x:c r="L2436" t="n">
        <x:f>'Raw_Data'!L2436</x:f>
        <x:v>0</x:v>
      </x:c>
      <x:c r="M2436" t="n">
        <x:f>IF('Raw_Data'!M2436="",Assumptions!$B$15,'Raw_Data'!M2436)</x:f>
        <x:v>8</x:v>
      </x:c>
      <x:c r="N2436" s="32" t="n">
        <x:f>'Raw_Data'!N2436</x:f>
        <x:v>0.065</x:v>
      </x:c>
      <x:c r="O2436" t="str">
        <x:f>IF(OR(D2436&lt;620,L2436&gt;=2,J2436&gt;0.9),"High",IF(OR(D2436&lt;700,L2436=1,J2436&gt;0.75),"Medium","Low"))</x:f>
        <x:v>Low</x:v>
      </x:c>
      <x:c r="P2436" s="30" t="n">
        <x:f>XLOOKUP(F2436,Assumptions!$A$4:$A$6,Assumptions!$B$4:$B$6)</x:f>
        <x:v>95</x:v>
      </x:c>
      <x:c r="Q2436" s="32" t="n">
        <x:f>XLOOKUP(F2436,Assumptions!$A$4:$A$6,Assumptions!$C$4:$C$6)</x:f>
        <x:v>0.219</x:v>
      </x:c>
      <x:c r="R2436" s="32" t="n">
        <x:f>XLOOKUP(F2436,Assumptions!$A$4:$A$6,Assumptions!$D$4:$D$6)</x:f>
        <x:v>0.016</x:v>
      </x:c>
      <x:c r="S2436" s="32" t="n">
        <x:f>XLOOKUP(F2436,Assumptions!$A$4:$A$6,Assumptions!$E$4:$E$6)</x:f>
        <x:v>0.01</x:v>
      </x:c>
      <x:c r="T2436" s="32" t="n">
        <x:f>XLOOKUP(O2436,Assumptions!$H$4:$H$6,Assumptions!$I$4:$I$6)</x:f>
        <x:v>0.0035</x:v>
      </x:c>
      <x:c r="U2436" s="30" t="n">
        <x:f>XLOOKUP(F2436,Assumptions!$A$4:$A$6,Assumptions!$F$4:$F$6)</x:f>
        <x:v>90</x:v>
      </x:c>
      <x:c r="V2436" s="60" t="n">
        <x:f>I2436*12</x:f>
        <x:v>16332.119999999999</x:v>
      </x:c>
      <x:c r="W2436" s="60" t="n">
        <x:f>H2436*J2436*(1-K2436)*Q2436</x:f>
        <x:v>50.71038907199996</x:v>
      </x:c>
      <x:c r="X2436" s="60" t="n">
        <x:f>V2436*R2436</x:f>
        <x:v>261.31392</x:v>
      </x:c>
      <x:c r="Y2436" s="60" t="n">
        <x:f>V2436*S2436</x:f>
        <x:v>163.3212</x:v>
      </x:c>
      <x:c r="Z2436" s="60" t="n">
        <x:f>H2436*J2436*T2436</x:f>
        <x:v>10.951891999999999</x:v>
      </x:c>
      <x:c r="AA2436" s="60" t="n">
        <x:f>P2436+W2436+X2436-Y2436-Z2436-U2436</x:f>
        <x:v>142.75121707199995</x:v>
      </x:c>
      <x:c r="AB2436" s="32" t="n">
        <x:f>IFERROR(AA2436/(P2436+W2436+X2436),0)</x:f>
        <x:v>0.3507191435260153</x:v>
      </x:c>
      <x:c r="AC2436" t="n">
        <x:f>IF(O2436="High",0,IF(I2436&gt;=1800,3,IF(I2436&gt;=900,2,1))+IF(K2436&gt;=0.9,2,IF(K2436&gt;=0.75,1,0))+IF(J2436&lt;=0.7,2,IF(J2436&lt;=0.85,1,0))+IF(M2436&gt;=8,1,0))</x:f>
        <x:v>7</x:v>
      </x:c>
      <x:c r="AD2436" t="str">
        <x:f>IF(AND(O2436&lt;&gt;"High",AC2436&gt;=Assumptions!$B$10,AA2436&gt;0),"Priority Growth",IF(AND(O2436="Low",AA2436&gt;0),"Maintain","Watch"))</x:f>
        <x:v>Priority Growth</x:v>
      </x:c>
      <x:c r="AE2436" s="60" t="n">
        <x:f>MAX(AA2436,0)*N2436</x:f>
        <x:v>9.278829109679997</x:v>
      </x:c>
      <x:c r="AF2436" t="str">
        <x:f>IF(AND(AA2436&gt;=Assumptions!$B$11,O2436&lt;&gt;"High",OR(N2436&gt;=Assumptions!$B$12,M2436&lt;=6)),"High","Standard")</x:f>
        <x:v>Standard</x:v>
      </x:c>
    </x:row>
    <x:row r="2437">
      <x:c r="A2437" t="str">
        <x:f>'Raw_Data'!A2437</x:f>
        <x:v>C02436</x:v>
      </x:c>
      <x:c r="B2437" t="n">
        <x:f>'Raw_Data'!B2437</x:f>
        <x:v>32</x:v>
      </x:c>
      <x:c r="C2437" s="30" t="n">
        <x:f>'Raw_Data'!C2437</x:f>
        <x:v>95209</x:v>
      </x:c>
      <x:c r="D2437" t="n">
        <x:f>'Raw_Data'!D2437</x:f>
        <x:v>707</x:v>
      </x:c>
      <x:c r="E2437" t="n">
        <x:f>'Raw_Data'!E2437</x:f>
        <x:v>21</x:v>
      </x:c>
      <x:c r="F2437" t="str">
        <x:f>PROPER(TRIM('Raw_Data'!F2437))</x:f>
        <x:v>Gold</x:v>
      </x:c>
      <x:c r="G2437" t="str">
        <x:f>PROPER(TRIM('Raw_Data'!G2437))</x:f>
        <x:v>Direct Mail</x:v>
      </x:c>
      <x:c r="H2437" s="60" t="n">
        <x:f>'Raw_Data'!H2437</x:f>
        <x:v>15561</x:v>
      </x:c>
      <x:c r="I2437" s="60" t="n">
        <x:f>'Raw_Data'!I2437</x:f>
        <x:v>1802.43</x:v>
      </x:c>
      <x:c r="J2437" s="32" t="n">
        <x:f>'Raw_Data'!J2437</x:f>
        <x:v>0.219</x:v>
      </x:c>
      <x:c r="K2437" s="32" t="n">
        <x:f>'Raw_Data'!K2437</x:f>
        <x:v>0.865</x:v>
      </x:c>
      <x:c r="L2437" t="n">
        <x:f>'Raw_Data'!L2437</x:f>
        <x:v>0</x:v>
      </x:c>
      <x:c r="M2437" t="n">
        <x:f>IF('Raw_Data'!M2437="",Assumptions!$B$15,'Raw_Data'!M2437)</x:f>
        <x:v>7</x:v>
      </x:c>
      <x:c r="N2437" s="32" t="n">
        <x:f>'Raw_Data'!N2437</x:f>
        <x:v>0.095</x:v>
      </x:c>
      <x:c r="O2437" t="str">
        <x:f>IF(OR(D2437&lt;620,L2437&gt;=2,J2437&gt;0.9),"High",IF(OR(D2437&lt;700,L2437=1,J2437&gt;0.75),"Medium","Low"))</x:f>
        <x:v>Low</x:v>
      </x:c>
      <x:c r="P2437" s="30" t="n">
        <x:f>XLOOKUP(F2437,Assumptions!$A$4:$A$6,Assumptions!$B$4:$B$6)</x:f>
        <x:v>95</x:v>
      </x:c>
      <x:c r="Q2437" s="32" t="n">
        <x:f>XLOOKUP(F2437,Assumptions!$A$4:$A$6,Assumptions!$C$4:$C$6)</x:f>
        <x:v>0.219</x:v>
      </x:c>
      <x:c r="R2437" s="32" t="n">
        <x:f>XLOOKUP(F2437,Assumptions!$A$4:$A$6,Assumptions!$D$4:$D$6)</x:f>
        <x:v>0.016</x:v>
      </x:c>
      <x:c r="S2437" s="32" t="n">
        <x:f>XLOOKUP(F2437,Assumptions!$A$4:$A$6,Assumptions!$E$4:$E$6)</x:f>
        <x:v>0.01</x:v>
      </x:c>
      <x:c r="T2437" s="32" t="n">
        <x:f>XLOOKUP(O2437,Assumptions!$H$4:$H$6,Assumptions!$I$4:$I$6)</x:f>
        <x:v>0.0035</x:v>
      </x:c>
      <x:c r="U2437" s="30" t="n">
        <x:f>XLOOKUP(F2437,Assumptions!$A$4:$A$6,Assumptions!$F$4:$F$6)</x:f>
        <x:v>90</x:v>
      </x:c>
      <x:c r="V2437" s="60" t="n">
        <x:f>I2437*12</x:f>
        <x:v>21629.16</x:v>
      </x:c>
      <x:c r="W2437" s="60" t="n">
        <x:f>H2437*J2437*(1-K2437)*Q2437</x:f>
        <x:v>100.753351335</x:v>
      </x:c>
      <x:c r="X2437" s="60" t="n">
        <x:f>V2437*R2437</x:f>
        <x:v>346.06656</x:v>
      </x:c>
      <x:c r="Y2437" s="60" t="n">
        <x:f>V2437*S2437</x:f>
        <x:v>216.29160000000002</x:v>
      </x:c>
      <x:c r="Z2437" s="60" t="n">
        <x:f>H2437*J2437*T2437</x:f>
        <x:v>11.9275065</x:v>
      </x:c>
      <x:c r="AA2437" s="60" t="n">
        <x:f>P2437+W2437+X2437-Y2437-Z2437-U2437</x:f>
        <x:v>223.6008048349999</x:v>
      </x:c>
      <x:c r="AB2437" s="32" t="n">
        <x:f>IFERROR(AA2437/(P2437+W2437+X2437),0)</x:f>
        <x:v>0.41268473187717636</x:v>
      </x:c>
      <x:c r="AC2437" t="n">
        <x:f>IF(O2437="High",0,IF(I2437&gt;=1800,3,IF(I2437&gt;=900,2,1))+IF(K2437&gt;=0.9,2,IF(K2437&gt;=0.75,1,0))+IF(J2437&lt;=0.7,2,IF(J2437&lt;=0.85,1,0))+IF(M2437&gt;=8,1,0))</x:f>
        <x:v>6</x:v>
      </x:c>
      <x:c r="AD2437" t="str">
        <x:f>IF(AND(O2437&lt;&gt;"High",AC2437&gt;=Assumptions!$B$10,AA2437&gt;0),"Priority Growth",IF(AND(O2437="Low",AA2437&gt;0),"Maintain","Watch"))</x:f>
        <x:v>Priority Growth</x:v>
      </x:c>
      <x:c r="AE2437" s="60" t="n">
        <x:f>MAX(AA2437,0)*N2437</x:f>
        <x:v>21.24207645932499</x:v>
      </x:c>
      <x:c r="AF2437" t="str">
        <x:f>IF(AND(AA2437&gt;=Assumptions!$B$11,O2437&lt;&gt;"High",OR(N2437&gt;=Assumptions!$B$12,M2437&lt;=6)),"High","Standard")</x:f>
        <x:v>Standard</x:v>
      </x:c>
    </x:row>
    <x:row r="2438">
      <x:c r="A2438" t="str">
        <x:f>'Raw_Data'!A2438</x:f>
        <x:v>C02437</x:v>
      </x:c>
      <x:c r="B2438" t="n">
        <x:f>'Raw_Data'!B2438</x:f>
        <x:v>31</x:v>
      </x:c>
      <x:c r="C2438" s="30" t="n">
        <x:f>'Raw_Data'!C2438</x:f>
        <x:v>59232</x:v>
      </x:c>
      <x:c r="D2438" t="n">
        <x:f>'Raw_Data'!D2438</x:f>
        <x:v>587</x:v>
      </x:c>
      <x:c r="E2438" t="n">
        <x:f>'Raw_Data'!E2438</x:f>
        <x:v>78</x:v>
      </x:c>
      <x:c r="F2438" t="str">
        <x:f>PROPER(TRIM('Raw_Data'!F2438))</x:f>
        <x:v>Classic</x:v>
      </x:c>
      <x:c r="G2438" t="str">
        <x:f>PROPER(TRIM('Raw_Data'!G2438))</x:f>
        <x:v>Direct Mail</x:v>
      </x:c>
      <x:c r="H2438" s="60" t="n">
        <x:f>'Raw_Data'!H2438</x:f>
        <x:v>2193</x:v>
      </x:c>
      <x:c r="I2438" s="60" t="n">
        <x:f>'Raw_Data'!I2438</x:f>
        <x:v>185.07</x:v>
      </x:c>
      <x:c r="J2438" s="32" t="n">
        <x:f>'Raw_Data'!J2438</x:f>
        <x:v>0.391</x:v>
      </x:c>
      <x:c r="K2438" s="32" t="n">
        <x:f>'Raw_Data'!K2438</x:f>
        <x:v>0.593</x:v>
      </x:c>
      <x:c r="L2438" t="n">
        <x:f>'Raw_Data'!L2438</x:f>
        <x:v>1</x:v>
      </x:c>
      <x:c r="M2438" t="n">
        <x:f>IF('Raw_Data'!M2438="",Assumptions!$B$15,'Raw_Data'!M2438)</x:f>
        <x:v>9</x:v>
      </x:c>
      <x:c r="N2438" s="32" t="n">
        <x:f>'Raw_Data'!N2438</x:f>
        <x:v>0.02</x:v>
      </x:c>
      <x:c r="O2438" t="str">
        <x:f>IF(OR(D2438&lt;620,L2438&gt;=2,J2438&gt;0.9),"High",IF(OR(D2438&lt;700,L2438=1,J2438&gt;0.75),"Medium","Low"))</x:f>
        <x:v>High</x:v>
      </x:c>
      <x:c r="P2438" s="30" t="n">
        <x:f>XLOOKUP(F2438,Assumptions!$A$4:$A$6,Assumptions!$B$4:$B$6)</x:f>
        <x:v>0</x:v>
      </x:c>
      <x:c r="Q2438" s="32" t="n">
        <x:f>XLOOKUP(F2438,Assumptions!$A$4:$A$6,Assumptions!$C$4:$C$6)</x:f>
        <x:v>0.229</x:v>
      </x:c>
      <x:c r="R2438" s="32" t="n">
        <x:f>XLOOKUP(F2438,Assumptions!$A$4:$A$6,Assumptions!$D$4:$D$6)</x:f>
        <x:v>0.015</x:v>
      </x:c>
      <x:c r="S2438" s="32" t="n">
        <x:f>XLOOKUP(F2438,Assumptions!$A$4:$A$6,Assumptions!$E$4:$E$6)</x:f>
        <x:v>0.0075</x:v>
      </x:c>
      <x:c r="T2438" s="32" t="n">
        <x:f>XLOOKUP(O2438,Assumptions!$H$4:$H$6,Assumptions!$I$4:$I$6)</x:f>
        <x:v>0.045</x:v>
      </x:c>
      <x:c r="U2438" s="30" t="n">
        <x:f>XLOOKUP(F2438,Assumptions!$A$4:$A$6,Assumptions!$F$4:$F$6)</x:f>
        <x:v>60</x:v>
      </x:c>
      <x:c r="V2438" s="60" t="n">
        <x:f>I2438*12</x:f>
        <x:v>2220.84</x:v>
      </x:c>
      <x:c r="W2438" s="60" t="n">
        <x:f>H2438*J2438*(1-K2438)*Q2438</x:f>
        <x:v>79.91812398900001</x:v>
      </x:c>
      <x:c r="X2438" s="60" t="n">
        <x:f>V2438*R2438</x:f>
        <x:v>33.3126</x:v>
      </x:c>
      <x:c r="Y2438" s="60" t="n">
        <x:f>V2438*S2438</x:f>
        <x:v>16.6563</x:v>
      </x:c>
      <x:c r="Z2438" s="60" t="n">
        <x:f>H2438*J2438*T2438</x:f>
        <x:v>38.585835</x:v>
      </x:c>
      <x:c r="AA2438" s="60" t="n">
        <x:f>P2438+W2438+X2438-Y2438-Z2438-U2438</x:f>
        <x:v>-2.0114110109999928</x:v>
      </x:c>
      <x:c r="AB2438" s="32" t="n">
        <x:f>IFERROR(AA2438/(P2438+W2438+X2438),0)</x:f>
        <x:v>-0.01776382716757507</x:v>
      </x:c>
      <x:c r="AC2438" t="n">
        <x:f>IF(O2438="High",0,IF(I2438&gt;=1800,3,IF(I2438&gt;=900,2,1))+IF(K2438&gt;=0.9,2,IF(K2438&gt;=0.75,1,0))+IF(J2438&lt;=0.7,2,IF(J2438&lt;=0.85,1,0))+IF(M2438&gt;=8,1,0))</x:f>
        <x:v>0</x:v>
      </x:c>
      <x:c r="AD2438" t="str">
        <x:f>IF(AND(O2438&lt;&gt;"High",AC2438&gt;=Assumptions!$B$10,AA2438&gt;0),"Priority Growth",IF(AND(O2438="Low",AA2438&gt;0),"Maintain","Watch"))</x:f>
        <x:v>Watch</x:v>
      </x:c>
      <x:c r="AE2438" s="60" t="n">
        <x:f>MAX(AA2438,0)*N2438</x:f>
        <x:v>0</x:v>
      </x:c>
      <x:c r="AF2438" t="str">
        <x:f>IF(AND(AA2438&gt;=Assumptions!$B$11,O2438&lt;&gt;"High",OR(N2438&gt;=Assumptions!$B$12,M2438&lt;=6)),"High","Standard")</x:f>
        <x:v>Standard</x:v>
      </x:c>
    </x:row>
    <x:row r="2439">
      <x:c r="A2439" t="str">
        <x:f>'Raw_Data'!A2439</x:f>
        <x:v>C02438</x:v>
      </x:c>
      <x:c r="B2439" t="n">
        <x:f>'Raw_Data'!B2439</x:f>
        <x:v>36</x:v>
      </x:c>
      <x:c r="C2439" s="30" t="n">
        <x:f>'Raw_Data'!C2439</x:f>
        <x:v>50950</x:v>
      </x:c>
      <x:c r="D2439" t="n">
        <x:f>'Raw_Data'!D2439</x:f>
        <x:v>613</x:v>
      </x:c>
      <x:c r="E2439" t="n">
        <x:f>'Raw_Data'!E2439</x:f>
        <x:v>47</x:v>
      </x:c>
      <x:c r="F2439" t="str">
        <x:f>PROPER(TRIM('Raw_Data'!F2439))</x:f>
        <x:v>Classic</x:v>
      </x:c>
      <x:c r="G2439" t="str">
        <x:f>PROPER(TRIM('Raw_Data'!G2439))</x:f>
        <x:v>Digital</x:v>
      </x:c>
      <x:c r="H2439" s="60" t="n">
        <x:f>'Raw_Data'!H2439</x:f>
        <x:v>3424</x:v>
      </x:c>
      <x:c r="I2439" s="60" t="n">
        <x:f>'Raw_Data'!I2439</x:f>
        <x:v>226.58</x:v>
      </x:c>
      <x:c r="J2439" s="32" t="n">
        <x:f>'Raw_Data'!J2439</x:f>
        <x:v>0.551</x:v>
      </x:c>
      <x:c r="K2439" s="32" t="n">
        <x:f>'Raw_Data'!K2439</x:f>
        <x:v>0.761</x:v>
      </x:c>
      <x:c r="L2439" t="n">
        <x:f>'Raw_Data'!L2439</x:f>
        <x:v>0</x:v>
      </x:c>
      <x:c r="M2439" t="n">
        <x:f>IF('Raw_Data'!M2439="",Assumptions!$B$15,'Raw_Data'!M2439)</x:f>
        <x:v>8</x:v>
      </x:c>
      <x:c r="N2439" s="32" t="n">
        <x:f>'Raw_Data'!N2439</x:f>
        <x:v>0.059</x:v>
      </x:c>
      <x:c r="O2439" t="str">
        <x:f>IF(OR(D2439&lt;620,L2439&gt;=2,J2439&gt;0.9),"High",IF(OR(D2439&lt;700,L2439=1,J2439&gt;0.75),"Medium","Low"))</x:f>
        <x:v>High</x:v>
      </x:c>
      <x:c r="P2439" s="30" t="n">
        <x:f>XLOOKUP(F2439,Assumptions!$A$4:$A$6,Assumptions!$B$4:$B$6)</x:f>
        <x:v>0</x:v>
      </x:c>
      <x:c r="Q2439" s="32" t="n">
        <x:f>XLOOKUP(F2439,Assumptions!$A$4:$A$6,Assumptions!$C$4:$C$6)</x:f>
        <x:v>0.229</x:v>
      </x:c>
      <x:c r="R2439" s="32" t="n">
        <x:f>XLOOKUP(F2439,Assumptions!$A$4:$A$6,Assumptions!$D$4:$D$6)</x:f>
        <x:v>0.015</x:v>
      </x:c>
      <x:c r="S2439" s="32" t="n">
        <x:f>XLOOKUP(F2439,Assumptions!$A$4:$A$6,Assumptions!$E$4:$E$6)</x:f>
        <x:v>0.0075</x:v>
      </x:c>
      <x:c r="T2439" s="32" t="n">
        <x:f>XLOOKUP(O2439,Assumptions!$H$4:$H$6,Assumptions!$I$4:$I$6)</x:f>
        <x:v>0.045</x:v>
      </x:c>
      <x:c r="U2439" s="30" t="n">
        <x:f>XLOOKUP(F2439,Assumptions!$A$4:$A$6,Assumptions!$F$4:$F$6)</x:f>
        <x:v>60</x:v>
      </x:c>
      <x:c r="V2439" s="60" t="n">
        <x:f>I2439*12</x:f>
        <x:v>2718.96</x:v>
      </x:c>
      <x:c r="W2439" s="60" t="n">
        <x:f>H2439*J2439*(1-K2439)*Q2439</x:f>
        <x:v>103.25681814400001</x:v>
      </x:c>
      <x:c r="X2439" s="60" t="n">
        <x:f>V2439*R2439</x:f>
        <x:v>40.7844</x:v>
      </x:c>
      <x:c r="Y2439" s="60" t="n">
        <x:f>V2439*S2439</x:f>
        <x:v>20.3922</x:v>
      </x:c>
      <x:c r="Z2439" s="60" t="n">
        <x:f>H2439*J2439*T2439</x:f>
        <x:v>84.89808000000001</x:v>
      </x:c>
      <x:c r="AA2439" s="60" t="n">
        <x:f>P2439+W2439+X2439-Y2439-Z2439-U2439</x:f>
        <x:v>-21.24906185600001</x:v>
      </x:c>
      <x:c r="AB2439" s="32" t="n">
        <x:f>IFERROR(AA2439/(P2439+W2439+X2439),0)</x:f>
        <x:v>-0.1475207036555122</x:v>
      </x:c>
      <x:c r="AC2439" t="n">
        <x:f>IF(O2439="High",0,IF(I2439&gt;=1800,3,IF(I2439&gt;=900,2,1))+IF(K2439&gt;=0.9,2,IF(K2439&gt;=0.75,1,0))+IF(J2439&lt;=0.7,2,IF(J2439&lt;=0.85,1,0))+IF(M2439&gt;=8,1,0))</x:f>
        <x:v>0</x:v>
      </x:c>
      <x:c r="AD2439" t="str">
        <x:f>IF(AND(O2439&lt;&gt;"High",AC2439&gt;=Assumptions!$B$10,AA2439&gt;0),"Priority Growth",IF(AND(O2439="Low",AA2439&gt;0),"Maintain","Watch"))</x:f>
        <x:v>Watch</x:v>
      </x:c>
      <x:c r="AE2439" s="60" t="n">
        <x:f>MAX(AA2439,0)*N2439</x:f>
        <x:v>0</x:v>
      </x:c>
      <x:c r="AF2439" t="str">
        <x:f>IF(AND(AA2439&gt;=Assumptions!$B$11,O2439&lt;&gt;"High",OR(N2439&gt;=Assumptions!$B$12,M2439&lt;=6)),"High","Standard")</x:f>
        <x:v>Standard</x:v>
      </x:c>
    </x:row>
    <x:row r="2440">
      <x:c r="A2440" t="str">
        <x:f>'Raw_Data'!A2440</x:f>
        <x:v>C02439</x:v>
      </x:c>
      <x:c r="B2440" t="n">
        <x:f>'Raw_Data'!B2440</x:f>
        <x:v>40</x:v>
      </x:c>
      <x:c r="C2440" s="30" t="n">
        <x:f>'Raw_Data'!C2440</x:f>
        <x:v>165971</x:v>
      </x:c>
      <x:c r="D2440" t="n">
        <x:f>'Raw_Data'!D2440</x:f>
        <x:v>707</x:v>
      </x:c>
      <x:c r="E2440" t="n">
        <x:f>'Raw_Data'!E2440</x:f>
        <x:v>43</x:v>
      </x:c>
      <x:c r="F2440" t="str">
        <x:f>PROPER(TRIM('Raw_Data'!F2440))</x:f>
        <x:v>Platinum</x:v>
      </x:c>
      <x:c r="G2440" t="str">
        <x:f>PROPER(TRIM('Raw_Data'!G2440))</x:f>
        <x:v>Digital</x:v>
      </x:c>
      <x:c r="H2440" s="60" t="n">
        <x:f>'Raw_Data'!H2440</x:f>
        <x:v>34311</x:v>
      </x:c>
      <x:c r="I2440" s="60" t="n">
        <x:f>'Raw_Data'!I2440</x:f>
        <x:v>4183.96</x:v>
      </x:c>
      <x:c r="J2440" s="32" t="n">
        <x:f>'Raw_Data'!J2440</x:f>
        <x:v>0.449</x:v>
      </x:c>
      <x:c r="K2440" s="32" t="n">
        <x:f>'Raw_Data'!K2440</x:f>
        <x:v>0.682</x:v>
      </x:c>
      <x:c r="L2440" t="n">
        <x:f>'Raw_Data'!L2440</x:f>
        <x:v>0</x:v>
      </x:c>
      <x:c r="M2440" t="n">
        <x:f>IF('Raw_Data'!M2440="",Assumptions!$B$15,'Raw_Data'!M2440)</x:f>
        <x:v>9</x:v>
      </x:c>
      <x:c r="N2440" s="32" t="n">
        <x:f>'Raw_Data'!N2440</x:f>
        <x:v>0.02</x:v>
      </x:c>
      <x:c r="O2440" t="str">
        <x:f>IF(OR(D2440&lt;620,L2440&gt;=2,J2440&gt;0.9),"High",IF(OR(D2440&lt;700,L2440=1,J2440&gt;0.75),"Medium","Low"))</x:f>
        <x:v>Low</x:v>
      </x:c>
      <x:c r="P2440" s="30" t="n">
        <x:f>XLOOKUP(F2440,Assumptions!$A$4:$A$6,Assumptions!$B$4:$B$6)</x:f>
        <x:v>195</x:v>
      </x:c>
      <x:c r="Q2440" s="32" t="n">
        <x:f>XLOOKUP(F2440,Assumptions!$A$4:$A$6,Assumptions!$C$4:$C$6)</x:f>
        <x:v>0.199</x:v>
      </x:c>
      <x:c r="R2440" s="32" t="n">
        <x:f>XLOOKUP(F2440,Assumptions!$A$4:$A$6,Assumptions!$D$4:$D$6)</x:f>
        <x:v>0.017</x:v>
      </x:c>
      <x:c r="S2440" s="32" t="n">
        <x:f>XLOOKUP(F2440,Assumptions!$A$4:$A$6,Assumptions!$E$4:$E$6)</x:f>
        <x:v>0.013</x:v>
      </x:c>
      <x:c r="T2440" s="32" t="n">
        <x:f>XLOOKUP(O2440,Assumptions!$H$4:$H$6,Assumptions!$I$4:$I$6)</x:f>
        <x:v>0.0035</x:v>
      </x:c>
      <x:c r="U2440" s="30" t="n">
        <x:f>XLOOKUP(F2440,Assumptions!$A$4:$A$6,Assumptions!$F$4:$F$6)</x:f>
        <x:v>140</x:v>
      </x:c>
      <x:c r="V2440" s="60" t="n">
        <x:f>I2440*12</x:f>
        <x:v>50207.520000000004</x:v>
      </x:c>
      <x:c r="W2440" s="60" t="n">
        <x:f>H2440*J2440*(1-K2440)*Q2440</x:f>
        <x:v>974.899647198</x:v>
      </x:c>
      <x:c r="X2440" s="60" t="n">
        <x:f>V2440*R2440</x:f>
        <x:v>853.5278400000001</x:v>
      </x:c>
      <x:c r="Y2440" s="60" t="n">
        <x:f>V2440*S2440</x:f>
        <x:v>652.69776</x:v>
      </x:c>
      <x:c r="Z2440" s="60" t="n">
        <x:f>H2440*J2440*T2440</x:f>
        <x:v>53.919736500000006</x:v>
      </x:c>
      <x:c r="AA2440" s="60" t="n">
        <x:f>P2440+W2440+X2440-Y2440-Z2440-U2440</x:f>
        <x:v>1176.809990698</x:v>
      </x:c>
      <x:c r="AB2440" s="32" t="n">
        <x:f>IFERROR(AA2440/(P2440+W2440+X2440),0)</x:f>
        <x:v>0.5815923714309238</x:v>
      </x:c>
      <x:c r="AC2440" t="n">
        <x:f>IF(O2440="High",0,IF(I2440&gt;=1800,3,IF(I2440&gt;=900,2,1))+IF(K2440&gt;=0.9,2,IF(K2440&gt;=0.75,1,0))+IF(J2440&lt;=0.7,2,IF(J2440&lt;=0.85,1,0))+IF(M2440&gt;=8,1,0))</x:f>
        <x:v>6</x:v>
      </x:c>
      <x:c r="AD2440" t="str">
        <x:f>IF(AND(O2440&lt;&gt;"High",AC2440&gt;=Assumptions!$B$10,AA2440&gt;0),"Priority Growth",IF(AND(O2440="Low",AA2440&gt;0),"Maintain","Watch"))</x:f>
        <x:v>Priority Growth</x:v>
      </x:c>
      <x:c r="AE2440" s="60" t="n">
        <x:f>MAX(AA2440,0)*N2440</x:f>
        <x:v>23.536199813960003</x:v>
      </x:c>
      <x:c r="AF2440" t="str">
        <x:f>IF(AND(AA2440&gt;=Assumptions!$B$11,O2440&lt;&gt;"High",OR(N2440&gt;=Assumptions!$B$12,M2440&lt;=6)),"High","Standard")</x:f>
        <x:v>Standard</x:v>
      </x:c>
    </x:row>
    <x:row r="2441">
      <x:c r="A2441" t="str">
        <x:f>'Raw_Data'!A2441</x:f>
        <x:v>C02440</x:v>
      </x:c>
      <x:c r="B2441" t="n">
        <x:f>'Raw_Data'!B2441</x:f>
        <x:v>24</x:v>
      </x:c>
      <x:c r="C2441" s="30" t="n">
        <x:f>'Raw_Data'!C2441</x:f>
        <x:v>70663</x:v>
      </x:c>
      <x:c r="D2441" t="n">
        <x:f>'Raw_Data'!D2441</x:f>
        <x:v>660</x:v>
      </x:c>
      <x:c r="E2441" t="n">
        <x:f>'Raw_Data'!E2441</x:f>
        <x:v>44</x:v>
      </x:c>
      <x:c r="F2441" t="str">
        <x:f>PROPER(TRIM('Raw_Data'!F2441))</x:f>
        <x:v>Gold</x:v>
      </x:c>
      <x:c r="G2441" t="str">
        <x:f>PROPER(TRIM('Raw_Data'!G2441))</x:f>
        <x:v>Branch</x:v>
      </x:c>
      <x:c r="H2441" s="60" t="n">
        <x:f>'Raw_Data'!H2441</x:f>
        <x:v>9826</x:v>
      </x:c>
      <x:c r="I2441" s="60" t="n">
        <x:f>'Raw_Data'!I2441</x:f>
        <x:v>875.96</x:v>
      </x:c>
      <x:c r="J2441" s="32" t="n">
        <x:f>'Raw_Data'!J2441</x:f>
        <x:v>0.39</x:v>
      </x:c>
      <x:c r="K2441" s="32" t="n">
        <x:f>'Raw_Data'!K2441</x:f>
        <x:v>0.753</x:v>
      </x:c>
      <x:c r="L2441" t="n">
        <x:f>'Raw_Data'!L2441</x:f>
        <x:v>0</x:v>
      </x:c>
      <x:c r="M2441" t="n">
        <x:f>IF('Raw_Data'!M2441="",Assumptions!$B$15,'Raw_Data'!M2441)</x:f>
        <x:v>7</x:v>
      </x:c>
      <x:c r="N2441" s="32" t="n">
        <x:f>'Raw_Data'!N2441</x:f>
        <x:v>0.187</x:v>
      </x:c>
      <x:c r="O2441" t="str">
        <x:f>IF(OR(D2441&lt;620,L2441&gt;=2,J2441&gt;0.9),"High",IF(OR(D2441&lt;700,L2441=1,J2441&gt;0.75),"Medium","Low"))</x:f>
        <x:v>Medium</x:v>
      </x:c>
      <x:c r="P2441" s="30" t="n">
        <x:f>XLOOKUP(F2441,Assumptions!$A$4:$A$6,Assumptions!$B$4:$B$6)</x:f>
        <x:v>95</x:v>
      </x:c>
      <x:c r="Q2441" s="32" t="n">
        <x:f>XLOOKUP(F2441,Assumptions!$A$4:$A$6,Assumptions!$C$4:$C$6)</x:f>
        <x:v>0.219</x:v>
      </x:c>
      <x:c r="R2441" s="32" t="n">
        <x:f>XLOOKUP(F2441,Assumptions!$A$4:$A$6,Assumptions!$D$4:$D$6)</x:f>
        <x:v>0.016</x:v>
      </x:c>
      <x:c r="S2441" s="32" t="n">
        <x:f>XLOOKUP(F2441,Assumptions!$A$4:$A$6,Assumptions!$E$4:$E$6)</x:f>
        <x:v>0.01</x:v>
      </x:c>
      <x:c r="T2441" s="32" t="n">
        <x:f>XLOOKUP(O2441,Assumptions!$H$4:$H$6,Assumptions!$I$4:$I$6)</x:f>
        <x:v>0.012</x:v>
      </x:c>
      <x:c r="U2441" s="30" t="n">
        <x:f>XLOOKUP(F2441,Assumptions!$A$4:$A$6,Assumptions!$F$4:$F$6)</x:f>
        <x:v>90</x:v>
      </x:c>
      <x:c r="V2441" s="60" t="n">
        <x:f>I2441*12</x:f>
        <x:v>10511.52</x:v>
      </x:c>
      <x:c r="W2441" s="60" t="n">
        <x:f>H2441*J2441*(1-K2441)*Q2441</x:f>
        <x:v>207.29194902</x:v>
      </x:c>
      <x:c r="X2441" s="60" t="n">
        <x:f>V2441*R2441</x:f>
        <x:v>168.18432</x:v>
      </x:c>
      <x:c r="Y2441" s="60" t="n">
        <x:f>V2441*S2441</x:f>
        <x:v>105.1152</x:v>
      </x:c>
      <x:c r="Z2441" s="60" t="n">
        <x:f>H2441*J2441*T2441</x:f>
        <x:v>45.98568</x:v>
      </x:c>
      <x:c r="AA2441" s="60" t="n">
        <x:f>P2441+W2441+X2441-Y2441-Z2441-U2441</x:f>
        <x:v>229.37538902</x:v>
      </x:c>
      <x:c r="AB2441" s="32" t="n">
        <x:f>IFERROR(AA2441/(P2441+W2441+X2441),0)</x:f>
        <x:v>0.4875387009376433</x:v>
      </x:c>
      <x:c r="AC2441" t="n">
        <x:f>IF(O2441="High",0,IF(I2441&gt;=1800,3,IF(I2441&gt;=900,2,1))+IF(K2441&gt;=0.9,2,IF(K2441&gt;=0.75,1,0))+IF(J2441&lt;=0.7,2,IF(J2441&lt;=0.85,1,0))+IF(M2441&gt;=8,1,0))</x:f>
        <x:v>4</x:v>
      </x:c>
      <x:c r="AD2441" t="str">
        <x:f>IF(AND(O2441&lt;&gt;"High",AC2441&gt;=Assumptions!$B$10,AA2441&gt;0),"Priority Growth",IF(AND(O2441="Low",AA2441&gt;0),"Maintain","Watch"))</x:f>
        <x:v>Watch</x:v>
      </x:c>
      <x:c r="AE2441" s="60" t="n">
        <x:f>MAX(AA2441,0)*N2441</x:f>
        <x:v>42.89319774674</x:v>
      </x:c>
      <x:c r="AF2441" t="str">
        <x:f>IF(AND(AA2441&gt;=Assumptions!$B$11,O2441&lt;&gt;"High",OR(N2441&gt;=Assumptions!$B$12,M2441&lt;=6)),"High","Standard")</x:f>
        <x:v>Standard</x:v>
      </x:c>
    </x:row>
    <x:row r="2442">
      <x:c r="A2442" t="str">
        <x:f>'Raw_Data'!A2442</x:f>
        <x:v>C02441</x:v>
      </x:c>
      <x:c r="B2442" t="n">
        <x:f>'Raw_Data'!B2442</x:f>
        <x:v>56</x:v>
      </x:c>
      <x:c r="C2442" s="30" t="n">
        <x:f>'Raw_Data'!C2442</x:f>
        <x:v>59199</x:v>
      </x:c>
      <x:c r="D2442" t="n">
        <x:f>'Raw_Data'!D2442</x:f>
        <x:v>662</x:v>
      </x:c>
      <x:c r="E2442" t="n">
        <x:f>'Raw_Data'!E2442</x:f>
        <x:v>17</x:v>
      </x:c>
      <x:c r="F2442" t="str">
        <x:f>PROPER(TRIM('Raw_Data'!F2442))</x:f>
        <x:v>Classic</x:v>
      </x:c>
      <x:c r="G2442" t="str">
        <x:f>PROPER(TRIM('Raw_Data'!G2442))</x:f>
        <x:v>Partner</x:v>
      </x:c>
      <x:c r="H2442" s="60" t="n">
        <x:f>'Raw_Data'!H2442</x:f>
        <x:v>5134</x:v>
      </x:c>
      <x:c r="I2442" s="60" t="n">
        <x:f>'Raw_Data'!I2442</x:f>
        <x:v>1069.03</x:v>
      </x:c>
      <x:c r="J2442" s="32" t="n">
        <x:f>'Raw_Data'!J2442</x:f>
        <x:v>0.35</x:v>
      </x:c>
      <x:c r="K2442" s="32" t="n">
        <x:f>'Raw_Data'!K2442</x:f>
        <x:v>0.767</x:v>
      </x:c>
      <x:c r="L2442" t="n">
        <x:f>'Raw_Data'!L2442</x:f>
        <x:v>0</x:v>
      </x:c>
      <x:c r="M2442" t="n">
        <x:f>IF('Raw_Data'!M2442="",Assumptions!$B$15,'Raw_Data'!M2442)</x:f>
        <x:v>8</x:v>
      </x:c>
      <x:c r="N2442" s="32" t="n">
        <x:f>'Raw_Data'!N2442</x:f>
        <x:v>0.082</x:v>
      </x:c>
      <x:c r="O2442" t="str">
        <x:f>IF(OR(D2442&lt;620,L2442&gt;=2,J2442&gt;0.9),"High",IF(OR(D2442&lt;700,L2442=1,J2442&gt;0.75),"Medium","Low"))</x:f>
        <x:v>Medium</x:v>
      </x:c>
      <x:c r="P2442" s="30" t="n">
        <x:f>XLOOKUP(F2442,Assumptions!$A$4:$A$6,Assumptions!$B$4:$B$6)</x:f>
        <x:v>0</x:v>
      </x:c>
      <x:c r="Q2442" s="32" t="n">
        <x:f>XLOOKUP(F2442,Assumptions!$A$4:$A$6,Assumptions!$C$4:$C$6)</x:f>
        <x:v>0.229</x:v>
      </x:c>
      <x:c r="R2442" s="32" t="n">
        <x:f>XLOOKUP(F2442,Assumptions!$A$4:$A$6,Assumptions!$D$4:$D$6)</x:f>
        <x:v>0.015</x:v>
      </x:c>
      <x:c r="S2442" s="32" t="n">
        <x:f>XLOOKUP(F2442,Assumptions!$A$4:$A$6,Assumptions!$E$4:$E$6)</x:f>
        <x:v>0.0075</x:v>
      </x:c>
      <x:c r="T2442" s="32" t="n">
        <x:f>XLOOKUP(O2442,Assumptions!$H$4:$H$6,Assumptions!$I$4:$I$6)</x:f>
        <x:v>0.012</x:v>
      </x:c>
      <x:c r="U2442" s="30" t="n">
        <x:f>XLOOKUP(F2442,Assumptions!$A$4:$A$6,Assumptions!$F$4:$F$6)</x:f>
        <x:v>60</x:v>
      </x:c>
      <x:c r="V2442" s="60" t="n">
        <x:f>I2442*12</x:f>
        <x:v>12828.36</x:v>
      </x:c>
      <x:c r="W2442" s="60" t="n">
        <x:f>H2442*J2442*(1-K2442)*Q2442</x:f>
        <x:v>95.87719329999999</x:v>
      </x:c>
      <x:c r="X2442" s="60" t="n">
        <x:f>V2442*R2442</x:f>
        <x:v>192.4254</x:v>
      </x:c>
      <x:c r="Y2442" s="60" t="n">
        <x:f>V2442*S2442</x:f>
        <x:v>96.2127</x:v>
      </x:c>
      <x:c r="Z2442" s="60" t="n">
        <x:f>H2442*J2442*T2442</x:f>
        <x:v>21.5628</x:v>
      </x:c>
      <x:c r="AA2442" s="60" t="n">
        <x:f>P2442+W2442+X2442-Y2442-Z2442-U2442</x:f>
        <x:v>110.52709330000002</x:v>
      </x:c>
      <x:c r="AB2442" s="32" t="n">
        <x:f>IFERROR(AA2442/(P2442+W2442+X2442),0)</x:f>
        <x:v>0.38337183177880213</x:v>
      </x:c>
      <x:c r="AC2442" t="n">
        <x:f>IF(O2442="High",0,IF(I2442&gt;=1800,3,IF(I2442&gt;=900,2,1))+IF(K2442&gt;=0.9,2,IF(K2442&gt;=0.75,1,0))+IF(J2442&lt;=0.7,2,IF(J2442&lt;=0.85,1,0))+IF(M2442&gt;=8,1,0))</x:f>
        <x:v>6</x:v>
      </x:c>
      <x:c r="AD2442" t="str">
        <x:f>IF(AND(O2442&lt;&gt;"High",AC2442&gt;=Assumptions!$B$10,AA2442&gt;0),"Priority Growth",IF(AND(O2442="Low",AA2442&gt;0),"Maintain","Watch"))</x:f>
        <x:v>Priority Growth</x:v>
      </x:c>
      <x:c r="AE2442" s="60" t="n">
        <x:f>MAX(AA2442,0)*N2442</x:f>
        <x:v>9.063221650600003</x:v>
      </x:c>
      <x:c r="AF2442" t="str">
        <x:f>IF(AND(AA2442&gt;=Assumptions!$B$11,O2442&lt;&gt;"High",OR(N2442&gt;=Assumptions!$B$12,M2442&lt;=6)),"High","Standard")</x:f>
        <x:v>Standard</x:v>
      </x:c>
    </x:row>
    <x:row r="2443">
      <x:c r="A2443" t="str">
        <x:f>'Raw_Data'!A2443</x:f>
        <x:v>C02442</x:v>
      </x:c>
      <x:c r="B2443" t="n">
        <x:f>'Raw_Data'!B2443</x:f>
        <x:v>49</x:v>
      </x:c>
      <x:c r="C2443" s="30" t="n">
        <x:f>'Raw_Data'!C2443</x:f>
        <x:v>45905</x:v>
      </x:c>
      <x:c r="D2443" t="n">
        <x:f>'Raw_Data'!D2443</x:f>
        <x:v>639</x:v>
      </x:c>
      <x:c r="E2443" t="n">
        <x:f>'Raw_Data'!E2443</x:f>
        <x:v>30</x:v>
      </x:c>
      <x:c r="F2443" t="str">
        <x:f>PROPER(TRIM('Raw_Data'!F2443))</x:f>
        <x:v>Classic</x:v>
      </x:c>
      <x:c r="G2443" t="str">
        <x:f>PROPER(TRIM('Raw_Data'!G2443))</x:f>
        <x:v>Partner</x:v>
      </x:c>
      <x:c r="H2443" s="60" t="n">
        <x:f>'Raw_Data'!H2443</x:f>
        <x:v>3585</x:v>
      </x:c>
      <x:c r="I2443" s="60" t="n">
        <x:f>'Raw_Data'!I2443</x:f>
        <x:v>288.69</x:v>
      </x:c>
      <x:c r="J2443" s="32" t="n">
        <x:f>'Raw_Data'!J2443</x:f>
        <x:v>0.445</x:v>
      </x:c>
      <x:c r="K2443" s="32" t="n">
        <x:f>'Raw_Data'!K2443</x:f>
        <x:v>0.84</x:v>
      </x:c>
      <x:c r="L2443" t="n">
        <x:f>'Raw_Data'!L2443</x:f>
        <x:v>0</x:v>
      </x:c>
      <x:c r="M2443" t="n">
        <x:f>IF('Raw_Data'!M2443="",Assumptions!$B$15,'Raw_Data'!M2443)</x:f>
        <x:v>6</x:v>
      </x:c>
      <x:c r="N2443" s="32" t="n">
        <x:f>'Raw_Data'!N2443</x:f>
        <x:v>0.149</x:v>
      </x:c>
      <x:c r="O2443" t="str">
        <x:f>IF(OR(D2443&lt;620,L2443&gt;=2,J2443&gt;0.9),"High",IF(OR(D2443&lt;700,L2443=1,J2443&gt;0.75),"Medium","Low"))</x:f>
        <x:v>Medium</x:v>
      </x:c>
      <x:c r="P2443" s="30" t="n">
        <x:f>XLOOKUP(F2443,Assumptions!$A$4:$A$6,Assumptions!$B$4:$B$6)</x:f>
        <x:v>0</x:v>
      </x:c>
      <x:c r="Q2443" s="32" t="n">
        <x:f>XLOOKUP(F2443,Assumptions!$A$4:$A$6,Assumptions!$C$4:$C$6)</x:f>
        <x:v>0.229</x:v>
      </x:c>
      <x:c r="R2443" s="32" t="n">
        <x:f>XLOOKUP(F2443,Assumptions!$A$4:$A$6,Assumptions!$D$4:$D$6)</x:f>
        <x:v>0.015</x:v>
      </x:c>
      <x:c r="S2443" s="32" t="n">
        <x:f>XLOOKUP(F2443,Assumptions!$A$4:$A$6,Assumptions!$E$4:$E$6)</x:f>
        <x:v>0.0075</x:v>
      </x:c>
      <x:c r="T2443" s="32" t="n">
        <x:f>XLOOKUP(O2443,Assumptions!$H$4:$H$6,Assumptions!$I$4:$I$6)</x:f>
        <x:v>0.012</x:v>
      </x:c>
      <x:c r="U2443" s="30" t="n">
        <x:f>XLOOKUP(F2443,Assumptions!$A$4:$A$6,Assumptions!$F$4:$F$6)</x:f>
        <x:v>60</x:v>
      </x:c>
      <x:c r="V2443" s="60" t="n">
        <x:f>I2443*12</x:f>
        <x:v>3464.2799999999997</x:v>
      </x:c>
      <x:c r="W2443" s="60" t="n">
        <x:f>H2443*J2443*(1-K2443)*Q2443</x:f>
        <x:v>58.452708000000015</x:v>
      </x:c>
      <x:c r="X2443" s="60" t="n">
        <x:f>V2443*R2443</x:f>
        <x:v>51.96419999999999</x:v>
      </x:c>
      <x:c r="Y2443" s="60" t="n">
        <x:f>V2443*S2443</x:f>
        <x:v>25.982099999999996</x:v>
      </x:c>
      <x:c r="Z2443" s="60" t="n">
        <x:f>H2443*J2443*T2443</x:f>
        <x:v>19.143900000000002</x:v>
      </x:c>
      <x:c r="AA2443" s="60" t="n">
        <x:f>P2443+W2443+X2443-Y2443-Z2443-U2443</x:f>
        <x:v>5.290908000000002</x:v>
      </x:c>
      <x:c r="AB2443" s="32" t="n">
        <x:f>IFERROR(AA2443/(P2443+W2443+X2443),0)</x:f>
        <x:v>0.047917552626994424</x:v>
      </x:c>
      <x:c r="AC2443" t="n">
        <x:f>IF(O2443="High",0,IF(I2443&gt;=1800,3,IF(I2443&gt;=900,2,1))+IF(K2443&gt;=0.9,2,IF(K2443&gt;=0.75,1,0))+IF(J2443&lt;=0.7,2,IF(J2443&lt;=0.85,1,0))+IF(M2443&gt;=8,1,0))</x:f>
        <x:v>4</x:v>
      </x:c>
      <x:c r="AD2443" t="str">
        <x:f>IF(AND(O2443&lt;&gt;"High",AC2443&gt;=Assumptions!$B$10,AA2443&gt;0),"Priority Growth",IF(AND(O2443="Low",AA2443&gt;0),"Maintain","Watch"))</x:f>
        <x:v>Watch</x:v>
      </x:c>
      <x:c r="AE2443" s="60" t="n">
        <x:f>MAX(AA2443,0)*N2443</x:f>
        <x:v>0.7883452920000003</x:v>
      </x:c>
      <x:c r="AF2443" t="str">
        <x:f>IF(AND(AA2443&gt;=Assumptions!$B$11,O2443&lt;&gt;"High",OR(N2443&gt;=Assumptions!$B$12,M2443&lt;=6)),"High","Standard")</x:f>
        <x:v>Standard</x:v>
      </x:c>
    </x:row>
    <x:row r="2444">
      <x:c r="A2444" t="str">
        <x:f>'Raw_Data'!A2444</x:f>
        <x:v>C02443</x:v>
      </x:c>
      <x:c r="B2444" t="n">
        <x:f>'Raw_Data'!B2444</x:f>
        <x:v>31</x:v>
      </x:c>
      <x:c r="C2444" s="30" t="n">
        <x:f>'Raw_Data'!C2444</x:f>
        <x:v>93073</x:v>
      </x:c>
      <x:c r="D2444" t="n">
        <x:f>'Raw_Data'!D2444</x:f>
        <x:v>645</x:v>
      </x:c>
      <x:c r="E2444" t="n">
        <x:f>'Raw_Data'!E2444</x:f>
        <x:v>26</x:v>
      </x:c>
      <x:c r="F2444" t="str">
        <x:f>PROPER(TRIM('Raw_Data'!F2444))</x:f>
        <x:v>Gold</x:v>
      </x:c>
      <x:c r="G2444" t="str">
        <x:f>PROPER(TRIM('Raw_Data'!G2444))</x:f>
        <x:v>Direct Mail</x:v>
      </x:c>
      <x:c r="H2444" s="60" t="n">
        <x:f>'Raw_Data'!H2444</x:f>
        <x:v>12753</x:v>
      </x:c>
      <x:c r="I2444" s="60" t="n">
        <x:f>'Raw_Data'!I2444</x:f>
        <x:v>1361.62</x:v>
      </x:c>
      <x:c r="J2444" s="32" t="n">
        <x:f>'Raw_Data'!J2444</x:f>
        <x:v>0.671</x:v>
      </x:c>
      <x:c r="K2444" s="32" t="n">
        <x:f>'Raw_Data'!K2444</x:f>
        <x:v>0.803</x:v>
      </x:c>
      <x:c r="L2444" t="n">
        <x:f>'Raw_Data'!L2444</x:f>
        <x:v>0</x:v>
      </x:c>
      <x:c r="M2444" t="n">
        <x:f>IF('Raw_Data'!M2444="",Assumptions!$B$15,'Raw_Data'!M2444)</x:f>
        <x:v>6</x:v>
      </x:c>
      <x:c r="N2444" s="32" t="n">
        <x:f>'Raw_Data'!N2444</x:f>
        <x:v>0.152</x:v>
      </x:c>
      <x:c r="O2444" t="str">
        <x:f>IF(OR(D2444&lt;620,L2444&gt;=2,J2444&gt;0.9),"High",IF(OR(D2444&lt;700,L2444=1,J2444&gt;0.75),"Medium","Low"))</x:f>
        <x:v>Medium</x:v>
      </x:c>
      <x:c r="P2444" s="30" t="n">
        <x:f>XLOOKUP(F2444,Assumptions!$A$4:$A$6,Assumptions!$B$4:$B$6)</x:f>
        <x:v>95</x:v>
      </x:c>
      <x:c r="Q2444" s="32" t="n">
        <x:f>XLOOKUP(F2444,Assumptions!$A$4:$A$6,Assumptions!$C$4:$C$6)</x:f>
        <x:v>0.219</x:v>
      </x:c>
      <x:c r="R2444" s="32" t="n">
        <x:f>XLOOKUP(F2444,Assumptions!$A$4:$A$6,Assumptions!$D$4:$D$6)</x:f>
        <x:v>0.016</x:v>
      </x:c>
      <x:c r="S2444" s="32" t="n">
        <x:f>XLOOKUP(F2444,Assumptions!$A$4:$A$6,Assumptions!$E$4:$E$6)</x:f>
        <x:v>0.01</x:v>
      </x:c>
      <x:c r="T2444" s="32" t="n">
        <x:f>XLOOKUP(O2444,Assumptions!$H$4:$H$6,Assumptions!$I$4:$I$6)</x:f>
        <x:v>0.012</x:v>
      </x:c>
      <x:c r="U2444" s="30" t="n">
        <x:f>XLOOKUP(F2444,Assumptions!$A$4:$A$6,Assumptions!$F$4:$F$6)</x:f>
        <x:v>90</x:v>
      </x:c>
      <x:c r="V2444" s="60" t="n">
        <x:f>I2444*12</x:f>
        <x:v>16339.439999999999</x:v>
      </x:c>
      <x:c r="W2444" s="60" t="n">
        <x:f>H2444*J2444*(1-K2444)*Q2444</x:f>
        <x:v>369.18599760899997</x:v>
      </x:c>
      <x:c r="X2444" s="60" t="n">
        <x:f>V2444*R2444</x:f>
        <x:v>261.43104</x:v>
      </x:c>
      <x:c r="Y2444" s="60" t="n">
        <x:f>V2444*S2444</x:f>
        <x:v>163.3944</x:v>
      </x:c>
      <x:c r="Z2444" s="60" t="n">
        <x:f>H2444*J2444*T2444</x:f>
        <x:v>102.68715600000002</x:v>
      </x:c>
      <x:c r="AA2444" s="60" t="n">
        <x:f>P2444+W2444+X2444-Y2444-Z2444-U2444</x:f>
        <x:v>369.5354816089999</x:v>
      </x:c>
      <x:c r="AB2444" s="32" t="n">
        <x:f>IFERROR(AA2444/(P2444+W2444+X2444),0)</x:f>
        <x:v>0.5092706792368963</x:v>
      </x:c>
      <x:c r="AC2444" t="n">
        <x:f>IF(O2444="High",0,IF(I2444&gt;=1800,3,IF(I2444&gt;=900,2,1))+IF(K2444&gt;=0.9,2,IF(K2444&gt;=0.75,1,0))+IF(J2444&lt;=0.7,2,IF(J2444&lt;=0.85,1,0))+IF(M2444&gt;=8,1,0))</x:f>
        <x:v>5</x:v>
      </x:c>
      <x:c r="AD2444" t="str">
        <x:f>IF(AND(O2444&lt;&gt;"High",AC2444&gt;=Assumptions!$B$10,AA2444&gt;0),"Priority Growth",IF(AND(O2444="Low",AA2444&gt;0),"Maintain","Watch"))</x:f>
        <x:v>Watch</x:v>
      </x:c>
      <x:c r="AE2444" s="60" t="n">
        <x:f>MAX(AA2444,0)*N2444</x:f>
        <x:v>56.16939320456798</x:v>
      </x:c>
      <x:c r="AF2444" t="str">
        <x:f>IF(AND(AA2444&gt;=Assumptions!$B$11,O2444&lt;&gt;"High",OR(N2444&gt;=Assumptions!$B$12,M2444&lt;=6)),"High","Standard")</x:f>
        <x:v>High</x:v>
      </x:c>
    </x:row>
    <x:row r="2445">
      <x:c r="A2445" t="str">
        <x:f>'Raw_Data'!A2445</x:f>
        <x:v>C02444</x:v>
      </x:c>
      <x:c r="B2445" t="n">
        <x:f>'Raw_Data'!B2445</x:f>
        <x:v>31</x:v>
      </x:c>
      <x:c r="C2445" s="30" t="n">
        <x:f>'Raw_Data'!C2445</x:f>
        <x:v>58735</x:v>
      </x:c>
      <x:c r="D2445" t="n">
        <x:f>'Raw_Data'!D2445</x:f>
        <x:v>685</x:v>
      </x:c>
      <x:c r="E2445" t="n">
        <x:f>'Raw_Data'!E2445</x:f>
        <x:v>9</x:v>
      </x:c>
      <x:c r="F2445" t="str">
        <x:f>PROPER(TRIM('Raw_Data'!F2445))</x:f>
        <x:v>Gold</x:v>
      </x:c>
      <x:c r="G2445" t="str">
        <x:f>PROPER(TRIM('Raw_Data'!G2445))</x:f>
        <x:v>Digital</x:v>
      </x:c>
      <x:c r="H2445" s="60" t="n">
        <x:f>'Raw_Data'!H2445</x:f>
        <x:v>10237</x:v>
      </x:c>
      <x:c r="I2445" s="60" t="n">
        <x:f>'Raw_Data'!I2445</x:f>
        <x:v>864.3</x:v>
      </x:c>
      <x:c r="J2445" s="32" t="n">
        <x:f>'Raw_Data'!J2445</x:f>
        <x:v>0.51</x:v>
      </x:c>
      <x:c r="K2445" s="32" t="n">
        <x:f>'Raw_Data'!K2445</x:f>
        <x:v>0.681</x:v>
      </x:c>
      <x:c r="L2445" t="n">
        <x:f>'Raw_Data'!L2445</x:f>
        <x:v>0</x:v>
      </x:c>
      <x:c r="M2445" t="n">
        <x:f>IF('Raw_Data'!M2445="",Assumptions!$B$15,'Raw_Data'!M2445)</x:f>
        <x:v>7</x:v>
      </x:c>
      <x:c r="N2445" s="32" t="n">
        <x:f>'Raw_Data'!N2445</x:f>
        <x:v>0.209</x:v>
      </x:c>
      <x:c r="O2445" t="str">
        <x:f>IF(OR(D2445&lt;620,L2445&gt;=2,J2445&gt;0.9),"High",IF(OR(D2445&lt;700,L2445=1,J2445&gt;0.75),"Medium","Low"))</x:f>
        <x:v>Medium</x:v>
      </x:c>
      <x:c r="P2445" s="30" t="n">
        <x:f>XLOOKUP(F2445,Assumptions!$A$4:$A$6,Assumptions!$B$4:$B$6)</x:f>
        <x:v>95</x:v>
      </x:c>
      <x:c r="Q2445" s="32" t="n">
        <x:f>XLOOKUP(F2445,Assumptions!$A$4:$A$6,Assumptions!$C$4:$C$6)</x:f>
        <x:v>0.219</x:v>
      </x:c>
      <x:c r="R2445" s="32" t="n">
        <x:f>XLOOKUP(F2445,Assumptions!$A$4:$A$6,Assumptions!$D$4:$D$6)</x:f>
        <x:v>0.016</x:v>
      </x:c>
      <x:c r="S2445" s="32" t="n">
        <x:f>XLOOKUP(F2445,Assumptions!$A$4:$A$6,Assumptions!$E$4:$E$6)</x:f>
        <x:v>0.01</x:v>
      </x:c>
      <x:c r="T2445" s="32" t="n">
        <x:f>XLOOKUP(O2445,Assumptions!$H$4:$H$6,Assumptions!$I$4:$I$6)</x:f>
        <x:v>0.012</x:v>
      </x:c>
      <x:c r="U2445" s="30" t="n">
        <x:f>XLOOKUP(F2445,Assumptions!$A$4:$A$6,Assumptions!$F$4:$F$6)</x:f>
        <x:v>90</x:v>
      </x:c>
      <x:c r="V2445" s="60" t="n">
        <x:f>I2445*12</x:f>
        <x:v>10371.599999999999</x:v>
      </x:c>
      <x:c r="W2445" s="60" t="n">
        <x:f>H2445*J2445*(1-K2445)*Q2445</x:f>
        <x:v>364.7351990699999</x:v>
      </x:c>
      <x:c r="X2445" s="60" t="n">
        <x:f>V2445*R2445</x:f>
        <x:v>165.94559999999998</x:v>
      </x:c>
      <x:c r="Y2445" s="60" t="n">
        <x:f>V2445*S2445</x:f>
        <x:v>103.716</x:v>
      </x:c>
      <x:c r="Z2445" s="60" t="n">
        <x:f>H2445*J2445*T2445</x:f>
        <x:v>62.65044</x:v>
      </x:c>
      <x:c r="AA2445" s="60" t="n">
        <x:f>P2445+W2445+X2445-Y2445-Z2445-U2445</x:f>
        <x:v>369.3143590699999</x:v>
      </x:c>
      <x:c r="AB2445" s="32" t="n">
        <x:f>IFERROR(AA2445/(P2445+W2445+X2445),0)</x:f>
        <x:v>0.5902600169590337</x:v>
      </x:c>
      <x:c r="AC2445" t="n">
        <x:f>IF(O2445="High",0,IF(I2445&gt;=1800,3,IF(I2445&gt;=900,2,1))+IF(K2445&gt;=0.9,2,IF(K2445&gt;=0.75,1,0))+IF(J2445&lt;=0.7,2,IF(J2445&lt;=0.85,1,0))+IF(M2445&gt;=8,1,0))</x:f>
        <x:v>3</x:v>
      </x:c>
      <x:c r="AD2445" t="str">
        <x:f>IF(AND(O2445&lt;&gt;"High",AC2445&gt;=Assumptions!$B$10,AA2445&gt;0),"Priority Growth",IF(AND(O2445="Low",AA2445&gt;0),"Maintain","Watch"))</x:f>
        <x:v>Watch</x:v>
      </x:c>
      <x:c r="AE2445" s="60" t="n">
        <x:f>MAX(AA2445,0)*N2445</x:f>
        <x:v>77.18670104562997</x:v>
      </x:c>
      <x:c r="AF2445" t="str">
        <x:f>IF(AND(AA2445&gt;=Assumptions!$B$11,O2445&lt;&gt;"High",OR(N2445&gt;=Assumptions!$B$12,M2445&lt;=6)),"High","Standard")</x:f>
        <x:v>High</x:v>
      </x:c>
    </x:row>
    <x:row r="2446">
      <x:c r="A2446" t="str">
        <x:f>'Raw_Data'!A2446</x:f>
        <x:v>C02445</x:v>
      </x:c>
      <x:c r="B2446" t="n">
        <x:f>'Raw_Data'!B2446</x:f>
        <x:v>41</x:v>
      </x:c>
      <x:c r="C2446" s="30" t="n">
        <x:f>'Raw_Data'!C2446</x:f>
        <x:v>145050</x:v>
      </x:c>
      <x:c r="D2446" t="n">
        <x:f>'Raw_Data'!D2446</x:f>
        <x:v>742</x:v>
      </x:c>
      <x:c r="E2446" t="n">
        <x:f>'Raw_Data'!E2446</x:f>
        <x:v>29</x:v>
      </x:c>
      <x:c r="F2446" t="str">
        <x:f>PROPER(TRIM('Raw_Data'!F2446))</x:f>
        <x:v>Platinum</x:v>
      </x:c>
      <x:c r="G2446" t="str">
        <x:f>PROPER(TRIM('Raw_Data'!G2446))</x:f>
        <x:v>Digital</x:v>
      </x:c>
      <x:c r="H2446" s="60" t="n">
        <x:f>'Raw_Data'!H2446</x:f>
        <x:v>31311</x:v>
      </x:c>
      <x:c r="I2446" s="60" t="n">
        <x:f>'Raw_Data'!I2446</x:f>
        <x:v>2944.87</x:v>
      </x:c>
      <x:c r="J2446" s="32" t="n">
        <x:f>'Raw_Data'!J2446</x:f>
        <x:v>0.544</x:v>
      </x:c>
      <x:c r="K2446" s="32" t="n">
        <x:f>'Raw_Data'!K2446</x:f>
        <x:v>0.865</x:v>
      </x:c>
      <x:c r="L2446" t="n">
        <x:f>'Raw_Data'!L2446</x:f>
        <x:v>0</x:v>
      </x:c>
      <x:c r="M2446" t="n">
        <x:f>IF('Raw_Data'!M2446="",Assumptions!$B$15,'Raw_Data'!M2446)</x:f>
        <x:v>7</x:v>
      </x:c>
      <x:c r="N2446" s="32" t="n">
        <x:f>'Raw_Data'!N2446</x:f>
        <x:v>0.116</x:v>
      </x:c>
      <x:c r="O2446" t="str">
        <x:f>IF(OR(D2446&lt;620,L2446&gt;=2,J2446&gt;0.9),"High",IF(OR(D2446&lt;700,L2446=1,J2446&gt;0.75),"Medium","Low"))</x:f>
        <x:v>Low</x:v>
      </x:c>
      <x:c r="P2446" s="30" t="n">
        <x:f>XLOOKUP(F2446,Assumptions!$A$4:$A$6,Assumptions!$B$4:$B$6)</x:f>
        <x:v>195</x:v>
      </x:c>
      <x:c r="Q2446" s="32" t="n">
        <x:f>XLOOKUP(F2446,Assumptions!$A$4:$A$6,Assumptions!$C$4:$C$6)</x:f>
        <x:v>0.199</x:v>
      </x:c>
      <x:c r="R2446" s="32" t="n">
        <x:f>XLOOKUP(F2446,Assumptions!$A$4:$A$6,Assumptions!$D$4:$D$6)</x:f>
        <x:v>0.017</x:v>
      </x:c>
      <x:c r="S2446" s="32" t="n">
        <x:f>XLOOKUP(F2446,Assumptions!$A$4:$A$6,Assumptions!$E$4:$E$6)</x:f>
        <x:v>0.013</x:v>
      </x:c>
      <x:c r="T2446" s="32" t="n">
        <x:f>XLOOKUP(O2446,Assumptions!$H$4:$H$6,Assumptions!$I$4:$I$6)</x:f>
        <x:v>0.0035</x:v>
      </x:c>
      <x:c r="U2446" s="30" t="n">
        <x:f>XLOOKUP(F2446,Assumptions!$A$4:$A$6,Assumptions!$F$4:$F$6)</x:f>
        <x:v>140</x:v>
      </x:c>
      <x:c r="V2446" s="60" t="n">
        <x:f>I2446*12</x:f>
        <x:v>35338.44</x:v>
      </x:c>
      <x:c r="W2446" s="60" t="n">
        <x:f>H2446*J2446*(1-K2446)*Q2446</x:f>
        <x:v>457.5964881600001</x:v>
      </x:c>
      <x:c r="X2446" s="60" t="n">
        <x:f>V2446*R2446</x:f>
        <x:v>600.7534800000001</x:v>
      </x:c>
      <x:c r="Y2446" s="60" t="n">
        <x:f>V2446*S2446</x:f>
        <x:v>459.39972</x:v>
      </x:c>
      <x:c r="Z2446" s="60" t="n">
        <x:f>H2446*J2446*T2446</x:f>
        <x:v>59.616144000000006</x:v>
      </x:c>
      <x:c r="AA2446" s="60" t="n">
        <x:f>P2446+W2446+X2446-Y2446-Z2446-U2446</x:f>
        <x:v>594.3341041600002</x:v>
      </x:c>
      <x:c r="AB2446" s="32" t="n">
        <x:f>IFERROR(AA2446/(P2446+W2446+X2446),0)</x:f>
        <x:v>0.47419644892361673</x:v>
      </x:c>
      <x:c r="AC2446" t="n">
        <x:f>IF(O2446="High",0,IF(I2446&gt;=1800,3,IF(I2446&gt;=900,2,1))+IF(K2446&gt;=0.9,2,IF(K2446&gt;=0.75,1,0))+IF(J2446&lt;=0.7,2,IF(J2446&lt;=0.85,1,0))+IF(M2446&gt;=8,1,0))</x:f>
        <x:v>6</x:v>
      </x:c>
      <x:c r="AD2446" t="str">
        <x:f>IF(AND(O2446&lt;&gt;"High",AC2446&gt;=Assumptions!$B$10,AA2446&gt;0),"Priority Growth",IF(AND(O2446="Low",AA2446&gt;0),"Maintain","Watch"))</x:f>
        <x:v>Priority Growth</x:v>
      </x:c>
      <x:c r="AE2446" s="60" t="n">
        <x:f>MAX(AA2446,0)*N2446</x:f>
        <x:v>68.94275608256002</x:v>
      </x:c>
      <x:c r="AF2446" t="str">
        <x:f>IF(AND(AA2446&gt;=Assumptions!$B$11,O2446&lt;&gt;"High",OR(N2446&gt;=Assumptions!$B$12,M2446&lt;=6)),"High","Standard")</x:f>
        <x:v>Standard</x:v>
      </x:c>
    </x:row>
    <x:row r="2447">
      <x:c r="A2447" t="str">
        <x:f>'Raw_Data'!A2447</x:f>
        <x:v>C02446</x:v>
      </x:c>
      <x:c r="B2447" t="n">
        <x:f>'Raw_Data'!B2447</x:f>
        <x:v>27</x:v>
      </x:c>
      <x:c r="C2447" s="30" t="n">
        <x:f>'Raw_Data'!C2447</x:f>
        <x:v>83092</x:v>
      </x:c>
      <x:c r="D2447" t="n">
        <x:f>'Raw_Data'!D2447</x:f>
        <x:v>657</x:v>
      </x:c>
      <x:c r="E2447" t="n">
        <x:f>'Raw_Data'!E2447</x:f>
        <x:v>56</x:v>
      </x:c>
      <x:c r="F2447" t="str">
        <x:f>PROPER(TRIM('Raw_Data'!F2447))</x:f>
        <x:v>Gold</x:v>
      </x:c>
      <x:c r="G2447" t="str">
        <x:f>PROPER(TRIM('Raw_Data'!G2447))</x:f>
        <x:v>Digital</x:v>
      </x:c>
      <x:c r="H2447" s="60" t="n">
        <x:f>'Raw_Data'!H2447</x:f>
        <x:v>11438</x:v>
      </x:c>
      <x:c r="I2447" s="60" t="n">
        <x:f>'Raw_Data'!I2447</x:f>
        <x:v>1122.49</x:v>
      </x:c>
      <x:c r="J2447" s="32" t="n">
        <x:f>'Raw_Data'!J2447</x:f>
        <x:v>0.357</x:v>
      </x:c>
      <x:c r="K2447" s="32" t="n">
        <x:f>'Raw_Data'!K2447</x:f>
        <x:v>0.768</x:v>
      </x:c>
      <x:c r="L2447" t="n">
        <x:f>'Raw_Data'!L2447</x:f>
        <x:v>0</x:v>
      </x:c>
      <x:c r="M2447" t="n">
        <x:f>IF('Raw_Data'!M2447="",Assumptions!$B$15,'Raw_Data'!M2447)</x:f>
        <x:v>6</x:v>
      </x:c>
      <x:c r="N2447" s="32" t="n">
        <x:f>'Raw_Data'!N2447</x:f>
        <x:v>0.185</x:v>
      </x:c>
      <x:c r="O2447" t="str">
        <x:f>IF(OR(D2447&lt;620,L2447&gt;=2,J2447&gt;0.9),"High",IF(OR(D2447&lt;700,L2447=1,J2447&gt;0.75),"Medium","Low"))</x:f>
        <x:v>Medium</x:v>
      </x:c>
      <x:c r="P2447" s="30" t="n">
        <x:f>XLOOKUP(F2447,Assumptions!$A$4:$A$6,Assumptions!$B$4:$B$6)</x:f>
        <x:v>95</x:v>
      </x:c>
      <x:c r="Q2447" s="32" t="n">
        <x:f>XLOOKUP(F2447,Assumptions!$A$4:$A$6,Assumptions!$C$4:$C$6)</x:f>
        <x:v>0.219</x:v>
      </x:c>
      <x:c r="R2447" s="32" t="n">
        <x:f>XLOOKUP(F2447,Assumptions!$A$4:$A$6,Assumptions!$D$4:$D$6)</x:f>
        <x:v>0.016</x:v>
      </x:c>
      <x:c r="S2447" s="32" t="n">
        <x:f>XLOOKUP(F2447,Assumptions!$A$4:$A$6,Assumptions!$E$4:$E$6)</x:f>
        <x:v>0.01</x:v>
      </x:c>
      <x:c r="T2447" s="32" t="n">
        <x:f>XLOOKUP(O2447,Assumptions!$H$4:$H$6,Assumptions!$I$4:$I$6)</x:f>
        <x:v>0.012</x:v>
      </x:c>
      <x:c r="U2447" s="30" t="n">
        <x:f>XLOOKUP(F2447,Assumptions!$A$4:$A$6,Assumptions!$F$4:$F$6)</x:f>
        <x:v>90</x:v>
      </x:c>
      <x:c r="V2447" s="60" t="n">
        <x:f>I2447*12</x:f>
        <x:v>13469.880000000001</x:v>
      </x:c>
      <x:c r="W2447" s="60" t="n">
        <x:f>H2447*J2447*(1-K2447)*Q2447</x:f>
        <x:v>207.46765972799997</x:v>
      </x:c>
      <x:c r="X2447" s="60" t="n">
        <x:f>V2447*R2447</x:f>
        <x:v>215.51808000000003</x:v>
      </x:c>
      <x:c r="Y2447" s="60" t="n">
        <x:f>V2447*S2447</x:f>
        <x:v>134.6988</x:v>
      </x:c>
      <x:c r="Z2447" s="60" t="n">
        <x:f>H2447*J2447*T2447</x:f>
        <x:v>49.000392</x:v>
      </x:c>
      <x:c r="AA2447" s="60" t="n">
        <x:f>P2447+W2447+X2447-Y2447-Z2447-U2447</x:f>
        <x:v>244.28654772800002</x:v>
      </x:c>
      <x:c r="AB2447" s="32" t="n">
        <x:f>IFERROR(AA2447/(P2447+W2447+X2447),0)</x:f>
        <x:v>0.47160863512628276</x:v>
      </x:c>
      <x:c r="AC2447" t="n">
        <x:f>IF(O2447="High",0,IF(I2447&gt;=1800,3,IF(I2447&gt;=900,2,1))+IF(K2447&gt;=0.9,2,IF(K2447&gt;=0.75,1,0))+IF(J2447&lt;=0.7,2,IF(J2447&lt;=0.85,1,0))+IF(M2447&gt;=8,1,0))</x:f>
        <x:v>5</x:v>
      </x:c>
      <x:c r="AD2447" t="str">
        <x:f>IF(AND(O2447&lt;&gt;"High",AC2447&gt;=Assumptions!$B$10,AA2447&gt;0),"Priority Growth",IF(AND(O2447="Low",AA2447&gt;0),"Maintain","Watch"))</x:f>
        <x:v>Watch</x:v>
      </x:c>
      <x:c r="AE2447" s="60" t="n">
        <x:f>MAX(AA2447,0)*N2447</x:f>
        <x:v>45.193011329680004</x:v>
      </x:c>
      <x:c r="AF2447" t="str">
        <x:f>IF(AND(AA2447&gt;=Assumptions!$B$11,O2447&lt;&gt;"High",OR(N2447&gt;=Assumptions!$B$12,M2447&lt;=6)),"High","Standard")</x:f>
        <x:v>Standard</x:v>
      </x:c>
    </x:row>
    <x:row r="2448">
      <x:c r="A2448" t="str">
        <x:f>'Raw_Data'!A2448</x:f>
        <x:v>C02447</x:v>
      </x:c>
      <x:c r="B2448" t="n">
        <x:f>'Raw_Data'!B2448</x:f>
        <x:v>50</x:v>
      </x:c>
      <x:c r="C2448" s="30" t="n">
        <x:f>'Raw_Data'!C2448</x:f>
        <x:v>81421</x:v>
      </x:c>
      <x:c r="D2448" t="n">
        <x:f>'Raw_Data'!D2448</x:f>
        <x:v>653</x:v>
      </x:c>
      <x:c r="E2448" t="n">
        <x:f>'Raw_Data'!E2448</x:f>
        <x:v>100</x:v>
      </x:c>
      <x:c r="F2448" t="str">
        <x:f>PROPER(TRIM('Raw_Data'!F2448))</x:f>
        <x:v>Gold</x:v>
      </x:c>
      <x:c r="G2448" t="str">
        <x:f>PROPER(TRIM('Raw_Data'!G2448))</x:f>
        <x:v>Branch</x:v>
      </x:c>
      <x:c r="H2448" s="60" t="n">
        <x:f>'Raw_Data'!H2448</x:f>
        <x:v>10044</x:v>
      </x:c>
      <x:c r="I2448" s="60" t="n">
        <x:f>'Raw_Data'!I2448</x:f>
        <x:v>554.71</x:v>
      </x:c>
      <x:c r="J2448" s="32" t="n">
        <x:f>'Raw_Data'!J2448</x:f>
        <x:v>0.785</x:v>
      </x:c>
      <x:c r="K2448" s="32" t="n">
        <x:f>'Raw_Data'!K2448</x:f>
        <x:v>0.645</x:v>
      </x:c>
      <x:c r="L2448" t="n">
        <x:f>'Raw_Data'!L2448</x:f>
        <x:v>0</x:v>
      </x:c>
      <x:c r="M2448" t="n">
        <x:f>IF('Raw_Data'!M2448="",Assumptions!$B$15,'Raw_Data'!M2448)</x:f>
        <x:v>7</x:v>
      </x:c>
      <x:c r="N2448" s="32" t="n">
        <x:f>'Raw_Data'!N2448</x:f>
        <x:v>0.202</x:v>
      </x:c>
      <x:c r="O2448" t="str">
        <x:f>IF(OR(D2448&lt;620,L2448&gt;=2,J2448&gt;0.9),"High",IF(OR(D2448&lt;700,L2448=1,J2448&gt;0.75),"Medium","Low"))</x:f>
        <x:v>Medium</x:v>
      </x:c>
      <x:c r="P2448" s="30" t="n">
        <x:f>XLOOKUP(F2448,Assumptions!$A$4:$A$6,Assumptions!$B$4:$B$6)</x:f>
        <x:v>95</x:v>
      </x:c>
      <x:c r="Q2448" s="32" t="n">
        <x:f>XLOOKUP(F2448,Assumptions!$A$4:$A$6,Assumptions!$C$4:$C$6)</x:f>
        <x:v>0.219</x:v>
      </x:c>
      <x:c r="R2448" s="32" t="n">
        <x:f>XLOOKUP(F2448,Assumptions!$A$4:$A$6,Assumptions!$D$4:$D$6)</x:f>
        <x:v>0.016</x:v>
      </x:c>
      <x:c r="S2448" s="32" t="n">
        <x:f>XLOOKUP(F2448,Assumptions!$A$4:$A$6,Assumptions!$E$4:$E$6)</x:f>
        <x:v>0.01</x:v>
      </x:c>
      <x:c r="T2448" s="32" t="n">
        <x:f>XLOOKUP(O2448,Assumptions!$H$4:$H$6,Assumptions!$I$4:$I$6)</x:f>
        <x:v>0.012</x:v>
      </x:c>
      <x:c r="U2448" s="30" t="n">
        <x:f>XLOOKUP(F2448,Assumptions!$A$4:$A$6,Assumptions!$F$4:$F$6)</x:f>
        <x:v>90</x:v>
      </x:c>
      <x:c r="V2448" s="60" t="n">
        <x:f>I2448*12</x:f>
        <x:v>6656.52</x:v>
      </x:c>
      <x:c r="W2448" s="60" t="n">
        <x:f>H2448*J2448*(1-K2448)*Q2448</x:f>
        <x:v>612.9835623</x:v>
      </x:c>
      <x:c r="X2448" s="60" t="n">
        <x:f>V2448*R2448</x:f>
        <x:v>106.50432</x:v>
      </x:c>
      <x:c r="Y2448" s="60" t="n">
        <x:f>V2448*S2448</x:f>
        <x:v>66.5652</x:v>
      </x:c>
      <x:c r="Z2448" s="60" t="n">
        <x:f>H2448*J2448*T2448</x:f>
        <x:v>94.61448</x:v>
      </x:c>
      <x:c r="AA2448" s="60" t="n">
        <x:f>P2448+W2448+X2448-Y2448-Z2448-U2448</x:f>
        <x:v>563.3082023000001</x:v>
      </x:c>
      <x:c r="AB2448" s="32" t="n">
        <x:f>IFERROR(AA2448/(P2448+W2448+X2448),0)</x:f>
        <x:v>0.6916102922357744</x:v>
      </x:c>
      <x:c r="AC2448" t="n">
        <x:f>IF(O2448="High",0,IF(I2448&gt;=1800,3,IF(I2448&gt;=900,2,1))+IF(K2448&gt;=0.9,2,IF(K2448&gt;=0.75,1,0))+IF(J2448&lt;=0.7,2,IF(J2448&lt;=0.85,1,0))+IF(M2448&gt;=8,1,0))</x:f>
        <x:v>2</x:v>
      </x:c>
      <x:c r="AD2448" t="str">
        <x:f>IF(AND(O2448&lt;&gt;"High",AC2448&gt;=Assumptions!$B$10,AA2448&gt;0),"Priority Growth",IF(AND(O2448="Low",AA2448&gt;0),"Maintain","Watch"))</x:f>
        <x:v>Watch</x:v>
      </x:c>
      <x:c r="AE2448" s="60" t="n">
        <x:f>MAX(AA2448,0)*N2448</x:f>
        <x:v>113.78825686460002</x:v>
      </x:c>
      <x:c r="AF2448" t="str">
        <x:f>IF(AND(AA2448&gt;=Assumptions!$B$11,O2448&lt;&gt;"High",OR(N2448&gt;=Assumptions!$B$12,M2448&lt;=6)),"High","Standard")</x:f>
        <x:v>High</x:v>
      </x:c>
    </x:row>
    <x:row r="2449">
      <x:c r="A2449" t="str">
        <x:f>'Raw_Data'!A2449</x:f>
        <x:v>C02448</x:v>
      </x:c>
      <x:c r="B2449" t="n">
        <x:f>'Raw_Data'!B2449</x:f>
        <x:v>41</x:v>
      </x:c>
      <x:c r="C2449" s="30" t="n">
        <x:f>'Raw_Data'!C2449</x:f>
        <x:v>131133</x:v>
      </x:c>
      <x:c r="D2449" t="n">
        <x:f>'Raw_Data'!D2449</x:f>
        <x:v>674</x:v>
      </x:c>
      <x:c r="E2449" t="n">
        <x:f>'Raw_Data'!E2449</x:f>
        <x:v>71</x:v>
      </x:c>
      <x:c r="F2449" t="str">
        <x:f>PROPER(TRIM('Raw_Data'!F2449))</x:f>
        <x:v>Gold</x:v>
      </x:c>
      <x:c r="G2449" t="str">
        <x:f>PROPER(TRIM('Raw_Data'!G2449))</x:f>
        <x:v>Partner</x:v>
      </x:c>
      <x:c r="H2449" s="60" t="n">
        <x:f>'Raw_Data'!H2449</x:f>
        <x:v>17509</x:v>
      </x:c>
      <x:c r="I2449" s="60" t="n">
        <x:f>'Raw_Data'!I2449</x:f>
        <x:v>2066.43</x:v>
      </x:c>
      <x:c r="J2449" s="32" t="n">
        <x:f>'Raw_Data'!J2449</x:f>
        <x:v>0.403</x:v>
      </x:c>
      <x:c r="K2449" s="32" t="n">
        <x:f>'Raw_Data'!K2449</x:f>
        <x:v>0.702</x:v>
      </x:c>
      <x:c r="L2449" t="n">
        <x:f>'Raw_Data'!L2449</x:f>
        <x:v>0</x:v>
      </x:c>
      <x:c r="M2449" t="n">
        <x:f>IF('Raw_Data'!M2449="",Assumptions!$B$15,'Raw_Data'!M2449)</x:f>
        <x:v>6</x:v>
      </x:c>
      <x:c r="N2449" s="32" t="n">
        <x:f>'Raw_Data'!N2449</x:f>
        <x:v>0.156</x:v>
      </x:c>
      <x:c r="O2449" t="str">
        <x:f>IF(OR(D2449&lt;620,L2449&gt;=2,J2449&gt;0.9),"High",IF(OR(D2449&lt;700,L2449=1,J2449&gt;0.75),"Medium","Low"))</x:f>
        <x:v>Medium</x:v>
      </x:c>
      <x:c r="P2449" s="30" t="n">
        <x:f>XLOOKUP(F2449,Assumptions!$A$4:$A$6,Assumptions!$B$4:$B$6)</x:f>
        <x:v>95</x:v>
      </x:c>
      <x:c r="Q2449" s="32" t="n">
        <x:f>XLOOKUP(F2449,Assumptions!$A$4:$A$6,Assumptions!$C$4:$C$6)</x:f>
        <x:v>0.219</x:v>
      </x:c>
      <x:c r="R2449" s="32" t="n">
        <x:f>XLOOKUP(F2449,Assumptions!$A$4:$A$6,Assumptions!$D$4:$D$6)</x:f>
        <x:v>0.016</x:v>
      </x:c>
      <x:c r="S2449" s="32" t="n">
        <x:f>XLOOKUP(F2449,Assumptions!$A$4:$A$6,Assumptions!$E$4:$E$6)</x:f>
        <x:v>0.01</x:v>
      </x:c>
      <x:c r="T2449" s="32" t="n">
        <x:f>XLOOKUP(O2449,Assumptions!$H$4:$H$6,Assumptions!$I$4:$I$6)</x:f>
        <x:v>0.012</x:v>
      </x:c>
      <x:c r="U2449" s="30" t="n">
        <x:f>XLOOKUP(F2449,Assumptions!$A$4:$A$6,Assumptions!$F$4:$F$6)</x:f>
        <x:v>90</x:v>
      </x:c>
      <x:c r="V2449" s="60" t="n">
        <x:f>I2449*12</x:f>
        <x:v>24797.159999999996</x:v>
      </x:c>
      <x:c r="W2449" s="60" t="n">
        <x:f>H2449*J2449*(1-K2449)*Q2449</x:f>
        <x:v>460.49696027400006</x:v>
      </x:c>
      <x:c r="X2449" s="60" t="n">
        <x:f>V2449*R2449</x:f>
        <x:v>396.75455999999997</x:v>
      </x:c>
      <x:c r="Y2449" s="60" t="n">
        <x:f>V2449*S2449</x:f>
        <x:v>247.97159999999997</x:v>
      </x:c>
      <x:c r="Z2449" s="60" t="n">
        <x:f>H2449*J2449*T2449</x:f>
        <x:v>84.673524</x:v>
      </x:c>
      <x:c r="AA2449" s="60" t="n">
        <x:f>P2449+W2449+X2449-Y2449-Z2449-U2449</x:f>
        <x:v>529.606396274</x:v>
      </x:c>
      <x:c r="AB2449" s="32" t="n">
        <x:f>IFERROR(AA2449/(P2449+W2449+X2449),0)</x:f>
        <x:v>0.5561623006089941</x:v>
      </x:c>
      <x:c r="AC2449" t="n">
        <x:f>IF(O2449="High",0,IF(I2449&gt;=1800,3,IF(I2449&gt;=900,2,1))+IF(K2449&gt;=0.9,2,IF(K2449&gt;=0.75,1,0))+IF(J2449&lt;=0.7,2,IF(J2449&lt;=0.85,1,0))+IF(M2449&gt;=8,1,0))</x:f>
        <x:v>5</x:v>
      </x:c>
      <x:c r="AD2449" t="str">
        <x:f>IF(AND(O2449&lt;&gt;"High",AC2449&gt;=Assumptions!$B$10,AA2449&gt;0),"Priority Growth",IF(AND(O2449="Low",AA2449&gt;0),"Maintain","Watch"))</x:f>
        <x:v>Watch</x:v>
      </x:c>
      <x:c r="AE2449" s="60" t="n">
        <x:f>MAX(AA2449,0)*N2449</x:f>
        <x:v>82.61859781874399</x:v>
      </x:c>
      <x:c r="AF2449" t="str">
        <x:f>IF(AND(AA2449&gt;=Assumptions!$B$11,O2449&lt;&gt;"High",OR(N2449&gt;=Assumptions!$B$12,M2449&lt;=6)),"High","Standard")</x:f>
        <x:v>High</x:v>
      </x:c>
    </x:row>
    <x:row r="2450">
      <x:c r="A2450" t="str">
        <x:f>'Raw_Data'!A2450</x:f>
        <x:v>C02449</x:v>
      </x:c>
      <x:c r="B2450" t="n">
        <x:f>'Raw_Data'!B2450</x:f>
        <x:v>21</x:v>
      </x:c>
      <x:c r="C2450" s="30" t="n">
        <x:f>'Raw_Data'!C2450</x:f>
        <x:v>106684</x:v>
      </x:c>
      <x:c r="D2450" t="n">
        <x:f>'Raw_Data'!D2450</x:f>
        <x:v>615</x:v>
      </x:c>
      <x:c r="E2450" t="n">
        <x:f>'Raw_Data'!E2450</x:f>
        <x:v>173</x:v>
      </x:c>
      <x:c r="F2450" t="str">
        <x:f>PROPER(TRIM('Raw_Data'!F2450))</x:f>
        <x:v>Gold</x:v>
      </x:c>
      <x:c r="G2450" t="str">
        <x:f>PROPER(TRIM('Raw_Data'!G2450))</x:f>
        <x:v>Digital</x:v>
      </x:c>
      <x:c r="H2450" s="60" t="n">
        <x:f>'Raw_Data'!H2450</x:f>
        <x:v>16079</x:v>
      </x:c>
      <x:c r="I2450" s="60" t="n">
        <x:f>'Raw_Data'!I2450</x:f>
        <x:v>1640.69</x:v>
      </x:c>
      <x:c r="J2450" s="32" t="n">
        <x:f>'Raw_Data'!J2450</x:f>
        <x:v>0.634</x:v>
      </x:c>
      <x:c r="K2450" s="32" t="n">
        <x:f>'Raw_Data'!K2450</x:f>
        <x:v>0.564</x:v>
      </x:c>
      <x:c r="L2450" t="n">
        <x:f>'Raw_Data'!L2450</x:f>
        <x:v>1</x:v>
      </x:c>
      <x:c r="M2450" t="n">
        <x:f>IF('Raw_Data'!M2450="",Assumptions!$B$15,'Raw_Data'!M2450)</x:f>
        <x:v>8</x:v>
      </x:c>
      <x:c r="N2450" s="32" t="n">
        <x:f>'Raw_Data'!N2450</x:f>
        <x:v>0.036</x:v>
      </x:c>
      <x:c r="O2450" t="str">
        <x:f>IF(OR(D2450&lt;620,L2450&gt;=2,J2450&gt;0.9),"High",IF(OR(D2450&lt;700,L2450=1,J2450&gt;0.75),"Medium","Low"))</x:f>
        <x:v>High</x:v>
      </x:c>
      <x:c r="P2450" s="30" t="n">
        <x:f>XLOOKUP(F2450,Assumptions!$A$4:$A$6,Assumptions!$B$4:$B$6)</x:f>
        <x:v>95</x:v>
      </x:c>
      <x:c r="Q2450" s="32" t="n">
        <x:f>XLOOKUP(F2450,Assumptions!$A$4:$A$6,Assumptions!$C$4:$C$6)</x:f>
        <x:v>0.219</x:v>
      </x:c>
      <x:c r="R2450" s="32" t="n">
        <x:f>XLOOKUP(F2450,Assumptions!$A$4:$A$6,Assumptions!$D$4:$D$6)</x:f>
        <x:v>0.016</x:v>
      </x:c>
      <x:c r="S2450" s="32" t="n">
        <x:f>XLOOKUP(F2450,Assumptions!$A$4:$A$6,Assumptions!$E$4:$E$6)</x:f>
        <x:v>0.01</x:v>
      </x:c>
      <x:c r="T2450" s="32" t="n">
        <x:f>XLOOKUP(O2450,Assumptions!$H$4:$H$6,Assumptions!$I$4:$I$6)</x:f>
        <x:v>0.045</x:v>
      </x:c>
      <x:c r="U2450" s="30" t="n">
        <x:f>XLOOKUP(F2450,Assumptions!$A$4:$A$6,Assumptions!$F$4:$F$6)</x:f>
        <x:v>90</x:v>
      </x:c>
      <x:c r="V2450" s="60" t="n">
        <x:f>I2450*12</x:f>
        <x:v>19688.28</x:v>
      </x:c>
      <x:c r="W2450" s="60" t="n">
        <x:f>H2450*J2450*(1-K2450)*Q2450</x:f>
        <x:v>973.3721076240001</x:v>
      </x:c>
      <x:c r="X2450" s="60" t="n">
        <x:f>V2450*R2450</x:f>
        <x:v>315.01248</x:v>
      </x:c>
      <x:c r="Y2450" s="60" t="n">
        <x:f>V2450*S2450</x:f>
        <x:v>196.8828</x:v>
      </x:c>
      <x:c r="Z2450" s="60" t="n">
        <x:f>H2450*J2450*T2450</x:f>
        <x:v>458.73386999999997</x:v>
      </x:c>
      <x:c r="AA2450" s="60" t="n">
        <x:f>P2450+W2450+X2450-Y2450-Z2450-U2450</x:f>
        <x:v>637.7679176240001</x:v>
      </x:c>
      <x:c r="AB2450" s="32" t="n">
        <x:f>IFERROR(AA2450/(P2450+W2450+X2450),0)</x:f>
        <x:v>0.4610199674982526</x:v>
      </x:c>
      <x:c r="AC2450" t="n">
        <x:f>IF(O2450="High",0,IF(I2450&gt;=1800,3,IF(I2450&gt;=900,2,1))+IF(K2450&gt;=0.9,2,IF(K2450&gt;=0.75,1,0))+IF(J2450&lt;=0.7,2,IF(J2450&lt;=0.85,1,0))+IF(M2450&gt;=8,1,0))</x:f>
        <x:v>0</x:v>
      </x:c>
      <x:c r="AD2450" t="str">
        <x:f>IF(AND(O2450&lt;&gt;"High",AC2450&gt;=Assumptions!$B$10,AA2450&gt;0),"Priority Growth",IF(AND(O2450="Low",AA2450&gt;0),"Maintain","Watch"))</x:f>
        <x:v>Watch</x:v>
      </x:c>
      <x:c r="AE2450" s="60" t="n">
        <x:f>MAX(AA2450,0)*N2450</x:f>
        <x:v>22.959645034464003</x:v>
      </x:c>
      <x:c r="AF2450" t="str">
        <x:f>IF(AND(AA2450&gt;=Assumptions!$B$11,O2450&lt;&gt;"High",OR(N2450&gt;=Assumptions!$B$12,M2450&lt;=6)),"High","Standard")</x:f>
        <x:v>Standard</x:v>
      </x:c>
    </x:row>
    <x:row r="2451">
      <x:c r="A2451" t="str">
        <x:f>'Raw_Data'!A2451</x:f>
        <x:v>C02450</x:v>
      </x:c>
      <x:c r="B2451" t="n">
        <x:f>'Raw_Data'!B2451</x:f>
        <x:v>51</x:v>
      </x:c>
      <x:c r="C2451" s="30" t="n">
        <x:f>'Raw_Data'!C2451</x:f>
        <x:v>65124</x:v>
      </x:c>
      <x:c r="D2451" t="n">
        <x:f>'Raw_Data'!D2451</x:f>
        <x:v>682</x:v>
      </x:c>
      <x:c r="E2451" t="n">
        <x:f>'Raw_Data'!E2451</x:f>
        <x:v>157</x:v>
      </x:c>
      <x:c r="F2451" t="str">
        <x:f>PROPER(TRIM('Raw_Data'!F2451))</x:f>
        <x:v>Classic</x:v>
      </x:c>
      <x:c r="G2451" t="str">
        <x:f>PROPER(TRIM('Raw_Data'!G2451))</x:f>
        <x:v>Digital</x:v>
      </x:c>
      <x:c r="H2451" s="60" t="n">
        <x:f>'Raw_Data'!H2451</x:f>
        <x:v>4788</x:v>
      </x:c>
      <x:c r="I2451" s="60" t="n">
        <x:f>'Raw_Data'!I2451</x:f>
        <x:v>879.65</x:v>
      </x:c>
      <x:c r="J2451" s="32" t="n">
        <x:f>'Raw_Data'!J2451</x:f>
        <x:v>0.436</x:v>
      </x:c>
      <x:c r="K2451" s="32" t="n">
        <x:f>'Raw_Data'!K2451</x:f>
        <x:v>0.686</x:v>
      </x:c>
      <x:c r="L2451" t="n">
        <x:f>'Raw_Data'!L2451</x:f>
        <x:v>0</x:v>
      </x:c>
      <x:c r="M2451" t="n">
        <x:f>IF('Raw_Data'!M2451="",Assumptions!$B$15,'Raw_Data'!M2451)</x:f>
        <x:v>7</x:v>
      </x:c>
      <x:c r="N2451" s="32" t="n">
        <x:f>'Raw_Data'!N2451</x:f>
        <x:v>0.13</x:v>
      </x:c>
      <x:c r="O2451" t="str">
        <x:f>IF(OR(D2451&lt;620,L2451&gt;=2,J2451&gt;0.9),"High",IF(OR(D2451&lt;700,L2451=1,J2451&gt;0.75),"Medium","Low"))</x:f>
        <x:v>Medium</x:v>
      </x:c>
      <x:c r="P2451" s="30" t="n">
        <x:f>XLOOKUP(F2451,Assumptions!$A$4:$A$6,Assumptions!$B$4:$B$6)</x:f>
        <x:v>0</x:v>
      </x:c>
      <x:c r="Q2451" s="32" t="n">
        <x:f>XLOOKUP(F2451,Assumptions!$A$4:$A$6,Assumptions!$C$4:$C$6)</x:f>
        <x:v>0.229</x:v>
      </x:c>
      <x:c r="R2451" s="32" t="n">
        <x:f>XLOOKUP(F2451,Assumptions!$A$4:$A$6,Assumptions!$D$4:$D$6)</x:f>
        <x:v>0.015</x:v>
      </x:c>
      <x:c r="S2451" s="32" t="n">
        <x:f>XLOOKUP(F2451,Assumptions!$A$4:$A$6,Assumptions!$E$4:$E$6)</x:f>
        <x:v>0.0075</x:v>
      </x:c>
      <x:c r="T2451" s="32" t="n">
        <x:f>XLOOKUP(O2451,Assumptions!$H$4:$H$6,Assumptions!$I$4:$I$6)</x:f>
        <x:v>0.012</x:v>
      </x:c>
      <x:c r="U2451" s="30" t="n">
        <x:f>XLOOKUP(F2451,Assumptions!$A$4:$A$6,Assumptions!$F$4:$F$6)</x:f>
        <x:v>60</x:v>
      </x:c>
      <x:c r="V2451" s="60" t="n">
        <x:f>I2451*12</x:f>
        <x:v>10555.8</x:v>
      </x:c>
      <x:c r="W2451" s="60" t="n">
        <x:f>H2451*J2451*(1-K2451)*Q2451</x:f>
        <x:v>150.108664608</x:v>
      </x:c>
      <x:c r="X2451" s="60" t="n">
        <x:f>V2451*R2451</x:f>
        <x:v>158.337</x:v>
      </x:c>
      <x:c r="Y2451" s="60" t="n">
        <x:f>V2451*S2451</x:f>
        <x:v>79.1685</x:v>
      </x:c>
      <x:c r="Z2451" s="60" t="n">
        <x:f>H2451*J2451*T2451</x:f>
        <x:v>25.050816000000005</x:v>
      </x:c>
      <x:c r="AA2451" s="60" t="n">
        <x:f>P2451+W2451+X2451-Y2451-Z2451-U2451</x:f>
        <x:v>144.22634860800002</x:v>
      </x:c>
      <x:c r="AB2451" s="32" t="n">
        <x:f>IFERROR(AA2451/(P2451+W2451+X2451),0)</x:f>
        <x:v>0.4675907790478936</x:v>
      </x:c>
      <x:c r="AC2451" t="n">
        <x:f>IF(O2451="High",0,IF(I2451&gt;=1800,3,IF(I2451&gt;=900,2,1))+IF(K2451&gt;=0.9,2,IF(K2451&gt;=0.75,1,0))+IF(J2451&lt;=0.7,2,IF(J2451&lt;=0.85,1,0))+IF(M2451&gt;=8,1,0))</x:f>
        <x:v>3</x:v>
      </x:c>
      <x:c r="AD2451" t="str">
        <x:f>IF(AND(O2451&lt;&gt;"High",AC2451&gt;=Assumptions!$B$10,AA2451&gt;0),"Priority Growth",IF(AND(O2451="Low",AA2451&gt;0),"Maintain","Watch"))</x:f>
        <x:v>Watch</x:v>
      </x:c>
      <x:c r="AE2451" s="60" t="n">
        <x:f>MAX(AA2451,0)*N2451</x:f>
        <x:v>18.749425319040004</x:v>
      </x:c>
      <x:c r="AF2451" t="str">
        <x:f>IF(AND(AA2451&gt;=Assumptions!$B$11,O2451&lt;&gt;"High",OR(N2451&gt;=Assumptions!$B$12,M2451&lt;=6)),"High","Standard")</x:f>
        <x:v>Standard</x:v>
      </x:c>
    </x:row>
    <x:row r="2452">
      <x:c r="A2452" t="str">
        <x:f>'Raw_Data'!A2452</x:f>
        <x:v>C02451</x:v>
      </x:c>
      <x:c r="B2452" t="n">
        <x:f>'Raw_Data'!B2452</x:f>
        <x:v>46</x:v>
      </x:c>
      <x:c r="C2452" s="30" t="n">
        <x:f>'Raw_Data'!C2452</x:f>
        <x:v>61580</x:v>
      </x:c>
      <x:c r="D2452" t="n">
        <x:f>'Raw_Data'!D2452</x:f>
        <x:v>715</x:v>
      </x:c>
      <x:c r="E2452" t="n">
        <x:f>'Raw_Data'!E2452</x:f>
        <x:v>37</x:v>
      </x:c>
      <x:c r="F2452" t="str">
        <x:f>PROPER(TRIM('Raw_Data'!F2452))</x:f>
        <x:v>Gold</x:v>
      </x:c>
      <x:c r="G2452" t="str">
        <x:f>PROPER(TRIM('Raw_Data'!G2452))</x:f>
        <x:v>Direct Mail</x:v>
      </x:c>
      <x:c r="H2452" s="60" t="n">
        <x:f>'Raw_Data'!H2452</x:f>
        <x:v>9632</x:v>
      </x:c>
      <x:c r="I2452" s="60" t="n">
        <x:f>'Raw_Data'!I2452</x:f>
        <x:v>808.85</x:v>
      </x:c>
      <x:c r="J2452" s="32" t="n">
        <x:f>'Raw_Data'!J2452</x:f>
        <x:v>0.335</x:v>
      </x:c>
      <x:c r="K2452" s="32" t="n">
        <x:f>'Raw_Data'!K2452</x:f>
        <x:v>0.891</x:v>
      </x:c>
      <x:c r="L2452" t="n">
        <x:f>'Raw_Data'!L2452</x:f>
        <x:v>0</x:v>
      </x:c>
      <x:c r="M2452" t="n">
        <x:f>IF('Raw_Data'!M2452="",Assumptions!$B$15,'Raw_Data'!M2452)</x:f>
        <x:v>7</x:v>
      </x:c>
      <x:c r="N2452" s="32" t="n">
        <x:f>'Raw_Data'!N2452</x:f>
        <x:v>0.193</x:v>
      </x:c>
      <x:c r="O2452" t="str">
        <x:f>IF(OR(D2452&lt;620,L2452&gt;=2,J2452&gt;0.9),"High",IF(OR(D2452&lt;700,L2452=1,J2452&gt;0.75),"Medium","Low"))</x:f>
        <x:v>Low</x:v>
      </x:c>
      <x:c r="P2452" s="30" t="n">
        <x:f>XLOOKUP(F2452,Assumptions!$A$4:$A$6,Assumptions!$B$4:$B$6)</x:f>
        <x:v>95</x:v>
      </x:c>
      <x:c r="Q2452" s="32" t="n">
        <x:f>XLOOKUP(F2452,Assumptions!$A$4:$A$6,Assumptions!$C$4:$C$6)</x:f>
        <x:v>0.219</x:v>
      </x:c>
      <x:c r="R2452" s="32" t="n">
        <x:f>XLOOKUP(F2452,Assumptions!$A$4:$A$6,Assumptions!$D$4:$D$6)</x:f>
        <x:v>0.016</x:v>
      </x:c>
      <x:c r="S2452" s="32" t="n">
        <x:f>XLOOKUP(F2452,Assumptions!$A$4:$A$6,Assumptions!$E$4:$E$6)</x:f>
        <x:v>0.01</x:v>
      </x:c>
      <x:c r="T2452" s="32" t="n">
        <x:f>XLOOKUP(O2452,Assumptions!$H$4:$H$6,Assumptions!$I$4:$I$6)</x:f>
        <x:v>0.0035</x:v>
      </x:c>
      <x:c r="U2452" s="30" t="n">
        <x:f>XLOOKUP(F2452,Assumptions!$A$4:$A$6,Assumptions!$F$4:$F$6)</x:f>
        <x:v>90</x:v>
      </x:c>
      <x:c r="V2452" s="60" t="n">
        <x:f>I2452*12</x:f>
        <x:v>9706.2</x:v>
      </x:c>
      <x:c r="W2452" s="60" t="n">
        <x:f>H2452*J2452*(1-K2452)*Q2452</x:f>
        <x:v>77.02503311999999</x:v>
      </x:c>
      <x:c r="X2452" s="60" t="n">
        <x:f>V2452*R2452</x:f>
        <x:v>155.2992</x:v>
      </x:c>
      <x:c r="Y2452" s="60" t="n">
        <x:f>V2452*S2452</x:f>
        <x:v>97.06200000000001</x:v>
      </x:c>
      <x:c r="Z2452" s="60" t="n">
        <x:f>H2452*J2452*T2452</x:f>
        <x:v>11.293520000000001</x:v>
      </x:c>
      <x:c r="AA2452" s="60" t="n">
        <x:f>P2452+W2452+X2452-Y2452-Z2452-U2452</x:f>
        <x:v>128.96871312000002</x:v>
      </x:c>
      <x:c r="AB2452" s="32" t="n">
        <x:f>IFERROR(AA2452/(P2452+W2452+X2452),0)</x:f>
        <x:v>0.3940090591237066</x:v>
      </x:c>
      <x:c r="AC2452" t="n">
        <x:f>IF(O2452="High",0,IF(I2452&gt;=1800,3,IF(I2452&gt;=900,2,1))+IF(K2452&gt;=0.9,2,IF(K2452&gt;=0.75,1,0))+IF(J2452&lt;=0.7,2,IF(J2452&lt;=0.85,1,0))+IF(M2452&gt;=8,1,0))</x:f>
        <x:v>4</x:v>
      </x:c>
      <x:c r="AD2452" t="str">
        <x:f>IF(AND(O2452&lt;&gt;"High",AC2452&gt;=Assumptions!$B$10,AA2452&gt;0),"Priority Growth",IF(AND(O2452="Low",AA2452&gt;0),"Maintain","Watch"))</x:f>
        <x:v>Maintain</x:v>
      </x:c>
      <x:c r="AE2452" s="60" t="n">
        <x:f>MAX(AA2452,0)*N2452</x:f>
        <x:v>24.890961632160003</x:v>
      </x:c>
      <x:c r="AF2452" t="str">
        <x:f>IF(AND(AA2452&gt;=Assumptions!$B$11,O2452&lt;&gt;"High",OR(N2452&gt;=Assumptions!$B$12,M2452&lt;=6)),"High","Standard")</x:f>
        <x:v>Standard</x:v>
      </x:c>
    </x:row>
    <x:row r="2453">
      <x:c r="A2453" t="str">
        <x:f>'Raw_Data'!A2453</x:f>
        <x:v>C02452</x:v>
      </x:c>
      <x:c r="B2453" t="n">
        <x:f>'Raw_Data'!B2453</x:f>
        <x:v>65</x:v>
      </x:c>
      <x:c r="C2453" s="30" t="n">
        <x:f>'Raw_Data'!C2453</x:f>
        <x:v>119606</x:v>
      </x:c>
      <x:c r="D2453" t="n">
        <x:f>'Raw_Data'!D2453</x:f>
        <x:v>715</x:v>
      </x:c>
      <x:c r="E2453" t="n">
        <x:f>'Raw_Data'!E2453</x:f>
        <x:v>49</x:v>
      </x:c>
      <x:c r="F2453" t="str">
        <x:f>PROPER(TRIM('Raw_Data'!F2453))</x:f>
        <x:v>Platinum</x:v>
      </x:c>
      <x:c r="G2453" t="str">
        <x:f>PROPER(TRIM('Raw_Data'!G2453))</x:f>
        <x:v>Branch</x:v>
      </x:c>
      <x:c r="H2453" s="60" t="n">
        <x:f>'Raw_Data'!H2453</x:f>
        <x:v>26959</x:v>
      </x:c>
      <x:c r="I2453" s="60" t="n">
        <x:f>'Raw_Data'!I2453</x:f>
        <x:v>2978.61</x:v>
      </x:c>
      <x:c r="J2453" s="32" t="n">
        <x:f>'Raw_Data'!J2453</x:f>
        <x:v>0.482</x:v>
      </x:c>
      <x:c r="K2453" s="32" t="n">
        <x:f>'Raw_Data'!K2453</x:f>
        <x:v>0.84</x:v>
      </x:c>
      <x:c r="L2453" t="n">
        <x:f>'Raw_Data'!L2453</x:f>
        <x:v>0</x:v>
      </x:c>
      <x:c r="M2453" t="n">
        <x:f>IF('Raw_Data'!M2453="",Assumptions!$B$15,'Raw_Data'!M2453)</x:f>
        <x:v>9</x:v>
      </x:c>
      <x:c r="N2453" s="32" t="n">
        <x:f>'Raw_Data'!N2453</x:f>
        <x:v>0.026</x:v>
      </x:c>
      <x:c r="O2453" t="str">
        <x:f>IF(OR(D2453&lt;620,L2453&gt;=2,J2453&gt;0.9),"High",IF(OR(D2453&lt;700,L2453=1,J2453&gt;0.75),"Medium","Low"))</x:f>
        <x:v>Low</x:v>
      </x:c>
      <x:c r="P2453" s="30" t="n">
        <x:f>XLOOKUP(F2453,Assumptions!$A$4:$A$6,Assumptions!$B$4:$B$6)</x:f>
        <x:v>195</x:v>
      </x:c>
      <x:c r="Q2453" s="32" t="n">
        <x:f>XLOOKUP(F2453,Assumptions!$A$4:$A$6,Assumptions!$C$4:$C$6)</x:f>
        <x:v>0.199</x:v>
      </x:c>
      <x:c r="R2453" s="32" t="n">
        <x:f>XLOOKUP(F2453,Assumptions!$A$4:$A$6,Assumptions!$D$4:$D$6)</x:f>
        <x:v>0.017</x:v>
      </x:c>
      <x:c r="S2453" s="32" t="n">
        <x:f>XLOOKUP(F2453,Assumptions!$A$4:$A$6,Assumptions!$E$4:$E$6)</x:f>
        <x:v>0.013</x:v>
      </x:c>
      <x:c r="T2453" s="32" t="n">
        <x:f>XLOOKUP(O2453,Assumptions!$H$4:$H$6,Assumptions!$I$4:$I$6)</x:f>
        <x:v>0.0035</x:v>
      </x:c>
      <x:c r="U2453" s="30" t="n">
        <x:f>XLOOKUP(F2453,Assumptions!$A$4:$A$6,Assumptions!$F$4:$F$6)</x:f>
        <x:v>140</x:v>
      </x:c>
      <x:c r="V2453" s="60" t="n">
        <x:f>I2453*12</x:f>
        <x:v>35743.32</x:v>
      </x:c>
      <x:c r="W2453" s="60" t="n">
        <x:f>H2453*J2453*(1-K2453)*Q2453</x:f>
        <x:v>413.73653792000005</x:v>
      </x:c>
      <x:c r="X2453" s="60" t="n">
        <x:f>V2453*R2453</x:f>
        <x:v>607.63644</x:v>
      </x:c>
      <x:c r="Y2453" s="60" t="n">
        <x:f>V2453*S2453</x:f>
        <x:v>464.66315999999995</x:v>
      </x:c>
      <x:c r="Z2453" s="60" t="n">
        <x:f>H2453*J2453*T2453</x:f>
        <x:v>45.479833</x:v>
      </x:c>
      <x:c r="AA2453" s="60" t="n">
        <x:f>P2453+W2453+X2453-Y2453-Z2453-U2453</x:f>
        <x:v>566.2299849200001</x:v>
      </x:c>
      <x:c r="AB2453" s="32" t="n">
        <x:f>IFERROR(AA2453/(P2453+W2453+X2453),0)</x:f>
        <x:v>0.46550687593229373</x:v>
      </x:c>
      <x:c r="AC2453" t="n">
        <x:f>IF(O2453="High",0,IF(I2453&gt;=1800,3,IF(I2453&gt;=900,2,1))+IF(K2453&gt;=0.9,2,IF(K2453&gt;=0.75,1,0))+IF(J2453&lt;=0.7,2,IF(J2453&lt;=0.85,1,0))+IF(M2453&gt;=8,1,0))</x:f>
        <x:v>7</x:v>
      </x:c>
      <x:c r="AD2453" t="str">
        <x:f>IF(AND(O2453&lt;&gt;"High",AC2453&gt;=Assumptions!$B$10,AA2453&gt;0),"Priority Growth",IF(AND(O2453="Low",AA2453&gt;0),"Maintain","Watch"))</x:f>
        <x:v>Priority Growth</x:v>
      </x:c>
      <x:c r="AE2453" s="60" t="n">
        <x:f>MAX(AA2453,0)*N2453</x:f>
        <x:v>14.721979607920002</x:v>
      </x:c>
      <x:c r="AF2453" t="str">
        <x:f>IF(AND(AA2453&gt;=Assumptions!$B$11,O2453&lt;&gt;"High",OR(N2453&gt;=Assumptions!$B$12,M2453&lt;=6)),"High","Standard")</x:f>
        <x:v>Standard</x:v>
      </x:c>
    </x:row>
    <x:row r="2454">
      <x:c r="A2454" t="str">
        <x:f>'Raw_Data'!A2454</x:f>
        <x:v>C02453</x:v>
      </x:c>
      <x:c r="B2454" t="n">
        <x:f>'Raw_Data'!B2454</x:f>
        <x:v>42</x:v>
      </x:c>
      <x:c r="C2454" s="30" t="n">
        <x:f>'Raw_Data'!C2454</x:f>
        <x:v>227405</x:v>
      </x:c>
      <x:c r="D2454" t="n">
        <x:f>'Raw_Data'!D2454</x:f>
        <x:v>809</x:v>
      </x:c>
      <x:c r="E2454" t="n">
        <x:f>'Raw_Data'!E2454</x:f>
        <x:v>65</x:v>
      </x:c>
      <x:c r="F2454" t="str">
        <x:f>PROPER(TRIM('Raw_Data'!F2454))</x:f>
        <x:v>Platinum</x:v>
      </x:c>
      <x:c r="G2454" t="str">
        <x:f>PROPER(TRIM('Raw_Data'!G2454))</x:f>
        <x:v>Digital</x:v>
      </x:c>
      <x:c r="H2454" s="60" t="n">
        <x:f>'Raw_Data'!H2454</x:f>
        <x:v>40000</x:v>
      </x:c>
      <x:c r="I2454" s="60" t="n">
        <x:f>'Raw_Data'!I2454</x:f>
        <x:v>4603.97</x:v>
      </x:c>
      <x:c r="J2454" s="32" t="n">
        <x:f>'Raw_Data'!J2454</x:f>
        <x:v>0.233</x:v>
      </x:c>
      <x:c r="K2454" s="32" t="n">
        <x:f>'Raw_Data'!K2454</x:f>
        <x:v>0.94</x:v>
      </x:c>
      <x:c r="L2454" t="n">
        <x:f>'Raw_Data'!L2454</x:f>
        <x:v>0</x:v>
      </x:c>
      <x:c r="M2454" t="n">
        <x:f>IF('Raw_Data'!M2454="",Assumptions!$B$15,'Raw_Data'!M2454)</x:f>
        <x:v>8</x:v>
      </x:c>
      <x:c r="N2454" s="32" t="n">
        <x:f>'Raw_Data'!N2454</x:f>
        <x:v>0.063</x:v>
      </x:c>
      <x:c r="O2454" t="str">
        <x:f>IF(OR(D2454&lt;620,L2454&gt;=2,J2454&gt;0.9),"High",IF(OR(D2454&lt;700,L2454=1,J2454&gt;0.75),"Medium","Low"))</x:f>
        <x:v>Low</x:v>
      </x:c>
      <x:c r="P2454" s="30" t="n">
        <x:f>XLOOKUP(F2454,Assumptions!$A$4:$A$6,Assumptions!$B$4:$B$6)</x:f>
        <x:v>195</x:v>
      </x:c>
      <x:c r="Q2454" s="32" t="n">
        <x:f>XLOOKUP(F2454,Assumptions!$A$4:$A$6,Assumptions!$C$4:$C$6)</x:f>
        <x:v>0.199</x:v>
      </x:c>
      <x:c r="R2454" s="32" t="n">
        <x:f>XLOOKUP(F2454,Assumptions!$A$4:$A$6,Assumptions!$D$4:$D$6)</x:f>
        <x:v>0.017</x:v>
      </x:c>
      <x:c r="S2454" s="32" t="n">
        <x:f>XLOOKUP(F2454,Assumptions!$A$4:$A$6,Assumptions!$E$4:$E$6)</x:f>
        <x:v>0.013</x:v>
      </x:c>
      <x:c r="T2454" s="32" t="n">
        <x:f>XLOOKUP(O2454,Assumptions!$H$4:$H$6,Assumptions!$I$4:$I$6)</x:f>
        <x:v>0.0035</x:v>
      </x:c>
      <x:c r="U2454" s="30" t="n">
        <x:f>XLOOKUP(F2454,Assumptions!$A$4:$A$6,Assumptions!$F$4:$F$6)</x:f>
        <x:v>140</x:v>
      </x:c>
      <x:c r="V2454" s="60" t="n">
        <x:f>I2454*12</x:f>
        <x:v>55247.64</x:v>
      </x:c>
      <x:c r="W2454" s="60" t="n">
        <x:f>H2454*J2454*(1-K2454)*Q2454</x:f>
        <x:v>111.2808000000001</x:v>
      </x:c>
      <x:c r="X2454" s="60" t="n">
        <x:f>V2454*R2454</x:f>
        <x:v>939.2098800000001</x:v>
      </x:c>
      <x:c r="Y2454" s="60" t="n">
        <x:f>V2454*S2454</x:f>
        <x:v>718.2193199999999</x:v>
      </x:c>
      <x:c r="Z2454" s="60" t="n">
        <x:f>H2454*J2454*T2454</x:f>
        <x:v>32.62</x:v>
      </x:c>
      <x:c r="AA2454" s="60" t="n">
        <x:f>P2454+W2454+X2454-Y2454-Z2454-U2454</x:f>
        <x:v>354.6513600000004</x:v>
      </x:c>
      <x:c r="AB2454" s="32" t="n">
        <x:f>IFERROR(AA2454/(P2454+W2454+X2454),0)</x:f>
        <x:v>0.28474830498129483</x:v>
      </x:c>
      <x:c r="AC2454" t="n">
        <x:f>IF(O2454="High",0,IF(I2454&gt;=1800,3,IF(I2454&gt;=900,2,1))+IF(K2454&gt;=0.9,2,IF(K2454&gt;=0.75,1,0))+IF(J2454&lt;=0.7,2,IF(J2454&lt;=0.85,1,0))+IF(M2454&gt;=8,1,0))</x:f>
        <x:v>8</x:v>
      </x:c>
      <x:c r="AD2454" t="str">
        <x:f>IF(AND(O2454&lt;&gt;"High",AC2454&gt;=Assumptions!$B$10,AA2454&gt;0),"Priority Growth",IF(AND(O2454="Low",AA2454&gt;0),"Maintain","Watch"))</x:f>
        <x:v>Priority Growth</x:v>
      </x:c>
      <x:c r="AE2454" s="60" t="n">
        <x:f>MAX(AA2454,0)*N2454</x:f>
        <x:v>22.343035680000025</x:v>
      </x:c>
      <x:c r="AF2454" t="str">
        <x:f>IF(AND(AA2454&gt;=Assumptions!$B$11,O2454&lt;&gt;"High",OR(N2454&gt;=Assumptions!$B$12,M2454&lt;=6)),"High","Standard")</x:f>
        <x:v>Standard</x:v>
      </x:c>
    </x:row>
    <x:row r="2455">
      <x:c r="A2455" t="str">
        <x:f>'Raw_Data'!A2455</x:f>
        <x:v>C02454</x:v>
      </x:c>
      <x:c r="B2455" t="n">
        <x:f>'Raw_Data'!B2455</x:f>
        <x:v>28</x:v>
      </x:c>
      <x:c r="C2455" s="30" t="n">
        <x:f>'Raw_Data'!C2455</x:f>
        <x:v>46666</x:v>
      </x:c>
      <x:c r="D2455" t="n">
        <x:f>'Raw_Data'!D2455</x:f>
        <x:v>710</x:v>
      </x:c>
      <x:c r="E2455" t="n">
        <x:f>'Raw_Data'!E2455</x:f>
        <x:v>33</x:v>
      </x:c>
      <x:c r="F2455" t="str">
        <x:f>PROPER(TRIM('Raw_Data'!F2455))</x:f>
        <x:v>Classic</x:v>
      </x:c>
      <x:c r="G2455" t="str">
        <x:f>PROPER(TRIM('Raw_Data'!G2455))</x:f>
        <x:v>Partner</x:v>
      </x:c>
      <x:c r="H2455" s="60" t="n">
        <x:f>'Raw_Data'!H2455</x:f>
        <x:v>7727</x:v>
      </x:c>
      <x:c r="I2455" s="60" t="n">
        <x:f>'Raw_Data'!I2455</x:f>
        <x:v>609.51</x:v>
      </x:c>
      <x:c r="J2455" s="32" t="n">
        <x:f>'Raw_Data'!J2455</x:f>
        <x:v>0.248</x:v>
      </x:c>
      <x:c r="K2455" s="32" t="n">
        <x:f>'Raw_Data'!K2455</x:f>
        <x:v>0.963</x:v>
      </x:c>
      <x:c r="L2455" t="n">
        <x:f>'Raw_Data'!L2455</x:f>
        <x:v>0</x:v>
      </x:c>
      <x:c r="M2455" t="n">
        <x:f>IF('Raw_Data'!M2455="",Assumptions!$B$15,'Raw_Data'!M2455)</x:f>
        <x:v>9</x:v>
      </x:c>
      <x:c r="N2455" s="32" t="n">
        <x:f>'Raw_Data'!N2455</x:f>
        <x:v>0.04</x:v>
      </x:c>
      <x:c r="O2455" t="str">
        <x:f>IF(OR(D2455&lt;620,L2455&gt;=2,J2455&gt;0.9),"High",IF(OR(D2455&lt;700,L2455=1,J2455&gt;0.75),"Medium","Low"))</x:f>
        <x:v>Low</x:v>
      </x:c>
      <x:c r="P2455" s="30" t="n">
        <x:f>XLOOKUP(F2455,Assumptions!$A$4:$A$6,Assumptions!$B$4:$B$6)</x:f>
        <x:v>0</x:v>
      </x:c>
      <x:c r="Q2455" s="32" t="n">
        <x:f>XLOOKUP(F2455,Assumptions!$A$4:$A$6,Assumptions!$C$4:$C$6)</x:f>
        <x:v>0.229</x:v>
      </x:c>
      <x:c r="R2455" s="32" t="n">
        <x:f>XLOOKUP(F2455,Assumptions!$A$4:$A$6,Assumptions!$D$4:$D$6)</x:f>
        <x:v>0.015</x:v>
      </x:c>
      <x:c r="S2455" s="32" t="n">
        <x:f>XLOOKUP(F2455,Assumptions!$A$4:$A$6,Assumptions!$E$4:$E$6)</x:f>
        <x:v>0.0075</x:v>
      </x:c>
      <x:c r="T2455" s="32" t="n">
        <x:f>XLOOKUP(O2455,Assumptions!$H$4:$H$6,Assumptions!$I$4:$I$6)</x:f>
        <x:v>0.0035</x:v>
      </x:c>
      <x:c r="U2455" s="30" t="n">
        <x:f>XLOOKUP(F2455,Assumptions!$A$4:$A$6,Assumptions!$F$4:$F$6)</x:f>
        <x:v>60</x:v>
      </x:c>
      <x:c r="V2455" s="60" t="n">
        <x:f>I2455*12</x:f>
        <x:v>7314.12</x:v>
      </x:c>
      <x:c r="W2455" s="60" t="n">
        <x:f>H2455*J2455*(1-K2455)*Q2455</x:f>
        <x:v>16.236776008000017</x:v>
      </x:c>
      <x:c r="X2455" s="60" t="n">
        <x:f>V2455*R2455</x:f>
        <x:v>109.7118</x:v>
      </x:c>
      <x:c r="Y2455" s="60" t="n">
        <x:f>V2455*S2455</x:f>
        <x:v>54.8559</x:v>
      </x:c>
      <x:c r="Z2455" s="60" t="n">
        <x:f>H2455*J2455*T2455</x:f>
        <x:v>6.707036</x:v>
      </x:c>
      <x:c r="AA2455" s="60" t="n">
        <x:f>P2455+W2455+X2455-Y2455-Z2455-U2455</x:f>
        <x:v>4.38564000800001</x:v>
      </x:c>
      <x:c r="AB2455" s="32" t="n">
        <x:f>IFERROR(AA2455/(P2455+W2455+X2455),0)</x:f>
        <x:v>0.03482087806789846</x:v>
      </x:c>
      <x:c r="AC2455" t="n">
        <x:f>IF(O2455="High",0,IF(I2455&gt;=1800,3,IF(I2455&gt;=900,2,1))+IF(K2455&gt;=0.9,2,IF(K2455&gt;=0.75,1,0))+IF(J2455&lt;=0.7,2,IF(J2455&lt;=0.85,1,0))+IF(M2455&gt;=8,1,0))</x:f>
        <x:v>6</x:v>
      </x:c>
      <x:c r="AD2455" t="str">
        <x:f>IF(AND(O2455&lt;&gt;"High",AC2455&gt;=Assumptions!$B$10,AA2455&gt;0),"Priority Growth",IF(AND(O2455="Low",AA2455&gt;0),"Maintain","Watch"))</x:f>
        <x:v>Priority Growth</x:v>
      </x:c>
      <x:c r="AE2455" s="60" t="n">
        <x:f>MAX(AA2455,0)*N2455</x:f>
        <x:v>0.1754256003200004</x:v>
      </x:c>
      <x:c r="AF2455" t="str">
        <x:f>IF(AND(AA2455&gt;=Assumptions!$B$11,O2455&lt;&gt;"High",OR(N2455&gt;=Assumptions!$B$12,M2455&lt;=6)),"High","Standard")</x:f>
        <x:v>Standard</x:v>
      </x:c>
    </x:row>
    <x:row r="2456">
      <x:c r="A2456" t="str">
        <x:f>'Raw_Data'!A2456</x:f>
        <x:v>C02455</x:v>
      </x:c>
      <x:c r="B2456" t="n">
        <x:f>'Raw_Data'!B2456</x:f>
        <x:v>58</x:v>
      </x:c>
      <x:c r="C2456" s="30" t="n">
        <x:f>'Raw_Data'!C2456</x:f>
        <x:v>36926</x:v>
      </x:c>
      <x:c r="D2456" t="n">
        <x:f>'Raw_Data'!D2456</x:f>
        <x:v>760</x:v>
      </x:c>
      <x:c r="E2456" t="n">
        <x:f>'Raw_Data'!E2456</x:f>
        <x:v>26</x:v>
      </x:c>
      <x:c r="F2456" t="str">
        <x:f>PROPER(TRIM('Raw_Data'!F2456))</x:f>
        <x:v>Gold</x:v>
      </x:c>
      <x:c r="G2456" t="str">
        <x:f>PROPER(TRIM('Raw_Data'!G2456))</x:f>
        <x:v>Branch</x:v>
      </x:c>
      <x:c r="H2456" s="60" t="n">
        <x:f>'Raw_Data'!H2456</x:f>
        <x:v>6284</x:v>
      </x:c>
      <x:c r="I2456" s="60" t="n">
        <x:f>'Raw_Data'!I2456</x:f>
        <x:v>339.89</x:v>
      </x:c>
      <x:c r="J2456" s="32" t="n">
        <x:f>'Raw_Data'!J2456</x:f>
        <x:v>0.403</x:v>
      </x:c>
      <x:c r="K2456" s="32" t="n">
        <x:f>'Raw_Data'!K2456</x:f>
        <x:v>0.909</x:v>
      </x:c>
      <x:c r="L2456" t="n">
        <x:f>'Raw_Data'!L2456</x:f>
        <x:v>0</x:v>
      </x:c>
      <x:c r="M2456" t="n">
        <x:f>IF('Raw_Data'!M2456="",Assumptions!$B$15,'Raw_Data'!M2456)</x:f>
        <x:v>6</x:v>
      </x:c>
      <x:c r="N2456" s="32" t="n">
        <x:f>'Raw_Data'!N2456</x:f>
        <x:v>0.236</x:v>
      </x:c>
      <x:c r="O2456" t="str">
        <x:f>IF(OR(D2456&lt;620,L2456&gt;=2,J2456&gt;0.9),"High",IF(OR(D2456&lt;700,L2456=1,J2456&gt;0.75),"Medium","Low"))</x:f>
        <x:v>Low</x:v>
      </x:c>
      <x:c r="P2456" s="30" t="n">
        <x:f>XLOOKUP(F2456,Assumptions!$A$4:$A$6,Assumptions!$B$4:$B$6)</x:f>
        <x:v>95</x:v>
      </x:c>
      <x:c r="Q2456" s="32" t="n">
        <x:f>XLOOKUP(F2456,Assumptions!$A$4:$A$6,Assumptions!$C$4:$C$6)</x:f>
        <x:v>0.219</x:v>
      </x:c>
      <x:c r="R2456" s="32" t="n">
        <x:f>XLOOKUP(F2456,Assumptions!$A$4:$A$6,Assumptions!$D$4:$D$6)</x:f>
        <x:v>0.016</x:v>
      </x:c>
      <x:c r="S2456" s="32" t="n">
        <x:f>XLOOKUP(F2456,Assumptions!$A$4:$A$6,Assumptions!$E$4:$E$6)</x:f>
        <x:v>0.01</x:v>
      </x:c>
      <x:c r="T2456" s="32" t="n">
        <x:f>XLOOKUP(O2456,Assumptions!$H$4:$H$6,Assumptions!$I$4:$I$6)</x:f>
        <x:v>0.0035</x:v>
      </x:c>
      <x:c r="U2456" s="30" t="n">
        <x:f>XLOOKUP(F2456,Assumptions!$A$4:$A$6,Assumptions!$F$4:$F$6)</x:f>
        <x:v>90</x:v>
      </x:c>
      <x:c r="V2456" s="60" t="n">
        <x:f>I2456*12</x:f>
        <x:v>4078.68</x:v>
      </x:c>
      <x:c r="W2456" s="60" t="n">
        <x:f>H2456*J2456*(1-K2456)*Q2456</x:f>
        <x:v>50.46923590799999</x:v>
      </x:c>
      <x:c r="X2456" s="60" t="n">
        <x:f>V2456*R2456</x:f>
        <x:v>65.25888</x:v>
      </x:c>
      <x:c r="Y2456" s="60" t="n">
        <x:f>V2456*S2456</x:f>
        <x:v>40.7868</x:v>
      </x:c>
      <x:c r="Z2456" s="60" t="n">
        <x:f>H2456*J2456*T2456</x:f>
        <x:v>8.863582000000001</x:v>
      </x:c>
      <x:c r="AA2456" s="60" t="n">
        <x:f>P2456+W2456+X2456-Y2456-Z2456-U2456</x:f>
        <x:v>71.07773390799997</x:v>
      </x:c>
      <x:c r="AB2456" s="32" t="n">
        <x:f>IFERROR(AA2456/(P2456+W2456+X2456),0)</x:f>
        <x:v>0.33729592086815413</x:v>
      </x:c>
      <x:c r="AC2456" t="n">
        <x:f>IF(O2456="High",0,IF(I2456&gt;=1800,3,IF(I2456&gt;=900,2,1))+IF(K2456&gt;=0.9,2,IF(K2456&gt;=0.75,1,0))+IF(J2456&lt;=0.7,2,IF(J2456&lt;=0.85,1,0))+IF(M2456&gt;=8,1,0))</x:f>
        <x:v>5</x:v>
      </x:c>
      <x:c r="AD2456" t="str">
        <x:f>IF(AND(O2456&lt;&gt;"High",AC2456&gt;=Assumptions!$B$10,AA2456&gt;0),"Priority Growth",IF(AND(O2456="Low",AA2456&gt;0),"Maintain","Watch"))</x:f>
        <x:v>Maintain</x:v>
      </x:c>
      <x:c r="AE2456" s="60" t="n">
        <x:f>MAX(AA2456,0)*N2456</x:f>
        <x:v>16.774345202287993</x:v>
      </x:c>
      <x:c r="AF2456" t="str">
        <x:f>IF(AND(AA2456&gt;=Assumptions!$B$11,O2456&lt;&gt;"High",OR(N2456&gt;=Assumptions!$B$12,M2456&lt;=6)),"High","Standard")</x:f>
        <x:v>Standard</x:v>
      </x:c>
    </x:row>
    <x:row r="2457">
      <x:c r="A2457" t="str">
        <x:f>'Raw_Data'!A2457</x:f>
        <x:v>C02456</x:v>
      </x:c>
      <x:c r="B2457" t="n">
        <x:f>'Raw_Data'!B2457</x:f>
        <x:v>30</x:v>
      </x:c>
      <x:c r="C2457" s="30" t="n">
        <x:f>'Raw_Data'!C2457</x:f>
        <x:v>46104</x:v>
      </x:c>
      <x:c r="D2457" t="n">
        <x:f>'Raw_Data'!D2457</x:f>
        <x:v>798</x:v>
      </x:c>
      <x:c r="E2457" t="n">
        <x:f>'Raw_Data'!E2457</x:f>
        <x:v>37</x:v>
      </x:c>
      <x:c r="F2457" t="str">
        <x:f>PROPER(TRIM('Raw_Data'!F2457))</x:f>
        <x:v>Gold</x:v>
      </x:c>
      <x:c r="G2457" t="str">
        <x:f>PROPER(TRIM('Raw_Data'!G2457))</x:f>
        <x:v>Digital</x:v>
      </x:c>
      <x:c r="H2457" s="60" t="n">
        <x:f>'Raw_Data'!H2457</x:f>
        <x:v>8734</x:v>
      </x:c>
      <x:c r="I2457" s="60" t="n">
        <x:f>'Raw_Data'!I2457</x:f>
        <x:v>1029.14</x:v>
      </x:c>
      <x:c r="J2457" s="32" t="n">
        <x:f>'Raw_Data'!J2457</x:f>
        <x:v>0.166</x:v>
      </x:c>
      <x:c r="K2457" s="32" t="n">
        <x:f>'Raw_Data'!K2457</x:f>
        <x:v>0.91</x:v>
      </x:c>
      <x:c r="L2457" t="n">
        <x:f>'Raw_Data'!L2457</x:f>
        <x:v>0</x:v>
      </x:c>
      <x:c r="M2457" t="n">
        <x:f>IF('Raw_Data'!M2457="",Assumptions!$B$15,'Raw_Data'!M2457)</x:f>
        <x:v>7</x:v>
      </x:c>
      <x:c r="N2457" s="32" t="n">
        <x:f>'Raw_Data'!N2457</x:f>
        <x:v>0.117</x:v>
      </x:c>
      <x:c r="O2457" t="str">
        <x:f>IF(OR(D2457&lt;620,L2457&gt;=2,J2457&gt;0.9),"High",IF(OR(D2457&lt;700,L2457=1,J2457&gt;0.75),"Medium","Low"))</x:f>
        <x:v>Low</x:v>
      </x:c>
      <x:c r="P2457" s="30" t="n">
        <x:f>XLOOKUP(F2457,Assumptions!$A$4:$A$6,Assumptions!$B$4:$B$6)</x:f>
        <x:v>95</x:v>
      </x:c>
      <x:c r="Q2457" s="32" t="n">
        <x:f>XLOOKUP(F2457,Assumptions!$A$4:$A$6,Assumptions!$C$4:$C$6)</x:f>
        <x:v>0.219</x:v>
      </x:c>
      <x:c r="R2457" s="32" t="n">
        <x:f>XLOOKUP(F2457,Assumptions!$A$4:$A$6,Assumptions!$D$4:$D$6)</x:f>
        <x:v>0.016</x:v>
      </x:c>
      <x:c r="S2457" s="32" t="n">
        <x:f>XLOOKUP(F2457,Assumptions!$A$4:$A$6,Assumptions!$E$4:$E$6)</x:f>
        <x:v>0.01</x:v>
      </x:c>
      <x:c r="T2457" s="32" t="n">
        <x:f>XLOOKUP(O2457,Assumptions!$H$4:$H$6,Assumptions!$I$4:$I$6)</x:f>
        <x:v>0.0035</x:v>
      </x:c>
      <x:c r="U2457" s="30" t="n">
        <x:f>XLOOKUP(F2457,Assumptions!$A$4:$A$6,Assumptions!$F$4:$F$6)</x:f>
        <x:v>90</x:v>
      </x:c>
      <x:c r="V2457" s="60" t="n">
        <x:f>I2457*12</x:f>
        <x:v>12349.68</x:v>
      </x:c>
      <x:c r="W2457" s="60" t="n">
        <x:f>H2457*J2457*(1-K2457)*Q2457</x:f>
        <x:v>28.57642523999999</x:v>
      </x:c>
      <x:c r="X2457" s="60" t="n">
        <x:f>V2457*R2457</x:f>
        <x:v>197.59488000000002</x:v>
      </x:c>
      <x:c r="Y2457" s="60" t="n">
        <x:f>V2457*S2457</x:f>
        <x:v>123.49680000000001</x:v>
      </x:c>
      <x:c r="Z2457" s="60" t="n">
        <x:f>H2457*J2457*T2457</x:f>
        <x:v>5.074454</x:v>
      </x:c>
      <x:c r="AA2457" s="60" t="n">
        <x:f>P2457+W2457+X2457-Y2457-Z2457-U2457</x:f>
        <x:v>102.60005124000003</x:v>
      </x:c>
      <x:c r="AB2457" s="32" t="n">
        <x:f>IFERROR(AA2457/(P2457+W2457+X2457),0)</x:f>
        <x:v>0.31945584666516397</x:v>
      </x:c>
      <x:c r="AC2457" t="n">
        <x:f>IF(O2457="High",0,IF(I2457&gt;=1800,3,IF(I2457&gt;=900,2,1))+IF(K2457&gt;=0.9,2,IF(K2457&gt;=0.75,1,0))+IF(J2457&lt;=0.7,2,IF(J2457&lt;=0.85,1,0))+IF(M2457&gt;=8,1,0))</x:f>
        <x:v>6</x:v>
      </x:c>
      <x:c r="AD2457" t="str">
        <x:f>IF(AND(O2457&lt;&gt;"High",AC2457&gt;=Assumptions!$B$10,AA2457&gt;0),"Priority Growth",IF(AND(O2457="Low",AA2457&gt;0),"Maintain","Watch"))</x:f>
        <x:v>Priority Growth</x:v>
      </x:c>
      <x:c r="AE2457" s="60" t="n">
        <x:f>MAX(AA2457,0)*N2457</x:f>
        <x:v>12.004205995080003</x:v>
      </x:c>
      <x:c r="AF2457" t="str">
        <x:f>IF(AND(AA2457&gt;=Assumptions!$B$11,O2457&lt;&gt;"High",OR(N2457&gt;=Assumptions!$B$12,M2457&lt;=6)),"High","Standard")</x:f>
        <x:v>Standard</x:v>
      </x:c>
    </x:row>
    <x:row r="2458">
      <x:c r="A2458" t="str">
        <x:f>'Raw_Data'!A2458</x:f>
        <x:v>C02457</x:v>
      </x:c>
      <x:c r="B2458" t="n">
        <x:f>'Raw_Data'!B2458</x:f>
        <x:v>44</x:v>
      </x:c>
      <x:c r="C2458" s="30" t="n">
        <x:f>'Raw_Data'!C2458</x:f>
        <x:v>91756</x:v>
      </x:c>
      <x:c r="D2458" t="n">
        <x:f>'Raw_Data'!D2458</x:f>
        <x:v>677</x:v>
      </x:c>
      <x:c r="E2458" t="n">
        <x:f>'Raw_Data'!E2458</x:f>
        <x:v>15</x:v>
      </x:c>
      <x:c r="F2458" t="str">
        <x:f>PROPER(TRIM('Raw_Data'!F2458))</x:f>
        <x:v>Gold</x:v>
      </x:c>
      <x:c r="G2458" t="str">
        <x:f>PROPER(TRIM('Raw_Data'!G2458))</x:f>
        <x:v>Branch</x:v>
      </x:c>
      <x:c r="H2458" s="60" t="n">
        <x:f>'Raw_Data'!H2458</x:f>
        <x:v>12311</x:v>
      </x:c>
      <x:c r="I2458" s="60" t="n">
        <x:f>'Raw_Data'!I2458</x:f>
        <x:v>1131.78</x:v>
      </x:c>
      <x:c r="J2458" s="32" t="n">
        <x:f>'Raw_Data'!J2458</x:f>
        <x:v>0.317</x:v>
      </x:c>
      <x:c r="K2458" s="32" t="n">
        <x:f>'Raw_Data'!K2458</x:f>
        <x:v>0.872</x:v>
      </x:c>
      <x:c r="L2458" t="n">
        <x:f>'Raw_Data'!L2458</x:f>
        <x:v>0</x:v>
      </x:c>
      <x:c r="M2458" t="n">
        <x:f>IF('Raw_Data'!M2458="",Assumptions!$B$15,'Raw_Data'!M2458)</x:f>
        <x:v>5</x:v>
      </x:c>
      <x:c r="N2458" s="32" t="n">
        <x:f>'Raw_Data'!N2458</x:f>
        <x:v>0.229</x:v>
      </x:c>
      <x:c r="O2458" t="str">
        <x:f>IF(OR(D2458&lt;620,L2458&gt;=2,J2458&gt;0.9),"High",IF(OR(D2458&lt;700,L2458=1,J2458&gt;0.75),"Medium","Low"))</x:f>
        <x:v>Medium</x:v>
      </x:c>
      <x:c r="P2458" s="30" t="n">
        <x:f>XLOOKUP(F2458,Assumptions!$A$4:$A$6,Assumptions!$B$4:$B$6)</x:f>
        <x:v>95</x:v>
      </x:c>
      <x:c r="Q2458" s="32" t="n">
        <x:f>XLOOKUP(F2458,Assumptions!$A$4:$A$6,Assumptions!$C$4:$C$6)</x:f>
        <x:v>0.219</x:v>
      </x:c>
      <x:c r="R2458" s="32" t="n">
        <x:f>XLOOKUP(F2458,Assumptions!$A$4:$A$6,Assumptions!$D$4:$D$6)</x:f>
        <x:v>0.016</x:v>
      </x:c>
      <x:c r="S2458" s="32" t="n">
        <x:f>XLOOKUP(F2458,Assumptions!$A$4:$A$6,Assumptions!$E$4:$E$6)</x:f>
        <x:v>0.01</x:v>
      </x:c>
      <x:c r="T2458" s="32" t="n">
        <x:f>XLOOKUP(O2458,Assumptions!$H$4:$H$6,Assumptions!$I$4:$I$6)</x:f>
        <x:v>0.012</x:v>
      </x:c>
      <x:c r="U2458" s="30" t="n">
        <x:f>XLOOKUP(F2458,Assumptions!$A$4:$A$6,Assumptions!$F$4:$F$6)</x:f>
        <x:v>90</x:v>
      </x:c>
      <x:c r="V2458" s="60" t="n">
        <x:f>I2458*12</x:f>
        <x:v>13581.36</x:v>
      </x:c>
      <x:c r="W2458" s="60" t="n">
        <x:f>H2458*J2458*(1-K2458)*Q2458</x:f>
        <x:v>109.397318784</x:v>
      </x:c>
      <x:c r="X2458" s="60" t="n">
        <x:f>V2458*R2458</x:f>
        <x:v>217.30176</x:v>
      </x:c>
      <x:c r="Y2458" s="60" t="n">
        <x:f>V2458*S2458</x:f>
        <x:v>135.8136</x:v>
      </x:c>
      <x:c r="Z2458" s="60" t="n">
        <x:f>H2458*J2458*T2458</x:f>
        <x:v>46.831044</x:v>
      </x:c>
      <x:c r="AA2458" s="60" t="n">
        <x:f>P2458+W2458+X2458-Y2458-Z2458-U2458</x:f>
        <x:v>149.054434784</x:v>
      </x:c>
      <x:c r="AB2458" s="32" t="n">
        <x:f>IFERROR(AA2458/(P2458+W2458+X2458),0)</x:f>
        <x:v>0.3534616087230006</x:v>
      </x:c>
      <x:c r="AC2458" t="n">
        <x:f>IF(O2458="High",0,IF(I2458&gt;=1800,3,IF(I2458&gt;=900,2,1))+IF(K2458&gt;=0.9,2,IF(K2458&gt;=0.75,1,0))+IF(J2458&lt;=0.7,2,IF(J2458&lt;=0.85,1,0))+IF(M2458&gt;=8,1,0))</x:f>
        <x:v>5</x:v>
      </x:c>
      <x:c r="AD2458" t="str">
        <x:f>IF(AND(O2458&lt;&gt;"High",AC2458&gt;=Assumptions!$B$10,AA2458&gt;0),"Priority Growth",IF(AND(O2458="Low",AA2458&gt;0),"Maintain","Watch"))</x:f>
        <x:v>Watch</x:v>
      </x:c>
      <x:c r="AE2458" s="60" t="n">
        <x:f>MAX(AA2458,0)*N2458</x:f>
        <x:v>34.133465565536</x:v>
      </x:c>
      <x:c r="AF2458" t="str">
        <x:f>IF(AND(AA2458&gt;=Assumptions!$B$11,O2458&lt;&gt;"High",OR(N2458&gt;=Assumptions!$B$12,M2458&lt;=6)),"High","Standard")</x:f>
        <x:v>Standard</x:v>
      </x:c>
    </x:row>
    <x:row r="2459">
      <x:c r="A2459" t="str">
        <x:f>'Raw_Data'!A2459</x:f>
        <x:v>C02458</x:v>
      </x:c>
      <x:c r="B2459" t="n">
        <x:f>'Raw_Data'!B2459</x:f>
        <x:v>26</x:v>
      </x:c>
      <x:c r="C2459" s="30" t="n">
        <x:f>'Raw_Data'!C2459</x:f>
        <x:v>63412</x:v>
      </x:c>
      <x:c r="D2459" t="n">
        <x:f>'Raw_Data'!D2459</x:f>
        <x:v>645</x:v>
      </x:c>
      <x:c r="E2459" t="n">
        <x:f>'Raw_Data'!E2459</x:f>
        <x:v>48</x:v>
      </x:c>
      <x:c r="F2459" t="str">
        <x:f>PROPER(TRIM('Raw_Data'!F2459))</x:f>
        <x:v>Classic</x:v>
      </x:c>
      <x:c r="G2459" t="str">
        <x:f>PROPER(TRIM('Raw_Data'!G2459))</x:f>
        <x:v>Digital</x:v>
      </x:c>
      <x:c r="H2459" s="60" t="n">
        <x:f>'Raw_Data'!H2459</x:f>
        <x:v>3075</x:v>
      </x:c>
      <x:c r="I2459" s="60" t="n">
        <x:f>'Raw_Data'!I2459</x:f>
        <x:v>520.11</x:v>
      </x:c>
      <x:c r="J2459" s="32" t="n">
        <x:f>'Raw_Data'!J2459</x:f>
        <x:v>0.383</x:v>
      </x:c>
      <x:c r="K2459" s="32" t="n">
        <x:f>'Raw_Data'!K2459</x:f>
        <x:v>0.6</x:v>
      </x:c>
      <x:c r="L2459" t="n">
        <x:f>'Raw_Data'!L2459</x:f>
        <x:v>0</x:v>
      </x:c>
      <x:c r="M2459" t="n">
        <x:f>IF('Raw_Data'!M2459="",Assumptions!$B$15,'Raw_Data'!M2459)</x:f>
        <x:v>8</x:v>
      </x:c>
      <x:c r="N2459" s="32" t="n">
        <x:f>'Raw_Data'!N2459</x:f>
        <x:v>0.089</x:v>
      </x:c>
      <x:c r="O2459" t="str">
        <x:f>IF(OR(D2459&lt;620,L2459&gt;=2,J2459&gt;0.9),"High",IF(OR(D2459&lt;700,L2459=1,J2459&gt;0.75),"Medium","Low"))</x:f>
        <x:v>Medium</x:v>
      </x:c>
      <x:c r="P2459" s="30" t="n">
        <x:f>XLOOKUP(F2459,Assumptions!$A$4:$A$6,Assumptions!$B$4:$B$6)</x:f>
        <x:v>0</x:v>
      </x:c>
      <x:c r="Q2459" s="32" t="n">
        <x:f>XLOOKUP(F2459,Assumptions!$A$4:$A$6,Assumptions!$C$4:$C$6)</x:f>
        <x:v>0.229</x:v>
      </x:c>
      <x:c r="R2459" s="32" t="n">
        <x:f>XLOOKUP(F2459,Assumptions!$A$4:$A$6,Assumptions!$D$4:$D$6)</x:f>
        <x:v>0.015</x:v>
      </x:c>
      <x:c r="S2459" s="32" t="n">
        <x:f>XLOOKUP(F2459,Assumptions!$A$4:$A$6,Assumptions!$E$4:$E$6)</x:f>
        <x:v>0.0075</x:v>
      </x:c>
      <x:c r="T2459" s="32" t="n">
        <x:f>XLOOKUP(O2459,Assumptions!$H$4:$H$6,Assumptions!$I$4:$I$6)</x:f>
        <x:v>0.012</x:v>
      </x:c>
      <x:c r="U2459" s="30" t="n">
        <x:f>XLOOKUP(F2459,Assumptions!$A$4:$A$6,Assumptions!$F$4:$F$6)</x:f>
        <x:v>60</x:v>
      </x:c>
      <x:c r="V2459" s="60" t="n">
        <x:f>I2459*12</x:f>
        <x:v>6241.32</x:v>
      </x:c>
      <x:c r="W2459" s="60" t="n">
        <x:f>H2459*J2459*(1-K2459)*Q2459</x:f>
        <x:v>107.87961</x:v>
      </x:c>
      <x:c r="X2459" s="60" t="n">
        <x:f>V2459*R2459</x:f>
        <x:v>93.6198</x:v>
      </x:c>
      <x:c r="Y2459" s="60" t="n">
        <x:f>V2459*S2459</x:f>
        <x:v>46.8099</x:v>
      </x:c>
      <x:c r="Z2459" s="60" t="n">
        <x:f>H2459*J2459*T2459</x:f>
        <x:v>14.1327</x:v>
      </x:c>
      <x:c r="AA2459" s="60" t="n">
        <x:f>P2459+W2459+X2459-Y2459-Z2459-U2459</x:f>
        <x:v>80.55681000000001</x:v>
      </x:c>
      <x:c r="AB2459" s="32" t="n">
        <x:f>IFERROR(AA2459/(P2459+W2459+X2459),0)</x:f>
        <x:v>0.39978682815994354</x:v>
      </x:c>
      <x:c r="AC2459" t="n">
        <x:f>IF(O2459="High",0,IF(I2459&gt;=1800,3,IF(I2459&gt;=900,2,1))+IF(K2459&gt;=0.9,2,IF(K2459&gt;=0.75,1,0))+IF(J2459&lt;=0.7,2,IF(J2459&lt;=0.85,1,0))+IF(M2459&gt;=8,1,0))</x:f>
        <x:v>4</x:v>
      </x:c>
      <x:c r="AD2459" t="str">
        <x:f>IF(AND(O2459&lt;&gt;"High",AC2459&gt;=Assumptions!$B$10,AA2459&gt;0),"Priority Growth",IF(AND(O2459="Low",AA2459&gt;0),"Maintain","Watch"))</x:f>
        <x:v>Watch</x:v>
      </x:c>
      <x:c r="AE2459" s="60" t="n">
        <x:f>MAX(AA2459,0)*N2459</x:f>
        <x:v>7.16955609</x:v>
      </x:c>
      <x:c r="AF2459" t="str">
        <x:f>IF(AND(AA2459&gt;=Assumptions!$B$11,O2459&lt;&gt;"High",OR(N2459&gt;=Assumptions!$B$12,M2459&lt;=6)),"High","Standard")</x:f>
        <x:v>Standard</x:v>
      </x:c>
    </x:row>
    <x:row r="2460">
      <x:c r="A2460" t="str">
        <x:f>'Raw_Data'!A2460</x:f>
        <x:v>C02459</x:v>
      </x:c>
      <x:c r="B2460" t="n">
        <x:f>'Raw_Data'!B2460</x:f>
        <x:v>49</x:v>
      </x:c>
      <x:c r="C2460" s="30" t="n">
        <x:f>'Raw_Data'!C2460</x:f>
        <x:v>61632</x:v>
      </x:c>
      <x:c r="D2460" t="n">
        <x:f>'Raw_Data'!D2460</x:f>
        <x:v>698</x:v>
      </x:c>
      <x:c r="E2460" t="n">
        <x:f>'Raw_Data'!E2460</x:f>
        <x:v>66</x:v>
      </x:c>
      <x:c r="F2460" t="str">
        <x:f>PROPER(TRIM('Raw_Data'!F2460))</x:f>
        <x:v>Gold</x:v>
      </x:c>
      <x:c r="G2460" t="str">
        <x:f>PROPER(TRIM('Raw_Data'!G2460))</x:f>
        <x:v>Partner</x:v>
      </x:c>
      <x:c r="H2460" s="60" t="n">
        <x:f>'Raw_Data'!H2460</x:f>
        <x:v>9292</x:v>
      </x:c>
      <x:c r="I2460" s="60" t="n">
        <x:f>'Raw_Data'!I2460</x:f>
        <x:v>1566.95</x:v>
      </x:c>
      <x:c r="J2460" s="32" t="n">
        <x:f>'Raw_Data'!J2460</x:f>
        <x:v>0.324</x:v>
      </x:c>
      <x:c r="K2460" s="32" t="n">
        <x:f>'Raw_Data'!K2460</x:f>
        <x:v>0.801</x:v>
      </x:c>
      <x:c r="L2460" t="n">
        <x:f>'Raw_Data'!L2460</x:f>
        <x:v>2</x:v>
      </x:c>
      <x:c r="M2460" t="n">
        <x:f>IF('Raw_Data'!M2460="",Assumptions!$B$15,'Raw_Data'!M2460)</x:f>
        <x:v>6</x:v>
      </x:c>
      <x:c r="N2460" s="32" t="n">
        <x:f>'Raw_Data'!N2460</x:f>
        <x:v>0.148</x:v>
      </x:c>
      <x:c r="O2460" t="str">
        <x:f>IF(OR(D2460&lt;620,L2460&gt;=2,J2460&gt;0.9),"High",IF(OR(D2460&lt;700,L2460=1,J2460&gt;0.75),"Medium","Low"))</x:f>
        <x:v>High</x:v>
      </x:c>
      <x:c r="P2460" s="30" t="n">
        <x:f>XLOOKUP(F2460,Assumptions!$A$4:$A$6,Assumptions!$B$4:$B$6)</x:f>
        <x:v>95</x:v>
      </x:c>
      <x:c r="Q2460" s="32" t="n">
        <x:f>XLOOKUP(F2460,Assumptions!$A$4:$A$6,Assumptions!$C$4:$C$6)</x:f>
        <x:v>0.219</x:v>
      </x:c>
      <x:c r="R2460" s="32" t="n">
        <x:f>XLOOKUP(F2460,Assumptions!$A$4:$A$6,Assumptions!$D$4:$D$6)</x:f>
        <x:v>0.016</x:v>
      </x:c>
      <x:c r="S2460" s="32" t="n">
        <x:f>XLOOKUP(F2460,Assumptions!$A$4:$A$6,Assumptions!$E$4:$E$6)</x:f>
        <x:v>0.01</x:v>
      </x:c>
      <x:c r="T2460" s="32" t="n">
        <x:f>XLOOKUP(O2460,Assumptions!$H$4:$H$6,Assumptions!$I$4:$I$6)</x:f>
        <x:v>0.045</x:v>
      </x:c>
      <x:c r="U2460" s="30" t="n">
        <x:f>XLOOKUP(F2460,Assumptions!$A$4:$A$6,Assumptions!$F$4:$F$6)</x:f>
        <x:v>90</x:v>
      </x:c>
      <x:c r="V2460" s="60" t="n">
        <x:f>I2460*12</x:f>
        <x:v>18803.4</x:v>
      </x:c>
      <x:c r="W2460" s="60" t="n">
        <x:f>H2460*J2460*(1-K2460)*Q2460</x:f>
        <x:v>131.20530724799997</x:v>
      </x:c>
      <x:c r="X2460" s="60" t="n">
        <x:f>V2460*R2460</x:f>
        <x:v>300.85440000000006</x:v>
      </x:c>
      <x:c r="Y2460" s="60" t="n">
        <x:f>V2460*S2460</x:f>
        <x:v>188.03400000000002</x:v>
      </x:c>
      <x:c r="Z2460" s="60" t="n">
        <x:f>H2460*J2460*T2460</x:f>
        <x:v>135.47736</x:v>
      </x:c>
      <x:c r="AA2460" s="60" t="n">
        <x:f>P2460+W2460+X2460-Y2460-Z2460-U2460</x:f>
        <x:v>113.548347248</x:v>
      </x:c>
      <x:c r="AB2460" s="32" t="n">
        <x:f>IFERROR(AA2460/(P2460+W2460+X2460),0)</x:f>
        <x:v>0.21543735118907797</x:v>
      </x:c>
      <x:c r="AC2460" t="n">
        <x:f>IF(O2460="High",0,IF(I2460&gt;=1800,3,IF(I2460&gt;=900,2,1))+IF(K2460&gt;=0.9,2,IF(K2460&gt;=0.75,1,0))+IF(J2460&lt;=0.7,2,IF(J2460&lt;=0.85,1,0))+IF(M2460&gt;=8,1,0))</x:f>
        <x:v>0</x:v>
      </x:c>
      <x:c r="AD2460" t="str">
        <x:f>IF(AND(O2460&lt;&gt;"High",AC2460&gt;=Assumptions!$B$10,AA2460&gt;0),"Priority Growth",IF(AND(O2460="Low",AA2460&gt;0),"Maintain","Watch"))</x:f>
        <x:v>Watch</x:v>
      </x:c>
      <x:c r="AE2460" s="60" t="n">
        <x:f>MAX(AA2460,0)*N2460</x:f>
        <x:v>16.805155392704</x:v>
      </x:c>
      <x:c r="AF2460" t="str">
        <x:f>IF(AND(AA2460&gt;=Assumptions!$B$11,O2460&lt;&gt;"High",OR(N2460&gt;=Assumptions!$B$12,M2460&lt;=6)),"High","Standard")</x:f>
        <x:v>Standard</x:v>
      </x:c>
    </x:row>
    <x:row r="2461">
      <x:c r="A2461" t="str">
        <x:f>'Raw_Data'!A2461</x:f>
        <x:v>C02460</x:v>
      </x:c>
      <x:c r="B2461" t="n">
        <x:f>'Raw_Data'!B2461</x:f>
        <x:v>32</x:v>
      </x:c>
      <x:c r="C2461" s="30" t="n">
        <x:f>'Raw_Data'!C2461</x:f>
        <x:v>102296</x:v>
      </x:c>
      <x:c r="D2461" t="n">
        <x:f>'Raw_Data'!D2461</x:f>
        <x:v>706</x:v>
      </x:c>
      <x:c r="E2461" t="n">
        <x:f>'Raw_Data'!E2461</x:f>
        <x:v>11</x:v>
      </x:c>
      <x:c r="F2461" t="str">
        <x:f>PROPER(TRIM('Raw_Data'!F2461))</x:f>
        <x:v>Classic</x:v>
      </x:c>
      <x:c r="G2461" t="str">
        <x:f>PROPER(TRIM('Raw_Data'!G2461))</x:f>
        <x:v>Partner</x:v>
      </x:c>
      <x:c r="H2461" s="60" t="n">
        <x:f>'Raw_Data'!H2461</x:f>
        <x:v>8796</x:v>
      </x:c>
      <x:c r="I2461" s="60" t="n">
        <x:f>'Raw_Data'!I2461</x:f>
        <x:v>662.69</x:v>
      </x:c>
      <x:c r="J2461" s="32" t="n">
        <x:f>'Raw_Data'!J2461</x:f>
        <x:v>0.353</x:v>
      </x:c>
      <x:c r="K2461" s="32" t="n">
        <x:f>'Raw_Data'!K2461</x:f>
        <x:v>0.91</x:v>
      </x:c>
      <x:c r="L2461" t="n">
        <x:f>'Raw_Data'!L2461</x:f>
        <x:v>0</x:v>
      </x:c>
      <x:c r="M2461" t="n">
        <x:f>IF('Raw_Data'!M2461="",Assumptions!$B$15,'Raw_Data'!M2461)</x:f>
        <x:v>10</x:v>
      </x:c>
      <x:c r="N2461" s="32" t="n">
        <x:f>'Raw_Data'!N2461</x:f>
        <x:v>0.02</x:v>
      </x:c>
      <x:c r="O2461" t="str">
        <x:f>IF(OR(D2461&lt;620,L2461&gt;=2,J2461&gt;0.9),"High",IF(OR(D2461&lt;700,L2461=1,J2461&gt;0.75),"Medium","Low"))</x:f>
        <x:v>Low</x:v>
      </x:c>
      <x:c r="P2461" s="30" t="n">
        <x:f>XLOOKUP(F2461,Assumptions!$A$4:$A$6,Assumptions!$B$4:$B$6)</x:f>
        <x:v>0</x:v>
      </x:c>
      <x:c r="Q2461" s="32" t="n">
        <x:f>XLOOKUP(F2461,Assumptions!$A$4:$A$6,Assumptions!$C$4:$C$6)</x:f>
        <x:v>0.229</x:v>
      </x:c>
      <x:c r="R2461" s="32" t="n">
        <x:f>XLOOKUP(F2461,Assumptions!$A$4:$A$6,Assumptions!$D$4:$D$6)</x:f>
        <x:v>0.015</x:v>
      </x:c>
      <x:c r="S2461" s="32" t="n">
        <x:f>XLOOKUP(F2461,Assumptions!$A$4:$A$6,Assumptions!$E$4:$E$6)</x:f>
        <x:v>0.0075</x:v>
      </x:c>
      <x:c r="T2461" s="32" t="n">
        <x:f>XLOOKUP(O2461,Assumptions!$H$4:$H$6,Assumptions!$I$4:$I$6)</x:f>
        <x:v>0.0035</x:v>
      </x:c>
      <x:c r="U2461" s="30" t="n">
        <x:f>XLOOKUP(F2461,Assumptions!$A$4:$A$6,Assumptions!$F$4:$F$6)</x:f>
        <x:v>60</x:v>
      </x:c>
      <x:c r="V2461" s="60" t="n">
        <x:f>I2461*12</x:f>
        <x:v>7952.280000000001</x:v>
      </x:c>
      <x:c r="W2461" s="60" t="n">
        <x:f>H2461*J2461*(1-K2461)*Q2461</x:f>
        <x:v>63.99380267999997</x:v>
      </x:c>
      <x:c r="X2461" s="60" t="n">
        <x:f>V2461*R2461</x:f>
        <x:v>119.2842</x:v>
      </x:c>
      <x:c r="Y2461" s="60" t="n">
        <x:f>V2461*S2461</x:f>
        <x:v>59.6421</x:v>
      </x:c>
      <x:c r="Z2461" s="60" t="n">
        <x:f>H2461*J2461*T2461</x:f>
        <x:v>10.867458</x:v>
      </x:c>
      <x:c r="AA2461" s="60" t="n">
        <x:f>P2461+W2461+X2461-Y2461-Z2461-U2461</x:f>
        <x:v>52.76844467999999</x:v>
      </x:c>
      <x:c r="AB2461" s="32" t="n">
        <x:f>IFERROR(AA2461/(P2461+W2461+X2461),0)</x:f>
        <x:v>0.2879147737774768</x:v>
      </x:c>
      <x:c r="AC2461" t="n">
        <x:f>IF(O2461="High",0,IF(I2461&gt;=1800,3,IF(I2461&gt;=900,2,1))+IF(K2461&gt;=0.9,2,IF(K2461&gt;=0.75,1,0))+IF(J2461&lt;=0.7,2,IF(J2461&lt;=0.85,1,0))+IF(M2461&gt;=8,1,0))</x:f>
        <x:v>6</x:v>
      </x:c>
      <x:c r="AD2461" t="str">
        <x:f>IF(AND(O2461&lt;&gt;"High",AC2461&gt;=Assumptions!$B$10,AA2461&gt;0),"Priority Growth",IF(AND(O2461="Low",AA2461&gt;0),"Maintain","Watch"))</x:f>
        <x:v>Priority Growth</x:v>
      </x:c>
      <x:c r="AE2461" s="60" t="n">
        <x:f>MAX(AA2461,0)*N2461</x:f>
        <x:v>1.0553688935999999</x:v>
      </x:c>
      <x:c r="AF2461" t="str">
        <x:f>IF(AND(AA2461&gt;=Assumptions!$B$11,O2461&lt;&gt;"High",OR(N2461&gt;=Assumptions!$B$12,M2461&lt;=6)),"High","Standard")</x:f>
        <x:v>Standard</x:v>
      </x:c>
    </x:row>
    <x:row r="2462">
      <x:c r="A2462" t="str">
        <x:f>'Raw_Data'!A2462</x:f>
        <x:v>C02461</x:v>
      </x:c>
      <x:c r="B2462" t="n">
        <x:f>'Raw_Data'!B2462</x:f>
        <x:v>44</x:v>
      </x:c>
      <x:c r="C2462" s="30" t="n">
        <x:f>'Raw_Data'!C2462</x:f>
        <x:v>61243</x:v>
      </x:c>
      <x:c r="D2462" t="n">
        <x:f>'Raw_Data'!D2462</x:f>
        <x:v>664</x:v>
      </x:c>
      <x:c r="E2462" t="n">
        <x:f>'Raw_Data'!E2462</x:f>
        <x:v>7</x:v>
      </x:c>
      <x:c r="F2462" t="str">
        <x:f>PROPER(TRIM('Raw_Data'!F2462))</x:f>
        <x:v>Classic</x:v>
      </x:c>
      <x:c r="G2462" t="str">
        <x:f>PROPER(TRIM('Raw_Data'!G2462))</x:f>
        <x:v>Digital</x:v>
      </x:c>
      <x:c r="H2462" s="60" t="n">
        <x:f>'Raw_Data'!H2462</x:f>
        <x:v>4314</x:v>
      </x:c>
      <x:c r="I2462" s="60" t="n">
        <x:f>'Raw_Data'!I2462</x:f>
        <x:v>434.2</x:v>
      </x:c>
      <x:c r="J2462" s="32" t="n">
        <x:f>'Raw_Data'!J2462</x:f>
        <x:v>0.63</x:v>
      </x:c>
      <x:c r="K2462" s="32" t="n">
        <x:f>'Raw_Data'!K2462</x:f>
        <x:v>0.745</x:v>
      </x:c>
      <x:c r="L2462" t="n">
        <x:f>'Raw_Data'!L2462</x:f>
        <x:v>0</x:v>
      </x:c>
      <x:c r="M2462" t="n">
        <x:f>IF('Raw_Data'!M2462="",Assumptions!$B$15,'Raw_Data'!M2462)</x:f>
        <x:v>7</x:v>
      </x:c>
      <x:c r="N2462" s="32" t="n">
        <x:f>'Raw_Data'!N2462</x:f>
        <x:v>0.145</x:v>
      </x:c>
      <x:c r="O2462" t="str">
        <x:f>IF(OR(D2462&lt;620,L2462&gt;=2,J2462&gt;0.9),"High",IF(OR(D2462&lt;700,L2462=1,J2462&gt;0.75),"Medium","Low"))</x:f>
        <x:v>Medium</x:v>
      </x:c>
      <x:c r="P2462" s="30" t="n">
        <x:f>XLOOKUP(F2462,Assumptions!$A$4:$A$6,Assumptions!$B$4:$B$6)</x:f>
        <x:v>0</x:v>
      </x:c>
      <x:c r="Q2462" s="32" t="n">
        <x:f>XLOOKUP(F2462,Assumptions!$A$4:$A$6,Assumptions!$C$4:$C$6)</x:f>
        <x:v>0.229</x:v>
      </x:c>
      <x:c r="R2462" s="32" t="n">
        <x:f>XLOOKUP(F2462,Assumptions!$A$4:$A$6,Assumptions!$D$4:$D$6)</x:f>
        <x:v>0.015</x:v>
      </x:c>
      <x:c r="S2462" s="32" t="n">
        <x:f>XLOOKUP(F2462,Assumptions!$A$4:$A$6,Assumptions!$E$4:$E$6)</x:f>
        <x:v>0.0075</x:v>
      </x:c>
      <x:c r="T2462" s="32" t="n">
        <x:f>XLOOKUP(O2462,Assumptions!$H$4:$H$6,Assumptions!$I$4:$I$6)</x:f>
        <x:v>0.012</x:v>
      </x:c>
      <x:c r="U2462" s="30" t="n">
        <x:f>XLOOKUP(F2462,Assumptions!$A$4:$A$6,Assumptions!$F$4:$F$6)</x:f>
        <x:v>60</x:v>
      </x:c>
      <x:c r="V2462" s="60" t="n">
        <x:f>I2462*12</x:f>
        <x:v>5210.4</x:v>
      </x:c>
      <x:c r="W2462" s="60" t="n">
        <x:f>H2462*J2462*(1-K2462)*Q2462</x:f>
        <x:v>158.70709890000003</x:v>
      </x:c>
      <x:c r="X2462" s="60" t="n">
        <x:f>V2462*R2462</x:f>
        <x:v>78.15599999999999</x:v>
      </x:c>
      <x:c r="Y2462" s="60" t="n">
        <x:f>V2462*S2462</x:f>
        <x:v>39.077999999999996</x:v>
      </x:c>
      <x:c r="Z2462" s="60" t="n">
        <x:f>H2462*J2462*T2462</x:f>
        <x:v>32.61384</x:v>
      </x:c>
      <x:c r="AA2462" s="60" t="n">
        <x:f>P2462+W2462+X2462-Y2462-Z2462-U2462</x:f>
        <x:v>105.1712589</x:v>
      </x:c>
      <x:c r="AB2462" s="32" t="n">
        <x:f>IFERROR(AA2462/(P2462+W2462+X2462),0)</x:f>
        <x:v>0.4440170688824843</x:v>
      </x:c>
      <x:c r="AC2462" t="n">
        <x:f>IF(O2462="High",0,IF(I2462&gt;=1800,3,IF(I2462&gt;=900,2,1))+IF(K2462&gt;=0.9,2,IF(K2462&gt;=0.75,1,0))+IF(J2462&lt;=0.7,2,IF(J2462&lt;=0.85,1,0))+IF(M2462&gt;=8,1,0))</x:f>
        <x:v>3</x:v>
      </x:c>
      <x:c r="AD2462" t="str">
        <x:f>IF(AND(O2462&lt;&gt;"High",AC2462&gt;=Assumptions!$B$10,AA2462&gt;0),"Priority Growth",IF(AND(O2462="Low",AA2462&gt;0),"Maintain","Watch"))</x:f>
        <x:v>Watch</x:v>
      </x:c>
      <x:c r="AE2462" s="60" t="n">
        <x:f>MAX(AA2462,0)*N2462</x:f>
        <x:v>15.249832540499998</x:v>
      </x:c>
      <x:c r="AF2462" t="str">
        <x:f>IF(AND(AA2462&gt;=Assumptions!$B$11,O2462&lt;&gt;"High",OR(N2462&gt;=Assumptions!$B$12,M2462&lt;=6)),"High","Standard")</x:f>
        <x:v>Standard</x:v>
      </x:c>
    </x:row>
    <x:row r="2463">
      <x:c r="A2463" t="str">
        <x:f>'Raw_Data'!A2463</x:f>
        <x:v>C02462</x:v>
      </x:c>
      <x:c r="B2463" t="n">
        <x:f>'Raw_Data'!B2463</x:f>
        <x:v>43</x:v>
      </x:c>
      <x:c r="C2463" s="30" t="n">
        <x:f>'Raw_Data'!C2463</x:f>
        <x:v>32368</x:v>
      </x:c>
      <x:c r="D2463" t="n">
        <x:f>'Raw_Data'!D2463</x:f>
        <x:v>638</x:v>
      </x:c>
      <x:c r="E2463" t="n">
        <x:f>'Raw_Data'!E2463</x:f>
        <x:v>74</x:v>
      </x:c>
      <x:c r="F2463" t="str">
        <x:f>PROPER(TRIM('Raw_Data'!F2463))</x:f>
        <x:v>Classic</x:v>
      </x:c>
      <x:c r="G2463" t="str">
        <x:f>PROPER(TRIM('Raw_Data'!G2463))</x:f>
        <x:v>Partner</x:v>
      </x:c>
      <x:c r="H2463" s="60" t="n">
        <x:f>'Raw_Data'!H2463</x:f>
        <x:v>1000</x:v>
      </x:c>
      <x:c r="I2463" s="60" t="n">
        <x:f>'Raw_Data'!I2463</x:f>
        <x:v>276.49</x:v>
      </x:c>
      <x:c r="J2463" s="32" t="n">
        <x:f>'Raw_Data'!J2463</x:f>
        <x:v>0.441</x:v>
      </x:c>
      <x:c r="K2463" s="32" t="n">
        <x:f>'Raw_Data'!K2463</x:f>
        <x:v>0.636</x:v>
      </x:c>
      <x:c r="L2463" t="n">
        <x:f>'Raw_Data'!L2463</x:f>
        <x:v>1</x:v>
      </x:c>
      <x:c r="M2463" t="n">
        <x:f>IF('Raw_Data'!M2463="",Assumptions!$B$15,'Raw_Data'!M2463)</x:f>
        <x:v>8</x:v>
      </x:c>
      <x:c r="N2463" s="32" t="n">
        <x:f>'Raw_Data'!N2463</x:f>
        <x:v>0.092</x:v>
      </x:c>
      <x:c r="O2463" t="str">
        <x:f>IF(OR(D2463&lt;620,L2463&gt;=2,J2463&gt;0.9),"High",IF(OR(D2463&lt;700,L2463=1,J2463&gt;0.75),"Medium","Low"))</x:f>
        <x:v>Medium</x:v>
      </x:c>
      <x:c r="P2463" s="30" t="n">
        <x:f>XLOOKUP(F2463,Assumptions!$A$4:$A$6,Assumptions!$B$4:$B$6)</x:f>
        <x:v>0</x:v>
      </x:c>
      <x:c r="Q2463" s="32" t="n">
        <x:f>XLOOKUP(F2463,Assumptions!$A$4:$A$6,Assumptions!$C$4:$C$6)</x:f>
        <x:v>0.229</x:v>
      </x:c>
      <x:c r="R2463" s="32" t="n">
        <x:f>XLOOKUP(F2463,Assumptions!$A$4:$A$6,Assumptions!$D$4:$D$6)</x:f>
        <x:v>0.015</x:v>
      </x:c>
      <x:c r="S2463" s="32" t="n">
        <x:f>XLOOKUP(F2463,Assumptions!$A$4:$A$6,Assumptions!$E$4:$E$6)</x:f>
        <x:v>0.0075</x:v>
      </x:c>
      <x:c r="T2463" s="32" t="n">
        <x:f>XLOOKUP(O2463,Assumptions!$H$4:$H$6,Assumptions!$I$4:$I$6)</x:f>
        <x:v>0.012</x:v>
      </x:c>
      <x:c r="U2463" s="30" t="n">
        <x:f>XLOOKUP(F2463,Assumptions!$A$4:$A$6,Assumptions!$F$4:$F$6)</x:f>
        <x:v>60</x:v>
      </x:c>
      <x:c r="V2463" s="60" t="n">
        <x:f>I2463*12</x:f>
        <x:v>3317.88</x:v>
      </x:c>
      <x:c r="W2463" s="60" t="n">
        <x:f>H2463*J2463*(1-K2463)*Q2463</x:f>
        <x:v>36.759996</x:v>
      </x:c>
      <x:c r="X2463" s="60" t="n">
        <x:f>V2463*R2463</x:f>
        <x:v>49.7682</x:v>
      </x:c>
      <x:c r="Y2463" s="60" t="n">
        <x:f>V2463*S2463</x:f>
        <x:v>24.8841</x:v>
      </x:c>
      <x:c r="Z2463" s="60" t="n">
        <x:f>H2463*J2463*T2463</x:f>
        <x:v>5.292</x:v>
      </x:c>
      <x:c r="AA2463" s="60" t="n">
        <x:f>P2463+W2463+X2463-Y2463-Z2463-U2463</x:f>
        <x:v>-3.647903999999997</x:v>
      </x:c>
      <x:c r="AB2463" s="32" t="n">
        <x:f>IFERROR(AA2463/(P2463+W2463+X2463),0)</x:f>
        <x:v>-0.042158558350159026</x:v>
      </x:c>
      <x:c r="AC2463" t="n">
        <x:f>IF(O2463="High",0,IF(I2463&gt;=1800,3,IF(I2463&gt;=900,2,1))+IF(K2463&gt;=0.9,2,IF(K2463&gt;=0.75,1,0))+IF(J2463&lt;=0.7,2,IF(J2463&lt;=0.85,1,0))+IF(M2463&gt;=8,1,0))</x:f>
        <x:v>4</x:v>
      </x:c>
      <x:c r="AD2463" t="str">
        <x:f>IF(AND(O2463&lt;&gt;"High",AC2463&gt;=Assumptions!$B$10,AA2463&gt;0),"Priority Growth",IF(AND(O2463="Low",AA2463&gt;0),"Maintain","Watch"))</x:f>
        <x:v>Watch</x:v>
      </x:c>
      <x:c r="AE2463" s="60" t="n">
        <x:f>MAX(AA2463,0)*N2463</x:f>
        <x:v>0</x:v>
      </x:c>
      <x:c r="AF2463" t="str">
        <x:f>IF(AND(AA2463&gt;=Assumptions!$B$11,O2463&lt;&gt;"High",OR(N2463&gt;=Assumptions!$B$12,M2463&lt;=6)),"High","Standard")</x:f>
        <x:v>Standard</x:v>
      </x:c>
    </x:row>
    <x:row r="2464">
      <x:c r="A2464" t="str">
        <x:f>'Raw_Data'!A2464</x:f>
        <x:v>C02463</x:v>
      </x:c>
      <x:c r="B2464" t="n">
        <x:f>'Raw_Data'!B2464</x:f>
        <x:v>21</x:v>
      </x:c>
      <x:c r="C2464" s="30" t="n">
        <x:f>'Raw_Data'!C2464</x:f>
        <x:v>47173</x:v>
      </x:c>
      <x:c r="D2464" t="n">
        <x:f>'Raw_Data'!D2464</x:f>
        <x:v>666</x:v>
      </x:c>
      <x:c r="E2464" t="n">
        <x:f>'Raw_Data'!E2464</x:f>
        <x:v>31</x:v>
      </x:c>
      <x:c r="F2464" t="str">
        <x:f>PROPER(TRIM('Raw_Data'!F2464))</x:f>
        <x:v>Classic</x:v>
      </x:c>
      <x:c r="G2464" t="str">
        <x:f>PROPER(TRIM('Raw_Data'!G2464))</x:f>
        <x:v>Digital</x:v>
      </x:c>
      <x:c r="H2464" s="60" t="n">
        <x:f>'Raw_Data'!H2464</x:f>
        <x:v>3125</x:v>
      </x:c>
      <x:c r="I2464" s="60" t="n">
        <x:f>'Raw_Data'!I2464</x:f>
        <x:v>453.43</x:v>
      </x:c>
      <x:c r="J2464" s="32" t="n">
        <x:f>'Raw_Data'!J2464</x:f>
        <x:v>0.416</x:v>
      </x:c>
      <x:c r="K2464" s="32" t="n">
        <x:f>'Raw_Data'!K2464</x:f>
        <x:v>0.693</x:v>
      </x:c>
      <x:c r="L2464" t="n">
        <x:f>'Raw_Data'!L2464</x:f>
        <x:v>1</x:v>
      </x:c>
      <x:c r="M2464" t="n">
        <x:f>IF('Raw_Data'!M2464="",Assumptions!$B$15,'Raw_Data'!M2464)</x:f>
        <x:v>9</x:v>
      </x:c>
      <x:c r="N2464" s="32" t="n">
        <x:f>'Raw_Data'!N2464</x:f>
        <x:v>0.02</x:v>
      </x:c>
      <x:c r="O2464" t="str">
        <x:f>IF(OR(D2464&lt;620,L2464&gt;=2,J2464&gt;0.9),"High",IF(OR(D2464&lt;700,L2464=1,J2464&gt;0.75),"Medium","Low"))</x:f>
        <x:v>Medium</x:v>
      </x:c>
      <x:c r="P2464" s="30" t="n">
        <x:f>XLOOKUP(F2464,Assumptions!$A$4:$A$6,Assumptions!$B$4:$B$6)</x:f>
        <x:v>0</x:v>
      </x:c>
      <x:c r="Q2464" s="32" t="n">
        <x:f>XLOOKUP(F2464,Assumptions!$A$4:$A$6,Assumptions!$C$4:$C$6)</x:f>
        <x:v>0.229</x:v>
      </x:c>
      <x:c r="R2464" s="32" t="n">
        <x:f>XLOOKUP(F2464,Assumptions!$A$4:$A$6,Assumptions!$D$4:$D$6)</x:f>
        <x:v>0.015</x:v>
      </x:c>
      <x:c r="S2464" s="32" t="n">
        <x:f>XLOOKUP(F2464,Assumptions!$A$4:$A$6,Assumptions!$E$4:$E$6)</x:f>
        <x:v>0.0075</x:v>
      </x:c>
      <x:c r="T2464" s="32" t="n">
        <x:f>XLOOKUP(O2464,Assumptions!$H$4:$H$6,Assumptions!$I$4:$I$6)</x:f>
        <x:v>0.012</x:v>
      </x:c>
      <x:c r="U2464" s="30" t="n">
        <x:f>XLOOKUP(F2464,Assumptions!$A$4:$A$6,Assumptions!$F$4:$F$6)</x:f>
        <x:v>60</x:v>
      </x:c>
      <x:c r="V2464" s="60" t="n">
        <x:f>I2464*12</x:f>
        <x:v>5441.16</x:v>
      </x:c>
      <x:c r="W2464" s="60" t="n">
        <x:f>H2464*J2464*(1-K2464)*Q2464</x:f>
        <x:v>91.39390000000002</x:v>
      </x:c>
      <x:c r="X2464" s="60" t="n">
        <x:f>V2464*R2464</x:f>
        <x:v>81.61739999999999</x:v>
      </x:c>
      <x:c r="Y2464" s="60" t="n">
        <x:f>V2464*S2464</x:f>
        <x:v>40.808699999999995</x:v>
      </x:c>
      <x:c r="Z2464" s="60" t="n">
        <x:f>H2464*J2464*T2464</x:f>
        <x:v>15.6</x:v>
      </x:c>
      <x:c r="AA2464" s="60" t="n">
        <x:f>P2464+W2464+X2464-Y2464-Z2464-U2464</x:f>
        <x:v>56.602600000000024</x:v>
      </x:c>
      <x:c r="AB2464" s="32" t="n">
        <x:f>IFERROR(AA2464/(P2464+W2464+X2464),0)</x:f>
        <x:v>0.3271612894649079</x:v>
      </x:c>
      <x:c r="AC2464" t="n">
        <x:f>IF(O2464="High",0,IF(I2464&gt;=1800,3,IF(I2464&gt;=900,2,1))+IF(K2464&gt;=0.9,2,IF(K2464&gt;=0.75,1,0))+IF(J2464&lt;=0.7,2,IF(J2464&lt;=0.85,1,0))+IF(M2464&gt;=8,1,0))</x:f>
        <x:v>4</x:v>
      </x:c>
      <x:c r="AD2464" t="str">
        <x:f>IF(AND(O2464&lt;&gt;"High",AC2464&gt;=Assumptions!$B$10,AA2464&gt;0),"Priority Growth",IF(AND(O2464="Low",AA2464&gt;0),"Maintain","Watch"))</x:f>
        <x:v>Watch</x:v>
      </x:c>
      <x:c r="AE2464" s="60" t="n">
        <x:f>MAX(AA2464,0)*N2464</x:f>
        <x:v>1.1320520000000005</x:v>
      </x:c>
      <x:c r="AF2464" t="str">
        <x:f>IF(AND(AA2464&gt;=Assumptions!$B$11,O2464&lt;&gt;"High",OR(N2464&gt;=Assumptions!$B$12,M2464&lt;=6)),"High","Standard")</x:f>
        <x:v>Standard</x:v>
      </x:c>
    </x:row>
    <x:row r="2465">
      <x:c r="A2465" t="str">
        <x:f>'Raw_Data'!A2465</x:f>
        <x:v>C02464</x:v>
      </x:c>
      <x:c r="B2465" t="n">
        <x:f>'Raw_Data'!B2465</x:f>
        <x:v>35</x:v>
      </x:c>
      <x:c r="C2465" s="30" t="n">
        <x:f>'Raw_Data'!C2465</x:f>
        <x:v>66710</x:v>
      </x:c>
      <x:c r="D2465" t="n">
        <x:f>'Raw_Data'!D2465</x:f>
        <x:v>726</x:v>
      </x:c>
      <x:c r="E2465" t="n">
        <x:f>'Raw_Data'!E2465</x:f>
        <x:v>76</x:v>
      </x:c>
      <x:c r="F2465" t="str">
        <x:f>PROPER(TRIM('Raw_Data'!F2465))</x:f>
        <x:v>Gold</x:v>
      </x:c>
      <x:c r="G2465" t="str">
        <x:f>PROPER(TRIM('Raw_Data'!G2465))</x:f>
        <x:v>Partner</x:v>
      </x:c>
      <x:c r="H2465" s="60" t="n">
        <x:f>'Raw_Data'!H2465</x:f>
        <x:v>9231</x:v>
      </x:c>
      <x:c r="I2465" s="60" t="n">
        <x:f>'Raw_Data'!I2465</x:f>
        <x:v>1070.7</x:v>
      </x:c>
      <x:c r="J2465" s="32" t="n">
        <x:f>'Raw_Data'!J2465</x:f>
        <x:v>0.37</x:v>
      </x:c>
      <x:c r="K2465" s="32" t="n">
        <x:f>'Raw_Data'!K2465</x:f>
        <x:v>0.705</x:v>
      </x:c>
      <x:c r="L2465" t="n">
        <x:f>'Raw_Data'!L2465</x:f>
        <x:v>0</x:v>
      </x:c>
      <x:c r="M2465" t="n">
        <x:f>IF('Raw_Data'!M2465="",Assumptions!$B$15,'Raw_Data'!M2465)</x:f>
        <x:v>9</x:v>
      </x:c>
      <x:c r="N2465" s="32" t="n">
        <x:f>'Raw_Data'!N2465</x:f>
        <x:v>0.02</x:v>
      </x:c>
      <x:c r="O2465" t="str">
        <x:f>IF(OR(D2465&lt;620,L2465&gt;=2,J2465&gt;0.9),"High",IF(OR(D2465&lt;700,L2465=1,J2465&gt;0.75),"Medium","Low"))</x:f>
        <x:v>Low</x:v>
      </x:c>
      <x:c r="P2465" s="30" t="n">
        <x:f>XLOOKUP(F2465,Assumptions!$A$4:$A$6,Assumptions!$B$4:$B$6)</x:f>
        <x:v>95</x:v>
      </x:c>
      <x:c r="Q2465" s="32" t="n">
        <x:f>XLOOKUP(F2465,Assumptions!$A$4:$A$6,Assumptions!$C$4:$C$6)</x:f>
        <x:v>0.219</x:v>
      </x:c>
      <x:c r="R2465" s="32" t="n">
        <x:f>XLOOKUP(F2465,Assumptions!$A$4:$A$6,Assumptions!$D$4:$D$6)</x:f>
        <x:v>0.016</x:v>
      </x:c>
      <x:c r="S2465" s="32" t="n">
        <x:f>XLOOKUP(F2465,Assumptions!$A$4:$A$6,Assumptions!$E$4:$E$6)</x:f>
        <x:v>0.01</x:v>
      </x:c>
      <x:c r="T2465" s="32" t="n">
        <x:f>XLOOKUP(O2465,Assumptions!$H$4:$H$6,Assumptions!$I$4:$I$6)</x:f>
        <x:v>0.0035</x:v>
      </x:c>
      <x:c r="U2465" s="30" t="n">
        <x:f>XLOOKUP(F2465,Assumptions!$A$4:$A$6,Assumptions!$F$4:$F$6)</x:f>
        <x:v>90</x:v>
      </x:c>
      <x:c r="V2465" s="60" t="n">
        <x:f>I2465*12</x:f>
        <x:v>12848.400000000001</x:v>
      </x:c>
      <x:c r="W2465" s="60" t="n">
        <x:f>H2465*J2465*(1-K2465)*Q2465</x:f>
        <x:v>220.65643935</x:v>
      </x:c>
      <x:c r="X2465" s="60" t="n">
        <x:f>V2465*R2465</x:f>
        <x:v>205.57440000000003</x:v>
      </x:c>
      <x:c r="Y2465" s="60" t="n">
        <x:f>V2465*S2465</x:f>
        <x:v>128.484</x:v>
      </x:c>
      <x:c r="Z2465" s="60" t="n">
        <x:f>H2465*J2465*T2465</x:f>
        <x:v>11.954144999999999</x:v>
      </x:c>
      <x:c r="AA2465" s="60" t="n">
        <x:f>P2465+W2465+X2465-Y2465-Z2465-U2465</x:f>
        <x:v>290.79269435</x:v>
      </x:c>
      <x:c r="AB2465" s="32" t="n">
        <x:f>IFERROR(AA2465/(P2465+W2465+X2465),0)</x:f>
        <x:v>0.557896180342346</x:v>
      </x:c>
      <x:c r="AC2465" t="n">
        <x:f>IF(O2465="High",0,IF(I2465&gt;=1800,3,IF(I2465&gt;=900,2,1))+IF(K2465&gt;=0.9,2,IF(K2465&gt;=0.75,1,0))+IF(J2465&lt;=0.7,2,IF(J2465&lt;=0.85,1,0))+IF(M2465&gt;=8,1,0))</x:f>
        <x:v>5</x:v>
      </x:c>
      <x:c r="AD2465" t="str">
        <x:f>IF(AND(O2465&lt;&gt;"High",AC2465&gt;=Assumptions!$B$10,AA2465&gt;0),"Priority Growth",IF(AND(O2465="Low",AA2465&gt;0),"Maintain","Watch"))</x:f>
        <x:v>Maintain</x:v>
      </x:c>
      <x:c r="AE2465" s="60" t="n">
        <x:f>MAX(AA2465,0)*N2465</x:f>
        <x:v>5.815853886999999</x:v>
      </x:c>
      <x:c r="AF2465" t="str">
        <x:f>IF(AND(AA2465&gt;=Assumptions!$B$11,O2465&lt;&gt;"High",OR(N2465&gt;=Assumptions!$B$12,M2465&lt;=6)),"High","Standard")</x:f>
        <x:v>Standard</x:v>
      </x:c>
    </x:row>
    <x:row r="2466">
      <x:c r="A2466" t="str">
        <x:f>'Raw_Data'!A2466</x:f>
        <x:v>C02465</x:v>
      </x:c>
      <x:c r="B2466" t="n">
        <x:f>'Raw_Data'!B2466</x:f>
        <x:v>44</x:v>
      </x:c>
      <x:c r="C2466" s="30" t="n">
        <x:f>'Raw_Data'!C2466</x:f>
        <x:v>57529</x:v>
      </x:c>
      <x:c r="D2466" t="n">
        <x:f>'Raw_Data'!D2466</x:f>
        <x:v>725</x:v>
      </x:c>
      <x:c r="E2466" t="n">
        <x:f>'Raw_Data'!E2466</x:f>
        <x:v>4</x:v>
      </x:c>
      <x:c r="F2466" t="str">
        <x:f>PROPER(TRIM('Raw_Data'!F2466))</x:f>
        <x:v>Gold</x:v>
      </x:c>
      <x:c r="G2466" t="str">
        <x:f>PROPER(TRIM('Raw_Data'!G2466))</x:f>
        <x:v>Partner</x:v>
      </x:c>
      <x:c r="H2466" s="60" t="n">
        <x:f>'Raw_Data'!H2466</x:f>
        <x:v>12504</x:v>
      </x:c>
      <x:c r="I2466" s="60" t="n">
        <x:f>'Raw_Data'!I2466</x:f>
        <x:v>1154.8</x:v>
      </x:c>
      <x:c r="J2466" s="32" t="n">
        <x:f>'Raw_Data'!J2466</x:f>
        <x:v>0.255</x:v>
      </x:c>
      <x:c r="K2466" s="32" t="n">
        <x:f>'Raw_Data'!K2466</x:f>
        <x:v>0.806</x:v>
      </x:c>
      <x:c r="L2466" t="n">
        <x:f>'Raw_Data'!L2466</x:f>
        <x:v>0</x:v>
      </x:c>
      <x:c r="M2466" t="n">
        <x:f>IF('Raw_Data'!M2466="",Assumptions!$B$15,'Raw_Data'!M2466)</x:f>
        <x:v>4</x:v>
      </x:c>
      <x:c r="N2466" s="32" t="n">
        <x:f>'Raw_Data'!N2466</x:f>
        <x:v>0.31</x:v>
      </x:c>
      <x:c r="O2466" t="str">
        <x:f>IF(OR(D2466&lt;620,L2466&gt;=2,J2466&gt;0.9),"High",IF(OR(D2466&lt;700,L2466=1,J2466&gt;0.75),"Medium","Low"))</x:f>
        <x:v>Low</x:v>
      </x:c>
      <x:c r="P2466" s="30" t="n">
        <x:f>XLOOKUP(F2466,Assumptions!$A$4:$A$6,Assumptions!$B$4:$B$6)</x:f>
        <x:v>95</x:v>
      </x:c>
      <x:c r="Q2466" s="32" t="n">
        <x:f>XLOOKUP(F2466,Assumptions!$A$4:$A$6,Assumptions!$C$4:$C$6)</x:f>
        <x:v>0.219</x:v>
      </x:c>
      <x:c r="R2466" s="32" t="n">
        <x:f>XLOOKUP(F2466,Assumptions!$A$4:$A$6,Assumptions!$D$4:$D$6)</x:f>
        <x:v>0.016</x:v>
      </x:c>
      <x:c r="S2466" s="32" t="n">
        <x:f>XLOOKUP(F2466,Assumptions!$A$4:$A$6,Assumptions!$E$4:$E$6)</x:f>
        <x:v>0.01</x:v>
      </x:c>
      <x:c r="T2466" s="32" t="n">
        <x:f>XLOOKUP(O2466,Assumptions!$H$4:$H$6,Assumptions!$I$4:$I$6)</x:f>
        <x:v>0.0035</x:v>
      </x:c>
      <x:c r="U2466" s="30" t="n">
        <x:f>XLOOKUP(F2466,Assumptions!$A$4:$A$6,Assumptions!$F$4:$F$6)</x:f>
        <x:v>90</x:v>
      </x:c>
      <x:c r="V2466" s="60" t="n">
        <x:f>I2466*12</x:f>
        <x:v>13857.599999999999</x:v>
      </x:c>
      <x:c r="W2466" s="60" t="n">
        <x:f>H2466*J2466*(1-K2466)*Q2466</x:f>
        <x:v>135.46746071999996</x:v>
      </x:c>
      <x:c r="X2466" s="60" t="n">
        <x:f>V2466*R2466</x:f>
        <x:v>221.7216</x:v>
      </x:c>
      <x:c r="Y2466" s="60" t="n">
        <x:f>V2466*S2466</x:f>
        <x:v>138.576</x:v>
      </x:c>
      <x:c r="Z2466" s="60" t="n">
        <x:f>H2466*J2466*T2466</x:f>
        <x:v>11.15982</x:v>
      </x:c>
      <x:c r="AA2466" s="60" t="n">
        <x:f>P2466+W2466+X2466-Y2466-Z2466-U2466</x:f>
        <x:v>212.45324071999988</x:v>
      </x:c>
      <x:c r="AB2466" s="32" t="n">
        <x:f>IFERROR(AA2466/(P2466+W2466+X2466),0)</x:f>
        <x:v>0.46983277388825</x:v>
      </x:c>
      <x:c r="AC2466" t="n">
        <x:f>IF(O2466="High",0,IF(I2466&gt;=1800,3,IF(I2466&gt;=900,2,1))+IF(K2466&gt;=0.9,2,IF(K2466&gt;=0.75,1,0))+IF(J2466&lt;=0.7,2,IF(J2466&lt;=0.85,1,0))+IF(M2466&gt;=8,1,0))</x:f>
        <x:v>5</x:v>
      </x:c>
      <x:c r="AD2466" t="str">
        <x:f>IF(AND(O2466&lt;&gt;"High",AC2466&gt;=Assumptions!$B$10,AA2466&gt;0),"Priority Growth",IF(AND(O2466="Low",AA2466&gt;0),"Maintain","Watch"))</x:f>
        <x:v>Maintain</x:v>
      </x:c>
      <x:c r="AE2466" s="60" t="n">
        <x:f>MAX(AA2466,0)*N2466</x:f>
        <x:v>65.86050462319996</x:v>
      </x:c>
      <x:c r="AF2466" t="str">
        <x:f>IF(AND(AA2466&gt;=Assumptions!$B$11,O2466&lt;&gt;"High",OR(N2466&gt;=Assumptions!$B$12,M2466&lt;=6)),"High","Standard")</x:f>
        <x:v>Standard</x:v>
      </x:c>
    </x:row>
    <x:row r="2467">
      <x:c r="A2467" t="str">
        <x:f>'Raw_Data'!A2467</x:f>
        <x:v>C02466</x:v>
      </x:c>
      <x:c r="B2467" t="n">
        <x:f>'Raw_Data'!B2467</x:f>
        <x:v>34</x:v>
      </x:c>
      <x:c r="C2467" s="30" t="n">
        <x:f>'Raw_Data'!C2467</x:f>
        <x:v>74013</x:v>
      </x:c>
      <x:c r="D2467" t="n">
        <x:f>'Raw_Data'!D2467</x:f>
        <x:v>715</x:v>
      </x:c>
      <x:c r="E2467" t="n">
        <x:f>'Raw_Data'!E2467</x:f>
        <x:v>34</x:v>
      </x:c>
      <x:c r="F2467" t="str">
        <x:f>PROPER(TRIM('Raw_Data'!F2467))</x:f>
        <x:v>Gold</x:v>
      </x:c>
      <x:c r="G2467" t="str">
        <x:f>PROPER(TRIM('Raw_Data'!G2467))</x:f>
        <x:v>Branch</x:v>
      </x:c>
      <x:c r="H2467" s="60" t="n">
        <x:f>'Raw_Data'!H2467</x:f>
        <x:v>11889</x:v>
      </x:c>
      <x:c r="I2467" s="60" t="n">
        <x:f>'Raw_Data'!I2467</x:f>
        <x:v>1361.2</x:v>
      </x:c>
      <x:c r="J2467" s="32" t="n">
        <x:f>'Raw_Data'!J2467</x:f>
        <x:v>0.287</x:v>
      </x:c>
      <x:c r="K2467" s="32" t="n">
        <x:f>'Raw_Data'!K2467</x:f>
        <x:v>0.816</x:v>
      </x:c>
      <x:c r="L2467" t="n">
        <x:f>'Raw_Data'!L2467</x:f>
        <x:v>0</x:v>
      </x:c>
      <x:c r="M2467" t="n">
        <x:f>IF('Raw_Data'!M2467="",Assumptions!$B$15,'Raw_Data'!M2467)</x:f>
        <x:v>8</x:v>
      </x:c>
      <x:c r="N2467" s="32" t="n">
        <x:f>'Raw_Data'!N2467</x:f>
        <x:v>0.066</x:v>
      </x:c>
      <x:c r="O2467" t="str">
        <x:f>IF(OR(D2467&lt;620,L2467&gt;=2,J2467&gt;0.9),"High",IF(OR(D2467&lt;700,L2467=1,J2467&gt;0.75),"Medium","Low"))</x:f>
        <x:v>Low</x:v>
      </x:c>
      <x:c r="P2467" s="30" t="n">
        <x:f>XLOOKUP(F2467,Assumptions!$A$4:$A$6,Assumptions!$B$4:$B$6)</x:f>
        <x:v>95</x:v>
      </x:c>
      <x:c r="Q2467" s="32" t="n">
        <x:f>XLOOKUP(F2467,Assumptions!$A$4:$A$6,Assumptions!$C$4:$C$6)</x:f>
        <x:v>0.219</x:v>
      </x:c>
      <x:c r="R2467" s="32" t="n">
        <x:f>XLOOKUP(F2467,Assumptions!$A$4:$A$6,Assumptions!$D$4:$D$6)</x:f>
        <x:v>0.016</x:v>
      </x:c>
      <x:c r="S2467" s="32" t="n">
        <x:f>XLOOKUP(F2467,Assumptions!$A$4:$A$6,Assumptions!$E$4:$E$6)</x:f>
        <x:v>0.01</x:v>
      </x:c>
      <x:c r="T2467" s="32" t="n">
        <x:f>XLOOKUP(O2467,Assumptions!$H$4:$H$6,Assumptions!$I$4:$I$6)</x:f>
        <x:v>0.0035</x:v>
      </x:c>
      <x:c r="U2467" s="30" t="n">
        <x:f>XLOOKUP(F2467,Assumptions!$A$4:$A$6,Assumptions!$F$4:$F$6)</x:f>
        <x:v>90</x:v>
      </x:c>
      <x:c r="V2467" s="60" t="n">
        <x:f>I2467*12</x:f>
        <x:v>16334.400000000001</x:v>
      </x:c>
      <x:c r="W2467" s="60" t="n">
        <x:f>H2467*J2467*(1-K2467)*Q2467</x:f>
        <x:v>137.49571432800002</x:v>
      </x:c>
      <x:c r="X2467" s="60" t="n">
        <x:f>V2467*R2467</x:f>
        <x:v>261.35040000000004</x:v>
      </x:c>
      <x:c r="Y2467" s="60" t="n">
        <x:f>V2467*S2467</x:f>
        <x:v>163.34400000000002</x:v>
      </x:c>
      <x:c r="Z2467" s="60" t="n">
        <x:f>H2467*J2467*T2467</x:f>
        <x:v>11.9425005</x:v>
      </x:c>
      <x:c r="AA2467" s="60" t="n">
        <x:f>P2467+W2467+X2467-Y2467-Z2467-U2467</x:f>
        <x:v>228.55961382800007</x:v>
      </x:c>
      <x:c r="AB2467" s="32" t="n">
        <x:f>IFERROR(AA2467/(P2467+W2467+X2467),0)</x:f>
        <x:v>0.4628154544437634</x:v>
      </x:c>
      <x:c r="AC2467" t="n">
        <x:f>IF(O2467="High",0,IF(I2467&gt;=1800,3,IF(I2467&gt;=900,2,1))+IF(K2467&gt;=0.9,2,IF(K2467&gt;=0.75,1,0))+IF(J2467&lt;=0.7,2,IF(J2467&lt;=0.85,1,0))+IF(M2467&gt;=8,1,0))</x:f>
        <x:v>6</x:v>
      </x:c>
      <x:c r="AD2467" t="str">
        <x:f>IF(AND(O2467&lt;&gt;"High",AC2467&gt;=Assumptions!$B$10,AA2467&gt;0),"Priority Growth",IF(AND(O2467="Low",AA2467&gt;0),"Maintain","Watch"))</x:f>
        <x:v>Priority Growth</x:v>
      </x:c>
      <x:c r="AE2467" s="60" t="n">
        <x:f>MAX(AA2467,0)*N2467</x:f>
        <x:v>15.084934512648005</x:v>
      </x:c>
      <x:c r="AF2467" t="str">
        <x:f>IF(AND(AA2467&gt;=Assumptions!$B$11,O2467&lt;&gt;"High",OR(N2467&gt;=Assumptions!$B$12,M2467&lt;=6)),"High","Standard")</x:f>
        <x:v>Standard</x:v>
      </x:c>
    </x:row>
    <x:row r="2468">
      <x:c r="A2468" t="str">
        <x:f>'Raw_Data'!A2468</x:f>
        <x:v>C02467</x:v>
      </x:c>
      <x:c r="B2468" t="n">
        <x:f>'Raw_Data'!B2468</x:f>
        <x:v>21</x:v>
      </x:c>
      <x:c r="C2468" s="30" t="n">
        <x:f>'Raw_Data'!C2468</x:f>
        <x:v>85000</x:v>
      </x:c>
      <x:c r="D2468" t="n">
        <x:f>'Raw_Data'!D2468</x:f>
        <x:v>588</x:v>
      </x:c>
      <x:c r="E2468" t="n">
        <x:f>'Raw_Data'!E2468</x:f>
        <x:v>36</x:v>
      </x:c>
      <x:c r="F2468" t="str">
        <x:f>PROPER(TRIM('Raw_Data'!F2468))</x:f>
        <x:v>Classic</x:v>
      </x:c>
      <x:c r="G2468" t="str">
        <x:f>PROPER(TRIM('Raw_Data'!G2468))</x:f>
        <x:v>Digital</x:v>
      </x:c>
      <x:c r="H2468" s="60" t="n">
        <x:f>'Raw_Data'!H2468</x:f>
        <x:v>6501</x:v>
      </x:c>
      <x:c r="I2468" s="60" t="n">
        <x:f>'Raw_Data'!I2468</x:f>
        <x:v>1005.73</x:v>
      </x:c>
      <x:c r="J2468" s="32" t="n">
        <x:f>'Raw_Data'!J2468</x:f>
        <x:v>0.752</x:v>
      </x:c>
      <x:c r="K2468" s="32" t="n">
        <x:f>'Raw_Data'!K2468</x:f>
        <x:v>0.642</x:v>
      </x:c>
      <x:c r="L2468" t="n">
        <x:f>'Raw_Data'!L2468</x:f>
        <x:v>0</x:v>
      </x:c>
      <x:c r="M2468" t="n">
        <x:f>IF('Raw_Data'!M2468="",Assumptions!$B$15,'Raw_Data'!M2468)</x:f>
        <x:v>6</x:v>
      </x:c>
      <x:c r="N2468" s="32" t="n">
        <x:f>'Raw_Data'!N2468</x:f>
        <x:v>0.15</x:v>
      </x:c>
      <x:c r="O2468" t="str">
        <x:f>IF(OR(D2468&lt;620,L2468&gt;=2,J2468&gt;0.9),"High",IF(OR(D2468&lt;700,L2468=1,J2468&gt;0.75),"Medium","Low"))</x:f>
        <x:v>High</x:v>
      </x:c>
      <x:c r="P2468" s="30" t="n">
        <x:f>XLOOKUP(F2468,Assumptions!$A$4:$A$6,Assumptions!$B$4:$B$6)</x:f>
        <x:v>0</x:v>
      </x:c>
      <x:c r="Q2468" s="32" t="n">
        <x:f>XLOOKUP(F2468,Assumptions!$A$4:$A$6,Assumptions!$C$4:$C$6)</x:f>
        <x:v>0.229</x:v>
      </x:c>
      <x:c r="R2468" s="32" t="n">
        <x:f>XLOOKUP(F2468,Assumptions!$A$4:$A$6,Assumptions!$D$4:$D$6)</x:f>
        <x:v>0.015</x:v>
      </x:c>
      <x:c r="S2468" s="32" t="n">
        <x:f>XLOOKUP(F2468,Assumptions!$A$4:$A$6,Assumptions!$E$4:$E$6)</x:f>
        <x:v>0.0075</x:v>
      </x:c>
      <x:c r="T2468" s="32" t="n">
        <x:f>XLOOKUP(O2468,Assumptions!$H$4:$H$6,Assumptions!$I$4:$I$6)</x:f>
        <x:v>0.045</x:v>
      </x:c>
      <x:c r="U2468" s="30" t="n">
        <x:f>XLOOKUP(F2468,Assumptions!$A$4:$A$6,Assumptions!$F$4:$F$6)</x:f>
        <x:v>60</x:v>
      </x:c>
      <x:c r="V2468" s="60" t="n">
        <x:f>I2468*12</x:f>
        <x:v>12068.76</x:v>
      </x:c>
      <x:c r="W2468" s="60" t="n">
        <x:f>H2468*J2468*(1-K2468)*Q2468</x:f>
        <x:v>400.78966646400005</x:v>
      </x:c>
      <x:c r="X2468" s="60" t="n">
        <x:f>V2468*R2468</x:f>
        <x:v>181.0314</x:v>
      </x:c>
      <x:c r="Y2468" s="60" t="n">
        <x:f>V2468*S2468</x:f>
        <x:v>90.5157</x:v>
      </x:c>
      <x:c r="Z2468" s="60" t="n">
        <x:f>H2468*J2468*T2468</x:f>
        <x:v>219.99384</x:v>
      </x:c>
      <x:c r="AA2468" s="60" t="n">
        <x:f>P2468+W2468+X2468-Y2468-Z2468-U2468</x:f>
        <x:v>211.31152646400005</x:v>
      </x:c>
      <x:c r="AB2468" s="32" t="n">
        <x:f>IFERROR(AA2468/(P2468+W2468+X2468),0)</x:f>
        <x:v>0.363189885419996</x:v>
      </x:c>
      <x:c r="AC2468" t="n">
        <x:f>IF(O2468="High",0,IF(I2468&gt;=1800,3,IF(I2468&gt;=900,2,1))+IF(K2468&gt;=0.9,2,IF(K2468&gt;=0.75,1,0))+IF(J2468&lt;=0.7,2,IF(J2468&lt;=0.85,1,0))+IF(M2468&gt;=8,1,0))</x:f>
        <x:v>0</x:v>
      </x:c>
      <x:c r="AD2468" t="str">
        <x:f>IF(AND(O2468&lt;&gt;"High",AC2468&gt;=Assumptions!$B$10,AA2468&gt;0),"Priority Growth",IF(AND(O2468="Low",AA2468&gt;0),"Maintain","Watch"))</x:f>
        <x:v>Watch</x:v>
      </x:c>
      <x:c r="AE2468" s="60" t="n">
        <x:f>MAX(AA2468,0)*N2468</x:f>
        <x:v>31.696728969600006</x:v>
      </x:c>
      <x:c r="AF2468" t="str">
        <x:f>IF(AND(AA2468&gt;=Assumptions!$B$11,O2468&lt;&gt;"High",OR(N2468&gt;=Assumptions!$B$12,M2468&lt;=6)),"High","Standard")</x:f>
        <x:v>Standard</x:v>
      </x:c>
    </x:row>
    <x:row r="2469">
      <x:c r="A2469" t="str">
        <x:f>'Raw_Data'!A2469</x:f>
        <x:v>C02468</x:v>
      </x:c>
      <x:c r="B2469" t="n">
        <x:f>'Raw_Data'!B2469</x:f>
        <x:v>53</x:v>
      </x:c>
      <x:c r="C2469" s="30" t="n">
        <x:f>'Raw_Data'!C2469</x:f>
        <x:v>53294</x:v>
      </x:c>
      <x:c r="D2469" t="n">
        <x:f>'Raw_Data'!D2469</x:f>
        <x:v>755</x:v>
      </x:c>
      <x:c r="E2469" t="n">
        <x:f>'Raw_Data'!E2469</x:f>
        <x:v>55</x:v>
      </x:c>
      <x:c r="F2469" t="str">
        <x:f>PROPER(TRIM('Raw_Data'!F2469))</x:f>
        <x:v>Gold</x:v>
      </x:c>
      <x:c r="G2469" t="str">
        <x:f>PROPER(TRIM('Raw_Data'!G2469))</x:f>
        <x:v>Branch</x:v>
      </x:c>
      <x:c r="H2469" s="60" t="n">
        <x:f>'Raw_Data'!H2469</x:f>
        <x:v>17339</x:v>
      </x:c>
      <x:c r="I2469" s="60" t="n">
        <x:f>'Raw_Data'!I2469</x:f>
        <x:v>725.96</x:v>
      </x:c>
      <x:c r="J2469" s="32" t="n">
        <x:f>'Raw_Data'!J2469</x:f>
        <x:v>0.354</x:v>
      </x:c>
      <x:c r="K2469" s="32" t="n">
        <x:f>'Raw_Data'!K2469</x:f>
        <x:v>0.75</x:v>
      </x:c>
      <x:c r="L2469" t="n">
        <x:f>'Raw_Data'!L2469</x:f>
        <x:v>0</x:v>
      </x:c>
      <x:c r="M2469" t="n">
        <x:f>IF('Raw_Data'!M2469="",Assumptions!$B$15,'Raw_Data'!M2469)</x:f>
        <x:v>6</x:v>
      </x:c>
      <x:c r="N2469" s="32" t="n">
        <x:f>'Raw_Data'!N2469</x:f>
        <x:v>0.244</x:v>
      </x:c>
      <x:c r="O2469" t="str">
        <x:f>IF(OR(D2469&lt;620,L2469&gt;=2,J2469&gt;0.9),"High",IF(OR(D2469&lt;700,L2469=1,J2469&gt;0.75),"Medium","Low"))</x:f>
        <x:v>Low</x:v>
      </x:c>
      <x:c r="P2469" s="30" t="n">
        <x:f>XLOOKUP(F2469,Assumptions!$A$4:$A$6,Assumptions!$B$4:$B$6)</x:f>
        <x:v>95</x:v>
      </x:c>
      <x:c r="Q2469" s="32" t="n">
        <x:f>XLOOKUP(F2469,Assumptions!$A$4:$A$6,Assumptions!$C$4:$C$6)</x:f>
        <x:v>0.219</x:v>
      </x:c>
      <x:c r="R2469" s="32" t="n">
        <x:f>XLOOKUP(F2469,Assumptions!$A$4:$A$6,Assumptions!$D$4:$D$6)</x:f>
        <x:v>0.016</x:v>
      </x:c>
      <x:c r="S2469" s="32" t="n">
        <x:f>XLOOKUP(F2469,Assumptions!$A$4:$A$6,Assumptions!$E$4:$E$6)</x:f>
        <x:v>0.01</x:v>
      </x:c>
      <x:c r="T2469" s="32" t="n">
        <x:f>XLOOKUP(O2469,Assumptions!$H$4:$H$6,Assumptions!$I$4:$I$6)</x:f>
        <x:v>0.0035</x:v>
      </x:c>
      <x:c r="U2469" s="30" t="n">
        <x:f>XLOOKUP(F2469,Assumptions!$A$4:$A$6,Assumptions!$F$4:$F$6)</x:f>
        <x:v>90</x:v>
      </x:c>
      <x:c r="V2469" s="60" t="n">
        <x:f>I2469*12</x:f>
        <x:v>8711.52</x:v>
      </x:c>
      <x:c r="W2469" s="60" t="n">
        <x:f>H2469*J2469*(1-K2469)*Q2469</x:f>
        <x:v>336.05582849999996</x:v>
      </x:c>
      <x:c r="X2469" s="60" t="n">
        <x:f>V2469*R2469</x:f>
        <x:v>139.38432</x:v>
      </x:c>
      <x:c r="Y2469" s="60" t="n">
        <x:f>V2469*S2469</x:f>
        <x:v>87.1152</x:v>
      </x:c>
      <x:c r="Z2469" s="60" t="n">
        <x:f>H2469*J2469*T2469</x:f>
        <x:v>21.483020999999997</x:v>
      </x:c>
      <x:c r="AA2469" s="60" t="n">
        <x:f>P2469+W2469+X2469-Y2469-Z2469-U2469</x:f>
        <x:v>371.84192749999994</x:v>
      </x:c>
      <x:c r="AB2469" s="32" t="n">
        <x:f>IFERROR(AA2469/(P2469+W2469+X2469),0)</x:f>
        <x:v>0.6518509057922665</x:v>
      </x:c>
      <x:c r="AC2469" t="n">
        <x:f>IF(O2469="High",0,IF(I2469&gt;=1800,3,IF(I2469&gt;=900,2,1))+IF(K2469&gt;=0.9,2,IF(K2469&gt;=0.75,1,0))+IF(J2469&lt;=0.7,2,IF(J2469&lt;=0.85,1,0))+IF(M2469&gt;=8,1,0))</x:f>
        <x:v>4</x:v>
      </x:c>
      <x:c r="AD2469" t="str">
        <x:f>IF(AND(O2469&lt;&gt;"High",AC2469&gt;=Assumptions!$B$10,AA2469&gt;0),"Priority Growth",IF(AND(O2469="Low",AA2469&gt;0),"Maintain","Watch"))</x:f>
        <x:v>Maintain</x:v>
      </x:c>
      <x:c r="AE2469" s="60" t="n">
        <x:f>MAX(AA2469,0)*N2469</x:f>
        <x:v>90.72943030999998</x:v>
      </x:c>
      <x:c r="AF2469" t="str">
        <x:f>IF(AND(AA2469&gt;=Assumptions!$B$11,O2469&lt;&gt;"High",OR(N2469&gt;=Assumptions!$B$12,M2469&lt;=6)),"High","Standard")</x:f>
        <x:v>High</x:v>
      </x:c>
    </x:row>
    <x:row r="2470">
      <x:c r="A2470" t="str">
        <x:f>'Raw_Data'!A2470</x:f>
        <x:v>C02469</x:v>
      </x:c>
      <x:c r="B2470" t="n">
        <x:f>'Raw_Data'!B2470</x:f>
        <x:v>63</x:v>
      </x:c>
      <x:c r="C2470" s="30" t="n">
        <x:f>'Raw_Data'!C2470</x:f>
        <x:v>169208</x:v>
      </x:c>
      <x:c r="D2470" t="n">
        <x:f>'Raw_Data'!D2470</x:f>
        <x:v>610</x:v>
      </x:c>
      <x:c r="E2470" t="n">
        <x:f>'Raw_Data'!E2470</x:f>
        <x:v>51</x:v>
      </x:c>
      <x:c r="F2470" t="str">
        <x:f>PROPER(TRIM('Raw_Data'!F2470))</x:f>
        <x:v>Platinum</x:v>
      </x:c>
      <x:c r="G2470" t="str">
        <x:f>PROPER(TRIM('Raw_Data'!G2470))</x:f>
        <x:v>Direct Mail</x:v>
      </x:c>
      <x:c r="H2470" s="60" t="n">
        <x:f>'Raw_Data'!H2470</x:f>
        <x:v>31619</x:v>
      </x:c>
      <x:c r="I2470" s="60" t="n">
        <x:f>'Raw_Data'!I2470</x:f>
        <x:v>3220.39</x:v>
      </x:c>
      <x:c r="J2470" s="32" t="n">
        <x:f>'Raw_Data'!J2470</x:f>
        <x:v>0.661</x:v>
      </x:c>
      <x:c r="K2470" s="32" t="n">
        <x:f>'Raw_Data'!K2470</x:f>
        <x:v>0.568</x:v>
      </x:c>
      <x:c r="L2470" t="n">
        <x:f>'Raw_Data'!L2470</x:f>
        <x:v>0</x:v>
      </x:c>
      <x:c r="M2470" t="n">
        <x:f>IF('Raw_Data'!M2470="",Assumptions!$B$15,'Raw_Data'!M2470)</x:f>
        <x:v>8</x:v>
      </x:c>
      <x:c r="N2470" s="32" t="n">
        <x:f>'Raw_Data'!N2470</x:f>
        <x:v>0.048</x:v>
      </x:c>
      <x:c r="O2470" t="str">
        <x:f>IF(OR(D2470&lt;620,L2470&gt;=2,J2470&gt;0.9),"High",IF(OR(D2470&lt;700,L2470=1,J2470&gt;0.75),"Medium","Low"))</x:f>
        <x:v>High</x:v>
      </x:c>
      <x:c r="P2470" s="30" t="n">
        <x:f>XLOOKUP(F2470,Assumptions!$A$4:$A$6,Assumptions!$B$4:$B$6)</x:f>
        <x:v>195</x:v>
      </x:c>
      <x:c r="Q2470" s="32" t="n">
        <x:f>XLOOKUP(F2470,Assumptions!$A$4:$A$6,Assumptions!$C$4:$C$6)</x:f>
        <x:v>0.199</x:v>
      </x:c>
      <x:c r="R2470" s="32" t="n">
        <x:f>XLOOKUP(F2470,Assumptions!$A$4:$A$6,Assumptions!$D$4:$D$6)</x:f>
        <x:v>0.017</x:v>
      </x:c>
      <x:c r="S2470" s="32" t="n">
        <x:f>XLOOKUP(F2470,Assumptions!$A$4:$A$6,Assumptions!$E$4:$E$6)</x:f>
        <x:v>0.013</x:v>
      </x:c>
      <x:c r="T2470" s="32" t="n">
        <x:f>XLOOKUP(O2470,Assumptions!$H$4:$H$6,Assumptions!$I$4:$I$6)</x:f>
        <x:v>0.045</x:v>
      </x:c>
      <x:c r="U2470" s="30" t="n">
        <x:f>XLOOKUP(F2470,Assumptions!$A$4:$A$6,Assumptions!$F$4:$F$6)</x:f>
        <x:v>140</x:v>
      </x:c>
      <x:c r="V2470" s="60" t="n">
        <x:f>I2470*12</x:f>
        <x:v>38644.68</x:v>
      </x:c>
      <x:c r="W2470" s="60" t="n">
        <x:f>H2470*J2470*(1-K2470)*Q2470</x:f>
        <x:v>1796.7448689120001</x:v>
      </x:c>
      <x:c r="X2470" s="60" t="n">
        <x:f>V2470*R2470</x:f>
        <x:v>656.95956</x:v>
      </x:c>
      <x:c r="Y2470" s="60" t="n">
        <x:f>V2470*S2470</x:f>
        <x:v>502.38084</x:v>
      </x:c>
      <x:c r="Z2470" s="60" t="n">
        <x:f>H2470*J2470*T2470</x:f>
        <x:v>940.5071549999999</x:v>
      </x:c>
      <x:c r="AA2470" s="60" t="n">
        <x:f>P2470+W2470+X2470-Y2470-Z2470-U2470</x:f>
        <x:v>1065.8164339120008</x:v>
      </x:c>
      <x:c r="AB2470" s="32" t="n">
        <x:f>IFERROR(AA2470/(P2470+W2470+X2470),0)</x:f>
        <x:v>0.4023916078661154</x:v>
      </x:c>
      <x:c r="AC2470" t="n">
        <x:f>IF(O2470="High",0,IF(I2470&gt;=1800,3,IF(I2470&gt;=900,2,1))+IF(K2470&gt;=0.9,2,IF(K2470&gt;=0.75,1,0))+IF(J2470&lt;=0.7,2,IF(J2470&lt;=0.85,1,0))+IF(M2470&gt;=8,1,0))</x:f>
        <x:v>0</x:v>
      </x:c>
      <x:c r="AD2470" t="str">
        <x:f>IF(AND(O2470&lt;&gt;"High",AC2470&gt;=Assumptions!$B$10,AA2470&gt;0),"Priority Growth",IF(AND(O2470="Low",AA2470&gt;0),"Maintain","Watch"))</x:f>
        <x:v>Watch</x:v>
      </x:c>
      <x:c r="AE2470" s="60" t="n">
        <x:f>MAX(AA2470,0)*N2470</x:f>
        <x:v>51.15918882777604</x:v>
      </x:c>
      <x:c r="AF2470" t="str">
        <x:f>IF(AND(AA2470&gt;=Assumptions!$B$11,O2470&lt;&gt;"High",OR(N2470&gt;=Assumptions!$B$12,M2470&lt;=6)),"High","Standard")</x:f>
        <x:v>Standard</x:v>
      </x:c>
    </x:row>
    <x:row r="2471">
      <x:c r="A2471" t="str">
        <x:f>'Raw_Data'!A2471</x:f>
        <x:v>C02470</x:v>
      </x:c>
      <x:c r="B2471" t="n">
        <x:f>'Raw_Data'!B2471</x:f>
        <x:v>49</x:v>
      </x:c>
      <x:c r="C2471" s="30" t="n">
        <x:f>'Raw_Data'!C2471</x:f>
        <x:v>79226</x:v>
      </x:c>
      <x:c r="D2471" t="n">
        <x:f>'Raw_Data'!D2471</x:f>
        <x:v>697</x:v>
      </x:c>
      <x:c r="E2471" t="n">
        <x:f>'Raw_Data'!E2471</x:f>
        <x:v>21</x:v>
      </x:c>
      <x:c r="F2471" t="str">
        <x:f>PROPER(TRIM('Raw_Data'!F2471))</x:f>
        <x:v>Gold</x:v>
      </x:c>
      <x:c r="G2471" t="str">
        <x:f>PROPER(TRIM('Raw_Data'!G2471))</x:f>
        <x:v>Partner</x:v>
      </x:c>
      <x:c r="H2471" s="60" t="n">
        <x:f>'Raw_Data'!H2471</x:f>
        <x:v>11549</x:v>
      </x:c>
      <x:c r="I2471" s="60" t="n">
        <x:f>'Raw_Data'!I2471</x:f>
        <x:v>1298.79</x:v>
      </x:c>
      <x:c r="J2471" s="32" t="n">
        <x:f>'Raw_Data'!J2471</x:f>
        <x:v>0.378</x:v>
      </x:c>
      <x:c r="K2471" s="32" t="n">
        <x:f>'Raw_Data'!K2471</x:f>
        <x:v>0.845</x:v>
      </x:c>
      <x:c r="L2471" t="n">
        <x:f>'Raw_Data'!L2471</x:f>
        <x:v>0</x:v>
      </x:c>
      <x:c r="M2471" t="n">
        <x:f>IF('Raw_Data'!M2471="",Assumptions!$B$15,'Raw_Data'!M2471)</x:f>
        <x:v>6</x:v>
      </x:c>
      <x:c r="N2471" s="32" t="n">
        <x:f>'Raw_Data'!N2471</x:f>
        <x:v>0.139</x:v>
      </x:c>
      <x:c r="O2471" t="str">
        <x:f>IF(OR(D2471&lt;620,L2471&gt;=2,J2471&gt;0.9),"High",IF(OR(D2471&lt;700,L2471=1,J2471&gt;0.75),"Medium","Low"))</x:f>
        <x:v>Medium</x:v>
      </x:c>
      <x:c r="P2471" s="30" t="n">
        <x:f>XLOOKUP(F2471,Assumptions!$A$4:$A$6,Assumptions!$B$4:$B$6)</x:f>
        <x:v>95</x:v>
      </x:c>
      <x:c r="Q2471" s="32" t="n">
        <x:f>XLOOKUP(F2471,Assumptions!$A$4:$A$6,Assumptions!$C$4:$C$6)</x:f>
        <x:v>0.219</x:v>
      </x:c>
      <x:c r="R2471" s="32" t="n">
        <x:f>XLOOKUP(F2471,Assumptions!$A$4:$A$6,Assumptions!$D$4:$D$6)</x:f>
        <x:v>0.016</x:v>
      </x:c>
      <x:c r="S2471" s="32" t="n">
        <x:f>XLOOKUP(F2471,Assumptions!$A$4:$A$6,Assumptions!$E$4:$E$6)</x:f>
        <x:v>0.01</x:v>
      </x:c>
      <x:c r="T2471" s="32" t="n">
        <x:f>XLOOKUP(O2471,Assumptions!$H$4:$H$6,Assumptions!$I$4:$I$6)</x:f>
        <x:v>0.012</x:v>
      </x:c>
      <x:c r="U2471" s="30" t="n">
        <x:f>XLOOKUP(F2471,Assumptions!$A$4:$A$6,Assumptions!$F$4:$F$6)</x:f>
        <x:v>90</x:v>
      </x:c>
      <x:c r="V2471" s="60" t="n">
        <x:f>I2471*12</x:f>
        <x:v>15585.48</x:v>
      </x:c>
      <x:c r="W2471" s="60" t="n">
        <x:f>H2471*J2471*(1-K2471)*Q2471</x:f>
        <x:v>148.18764429</x:v>
      </x:c>
      <x:c r="X2471" s="60" t="n">
        <x:f>V2471*R2471</x:f>
        <x:v>249.36768</x:v>
      </x:c>
      <x:c r="Y2471" s="60" t="n">
        <x:f>V2471*S2471</x:f>
        <x:v>155.8548</x:v>
      </x:c>
      <x:c r="Z2471" s="60" t="n">
        <x:f>H2471*J2471*T2471</x:f>
        <x:v>52.386264</x:v>
      </x:c>
      <x:c r="AA2471" s="60" t="n">
        <x:f>P2471+W2471+X2471-Y2471-Z2471-U2471</x:f>
        <x:v>194.31426029000005</x:v>
      </x:c>
      <x:c r="AB2471" s="32" t="n">
        <x:f>IFERROR(AA2471/(P2471+W2471+X2471),0)</x:f>
        <x:v>0.3945024055320014</x:v>
      </x:c>
      <x:c r="AC2471" t="n">
        <x:f>IF(O2471="High",0,IF(I2471&gt;=1800,3,IF(I2471&gt;=900,2,1))+IF(K2471&gt;=0.9,2,IF(K2471&gt;=0.75,1,0))+IF(J2471&lt;=0.7,2,IF(J2471&lt;=0.85,1,0))+IF(M2471&gt;=8,1,0))</x:f>
        <x:v>5</x:v>
      </x:c>
      <x:c r="AD2471" t="str">
        <x:f>IF(AND(O2471&lt;&gt;"High",AC2471&gt;=Assumptions!$B$10,AA2471&gt;0),"Priority Growth",IF(AND(O2471="Low",AA2471&gt;0),"Maintain","Watch"))</x:f>
        <x:v>Watch</x:v>
      </x:c>
      <x:c r="AE2471" s="60" t="n">
        <x:f>MAX(AA2471,0)*N2471</x:f>
        <x:v>27.00968218031001</x:v>
      </x:c>
      <x:c r="AF2471" t="str">
        <x:f>IF(AND(AA2471&gt;=Assumptions!$B$11,O2471&lt;&gt;"High",OR(N2471&gt;=Assumptions!$B$12,M2471&lt;=6)),"High","Standard")</x:f>
        <x:v>Standard</x:v>
      </x:c>
    </x:row>
    <x:row r="2472">
      <x:c r="A2472" t="str">
        <x:f>'Raw_Data'!A2472</x:f>
        <x:v>C02471</x:v>
      </x:c>
      <x:c r="B2472" t="n">
        <x:f>'Raw_Data'!B2472</x:f>
        <x:v>38</x:v>
      </x:c>
      <x:c r="C2472" s="30" t="n">
        <x:f>'Raw_Data'!C2472</x:f>
        <x:v>48597</x:v>
      </x:c>
      <x:c r="D2472" t="n">
        <x:f>'Raw_Data'!D2472</x:f>
        <x:v>748</x:v>
      </x:c>
      <x:c r="E2472" t="n">
        <x:f>'Raw_Data'!E2472</x:f>
        <x:v>47</x:v>
      </x:c>
      <x:c r="F2472" t="str">
        <x:f>PROPER(TRIM('Raw_Data'!F2472))</x:f>
        <x:v>Classic</x:v>
      </x:c>
      <x:c r="G2472" t="str">
        <x:f>PROPER(TRIM('Raw_Data'!G2472))</x:f>
        <x:v>Partner</x:v>
      </x:c>
      <x:c r="H2472" s="60" t="n">
        <x:f>'Raw_Data'!H2472</x:f>
        <x:v>6449</x:v>
      </x:c>
      <x:c r="I2472" s="60" t="n">
        <x:f>'Raw_Data'!I2472</x:f>
        <x:v>979.09</x:v>
      </x:c>
      <x:c r="J2472" s="32" t="n">
        <x:f>'Raw_Data'!J2472</x:f>
        <x:v>0.343</x:v>
      </x:c>
      <x:c r="K2472" s="32" t="n">
        <x:f>'Raw_Data'!K2472</x:f>
        <x:v>0.794</x:v>
      </x:c>
      <x:c r="L2472" t="n">
        <x:f>'Raw_Data'!L2472</x:f>
        <x:v>0</x:v>
      </x:c>
      <x:c r="M2472" t="n">
        <x:f>IF('Raw_Data'!M2472="",Assumptions!$B$15,'Raw_Data'!M2472)</x:f>
        <x:v>9</x:v>
      </x:c>
      <x:c r="N2472" s="32" t="n">
        <x:f>'Raw_Data'!N2472</x:f>
        <x:v>0.022</x:v>
      </x:c>
      <x:c r="O2472" t="str">
        <x:f>IF(OR(D2472&lt;620,L2472&gt;=2,J2472&gt;0.9),"High",IF(OR(D2472&lt;700,L2472=1,J2472&gt;0.75),"Medium","Low"))</x:f>
        <x:v>Low</x:v>
      </x:c>
      <x:c r="P2472" s="30" t="n">
        <x:f>XLOOKUP(F2472,Assumptions!$A$4:$A$6,Assumptions!$B$4:$B$6)</x:f>
        <x:v>0</x:v>
      </x:c>
      <x:c r="Q2472" s="32" t="n">
        <x:f>XLOOKUP(F2472,Assumptions!$A$4:$A$6,Assumptions!$C$4:$C$6)</x:f>
        <x:v>0.229</x:v>
      </x:c>
      <x:c r="R2472" s="32" t="n">
        <x:f>XLOOKUP(F2472,Assumptions!$A$4:$A$6,Assumptions!$D$4:$D$6)</x:f>
        <x:v>0.015</x:v>
      </x:c>
      <x:c r="S2472" s="32" t="n">
        <x:f>XLOOKUP(F2472,Assumptions!$A$4:$A$6,Assumptions!$E$4:$E$6)</x:f>
        <x:v>0.0075</x:v>
      </x:c>
      <x:c r="T2472" s="32" t="n">
        <x:f>XLOOKUP(O2472,Assumptions!$H$4:$H$6,Assumptions!$I$4:$I$6)</x:f>
        <x:v>0.0035</x:v>
      </x:c>
      <x:c r="U2472" s="30" t="n">
        <x:f>XLOOKUP(F2472,Assumptions!$A$4:$A$6,Assumptions!$F$4:$F$6)</x:f>
        <x:v>60</x:v>
      </x:c>
      <x:c r="V2472" s="60" t="n">
        <x:f>I2472*12</x:f>
        <x:v>11749.08</x:v>
      </x:c>
      <x:c r="W2472" s="60" t="n">
        <x:f>H2472*J2472*(1-K2472)*Q2472</x:f>
        <x:v>104.34921821799999</x:v>
      </x:c>
      <x:c r="X2472" s="60" t="n">
        <x:f>V2472*R2472</x:f>
        <x:v>176.2362</x:v>
      </x:c>
      <x:c r="Y2472" s="60" t="n">
        <x:f>V2472*S2472</x:f>
        <x:v>88.1181</x:v>
      </x:c>
      <x:c r="Z2472" s="60" t="n">
        <x:f>H2472*J2472*T2472</x:f>
        <x:v>7.7420245</x:v>
      </x:c>
      <x:c r="AA2472" s="60" t="n">
        <x:f>P2472+W2472+X2472-Y2472-Z2472-U2472</x:f>
        <x:v>124.72529371799996</x:v>
      </x:c>
      <x:c r="AB2472" s="32" t="n">
        <x:f>IFERROR(AA2472/(P2472+W2472+X2472),0)</x:f>
        <x:v>0.4445180883245152</x:v>
      </x:c>
      <x:c r="AC2472" t="n">
        <x:f>IF(O2472="High",0,IF(I2472&gt;=1800,3,IF(I2472&gt;=900,2,1))+IF(K2472&gt;=0.9,2,IF(K2472&gt;=0.75,1,0))+IF(J2472&lt;=0.7,2,IF(J2472&lt;=0.85,1,0))+IF(M2472&gt;=8,1,0))</x:f>
        <x:v>6</x:v>
      </x:c>
      <x:c r="AD2472" t="str">
        <x:f>IF(AND(O2472&lt;&gt;"High",AC2472&gt;=Assumptions!$B$10,AA2472&gt;0),"Priority Growth",IF(AND(O2472="Low",AA2472&gt;0),"Maintain","Watch"))</x:f>
        <x:v>Priority Growth</x:v>
      </x:c>
      <x:c r="AE2472" s="60" t="n">
        <x:f>MAX(AA2472,0)*N2472</x:f>
        <x:v>2.743956461795999</x:v>
      </x:c>
      <x:c r="AF2472" t="str">
        <x:f>IF(AND(AA2472&gt;=Assumptions!$B$11,O2472&lt;&gt;"High",OR(N2472&gt;=Assumptions!$B$12,M2472&lt;=6)),"High","Standard")</x:f>
        <x:v>Standard</x:v>
      </x:c>
    </x:row>
    <x:row r="2473">
      <x:c r="A2473" t="str">
        <x:f>'Raw_Data'!A2473</x:f>
        <x:v>C02472</x:v>
      </x:c>
      <x:c r="B2473" t="n">
        <x:f>'Raw_Data'!B2473</x:f>
        <x:v>54</x:v>
      </x:c>
      <x:c r="C2473" s="30" t="n">
        <x:f>'Raw_Data'!C2473</x:f>
        <x:v>48744</x:v>
      </x:c>
      <x:c r="D2473" t="n">
        <x:f>'Raw_Data'!D2473</x:f>
        <x:v>624</x:v>
      </x:c>
      <x:c r="E2473" t="n">
        <x:f>'Raw_Data'!E2473</x:f>
        <x:v>34</x:v>
      </x:c>
      <x:c r="F2473" t="str">
        <x:f>PROPER(TRIM('Raw_Data'!F2473))</x:f>
        <x:v>Classic</x:v>
      </x:c>
      <x:c r="G2473" t="str">
        <x:f>PROPER(TRIM('Raw_Data'!G2473))</x:f>
        <x:v>Digital</x:v>
      </x:c>
      <x:c r="H2473" s="60" t="n">
        <x:f>'Raw_Data'!H2473</x:f>
        <x:v>5166</x:v>
      </x:c>
      <x:c r="I2473" s="60" t="n">
        <x:f>'Raw_Data'!I2473</x:f>
        <x:v>938.21</x:v>
      </x:c>
      <x:c r="J2473" s="32" t="n">
        <x:f>'Raw_Data'!J2473</x:f>
        <x:v>0.618</x:v>
      </x:c>
      <x:c r="K2473" s="32" t="n">
        <x:f>'Raw_Data'!K2473</x:f>
        <x:v>0.567</x:v>
      </x:c>
      <x:c r="L2473" t="n">
        <x:f>'Raw_Data'!L2473</x:f>
        <x:v>0</x:v>
      </x:c>
      <x:c r="M2473" t="n">
        <x:f>IF('Raw_Data'!M2473="",Assumptions!$B$15,'Raw_Data'!M2473)</x:f>
        <x:v>6</x:v>
      </x:c>
      <x:c r="N2473" s="32" t="n">
        <x:f>'Raw_Data'!N2473</x:f>
        <x:v>0.18</x:v>
      </x:c>
      <x:c r="O2473" t="str">
        <x:f>IF(OR(D2473&lt;620,L2473&gt;=2,J2473&gt;0.9),"High",IF(OR(D2473&lt;700,L2473=1,J2473&gt;0.75),"Medium","Low"))</x:f>
        <x:v>Medium</x:v>
      </x:c>
      <x:c r="P2473" s="30" t="n">
        <x:f>XLOOKUP(F2473,Assumptions!$A$4:$A$6,Assumptions!$B$4:$B$6)</x:f>
        <x:v>0</x:v>
      </x:c>
      <x:c r="Q2473" s="32" t="n">
        <x:f>XLOOKUP(F2473,Assumptions!$A$4:$A$6,Assumptions!$C$4:$C$6)</x:f>
        <x:v>0.229</x:v>
      </x:c>
      <x:c r="R2473" s="32" t="n">
        <x:f>XLOOKUP(F2473,Assumptions!$A$4:$A$6,Assumptions!$D$4:$D$6)</x:f>
        <x:v>0.015</x:v>
      </x:c>
      <x:c r="S2473" s="32" t="n">
        <x:f>XLOOKUP(F2473,Assumptions!$A$4:$A$6,Assumptions!$E$4:$E$6)</x:f>
        <x:v>0.0075</x:v>
      </x:c>
      <x:c r="T2473" s="32" t="n">
        <x:f>XLOOKUP(O2473,Assumptions!$H$4:$H$6,Assumptions!$I$4:$I$6)</x:f>
        <x:v>0.012</x:v>
      </x:c>
      <x:c r="U2473" s="30" t="n">
        <x:f>XLOOKUP(F2473,Assumptions!$A$4:$A$6,Assumptions!$F$4:$F$6)</x:f>
        <x:v>60</x:v>
      </x:c>
      <x:c r="V2473" s="60" t="n">
        <x:f>I2473*12</x:f>
        <x:v>11258.52</x:v>
      </x:c>
      <x:c r="W2473" s="60" t="n">
        <x:f>H2473*J2473*(1-K2473)*Q2473</x:f>
        <x:v>316.567448316</x:v>
      </x:c>
      <x:c r="X2473" s="60" t="n">
        <x:f>V2473*R2473</x:f>
        <x:v>168.8778</x:v>
      </x:c>
      <x:c r="Y2473" s="60" t="n">
        <x:f>V2473*S2473</x:f>
        <x:v>84.4389</x:v>
      </x:c>
      <x:c r="Z2473" s="60" t="n">
        <x:f>H2473*J2473*T2473</x:f>
        <x:v>38.311056</x:v>
      </x:c>
      <x:c r="AA2473" s="60" t="n">
        <x:f>P2473+W2473+X2473-Y2473-Z2473-U2473</x:f>
        <x:v>302.69529231600006</x:v>
      </x:c>
      <x:c r="AB2473" s="32" t="n">
        <x:f>IFERROR(AA2473/(P2473+W2473+X2473),0)</x:f>
        <x:v>0.623541570065922</x:v>
      </x:c>
      <x:c r="AC2473" t="n">
        <x:f>IF(O2473="High",0,IF(I2473&gt;=1800,3,IF(I2473&gt;=900,2,1))+IF(K2473&gt;=0.9,2,IF(K2473&gt;=0.75,1,0))+IF(J2473&lt;=0.7,2,IF(J2473&lt;=0.85,1,0))+IF(M2473&gt;=8,1,0))</x:f>
        <x:v>4</x:v>
      </x:c>
      <x:c r="AD2473" t="str">
        <x:f>IF(AND(O2473&lt;&gt;"High",AC2473&gt;=Assumptions!$B$10,AA2473&gt;0),"Priority Growth",IF(AND(O2473="Low",AA2473&gt;0),"Maintain","Watch"))</x:f>
        <x:v>Watch</x:v>
      </x:c>
      <x:c r="AE2473" s="60" t="n">
        <x:f>MAX(AA2473,0)*N2473</x:f>
        <x:v>54.48515261688001</x:v>
      </x:c>
      <x:c r="AF2473" t="str">
        <x:f>IF(AND(AA2473&gt;=Assumptions!$B$11,O2473&lt;&gt;"High",OR(N2473&gt;=Assumptions!$B$12,M2473&lt;=6)),"High","Standard")</x:f>
        <x:v>High</x:v>
      </x:c>
    </x:row>
    <x:row r="2474">
      <x:c r="A2474" t="str">
        <x:f>'Raw_Data'!A2474</x:f>
        <x:v>C02473</x:v>
      </x:c>
      <x:c r="B2474" t="n">
        <x:f>'Raw_Data'!B2474</x:f>
        <x:v>41</x:v>
      </x:c>
      <x:c r="C2474" s="30" t="n">
        <x:f>'Raw_Data'!C2474</x:f>
        <x:v>32168</x:v>
      </x:c>
      <x:c r="D2474" t="n">
        <x:f>'Raw_Data'!D2474</x:f>
        <x:v>669</x:v>
      </x:c>
      <x:c r="E2474" t="n">
        <x:f>'Raw_Data'!E2474</x:f>
        <x:v>9</x:v>
      </x:c>
      <x:c r="F2474" t="str">
        <x:f>PROPER(TRIM('Raw_Data'!F2474))</x:f>
        <x:v>Classic</x:v>
      </x:c>
      <x:c r="G2474" t="str">
        <x:f>PROPER(TRIM('Raw_Data'!G2474))</x:f>
        <x:v>Direct Mail</x:v>
      </x:c>
      <x:c r="H2474" s="60" t="n">
        <x:f>'Raw_Data'!H2474</x:f>
        <x:v>5197</x:v>
      </x:c>
      <x:c r="I2474" s="60" t="n">
        <x:f>'Raw_Data'!I2474</x:f>
        <x:v>278.56</x:v>
      </x:c>
      <x:c r="J2474" s="32" t="n">
        <x:f>'Raw_Data'!J2474</x:f>
        <x:v>0.325</x:v>
      </x:c>
      <x:c r="K2474" s="32" t="n">
        <x:f>'Raw_Data'!K2474</x:f>
        <x:v>0.678</x:v>
      </x:c>
      <x:c r="L2474" t="n">
        <x:f>'Raw_Data'!L2474</x:f>
        <x:v>0</x:v>
      </x:c>
      <x:c r="M2474" t="n">
        <x:f>IF('Raw_Data'!M2474="",Assumptions!$B$15,'Raw_Data'!M2474)</x:f>
        <x:v>7</x:v>
      </x:c>
      <x:c r="N2474" s="32" t="n">
        <x:f>'Raw_Data'!N2474</x:f>
        <x:v>0.117</x:v>
      </x:c>
      <x:c r="O2474" t="str">
        <x:f>IF(OR(D2474&lt;620,L2474&gt;=2,J2474&gt;0.9),"High",IF(OR(D2474&lt;700,L2474=1,J2474&gt;0.75),"Medium","Low"))</x:f>
        <x:v>Medium</x:v>
      </x:c>
      <x:c r="P2474" s="30" t="n">
        <x:f>XLOOKUP(F2474,Assumptions!$A$4:$A$6,Assumptions!$B$4:$B$6)</x:f>
        <x:v>0</x:v>
      </x:c>
      <x:c r="Q2474" s="32" t="n">
        <x:f>XLOOKUP(F2474,Assumptions!$A$4:$A$6,Assumptions!$C$4:$C$6)</x:f>
        <x:v>0.229</x:v>
      </x:c>
      <x:c r="R2474" s="32" t="n">
        <x:f>XLOOKUP(F2474,Assumptions!$A$4:$A$6,Assumptions!$D$4:$D$6)</x:f>
        <x:v>0.015</x:v>
      </x:c>
      <x:c r="S2474" s="32" t="n">
        <x:f>XLOOKUP(F2474,Assumptions!$A$4:$A$6,Assumptions!$E$4:$E$6)</x:f>
        <x:v>0.0075</x:v>
      </x:c>
      <x:c r="T2474" s="32" t="n">
        <x:f>XLOOKUP(O2474,Assumptions!$H$4:$H$6,Assumptions!$I$4:$I$6)</x:f>
        <x:v>0.012</x:v>
      </x:c>
      <x:c r="U2474" s="30" t="n">
        <x:f>XLOOKUP(F2474,Assumptions!$A$4:$A$6,Assumptions!$F$4:$F$6)</x:f>
        <x:v>60</x:v>
      </x:c>
      <x:c r="V2474" s="60" t="n">
        <x:f>I2474*12</x:f>
        <x:v>3342.7200000000003</x:v>
      </x:c>
      <x:c r="W2474" s="60" t="n">
        <x:f>H2474*J2474*(1-K2474)*Q2474</x:f>
        <x:v>124.54532544999999</x:v>
      </x:c>
      <x:c r="X2474" s="60" t="n">
        <x:f>V2474*R2474</x:f>
        <x:v>50.1408</x:v>
      </x:c>
      <x:c r="Y2474" s="60" t="n">
        <x:f>V2474*S2474</x:f>
        <x:v>25.0704</x:v>
      </x:c>
      <x:c r="Z2474" s="60" t="n">
        <x:f>H2474*J2474*T2474</x:f>
        <x:v>20.2683</x:v>
      </x:c>
      <x:c r="AA2474" s="60" t="n">
        <x:f>P2474+W2474+X2474-Y2474-Z2474-U2474</x:f>
        <x:v>69.34742544999997</x:v>
      </x:c>
      <x:c r="AB2474" s="32" t="n">
        <x:f>IFERROR(AA2474/(P2474+W2474+X2474),0)</x:f>
        <x:v>0.39698301895103355</x:v>
      </x:c>
      <x:c r="AC2474" t="n">
        <x:f>IF(O2474="High",0,IF(I2474&gt;=1800,3,IF(I2474&gt;=900,2,1))+IF(K2474&gt;=0.9,2,IF(K2474&gt;=0.75,1,0))+IF(J2474&lt;=0.7,2,IF(J2474&lt;=0.85,1,0))+IF(M2474&gt;=8,1,0))</x:f>
        <x:v>3</x:v>
      </x:c>
      <x:c r="AD2474" t="str">
        <x:f>IF(AND(O2474&lt;&gt;"High",AC2474&gt;=Assumptions!$B$10,AA2474&gt;0),"Priority Growth",IF(AND(O2474="Low",AA2474&gt;0),"Maintain","Watch"))</x:f>
        <x:v>Watch</x:v>
      </x:c>
      <x:c r="AE2474" s="60" t="n">
        <x:f>MAX(AA2474,0)*N2474</x:f>
        <x:v>8.113648777649997</x:v>
      </x:c>
      <x:c r="AF2474" t="str">
        <x:f>IF(AND(AA2474&gt;=Assumptions!$B$11,O2474&lt;&gt;"High",OR(N2474&gt;=Assumptions!$B$12,M2474&lt;=6)),"High","Standard")</x:f>
        <x:v>Standard</x:v>
      </x:c>
    </x:row>
    <x:row r="2475">
      <x:c r="A2475" t="str">
        <x:f>'Raw_Data'!A2475</x:f>
        <x:v>C02474</x:v>
      </x:c>
      <x:c r="B2475" t="n">
        <x:f>'Raw_Data'!B2475</x:f>
        <x:v>45</x:v>
      </x:c>
      <x:c r="C2475" s="30" t="n">
        <x:f>'Raw_Data'!C2475</x:f>
        <x:v>60230</x:v>
      </x:c>
      <x:c r="D2475" t="n">
        <x:f>'Raw_Data'!D2475</x:f>
        <x:v>684</x:v>
      </x:c>
      <x:c r="E2475" t="n">
        <x:f>'Raw_Data'!E2475</x:f>
        <x:v>84</x:v>
      </x:c>
      <x:c r="F2475" t="str">
        <x:f>PROPER(TRIM('Raw_Data'!F2475))</x:f>
        <x:v>Classic</x:v>
      </x:c>
      <x:c r="G2475" t="str">
        <x:f>PROPER(TRIM('Raw_Data'!G2475))</x:f>
        <x:v>Digital</x:v>
      </x:c>
      <x:c r="H2475" s="60" t="n">
        <x:f>'Raw_Data'!H2475</x:f>
        <x:v>5925</x:v>
      </x:c>
      <x:c r="I2475" s="60" t="n">
        <x:f>'Raw_Data'!I2475</x:f>
        <x:v>890.76</x:v>
      </x:c>
      <x:c r="J2475" s="32" t="n">
        <x:f>'Raw_Data'!J2475</x:f>
        <x:v>0.377</x:v>
      </x:c>
      <x:c r="K2475" s="32" t="n">
        <x:f>'Raw_Data'!K2475</x:f>
        <x:v>0.793</x:v>
      </x:c>
      <x:c r="L2475" t="n">
        <x:f>'Raw_Data'!L2475</x:f>
        <x:v>0</x:v>
      </x:c>
      <x:c r="M2475" t="n">
        <x:f>IF('Raw_Data'!M2475="",Assumptions!$B$15,'Raw_Data'!M2475)</x:f>
        <x:v>8</x:v>
      </x:c>
      <x:c r="N2475" s="32" t="n">
        <x:f>'Raw_Data'!N2475</x:f>
        <x:v>0.056</x:v>
      </x:c>
      <x:c r="O2475" t="str">
        <x:f>IF(OR(D2475&lt;620,L2475&gt;=2,J2475&gt;0.9),"High",IF(OR(D2475&lt;700,L2475=1,J2475&gt;0.75),"Medium","Low"))</x:f>
        <x:v>Medium</x:v>
      </x:c>
      <x:c r="P2475" s="30" t="n">
        <x:f>XLOOKUP(F2475,Assumptions!$A$4:$A$6,Assumptions!$B$4:$B$6)</x:f>
        <x:v>0</x:v>
      </x:c>
      <x:c r="Q2475" s="32" t="n">
        <x:f>XLOOKUP(F2475,Assumptions!$A$4:$A$6,Assumptions!$C$4:$C$6)</x:f>
        <x:v>0.229</x:v>
      </x:c>
      <x:c r="R2475" s="32" t="n">
        <x:f>XLOOKUP(F2475,Assumptions!$A$4:$A$6,Assumptions!$D$4:$D$6)</x:f>
        <x:v>0.015</x:v>
      </x:c>
      <x:c r="S2475" s="32" t="n">
        <x:f>XLOOKUP(F2475,Assumptions!$A$4:$A$6,Assumptions!$E$4:$E$6)</x:f>
        <x:v>0.0075</x:v>
      </x:c>
      <x:c r="T2475" s="32" t="n">
        <x:f>XLOOKUP(O2475,Assumptions!$H$4:$H$6,Assumptions!$I$4:$I$6)</x:f>
        <x:v>0.012</x:v>
      </x:c>
      <x:c r="U2475" s="30" t="n">
        <x:f>XLOOKUP(F2475,Assumptions!$A$4:$A$6,Assumptions!$F$4:$F$6)</x:f>
        <x:v>60</x:v>
      </x:c>
      <x:c r="V2475" s="60" t="n">
        <x:f>I2475*12</x:f>
        <x:v>10689.119999999999</x:v>
      </x:c>
      <x:c r="W2475" s="60" t="n">
        <x:f>H2475*J2475*(1-K2475)*Q2475</x:f>
        <x:v>105.88526617499998</x:v>
      </x:c>
      <x:c r="X2475" s="60" t="n">
        <x:f>V2475*R2475</x:f>
        <x:v>160.33679999999998</x:v>
      </x:c>
      <x:c r="Y2475" s="60" t="n">
        <x:f>V2475*S2475</x:f>
        <x:v>80.16839999999999</x:v>
      </x:c>
      <x:c r="Z2475" s="60" t="n">
        <x:f>H2475*J2475*T2475</x:f>
        <x:v>26.8047</x:v>
      </x:c>
      <x:c r="AA2475" s="60" t="n">
        <x:f>P2475+W2475+X2475-Y2475-Z2475-U2475</x:f>
        <x:v>99.24896617499996</x:v>
      </x:c>
      <x:c r="AB2475" s="32" t="n">
        <x:f>IFERROR(AA2475/(P2475+W2475+X2475),0)</x:f>
        <x:v>0.37280518328544215</x:v>
      </x:c>
      <x:c r="AC2475" t="n">
        <x:f>IF(O2475="High",0,IF(I2475&gt;=1800,3,IF(I2475&gt;=900,2,1))+IF(K2475&gt;=0.9,2,IF(K2475&gt;=0.75,1,0))+IF(J2475&lt;=0.7,2,IF(J2475&lt;=0.85,1,0))+IF(M2475&gt;=8,1,0))</x:f>
        <x:v>5</x:v>
      </x:c>
      <x:c r="AD2475" t="str">
        <x:f>IF(AND(O2475&lt;&gt;"High",AC2475&gt;=Assumptions!$B$10,AA2475&gt;0),"Priority Growth",IF(AND(O2475="Low",AA2475&gt;0),"Maintain","Watch"))</x:f>
        <x:v>Watch</x:v>
      </x:c>
      <x:c r="AE2475" s="60" t="n">
        <x:f>MAX(AA2475,0)*N2475</x:f>
        <x:v>5.557942105799998</x:v>
      </x:c>
      <x:c r="AF2475" t="str">
        <x:f>IF(AND(AA2475&gt;=Assumptions!$B$11,O2475&lt;&gt;"High",OR(N2475&gt;=Assumptions!$B$12,M2475&lt;=6)),"High","Standard")</x:f>
        <x:v>Standard</x:v>
      </x:c>
    </x:row>
    <x:row r="2476">
      <x:c r="A2476" t="str">
        <x:f>'Raw_Data'!A2476</x:f>
        <x:v>C02475</x:v>
      </x:c>
      <x:c r="B2476" t="n">
        <x:f>'Raw_Data'!B2476</x:f>
        <x:v>50</x:v>
      </x:c>
      <x:c r="C2476" s="30" t="n">
        <x:f>'Raw_Data'!C2476</x:f>
        <x:v>110190</x:v>
      </x:c>
      <x:c r="D2476" t="n">
        <x:f>'Raw_Data'!D2476</x:f>
        <x:v>693</x:v>
      </x:c>
      <x:c r="E2476" t="n">
        <x:f>'Raw_Data'!E2476</x:f>
        <x:v>35</x:v>
      </x:c>
      <x:c r="F2476" t="str">
        <x:f>PROPER(TRIM('Raw_Data'!F2476))</x:f>
        <x:v>Classic</x:v>
      </x:c>
      <x:c r="G2476" t="str">
        <x:f>PROPER(TRIM('Raw_Data'!G2476))</x:f>
        <x:v>Direct Mail</x:v>
      </x:c>
      <x:c r="H2476" s="60" t="n">
        <x:f>'Raw_Data'!H2476</x:f>
        <x:v>12119</x:v>
      </x:c>
      <x:c r="I2476" s="60" t="n">
        <x:f>'Raw_Data'!I2476</x:f>
        <x:v>1556.62</x:v>
      </x:c>
      <x:c r="J2476" s="32" t="n">
        <x:f>'Raw_Data'!J2476</x:f>
        <x:v>0.354</x:v>
      </x:c>
      <x:c r="K2476" s="32" t="n">
        <x:f>'Raw_Data'!K2476</x:f>
        <x:v>0.87</x:v>
      </x:c>
      <x:c r="L2476" t="n">
        <x:f>'Raw_Data'!L2476</x:f>
        <x:v>0</x:v>
      </x:c>
      <x:c r="M2476" t="n">
        <x:f>IF('Raw_Data'!M2476="",Assumptions!$B$15,'Raw_Data'!M2476)</x:f>
        <x:v>9</x:v>
      </x:c>
      <x:c r="N2476" s="32" t="n">
        <x:f>'Raw_Data'!N2476</x:f>
        <x:v>0.02</x:v>
      </x:c>
      <x:c r="O2476" t="str">
        <x:f>IF(OR(D2476&lt;620,L2476&gt;=2,J2476&gt;0.9),"High",IF(OR(D2476&lt;700,L2476=1,J2476&gt;0.75),"Medium","Low"))</x:f>
        <x:v>Medium</x:v>
      </x:c>
      <x:c r="P2476" s="30" t="n">
        <x:f>XLOOKUP(F2476,Assumptions!$A$4:$A$6,Assumptions!$B$4:$B$6)</x:f>
        <x:v>0</x:v>
      </x:c>
      <x:c r="Q2476" s="32" t="n">
        <x:f>XLOOKUP(F2476,Assumptions!$A$4:$A$6,Assumptions!$C$4:$C$6)</x:f>
        <x:v>0.229</x:v>
      </x:c>
      <x:c r="R2476" s="32" t="n">
        <x:f>XLOOKUP(F2476,Assumptions!$A$4:$A$6,Assumptions!$D$4:$D$6)</x:f>
        <x:v>0.015</x:v>
      </x:c>
      <x:c r="S2476" s="32" t="n">
        <x:f>XLOOKUP(F2476,Assumptions!$A$4:$A$6,Assumptions!$E$4:$E$6)</x:f>
        <x:v>0.0075</x:v>
      </x:c>
      <x:c r="T2476" s="32" t="n">
        <x:f>XLOOKUP(O2476,Assumptions!$H$4:$H$6,Assumptions!$I$4:$I$6)</x:f>
        <x:v>0.012</x:v>
      </x:c>
      <x:c r="U2476" s="30" t="n">
        <x:f>XLOOKUP(F2476,Assumptions!$A$4:$A$6,Assumptions!$F$4:$F$6)</x:f>
        <x:v>60</x:v>
      </x:c>
      <x:c r="V2476" s="60" t="n">
        <x:f>I2476*12</x:f>
        <x:v>18679.44</x:v>
      </x:c>
      <x:c r="W2476" s="60" t="n">
        <x:f>H2476*J2476*(1-K2476)*Q2476</x:f>
        <x:v>127.71705102000003</x:v>
      </x:c>
      <x:c r="X2476" s="60" t="n">
        <x:f>V2476*R2476</x:f>
        <x:v>280.1916</x:v>
      </x:c>
      <x:c r="Y2476" s="60" t="n">
        <x:f>V2476*S2476</x:f>
        <x:v>140.0958</x:v>
      </x:c>
      <x:c r="Z2476" s="60" t="n">
        <x:f>H2476*J2476*T2476</x:f>
        <x:v>51.481512</x:v>
      </x:c>
      <x:c r="AA2476" s="60" t="n">
        <x:f>P2476+W2476+X2476-Y2476-Z2476-U2476</x:f>
        <x:v>156.33133902000003</x:v>
      </x:c>
      <x:c r="AB2476" s="32" t="n">
        <x:f>IFERROR(AA2476/(P2476+W2476+X2476),0)</x:f>
        <x:v>0.3832508543986114</x:v>
      </x:c>
      <x:c r="AC2476" t="n">
        <x:f>IF(O2476="High",0,IF(I2476&gt;=1800,3,IF(I2476&gt;=900,2,1))+IF(K2476&gt;=0.9,2,IF(K2476&gt;=0.75,1,0))+IF(J2476&lt;=0.7,2,IF(J2476&lt;=0.85,1,0))+IF(M2476&gt;=8,1,0))</x:f>
        <x:v>6</x:v>
      </x:c>
      <x:c r="AD2476" t="str">
        <x:f>IF(AND(O2476&lt;&gt;"High",AC2476&gt;=Assumptions!$B$10,AA2476&gt;0),"Priority Growth",IF(AND(O2476="Low",AA2476&gt;0),"Maintain","Watch"))</x:f>
        <x:v>Priority Growth</x:v>
      </x:c>
      <x:c r="AE2476" s="60" t="n">
        <x:f>MAX(AA2476,0)*N2476</x:f>
        <x:v>3.1266267804000005</x:v>
      </x:c>
      <x:c r="AF2476" t="str">
        <x:f>IF(AND(AA2476&gt;=Assumptions!$B$11,O2476&lt;&gt;"High",OR(N2476&gt;=Assumptions!$B$12,M2476&lt;=6)),"High","Standard")</x:f>
        <x:v>Standard</x:v>
      </x:c>
    </x:row>
    <x:row r="2477">
      <x:c r="A2477" t="str">
        <x:f>'Raw_Data'!A2477</x:f>
        <x:v>C02476</x:v>
      </x:c>
      <x:c r="B2477" t="n">
        <x:f>'Raw_Data'!B2477</x:f>
        <x:v>41</x:v>
      </x:c>
      <x:c r="C2477" s="30" t="n">
        <x:f>'Raw_Data'!C2477</x:f>
        <x:v>68773</x:v>
      </x:c>
      <x:c r="D2477" t="n">
        <x:f>'Raw_Data'!D2477</x:f>
        <x:v>710</x:v>
      </x:c>
      <x:c r="E2477" t="n">
        <x:f>'Raw_Data'!E2477</x:f>
        <x:v>11</x:v>
      </x:c>
      <x:c r="F2477" t="str">
        <x:f>PROPER(TRIM('Raw_Data'!F2477))</x:f>
        <x:v>Gold</x:v>
      </x:c>
      <x:c r="G2477" t="str">
        <x:f>PROPER(TRIM('Raw_Data'!G2477))</x:f>
        <x:v>Direct Mail</x:v>
      </x:c>
      <x:c r="H2477" s="60" t="n">
        <x:f>'Raw_Data'!H2477</x:f>
        <x:v>11027</x:v>
      </x:c>
      <x:c r="I2477" s="60" t="n">
        <x:f>'Raw_Data'!I2477</x:f>
        <x:v>1312.53</x:v>
      </x:c>
      <x:c r="J2477" s="32" t="n">
        <x:f>'Raw_Data'!J2477</x:f>
        <x:v>0.415</x:v>
      </x:c>
      <x:c r="K2477" s="32" t="n">
        <x:f>'Raw_Data'!K2477</x:f>
        <x:v>0.881</x:v>
      </x:c>
      <x:c r="L2477" t="n">
        <x:f>'Raw_Data'!L2477</x:f>
        <x:v>0</x:v>
      </x:c>
      <x:c r="M2477" t="n">
        <x:f>IF('Raw_Data'!M2477="",Assumptions!$B$15,'Raw_Data'!M2477)</x:f>
        <x:v>8</x:v>
      </x:c>
      <x:c r="N2477" s="32" t="n">
        <x:f>'Raw_Data'!N2477</x:f>
        <x:v>0.022</x:v>
      </x:c>
      <x:c r="O2477" t="str">
        <x:f>IF(OR(D2477&lt;620,L2477&gt;=2,J2477&gt;0.9),"High",IF(OR(D2477&lt;700,L2477=1,J2477&gt;0.75),"Medium","Low"))</x:f>
        <x:v>Low</x:v>
      </x:c>
      <x:c r="P2477" s="30" t="n">
        <x:f>XLOOKUP(F2477,Assumptions!$A$4:$A$6,Assumptions!$B$4:$B$6)</x:f>
        <x:v>95</x:v>
      </x:c>
      <x:c r="Q2477" s="32" t="n">
        <x:f>XLOOKUP(F2477,Assumptions!$A$4:$A$6,Assumptions!$C$4:$C$6)</x:f>
        <x:v>0.219</x:v>
      </x:c>
      <x:c r="R2477" s="32" t="n">
        <x:f>XLOOKUP(F2477,Assumptions!$A$4:$A$6,Assumptions!$D$4:$D$6)</x:f>
        <x:v>0.016</x:v>
      </x:c>
      <x:c r="S2477" s="32" t="n">
        <x:f>XLOOKUP(F2477,Assumptions!$A$4:$A$6,Assumptions!$E$4:$E$6)</x:f>
        <x:v>0.01</x:v>
      </x:c>
      <x:c r="T2477" s="32" t="n">
        <x:f>XLOOKUP(O2477,Assumptions!$H$4:$H$6,Assumptions!$I$4:$I$6)</x:f>
        <x:v>0.0035</x:v>
      </x:c>
      <x:c r="U2477" s="30" t="n">
        <x:f>XLOOKUP(F2477,Assumptions!$A$4:$A$6,Assumptions!$F$4:$F$6)</x:f>
        <x:v>90</x:v>
      </x:c>
      <x:c r="V2477" s="60" t="n">
        <x:f>I2477*12</x:f>
        <x:v>15750.36</x:v>
      </x:c>
      <x:c r="W2477" s="60" t="n">
        <x:f>H2477*J2477*(1-K2477)*Q2477</x:f>
        <x:v>119.26047850500001</x:v>
      </x:c>
      <x:c r="X2477" s="60" t="n">
        <x:f>V2477*R2477</x:f>
        <x:v>252.00576</x:v>
      </x:c>
      <x:c r="Y2477" s="60" t="n">
        <x:f>V2477*S2477</x:f>
        <x:v>157.5036</x:v>
      </x:c>
      <x:c r="Z2477" s="60" t="n">
        <x:f>H2477*J2477*T2477</x:f>
        <x:v>16.0167175</x:v>
      </x:c>
      <x:c r="AA2477" s="60" t="n">
        <x:f>P2477+W2477+X2477-Y2477-Z2477-U2477</x:f>
        <x:v>202.745921005</x:v>
      </x:c>
      <x:c r="AB2477" s="32" t="n">
        <x:f>IFERROR(AA2477/(P2477+W2477+X2477),0)</x:f>
        <x:v>0.43482865423640543</x:v>
      </x:c>
      <x:c r="AC2477" t="n">
        <x:f>IF(O2477="High",0,IF(I2477&gt;=1800,3,IF(I2477&gt;=900,2,1))+IF(K2477&gt;=0.9,2,IF(K2477&gt;=0.75,1,0))+IF(J2477&lt;=0.7,2,IF(J2477&lt;=0.85,1,0))+IF(M2477&gt;=8,1,0))</x:f>
        <x:v>6</x:v>
      </x:c>
      <x:c r="AD2477" t="str">
        <x:f>IF(AND(O2477&lt;&gt;"High",AC2477&gt;=Assumptions!$B$10,AA2477&gt;0),"Priority Growth",IF(AND(O2477="Low",AA2477&gt;0),"Maintain","Watch"))</x:f>
        <x:v>Priority Growth</x:v>
      </x:c>
      <x:c r="AE2477" s="60" t="n">
        <x:f>MAX(AA2477,0)*N2477</x:f>
        <x:v>4.46041026211</x:v>
      </x:c>
      <x:c r="AF2477" t="str">
        <x:f>IF(AND(AA2477&gt;=Assumptions!$B$11,O2477&lt;&gt;"High",OR(N2477&gt;=Assumptions!$B$12,M2477&lt;=6)),"High","Standard")</x:f>
        <x:v>Standard</x:v>
      </x:c>
    </x:row>
    <x:row r="2478">
      <x:c r="A2478" t="str">
        <x:f>'Raw_Data'!A2478</x:f>
        <x:v>C02477</x:v>
      </x:c>
      <x:c r="B2478" t="n">
        <x:f>'Raw_Data'!B2478</x:f>
        <x:v>30</x:v>
      </x:c>
      <x:c r="C2478" s="30" t="n">
        <x:f>'Raw_Data'!C2478</x:f>
        <x:v>64030</x:v>
      </x:c>
      <x:c r="D2478" t="n">
        <x:f>'Raw_Data'!D2478</x:f>
        <x:v>617</x:v>
      </x:c>
      <x:c r="E2478" t="n">
        <x:f>'Raw_Data'!E2478</x:f>
        <x:v>48</x:v>
      </x:c>
      <x:c r="F2478" t="str">
        <x:f>PROPER(TRIM('Raw_Data'!F2478))</x:f>
        <x:v>Classic</x:v>
      </x:c>
      <x:c r="G2478" t="str">
        <x:f>PROPER(TRIM('Raw_Data'!G2478))</x:f>
        <x:v>Digital</x:v>
      </x:c>
      <x:c r="H2478" s="60" t="n">
        <x:f>'Raw_Data'!H2478</x:f>
        <x:v>5397</x:v>
      </x:c>
      <x:c r="I2478" s="60" t="n">
        <x:f>'Raw_Data'!I2478</x:f>
        <x:v>922.52</x:v>
      </x:c>
      <x:c r="J2478" s="32" t="n">
        <x:f>'Raw_Data'!J2478</x:f>
        <x:v>0.456</x:v>
      </x:c>
      <x:c r="K2478" s="32" t="n">
        <x:f>'Raw_Data'!K2478</x:f>
        <x:v>0.711</x:v>
      </x:c>
      <x:c r="L2478" t="n">
        <x:f>'Raw_Data'!L2478</x:f>
        <x:v>1</x:v>
      </x:c>
      <x:c r="M2478" t="n">
        <x:f>IF('Raw_Data'!M2478="",Assumptions!$B$15,'Raw_Data'!M2478)</x:f>
        <x:v>7</x:v>
      </x:c>
      <x:c r="N2478" s="32" t="n">
        <x:f>'Raw_Data'!N2478</x:f>
        <x:v>0.117</x:v>
      </x:c>
      <x:c r="O2478" t="str">
        <x:f>IF(OR(D2478&lt;620,L2478&gt;=2,J2478&gt;0.9),"High",IF(OR(D2478&lt;700,L2478=1,J2478&gt;0.75),"Medium","Low"))</x:f>
        <x:v>High</x:v>
      </x:c>
      <x:c r="P2478" s="30" t="n">
        <x:f>XLOOKUP(F2478,Assumptions!$A$4:$A$6,Assumptions!$B$4:$B$6)</x:f>
        <x:v>0</x:v>
      </x:c>
      <x:c r="Q2478" s="32" t="n">
        <x:f>XLOOKUP(F2478,Assumptions!$A$4:$A$6,Assumptions!$C$4:$C$6)</x:f>
        <x:v>0.229</x:v>
      </x:c>
      <x:c r="R2478" s="32" t="n">
        <x:f>XLOOKUP(F2478,Assumptions!$A$4:$A$6,Assumptions!$D$4:$D$6)</x:f>
        <x:v>0.015</x:v>
      </x:c>
      <x:c r="S2478" s="32" t="n">
        <x:f>XLOOKUP(F2478,Assumptions!$A$4:$A$6,Assumptions!$E$4:$E$6)</x:f>
        <x:v>0.0075</x:v>
      </x:c>
      <x:c r="T2478" s="32" t="n">
        <x:f>XLOOKUP(O2478,Assumptions!$H$4:$H$6,Assumptions!$I$4:$I$6)</x:f>
        <x:v>0.045</x:v>
      </x:c>
      <x:c r="U2478" s="30" t="n">
        <x:f>XLOOKUP(F2478,Assumptions!$A$4:$A$6,Assumptions!$F$4:$F$6)</x:f>
        <x:v>60</x:v>
      </x:c>
      <x:c r="V2478" s="60" t="n">
        <x:f>I2478*12</x:f>
        <x:v>11070.24</x:v>
      </x:c>
      <x:c r="W2478" s="60" t="n">
        <x:f>H2478*J2478*(1-K2478)*Q2478</x:f>
        <x:v>162.87355879200004</x:v>
      </x:c>
      <x:c r="X2478" s="60" t="n">
        <x:f>V2478*R2478</x:f>
        <x:v>166.0536</x:v>
      </x:c>
      <x:c r="Y2478" s="60" t="n">
        <x:f>V2478*S2478</x:f>
        <x:v>83.0268</x:v>
      </x:c>
      <x:c r="Z2478" s="60" t="n">
        <x:f>H2478*J2478*T2478</x:f>
        <x:v>110.74644</x:v>
      </x:c>
      <x:c r="AA2478" s="60" t="n">
        <x:f>P2478+W2478+X2478-Y2478-Z2478-U2478</x:f>
        <x:v>75.15391879200001</x:v>
      </x:c>
      <x:c r="AB2478" s="32" t="n">
        <x:f>IFERROR(AA2478/(P2478+W2478+X2478),0)</x:f>
        <x:v>0.22848195043548916</x:v>
      </x:c>
      <x:c r="AC2478" t="n">
        <x:f>IF(O2478="High",0,IF(I2478&gt;=1800,3,IF(I2478&gt;=900,2,1))+IF(K2478&gt;=0.9,2,IF(K2478&gt;=0.75,1,0))+IF(J2478&lt;=0.7,2,IF(J2478&lt;=0.85,1,0))+IF(M2478&gt;=8,1,0))</x:f>
        <x:v>0</x:v>
      </x:c>
      <x:c r="AD2478" t="str">
        <x:f>IF(AND(O2478&lt;&gt;"High",AC2478&gt;=Assumptions!$B$10,AA2478&gt;0),"Priority Growth",IF(AND(O2478="Low",AA2478&gt;0),"Maintain","Watch"))</x:f>
        <x:v>Watch</x:v>
      </x:c>
      <x:c r="AE2478" s="60" t="n">
        <x:f>MAX(AA2478,0)*N2478</x:f>
        <x:v>8.793008498664003</x:v>
      </x:c>
      <x:c r="AF2478" t="str">
        <x:f>IF(AND(AA2478&gt;=Assumptions!$B$11,O2478&lt;&gt;"High",OR(N2478&gt;=Assumptions!$B$12,M2478&lt;=6)),"High","Standard")</x:f>
        <x:v>Standard</x:v>
      </x:c>
    </x:row>
    <x:row r="2479">
      <x:c r="A2479" t="str">
        <x:f>'Raw_Data'!A2479</x:f>
        <x:v>C02478</x:v>
      </x:c>
      <x:c r="B2479" t="n">
        <x:f>'Raw_Data'!B2479</x:f>
        <x:v>68</x:v>
      </x:c>
      <x:c r="C2479" s="30" t="n">
        <x:f>'Raw_Data'!C2479</x:f>
        <x:v>80498</x:v>
      </x:c>
      <x:c r="D2479" t="n">
        <x:f>'Raw_Data'!D2479</x:f>
        <x:v>692</x:v>
      </x:c>
      <x:c r="E2479" t="n">
        <x:f>'Raw_Data'!E2479</x:f>
        <x:v>57</x:v>
      </x:c>
      <x:c r="F2479" t="str">
        <x:f>PROPER(TRIM('Raw_Data'!F2479))</x:f>
        <x:v>Gold</x:v>
      </x:c>
      <x:c r="G2479" t="str">
        <x:f>PROPER(TRIM('Raw_Data'!G2479))</x:f>
        <x:v>Digital</x:v>
      </x:c>
      <x:c r="H2479" s="60" t="n">
        <x:f>'Raw_Data'!H2479</x:f>
        <x:v>12458</x:v>
      </x:c>
      <x:c r="I2479" s="60" t="n">
        <x:f>'Raw_Data'!I2479</x:f>
        <x:v>1562</x:v>
      </x:c>
      <x:c r="J2479" s="32" t="n">
        <x:f>'Raw_Data'!J2479</x:f>
        <x:v>0.276</x:v>
      </x:c>
      <x:c r="K2479" s="32" t="n">
        <x:f>'Raw_Data'!K2479</x:f>
        <x:v>0.763</x:v>
      </x:c>
      <x:c r="L2479" t="n">
        <x:f>'Raw_Data'!L2479</x:f>
        <x:v>0</x:v>
      </x:c>
      <x:c r="M2479" t="n">
        <x:f>IF('Raw_Data'!M2479="",Assumptions!$B$15,'Raw_Data'!M2479)</x:f>
        <x:v>7.370408870408871</x:v>
      </x:c>
      <x:c r="N2479" s="32" t="n">
        <x:f>'Raw_Data'!N2479</x:f>
        <x:v>0.172</x:v>
      </x:c>
      <x:c r="O2479" t="str">
        <x:f>IF(OR(D2479&lt;620,L2479&gt;=2,J2479&gt;0.9),"High",IF(OR(D2479&lt;700,L2479=1,J2479&gt;0.75),"Medium","Low"))</x:f>
        <x:v>Medium</x:v>
      </x:c>
      <x:c r="P2479" s="30" t="n">
        <x:f>XLOOKUP(F2479,Assumptions!$A$4:$A$6,Assumptions!$B$4:$B$6)</x:f>
        <x:v>95</x:v>
      </x:c>
      <x:c r="Q2479" s="32" t="n">
        <x:f>XLOOKUP(F2479,Assumptions!$A$4:$A$6,Assumptions!$C$4:$C$6)</x:f>
        <x:v>0.219</x:v>
      </x:c>
      <x:c r="R2479" s="32" t="n">
        <x:f>XLOOKUP(F2479,Assumptions!$A$4:$A$6,Assumptions!$D$4:$D$6)</x:f>
        <x:v>0.016</x:v>
      </x:c>
      <x:c r="S2479" s="32" t="n">
        <x:f>XLOOKUP(F2479,Assumptions!$A$4:$A$6,Assumptions!$E$4:$E$6)</x:f>
        <x:v>0.01</x:v>
      </x:c>
      <x:c r="T2479" s="32" t="n">
        <x:f>XLOOKUP(O2479,Assumptions!$H$4:$H$6,Assumptions!$I$4:$I$6)</x:f>
        <x:v>0.012</x:v>
      </x:c>
      <x:c r="U2479" s="30" t="n">
        <x:f>XLOOKUP(F2479,Assumptions!$A$4:$A$6,Assumptions!$F$4:$F$6)</x:f>
        <x:v>90</x:v>
      </x:c>
      <x:c r="V2479" s="60" t="n">
        <x:f>I2479*12</x:f>
        <x:v>18744</x:v>
      </x:c>
      <x:c r="W2479" s="60" t="n">
        <x:f>H2479*J2479*(1-K2479)*Q2479</x:f>
        <x:v>178.463690424</x:v>
      </x:c>
      <x:c r="X2479" s="60" t="n">
        <x:f>V2479*R2479</x:f>
        <x:v>299.904</x:v>
      </x:c>
      <x:c r="Y2479" s="60" t="n">
        <x:f>V2479*S2479</x:f>
        <x:v>187.44</x:v>
      </x:c>
      <x:c r="Z2479" s="60" t="n">
        <x:f>H2479*J2479*T2479</x:f>
        <x:v>41.260896</x:v>
      </x:c>
      <x:c r="AA2479" s="60" t="n">
        <x:f>P2479+W2479+X2479-Y2479-Z2479-U2479</x:f>
        <x:v>254.666794424</x:v>
      </x:c>
      <x:c r="AB2479" s="32" t="n">
        <x:f>IFERROR(AA2479/(P2479+W2479+X2479),0)</x:f>
        <x:v>0.44415965300674043</x:v>
      </x:c>
      <x:c r="AC2479" t="n">
        <x:f>IF(O2479="High",0,IF(I2479&gt;=1800,3,IF(I2479&gt;=900,2,1))+IF(K2479&gt;=0.9,2,IF(K2479&gt;=0.75,1,0))+IF(J2479&lt;=0.7,2,IF(J2479&lt;=0.85,1,0))+IF(M2479&gt;=8,1,0))</x:f>
        <x:v>5</x:v>
      </x:c>
      <x:c r="AD2479" t="str">
        <x:f>IF(AND(O2479&lt;&gt;"High",AC2479&gt;=Assumptions!$B$10,AA2479&gt;0),"Priority Growth",IF(AND(O2479="Low",AA2479&gt;0),"Maintain","Watch"))</x:f>
        <x:v>Watch</x:v>
      </x:c>
      <x:c r="AE2479" s="60" t="n">
        <x:f>MAX(AA2479,0)*N2479</x:f>
        <x:v>43.802688640928</x:v>
      </x:c>
      <x:c r="AF2479" t="str">
        <x:f>IF(AND(AA2479&gt;=Assumptions!$B$11,O2479&lt;&gt;"High",OR(N2479&gt;=Assumptions!$B$12,M2479&lt;=6)),"High","Standard")</x:f>
        <x:v>Standard</x:v>
      </x:c>
    </x:row>
    <x:row r="2480">
      <x:c r="A2480" t="str">
        <x:f>'Raw_Data'!A2480</x:f>
        <x:v>C02479</x:v>
      </x:c>
      <x:c r="B2480" t="n">
        <x:f>'Raw_Data'!B2480</x:f>
        <x:v>52</x:v>
      </x:c>
      <x:c r="C2480" s="30" t="n">
        <x:f>'Raw_Data'!C2480</x:f>
        <x:v>182121</x:v>
      </x:c>
      <x:c r="D2480" t="n">
        <x:f>'Raw_Data'!D2480</x:f>
        <x:v>681</x:v>
      </x:c>
      <x:c r="E2480" t="n">
        <x:f>'Raw_Data'!E2480</x:f>
        <x:v>14</x:v>
      </x:c>
      <x:c r="F2480" t="str">
        <x:f>PROPER(TRIM('Raw_Data'!F2480))</x:f>
        <x:v>Platinum</x:v>
      </x:c>
      <x:c r="G2480" t="str">
        <x:f>PROPER(TRIM('Raw_Data'!G2480))</x:f>
        <x:v>Direct Mail</x:v>
      </x:c>
      <x:c r="H2480" s="60" t="n">
        <x:f>'Raw_Data'!H2480</x:f>
        <x:v>36454</x:v>
      </x:c>
      <x:c r="I2480" s="60" t="n">
        <x:f>'Raw_Data'!I2480</x:f>
        <x:v>3610.86</x:v>
      </x:c>
      <x:c r="J2480" s="32" t="n">
        <x:f>'Raw_Data'!J2480</x:f>
        <x:v>0.38</x:v>
      </x:c>
      <x:c r="K2480" s="32" t="n">
        <x:f>'Raw_Data'!K2480</x:f>
        <x:v>0.755</x:v>
      </x:c>
      <x:c r="L2480" t="n">
        <x:f>'Raw_Data'!L2480</x:f>
        <x:v>0</x:v>
      </x:c>
      <x:c r="M2480" t="n">
        <x:f>IF('Raw_Data'!M2480="",Assumptions!$B$15,'Raw_Data'!M2480)</x:f>
        <x:v>4</x:v>
      </x:c>
      <x:c r="N2480" s="32" t="n">
        <x:f>'Raw_Data'!N2480</x:f>
        <x:v>0.275</x:v>
      </x:c>
      <x:c r="O2480" t="str">
        <x:f>IF(OR(D2480&lt;620,L2480&gt;=2,J2480&gt;0.9),"High",IF(OR(D2480&lt;700,L2480=1,J2480&gt;0.75),"Medium","Low"))</x:f>
        <x:v>Medium</x:v>
      </x:c>
      <x:c r="P2480" s="30" t="n">
        <x:f>XLOOKUP(F2480,Assumptions!$A$4:$A$6,Assumptions!$B$4:$B$6)</x:f>
        <x:v>195</x:v>
      </x:c>
      <x:c r="Q2480" s="32" t="n">
        <x:f>XLOOKUP(F2480,Assumptions!$A$4:$A$6,Assumptions!$C$4:$C$6)</x:f>
        <x:v>0.199</x:v>
      </x:c>
      <x:c r="R2480" s="32" t="n">
        <x:f>XLOOKUP(F2480,Assumptions!$A$4:$A$6,Assumptions!$D$4:$D$6)</x:f>
        <x:v>0.017</x:v>
      </x:c>
      <x:c r="S2480" s="32" t="n">
        <x:f>XLOOKUP(F2480,Assumptions!$A$4:$A$6,Assumptions!$E$4:$E$6)</x:f>
        <x:v>0.013</x:v>
      </x:c>
      <x:c r="T2480" s="32" t="n">
        <x:f>XLOOKUP(O2480,Assumptions!$H$4:$H$6,Assumptions!$I$4:$I$6)</x:f>
        <x:v>0.012</x:v>
      </x:c>
      <x:c r="U2480" s="30" t="n">
        <x:f>XLOOKUP(F2480,Assumptions!$A$4:$A$6,Assumptions!$F$4:$F$6)</x:f>
        <x:v>140</x:v>
      </x:c>
      <x:c r="V2480" s="60" t="n">
        <x:f>I2480*12</x:f>
        <x:v>43330.32</x:v>
      </x:c>
      <x:c r="W2480" s="60" t="n">
        <x:f>H2480*J2480*(1-K2480)*Q2480</x:f>
        <x:v>675.3796126000001</x:v>
      </x:c>
      <x:c r="X2480" s="60" t="n">
        <x:f>V2480*R2480</x:f>
        <x:v>736.61544</x:v>
      </x:c>
      <x:c r="Y2480" s="60" t="n">
        <x:f>V2480*S2480</x:f>
        <x:v>563.2941599999999</x:v>
      </x:c>
      <x:c r="Z2480" s="60" t="n">
        <x:f>H2480*J2480*T2480</x:f>
        <x:v>166.23024</x:v>
      </x:c>
      <x:c r="AA2480" s="60" t="n">
        <x:f>P2480+W2480+X2480-Y2480-Z2480-U2480</x:f>
        <x:v>737.4706526000003</x:v>
      </x:c>
      <x:c r="AB2480" s="32" t="n">
        <x:f>IFERROR(AA2480/(P2480+W2480+X2480),0)</x:f>
        <x:v>0.45891283324539606</x:v>
      </x:c>
      <x:c r="AC2480" t="n">
        <x:f>IF(O2480="High",0,IF(I2480&gt;=1800,3,IF(I2480&gt;=900,2,1))+IF(K2480&gt;=0.9,2,IF(K2480&gt;=0.75,1,0))+IF(J2480&lt;=0.7,2,IF(J2480&lt;=0.85,1,0))+IF(M2480&gt;=8,1,0))</x:f>
        <x:v>6</x:v>
      </x:c>
      <x:c r="AD2480" t="str">
        <x:f>IF(AND(O2480&lt;&gt;"High",AC2480&gt;=Assumptions!$B$10,AA2480&gt;0),"Priority Growth",IF(AND(O2480="Low",AA2480&gt;0),"Maintain","Watch"))</x:f>
        <x:v>Priority Growth</x:v>
      </x:c>
      <x:c r="AE2480" s="60" t="n">
        <x:f>MAX(AA2480,0)*N2480</x:f>
        <x:v>202.8044294650001</x:v>
      </x:c>
      <x:c r="AF2480" t="str">
        <x:f>IF(AND(AA2480&gt;=Assumptions!$B$11,O2480&lt;&gt;"High",OR(N2480&gt;=Assumptions!$B$12,M2480&lt;=6)),"High","Standard")</x:f>
        <x:v>High</x:v>
      </x:c>
    </x:row>
    <x:row r="2481">
      <x:c r="A2481" t="str">
        <x:f>'Raw_Data'!A2481</x:f>
        <x:v>C02480</x:v>
      </x:c>
      <x:c r="B2481" t="n">
        <x:f>'Raw_Data'!B2481</x:f>
        <x:v>50</x:v>
      </x:c>
      <x:c r="C2481" s="30" t="n">
        <x:f>'Raw_Data'!C2481</x:f>
        <x:v>29191</x:v>
      </x:c>
      <x:c r="D2481" t="n">
        <x:f>'Raw_Data'!D2481</x:f>
        <x:v>585</x:v>
      </x:c>
      <x:c r="E2481" t="n">
        <x:f>'Raw_Data'!E2481</x:f>
        <x:v>34</x:v>
      </x:c>
      <x:c r="F2481" t="str">
        <x:f>PROPER(TRIM('Raw_Data'!F2481))</x:f>
        <x:v>Classic</x:v>
      </x:c>
      <x:c r="G2481" t="str">
        <x:f>PROPER(TRIM('Raw_Data'!G2481))</x:f>
        <x:v>Digital</x:v>
      </x:c>
      <x:c r="H2481" s="60" t="n">
        <x:f>'Raw_Data'!H2481</x:f>
        <x:v>1000</x:v>
      </x:c>
      <x:c r="I2481" s="60" t="n">
        <x:f>'Raw_Data'!I2481</x:f>
        <x:v>440</x:v>
      </x:c>
      <x:c r="J2481" s="32" t="n">
        <x:f>'Raw_Data'!J2481</x:f>
        <x:v>0.515</x:v>
      </x:c>
      <x:c r="K2481" s="32" t="n">
        <x:f>'Raw_Data'!K2481</x:f>
        <x:v>0.676</x:v>
      </x:c>
      <x:c r="L2481" t="n">
        <x:f>'Raw_Data'!L2481</x:f>
        <x:v>0</x:v>
      </x:c>
      <x:c r="M2481" t="n">
        <x:f>IF('Raw_Data'!M2481="",Assumptions!$B$15,'Raw_Data'!M2481)</x:f>
        <x:v>8</x:v>
      </x:c>
      <x:c r="N2481" s="32" t="n">
        <x:f>'Raw_Data'!N2481</x:f>
        <x:v>0.08</x:v>
      </x:c>
      <x:c r="O2481" t="str">
        <x:f>IF(OR(D2481&lt;620,L2481&gt;=2,J2481&gt;0.9),"High",IF(OR(D2481&lt;700,L2481=1,J2481&gt;0.75),"Medium","Low"))</x:f>
        <x:v>High</x:v>
      </x:c>
      <x:c r="P2481" s="30" t="n">
        <x:f>XLOOKUP(F2481,Assumptions!$A$4:$A$6,Assumptions!$B$4:$B$6)</x:f>
        <x:v>0</x:v>
      </x:c>
      <x:c r="Q2481" s="32" t="n">
        <x:f>XLOOKUP(F2481,Assumptions!$A$4:$A$6,Assumptions!$C$4:$C$6)</x:f>
        <x:v>0.229</x:v>
      </x:c>
      <x:c r="R2481" s="32" t="n">
        <x:f>XLOOKUP(F2481,Assumptions!$A$4:$A$6,Assumptions!$D$4:$D$6)</x:f>
        <x:v>0.015</x:v>
      </x:c>
      <x:c r="S2481" s="32" t="n">
        <x:f>XLOOKUP(F2481,Assumptions!$A$4:$A$6,Assumptions!$E$4:$E$6)</x:f>
        <x:v>0.0075</x:v>
      </x:c>
      <x:c r="T2481" s="32" t="n">
        <x:f>XLOOKUP(O2481,Assumptions!$H$4:$H$6,Assumptions!$I$4:$I$6)</x:f>
        <x:v>0.045</x:v>
      </x:c>
      <x:c r="U2481" s="30" t="n">
        <x:f>XLOOKUP(F2481,Assumptions!$A$4:$A$6,Assumptions!$F$4:$F$6)</x:f>
        <x:v>60</x:v>
      </x:c>
      <x:c r="V2481" s="60" t="n">
        <x:f>I2481*12</x:f>
        <x:v>5280</x:v>
      </x:c>
      <x:c r="W2481" s="60" t="n">
        <x:f>H2481*J2481*(1-K2481)*Q2481</x:f>
        <x:v>38.21094</x:v>
      </x:c>
      <x:c r="X2481" s="60" t="n">
        <x:f>V2481*R2481</x:f>
        <x:v>79.2</x:v>
      </x:c>
      <x:c r="Y2481" s="60" t="n">
        <x:f>V2481*S2481</x:f>
        <x:v>39.6</x:v>
      </x:c>
      <x:c r="Z2481" s="60" t="n">
        <x:f>H2481*J2481*T2481</x:f>
        <x:v>23.175</x:v>
      </x:c>
      <x:c r="AA2481" s="60" t="n">
        <x:f>P2481+W2481+X2481-Y2481-Z2481-U2481</x:f>
        <x:v>-5.364059999999981</x:v>
      </x:c>
      <x:c r="AB2481" s="32" t="n">
        <x:f>IFERROR(AA2481/(P2481+W2481+X2481),0)</x:f>
        <x:v>-0.04568620266561174</x:v>
      </x:c>
      <x:c r="AC2481" t="n">
        <x:f>IF(O2481="High",0,IF(I2481&gt;=1800,3,IF(I2481&gt;=900,2,1))+IF(K2481&gt;=0.9,2,IF(K2481&gt;=0.75,1,0))+IF(J2481&lt;=0.7,2,IF(J2481&lt;=0.85,1,0))+IF(M2481&gt;=8,1,0))</x:f>
        <x:v>0</x:v>
      </x:c>
      <x:c r="AD2481" t="str">
        <x:f>IF(AND(O2481&lt;&gt;"High",AC2481&gt;=Assumptions!$B$10,AA2481&gt;0),"Priority Growth",IF(AND(O2481="Low",AA2481&gt;0),"Maintain","Watch"))</x:f>
        <x:v>Watch</x:v>
      </x:c>
      <x:c r="AE2481" s="60" t="n">
        <x:f>MAX(AA2481,0)*N2481</x:f>
        <x:v>0</x:v>
      </x:c>
      <x:c r="AF2481" t="str">
        <x:f>IF(AND(AA2481&gt;=Assumptions!$B$11,O2481&lt;&gt;"High",OR(N2481&gt;=Assumptions!$B$12,M2481&lt;=6)),"High","Standard")</x:f>
        <x:v>Standard</x:v>
      </x:c>
    </x:row>
    <x:row r="2482">
      <x:c r="A2482" t="str">
        <x:f>'Raw_Data'!A2482</x:f>
        <x:v>C02481</x:v>
      </x:c>
      <x:c r="B2482" t="n">
        <x:f>'Raw_Data'!B2482</x:f>
        <x:v>29</x:v>
      </x:c>
      <x:c r="C2482" s="30" t="n">
        <x:f>'Raw_Data'!C2482</x:f>
        <x:v>55311</x:v>
      </x:c>
      <x:c r="D2482" t="n">
        <x:f>'Raw_Data'!D2482</x:f>
        <x:v>699</x:v>
      </x:c>
      <x:c r="E2482" t="n">
        <x:f>'Raw_Data'!E2482</x:f>
        <x:v>28</x:v>
      </x:c>
      <x:c r="F2482" t="str">
        <x:f>PROPER(TRIM('Raw_Data'!F2482))</x:f>
        <x:v>Gold</x:v>
      </x:c>
      <x:c r="G2482" t="str">
        <x:f>PROPER(TRIM('Raw_Data'!G2482))</x:f>
        <x:v>Partner</x:v>
      </x:c>
      <x:c r="H2482" s="60" t="n">
        <x:f>'Raw_Data'!H2482</x:f>
        <x:v>10848</x:v>
      </x:c>
      <x:c r="I2482" s="60" t="n">
        <x:f>'Raw_Data'!I2482</x:f>
        <x:v>874.49</x:v>
      </x:c>
      <x:c r="J2482" s="32" t="n">
        <x:f>'Raw_Data'!J2482</x:f>
        <x:v>0.326</x:v>
      </x:c>
      <x:c r="K2482" s="32" t="n">
        <x:f>'Raw_Data'!K2482</x:f>
        <x:v>0.789</x:v>
      </x:c>
      <x:c r="L2482" t="n">
        <x:f>'Raw_Data'!L2482</x:f>
        <x:v>0</x:v>
      </x:c>
      <x:c r="M2482" t="n">
        <x:f>IF('Raw_Data'!M2482="",Assumptions!$B$15,'Raw_Data'!M2482)</x:f>
        <x:v>8</x:v>
      </x:c>
      <x:c r="N2482" s="32" t="n">
        <x:f>'Raw_Data'!N2482</x:f>
        <x:v>0.071</x:v>
      </x:c>
      <x:c r="O2482" t="str">
        <x:f>IF(OR(D2482&lt;620,L2482&gt;=2,J2482&gt;0.9),"High",IF(OR(D2482&lt;700,L2482=1,J2482&gt;0.75),"Medium","Low"))</x:f>
        <x:v>Medium</x:v>
      </x:c>
      <x:c r="P2482" s="30" t="n">
        <x:f>XLOOKUP(F2482,Assumptions!$A$4:$A$6,Assumptions!$B$4:$B$6)</x:f>
        <x:v>95</x:v>
      </x:c>
      <x:c r="Q2482" s="32" t="n">
        <x:f>XLOOKUP(F2482,Assumptions!$A$4:$A$6,Assumptions!$C$4:$C$6)</x:f>
        <x:v>0.219</x:v>
      </x:c>
      <x:c r="R2482" s="32" t="n">
        <x:f>XLOOKUP(F2482,Assumptions!$A$4:$A$6,Assumptions!$D$4:$D$6)</x:f>
        <x:v>0.016</x:v>
      </x:c>
      <x:c r="S2482" s="32" t="n">
        <x:f>XLOOKUP(F2482,Assumptions!$A$4:$A$6,Assumptions!$E$4:$E$6)</x:f>
        <x:v>0.01</x:v>
      </x:c>
      <x:c r="T2482" s="32" t="n">
        <x:f>XLOOKUP(O2482,Assumptions!$H$4:$H$6,Assumptions!$I$4:$I$6)</x:f>
        <x:v>0.012</x:v>
      </x:c>
      <x:c r="U2482" s="30" t="n">
        <x:f>XLOOKUP(F2482,Assumptions!$A$4:$A$6,Assumptions!$F$4:$F$6)</x:f>
        <x:v>90</x:v>
      </x:c>
      <x:c r="V2482" s="60" t="n">
        <x:f>I2482*12</x:f>
        <x:v>10493.880000000001</x:v>
      </x:c>
      <x:c r="W2482" s="60" t="n">
        <x:f>H2482*J2482*(1-K2482)*Q2482</x:f>
        <x:v>163.415725632</x:v>
      </x:c>
      <x:c r="X2482" s="60" t="n">
        <x:f>V2482*R2482</x:f>
        <x:v>167.90208</x:v>
      </x:c>
      <x:c r="Y2482" s="60" t="n">
        <x:f>V2482*S2482</x:f>
        <x:v>104.93880000000001</x:v>
      </x:c>
      <x:c r="Z2482" s="60" t="n">
        <x:f>H2482*J2482*T2482</x:f>
        <x:v>42.43737600000001</x:v>
      </x:c>
      <x:c r="AA2482" s="60" t="n">
        <x:f>P2482+W2482+X2482-Y2482-Z2482-U2482</x:f>
        <x:v>188.94162963199994</x:v>
      </x:c>
      <x:c r="AB2482" s="32" t="n">
        <x:f>IFERROR(AA2482/(P2482+W2482+X2482),0)</x:f>
        <x:v>0.44319431920489727</x:v>
      </x:c>
      <x:c r="AC2482" t="n">
        <x:f>IF(O2482="High",0,IF(I2482&gt;=1800,3,IF(I2482&gt;=900,2,1))+IF(K2482&gt;=0.9,2,IF(K2482&gt;=0.75,1,0))+IF(J2482&lt;=0.7,2,IF(J2482&lt;=0.85,1,0))+IF(M2482&gt;=8,1,0))</x:f>
        <x:v>5</x:v>
      </x:c>
      <x:c r="AD2482" t="str">
        <x:f>IF(AND(O2482&lt;&gt;"High",AC2482&gt;=Assumptions!$B$10,AA2482&gt;0),"Priority Growth",IF(AND(O2482="Low",AA2482&gt;0),"Maintain","Watch"))</x:f>
        <x:v>Watch</x:v>
      </x:c>
      <x:c r="AE2482" s="60" t="n">
        <x:f>MAX(AA2482,0)*N2482</x:f>
        <x:v>13.414855703871995</x:v>
      </x:c>
      <x:c r="AF2482" t="str">
        <x:f>IF(AND(AA2482&gt;=Assumptions!$B$11,O2482&lt;&gt;"High",OR(N2482&gt;=Assumptions!$B$12,M2482&lt;=6)),"High","Standard")</x:f>
        <x:v>Standard</x:v>
      </x:c>
    </x:row>
    <x:row r="2483">
      <x:c r="A2483" t="str">
        <x:f>'Raw_Data'!A2483</x:f>
        <x:v>C02482</x:v>
      </x:c>
      <x:c r="B2483" t="n">
        <x:f>'Raw_Data'!B2483</x:f>
        <x:v>35</x:v>
      </x:c>
      <x:c r="C2483" s="30" t="n">
        <x:f>'Raw_Data'!C2483</x:f>
        <x:v>99843</x:v>
      </x:c>
      <x:c r="D2483" t="n">
        <x:f>'Raw_Data'!D2483</x:f>
        <x:v>673</x:v>
      </x:c>
      <x:c r="E2483" t="n">
        <x:f>'Raw_Data'!E2483</x:f>
        <x:v>40</x:v>
      </x:c>
      <x:c r="F2483" t="str">
        <x:f>PROPER(TRIM('Raw_Data'!F2483))</x:f>
        <x:v>Gold</x:v>
      </x:c>
      <x:c r="G2483" t="str">
        <x:f>PROPER(TRIM('Raw_Data'!G2483))</x:f>
        <x:v>Branch</x:v>
      </x:c>
      <x:c r="H2483" s="60" t="n">
        <x:f>'Raw_Data'!H2483</x:f>
        <x:v>13081</x:v>
      </x:c>
      <x:c r="I2483" s="60" t="n">
        <x:f>'Raw_Data'!I2483</x:f>
        <x:v>1461.47</x:v>
      </x:c>
      <x:c r="J2483" s="32" t="n">
        <x:f>'Raw_Data'!J2483</x:f>
        <x:v>0.65</x:v>
      </x:c>
      <x:c r="K2483" s="32" t="n">
        <x:f>'Raw_Data'!K2483</x:f>
        <x:v>0.793</x:v>
      </x:c>
      <x:c r="L2483" t="n">
        <x:f>'Raw_Data'!L2483</x:f>
        <x:v>0</x:v>
      </x:c>
      <x:c r="M2483" t="n">
        <x:f>IF('Raw_Data'!M2483="",Assumptions!$B$15,'Raw_Data'!M2483)</x:f>
        <x:v>8</x:v>
      </x:c>
      <x:c r="N2483" s="32" t="n">
        <x:f>'Raw_Data'!N2483</x:f>
        <x:v>0.041</x:v>
      </x:c>
      <x:c r="O2483" t="str">
        <x:f>IF(OR(D2483&lt;620,L2483&gt;=2,J2483&gt;0.9),"High",IF(OR(D2483&lt;700,L2483=1,J2483&gt;0.75),"Medium","Low"))</x:f>
        <x:v>Medium</x:v>
      </x:c>
      <x:c r="P2483" s="30" t="n">
        <x:f>XLOOKUP(F2483,Assumptions!$A$4:$A$6,Assumptions!$B$4:$B$6)</x:f>
        <x:v>95</x:v>
      </x:c>
      <x:c r="Q2483" s="32" t="n">
        <x:f>XLOOKUP(F2483,Assumptions!$A$4:$A$6,Assumptions!$C$4:$C$6)</x:f>
        <x:v>0.219</x:v>
      </x:c>
      <x:c r="R2483" s="32" t="n">
        <x:f>XLOOKUP(F2483,Assumptions!$A$4:$A$6,Assumptions!$D$4:$D$6)</x:f>
        <x:v>0.016</x:v>
      </x:c>
      <x:c r="S2483" s="32" t="n">
        <x:f>XLOOKUP(F2483,Assumptions!$A$4:$A$6,Assumptions!$E$4:$E$6)</x:f>
        <x:v>0.01</x:v>
      </x:c>
      <x:c r="T2483" s="32" t="n">
        <x:f>XLOOKUP(O2483,Assumptions!$H$4:$H$6,Assumptions!$I$4:$I$6)</x:f>
        <x:v>0.012</x:v>
      </x:c>
      <x:c r="U2483" s="30" t="n">
        <x:f>XLOOKUP(F2483,Assumptions!$A$4:$A$6,Assumptions!$F$4:$F$6)</x:f>
        <x:v>90</x:v>
      </x:c>
      <x:c r="V2483" s="60" t="n">
        <x:f>I2483*12</x:f>
        <x:v>17537.64</x:v>
      </x:c>
      <x:c r="W2483" s="60" t="n">
        <x:f>H2483*J2483*(1-K2483)*Q2483</x:f>
        <x:v>385.4506324499999</x:v>
      </x:c>
      <x:c r="X2483" s="60" t="n">
        <x:f>V2483*R2483</x:f>
        <x:v>280.60224</x:v>
      </x:c>
      <x:c r="Y2483" s="60" t="n">
        <x:f>V2483*S2483</x:f>
        <x:v>175.3764</x:v>
      </x:c>
      <x:c r="Z2483" s="60" t="n">
        <x:f>H2483*J2483*T2483</x:f>
        <x:v>102.0318</x:v>
      </x:c>
      <x:c r="AA2483" s="60" t="n">
        <x:f>P2483+W2483+X2483-Y2483-Z2483-U2483</x:f>
        <x:v>393.6446724499999</x:v>
      </x:c>
      <x:c r="AB2483" s="32" t="n">
        <x:f>IFERROR(AA2483/(P2483+W2483+X2483),0)</x:f>
        <x:v>0.5172369577724205</x:v>
      </x:c>
      <x:c r="AC2483" t="n">
        <x:f>IF(O2483="High",0,IF(I2483&gt;=1800,3,IF(I2483&gt;=900,2,1))+IF(K2483&gt;=0.9,2,IF(K2483&gt;=0.75,1,0))+IF(J2483&lt;=0.7,2,IF(J2483&lt;=0.85,1,0))+IF(M2483&gt;=8,1,0))</x:f>
        <x:v>6</x:v>
      </x:c>
      <x:c r="AD2483" t="str">
        <x:f>IF(AND(O2483&lt;&gt;"High",AC2483&gt;=Assumptions!$B$10,AA2483&gt;0),"Priority Growth",IF(AND(O2483="Low",AA2483&gt;0),"Maintain","Watch"))</x:f>
        <x:v>Priority Growth</x:v>
      </x:c>
      <x:c r="AE2483" s="60" t="n">
        <x:f>MAX(AA2483,0)*N2483</x:f>
        <x:v>16.139431570449997</x:v>
      </x:c>
      <x:c r="AF2483" t="str">
        <x:f>IF(AND(AA2483&gt;=Assumptions!$B$11,O2483&lt;&gt;"High",OR(N2483&gt;=Assumptions!$B$12,M2483&lt;=6)),"High","Standard")</x:f>
        <x:v>Standard</x:v>
      </x:c>
    </x:row>
    <x:row r="2484">
      <x:c r="A2484" t="str">
        <x:f>'Raw_Data'!A2484</x:f>
        <x:v>C02483</x:v>
      </x:c>
      <x:c r="B2484" t="n">
        <x:f>'Raw_Data'!B2484</x:f>
        <x:v>27</x:v>
      </x:c>
      <x:c r="C2484" s="30" t="n">
        <x:f>'Raw_Data'!C2484</x:f>
        <x:v>85237</x:v>
      </x:c>
      <x:c r="D2484" t="n">
        <x:f>'Raw_Data'!D2484</x:f>
        <x:v>798</x:v>
      </x:c>
      <x:c r="E2484" t="n">
        <x:f>'Raw_Data'!E2484</x:f>
        <x:v>31</x:v>
      </x:c>
      <x:c r="F2484" t="str">
        <x:f>PROPER(TRIM('Raw_Data'!F2484))</x:f>
        <x:v>Gold</x:v>
      </x:c>
      <x:c r="G2484" t="str">
        <x:f>PROPER(TRIM('Raw_Data'!G2484))</x:f>
        <x:v>Direct Mail</x:v>
      </x:c>
      <x:c r="H2484" s="60" t="n">
        <x:f>'Raw_Data'!H2484</x:f>
        <x:v>18419</x:v>
      </x:c>
      <x:c r="I2484" s="60" t="n">
        <x:f>'Raw_Data'!I2484</x:f>
        <x:v>1370.62</x:v>
      </x:c>
      <x:c r="J2484" s="32" t="n">
        <x:f>'Raw_Data'!J2484</x:f>
        <x:v>0.61</x:v>
      </x:c>
      <x:c r="K2484" s="32" t="n">
        <x:f>'Raw_Data'!K2484</x:f>
        <x:v>1</x:v>
      </x:c>
      <x:c r="L2484" t="n">
        <x:f>'Raw_Data'!L2484</x:f>
        <x:v>0</x:v>
      </x:c>
      <x:c r="M2484" t="n">
        <x:f>IF('Raw_Data'!M2484="",Assumptions!$B$15,'Raw_Data'!M2484)</x:f>
        <x:v>7</x:v>
      </x:c>
      <x:c r="N2484" s="32" t="n">
        <x:f>'Raw_Data'!N2484</x:f>
        <x:v>0.144</x:v>
      </x:c>
      <x:c r="O2484" t="str">
        <x:f>IF(OR(D2484&lt;620,L2484&gt;=2,J2484&gt;0.9),"High",IF(OR(D2484&lt;700,L2484=1,J2484&gt;0.75),"Medium","Low"))</x:f>
        <x:v>Low</x:v>
      </x:c>
      <x:c r="P2484" s="30" t="n">
        <x:f>XLOOKUP(F2484,Assumptions!$A$4:$A$6,Assumptions!$B$4:$B$6)</x:f>
        <x:v>95</x:v>
      </x:c>
      <x:c r="Q2484" s="32" t="n">
        <x:f>XLOOKUP(F2484,Assumptions!$A$4:$A$6,Assumptions!$C$4:$C$6)</x:f>
        <x:v>0.219</x:v>
      </x:c>
      <x:c r="R2484" s="32" t="n">
        <x:f>XLOOKUP(F2484,Assumptions!$A$4:$A$6,Assumptions!$D$4:$D$6)</x:f>
        <x:v>0.016</x:v>
      </x:c>
      <x:c r="S2484" s="32" t="n">
        <x:f>XLOOKUP(F2484,Assumptions!$A$4:$A$6,Assumptions!$E$4:$E$6)</x:f>
        <x:v>0.01</x:v>
      </x:c>
      <x:c r="T2484" s="32" t="n">
        <x:f>XLOOKUP(O2484,Assumptions!$H$4:$H$6,Assumptions!$I$4:$I$6)</x:f>
        <x:v>0.0035</x:v>
      </x:c>
      <x:c r="U2484" s="30" t="n">
        <x:f>XLOOKUP(F2484,Assumptions!$A$4:$A$6,Assumptions!$F$4:$F$6)</x:f>
        <x:v>90</x:v>
      </x:c>
      <x:c r="V2484" s="60" t="n">
        <x:f>I2484*12</x:f>
        <x:v>16447.44</x:v>
      </x:c>
      <x:c r="W2484" s="60" t="n">
        <x:f>H2484*J2484*(1-K2484)*Q2484</x:f>
        <x:v>0</x:v>
      </x:c>
      <x:c r="X2484" s="60" t="n">
        <x:f>V2484*R2484</x:f>
        <x:v>263.15904</x:v>
      </x:c>
      <x:c r="Y2484" s="60" t="n">
        <x:f>V2484*S2484</x:f>
        <x:v>164.4744</x:v>
      </x:c>
      <x:c r="Z2484" s="60" t="n">
        <x:f>H2484*J2484*T2484</x:f>
        <x:v>39.324565</x:v>
      </x:c>
      <x:c r="AA2484" s="60" t="n">
        <x:f>P2484+W2484+X2484-Y2484-Z2484-U2484</x:f>
        <x:v>64.360075</x:v>
      </x:c>
      <x:c r="AB2484" s="32" t="n">
        <x:f>IFERROR(AA2484/(P2484+W2484+X2484),0)</x:f>
        <x:v>0.1796969162079505</x:v>
      </x:c>
      <x:c r="AC2484" t="n">
        <x:f>IF(O2484="High",0,IF(I2484&gt;=1800,3,IF(I2484&gt;=900,2,1))+IF(K2484&gt;=0.9,2,IF(K2484&gt;=0.75,1,0))+IF(J2484&lt;=0.7,2,IF(J2484&lt;=0.85,1,0))+IF(M2484&gt;=8,1,0))</x:f>
        <x:v>6</x:v>
      </x:c>
      <x:c r="AD2484" t="str">
        <x:f>IF(AND(O2484&lt;&gt;"High",AC2484&gt;=Assumptions!$B$10,AA2484&gt;0),"Priority Growth",IF(AND(O2484="Low",AA2484&gt;0),"Maintain","Watch"))</x:f>
        <x:v>Priority Growth</x:v>
      </x:c>
      <x:c r="AE2484" s="60" t="n">
        <x:f>MAX(AA2484,0)*N2484</x:f>
        <x:v>9.267850799999998</x:v>
      </x:c>
      <x:c r="AF2484" t="str">
        <x:f>IF(AND(AA2484&gt;=Assumptions!$B$11,O2484&lt;&gt;"High",OR(N2484&gt;=Assumptions!$B$12,M2484&lt;=6)),"High","Standard")</x:f>
        <x:v>Standard</x:v>
      </x:c>
    </x:row>
    <x:row r="2485">
      <x:c r="A2485" t="str">
        <x:f>'Raw_Data'!A2485</x:f>
        <x:v>C02484</x:v>
      </x:c>
      <x:c r="B2485" t="n">
        <x:f>'Raw_Data'!B2485</x:f>
        <x:v>43</x:v>
      </x:c>
      <x:c r="C2485" s="30" t="n">
        <x:f>'Raw_Data'!C2485</x:f>
        <x:v>65915</x:v>
      </x:c>
      <x:c r="D2485" t="n">
        <x:f>'Raw_Data'!D2485</x:f>
        <x:v>667</x:v>
      </x:c>
      <x:c r="E2485" t="n">
        <x:f>'Raw_Data'!E2485</x:f>
        <x:v>59</x:v>
      </x:c>
      <x:c r="F2485" t="str">
        <x:f>PROPER(TRIM('Raw_Data'!F2485))</x:f>
        <x:v>Gold</x:v>
      </x:c>
      <x:c r="G2485" t="str">
        <x:f>PROPER(TRIM('Raw_Data'!G2485))</x:f>
        <x:v>Digital</x:v>
      </x:c>
      <x:c r="H2485" s="60" t="n">
        <x:f>'Raw_Data'!H2485</x:f>
        <x:v>8839</x:v>
      </x:c>
      <x:c r="I2485" s="60" t="n">
        <x:f>'Raw_Data'!I2485</x:f>
        <x:v>929.34</x:v>
      </x:c>
      <x:c r="J2485" s="32" t="n">
        <x:f>'Raw_Data'!J2485</x:f>
        <x:v>0.503</x:v>
      </x:c>
      <x:c r="K2485" s="32" t="n">
        <x:f>'Raw_Data'!K2485</x:f>
        <x:v>0.656</x:v>
      </x:c>
      <x:c r="L2485" t="n">
        <x:f>'Raw_Data'!L2485</x:f>
        <x:v>0</x:v>
      </x:c>
      <x:c r="M2485" t="n">
        <x:f>IF('Raw_Data'!M2485="",Assumptions!$B$15,'Raw_Data'!M2485)</x:f>
        <x:v>6</x:v>
      </x:c>
      <x:c r="N2485" s="32" t="n">
        <x:f>'Raw_Data'!N2485</x:f>
        <x:v>0.136</x:v>
      </x:c>
      <x:c r="O2485" t="str">
        <x:f>IF(OR(D2485&lt;620,L2485&gt;=2,J2485&gt;0.9),"High",IF(OR(D2485&lt;700,L2485=1,J2485&gt;0.75),"Medium","Low"))</x:f>
        <x:v>Medium</x:v>
      </x:c>
      <x:c r="P2485" s="30" t="n">
        <x:f>XLOOKUP(F2485,Assumptions!$A$4:$A$6,Assumptions!$B$4:$B$6)</x:f>
        <x:v>95</x:v>
      </x:c>
      <x:c r="Q2485" s="32" t="n">
        <x:f>XLOOKUP(F2485,Assumptions!$A$4:$A$6,Assumptions!$C$4:$C$6)</x:f>
        <x:v>0.219</x:v>
      </x:c>
      <x:c r="R2485" s="32" t="n">
        <x:f>XLOOKUP(F2485,Assumptions!$A$4:$A$6,Assumptions!$D$4:$D$6)</x:f>
        <x:v>0.016</x:v>
      </x:c>
      <x:c r="S2485" s="32" t="n">
        <x:f>XLOOKUP(F2485,Assumptions!$A$4:$A$6,Assumptions!$E$4:$E$6)</x:f>
        <x:v>0.01</x:v>
      </x:c>
      <x:c r="T2485" s="32" t="n">
        <x:f>XLOOKUP(O2485,Assumptions!$H$4:$H$6,Assumptions!$I$4:$I$6)</x:f>
        <x:v>0.012</x:v>
      </x:c>
      <x:c r="U2485" s="30" t="n">
        <x:f>XLOOKUP(F2485,Assumptions!$A$4:$A$6,Assumptions!$F$4:$F$6)</x:f>
        <x:v>90</x:v>
      </x:c>
      <x:c r="V2485" s="60" t="n">
        <x:f>I2485*12</x:f>
        <x:v>11152.08</x:v>
      </x:c>
      <x:c r="W2485" s="60" t="n">
        <x:f>H2485*J2485*(1-K2485)*Q2485</x:f>
        <x:v>334.94513671199996</x:v>
      </x:c>
      <x:c r="X2485" s="60" t="n">
        <x:f>V2485*R2485</x:f>
        <x:v>178.43328</x:v>
      </x:c>
      <x:c r="Y2485" s="60" t="n">
        <x:f>V2485*S2485</x:f>
        <x:v>111.52080000000001</x:v>
      </x:c>
      <x:c r="Z2485" s="60" t="n">
        <x:f>H2485*J2485*T2485</x:f>
        <x:v>53.352204</x:v>
      </x:c>
      <x:c r="AA2485" s="60" t="n">
        <x:f>P2485+W2485+X2485-Y2485-Z2485-U2485</x:f>
        <x:v>353.50541271199995</x:v>
      </x:c>
      <x:c r="AB2485" s="32" t="n">
        <x:f>IFERROR(AA2485/(P2485+W2485+X2485),0)</x:f>
        <x:v>0.5810617257307235</x:v>
      </x:c>
      <x:c r="AC2485" t="n">
        <x:f>IF(O2485="High",0,IF(I2485&gt;=1800,3,IF(I2485&gt;=900,2,1))+IF(K2485&gt;=0.9,2,IF(K2485&gt;=0.75,1,0))+IF(J2485&lt;=0.7,2,IF(J2485&lt;=0.85,1,0))+IF(M2485&gt;=8,1,0))</x:f>
        <x:v>4</x:v>
      </x:c>
      <x:c r="AD2485" t="str">
        <x:f>IF(AND(O2485&lt;&gt;"High",AC2485&gt;=Assumptions!$B$10,AA2485&gt;0),"Priority Growth",IF(AND(O2485="Low",AA2485&gt;0),"Maintain","Watch"))</x:f>
        <x:v>Watch</x:v>
      </x:c>
      <x:c r="AE2485" s="60" t="n">
        <x:f>MAX(AA2485,0)*N2485</x:f>
        <x:v>48.076736128831996</x:v>
      </x:c>
      <x:c r="AF2485" t="str">
        <x:f>IF(AND(AA2485&gt;=Assumptions!$B$11,O2485&lt;&gt;"High",OR(N2485&gt;=Assumptions!$B$12,M2485&lt;=6)),"High","Standard")</x:f>
        <x:v>High</x:v>
      </x:c>
    </x:row>
    <x:row r="2486">
      <x:c r="A2486" t="str">
        <x:f>'Raw_Data'!A2486</x:f>
        <x:v>C02485</x:v>
      </x:c>
      <x:c r="B2486" t="n">
        <x:f>'Raw_Data'!B2486</x:f>
        <x:v>31</x:v>
      </x:c>
      <x:c r="C2486" s="30" t="n">
        <x:f>'Raw_Data'!C2486</x:f>
        <x:v>68219</x:v>
      </x:c>
      <x:c r="D2486" t="n">
        <x:f>'Raw_Data'!D2486</x:f>
        <x:v>560</x:v>
      </x:c>
      <x:c r="E2486" t="n">
        <x:f>'Raw_Data'!E2486</x:f>
        <x:v>52</x:v>
      </x:c>
      <x:c r="F2486" t="str">
        <x:f>PROPER(TRIM('Raw_Data'!F2486))</x:f>
        <x:v>Classic</x:v>
      </x:c>
      <x:c r="G2486" t="str">
        <x:f>PROPER(TRIM('Raw_Data'!G2486))</x:f>
        <x:v>Partner</x:v>
      </x:c>
      <x:c r="H2486" s="60" t="n">
        <x:f>'Raw_Data'!H2486</x:f>
        <x:v>1000</x:v>
      </x:c>
      <x:c r="I2486" s="60" t="n">
        <x:f>'Raw_Data'!I2486</x:f>
        <x:v>449.94</x:v>
      </x:c>
      <x:c r="J2486" s="32" t="n">
        <x:f>'Raw_Data'!J2486</x:f>
        <x:v>0.829</x:v>
      </x:c>
      <x:c r="K2486" s="32" t="n">
        <x:f>'Raw_Data'!K2486</x:f>
        <x:v>0.571</x:v>
      </x:c>
      <x:c r="L2486" t="n">
        <x:f>'Raw_Data'!L2486</x:f>
        <x:v>0</x:v>
      </x:c>
      <x:c r="M2486" t="n">
        <x:f>IF('Raw_Data'!M2486="",Assumptions!$B$15,'Raw_Data'!M2486)</x:f>
        <x:v>7</x:v>
      </x:c>
      <x:c r="N2486" s="32" t="n">
        <x:f>'Raw_Data'!N2486</x:f>
        <x:v>0.08</x:v>
      </x:c>
      <x:c r="O2486" t="str">
        <x:f>IF(OR(D2486&lt;620,L2486&gt;=2,J2486&gt;0.9),"High",IF(OR(D2486&lt;700,L2486=1,J2486&gt;0.75),"Medium","Low"))</x:f>
        <x:v>High</x:v>
      </x:c>
      <x:c r="P2486" s="30" t="n">
        <x:f>XLOOKUP(F2486,Assumptions!$A$4:$A$6,Assumptions!$B$4:$B$6)</x:f>
        <x:v>0</x:v>
      </x:c>
      <x:c r="Q2486" s="32" t="n">
        <x:f>XLOOKUP(F2486,Assumptions!$A$4:$A$6,Assumptions!$C$4:$C$6)</x:f>
        <x:v>0.229</x:v>
      </x:c>
      <x:c r="R2486" s="32" t="n">
        <x:f>XLOOKUP(F2486,Assumptions!$A$4:$A$6,Assumptions!$D$4:$D$6)</x:f>
        <x:v>0.015</x:v>
      </x:c>
      <x:c r="S2486" s="32" t="n">
        <x:f>XLOOKUP(F2486,Assumptions!$A$4:$A$6,Assumptions!$E$4:$E$6)</x:f>
        <x:v>0.0075</x:v>
      </x:c>
      <x:c r="T2486" s="32" t="n">
        <x:f>XLOOKUP(O2486,Assumptions!$H$4:$H$6,Assumptions!$I$4:$I$6)</x:f>
        <x:v>0.045</x:v>
      </x:c>
      <x:c r="U2486" s="30" t="n">
        <x:f>XLOOKUP(F2486,Assumptions!$A$4:$A$6,Assumptions!$F$4:$F$6)</x:f>
        <x:v>60</x:v>
      </x:c>
      <x:c r="V2486" s="60" t="n">
        <x:f>I2486*12</x:f>
        <x:v>5399.28</x:v>
      </x:c>
      <x:c r="W2486" s="60" t="n">
        <x:f>H2486*J2486*(1-K2486)*Q2486</x:f>
        <x:v>81.44178900000001</x:v>
      </x:c>
      <x:c r="X2486" s="60" t="n">
        <x:f>V2486*R2486</x:f>
        <x:v>80.9892</x:v>
      </x:c>
      <x:c r="Y2486" s="60" t="n">
        <x:f>V2486*S2486</x:f>
        <x:v>40.4946</x:v>
      </x:c>
      <x:c r="Z2486" s="60" t="n">
        <x:f>H2486*J2486*T2486</x:f>
        <x:v>37.305</x:v>
      </x:c>
      <x:c r="AA2486" s="60" t="n">
        <x:f>P2486+W2486+X2486-Y2486-Z2486-U2486</x:f>
        <x:v>24.631389000000013</x:v>
      </x:c>
      <x:c r="AB2486" s="32" t="n">
        <x:f>IFERROR(AA2486/(P2486+W2486+X2486),0)</x:f>
        <x:v>0.15164217832842236</x:v>
      </x:c>
      <x:c r="AC2486" t="n">
        <x:f>IF(O2486="High",0,IF(I2486&gt;=1800,3,IF(I2486&gt;=900,2,1))+IF(K2486&gt;=0.9,2,IF(K2486&gt;=0.75,1,0))+IF(J2486&lt;=0.7,2,IF(J2486&lt;=0.85,1,0))+IF(M2486&gt;=8,1,0))</x:f>
        <x:v>0</x:v>
      </x:c>
      <x:c r="AD2486" t="str">
        <x:f>IF(AND(O2486&lt;&gt;"High",AC2486&gt;=Assumptions!$B$10,AA2486&gt;0),"Priority Growth",IF(AND(O2486="Low",AA2486&gt;0),"Maintain","Watch"))</x:f>
        <x:v>Watch</x:v>
      </x:c>
      <x:c r="AE2486" s="60" t="n">
        <x:f>MAX(AA2486,0)*N2486</x:f>
        <x:v>1.9705111200000012</x:v>
      </x:c>
      <x:c r="AF2486" t="str">
        <x:f>IF(AND(AA2486&gt;=Assumptions!$B$11,O2486&lt;&gt;"High",OR(N2486&gt;=Assumptions!$B$12,M2486&lt;=6)),"High","Standard")</x:f>
        <x:v>Standard</x:v>
      </x:c>
    </x:row>
    <x:row r="2487">
      <x:c r="A2487" t="str">
        <x:f>'Raw_Data'!A2487</x:f>
        <x:v>C02486</x:v>
      </x:c>
      <x:c r="B2487" t="n">
        <x:f>'Raw_Data'!B2487</x:f>
        <x:v>40</x:v>
      </x:c>
      <x:c r="C2487" s="30" t="n">
        <x:f>'Raw_Data'!C2487</x:f>
        <x:v>41809</x:v>
      </x:c>
      <x:c r="D2487" t="n">
        <x:f>'Raw_Data'!D2487</x:f>
        <x:v>609</x:v>
      </x:c>
      <x:c r="E2487" t="n">
        <x:f>'Raw_Data'!E2487</x:f>
        <x:v>37</x:v>
      </x:c>
      <x:c r="F2487" t="str">
        <x:f>PROPER(TRIM('Raw_Data'!F2487))</x:f>
        <x:v>Classic</x:v>
      </x:c>
      <x:c r="G2487" t="str">
        <x:f>PROPER(TRIM('Raw_Data'!G2487))</x:f>
        <x:v>Branch</x:v>
      </x:c>
      <x:c r="H2487" s="60" t="n">
        <x:f>'Raw_Data'!H2487</x:f>
        <x:v>1000</x:v>
      </x:c>
      <x:c r="I2487" s="60" t="n">
        <x:f>'Raw_Data'!I2487</x:f>
        <x:v>150</x:v>
      </x:c>
      <x:c r="J2487" s="32" t="n">
        <x:f>'Raw_Data'!J2487</x:f>
        <x:v>0.645</x:v>
      </x:c>
      <x:c r="K2487" s="32" t="n">
        <x:f>'Raw_Data'!K2487</x:f>
        <x:v>0.672</x:v>
      </x:c>
      <x:c r="L2487" t="n">
        <x:f>'Raw_Data'!L2487</x:f>
        <x:v>0</x:v>
      </x:c>
      <x:c r="M2487" t="n">
        <x:f>IF('Raw_Data'!M2487="",Assumptions!$B$15,'Raw_Data'!M2487)</x:f>
        <x:v>6</x:v>
      </x:c>
      <x:c r="N2487" s="32" t="n">
        <x:f>'Raw_Data'!N2487</x:f>
        <x:v>0.164</x:v>
      </x:c>
      <x:c r="O2487" t="str">
        <x:f>IF(OR(D2487&lt;620,L2487&gt;=2,J2487&gt;0.9),"High",IF(OR(D2487&lt;700,L2487=1,J2487&gt;0.75),"Medium","Low"))</x:f>
        <x:v>High</x:v>
      </x:c>
      <x:c r="P2487" s="30" t="n">
        <x:f>XLOOKUP(F2487,Assumptions!$A$4:$A$6,Assumptions!$B$4:$B$6)</x:f>
        <x:v>0</x:v>
      </x:c>
      <x:c r="Q2487" s="32" t="n">
        <x:f>XLOOKUP(F2487,Assumptions!$A$4:$A$6,Assumptions!$C$4:$C$6)</x:f>
        <x:v>0.229</x:v>
      </x:c>
      <x:c r="R2487" s="32" t="n">
        <x:f>XLOOKUP(F2487,Assumptions!$A$4:$A$6,Assumptions!$D$4:$D$6)</x:f>
        <x:v>0.015</x:v>
      </x:c>
      <x:c r="S2487" s="32" t="n">
        <x:f>XLOOKUP(F2487,Assumptions!$A$4:$A$6,Assumptions!$E$4:$E$6)</x:f>
        <x:v>0.0075</x:v>
      </x:c>
      <x:c r="T2487" s="32" t="n">
        <x:f>XLOOKUP(O2487,Assumptions!$H$4:$H$6,Assumptions!$I$4:$I$6)</x:f>
        <x:v>0.045</x:v>
      </x:c>
      <x:c r="U2487" s="30" t="n">
        <x:f>XLOOKUP(F2487,Assumptions!$A$4:$A$6,Assumptions!$F$4:$F$6)</x:f>
        <x:v>60</x:v>
      </x:c>
      <x:c r="V2487" s="60" t="n">
        <x:f>I2487*12</x:f>
        <x:v>1800</x:v>
      </x:c>
      <x:c r="W2487" s="60" t="n">
        <x:f>H2487*J2487*(1-K2487)*Q2487</x:f>
        <x:v>48.447239999999994</x:v>
      </x:c>
      <x:c r="X2487" s="60" t="n">
        <x:f>V2487*R2487</x:f>
        <x:v>27</x:v>
      </x:c>
      <x:c r="Y2487" s="60" t="n">
        <x:f>V2487*S2487</x:f>
        <x:v>13.5</x:v>
      </x:c>
      <x:c r="Z2487" s="60" t="n">
        <x:f>H2487*J2487*T2487</x:f>
        <x:v>29.025</x:v>
      </x:c>
      <x:c r="AA2487" s="60" t="n">
        <x:f>P2487+W2487+X2487-Y2487-Z2487-U2487</x:f>
        <x:v>-27.077760000000005</x:v>
      </x:c>
      <x:c r="AB2487" s="32" t="n">
        <x:f>IFERROR(AA2487/(P2487+W2487+X2487),0)</x:f>
        <x:v>-0.3588966276301162</x:v>
      </x:c>
      <x:c r="AC2487" t="n">
        <x:f>IF(O2487="High",0,IF(I2487&gt;=1800,3,IF(I2487&gt;=900,2,1))+IF(K2487&gt;=0.9,2,IF(K2487&gt;=0.75,1,0))+IF(J2487&lt;=0.7,2,IF(J2487&lt;=0.85,1,0))+IF(M2487&gt;=8,1,0))</x:f>
        <x:v>0</x:v>
      </x:c>
      <x:c r="AD2487" t="str">
        <x:f>IF(AND(O2487&lt;&gt;"High",AC2487&gt;=Assumptions!$B$10,AA2487&gt;0),"Priority Growth",IF(AND(O2487="Low",AA2487&gt;0),"Maintain","Watch"))</x:f>
        <x:v>Watch</x:v>
      </x:c>
      <x:c r="AE2487" s="60" t="n">
        <x:f>MAX(AA2487,0)*N2487</x:f>
        <x:v>0</x:v>
      </x:c>
      <x:c r="AF2487" t="str">
        <x:f>IF(AND(AA2487&gt;=Assumptions!$B$11,O2487&lt;&gt;"High",OR(N2487&gt;=Assumptions!$B$12,M2487&lt;=6)),"High","Standard")</x:f>
        <x:v>Standard</x:v>
      </x:c>
    </x:row>
    <x:row r="2488">
      <x:c r="A2488" t="str">
        <x:f>'Raw_Data'!A2488</x:f>
        <x:v>C02487</x:v>
      </x:c>
      <x:c r="B2488" t="n">
        <x:f>'Raw_Data'!B2488</x:f>
        <x:v>36</x:v>
      </x:c>
      <x:c r="C2488" s="30" t="n">
        <x:f>'Raw_Data'!C2488</x:f>
        <x:v>63464</x:v>
      </x:c>
      <x:c r="D2488" t="n">
        <x:f>'Raw_Data'!D2488</x:f>
        <x:v>607</x:v>
      </x:c>
      <x:c r="E2488" t="n">
        <x:f>'Raw_Data'!E2488</x:f>
        <x:v>35</x:v>
      </x:c>
      <x:c r="F2488" t="str">
        <x:f>PROPER(TRIM('Raw_Data'!F2488))</x:f>
        <x:v>Classic</x:v>
      </x:c>
      <x:c r="G2488" t="str">
        <x:f>PROPER(TRIM('Raw_Data'!G2488))</x:f>
        <x:v>Digital</x:v>
      </x:c>
      <x:c r="H2488" s="60" t="n">
        <x:f>'Raw_Data'!H2488</x:f>
        <x:v>3410</x:v>
      </x:c>
      <x:c r="I2488" s="60" t="n">
        <x:f>'Raw_Data'!I2488</x:f>
        <x:v>650.01</x:v>
      </x:c>
      <x:c r="J2488" s="32" t="n">
        <x:f>'Raw_Data'!J2488</x:f>
        <x:v>0.437</x:v>
      </x:c>
      <x:c r="K2488" s="32" t="n">
        <x:f>'Raw_Data'!K2488</x:f>
        <x:v>0.675</x:v>
      </x:c>
      <x:c r="L2488" t="n">
        <x:f>'Raw_Data'!L2488</x:f>
        <x:v>0</x:v>
      </x:c>
      <x:c r="M2488" t="n">
        <x:f>IF('Raw_Data'!M2488="",Assumptions!$B$15,'Raw_Data'!M2488)</x:f>
        <x:v>9</x:v>
      </x:c>
      <x:c r="N2488" s="32" t="n">
        <x:f>'Raw_Data'!N2488</x:f>
        <x:v>0.02</x:v>
      </x:c>
      <x:c r="O2488" t="str">
        <x:f>IF(OR(D2488&lt;620,L2488&gt;=2,J2488&gt;0.9),"High",IF(OR(D2488&lt;700,L2488=1,J2488&gt;0.75),"Medium","Low"))</x:f>
        <x:v>High</x:v>
      </x:c>
      <x:c r="P2488" s="30" t="n">
        <x:f>XLOOKUP(F2488,Assumptions!$A$4:$A$6,Assumptions!$B$4:$B$6)</x:f>
        <x:v>0</x:v>
      </x:c>
      <x:c r="Q2488" s="32" t="n">
        <x:f>XLOOKUP(F2488,Assumptions!$A$4:$A$6,Assumptions!$C$4:$C$6)</x:f>
        <x:v>0.229</x:v>
      </x:c>
      <x:c r="R2488" s="32" t="n">
        <x:f>XLOOKUP(F2488,Assumptions!$A$4:$A$6,Assumptions!$D$4:$D$6)</x:f>
        <x:v>0.015</x:v>
      </x:c>
      <x:c r="S2488" s="32" t="n">
        <x:f>XLOOKUP(F2488,Assumptions!$A$4:$A$6,Assumptions!$E$4:$E$6)</x:f>
        <x:v>0.0075</x:v>
      </x:c>
      <x:c r="T2488" s="32" t="n">
        <x:f>XLOOKUP(O2488,Assumptions!$H$4:$H$6,Assumptions!$I$4:$I$6)</x:f>
        <x:v>0.045</x:v>
      </x:c>
      <x:c r="U2488" s="30" t="n">
        <x:f>XLOOKUP(F2488,Assumptions!$A$4:$A$6,Assumptions!$F$4:$F$6)</x:f>
        <x:v>60</x:v>
      </x:c>
      <x:c r="V2488" s="60" t="n">
        <x:f>I2488*12</x:f>
        <x:v>7800.12</x:v>
      </x:c>
      <x:c r="W2488" s="60" t="n">
        <x:f>H2488*J2488*(1-K2488)*Q2488</x:f>
        <x:v>110.90590225</x:v>
      </x:c>
      <x:c r="X2488" s="60" t="n">
        <x:f>V2488*R2488</x:f>
        <x:v>117.00179999999999</x:v>
      </x:c>
      <x:c r="Y2488" s="60" t="n">
        <x:f>V2488*S2488</x:f>
        <x:v>58.500899999999994</x:v>
      </x:c>
      <x:c r="Z2488" s="60" t="n">
        <x:f>H2488*J2488*T2488</x:f>
        <x:v>67.05765</x:v>
      </x:c>
      <x:c r="AA2488" s="60" t="n">
        <x:f>P2488+W2488+X2488-Y2488-Z2488-U2488</x:f>
        <x:v>42.34915225</x:v>
      </x:c>
      <x:c r="AB2488" s="32" t="n">
        <x:f>IFERROR(AA2488/(P2488+W2488+X2488),0)</x:f>
        <x:v>0.18581711733263725</x:v>
      </x:c>
      <x:c r="AC2488" t="n">
        <x:f>IF(O2488="High",0,IF(I2488&gt;=1800,3,IF(I2488&gt;=900,2,1))+IF(K2488&gt;=0.9,2,IF(K2488&gt;=0.75,1,0))+IF(J2488&lt;=0.7,2,IF(J2488&lt;=0.85,1,0))+IF(M2488&gt;=8,1,0))</x:f>
        <x:v>0</x:v>
      </x:c>
      <x:c r="AD2488" t="str">
        <x:f>IF(AND(O2488&lt;&gt;"High",AC2488&gt;=Assumptions!$B$10,AA2488&gt;0),"Priority Growth",IF(AND(O2488="Low",AA2488&gt;0),"Maintain","Watch"))</x:f>
        <x:v>Watch</x:v>
      </x:c>
      <x:c r="AE2488" s="60" t="n">
        <x:f>MAX(AA2488,0)*N2488</x:f>
        <x:v>0.8469830450000001</x:v>
      </x:c>
      <x:c r="AF2488" t="str">
        <x:f>IF(AND(AA2488&gt;=Assumptions!$B$11,O2488&lt;&gt;"High",OR(N2488&gt;=Assumptions!$B$12,M2488&lt;=6)),"High","Standard")</x:f>
        <x:v>Standard</x:v>
      </x:c>
    </x:row>
    <x:row r="2489">
      <x:c r="A2489" t="str">
        <x:f>'Raw_Data'!A2489</x:f>
        <x:v>C02488</x:v>
      </x:c>
      <x:c r="B2489" t="n">
        <x:f>'Raw_Data'!B2489</x:f>
        <x:v>27</x:v>
      </x:c>
      <x:c r="C2489" s="30" t="n">
        <x:f>'Raw_Data'!C2489</x:f>
        <x:v>166514</x:v>
      </x:c>
      <x:c r="D2489" t="n">
        <x:f>'Raw_Data'!D2489</x:f>
        <x:v>721</x:v>
      </x:c>
      <x:c r="E2489" t="n">
        <x:f>'Raw_Data'!E2489</x:f>
        <x:v>10</x:v>
      </x:c>
      <x:c r="F2489" t="str">
        <x:f>PROPER(TRIM('Raw_Data'!F2489))</x:f>
        <x:v>Classic</x:v>
      </x:c>
      <x:c r="G2489" t="str">
        <x:f>PROPER(TRIM('Raw_Data'!G2489))</x:f>
        <x:v>Digital</x:v>
      </x:c>
      <x:c r="H2489" s="60" t="n">
        <x:f>'Raw_Data'!H2489</x:f>
        <x:v>13982</x:v>
      </x:c>
      <x:c r="I2489" s="60" t="n">
        <x:f>'Raw_Data'!I2489</x:f>
        <x:v>1809.08</x:v>
      </x:c>
      <x:c r="J2489" s="32" t="n">
        <x:f>'Raw_Data'!J2489</x:f>
        <x:v>0.468</x:v>
      </x:c>
      <x:c r="K2489" s="32" t="n">
        <x:f>'Raw_Data'!K2489</x:f>
        <x:v>0.874</x:v>
      </x:c>
      <x:c r="L2489" t="n">
        <x:f>'Raw_Data'!L2489</x:f>
        <x:v>0</x:v>
      </x:c>
      <x:c r="M2489" t="n">
        <x:f>IF('Raw_Data'!M2489="",Assumptions!$B$15,'Raw_Data'!M2489)</x:f>
        <x:v>8</x:v>
      </x:c>
      <x:c r="N2489" s="32" t="n">
        <x:f>'Raw_Data'!N2489</x:f>
        <x:v>0.038</x:v>
      </x:c>
      <x:c r="O2489" t="str">
        <x:f>IF(OR(D2489&lt;620,L2489&gt;=2,J2489&gt;0.9),"High",IF(OR(D2489&lt;700,L2489=1,J2489&gt;0.75),"Medium","Low"))</x:f>
        <x:v>Low</x:v>
      </x:c>
      <x:c r="P2489" s="30" t="n">
        <x:f>XLOOKUP(F2489,Assumptions!$A$4:$A$6,Assumptions!$B$4:$B$6)</x:f>
        <x:v>0</x:v>
      </x:c>
      <x:c r="Q2489" s="32" t="n">
        <x:f>XLOOKUP(F2489,Assumptions!$A$4:$A$6,Assumptions!$C$4:$C$6)</x:f>
        <x:v>0.229</x:v>
      </x:c>
      <x:c r="R2489" s="32" t="n">
        <x:f>XLOOKUP(F2489,Assumptions!$A$4:$A$6,Assumptions!$D$4:$D$6)</x:f>
        <x:v>0.015</x:v>
      </x:c>
      <x:c r="S2489" s="32" t="n">
        <x:f>XLOOKUP(F2489,Assumptions!$A$4:$A$6,Assumptions!$E$4:$E$6)</x:f>
        <x:v>0.0075</x:v>
      </x:c>
      <x:c r="T2489" s="32" t="n">
        <x:f>XLOOKUP(O2489,Assumptions!$H$4:$H$6,Assumptions!$I$4:$I$6)</x:f>
        <x:v>0.0035</x:v>
      </x:c>
      <x:c r="U2489" s="30" t="n">
        <x:f>XLOOKUP(F2489,Assumptions!$A$4:$A$6,Assumptions!$F$4:$F$6)</x:f>
        <x:v>60</x:v>
      </x:c>
      <x:c r="V2489" s="60" t="n">
        <x:f>I2489*12</x:f>
        <x:v>21708.96</x:v>
      </x:c>
      <x:c r="W2489" s="60" t="n">
        <x:f>H2489*J2489*(1-K2489)*Q2489</x:f>
        <x:v>188.808341904</x:v>
      </x:c>
      <x:c r="X2489" s="60" t="n">
        <x:f>V2489*R2489</x:f>
        <x:v>325.63439999999997</x:v>
      </x:c>
      <x:c r="Y2489" s="60" t="n">
        <x:f>V2489*S2489</x:f>
        <x:v>162.81719999999999</x:v>
      </x:c>
      <x:c r="Z2489" s="60" t="n">
        <x:f>H2489*J2489*T2489</x:f>
        <x:v>22.902516000000002</x:v>
      </x:c>
      <x:c r="AA2489" s="60" t="n">
        <x:f>P2489+W2489+X2489-Y2489-Z2489-U2489</x:f>
        <x:v>268.723025904</x:v>
      </x:c>
      <x:c r="AB2489" s="32" t="n">
        <x:f>IFERROR(AA2489/(P2489+W2489+X2489),0)</x:f>
        <x:v>0.5223575026239681</x:v>
      </x:c>
      <x:c r="AC2489" t="n">
        <x:f>IF(O2489="High",0,IF(I2489&gt;=1800,3,IF(I2489&gt;=900,2,1))+IF(K2489&gt;=0.9,2,IF(K2489&gt;=0.75,1,0))+IF(J2489&lt;=0.7,2,IF(J2489&lt;=0.85,1,0))+IF(M2489&gt;=8,1,0))</x:f>
        <x:v>7</x:v>
      </x:c>
      <x:c r="AD2489" t="str">
        <x:f>IF(AND(O2489&lt;&gt;"High",AC2489&gt;=Assumptions!$B$10,AA2489&gt;0),"Priority Growth",IF(AND(O2489="Low",AA2489&gt;0),"Maintain","Watch"))</x:f>
        <x:v>Priority Growth</x:v>
      </x:c>
      <x:c r="AE2489" s="60" t="n">
        <x:f>MAX(AA2489,0)*N2489</x:f>
        <x:v>10.211474984352</x:v>
      </x:c>
      <x:c r="AF2489" t="str">
        <x:f>IF(AND(AA2489&gt;=Assumptions!$B$11,O2489&lt;&gt;"High",OR(N2489&gt;=Assumptions!$B$12,M2489&lt;=6)),"High","Standard")</x:f>
        <x:v>Standard</x:v>
      </x:c>
    </x:row>
    <x:row r="2490">
      <x:c r="A2490" t="str">
        <x:f>'Raw_Data'!A2490</x:f>
        <x:v>C02489</x:v>
      </x:c>
      <x:c r="B2490" t="n">
        <x:f>'Raw_Data'!B2490</x:f>
        <x:v>49</x:v>
      </x:c>
      <x:c r="C2490" s="30" t="n">
        <x:f>'Raw_Data'!C2490</x:f>
        <x:v>43323</x:v>
      </x:c>
      <x:c r="D2490" t="n">
        <x:f>'Raw_Data'!D2490</x:f>
        <x:v>706</x:v>
      </x:c>
      <x:c r="E2490" t="n">
        <x:f>'Raw_Data'!E2490</x:f>
        <x:v>36</x:v>
      </x:c>
      <x:c r="F2490" t="str">
        <x:f>PROPER(TRIM('Raw_Data'!F2490))</x:f>
        <x:v>Classic</x:v>
      </x:c>
      <x:c r="G2490" t="str">
        <x:f>PROPER(TRIM('Raw_Data'!G2490))</x:f>
        <x:v>Direct Mail</x:v>
      </x:c>
      <x:c r="H2490" s="60" t="n">
        <x:f>'Raw_Data'!H2490</x:f>
        <x:v>6854</x:v>
      </x:c>
      <x:c r="I2490" s="60" t="n">
        <x:f>'Raw_Data'!I2490</x:f>
        <x:v>697.7</x:v>
      </x:c>
      <x:c r="J2490" s="32" t="n">
        <x:f>'Raw_Data'!J2490</x:f>
        <x:v>0.256</x:v>
      </x:c>
      <x:c r="K2490" s="32" t="n">
        <x:f>'Raw_Data'!K2490</x:f>
        <x:v>0.881</x:v>
      </x:c>
      <x:c r="L2490" t="n">
        <x:f>'Raw_Data'!L2490</x:f>
        <x:v>0</x:v>
      </x:c>
      <x:c r="M2490" t="n">
        <x:f>IF('Raw_Data'!M2490="",Assumptions!$B$15,'Raw_Data'!M2490)</x:f>
        <x:v>8</x:v>
      </x:c>
      <x:c r="N2490" s="32" t="n">
        <x:f>'Raw_Data'!N2490</x:f>
        <x:v>0.02</x:v>
      </x:c>
      <x:c r="O2490" t="str">
        <x:f>IF(OR(D2490&lt;620,L2490&gt;=2,J2490&gt;0.9),"High",IF(OR(D2490&lt;700,L2490=1,J2490&gt;0.75),"Medium","Low"))</x:f>
        <x:v>Low</x:v>
      </x:c>
      <x:c r="P2490" s="30" t="n">
        <x:f>XLOOKUP(F2490,Assumptions!$A$4:$A$6,Assumptions!$B$4:$B$6)</x:f>
        <x:v>0</x:v>
      </x:c>
      <x:c r="Q2490" s="32" t="n">
        <x:f>XLOOKUP(F2490,Assumptions!$A$4:$A$6,Assumptions!$C$4:$C$6)</x:f>
        <x:v>0.229</x:v>
      </x:c>
      <x:c r="R2490" s="32" t="n">
        <x:f>XLOOKUP(F2490,Assumptions!$A$4:$A$6,Assumptions!$D$4:$D$6)</x:f>
        <x:v>0.015</x:v>
      </x:c>
      <x:c r="S2490" s="32" t="n">
        <x:f>XLOOKUP(F2490,Assumptions!$A$4:$A$6,Assumptions!$E$4:$E$6)</x:f>
        <x:v>0.0075</x:v>
      </x:c>
      <x:c r="T2490" s="32" t="n">
        <x:f>XLOOKUP(O2490,Assumptions!$H$4:$H$6,Assumptions!$I$4:$I$6)</x:f>
        <x:v>0.0035</x:v>
      </x:c>
      <x:c r="U2490" s="30" t="n">
        <x:f>XLOOKUP(F2490,Assumptions!$A$4:$A$6,Assumptions!$F$4:$F$6)</x:f>
        <x:v>60</x:v>
      </x:c>
      <x:c r="V2490" s="60" t="n">
        <x:f>I2490*12</x:f>
        <x:v>8372.400000000001</x:v>
      </x:c>
      <x:c r="W2490" s="60" t="n">
        <x:f>H2490*J2490*(1-K2490)*Q2490</x:f>
        <x:v>47.815258624</x:v>
      </x:c>
      <x:c r="X2490" s="60" t="n">
        <x:f>V2490*R2490</x:f>
        <x:v>125.58600000000001</x:v>
      </x:c>
      <x:c r="Y2490" s="60" t="n">
        <x:f>V2490*S2490</x:f>
        <x:v>62.793000000000006</x:v>
      </x:c>
      <x:c r="Z2490" s="60" t="n">
        <x:f>H2490*J2490*T2490</x:f>
        <x:v>6.141184</x:v>
      </x:c>
      <x:c r="AA2490" s="60" t="n">
        <x:f>P2490+W2490+X2490-Y2490-Z2490-U2490</x:f>
        <x:v>44.467074624000006</x:v>
      </x:c>
      <x:c r="AB2490" s="32" t="n">
        <x:f>IFERROR(AA2490/(P2490+W2490+X2490),0)</x:f>
        <x:v>0.25644032215718554</x:v>
      </x:c>
      <x:c r="AC2490" t="n">
        <x:f>IF(O2490="High",0,IF(I2490&gt;=1800,3,IF(I2490&gt;=900,2,1))+IF(K2490&gt;=0.9,2,IF(K2490&gt;=0.75,1,0))+IF(J2490&lt;=0.7,2,IF(J2490&lt;=0.85,1,0))+IF(M2490&gt;=8,1,0))</x:f>
        <x:v>5</x:v>
      </x:c>
      <x:c r="AD2490" t="str">
        <x:f>IF(AND(O2490&lt;&gt;"High",AC2490&gt;=Assumptions!$B$10,AA2490&gt;0),"Priority Growth",IF(AND(O2490="Low",AA2490&gt;0),"Maintain","Watch"))</x:f>
        <x:v>Maintain</x:v>
      </x:c>
      <x:c r="AE2490" s="60" t="n">
        <x:f>MAX(AA2490,0)*N2490</x:f>
        <x:v>0.8893414924800002</x:v>
      </x:c>
      <x:c r="AF2490" t="str">
        <x:f>IF(AND(AA2490&gt;=Assumptions!$B$11,O2490&lt;&gt;"High",OR(N2490&gt;=Assumptions!$B$12,M2490&lt;=6)),"High","Standard")</x:f>
        <x:v>Standard</x:v>
      </x:c>
    </x:row>
    <x:row r="2491">
      <x:c r="A2491" t="str">
        <x:f>'Raw_Data'!A2491</x:f>
        <x:v>C02490</x:v>
      </x:c>
      <x:c r="B2491" t="n">
        <x:f>'Raw_Data'!B2491</x:f>
        <x:v>32</x:v>
      </x:c>
      <x:c r="C2491" s="30" t="n">
        <x:f>'Raw_Data'!C2491</x:f>
        <x:v>39967</x:v>
      </x:c>
      <x:c r="D2491" t="n">
        <x:f>'Raw_Data'!D2491</x:f>
        <x:v>645</x:v>
      </x:c>
      <x:c r="E2491" t="n">
        <x:f>'Raw_Data'!E2491</x:f>
        <x:v>53</x:v>
      </x:c>
      <x:c r="F2491" t="str">
        <x:f>PROPER(TRIM('Raw_Data'!F2491))</x:f>
        <x:v>Classic</x:v>
      </x:c>
      <x:c r="G2491" t="str">
        <x:f>PROPER(TRIM('Raw_Data'!G2491))</x:f>
        <x:v>Digital</x:v>
      </x:c>
      <x:c r="H2491" s="60" t="n">
        <x:f>'Raw_Data'!H2491</x:f>
        <x:v>4081</x:v>
      </x:c>
      <x:c r="I2491" s="60" t="n">
        <x:f>'Raw_Data'!I2491</x:f>
        <x:v>150</x:v>
      </x:c>
      <x:c r="J2491" s="32" t="n">
        <x:f>'Raw_Data'!J2491</x:f>
        <x:v>0.355</x:v>
      </x:c>
      <x:c r="K2491" s="32" t="n">
        <x:f>'Raw_Data'!K2491</x:f>
        <x:v>0.742</x:v>
      </x:c>
      <x:c r="L2491" t="n">
        <x:f>'Raw_Data'!L2491</x:f>
        <x:v>1</x:v>
      </x:c>
      <x:c r="M2491" t="n">
        <x:f>IF('Raw_Data'!M2491="",Assumptions!$B$15,'Raw_Data'!M2491)</x:f>
        <x:v>5</x:v>
      </x:c>
      <x:c r="N2491" s="32" t="n">
        <x:f>'Raw_Data'!N2491</x:f>
        <x:v>0.216</x:v>
      </x:c>
      <x:c r="O2491" t="str">
        <x:f>IF(OR(D2491&lt;620,L2491&gt;=2,J2491&gt;0.9),"High",IF(OR(D2491&lt;700,L2491=1,J2491&gt;0.75),"Medium","Low"))</x:f>
        <x:v>Medium</x:v>
      </x:c>
      <x:c r="P2491" s="30" t="n">
        <x:f>XLOOKUP(F2491,Assumptions!$A$4:$A$6,Assumptions!$B$4:$B$6)</x:f>
        <x:v>0</x:v>
      </x:c>
      <x:c r="Q2491" s="32" t="n">
        <x:f>XLOOKUP(F2491,Assumptions!$A$4:$A$6,Assumptions!$C$4:$C$6)</x:f>
        <x:v>0.229</x:v>
      </x:c>
      <x:c r="R2491" s="32" t="n">
        <x:f>XLOOKUP(F2491,Assumptions!$A$4:$A$6,Assumptions!$D$4:$D$6)</x:f>
        <x:v>0.015</x:v>
      </x:c>
      <x:c r="S2491" s="32" t="n">
        <x:f>XLOOKUP(F2491,Assumptions!$A$4:$A$6,Assumptions!$E$4:$E$6)</x:f>
        <x:v>0.0075</x:v>
      </x:c>
      <x:c r="T2491" s="32" t="n">
        <x:f>XLOOKUP(O2491,Assumptions!$H$4:$H$6,Assumptions!$I$4:$I$6)</x:f>
        <x:v>0.012</x:v>
      </x:c>
      <x:c r="U2491" s="30" t="n">
        <x:f>XLOOKUP(F2491,Assumptions!$A$4:$A$6,Assumptions!$F$4:$F$6)</x:f>
        <x:v>60</x:v>
      </x:c>
      <x:c r="V2491" s="60" t="n">
        <x:f>I2491*12</x:f>
        <x:v>1800</x:v>
      </x:c>
      <x:c r="W2491" s="60" t="n">
        <x:f>H2491*J2491*(1-K2491)*Q2491</x:f>
        <x:v>85.59534291</x:v>
      </x:c>
      <x:c r="X2491" s="60" t="n">
        <x:f>V2491*R2491</x:f>
        <x:v>27</x:v>
      </x:c>
      <x:c r="Y2491" s="60" t="n">
        <x:f>V2491*S2491</x:f>
        <x:v>13.5</x:v>
      </x:c>
      <x:c r="Z2491" s="60" t="n">
        <x:f>H2491*J2491*T2491</x:f>
        <x:v>17.38506</x:v>
      </x:c>
      <x:c r="AA2491" s="60" t="n">
        <x:f>P2491+W2491+X2491-Y2491-Z2491-U2491</x:f>
        <x:v>21.710282910000004</x:v>
      </x:c>
      <x:c r="AB2491" s="32" t="n">
        <x:f>IFERROR(AA2491/(P2491+W2491+X2491),0)</x:f>
        <x:v>0.19281688166582098</x:v>
      </x:c>
      <x:c r="AC2491" t="n">
        <x:f>IF(O2491="High",0,IF(I2491&gt;=1800,3,IF(I2491&gt;=900,2,1))+IF(K2491&gt;=0.9,2,IF(K2491&gt;=0.75,1,0))+IF(J2491&lt;=0.7,2,IF(J2491&lt;=0.85,1,0))+IF(M2491&gt;=8,1,0))</x:f>
        <x:v>3</x:v>
      </x:c>
      <x:c r="AD2491" t="str">
        <x:f>IF(AND(O2491&lt;&gt;"High",AC2491&gt;=Assumptions!$B$10,AA2491&gt;0),"Priority Growth",IF(AND(O2491="Low",AA2491&gt;0),"Maintain","Watch"))</x:f>
        <x:v>Watch</x:v>
      </x:c>
      <x:c r="AE2491" s="60" t="n">
        <x:f>MAX(AA2491,0)*N2491</x:f>
        <x:v>4.68942110856</x:v>
      </x:c>
      <x:c r="AF2491" t="str">
        <x:f>IF(AND(AA2491&gt;=Assumptions!$B$11,O2491&lt;&gt;"High",OR(N2491&gt;=Assumptions!$B$12,M2491&lt;=6)),"High","Standard")</x:f>
        <x:v>Standard</x:v>
      </x:c>
    </x:row>
    <x:row r="2492">
      <x:c r="A2492" t="str">
        <x:f>'Raw_Data'!A2492</x:f>
        <x:v>C02491</x:v>
      </x:c>
      <x:c r="B2492" t="n">
        <x:f>'Raw_Data'!B2492</x:f>
        <x:v>47</x:v>
      </x:c>
      <x:c r="C2492" s="30" t="n">
        <x:f>'Raw_Data'!C2492</x:f>
        <x:v>42733</x:v>
      </x:c>
      <x:c r="D2492" t="n">
        <x:f>'Raw_Data'!D2492</x:f>
        <x:v>708</x:v>
      </x:c>
      <x:c r="E2492" t="n">
        <x:f>'Raw_Data'!E2492</x:f>
        <x:v>53</x:v>
      </x:c>
      <x:c r="F2492" t="str">
        <x:f>PROPER(TRIM('Raw_Data'!F2492))</x:f>
        <x:v>Classic</x:v>
      </x:c>
      <x:c r="G2492" t="str">
        <x:f>PROPER(TRIM('Raw_Data'!G2492))</x:f>
        <x:v>Digital</x:v>
      </x:c>
      <x:c r="H2492" s="60" t="n">
        <x:f>'Raw_Data'!H2492</x:f>
        <x:v>3087</x:v>
      </x:c>
      <x:c r="I2492" s="60" t="n">
        <x:f>'Raw_Data'!I2492</x:f>
        <x:v>502.39</x:v>
      </x:c>
      <x:c r="J2492" s="32" t="n">
        <x:f>'Raw_Data'!J2492</x:f>
        <x:v>0.334</x:v>
      </x:c>
      <x:c r="K2492" s="32" t="n">
        <x:f>'Raw_Data'!K2492</x:f>
        <x:v>0.84</x:v>
      </x:c>
      <x:c r="L2492" t="n">
        <x:f>'Raw_Data'!L2492</x:f>
        <x:v>0</x:v>
      </x:c>
      <x:c r="M2492" t="n">
        <x:f>IF('Raw_Data'!M2492="",Assumptions!$B$15,'Raw_Data'!M2492)</x:f>
        <x:v>10</x:v>
      </x:c>
      <x:c r="N2492" s="32" t="n">
        <x:f>'Raw_Data'!N2492</x:f>
        <x:v>0.02</x:v>
      </x:c>
      <x:c r="O2492" t="str">
        <x:f>IF(OR(D2492&lt;620,L2492&gt;=2,J2492&gt;0.9),"High",IF(OR(D2492&lt;700,L2492=1,J2492&gt;0.75),"Medium","Low"))</x:f>
        <x:v>Low</x:v>
      </x:c>
      <x:c r="P2492" s="30" t="n">
        <x:f>XLOOKUP(F2492,Assumptions!$A$4:$A$6,Assumptions!$B$4:$B$6)</x:f>
        <x:v>0</x:v>
      </x:c>
      <x:c r="Q2492" s="32" t="n">
        <x:f>XLOOKUP(F2492,Assumptions!$A$4:$A$6,Assumptions!$C$4:$C$6)</x:f>
        <x:v>0.229</x:v>
      </x:c>
      <x:c r="R2492" s="32" t="n">
        <x:f>XLOOKUP(F2492,Assumptions!$A$4:$A$6,Assumptions!$D$4:$D$6)</x:f>
        <x:v>0.015</x:v>
      </x:c>
      <x:c r="S2492" s="32" t="n">
        <x:f>XLOOKUP(F2492,Assumptions!$A$4:$A$6,Assumptions!$E$4:$E$6)</x:f>
        <x:v>0.0075</x:v>
      </x:c>
      <x:c r="T2492" s="32" t="n">
        <x:f>XLOOKUP(O2492,Assumptions!$H$4:$H$6,Assumptions!$I$4:$I$6)</x:f>
        <x:v>0.0035</x:v>
      </x:c>
      <x:c r="U2492" s="30" t="n">
        <x:f>XLOOKUP(F2492,Assumptions!$A$4:$A$6,Assumptions!$F$4:$F$6)</x:f>
        <x:v>60</x:v>
      </x:c>
      <x:c r="V2492" s="60" t="n">
        <x:f>I2492*12</x:f>
        <x:v>6028.68</x:v>
      </x:c>
      <x:c r="W2492" s="60" t="n">
        <x:f>H2492*J2492*(1-K2492)*Q2492</x:f>
        <x:v>37.777965120000005</x:v>
      </x:c>
      <x:c r="X2492" s="60" t="n">
        <x:f>V2492*R2492</x:f>
        <x:v>90.4302</x:v>
      </x:c>
      <x:c r="Y2492" s="60" t="n">
        <x:f>V2492*S2492</x:f>
        <x:v>45.2151</x:v>
      </x:c>
      <x:c r="Z2492" s="60" t="n">
        <x:f>H2492*J2492*T2492</x:f>
        <x:v>3.608703</x:v>
      </x:c>
      <x:c r="AA2492" s="60" t="n">
        <x:f>P2492+W2492+X2492-Y2492-Z2492-U2492</x:f>
        <x:v>19.384362119999977</x:v>
      </x:c>
      <x:c r="AB2492" s="32" t="n">
        <x:f>IFERROR(AA2492/(P2492+W2492+X2492),0)</x:f>
        <x:v>0.15119444305170926</x:v>
      </x:c>
      <x:c r="AC2492" t="n">
        <x:f>IF(O2492="High",0,IF(I2492&gt;=1800,3,IF(I2492&gt;=900,2,1))+IF(K2492&gt;=0.9,2,IF(K2492&gt;=0.75,1,0))+IF(J2492&lt;=0.7,2,IF(J2492&lt;=0.85,1,0))+IF(M2492&gt;=8,1,0))</x:f>
        <x:v>5</x:v>
      </x:c>
      <x:c r="AD2492" t="str">
        <x:f>IF(AND(O2492&lt;&gt;"High",AC2492&gt;=Assumptions!$B$10,AA2492&gt;0),"Priority Growth",IF(AND(O2492="Low",AA2492&gt;0),"Maintain","Watch"))</x:f>
        <x:v>Maintain</x:v>
      </x:c>
      <x:c r="AE2492" s="60" t="n">
        <x:f>MAX(AA2492,0)*N2492</x:f>
        <x:v>0.3876872423999996</x:v>
      </x:c>
      <x:c r="AF2492" t="str">
        <x:f>IF(AND(AA2492&gt;=Assumptions!$B$11,O2492&lt;&gt;"High",OR(N2492&gt;=Assumptions!$B$12,M2492&lt;=6)),"High","Standard")</x:f>
        <x:v>Standard</x:v>
      </x:c>
    </x:row>
    <x:row r="2493">
      <x:c r="A2493" t="str">
        <x:f>'Raw_Data'!A2493</x:f>
        <x:v>C02492</x:v>
      </x:c>
      <x:c r="B2493" t="n">
        <x:f>'Raw_Data'!B2493</x:f>
        <x:v>37</x:v>
      </x:c>
      <x:c r="C2493" s="30" t="n">
        <x:f>'Raw_Data'!C2493</x:f>
        <x:v>75891</x:v>
      </x:c>
      <x:c r="D2493" t="n">
        <x:f>'Raw_Data'!D2493</x:f>
        <x:v>694</x:v>
      </x:c>
      <x:c r="E2493" t="n">
        <x:f>'Raw_Data'!E2493</x:f>
        <x:v>2</x:v>
      </x:c>
      <x:c r="F2493" t="str">
        <x:f>PROPER(TRIM('Raw_Data'!F2493))</x:f>
        <x:v>Classic</x:v>
      </x:c>
      <x:c r="G2493" t="str">
        <x:f>PROPER(TRIM('Raw_Data'!G2493))</x:f>
        <x:v>Digital</x:v>
      </x:c>
      <x:c r="H2493" s="60" t="n">
        <x:f>'Raw_Data'!H2493</x:f>
        <x:v>9506</x:v>
      </x:c>
      <x:c r="I2493" s="60" t="n">
        <x:f>'Raw_Data'!I2493</x:f>
        <x:v>1117.71</x:v>
      </x:c>
      <x:c r="J2493" s="32" t="n">
        <x:f>'Raw_Data'!J2493</x:f>
        <x:v>0.274</x:v>
      </x:c>
      <x:c r="K2493" s="32" t="n">
        <x:f>'Raw_Data'!K2493</x:f>
        <x:v>0.776</x:v>
      </x:c>
      <x:c r="L2493" t="n">
        <x:f>'Raw_Data'!L2493</x:f>
        <x:v>0</x:v>
      </x:c>
      <x:c r="M2493" t="n">
        <x:f>IF('Raw_Data'!M2493="",Assumptions!$B$15,'Raw_Data'!M2493)</x:f>
        <x:v>9</x:v>
      </x:c>
      <x:c r="N2493" s="32" t="n">
        <x:f>'Raw_Data'!N2493</x:f>
        <x:v>0.091</x:v>
      </x:c>
      <x:c r="O2493" t="str">
        <x:f>IF(OR(D2493&lt;620,L2493&gt;=2,J2493&gt;0.9),"High",IF(OR(D2493&lt;700,L2493=1,J2493&gt;0.75),"Medium","Low"))</x:f>
        <x:v>Medium</x:v>
      </x:c>
      <x:c r="P2493" s="30" t="n">
        <x:f>XLOOKUP(F2493,Assumptions!$A$4:$A$6,Assumptions!$B$4:$B$6)</x:f>
        <x:v>0</x:v>
      </x:c>
      <x:c r="Q2493" s="32" t="n">
        <x:f>XLOOKUP(F2493,Assumptions!$A$4:$A$6,Assumptions!$C$4:$C$6)</x:f>
        <x:v>0.229</x:v>
      </x:c>
      <x:c r="R2493" s="32" t="n">
        <x:f>XLOOKUP(F2493,Assumptions!$A$4:$A$6,Assumptions!$D$4:$D$6)</x:f>
        <x:v>0.015</x:v>
      </x:c>
      <x:c r="S2493" s="32" t="n">
        <x:f>XLOOKUP(F2493,Assumptions!$A$4:$A$6,Assumptions!$E$4:$E$6)</x:f>
        <x:v>0.0075</x:v>
      </x:c>
      <x:c r="T2493" s="32" t="n">
        <x:f>XLOOKUP(O2493,Assumptions!$H$4:$H$6,Assumptions!$I$4:$I$6)</x:f>
        <x:v>0.012</x:v>
      </x:c>
      <x:c r="U2493" s="30" t="n">
        <x:f>XLOOKUP(F2493,Assumptions!$A$4:$A$6,Assumptions!$F$4:$F$6)</x:f>
        <x:v>60</x:v>
      </x:c>
      <x:c r="V2493" s="60" t="n">
        <x:f>I2493*12</x:f>
        <x:v>13412.52</x:v>
      </x:c>
      <x:c r="W2493" s="60" t="n">
        <x:f>H2493*J2493*(1-K2493)*Q2493</x:f>
        <x:v>133.607818624</x:v>
      </x:c>
      <x:c r="X2493" s="60" t="n">
        <x:f>V2493*R2493</x:f>
        <x:v>201.1878</x:v>
      </x:c>
      <x:c r="Y2493" s="60" t="n">
        <x:f>V2493*S2493</x:f>
        <x:v>100.5939</x:v>
      </x:c>
      <x:c r="Z2493" s="60" t="n">
        <x:f>H2493*J2493*T2493</x:f>
        <x:v>31.255728000000005</x:v>
      </x:c>
      <x:c r="AA2493" s="60" t="n">
        <x:f>P2493+W2493+X2493-Y2493-Z2493-U2493</x:f>
        <x:v>142.94599062399996</x:v>
      </x:c>
      <x:c r="AB2493" s="32" t="n">
        <x:f>IFERROR(AA2493/(P2493+W2493+X2493),0)</x:f>
        <x:v>0.42696493822560677</x:v>
      </x:c>
      <x:c r="AC2493" t="n">
        <x:f>IF(O2493="High",0,IF(I2493&gt;=1800,3,IF(I2493&gt;=900,2,1))+IF(K2493&gt;=0.9,2,IF(K2493&gt;=0.75,1,0))+IF(J2493&lt;=0.7,2,IF(J2493&lt;=0.85,1,0))+IF(M2493&gt;=8,1,0))</x:f>
        <x:v>6</x:v>
      </x:c>
      <x:c r="AD2493" t="str">
        <x:f>IF(AND(O2493&lt;&gt;"High",AC2493&gt;=Assumptions!$B$10,AA2493&gt;0),"Priority Growth",IF(AND(O2493="Low",AA2493&gt;0),"Maintain","Watch"))</x:f>
        <x:v>Priority Growth</x:v>
      </x:c>
      <x:c r="AE2493" s="60" t="n">
        <x:f>MAX(AA2493,0)*N2493</x:f>
        <x:v>13.008085146783996</x:v>
      </x:c>
      <x:c r="AF2493" t="str">
        <x:f>IF(AND(AA2493&gt;=Assumptions!$B$11,O2493&lt;&gt;"High",OR(N2493&gt;=Assumptions!$B$12,M2493&lt;=6)),"High","Standard")</x:f>
        <x:v>Standard</x:v>
      </x:c>
    </x:row>
    <x:row r="2494">
      <x:c r="A2494" t="str">
        <x:f>'Raw_Data'!A2494</x:f>
        <x:v>C02493</x:v>
      </x:c>
      <x:c r="B2494" t="n">
        <x:f>'Raw_Data'!B2494</x:f>
        <x:v>55</x:v>
      </x:c>
      <x:c r="C2494" s="30" t="n">
        <x:f>'Raw_Data'!C2494</x:f>
        <x:v>196288</x:v>
      </x:c>
      <x:c r="D2494" t="n">
        <x:f>'Raw_Data'!D2494</x:f>
        <x:v>699</x:v>
      </x:c>
      <x:c r="E2494" t="n">
        <x:f>'Raw_Data'!E2494</x:f>
        <x:v>64</x:v>
      </x:c>
      <x:c r="F2494" t="str">
        <x:f>PROPER(TRIM('Raw_Data'!F2494))</x:f>
        <x:v>Platinum</x:v>
      </x:c>
      <x:c r="G2494" t="str">
        <x:f>PROPER(TRIM('Raw_Data'!G2494))</x:f>
        <x:v>Partner</x:v>
      </x:c>
      <x:c r="H2494" s="60" t="n">
        <x:f>'Raw_Data'!H2494</x:f>
        <x:v>40000</x:v>
      </x:c>
      <x:c r="I2494" s="60" t="n">
        <x:f>'Raw_Data'!I2494</x:f>
        <x:v>4722.17</x:v>
      </x:c>
      <x:c r="J2494" s="32" t="n">
        <x:f>'Raw_Data'!J2494</x:f>
        <x:v>0.48</x:v>
      </x:c>
      <x:c r="K2494" s="32" t="n">
        <x:f>'Raw_Data'!K2494</x:f>
        <x:v>0.786</x:v>
      </x:c>
      <x:c r="L2494" t="n">
        <x:f>'Raw_Data'!L2494</x:f>
        <x:v>0</x:v>
      </x:c>
      <x:c r="M2494" t="n">
        <x:f>IF('Raw_Data'!M2494="",Assumptions!$B$15,'Raw_Data'!M2494)</x:f>
        <x:v>9</x:v>
      </x:c>
      <x:c r="N2494" s="32" t="n">
        <x:f>'Raw_Data'!N2494</x:f>
        <x:v>0.02</x:v>
      </x:c>
      <x:c r="O2494" t="str">
        <x:f>IF(OR(D2494&lt;620,L2494&gt;=2,J2494&gt;0.9),"High",IF(OR(D2494&lt;700,L2494=1,J2494&gt;0.75),"Medium","Low"))</x:f>
        <x:v>Medium</x:v>
      </x:c>
      <x:c r="P2494" s="30" t="n">
        <x:f>XLOOKUP(F2494,Assumptions!$A$4:$A$6,Assumptions!$B$4:$B$6)</x:f>
        <x:v>195</x:v>
      </x:c>
      <x:c r="Q2494" s="32" t="n">
        <x:f>XLOOKUP(F2494,Assumptions!$A$4:$A$6,Assumptions!$C$4:$C$6)</x:f>
        <x:v>0.199</x:v>
      </x:c>
      <x:c r="R2494" s="32" t="n">
        <x:f>XLOOKUP(F2494,Assumptions!$A$4:$A$6,Assumptions!$D$4:$D$6)</x:f>
        <x:v>0.017</x:v>
      </x:c>
      <x:c r="S2494" s="32" t="n">
        <x:f>XLOOKUP(F2494,Assumptions!$A$4:$A$6,Assumptions!$E$4:$E$6)</x:f>
        <x:v>0.013</x:v>
      </x:c>
      <x:c r="T2494" s="32" t="n">
        <x:f>XLOOKUP(O2494,Assumptions!$H$4:$H$6,Assumptions!$I$4:$I$6)</x:f>
        <x:v>0.012</x:v>
      </x:c>
      <x:c r="U2494" s="30" t="n">
        <x:f>XLOOKUP(F2494,Assumptions!$A$4:$A$6,Assumptions!$F$4:$F$6)</x:f>
        <x:v>140</x:v>
      </x:c>
      <x:c r="V2494" s="60" t="n">
        <x:f>I2494*12</x:f>
        <x:v>56666.04</x:v>
      </x:c>
      <x:c r="W2494" s="60" t="n">
        <x:f>H2494*J2494*(1-K2494)*Q2494</x:f>
        <x:v>817.6511999999999</x:v>
      </x:c>
      <x:c r="X2494" s="60" t="n">
        <x:f>V2494*R2494</x:f>
        <x:v>963.3226800000001</x:v>
      </x:c>
      <x:c r="Y2494" s="60" t="n">
        <x:f>V2494*S2494</x:f>
        <x:v>736.65852</x:v>
      </x:c>
      <x:c r="Z2494" s="60" t="n">
        <x:f>H2494*J2494*T2494</x:f>
        <x:v>230.4</x:v>
      </x:c>
      <x:c r="AA2494" s="60" t="n">
        <x:f>P2494+W2494+X2494-Y2494-Z2494-U2494</x:f>
        <x:v>868.9153600000001</x:v>
      </x:c>
      <x:c r="AB2494" s="32" t="n">
        <x:f>IFERROR(AA2494/(P2494+W2494+X2494),0)</x:f>
        <x:v>0.4397403066886694</x:v>
      </x:c>
      <x:c r="AC2494" t="n">
        <x:f>IF(O2494="High",0,IF(I2494&gt;=1800,3,IF(I2494&gt;=900,2,1))+IF(K2494&gt;=0.9,2,IF(K2494&gt;=0.75,1,0))+IF(J2494&lt;=0.7,2,IF(J2494&lt;=0.85,1,0))+IF(M2494&gt;=8,1,0))</x:f>
        <x:v>7</x:v>
      </x:c>
      <x:c r="AD2494" t="str">
        <x:f>IF(AND(O2494&lt;&gt;"High",AC2494&gt;=Assumptions!$B$10,AA2494&gt;0),"Priority Growth",IF(AND(O2494="Low",AA2494&gt;0),"Maintain","Watch"))</x:f>
        <x:v>Priority Growth</x:v>
      </x:c>
      <x:c r="AE2494" s="60" t="n">
        <x:f>MAX(AA2494,0)*N2494</x:f>
        <x:v>17.378307200000002</x:v>
      </x:c>
      <x:c r="AF2494" t="str">
        <x:f>IF(AND(AA2494&gt;=Assumptions!$B$11,O2494&lt;&gt;"High",OR(N2494&gt;=Assumptions!$B$12,M2494&lt;=6)),"High","Standard")</x:f>
        <x:v>Standard</x:v>
      </x:c>
    </x:row>
    <x:row r="2495">
      <x:c r="A2495" t="str">
        <x:f>'Raw_Data'!A2495</x:f>
        <x:v>C02494</x:v>
      </x:c>
      <x:c r="B2495" t="n">
        <x:f>'Raw_Data'!B2495</x:f>
        <x:v>24</x:v>
      </x:c>
      <x:c r="C2495" s="30" t="n">
        <x:f>'Raw_Data'!C2495</x:f>
        <x:v>134294</x:v>
      </x:c>
      <x:c r="D2495" t="n">
        <x:f>'Raw_Data'!D2495</x:f>
        <x:v>760</x:v>
      </x:c>
      <x:c r="E2495" t="n">
        <x:f>'Raw_Data'!E2495</x:f>
        <x:v>66</x:v>
      </x:c>
      <x:c r="F2495" t="str">
        <x:f>PROPER(TRIM('Raw_Data'!F2495))</x:f>
        <x:v>Gold</x:v>
      </x:c>
      <x:c r="G2495" t="str">
        <x:f>PROPER(TRIM('Raw_Data'!G2495))</x:f>
        <x:v>Digital</x:v>
      </x:c>
      <x:c r="H2495" s="60" t="n">
        <x:f>'Raw_Data'!H2495</x:f>
        <x:v>20137</x:v>
      </x:c>
      <x:c r="I2495" s="60" t="n">
        <x:f>'Raw_Data'!I2495</x:f>
        <x:v>2234.09</x:v>
      </x:c>
      <x:c r="J2495" s="32" t="n">
        <x:f>'Raw_Data'!J2495</x:f>
        <x:v>0.27</x:v>
      </x:c>
      <x:c r="K2495" s="32" t="n">
        <x:f>'Raw_Data'!K2495</x:f>
        <x:v>0.756</x:v>
      </x:c>
      <x:c r="L2495" t="n">
        <x:f>'Raw_Data'!L2495</x:f>
        <x:v>0</x:v>
      </x:c>
      <x:c r="M2495" t="n">
        <x:f>IF('Raw_Data'!M2495="",Assumptions!$B$15,'Raw_Data'!M2495)</x:f>
        <x:v>6</x:v>
      </x:c>
      <x:c r="N2495" s="32" t="n">
        <x:f>'Raw_Data'!N2495</x:f>
        <x:v>0.176</x:v>
      </x:c>
      <x:c r="O2495" t="str">
        <x:f>IF(OR(D2495&lt;620,L2495&gt;=2,J2495&gt;0.9),"High",IF(OR(D2495&lt;700,L2495=1,J2495&gt;0.75),"Medium","Low"))</x:f>
        <x:v>Low</x:v>
      </x:c>
      <x:c r="P2495" s="30" t="n">
        <x:f>XLOOKUP(F2495,Assumptions!$A$4:$A$6,Assumptions!$B$4:$B$6)</x:f>
        <x:v>95</x:v>
      </x:c>
      <x:c r="Q2495" s="32" t="n">
        <x:f>XLOOKUP(F2495,Assumptions!$A$4:$A$6,Assumptions!$C$4:$C$6)</x:f>
        <x:v>0.219</x:v>
      </x:c>
      <x:c r="R2495" s="32" t="n">
        <x:f>XLOOKUP(F2495,Assumptions!$A$4:$A$6,Assumptions!$D$4:$D$6)</x:f>
        <x:v>0.016</x:v>
      </x:c>
      <x:c r="S2495" s="32" t="n">
        <x:f>XLOOKUP(F2495,Assumptions!$A$4:$A$6,Assumptions!$E$4:$E$6)</x:f>
        <x:v>0.01</x:v>
      </x:c>
      <x:c r="T2495" s="32" t="n">
        <x:f>XLOOKUP(O2495,Assumptions!$H$4:$H$6,Assumptions!$I$4:$I$6)</x:f>
        <x:v>0.0035</x:v>
      </x:c>
      <x:c r="U2495" s="30" t="n">
        <x:f>XLOOKUP(F2495,Assumptions!$A$4:$A$6,Assumptions!$F$4:$F$6)</x:f>
        <x:v>90</x:v>
      </x:c>
      <x:c r="V2495" s="60" t="n">
        <x:f>I2495*12</x:f>
        <x:v>26809.08</x:v>
      </x:c>
      <x:c r="W2495" s="60" t="n">
        <x:f>H2495*J2495*(1-K2495)*Q2495</x:f>
        <x:v>290.53099764000007</x:v>
      </x:c>
      <x:c r="X2495" s="60" t="n">
        <x:f>V2495*R2495</x:f>
        <x:v>428.94528</x:v>
      </x:c>
      <x:c r="Y2495" s="60" t="n">
        <x:f>V2495*S2495</x:f>
        <x:v>268.0908</x:v>
      </x:c>
      <x:c r="Z2495" s="60" t="n">
        <x:f>H2495*J2495*T2495</x:f>
        <x:v>19.029465000000002</x:v>
      </x:c>
      <x:c r="AA2495" s="60" t="n">
        <x:f>P2495+W2495+X2495-Y2495-Z2495-U2495</x:f>
        <x:v>437.35601264000013</x:v>
      </x:c>
      <x:c r="AB2495" s="32" t="n">
        <x:f>IFERROR(AA2495/(P2495+W2495+X2495),0)</x:f>
        <x:v>0.5369782087543037</x:v>
      </x:c>
      <x:c r="AC2495" t="n">
        <x:f>IF(O2495="High",0,IF(I2495&gt;=1800,3,IF(I2495&gt;=900,2,1))+IF(K2495&gt;=0.9,2,IF(K2495&gt;=0.75,1,0))+IF(J2495&lt;=0.7,2,IF(J2495&lt;=0.85,1,0))+IF(M2495&gt;=8,1,0))</x:f>
        <x:v>6</x:v>
      </x:c>
      <x:c r="AD2495" t="str">
        <x:f>IF(AND(O2495&lt;&gt;"High",AC2495&gt;=Assumptions!$B$10,AA2495&gt;0),"Priority Growth",IF(AND(O2495="Low",AA2495&gt;0),"Maintain","Watch"))</x:f>
        <x:v>Priority Growth</x:v>
      </x:c>
      <x:c r="AE2495" s="60" t="n">
        <x:f>MAX(AA2495,0)*N2495</x:f>
        <x:v>76.97465822464002</x:v>
      </x:c>
      <x:c r="AF2495" t="str">
        <x:f>IF(AND(AA2495&gt;=Assumptions!$B$11,O2495&lt;&gt;"High",OR(N2495&gt;=Assumptions!$B$12,M2495&lt;=6)),"High","Standard")</x:f>
        <x:v>High</x:v>
      </x:c>
    </x:row>
    <x:row r="2496">
      <x:c r="A2496" t="str">
        <x:f>'Raw_Data'!A2496</x:f>
        <x:v>C02495</x:v>
      </x:c>
      <x:c r="B2496" t="n">
        <x:f>'Raw_Data'!B2496</x:f>
        <x:v>44</x:v>
      </x:c>
      <x:c r="C2496" s="30" t="n">
        <x:f>'Raw_Data'!C2496</x:f>
        <x:v>59957</x:v>
      </x:c>
      <x:c r="D2496" t="n">
        <x:f>'Raw_Data'!D2496</x:f>
        <x:v>624</x:v>
      </x:c>
      <x:c r="E2496" t="n">
        <x:f>'Raw_Data'!E2496</x:f>
        <x:v>28</x:v>
      </x:c>
      <x:c r="F2496" t="str">
        <x:f>PROPER(TRIM('Raw_Data'!F2496))</x:f>
        <x:v>Classic</x:v>
      </x:c>
      <x:c r="G2496" t="str">
        <x:f>PROPER(TRIM('Raw_Data'!G2496))</x:f>
        <x:v>Direct Mail</x:v>
      </x:c>
      <x:c r="H2496" s="60" t="n">
        <x:f>'Raw_Data'!H2496</x:f>
        <x:v>3655</x:v>
      </x:c>
      <x:c r="I2496" s="60" t="n">
        <x:f>'Raw_Data'!I2496</x:f>
        <x:v>505.82</x:v>
      </x:c>
      <x:c r="J2496" s="32" t="n">
        <x:f>'Raw_Data'!J2496</x:f>
        <x:v>0.363</x:v>
      </x:c>
      <x:c r="K2496" s="32" t="n">
        <x:f>'Raw_Data'!K2496</x:f>
        <x:v>0.544</x:v>
      </x:c>
      <x:c r="L2496" t="n">
        <x:f>'Raw_Data'!L2496</x:f>
        <x:v>0</x:v>
      </x:c>
      <x:c r="M2496" t="n">
        <x:f>IF('Raw_Data'!M2496="",Assumptions!$B$15,'Raw_Data'!M2496)</x:f>
        <x:v>8</x:v>
      </x:c>
      <x:c r="N2496" s="32" t="n">
        <x:f>'Raw_Data'!N2496</x:f>
        <x:v>0.079</x:v>
      </x:c>
      <x:c r="O2496" t="str">
        <x:f>IF(OR(D2496&lt;620,L2496&gt;=2,J2496&gt;0.9),"High",IF(OR(D2496&lt;700,L2496=1,J2496&gt;0.75),"Medium","Low"))</x:f>
        <x:v>Medium</x:v>
      </x:c>
      <x:c r="P2496" s="30" t="n">
        <x:f>XLOOKUP(F2496,Assumptions!$A$4:$A$6,Assumptions!$B$4:$B$6)</x:f>
        <x:v>0</x:v>
      </x:c>
      <x:c r="Q2496" s="32" t="n">
        <x:f>XLOOKUP(F2496,Assumptions!$A$4:$A$6,Assumptions!$C$4:$C$6)</x:f>
        <x:v>0.229</x:v>
      </x:c>
      <x:c r="R2496" s="32" t="n">
        <x:f>XLOOKUP(F2496,Assumptions!$A$4:$A$6,Assumptions!$D$4:$D$6)</x:f>
        <x:v>0.015</x:v>
      </x:c>
      <x:c r="S2496" s="32" t="n">
        <x:f>XLOOKUP(F2496,Assumptions!$A$4:$A$6,Assumptions!$E$4:$E$6)</x:f>
        <x:v>0.0075</x:v>
      </x:c>
      <x:c r="T2496" s="32" t="n">
        <x:f>XLOOKUP(O2496,Assumptions!$H$4:$H$6,Assumptions!$I$4:$I$6)</x:f>
        <x:v>0.012</x:v>
      </x:c>
      <x:c r="U2496" s="30" t="n">
        <x:f>XLOOKUP(F2496,Assumptions!$A$4:$A$6,Assumptions!$F$4:$F$6)</x:f>
        <x:v>60</x:v>
      </x:c>
      <x:c r="V2496" s="60" t="n">
        <x:f>I2496*12</x:f>
        <x:v>6069.84</x:v>
      </x:c>
      <x:c r="W2496" s="60" t="n">
        <x:f>H2496*J2496*(1-K2496)*Q2496</x:f>
        <x:v>138.54610836</x:v>
      </x:c>
      <x:c r="X2496" s="60" t="n">
        <x:f>V2496*R2496</x:f>
        <x:v>91.0476</x:v>
      </x:c>
      <x:c r="Y2496" s="60" t="n">
        <x:f>V2496*S2496</x:f>
        <x:v>45.5238</x:v>
      </x:c>
      <x:c r="Z2496" s="60" t="n">
        <x:f>H2496*J2496*T2496</x:f>
        <x:v>15.92118</x:v>
      </x:c>
      <x:c r="AA2496" s="60" t="n">
        <x:f>P2496+W2496+X2496-Y2496-Z2496-U2496</x:f>
        <x:v>108.14872836</x:v>
      </x:c>
      <x:c r="AB2496" s="32" t="n">
        <x:f>IFERROR(AA2496/(P2496+W2496+X2496),0)</x:f>
        <x:v>0.4710439546994214</x:v>
      </x:c>
      <x:c r="AC2496" t="n">
        <x:f>IF(O2496="High",0,IF(I2496&gt;=1800,3,IF(I2496&gt;=900,2,1))+IF(K2496&gt;=0.9,2,IF(K2496&gt;=0.75,1,0))+IF(J2496&lt;=0.7,2,IF(J2496&lt;=0.85,1,0))+IF(M2496&gt;=8,1,0))</x:f>
        <x:v>4</x:v>
      </x:c>
      <x:c r="AD2496" t="str">
        <x:f>IF(AND(O2496&lt;&gt;"High",AC2496&gt;=Assumptions!$B$10,AA2496&gt;0),"Priority Growth",IF(AND(O2496="Low",AA2496&gt;0),"Maintain","Watch"))</x:f>
        <x:v>Watch</x:v>
      </x:c>
      <x:c r="AE2496" s="60" t="n">
        <x:f>MAX(AA2496,0)*N2496</x:f>
        <x:v>8.54374954044</x:v>
      </x:c>
      <x:c r="AF2496" t="str">
        <x:f>IF(AND(AA2496&gt;=Assumptions!$B$11,O2496&lt;&gt;"High",OR(N2496&gt;=Assumptions!$B$12,M2496&lt;=6)),"High","Standard")</x:f>
        <x:v>Standard</x:v>
      </x:c>
    </x:row>
    <x:row r="2497">
      <x:c r="A2497" t="str">
        <x:f>'Raw_Data'!A2497</x:f>
        <x:v>C02496</x:v>
      </x:c>
      <x:c r="B2497" t="n">
        <x:f>'Raw_Data'!B2497</x:f>
        <x:v>40</x:v>
      </x:c>
      <x:c r="C2497" s="30" t="n">
        <x:f>'Raw_Data'!C2497</x:f>
        <x:v>40833</x:v>
      </x:c>
      <x:c r="D2497" t="n">
        <x:f>'Raw_Data'!D2497</x:f>
        <x:v>699</x:v>
      </x:c>
      <x:c r="E2497" t="n">
        <x:f>'Raw_Data'!E2497</x:f>
        <x:v>50</x:v>
      </x:c>
      <x:c r="F2497" t="str">
        <x:f>PROPER(TRIM('Raw_Data'!F2497))</x:f>
        <x:v>Classic</x:v>
      </x:c>
      <x:c r="G2497" t="str">
        <x:f>PROPER(TRIM('Raw_Data'!G2497))</x:f>
        <x:v>Digital</x:v>
      </x:c>
      <x:c r="H2497" s="60" t="n">
        <x:f>'Raw_Data'!H2497</x:f>
        <x:v>5176</x:v>
      </x:c>
      <x:c r="I2497" s="60" t="n">
        <x:f>'Raw_Data'!I2497</x:f>
        <x:v>196.36</x:v>
      </x:c>
      <x:c r="J2497" s="32" t="n">
        <x:f>'Raw_Data'!J2497</x:f>
        <x:v>0.285</x:v>
      </x:c>
      <x:c r="K2497" s="32" t="n">
        <x:f>'Raw_Data'!K2497</x:f>
        <x:v>0.654</x:v>
      </x:c>
      <x:c r="L2497" t="n">
        <x:f>'Raw_Data'!L2497</x:f>
        <x:v>0</x:v>
      </x:c>
      <x:c r="M2497" t="n">
        <x:f>IF('Raw_Data'!M2497="",Assumptions!$B$15,'Raw_Data'!M2497)</x:f>
        <x:v>7</x:v>
      </x:c>
      <x:c r="N2497" s="32" t="n">
        <x:f>'Raw_Data'!N2497</x:f>
        <x:v>0.097</x:v>
      </x:c>
      <x:c r="O2497" t="str">
        <x:f>IF(OR(D2497&lt;620,L2497&gt;=2,J2497&gt;0.9),"High",IF(OR(D2497&lt;700,L2497=1,J2497&gt;0.75),"Medium","Low"))</x:f>
        <x:v>Medium</x:v>
      </x:c>
      <x:c r="P2497" s="30" t="n">
        <x:f>XLOOKUP(F2497,Assumptions!$A$4:$A$6,Assumptions!$B$4:$B$6)</x:f>
        <x:v>0</x:v>
      </x:c>
      <x:c r="Q2497" s="32" t="n">
        <x:f>XLOOKUP(F2497,Assumptions!$A$4:$A$6,Assumptions!$C$4:$C$6)</x:f>
        <x:v>0.229</x:v>
      </x:c>
      <x:c r="R2497" s="32" t="n">
        <x:f>XLOOKUP(F2497,Assumptions!$A$4:$A$6,Assumptions!$D$4:$D$6)</x:f>
        <x:v>0.015</x:v>
      </x:c>
      <x:c r="S2497" s="32" t="n">
        <x:f>XLOOKUP(F2497,Assumptions!$A$4:$A$6,Assumptions!$E$4:$E$6)</x:f>
        <x:v>0.0075</x:v>
      </x:c>
      <x:c r="T2497" s="32" t="n">
        <x:f>XLOOKUP(O2497,Assumptions!$H$4:$H$6,Assumptions!$I$4:$I$6)</x:f>
        <x:v>0.012</x:v>
      </x:c>
      <x:c r="U2497" s="30" t="n">
        <x:f>XLOOKUP(F2497,Assumptions!$A$4:$A$6,Assumptions!$F$4:$F$6)</x:f>
        <x:v>60</x:v>
      </x:c>
      <x:c r="V2497" s="60" t="n">
        <x:f>I2497*12</x:f>
        <x:v>2356.32</x:v>
      </x:c>
      <x:c r="W2497" s="60" t="n">
        <x:f>H2497*J2497*(1-K2497)*Q2497</x:f>
        <x:v>116.88282743999999</x:v>
      </x:c>
      <x:c r="X2497" s="60" t="n">
        <x:f>V2497*R2497</x:f>
        <x:v>35.3448</x:v>
      </x:c>
      <x:c r="Y2497" s="60" t="n">
        <x:f>V2497*S2497</x:f>
        <x:v>17.6724</x:v>
      </x:c>
      <x:c r="Z2497" s="60" t="n">
        <x:f>H2497*J2497*T2497</x:f>
        <x:v>17.701919999999998</x:v>
      </x:c>
      <x:c r="AA2497" s="60" t="n">
        <x:f>P2497+W2497+X2497-Y2497-Z2497-U2497</x:f>
        <x:v>56.85330743999998</x:v>
      </x:c>
      <x:c r="AB2497" s="32" t="n">
        <x:f>IFERROR(AA2497/(P2497+W2497+X2497),0)</x:f>
        <x:v>0.3734756193477989</x:v>
      </x:c>
      <x:c r="AC2497" t="n">
        <x:f>IF(O2497="High",0,IF(I2497&gt;=1800,3,IF(I2497&gt;=900,2,1))+IF(K2497&gt;=0.9,2,IF(K2497&gt;=0.75,1,0))+IF(J2497&lt;=0.7,2,IF(J2497&lt;=0.85,1,0))+IF(M2497&gt;=8,1,0))</x:f>
        <x:v>3</x:v>
      </x:c>
      <x:c r="AD2497" t="str">
        <x:f>IF(AND(O2497&lt;&gt;"High",AC2497&gt;=Assumptions!$B$10,AA2497&gt;0),"Priority Growth",IF(AND(O2497="Low",AA2497&gt;0),"Maintain","Watch"))</x:f>
        <x:v>Watch</x:v>
      </x:c>
      <x:c r="AE2497" s="60" t="n">
        <x:f>MAX(AA2497,0)*N2497</x:f>
        <x:v>5.514770821679998</x:v>
      </x:c>
      <x:c r="AF2497" t="str">
        <x:f>IF(AND(AA2497&gt;=Assumptions!$B$11,O2497&lt;&gt;"High",OR(N2497&gt;=Assumptions!$B$12,M2497&lt;=6)),"High","Standard")</x:f>
        <x:v>Standard</x:v>
      </x:c>
    </x:row>
    <x:row r="2498">
      <x:c r="A2498" t="str">
        <x:f>'Raw_Data'!A2498</x:f>
        <x:v>C02497</x:v>
      </x:c>
      <x:c r="B2498" t="n">
        <x:f>'Raw_Data'!B2498</x:f>
        <x:v>48</x:v>
      </x:c>
      <x:c r="C2498" s="30" t="n">
        <x:f>'Raw_Data'!C2498</x:f>
        <x:v>44413</x:v>
      </x:c>
      <x:c r="D2498" t="n">
        <x:f>'Raw_Data'!D2498</x:f>
        <x:v>720</x:v>
      </x:c>
      <x:c r="E2498" t="n">
        <x:f>'Raw_Data'!E2498</x:f>
        <x:v>92</x:v>
      </x:c>
      <x:c r="F2498" t="str">
        <x:f>PROPER(TRIM('Raw_Data'!F2498))</x:f>
        <x:v>Gold</x:v>
      </x:c>
      <x:c r="G2498" t="str">
        <x:f>PROPER(TRIM('Raw_Data'!G2498))</x:f>
        <x:v>Digital</x:v>
      </x:c>
      <x:c r="H2498" s="60" t="n">
        <x:f>'Raw_Data'!H2498</x:f>
        <x:v>8924</x:v>
      </x:c>
      <x:c r="I2498" s="60" t="n">
        <x:f>'Raw_Data'!I2498</x:f>
        <x:v>1333.95</x:v>
      </x:c>
      <x:c r="J2498" s="32" t="n">
        <x:f>'Raw_Data'!J2498</x:f>
        <x:v>0.335</x:v>
      </x:c>
      <x:c r="K2498" s="32" t="n">
        <x:f>'Raw_Data'!K2498</x:f>
        <x:v>0.888</x:v>
      </x:c>
      <x:c r="L2498" t="n">
        <x:f>'Raw_Data'!L2498</x:f>
        <x:v>0</x:v>
      </x:c>
      <x:c r="M2498" t="n">
        <x:f>IF('Raw_Data'!M2498="",Assumptions!$B$15,'Raw_Data'!M2498)</x:f>
        <x:v>7</x:v>
      </x:c>
      <x:c r="N2498" s="32" t="n">
        <x:f>'Raw_Data'!N2498</x:f>
        <x:v>0.106</x:v>
      </x:c>
      <x:c r="O2498" t="str">
        <x:f>IF(OR(D2498&lt;620,L2498&gt;=2,J2498&gt;0.9),"High",IF(OR(D2498&lt;700,L2498=1,J2498&gt;0.75),"Medium","Low"))</x:f>
        <x:v>Low</x:v>
      </x:c>
      <x:c r="P2498" s="30" t="n">
        <x:f>XLOOKUP(F2498,Assumptions!$A$4:$A$6,Assumptions!$B$4:$B$6)</x:f>
        <x:v>95</x:v>
      </x:c>
      <x:c r="Q2498" s="32" t="n">
        <x:f>XLOOKUP(F2498,Assumptions!$A$4:$A$6,Assumptions!$C$4:$C$6)</x:f>
        <x:v>0.219</x:v>
      </x:c>
      <x:c r="R2498" s="32" t="n">
        <x:f>XLOOKUP(F2498,Assumptions!$A$4:$A$6,Assumptions!$D$4:$D$6)</x:f>
        <x:v>0.016</x:v>
      </x:c>
      <x:c r="S2498" s="32" t="n">
        <x:f>XLOOKUP(F2498,Assumptions!$A$4:$A$6,Assumptions!$E$4:$E$6)</x:f>
        <x:v>0.01</x:v>
      </x:c>
      <x:c r="T2498" s="32" t="n">
        <x:f>XLOOKUP(O2498,Assumptions!$H$4:$H$6,Assumptions!$I$4:$I$6)</x:f>
        <x:v>0.0035</x:v>
      </x:c>
      <x:c r="U2498" s="30" t="n">
        <x:f>XLOOKUP(F2498,Assumptions!$A$4:$A$6,Assumptions!$F$4:$F$6)</x:f>
        <x:v>90</x:v>
      </x:c>
      <x:c r="V2498" s="60" t="n">
        <x:f>I2498*12</x:f>
        <x:v>16007.400000000001</x:v>
      </x:c>
      <x:c r="W2498" s="60" t="n">
        <x:f>H2498*J2498*(1-K2498)*Q2498</x:f>
        <x:v>73.32743711999998</x:v>
      </x:c>
      <x:c r="X2498" s="60" t="n">
        <x:f>V2498*R2498</x:f>
        <x:v>256.1184</x:v>
      </x:c>
      <x:c r="Y2498" s="60" t="n">
        <x:f>V2498*S2498</x:f>
        <x:v>160.074</x:v>
      </x:c>
      <x:c r="Z2498" s="60" t="n">
        <x:f>H2498*J2498*T2498</x:f>
        <x:v>10.46339</x:v>
      </x:c>
      <x:c r="AA2498" s="60" t="n">
        <x:f>P2498+W2498+X2498-Y2498-Z2498-U2498</x:f>
        <x:v>163.90844711999995</x:v>
      </x:c>
      <x:c r="AB2498" s="32" t="n">
        <x:f>IFERROR(AA2498/(P2498+W2498+X2498),0)</x:f>
        <x:v>0.3861704669603333</x:v>
      </x:c>
      <x:c r="AC2498" t="n">
        <x:f>IF(O2498="High",0,IF(I2498&gt;=1800,3,IF(I2498&gt;=900,2,1))+IF(K2498&gt;=0.9,2,IF(K2498&gt;=0.75,1,0))+IF(J2498&lt;=0.7,2,IF(J2498&lt;=0.85,1,0))+IF(M2498&gt;=8,1,0))</x:f>
        <x:v>5</x:v>
      </x:c>
      <x:c r="AD2498" t="str">
        <x:f>IF(AND(O2498&lt;&gt;"High",AC2498&gt;=Assumptions!$B$10,AA2498&gt;0),"Priority Growth",IF(AND(O2498="Low",AA2498&gt;0),"Maintain","Watch"))</x:f>
        <x:v>Maintain</x:v>
      </x:c>
      <x:c r="AE2498" s="60" t="n">
        <x:f>MAX(AA2498,0)*N2498</x:f>
        <x:v>17.374295394719994</x:v>
      </x:c>
      <x:c r="AF2498" t="str">
        <x:f>IF(AND(AA2498&gt;=Assumptions!$B$11,O2498&lt;&gt;"High",OR(N2498&gt;=Assumptions!$B$12,M2498&lt;=6)),"High","Standard")</x:f>
        <x:v>Standard</x:v>
      </x:c>
    </x:row>
    <x:row r="2499">
      <x:c r="A2499" t="str">
        <x:f>'Raw_Data'!A2499</x:f>
        <x:v>C02498</x:v>
      </x:c>
      <x:c r="B2499" t="n">
        <x:f>'Raw_Data'!B2499</x:f>
        <x:v>22</x:v>
      </x:c>
      <x:c r="C2499" s="30" t="n">
        <x:f>'Raw_Data'!C2499</x:f>
        <x:v>41500</x:v>
      </x:c>
      <x:c r="D2499" t="n">
        <x:f>'Raw_Data'!D2499</x:f>
        <x:v>692</x:v>
      </x:c>
      <x:c r="E2499" t="n">
        <x:f>'Raw_Data'!E2499</x:f>
        <x:v>50</x:v>
      </x:c>
      <x:c r="F2499" t="str">
        <x:f>PROPER(TRIM('Raw_Data'!F2499))</x:f>
        <x:v>Classic</x:v>
      </x:c>
      <x:c r="G2499" t="str">
        <x:f>PROPER(TRIM('Raw_Data'!G2499))</x:f>
        <x:v>Branch</x:v>
      </x:c>
      <x:c r="H2499" s="60" t="n">
        <x:f>'Raw_Data'!H2499</x:f>
        <x:v>6912</x:v>
      </x:c>
      <x:c r="I2499" s="60" t="n">
        <x:f>'Raw_Data'!I2499</x:f>
        <x:v>901.06</x:v>
      </x:c>
      <x:c r="J2499" s="32" t="n">
        <x:f>'Raw_Data'!J2499</x:f>
        <x:v>0.391</x:v>
      </x:c>
      <x:c r="K2499" s="32" t="n">
        <x:f>'Raw_Data'!K2499</x:f>
        <x:v>0.762</x:v>
      </x:c>
      <x:c r="L2499" t="n">
        <x:f>'Raw_Data'!L2499</x:f>
        <x:v>0</x:v>
      </x:c>
      <x:c r="M2499" t="n">
        <x:f>IF('Raw_Data'!M2499="",Assumptions!$B$15,'Raw_Data'!M2499)</x:f>
        <x:v>6</x:v>
      </x:c>
      <x:c r="N2499" s="32" t="n">
        <x:f>'Raw_Data'!N2499</x:f>
        <x:v>0.136</x:v>
      </x:c>
      <x:c r="O2499" t="str">
        <x:f>IF(OR(D2499&lt;620,L2499&gt;=2,J2499&gt;0.9),"High",IF(OR(D2499&lt;700,L2499=1,J2499&gt;0.75),"Medium","Low"))</x:f>
        <x:v>Medium</x:v>
      </x:c>
      <x:c r="P2499" s="30" t="n">
        <x:f>XLOOKUP(F2499,Assumptions!$A$4:$A$6,Assumptions!$B$4:$B$6)</x:f>
        <x:v>0</x:v>
      </x:c>
      <x:c r="Q2499" s="32" t="n">
        <x:f>XLOOKUP(F2499,Assumptions!$A$4:$A$6,Assumptions!$C$4:$C$6)</x:f>
        <x:v>0.229</x:v>
      </x:c>
      <x:c r="R2499" s="32" t="n">
        <x:f>XLOOKUP(F2499,Assumptions!$A$4:$A$6,Assumptions!$D$4:$D$6)</x:f>
        <x:v>0.015</x:v>
      </x:c>
      <x:c r="S2499" s="32" t="n">
        <x:f>XLOOKUP(F2499,Assumptions!$A$4:$A$6,Assumptions!$E$4:$E$6)</x:f>
        <x:v>0.0075</x:v>
      </x:c>
      <x:c r="T2499" s="32" t="n">
        <x:f>XLOOKUP(O2499,Assumptions!$H$4:$H$6,Assumptions!$I$4:$I$6)</x:f>
        <x:v>0.012</x:v>
      </x:c>
      <x:c r="U2499" s="30" t="n">
        <x:f>XLOOKUP(F2499,Assumptions!$A$4:$A$6,Assumptions!$F$4:$F$6)</x:f>
        <x:v>60</x:v>
      </x:c>
      <x:c r="V2499" s="60" t="n">
        <x:f>I2499*12</x:f>
        <x:v>10812.72</x:v>
      </x:c>
      <x:c r="W2499" s="60" t="n">
        <x:f>H2499*J2499*(1-K2499)*Q2499</x:f>
        <x:v>147.29666918400002</x:v>
      </x:c>
      <x:c r="X2499" s="60" t="n">
        <x:f>V2499*R2499</x:f>
        <x:v>162.1908</x:v>
      </x:c>
      <x:c r="Y2499" s="60" t="n">
        <x:f>V2499*S2499</x:f>
        <x:v>81.0954</x:v>
      </x:c>
      <x:c r="Z2499" s="60" t="n">
        <x:f>H2499*J2499*T2499</x:f>
        <x:v>32.431104000000005</x:v>
      </x:c>
      <x:c r="AA2499" s="60" t="n">
        <x:f>P2499+W2499+X2499-Y2499-Z2499-U2499</x:f>
        <x:v>135.96096518400003</x:v>
      </x:c>
      <x:c r="AB2499" s="32" t="n">
        <x:f>IFERROR(AA2499/(P2499+W2499+X2499),0)</x:f>
        <x:v>0.43931008109141556</x:v>
      </x:c>
      <x:c r="AC2499" t="n">
        <x:f>IF(O2499="High",0,IF(I2499&gt;=1800,3,IF(I2499&gt;=900,2,1))+IF(K2499&gt;=0.9,2,IF(K2499&gt;=0.75,1,0))+IF(J2499&lt;=0.7,2,IF(J2499&lt;=0.85,1,0))+IF(M2499&gt;=8,1,0))</x:f>
        <x:v>5</x:v>
      </x:c>
      <x:c r="AD2499" t="str">
        <x:f>IF(AND(O2499&lt;&gt;"High",AC2499&gt;=Assumptions!$B$10,AA2499&gt;0),"Priority Growth",IF(AND(O2499="Low",AA2499&gt;0),"Maintain","Watch"))</x:f>
        <x:v>Watch</x:v>
      </x:c>
      <x:c r="AE2499" s="60" t="n">
        <x:f>MAX(AA2499,0)*N2499</x:f>
        <x:v>18.490691265024005</x:v>
      </x:c>
      <x:c r="AF2499" t="str">
        <x:f>IF(AND(AA2499&gt;=Assumptions!$B$11,O2499&lt;&gt;"High",OR(N2499&gt;=Assumptions!$B$12,M2499&lt;=6)),"High","Standard")</x:f>
        <x:v>Standard</x:v>
      </x:c>
    </x:row>
    <x:row r="2500">
      <x:c r="A2500" t="str">
        <x:f>'Raw_Data'!A2500</x:f>
        <x:v>C02499</x:v>
      </x:c>
      <x:c r="B2500" t="n">
        <x:f>'Raw_Data'!B2500</x:f>
        <x:v>44</x:v>
      </x:c>
      <x:c r="C2500" s="30" t="n">
        <x:f>'Raw_Data'!C2500</x:f>
        <x:v>52342</x:v>
      </x:c>
      <x:c r="D2500" t="n">
        <x:f>'Raw_Data'!D2500</x:f>
        <x:v>659</x:v>
      </x:c>
      <x:c r="E2500" t="n">
        <x:f>'Raw_Data'!E2500</x:f>
        <x:v>51</x:v>
      </x:c>
      <x:c r="F2500" t="str">
        <x:f>PROPER(TRIM('Raw_Data'!F2500))</x:f>
        <x:v>Classic</x:v>
      </x:c>
      <x:c r="G2500" t="str">
        <x:f>PROPER(TRIM('Raw_Data'!G2500))</x:f>
        <x:v>Digital</x:v>
      </x:c>
      <x:c r="H2500" s="60" t="n">
        <x:f>'Raw_Data'!H2500</x:f>
        <x:v>3363</x:v>
      </x:c>
      <x:c r="I2500" s="60" t="n">
        <x:f>'Raw_Data'!I2500</x:f>
        <x:v>596.11</x:v>
      </x:c>
      <x:c r="J2500" s="32" t="n">
        <x:f>'Raw_Data'!J2500</x:f>
        <x:v>0.323</x:v>
      </x:c>
      <x:c r="K2500" s="32" t="n">
        <x:f>'Raw_Data'!K2500</x:f>
        <x:v>0.78</x:v>
      </x:c>
      <x:c r="L2500" t="n">
        <x:f>'Raw_Data'!L2500</x:f>
        <x:v>0</x:v>
      </x:c>
      <x:c r="M2500" t="n">
        <x:f>IF('Raw_Data'!M2500="",Assumptions!$B$15,'Raw_Data'!M2500)</x:f>
        <x:v>6</x:v>
      </x:c>
      <x:c r="N2500" s="32" t="n">
        <x:f>'Raw_Data'!N2500</x:f>
        <x:v>0.115</x:v>
      </x:c>
      <x:c r="O2500" t="str">
        <x:f>IF(OR(D2500&lt;620,L2500&gt;=2,J2500&gt;0.9),"High",IF(OR(D2500&lt;700,L2500=1,J2500&gt;0.75),"Medium","Low"))</x:f>
        <x:v>Medium</x:v>
      </x:c>
      <x:c r="P2500" s="30" t="n">
        <x:f>XLOOKUP(F2500,Assumptions!$A$4:$A$6,Assumptions!$B$4:$B$6)</x:f>
        <x:v>0</x:v>
      </x:c>
      <x:c r="Q2500" s="32" t="n">
        <x:f>XLOOKUP(F2500,Assumptions!$A$4:$A$6,Assumptions!$C$4:$C$6)</x:f>
        <x:v>0.229</x:v>
      </x:c>
      <x:c r="R2500" s="32" t="n">
        <x:f>XLOOKUP(F2500,Assumptions!$A$4:$A$6,Assumptions!$D$4:$D$6)</x:f>
        <x:v>0.015</x:v>
      </x:c>
      <x:c r="S2500" s="32" t="n">
        <x:f>XLOOKUP(F2500,Assumptions!$A$4:$A$6,Assumptions!$E$4:$E$6)</x:f>
        <x:v>0.0075</x:v>
      </x:c>
      <x:c r="T2500" s="32" t="n">
        <x:f>XLOOKUP(O2500,Assumptions!$H$4:$H$6,Assumptions!$I$4:$I$6)</x:f>
        <x:v>0.012</x:v>
      </x:c>
      <x:c r="U2500" s="30" t="n">
        <x:f>XLOOKUP(F2500,Assumptions!$A$4:$A$6,Assumptions!$F$4:$F$6)</x:f>
        <x:v>60</x:v>
      </x:c>
      <x:c r="V2500" s="60" t="n">
        <x:f>I2500*12</x:f>
        <x:v>7153.32</x:v>
      </x:c>
      <x:c r="W2500" s="60" t="n">
        <x:f>H2500*J2500*(1-K2500)*Q2500</x:f>
        <x:v>54.72522462</x:v>
      </x:c>
      <x:c r="X2500" s="60" t="n">
        <x:f>V2500*R2500</x:f>
        <x:v>107.29979999999999</x:v>
      </x:c>
      <x:c r="Y2500" s="60" t="n">
        <x:f>V2500*S2500</x:f>
        <x:v>53.649899999999995</x:v>
      </x:c>
      <x:c r="Z2500" s="60" t="n">
        <x:f>H2500*J2500*T2500</x:f>
        <x:v>13.034988</x:v>
      </x:c>
      <x:c r="AA2500" s="60" t="n">
        <x:f>P2500+W2500+X2500-Y2500-Z2500-U2500</x:f>
        <x:v>35.34013661999998</x:v>
      </x:c>
      <x:c r="AB2500" s="32" t="n">
        <x:f>IFERROR(AA2500/(P2500+W2500+X2500),0)</x:f>
        <x:v>0.2181152985650445</x:v>
      </x:c>
      <x:c r="AC2500" t="n">
        <x:f>IF(O2500="High",0,IF(I2500&gt;=1800,3,IF(I2500&gt;=900,2,1))+IF(K2500&gt;=0.9,2,IF(K2500&gt;=0.75,1,0))+IF(J2500&lt;=0.7,2,IF(J2500&lt;=0.85,1,0))+IF(M2500&gt;=8,1,0))</x:f>
        <x:v>4</x:v>
      </x:c>
      <x:c r="AD2500" t="str">
        <x:f>IF(AND(O2500&lt;&gt;"High",AC2500&gt;=Assumptions!$B$10,AA2500&gt;0),"Priority Growth",IF(AND(O2500="Low",AA2500&gt;0),"Maintain","Watch"))</x:f>
        <x:v>Watch</x:v>
      </x:c>
      <x:c r="AE2500" s="60" t="n">
        <x:f>MAX(AA2500,0)*N2500</x:f>
        <x:v>4.064115711299998</x:v>
      </x:c>
      <x:c r="AF2500" t="str">
        <x:f>IF(AND(AA2500&gt;=Assumptions!$B$11,O2500&lt;&gt;"High",OR(N2500&gt;=Assumptions!$B$12,M2500&lt;=6)),"High","Standard")</x:f>
        <x:v>Standard</x:v>
      </x:c>
    </x:row>
    <x:row r="2501">
      <x:c r="A2501" t="str">
        <x:f>'Raw_Data'!A2501</x:f>
        <x:v>C02500</x:v>
      </x:c>
      <x:c r="B2501" t="n">
        <x:f>'Raw_Data'!B2501</x:f>
        <x:v>46</x:v>
      </x:c>
      <x:c r="C2501" s="30" t="n">
        <x:f>'Raw_Data'!C2501</x:f>
        <x:v>44943</x:v>
      </x:c>
      <x:c r="D2501" t="n">
        <x:f>'Raw_Data'!D2501</x:f>
        <x:v>745</x:v>
      </x:c>
      <x:c r="E2501" t="n">
        <x:f>'Raw_Data'!E2501</x:f>
        <x:v>30</x:v>
      </x:c>
      <x:c r="F2501" t="str">
        <x:f>PROPER(TRIM('Raw_Data'!F2501))</x:f>
        <x:v>Gold</x:v>
      </x:c>
      <x:c r="G2501" t="str">
        <x:f>PROPER(TRIM('Raw_Data'!G2501))</x:f>
        <x:v>Branch</x:v>
      </x:c>
      <x:c r="H2501" s="60" t="n">
        <x:f>'Raw_Data'!H2501</x:f>
        <x:v>11695</x:v>
      </x:c>
      <x:c r="I2501" s="60" t="n">
        <x:f>'Raw_Data'!I2501</x:f>
        <x:v>1095.72</x:v>
      </x:c>
      <x:c r="J2501" s="32" t="n">
        <x:f>'Raw_Data'!J2501</x:f>
        <x:v>0.35</x:v>
      </x:c>
      <x:c r="K2501" s="32" t="n">
        <x:f>'Raw_Data'!K2501</x:f>
        <x:v>0.659</x:v>
      </x:c>
      <x:c r="L2501" t="n">
        <x:f>'Raw_Data'!L2501</x:f>
        <x:v>0</x:v>
      </x:c>
      <x:c r="M2501" t="n">
        <x:f>IF('Raw_Data'!M2501="",Assumptions!$B$15,'Raw_Data'!M2501)</x:f>
        <x:v>8</x:v>
      </x:c>
      <x:c r="N2501" s="32" t="n">
        <x:f>'Raw_Data'!N2501</x:f>
        <x:v>0.035</x:v>
      </x:c>
      <x:c r="O2501" t="str">
        <x:f>IF(OR(D2501&lt;620,L2501&gt;=2,J2501&gt;0.9),"High",IF(OR(D2501&lt;700,L2501=1,J2501&gt;0.75),"Medium","Low"))</x:f>
        <x:v>Low</x:v>
      </x:c>
      <x:c r="P2501" s="30" t="n">
        <x:f>XLOOKUP(F2501,Assumptions!$A$4:$A$6,Assumptions!$B$4:$B$6)</x:f>
        <x:v>95</x:v>
      </x:c>
      <x:c r="Q2501" s="32" t="n">
        <x:f>XLOOKUP(F2501,Assumptions!$A$4:$A$6,Assumptions!$C$4:$C$6)</x:f>
        <x:v>0.219</x:v>
      </x:c>
      <x:c r="R2501" s="32" t="n">
        <x:f>XLOOKUP(F2501,Assumptions!$A$4:$A$6,Assumptions!$D$4:$D$6)</x:f>
        <x:v>0.016</x:v>
      </x:c>
      <x:c r="S2501" s="32" t="n">
        <x:f>XLOOKUP(F2501,Assumptions!$A$4:$A$6,Assumptions!$E$4:$E$6)</x:f>
        <x:v>0.01</x:v>
      </x:c>
      <x:c r="T2501" s="32" t="n">
        <x:f>XLOOKUP(O2501,Assumptions!$H$4:$H$6,Assumptions!$I$4:$I$6)</x:f>
        <x:v>0.0035</x:v>
      </x:c>
      <x:c r="U2501" s="30" t="n">
        <x:f>XLOOKUP(F2501,Assumptions!$A$4:$A$6,Assumptions!$F$4:$F$6)</x:f>
        <x:v>90</x:v>
      </x:c>
      <x:c r="V2501" s="60" t="n">
        <x:f>I2501*12</x:f>
        <x:v>13148.64</x:v>
      </x:c>
      <x:c r="W2501" s="60" t="n">
        <x:f>H2501*J2501*(1-K2501)*Q2501</x:f>
        <x:v>305.67981675</x:v>
      </x:c>
      <x:c r="X2501" s="60" t="n">
        <x:f>V2501*R2501</x:f>
        <x:v>210.37824</x:v>
      </x:c>
      <x:c r="Y2501" s="60" t="n">
        <x:f>V2501*S2501</x:f>
        <x:v>131.4864</x:v>
      </x:c>
      <x:c r="Z2501" s="60" t="n">
        <x:f>H2501*J2501*T2501</x:f>
        <x:v>14.326374999999999</x:v>
      </x:c>
      <x:c r="AA2501" s="60" t="n">
        <x:f>P2501+W2501+X2501-Y2501-Z2501-U2501</x:f>
        <x:v>375.24528175</x:v>
      </x:c>
      <x:c r="AB2501" s="32" t="n">
        <x:f>IFERROR(AA2501/(P2501+W2501+X2501),0)</x:f>
        <x:v>0.614091046840616</x:v>
      </x:c>
      <x:c r="AC2501" t="n">
        <x:f>IF(O2501="High",0,IF(I2501&gt;=1800,3,IF(I2501&gt;=900,2,1))+IF(K2501&gt;=0.9,2,IF(K2501&gt;=0.75,1,0))+IF(J2501&lt;=0.7,2,IF(J2501&lt;=0.85,1,0))+IF(M2501&gt;=8,1,0))</x:f>
        <x:v>5</x:v>
      </x:c>
      <x:c r="AD2501" t="str">
        <x:f>IF(AND(O2501&lt;&gt;"High",AC2501&gt;=Assumptions!$B$10,AA2501&gt;0),"Priority Growth",IF(AND(O2501="Low",AA2501&gt;0),"Maintain","Watch"))</x:f>
        <x:v>Maintain</x:v>
      </x:c>
      <x:c r="AE2501" s="60" t="n">
        <x:f>MAX(AA2501,0)*N2501</x:f>
        <x:v>13.133584861250002</x:v>
      </x:c>
      <x:c r="AF2501" t="str">
        <x:f>IF(AND(AA2501&gt;=Assumptions!$B$11,O2501&lt;&gt;"High",OR(N2501&gt;=Assumptions!$B$12,M2501&lt;=6)),"High","Standard")</x:f>
        <x:v>Standard</x:v>
      </x:c>
    </x:row>
    <x:row r="2502">
      <x:c r="A2502" t="str">
        <x:f>'Raw_Data'!A2502</x:f>
        <x:v>C02501</x:v>
      </x:c>
      <x:c r="B2502" t="n">
        <x:f>'Raw_Data'!B2502</x:f>
        <x:v>56</x:v>
      </x:c>
      <x:c r="C2502" s="30" t="n">
        <x:f>'Raw_Data'!C2502</x:f>
        <x:v>61850</x:v>
      </x:c>
      <x:c r="D2502" t="n">
        <x:f>'Raw_Data'!D2502</x:f>
        <x:v>625</x:v>
      </x:c>
      <x:c r="E2502" t="n">
        <x:f>'Raw_Data'!E2502</x:f>
        <x:v>43</x:v>
      </x:c>
      <x:c r="F2502" t="str">
        <x:f>PROPER(TRIM('Raw_Data'!F2502))</x:f>
        <x:v>Classic</x:v>
      </x:c>
      <x:c r="G2502" t="str">
        <x:f>PROPER(TRIM('Raw_Data'!G2502))</x:f>
        <x:v>Branch</x:v>
      </x:c>
      <x:c r="H2502" s="60" t="n">
        <x:f>'Raw_Data'!H2502</x:f>
        <x:v>4011</x:v>
      </x:c>
      <x:c r="I2502" s="60" t="n">
        <x:f>'Raw_Data'!I2502</x:f>
        <x:v>386.27</x:v>
      </x:c>
      <x:c r="J2502" s="32" t="n">
        <x:f>'Raw_Data'!J2502</x:f>
        <x:v>0.377</x:v>
      </x:c>
      <x:c r="K2502" s="32" t="n">
        <x:f>'Raw_Data'!K2502</x:f>
        <x:v>0.66</x:v>
      </x:c>
      <x:c r="L2502" t="n">
        <x:f>'Raw_Data'!L2502</x:f>
        <x:v>0</x:v>
      </x:c>
      <x:c r="M2502" t="n">
        <x:f>IF('Raw_Data'!M2502="",Assumptions!$B$15,'Raw_Data'!M2502)</x:f>
        <x:v>7</x:v>
      </x:c>
      <x:c r="N2502" s="32" t="n">
        <x:f>'Raw_Data'!N2502</x:f>
        <x:v>0.088</x:v>
      </x:c>
      <x:c r="O2502" t="str">
        <x:f>IF(OR(D2502&lt;620,L2502&gt;=2,J2502&gt;0.9),"High",IF(OR(D2502&lt;700,L2502=1,J2502&gt;0.75),"Medium","Low"))</x:f>
        <x:v>Medium</x:v>
      </x:c>
      <x:c r="P2502" s="30" t="n">
        <x:f>XLOOKUP(F2502,Assumptions!$A$4:$A$6,Assumptions!$B$4:$B$6)</x:f>
        <x:v>0</x:v>
      </x:c>
      <x:c r="Q2502" s="32" t="n">
        <x:f>XLOOKUP(F2502,Assumptions!$A$4:$A$6,Assumptions!$C$4:$C$6)</x:f>
        <x:v>0.229</x:v>
      </x:c>
      <x:c r="R2502" s="32" t="n">
        <x:f>XLOOKUP(F2502,Assumptions!$A$4:$A$6,Assumptions!$D$4:$D$6)</x:f>
        <x:v>0.015</x:v>
      </x:c>
      <x:c r="S2502" s="32" t="n">
        <x:f>XLOOKUP(F2502,Assumptions!$A$4:$A$6,Assumptions!$E$4:$E$6)</x:f>
        <x:v>0.0075</x:v>
      </x:c>
      <x:c r="T2502" s="32" t="n">
        <x:f>XLOOKUP(O2502,Assumptions!$H$4:$H$6,Assumptions!$I$4:$I$6)</x:f>
        <x:v>0.012</x:v>
      </x:c>
      <x:c r="U2502" s="30" t="n">
        <x:f>XLOOKUP(F2502,Assumptions!$A$4:$A$6,Assumptions!$F$4:$F$6)</x:f>
        <x:v>60</x:v>
      </x:c>
      <x:c r="V2502" s="60" t="n">
        <x:f>I2502*12</x:f>
        <x:v>4635.24</x:v>
      </x:c>
      <x:c r="W2502" s="60" t="n">
        <x:f>H2502*J2502*(1-K2502)*Q2502</x:f>
        <x:v>117.73576541999999</x:v>
      </x:c>
      <x:c r="X2502" s="60" t="n">
        <x:f>V2502*R2502</x:f>
        <x:v>69.5286</x:v>
      </x:c>
      <x:c r="Y2502" s="60" t="n">
        <x:f>V2502*S2502</x:f>
        <x:v>34.7643</x:v>
      </x:c>
      <x:c r="Z2502" s="60" t="n">
        <x:f>H2502*J2502*T2502</x:f>
        <x:v>18.145764</x:v>
      </x:c>
      <x:c r="AA2502" s="60" t="n">
        <x:f>P2502+W2502+X2502-Y2502-Z2502-U2502</x:f>
        <x:v>74.35430142000001</x:v>
      </x:c>
      <x:c r="AB2502" s="32" t="n">
        <x:f>IFERROR(AA2502/(P2502+W2502+X2502),0)</x:f>
        <x:v>0.397055260637745</x:v>
      </x:c>
      <x:c r="AC2502" t="n">
        <x:f>IF(O2502="High",0,IF(I2502&gt;=1800,3,IF(I2502&gt;=900,2,1))+IF(K2502&gt;=0.9,2,IF(K2502&gt;=0.75,1,0))+IF(J2502&lt;=0.7,2,IF(J2502&lt;=0.85,1,0))+IF(M2502&gt;=8,1,0))</x:f>
        <x:v>3</x:v>
      </x:c>
      <x:c r="AD2502" t="str">
        <x:f>IF(AND(O2502&lt;&gt;"High",AC2502&gt;=Assumptions!$B$10,AA2502&gt;0),"Priority Growth",IF(AND(O2502="Low",AA2502&gt;0),"Maintain","Watch"))</x:f>
        <x:v>Watch</x:v>
      </x:c>
      <x:c r="AE2502" s="60" t="n">
        <x:f>MAX(AA2502,0)*N2502</x:f>
        <x:v>6.543178524960001</x:v>
      </x:c>
      <x:c r="AF2502" t="str">
        <x:f>IF(AND(AA2502&gt;=Assumptions!$B$11,O2502&lt;&gt;"High",OR(N2502&gt;=Assumptions!$B$12,M2502&lt;=6)),"High","Standard")</x:f>
        <x:v>Standard</x:v>
      </x:c>
    </x:row>
    <x:row r="2503">
      <x:c r="A2503" t="str">
        <x:f>'Raw_Data'!A2503</x:f>
        <x:v>C02502</x:v>
      </x:c>
      <x:c r="B2503" t="n">
        <x:f>'Raw_Data'!B2503</x:f>
        <x:v>47</x:v>
      </x:c>
      <x:c r="C2503" s="30" t="n">
        <x:f>'Raw_Data'!C2503</x:f>
        <x:v>62430</x:v>
      </x:c>
      <x:c r="D2503" t="n">
        <x:f>'Raw_Data'!D2503</x:f>
        <x:v>676</x:v>
      </x:c>
      <x:c r="E2503" t="n">
        <x:f>'Raw_Data'!E2503</x:f>
        <x:v>14</x:v>
      </x:c>
      <x:c r="F2503" t="str">
        <x:f>PROPER(TRIM('Raw_Data'!F2503))</x:f>
        <x:v>Gold</x:v>
      </x:c>
      <x:c r="G2503" t="str">
        <x:f>PROPER(TRIM('Raw_Data'!G2503))</x:f>
        <x:v>Digital</x:v>
      </x:c>
      <x:c r="H2503" s="60" t="n">
        <x:f>'Raw_Data'!H2503</x:f>
        <x:v>11379</x:v>
      </x:c>
      <x:c r="I2503" s="60" t="n">
        <x:f>'Raw_Data'!I2503</x:f>
        <x:v>1198.16</x:v>
      </x:c>
      <x:c r="J2503" s="32" t="n">
        <x:f>'Raw_Data'!J2503</x:f>
        <x:v>0.398</x:v>
      </x:c>
      <x:c r="K2503" s="32" t="n">
        <x:f>'Raw_Data'!K2503</x:f>
        <x:v>0.805</x:v>
      </x:c>
      <x:c r="L2503" t="n">
        <x:f>'Raw_Data'!L2503</x:f>
        <x:v>0</x:v>
      </x:c>
      <x:c r="M2503" t="n">
        <x:f>IF('Raw_Data'!M2503="",Assumptions!$B$15,'Raw_Data'!M2503)</x:f>
        <x:v>8</x:v>
      </x:c>
      <x:c r="N2503" s="32" t="n">
        <x:f>'Raw_Data'!N2503</x:f>
        <x:v>0.075</x:v>
      </x:c>
      <x:c r="O2503" t="str">
        <x:f>IF(OR(D2503&lt;620,L2503&gt;=2,J2503&gt;0.9),"High",IF(OR(D2503&lt;700,L2503=1,J2503&gt;0.75),"Medium","Low"))</x:f>
        <x:v>Medium</x:v>
      </x:c>
      <x:c r="P2503" s="30" t="n">
        <x:f>XLOOKUP(F2503,Assumptions!$A$4:$A$6,Assumptions!$B$4:$B$6)</x:f>
        <x:v>95</x:v>
      </x:c>
      <x:c r="Q2503" s="32" t="n">
        <x:f>XLOOKUP(F2503,Assumptions!$A$4:$A$6,Assumptions!$C$4:$C$6)</x:f>
        <x:v>0.219</x:v>
      </x:c>
      <x:c r="R2503" s="32" t="n">
        <x:f>XLOOKUP(F2503,Assumptions!$A$4:$A$6,Assumptions!$D$4:$D$6)</x:f>
        <x:v>0.016</x:v>
      </x:c>
      <x:c r="S2503" s="32" t="n">
        <x:f>XLOOKUP(F2503,Assumptions!$A$4:$A$6,Assumptions!$E$4:$E$6)</x:f>
        <x:v>0.01</x:v>
      </x:c>
      <x:c r="T2503" s="32" t="n">
        <x:f>XLOOKUP(O2503,Assumptions!$H$4:$H$6,Assumptions!$I$4:$I$6)</x:f>
        <x:v>0.012</x:v>
      </x:c>
      <x:c r="U2503" s="30" t="n">
        <x:f>XLOOKUP(F2503,Assumptions!$A$4:$A$6,Assumptions!$F$4:$F$6)</x:f>
        <x:v>90</x:v>
      </x:c>
      <x:c r="V2503" s="60" t="n">
        <x:f>I2503*12</x:f>
        <x:v>14377.920000000002</x:v>
      </x:c>
      <x:c r="W2503" s="60" t="n">
        <x:f>H2503*J2503*(1-K2503)*Q2503</x:f>
        <x:v>193.40419760999998</x:v>
      </x:c>
      <x:c r="X2503" s="60" t="n">
        <x:f>V2503*R2503</x:f>
        <x:v>230.04672000000002</x:v>
      </x:c>
      <x:c r="Y2503" s="60" t="n">
        <x:f>V2503*S2503</x:f>
        <x:v>143.77920000000003</x:v>
      </x:c>
      <x:c r="Z2503" s="60" t="n">
        <x:f>H2503*J2503*T2503</x:f>
        <x:v>54.34610400000001</x:v>
      </x:c>
      <x:c r="AA2503" s="60" t="n">
        <x:f>P2503+W2503+X2503-Y2503-Z2503-U2503</x:f>
        <x:v>230.32561360999995</x:v>
      </x:c>
      <x:c r="AB2503" s="32" t="n">
        <x:f>IFERROR(AA2503/(P2503+W2503+X2503),0)</x:f>
        <x:v>0.4442573169158904</x:v>
      </x:c>
      <x:c r="AC2503" t="n">
        <x:f>IF(O2503="High",0,IF(I2503&gt;=1800,3,IF(I2503&gt;=900,2,1))+IF(K2503&gt;=0.9,2,IF(K2503&gt;=0.75,1,0))+IF(J2503&lt;=0.7,2,IF(J2503&lt;=0.85,1,0))+IF(M2503&gt;=8,1,0))</x:f>
        <x:v>6</x:v>
      </x:c>
      <x:c r="AD2503" t="str">
        <x:f>IF(AND(O2503&lt;&gt;"High",AC2503&gt;=Assumptions!$B$10,AA2503&gt;0),"Priority Growth",IF(AND(O2503="Low",AA2503&gt;0),"Maintain","Watch"))</x:f>
        <x:v>Priority Growth</x:v>
      </x:c>
      <x:c r="AE2503" s="60" t="n">
        <x:f>MAX(AA2503,0)*N2503</x:f>
        <x:v>17.274421020749994</x:v>
      </x:c>
      <x:c r="AF2503" t="str">
        <x:f>IF(AND(AA2503&gt;=Assumptions!$B$11,O2503&lt;&gt;"High",OR(N2503&gt;=Assumptions!$B$12,M2503&lt;=6)),"High","Standard")</x:f>
        <x:v>Standard</x:v>
      </x:c>
    </x:row>
    <x:row r="2504">
      <x:c r="A2504" t="str">
        <x:f>'Raw_Data'!A2504</x:f>
        <x:v>C02503</x:v>
      </x:c>
      <x:c r="B2504" t="n">
        <x:f>'Raw_Data'!B2504</x:f>
        <x:v>53</x:v>
      </x:c>
      <x:c r="C2504" s="30" t="n">
        <x:f>'Raw_Data'!C2504</x:f>
        <x:v>91506</x:v>
      </x:c>
      <x:c r="D2504" t="n">
        <x:f>'Raw_Data'!D2504</x:f>
        <x:v>746</x:v>
      </x:c>
      <x:c r="E2504" t="n">
        <x:f>'Raw_Data'!E2504</x:f>
        <x:v>59</x:v>
      </x:c>
      <x:c r="F2504" t="str">
        <x:f>PROPER(TRIM('Raw_Data'!F2504))</x:f>
        <x:v>Platinum</x:v>
      </x:c>
      <x:c r="G2504" t="str">
        <x:f>PROPER(TRIM('Raw_Data'!G2504))</x:f>
        <x:v>Branch</x:v>
      </x:c>
      <x:c r="H2504" s="60" t="n">
        <x:f>'Raw_Data'!H2504</x:f>
        <x:v>21202</x:v>
      </x:c>
      <x:c r="I2504" s="60" t="n">
        <x:f>'Raw_Data'!I2504</x:f>
        <x:v>2265.11</x:v>
      </x:c>
      <x:c r="J2504" s="32" t="n">
        <x:f>'Raw_Data'!J2504</x:f>
        <x:v>0.228</x:v>
      </x:c>
      <x:c r="K2504" s="32" t="n">
        <x:f>'Raw_Data'!K2504</x:f>
        <x:v>0.951</x:v>
      </x:c>
      <x:c r="L2504" t="n">
        <x:f>'Raw_Data'!L2504</x:f>
        <x:v>0</x:v>
      </x:c>
      <x:c r="M2504" t="n">
        <x:f>IF('Raw_Data'!M2504="",Assumptions!$B$15,'Raw_Data'!M2504)</x:f>
        <x:v>4</x:v>
      </x:c>
      <x:c r="N2504" s="32" t="n">
        <x:f>'Raw_Data'!N2504</x:f>
        <x:v>0.281</x:v>
      </x:c>
      <x:c r="O2504" t="str">
        <x:f>IF(OR(D2504&lt;620,L2504&gt;=2,J2504&gt;0.9),"High",IF(OR(D2504&lt;700,L2504=1,J2504&gt;0.75),"Medium","Low"))</x:f>
        <x:v>Low</x:v>
      </x:c>
      <x:c r="P2504" s="30" t="n">
        <x:f>XLOOKUP(F2504,Assumptions!$A$4:$A$6,Assumptions!$B$4:$B$6)</x:f>
        <x:v>195</x:v>
      </x:c>
      <x:c r="Q2504" s="32" t="n">
        <x:f>XLOOKUP(F2504,Assumptions!$A$4:$A$6,Assumptions!$C$4:$C$6)</x:f>
        <x:v>0.199</x:v>
      </x:c>
      <x:c r="R2504" s="32" t="n">
        <x:f>XLOOKUP(F2504,Assumptions!$A$4:$A$6,Assumptions!$D$4:$D$6)</x:f>
        <x:v>0.017</x:v>
      </x:c>
      <x:c r="S2504" s="32" t="n">
        <x:f>XLOOKUP(F2504,Assumptions!$A$4:$A$6,Assumptions!$E$4:$E$6)</x:f>
        <x:v>0.013</x:v>
      </x:c>
      <x:c r="T2504" s="32" t="n">
        <x:f>XLOOKUP(O2504,Assumptions!$H$4:$H$6,Assumptions!$I$4:$I$6)</x:f>
        <x:v>0.0035</x:v>
      </x:c>
      <x:c r="U2504" s="30" t="n">
        <x:f>XLOOKUP(F2504,Assumptions!$A$4:$A$6,Assumptions!$F$4:$F$6)</x:f>
        <x:v>140</x:v>
      </x:c>
      <x:c r="V2504" s="60" t="n">
        <x:f>I2504*12</x:f>
        <x:v>27181.32</x:v>
      </x:c>
      <x:c r="W2504" s="60" t="n">
        <x:f>H2504*J2504*(1-K2504)*Q2504</x:f>
        <x:v>47.13688005600005</x:v>
      </x:c>
      <x:c r="X2504" s="60" t="n">
        <x:f>V2504*R2504</x:f>
        <x:v>462.08244</x:v>
      </x:c>
      <x:c r="Y2504" s="60" t="n">
        <x:f>V2504*S2504</x:f>
        <x:v>353.35715999999996</x:v>
      </x:c>
      <x:c r="Z2504" s="60" t="n">
        <x:f>H2504*J2504*T2504</x:f>
        <x:v>16.919196000000003</x:v>
      </x:c>
      <x:c r="AA2504" s="60" t="n">
        <x:f>P2504+W2504+X2504-Y2504-Z2504-U2504</x:f>
        <x:v>193.94296405600005</x:v>
      </x:c>
      <x:c r="AB2504" s="32" t="n">
        <x:f>IFERROR(AA2504/(P2504+W2504+X2504),0)</x:f>
        <x:v>0.2754013679155772</x:v>
      </x:c>
      <x:c r="AC2504" t="n">
        <x:f>IF(O2504="High",0,IF(I2504&gt;=1800,3,IF(I2504&gt;=900,2,1))+IF(K2504&gt;=0.9,2,IF(K2504&gt;=0.75,1,0))+IF(J2504&lt;=0.7,2,IF(J2504&lt;=0.85,1,0))+IF(M2504&gt;=8,1,0))</x:f>
        <x:v>7</x:v>
      </x:c>
      <x:c r="AD2504" t="str">
        <x:f>IF(AND(O2504&lt;&gt;"High",AC2504&gt;=Assumptions!$B$10,AA2504&gt;0),"Priority Growth",IF(AND(O2504="Low",AA2504&gt;0),"Maintain","Watch"))</x:f>
        <x:v>Priority Growth</x:v>
      </x:c>
      <x:c r="AE2504" s="60" t="n">
        <x:f>MAX(AA2504,0)*N2504</x:f>
        <x:v>54.49797289973602</x:v>
      </x:c>
      <x:c r="AF2504" t="str">
        <x:f>IF(AND(AA2504&gt;=Assumptions!$B$11,O2504&lt;&gt;"High",OR(N2504&gt;=Assumptions!$B$12,M2504&lt;=6)),"High","Standard")</x:f>
        <x:v>Standard</x:v>
      </x:c>
    </x:row>
    <x:row r="2505">
      <x:c r="A2505" t="str">
        <x:f>'Raw_Data'!A2505</x:f>
        <x:v>C02504</x:v>
      </x:c>
      <x:c r="B2505" t="n">
        <x:f>'Raw_Data'!B2505</x:f>
        <x:v>52</x:v>
      </x:c>
      <x:c r="C2505" s="30" t="n">
        <x:f>'Raw_Data'!C2505</x:f>
        <x:v>78036</x:v>
      </x:c>
      <x:c r="D2505" t="n">
        <x:f>'Raw_Data'!D2505</x:f>
        <x:v>733</x:v>
      </x:c>
      <x:c r="E2505" t="n">
        <x:f>'Raw_Data'!E2505</x:f>
        <x:v>33</x:v>
      </x:c>
      <x:c r="F2505" t="str">
        <x:f>PROPER(TRIM('Raw_Data'!F2505))</x:f>
        <x:v>Gold</x:v>
      </x:c>
      <x:c r="G2505" t="str">
        <x:f>PROPER(TRIM('Raw_Data'!G2505))</x:f>
        <x:v>Branch</x:v>
      </x:c>
      <x:c r="H2505" s="60" t="n">
        <x:f>'Raw_Data'!H2505</x:f>
        <x:v>11908</x:v>
      </x:c>
      <x:c r="I2505" s="60" t="n">
        <x:f>'Raw_Data'!I2505</x:f>
        <x:v>1329.79</x:v>
      </x:c>
      <x:c r="J2505" s="32" t="n">
        <x:f>'Raw_Data'!J2505</x:f>
        <x:v>0.364</x:v>
      </x:c>
      <x:c r="K2505" s="32" t="n">
        <x:f>'Raw_Data'!K2505</x:f>
        <x:v>0.864</x:v>
      </x:c>
      <x:c r="L2505" t="n">
        <x:f>'Raw_Data'!L2505</x:f>
        <x:v>0</x:v>
      </x:c>
      <x:c r="M2505" t="n">
        <x:f>IF('Raw_Data'!M2505="",Assumptions!$B$15,'Raw_Data'!M2505)</x:f>
        <x:v>9</x:v>
      </x:c>
      <x:c r="N2505" s="32" t="n">
        <x:f>'Raw_Data'!N2505</x:f>
        <x:v>0.02</x:v>
      </x:c>
      <x:c r="O2505" t="str">
        <x:f>IF(OR(D2505&lt;620,L2505&gt;=2,J2505&gt;0.9),"High",IF(OR(D2505&lt;700,L2505=1,J2505&gt;0.75),"Medium","Low"))</x:f>
        <x:v>Low</x:v>
      </x:c>
      <x:c r="P2505" s="30" t="n">
        <x:f>XLOOKUP(F2505,Assumptions!$A$4:$A$6,Assumptions!$B$4:$B$6)</x:f>
        <x:v>95</x:v>
      </x:c>
      <x:c r="Q2505" s="32" t="n">
        <x:f>XLOOKUP(F2505,Assumptions!$A$4:$A$6,Assumptions!$C$4:$C$6)</x:f>
        <x:v>0.219</x:v>
      </x:c>
      <x:c r="R2505" s="32" t="n">
        <x:f>XLOOKUP(F2505,Assumptions!$A$4:$A$6,Assumptions!$D$4:$D$6)</x:f>
        <x:v>0.016</x:v>
      </x:c>
      <x:c r="S2505" s="32" t="n">
        <x:f>XLOOKUP(F2505,Assumptions!$A$4:$A$6,Assumptions!$E$4:$E$6)</x:f>
        <x:v>0.01</x:v>
      </x:c>
      <x:c r="T2505" s="32" t="n">
        <x:f>XLOOKUP(O2505,Assumptions!$H$4:$H$6,Assumptions!$I$4:$I$6)</x:f>
        <x:v>0.0035</x:v>
      </x:c>
      <x:c r="U2505" s="30" t="n">
        <x:f>XLOOKUP(F2505,Assumptions!$A$4:$A$6,Assumptions!$F$4:$F$6)</x:f>
        <x:v>90</x:v>
      </x:c>
      <x:c r="V2505" s="60" t="n">
        <x:f>I2505*12</x:f>
        <x:v>15957.48</x:v>
      </x:c>
      <x:c r="W2505" s="60" t="n">
        <x:f>H2505*J2505*(1-K2505)*Q2505</x:f>
        <x:v>129.099105408</x:v>
      </x:c>
      <x:c r="X2505" s="60" t="n">
        <x:f>V2505*R2505</x:f>
        <x:v>255.31968</x:v>
      </x:c>
      <x:c r="Y2505" s="60" t="n">
        <x:f>V2505*S2505</x:f>
        <x:v>159.5748</x:v>
      </x:c>
      <x:c r="Z2505" s="60" t="n">
        <x:f>H2505*J2505*T2505</x:f>
        <x:v>15.170791999999999</x:v>
      </x:c>
      <x:c r="AA2505" s="60" t="n">
        <x:f>P2505+W2505+X2505-Y2505-Z2505-U2505</x:f>
        <x:v>214.67319340799997</x:v>
      </x:c>
      <x:c r="AB2505" s="32" t="n">
        <x:f>IFERROR(AA2505/(P2505+W2505+X2505),0)</x:f>
        <x:v>0.4477780177622922</x:v>
      </x:c>
      <x:c r="AC2505" t="n">
        <x:f>IF(O2505="High",0,IF(I2505&gt;=1800,3,IF(I2505&gt;=900,2,1))+IF(K2505&gt;=0.9,2,IF(K2505&gt;=0.75,1,0))+IF(J2505&lt;=0.7,2,IF(J2505&lt;=0.85,1,0))+IF(M2505&gt;=8,1,0))</x:f>
        <x:v>6</x:v>
      </x:c>
      <x:c r="AD2505" t="str">
        <x:f>IF(AND(O2505&lt;&gt;"High",AC2505&gt;=Assumptions!$B$10,AA2505&gt;0),"Priority Growth",IF(AND(O2505="Low",AA2505&gt;0),"Maintain","Watch"))</x:f>
        <x:v>Priority Growth</x:v>
      </x:c>
      <x:c r="AE2505" s="60" t="n">
        <x:f>MAX(AA2505,0)*N2505</x:f>
        <x:v>4.29346386816</x:v>
      </x:c>
      <x:c r="AF2505" t="str">
        <x:f>IF(AND(AA2505&gt;=Assumptions!$B$11,O2505&lt;&gt;"High",OR(N2505&gt;=Assumptions!$B$12,M2505&lt;=6)),"High","Standard")</x:f>
        <x:v>Standard</x:v>
      </x:c>
    </x:row>
    <x:row r="2506">
      <x:c r="A2506" t="str">
        <x:f>'Raw_Data'!A2506</x:f>
        <x:v>C02505</x:v>
      </x:c>
      <x:c r="B2506" t="n">
        <x:f>'Raw_Data'!B2506</x:f>
        <x:v>47</x:v>
      </x:c>
      <x:c r="C2506" s="30" t="n">
        <x:f>'Raw_Data'!C2506</x:f>
        <x:v>81049</x:v>
      </x:c>
      <x:c r="D2506" t="n">
        <x:f>'Raw_Data'!D2506</x:f>
        <x:v>675</x:v>
      </x:c>
      <x:c r="E2506" t="n">
        <x:f>'Raw_Data'!E2506</x:f>
        <x:v>95</x:v>
      </x:c>
      <x:c r="F2506" t="str">
        <x:f>PROPER(TRIM('Raw_Data'!F2506))</x:f>
        <x:v>Gold</x:v>
      </x:c>
      <x:c r="G2506" t="str">
        <x:f>PROPER(TRIM('Raw_Data'!G2506))</x:f>
        <x:v>Digital</x:v>
      </x:c>
      <x:c r="H2506" s="60" t="n">
        <x:f>'Raw_Data'!H2506</x:f>
        <x:v>12583</x:v>
      </x:c>
      <x:c r="I2506" s="60" t="n">
        <x:f>'Raw_Data'!I2506</x:f>
        <x:v>970.98</x:v>
      </x:c>
      <x:c r="J2506" s="32" t="n">
        <x:f>'Raw_Data'!J2506</x:f>
        <x:v>0.55</x:v>
      </x:c>
      <x:c r="K2506" s="32" t="n">
        <x:f>'Raw_Data'!K2506</x:f>
        <x:v>0.757</x:v>
      </x:c>
      <x:c r="L2506" t="n">
        <x:f>'Raw_Data'!L2506</x:f>
        <x:v>0</x:v>
      </x:c>
      <x:c r="M2506" t="n">
        <x:f>IF('Raw_Data'!M2506="",Assumptions!$B$15,'Raw_Data'!M2506)</x:f>
        <x:v>5</x:v>
      </x:c>
      <x:c r="N2506" s="32" t="n">
        <x:f>'Raw_Data'!N2506</x:f>
        <x:v>0.188</x:v>
      </x:c>
      <x:c r="O2506" t="str">
        <x:f>IF(OR(D2506&lt;620,L2506&gt;=2,J2506&gt;0.9),"High",IF(OR(D2506&lt;700,L2506=1,J2506&gt;0.75),"Medium","Low"))</x:f>
        <x:v>Medium</x:v>
      </x:c>
      <x:c r="P2506" s="30" t="n">
        <x:f>XLOOKUP(F2506,Assumptions!$A$4:$A$6,Assumptions!$B$4:$B$6)</x:f>
        <x:v>95</x:v>
      </x:c>
      <x:c r="Q2506" s="32" t="n">
        <x:f>XLOOKUP(F2506,Assumptions!$A$4:$A$6,Assumptions!$C$4:$C$6)</x:f>
        <x:v>0.219</x:v>
      </x:c>
      <x:c r="R2506" s="32" t="n">
        <x:f>XLOOKUP(F2506,Assumptions!$A$4:$A$6,Assumptions!$D$4:$D$6)</x:f>
        <x:v>0.016</x:v>
      </x:c>
      <x:c r="S2506" s="32" t="n">
        <x:f>XLOOKUP(F2506,Assumptions!$A$4:$A$6,Assumptions!$E$4:$E$6)</x:f>
        <x:v>0.01</x:v>
      </x:c>
      <x:c r="T2506" s="32" t="n">
        <x:f>XLOOKUP(O2506,Assumptions!$H$4:$H$6,Assumptions!$I$4:$I$6)</x:f>
        <x:v>0.012</x:v>
      </x:c>
      <x:c r="U2506" s="30" t="n">
        <x:f>XLOOKUP(F2506,Assumptions!$A$4:$A$6,Assumptions!$F$4:$F$6)</x:f>
        <x:v>90</x:v>
      </x:c>
      <x:c r="V2506" s="60" t="n">
        <x:f>I2506*12</x:f>
        <x:v>11651.76</x:v>
      </x:c>
      <x:c r="W2506" s="60" t="n">
        <x:f>H2506*J2506*(1-K2506)*Q2506</x:f>
        <x:v>368.29623105</x:v>
      </x:c>
      <x:c r="X2506" s="60" t="n">
        <x:f>V2506*R2506</x:f>
        <x:v>186.42816000000002</x:v>
      </x:c>
      <x:c r="Y2506" s="60" t="n">
        <x:f>V2506*S2506</x:f>
        <x:v>116.5176</x:v>
      </x:c>
      <x:c r="Z2506" s="60" t="n">
        <x:f>H2506*J2506*T2506</x:f>
        <x:v>83.04780000000001</x:v>
      </x:c>
      <x:c r="AA2506" s="60" t="n">
        <x:f>P2506+W2506+X2506-Y2506-Z2506-U2506</x:f>
        <x:v>360.15899105</x:v>
      </x:c>
      <x:c r="AB2506" s="32" t="n">
        <x:f>IFERROR(AA2506/(P2506+W2506+X2506),0)</x:f>
        <x:v>0.5543257972322048</x:v>
      </x:c>
      <x:c r="AC2506" t="n">
        <x:f>IF(O2506="High",0,IF(I2506&gt;=1800,3,IF(I2506&gt;=900,2,1))+IF(K2506&gt;=0.9,2,IF(K2506&gt;=0.75,1,0))+IF(J2506&lt;=0.7,2,IF(J2506&lt;=0.85,1,0))+IF(M2506&gt;=8,1,0))</x:f>
        <x:v>5</x:v>
      </x:c>
      <x:c r="AD2506" t="str">
        <x:f>IF(AND(O2506&lt;&gt;"High",AC2506&gt;=Assumptions!$B$10,AA2506&gt;0),"Priority Growth",IF(AND(O2506="Low",AA2506&gt;0),"Maintain","Watch"))</x:f>
        <x:v>Watch</x:v>
      </x:c>
      <x:c r="AE2506" s="60" t="n">
        <x:f>MAX(AA2506,0)*N2506</x:f>
        <x:v>67.7098903174</x:v>
      </x:c>
      <x:c r="AF2506" t="str">
        <x:f>IF(AND(AA2506&gt;=Assumptions!$B$11,O2506&lt;&gt;"High",OR(N2506&gt;=Assumptions!$B$12,M2506&lt;=6)),"High","Standard")</x:f>
        <x:v>High</x:v>
      </x:c>
    </x:row>
    <x:row r="2507">
      <x:c r="A2507" t="str">
        <x:f>'Raw_Data'!A2507</x:f>
        <x:v>C02506</x:v>
      </x:c>
      <x:c r="B2507" t="n">
        <x:f>'Raw_Data'!B2507</x:f>
        <x:v>56</x:v>
      </x:c>
      <x:c r="C2507" s="30" t="n">
        <x:f>'Raw_Data'!C2507</x:f>
        <x:v>63619</x:v>
      </x:c>
      <x:c r="D2507" t="n">
        <x:f>'Raw_Data'!D2507</x:f>
        <x:v>696</x:v>
      </x:c>
      <x:c r="E2507" t="n">
        <x:f>'Raw_Data'!E2507</x:f>
        <x:v>10</x:v>
      </x:c>
      <x:c r="F2507" t="str">
        <x:f>PROPER(TRIM('Raw_Data'!F2507))</x:f>
        <x:v>Gold</x:v>
      </x:c>
      <x:c r="G2507" t="str">
        <x:f>PROPER(TRIM('Raw_Data'!G2507))</x:f>
        <x:v>Digital</x:v>
      </x:c>
      <x:c r="H2507" s="60" t="n">
        <x:f>'Raw_Data'!H2507</x:f>
        <x:v>8214</x:v>
      </x:c>
      <x:c r="I2507" s="60" t="n">
        <x:f>'Raw_Data'!I2507</x:f>
        <x:v>1063.67</x:v>
      </x:c>
      <x:c r="J2507" s="32" t="n">
        <x:f>'Raw_Data'!J2507</x:f>
        <x:v>0.226</x:v>
      </x:c>
      <x:c r="K2507" s="32" t="n">
        <x:f>'Raw_Data'!K2507</x:f>
        <x:v>0.795</x:v>
      </x:c>
      <x:c r="L2507" t="n">
        <x:f>'Raw_Data'!L2507</x:f>
        <x:v>0</x:v>
      </x:c>
      <x:c r="M2507" t="n">
        <x:f>IF('Raw_Data'!M2507="",Assumptions!$B$15,'Raw_Data'!M2507)</x:f>
        <x:v>10</x:v>
      </x:c>
      <x:c r="N2507" s="32" t="n">
        <x:f>'Raw_Data'!N2507</x:f>
        <x:v>0.02</x:v>
      </x:c>
      <x:c r="O2507" t="str">
        <x:f>IF(OR(D2507&lt;620,L2507&gt;=2,J2507&gt;0.9),"High",IF(OR(D2507&lt;700,L2507=1,J2507&gt;0.75),"Medium","Low"))</x:f>
        <x:v>Medium</x:v>
      </x:c>
      <x:c r="P2507" s="30" t="n">
        <x:f>XLOOKUP(F2507,Assumptions!$A$4:$A$6,Assumptions!$B$4:$B$6)</x:f>
        <x:v>95</x:v>
      </x:c>
      <x:c r="Q2507" s="32" t="n">
        <x:f>XLOOKUP(F2507,Assumptions!$A$4:$A$6,Assumptions!$C$4:$C$6)</x:f>
        <x:v>0.219</x:v>
      </x:c>
      <x:c r="R2507" s="32" t="n">
        <x:f>XLOOKUP(F2507,Assumptions!$A$4:$A$6,Assumptions!$D$4:$D$6)</x:f>
        <x:v>0.016</x:v>
      </x:c>
      <x:c r="S2507" s="32" t="n">
        <x:f>XLOOKUP(F2507,Assumptions!$A$4:$A$6,Assumptions!$E$4:$E$6)</x:f>
        <x:v>0.01</x:v>
      </x:c>
      <x:c r="T2507" s="32" t="n">
        <x:f>XLOOKUP(O2507,Assumptions!$H$4:$H$6,Assumptions!$I$4:$I$6)</x:f>
        <x:v>0.012</x:v>
      </x:c>
      <x:c r="U2507" s="30" t="n">
        <x:f>XLOOKUP(F2507,Assumptions!$A$4:$A$6,Assumptions!$F$4:$F$6)</x:f>
        <x:v>90</x:v>
      </x:c>
      <x:c r="V2507" s="60" t="n">
        <x:f>I2507*12</x:f>
        <x:v>12764.04</x:v>
      </x:c>
      <x:c r="W2507" s="60" t="n">
        <x:f>H2507*J2507*(1-K2507)*Q2507</x:f>
        <x:v>83.34146177999999</x:v>
      </x:c>
      <x:c r="X2507" s="60" t="n">
        <x:f>V2507*R2507</x:f>
        <x:v>204.22464000000002</x:v>
      </x:c>
      <x:c r="Y2507" s="60" t="n">
        <x:f>V2507*S2507</x:f>
        <x:v>127.64040000000001</x:v>
      </x:c>
      <x:c r="Z2507" s="60" t="n">
        <x:f>H2507*J2507*T2507</x:f>
        <x:v>22.276368</x:v>
      </x:c>
      <x:c r="AA2507" s="60" t="n">
        <x:f>P2507+W2507+X2507-Y2507-Z2507-U2507</x:f>
        <x:v>142.64933378</x:v>
      </x:c>
      <x:c r="AB2507" s="32" t="n">
        <x:f>IFERROR(AA2507/(P2507+W2507+X2507),0)</x:f>
        <x:v>0.3728749962850407</x:v>
      </x:c>
      <x:c r="AC2507" t="n">
        <x:f>IF(O2507="High",0,IF(I2507&gt;=1800,3,IF(I2507&gt;=900,2,1))+IF(K2507&gt;=0.9,2,IF(K2507&gt;=0.75,1,0))+IF(J2507&lt;=0.7,2,IF(J2507&lt;=0.85,1,0))+IF(M2507&gt;=8,1,0))</x:f>
        <x:v>6</x:v>
      </x:c>
      <x:c r="AD2507" t="str">
        <x:f>IF(AND(O2507&lt;&gt;"High",AC2507&gt;=Assumptions!$B$10,AA2507&gt;0),"Priority Growth",IF(AND(O2507="Low",AA2507&gt;0),"Maintain","Watch"))</x:f>
        <x:v>Priority Growth</x:v>
      </x:c>
      <x:c r="AE2507" s="60" t="n">
        <x:f>MAX(AA2507,0)*N2507</x:f>
        <x:v>2.8529866756</x:v>
      </x:c>
      <x:c r="AF2507" t="str">
        <x:f>IF(AND(AA2507&gt;=Assumptions!$B$11,O2507&lt;&gt;"High",OR(N2507&gt;=Assumptions!$B$12,M2507&lt;=6)),"High","Standard")</x:f>
        <x:v>Standard</x:v>
      </x:c>
    </x:row>
    <x:row r="2508">
      <x:c r="A2508" t="str">
        <x:f>'Raw_Data'!A2508</x:f>
        <x:v>C02507</x:v>
      </x:c>
      <x:c r="B2508" t="n">
        <x:f>'Raw_Data'!B2508</x:f>
        <x:v>52</x:v>
      </x:c>
      <x:c r="C2508" s="30" t="n">
        <x:f>'Raw_Data'!C2508</x:f>
        <x:v>62530</x:v>
      </x:c>
      <x:c r="D2508" t="n">
        <x:f>'Raw_Data'!D2508</x:f>
        <x:v>703</x:v>
      </x:c>
      <x:c r="E2508" t="n">
        <x:f>'Raw_Data'!E2508</x:f>
        <x:v>21</x:v>
      </x:c>
      <x:c r="F2508" t="str">
        <x:f>PROPER(TRIM('Raw_Data'!F2508))</x:f>
        <x:v>Gold</x:v>
      </x:c>
      <x:c r="G2508" t="str">
        <x:f>PROPER(TRIM('Raw_Data'!G2508))</x:f>
        <x:v>Digital</x:v>
      </x:c>
      <x:c r="H2508" s="60" t="n">
        <x:f>'Raw_Data'!H2508</x:f>
        <x:v>10795</x:v>
      </x:c>
      <x:c r="I2508" s="60" t="n">
        <x:f>'Raw_Data'!I2508</x:f>
        <x:v>994.72</x:v>
      </x:c>
      <x:c r="J2508" s="32" t="n">
        <x:f>'Raw_Data'!J2508</x:f>
        <x:v>0.462</x:v>
      </x:c>
      <x:c r="K2508" s="32" t="n">
        <x:f>'Raw_Data'!K2508</x:f>
        <x:v>0.864</x:v>
      </x:c>
      <x:c r="L2508" t="n">
        <x:f>'Raw_Data'!L2508</x:f>
        <x:v>0</x:v>
      </x:c>
      <x:c r="M2508" t="n">
        <x:f>IF('Raw_Data'!M2508="",Assumptions!$B$15,'Raw_Data'!M2508)</x:f>
        <x:v>9</x:v>
      </x:c>
      <x:c r="N2508" s="32" t="n">
        <x:f>'Raw_Data'!N2508</x:f>
        <x:v>0.02</x:v>
      </x:c>
      <x:c r="O2508" t="str">
        <x:f>IF(OR(D2508&lt;620,L2508&gt;=2,J2508&gt;0.9),"High",IF(OR(D2508&lt;700,L2508=1,J2508&gt;0.75),"Medium","Low"))</x:f>
        <x:v>Low</x:v>
      </x:c>
      <x:c r="P2508" s="30" t="n">
        <x:f>XLOOKUP(F2508,Assumptions!$A$4:$A$6,Assumptions!$B$4:$B$6)</x:f>
        <x:v>95</x:v>
      </x:c>
      <x:c r="Q2508" s="32" t="n">
        <x:f>XLOOKUP(F2508,Assumptions!$A$4:$A$6,Assumptions!$C$4:$C$6)</x:f>
        <x:v>0.219</x:v>
      </x:c>
      <x:c r="R2508" s="32" t="n">
        <x:f>XLOOKUP(F2508,Assumptions!$A$4:$A$6,Assumptions!$D$4:$D$6)</x:f>
        <x:v>0.016</x:v>
      </x:c>
      <x:c r="S2508" s="32" t="n">
        <x:f>XLOOKUP(F2508,Assumptions!$A$4:$A$6,Assumptions!$E$4:$E$6)</x:f>
        <x:v>0.01</x:v>
      </x:c>
      <x:c r="T2508" s="32" t="n">
        <x:f>XLOOKUP(O2508,Assumptions!$H$4:$H$6,Assumptions!$I$4:$I$6)</x:f>
        <x:v>0.0035</x:v>
      </x:c>
      <x:c r="U2508" s="30" t="n">
        <x:f>XLOOKUP(F2508,Assumptions!$A$4:$A$6,Assumptions!$F$4:$F$6)</x:f>
        <x:v>90</x:v>
      </x:c>
      <x:c r="V2508" s="60" t="n">
        <x:f>I2508*12</x:f>
        <x:v>11936.64</x:v>
      </x:c>
      <x:c r="W2508" s="60" t="n">
        <x:f>H2508*J2508*(1-K2508)*Q2508</x:f>
        <x:v>148.54144536</x:v>
      </x:c>
      <x:c r="X2508" s="60" t="n">
        <x:f>V2508*R2508</x:f>
        <x:v>190.98623999999998</x:v>
      </x:c>
      <x:c r="Y2508" s="60" t="n">
        <x:f>V2508*S2508</x:f>
        <x:v>119.3664</x:v>
      </x:c>
      <x:c r="Z2508" s="60" t="n">
        <x:f>H2508*J2508*T2508</x:f>
        <x:v>17.455515000000002</x:v>
      </x:c>
      <x:c r="AA2508" s="60" t="n">
        <x:f>P2508+W2508+X2508-Y2508-Z2508-U2508</x:f>
        <x:v>207.70577035999997</x:v>
      </x:c>
      <x:c r="AB2508" s="32" t="n">
        <x:f>IFERROR(AA2508/(P2508+W2508+X2508),0)</x:f>
        <x:v>0.47800353661681816</x:v>
      </x:c>
      <x:c r="AC2508" t="n">
        <x:f>IF(O2508="High",0,IF(I2508&gt;=1800,3,IF(I2508&gt;=900,2,1))+IF(K2508&gt;=0.9,2,IF(K2508&gt;=0.75,1,0))+IF(J2508&lt;=0.7,2,IF(J2508&lt;=0.85,1,0))+IF(M2508&gt;=8,1,0))</x:f>
        <x:v>6</x:v>
      </x:c>
      <x:c r="AD2508" t="str">
        <x:f>IF(AND(O2508&lt;&gt;"High",AC2508&gt;=Assumptions!$B$10,AA2508&gt;0),"Priority Growth",IF(AND(O2508="Low",AA2508&gt;0),"Maintain","Watch"))</x:f>
        <x:v>Priority Growth</x:v>
      </x:c>
      <x:c r="AE2508" s="60" t="n">
        <x:f>MAX(AA2508,0)*N2508</x:f>
        <x:v>4.1541154072</x:v>
      </x:c>
      <x:c r="AF2508" t="str">
        <x:f>IF(AND(AA2508&gt;=Assumptions!$B$11,O2508&lt;&gt;"High",OR(N2508&gt;=Assumptions!$B$12,M2508&lt;=6)),"High","Standard")</x:f>
        <x:v>Standard</x:v>
      </x:c>
    </x:row>
    <x:row r="2509">
      <x:c r="A2509" t="str">
        <x:f>'Raw_Data'!A2509</x:f>
        <x:v>C02508</x:v>
      </x:c>
      <x:c r="B2509" t="n">
        <x:f>'Raw_Data'!B2509</x:f>
        <x:v>49</x:v>
      </x:c>
      <x:c r="C2509" s="30" t="n">
        <x:f>'Raw_Data'!C2509</x:f>
        <x:v>104906</x:v>
      </x:c>
      <x:c r="D2509" t="n">
        <x:f>'Raw_Data'!D2509</x:f>
        <x:v>713</x:v>
      </x:c>
      <x:c r="E2509" t="n">
        <x:f>'Raw_Data'!E2509</x:f>
        <x:v>35</x:v>
      </x:c>
      <x:c r="F2509" t="str">
        <x:f>PROPER(TRIM('Raw_Data'!F2509))</x:f>
        <x:v>Platinum</x:v>
      </x:c>
      <x:c r="G2509" t="str">
        <x:f>PROPER(TRIM('Raw_Data'!G2509))</x:f>
        <x:v>Digital</x:v>
      </x:c>
      <x:c r="H2509" s="60" t="n">
        <x:f>'Raw_Data'!H2509</x:f>
        <x:v>25861</x:v>
      </x:c>
      <x:c r="I2509" s="60" t="n">
        <x:f>'Raw_Data'!I2509</x:f>
        <x:v>3129.98</x:v>
      </x:c>
      <x:c r="J2509" s="32" t="n">
        <x:f>'Raw_Data'!J2509</x:f>
        <x:v>0.631</x:v>
      </x:c>
      <x:c r="K2509" s="32" t="n">
        <x:f>'Raw_Data'!K2509</x:f>
        <x:v>0.784</x:v>
      </x:c>
      <x:c r="L2509" t="n">
        <x:f>'Raw_Data'!L2509</x:f>
        <x:v>1</x:v>
      </x:c>
      <x:c r="M2509" t="n">
        <x:f>IF('Raw_Data'!M2509="",Assumptions!$B$15,'Raw_Data'!M2509)</x:f>
        <x:v>7</x:v>
      </x:c>
      <x:c r="N2509" s="32" t="n">
        <x:f>'Raw_Data'!N2509</x:f>
        <x:v>0.114</x:v>
      </x:c>
      <x:c r="O2509" t="str">
        <x:f>IF(OR(D2509&lt;620,L2509&gt;=2,J2509&gt;0.9),"High",IF(OR(D2509&lt;700,L2509=1,J2509&gt;0.75),"Medium","Low"))</x:f>
        <x:v>Medium</x:v>
      </x:c>
      <x:c r="P2509" s="30" t="n">
        <x:f>XLOOKUP(F2509,Assumptions!$A$4:$A$6,Assumptions!$B$4:$B$6)</x:f>
        <x:v>195</x:v>
      </x:c>
      <x:c r="Q2509" s="32" t="n">
        <x:f>XLOOKUP(F2509,Assumptions!$A$4:$A$6,Assumptions!$C$4:$C$6)</x:f>
        <x:v>0.199</x:v>
      </x:c>
      <x:c r="R2509" s="32" t="n">
        <x:f>XLOOKUP(F2509,Assumptions!$A$4:$A$6,Assumptions!$D$4:$D$6)</x:f>
        <x:v>0.017</x:v>
      </x:c>
      <x:c r="S2509" s="32" t="n">
        <x:f>XLOOKUP(F2509,Assumptions!$A$4:$A$6,Assumptions!$E$4:$E$6)</x:f>
        <x:v>0.013</x:v>
      </x:c>
      <x:c r="T2509" s="32" t="n">
        <x:f>XLOOKUP(O2509,Assumptions!$H$4:$H$6,Assumptions!$I$4:$I$6)</x:f>
        <x:v>0.012</x:v>
      </x:c>
      <x:c r="U2509" s="30" t="n">
        <x:f>XLOOKUP(F2509,Assumptions!$A$4:$A$6,Assumptions!$F$4:$F$6)</x:f>
        <x:v>140</x:v>
      </x:c>
      <x:c r="V2509" s="60" t="n">
        <x:f>I2509*12</x:f>
        <x:v>37559.76</x:v>
      </x:c>
      <x:c r="W2509" s="60" t="n">
        <x:f>H2509*J2509*(1-K2509)*Q2509</x:f>
        <x:v>701.4254203439999</x:v>
      </x:c>
      <x:c r="X2509" s="60" t="n">
        <x:f>V2509*R2509</x:f>
        <x:v>638.51592</x:v>
      </x:c>
      <x:c r="Y2509" s="60" t="n">
        <x:f>V2509*S2509</x:f>
        <x:v>488.27688</x:v>
      </x:c>
      <x:c r="Z2509" s="60" t="n">
        <x:f>H2509*J2509*T2509</x:f>
        <x:v>195.819492</x:v>
      </x:c>
      <x:c r="AA2509" s="60" t="n">
        <x:f>P2509+W2509+X2509-Y2509-Z2509-U2509</x:f>
        <x:v>710.844968344</x:v>
      </x:c>
      <x:c r="AB2509" s="32" t="n">
        <x:f>IFERROR(AA2509/(P2509+W2509+X2509),0)</x:f>
        <x:v>0.46310888218353063</x:v>
      </x:c>
      <x:c r="AC2509" t="n">
        <x:f>IF(O2509="High",0,IF(I2509&gt;=1800,3,IF(I2509&gt;=900,2,1))+IF(K2509&gt;=0.9,2,IF(K2509&gt;=0.75,1,0))+IF(J2509&lt;=0.7,2,IF(J2509&lt;=0.85,1,0))+IF(M2509&gt;=8,1,0))</x:f>
        <x:v>6</x:v>
      </x:c>
      <x:c r="AD2509" t="str">
        <x:f>IF(AND(O2509&lt;&gt;"High",AC2509&gt;=Assumptions!$B$10,AA2509&gt;0),"Priority Growth",IF(AND(O2509="Low",AA2509&gt;0),"Maintain","Watch"))</x:f>
        <x:v>Priority Growth</x:v>
      </x:c>
      <x:c r="AE2509" s="60" t="n">
        <x:f>MAX(AA2509,0)*N2509</x:f>
        <x:v>81.03632639121601</x:v>
      </x:c>
      <x:c r="AF2509" t="str">
        <x:f>IF(AND(AA2509&gt;=Assumptions!$B$11,O2509&lt;&gt;"High",OR(N2509&gt;=Assumptions!$B$12,M2509&lt;=6)),"High","Standard")</x:f>
        <x:v>Standard</x:v>
      </x:c>
    </x:row>
    <x:row r="2510">
      <x:c r="A2510" t="str">
        <x:f>'Raw_Data'!A2510</x:f>
        <x:v>C02509</x:v>
      </x:c>
      <x:c r="B2510" t="n">
        <x:f>'Raw_Data'!B2510</x:f>
        <x:v>48</x:v>
      </x:c>
      <x:c r="C2510" s="30" t="n">
        <x:f>'Raw_Data'!C2510</x:f>
        <x:v>76468</x:v>
      </x:c>
      <x:c r="D2510" t="n">
        <x:f>'Raw_Data'!D2510</x:f>
        <x:v>718</x:v>
      </x:c>
      <x:c r="E2510" t="n">
        <x:f>'Raw_Data'!E2510</x:f>
        <x:v>41</x:v>
      </x:c>
      <x:c r="F2510" t="str">
        <x:f>PROPER(TRIM('Raw_Data'!F2510))</x:f>
        <x:v>Gold</x:v>
      </x:c>
      <x:c r="G2510" t="str">
        <x:f>PROPER(TRIM('Raw_Data'!G2510))</x:f>
        <x:v>Direct Mail</x:v>
      </x:c>
      <x:c r="H2510" s="60" t="n">
        <x:f>'Raw_Data'!H2510</x:f>
        <x:v>13806</x:v>
      </x:c>
      <x:c r="I2510" s="60" t="n">
        <x:f>'Raw_Data'!I2510</x:f>
        <x:v>1231.72</x:v>
      </x:c>
      <x:c r="J2510" s="32" t="n">
        <x:f>'Raw_Data'!J2510</x:f>
        <x:v>0.229</x:v>
      </x:c>
      <x:c r="K2510" s="32" t="n">
        <x:f>'Raw_Data'!K2510</x:f>
        <x:v>0.829</x:v>
      </x:c>
      <x:c r="L2510" t="n">
        <x:f>'Raw_Data'!L2510</x:f>
        <x:v>0</x:v>
      </x:c>
      <x:c r="M2510" t="n">
        <x:f>IF('Raw_Data'!M2510="",Assumptions!$B$15,'Raw_Data'!M2510)</x:f>
        <x:v>4</x:v>
      </x:c>
      <x:c r="N2510" s="32" t="n">
        <x:f>'Raw_Data'!N2510</x:f>
        <x:v>0.289</x:v>
      </x:c>
      <x:c r="O2510" t="str">
        <x:f>IF(OR(D2510&lt;620,L2510&gt;=2,J2510&gt;0.9),"High",IF(OR(D2510&lt;700,L2510=1,J2510&gt;0.75),"Medium","Low"))</x:f>
        <x:v>Low</x:v>
      </x:c>
      <x:c r="P2510" s="30" t="n">
        <x:f>XLOOKUP(F2510,Assumptions!$A$4:$A$6,Assumptions!$B$4:$B$6)</x:f>
        <x:v>95</x:v>
      </x:c>
      <x:c r="Q2510" s="32" t="n">
        <x:f>XLOOKUP(F2510,Assumptions!$A$4:$A$6,Assumptions!$C$4:$C$6)</x:f>
        <x:v>0.219</x:v>
      </x:c>
      <x:c r="R2510" s="32" t="n">
        <x:f>XLOOKUP(F2510,Assumptions!$A$4:$A$6,Assumptions!$D$4:$D$6)</x:f>
        <x:v>0.016</x:v>
      </x:c>
      <x:c r="S2510" s="32" t="n">
        <x:f>XLOOKUP(F2510,Assumptions!$A$4:$A$6,Assumptions!$E$4:$E$6)</x:f>
        <x:v>0.01</x:v>
      </x:c>
      <x:c r="T2510" s="32" t="n">
        <x:f>XLOOKUP(O2510,Assumptions!$H$4:$H$6,Assumptions!$I$4:$I$6)</x:f>
        <x:v>0.0035</x:v>
      </x:c>
      <x:c r="U2510" s="30" t="n">
        <x:f>XLOOKUP(F2510,Assumptions!$A$4:$A$6,Assumptions!$F$4:$F$6)</x:f>
        <x:v>90</x:v>
      </x:c>
      <x:c r="V2510" s="60" t="n">
        <x:f>I2510*12</x:f>
        <x:v>14780.64</x:v>
      </x:c>
      <x:c r="W2510" s="60" t="n">
        <x:f>H2510*J2510*(1-K2510)*Q2510</x:f>
        <x:v>118.39778472600001</x:v>
      </x:c>
      <x:c r="X2510" s="60" t="n">
        <x:f>V2510*R2510</x:f>
        <x:v>236.49024</x:v>
      </x:c>
      <x:c r="Y2510" s="60" t="n">
        <x:f>V2510*S2510</x:f>
        <x:v>147.8064</x:v>
      </x:c>
      <x:c r="Z2510" s="60" t="n">
        <x:f>H2510*J2510*T2510</x:f>
        <x:v>11.065509</x:v>
      </x:c>
      <x:c r="AA2510" s="60" t="n">
        <x:f>P2510+W2510+X2510-Y2510-Z2510-U2510</x:f>
        <x:v>201.016115726</x:v>
      </x:c>
      <x:c r="AB2510" s="32" t="n">
        <x:f>IFERROR(AA2510/(P2510+W2510+X2510),0)</x:f>
        <x:v>0.44681366179601456</x:v>
      </x:c>
      <x:c r="AC2510" t="n">
        <x:f>IF(O2510="High",0,IF(I2510&gt;=1800,3,IF(I2510&gt;=900,2,1))+IF(K2510&gt;=0.9,2,IF(K2510&gt;=0.75,1,0))+IF(J2510&lt;=0.7,2,IF(J2510&lt;=0.85,1,0))+IF(M2510&gt;=8,1,0))</x:f>
        <x:v>5</x:v>
      </x:c>
      <x:c r="AD2510" t="str">
        <x:f>IF(AND(O2510&lt;&gt;"High",AC2510&gt;=Assumptions!$B$10,AA2510&gt;0),"Priority Growth",IF(AND(O2510="Low",AA2510&gt;0),"Maintain","Watch"))</x:f>
        <x:v>Maintain</x:v>
      </x:c>
      <x:c r="AE2510" s="60" t="n">
        <x:f>MAX(AA2510,0)*N2510</x:f>
        <x:v>58.093657444814</x:v>
      </x:c>
      <x:c r="AF2510" t="str">
        <x:f>IF(AND(AA2510&gt;=Assumptions!$B$11,O2510&lt;&gt;"High",OR(N2510&gt;=Assumptions!$B$12,M2510&lt;=6)),"High","Standard")</x:f>
        <x:v>Standard</x:v>
      </x:c>
    </x:row>
    <x:row r="2511">
      <x:c r="A2511" t="str">
        <x:f>'Raw_Data'!A2511</x:f>
        <x:v>C02510</x:v>
      </x:c>
      <x:c r="B2511" t="n">
        <x:f>'Raw_Data'!B2511</x:f>
        <x:v>36</x:v>
      </x:c>
      <x:c r="C2511" s="30" t="n">
        <x:f>'Raw_Data'!C2511</x:f>
        <x:v>91804</x:v>
      </x:c>
      <x:c r="D2511" t="n">
        <x:f>'Raw_Data'!D2511</x:f>
        <x:v>652</x:v>
      </x:c>
      <x:c r="E2511" t="n">
        <x:f>'Raw_Data'!E2511</x:f>
        <x:v>18</x:v>
      </x:c>
      <x:c r="F2511" t="str">
        <x:f>PROPER(TRIM('Raw_Data'!F2511))</x:f>
        <x:v>Gold</x:v>
      </x:c>
      <x:c r="G2511" t="str">
        <x:f>PROPER(TRIM('Raw_Data'!G2511))</x:f>
        <x:v>Partner</x:v>
      </x:c>
      <x:c r="H2511" s="60" t="n">
        <x:f>'Raw_Data'!H2511</x:f>
        <x:v>13399</x:v>
      </x:c>
      <x:c r="I2511" s="60" t="n">
        <x:f>'Raw_Data'!I2511</x:f>
        <x:v>1767.5</x:v>
      </x:c>
      <x:c r="J2511" s="32" t="n">
        <x:f>'Raw_Data'!J2511</x:f>
        <x:v>0.524</x:v>
      </x:c>
      <x:c r="K2511" s="32" t="n">
        <x:f>'Raw_Data'!K2511</x:f>
        <x:v>0.671</x:v>
      </x:c>
      <x:c r="L2511" t="n">
        <x:f>'Raw_Data'!L2511</x:f>
        <x:v>0</x:v>
      </x:c>
      <x:c r="M2511" t="n">
        <x:f>IF('Raw_Data'!M2511="",Assumptions!$B$15,'Raw_Data'!M2511)</x:f>
        <x:v>8</x:v>
      </x:c>
      <x:c r="N2511" s="32" t="n">
        <x:f>'Raw_Data'!N2511</x:f>
        <x:v>0.051</x:v>
      </x:c>
      <x:c r="O2511" t="str">
        <x:f>IF(OR(D2511&lt;620,L2511&gt;=2,J2511&gt;0.9),"High",IF(OR(D2511&lt;700,L2511=1,J2511&gt;0.75),"Medium","Low"))</x:f>
        <x:v>Medium</x:v>
      </x:c>
      <x:c r="P2511" s="30" t="n">
        <x:f>XLOOKUP(F2511,Assumptions!$A$4:$A$6,Assumptions!$B$4:$B$6)</x:f>
        <x:v>95</x:v>
      </x:c>
      <x:c r="Q2511" s="32" t="n">
        <x:f>XLOOKUP(F2511,Assumptions!$A$4:$A$6,Assumptions!$C$4:$C$6)</x:f>
        <x:v>0.219</x:v>
      </x:c>
      <x:c r="R2511" s="32" t="n">
        <x:f>XLOOKUP(F2511,Assumptions!$A$4:$A$6,Assumptions!$D$4:$D$6)</x:f>
        <x:v>0.016</x:v>
      </x:c>
      <x:c r="S2511" s="32" t="n">
        <x:f>XLOOKUP(F2511,Assumptions!$A$4:$A$6,Assumptions!$E$4:$E$6)</x:f>
        <x:v>0.01</x:v>
      </x:c>
      <x:c r="T2511" s="32" t="n">
        <x:f>XLOOKUP(O2511,Assumptions!$H$4:$H$6,Assumptions!$I$4:$I$6)</x:f>
        <x:v>0.012</x:v>
      </x:c>
      <x:c r="U2511" s="30" t="n">
        <x:f>XLOOKUP(F2511,Assumptions!$A$4:$A$6,Assumptions!$F$4:$F$6)</x:f>
        <x:v>90</x:v>
      </x:c>
      <x:c r="V2511" s="60" t="n">
        <x:f>I2511*12</x:f>
        <x:v>21210</x:v>
      </x:c>
      <x:c r="W2511" s="60" t="n">
        <x:f>H2511*J2511*(1-K2511)*Q2511</x:f>
        <x:v>505.87554687599993</x:v>
      </x:c>
      <x:c r="X2511" s="60" t="n">
        <x:f>V2511*R2511</x:f>
        <x:v>339.36</x:v>
      </x:c>
      <x:c r="Y2511" s="60" t="n">
        <x:f>V2511*S2511</x:f>
        <x:v>212.1</x:v>
      </x:c>
      <x:c r="Z2511" s="60" t="n">
        <x:f>H2511*J2511*T2511</x:f>
        <x:v>84.252912</x:v>
      </x:c>
      <x:c r="AA2511" s="60" t="n">
        <x:f>P2511+W2511+X2511-Y2511-Z2511-U2511</x:f>
        <x:v>553.8826348759999</x:v>
      </x:c>
      <x:c r="AB2511" s="32" t="n">
        <x:f>IFERROR(AA2511/(P2511+W2511+X2511),0)</x:f>
        <x:v>0.5890892305830329</x:v>
      </x:c>
      <x:c r="AC2511" t="n">
        <x:f>IF(O2511="High",0,IF(I2511&gt;=1800,3,IF(I2511&gt;=900,2,1))+IF(K2511&gt;=0.9,2,IF(K2511&gt;=0.75,1,0))+IF(J2511&lt;=0.7,2,IF(J2511&lt;=0.85,1,0))+IF(M2511&gt;=8,1,0))</x:f>
        <x:v>5</x:v>
      </x:c>
      <x:c r="AD2511" t="str">
        <x:f>IF(AND(O2511&lt;&gt;"High",AC2511&gt;=Assumptions!$B$10,AA2511&gt;0),"Priority Growth",IF(AND(O2511="Low",AA2511&gt;0),"Maintain","Watch"))</x:f>
        <x:v>Watch</x:v>
      </x:c>
      <x:c r="AE2511" s="60" t="n">
        <x:f>MAX(AA2511,0)*N2511</x:f>
        <x:v>28.248014378675993</x:v>
      </x:c>
      <x:c r="AF2511" t="str">
        <x:f>IF(AND(AA2511&gt;=Assumptions!$B$11,O2511&lt;&gt;"High",OR(N2511&gt;=Assumptions!$B$12,M2511&lt;=6)),"High","Standard")</x:f>
        <x:v>Standard</x:v>
      </x:c>
    </x:row>
    <x:row r="2512">
      <x:c r="A2512" t="str">
        <x:f>'Raw_Data'!A2512</x:f>
        <x:v>C02511</x:v>
      </x:c>
      <x:c r="B2512" t="n">
        <x:f>'Raw_Data'!B2512</x:f>
        <x:v>47</x:v>
      </x:c>
      <x:c r="C2512" s="30" t="n">
        <x:f>'Raw_Data'!C2512</x:f>
        <x:v>97134</x:v>
      </x:c>
      <x:c r="D2512" t="n">
        <x:f>'Raw_Data'!D2512</x:f>
        <x:v>714</x:v>
      </x:c>
      <x:c r="E2512" t="n">
        <x:f>'Raw_Data'!E2512</x:f>
        <x:v>36</x:v>
      </x:c>
      <x:c r="F2512" t="str">
        <x:f>PROPER(TRIM('Raw_Data'!F2512))</x:f>
        <x:v>Platinum</x:v>
      </x:c>
      <x:c r="G2512" t="str">
        <x:f>PROPER(TRIM('Raw_Data'!G2512))</x:f>
        <x:v>Digital</x:v>
      </x:c>
      <x:c r="H2512" s="60" t="n">
        <x:f>'Raw_Data'!H2512</x:f>
        <x:v>23042</x:v>
      </x:c>
      <x:c r="I2512" s="60" t="n">
        <x:f>'Raw_Data'!I2512</x:f>
        <x:v>2387.75</x:v>
      </x:c>
      <x:c r="J2512" s="32" t="n">
        <x:f>'Raw_Data'!J2512</x:f>
        <x:v>0.305</x:v>
      </x:c>
      <x:c r="K2512" s="32" t="n">
        <x:f>'Raw_Data'!K2512</x:f>
        <x:v>0.977</x:v>
      </x:c>
      <x:c r="L2512" t="n">
        <x:f>'Raw_Data'!L2512</x:f>
        <x:v>0</x:v>
      </x:c>
      <x:c r="M2512" t="n">
        <x:f>IF('Raw_Data'!M2512="",Assumptions!$B$15,'Raw_Data'!M2512)</x:f>
        <x:v>9</x:v>
      </x:c>
      <x:c r="N2512" s="32" t="n">
        <x:f>'Raw_Data'!N2512</x:f>
        <x:v>0.02</x:v>
      </x:c>
      <x:c r="O2512" t="str">
        <x:f>IF(OR(D2512&lt;620,L2512&gt;=2,J2512&gt;0.9),"High",IF(OR(D2512&lt;700,L2512=1,J2512&gt;0.75),"Medium","Low"))</x:f>
        <x:v>Low</x:v>
      </x:c>
      <x:c r="P2512" s="30" t="n">
        <x:f>XLOOKUP(F2512,Assumptions!$A$4:$A$6,Assumptions!$B$4:$B$6)</x:f>
        <x:v>195</x:v>
      </x:c>
      <x:c r="Q2512" s="32" t="n">
        <x:f>XLOOKUP(F2512,Assumptions!$A$4:$A$6,Assumptions!$C$4:$C$6)</x:f>
        <x:v>0.199</x:v>
      </x:c>
      <x:c r="R2512" s="32" t="n">
        <x:f>XLOOKUP(F2512,Assumptions!$A$4:$A$6,Assumptions!$D$4:$D$6)</x:f>
        <x:v>0.017</x:v>
      </x:c>
      <x:c r="S2512" s="32" t="n">
        <x:f>XLOOKUP(F2512,Assumptions!$A$4:$A$6,Assumptions!$E$4:$E$6)</x:f>
        <x:v>0.013</x:v>
      </x:c>
      <x:c r="T2512" s="32" t="n">
        <x:f>XLOOKUP(O2512,Assumptions!$H$4:$H$6,Assumptions!$I$4:$I$6)</x:f>
        <x:v>0.0035</x:v>
      </x:c>
      <x:c r="U2512" s="30" t="n">
        <x:f>XLOOKUP(F2512,Assumptions!$A$4:$A$6,Assumptions!$F$4:$F$6)</x:f>
        <x:v>140</x:v>
      </x:c>
      <x:c r="V2512" s="60" t="n">
        <x:f>I2512*12</x:f>
        <x:v>28653</x:v>
      </x:c>
      <x:c r="W2512" s="60" t="n">
        <x:f>H2512*J2512*(1-K2512)*Q2512</x:f>
        <x:v>32.16628637000002</x:v>
      </x:c>
      <x:c r="X2512" s="60" t="n">
        <x:f>V2512*R2512</x:f>
        <x:v>487.10100000000006</x:v>
      </x:c>
      <x:c r="Y2512" s="60" t="n">
        <x:f>V2512*S2512</x:f>
        <x:v>372.489</x:v>
      </x:c>
      <x:c r="Z2512" s="60" t="n">
        <x:f>H2512*J2512*T2512</x:f>
        <x:v>24.597334999999998</x:v>
      </x:c>
      <x:c r="AA2512" s="60" t="n">
        <x:f>P2512+W2512+X2512-Y2512-Z2512-U2512</x:f>
        <x:v>177.18095137000012</x:v>
      </x:c>
      <x:c r="AB2512" s="32" t="n">
        <x:f>IFERROR(AA2512/(P2512+W2512+X2512),0)</x:f>
        <x:v>0.2480597316313574</x:v>
      </x:c>
      <x:c r="AC2512" t="n">
        <x:f>IF(O2512="High",0,IF(I2512&gt;=1800,3,IF(I2512&gt;=900,2,1))+IF(K2512&gt;=0.9,2,IF(K2512&gt;=0.75,1,0))+IF(J2512&lt;=0.7,2,IF(J2512&lt;=0.85,1,0))+IF(M2512&gt;=8,1,0))</x:f>
        <x:v>8</x:v>
      </x:c>
      <x:c r="AD2512" t="str">
        <x:f>IF(AND(O2512&lt;&gt;"High",AC2512&gt;=Assumptions!$B$10,AA2512&gt;0),"Priority Growth",IF(AND(O2512="Low",AA2512&gt;0),"Maintain","Watch"))</x:f>
        <x:v>Priority Growth</x:v>
      </x:c>
      <x:c r="AE2512" s="60" t="n">
        <x:f>MAX(AA2512,0)*N2512</x:f>
        <x:v>3.5436190274000023</x:v>
      </x:c>
      <x:c r="AF2512" t="str">
        <x:f>IF(AND(AA2512&gt;=Assumptions!$B$11,O2512&lt;&gt;"High",OR(N2512&gt;=Assumptions!$B$12,M2512&lt;=6)),"High","Standard")</x:f>
        <x:v>Standard</x:v>
      </x:c>
    </x:row>
    <x:row r="2513">
      <x:c r="A2513" t="str">
        <x:f>'Raw_Data'!A2513</x:f>
        <x:v>C02512</x:v>
      </x:c>
      <x:c r="B2513" t="n">
        <x:f>'Raw_Data'!B2513</x:f>
        <x:v>44</x:v>
      </x:c>
      <x:c r="C2513" s="30" t="n">
        <x:f>'Raw_Data'!C2513</x:f>
        <x:v>109415</x:v>
      </x:c>
      <x:c r="D2513" t="n">
        <x:f>'Raw_Data'!D2513</x:f>
        <x:v>727</x:v>
      </x:c>
      <x:c r="E2513" t="n">
        <x:f>'Raw_Data'!E2513</x:f>
        <x:v>27</x:v>
      </x:c>
      <x:c r="F2513" t="str">
        <x:f>PROPER(TRIM('Raw_Data'!F2513))</x:f>
        <x:v>Classic</x:v>
      </x:c>
      <x:c r="G2513" t="str">
        <x:f>PROPER(TRIM('Raw_Data'!G2513))</x:f>
        <x:v>Digital</x:v>
      </x:c>
      <x:c r="H2513" s="60" t="n">
        <x:f>'Raw_Data'!H2513</x:f>
        <x:v>8805</x:v>
      </x:c>
      <x:c r="I2513" s="60" t="n">
        <x:f>'Raw_Data'!I2513</x:f>
        <x:v>1323.92</x:v>
      </x:c>
      <x:c r="J2513" s="32" t="n">
        <x:f>'Raw_Data'!J2513</x:f>
        <x:v>0.588</x:v>
      </x:c>
      <x:c r="K2513" s="32" t="n">
        <x:f>'Raw_Data'!K2513</x:f>
        <x:v>0.716</x:v>
      </x:c>
      <x:c r="L2513" t="n">
        <x:f>'Raw_Data'!L2513</x:f>
        <x:v>0</x:v>
      </x:c>
      <x:c r="M2513" t="n">
        <x:f>IF('Raw_Data'!M2513="",Assumptions!$B$15,'Raw_Data'!M2513)</x:f>
        <x:v>6</x:v>
      </x:c>
      <x:c r="N2513" s="32" t="n">
        <x:f>'Raw_Data'!N2513</x:f>
        <x:v>0.177</x:v>
      </x:c>
      <x:c r="O2513" t="str">
        <x:f>IF(OR(D2513&lt;620,L2513&gt;=2,J2513&gt;0.9),"High",IF(OR(D2513&lt;700,L2513=1,J2513&gt;0.75),"Medium","Low"))</x:f>
        <x:v>Low</x:v>
      </x:c>
      <x:c r="P2513" s="30" t="n">
        <x:f>XLOOKUP(F2513,Assumptions!$A$4:$A$6,Assumptions!$B$4:$B$6)</x:f>
        <x:v>0</x:v>
      </x:c>
      <x:c r="Q2513" s="32" t="n">
        <x:f>XLOOKUP(F2513,Assumptions!$A$4:$A$6,Assumptions!$C$4:$C$6)</x:f>
        <x:v>0.229</x:v>
      </x:c>
      <x:c r="R2513" s="32" t="n">
        <x:f>XLOOKUP(F2513,Assumptions!$A$4:$A$6,Assumptions!$D$4:$D$6)</x:f>
        <x:v>0.015</x:v>
      </x:c>
      <x:c r="S2513" s="32" t="n">
        <x:f>XLOOKUP(F2513,Assumptions!$A$4:$A$6,Assumptions!$E$4:$E$6)</x:f>
        <x:v>0.0075</x:v>
      </x:c>
      <x:c r="T2513" s="32" t="n">
        <x:f>XLOOKUP(O2513,Assumptions!$H$4:$H$6,Assumptions!$I$4:$I$6)</x:f>
        <x:v>0.0035</x:v>
      </x:c>
      <x:c r="U2513" s="30" t="n">
        <x:f>XLOOKUP(F2513,Assumptions!$A$4:$A$6,Assumptions!$F$4:$F$6)</x:f>
        <x:v>60</x:v>
      </x:c>
      <x:c r="V2513" s="60" t="n">
        <x:f>I2513*12</x:f>
        <x:v>15887.04</x:v>
      </x:c>
      <x:c r="W2513" s="60" t="n">
        <x:f>H2513*J2513*(1-K2513)*Q2513</x:f>
        <x:v>336.71348424000007</x:v>
      </x:c>
      <x:c r="X2513" s="60" t="n">
        <x:f>V2513*R2513</x:f>
        <x:v>238.3056</x:v>
      </x:c>
      <x:c r="Y2513" s="60" t="n">
        <x:f>V2513*S2513</x:f>
        <x:v>119.1528</x:v>
      </x:c>
      <x:c r="Z2513" s="60" t="n">
        <x:f>H2513*J2513*T2513</x:f>
        <x:v>18.12069</x:v>
      </x:c>
      <x:c r="AA2513" s="60" t="n">
        <x:f>P2513+W2513+X2513-Y2513-Z2513-U2513</x:f>
        <x:v>377.74559424000006</x:v>
      </x:c>
      <x:c r="AB2513" s="32" t="n">
        <x:f>IFERROR(AA2513/(P2513+W2513+X2513),0)</x:f>
        <x:v>0.6569270561502573</x:v>
      </x:c>
      <x:c r="AC2513" t="n">
        <x:f>IF(O2513="High",0,IF(I2513&gt;=1800,3,IF(I2513&gt;=900,2,1))+IF(K2513&gt;=0.9,2,IF(K2513&gt;=0.75,1,0))+IF(J2513&lt;=0.7,2,IF(J2513&lt;=0.85,1,0))+IF(M2513&gt;=8,1,0))</x:f>
        <x:v>4</x:v>
      </x:c>
      <x:c r="AD2513" t="str">
        <x:f>IF(AND(O2513&lt;&gt;"High",AC2513&gt;=Assumptions!$B$10,AA2513&gt;0),"Priority Growth",IF(AND(O2513="Low",AA2513&gt;0),"Maintain","Watch"))</x:f>
        <x:v>Maintain</x:v>
      </x:c>
      <x:c r="AE2513" s="60" t="n">
        <x:f>MAX(AA2513,0)*N2513</x:f>
        <x:v>66.86097018048001</x:v>
      </x:c>
      <x:c r="AF2513" t="str">
        <x:f>IF(AND(AA2513&gt;=Assumptions!$B$11,O2513&lt;&gt;"High",OR(N2513&gt;=Assumptions!$B$12,M2513&lt;=6)),"High","Standard")</x:f>
        <x:v>High</x:v>
      </x:c>
    </x:row>
    <x:row r="2514">
      <x:c r="A2514" t="str">
        <x:f>'Raw_Data'!A2514</x:f>
        <x:v>C02513</x:v>
      </x:c>
      <x:c r="B2514" t="n">
        <x:f>'Raw_Data'!B2514</x:f>
        <x:v>21</x:v>
      </x:c>
      <x:c r="C2514" s="30" t="n">
        <x:f>'Raw_Data'!C2514</x:f>
        <x:v>59248</x:v>
      </x:c>
      <x:c r="D2514" t="n">
        <x:f>'Raw_Data'!D2514</x:f>
        <x:v>708</x:v>
      </x:c>
      <x:c r="E2514" t="n">
        <x:f>'Raw_Data'!E2514</x:f>
        <x:v>23</x:v>
      </x:c>
      <x:c r="F2514" t="str">
        <x:f>PROPER(TRIM('Raw_Data'!F2514))</x:f>
        <x:v>Gold</x:v>
      </x:c>
      <x:c r="G2514" t="str">
        <x:f>PROPER(TRIM('Raw_Data'!G2514))</x:f>
        <x:v>Direct Mail</x:v>
      </x:c>
      <x:c r="H2514" s="60" t="n">
        <x:f>'Raw_Data'!H2514</x:f>
        <x:v>7961</x:v>
      </x:c>
      <x:c r="I2514" s="60" t="n">
        <x:f>'Raw_Data'!I2514</x:f>
        <x:v>966.84</x:v>
      </x:c>
      <x:c r="J2514" s="32" t="n">
        <x:f>'Raw_Data'!J2514</x:f>
        <x:v>0.31</x:v>
      </x:c>
      <x:c r="K2514" s="32" t="n">
        <x:f>'Raw_Data'!K2514</x:f>
        <x:v>0.731</x:v>
      </x:c>
      <x:c r="L2514" t="n">
        <x:f>'Raw_Data'!L2514</x:f>
        <x:v>0</x:v>
      </x:c>
      <x:c r="M2514" t="n">
        <x:f>IF('Raw_Data'!M2514="",Assumptions!$B$15,'Raw_Data'!M2514)</x:f>
        <x:v>6</x:v>
      </x:c>
      <x:c r="N2514" s="32" t="n">
        <x:f>'Raw_Data'!N2514</x:f>
        <x:v>0.145</x:v>
      </x:c>
      <x:c r="O2514" t="str">
        <x:f>IF(OR(D2514&lt;620,L2514&gt;=2,J2514&gt;0.9),"High",IF(OR(D2514&lt;700,L2514=1,J2514&gt;0.75),"Medium","Low"))</x:f>
        <x:v>Low</x:v>
      </x:c>
      <x:c r="P2514" s="30" t="n">
        <x:f>XLOOKUP(F2514,Assumptions!$A$4:$A$6,Assumptions!$B$4:$B$6)</x:f>
        <x:v>95</x:v>
      </x:c>
      <x:c r="Q2514" s="32" t="n">
        <x:f>XLOOKUP(F2514,Assumptions!$A$4:$A$6,Assumptions!$C$4:$C$6)</x:f>
        <x:v>0.219</x:v>
      </x:c>
      <x:c r="R2514" s="32" t="n">
        <x:f>XLOOKUP(F2514,Assumptions!$A$4:$A$6,Assumptions!$D$4:$D$6)</x:f>
        <x:v>0.016</x:v>
      </x:c>
      <x:c r="S2514" s="32" t="n">
        <x:f>XLOOKUP(F2514,Assumptions!$A$4:$A$6,Assumptions!$E$4:$E$6)</x:f>
        <x:v>0.01</x:v>
      </x:c>
      <x:c r="T2514" s="32" t="n">
        <x:f>XLOOKUP(O2514,Assumptions!$H$4:$H$6,Assumptions!$I$4:$I$6)</x:f>
        <x:v>0.0035</x:v>
      </x:c>
      <x:c r="U2514" s="30" t="n">
        <x:f>XLOOKUP(F2514,Assumptions!$A$4:$A$6,Assumptions!$F$4:$F$6)</x:f>
        <x:v>90</x:v>
      </x:c>
      <x:c r="V2514" s="60" t="n">
        <x:f>I2514*12</x:f>
        <x:v>11602.08</x:v>
      </x:c>
      <x:c r="W2514" s="60" t="n">
        <x:f>H2514*J2514*(1-K2514)*Q2514</x:f>
        <x:v>145.38704601</x:v>
      </x:c>
      <x:c r="X2514" s="60" t="n">
        <x:f>V2514*R2514</x:f>
        <x:v>185.63328</x:v>
      </x:c>
      <x:c r="Y2514" s="60" t="n">
        <x:f>V2514*S2514</x:f>
        <x:v>116.02080000000001</x:v>
      </x:c>
      <x:c r="Z2514" s="60" t="n">
        <x:f>H2514*J2514*T2514</x:f>
        <x:v>8.637685</x:v>
      </x:c>
      <x:c r="AA2514" s="60" t="n">
        <x:f>P2514+W2514+X2514-Y2514-Z2514-U2514</x:f>
        <x:v>211.36184101000003</x:v>
      </x:c>
      <x:c r="AB2514" s="32" t="n">
        <x:f>IFERROR(AA2514/(P2514+W2514+X2514),0)</x:f>
        <x:v>0.4961308841518485</x:v>
      </x:c>
      <x:c r="AC2514" t="n">
        <x:f>IF(O2514="High",0,IF(I2514&gt;=1800,3,IF(I2514&gt;=900,2,1))+IF(K2514&gt;=0.9,2,IF(K2514&gt;=0.75,1,0))+IF(J2514&lt;=0.7,2,IF(J2514&lt;=0.85,1,0))+IF(M2514&gt;=8,1,0))</x:f>
        <x:v>4</x:v>
      </x:c>
      <x:c r="AD2514" t="str">
        <x:f>IF(AND(O2514&lt;&gt;"High",AC2514&gt;=Assumptions!$B$10,AA2514&gt;0),"Priority Growth",IF(AND(O2514="Low",AA2514&gt;0),"Maintain","Watch"))</x:f>
        <x:v>Maintain</x:v>
      </x:c>
      <x:c r="AE2514" s="60" t="n">
        <x:f>MAX(AA2514,0)*N2514</x:f>
        <x:v>30.647466946450002</x:v>
      </x:c>
      <x:c r="AF2514" t="str">
        <x:f>IF(AND(AA2514&gt;=Assumptions!$B$11,O2514&lt;&gt;"High",OR(N2514&gt;=Assumptions!$B$12,M2514&lt;=6)),"High","Standard")</x:f>
        <x:v>Standard</x:v>
      </x:c>
    </x:row>
    <x:row r="2515">
      <x:c r="A2515" t="str">
        <x:f>'Raw_Data'!A2515</x:f>
        <x:v>C02514</x:v>
      </x:c>
      <x:c r="B2515" t="n">
        <x:f>'Raw_Data'!B2515</x:f>
        <x:v>40</x:v>
      </x:c>
      <x:c r="C2515" s="30" t="n">
        <x:f>'Raw_Data'!C2515</x:f>
        <x:v>79291</x:v>
      </x:c>
      <x:c r="D2515" t="n">
        <x:f>'Raw_Data'!D2515</x:f>
        <x:v>646</x:v>
      </x:c>
      <x:c r="E2515" t="n">
        <x:f>'Raw_Data'!E2515</x:f>
        <x:v>22</x:v>
      </x:c>
      <x:c r="F2515" t="str">
        <x:f>PROPER(TRIM('Raw_Data'!F2515))</x:f>
        <x:v>Gold</x:v>
      </x:c>
      <x:c r="G2515" t="str">
        <x:f>PROPER(TRIM('Raw_Data'!G2515))</x:f>
        <x:v>Branch</x:v>
      </x:c>
      <x:c r="H2515" s="60" t="n">
        <x:f>'Raw_Data'!H2515</x:f>
        <x:v>6696</x:v>
      </x:c>
      <x:c r="I2515" s="60" t="n">
        <x:f>'Raw_Data'!I2515</x:f>
        <x:v>703.77</x:v>
      </x:c>
      <x:c r="J2515" s="32" t="n">
        <x:f>'Raw_Data'!J2515</x:f>
        <x:v>0.285</x:v>
      </x:c>
      <x:c r="K2515" s="32" t="n">
        <x:f>'Raw_Data'!K2515</x:f>
        <x:v>0.68</x:v>
      </x:c>
      <x:c r="L2515" t="n">
        <x:f>'Raw_Data'!L2515</x:f>
        <x:v>0</x:v>
      </x:c>
      <x:c r="M2515" t="n">
        <x:f>IF('Raw_Data'!M2515="",Assumptions!$B$15,'Raw_Data'!M2515)</x:f>
        <x:v>7.370408870408871</x:v>
      </x:c>
      <x:c r="N2515" s="32" t="n">
        <x:f>'Raw_Data'!N2515</x:f>
        <x:v>0.211</x:v>
      </x:c>
      <x:c r="O2515" t="str">
        <x:f>IF(OR(D2515&lt;620,L2515&gt;=2,J2515&gt;0.9),"High",IF(OR(D2515&lt;700,L2515=1,J2515&gt;0.75),"Medium","Low"))</x:f>
        <x:v>Medium</x:v>
      </x:c>
      <x:c r="P2515" s="30" t="n">
        <x:f>XLOOKUP(F2515,Assumptions!$A$4:$A$6,Assumptions!$B$4:$B$6)</x:f>
        <x:v>95</x:v>
      </x:c>
      <x:c r="Q2515" s="32" t="n">
        <x:f>XLOOKUP(F2515,Assumptions!$A$4:$A$6,Assumptions!$C$4:$C$6)</x:f>
        <x:v>0.219</x:v>
      </x:c>
      <x:c r="R2515" s="32" t="n">
        <x:f>XLOOKUP(F2515,Assumptions!$A$4:$A$6,Assumptions!$D$4:$D$6)</x:f>
        <x:v>0.016</x:v>
      </x:c>
      <x:c r="S2515" s="32" t="n">
        <x:f>XLOOKUP(F2515,Assumptions!$A$4:$A$6,Assumptions!$E$4:$E$6)</x:f>
        <x:v>0.01</x:v>
      </x:c>
      <x:c r="T2515" s="32" t="n">
        <x:f>XLOOKUP(O2515,Assumptions!$H$4:$H$6,Assumptions!$I$4:$I$6)</x:f>
        <x:v>0.012</x:v>
      </x:c>
      <x:c r="U2515" s="30" t="n">
        <x:f>XLOOKUP(F2515,Assumptions!$A$4:$A$6,Assumptions!$F$4:$F$6)</x:f>
        <x:v>90</x:v>
      </x:c>
      <x:c r="V2515" s="60" t="n">
        <x:f>I2515*12</x:f>
        <x:v>8445.24</x:v>
      </x:c>
      <x:c r="W2515" s="60" t="n">
        <x:f>H2515*J2515*(1-K2515)*Q2515</x:f>
        <x:v>133.73786879999997</x:v>
      </x:c>
      <x:c r="X2515" s="60" t="n">
        <x:f>V2515*R2515</x:f>
        <x:v>135.12384</x:v>
      </x:c>
      <x:c r="Y2515" s="60" t="n">
        <x:f>V2515*S2515</x:f>
        <x:v>84.4524</x:v>
      </x:c>
      <x:c r="Z2515" s="60" t="n">
        <x:f>H2515*J2515*T2515</x:f>
        <x:v>22.90032</x:v>
      </x:c>
      <x:c r="AA2515" s="60" t="n">
        <x:f>P2515+W2515+X2515-Y2515-Z2515-U2515</x:f>
        <x:v>166.50898879999994</x:v>
      </x:c>
      <x:c r="AB2515" s="32" t="n">
        <x:f>IFERROR(AA2515/(P2515+W2515+X2515),0)</x:f>
        <x:v>0.4576161348473279</x:v>
      </x:c>
      <x:c r="AC2515" t="n">
        <x:f>IF(O2515="High",0,IF(I2515&gt;=1800,3,IF(I2515&gt;=900,2,1))+IF(K2515&gt;=0.9,2,IF(K2515&gt;=0.75,1,0))+IF(J2515&lt;=0.7,2,IF(J2515&lt;=0.85,1,0))+IF(M2515&gt;=8,1,0))</x:f>
        <x:v>3</x:v>
      </x:c>
      <x:c r="AD2515" t="str">
        <x:f>IF(AND(O2515&lt;&gt;"High",AC2515&gt;=Assumptions!$B$10,AA2515&gt;0),"Priority Growth",IF(AND(O2515="Low",AA2515&gt;0),"Maintain","Watch"))</x:f>
        <x:v>Watch</x:v>
      </x:c>
      <x:c r="AE2515" s="60" t="n">
        <x:f>MAX(AA2515,0)*N2515</x:f>
        <x:v>35.133396636799986</x:v>
      </x:c>
      <x:c r="AF2515" t="str">
        <x:f>IF(AND(AA2515&gt;=Assumptions!$B$11,O2515&lt;&gt;"High",OR(N2515&gt;=Assumptions!$B$12,M2515&lt;=6)),"High","Standard")</x:f>
        <x:v>Standard</x:v>
      </x:c>
    </x:row>
    <x:row r="2516">
      <x:c r="A2516" t="str">
        <x:f>'Raw_Data'!A2516</x:f>
        <x:v>C02515</x:v>
      </x:c>
      <x:c r="B2516" t="n">
        <x:f>'Raw_Data'!B2516</x:f>
        <x:v>43</x:v>
      </x:c>
      <x:c r="C2516" s="30" t="n">
        <x:f>'Raw_Data'!C2516</x:f>
        <x:v>280000</x:v>
      </x:c>
      <x:c r="D2516" t="n">
        <x:f>'Raw_Data'!D2516</x:f>
        <x:v>741</x:v>
      </x:c>
      <x:c r="E2516" t="n">
        <x:f>'Raw_Data'!E2516</x:f>
        <x:v>38</x:v>
      </x:c>
      <x:c r="F2516" t="str">
        <x:f>PROPER(TRIM('Raw_Data'!F2516))</x:f>
        <x:v>Platinum</x:v>
      </x:c>
      <x:c r="G2516" t="str">
        <x:f>PROPER(TRIM('Raw_Data'!G2516))</x:f>
        <x:v>Digital</x:v>
      </x:c>
      <x:c r="H2516" s="60" t="n">
        <x:f>'Raw_Data'!H2516</x:f>
        <x:v>40000</x:v>
      </x:c>
      <x:c r="I2516" s="60" t="n">
        <x:f>'Raw_Data'!I2516</x:f>
        <x:v>4828.87</x:v>
      </x:c>
      <x:c r="J2516" s="32" t="n">
        <x:f>'Raw_Data'!J2516</x:f>
        <x:v>0.619</x:v>
      </x:c>
      <x:c r="K2516" s="32" t="n">
        <x:f>'Raw_Data'!K2516</x:f>
        <x:v>0.874</x:v>
      </x:c>
      <x:c r="L2516" t="n">
        <x:f>'Raw_Data'!L2516</x:f>
        <x:v>0</x:v>
      </x:c>
      <x:c r="M2516" t="n">
        <x:f>IF('Raw_Data'!M2516="",Assumptions!$B$15,'Raw_Data'!M2516)</x:f>
        <x:v>8</x:v>
      </x:c>
      <x:c r="N2516" s="32" t="n">
        <x:f>'Raw_Data'!N2516</x:f>
        <x:v>0.078</x:v>
      </x:c>
      <x:c r="O2516" t="str">
        <x:f>IF(OR(D2516&lt;620,L2516&gt;=2,J2516&gt;0.9),"High",IF(OR(D2516&lt;700,L2516=1,J2516&gt;0.75),"Medium","Low"))</x:f>
        <x:v>Low</x:v>
      </x:c>
      <x:c r="P2516" s="30" t="n">
        <x:f>XLOOKUP(F2516,Assumptions!$A$4:$A$6,Assumptions!$B$4:$B$6)</x:f>
        <x:v>195</x:v>
      </x:c>
      <x:c r="Q2516" s="32" t="n">
        <x:f>XLOOKUP(F2516,Assumptions!$A$4:$A$6,Assumptions!$C$4:$C$6)</x:f>
        <x:v>0.199</x:v>
      </x:c>
      <x:c r="R2516" s="32" t="n">
        <x:f>XLOOKUP(F2516,Assumptions!$A$4:$A$6,Assumptions!$D$4:$D$6)</x:f>
        <x:v>0.017</x:v>
      </x:c>
      <x:c r="S2516" s="32" t="n">
        <x:f>XLOOKUP(F2516,Assumptions!$A$4:$A$6,Assumptions!$E$4:$E$6)</x:f>
        <x:v>0.013</x:v>
      </x:c>
      <x:c r="T2516" s="32" t="n">
        <x:f>XLOOKUP(O2516,Assumptions!$H$4:$H$6,Assumptions!$I$4:$I$6)</x:f>
        <x:v>0.0035</x:v>
      </x:c>
      <x:c r="U2516" s="30" t="n">
        <x:f>XLOOKUP(F2516,Assumptions!$A$4:$A$6,Assumptions!$F$4:$F$6)</x:f>
        <x:v>140</x:v>
      </x:c>
      <x:c r="V2516" s="60" t="n">
        <x:f>I2516*12</x:f>
        <x:v>57946.44</x:v>
      </x:c>
      <x:c r="W2516" s="60" t="n">
        <x:f>H2516*J2516*(1-K2516)*Q2516</x:f>
        <x:v>620.8322400000001</x:v>
      </x:c>
      <x:c r="X2516" s="60" t="n">
        <x:f>V2516*R2516</x:f>
        <x:v>985.0894800000001</x:v>
      </x:c>
      <x:c r="Y2516" s="60" t="n">
        <x:f>V2516*S2516</x:f>
        <x:v>753.30372</x:v>
      </x:c>
      <x:c r="Z2516" s="60" t="n">
        <x:f>H2516*J2516*T2516</x:f>
        <x:v>86.66</x:v>
      </x:c>
      <x:c r="AA2516" s="60" t="n">
        <x:f>P2516+W2516+X2516-Y2516-Z2516-U2516</x:f>
        <x:v>820.9580000000004</x:v>
      </x:c>
      <x:c r="AB2516" s="32" t="n">
        <x:f>IFERROR(AA2516/(P2516+W2516+X2516),0)</x:f>
        <x:v>0.45585434996030827</x:v>
      </x:c>
      <x:c r="AC2516" t="n">
        <x:f>IF(O2516="High",0,IF(I2516&gt;=1800,3,IF(I2516&gt;=900,2,1))+IF(K2516&gt;=0.9,2,IF(K2516&gt;=0.75,1,0))+IF(J2516&lt;=0.7,2,IF(J2516&lt;=0.85,1,0))+IF(M2516&gt;=8,1,0))</x:f>
        <x:v>7</x:v>
      </x:c>
      <x:c r="AD2516" t="str">
        <x:f>IF(AND(O2516&lt;&gt;"High",AC2516&gt;=Assumptions!$B$10,AA2516&gt;0),"Priority Growth",IF(AND(O2516="Low",AA2516&gt;0),"Maintain","Watch"))</x:f>
        <x:v>Priority Growth</x:v>
      </x:c>
      <x:c r="AE2516" s="60" t="n">
        <x:f>MAX(AA2516,0)*N2516</x:f>
        <x:v>64.03472400000004</x:v>
      </x:c>
      <x:c r="AF2516" t="str">
        <x:f>IF(AND(AA2516&gt;=Assumptions!$B$11,O2516&lt;&gt;"High",OR(N2516&gt;=Assumptions!$B$12,M2516&lt;=6)),"High","Standard")</x:f>
        <x:v>Standard</x:v>
      </x:c>
    </x:row>
    <x:row r="2517">
      <x:c r="A2517" t="str">
        <x:f>'Raw_Data'!A2517</x:f>
        <x:v>C02516</x:v>
      </x:c>
      <x:c r="B2517" t="n">
        <x:f>'Raw_Data'!B2517</x:f>
        <x:v>33</x:v>
      </x:c>
      <x:c r="C2517" s="30" t="n">
        <x:f>'Raw_Data'!C2517</x:f>
        <x:v>86763</x:v>
      </x:c>
      <x:c r="D2517" t="n">
        <x:f>'Raw_Data'!D2517</x:f>
        <x:v>575</x:v>
      </x:c>
      <x:c r="E2517" t="n">
        <x:f>'Raw_Data'!E2517</x:f>
        <x:v>17</x:v>
      </x:c>
      <x:c r="F2517" t="str">
        <x:f>PROPER(TRIM('Raw_Data'!F2517))</x:f>
        <x:v>Classic</x:v>
      </x:c>
      <x:c r="G2517" t="str">
        <x:f>PROPER(TRIM('Raw_Data'!G2517))</x:f>
        <x:v>Partner</x:v>
      </x:c>
      <x:c r="H2517" s="60" t="n">
        <x:f>'Raw_Data'!H2517</x:f>
        <x:v>1615</x:v>
      </x:c>
      <x:c r="I2517" s="60" t="n">
        <x:f>'Raw_Data'!I2517</x:f>
        <x:v>451.07</x:v>
      </x:c>
      <x:c r="J2517" s="32" t="n">
        <x:f>'Raw_Data'!J2517</x:f>
        <x:v>0.424</x:v>
      </x:c>
      <x:c r="K2517" s="32" t="n">
        <x:f>'Raw_Data'!K2517</x:f>
        <x:v>0.577</x:v>
      </x:c>
      <x:c r="L2517" t="n">
        <x:f>'Raw_Data'!L2517</x:f>
        <x:v>0</x:v>
      </x:c>
      <x:c r="M2517" t="n">
        <x:f>IF('Raw_Data'!M2517="",Assumptions!$B$15,'Raw_Data'!M2517)</x:f>
        <x:v>7</x:v>
      </x:c>
      <x:c r="N2517" s="32" t="n">
        <x:f>'Raw_Data'!N2517</x:f>
        <x:v>0.129</x:v>
      </x:c>
      <x:c r="O2517" t="str">
        <x:f>IF(OR(D2517&lt;620,L2517&gt;=2,J2517&gt;0.9),"High",IF(OR(D2517&lt;700,L2517=1,J2517&gt;0.75),"Medium","Low"))</x:f>
        <x:v>High</x:v>
      </x:c>
      <x:c r="P2517" s="30" t="n">
        <x:f>XLOOKUP(F2517,Assumptions!$A$4:$A$6,Assumptions!$B$4:$B$6)</x:f>
        <x:v>0</x:v>
      </x:c>
      <x:c r="Q2517" s="32" t="n">
        <x:f>XLOOKUP(F2517,Assumptions!$A$4:$A$6,Assumptions!$C$4:$C$6)</x:f>
        <x:v>0.229</x:v>
      </x:c>
      <x:c r="R2517" s="32" t="n">
        <x:f>XLOOKUP(F2517,Assumptions!$A$4:$A$6,Assumptions!$D$4:$D$6)</x:f>
        <x:v>0.015</x:v>
      </x:c>
      <x:c r="S2517" s="32" t="n">
        <x:f>XLOOKUP(F2517,Assumptions!$A$4:$A$6,Assumptions!$E$4:$E$6)</x:f>
        <x:v>0.0075</x:v>
      </x:c>
      <x:c r="T2517" s="32" t="n">
        <x:f>XLOOKUP(O2517,Assumptions!$H$4:$H$6,Assumptions!$I$4:$I$6)</x:f>
        <x:v>0.045</x:v>
      </x:c>
      <x:c r="U2517" s="30" t="n">
        <x:f>XLOOKUP(F2517,Assumptions!$A$4:$A$6,Assumptions!$F$4:$F$6)</x:f>
        <x:v>60</x:v>
      </x:c>
      <x:c r="V2517" s="60" t="n">
        <x:f>I2517*12</x:f>
        <x:v>5412.84</x:v>
      </x:c>
      <x:c r="W2517" s="60" t="n">
        <x:f>H2517*J2517*(1-K2517)*Q2517</x:f>
        <x:v>66.33064692</x:v>
      </x:c>
      <x:c r="X2517" s="60" t="n">
        <x:f>V2517*R2517</x:f>
        <x:v>81.1926</x:v>
      </x:c>
      <x:c r="Y2517" s="60" t="n">
        <x:f>V2517*S2517</x:f>
        <x:v>40.5963</x:v>
      </x:c>
      <x:c r="Z2517" s="60" t="n">
        <x:f>H2517*J2517*T2517</x:f>
        <x:v>30.8142</x:v>
      </x:c>
      <x:c r="AA2517" s="60" t="n">
        <x:f>P2517+W2517+X2517-Y2517-Z2517-U2517</x:f>
        <x:v>16.11274692000002</x:v>
      </x:c>
      <x:c r="AB2517" s="32" t="n">
        <x:f>IFERROR(AA2517/(P2517+W2517+X2517),0)</x:f>
        <x:v>0.10922174814073715</x:v>
      </x:c>
      <x:c r="AC2517" t="n">
        <x:f>IF(O2517="High",0,IF(I2517&gt;=1800,3,IF(I2517&gt;=900,2,1))+IF(K2517&gt;=0.9,2,IF(K2517&gt;=0.75,1,0))+IF(J2517&lt;=0.7,2,IF(J2517&lt;=0.85,1,0))+IF(M2517&gt;=8,1,0))</x:f>
        <x:v>0</x:v>
      </x:c>
      <x:c r="AD2517" t="str">
        <x:f>IF(AND(O2517&lt;&gt;"High",AC2517&gt;=Assumptions!$B$10,AA2517&gt;0),"Priority Growth",IF(AND(O2517="Low",AA2517&gt;0),"Maintain","Watch"))</x:f>
        <x:v>Watch</x:v>
      </x:c>
      <x:c r="AE2517" s="60" t="n">
        <x:f>MAX(AA2517,0)*N2517</x:f>
        <x:v>2.078544352680003</x:v>
      </x:c>
      <x:c r="AF2517" t="str">
        <x:f>IF(AND(AA2517&gt;=Assumptions!$B$11,O2517&lt;&gt;"High",OR(N2517&gt;=Assumptions!$B$12,M2517&lt;=6)),"High","Standard")</x:f>
        <x:v>Standard</x:v>
      </x:c>
    </x:row>
    <x:row r="2518">
      <x:c r="A2518" t="str">
        <x:f>'Raw_Data'!A2518</x:f>
        <x:v>C02517</x:v>
      </x:c>
      <x:c r="B2518" t="n">
        <x:f>'Raw_Data'!B2518</x:f>
        <x:v>41</x:v>
      </x:c>
      <x:c r="C2518" s="30" t="n">
        <x:f>'Raw_Data'!C2518</x:f>
        <x:v>52730</x:v>
      </x:c>
      <x:c r="D2518" t="n">
        <x:f>'Raw_Data'!D2518</x:f>
        <x:v>673</x:v>
      </x:c>
      <x:c r="E2518" t="n">
        <x:f>'Raw_Data'!E2518</x:f>
        <x:v>66</x:v>
      </x:c>
      <x:c r="F2518" t="str">
        <x:f>PROPER(TRIM('Raw_Data'!F2518))</x:f>
        <x:v>Classic</x:v>
      </x:c>
      <x:c r="G2518" t="str">
        <x:f>PROPER(TRIM('Raw_Data'!G2518))</x:f>
        <x:v>Partner</x:v>
      </x:c>
      <x:c r="H2518" s="60" t="n">
        <x:f>'Raw_Data'!H2518</x:f>
        <x:v>2889</x:v>
      </x:c>
      <x:c r="I2518" s="60" t="n">
        <x:f>'Raw_Data'!I2518</x:f>
        <x:v>1086.09</x:v>
      </x:c>
      <x:c r="J2518" s="32" t="n">
        <x:f>'Raw_Data'!J2518</x:f>
        <x:v>0.343</x:v>
      </x:c>
      <x:c r="K2518" s="32" t="n">
        <x:f>'Raw_Data'!K2518</x:f>
        <x:v>0.879</x:v>
      </x:c>
      <x:c r="L2518" t="n">
        <x:f>'Raw_Data'!L2518</x:f>
        <x:v>0</x:v>
      </x:c>
      <x:c r="M2518" t="n">
        <x:f>IF('Raw_Data'!M2518="",Assumptions!$B$15,'Raw_Data'!M2518)</x:f>
        <x:v>6</x:v>
      </x:c>
      <x:c r="N2518" s="32" t="n">
        <x:f>'Raw_Data'!N2518</x:f>
        <x:v>0.143</x:v>
      </x:c>
      <x:c r="O2518" t="str">
        <x:f>IF(OR(D2518&lt;620,L2518&gt;=2,J2518&gt;0.9),"High",IF(OR(D2518&lt;700,L2518=1,J2518&gt;0.75),"Medium","Low"))</x:f>
        <x:v>Medium</x:v>
      </x:c>
      <x:c r="P2518" s="30" t="n">
        <x:f>XLOOKUP(F2518,Assumptions!$A$4:$A$6,Assumptions!$B$4:$B$6)</x:f>
        <x:v>0</x:v>
      </x:c>
      <x:c r="Q2518" s="32" t="n">
        <x:f>XLOOKUP(F2518,Assumptions!$A$4:$A$6,Assumptions!$C$4:$C$6)</x:f>
        <x:v>0.229</x:v>
      </x:c>
      <x:c r="R2518" s="32" t="n">
        <x:f>XLOOKUP(F2518,Assumptions!$A$4:$A$6,Assumptions!$D$4:$D$6)</x:f>
        <x:v>0.015</x:v>
      </x:c>
      <x:c r="S2518" s="32" t="n">
        <x:f>XLOOKUP(F2518,Assumptions!$A$4:$A$6,Assumptions!$E$4:$E$6)</x:f>
        <x:v>0.0075</x:v>
      </x:c>
      <x:c r="T2518" s="32" t="n">
        <x:f>XLOOKUP(O2518,Assumptions!$H$4:$H$6,Assumptions!$I$4:$I$6)</x:f>
        <x:v>0.012</x:v>
      </x:c>
      <x:c r="U2518" s="30" t="n">
        <x:f>XLOOKUP(F2518,Assumptions!$A$4:$A$6,Assumptions!$F$4:$F$6)</x:f>
        <x:v>60</x:v>
      </x:c>
      <x:c r="V2518" s="60" t="n">
        <x:f>I2518*12</x:f>
        <x:v>13033.079999999998</x:v>
      </x:c>
      <x:c r="W2518" s="60" t="n">
        <x:f>H2518*J2518*(1-K2518)*Q2518</x:f>
        <x:v>27.457596243</x:v>
      </x:c>
      <x:c r="X2518" s="60" t="n">
        <x:f>V2518*R2518</x:f>
        <x:v>195.49619999999996</x:v>
      </x:c>
      <x:c r="Y2518" s="60" t="n">
        <x:f>V2518*S2518</x:f>
        <x:v>97.74809999999998</x:v>
      </x:c>
      <x:c r="Z2518" s="60" t="n">
        <x:f>H2518*J2518*T2518</x:f>
        <x:v>11.891124000000001</x:v>
      </x:c>
      <x:c r="AA2518" s="60" t="n">
        <x:f>P2518+W2518+X2518-Y2518-Z2518-U2518</x:f>
        <x:v>53.314572242999986</x:v>
      </x:c>
      <x:c r="AB2518" s="32" t="n">
        <x:f>IFERROR(AA2518/(P2518+W2518+X2518),0)</x:f>
        <x:v>0.23912834471269467</x:v>
      </x:c>
      <x:c r="AC2518" t="n">
        <x:f>IF(O2518="High",0,IF(I2518&gt;=1800,3,IF(I2518&gt;=900,2,1))+IF(K2518&gt;=0.9,2,IF(K2518&gt;=0.75,1,0))+IF(J2518&lt;=0.7,2,IF(J2518&lt;=0.85,1,0))+IF(M2518&gt;=8,1,0))</x:f>
        <x:v>5</x:v>
      </x:c>
      <x:c r="AD2518" t="str">
        <x:f>IF(AND(O2518&lt;&gt;"High",AC2518&gt;=Assumptions!$B$10,AA2518&gt;0),"Priority Growth",IF(AND(O2518="Low",AA2518&gt;0),"Maintain","Watch"))</x:f>
        <x:v>Watch</x:v>
      </x:c>
      <x:c r="AE2518" s="60" t="n">
        <x:f>MAX(AA2518,0)*N2518</x:f>
        <x:v>7.6239838307489975</x:v>
      </x:c>
      <x:c r="AF2518" t="str">
        <x:f>IF(AND(AA2518&gt;=Assumptions!$B$11,O2518&lt;&gt;"High",OR(N2518&gt;=Assumptions!$B$12,M2518&lt;=6)),"High","Standard")</x:f>
        <x:v>Standard</x:v>
      </x:c>
    </x:row>
    <x:row r="2519">
      <x:c r="A2519" t="str">
        <x:f>'Raw_Data'!A2519</x:f>
        <x:v>C02518</x:v>
      </x:c>
      <x:c r="B2519" t="n">
        <x:f>'Raw_Data'!B2519</x:f>
        <x:v>30</x:v>
      </x:c>
      <x:c r="C2519" s="30" t="n">
        <x:f>'Raw_Data'!C2519</x:f>
        <x:v>148298</x:v>
      </x:c>
      <x:c r="D2519" t="n">
        <x:f>'Raw_Data'!D2519</x:f>
        <x:v>670</x:v>
      </x:c>
      <x:c r="E2519" t="n">
        <x:f>'Raw_Data'!E2519</x:f>
        <x:v>59</x:v>
      </x:c>
      <x:c r="F2519" t="str">
        <x:f>PROPER(TRIM('Raw_Data'!F2519))</x:f>
        <x:v>Platinum</x:v>
      </x:c>
      <x:c r="G2519" t="str">
        <x:f>PROPER(TRIM('Raw_Data'!G2519))</x:f>
        <x:v>Digital</x:v>
      </x:c>
      <x:c r="H2519" s="60" t="n">
        <x:f>'Raw_Data'!H2519</x:f>
        <x:v>31125</x:v>
      </x:c>
      <x:c r="I2519" s="60" t="n">
        <x:f>'Raw_Data'!I2519</x:f>
        <x:v>3243.85</x:v>
      </x:c>
      <x:c r="J2519" s="32" t="n">
        <x:f>'Raw_Data'!J2519</x:f>
        <x:v>0.546</x:v>
      </x:c>
      <x:c r="K2519" s="32" t="n">
        <x:f>'Raw_Data'!K2519</x:f>
        <x:v>0.877</x:v>
      </x:c>
      <x:c r="L2519" t="n">
        <x:f>'Raw_Data'!L2519</x:f>
        <x:v>0</x:v>
      </x:c>
      <x:c r="M2519" t="n">
        <x:f>IF('Raw_Data'!M2519="",Assumptions!$B$15,'Raw_Data'!M2519)</x:f>
        <x:v>7</x:v>
      </x:c>
      <x:c r="N2519" s="32" t="n">
        <x:f>'Raw_Data'!N2519</x:f>
        <x:v>0.116</x:v>
      </x:c>
      <x:c r="O2519" t="str">
        <x:f>IF(OR(D2519&lt;620,L2519&gt;=2,J2519&gt;0.9),"High",IF(OR(D2519&lt;700,L2519=1,J2519&gt;0.75),"Medium","Low"))</x:f>
        <x:v>Medium</x:v>
      </x:c>
      <x:c r="P2519" s="30" t="n">
        <x:f>XLOOKUP(F2519,Assumptions!$A$4:$A$6,Assumptions!$B$4:$B$6)</x:f>
        <x:v>195</x:v>
      </x:c>
      <x:c r="Q2519" s="32" t="n">
        <x:f>XLOOKUP(F2519,Assumptions!$A$4:$A$6,Assumptions!$C$4:$C$6)</x:f>
        <x:v>0.199</x:v>
      </x:c>
      <x:c r="R2519" s="32" t="n">
        <x:f>XLOOKUP(F2519,Assumptions!$A$4:$A$6,Assumptions!$D$4:$D$6)</x:f>
        <x:v>0.017</x:v>
      </x:c>
      <x:c r="S2519" s="32" t="n">
        <x:f>XLOOKUP(F2519,Assumptions!$A$4:$A$6,Assumptions!$E$4:$E$6)</x:f>
        <x:v>0.013</x:v>
      </x:c>
      <x:c r="T2519" s="32" t="n">
        <x:f>XLOOKUP(O2519,Assumptions!$H$4:$H$6,Assumptions!$I$4:$I$6)</x:f>
        <x:v>0.012</x:v>
      </x:c>
      <x:c r="U2519" s="30" t="n">
        <x:f>XLOOKUP(F2519,Assumptions!$A$4:$A$6,Assumptions!$F$4:$F$6)</x:f>
        <x:v>140</x:v>
      </x:c>
      <x:c r="V2519" s="60" t="n">
        <x:f>I2519*12</x:f>
        <x:v>38926.2</x:v>
      </x:c>
      <x:c r="W2519" s="60" t="n">
        <x:f>H2519*J2519*(1-K2519)*Q2519</x:f>
        <x:v>415.96825725</x:v>
      </x:c>
      <x:c r="X2519" s="60" t="n">
        <x:f>V2519*R2519</x:f>
        <x:v>661.7454</x:v>
      </x:c>
      <x:c r="Y2519" s="60" t="n">
        <x:f>V2519*S2519</x:f>
        <x:v>506.0405999999999</x:v>
      </x:c>
      <x:c r="Z2519" s="60" t="n">
        <x:f>H2519*J2519*T2519</x:f>
        <x:v>203.931</x:v>
      </x:c>
      <x:c r="AA2519" s="60" t="n">
        <x:f>P2519+W2519+X2519-Y2519-Z2519-U2519</x:f>
        <x:v>422.74205725000013</x:v>
      </x:c>
      <x:c r="AB2519" s="32" t="n">
        <x:f>IFERROR(AA2519/(P2519+W2519+X2519),0)</x:f>
        <x:v>0.33215802693862395</x:v>
      </x:c>
      <x:c r="AC2519" t="n">
        <x:f>IF(O2519="High",0,IF(I2519&gt;=1800,3,IF(I2519&gt;=900,2,1))+IF(K2519&gt;=0.9,2,IF(K2519&gt;=0.75,1,0))+IF(J2519&lt;=0.7,2,IF(J2519&lt;=0.85,1,0))+IF(M2519&gt;=8,1,0))</x:f>
        <x:v>6</x:v>
      </x:c>
      <x:c r="AD2519" t="str">
        <x:f>IF(AND(O2519&lt;&gt;"High",AC2519&gt;=Assumptions!$B$10,AA2519&gt;0),"Priority Growth",IF(AND(O2519="Low",AA2519&gt;0),"Maintain","Watch"))</x:f>
        <x:v>Priority Growth</x:v>
      </x:c>
      <x:c r="AE2519" s="60" t="n">
        <x:f>MAX(AA2519,0)*N2519</x:f>
        <x:v>49.03807864100002</x:v>
      </x:c>
      <x:c r="AF2519" t="str">
        <x:f>IF(AND(AA2519&gt;=Assumptions!$B$11,O2519&lt;&gt;"High",OR(N2519&gt;=Assumptions!$B$12,M2519&lt;=6)),"High","Standard")</x:f>
        <x:v>Standard</x:v>
      </x:c>
    </x:row>
    <x:row r="2520">
      <x:c r="A2520" t="str">
        <x:f>'Raw_Data'!A2520</x:f>
        <x:v>C02519</x:v>
      </x:c>
      <x:c r="B2520" t="n">
        <x:f>'Raw_Data'!B2520</x:f>
        <x:v>40</x:v>
      </x:c>
      <x:c r="C2520" s="30" t="n">
        <x:f>'Raw_Data'!C2520</x:f>
        <x:v>130088</x:v>
      </x:c>
      <x:c r="D2520" t="n">
        <x:f>'Raw_Data'!D2520</x:f>
        <x:v>705</x:v>
      </x:c>
      <x:c r="E2520" t="n">
        <x:f>'Raw_Data'!E2520</x:f>
        <x:v>75</x:v>
      </x:c>
      <x:c r="F2520" t="str">
        <x:f>PROPER(TRIM('Raw_Data'!F2520))</x:f>
        <x:v>Classic</x:v>
      </x:c>
      <x:c r="G2520" t="str">
        <x:f>PROPER(TRIM('Raw_Data'!G2520))</x:f>
        <x:v>Branch</x:v>
      </x:c>
      <x:c r="H2520" s="60" t="n">
        <x:f>'Raw_Data'!H2520</x:f>
        <x:v>13406</x:v>
      </x:c>
      <x:c r="I2520" s="60" t="n">
        <x:f>'Raw_Data'!I2520</x:f>
        <x:v>1880.78</x:v>
      </x:c>
      <x:c r="J2520" s="32" t="n">
        <x:f>'Raw_Data'!J2520</x:f>
        <x:v>0.238</x:v>
      </x:c>
      <x:c r="K2520" s="32" t="n">
        <x:f>'Raw_Data'!K2520</x:f>
        <x:v>0.739</x:v>
      </x:c>
      <x:c r="L2520" t="n">
        <x:f>'Raw_Data'!L2520</x:f>
        <x:v>0</x:v>
      </x:c>
      <x:c r="M2520" t="n">
        <x:f>IF('Raw_Data'!M2520="",Assumptions!$B$15,'Raw_Data'!M2520)</x:f>
        <x:v>7</x:v>
      </x:c>
      <x:c r="N2520" s="32" t="n">
        <x:f>'Raw_Data'!N2520</x:f>
        <x:v>0.09</x:v>
      </x:c>
      <x:c r="O2520" t="str">
        <x:f>IF(OR(D2520&lt;620,L2520&gt;=2,J2520&gt;0.9),"High",IF(OR(D2520&lt;700,L2520=1,J2520&gt;0.75),"Medium","Low"))</x:f>
        <x:v>Low</x:v>
      </x:c>
      <x:c r="P2520" s="30" t="n">
        <x:f>XLOOKUP(F2520,Assumptions!$A$4:$A$6,Assumptions!$B$4:$B$6)</x:f>
        <x:v>0</x:v>
      </x:c>
      <x:c r="Q2520" s="32" t="n">
        <x:f>XLOOKUP(F2520,Assumptions!$A$4:$A$6,Assumptions!$C$4:$C$6)</x:f>
        <x:v>0.229</x:v>
      </x:c>
      <x:c r="R2520" s="32" t="n">
        <x:f>XLOOKUP(F2520,Assumptions!$A$4:$A$6,Assumptions!$D$4:$D$6)</x:f>
        <x:v>0.015</x:v>
      </x:c>
      <x:c r="S2520" s="32" t="n">
        <x:f>XLOOKUP(F2520,Assumptions!$A$4:$A$6,Assumptions!$E$4:$E$6)</x:f>
        <x:v>0.0075</x:v>
      </x:c>
      <x:c r="T2520" s="32" t="n">
        <x:f>XLOOKUP(O2520,Assumptions!$H$4:$H$6,Assumptions!$I$4:$I$6)</x:f>
        <x:v>0.0035</x:v>
      </x:c>
      <x:c r="U2520" s="30" t="n">
        <x:f>XLOOKUP(F2520,Assumptions!$A$4:$A$6,Assumptions!$F$4:$F$6)</x:f>
        <x:v>60</x:v>
      </x:c>
      <x:c r="V2520" s="60" t="n">
        <x:f>I2520*12</x:f>
        <x:v>22569.36</x:v>
      </x:c>
      <x:c r="W2520" s="60" t="n">
        <x:f>H2520*J2520*(1-K2520)*Q2520</x:f>
        <x:v>190.700644932</x:v>
      </x:c>
      <x:c r="X2520" s="60" t="n">
        <x:f>V2520*R2520</x:f>
        <x:v>338.5404</x:v>
      </x:c>
      <x:c r="Y2520" s="60" t="n">
        <x:f>V2520*S2520</x:f>
        <x:v>169.2702</x:v>
      </x:c>
      <x:c r="Z2520" s="60" t="n">
        <x:f>H2520*J2520*T2520</x:f>
        <x:v>11.167197999999999</x:v>
      </x:c>
      <x:c r="AA2520" s="60" t="n">
        <x:f>P2520+W2520+X2520-Y2520-Z2520-U2520</x:f>
        <x:v>288.80364693200005</x:v>
      </x:c>
      <x:c r="AB2520" s="32" t="n">
        <x:f>IFERROR(AA2520/(P2520+W2520+X2520),0)</x:f>
        <x:v>0.5456939700682271</x:v>
      </x:c>
      <x:c r="AC2520" t="n">
        <x:f>IF(O2520="High",0,IF(I2520&gt;=1800,3,IF(I2520&gt;=900,2,1))+IF(K2520&gt;=0.9,2,IF(K2520&gt;=0.75,1,0))+IF(J2520&lt;=0.7,2,IF(J2520&lt;=0.85,1,0))+IF(M2520&gt;=8,1,0))</x:f>
        <x:v>5</x:v>
      </x:c>
      <x:c r="AD2520" t="str">
        <x:f>IF(AND(O2520&lt;&gt;"High",AC2520&gt;=Assumptions!$B$10,AA2520&gt;0),"Priority Growth",IF(AND(O2520="Low",AA2520&gt;0),"Maintain","Watch"))</x:f>
        <x:v>Maintain</x:v>
      </x:c>
      <x:c r="AE2520" s="60" t="n">
        <x:f>MAX(AA2520,0)*N2520</x:f>
        <x:v>25.992328223880005</x:v>
      </x:c>
      <x:c r="AF2520" t="str">
        <x:f>IF(AND(AA2520&gt;=Assumptions!$B$11,O2520&lt;&gt;"High",OR(N2520&gt;=Assumptions!$B$12,M2520&lt;=6)),"High","Standard")</x:f>
        <x:v>Standard</x:v>
      </x:c>
    </x:row>
    <x:row r="2521">
      <x:c r="A2521" t="str">
        <x:f>'Raw_Data'!A2521</x:f>
        <x:v>C02520</x:v>
      </x:c>
      <x:c r="B2521" t="n">
        <x:f>'Raw_Data'!B2521</x:f>
        <x:v>56</x:v>
      </x:c>
      <x:c r="C2521" s="30" t="n">
        <x:f>'Raw_Data'!C2521</x:f>
        <x:v>101895</x:v>
      </x:c>
      <x:c r="D2521" t="n">
        <x:f>'Raw_Data'!D2521</x:f>
        <x:v>654</x:v>
      </x:c>
      <x:c r="E2521" t="n">
        <x:f>'Raw_Data'!E2521</x:f>
        <x:v>34</x:v>
      </x:c>
      <x:c r="F2521" t="str">
        <x:f>PROPER(TRIM('Raw_Data'!F2521))</x:f>
        <x:v>Gold</x:v>
      </x:c>
      <x:c r="G2521" t="str">
        <x:f>PROPER(TRIM('Raw_Data'!G2521))</x:f>
        <x:v>Digital</x:v>
      </x:c>
      <x:c r="H2521" s="60" t="n">
        <x:f>'Raw_Data'!H2521</x:f>
        <x:v>14388</x:v>
      </x:c>
      <x:c r="I2521" s="60" t="n">
        <x:f>'Raw_Data'!I2521</x:f>
        <x:v>1384.4</x:v>
      </x:c>
      <x:c r="J2521" s="32" t="n">
        <x:f>'Raw_Data'!J2521</x:f>
        <x:v>0.47</x:v>
      </x:c>
      <x:c r="K2521" s="32" t="n">
        <x:f>'Raw_Data'!K2521</x:f>
        <x:v>0.678</x:v>
      </x:c>
      <x:c r="L2521" t="n">
        <x:f>'Raw_Data'!L2521</x:f>
        <x:v>0</x:v>
      </x:c>
      <x:c r="M2521" t="n">
        <x:f>IF('Raw_Data'!M2521="",Assumptions!$B$15,'Raw_Data'!M2521)</x:f>
        <x:v>6</x:v>
      </x:c>
      <x:c r="N2521" s="32" t="n">
        <x:f>'Raw_Data'!N2521</x:f>
        <x:v>0.216</x:v>
      </x:c>
      <x:c r="O2521" t="str">
        <x:f>IF(OR(D2521&lt;620,L2521&gt;=2,J2521&gt;0.9),"High",IF(OR(D2521&lt;700,L2521=1,J2521&gt;0.75),"Medium","Low"))</x:f>
        <x:v>Medium</x:v>
      </x:c>
      <x:c r="P2521" s="30" t="n">
        <x:f>XLOOKUP(F2521,Assumptions!$A$4:$A$6,Assumptions!$B$4:$B$6)</x:f>
        <x:v>95</x:v>
      </x:c>
      <x:c r="Q2521" s="32" t="n">
        <x:f>XLOOKUP(F2521,Assumptions!$A$4:$A$6,Assumptions!$C$4:$C$6)</x:f>
        <x:v>0.219</x:v>
      </x:c>
      <x:c r="R2521" s="32" t="n">
        <x:f>XLOOKUP(F2521,Assumptions!$A$4:$A$6,Assumptions!$D$4:$D$6)</x:f>
        <x:v>0.016</x:v>
      </x:c>
      <x:c r="S2521" s="32" t="n">
        <x:f>XLOOKUP(F2521,Assumptions!$A$4:$A$6,Assumptions!$E$4:$E$6)</x:f>
        <x:v>0.01</x:v>
      </x:c>
      <x:c r="T2521" s="32" t="n">
        <x:f>XLOOKUP(O2521,Assumptions!$H$4:$H$6,Assumptions!$I$4:$I$6)</x:f>
        <x:v>0.012</x:v>
      </x:c>
      <x:c r="U2521" s="30" t="n">
        <x:f>XLOOKUP(F2521,Assumptions!$A$4:$A$6,Assumptions!$F$4:$F$6)</x:f>
        <x:v>90</x:v>
      </x:c>
      <x:c r="V2521" s="60" t="n">
        <x:f>I2521*12</x:f>
        <x:v>16612.800000000003</x:v>
      </x:c>
      <x:c r="W2521" s="60" t="n">
        <x:f>H2521*J2521*(1-K2521)*Q2521</x:f>
        <x:v>476.86810247999995</x:v>
      </x:c>
      <x:c r="X2521" s="60" t="n">
        <x:f>V2521*R2521</x:f>
        <x:v>265.80480000000006</x:v>
      </x:c>
      <x:c r="Y2521" s="60" t="n">
        <x:f>V2521*S2521</x:f>
        <x:v>166.12800000000004</x:v>
      </x:c>
      <x:c r="Z2521" s="60" t="n">
        <x:f>H2521*J2521*T2521</x:f>
        <x:v>81.14832</x:v>
      </x:c>
      <x:c r="AA2521" s="60" t="n">
        <x:f>P2521+W2521+X2521-Y2521-Z2521-U2521</x:f>
        <x:v>500.3965824799999</x:v>
      </x:c>
      <x:c r="AB2521" s="32" t="n">
        <x:f>IFERROR(AA2521/(P2521+W2521+X2521),0)</x:f>
        <x:v>0.5973651302298718</x:v>
      </x:c>
      <x:c r="AC2521" t="n">
        <x:f>IF(O2521="High",0,IF(I2521&gt;=1800,3,IF(I2521&gt;=900,2,1))+IF(K2521&gt;=0.9,2,IF(K2521&gt;=0.75,1,0))+IF(J2521&lt;=0.7,2,IF(J2521&lt;=0.85,1,0))+IF(M2521&gt;=8,1,0))</x:f>
        <x:v>4</x:v>
      </x:c>
      <x:c r="AD2521" t="str">
        <x:f>IF(AND(O2521&lt;&gt;"High",AC2521&gt;=Assumptions!$B$10,AA2521&gt;0),"Priority Growth",IF(AND(O2521="Low",AA2521&gt;0),"Maintain","Watch"))</x:f>
        <x:v>Watch</x:v>
      </x:c>
      <x:c r="AE2521" s="60" t="n">
        <x:f>MAX(AA2521,0)*N2521</x:f>
        <x:v>108.08566181567997</x:v>
      </x:c>
      <x:c r="AF2521" t="str">
        <x:f>IF(AND(AA2521&gt;=Assumptions!$B$11,O2521&lt;&gt;"High",OR(N2521&gt;=Assumptions!$B$12,M2521&lt;=6)),"High","Standard")</x:f>
        <x:v>High</x:v>
      </x:c>
    </x:row>
    <x:row r="2522">
      <x:c r="A2522" t="str">
        <x:f>'Raw_Data'!A2522</x:f>
        <x:v>C02521</x:v>
      </x:c>
      <x:c r="B2522" t="n">
        <x:f>'Raw_Data'!B2522</x:f>
        <x:v>21</x:v>
      </x:c>
      <x:c r="C2522" s="30" t="n">
        <x:f>'Raw_Data'!C2522</x:f>
        <x:v>37040</x:v>
      </x:c>
      <x:c r="D2522" t="n">
        <x:f>'Raw_Data'!D2522</x:f>
        <x:v>710</x:v>
      </x:c>
      <x:c r="E2522" t="n">
        <x:f>'Raw_Data'!E2522</x:f>
        <x:v>88</x:v>
      </x:c>
      <x:c r="F2522" t="str">
        <x:f>PROPER(TRIM('Raw_Data'!F2522))</x:f>
        <x:v>Classic</x:v>
      </x:c>
      <x:c r="G2522" t="str">
        <x:f>PROPER(TRIM('Raw_Data'!G2522))</x:f>
        <x:v>Digital</x:v>
      </x:c>
      <x:c r="H2522" s="60" t="n">
        <x:f>'Raw_Data'!H2522</x:f>
        <x:v>4483</x:v>
      </x:c>
      <x:c r="I2522" s="60" t="n">
        <x:f>'Raw_Data'!I2522</x:f>
        <x:v>579.7</x:v>
      </x:c>
      <x:c r="J2522" s="32" t="n">
        <x:f>'Raw_Data'!J2522</x:f>
        <x:v>0.284</x:v>
      </x:c>
      <x:c r="K2522" s="32" t="n">
        <x:f>'Raw_Data'!K2522</x:f>
        <x:v>0.866</x:v>
      </x:c>
      <x:c r="L2522" t="n">
        <x:f>'Raw_Data'!L2522</x:f>
        <x:v>0</x:v>
      </x:c>
      <x:c r="M2522" t="n">
        <x:f>IF('Raw_Data'!M2522="",Assumptions!$B$15,'Raw_Data'!M2522)</x:f>
        <x:v>5</x:v>
      </x:c>
      <x:c r="N2522" s="32" t="n">
        <x:f>'Raw_Data'!N2522</x:f>
        <x:v>0.244</x:v>
      </x:c>
      <x:c r="O2522" t="str">
        <x:f>IF(OR(D2522&lt;620,L2522&gt;=2,J2522&gt;0.9),"High",IF(OR(D2522&lt;700,L2522=1,J2522&gt;0.75),"Medium","Low"))</x:f>
        <x:v>Low</x:v>
      </x:c>
      <x:c r="P2522" s="30" t="n">
        <x:f>XLOOKUP(F2522,Assumptions!$A$4:$A$6,Assumptions!$B$4:$B$6)</x:f>
        <x:v>0</x:v>
      </x:c>
      <x:c r="Q2522" s="32" t="n">
        <x:f>XLOOKUP(F2522,Assumptions!$A$4:$A$6,Assumptions!$C$4:$C$6)</x:f>
        <x:v>0.229</x:v>
      </x:c>
      <x:c r="R2522" s="32" t="n">
        <x:f>XLOOKUP(F2522,Assumptions!$A$4:$A$6,Assumptions!$D$4:$D$6)</x:f>
        <x:v>0.015</x:v>
      </x:c>
      <x:c r="S2522" s="32" t="n">
        <x:f>XLOOKUP(F2522,Assumptions!$A$4:$A$6,Assumptions!$E$4:$E$6)</x:f>
        <x:v>0.0075</x:v>
      </x:c>
      <x:c r="T2522" s="32" t="n">
        <x:f>XLOOKUP(O2522,Assumptions!$H$4:$H$6,Assumptions!$I$4:$I$6)</x:f>
        <x:v>0.0035</x:v>
      </x:c>
      <x:c r="U2522" s="30" t="n">
        <x:f>XLOOKUP(F2522,Assumptions!$A$4:$A$6,Assumptions!$F$4:$F$6)</x:f>
        <x:v>60</x:v>
      </x:c>
      <x:c r="V2522" s="60" t="n">
        <x:f>I2522*12</x:f>
        <x:v>6956.400000000001</x:v>
      </x:c>
      <x:c r="W2522" s="60" t="n">
        <x:f>H2522*J2522*(1-K2522)*Q2522</x:f>
        <x:v>39.068555992</x:v>
      </x:c>
      <x:c r="X2522" s="60" t="n">
        <x:f>V2522*R2522</x:f>
        <x:v>104.346</x:v>
      </x:c>
      <x:c r="Y2522" s="60" t="n">
        <x:f>V2522*S2522</x:f>
        <x:v>52.173</x:v>
      </x:c>
      <x:c r="Z2522" s="60" t="n">
        <x:f>H2522*J2522*T2522</x:f>
        <x:v>4.456102</x:v>
      </x:c>
      <x:c r="AA2522" s="60" t="n">
        <x:f>P2522+W2522+X2522-Y2522-Z2522-U2522</x:f>
        <x:v>26.785453992</x:v>
      </x:c>
      <x:c r="AB2522" s="32" t="n">
        <x:f>IFERROR(AA2522/(P2522+W2522+X2522),0)</x:f>
        <x:v>0.18676942383375755</x:v>
      </x:c>
      <x:c r="AC2522" t="n">
        <x:f>IF(O2522="High",0,IF(I2522&gt;=1800,3,IF(I2522&gt;=900,2,1))+IF(K2522&gt;=0.9,2,IF(K2522&gt;=0.75,1,0))+IF(J2522&lt;=0.7,2,IF(J2522&lt;=0.85,1,0))+IF(M2522&gt;=8,1,0))</x:f>
        <x:v>4</x:v>
      </x:c>
      <x:c r="AD2522" t="str">
        <x:f>IF(AND(O2522&lt;&gt;"High",AC2522&gt;=Assumptions!$B$10,AA2522&gt;0),"Priority Growth",IF(AND(O2522="Low",AA2522&gt;0),"Maintain","Watch"))</x:f>
        <x:v>Maintain</x:v>
      </x:c>
      <x:c r="AE2522" s="60" t="n">
        <x:f>MAX(AA2522,0)*N2522</x:f>
        <x:v>6.535650774048</x:v>
      </x:c>
      <x:c r="AF2522" t="str">
        <x:f>IF(AND(AA2522&gt;=Assumptions!$B$11,O2522&lt;&gt;"High",OR(N2522&gt;=Assumptions!$B$12,M2522&lt;=6)),"High","Standard")</x:f>
        <x:v>Standard</x:v>
      </x:c>
    </x:row>
    <x:row r="2523">
      <x:c r="A2523" t="str">
        <x:f>'Raw_Data'!A2523</x:f>
        <x:v>C02522</x:v>
      </x:c>
      <x:c r="B2523" t="n">
        <x:f>'Raw_Data'!B2523</x:f>
        <x:v>51</x:v>
      </x:c>
      <x:c r="C2523" s="30" t="n">
        <x:f>'Raw_Data'!C2523</x:f>
        <x:v>68250</x:v>
      </x:c>
      <x:c r="D2523" t="n">
        <x:f>'Raw_Data'!D2523</x:f>
        <x:v>606</x:v>
      </x:c>
      <x:c r="E2523" t="n">
        <x:f>'Raw_Data'!E2523</x:f>
        <x:v>59</x:v>
      </x:c>
      <x:c r="F2523" t="str">
        <x:f>PROPER(TRIM('Raw_Data'!F2523))</x:f>
        <x:v>Classic</x:v>
      </x:c>
      <x:c r="G2523" t="str">
        <x:f>PROPER(TRIM('Raw_Data'!G2523))</x:f>
        <x:v>Branch</x:v>
      </x:c>
      <x:c r="H2523" s="60" t="n">
        <x:f>'Raw_Data'!H2523</x:f>
        <x:v>6607</x:v>
      </x:c>
      <x:c r="I2523" s="60" t="n">
        <x:f>'Raw_Data'!I2523</x:f>
        <x:v>1384.82</x:v>
      </x:c>
      <x:c r="J2523" s="32" t="n">
        <x:f>'Raw_Data'!J2523</x:f>
        <x:v>0.516</x:v>
      </x:c>
      <x:c r="K2523" s="32" t="n">
        <x:f>'Raw_Data'!K2523</x:f>
        <x:v>0.508</x:v>
      </x:c>
      <x:c r="L2523" t="n">
        <x:f>'Raw_Data'!L2523</x:f>
        <x:v>0</x:v>
      </x:c>
      <x:c r="M2523" t="n">
        <x:f>IF('Raw_Data'!M2523="",Assumptions!$B$15,'Raw_Data'!M2523)</x:f>
        <x:v>6</x:v>
      </x:c>
      <x:c r="N2523" s="32" t="n">
        <x:f>'Raw_Data'!N2523</x:f>
        <x:v>0.166</x:v>
      </x:c>
      <x:c r="O2523" t="str">
        <x:f>IF(OR(D2523&lt;620,L2523&gt;=2,J2523&gt;0.9),"High",IF(OR(D2523&lt;700,L2523=1,J2523&gt;0.75),"Medium","Low"))</x:f>
        <x:v>High</x:v>
      </x:c>
      <x:c r="P2523" s="30" t="n">
        <x:f>XLOOKUP(F2523,Assumptions!$A$4:$A$6,Assumptions!$B$4:$B$6)</x:f>
        <x:v>0</x:v>
      </x:c>
      <x:c r="Q2523" s="32" t="n">
        <x:f>XLOOKUP(F2523,Assumptions!$A$4:$A$6,Assumptions!$C$4:$C$6)</x:f>
        <x:v>0.229</x:v>
      </x:c>
      <x:c r="R2523" s="32" t="n">
        <x:f>XLOOKUP(F2523,Assumptions!$A$4:$A$6,Assumptions!$D$4:$D$6)</x:f>
        <x:v>0.015</x:v>
      </x:c>
      <x:c r="S2523" s="32" t="n">
        <x:f>XLOOKUP(F2523,Assumptions!$A$4:$A$6,Assumptions!$E$4:$E$6)</x:f>
        <x:v>0.0075</x:v>
      </x:c>
      <x:c r="T2523" s="32" t="n">
        <x:f>XLOOKUP(O2523,Assumptions!$H$4:$H$6,Assumptions!$I$4:$I$6)</x:f>
        <x:v>0.045</x:v>
      </x:c>
      <x:c r="U2523" s="30" t="n">
        <x:f>XLOOKUP(F2523,Assumptions!$A$4:$A$6,Assumptions!$F$4:$F$6)</x:f>
        <x:v>60</x:v>
      </x:c>
      <x:c r="V2523" s="60" t="n">
        <x:f>I2523*12</x:f>
        <x:v>16617.84</x:v>
      </x:c>
      <x:c r="W2523" s="60" t="n">
        <x:f>H2523*J2523*(1-K2523)*Q2523</x:f>
        <x:v>384.10909761600004</x:v>
      </x:c>
      <x:c r="X2523" s="60" t="n">
        <x:f>V2523*R2523</x:f>
        <x:v>249.2676</x:v>
      </x:c>
      <x:c r="Y2523" s="60" t="n">
        <x:f>V2523*S2523</x:f>
        <x:v>124.6338</x:v>
      </x:c>
      <x:c r="Z2523" s="60" t="n">
        <x:f>H2523*J2523*T2523</x:f>
        <x:v>153.41454</x:v>
      </x:c>
      <x:c r="AA2523" s="60" t="n">
        <x:f>P2523+W2523+X2523-Y2523-Z2523-U2523</x:f>
        <x:v>295.328357616</x:v>
      </x:c>
      <x:c r="AB2523" s="32" t="n">
        <x:f>IFERROR(AA2523/(P2523+W2523+X2523),0)</x:f>
        <x:v>0.46627600719698403</x:v>
      </x:c>
      <x:c r="AC2523" t="n">
        <x:f>IF(O2523="High",0,IF(I2523&gt;=1800,3,IF(I2523&gt;=900,2,1))+IF(K2523&gt;=0.9,2,IF(K2523&gt;=0.75,1,0))+IF(J2523&lt;=0.7,2,IF(J2523&lt;=0.85,1,0))+IF(M2523&gt;=8,1,0))</x:f>
        <x:v>0</x:v>
      </x:c>
      <x:c r="AD2523" t="str">
        <x:f>IF(AND(O2523&lt;&gt;"High",AC2523&gt;=Assumptions!$B$10,AA2523&gt;0),"Priority Growth",IF(AND(O2523="Low",AA2523&gt;0),"Maintain","Watch"))</x:f>
        <x:v>Watch</x:v>
      </x:c>
      <x:c r="AE2523" s="60" t="n">
        <x:f>MAX(AA2523,0)*N2523</x:f>
        <x:v>49.024507364256</x:v>
      </x:c>
      <x:c r="AF2523" t="str">
        <x:f>IF(AND(AA2523&gt;=Assumptions!$B$11,O2523&lt;&gt;"High",OR(N2523&gt;=Assumptions!$B$12,M2523&lt;=6)),"High","Standard")</x:f>
        <x:v>Standard</x:v>
      </x:c>
    </x:row>
    <x:row r="2524">
      <x:c r="A2524" t="str">
        <x:f>'Raw_Data'!A2524</x:f>
        <x:v>C02523</x:v>
      </x:c>
      <x:c r="B2524" t="n">
        <x:f>'Raw_Data'!B2524</x:f>
        <x:v>58</x:v>
      </x:c>
      <x:c r="C2524" s="30" t="n">
        <x:f>'Raw_Data'!C2524</x:f>
        <x:v>107812</x:v>
      </x:c>
      <x:c r="D2524" t="n">
        <x:f>'Raw_Data'!D2524</x:f>
        <x:v>759</x:v>
      </x:c>
      <x:c r="E2524" t="n">
        <x:f>'Raw_Data'!E2524</x:f>
        <x:v>51</x:v>
      </x:c>
      <x:c r="F2524" t="str">
        <x:f>PROPER(TRIM('Raw_Data'!F2524))</x:f>
        <x:v>Platinum</x:v>
      </x:c>
      <x:c r="G2524" t="str">
        <x:f>PROPER(TRIM('Raw_Data'!G2524))</x:f>
        <x:v>Partner</x:v>
      </x:c>
      <x:c r="H2524" s="60" t="n">
        <x:f>'Raw_Data'!H2524</x:f>
        <x:v>27829</x:v>
      </x:c>
      <x:c r="I2524" s="60" t="n">
        <x:f>'Raw_Data'!I2524</x:f>
        <x:v>2333.81</x:v>
      </x:c>
      <x:c r="J2524" s="32" t="n">
        <x:f>'Raw_Data'!J2524</x:f>
        <x:v>0.217</x:v>
      </x:c>
      <x:c r="K2524" s="32" t="n">
        <x:f>'Raw_Data'!K2524</x:f>
        <x:v>0.912</x:v>
      </x:c>
      <x:c r="L2524" t="n">
        <x:f>'Raw_Data'!L2524</x:f>
        <x:v>0</x:v>
      </x:c>
      <x:c r="M2524" t="n">
        <x:f>IF('Raw_Data'!M2524="",Assumptions!$B$15,'Raw_Data'!M2524)</x:f>
        <x:v>7.370408870408871</x:v>
      </x:c>
      <x:c r="N2524" s="32" t="n">
        <x:f>'Raw_Data'!N2524</x:f>
        <x:v>0.098</x:v>
      </x:c>
      <x:c r="O2524" t="str">
        <x:f>IF(OR(D2524&lt;620,L2524&gt;=2,J2524&gt;0.9),"High",IF(OR(D2524&lt;700,L2524=1,J2524&gt;0.75),"Medium","Low"))</x:f>
        <x:v>Low</x:v>
      </x:c>
      <x:c r="P2524" s="30" t="n">
        <x:f>XLOOKUP(F2524,Assumptions!$A$4:$A$6,Assumptions!$B$4:$B$6)</x:f>
        <x:v>195</x:v>
      </x:c>
      <x:c r="Q2524" s="32" t="n">
        <x:f>XLOOKUP(F2524,Assumptions!$A$4:$A$6,Assumptions!$C$4:$C$6)</x:f>
        <x:v>0.199</x:v>
      </x:c>
      <x:c r="R2524" s="32" t="n">
        <x:f>XLOOKUP(F2524,Assumptions!$A$4:$A$6,Assumptions!$D$4:$D$6)</x:f>
        <x:v>0.017</x:v>
      </x:c>
      <x:c r="S2524" s="32" t="n">
        <x:f>XLOOKUP(F2524,Assumptions!$A$4:$A$6,Assumptions!$E$4:$E$6)</x:f>
        <x:v>0.013</x:v>
      </x:c>
      <x:c r="T2524" s="32" t="n">
        <x:f>XLOOKUP(O2524,Assumptions!$H$4:$H$6,Assumptions!$I$4:$I$6)</x:f>
        <x:v>0.0035</x:v>
      </x:c>
      <x:c r="U2524" s="30" t="n">
        <x:f>XLOOKUP(F2524,Assumptions!$A$4:$A$6,Assumptions!$F$4:$F$6)</x:f>
        <x:v>140</x:v>
      </x:c>
      <x:c r="V2524" s="60" t="n">
        <x:f>I2524*12</x:f>
        <x:v>28005.72</x:v>
      </x:c>
      <x:c r="W2524" s="60" t="n">
        <x:f>H2524*J2524*(1-K2524)*Q2524</x:f>
        <x:v>105.75309421599997</x:v>
      </x:c>
      <x:c r="X2524" s="60" t="n">
        <x:f>V2524*R2524</x:f>
        <x:v>476.09724000000006</x:v>
      </x:c>
      <x:c r="Y2524" s="60" t="n">
        <x:f>V2524*S2524</x:f>
        <x:v>364.07436</x:v>
      </x:c>
      <x:c r="Z2524" s="60" t="n">
        <x:f>H2524*J2524*T2524</x:f>
        <x:v>21.136125500000002</x:v>
      </x:c>
      <x:c r="AA2524" s="60" t="n">
        <x:f>P2524+W2524+X2524-Y2524-Z2524-U2524</x:f>
        <x:v>251.63984871599996</x:v>
      </x:c>
      <x:c r="AB2524" s="32" t="n">
        <x:f>IFERROR(AA2524/(P2524+W2524+X2524),0)</x:f>
        <x:v>0.323923203264057</x:v>
      </x:c>
      <x:c r="AC2524" t="n">
        <x:f>IF(O2524="High",0,IF(I2524&gt;=1800,3,IF(I2524&gt;=900,2,1))+IF(K2524&gt;=0.9,2,IF(K2524&gt;=0.75,1,0))+IF(J2524&lt;=0.7,2,IF(J2524&lt;=0.85,1,0))+IF(M2524&gt;=8,1,0))</x:f>
        <x:v>7</x:v>
      </x:c>
      <x:c r="AD2524" t="str">
        <x:f>IF(AND(O2524&lt;&gt;"High",AC2524&gt;=Assumptions!$B$10,AA2524&gt;0),"Priority Growth",IF(AND(O2524="Low",AA2524&gt;0),"Maintain","Watch"))</x:f>
        <x:v>Priority Growth</x:v>
      </x:c>
      <x:c r="AE2524" s="60" t="n">
        <x:f>MAX(AA2524,0)*N2524</x:f>
        <x:v>24.660705174167997</x:v>
      </x:c>
      <x:c r="AF2524" t="str">
        <x:f>IF(AND(AA2524&gt;=Assumptions!$B$11,O2524&lt;&gt;"High",OR(N2524&gt;=Assumptions!$B$12,M2524&lt;=6)),"High","Standard")</x:f>
        <x:v>Standard</x:v>
      </x:c>
    </x:row>
    <x:row r="2525">
      <x:c r="A2525" t="str">
        <x:f>'Raw_Data'!A2525</x:f>
        <x:v>C02524</x:v>
      </x:c>
      <x:c r="B2525" t="n">
        <x:f>'Raw_Data'!B2525</x:f>
        <x:v>31</x:v>
      </x:c>
      <x:c r="C2525" s="30" t="n">
        <x:f>'Raw_Data'!C2525</x:f>
        <x:v>29316</x:v>
      </x:c>
      <x:c r="D2525" t="n">
        <x:f>'Raw_Data'!D2525</x:f>
        <x:v>604</x:v>
      </x:c>
      <x:c r="E2525" t="n">
        <x:f>'Raw_Data'!E2525</x:f>
        <x:v>32</x:v>
      </x:c>
      <x:c r="F2525" t="str">
        <x:f>PROPER(TRIM('Raw_Data'!F2525))</x:f>
        <x:v>Classic</x:v>
      </x:c>
      <x:c r="G2525" t="str">
        <x:f>PROPER(TRIM('Raw_Data'!G2525))</x:f>
        <x:v>Digital</x:v>
      </x:c>
      <x:c r="H2525" s="60" t="n">
        <x:f>'Raw_Data'!H2525</x:f>
        <x:v>1000</x:v>
      </x:c>
      <x:c r="I2525" s="60" t="n">
        <x:f>'Raw_Data'!I2525</x:f>
        <x:v>150</x:v>
      </x:c>
      <x:c r="J2525" s="32" t="n">
        <x:f>'Raw_Data'!J2525</x:f>
        <x:v>0.501</x:v>
      </x:c>
      <x:c r="K2525" s="32" t="n">
        <x:f>'Raw_Data'!K2525</x:f>
        <x:v>0.675</x:v>
      </x:c>
      <x:c r="L2525" t="n">
        <x:f>'Raw_Data'!L2525</x:f>
        <x:v>0</x:v>
      </x:c>
      <x:c r="M2525" t="n">
        <x:f>IF('Raw_Data'!M2525="",Assumptions!$B$15,'Raw_Data'!M2525)</x:f>
        <x:v>7</x:v>
      </x:c>
      <x:c r="N2525" s="32" t="n">
        <x:f>'Raw_Data'!N2525</x:f>
        <x:v>0.108</x:v>
      </x:c>
      <x:c r="O2525" t="str">
        <x:f>IF(OR(D2525&lt;620,L2525&gt;=2,J2525&gt;0.9),"High",IF(OR(D2525&lt;700,L2525=1,J2525&gt;0.75),"Medium","Low"))</x:f>
        <x:v>High</x:v>
      </x:c>
      <x:c r="P2525" s="30" t="n">
        <x:f>XLOOKUP(F2525,Assumptions!$A$4:$A$6,Assumptions!$B$4:$B$6)</x:f>
        <x:v>0</x:v>
      </x:c>
      <x:c r="Q2525" s="32" t="n">
        <x:f>XLOOKUP(F2525,Assumptions!$A$4:$A$6,Assumptions!$C$4:$C$6)</x:f>
        <x:v>0.229</x:v>
      </x:c>
      <x:c r="R2525" s="32" t="n">
        <x:f>XLOOKUP(F2525,Assumptions!$A$4:$A$6,Assumptions!$D$4:$D$6)</x:f>
        <x:v>0.015</x:v>
      </x:c>
      <x:c r="S2525" s="32" t="n">
        <x:f>XLOOKUP(F2525,Assumptions!$A$4:$A$6,Assumptions!$E$4:$E$6)</x:f>
        <x:v>0.0075</x:v>
      </x:c>
      <x:c r="T2525" s="32" t="n">
        <x:f>XLOOKUP(O2525,Assumptions!$H$4:$H$6,Assumptions!$I$4:$I$6)</x:f>
        <x:v>0.045</x:v>
      </x:c>
      <x:c r="U2525" s="30" t="n">
        <x:f>XLOOKUP(F2525,Assumptions!$A$4:$A$6,Assumptions!$F$4:$F$6)</x:f>
        <x:v>60</x:v>
      </x:c>
      <x:c r="V2525" s="60" t="n">
        <x:f>I2525*12</x:f>
        <x:v>1800</x:v>
      </x:c>
      <x:c r="W2525" s="60" t="n">
        <x:f>H2525*J2525*(1-K2525)*Q2525</x:f>
        <x:v>37.286925</x:v>
      </x:c>
      <x:c r="X2525" s="60" t="n">
        <x:f>V2525*R2525</x:f>
        <x:v>27</x:v>
      </x:c>
      <x:c r="Y2525" s="60" t="n">
        <x:f>V2525*S2525</x:f>
        <x:v>13.5</x:v>
      </x:c>
      <x:c r="Z2525" s="60" t="n">
        <x:f>H2525*J2525*T2525</x:f>
        <x:v>22.544999999999998</x:v>
      </x:c>
      <x:c r="AA2525" s="60" t="n">
        <x:f>P2525+W2525+X2525-Y2525-Z2525-U2525</x:f>
        <x:v>-31.758075</x:v>
      </x:c>
      <x:c r="AB2525" s="32" t="n">
        <x:f>IFERROR(AA2525/(P2525+W2525+X2525),0)</x:f>
        <x:v>-0.49400519623547096</x:v>
      </x:c>
      <x:c r="AC2525" t="n">
        <x:f>IF(O2525="High",0,IF(I2525&gt;=1800,3,IF(I2525&gt;=900,2,1))+IF(K2525&gt;=0.9,2,IF(K2525&gt;=0.75,1,0))+IF(J2525&lt;=0.7,2,IF(J2525&lt;=0.85,1,0))+IF(M2525&gt;=8,1,0))</x:f>
        <x:v>0</x:v>
      </x:c>
      <x:c r="AD2525" t="str">
        <x:f>IF(AND(O2525&lt;&gt;"High",AC2525&gt;=Assumptions!$B$10,AA2525&gt;0),"Priority Growth",IF(AND(O2525="Low",AA2525&gt;0),"Maintain","Watch"))</x:f>
        <x:v>Watch</x:v>
      </x:c>
      <x:c r="AE2525" s="60" t="n">
        <x:f>MAX(AA2525,0)*N2525</x:f>
        <x:v>0</x:v>
      </x:c>
      <x:c r="AF2525" t="str">
        <x:f>IF(AND(AA2525&gt;=Assumptions!$B$11,O2525&lt;&gt;"High",OR(N2525&gt;=Assumptions!$B$12,M2525&lt;=6)),"High","Standard")</x:f>
        <x:v>Standard</x:v>
      </x:c>
    </x:row>
    <x:row r="2526">
      <x:c r="A2526" t="str">
        <x:f>'Raw_Data'!A2526</x:f>
        <x:v>C02525</x:v>
      </x:c>
      <x:c r="B2526" t="n">
        <x:f>'Raw_Data'!B2526</x:f>
        <x:v>48</x:v>
      </x:c>
      <x:c r="C2526" s="30" t="n">
        <x:f>'Raw_Data'!C2526</x:f>
        <x:v>88596</x:v>
      </x:c>
      <x:c r="D2526" t="n">
        <x:f>'Raw_Data'!D2526</x:f>
        <x:v>742</x:v>
      </x:c>
      <x:c r="E2526" t="n">
        <x:f>'Raw_Data'!E2526</x:f>
        <x:v>68</x:v>
      </x:c>
      <x:c r="F2526" t="str">
        <x:f>PROPER(TRIM('Raw_Data'!F2526))</x:f>
        <x:v>Platinum</x:v>
      </x:c>
      <x:c r="G2526" t="str">
        <x:f>PROPER(TRIM('Raw_Data'!G2526))</x:f>
        <x:v>Direct Mail</x:v>
      </x:c>
      <x:c r="H2526" s="60" t="n">
        <x:f>'Raw_Data'!H2526</x:f>
        <x:v>23382</x:v>
      </x:c>
      <x:c r="I2526" s="60" t="n">
        <x:f>'Raw_Data'!I2526</x:f>
        <x:v>2207.58</x:v>
      </x:c>
      <x:c r="J2526" s="32" t="n">
        <x:f>'Raw_Data'!J2526</x:f>
        <x:v>0.18</x:v>
      </x:c>
      <x:c r="K2526" s="32" t="n">
        <x:f>'Raw_Data'!K2526</x:f>
        <x:v>0.843</x:v>
      </x:c>
      <x:c r="L2526" t="n">
        <x:f>'Raw_Data'!L2526</x:f>
        <x:v>0</x:v>
      </x:c>
      <x:c r="M2526" t="n">
        <x:f>IF('Raw_Data'!M2526="",Assumptions!$B$15,'Raw_Data'!M2526)</x:f>
        <x:v>5</x:v>
      </x:c>
      <x:c r="N2526" s="32" t="n">
        <x:f>'Raw_Data'!N2526</x:f>
        <x:v>0.231</x:v>
      </x:c>
      <x:c r="O2526" t="str">
        <x:f>IF(OR(D2526&lt;620,L2526&gt;=2,J2526&gt;0.9),"High",IF(OR(D2526&lt;700,L2526=1,J2526&gt;0.75),"Medium","Low"))</x:f>
        <x:v>Low</x:v>
      </x:c>
      <x:c r="P2526" s="30" t="n">
        <x:f>XLOOKUP(F2526,Assumptions!$A$4:$A$6,Assumptions!$B$4:$B$6)</x:f>
        <x:v>195</x:v>
      </x:c>
      <x:c r="Q2526" s="32" t="n">
        <x:f>XLOOKUP(F2526,Assumptions!$A$4:$A$6,Assumptions!$C$4:$C$6)</x:f>
        <x:v>0.199</x:v>
      </x:c>
      <x:c r="R2526" s="32" t="n">
        <x:f>XLOOKUP(F2526,Assumptions!$A$4:$A$6,Assumptions!$D$4:$D$6)</x:f>
        <x:v>0.017</x:v>
      </x:c>
      <x:c r="S2526" s="32" t="n">
        <x:f>XLOOKUP(F2526,Assumptions!$A$4:$A$6,Assumptions!$E$4:$E$6)</x:f>
        <x:v>0.013</x:v>
      </x:c>
      <x:c r="T2526" s="32" t="n">
        <x:f>XLOOKUP(O2526,Assumptions!$H$4:$H$6,Assumptions!$I$4:$I$6)</x:f>
        <x:v>0.0035</x:v>
      </x:c>
      <x:c r="U2526" s="30" t="n">
        <x:f>XLOOKUP(F2526,Assumptions!$A$4:$A$6,Assumptions!$F$4:$F$6)</x:f>
        <x:v>140</x:v>
      </x:c>
      <x:c r="V2526" s="60" t="n">
        <x:f>I2526*12</x:f>
        <x:v>26490.96</x:v>
      </x:c>
      <x:c r="W2526" s="60" t="n">
        <x:f>H2526*J2526*(1-K2526)*Q2526</x:f>
        <x:v>131.49428868000004</x:v>
      </x:c>
      <x:c r="X2526" s="60" t="n">
        <x:f>V2526*R2526</x:f>
        <x:v>450.34632</x:v>
      </x:c>
      <x:c r="Y2526" s="60" t="n">
        <x:f>V2526*S2526</x:f>
        <x:v>344.38248</x:v>
      </x:c>
      <x:c r="Z2526" s="60" t="n">
        <x:f>H2526*J2526*T2526</x:f>
        <x:v>14.73066</x:v>
      </x:c>
      <x:c r="AA2526" s="60" t="n">
        <x:f>P2526+W2526+X2526-Y2526-Z2526-U2526</x:f>
        <x:v>277.7274686800001</x:v>
      </x:c>
      <x:c r="AB2526" s="32" t="n">
        <x:f>IFERROR(AA2526/(P2526+W2526+X2526),0)</x:f>
        <x:v>0.3575089478804563</x:v>
      </x:c>
      <x:c r="AC2526" t="n">
        <x:f>IF(O2526="High",0,IF(I2526&gt;=1800,3,IF(I2526&gt;=900,2,1))+IF(K2526&gt;=0.9,2,IF(K2526&gt;=0.75,1,0))+IF(J2526&lt;=0.7,2,IF(J2526&lt;=0.85,1,0))+IF(M2526&gt;=8,1,0))</x:f>
        <x:v>6</x:v>
      </x:c>
      <x:c r="AD2526" t="str">
        <x:f>IF(AND(O2526&lt;&gt;"High",AC2526&gt;=Assumptions!$B$10,AA2526&gt;0),"Priority Growth",IF(AND(O2526="Low",AA2526&gt;0),"Maintain","Watch"))</x:f>
        <x:v>Priority Growth</x:v>
      </x:c>
      <x:c r="AE2526" s="60" t="n">
        <x:f>MAX(AA2526,0)*N2526</x:f>
        <x:v>64.15504526508002</x:v>
      </x:c>
      <x:c r="AF2526" t="str">
        <x:f>IF(AND(AA2526&gt;=Assumptions!$B$11,O2526&lt;&gt;"High",OR(N2526&gt;=Assumptions!$B$12,M2526&lt;=6)),"High","Standard")</x:f>
        <x:v>Standard</x:v>
      </x:c>
    </x:row>
    <x:row r="2527">
      <x:c r="A2527" t="str">
        <x:f>'Raw_Data'!A2527</x:f>
        <x:v>C02526</x:v>
      </x:c>
      <x:c r="B2527" t="n">
        <x:f>'Raw_Data'!B2527</x:f>
        <x:v>44</x:v>
      </x:c>
      <x:c r="C2527" s="30" t="n">
        <x:f>'Raw_Data'!C2527</x:f>
        <x:v>45905</x:v>
      </x:c>
      <x:c r="D2527" t="n">
        <x:f>'Raw_Data'!D2527</x:f>
        <x:v>719</x:v>
      </x:c>
      <x:c r="E2527" t="n">
        <x:f>'Raw_Data'!E2527</x:f>
        <x:v>21</x:v>
      </x:c>
      <x:c r="F2527" t="str">
        <x:f>PROPER(TRIM('Raw_Data'!F2527))</x:f>
        <x:v>Gold</x:v>
      </x:c>
      <x:c r="G2527" t="str">
        <x:f>PROPER(TRIM('Raw_Data'!G2527))</x:f>
        <x:v>Partner</x:v>
      </x:c>
      <x:c r="H2527" s="60" t="n">
        <x:f>'Raw_Data'!H2527</x:f>
        <x:v>6307</x:v>
      </x:c>
      <x:c r="I2527" s="60" t="n">
        <x:f>'Raw_Data'!I2527</x:f>
        <x:v>1103.04</x:v>
      </x:c>
      <x:c r="J2527" s="32" t="n">
        <x:f>'Raw_Data'!J2527</x:f>
        <x:v>0.551</x:v>
      </x:c>
      <x:c r="K2527" s="32" t="n">
        <x:f>'Raw_Data'!K2527</x:f>
        <x:v>0.955</x:v>
      </x:c>
      <x:c r="L2527" t="n">
        <x:f>'Raw_Data'!L2527</x:f>
        <x:v>0</x:v>
      </x:c>
      <x:c r="M2527" t="n">
        <x:f>IF('Raw_Data'!M2527="",Assumptions!$B$15,'Raw_Data'!M2527)</x:f>
        <x:v>10</x:v>
      </x:c>
      <x:c r="N2527" s="32" t="n">
        <x:f>'Raw_Data'!N2527</x:f>
        <x:v>0.02</x:v>
      </x:c>
      <x:c r="O2527" t="str">
        <x:f>IF(OR(D2527&lt;620,L2527&gt;=2,J2527&gt;0.9),"High",IF(OR(D2527&lt;700,L2527=1,J2527&gt;0.75),"Medium","Low"))</x:f>
        <x:v>Low</x:v>
      </x:c>
      <x:c r="P2527" s="30" t="n">
        <x:f>XLOOKUP(F2527,Assumptions!$A$4:$A$6,Assumptions!$B$4:$B$6)</x:f>
        <x:v>95</x:v>
      </x:c>
      <x:c r="Q2527" s="32" t="n">
        <x:f>XLOOKUP(F2527,Assumptions!$A$4:$A$6,Assumptions!$C$4:$C$6)</x:f>
        <x:v>0.219</x:v>
      </x:c>
      <x:c r="R2527" s="32" t="n">
        <x:f>XLOOKUP(F2527,Assumptions!$A$4:$A$6,Assumptions!$D$4:$D$6)</x:f>
        <x:v>0.016</x:v>
      </x:c>
      <x:c r="S2527" s="32" t="n">
        <x:f>XLOOKUP(F2527,Assumptions!$A$4:$A$6,Assumptions!$E$4:$E$6)</x:f>
        <x:v>0.01</x:v>
      </x:c>
      <x:c r="T2527" s="32" t="n">
        <x:f>XLOOKUP(O2527,Assumptions!$H$4:$H$6,Assumptions!$I$4:$I$6)</x:f>
        <x:v>0.0035</x:v>
      </x:c>
      <x:c r="U2527" s="30" t="n">
        <x:f>XLOOKUP(F2527,Assumptions!$A$4:$A$6,Assumptions!$F$4:$F$6)</x:f>
        <x:v>90</x:v>
      </x:c>
      <x:c r="V2527" s="60" t="n">
        <x:f>I2527*12</x:f>
        <x:v>13236.48</x:v>
      </x:c>
      <x:c r="W2527" s="60" t="n">
        <x:f>H2527*J2527*(1-K2527)*Q2527</x:f>
        <x:v>34.24767223500003</x:v>
      </x:c>
      <x:c r="X2527" s="60" t="n">
        <x:f>V2527*R2527</x:f>
        <x:v>211.78368</x:v>
      </x:c>
      <x:c r="Y2527" s="60" t="n">
        <x:f>V2527*S2527</x:f>
        <x:v>132.3648</x:v>
      </x:c>
      <x:c r="Z2527" s="60" t="n">
        <x:f>H2527*J2527*T2527</x:f>
        <x:v>12.163049500000001</x:v>
      </x:c>
      <x:c r="AA2527" s="60" t="n">
        <x:f>P2527+W2527+X2527-Y2527-Z2527-U2527</x:f>
        <x:v>106.50350273500004</x:v>
      </x:c>
      <x:c r="AB2527" s="32" t="n">
        <x:f>IFERROR(AA2527/(P2527+W2527+X2527),0)</x:f>
        <x:v>0.3122982741528407</x:v>
      </x:c>
      <x:c r="AC2527" t="n">
        <x:f>IF(O2527="High",0,IF(I2527&gt;=1800,3,IF(I2527&gt;=900,2,1))+IF(K2527&gt;=0.9,2,IF(K2527&gt;=0.75,1,0))+IF(J2527&lt;=0.7,2,IF(J2527&lt;=0.85,1,0))+IF(M2527&gt;=8,1,0))</x:f>
        <x:v>7</x:v>
      </x:c>
      <x:c r="AD2527" t="str">
        <x:f>IF(AND(O2527&lt;&gt;"High",AC2527&gt;=Assumptions!$B$10,AA2527&gt;0),"Priority Growth",IF(AND(O2527="Low",AA2527&gt;0),"Maintain","Watch"))</x:f>
        <x:v>Priority Growth</x:v>
      </x:c>
      <x:c r="AE2527" s="60" t="n">
        <x:f>MAX(AA2527,0)*N2527</x:f>
        <x:v>2.130070054700001</x:v>
      </x:c>
      <x:c r="AF2527" t="str">
        <x:f>IF(AND(AA2527&gt;=Assumptions!$B$11,O2527&lt;&gt;"High",OR(N2527&gt;=Assumptions!$B$12,M2527&lt;=6)),"High","Standard")</x:f>
        <x:v>Standard</x:v>
      </x:c>
    </x:row>
    <x:row r="2528">
      <x:c r="A2528" t="str">
        <x:f>'Raw_Data'!A2528</x:f>
        <x:v>C02527</x:v>
      </x:c>
      <x:c r="B2528" t="n">
        <x:f>'Raw_Data'!B2528</x:f>
        <x:v>26</x:v>
      </x:c>
      <x:c r="C2528" s="30" t="n">
        <x:f>'Raw_Data'!C2528</x:f>
        <x:v>137965</x:v>
      </x:c>
      <x:c r="D2528" t="n">
        <x:f>'Raw_Data'!D2528</x:f>
        <x:v>722</x:v>
      </x:c>
      <x:c r="E2528" t="n">
        <x:f>'Raw_Data'!E2528</x:f>
        <x:v>17</x:v>
      </x:c>
      <x:c r="F2528" t="str">
        <x:f>PROPER(TRIM('Raw_Data'!F2528))</x:f>
        <x:v>Platinum</x:v>
      </x:c>
      <x:c r="G2528" t="str">
        <x:f>PROPER(TRIM('Raw_Data'!G2528))</x:f>
        <x:v>Partner</x:v>
      </x:c>
      <x:c r="H2528" s="60" t="n">
        <x:f>'Raw_Data'!H2528</x:f>
        <x:v>31053</x:v>
      </x:c>
      <x:c r="I2528" s="60" t="n">
        <x:f>'Raw_Data'!I2528</x:f>
        <x:v>3632.52</x:v>
      </x:c>
      <x:c r="J2528" s="32" t="n">
        <x:f>'Raw_Data'!J2528</x:f>
        <x:v>0.669</x:v>
      </x:c>
      <x:c r="K2528" s="32" t="n">
        <x:f>'Raw_Data'!K2528</x:f>
        <x:v>0.776</x:v>
      </x:c>
      <x:c r="L2528" t="n">
        <x:f>'Raw_Data'!L2528</x:f>
        <x:v>0</x:v>
      </x:c>
      <x:c r="M2528" t="n">
        <x:f>IF('Raw_Data'!M2528="",Assumptions!$B$15,'Raw_Data'!M2528)</x:f>
        <x:v>9</x:v>
      </x:c>
      <x:c r="N2528" s="32" t="n">
        <x:f>'Raw_Data'!N2528</x:f>
        <x:v>0.02</x:v>
      </x:c>
      <x:c r="O2528" t="str">
        <x:f>IF(OR(D2528&lt;620,L2528&gt;=2,J2528&gt;0.9),"High",IF(OR(D2528&lt;700,L2528=1,J2528&gt;0.75),"Medium","Low"))</x:f>
        <x:v>Low</x:v>
      </x:c>
      <x:c r="P2528" s="30" t="n">
        <x:f>XLOOKUP(F2528,Assumptions!$A$4:$A$6,Assumptions!$B$4:$B$6)</x:f>
        <x:v>195</x:v>
      </x:c>
      <x:c r="Q2528" s="32" t="n">
        <x:f>XLOOKUP(F2528,Assumptions!$A$4:$A$6,Assumptions!$C$4:$C$6)</x:f>
        <x:v>0.199</x:v>
      </x:c>
      <x:c r="R2528" s="32" t="n">
        <x:f>XLOOKUP(F2528,Assumptions!$A$4:$A$6,Assumptions!$D$4:$D$6)</x:f>
        <x:v>0.017</x:v>
      </x:c>
      <x:c r="S2528" s="32" t="n">
        <x:f>XLOOKUP(F2528,Assumptions!$A$4:$A$6,Assumptions!$E$4:$E$6)</x:f>
        <x:v>0.013</x:v>
      </x:c>
      <x:c r="T2528" s="32" t="n">
        <x:f>XLOOKUP(O2528,Assumptions!$H$4:$H$6,Assumptions!$I$4:$I$6)</x:f>
        <x:v>0.0035</x:v>
      </x:c>
      <x:c r="U2528" s="30" t="n">
        <x:f>XLOOKUP(F2528,Assumptions!$A$4:$A$6,Assumptions!$F$4:$F$6)</x:f>
        <x:v>140</x:v>
      </x:c>
      <x:c r="V2528" s="60" t="n">
        <x:f>I2528*12</x:f>
        <x:v>43590.24</x:v>
      </x:c>
      <x:c r="W2528" s="60" t="n">
        <x:f>H2528*J2528*(1-K2528)*Q2528</x:f>
        <x:v>926.042195232</x:v>
      </x:c>
      <x:c r="X2528" s="60" t="n">
        <x:f>V2528*R2528</x:f>
        <x:v>741.03408</x:v>
      </x:c>
      <x:c r="Y2528" s="60" t="n">
        <x:f>V2528*S2528</x:f>
        <x:v>566.6731199999999</x:v>
      </x:c>
      <x:c r="Z2528" s="60" t="n">
        <x:f>H2528*J2528*T2528</x:f>
        <x:v>72.71059950000001</x:v>
      </x:c>
      <x:c r="AA2528" s="60" t="n">
        <x:f>P2528+W2528+X2528-Y2528-Z2528-U2528</x:f>
        <x:v>1082.6925557320003</x:v>
      </x:c>
      <x:c r="AB2528" s="32" t="n">
        <x:f>IFERROR(AA2528/(P2528+W2528+X2528),0)</x:f>
        <x:v>0.5814437196441404</x:v>
      </x:c>
      <x:c r="AC2528" t="n">
        <x:f>IF(O2528="High",0,IF(I2528&gt;=1800,3,IF(I2528&gt;=900,2,1))+IF(K2528&gt;=0.9,2,IF(K2528&gt;=0.75,1,0))+IF(J2528&lt;=0.7,2,IF(J2528&lt;=0.85,1,0))+IF(M2528&gt;=8,1,0))</x:f>
        <x:v>7</x:v>
      </x:c>
      <x:c r="AD2528" t="str">
        <x:f>IF(AND(O2528&lt;&gt;"High",AC2528&gt;=Assumptions!$B$10,AA2528&gt;0),"Priority Growth",IF(AND(O2528="Low",AA2528&gt;0),"Maintain","Watch"))</x:f>
        <x:v>Priority Growth</x:v>
      </x:c>
      <x:c r="AE2528" s="60" t="n">
        <x:f>MAX(AA2528,0)*N2528</x:f>
        <x:v>21.653851114640005</x:v>
      </x:c>
      <x:c r="AF2528" t="str">
        <x:f>IF(AND(AA2528&gt;=Assumptions!$B$11,O2528&lt;&gt;"High",OR(N2528&gt;=Assumptions!$B$12,M2528&lt;=6)),"High","Standard")</x:f>
        <x:v>Standard</x:v>
      </x:c>
    </x:row>
    <x:row r="2529">
      <x:c r="A2529" t="str">
        <x:f>'Raw_Data'!A2529</x:f>
        <x:v>C02528</x:v>
      </x:c>
      <x:c r="B2529" t="n">
        <x:f>'Raw_Data'!B2529</x:f>
        <x:v>64</x:v>
      </x:c>
      <x:c r="C2529" s="30" t="n">
        <x:f>'Raw_Data'!C2529</x:f>
        <x:v>94919</x:v>
      </x:c>
      <x:c r="D2529" t="n">
        <x:f>'Raw_Data'!D2529</x:f>
        <x:v>770</x:v>
      </x:c>
      <x:c r="E2529" t="n">
        <x:f>'Raw_Data'!E2529</x:f>
        <x:v>39</x:v>
      </x:c>
      <x:c r="F2529" t="str">
        <x:f>PROPER(TRIM('Raw_Data'!F2529))</x:f>
        <x:v>Platinum</x:v>
      </x:c>
      <x:c r="G2529" t="str">
        <x:f>PROPER(TRIM('Raw_Data'!G2529))</x:f>
        <x:v>Branch</x:v>
      </x:c>
      <x:c r="H2529" s="60" t="n">
        <x:f>'Raw_Data'!H2529</x:f>
        <x:v>24334</x:v>
      </x:c>
      <x:c r="I2529" s="60" t="n">
        <x:f>'Raw_Data'!I2529</x:f>
        <x:v>2818.69</x:v>
      </x:c>
      <x:c r="J2529" s="32" t="n">
        <x:f>'Raw_Data'!J2529</x:f>
        <x:v>0.412</x:v>
      </x:c>
      <x:c r="K2529" s="32" t="n">
        <x:f>'Raw_Data'!K2529</x:f>
        <x:v>0.948</x:v>
      </x:c>
      <x:c r="L2529" t="n">
        <x:f>'Raw_Data'!L2529</x:f>
        <x:v>0</x:v>
      </x:c>
      <x:c r="M2529" t="n">
        <x:f>IF('Raw_Data'!M2529="",Assumptions!$B$15,'Raw_Data'!M2529)</x:f>
        <x:v>7</x:v>
      </x:c>
      <x:c r="N2529" s="32" t="n">
        <x:f>'Raw_Data'!N2529</x:f>
        <x:v>0.097</x:v>
      </x:c>
      <x:c r="O2529" t="str">
        <x:f>IF(OR(D2529&lt;620,L2529&gt;=2,J2529&gt;0.9),"High",IF(OR(D2529&lt;700,L2529=1,J2529&gt;0.75),"Medium","Low"))</x:f>
        <x:v>Low</x:v>
      </x:c>
      <x:c r="P2529" s="30" t="n">
        <x:f>XLOOKUP(F2529,Assumptions!$A$4:$A$6,Assumptions!$B$4:$B$6)</x:f>
        <x:v>195</x:v>
      </x:c>
      <x:c r="Q2529" s="32" t="n">
        <x:f>XLOOKUP(F2529,Assumptions!$A$4:$A$6,Assumptions!$C$4:$C$6)</x:f>
        <x:v>0.199</x:v>
      </x:c>
      <x:c r="R2529" s="32" t="n">
        <x:f>XLOOKUP(F2529,Assumptions!$A$4:$A$6,Assumptions!$D$4:$D$6)</x:f>
        <x:v>0.017</x:v>
      </x:c>
      <x:c r="S2529" s="32" t="n">
        <x:f>XLOOKUP(F2529,Assumptions!$A$4:$A$6,Assumptions!$E$4:$E$6)</x:f>
        <x:v>0.013</x:v>
      </x:c>
      <x:c r="T2529" s="32" t="n">
        <x:f>XLOOKUP(O2529,Assumptions!$H$4:$H$6,Assumptions!$I$4:$I$6)</x:f>
        <x:v>0.0035</x:v>
      </x:c>
      <x:c r="U2529" s="30" t="n">
        <x:f>XLOOKUP(F2529,Assumptions!$A$4:$A$6,Assumptions!$F$4:$F$6)</x:f>
        <x:v>140</x:v>
      </x:c>
      <x:c r="V2529" s="60" t="n">
        <x:f>I2529*12</x:f>
        <x:v>33824.28</x:v>
      </x:c>
      <x:c r="W2529" s="60" t="n">
        <x:f>H2529*J2529*(1-K2529)*Q2529</x:f>
        <x:v>103.7449915840001</x:v>
      </x:c>
      <x:c r="X2529" s="60" t="n">
        <x:f>V2529*R2529</x:f>
        <x:v>575.0127600000001</x:v>
      </x:c>
      <x:c r="Y2529" s="60" t="n">
        <x:f>V2529*S2529</x:f>
        <x:v>439.71563999999995</x:v>
      </x:c>
      <x:c r="Z2529" s="60" t="n">
        <x:f>H2529*J2529*T2529</x:f>
        <x:v>35.089628000000005</x:v>
      </x:c>
      <x:c r="AA2529" s="60" t="n">
        <x:f>P2529+W2529+X2529-Y2529-Z2529-U2529</x:f>
        <x:v>258.9524835840002</x:v>
      </x:c>
      <x:c r="AB2529" s="32" t="n">
        <x:f>IFERROR(AA2529/(P2529+W2529+X2529),0)</x:f>
        <x:v>0.296366450671889</x:v>
      </x:c>
      <x:c r="AC2529" t="n">
        <x:f>IF(O2529="High",0,IF(I2529&gt;=1800,3,IF(I2529&gt;=900,2,1))+IF(K2529&gt;=0.9,2,IF(K2529&gt;=0.75,1,0))+IF(J2529&lt;=0.7,2,IF(J2529&lt;=0.85,1,0))+IF(M2529&gt;=8,1,0))</x:f>
        <x:v>7</x:v>
      </x:c>
      <x:c r="AD2529" t="str">
        <x:f>IF(AND(O2529&lt;&gt;"High",AC2529&gt;=Assumptions!$B$10,AA2529&gt;0),"Priority Growth",IF(AND(O2529="Low",AA2529&gt;0),"Maintain","Watch"))</x:f>
        <x:v>Priority Growth</x:v>
      </x:c>
      <x:c r="AE2529" s="60" t="n">
        <x:f>MAX(AA2529,0)*N2529</x:f>
        <x:v>25.11839090764802</x:v>
      </x:c>
      <x:c r="AF2529" t="str">
        <x:f>IF(AND(AA2529&gt;=Assumptions!$B$11,O2529&lt;&gt;"High",OR(N2529&gt;=Assumptions!$B$12,M2529&lt;=6)),"High","Standard")</x:f>
        <x:v>Standard</x:v>
      </x:c>
    </x:row>
    <x:row r="2530">
      <x:c r="A2530" t="str">
        <x:f>'Raw_Data'!A2530</x:f>
        <x:v>C02529</x:v>
      </x:c>
      <x:c r="B2530" t="n">
        <x:f>'Raw_Data'!B2530</x:f>
        <x:v>49</x:v>
      </x:c>
      <x:c r="C2530" s="30" t="n">
        <x:f>'Raw_Data'!C2530</x:f>
        <x:v>74095</x:v>
      </x:c>
      <x:c r="D2530" t="n">
        <x:f>'Raw_Data'!D2530</x:f>
        <x:v>685</x:v>
      </x:c>
      <x:c r="E2530" t="n">
        <x:f>'Raw_Data'!E2530</x:f>
        <x:v>79</x:v>
      </x:c>
      <x:c r="F2530" t="str">
        <x:f>PROPER(TRIM('Raw_Data'!F2530))</x:f>
        <x:v>Gold</x:v>
      </x:c>
      <x:c r="G2530" t="str">
        <x:f>PROPER(TRIM('Raw_Data'!G2530))</x:f>
        <x:v>Digital</x:v>
      </x:c>
      <x:c r="H2530" s="60" t="n">
        <x:f>'Raw_Data'!H2530</x:f>
        <x:v>10601</x:v>
      </x:c>
      <x:c r="I2530" s="60" t="n">
        <x:f>'Raw_Data'!I2530</x:f>
        <x:v>1181.7</x:v>
      </x:c>
      <x:c r="J2530" s="32" t="n">
        <x:f>'Raw_Data'!J2530</x:f>
        <x:v>0.358</x:v>
      </x:c>
      <x:c r="K2530" s="32" t="n">
        <x:f>'Raw_Data'!K2530</x:f>
        <x:v>0.611</x:v>
      </x:c>
      <x:c r="L2530" t="n">
        <x:f>'Raw_Data'!L2530</x:f>
        <x:v>0</x:v>
      </x:c>
      <x:c r="M2530" t="n">
        <x:f>IF('Raw_Data'!M2530="",Assumptions!$B$15,'Raw_Data'!M2530)</x:f>
        <x:v>7</x:v>
      </x:c>
      <x:c r="N2530" s="32" t="n">
        <x:f>'Raw_Data'!N2530</x:f>
        <x:v>0.117</x:v>
      </x:c>
      <x:c r="O2530" t="str">
        <x:f>IF(OR(D2530&lt;620,L2530&gt;=2,J2530&gt;0.9),"High",IF(OR(D2530&lt;700,L2530=1,J2530&gt;0.75),"Medium","Low"))</x:f>
        <x:v>Medium</x:v>
      </x:c>
      <x:c r="P2530" s="30" t="n">
        <x:f>XLOOKUP(F2530,Assumptions!$A$4:$A$6,Assumptions!$B$4:$B$6)</x:f>
        <x:v>95</x:v>
      </x:c>
      <x:c r="Q2530" s="32" t="n">
        <x:f>XLOOKUP(F2530,Assumptions!$A$4:$A$6,Assumptions!$C$4:$C$6)</x:f>
        <x:v>0.219</x:v>
      </x:c>
      <x:c r="R2530" s="32" t="n">
        <x:f>XLOOKUP(F2530,Assumptions!$A$4:$A$6,Assumptions!$D$4:$D$6)</x:f>
        <x:v>0.016</x:v>
      </x:c>
      <x:c r="S2530" s="32" t="n">
        <x:f>XLOOKUP(F2530,Assumptions!$A$4:$A$6,Assumptions!$E$4:$E$6)</x:f>
        <x:v>0.01</x:v>
      </x:c>
      <x:c r="T2530" s="32" t="n">
        <x:f>XLOOKUP(O2530,Assumptions!$H$4:$H$6,Assumptions!$I$4:$I$6)</x:f>
        <x:v>0.012</x:v>
      </x:c>
      <x:c r="U2530" s="30" t="n">
        <x:f>XLOOKUP(F2530,Assumptions!$A$4:$A$6,Assumptions!$F$4:$F$6)</x:f>
        <x:v>90</x:v>
      </x:c>
      <x:c r="V2530" s="60" t="n">
        <x:f>I2530*12</x:f>
        <x:v>14180.400000000001</x:v>
      </x:c>
      <x:c r="W2530" s="60" t="n">
        <x:f>H2530*J2530*(1-K2530)*Q2530</x:f>
        <x:v>323.313305178</x:v>
      </x:c>
      <x:c r="X2530" s="60" t="n">
        <x:f>V2530*R2530</x:f>
        <x:v>226.88640000000004</x:v>
      </x:c>
      <x:c r="Y2530" s="60" t="n">
        <x:f>V2530*S2530</x:f>
        <x:v>141.80400000000003</x:v>
      </x:c>
      <x:c r="Z2530" s="60" t="n">
        <x:f>H2530*J2530*T2530</x:f>
        <x:v>45.541896</x:v>
      </x:c>
      <x:c r="AA2530" s="60" t="n">
        <x:f>P2530+W2530+X2530-Y2530-Z2530-U2530</x:f>
        <x:v>367.853809178</x:v>
      </x:c>
      <x:c r="AB2530" s="32" t="n">
        <x:f>IFERROR(AA2530/(P2530+W2530+X2530),0)</x:f>
        <x:v>0.5701394563974811</x:v>
      </x:c>
      <x:c r="AC2530" t="n">
        <x:f>IF(O2530="High",0,IF(I2530&gt;=1800,3,IF(I2530&gt;=900,2,1))+IF(K2530&gt;=0.9,2,IF(K2530&gt;=0.75,1,0))+IF(J2530&lt;=0.7,2,IF(J2530&lt;=0.85,1,0))+IF(M2530&gt;=8,1,0))</x:f>
        <x:v>4</x:v>
      </x:c>
      <x:c r="AD2530" t="str">
        <x:f>IF(AND(O2530&lt;&gt;"High",AC2530&gt;=Assumptions!$B$10,AA2530&gt;0),"Priority Growth",IF(AND(O2530="Low",AA2530&gt;0),"Maintain","Watch"))</x:f>
        <x:v>Watch</x:v>
      </x:c>
      <x:c r="AE2530" s="60" t="n">
        <x:f>MAX(AA2530,0)*N2530</x:f>
        <x:v>43.038895673826005</x:v>
      </x:c>
      <x:c r="AF2530" t="str">
        <x:f>IF(AND(AA2530&gt;=Assumptions!$B$11,O2530&lt;&gt;"High",OR(N2530&gt;=Assumptions!$B$12,M2530&lt;=6)),"High","Standard")</x:f>
        <x:v>Standard</x:v>
      </x:c>
    </x:row>
    <x:row r="2531">
      <x:c r="A2531" t="str">
        <x:f>'Raw_Data'!A2531</x:f>
        <x:v>C02530</x:v>
      </x:c>
      <x:c r="B2531" t="n">
        <x:f>'Raw_Data'!B2531</x:f>
        <x:v>39</x:v>
      </x:c>
      <x:c r="C2531" s="30" t="n">
        <x:f>'Raw_Data'!C2531</x:f>
        <x:v>62226</x:v>
      </x:c>
      <x:c r="D2531" t="n">
        <x:f>'Raw_Data'!D2531</x:f>
        <x:v>747</x:v>
      </x:c>
      <x:c r="E2531" t="n">
        <x:f>'Raw_Data'!E2531</x:f>
        <x:v>34</x:v>
      </x:c>
      <x:c r="F2531" t="str">
        <x:f>PROPER(TRIM('Raw_Data'!F2531))</x:f>
        <x:v>Gold</x:v>
      </x:c>
      <x:c r="G2531" t="str">
        <x:f>PROPER(TRIM('Raw_Data'!G2531))</x:f>
        <x:v>Digital</x:v>
      </x:c>
      <x:c r="H2531" s="60" t="n">
        <x:f>'Raw_Data'!H2531</x:f>
        <x:v>13968</x:v>
      </x:c>
      <x:c r="I2531" s="60" t="n">
        <x:f>'Raw_Data'!I2531</x:f>
        <x:v>1288.01</x:v>
      </x:c>
      <x:c r="J2531" s="32" t="n">
        <x:f>'Raw_Data'!J2531</x:f>
        <x:v>0.257</x:v>
      </x:c>
      <x:c r="K2531" s="32" t="n">
        <x:f>'Raw_Data'!K2531</x:f>
        <x:v>0.937</x:v>
      </x:c>
      <x:c r="L2531" t="n">
        <x:f>'Raw_Data'!L2531</x:f>
        <x:v>0</x:v>
      </x:c>
      <x:c r="M2531" t="n">
        <x:f>IF('Raw_Data'!M2531="",Assumptions!$B$15,'Raw_Data'!M2531)</x:f>
        <x:v>7</x:v>
      </x:c>
      <x:c r="N2531" s="32" t="n">
        <x:f>'Raw_Data'!N2531</x:f>
        <x:v>0.113</x:v>
      </x:c>
      <x:c r="O2531" t="str">
        <x:f>IF(OR(D2531&lt;620,L2531&gt;=2,J2531&gt;0.9),"High",IF(OR(D2531&lt;700,L2531=1,J2531&gt;0.75),"Medium","Low"))</x:f>
        <x:v>Low</x:v>
      </x:c>
      <x:c r="P2531" s="30" t="n">
        <x:f>XLOOKUP(F2531,Assumptions!$A$4:$A$6,Assumptions!$B$4:$B$6)</x:f>
        <x:v>95</x:v>
      </x:c>
      <x:c r="Q2531" s="32" t="n">
        <x:f>XLOOKUP(F2531,Assumptions!$A$4:$A$6,Assumptions!$C$4:$C$6)</x:f>
        <x:v>0.219</x:v>
      </x:c>
      <x:c r="R2531" s="32" t="n">
        <x:f>XLOOKUP(F2531,Assumptions!$A$4:$A$6,Assumptions!$D$4:$D$6)</x:f>
        <x:v>0.016</x:v>
      </x:c>
      <x:c r="S2531" s="32" t="n">
        <x:f>XLOOKUP(F2531,Assumptions!$A$4:$A$6,Assumptions!$E$4:$E$6)</x:f>
        <x:v>0.01</x:v>
      </x:c>
      <x:c r="T2531" s="32" t="n">
        <x:f>XLOOKUP(O2531,Assumptions!$H$4:$H$6,Assumptions!$I$4:$I$6)</x:f>
        <x:v>0.0035</x:v>
      </x:c>
      <x:c r="U2531" s="30" t="n">
        <x:f>XLOOKUP(F2531,Assumptions!$A$4:$A$6,Assumptions!$F$4:$F$6)</x:f>
        <x:v>90</x:v>
      </x:c>
      <x:c r="V2531" s="60" t="n">
        <x:f>I2531*12</x:f>
        <x:v>15456.119999999999</x:v>
      </x:c>
      <x:c r="W2531" s="60" t="n">
        <x:f>H2531*J2531*(1-K2531)*Q2531</x:f>
        <x:v>49.528139471999964</x:v>
      </x:c>
      <x:c r="X2531" s="60" t="n">
        <x:f>V2531*R2531</x:f>
        <x:v>247.29791999999998</x:v>
      </x:c>
      <x:c r="Y2531" s="60" t="n">
        <x:f>V2531*S2531</x:f>
        <x:v>154.56119999999999</x:v>
      </x:c>
      <x:c r="Z2531" s="60" t="n">
        <x:f>H2531*J2531*T2531</x:f>
        <x:v>12.564216000000002</x:v>
      </x:c>
      <x:c r="AA2531" s="60" t="n">
        <x:f>P2531+W2531+X2531-Y2531-Z2531-U2531</x:f>
        <x:v>134.70064347199997</x:v>
      </x:c>
      <x:c r="AB2531" s="32" t="n">
        <x:f>IFERROR(AA2531/(P2531+W2531+X2531),0)</x:f>
        <x:v>0.343776633063952</x:v>
      </x:c>
      <x:c r="AC2531" t="n">
        <x:f>IF(O2531="High",0,IF(I2531&gt;=1800,3,IF(I2531&gt;=900,2,1))+IF(K2531&gt;=0.9,2,IF(K2531&gt;=0.75,1,0))+IF(J2531&lt;=0.7,2,IF(J2531&lt;=0.85,1,0))+IF(M2531&gt;=8,1,0))</x:f>
        <x:v>6</x:v>
      </x:c>
      <x:c r="AD2531" t="str">
        <x:f>IF(AND(O2531&lt;&gt;"High",AC2531&gt;=Assumptions!$B$10,AA2531&gt;0),"Priority Growth",IF(AND(O2531="Low",AA2531&gt;0),"Maintain","Watch"))</x:f>
        <x:v>Priority Growth</x:v>
      </x:c>
      <x:c r="AE2531" s="60" t="n">
        <x:f>MAX(AA2531,0)*N2531</x:f>
        <x:v>15.221172712335997</x:v>
      </x:c>
      <x:c r="AF2531" t="str">
        <x:f>IF(AND(AA2531&gt;=Assumptions!$B$11,O2531&lt;&gt;"High",OR(N2531&gt;=Assumptions!$B$12,M2531&lt;=6)),"High","Standard")</x:f>
        <x:v>Standard</x:v>
      </x:c>
    </x:row>
    <x:row r="2532">
      <x:c r="A2532" t="str">
        <x:f>'Raw_Data'!A2532</x:f>
        <x:v>C02531</x:v>
      </x:c>
      <x:c r="B2532" t="n">
        <x:f>'Raw_Data'!B2532</x:f>
        <x:v>39</x:v>
      </x:c>
      <x:c r="C2532" s="30" t="n">
        <x:f>'Raw_Data'!C2532</x:f>
        <x:v>76027</x:v>
      </x:c>
      <x:c r="D2532" t="n">
        <x:f>'Raw_Data'!D2532</x:f>
        <x:v>772</x:v>
      </x:c>
      <x:c r="E2532" t="n">
        <x:f>'Raw_Data'!E2532</x:f>
        <x:v>40</x:v>
      </x:c>
      <x:c r="F2532" t="str">
        <x:f>PROPER(TRIM('Raw_Data'!F2532))</x:f>
        <x:v>Classic</x:v>
      </x:c>
      <x:c r="G2532" t="str">
        <x:f>PROPER(TRIM('Raw_Data'!G2532))</x:f>
        <x:v>Direct Mail</x:v>
      </x:c>
      <x:c r="H2532" s="60" t="n">
        <x:f>'Raw_Data'!H2532</x:f>
        <x:v>8821</x:v>
      </x:c>
      <x:c r="I2532" s="60" t="n">
        <x:f>'Raw_Data'!I2532</x:f>
        <x:v>807.62</x:v>
      </x:c>
      <x:c r="J2532" s="32" t="n">
        <x:f>'Raw_Data'!J2532</x:f>
        <x:v>0.356</x:v>
      </x:c>
      <x:c r="K2532" s="32" t="n">
        <x:f>'Raw_Data'!K2532</x:f>
        <x:v>0.831</x:v>
      </x:c>
      <x:c r="L2532" t="n">
        <x:f>'Raw_Data'!L2532</x:f>
        <x:v>0</x:v>
      </x:c>
      <x:c r="M2532" t="n">
        <x:f>IF('Raw_Data'!M2532="",Assumptions!$B$15,'Raw_Data'!M2532)</x:f>
        <x:v>7</x:v>
      </x:c>
      <x:c r="N2532" s="32" t="n">
        <x:f>'Raw_Data'!N2532</x:f>
        <x:v>0.106</x:v>
      </x:c>
      <x:c r="O2532" t="str">
        <x:f>IF(OR(D2532&lt;620,L2532&gt;=2,J2532&gt;0.9),"High",IF(OR(D2532&lt;700,L2532=1,J2532&gt;0.75),"Medium","Low"))</x:f>
        <x:v>Low</x:v>
      </x:c>
      <x:c r="P2532" s="30" t="n">
        <x:f>XLOOKUP(F2532,Assumptions!$A$4:$A$6,Assumptions!$B$4:$B$6)</x:f>
        <x:v>0</x:v>
      </x:c>
      <x:c r="Q2532" s="32" t="n">
        <x:f>XLOOKUP(F2532,Assumptions!$A$4:$A$6,Assumptions!$C$4:$C$6)</x:f>
        <x:v>0.229</x:v>
      </x:c>
      <x:c r="R2532" s="32" t="n">
        <x:f>XLOOKUP(F2532,Assumptions!$A$4:$A$6,Assumptions!$D$4:$D$6)</x:f>
        <x:v>0.015</x:v>
      </x:c>
      <x:c r="S2532" s="32" t="n">
        <x:f>XLOOKUP(F2532,Assumptions!$A$4:$A$6,Assumptions!$E$4:$E$6)</x:f>
        <x:v>0.0075</x:v>
      </x:c>
      <x:c r="T2532" s="32" t="n">
        <x:f>XLOOKUP(O2532,Assumptions!$H$4:$H$6,Assumptions!$I$4:$I$6)</x:f>
        <x:v>0.0035</x:v>
      </x:c>
      <x:c r="U2532" s="30" t="n">
        <x:f>XLOOKUP(F2532,Assumptions!$A$4:$A$6,Assumptions!$F$4:$F$6)</x:f>
        <x:v>60</x:v>
      </x:c>
      <x:c r="V2532" s="60" t="n">
        <x:f>I2532*12</x:f>
        <x:v>9691.44</x:v>
      </x:c>
      <x:c r="W2532" s="60" t="n">
        <x:f>H2532*J2532*(1-K2532)*Q2532</x:f>
        <x:v>121.53182147600003</x:v>
      </x:c>
      <x:c r="X2532" s="60" t="n">
        <x:f>V2532*R2532</x:f>
        <x:v>145.3716</x:v>
      </x:c>
      <x:c r="Y2532" s="60" t="n">
        <x:f>V2532*S2532</x:f>
        <x:v>72.6858</x:v>
      </x:c>
      <x:c r="Z2532" s="60" t="n">
        <x:f>H2532*J2532*T2532</x:f>
        <x:v>10.990966</x:v>
      </x:c>
      <x:c r="AA2532" s="60" t="n">
        <x:f>P2532+W2532+X2532-Y2532-Z2532-U2532</x:f>
        <x:v>123.22665547600008</x:v>
      </x:c>
      <x:c r="AB2532" s="32" t="n">
        <x:f>IFERROR(AA2532/(P2532+W2532+X2532),0)</x:f>
        <x:v>0.4616900555060161</x:v>
      </x:c>
      <x:c r="AC2532" t="n">
        <x:f>IF(O2532="High",0,IF(I2532&gt;=1800,3,IF(I2532&gt;=900,2,1))+IF(K2532&gt;=0.9,2,IF(K2532&gt;=0.75,1,0))+IF(J2532&lt;=0.7,2,IF(J2532&lt;=0.85,1,0))+IF(M2532&gt;=8,1,0))</x:f>
        <x:v>4</x:v>
      </x:c>
      <x:c r="AD2532" t="str">
        <x:f>IF(AND(O2532&lt;&gt;"High",AC2532&gt;=Assumptions!$B$10,AA2532&gt;0),"Priority Growth",IF(AND(O2532="Low",AA2532&gt;0),"Maintain","Watch"))</x:f>
        <x:v>Maintain</x:v>
      </x:c>
      <x:c r="AE2532" s="60" t="n">
        <x:f>MAX(AA2532,0)*N2532</x:f>
        <x:v>13.062025480456008</x:v>
      </x:c>
      <x:c r="AF2532" t="str">
        <x:f>IF(AND(AA2532&gt;=Assumptions!$B$11,O2532&lt;&gt;"High",OR(N2532&gt;=Assumptions!$B$12,M2532&lt;=6)),"High","Standard")</x:f>
        <x:v>Standard</x:v>
      </x:c>
    </x:row>
    <x:row r="2533">
      <x:c r="A2533" t="str">
        <x:f>'Raw_Data'!A2533</x:f>
        <x:v>C02532</x:v>
      </x:c>
      <x:c r="B2533" t="n">
        <x:f>'Raw_Data'!B2533</x:f>
        <x:v>63</x:v>
      </x:c>
      <x:c r="C2533" s="30" t="n">
        <x:f>'Raw_Data'!C2533</x:f>
        <x:v>47983</x:v>
      </x:c>
      <x:c r="D2533" t="n">
        <x:f>'Raw_Data'!D2533</x:f>
        <x:v>660</x:v>
      </x:c>
      <x:c r="E2533" t="n">
        <x:f>'Raw_Data'!E2533</x:f>
        <x:v>41</x:v>
      </x:c>
      <x:c r="F2533" t="str">
        <x:f>PROPER(TRIM('Raw_Data'!F2533))</x:f>
        <x:v>Classic</x:v>
      </x:c>
      <x:c r="G2533" t="str">
        <x:f>PROPER(TRIM('Raw_Data'!G2533))</x:f>
        <x:v>Digital</x:v>
      </x:c>
      <x:c r="H2533" s="60" t="n">
        <x:f>'Raw_Data'!H2533</x:f>
        <x:v>2733</x:v>
      </x:c>
      <x:c r="I2533" s="60" t="n">
        <x:f>'Raw_Data'!I2533</x:f>
        <x:v>576.28</x:v>
      </x:c>
      <x:c r="J2533" s="32" t="n">
        <x:f>'Raw_Data'!J2533</x:f>
        <x:v>0.607</x:v>
      </x:c>
      <x:c r="K2533" s="32" t="n">
        <x:f>'Raw_Data'!K2533</x:f>
        <x:v>0.872</x:v>
      </x:c>
      <x:c r="L2533" t="n">
        <x:f>'Raw_Data'!L2533</x:f>
        <x:v>0</x:v>
      </x:c>
      <x:c r="M2533" t="n">
        <x:f>IF('Raw_Data'!M2533="",Assumptions!$B$15,'Raw_Data'!M2533)</x:f>
        <x:v>9</x:v>
      </x:c>
      <x:c r="N2533" s="32" t="n">
        <x:f>'Raw_Data'!N2533</x:f>
        <x:v>0.02</x:v>
      </x:c>
      <x:c r="O2533" t="str">
        <x:f>IF(OR(D2533&lt;620,L2533&gt;=2,J2533&gt;0.9),"High",IF(OR(D2533&lt;700,L2533=1,J2533&gt;0.75),"Medium","Low"))</x:f>
        <x:v>Medium</x:v>
      </x:c>
      <x:c r="P2533" s="30" t="n">
        <x:f>XLOOKUP(F2533,Assumptions!$A$4:$A$6,Assumptions!$B$4:$B$6)</x:f>
        <x:v>0</x:v>
      </x:c>
      <x:c r="Q2533" s="32" t="n">
        <x:f>XLOOKUP(F2533,Assumptions!$A$4:$A$6,Assumptions!$C$4:$C$6)</x:f>
        <x:v>0.229</x:v>
      </x:c>
      <x:c r="R2533" s="32" t="n">
        <x:f>XLOOKUP(F2533,Assumptions!$A$4:$A$6,Assumptions!$D$4:$D$6)</x:f>
        <x:v>0.015</x:v>
      </x:c>
      <x:c r="S2533" s="32" t="n">
        <x:f>XLOOKUP(F2533,Assumptions!$A$4:$A$6,Assumptions!$E$4:$E$6)</x:f>
        <x:v>0.0075</x:v>
      </x:c>
      <x:c r="T2533" s="32" t="n">
        <x:f>XLOOKUP(O2533,Assumptions!$H$4:$H$6,Assumptions!$I$4:$I$6)</x:f>
        <x:v>0.012</x:v>
      </x:c>
      <x:c r="U2533" s="30" t="n">
        <x:f>XLOOKUP(F2533,Assumptions!$A$4:$A$6,Assumptions!$F$4:$F$6)</x:f>
        <x:v>60</x:v>
      </x:c>
      <x:c r="V2533" s="60" t="n">
        <x:f>I2533*12</x:f>
        <x:v>6915.36</x:v>
      </x:c>
      <x:c r="W2533" s="60" t="n">
        <x:f>H2533*J2533*(1-K2533)*Q2533</x:f>
        <x:v>48.62658547200001</x:v>
      </x:c>
      <x:c r="X2533" s="60" t="n">
        <x:f>V2533*R2533</x:f>
        <x:v>103.73039999999999</x:v>
      </x:c>
      <x:c r="Y2533" s="60" t="n">
        <x:f>V2533*S2533</x:f>
        <x:v>51.865199999999994</x:v>
      </x:c>
      <x:c r="Z2533" s="60" t="n">
        <x:f>H2533*J2533*T2533</x:f>
        <x:v>19.907172</x:v>
      </x:c>
      <x:c r="AA2533" s="60" t="n">
        <x:f>P2533+W2533+X2533-Y2533-Z2533-U2533</x:f>
        <x:v>20.584613472</x:v>
      </x:c>
      <x:c r="AB2533" s="32" t="n">
        <x:f>IFERROR(AA2533/(P2533+W2533+X2533),0)</x:f>
        <x:v>0.1351077760447224</x:v>
      </x:c>
      <x:c r="AC2533" t="n">
        <x:f>IF(O2533="High",0,IF(I2533&gt;=1800,3,IF(I2533&gt;=900,2,1))+IF(K2533&gt;=0.9,2,IF(K2533&gt;=0.75,1,0))+IF(J2533&lt;=0.7,2,IF(J2533&lt;=0.85,1,0))+IF(M2533&gt;=8,1,0))</x:f>
        <x:v>5</x:v>
      </x:c>
      <x:c r="AD2533" t="str">
        <x:f>IF(AND(O2533&lt;&gt;"High",AC2533&gt;=Assumptions!$B$10,AA2533&gt;0),"Priority Growth",IF(AND(O2533="Low",AA2533&gt;0),"Maintain","Watch"))</x:f>
        <x:v>Watch</x:v>
      </x:c>
      <x:c r="AE2533" s="60" t="n">
        <x:f>MAX(AA2533,0)*N2533</x:f>
        <x:v>0.41169226944000004</x:v>
      </x:c>
      <x:c r="AF2533" t="str">
        <x:f>IF(AND(AA2533&gt;=Assumptions!$B$11,O2533&lt;&gt;"High",OR(N2533&gt;=Assumptions!$B$12,M2533&lt;=6)),"High","Standard")</x:f>
        <x:v>Standard</x:v>
      </x:c>
    </x:row>
    <x:row r="2534">
      <x:c r="A2534" t="str">
        <x:f>'Raw_Data'!A2534</x:f>
        <x:v>C02533</x:v>
      </x:c>
      <x:c r="B2534" t="n">
        <x:f>'Raw_Data'!B2534</x:f>
        <x:v>75</x:v>
      </x:c>
      <x:c r="C2534" s="30" t="n">
        <x:f>'Raw_Data'!C2534</x:f>
        <x:v>152237</x:v>
      </x:c>
      <x:c r="D2534" t="n">
        <x:f>'Raw_Data'!D2534</x:f>
        <x:v>733</x:v>
      </x:c>
      <x:c r="E2534" t="n">
        <x:f>'Raw_Data'!E2534</x:f>
        <x:v>13</x:v>
      </x:c>
      <x:c r="F2534" t="str">
        <x:f>PROPER(TRIM('Raw_Data'!F2534))</x:f>
        <x:v>Platinum</x:v>
      </x:c>
      <x:c r="G2534" t="str">
        <x:f>PROPER(TRIM('Raw_Data'!G2534))</x:f>
        <x:v>Digital</x:v>
      </x:c>
      <x:c r="H2534" s="60" t="n">
        <x:f>'Raw_Data'!H2534</x:f>
        <x:v>35314</x:v>
      </x:c>
      <x:c r="I2534" s="60" t="n">
        <x:f>'Raw_Data'!I2534</x:f>
        <x:v>3687.34</x:v>
      </x:c>
      <x:c r="J2534" s="32" t="n">
        <x:f>'Raw_Data'!J2534</x:f>
        <x:v>0.415</x:v>
      </x:c>
      <x:c r="K2534" s="32" t="n">
        <x:f>'Raw_Data'!K2534</x:f>
        <x:v>0.878</x:v>
      </x:c>
      <x:c r="L2534" t="n">
        <x:f>'Raw_Data'!L2534</x:f>
        <x:v>0</x:v>
      </x:c>
      <x:c r="M2534" t="n">
        <x:f>IF('Raw_Data'!M2534="",Assumptions!$B$15,'Raw_Data'!M2534)</x:f>
        <x:v>6</x:v>
      </x:c>
      <x:c r="N2534" s="32" t="n">
        <x:f>'Raw_Data'!N2534</x:f>
        <x:v>0.174</x:v>
      </x:c>
      <x:c r="O2534" t="str">
        <x:f>IF(OR(D2534&lt;620,L2534&gt;=2,J2534&gt;0.9),"High",IF(OR(D2534&lt;700,L2534=1,J2534&gt;0.75),"Medium","Low"))</x:f>
        <x:v>Low</x:v>
      </x:c>
      <x:c r="P2534" s="30" t="n">
        <x:f>XLOOKUP(F2534,Assumptions!$A$4:$A$6,Assumptions!$B$4:$B$6)</x:f>
        <x:v>195</x:v>
      </x:c>
      <x:c r="Q2534" s="32" t="n">
        <x:f>XLOOKUP(F2534,Assumptions!$A$4:$A$6,Assumptions!$C$4:$C$6)</x:f>
        <x:v>0.199</x:v>
      </x:c>
      <x:c r="R2534" s="32" t="n">
        <x:f>XLOOKUP(F2534,Assumptions!$A$4:$A$6,Assumptions!$D$4:$D$6)</x:f>
        <x:v>0.017</x:v>
      </x:c>
      <x:c r="S2534" s="32" t="n">
        <x:f>XLOOKUP(F2534,Assumptions!$A$4:$A$6,Assumptions!$E$4:$E$6)</x:f>
        <x:v>0.013</x:v>
      </x:c>
      <x:c r="T2534" s="32" t="n">
        <x:f>XLOOKUP(O2534,Assumptions!$H$4:$H$6,Assumptions!$I$4:$I$6)</x:f>
        <x:v>0.0035</x:v>
      </x:c>
      <x:c r="U2534" s="30" t="n">
        <x:f>XLOOKUP(F2534,Assumptions!$A$4:$A$6,Assumptions!$F$4:$F$6)</x:f>
        <x:v>140</x:v>
      </x:c>
      <x:c r="V2534" s="60" t="n">
        <x:f>I2534*12</x:f>
        <x:v>44248.08</x:v>
      </x:c>
      <x:c r="W2534" s="60" t="n">
        <x:f>H2534*J2534*(1-K2534)*Q2534</x:f>
        <x:v>355.80161618</x:v>
      </x:c>
      <x:c r="X2534" s="60" t="n">
        <x:f>V2534*R2534</x:f>
        <x:v>752.2173600000001</x:v>
      </x:c>
      <x:c r="Y2534" s="60" t="n">
        <x:f>V2534*S2534</x:f>
        <x:v>575.22504</x:v>
      </x:c>
      <x:c r="Z2534" s="60" t="n">
        <x:f>H2534*J2534*T2534</x:f>
        <x:v>51.293585</x:v>
      </x:c>
      <x:c r="AA2534" s="60" t="n">
        <x:f>P2534+W2534+X2534-Y2534-Z2534-U2534</x:f>
        <x:v>536.5003511800002</x:v>
      </x:c>
      <x:c r="AB2534" s="32" t="n">
        <x:f>IFERROR(AA2534/(P2534+W2534+X2534),0)</x:f>
        <x:v>0.4117364067504474</x:v>
      </x:c>
      <x:c r="AC2534" t="n">
        <x:f>IF(O2534="High",0,IF(I2534&gt;=1800,3,IF(I2534&gt;=900,2,1))+IF(K2534&gt;=0.9,2,IF(K2534&gt;=0.75,1,0))+IF(J2534&lt;=0.7,2,IF(J2534&lt;=0.85,1,0))+IF(M2534&gt;=8,1,0))</x:f>
        <x:v>6</x:v>
      </x:c>
      <x:c r="AD2534" t="str">
        <x:f>IF(AND(O2534&lt;&gt;"High",AC2534&gt;=Assumptions!$B$10,AA2534&gt;0),"Priority Growth",IF(AND(O2534="Low",AA2534&gt;0),"Maintain","Watch"))</x:f>
        <x:v>Priority Growth</x:v>
      </x:c>
      <x:c r="AE2534" s="60" t="n">
        <x:f>MAX(AA2534,0)*N2534</x:f>
        <x:v>93.35106110532003</x:v>
      </x:c>
      <x:c r="AF2534" t="str">
        <x:f>IF(AND(AA2534&gt;=Assumptions!$B$11,O2534&lt;&gt;"High",OR(N2534&gt;=Assumptions!$B$12,M2534&lt;=6)),"High","Standard")</x:f>
        <x:v>High</x:v>
      </x:c>
    </x:row>
    <x:row r="2535">
      <x:c r="A2535" t="str">
        <x:f>'Raw_Data'!A2535</x:f>
        <x:v>C02534</x:v>
      </x:c>
      <x:c r="B2535" t="n">
        <x:f>'Raw_Data'!B2535</x:f>
        <x:v>43</x:v>
      </x:c>
      <x:c r="C2535" s="30" t="n">
        <x:f>'Raw_Data'!C2535</x:f>
        <x:v>96986</x:v>
      </x:c>
      <x:c r="D2535" t="n">
        <x:f>'Raw_Data'!D2535</x:f>
        <x:v>709</x:v>
      </x:c>
      <x:c r="E2535" t="n">
        <x:f>'Raw_Data'!E2535</x:f>
        <x:v>33</x:v>
      </x:c>
      <x:c r="F2535" t="str">
        <x:f>PROPER(TRIM('Raw_Data'!F2535))</x:f>
        <x:v>Platinum</x:v>
      </x:c>
      <x:c r="G2535" t="str">
        <x:f>PROPER(TRIM('Raw_Data'!G2535))</x:f>
        <x:v>Partner</x:v>
      </x:c>
      <x:c r="H2535" s="60" t="n">
        <x:f>'Raw_Data'!H2535</x:f>
        <x:v>20444</x:v>
      </x:c>
      <x:c r="I2535" s="60" t="n">
        <x:f>'Raw_Data'!I2535</x:f>
        <x:v>2078.89</x:v>
      </x:c>
      <x:c r="J2535" s="32" t="n">
        <x:f>'Raw_Data'!J2535</x:f>
        <x:v>0.507</x:v>
      </x:c>
      <x:c r="K2535" s="32" t="n">
        <x:f>'Raw_Data'!K2535</x:f>
        <x:v>0.786</x:v>
      </x:c>
      <x:c r="L2535" t="n">
        <x:f>'Raw_Data'!L2535</x:f>
        <x:v>0</x:v>
      </x:c>
      <x:c r="M2535" t="n">
        <x:f>IF('Raw_Data'!M2535="",Assumptions!$B$15,'Raw_Data'!M2535)</x:f>
        <x:v>7</x:v>
      </x:c>
      <x:c r="N2535" s="32" t="n">
        <x:f>'Raw_Data'!N2535</x:f>
        <x:v>0.072</x:v>
      </x:c>
      <x:c r="O2535" t="str">
        <x:f>IF(OR(D2535&lt;620,L2535&gt;=2,J2535&gt;0.9),"High",IF(OR(D2535&lt;700,L2535=1,J2535&gt;0.75),"Medium","Low"))</x:f>
        <x:v>Low</x:v>
      </x:c>
      <x:c r="P2535" s="30" t="n">
        <x:f>XLOOKUP(F2535,Assumptions!$A$4:$A$6,Assumptions!$B$4:$B$6)</x:f>
        <x:v>195</x:v>
      </x:c>
      <x:c r="Q2535" s="32" t="n">
        <x:f>XLOOKUP(F2535,Assumptions!$A$4:$A$6,Assumptions!$C$4:$C$6)</x:f>
        <x:v>0.199</x:v>
      </x:c>
      <x:c r="R2535" s="32" t="n">
        <x:f>XLOOKUP(F2535,Assumptions!$A$4:$A$6,Assumptions!$D$4:$D$6)</x:f>
        <x:v>0.017</x:v>
      </x:c>
      <x:c r="S2535" s="32" t="n">
        <x:f>XLOOKUP(F2535,Assumptions!$A$4:$A$6,Assumptions!$E$4:$E$6)</x:f>
        <x:v>0.013</x:v>
      </x:c>
      <x:c r="T2535" s="32" t="n">
        <x:f>XLOOKUP(O2535,Assumptions!$H$4:$H$6,Assumptions!$I$4:$I$6)</x:f>
        <x:v>0.0035</x:v>
      </x:c>
      <x:c r="U2535" s="30" t="n">
        <x:f>XLOOKUP(F2535,Assumptions!$A$4:$A$6,Assumptions!$F$4:$F$6)</x:f>
        <x:v>140</x:v>
      </x:c>
      <x:c r="V2535" s="60" t="n">
        <x:f>I2535*12</x:f>
        <x:v>24946.68</x:v>
      </x:c>
      <x:c r="W2535" s="60" t="n">
        <x:f>H2535*J2535*(1-K2535)*Q2535</x:f>
        <x:v>441.40848928799994</x:v>
      </x:c>
      <x:c r="X2535" s="60" t="n">
        <x:f>V2535*R2535</x:f>
        <x:v>424.09356</x:v>
      </x:c>
      <x:c r="Y2535" s="60" t="n">
        <x:f>V2535*S2535</x:f>
        <x:v>324.30683999999997</x:v>
      </x:c>
      <x:c r="Z2535" s="60" t="n">
        <x:f>H2535*J2535*T2535</x:f>
        <x:v>36.277878</x:v>
      </x:c>
      <x:c r="AA2535" s="60" t="n">
        <x:f>P2535+W2535+X2535-Y2535-Z2535-U2535</x:f>
        <x:v>559.9173312879999</x:v>
      </x:c>
      <x:c r="AB2535" s="32" t="n">
        <x:f>IFERROR(AA2535/(P2535+W2535+X2535),0)</x:f>
        <x:v>0.5279738324540885</x:v>
      </x:c>
      <x:c r="AC2535" t="n">
        <x:f>IF(O2535="High",0,IF(I2535&gt;=1800,3,IF(I2535&gt;=900,2,1))+IF(K2535&gt;=0.9,2,IF(K2535&gt;=0.75,1,0))+IF(J2535&lt;=0.7,2,IF(J2535&lt;=0.85,1,0))+IF(M2535&gt;=8,1,0))</x:f>
        <x:v>6</x:v>
      </x:c>
      <x:c r="AD2535" t="str">
        <x:f>IF(AND(O2535&lt;&gt;"High",AC2535&gt;=Assumptions!$B$10,AA2535&gt;0),"Priority Growth",IF(AND(O2535="Low",AA2535&gt;0),"Maintain","Watch"))</x:f>
        <x:v>Priority Growth</x:v>
      </x:c>
      <x:c r="AE2535" s="60" t="n">
        <x:f>MAX(AA2535,0)*N2535</x:f>
        <x:v>40.31404785273599</x:v>
      </x:c>
      <x:c r="AF2535" t="str">
        <x:f>IF(AND(AA2535&gt;=Assumptions!$B$11,O2535&lt;&gt;"High",OR(N2535&gt;=Assumptions!$B$12,M2535&lt;=6)),"High","Standard")</x:f>
        <x:v>Standard</x:v>
      </x:c>
    </x:row>
    <x:row r="2536">
      <x:c r="A2536" t="str">
        <x:f>'Raw_Data'!A2536</x:f>
        <x:v>C02535</x:v>
      </x:c>
      <x:c r="B2536" t="n">
        <x:f>'Raw_Data'!B2536</x:f>
        <x:v>37</x:v>
      </x:c>
      <x:c r="C2536" s="30" t="n">
        <x:f>'Raw_Data'!C2536</x:f>
        <x:v>204467</x:v>
      </x:c>
      <x:c r="D2536" t="n">
        <x:f>'Raw_Data'!D2536</x:f>
        <x:v>758</x:v>
      </x:c>
      <x:c r="E2536" t="n">
        <x:f>'Raw_Data'!E2536</x:f>
        <x:v>47</x:v>
      </x:c>
      <x:c r="F2536" t="str">
        <x:f>PROPER(TRIM('Raw_Data'!F2536))</x:f>
        <x:v>Platinum</x:v>
      </x:c>
      <x:c r="G2536" t="str">
        <x:f>PROPER(TRIM('Raw_Data'!G2536))</x:f>
        <x:v>Digital</x:v>
      </x:c>
      <x:c r="H2536" s="60" t="n">
        <x:f>'Raw_Data'!H2536</x:f>
        <x:v>40000</x:v>
      </x:c>
      <x:c r="I2536" s="60" t="n">
        <x:f>'Raw_Data'!I2536</x:f>
        <x:v>4666.28</x:v>
      </x:c>
      <x:c r="J2536" s="32" t="n">
        <x:f>'Raw_Data'!J2536</x:f>
        <x:v>0.321</x:v>
      </x:c>
      <x:c r="K2536" s="32" t="n">
        <x:f>'Raw_Data'!K2536</x:f>
        <x:v>0.836</x:v>
      </x:c>
      <x:c r="L2536" t="n">
        <x:f>'Raw_Data'!L2536</x:f>
        <x:v>0</x:v>
      </x:c>
      <x:c r="M2536" t="n">
        <x:f>IF('Raw_Data'!M2536="",Assumptions!$B$15,'Raw_Data'!M2536)</x:f>
        <x:v>7</x:v>
      </x:c>
      <x:c r="N2536" s="32" t="n">
        <x:f>'Raw_Data'!N2536</x:f>
        <x:v>0.072</x:v>
      </x:c>
      <x:c r="O2536" t="str">
        <x:f>IF(OR(D2536&lt;620,L2536&gt;=2,J2536&gt;0.9),"High",IF(OR(D2536&lt;700,L2536=1,J2536&gt;0.75),"Medium","Low"))</x:f>
        <x:v>Low</x:v>
      </x:c>
      <x:c r="P2536" s="30" t="n">
        <x:f>XLOOKUP(F2536,Assumptions!$A$4:$A$6,Assumptions!$B$4:$B$6)</x:f>
        <x:v>195</x:v>
      </x:c>
      <x:c r="Q2536" s="32" t="n">
        <x:f>XLOOKUP(F2536,Assumptions!$A$4:$A$6,Assumptions!$C$4:$C$6)</x:f>
        <x:v>0.199</x:v>
      </x:c>
      <x:c r="R2536" s="32" t="n">
        <x:f>XLOOKUP(F2536,Assumptions!$A$4:$A$6,Assumptions!$D$4:$D$6)</x:f>
        <x:v>0.017</x:v>
      </x:c>
      <x:c r="S2536" s="32" t="n">
        <x:f>XLOOKUP(F2536,Assumptions!$A$4:$A$6,Assumptions!$E$4:$E$6)</x:f>
        <x:v>0.013</x:v>
      </x:c>
      <x:c r="T2536" s="32" t="n">
        <x:f>XLOOKUP(O2536,Assumptions!$H$4:$H$6,Assumptions!$I$4:$I$6)</x:f>
        <x:v>0.0035</x:v>
      </x:c>
      <x:c r="U2536" s="30" t="n">
        <x:f>XLOOKUP(F2536,Assumptions!$A$4:$A$6,Assumptions!$F$4:$F$6)</x:f>
        <x:v>140</x:v>
      </x:c>
      <x:c r="V2536" s="60" t="n">
        <x:f>I2536*12</x:f>
        <x:v>55995.36</x:v>
      </x:c>
      <x:c r="W2536" s="60" t="n">
        <x:f>H2536*J2536*(1-K2536)*Q2536</x:f>
        <x:v>419.04624000000007</x:v>
      </x:c>
      <x:c r="X2536" s="60" t="n">
        <x:f>V2536*R2536</x:f>
        <x:v>951.9211200000001</x:v>
      </x:c>
      <x:c r="Y2536" s="60" t="n">
        <x:f>V2536*S2536</x:f>
        <x:v>727.93968</x:v>
      </x:c>
      <x:c r="Z2536" s="60" t="n">
        <x:f>H2536*J2536*T2536</x:f>
        <x:v>44.94</x:v>
      </x:c>
      <x:c r="AA2536" s="60" t="n">
        <x:f>P2536+W2536+X2536-Y2536-Z2536-U2536</x:f>
        <x:v>653.0876800000001</x:v>
      </x:c>
      <x:c r="AB2536" s="32" t="n">
        <x:f>IFERROR(AA2536/(P2536+W2536+X2536),0)</x:f>
        <x:v>0.41705063380120516</x:v>
      </x:c>
      <x:c r="AC2536" t="n">
        <x:f>IF(O2536="High",0,IF(I2536&gt;=1800,3,IF(I2536&gt;=900,2,1))+IF(K2536&gt;=0.9,2,IF(K2536&gt;=0.75,1,0))+IF(J2536&lt;=0.7,2,IF(J2536&lt;=0.85,1,0))+IF(M2536&gt;=8,1,0))</x:f>
        <x:v>6</x:v>
      </x:c>
      <x:c r="AD2536" t="str">
        <x:f>IF(AND(O2536&lt;&gt;"High",AC2536&gt;=Assumptions!$B$10,AA2536&gt;0),"Priority Growth",IF(AND(O2536="Low",AA2536&gt;0),"Maintain","Watch"))</x:f>
        <x:v>Priority Growth</x:v>
      </x:c>
      <x:c r="AE2536" s="60" t="n">
        <x:f>MAX(AA2536,0)*N2536</x:f>
        <x:v>47.02231296</x:v>
      </x:c>
      <x:c r="AF2536" t="str">
        <x:f>IF(AND(AA2536&gt;=Assumptions!$B$11,O2536&lt;&gt;"High",OR(N2536&gt;=Assumptions!$B$12,M2536&lt;=6)),"High","Standard")</x:f>
        <x:v>Standard</x:v>
      </x:c>
    </x:row>
    <x:row r="2537">
      <x:c r="A2537" t="str">
        <x:f>'Raw_Data'!A2537</x:f>
        <x:v>C02536</x:v>
      </x:c>
      <x:c r="B2537" t="n">
        <x:f>'Raw_Data'!B2537</x:f>
        <x:v>32</x:v>
      </x:c>
      <x:c r="C2537" s="30" t="n">
        <x:f>'Raw_Data'!C2537</x:f>
        <x:v>53837</x:v>
      </x:c>
      <x:c r="D2537" t="n">
        <x:f>'Raw_Data'!D2537</x:f>
        <x:v>595</x:v>
      </x:c>
      <x:c r="E2537" t="n">
        <x:f>'Raw_Data'!E2537</x:f>
        <x:v>72</x:v>
      </x:c>
      <x:c r="F2537" t="str">
        <x:f>PROPER(TRIM('Raw_Data'!F2537))</x:f>
        <x:v>Classic</x:v>
      </x:c>
      <x:c r="G2537" t="str">
        <x:f>PROPER(TRIM('Raw_Data'!G2537))</x:f>
        <x:v>Digital</x:v>
      </x:c>
      <x:c r="H2537" s="60" t="n">
        <x:f>'Raw_Data'!H2537</x:f>
        <x:v>1345</x:v>
      </x:c>
      <x:c r="I2537" s="60" t="n">
        <x:f>'Raw_Data'!I2537</x:f>
        <x:v>432.3</x:v>
      </x:c>
      <x:c r="J2537" s="32" t="n">
        <x:f>'Raw_Data'!J2537</x:f>
        <x:v>0.358</x:v>
      </x:c>
      <x:c r="K2537" s="32" t="n">
        <x:f>'Raw_Data'!K2537</x:f>
        <x:v>0.556</x:v>
      </x:c>
      <x:c r="L2537" t="n">
        <x:f>'Raw_Data'!L2537</x:f>
        <x:v>1</x:v>
      </x:c>
      <x:c r="M2537" t="n">
        <x:f>IF('Raw_Data'!M2537="",Assumptions!$B$15,'Raw_Data'!M2537)</x:f>
        <x:v>10</x:v>
      </x:c>
      <x:c r="N2537" s="32" t="n">
        <x:f>'Raw_Data'!N2537</x:f>
        <x:v>0.02</x:v>
      </x:c>
      <x:c r="O2537" t="str">
        <x:f>IF(OR(D2537&lt;620,L2537&gt;=2,J2537&gt;0.9),"High",IF(OR(D2537&lt;700,L2537=1,J2537&gt;0.75),"Medium","Low"))</x:f>
        <x:v>High</x:v>
      </x:c>
      <x:c r="P2537" s="30" t="n">
        <x:f>XLOOKUP(F2537,Assumptions!$A$4:$A$6,Assumptions!$B$4:$B$6)</x:f>
        <x:v>0</x:v>
      </x:c>
      <x:c r="Q2537" s="32" t="n">
        <x:f>XLOOKUP(F2537,Assumptions!$A$4:$A$6,Assumptions!$C$4:$C$6)</x:f>
        <x:v>0.229</x:v>
      </x:c>
      <x:c r="R2537" s="32" t="n">
        <x:f>XLOOKUP(F2537,Assumptions!$A$4:$A$6,Assumptions!$D$4:$D$6)</x:f>
        <x:v>0.015</x:v>
      </x:c>
      <x:c r="S2537" s="32" t="n">
        <x:f>XLOOKUP(F2537,Assumptions!$A$4:$A$6,Assumptions!$E$4:$E$6)</x:f>
        <x:v>0.0075</x:v>
      </x:c>
      <x:c r="T2537" s="32" t="n">
        <x:f>XLOOKUP(O2537,Assumptions!$H$4:$H$6,Assumptions!$I$4:$I$6)</x:f>
        <x:v>0.045</x:v>
      </x:c>
      <x:c r="U2537" s="30" t="n">
        <x:f>XLOOKUP(F2537,Assumptions!$A$4:$A$6,Assumptions!$F$4:$F$6)</x:f>
        <x:v>60</x:v>
      </x:c>
      <x:c r="V2537" s="60" t="n">
        <x:f>I2537*12</x:f>
        <x:v>5187.6</x:v>
      </x:c>
      <x:c r="W2537" s="60" t="n">
        <x:f>H2537*J2537*(1-K2537)*Q2537</x:f>
        <x:v>48.95801075999999</x:v>
      </x:c>
      <x:c r="X2537" s="60" t="n">
        <x:f>V2537*R2537</x:f>
        <x:v>77.81400000000001</x:v>
      </x:c>
      <x:c r="Y2537" s="60" t="n">
        <x:f>V2537*S2537</x:f>
        <x:v>38.907000000000004</x:v>
      </x:c>
      <x:c r="Z2537" s="60" t="n">
        <x:f>H2537*J2537*T2537</x:f>
        <x:v>21.667949999999998</x:v>
      </x:c>
      <x:c r="AA2537" s="60" t="n">
        <x:f>P2537+W2537+X2537-Y2537-Z2537-U2537</x:f>
        <x:v>6.197060759999999</x:v>
      </x:c>
      <x:c r="AB2537" s="32" t="n">
        <x:f>IFERROR(AA2537/(P2537+W2537+X2537),0)</x:f>
        <x:v>0.048883509245049694</x:v>
      </x:c>
      <x:c r="AC2537" t="n">
        <x:f>IF(O2537="High",0,IF(I2537&gt;=1800,3,IF(I2537&gt;=900,2,1))+IF(K2537&gt;=0.9,2,IF(K2537&gt;=0.75,1,0))+IF(J2537&lt;=0.7,2,IF(J2537&lt;=0.85,1,0))+IF(M2537&gt;=8,1,0))</x:f>
        <x:v>0</x:v>
      </x:c>
      <x:c r="AD2537" t="str">
        <x:f>IF(AND(O2537&lt;&gt;"High",AC2537&gt;=Assumptions!$B$10,AA2537&gt;0),"Priority Growth",IF(AND(O2537="Low",AA2537&gt;0),"Maintain","Watch"))</x:f>
        <x:v>Watch</x:v>
      </x:c>
      <x:c r="AE2537" s="60" t="n">
        <x:f>MAX(AA2537,0)*N2537</x:f>
        <x:v>0.1239412152</x:v>
      </x:c>
      <x:c r="AF2537" t="str">
        <x:f>IF(AND(AA2537&gt;=Assumptions!$B$11,O2537&lt;&gt;"High",OR(N2537&gt;=Assumptions!$B$12,M2537&lt;=6)),"High","Standard")</x:f>
        <x:v>Standard</x:v>
      </x:c>
    </x:row>
    <x:row r="2538">
      <x:c r="A2538" t="str">
        <x:f>'Raw_Data'!A2538</x:f>
        <x:v>C02537</x:v>
      </x:c>
      <x:c r="B2538" t="n">
        <x:f>'Raw_Data'!B2538</x:f>
        <x:v>48</x:v>
      </x:c>
      <x:c r="C2538" s="30" t="n">
        <x:f>'Raw_Data'!C2538</x:f>
        <x:v>52097</x:v>
      </x:c>
      <x:c r="D2538" t="n">
        <x:f>'Raw_Data'!D2538</x:f>
        <x:v>522</x:v>
      </x:c>
      <x:c r="E2538" t="n">
        <x:f>'Raw_Data'!E2538</x:f>
        <x:v>49</x:v>
      </x:c>
      <x:c r="F2538" t="str">
        <x:f>PROPER(TRIM('Raw_Data'!F2538))</x:f>
        <x:v>Classic</x:v>
      </x:c>
      <x:c r="G2538" t="str">
        <x:f>PROPER(TRIM('Raw_Data'!G2538))</x:f>
        <x:v>Partner</x:v>
      </x:c>
      <x:c r="H2538" s="60" t="n">
        <x:f>'Raw_Data'!H2538</x:f>
        <x:v>1000</x:v>
      </x:c>
      <x:c r="I2538" s="60" t="n">
        <x:f>'Raw_Data'!I2538</x:f>
        <x:v>150</x:v>
      </x:c>
      <x:c r="J2538" s="32" t="n">
        <x:f>'Raw_Data'!J2538</x:f>
        <x:v>0.459</x:v>
      </x:c>
      <x:c r="K2538" s="32" t="n">
        <x:f>'Raw_Data'!K2538</x:f>
        <x:v>0.463</x:v>
      </x:c>
      <x:c r="L2538" t="n">
        <x:f>'Raw_Data'!L2538</x:f>
        <x:v>1</x:v>
      </x:c>
      <x:c r="M2538" t="n">
        <x:f>IF('Raw_Data'!M2538="",Assumptions!$B$15,'Raw_Data'!M2538)</x:f>
        <x:v>8</x:v>
      </x:c>
      <x:c r="N2538" s="32" t="n">
        <x:f>'Raw_Data'!N2538</x:f>
        <x:v>0.081</x:v>
      </x:c>
      <x:c r="O2538" t="str">
        <x:f>IF(OR(D2538&lt;620,L2538&gt;=2,J2538&gt;0.9),"High",IF(OR(D2538&lt;700,L2538=1,J2538&gt;0.75),"Medium","Low"))</x:f>
        <x:v>High</x:v>
      </x:c>
      <x:c r="P2538" s="30" t="n">
        <x:f>XLOOKUP(F2538,Assumptions!$A$4:$A$6,Assumptions!$B$4:$B$6)</x:f>
        <x:v>0</x:v>
      </x:c>
      <x:c r="Q2538" s="32" t="n">
        <x:f>XLOOKUP(F2538,Assumptions!$A$4:$A$6,Assumptions!$C$4:$C$6)</x:f>
        <x:v>0.229</x:v>
      </x:c>
      <x:c r="R2538" s="32" t="n">
        <x:f>XLOOKUP(F2538,Assumptions!$A$4:$A$6,Assumptions!$D$4:$D$6)</x:f>
        <x:v>0.015</x:v>
      </x:c>
      <x:c r="S2538" s="32" t="n">
        <x:f>XLOOKUP(F2538,Assumptions!$A$4:$A$6,Assumptions!$E$4:$E$6)</x:f>
        <x:v>0.0075</x:v>
      </x:c>
      <x:c r="T2538" s="32" t="n">
        <x:f>XLOOKUP(O2538,Assumptions!$H$4:$H$6,Assumptions!$I$4:$I$6)</x:f>
        <x:v>0.045</x:v>
      </x:c>
      <x:c r="U2538" s="30" t="n">
        <x:f>XLOOKUP(F2538,Assumptions!$A$4:$A$6,Assumptions!$F$4:$F$6)</x:f>
        <x:v>60</x:v>
      </x:c>
      <x:c r="V2538" s="60" t="n">
        <x:f>I2538*12</x:f>
        <x:v>1800</x:v>
      </x:c>
      <x:c r="W2538" s="60" t="n">
        <x:f>H2538*J2538*(1-K2538)*Q2538</x:f>
        <x:v>56.444607</x:v>
      </x:c>
      <x:c r="X2538" s="60" t="n">
        <x:f>V2538*R2538</x:f>
        <x:v>27</x:v>
      </x:c>
      <x:c r="Y2538" s="60" t="n">
        <x:f>V2538*S2538</x:f>
        <x:v>13.5</x:v>
      </x:c>
      <x:c r="Z2538" s="60" t="n">
        <x:f>H2538*J2538*T2538</x:f>
        <x:v>20.654999999999998</x:v>
      </x:c>
      <x:c r="AA2538" s="60" t="n">
        <x:f>P2538+W2538+X2538-Y2538-Z2538-U2538</x:f>
        <x:v>-10.71039300000001</x:v>
      </x:c>
      <x:c r="AB2538" s="32" t="n">
        <x:f>IFERROR(AA2538/(P2538+W2538+X2538),0)</x:f>
        <x:v>-0.12835332785496864</x:v>
      </x:c>
      <x:c r="AC2538" t="n">
        <x:f>IF(O2538="High",0,IF(I2538&gt;=1800,3,IF(I2538&gt;=900,2,1))+IF(K2538&gt;=0.9,2,IF(K2538&gt;=0.75,1,0))+IF(J2538&lt;=0.7,2,IF(J2538&lt;=0.85,1,0))+IF(M2538&gt;=8,1,0))</x:f>
        <x:v>0</x:v>
      </x:c>
      <x:c r="AD2538" t="str">
        <x:f>IF(AND(O2538&lt;&gt;"High",AC2538&gt;=Assumptions!$B$10,AA2538&gt;0),"Priority Growth",IF(AND(O2538="Low",AA2538&gt;0),"Maintain","Watch"))</x:f>
        <x:v>Watch</x:v>
      </x:c>
      <x:c r="AE2538" s="60" t="n">
        <x:f>MAX(AA2538,0)*N2538</x:f>
        <x:v>0</x:v>
      </x:c>
      <x:c r="AF2538" t="str">
        <x:f>IF(AND(AA2538&gt;=Assumptions!$B$11,O2538&lt;&gt;"High",OR(N2538&gt;=Assumptions!$B$12,M2538&lt;=6)),"High","Standard")</x:f>
        <x:v>Standard</x:v>
      </x:c>
    </x:row>
    <x:row r="2539">
      <x:c r="A2539" t="str">
        <x:f>'Raw_Data'!A2539</x:f>
        <x:v>C02538</x:v>
      </x:c>
      <x:c r="B2539" t="n">
        <x:f>'Raw_Data'!B2539</x:f>
        <x:v>21</x:v>
      </x:c>
      <x:c r="C2539" s="30" t="n">
        <x:f>'Raw_Data'!C2539</x:f>
        <x:v>72300</x:v>
      </x:c>
      <x:c r="D2539" t="n">
        <x:f>'Raw_Data'!D2539</x:f>
        <x:v>763</x:v>
      </x:c>
      <x:c r="E2539" t="n">
        <x:f>'Raw_Data'!E2539</x:f>
        <x:v>40</x:v>
      </x:c>
      <x:c r="F2539" t="str">
        <x:f>PROPER(TRIM('Raw_Data'!F2539))</x:f>
        <x:v>Gold</x:v>
      </x:c>
      <x:c r="G2539" t="str">
        <x:f>PROPER(TRIM('Raw_Data'!G2539))</x:f>
        <x:v>Branch</x:v>
      </x:c>
      <x:c r="H2539" s="60" t="n">
        <x:f>'Raw_Data'!H2539</x:f>
        <x:v>12108</x:v>
      </x:c>
      <x:c r="I2539" s="60" t="n">
        <x:f>'Raw_Data'!I2539</x:f>
        <x:v>1221.29</x:v>
      </x:c>
      <x:c r="J2539" s="32" t="n">
        <x:f>'Raw_Data'!J2539</x:f>
        <x:v>0.26</x:v>
      </x:c>
      <x:c r="K2539" s="32" t="n">
        <x:f>'Raw_Data'!K2539</x:f>
        <x:v>0.771</x:v>
      </x:c>
      <x:c r="L2539" t="n">
        <x:f>'Raw_Data'!L2539</x:f>
        <x:v>0</x:v>
      </x:c>
      <x:c r="M2539" t="n">
        <x:f>IF('Raw_Data'!M2539="",Assumptions!$B$15,'Raw_Data'!M2539)</x:f>
        <x:v>8</x:v>
      </x:c>
      <x:c r="N2539" s="32" t="n">
        <x:f>'Raw_Data'!N2539</x:f>
        <x:v>0.052</x:v>
      </x:c>
      <x:c r="O2539" t="str">
        <x:f>IF(OR(D2539&lt;620,L2539&gt;=2,J2539&gt;0.9),"High",IF(OR(D2539&lt;700,L2539=1,J2539&gt;0.75),"Medium","Low"))</x:f>
        <x:v>Low</x:v>
      </x:c>
      <x:c r="P2539" s="30" t="n">
        <x:f>XLOOKUP(F2539,Assumptions!$A$4:$A$6,Assumptions!$B$4:$B$6)</x:f>
        <x:v>95</x:v>
      </x:c>
      <x:c r="Q2539" s="32" t="n">
        <x:f>XLOOKUP(F2539,Assumptions!$A$4:$A$6,Assumptions!$C$4:$C$6)</x:f>
        <x:v>0.219</x:v>
      </x:c>
      <x:c r="R2539" s="32" t="n">
        <x:f>XLOOKUP(F2539,Assumptions!$A$4:$A$6,Assumptions!$D$4:$D$6)</x:f>
        <x:v>0.016</x:v>
      </x:c>
      <x:c r="S2539" s="32" t="n">
        <x:f>XLOOKUP(F2539,Assumptions!$A$4:$A$6,Assumptions!$E$4:$E$6)</x:f>
        <x:v>0.01</x:v>
      </x:c>
      <x:c r="T2539" s="32" t="n">
        <x:f>XLOOKUP(O2539,Assumptions!$H$4:$H$6,Assumptions!$I$4:$I$6)</x:f>
        <x:v>0.0035</x:v>
      </x:c>
      <x:c r="U2539" s="30" t="n">
        <x:f>XLOOKUP(F2539,Assumptions!$A$4:$A$6,Assumptions!$F$4:$F$6)</x:f>
        <x:v>90</x:v>
      </x:c>
      <x:c r="V2539" s="60" t="n">
        <x:f>I2539*12</x:f>
        <x:v>14655.48</x:v>
      </x:c>
      <x:c r="W2539" s="60" t="n">
        <x:f>H2539*J2539*(1-K2539)*Q2539</x:f>
        <x:v>157.87936008</x:v>
      </x:c>
      <x:c r="X2539" s="60" t="n">
        <x:f>V2539*R2539</x:f>
        <x:v>234.48768</x:v>
      </x:c>
      <x:c r="Y2539" s="60" t="n">
        <x:f>V2539*S2539</x:f>
        <x:v>146.5548</x:v>
      </x:c>
      <x:c r="Z2539" s="60" t="n">
        <x:f>H2539*J2539*T2539</x:f>
        <x:v>11.01828</x:v>
      </x:c>
      <x:c r="AA2539" s="60" t="n">
        <x:f>P2539+W2539+X2539-Y2539-Z2539-U2539</x:f>
        <x:v>239.79396008000003</x:v>
      </x:c>
      <x:c r="AB2539" s="32" t="n">
        <x:f>IFERROR(AA2539/(P2539+W2539+X2539),0)</x:f>
        <x:v>0.4920192388074468</x:v>
      </x:c>
      <x:c r="AC2539" t="n">
        <x:f>IF(O2539="High",0,IF(I2539&gt;=1800,3,IF(I2539&gt;=900,2,1))+IF(K2539&gt;=0.9,2,IF(K2539&gt;=0.75,1,0))+IF(J2539&lt;=0.7,2,IF(J2539&lt;=0.85,1,0))+IF(M2539&gt;=8,1,0))</x:f>
        <x:v>6</x:v>
      </x:c>
      <x:c r="AD2539" t="str">
        <x:f>IF(AND(O2539&lt;&gt;"High",AC2539&gt;=Assumptions!$B$10,AA2539&gt;0),"Priority Growth",IF(AND(O2539="Low",AA2539&gt;0),"Maintain","Watch"))</x:f>
        <x:v>Priority Growth</x:v>
      </x:c>
      <x:c r="AE2539" s="60" t="n">
        <x:f>MAX(AA2539,0)*N2539</x:f>
        <x:v>12.469285924160001</x:v>
      </x:c>
      <x:c r="AF2539" t="str">
        <x:f>IF(AND(AA2539&gt;=Assumptions!$B$11,O2539&lt;&gt;"High",OR(N2539&gt;=Assumptions!$B$12,M2539&lt;=6)),"High","Standard")</x:f>
        <x:v>Standard</x:v>
      </x:c>
    </x:row>
    <x:row r="2540">
      <x:c r="A2540" t="str">
        <x:f>'Raw_Data'!A2540</x:f>
        <x:v>C02539</x:v>
      </x:c>
      <x:c r="B2540" t="n">
        <x:f>'Raw_Data'!B2540</x:f>
        <x:v>25</x:v>
      </x:c>
      <x:c r="C2540" s="30" t="n">
        <x:f>'Raw_Data'!C2540</x:f>
        <x:v>28000</x:v>
      </x:c>
      <x:c r="D2540" t="n">
        <x:f>'Raw_Data'!D2540</x:f>
        <x:v>687</x:v>
      </x:c>
      <x:c r="E2540" t="n">
        <x:f>'Raw_Data'!E2540</x:f>
        <x:v>35</x:v>
      </x:c>
      <x:c r="F2540" t="str">
        <x:f>PROPER(TRIM('Raw_Data'!F2540))</x:f>
        <x:v>Classic</x:v>
      </x:c>
      <x:c r="G2540" t="str">
        <x:f>PROPER(TRIM('Raw_Data'!G2540))</x:f>
        <x:v>Partner</x:v>
      </x:c>
      <x:c r="H2540" s="60" t="n">
        <x:f>'Raw_Data'!H2540</x:f>
        <x:v>4679</x:v>
      </x:c>
      <x:c r="I2540" s="60" t="n">
        <x:f>'Raw_Data'!I2540</x:f>
        <x:v>375.98</x:v>
      </x:c>
      <x:c r="J2540" s="32" t="n">
        <x:f>'Raw_Data'!J2540</x:f>
        <x:v>0.322</x:v>
      </x:c>
      <x:c r="K2540" s="32" t="n">
        <x:f>'Raw_Data'!K2540</x:f>
        <x:v>0.874</x:v>
      </x:c>
      <x:c r="L2540" t="n">
        <x:f>'Raw_Data'!L2540</x:f>
        <x:v>0</x:v>
      </x:c>
      <x:c r="M2540" t="n">
        <x:f>IF('Raw_Data'!M2540="",Assumptions!$B$15,'Raw_Data'!M2540)</x:f>
        <x:v>8</x:v>
      </x:c>
      <x:c r="N2540" s="32" t="n">
        <x:f>'Raw_Data'!N2540</x:f>
        <x:v>0.067</x:v>
      </x:c>
      <x:c r="O2540" t="str">
        <x:f>IF(OR(D2540&lt;620,L2540&gt;=2,J2540&gt;0.9),"High",IF(OR(D2540&lt;700,L2540=1,J2540&gt;0.75),"Medium","Low"))</x:f>
        <x:v>Medium</x:v>
      </x:c>
      <x:c r="P2540" s="30" t="n">
        <x:f>XLOOKUP(F2540,Assumptions!$A$4:$A$6,Assumptions!$B$4:$B$6)</x:f>
        <x:v>0</x:v>
      </x:c>
      <x:c r="Q2540" s="32" t="n">
        <x:f>XLOOKUP(F2540,Assumptions!$A$4:$A$6,Assumptions!$C$4:$C$6)</x:f>
        <x:v>0.229</x:v>
      </x:c>
      <x:c r="R2540" s="32" t="n">
        <x:f>XLOOKUP(F2540,Assumptions!$A$4:$A$6,Assumptions!$D$4:$D$6)</x:f>
        <x:v>0.015</x:v>
      </x:c>
      <x:c r="S2540" s="32" t="n">
        <x:f>XLOOKUP(F2540,Assumptions!$A$4:$A$6,Assumptions!$E$4:$E$6)</x:f>
        <x:v>0.0075</x:v>
      </x:c>
      <x:c r="T2540" s="32" t="n">
        <x:f>XLOOKUP(O2540,Assumptions!$H$4:$H$6,Assumptions!$I$4:$I$6)</x:f>
        <x:v>0.012</x:v>
      </x:c>
      <x:c r="U2540" s="30" t="n">
        <x:f>XLOOKUP(F2540,Assumptions!$A$4:$A$6,Assumptions!$F$4:$F$6)</x:f>
        <x:v>60</x:v>
      </x:c>
      <x:c r="V2540" s="60" t="n">
        <x:f>I2540*12</x:f>
        <x:v>4511.76</x:v>
      </x:c>
      <x:c r="W2540" s="60" t="n">
        <x:f>H2540*J2540*(1-K2540)*Q2540</x:f>
        <x:v>43.47253285200001</x:v>
      </x:c>
      <x:c r="X2540" s="60" t="n">
        <x:f>V2540*R2540</x:f>
        <x:v>67.6764</x:v>
      </x:c>
      <x:c r="Y2540" s="60" t="n">
        <x:f>V2540*S2540</x:f>
        <x:v>33.8382</x:v>
      </x:c>
      <x:c r="Z2540" s="60" t="n">
        <x:f>H2540*J2540*T2540</x:f>
        <x:v>18.079656000000004</x:v>
      </x:c>
      <x:c r="AA2540" s="60" t="n">
        <x:f>P2540+W2540+X2540-Y2540-Z2540-U2540</x:f>
        <x:v>-0.768923147999999</x:v>
      </x:c>
      <x:c r="AB2540" s="32" t="n">
        <x:f>IFERROR(AA2540/(P2540+W2540+X2540),0)</x:f>
        <x:v>-0.006917953490600364</x:v>
      </x:c>
      <x:c r="AC2540" t="n">
        <x:f>IF(O2540="High",0,IF(I2540&gt;=1800,3,IF(I2540&gt;=900,2,1))+IF(K2540&gt;=0.9,2,IF(K2540&gt;=0.75,1,0))+IF(J2540&lt;=0.7,2,IF(J2540&lt;=0.85,1,0))+IF(M2540&gt;=8,1,0))</x:f>
        <x:v>5</x:v>
      </x:c>
      <x:c r="AD2540" t="str">
        <x:f>IF(AND(O2540&lt;&gt;"High",AC2540&gt;=Assumptions!$B$10,AA2540&gt;0),"Priority Growth",IF(AND(O2540="Low",AA2540&gt;0),"Maintain","Watch"))</x:f>
        <x:v>Watch</x:v>
      </x:c>
      <x:c r="AE2540" s="60" t="n">
        <x:f>MAX(AA2540,0)*N2540</x:f>
        <x:v>0</x:v>
      </x:c>
      <x:c r="AF2540" t="str">
        <x:f>IF(AND(AA2540&gt;=Assumptions!$B$11,O2540&lt;&gt;"High",OR(N2540&gt;=Assumptions!$B$12,M2540&lt;=6)),"High","Standard")</x:f>
        <x:v>Standard</x:v>
      </x:c>
    </x:row>
    <x:row r="2541">
      <x:c r="A2541" t="str">
        <x:f>'Raw_Data'!A2541</x:f>
        <x:v>C02540</x:v>
      </x:c>
      <x:c r="B2541" t="n">
        <x:f>'Raw_Data'!B2541</x:f>
        <x:v>51</x:v>
      </x:c>
      <x:c r="C2541" s="30" t="n">
        <x:f>'Raw_Data'!C2541</x:f>
        <x:v>63558</x:v>
      </x:c>
      <x:c r="D2541" t="n">
        <x:f>'Raw_Data'!D2541</x:f>
        <x:v>653</x:v>
      </x:c>
      <x:c r="E2541" t="n">
        <x:f>'Raw_Data'!E2541</x:f>
        <x:v>59</x:v>
      </x:c>
      <x:c r="F2541" t="str">
        <x:f>PROPER(TRIM('Raw_Data'!F2541))</x:f>
        <x:v>Classic</x:v>
      </x:c>
      <x:c r="G2541" t="str">
        <x:f>PROPER(TRIM('Raw_Data'!G2541))</x:f>
        <x:v>Digital</x:v>
      </x:c>
      <x:c r="H2541" s="60" t="n">
        <x:f>'Raw_Data'!H2541</x:f>
        <x:v>3620</x:v>
      </x:c>
      <x:c r="I2541" s="60" t="n">
        <x:f>'Raw_Data'!I2541</x:f>
        <x:v>678.23</x:v>
      </x:c>
      <x:c r="J2541" s="32" t="n">
        <x:f>'Raw_Data'!J2541</x:f>
        <x:v>0.422</x:v>
      </x:c>
      <x:c r="K2541" s="32" t="n">
        <x:f>'Raw_Data'!K2541</x:f>
        <x:v>0.668</x:v>
      </x:c>
      <x:c r="L2541" t="n">
        <x:f>'Raw_Data'!L2541</x:f>
        <x:v>0</x:v>
      </x:c>
      <x:c r="M2541" t="n">
        <x:f>IF('Raw_Data'!M2541="",Assumptions!$B$15,'Raw_Data'!M2541)</x:f>
        <x:v>7</x:v>
      </x:c>
      <x:c r="N2541" s="32" t="n">
        <x:f>'Raw_Data'!N2541</x:f>
        <x:v>0.153</x:v>
      </x:c>
      <x:c r="O2541" t="str">
        <x:f>IF(OR(D2541&lt;620,L2541&gt;=2,J2541&gt;0.9),"High",IF(OR(D2541&lt;700,L2541=1,J2541&gt;0.75),"Medium","Low"))</x:f>
        <x:v>Medium</x:v>
      </x:c>
      <x:c r="P2541" s="30" t="n">
        <x:f>XLOOKUP(F2541,Assumptions!$A$4:$A$6,Assumptions!$B$4:$B$6)</x:f>
        <x:v>0</x:v>
      </x:c>
      <x:c r="Q2541" s="32" t="n">
        <x:f>XLOOKUP(F2541,Assumptions!$A$4:$A$6,Assumptions!$C$4:$C$6)</x:f>
        <x:v>0.229</x:v>
      </x:c>
      <x:c r="R2541" s="32" t="n">
        <x:f>XLOOKUP(F2541,Assumptions!$A$4:$A$6,Assumptions!$D$4:$D$6)</x:f>
        <x:v>0.015</x:v>
      </x:c>
      <x:c r="S2541" s="32" t="n">
        <x:f>XLOOKUP(F2541,Assumptions!$A$4:$A$6,Assumptions!$E$4:$E$6)</x:f>
        <x:v>0.0075</x:v>
      </x:c>
      <x:c r="T2541" s="32" t="n">
        <x:f>XLOOKUP(O2541,Assumptions!$H$4:$H$6,Assumptions!$I$4:$I$6)</x:f>
        <x:v>0.012</x:v>
      </x:c>
      <x:c r="U2541" s="30" t="n">
        <x:f>XLOOKUP(F2541,Assumptions!$A$4:$A$6,Assumptions!$F$4:$F$6)</x:f>
        <x:v>60</x:v>
      </x:c>
      <x:c r="V2541" s="60" t="n">
        <x:f>I2541*12</x:f>
        <x:v>8138.76</x:v>
      </x:c>
      <x:c r="W2541" s="60" t="n">
        <x:f>H2541*J2541*(1-K2541)*Q2541</x:f>
        <x:v>116.14341391999999</x:v>
      </x:c>
      <x:c r="X2541" s="60" t="n">
        <x:f>V2541*R2541</x:f>
        <x:v>122.0814</x:v>
      </x:c>
      <x:c r="Y2541" s="60" t="n">
        <x:f>V2541*S2541</x:f>
        <x:v>61.0407</x:v>
      </x:c>
      <x:c r="Z2541" s="60" t="n">
        <x:f>H2541*J2541*T2541</x:f>
        <x:v>18.33168</x:v>
      </x:c>
      <x:c r="AA2541" s="60" t="n">
        <x:f>P2541+W2541+X2541-Y2541-Z2541-U2541</x:f>
        <x:v>98.85243391999995</x:v>
      </x:c>
      <x:c r="AB2541" s="32" t="n">
        <x:f>IFERROR(AA2541/(P2541+W2541+X2541),0)</x:f>
        <x:v>0.41495439661964145</x:v>
      </x:c>
      <x:c r="AC2541" t="n">
        <x:f>IF(O2541="High",0,IF(I2541&gt;=1800,3,IF(I2541&gt;=900,2,1))+IF(K2541&gt;=0.9,2,IF(K2541&gt;=0.75,1,0))+IF(J2541&lt;=0.7,2,IF(J2541&lt;=0.85,1,0))+IF(M2541&gt;=8,1,0))</x:f>
        <x:v>3</x:v>
      </x:c>
      <x:c r="AD2541" t="str">
        <x:f>IF(AND(O2541&lt;&gt;"High",AC2541&gt;=Assumptions!$B$10,AA2541&gt;0),"Priority Growth",IF(AND(O2541="Low",AA2541&gt;0),"Maintain","Watch"))</x:f>
        <x:v>Watch</x:v>
      </x:c>
      <x:c r="AE2541" s="60" t="n">
        <x:f>MAX(AA2541,0)*N2541</x:f>
        <x:v>15.124422389759992</x:v>
      </x:c>
      <x:c r="AF2541" t="str">
        <x:f>IF(AND(AA2541&gt;=Assumptions!$B$11,O2541&lt;&gt;"High",OR(N2541&gt;=Assumptions!$B$12,M2541&lt;=6)),"High","Standard")</x:f>
        <x:v>Standard</x:v>
      </x:c>
    </x:row>
    <x:row r="2542">
      <x:c r="A2542" t="str">
        <x:f>'Raw_Data'!A2542</x:f>
        <x:v>C02541</x:v>
      </x:c>
      <x:c r="B2542" t="n">
        <x:f>'Raw_Data'!B2542</x:f>
        <x:v>29</x:v>
      </x:c>
      <x:c r="C2542" s="30" t="n">
        <x:f>'Raw_Data'!C2542</x:f>
        <x:v>180185</x:v>
      </x:c>
      <x:c r="D2542" t="n">
        <x:f>'Raw_Data'!D2542</x:f>
        <x:v>735</x:v>
      </x:c>
      <x:c r="E2542" t="n">
        <x:f>'Raw_Data'!E2542</x:f>
        <x:v>118</x:v>
      </x:c>
      <x:c r="F2542" t="str">
        <x:f>PROPER(TRIM('Raw_Data'!F2542))</x:f>
        <x:v>Platinum</x:v>
      </x:c>
      <x:c r="G2542" t="str">
        <x:f>PROPER(TRIM('Raw_Data'!G2542))</x:f>
        <x:v>Branch</x:v>
      </x:c>
      <x:c r="H2542" s="60" t="n">
        <x:f>'Raw_Data'!H2542</x:f>
        <x:v>40000</x:v>
      </x:c>
      <x:c r="I2542" s="60" t="n">
        <x:f>'Raw_Data'!I2542</x:f>
        <x:v>4523.64</x:v>
      </x:c>
      <x:c r="J2542" s="32" t="n">
        <x:f>'Raw_Data'!J2542</x:f>
        <x:v>0.291</x:v>
      </x:c>
      <x:c r="K2542" s="32" t="n">
        <x:f>'Raw_Data'!K2542</x:f>
        <x:v>0.725</x:v>
      </x:c>
      <x:c r="L2542" t="n">
        <x:f>'Raw_Data'!L2542</x:f>
        <x:v>0</x:v>
      </x:c>
      <x:c r="M2542" t="n">
        <x:f>IF('Raw_Data'!M2542="",Assumptions!$B$15,'Raw_Data'!M2542)</x:f>
        <x:v>7</x:v>
      </x:c>
      <x:c r="N2542" s="32" t="n">
        <x:f>'Raw_Data'!N2542</x:f>
        <x:v>0.097</x:v>
      </x:c>
      <x:c r="O2542" t="str">
        <x:f>IF(OR(D2542&lt;620,L2542&gt;=2,J2542&gt;0.9),"High",IF(OR(D2542&lt;700,L2542=1,J2542&gt;0.75),"Medium","Low"))</x:f>
        <x:v>Low</x:v>
      </x:c>
      <x:c r="P2542" s="30" t="n">
        <x:f>XLOOKUP(F2542,Assumptions!$A$4:$A$6,Assumptions!$B$4:$B$6)</x:f>
        <x:v>195</x:v>
      </x:c>
      <x:c r="Q2542" s="32" t="n">
        <x:f>XLOOKUP(F2542,Assumptions!$A$4:$A$6,Assumptions!$C$4:$C$6)</x:f>
        <x:v>0.199</x:v>
      </x:c>
      <x:c r="R2542" s="32" t="n">
        <x:f>XLOOKUP(F2542,Assumptions!$A$4:$A$6,Assumptions!$D$4:$D$6)</x:f>
        <x:v>0.017</x:v>
      </x:c>
      <x:c r="S2542" s="32" t="n">
        <x:f>XLOOKUP(F2542,Assumptions!$A$4:$A$6,Assumptions!$E$4:$E$6)</x:f>
        <x:v>0.013</x:v>
      </x:c>
      <x:c r="T2542" s="32" t="n">
        <x:f>XLOOKUP(O2542,Assumptions!$H$4:$H$6,Assumptions!$I$4:$I$6)</x:f>
        <x:v>0.0035</x:v>
      </x:c>
      <x:c r="U2542" s="30" t="n">
        <x:f>XLOOKUP(F2542,Assumptions!$A$4:$A$6,Assumptions!$F$4:$F$6)</x:f>
        <x:v>140</x:v>
      </x:c>
      <x:c r="V2542" s="60" t="n">
        <x:f>I2542*12</x:f>
        <x:v>54283.68000000001</x:v>
      </x:c>
      <x:c r="W2542" s="60" t="n">
        <x:f>H2542*J2542*(1-K2542)*Q2542</x:f>
        <x:v>636.9990000000001</x:v>
      </x:c>
      <x:c r="X2542" s="60" t="n">
        <x:f>V2542*R2542</x:f>
        <x:v>922.8225600000002</x:v>
      </x:c>
      <x:c r="Y2542" s="60" t="n">
        <x:f>V2542*S2542</x:f>
        <x:v>705.68784</x:v>
      </x:c>
      <x:c r="Z2542" s="60" t="n">
        <x:f>H2542*J2542*T2542</x:f>
        <x:v>40.74</x:v>
      </x:c>
      <x:c r="AA2542" s="60" t="n">
        <x:f>P2542+W2542+X2542-Y2542-Z2542-U2542</x:f>
        <x:v>868.3937200000003</x:v>
      </x:c>
      <x:c r="AB2542" s="32" t="n">
        <x:f>IFERROR(AA2542/(P2542+W2542+X2542),0)</x:f>
        <x:v>0.49486155162123724</x:v>
      </x:c>
      <x:c r="AC2542" t="n">
        <x:f>IF(O2542="High",0,IF(I2542&gt;=1800,3,IF(I2542&gt;=900,2,1))+IF(K2542&gt;=0.9,2,IF(K2542&gt;=0.75,1,0))+IF(J2542&lt;=0.7,2,IF(J2542&lt;=0.85,1,0))+IF(M2542&gt;=8,1,0))</x:f>
        <x:v>5</x:v>
      </x:c>
      <x:c r="AD2542" t="str">
        <x:f>IF(AND(O2542&lt;&gt;"High",AC2542&gt;=Assumptions!$B$10,AA2542&gt;0),"Priority Growth",IF(AND(O2542="Low",AA2542&gt;0),"Maintain","Watch"))</x:f>
        <x:v>Maintain</x:v>
      </x:c>
      <x:c r="AE2542" s="60" t="n">
        <x:f>MAX(AA2542,0)*N2542</x:f>
        <x:v>84.23419084000002</x:v>
      </x:c>
      <x:c r="AF2542" t="str">
        <x:f>IF(AND(AA2542&gt;=Assumptions!$B$11,O2542&lt;&gt;"High",OR(N2542&gt;=Assumptions!$B$12,M2542&lt;=6)),"High","Standard")</x:f>
        <x:v>Standard</x:v>
      </x:c>
    </x:row>
    <x:row r="2543">
      <x:c r="A2543" t="str">
        <x:f>'Raw_Data'!A2543</x:f>
        <x:v>C02542</x:v>
      </x:c>
      <x:c r="B2543" t="n">
        <x:f>'Raw_Data'!B2543</x:f>
        <x:v>49</x:v>
      </x:c>
      <x:c r="C2543" s="30" t="n">
        <x:f>'Raw_Data'!C2543</x:f>
        <x:v>38383</x:v>
      </x:c>
      <x:c r="D2543" t="n">
        <x:f>'Raw_Data'!D2543</x:f>
        <x:v>717</x:v>
      </x:c>
      <x:c r="E2543" t="n">
        <x:f>'Raw_Data'!E2543</x:f>
        <x:v>24</x:v>
      </x:c>
      <x:c r="F2543" t="str">
        <x:f>PROPER(TRIM('Raw_Data'!F2543))</x:f>
        <x:v>Classic</x:v>
      </x:c>
      <x:c r="G2543" t="str">
        <x:f>PROPER(TRIM('Raw_Data'!G2543))</x:f>
        <x:v>Partner</x:v>
      </x:c>
      <x:c r="H2543" s="60" t="n">
        <x:f>'Raw_Data'!H2543</x:f>
        <x:v>4897</x:v>
      </x:c>
      <x:c r="I2543" s="60" t="n">
        <x:f>'Raw_Data'!I2543</x:f>
        <x:v>576.58</x:v>
      </x:c>
      <x:c r="J2543" s="32" t="n">
        <x:f>'Raw_Data'!J2543</x:f>
        <x:v>0.274</x:v>
      </x:c>
      <x:c r="K2543" s="32" t="n">
        <x:f>'Raw_Data'!K2543</x:f>
        <x:v>0.869</x:v>
      </x:c>
      <x:c r="L2543" t="n">
        <x:f>'Raw_Data'!L2543</x:f>
        <x:v>0</x:v>
      </x:c>
      <x:c r="M2543" t="n">
        <x:f>IF('Raw_Data'!M2543="",Assumptions!$B$15,'Raw_Data'!M2543)</x:f>
        <x:v>10</x:v>
      </x:c>
      <x:c r="N2543" s="32" t="n">
        <x:f>'Raw_Data'!N2543</x:f>
        <x:v>0.02</x:v>
      </x:c>
      <x:c r="O2543" t="str">
        <x:f>IF(OR(D2543&lt;620,L2543&gt;=2,J2543&gt;0.9),"High",IF(OR(D2543&lt;700,L2543=1,J2543&gt;0.75),"Medium","Low"))</x:f>
        <x:v>Low</x:v>
      </x:c>
      <x:c r="P2543" s="30" t="n">
        <x:f>XLOOKUP(F2543,Assumptions!$A$4:$A$6,Assumptions!$B$4:$B$6)</x:f>
        <x:v>0</x:v>
      </x:c>
      <x:c r="Q2543" s="32" t="n">
        <x:f>XLOOKUP(F2543,Assumptions!$A$4:$A$6,Assumptions!$C$4:$C$6)</x:f>
        <x:v>0.229</x:v>
      </x:c>
      <x:c r="R2543" s="32" t="n">
        <x:f>XLOOKUP(F2543,Assumptions!$A$4:$A$6,Assumptions!$D$4:$D$6)</x:f>
        <x:v>0.015</x:v>
      </x:c>
      <x:c r="S2543" s="32" t="n">
        <x:f>XLOOKUP(F2543,Assumptions!$A$4:$A$6,Assumptions!$E$4:$E$6)</x:f>
        <x:v>0.0075</x:v>
      </x:c>
      <x:c r="T2543" s="32" t="n">
        <x:f>XLOOKUP(O2543,Assumptions!$H$4:$H$6,Assumptions!$I$4:$I$6)</x:f>
        <x:v>0.0035</x:v>
      </x:c>
      <x:c r="U2543" s="30" t="n">
        <x:f>XLOOKUP(F2543,Assumptions!$A$4:$A$6,Assumptions!$F$4:$F$6)</x:f>
        <x:v>60</x:v>
      </x:c>
      <x:c r="V2543" s="60" t="n">
        <x:f>I2543*12</x:f>
        <x:v>6918.960000000001</x:v>
      </x:c>
      <x:c r="W2543" s="60" t="n">
        <x:f>H2543*J2543*(1-K2543)*Q2543</x:f>
        <x:v>40.251998222000005</x:v>
      </x:c>
      <x:c r="X2543" s="60" t="n">
        <x:f>V2543*R2543</x:f>
        <x:v>103.7844</x:v>
      </x:c>
      <x:c r="Y2543" s="60" t="n">
        <x:f>V2543*S2543</x:f>
        <x:v>51.8922</x:v>
      </x:c>
      <x:c r="Z2543" s="60" t="n">
        <x:f>H2543*J2543*T2543</x:f>
        <x:v>4.696223</x:v>
      </x:c>
      <x:c r="AA2543" s="60" t="n">
        <x:f>P2543+W2543+X2543-Y2543-Z2543-U2543</x:f>
        <x:v>27.447975221999997</x:v>
      </x:c>
      <x:c r="AB2543" s="32" t="n">
        <x:f>IFERROR(AA2543/(P2543+W2543+X2543),0)</x:f>
        <x:v>0.19056277136071578</x:v>
      </x:c>
      <x:c r="AC2543" t="n">
        <x:f>IF(O2543="High",0,IF(I2543&gt;=1800,3,IF(I2543&gt;=900,2,1))+IF(K2543&gt;=0.9,2,IF(K2543&gt;=0.75,1,0))+IF(J2543&lt;=0.7,2,IF(J2543&lt;=0.85,1,0))+IF(M2543&gt;=8,1,0))</x:f>
        <x:v>5</x:v>
      </x:c>
      <x:c r="AD2543" t="str">
        <x:f>IF(AND(O2543&lt;&gt;"High",AC2543&gt;=Assumptions!$B$10,AA2543&gt;0),"Priority Growth",IF(AND(O2543="Low",AA2543&gt;0),"Maintain","Watch"))</x:f>
        <x:v>Maintain</x:v>
      </x:c>
      <x:c r="AE2543" s="60" t="n">
        <x:f>MAX(AA2543,0)*N2543</x:f>
        <x:v>0.54895950444</x:v>
      </x:c>
      <x:c r="AF2543" t="str">
        <x:f>IF(AND(AA2543&gt;=Assumptions!$B$11,O2543&lt;&gt;"High",OR(N2543&gt;=Assumptions!$B$12,M2543&lt;=6)),"High","Standard")</x:f>
        <x:v>Standard</x:v>
      </x:c>
    </x:row>
    <x:row r="2544">
      <x:c r="A2544" t="str">
        <x:f>'Raw_Data'!A2544</x:f>
        <x:v>C02543</x:v>
      </x:c>
      <x:c r="B2544" t="n">
        <x:f>'Raw_Data'!B2544</x:f>
        <x:v>59</x:v>
      </x:c>
      <x:c r="C2544" s="30" t="n">
        <x:f>'Raw_Data'!C2544</x:f>
        <x:v>45726</x:v>
      </x:c>
      <x:c r="D2544" t="n">
        <x:f>'Raw_Data'!D2544</x:f>
        <x:v>765</x:v>
      </x:c>
      <x:c r="E2544" t="n">
        <x:f>'Raw_Data'!E2544</x:f>
        <x:v>36</x:v>
      </x:c>
      <x:c r="F2544" t="str">
        <x:f>PROPER(TRIM('Raw_Data'!F2544))</x:f>
        <x:v>Gold</x:v>
      </x:c>
      <x:c r="G2544" t="str">
        <x:f>PROPER(TRIM('Raw_Data'!G2544))</x:f>
        <x:v>Digital</x:v>
      </x:c>
      <x:c r="H2544" s="60" t="n">
        <x:f>'Raw_Data'!H2544</x:f>
        <x:v>9197</x:v>
      </x:c>
      <x:c r="I2544" s="60" t="n">
        <x:f>'Raw_Data'!I2544</x:f>
        <x:v>1417.24</x:v>
      </x:c>
      <x:c r="J2544" s="32" t="n">
        <x:f>'Raw_Data'!J2544</x:f>
        <x:v>0.259</x:v>
      </x:c>
      <x:c r="K2544" s="32" t="n">
        <x:f>'Raw_Data'!K2544</x:f>
        <x:v>0.791</x:v>
      </x:c>
      <x:c r="L2544" t="n">
        <x:f>'Raw_Data'!L2544</x:f>
        <x:v>0</x:v>
      </x:c>
      <x:c r="M2544" t="n">
        <x:f>IF('Raw_Data'!M2544="",Assumptions!$B$15,'Raw_Data'!M2544)</x:f>
        <x:v>8</x:v>
      </x:c>
      <x:c r="N2544" s="32" t="n">
        <x:f>'Raw_Data'!N2544</x:f>
        <x:v>0.026</x:v>
      </x:c>
      <x:c r="O2544" t="str">
        <x:f>IF(OR(D2544&lt;620,L2544&gt;=2,J2544&gt;0.9),"High",IF(OR(D2544&lt;700,L2544=1,J2544&gt;0.75),"Medium","Low"))</x:f>
        <x:v>Low</x:v>
      </x:c>
      <x:c r="P2544" s="30" t="n">
        <x:f>XLOOKUP(F2544,Assumptions!$A$4:$A$6,Assumptions!$B$4:$B$6)</x:f>
        <x:v>95</x:v>
      </x:c>
      <x:c r="Q2544" s="32" t="n">
        <x:f>XLOOKUP(F2544,Assumptions!$A$4:$A$6,Assumptions!$C$4:$C$6)</x:f>
        <x:v>0.219</x:v>
      </x:c>
      <x:c r="R2544" s="32" t="n">
        <x:f>XLOOKUP(F2544,Assumptions!$A$4:$A$6,Assumptions!$D$4:$D$6)</x:f>
        <x:v>0.016</x:v>
      </x:c>
      <x:c r="S2544" s="32" t="n">
        <x:f>XLOOKUP(F2544,Assumptions!$A$4:$A$6,Assumptions!$E$4:$E$6)</x:f>
        <x:v>0.01</x:v>
      </x:c>
      <x:c r="T2544" s="32" t="n">
        <x:f>XLOOKUP(O2544,Assumptions!$H$4:$H$6,Assumptions!$I$4:$I$6)</x:f>
        <x:v>0.0035</x:v>
      </x:c>
      <x:c r="U2544" s="30" t="n">
        <x:f>XLOOKUP(F2544,Assumptions!$A$4:$A$6,Assumptions!$F$4:$F$6)</x:f>
        <x:v>90</x:v>
      </x:c>
      <x:c r="V2544" s="60" t="n">
        <x:f>I2544*12</x:f>
        <x:v>17006.88</x:v>
      </x:c>
      <x:c r="W2544" s="60" t="n">
        <x:f>H2544*J2544*(1-K2544)*Q2544</x:f>
        <x:v>109.02757473299998</x:v>
      </x:c>
      <x:c r="X2544" s="60" t="n">
        <x:f>V2544*R2544</x:f>
        <x:v>272.11008000000004</x:v>
      </x:c>
      <x:c r="Y2544" s="60" t="n">
        <x:f>V2544*S2544</x:f>
        <x:v>170.0688</x:v>
      </x:c>
      <x:c r="Z2544" s="60" t="n">
        <x:f>H2544*J2544*T2544</x:f>
        <x:v>8.3370805</x:v>
      </x:c>
      <x:c r="AA2544" s="60" t="n">
        <x:f>P2544+W2544+X2544-Y2544-Z2544-U2544</x:f>
        <x:v>207.731774233</x:v>
      </x:c>
      <x:c r="AB2544" s="32" t="n">
        <x:f>IFERROR(AA2544/(P2544+W2544+X2544),0)</x:f>
        <x:v>0.436285120842812</x:v>
      </x:c>
      <x:c r="AC2544" t="n">
        <x:f>IF(O2544="High",0,IF(I2544&gt;=1800,3,IF(I2544&gt;=900,2,1))+IF(K2544&gt;=0.9,2,IF(K2544&gt;=0.75,1,0))+IF(J2544&lt;=0.7,2,IF(J2544&lt;=0.85,1,0))+IF(M2544&gt;=8,1,0))</x:f>
        <x:v>6</x:v>
      </x:c>
      <x:c r="AD2544" t="str">
        <x:f>IF(AND(O2544&lt;&gt;"High",AC2544&gt;=Assumptions!$B$10,AA2544&gt;0),"Priority Growth",IF(AND(O2544="Low",AA2544&gt;0),"Maintain","Watch"))</x:f>
        <x:v>Priority Growth</x:v>
      </x:c>
      <x:c r="AE2544" s="60" t="n">
        <x:f>MAX(AA2544,0)*N2544</x:f>
        <x:v>5.401026130058</x:v>
      </x:c>
      <x:c r="AF2544" t="str">
        <x:f>IF(AND(AA2544&gt;=Assumptions!$B$11,O2544&lt;&gt;"High",OR(N2544&gt;=Assumptions!$B$12,M2544&lt;=6)),"High","Standard")</x:f>
        <x:v>Standard</x:v>
      </x:c>
    </x:row>
    <x:row r="2545">
      <x:c r="A2545" t="str">
        <x:f>'Raw_Data'!A2545</x:f>
        <x:v>C02544</x:v>
      </x:c>
      <x:c r="B2545" t="n">
        <x:f>'Raw_Data'!B2545</x:f>
        <x:v>41</x:v>
      </x:c>
      <x:c r="C2545" s="30" t="n">
        <x:f>'Raw_Data'!C2545</x:f>
        <x:v>66505</x:v>
      </x:c>
      <x:c r="D2545" t="n">
        <x:f>'Raw_Data'!D2545</x:f>
        <x:v>739</x:v>
      </x:c>
      <x:c r="E2545" t="n">
        <x:f>'Raw_Data'!E2545</x:f>
        <x:v>39</x:v>
      </x:c>
      <x:c r="F2545" t="str">
        <x:f>PROPER(TRIM('Raw_Data'!F2545))</x:f>
        <x:v>Gold</x:v>
      </x:c>
      <x:c r="G2545" t="str">
        <x:f>PROPER(TRIM('Raw_Data'!G2545))</x:f>
        <x:v>Digital</x:v>
      </x:c>
      <x:c r="H2545" s="60" t="n">
        <x:f>'Raw_Data'!H2545</x:f>
        <x:v>14542</x:v>
      </x:c>
      <x:c r="I2545" s="60" t="n">
        <x:f>'Raw_Data'!I2545</x:f>
        <x:v>776.73</x:v>
      </x:c>
      <x:c r="J2545" s="32" t="n">
        <x:f>'Raw_Data'!J2545</x:f>
        <x:v>0.223</x:v>
      </x:c>
      <x:c r="K2545" s="32" t="n">
        <x:f>'Raw_Data'!K2545</x:f>
        <x:v>0.896</x:v>
      </x:c>
      <x:c r="L2545" t="n">
        <x:f>'Raw_Data'!L2545</x:f>
        <x:v>0</x:v>
      </x:c>
      <x:c r="M2545" t="n">
        <x:f>IF('Raw_Data'!M2545="",Assumptions!$B$15,'Raw_Data'!M2545)</x:f>
        <x:v>7</x:v>
      </x:c>
      <x:c r="N2545" s="32" t="n">
        <x:f>'Raw_Data'!N2545</x:f>
        <x:v>0.194</x:v>
      </x:c>
      <x:c r="O2545" t="str">
        <x:f>IF(OR(D2545&lt;620,L2545&gt;=2,J2545&gt;0.9),"High",IF(OR(D2545&lt;700,L2545=1,J2545&gt;0.75),"Medium","Low"))</x:f>
        <x:v>Low</x:v>
      </x:c>
      <x:c r="P2545" s="30" t="n">
        <x:f>XLOOKUP(F2545,Assumptions!$A$4:$A$6,Assumptions!$B$4:$B$6)</x:f>
        <x:v>95</x:v>
      </x:c>
      <x:c r="Q2545" s="32" t="n">
        <x:f>XLOOKUP(F2545,Assumptions!$A$4:$A$6,Assumptions!$C$4:$C$6)</x:f>
        <x:v>0.219</x:v>
      </x:c>
      <x:c r="R2545" s="32" t="n">
        <x:f>XLOOKUP(F2545,Assumptions!$A$4:$A$6,Assumptions!$D$4:$D$6)</x:f>
        <x:v>0.016</x:v>
      </x:c>
      <x:c r="S2545" s="32" t="n">
        <x:f>XLOOKUP(F2545,Assumptions!$A$4:$A$6,Assumptions!$E$4:$E$6)</x:f>
        <x:v>0.01</x:v>
      </x:c>
      <x:c r="T2545" s="32" t="n">
        <x:f>XLOOKUP(O2545,Assumptions!$H$4:$H$6,Assumptions!$I$4:$I$6)</x:f>
        <x:v>0.0035</x:v>
      </x:c>
      <x:c r="U2545" s="30" t="n">
        <x:f>XLOOKUP(F2545,Assumptions!$A$4:$A$6,Assumptions!$F$4:$F$6)</x:f>
        <x:v>90</x:v>
      </x:c>
      <x:c r="V2545" s="60" t="n">
        <x:f>I2545*12</x:f>
        <x:v>9320.76</x:v>
      </x:c>
      <x:c r="W2545" s="60" t="n">
        <x:f>H2545*J2545*(1-K2545)*Q2545</x:f>
        <x:v>73.85951601599999</x:v>
      </x:c>
      <x:c r="X2545" s="60" t="n">
        <x:f>V2545*R2545</x:f>
        <x:v>149.13216</x:v>
      </x:c>
      <x:c r="Y2545" s="60" t="n">
        <x:f>V2545*S2545</x:f>
        <x:v>93.2076</x:v>
      </x:c>
      <x:c r="Z2545" s="60" t="n">
        <x:f>H2545*J2545*T2545</x:f>
        <x:v>11.350031</x:v>
      </x:c>
      <x:c r="AA2545" s="60" t="n">
        <x:f>P2545+W2545+X2545-Y2545-Z2545-U2545</x:f>
        <x:v>123.43404501599997</x:v>
      </x:c>
      <x:c r="AB2545" s="32" t="n">
        <x:f>IFERROR(AA2545/(P2545+W2545+X2545),0)</x:f>
        <x:v>0.38816753495707634</x:v>
      </x:c>
      <x:c r="AC2545" t="n">
        <x:f>IF(O2545="High",0,IF(I2545&gt;=1800,3,IF(I2545&gt;=900,2,1))+IF(K2545&gt;=0.9,2,IF(K2545&gt;=0.75,1,0))+IF(J2545&lt;=0.7,2,IF(J2545&lt;=0.85,1,0))+IF(M2545&gt;=8,1,0))</x:f>
        <x:v>4</x:v>
      </x:c>
      <x:c r="AD2545" t="str">
        <x:f>IF(AND(O2545&lt;&gt;"High",AC2545&gt;=Assumptions!$B$10,AA2545&gt;0),"Priority Growth",IF(AND(O2545="Low",AA2545&gt;0),"Maintain","Watch"))</x:f>
        <x:v>Maintain</x:v>
      </x:c>
      <x:c r="AE2545" s="60" t="n">
        <x:f>MAX(AA2545,0)*N2545</x:f>
        <x:v>23.946204733103993</x:v>
      </x:c>
      <x:c r="AF2545" t="str">
        <x:f>IF(AND(AA2545&gt;=Assumptions!$B$11,O2545&lt;&gt;"High",OR(N2545&gt;=Assumptions!$B$12,M2545&lt;=6)),"High","Standard")</x:f>
        <x:v>Standard</x:v>
      </x:c>
    </x:row>
    <x:row r="2546">
      <x:c r="A2546" t="str">
        <x:f>'Raw_Data'!A2546</x:f>
        <x:v>C02545</x:v>
      </x:c>
      <x:c r="B2546" t="n">
        <x:f>'Raw_Data'!B2546</x:f>
        <x:v>40</x:v>
      </x:c>
      <x:c r="C2546" s="30" t="n">
        <x:f>'Raw_Data'!C2546</x:f>
        <x:v>55307</x:v>
      </x:c>
      <x:c r="D2546" t="n">
        <x:f>'Raw_Data'!D2546</x:f>
        <x:v>697</x:v>
      </x:c>
      <x:c r="E2546" t="n">
        <x:f>'Raw_Data'!E2546</x:f>
        <x:v>12</x:v>
      </x:c>
      <x:c r="F2546" t="str">
        <x:f>PROPER(TRIM('Raw_Data'!F2546))</x:f>
        <x:v>Gold</x:v>
      </x:c>
      <x:c r="G2546" t="str">
        <x:f>PROPER(TRIM('Raw_Data'!G2546))</x:f>
        <x:v>Digital</x:v>
      </x:c>
      <x:c r="H2546" s="60" t="n">
        <x:f>'Raw_Data'!H2546</x:f>
        <x:v>9802</x:v>
      </x:c>
      <x:c r="I2546" s="60" t="n">
        <x:f>'Raw_Data'!I2546</x:f>
        <x:v>1340.01</x:v>
      </x:c>
      <x:c r="J2546" s="32" t="n">
        <x:f>'Raw_Data'!J2546</x:f>
        <x:v>0.317</x:v>
      </x:c>
      <x:c r="K2546" s="32" t="n">
        <x:f>'Raw_Data'!K2546</x:f>
        <x:v>0.776</x:v>
      </x:c>
      <x:c r="L2546" t="n">
        <x:f>'Raw_Data'!L2546</x:f>
        <x:v>0</x:v>
      </x:c>
      <x:c r="M2546" t="n">
        <x:f>IF('Raw_Data'!M2546="",Assumptions!$B$15,'Raw_Data'!M2546)</x:f>
        <x:v>8</x:v>
      </x:c>
      <x:c r="N2546" s="32" t="n">
        <x:f>'Raw_Data'!N2546</x:f>
        <x:v>0.02</x:v>
      </x:c>
      <x:c r="O2546" t="str">
        <x:f>IF(OR(D2546&lt;620,L2546&gt;=2,J2546&gt;0.9),"High",IF(OR(D2546&lt;700,L2546=1,J2546&gt;0.75),"Medium","Low"))</x:f>
        <x:v>Medium</x:v>
      </x:c>
      <x:c r="P2546" s="30" t="n">
        <x:f>XLOOKUP(F2546,Assumptions!$A$4:$A$6,Assumptions!$B$4:$B$6)</x:f>
        <x:v>95</x:v>
      </x:c>
      <x:c r="Q2546" s="32" t="n">
        <x:f>XLOOKUP(F2546,Assumptions!$A$4:$A$6,Assumptions!$C$4:$C$6)</x:f>
        <x:v>0.219</x:v>
      </x:c>
      <x:c r="R2546" s="32" t="n">
        <x:f>XLOOKUP(F2546,Assumptions!$A$4:$A$6,Assumptions!$D$4:$D$6)</x:f>
        <x:v>0.016</x:v>
      </x:c>
      <x:c r="S2546" s="32" t="n">
        <x:f>XLOOKUP(F2546,Assumptions!$A$4:$A$6,Assumptions!$E$4:$E$6)</x:f>
        <x:v>0.01</x:v>
      </x:c>
      <x:c r="T2546" s="32" t="n">
        <x:f>XLOOKUP(O2546,Assumptions!$H$4:$H$6,Assumptions!$I$4:$I$6)</x:f>
        <x:v>0.012</x:v>
      </x:c>
      <x:c r="U2546" s="30" t="n">
        <x:f>XLOOKUP(F2546,Assumptions!$A$4:$A$6,Assumptions!$F$4:$F$6)</x:f>
        <x:v>90</x:v>
      </x:c>
      <x:c r="V2546" s="60" t="n">
        <x:f>I2546*12</x:f>
        <x:v>16080.119999999999</x:v>
      </x:c>
      <x:c r="W2546" s="60" t="n">
        <x:f>H2546*J2546*(1-K2546)*Q2546</x:f>
        <x:v>152.42847110399998</x:v>
      </x:c>
      <x:c r="X2546" s="60" t="n">
        <x:f>V2546*R2546</x:f>
        <x:v>257.28192</x:v>
      </x:c>
      <x:c r="Y2546" s="60" t="n">
        <x:f>V2546*S2546</x:f>
        <x:v>160.8012</x:v>
      </x:c>
      <x:c r="Z2546" s="60" t="n">
        <x:f>H2546*J2546*T2546</x:f>
        <x:v>37.286808</x:v>
      </x:c>
      <x:c r="AA2546" s="60" t="n">
        <x:f>P2546+W2546+X2546-Y2546-Z2546-U2546</x:f>
        <x:v>216.622383104</x:v>
      </x:c>
      <x:c r="AB2546" s="32" t="n">
        <x:f>IFERROR(AA2546/(P2546+W2546+X2546),0)</x:f>
        <x:v>0.42920135373112034</x:v>
      </x:c>
      <x:c r="AC2546" t="n">
        <x:f>IF(O2546="High",0,IF(I2546&gt;=1800,3,IF(I2546&gt;=900,2,1))+IF(K2546&gt;=0.9,2,IF(K2546&gt;=0.75,1,0))+IF(J2546&lt;=0.7,2,IF(J2546&lt;=0.85,1,0))+IF(M2546&gt;=8,1,0))</x:f>
        <x:v>6</x:v>
      </x:c>
      <x:c r="AD2546" t="str">
        <x:f>IF(AND(O2546&lt;&gt;"High",AC2546&gt;=Assumptions!$B$10,AA2546&gt;0),"Priority Growth",IF(AND(O2546="Low",AA2546&gt;0),"Maintain","Watch"))</x:f>
        <x:v>Priority Growth</x:v>
      </x:c>
      <x:c r="AE2546" s="60" t="n">
        <x:f>MAX(AA2546,0)*N2546</x:f>
        <x:v>4.33244766208</x:v>
      </x:c>
      <x:c r="AF2546" t="str">
        <x:f>IF(AND(AA2546&gt;=Assumptions!$B$11,O2546&lt;&gt;"High",OR(N2546&gt;=Assumptions!$B$12,M2546&lt;=6)),"High","Standard")</x:f>
        <x:v>Standard</x:v>
      </x:c>
    </x:row>
    <x:row r="2547">
      <x:c r="A2547" t="str">
        <x:f>'Raw_Data'!A2547</x:f>
        <x:v>C02546</x:v>
      </x:c>
      <x:c r="B2547" t="n">
        <x:f>'Raw_Data'!B2547</x:f>
        <x:v>40</x:v>
      </x:c>
      <x:c r="C2547" s="30" t="n">
        <x:f>'Raw_Data'!C2547</x:f>
        <x:v>64760</x:v>
      </x:c>
      <x:c r="D2547" t="n">
        <x:f>'Raw_Data'!D2547</x:f>
        <x:v>772</x:v>
      </x:c>
      <x:c r="E2547" t="n">
        <x:f>'Raw_Data'!E2547</x:f>
        <x:v>42</x:v>
      </x:c>
      <x:c r="F2547" t="str">
        <x:f>PROPER(TRIM('Raw_Data'!F2547))</x:f>
        <x:v>Gold</x:v>
      </x:c>
      <x:c r="G2547" t="str">
        <x:f>PROPER(TRIM('Raw_Data'!G2547))</x:f>
        <x:v>Digital</x:v>
      </x:c>
      <x:c r="H2547" s="60" t="n">
        <x:f>'Raw_Data'!H2547</x:f>
        <x:v>9690</x:v>
      </x:c>
      <x:c r="I2547" s="60" t="n">
        <x:f>'Raw_Data'!I2547</x:f>
        <x:v>961</x:v>
      </x:c>
      <x:c r="J2547" s="32" t="n">
        <x:f>'Raw_Data'!J2547</x:f>
        <x:v>0.19</x:v>
      </x:c>
      <x:c r="K2547" s="32" t="n">
        <x:f>'Raw_Data'!K2547</x:f>
        <x:v>0.937</x:v>
      </x:c>
      <x:c r="L2547" t="n">
        <x:f>'Raw_Data'!L2547</x:f>
        <x:v>0</x:v>
      </x:c>
      <x:c r="M2547" t="n">
        <x:f>IF('Raw_Data'!M2547="",Assumptions!$B$15,'Raw_Data'!M2547)</x:f>
        <x:v>6</x:v>
      </x:c>
      <x:c r="N2547" s="32" t="n">
        <x:f>'Raw_Data'!N2547</x:f>
        <x:v>0.224</x:v>
      </x:c>
      <x:c r="O2547" t="str">
        <x:f>IF(OR(D2547&lt;620,L2547&gt;=2,J2547&gt;0.9),"High",IF(OR(D2547&lt;700,L2547=1,J2547&gt;0.75),"Medium","Low"))</x:f>
        <x:v>Low</x:v>
      </x:c>
      <x:c r="P2547" s="30" t="n">
        <x:f>XLOOKUP(F2547,Assumptions!$A$4:$A$6,Assumptions!$B$4:$B$6)</x:f>
        <x:v>95</x:v>
      </x:c>
      <x:c r="Q2547" s="32" t="n">
        <x:f>XLOOKUP(F2547,Assumptions!$A$4:$A$6,Assumptions!$C$4:$C$6)</x:f>
        <x:v>0.219</x:v>
      </x:c>
      <x:c r="R2547" s="32" t="n">
        <x:f>XLOOKUP(F2547,Assumptions!$A$4:$A$6,Assumptions!$D$4:$D$6)</x:f>
        <x:v>0.016</x:v>
      </x:c>
      <x:c r="S2547" s="32" t="n">
        <x:f>XLOOKUP(F2547,Assumptions!$A$4:$A$6,Assumptions!$E$4:$E$6)</x:f>
        <x:v>0.01</x:v>
      </x:c>
      <x:c r="T2547" s="32" t="n">
        <x:f>XLOOKUP(O2547,Assumptions!$H$4:$H$6,Assumptions!$I$4:$I$6)</x:f>
        <x:v>0.0035</x:v>
      </x:c>
      <x:c r="U2547" s="30" t="n">
        <x:f>XLOOKUP(F2547,Assumptions!$A$4:$A$6,Assumptions!$F$4:$F$6)</x:f>
        <x:v>90</x:v>
      </x:c>
      <x:c r="V2547" s="60" t="n">
        <x:f>I2547*12</x:f>
        <x:v>11532</x:v>
      </x:c>
      <x:c r="W2547" s="60" t="n">
        <x:f>H2547*J2547*(1-K2547)*Q2547</x:f>
        <x:v>25.401656699999975</x:v>
      </x:c>
      <x:c r="X2547" s="60" t="n">
        <x:f>V2547*R2547</x:f>
        <x:v>184.512</x:v>
      </x:c>
      <x:c r="Y2547" s="60" t="n">
        <x:f>V2547*S2547</x:f>
        <x:v>115.32000000000001</x:v>
      </x:c>
      <x:c r="Z2547" s="60" t="n">
        <x:f>H2547*J2547*T2547</x:f>
        <x:v>6.443849999999999</x:v>
      </x:c>
      <x:c r="AA2547" s="60" t="n">
        <x:f>P2547+W2547+X2547-Y2547-Z2547-U2547</x:f>
        <x:v>93.1498067</x:v>
      </x:c>
      <x:c r="AB2547" s="32" t="n">
        <x:f>IFERROR(AA2547/(P2547+W2547+X2547),0)</x:f>
        <x:v>0.30549568592019055</x:v>
      </x:c>
      <x:c r="AC2547" t="n">
        <x:f>IF(O2547="High",0,IF(I2547&gt;=1800,3,IF(I2547&gt;=900,2,1))+IF(K2547&gt;=0.9,2,IF(K2547&gt;=0.75,1,0))+IF(J2547&lt;=0.7,2,IF(J2547&lt;=0.85,1,0))+IF(M2547&gt;=8,1,0))</x:f>
        <x:v>6</x:v>
      </x:c>
      <x:c r="AD2547" t="str">
        <x:f>IF(AND(O2547&lt;&gt;"High",AC2547&gt;=Assumptions!$B$10,AA2547&gt;0),"Priority Growth",IF(AND(O2547="Low",AA2547&gt;0),"Maintain","Watch"))</x:f>
        <x:v>Priority Growth</x:v>
      </x:c>
      <x:c r="AE2547" s="60" t="n">
        <x:f>MAX(AA2547,0)*N2547</x:f>
        <x:v>20.8655567008</x:v>
      </x:c>
      <x:c r="AF2547" t="str">
        <x:f>IF(AND(AA2547&gt;=Assumptions!$B$11,O2547&lt;&gt;"High",OR(N2547&gt;=Assumptions!$B$12,M2547&lt;=6)),"High","Standard")</x:f>
        <x:v>Standard</x:v>
      </x:c>
    </x:row>
    <x:row r="2548">
      <x:c r="A2548" t="str">
        <x:f>'Raw_Data'!A2548</x:f>
        <x:v>C02547</x:v>
      </x:c>
      <x:c r="B2548" t="n">
        <x:f>'Raw_Data'!B2548</x:f>
        <x:v>22</x:v>
      </x:c>
      <x:c r="C2548" s="30" t="n">
        <x:f>'Raw_Data'!C2548</x:f>
        <x:v>84167</x:v>
      </x:c>
      <x:c r="D2548" t="n">
        <x:f>'Raw_Data'!D2548</x:f>
        <x:v>771</x:v>
      </x:c>
      <x:c r="E2548" t="n">
        <x:f>'Raw_Data'!E2548</x:f>
        <x:v>26</x:v>
      </x:c>
      <x:c r="F2548" t="str">
        <x:f>PROPER(TRIM('Raw_Data'!F2548))</x:f>
        <x:v>Platinum</x:v>
      </x:c>
      <x:c r="G2548" t="str">
        <x:f>PROPER(TRIM('Raw_Data'!G2548))</x:f>
        <x:v>Direct Mail</x:v>
      </x:c>
      <x:c r="H2548" s="60" t="n">
        <x:f>'Raw_Data'!H2548</x:f>
        <x:v>21176</x:v>
      </x:c>
      <x:c r="I2548" s="60" t="n">
        <x:f>'Raw_Data'!I2548</x:f>
        <x:v>2049.5</x:v>
      </x:c>
      <x:c r="J2548" s="32" t="n">
        <x:f>'Raw_Data'!J2548</x:f>
        <x:v>0.417</x:v>
      </x:c>
      <x:c r="K2548" s="32" t="n">
        <x:f>'Raw_Data'!K2548</x:f>
        <x:v>0.966</x:v>
      </x:c>
      <x:c r="L2548" t="n">
        <x:f>'Raw_Data'!L2548</x:f>
        <x:v>0</x:v>
      </x:c>
      <x:c r="M2548" t="n">
        <x:f>IF('Raw_Data'!M2548="",Assumptions!$B$15,'Raw_Data'!M2548)</x:f>
        <x:v>8</x:v>
      </x:c>
      <x:c r="N2548" s="32" t="n">
        <x:f>'Raw_Data'!N2548</x:f>
        <x:v>0.056</x:v>
      </x:c>
      <x:c r="O2548" t="str">
        <x:f>IF(OR(D2548&lt;620,L2548&gt;=2,J2548&gt;0.9),"High",IF(OR(D2548&lt;700,L2548=1,J2548&gt;0.75),"Medium","Low"))</x:f>
        <x:v>Low</x:v>
      </x:c>
      <x:c r="P2548" s="30" t="n">
        <x:f>XLOOKUP(F2548,Assumptions!$A$4:$A$6,Assumptions!$B$4:$B$6)</x:f>
        <x:v>195</x:v>
      </x:c>
      <x:c r="Q2548" s="32" t="n">
        <x:f>XLOOKUP(F2548,Assumptions!$A$4:$A$6,Assumptions!$C$4:$C$6)</x:f>
        <x:v>0.199</x:v>
      </x:c>
      <x:c r="R2548" s="32" t="n">
        <x:f>XLOOKUP(F2548,Assumptions!$A$4:$A$6,Assumptions!$D$4:$D$6)</x:f>
        <x:v>0.017</x:v>
      </x:c>
      <x:c r="S2548" s="32" t="n">
        <x:f>XLOOKUP(F2548,Assumptions!$A$4:$A$6,Assumptions!$E$4:$E$6)</x:f>
        <x:v>0.013</x:v>
      </x:c>
      <x:c r="T2548" s="32" t="n">
        <x:f>XLOOKUP(O2548,Assumptions!$H$4:$H$6,Assumptions!$I$4:$I$6)</x:f>
        <x:v>0.0035</x:v>
      </x:c>
      <x:c r="U2548" s="30" t="n">
        <x:f>XLOOKUP(F2548,Assumptions!$A$4:$A$6,Assumptions!$F$4:$F$6)</x:f>
        <x:v>140</x:v>
      </x:c>
      <x:c r="V2548" s="60" t="n">
        <x:f>I2548*12</x:f>
        <x:v>24594</x:v>
      </x:c>
      <x:c r="W2548" s="60" t="n">
        <x:f>H2548*J2548*(1-K2548)*Q2548</x:f>
        <x:v>59.74643227200006</x:v>
      </x:c>
      <x:c r="X2548" s="60" t="n">
        <x:f>V2548*R2548</x:f>
        <x:v>418.098</x:v>
      </x:c>
      <x:c r="Y2548" s="60" t="n">
        <x:f>V2548*S2548</x:f>
        <x:v>319.722</x:v>
      </x:c>
      <x:c r="Z2548" s="60" t="n">
        <x:f>H2548*J2548*T2548</x:f>
        <x:v>30.906372</x:v>
      </x:c>
      <x:c r="AA2548" s="60" t="n">
        <x:f>P2548+W2548+X2548-Y2548-Z2548-U2548</x:f>
        <x:v>182.2160602720001</x:v>
      </x:c>
      <x:c r="AB2548" s="32" t="n">
        <x:f>IFERROR(AA2548/(P2548+W2548+X2548),0)</x:f>
        <x:v>0.2708145472151853</x:v>
      </x:c>
      <x:c r="AC2548" t="n">
        <x:f>IF(O2548="High",0,IF(I2548&gt;=1800,3,IF(I2548&gt;=900,2,1))+IF(K2548&gt;=0.9,2,IF(K2548&gt;=0.75,1,0))+IF(J2548&lt;=0.7,2,IF(J2548&lt;=0.85,1,0))+IF(M2548&gt;=8,1,0))</x:f>
        <x:v>8</x:v>
      </x:c>
      <x:c r="AD2548" t="str">
        <x:f>IF(AND(O2548&lt;&gt;"High",AC2548&gt;=Assumptions!$B$10,AA2548&gt;0),"Priority Growth",IF(AND(O2548="Low",AA2548&gt;0),"Maintain","Watch"))</x:f>
        <x:v>Priority Growth</x:v>
      </x:c>
      <x:c r="AE2548" s="60" t="n">
        <x:f>MAX(AA2548,0)*N2548</x:f>
        <x:v>10.204099375232007</x:v>
      </x:c>
      <x:c r="AF2548" t="str">
        <x:f>IF(AND(AA2548&gt;=Assumptions!$B$11,O2548&lt;&gt;"High",OR(N2548&gt;=Assumptions!$B$12,M2548&lt;=6)),"High","Standard")</x:f>
        <x:v>Standard</x:v>
      </x:c>
    </x:row>
    <x:row r="2549">
      <x:c r="A2549" t="str">
        <x:f>'Raw_Data'!A2549</x:f>
        <x:v>C02548</x:v>
      </x:c>
      <x:c r="B2549" t="n">
        <x:f>'Raw_Data'!B2549</x:f>
        <x:v>38</x:v>
      </x:c>
      <x:c r="C2549" s="30" t="n">
        <x:f>'Raw_Data'!C2549</x:f>
        <x:v>89591</x:v>
      </x:c>
      <x:c r="D2549" t="n">
        <x:f>'Raw_Data'!D2549</x:f>
        <x:v>744</x:v>
      </x:c>
      <x:c r="E2549" t="n">
        <x:f>'Raw_Data'!E2549</x:f>
        <x:v>14</x:v>
      </x:c>
      <x:c r="F2549" t="str">
        <x:f>PROPER(TRIM('Raw_Data'!F2549))</x:f>
        <x:v>Platinum</x:v>
      </x:c>
      <x:c r="G2549" t="str">
        <x:f>PROPER(TRIM('Raw_Data'!G2549))</x:f>
        <x:v>Digital</x:v>
      </x:c>
      <x:c r="H2549" s="60" t="n">
        <x:f>'Raw_Data'!H2549</x:f>
        <x:v>18710</x:v>
      </x:c>
      <x:c r="I2549" s="60" t="n">
        <x:f>'Raw_Data'!I2549</x:f>
        <x:v>2029.83</x:v>
      </x:c>
      <x:c r="J2549" s="32" t="n">
        <x:f>'Raw_Data'!J2549</x:f>
        <x:v>0.299</x:v>
      </x:c>
      <x:c r="K2549" s="32" t="n">
        <x:f>'Raw_Data'!K2549</x:f>
        <x:v>0.886</x:v>
      </x:c>
      <x:c r="L2549" t="n">
        <x:f>'Raw_Data'!L2549</x:f>
        <x:v>0</x:v>
      </x:c>
      <x:c r="M2549" t="n">
        <x:f>IF('Raw_Data'!M2549="",Assumptions!$B$15,'Raw_Data'!M2549)</x:f>
        <x:v>6</x:v>
      </x:c>
      <x:c r="N2549" s="32" t="n">
        <x:f>'Raw_Data'!N2549</x:f>
        <x:v>0.166</x:v>
      </x:c>
      <x:c r="O2549" t="str">
        <x:f>IF(OR(D2549&lt;620,L2549&gt;=2,J2549&gt;0.9),"High",IF(OR(D2549&lt;700,L2549=1,J2549&gt;0.75),"Medium","Low"))</x:f>
        <x:v>Low</x:v>
      </x:c>
      <x:c r="P2549" s="30" t="n">
        <x:f>XLOOKUP(F2549,Assumptions!$A$4:$A$6,Assumptions!$B$4:$B$6)</x:f>
        <x:v>195</x:v>
      </x:c>
      <x:c r="Q2549" s="32" t="n">
        <x:f>XLOOKUP(F2549,Assumptions!$A$4:$A$6,Assumptions!$C$4:$C$6)</x:f>
        <x:v>0.199</x:v>
      </x:c>
      <x:c r="R2549" s="32" t="n">
        <x:f>XLOOKUP(F2549,Assumptions!$A$4:$A$6,Assumptions!$D$4:$D$6)</x:f>
        <x:v>0.017</x:v>
      </x:c>
      <x:c r="S2549" s="32" t="n">
        <x:f>XLOOKUP(F2549,Assumptions!$A$4:$A$6,Assumptions!$E$4:$E$6)</x:f>
        <x:v>0.013</x:v>
      </x:c>
      <x:c r="T2549" s="32" t="n">
        <x:f>XLOOKUP(O2549,Assumptions!$H$4:$H$6,Assumptions!$I$4:$I$6)</x:f>
        <x:v>0.0035</x:v>
      </x:c>
      <x:c r="U2549" s="30" t="n">
        <x:f>XLOOKUP(F2549,Assumptions!$A$4:$A$6,Assumptions!$F$4:$F$6)</x:f>
        <x:v>140</x:v>
      </x:c>
      <x:c r="V2549" s="60" t="n">
        <x:f>I2549*12</x:f>
        <x:v>24357.96</x:v>
      </x:c>
      <x:c r="W2549" s="60" t="n">
        <x:f>H2549*J2549*(1-K2549)*Q2549</x:f>
        <x:v>126.91206294</x:v>
      </x:c>
      <x:c r="X2549" s="60" t="n">
        <x:f>V2549*R2549</x:f>
        <x:v>414.08532</x:v>
      </x:c>
      <x:c r="Y2549" s="60" t="n">
        <x:f>V2549*S2549</x:f>
        <x:v>316.65348</x:v>
      </x:c>
      <x:c r="Z2549" s="60" t="n">
        <x:f>H2549*J2549*T2549</x:f>
        <x:v>19.580015</x:v>
      </x:c>
      <x:c r="AA2549" s="60" t="n">
        <x:f>P2549+W2549+X2549-Y2549-Z2549-U2549</x:f>
        <x:v>259.7638879400001</x:v>
      </x:c>
      <x:c r="AB2549" s="32" t="n">
        <x:f>IFERROR(AA2549/(P2549+W2549+X2549),0)</x:f>
        <x:v>0.35294132012039575</x:v>
      </x:c>
      <x:c r="AC2549" t="n">
        <x:f>IF(O2549="High",0,IF(I2549&gt;=1800,3,IF(I2549&gt;=900,2,1))+IF(K2549&gt;=0.9,2,IF(K2549&gt;=0.75,1,0))+IF(J2549&lt;=0.7,2,IF(J2549&lt;=0.85,1,0))+IF(M2549&gt;=8,1,0))</x:f>
        <x:v>6</x:v>
      </x:c>
      <x:c r="AD2549" t="str">
        <x:f>IF(AND(O2549&lt;&gt;"High",AC2549&gt;=Assumptions!$B$10,AA2549&gt;0),"Priority Growth",IF(AND(O2549="Low",AA2549&gt;0),"Maintain","Watch"))</x:f>
        <x:v>Priority Growth</x:v>
      </x:c>
      <x:c r="AE2549" s="60" t="n">
        <x:f>MAX(AA2549,0)*N2549</x:f>
        <x:v>43.12080539804001</x:v>
      </x:c>
      <x:c r="AF2549" t="str">
        <x:f>IF(AND(AA2549&gt;=Assumptions!$B$11,O2549&lt;&gt;"High",OR(N2549&gt;=Assumptions!$B$12,M2549&lt;=6)),"High","Standard")</x:f>
        <x:v>Standard</x:v>
      </x:c>
    </x:row>
    <x:row r="2550">
      <x:c r="A2550" t="str">
        <x:f>'Raw_Data'!A2550</x:f>
        <x:v>C02549</x:v>
      </x:c>
      <x:c r="B2550" t="n">
        <x:f>'Raw_Data'!B2550</x:f>
        <x:v>38</x:v>
      </x:c>
      <x:c r="C2550" s="30" t="n">
        <x:f>'Raw_Data'!C2550</x:f>
        <x:v>43807</x:v>
      </x:c>
      <x:c r="D2550" t="n">
        <x:f>'Raw_Data'!D2550</x:f>
        <x:v>622</x:v>
      </x:c>
      <x:c r="E2550" t="n">
        <x:f>'Raw_Data'!E2550</x:f>
        <x:v>28</x:v>
      </x:c>
      <x:c r="F2550" t="str">
        <x:f>PROPER(TRIM('Raw_Data'!F2550))</x:f>
        <x:v>Classic</x:v>
      </x:c>
      <x:c r="G2550" t="str">
        <x:f>PROPER(TRIM('Raw_Data'!G2550))</x:f>
        <x:v>Partner</x:v>
      </x:c>
      <x:c r="H2550" s="60" t="n">
        <x:f>'Raw_Data'!H2550</x:f>
        <x:v>5808</x:v>
      </x:c>
      <x:c r="I2550" s="60" t="n">
        <x:f>'Raw_Data'!I2550</x:f>
        <x:v>665.54</x:v>
      </x:c>
      <x:c r="J2550" s="32" t="n">
        <x:f>'Raw_Data'!J2550</x:f>
        <x:v>0.648</x:v>
      </x:c>
      <x:c r="K2550" s="32" t="n">
        <x:f>'Raw_Data'!K2550</x:f>
        <x:v>0.534</x:v>
      </x:c>
      <x:c r="L2550" t="n">
        <x:f>'Raw_Data'!L2550</x:f>
        <x:v>1</x:v>
      </x:c>
      <x:c r="M2550" t="n">
        <x:f>IF('Raw_Data'!M2550="",Assumptions!$B$15,'Raw_Data'!M2550)</x:f>
        <x:v>7</x:v>
      </x:c>
      <x:c r="N2550" s="32" t="n">
        <x:f>'Raw_Data'!N2550</x:f>
        <x:v>0.132</x:v>
      </x:c>
      <x:c r="O2550" t="str">
        <x:f>IF(OR(D2550&lt;620,L2550&gt;=2,J2550&gt;0.9),"High",IF(OR(D2550&lt;700,L2550=1,J2550&gt;0.75),"Medium","Low"))</x:f>
        <x:v>Medium</x:v>
      </x:c>
      <x:c r="P2550" s="30" t="n">
        <x:f>XLOOKUP(F2550,Assumptions!$A$4:$A$6,Assumptions!$B$4:$B$6)</x:f>
        <x:v>0</x:v>
      </x:c>
      <x:c r="Q2550" s="32" t="n">
        <x:f>XLOOKUP(F2550,Assumptions!$A$4:$A$6,Assumptions!$C$4:$C$6)</x:f>
        <x:v>0.229</x:v>
      </x:c>
      <x:c r="R2550" s="32" t="n">
        <x:f>XLOOKUP(F2550,Assumptions!$A$4:$A$6,Assumptions!$D$4:$D$6)</x:f>
        <x:v>0.015</x:v>
      </x:c>
      <x:c r="S2550" s="32" t="n">
        <x:f>XLOOKUP(F2550,Assumptions!$A$4:$A$6,Assumptions!$E$4:$E$6)</x:f>
        <x:v>0.0075</x:v>
      </x:c>
      <x:c r="T2550" s="32" t="n">
        <x:f>XLOOKUP(O2550,Assumptions!$H$4:$H$6,Assumptions!$I$4:$I$6)</x:f>
        <x:v>0.012</x:v>
      </x:c>
      <x:c r="U2550" s="30" t="n">
        <x:f>XLOOKUP(F2550,Assumptions!$A$4:$A$6,Assumptions!$F$4:$F$6)</x:f>
        <x:v>60</x:v>
      </x:c>
      <x:c r="V2550" s="60" t="n">
        <x:f>I2550*12</x:f>
        <x:v>7986.48</x:v>
      </x:c>
      <x:c r="W2550" s="60" t="n">
        <x:f>H2550*J2550*(1-K2550)*Q2550</x:f>
        <x:v>401.627102976</x:v>
      </x:c>
      <x:c r="X2550" s="60" t="n">
        <x:f>V2550*R2550</x:f>
        <x:v>119.79719999999999</x:v>
      </x:c>
      <x:c r="Y2550" s="60" t="n">
        <x:f>V2550*S2550</x:f>
        <x:v>59.898599999999995</x:v>
      </x:c>
      <x:c r="Z2550" s="60" t="n">
        <x:f>H2550*J2550*T2550</x:f>
        <x:v>45.163008000000005</x:v>
      </x:c>
      <x:c r="AA2550" s="60" t="n">
        <x:f>P2550+W2550+X2550-Y2550-Z2550-U2550</x:f>
        <x:v>356.36269497600006</x:v>
      </x:c>
      <x:c r="AB2550" s="32" t="n">
        <x:f>IFERROR(AA2550/(P2550+W2550+X2550),0)</x:f>
        <x:v>0.6834409001308146</x:v>
      </x:c>
      <x:c r="AC2550" t="n">
        <x:f>IF(O2550="High",0,IF(I2550&gt;=1800,3,IF(I2550&gt;=900,2,1))+IF(K2550&gt;=0.9,2,IF(K2550&gt;=0.75,1,0))+IF(J2550&lt;=0.7,2,IF(J2550&lt;=0.85,1,0))+IF(M2550&gt;=8,1,0))</x:f>
        <x:v>3</x:v>
      </x:c>
      <x:c r="AD2550" t="str">
        <x:f>IF(AND(O2550&lt;&gt;"High",AC2550&gt;=Assumptions!$B$10,AA2550&gt;0),"Priority Growth",IF(AND(O2550="Low",AA2550&gt;0),"Maintain","Watch"))</x:f>
        <x:v>Watch</x:v>
      </x:c>
      <x:c r="AE2550" s="60" t="n">
        <x:f>MAX(AA2550,0)*N2550</x:f>
        <x:v>47.03987573683201</x:v>
      </x:c>
      <x:c r="AF2550" t="str">
        <x:f>IF(AND(AA2550&gt;=Assumptions!$B$11,O2550&lt;&gt;"High",OR(N2550&gt;=Assumptions!$B$12,M2550&lt;=6)),"High","Standard")</x:f>
        <x:v>Standard</x:v>
      </x:c>
    </x:row>
    <x:row r="2551">
      <x:c r="A2551" t="str">
        <x:f>'Raw_Data'!A2551</x:f>
        <x:v>C02550</x:v>
      </x:c>
      <x:c r="B2551" t="n">
        <x:f>'Raw_Data'!B2551</x:f>
        <x:v>59</x:v>
      </x:c>
      <x:c r="C2551" s="30" t="n">
        <x:f>'Raw_Data'!C2551</x:f>
        <x:v>47915</x:v>
      </x:c>
      <x:c r="D2551" t="n">
        <x:f>'Raw_Data'!D2551</x:f>
        <x:v>759</x:v>
      </x:c>
      <x:c r="E2551" t="n">
        <x:f>'Raw_Data'!E2551</x:f>
        <x:v>9</x:v>
      </x:c>
      <x:c r="F2551" t="str">
        <x:f>PROPER(TRIM('Raw_Data'!F2551))</x:f>
        <x:v>Gold</x:v>
      </x:c>
      <x:c r="G2551" t="str">
        <x:f>PROPER(TRIM('Raw_Data'!G2551))</x:f>
        <x:v>Direct Mail</x:v>
      </x:c>
      <x:c r="H2551" s="60" t="n">
        <x:f>'Raw_Data'!H2551</x:f>
        <x:v>10337</x:v>
      </x:c>
      <x:c r="I2551" s="60" t="n">
        <x:f>'Raw_Data'!I2551</x:f>
        <x:v>964.62</x:v>
      </x:c>
      <x:c r="J2551" s="32" t="n">
        <x:f>'Raw_Data'!J2551</x:f>
        <x:v>0.27</x:v>
      </x:c>
      <x:c r="K2551" s="32" t="n">
        <x:f>'Raw_Data'!K2551</x:f>
        <x:v>0.93</x:v>
      </x:c>
      <x:c r="L2551" t="n">
        <x:f>'Raw_Data'!L2551</x:f>
        <x:v>0</x:v>
      </x:c>
      <x:c r="M2551" t="n">
        <x:f>IF('Raw_Data'!M2551="",Assumptions!$B$15,'Raw_Data'!M2551)</x:f>
        <x:v>6</x:v>
      </x:c>
      <x:c r="N2551" s="32" t="n">
        <x:f>'Raw_Data'!N2551</x:f>
        <x:v>0.19</x:v>
      </x:c>
      <x:c r="O2551" t="str">
        <x:f>IF(OR(D2551&lt;620,L2551&gt;=2,J2551&gt;0.9),"High",IF(OR(D2551&lt;700,L2551=1,J2551&gt;0.75),"Medium","Low"))</x:f>
        <x:v>Low</x:v>
      </x:c>
      <x:c r="P2551" s="30" t="n">
        <x:f>XLOOKUP(F2551,Assumptions!$A$4:$A$6,Assumptions!$B$4:$B$6)</x:f>
        <x:v>95</x:v>
      </x:c>
      <x:c r="Q2551" s="32" t="n">
        <x:f>XLOOKUP(F2551,Assumptions!$A$4:$A$6,Assumptions!$C$4:$C$6)</x:f>
        <x:v>0.219</x:v>
      </x:c>
      <x:c r="R2551" s="32" t="n">
        <x:f>XLOOKUP(F2551,Assumptions!$A$4:$A$6,Assumptions!$D$4:$D$6)</x:f>
        <x:v>0.016</x:v>
      </x:c>
      <x:c r="S2551" s="32" t="n">
        <x:f>XLOOKUP(F2551,Assumptions!$A$4:$A$6,Assumptions!$E$4:$E$6)</x:f>
        <x:v>0.01</x:v>
      </x:c>
      <x:c r="T2551" s="32" t="n">
        <x:f>XLOOKUP(O2551,Assumptions!$H$4:$H$6,Assumptions!$I$4:$I$6)</x:f>
        <x:v>0.0035</x:v>
      </x:c>
      <x:c r="U2551" s="30" t="n">
        <x:f>XLOOKUP(F2551,Assumptions!$A$4:$A$6,Assumptions!$F$4:$F$6)</x:f>
        <x:v>90</x:v>
      </x:c>
      <x:c r="V2551" s="60" t="n">
        <x:f>I2551*12</x:f>
        <x:v>11575.44</x:v>
      </x:c>
      <x:c r="W2551" s="60" t="n">
        <x:f>H2551*J2551*(1-K2551)*Q2551</x:f>
        <x:v>42.785876699999974</x:v>
      </x:c>
      <x:c r="X2551" s="60" t="n">
        <x:f>V2551*R2551</x:f>
        <x:v>185.20704</x:v>
      </x:c>
      <x:c r="Y2551" s="60" t="n">
        <x:f>V2551*S2551</x:f>
        <x:v>115.7544</x:v>
      </x:c>
      <x:c r="Z2551" s="60" t="n">
        <x:f>H2551*J2551*T2551</x:f>
        <x:v>9.768465</x:v>
      </x:c>
      <x:c r="AA2551" s="60" t="n">
        <x:f>P2551+W2551+X2551-Y2551-Z2551-U2551</x:f>
        <x:v>107.47005169999997</x:v>
      </x:c>
      <x:c r="AB2551" s="32" t="n">
        <x:f>IFERROR(AA2551/(P2551+W2551+X2551),0)</x:f>
        <x:v>0.3327319149844377</x:v>
      </x:c>
      <x:c r="AC2551" t="n">
        <x:f>IF(O2551="High",0,IF(I2551&gt;=1800,3,IF(I2551&gt;=900,2,1))+IF(K2551&gt;=0.9,2,IF(K2551&gt;=0.75,1,0))+IF(J2551&lt;=0.7,2,IF(J2551&lt;=0.85,1,0))+IF(M2551&gt;=8,1,0))</x:f>
        <x:v>6</x:v>
      </x:c>
      <x:c r="AD2551" t="str">
        <x:f>IF(AND(O2551&lt;&gt;"High",AC2551&gt;=Assumptions!$B$10,AA2551&gt;0),"Priority Growth",IF(AND(O2551="Low",AA2551&gt;0),"Maintain","Watch"))</x:f>
        <x:v>Priority Growth</x:v>
      </x:c>
      <x:c r="AE2551" s="60" t="n">
        <x:f>MAX(AA2551,0)*N2551</x:f>
        <x:v>20.419309822999995</x:v>
      </x:c>
      <x:c r="AF2551" t="str">
        <x:f>IF(AND(AA2551&gt;=Assumptions!$B$11,O2551&lt;&gt;"High",OR(N2551&gt;=Assumptions!$B$12,M2551&lt;=6)),"High","Standard")</x:f>
        <x:v>Standard</x:v>
      </x:c>
    </x:row>
    <x:row r="2552">
      <x:c r="A2552" t="str">
        <x:f>'Raw_Data'!A2552</x:f>
        <x:v>C02551</x:v>
      </x:c>
      <x:c r="B2552" t="n">
        <x:f>'Raw_Data'!B2552</x:f>
        <x:v>39</x:v>
      </x:c>
      <x:c r="C2552" s="30" t="n">
        <x:f>'Raw_Data'!C2552</x:f>
        <x:v>94423</x:v>
      </x:c>
      <x:c r="D2552" t="n">
        <x:f>'Raw_Data'!D2552</x:f>
        <x:v>708</x:v>
      </x:c>
      <x:c r="E2552" t="n">
        <x:f>'Raw_Data'!E2552</x:f>
        <x:v>34</x:v>
      </x:c>
      <x:c r="F2552" t="str">
        <x:f>PROPER(TRIM('Raw_Data'!F2552))</x:f>
        <x:v>Gold</x:v>
      </x:c>
      <x:c r="G2552" t="str">
        <x:f>PROPER(TRIM('Raw_Data'!G2552))</x:f>
        <x:v>Partner</x:v>
      </x:c>
      <x:c r="H2552" s="60" t="n">
        <x:f>'Raw_Data'!H2552</x:f>
        <x:v>13193</x:v>
      </x:c>
      <x:c r="I2552" s="60" t="n">
        <x:f>'Raw_Data'!I2552</x:f>
        <x:v>2103.45</x:v>
      </x:c>
      <x:c r="J2552" s="32" t="n">
        <x:f>'Raw_Data'!J2552</x:f>
        <x:v>0.199</x:v>
      </x:c>
      <x:c r="K2552" s="32" t="n">
        <x:f>'Raw_Data'!K2552</x:f>
        <x:v>0.762</x:v>
      </x:c>
      <x:c r="L2552" t="n">
        <x:f>'Raw_Data'!L2552</x:f>
        <x:v>0</x:v>
      </x:c>
      <x:c r="M2552" t="n">
        <x:f>IF('Raw_Data'!M2552="",Assumptions!$B$15,'Raw_Data'!M2552)</x:f>
        <x:v>7</x:v>
      </x:c>
      <x:c r="N2552" s="32" t="n">
        <x:f>'Raw_Data'!N2552</x:f>
        <x:v>0.135</x:v>
      </x:c>
      <x:c r="O2552" t="str">
        <x:f>IF(OR(D2552&lt;620,L2552&gt;=2,J2552&gt;0.9),"High",IF(OR(D2552&lt;700,L2552=1,J2552&gt;0.75),"Medium","Low"))</x:f>
        <x:v>Low</x:v>
      </x:c>
      <x:c r="P2552" s="30" t="n">
        <x:f>XLOOKUP(F2552,Assumptions!$A$4:$A$6,Assumptions!$B$4:$B$6)</x:f>
        <x:v>95</x:v>
      </x:c>
      <x:c r="Q2552" s="32" t="n">
        <x:f>XLOOKUP(F2552,Assumptions!$A$4:$A$6,Assumptions!$C$4:$C$6)</x:f>
        <x:v>0.219</x:v>
      </x:c>
      <x:c r="R2552" s="32" t="n">
        <x:f>XLOOKUP(F2552,Assumptions!$A$4:$A$6,Assumptions!$D$4:$D$6)</x:f>
        <x:v>0.016</x:v>
      </x:c>
      <x:c r="S2552" s="32" t="n">
        <x:f>XLOOKUP(F2552,Assumptions!$A$4:$A$6,Assumptions!$E$4:$E$6)</x:f>
        <x:v>0.01</x:v>
      </x:c>
      <x:c r="T2552" s="32" t="n">
        <x:f>XLOOKUP(O2552,Assumptions!$H$4:$H$6,Assumptions!$I$4:$I$6)</x:f>
        <x:v>0.0035</x:v>
      </x:c>
      <x:c r="U2552" s="30" t="n">
        <x:f>XLOOKUP(F2552,Assumptions!$A$4:$A$6,Assumptions!$F$4:$F$6)</x:f>
        <x:v>90</x:v>
      </x:c>
      <x:c r="V2552" s="60" t="n">
        <x:f>I2552*12</x:f>
        <x:v>25241.399999999998</x:v>
      </x:c>
      <x:c r="W2552" s="60" t="n">
        <x:f>H2552*J2552*(1-K2552)*Q2552</x:f>
        <x:v>136.841463654</x:v>
      </x:c>
      <x:c r="X2552" s="60" t="n">
        <x:f>V2552*R2552</x:f>
        <x:v>403.8624</x:v>
      </x:c>
      <x:c r="Y2552" s="60" t="n">
        <x:f>V2552*S2552</x:f>
        <x:v>252.414</x:v>
      </x:c>
      <x:c r="Z2552" s="60" t="n">
        <x:f>H2552*J2552*T2552</x:f>
        <x:v>9.1889245</x:v>
      </x:c>
      <x:c r="AA2552" s="60" t="n">
        <x:f>P2552+W2552+X2552-Y2552-Z2552-U2552</x:f>
        <x:v>284.100939154</x:v>
      </x:c>
      <x:c r="AB2552" s="32" t="n">
        <x:f>IFERROR(AA2552/(P2552+W2552+X2552),0)</x:f>
        <x:v>0.44690768044258744</x:v>
      </x:c>
      <x:c r="AC2552" t="n">
        <x:f>IF(O2552="High",0,IF(I2552&gt;=1800,3,IF(I2552&gt;=900,2,1))+IF(K2552&gt;=0.9,2,IF(K2552&gt;=0.75,1,0))+IF(J2552&lt;=0.7,2,IF(J2552&lt;=0.85,1,0))+IF(M2552&gt;=8,1,0))</x:f>
        <x:v>6</x:v>
      </x:c>
      <x:c r="AD2552" t="str">
        <x:f>IF(AND(O2552&lt;&gt;"High",AC2552&gt;=Assumptions!$B$10,AA2552&gt;0),"Priority Growth",IF(AND(O2552="Low",AA2552&gt;0),"Maintain","Watch"))</x:f>
        <x:v>Priority Growth</x:v>
      </x:c>
      <x:c r="AE2552" s="60" t="n">
        <x:f>MAX(AA2552,0)*N2552</x:f>
        <x:v>38.353626785790006</x:v>
      </x:c>
      <x:c r="AF2552" t="str">
        <x:f>IF(AND(AA2552&gt;=Assumptions!$B$11,O2552&lt;&gt;"High",OR(N2552&gt;=Assumptions!$B$12,M2552&lt;=6)),"High","Standard")</x:f>
        <x:v>Standard</x:v>
      </x:c>
    </x:row>
    <x:row r="2553">
      <x:c r="A2553" t="str">
        <x:f>'Raw_Data'!A2553</x:f>
        <x:v>C02552</x:v>
      </x:c>
      <x:c r="B2553" t="n">
        <x:f>'Raw_Data'!B2553</x:f>
        <x:v>35</x:v>
      </x:c>
      <x:c r="C2553" s="30" t="n">
        <x:f>'Raw_Data'!C2553</x:f>
        <x:v>104082</x:v>
      </x:c>
      <x:c r="D2553" t="n">
        <x:f>'Raw_Data'!D2553</x:f>
        <x:v>759</x:v>
      </x:c>
      <x:c r="E2553" t="n">
        <x:f>'Raw_Data'!E2553</x:f>
        <x:v>26</x:v>
      </x:c>
      <x:c r="F2553" t="str">
        <x:f>PROPER(TRIM('Raw_Data'!F2553))</x:f>
        <x:v>Platinum</x:v>
      </x:c>
      <x:c r="G2553" t="str">
        <x:f>PROPER(TRIM('Raw_Data'!G2553))</x:f>
        <x:v>Direct Mail</x:v>
      </x:c>
      <x:c r="H2553" s="60" t="n">
        <x:f>'Raw_Data'!H2553</x:f>
        <x:v>23984</x:v>
      </x:c>
      <x:c r="I2553" s="60" t="n">
        <x:f>'Raw_Data'!I2553</x:f>
        <x:v>2294.56</x:v>
      </x:c>
      <x:c r="J2553" s="32" t="n">
        <x:f>'Raw_Data'!J2553</x:f>
        <x:v>0.451</x:v>
      </x:c>
      <x:c r="K2553" s="32" t="n">
        <x:f>'Raw_Data'!K2553</x:f>
        <x:v>0.948</x:v>
      </x:c>
      <x:c r="L2553" t="n">
        <x:f>'Raw_Data'!L2553</x:f>
        <x:v>0</x:v>
      </x:c>
      <x:c r="M2553" t="n">
        <x:f>IF('Raw_Data'!M2553="",Assumptions!$B$15,'Raw_Data'!M2553)</x:f>
        <x:v>7.370408870408871</x:v>
      </x:c>
      <x:c r="N2553" s="32" t="n">
        <x:f>'Raw_Data'!N2553</x:f>
        <x:v>0.063</x:v>
      </x:c>
      <x:c r="O2553" t="str">
        <x:f>IF(OR(D2553&lt;620,L2553&gt;=2,J2553&gt;0.9),"High",IF(OR(D2553&lt;700,L2553=1,J2553&gt;0.75),"Medium","Low"))</x:f>
        <x:v>Low</x:v>
      </x:c>
      <x:c r="P2553" s="30" t="n">
        <x:f>XLOOKUP(F2553,Assumptions!$A$4:$A$6,Assumptions!$B$4:$B$6)</x:f>
        <x:v>195</x:v>
      </x:c>
      <x:c r="Q2553" s="32" t="n">
        <x:f>XLOOKUP(F2553,Assumptions!$A$4:$A$6,Assumptions!$C$4:$C$6)</x:f>
        <x:v>0.199</x:v>
      </x:c>
      <x:c r="R2553" s="32" t="n">
        <x:f>XLOOKUP(F2553,Assumptions!$A$4:$A$6,Assumptions!$D$4:$D$6)</x:f>
        <x:v>0.017</x:v>
      </x:c>
      <x:c r="S2553" s="32" t="n">
        <x:f>XLOOKUP(F2553,Assumptions!$A$4:$A$6,Assumptions!$E$4:$E$6)</x:f>
        <x:v>0.013</x:v>
      </x:c>
      <x:c r="T2553" s="32" t="n">
        <x:f>XLOOKUP(O2553,Assumptions!$H$4:$H$6,Assumptions!$I$4:$I$6)</x:f>
        <x:v>0.0035</x:v>
      </x:c>
      <x:c r="U2553" s="30" t="n">
        <x:f>XLOOKUP(F2553,Assumptions!$A$4:$A$6,Assumptions!$F$4:$F$6)</x:f>
        <x:v>140</x:v>
      </x:c>
      <x:c r="V2553" s="60" t="n">
        <x:f>I2553*12</x:f>
        <x:v>27534.72</x:v>
      </x:c>
      <x:c r="W2553" s="60" t="n">
        <x:f>H2553*J2553*(1-K2553)*Q2553</x:f>
        <x:v>111.9320808320001</x:v>
      </x:c>
      <x:c r="X2553" s="60" t="n">
        <x:f>V2553*R2553</x:f>
        <x:v>468.09024000000005</x:v>
      </x:c>
      <x:c r="Y2553" s="60" t="n">
        <x:f>V2553*S2553</x:f>
        <x:v>357.95136</x:v>
      </x:c>
      <x:c r="Z2553" s="60" t="n">
        <x:f>H2553*J2553*T2553</x:f>
        <x:v>37.858744</x:v>
      </x:c>
      <x:c r="AA2553" s="60" t="n">
        <x:f>P2553+W2553+X2553-Y2553-Z2553-U2553</x:f>
        <x:v>239.21221683200008</x:v>
      </x:c>
      <x:c r="AB2553" s="32" t="n">
        <x:f>IFERROR(AA2553/(P2553+W2553+X2553),0)</x:f>
        <x:v>0.3086520354345428</x:v>
      </x:c>
      <x:c r="AC2553" t="n">
        <x:f>IF(O2553="High",0,IF(I2553&gt;=1800,3,IF(I2553&gt;=900,2,1))+IF(K2553&gt;=0.9,2,IF(K2553&gt;=0.75,1,0))+IF(J2553&lt;=0.7,2,IF(J2553&lt;=0.85,1,0))+IF(M2553&gt;=8,1,0))</x:f>
        <x:v>7</x:v>
      </x:c>
      <x:c r="AD2553" t="str">
        <x:f>IF(AND(O2553&lt;&gt;"High",AC2553&gt;=Assumptions!$B$10,AA2553&gt;0),"Priority Growth",IF(AND(O2553="Low",AA2553&gt;0),"Maintain","Watch"))</x:f>
        <x:v>Priority Growth</x:v>
      </x:c>
      <x:c r="AE2553" s="60" t="n">
        <x:f>MAX(AA2553,0)*N2553</x:f>
        <x:v>15.070369660416006</x:v>
      </x:c>
      <x:c r="AF2553" t="str">
        <x:f>IF(AND(AA2553&gt;=Assumptions!$B$11,O2553&lt;&gt;"High",OR(N2553&gt;=Assumptions!$B$12,M2553&lt;=6)),"High","Standard")</x:f>
        <x:v>Standard</x:v>
      </x:c>
    </x:row>
    <x:row r="2554">
      <x:c r="A2554" t="str">
        <x:f>'Raw_Data'!A2554</x:f>
        <x:v>C02553</x:v>
      </x:c>
      <x:c r="B2554" t="n">
        <x:f>'Raw_Data'!B2554</x:f>
        <x:v>21</x:v>
      </x:c>
      <x:c r="C2554" s="30" t="n">
        <x:f>'Raw_Data'!C2554</x:f>
        <x:v>81873</x:v>
      </x:c>
      <x:c r="D2554" t="n">
        <x:f>'Raw_Data'!D2554</x:f>
        <x:v>725</x:v>
      </x:c>
      <x:c r="E2554" t="n">
        <x:f>'Raw_Data'!E2554</x:f>
        <x:v>13</x:v>
      </x:c>
      <x:c r="F2554" t="str">
        <x:f>PROPER(TRIM('Raw_Data'!F2554))</x:f>
        <x:v>Gold</x:v>
      </x:c>
      <x:c r="G2554" t="str">
        <x:f>PROPER(TRIM('Raw_Data'!G2554))</x:f>
        <x:v>Digital</x:v>
      </x:c>
      <x:c r="H2554" s="60" t="n">
        <x:f>'Raw_Data'!H2554</x:f>
        <x:v>15865</x:v>
      </x:c>
      <x:c r="I2554" s="60" t="n">
        <x:f>'Raw_Data'!I2554</x:f>
        <x:v>1743.58</x:v>
      </x:c>
      <x:c r="J2554" s="32" t="n">
        <x:f>'Raw_Data'!J2554</x:f>
        <x:v>0.44</x:v>
      </x:c>
      <x:c r="K2554" s="32" t="n">
        <x:f>'Raw_Data'!K2554</x:f>
        <x:v>0.783</x:v>
      </x:c>
      <x:c r="L2554" t="n">
        <x:f>'Raw_Data'!L2554</x:f>
        <x:v>0</x:v>
      </x:c>
      <x:c r="M2554" t="n">
        <x:f>IF('Raw_Data'!M2554="",Assumptions!$B$15,'Raw_Data'!M2554)</x:f>
        <x:v>10</x:v>
      </x:c>
      <x:c r="N2554" s="32" t="n">
        <x:f>'Raw_Data'!N2554</x:f>
        <x:v>0.02</x:v>
      </x:c>
      <x:c r="O2554" t="str">
        <x:f>IF(OR(D2554&lt;620,L2554&gt;=2,J2554&gt;0.9),"High",IF(OR(D2554&lt;700,L2554=1,J2554&gt;0.75),"Medium","Low"))</x:f>
        <x:v>Low</x:v>
      </x:c>
      <x:c r="P2554" s="30" t="n">
        <x:f>XLOOKUP(F2554,Assumptions!$A$4:$A$6,Assumptions!$B$4:$B$6)</x:f>
        <x:v>95</x:v>
      </x:c>
      <x:c r="Q2554" s="32" t="n">
        <x:f>XLOOKUP(F2554,Assumptions!$A$4:$A$6,Assumptions!$C$4:$C$6)</x:f>
        <x:v>0.219</x:v>
      </x:c>
      <x:c r="R2554" s="32" t="n">
        <x:f>XLOOKUP(F2554,Assumptions!$A$4:$A$6,Assumptions!$D$4:$D$6)</x:f>
        <x:v>0.016</x:v>
      </x:c>
      <x:c r="S2554" s="32" t="n">
        <x:f>XLOOKUP(F2554,Assumptions!$A$4:$A$6,Assumptions!$E$4:$E$6)</x:f>
        <x:v>0.01</x:v>
      </x:c>
      <x:c r="T2554" s="32" t="n">
        <x:f>XLOOKUP(O2554,Assumptions!$H$4:$H$6,Assumptions!$I$4:$I$6)</x:f>
        <x:v>0.0035</x:v>
      </x:c>
      <x:c r="U2554" s="30" t="n">
        <x:f>XLOOKUP(F2554,Assumptions!$A$4:$A$6,Assumptions!$F$4:$F$6)</x:f>
        <x:v>90</x:v>
      </x:c>
      <x:c r="V2554" s="60" t="n">
        <x:f>I2554*12</x:f>
        <x:v>20922.96</x:v>
      </x:c>
      <x:c r="W2554" s="60" t="n">
        <x:f>H2554*J2554*(1-K2554)*Q2554</x:f>
        <x:v>331.73905379999997</x:v>
      </x:c>
      <x:c r="X2554" s="60" t="n">
        <x:f>V2554*R2554</x:f>
        <x:v>334.76736</x:v>
      </x:c>
      <x:c r="Y2554" s="60" t="n">
        <x:f>V2554*S2554</x:f>
        <x:v>209.2296</x:v>
      </x:c>
      <x:c r="Z2554" s="60" t="n">
        <x:f>H2554*J2554*T2554</x:f>
        <x:v>24.432100000000002</x:v>
      </x:c>
      <x:c r="AA2554" s="60" t="n">
        <x:f>P2554+W2554+X2554-Y2554-Z2554-U2554</x:f>
        <x:v>437.8447138</x:v>
      </x:c>
      <x:c r="AB2554" s="32" t="n">
        <x:f>IFERROR(AA2554/(P2554+W2554+X2554),0)</x:f>
        <x:v>0.5749718004541907</x:v>
      </x:c>
      <x:c r="AC2554" t="n">
        <x:f>IF(O2554="High",0,IF(I2554&gt;=1800,3,IF(I2554&gt;=900,2,1))+IF(K2554&gt;=0.9,2,IF(K2554&gt;=0.75,1,0))+IF(J2554&lt;=0.7,2,IF(J2554&lt;=0.85,1,0))+IF(M2554&gt;=8,1,0))</x:f>
        <x:v>6</x:v>
      </x:c>
      <x:c r="AD2554" t="str">
        <x:f>IF(AND(O2554&lt;&gt;"High",AC2554&gt;=Assumptions!$B$10,AA2554&gt;0),"Priority Growth",IF(AND(O2554="Low",AA2554&gt;0),"Maintain","Watch"))</x:f>
        <x:v>Priority Growth</x:v>
      </x:c>
      <x:c r="AE2554" s="60" t="n">
        <x:f>MAX(AA2554,0)*N2554</x:f>
        <x:v>8.756894276</x:v>
      </x:c>
      <x:c r="AF2554" t="str">
        <x:f>IF(AND(AA2554&gt;=Assumptions!$B$11,O2554&lt;&gt;"High",OR(N2554&gt;=Assumptions!$B$12,M2554&lt;=6)),"High","Standard")</x:f>
        <x:v>Standard</x:v>
      </x:c>
    </x:row>
    <x:row r="2555">
      <x:c r="A2555" t="str">
        <x:f>'Raw_Data'!A2555</x:f>
        <x:v>C02554</x:v>
      </x:c>
      <x:c r="B2555" t="n">
        <x:f>'Raw_Data'!B2555</x:f>
        <x:v>34</x:v>
      </x:c>
      <x:c r="C2555" s="30" t="n">
        <x:f>'Raw_Data'!C2555</x:f>
        <x:v>72955</x:v>
      </x:c>
      <x:c r="D2555" t="n">
        <x:f>'Raw_Data'!D2555</x:f>
        <x:v>646</x:v>
      </x:c>
      <x:c r="E2555" t="n">
        <x:f>'Raw_Data'!E2555</x:f>
        <x:v>74</x:v>
      </x:c>
      <x:c r="F2555" t="str">
        <x:f>PROPER(TRIM('Raw_Data'!F2555))</x:f>
        <x:v>Gold</x:v>
      </x:c>
      <x:c r="G2555" t="str">
        <x:f>PROPER(TRIM('Raw_Data'!G2555))</x:f>
        <x:v>Branch</x:v>
      </x:c>
      <x:c r="H2555" s="60" t="n">
        <x:f>'Raw_Data'!H2555</x:f>
        <x:v>8792</x:v>
      </x:c>
      <x:c r="I2555" s="60" t="n">
        <x:f>'Raw_Data'!I2555</x:f>
        <x:v>1034.48</x:v>
      </x:c>
      <x:c r="J2555" s="32" t="n">
        <x:f>'Raw_Data'!J2555</x:f>
        <x:v>0.347</x:v>
      </x:c>
      <x:c r="K2555" s="32" t="n">
        <x:f>'Raw_Data'!K2555</x:f>
        <x:v>0.599</x:v>
      </x:c>
      <x:c r="L2555" t="n">
        <x:f>'Raw_Data'!L2555</x:f>
        <x:v>1</x:v>
      </x:c>
      <x:c r="M2555" t="n">
        <x:f>IF('Raw_Data'!M2555="",Assumptions!$B$15,'Raw_Data'!M2555)</x:f>
        <x:v>6</x:v>
      </x:c>
      <x:c r="N2555" s="32" t="n">
        <x:f>'Raw_Data'!N2555</x:f>
        <x:v>0.137</x:v>
      </x:c>
      <x:c r="O2555" t="str">
        <x:f>IF(OR(D2555&lt;620,L2555&gt;=2,J2555&gt;0.9),"High",IF(OR(D2555&lt;700,L2555=1,J2555&gt;0.75),"Medium","Low"))</x:f>
        <x:v>Medium</x:v>
      </x:c>
      <x:c r="P2555" s="30" t="n">
        <x:f>XLOOKUP(F2555,Assumptions!$A$4:$A$6,Assumptions!$B$4:$B$6)</x:f>
        <x:v>95</x:v>
      </x:c>
      <x:c r="Q2555" s="32" t="n">
        <x:f>XLOOKUP(F2555,Assumptions!$A$4:$A$6,Assumptions!$C$4:$C$6)</x:f>
        <x:v>0.219</x:v>
      </x:c>
      <x:c r="R2555" s="32" t="n">
        <x:f>XLOOKUP(F2555,Assumptions!$A$4:$A$6,Assumptions!$D$4:$D$6)</x:f>
        <x:v>0.016</x:v>
      </x:c>
      <x:c r="S2555" s="32" t="n">
        <x:f>XLOOKUP(F2555,Assumptions!$A$4:$A$6,Assumptions!$E$4:$E$6)</x:f>
        <x:v>0.01</x:v>
      </x:c>
      <x:c r="T2555" s="32" t="n">
        <x:f>XLOOKUP(O2555,Assumptions!$H$4:$H$6,Assumptions!$I$4:$I$6)</x:f>
        <x:v>0.012</x:v>
      </x:c>
      <x:c r="U2555" s="30" t="n">
        <x:f>XLOOKUP(F2555,Assumptions!$A$4:$A$6,Assumptions!$F$4:$F$6)</x:f>
        <x:v>90</x:v>
      </x:c>
      <x:c r="V2555" s="60" t="n">
        <x:f>I2555*12</x:f>
        <x:v>12413.76</x:v>
      </x:c>
      <x:c r="W2555" s="60" t="n">
        <x:f>H2555*J2555*(1-K2555)*Q2555</x:f>
        <x:v>267.920312856</x:v>
      </x:c>
      <x:c r="X2555" s="60" t="n">
        <x:f>V2555*R2555</x:f>
        <x:v>198.62016</x:v>
      </x:c>
      <x:c r="Y2555" s="60" t="n">
        <x:f>V2555*S2555</x:f>
        <x:v>124.1376</x:v>
      </x:c>
      <x:c r="Z2555" s="60" t="n">
        <x:f>H2555*J2555*T2555</x:f>
        <x:v>36.609888</x:v>
      </x:c>
      <x:c r="AA2555" s="60" t="n">
        <x:f>P2555+W2555+X2555-Y2555-Z2555-U2555</x:f>
        <x:v>310.7929848559999</x:v>
      </x:c>
      <x:c r="AB2555" s="32" t="n">
        <x:f>IFERROR(AA2555/(P2555+W2555+X2555),0)</x:f>
        <x:v>0.5534649769326581</x:v>
      </x:c>
      <x:c r="AC2555" t="n">
        <x:f>IF(O2555="High",0,IF(I2555&gt;=1800,3,IF(I2555&gt;=900,2,1))+IF(K2555&gt;=0.9,2,IF(K2555&gt;=0.75,1,0))+IF(J2555&lt;=0.7,2,IF(J2555&lt;=0.85,1,0))+IF(M2555&gt;=8,1,0))</x:f>
        <x:v>4</x:v>
      </x:c>
      <x:c r="AD2555" t="str">
        <x:f>IF(AND(O2555&lt;&gt;"High",AC2555&gt;=Assumptions!$B$10,AA2555&gt;0),"Priority Growth",IF(AND(O2555="Low",AA2555&gt;0),"Maintain","Watch"))</x:f>
        <x:v>Watch</x:v>
      </x:c>
      <x:c r="AE2555" s="60" t="n">
        <x:f>MAX(AA2555,0)*N2555</x:f>
        <x:v>42.578638925271996</x:v>
      </x:c>
      <x:c r="AF2555" t="str">
        <x:f>IF(AND(AA2555&gt;=Assumptions!$B$11,O2555&lt;&gt;"High",OR(N2555&gt;=Assumptions!$B$12,M2555&lt;=6)),"High","Standard")</x:f>
        <x:v>High</x:v>
      </x:c>
    </x:row>
    <x:row r="2556">
      <x:c r="A2556" t="str">
        <x:f>'Raw_Data'!A2556</x:f>
        <x:v>C02555</x:v>
      </x:c>
      <x:c r="B2556" t="n">
        <x:f>'Raw_Data'!B2556</x:f>
        <x:v>53</x:v>
      </x:c>
      <x:c r="C2556" s="30" t="n">
        <x:f>'Raw_Data'!C2556</x:f>
        <x:v>119733</x:v>
      </x:c>
      <x:c r="D2556" t="n">
        <x:f>'Raw_Data'!D2556</x:f>
        <x:v>780</x:v>
      </x:c>
      <x:c r="E2556" t="n">
        <x:f>'Raw_Data'!E2556</x:f>
        <x:v>51</x:v>
      </x:c>
      <x:c r="F2556" t="str">
        <x:f>PROPER(TRIM('Raw_Data'!F2556))</x:f>
        <x:v>Classic</x:v>
      </x:c>
      <x:c r="G2556" t="str">
        <x:f>PROPER(TRIM('Raw_Data'!G2556))</x:f>
        <x:v>Partner</x:v>
      </x:c>
      <x:c r="H2556" s="60" t="n">
        <x:f>'Raw_Data'!H2556</x:f>
        <x:v>12642</x:v>
      </x:c>
      <x:c r="I2556" s="60" t="n">
        <x:f>'Raw_Data'!I2556</x:f>
        <x:v>1651.65</x:v>
      </x:c>
      <x:c r="J2556" s="32" t="n">
        <x:f>'Raw_Data'!J2556</x:f>
        <x:v>0.266</x:v>
      </x:c>
      <x:c r="K2556" s="32" t="n">
        <x:f>'Raw_Data'!K2556</x:f>
        <x:v>0.83</x:v>
      </x:c>
      <x:c r="L2556" t="n">
        <x:f>'Raw_Data'!L2556</x:f>
        <x:v>0</x:v>
      </x:c>
      <x:c r="M2556" t="n">
        <x:f>IF('Raw_Data'!M2556="",Assumptions!$B$15,'Raw_Data'!M2556)</x:f>
        <x:v>7</x:v>
      </x:c>
      <x:c r="N2556" s="32" t="n">
        <x:f>'Raw_Data'!N2556</x:f>
        <x:v>0.126</x:v>
      </x:c>
      <x:c r="O2556" t="str">
        <x:f>IF(OR(D2556&lt;620,L2556&gt;=2,J2556&gt;0.9),"High",IF(OR(D2556&lt;700,L2556=1,J2556&gt;0.75),"Medium","Low"))</x:f>
        <x:v>Low</x:v>
      </x:c>
      <x:c r="P2556" s="30" t="n">
        <x:f>XLOOKUP(F2556,Assumptions!$A$4:$A$6,Assumptions!$B$4:$B$6)</x:f>
        <x:v>0</x:v>
      </x:c>
      <x:c r="Q2556" s="32" t="n">
        <x:f>XLOOKUP(F2556,Assumptions!$A$4:$A$6,Assumptions!$C$4:$C$6)</x:f>
        <x:v>0.229</x:v>
      </x:c>
      <x:c r="R2556" s="32" t="n">
        <x:f>XLOOKUP(F2556,Assumptions!$A$4:$A$6,Assumptions!$D$4:$D$6)</x:f>
        <x:v>0.015</x:v>
      </x:c>
      <x:c r="S2556" s="32" t="n">
        <x:f>XLOOKUP(F2556,Assumptions!$A$4:$A$6,Assumptions!$E$4:$E$6)</x:f>
        <x:v>0.0075</x:v>
      </x:c>
      <x:c r="T2556" s="32" t="n">
        <x:f>XLOOKUP(O2556,Assumptions!$H$4:$H$6,Assumptions!$I$4:$I$6)</x:f>
        <x:v>0.0035</x:v>
      </x:c>
      <x:c r="U2556" s="30" t="n">
        <x:f>XLOOKUP(F2556,Assumptions!$A$4:$A$6,Assumptions!$F$4:$F$6)</x:f>
        <x:v>60</x:v>
      </x:c>
      <x:c r="V2556" s="60" t="n">
        <x:f>I2556*12</x:f>
        <x:v>19819.800000000003</x:v>
      </x:c>
      <x:c r="W2556" s="60" t="n">
        <x:f>H2556*J2556*(1-K2556)*Q2556</x:f>
        <x:v>130.91271396000005</x:v>
      </x:c>
      <x:c r="X2556" s="60" t="n">
        <x:f>V2556*R2556</x:f>
        <x:v>297.297</x:v>
      </x:c>
      <x:c r="Y2556" s="60" t="n">
        <x:f>V2556*S2556</x:f>
        <x:v>148.6485</x:v>
      </x:c>
      <x:c r="Z2556" s="60" t="n">
        <x:f>H2556*J2556*T2556</x:f>
        <x:v>11.769702000000002</x:v>
      </x:c>
      <x:c r="AA2556" s="60" t="n">
        <x:f>P2556+W2556+X2556-Y2556-Z2556-U2556</x:f>
        <x:v>207.79151196000004</x:v>
      </x:c>
      <x:c r="AB2556" s="32" t="n">
        <x:f>IFERROR(AA2556/(P2556+W2556+X2556),0)</x:f>
        <x:v>0.48525641802560854</x:v>
      </x:c>
      <x:c r="AC2556" t="n">
        <x:f>IF(O2556="High",0,IF(I2556&gt;=1800,3,IF(I2556&gt;=900,2,1))+IF(K2556&gt;=0.9,2,IF(K2556&gt;=0.75,1,0))+IF(J2556&lt;=0.7,2,IF(J2556&lt;=0.85,1,0))+IF(M2556&gt;=8,1,0))</x:f>
        <x:v>5</x:v>
      </x:c>
      <x:c r="AD2556" t="str">
        <x:f>IF(AND(O2556&lt;&gt;"High",AC2556&gt;=Assumptions!$B$10,AA2556&gt;0),"Priority Growth",IF(AND(O2556="Low",AA2556&gt;0),"Maintain","Watch"))</x:f>
        <x:v>Maintain</x:v>
      </x:c>
      <x:c r="AE2556" s="60" t="n">
        <x:f>MAX(AA2556,0)*N2556</x:f>
        <x:v>26.181730506960005</x:v>
      </x:c>
      <x:c r="AF2556" t="str">
        <x:f>IF(AND(AA2556&gt;=Assumptions!$B$11,O2556&lt;&gt;"High",OR(N2556&gt;=Assumptions!$B$12,M2556&lt;=6)),"High","Standard")</x:f>
        <x:v>Standard</x:v>
      </x:c>
    </x:row>
    <x:row r="2557">
      <x:c r="A2557" t="str">
        <x:f>'Raw_Data'!A2557</x:f>
        <x:v>C02556</x:v>
      </x:c>
      <x:c r="B2557" t="n">
        <x:f>'Raw_Data'!B2557</x:f>
        <x:v>40</x:v>
      </x:c>
      <x:c r="C2557" s="30" t="n">
        <x:f>'Raw_Data'!C2557</x:f>
        <x:v>57068</x:v>
      </x:c>
      <x:c r="D2557" t="n">
        <x:f>'Raw_Data'!D2557</x:f>
        <x:v>738</x:v>
      </x:c>
      <x:c r="E2557" t="n">
        <x:f>'Raw_Data'!E2557</x:f>
        <x:v>63</x:v>
      </x:c>
      <x:c r="F2557" t="str">
        <x:f>PROPER(TRIM('Raw_Data'!F2557))</x:f>
        <x:v>Gold</x:v>
      </x:c>
      <x:c r="G2557" t="str">
        <x:f>PROPER(TRIM('Raw_Data'!G2557))</x:f>
        <x:v>Branch</x:v>
      </x:c>
      <x:c r="H2557" s="60" t="n">
        <x:f>'Raw_Data'!H2557</x:f>
        <x:v>10387</x:v>
      </x:c>
      <x:c r="I2557" s="60" t="n">
        <x:f>'Raw_Data'!I2557</x:f>
        <x:v>1181.42</x:v>
      </x:c>
      <x:c r="J2557" s="32" t="n">
        <x:f>'Raw_Data'!J2557</x:f>
        <x:v>0.481</x:v>
      </x:c>
      <x:c r="K2557" s="32" t="n">
        <x:f>'Raw_Data'!K2557</x:f>
        <x:v>0.79</x:v>
      </x:c>
      <x:c r="L2557" t="n">
        <x:f>'Raw_Data'!L2557</x:f>
        <x:v>0</x:v>
      </x:c>
      <x:c r="M2557" t="n">
        <x:f>IF('Raw_Data'!M2557="",Assumptions!$B$15,'Raw_Data'!M2557)</x:f>
        <x:v>5</x:v>
      </x:c>
      <x:c r="N2557" s="32" t="n">
        <x:f>'Raw_Data'!N2557</x:f>
        <x:v>0.169</x:v>
      </x:c>
      <x:c r="O2557" t="str">
        <x:f>IF(OR(D2557&lt;620,L2557&gt;=2,J2557&gt;0.9),"High",IF(OR(D2557&lt;700,L2557=1,J2557&gt;0.75),"Medium","Low"))</x:f>
        <x:v>Low</x:v>
      </x:c>
      <x:c r="P2557" s="30" t="n">
        <x:f>XLOOKUP(F2557,Assumptions!$A$4:$A$6,Assumptions!$B$4:$B$6)</x:f>
        <x:v>95</x:v>
      </x:c>
      <x:c r="Q2557" s="32" t="n">
        <x:f>XLOOKUP(F2557,Assumptions!$A$4:$A$6,Assumptions!$C$4:$C$6)</x:f>
        <x:v>0.219</x:v>
      </x:c>
      <x:c r="R2557" s="32" t="n">
        <x:f>XLOOKUP(F2557,Assumptions!$A$4:$A$6,Assumptions!$D$4:$D$6)</x:f>
        <x:v>0.016</x:v>
      </x:c>
      <x:c r="S2557" s="32" t="n">
        <x:f>XLOOKUP(F2557,Assumptions!$A$4:$A$6,Assumptions!$E$4:$E$6)</x:f>
        <x:v>0.01</x:v>
      </x:c>
      <x:c r="T2557" s="32" t="n">
        <x:f>XLOOKUP(O2557,Assumptions!$H$4:$H$6,Assumptions!$I$4:$I$6)</x:f>
        <x:v>0.0035</x:v>
      </x:c>
      <x:c r="U2557" s="30" t="n">
        <x:f>XLOOKUP(F2557,Assumptions!$A$4:$A$6,Assumptions!$F$4:$F$6)</x:f>
        <x:v>90</x:v>
      </x:c>
      <x:c r="V2557" s="60" t="n">
        <x:f>I2557*12</x:f>
        <x:v>14177.04</x:v>
      </x:c>
      <x:c r="W2557" s="60" t="n">
        <x:f>H2557*J2557*(1-K2557)*Q2557</x:f>
        <x:v>229.77280052999998</x:v>
      </x:c>
      <x:c r="X2557" s="60" t="n">
        <x:f>V2557*R2557</x:f>
        <x:v>226.83264000000003</x:v>
      </x:c>
      <x:c r="Y2557" s="60" t="n">
        <x:f>V2557*S2557</x:f>
        <x:v>141.77040000000002</x:v>
      </x:c>
      <x:c r="Z2557" s="60" t="n">
        <x:f>H2557*J2557*T2557</x:f>
        <x:v>17.4865145</x:v>
      </x:c>
      <x:c r="AA2557" s="60" t="n">
        <x:f>P2557+W2557+X2557-Y2557-Z2557-U2557</x:f>
        <x:v>302.34852603</x:v>
      </x:c>
      <x:c r="AB2557" s="32" t="n">
        <x:f>IFERROR(AA2557/(P2557+W2557+X2557),0)</x:f>
        <x:v>0.5481246264349641</x:v>
      </x:c>
      <x:c r="AC2557" t="n">
        <x:f>IF(O2557="High",0,IF(I2557&gt;=1800,3,IF(I2557&gt;=900,2,1))+IF(K2557&gt;=0.9,2,IF(K2557&gt;=0.75,1,0))+IF(J2557&lt;=0.7,2,IF(J2557&lt;=0.85,1,0))+IF(M2557&gt;=8,1,0))</x:f>
        <x:v>5</x:v>
      </x:c>
      <x:c r="AD2557" t="str">
        <x:f>IF(AND(O2557&lt;&gt;"High",AC2557&gt;=Assumptions!$B$10,AA2557&gt;0),"Priority Growth",IF(AND(O2557="Low",AA2557&gt;0),"Maintain","Watch"))</x:f>
        <x:v>Maintain</x:v>
      </x:c>
      <x:c r="AE2557" s="60" t="n">
        <x:f>MAX(AA2557,0)*N2557</x:f>
        <x:v>51.09690089907001</x:v>
      </x:c>
      <x:c r="AF2557" t="str">
        <x:f>IF(AND(AA2557&gt;=Assumptions!$B$11,O2557&lt;&gt;"High",OR(N2557&gt;=Assumptions!$B$12,M2557&lt;=6)),"High","Standard")</x:f>
        <x:v>High</x:v>
      </x:c>
    </x:row>
    <x:row r="2558">
      <x:c r="A2558" t="str">
        <x:f>'Raw_Data'!A2558</x:f>
        <x:v>C02557</x:v>
      </x:c>
      <x:c r="B2558" t="n">
        <x:f>'Raw_Data'!B2558</x:f>
        <x:v>40</x:v>
      </x:c>
      <x:c r="C2558" s="30" t="n">
        <x:f>'Raw_Data'!C2558</x:f>
        <x:v>88488</x:v>
      </x:c>
      <x:c r="D2558" t="n">
        <x:f>'Raw_Data'!D2558</x:f>
        <x:v>726</x:v>
      </x:c>
      <x:c r="E2558" t="n">
        <x:f>'Raw_Data'!E2558</x:f>
        <x:v>43</x:v>
      </x:c>
      <x:c r="F2558" t="str">
        <x:f>PROPER(TRIM('Raw_Data'!F2558))</x:f>
        <x:v>Gold</x:v>
      </x:c>
      <x:c r="G2558" t="str">
        <x:f>PROPER(TRIM('Raw_Data'!G2558))</x:f>
        <x:v>Partner</x:v>
      </x:c>
      <x:c r="H2558" s="60" t="n">
        <x:f>'Raw_Data'!H2558</x:f>
        <x:v>15318</x:v>
      </x:c>
      <x:c r="I2558" s="60" t="n">
        <x:f>'Raw_Data'!I2558</x:f>
        <x:v>1565.77</x:v>
      </x:c>
      <x:c r="J2558" s="32" t="n">
        <x:f>'Raw_Data'!J2558</x:f>
        <x:v>0.317</x:v>
      </x:c>
      <x:c r="K2558" s="32" t="n">
        <x:f>'Raw_Data'!K2558</x:f>
        <x:v>0.795</x:v>
      </x:c>
      <x:c r="L2558" t="n">
        <x:f>'Raw_Data'!L2558</x:f>
        <x:v>0</x:v>
      </x:c>
      <x:c r="M2558" t="n">
        <x:f>IF('Raw_Data'!M2558="",Assumptions!$B$15,'Raw_Data'!M2558)</x:f>
        <x:v>7</x:v>
      </x:c>
      <x:c r="N2558" s="32" t="n">
        <x:f>'Raw_Data'!N2558</x:f>
        <x:v>0.1</x:v>
      </x:c>
      <x:c r="O2558" t="str">
        <x:f>IF(OR(D2558&lt;620,L2558&gt;=2,J2558&gt;0.9),"High",IF(OR(D2558&lt;700,L2558=1,J2558&gt;0.75),"Medium","Low"))</x:f>
        <x:v>Low</x:v>
      </x:c>
      <x:c r="P2558" s="30" t="n">
        <x:f>XLOOKUP(F2558,Assumptions!$A$4:$A$6,Assumptions!$B$4:$B$6)</x:f>
        <x:v>95</x:v>
      </x:c>
      <x:c r="Q2558" s="32" t="n">
        <x:f>XLOOKUP(F2558,Assumptions!$A$4:$A$6,Assumptions!$C$4:$C$6)</x:f>
        <x:v>0.219</x:v>
      </x:c>
      <x:c r="R2558" s="32" t="n">
        <x:f>XLOOKUP(F2558,Assumptions!$A$4:$A$6,Assumptions!$D$4:$D$6)</x:f>
        <x:v>0.016</x:v>
      </x:c>
      <x:c r="S2558" s="32" t="n">
        <x:f>XLOOKUP(F2558,Assumptions!$A$4:$A$6,Assumptions!$E$4:$E$6)</x:f>
        <x:v>0.01</x:v>
      </x:c>
      <x:c r="T2558" s="32" t="n">
        <x:f>XLOOKUP(O2558,Assumptions!$H$4:$H$6,Assumptions!$I$4:$I$6)</x:f>
        <x:v>0.0035</x:v>
      </x:c>
      <x:c r="U2558" s="30" t="n">
        <x:f>XLOOKUP(F2558,Assumptions!$A$4:$A$6,Assumptions!$F$4:$F$6)</x:f>
        <x:v>90</x:v>
      </x:c>
      <x:c r="V2558" s="60" t="n">
        <x:f>I2558*12</x:f>
        <x:v>18789.239999999998</x:v>
      </x:c>
      <x:c r="W2558" s="60" t="n">
        <x:f>H2558*J2558*(1-K2558)*Q2558</x:f>
        <x:v>218.00141036999997</x:v>
      </x:c>
      <x:c r="X2558" s="60" t="n">
        <x:f>V2558*R2558</x:f>
        <x:v>300.62784</x:v>
      </x:c>
      <x:c r="Y2558" s="60" t="n">
        <x:f>V2558*S2558</x:f>
        <x:v>187.89239999999998</x:v>
      </x:c>
      <x:c r="Z2558" s="60" t="n">
        <x:f>H2558*J2558*T2558</x:f>
        <x:v>16.995321</x:v>
      </x:c>
      <x:c r="AA2558" s="60" t="n">
        <x:f>P2558+W2558+X2558-Y2558-Z2558-U2558</x:f>
        <x:v>318.74152936999997</x:v>
      </x:c>
      <x:c r="AB2558" s="32" t="n">
        <x:f>IFERROR(AA2558/(P2558+W2558+X2558),0)</x:f>
        <x:v>0.5194366617592112</x:v>
      </x:c>
      <x:c r="AC2558" t="n">
        <x:f>IF(O2558="High",0,IF(I2558&gt;=1800,3,IF(I2558&gt;=900,2,1))+IF(K2558&gt;=0.9,2,IF(K2558&gt;=0.75,1,0))+IF(J2558&lt;=0.7,2,IF(J2558&lt;=0.85,1,0))+IF(M2558&gt;=8,1,0))</x:f>
        <x:v>5</x:v>
      </x:c>
      <x:c r="AD2558" t="str">
        <x:f>IF(AND(O2558&lt;&gt;"High",AC2558&gt;=Assumptions!$B$10,AA2558&gt;0),"Priority Growth",IF(AND(O2558="Low",AA2558&gt;0),"Maintain","Watch"))</x:f>
        <x:v>Maintain</x:v>
      </x:c>
      <x:c r="AE2558" s="60" t="n">
        <x:f>MAX(AA2558,0)*N2558</x:f>
        <x:v>31.874152936999998</x:v>
      </x:c>
      <x:c r="AF2558" t="str">
        <x:f>IF(AND(AA2558&gt;=Assumptions!$B$11,O2558&lt;&gt;"High",OR(N2558&gt;=Assumptions!$B$12,M2558&lt;=6)),"High","Standard")</x:f>
        <x:v>Standard</x:v>
      </x:c>
    </x:row>
    <x:row r="2559">
      <x:c r="A2559" t="str">
        <x:f>'Raw_Data'!A2559</x:f>
        <x:v>C02558</x:v>
      </x:c>
      <x:c r="B2559" t="n">
        <x:f>'Raw_Data'!B2559</x:f>
        <x:v>52</x:v>
      </x:c>
      <x:c r="C2559" s="30" t="n">
        <x:f>'Raw_Data'!C2559</x:f>
        <x:v>98135</x:v>
      </x:c>
      <x:c r="D2559" t="n">
        <x:f>'Raw_Data'!D2559</x:f>
        <x:v>641</x:v>
      </x:c>
      <x:c r="E2559" t="n">
        <x:f>'Raw_Data'!E2559</x:f>
        <x:v>32</x:v>
      </x:c>
      <x:c r="F2559" t="str">
        <x:f>PROPER(TRIM('Raw_Data'!F2559))</x:f>
        <x:v>Gold</x:v>
      </x:c>
      <x:c r="G2559" t="str">
        <x:f>PROPER(TRIM('Raw_Data'!G2559))</x:f>
        <x:v>Digital</x:v>
      </x:c>
      <x:c r="H2559" s="60" t="n">
        <x:f>'Raw_Data'!H2559</x:f>
        <x:v>9771</x:v>
      </x:c>
      <x:c r="I2559" s="60" t="n">
        <x:f>'Raw_Data'!I2559</x:f>
        <x:v>1251.34</x:v>
      </x:c>
      <x:c r="J2559" s="32" t="n">
        <x:f>'Raw_Data'!J2559</x:f>
        <x:v>0.38</x:v>
      </x:c>
      <x:c r="K2559" s="32" t="n">
        <x:f>'Raw_Data'!K2559</x:f>
        <x:v>0.648</x:v>
      </x:c>
      <x:c r="L2559" t="n">
        <x:f>'Raw_Data'!L2559</x:f>
        <x:v>0</x:v>
      </x:c>
      <x:c r="M2559" t="n">
        <x:f>IF('Raw_Data'!M2559="",Assumptions!$B$15,'Raw_Data'!M2559)</x:f>
        <x:v>7</x:v>
      </x:c>
      <x:c r="N2559" s="32" t="n">
        <x:f>'Raw_Data'!N2559</x:f>
        <x:v>0.126</x:v>
      </x:c>
      <x:c r="O2559" t="str">
        <x:f>IF(OR(D2559&lt;620,L2559&gt;=2,J2559&gt;0.9),"High",IF(OR(D2559&lt;700,L2559=1,J2559&gt;0.75),"Medium","Low"))</x:f>
        <x:v>Medium</x:v>
      </x:c>
      <x:c r="P2559" s="30" t="n">
        <x:f>XLOOKUP(F2559,Assumptions!$A$4:$A$6,Assumptions!$B$4:$B$6)</x:f>
        <x:v>95</x:v>
      </x:c>
      <x:c r="Q2559" s="32" t="n">
        <x:f>XLOOKUP(F2559,Assumptions!$A$4:$A$6,Assumptions!$C$4:$C$6)</x:f>
        <x:v>0.219</x:v>
      </x:c>
      <x:c r="R2559" s="32" t="n">
        <x:f>XLOOKUP(F2559,Assumptions!$A$4:$A$6,Assumptions!$D$4:$D$6)</x:f>
        <x:v>0.016</x:v>
      </x:c>
      <x:c r="S2559" s="32" t="n">
        <x:f>XLOOKUP(F2559,Assumptions!$A$4:$A$6,Assumptions!$E$4:$E$6)</x:f>
        <x:v>0.01</x:v>
      </x:c>
      <x:c r="T2559" s="32" t="n">
        <x:f>XLOOKUP(O2559,Assumptions!$H$4:$H$6,Assumptions!$I$4:$I$6)</x:f>
        <x:v>0.012</x:v>
      </x:c>
      <x:c r="U2559" s="30" t="n">
        <x:f>XLOOKUP(F2559,Assumptions!$A$4:$A$6,Assumptions!$F$4:$F$6)</x:f>
        <x:v>90</x:v>
      </x:c>
      <x:c r="V2559" s="60" t="n">
        <x:f>I2559*12</x:f>
        <x:v>15016.079999999998</x:v>
      </x:c>
      <x:c r="W2559" s="60" t="n">
        <x:f>H2559*J2559*(1-K2559)*Q2559</x:f>
        <x:v>286.22620223999996</x:v>
      </x:c>
      <x:c r="X2559" s="60" t="n">
        <x:f>V2559*R2559</x:f>
        <x:v>240.25727999999998</x:v>
      </x:c>
      <x:c r="Y2559" s="60" t="n">
        <x:f>V2559*S2559</x:f>
        <x:v>150.1608</x:v>
      </x:c>
      <x:c r="Z2559" s="60" t="n">
        <x:f>H2559*J2559*T2559</x:f>
        <x:v>44.55576</x:v>
      </x:c>
      <x:c r="AA2559" s="60" t="n">
        <x:f>P2559+W2559+X2559-Y2559-Z2559-U2559</x:f>
        <x:v>336.76692223999993</x:v>
      </x:c>
      <x:c r="AB2559" s="32" t="n">
        <x:f>IFERROR(AA2559/(P2559+W2559+X2559),0)</x:f>
        <x:v>0.5418759015544515</x:v>
      </x:c>
      <x:c r="AC2559" t="n">
        <x:f>IF(O2559="High",0,IF(I2559&gt;=1800,3,IF(I2559&gt;=900,2,1))+IF(K2559&gt;=0.9,2,IF(K2559&gt;=0.75,1,0))+IF(J2559&lt;=0.7,2,IF(J2559&lt;=0.85,1,0))+IF(M2559&gt;=8,1,0))</x:f>
        <x:v>4</x:v>
      </x:c>
      <x:c r="AD2559" t="str">
        <x:f>IF(AND(O2559&lt;&gt;"High",AC2559&gt;=Assumptions!$B$10,AA2559&gt;0),"Priority Growth",IF(AND(O2559="Low",AA2559&gt;0),"Maintain","Watch"))</x:f>
        <x:v>Watch</x:v>
      </x:c>
      <x:c r="AE2559" s="60" t="n">
        <x:f>MAX(AA2559,0)*N2559</x:f>
        <x:v>42.43263220223999</x:v>
      </x:c>
      <x:c r="AF2559" t="str">
        <x:f>IF(AND(AA2559&gt;=Assumptions!$B$11,O2559&lt;&gt;"High",OR(N2559&gt;=Assumptions!$B$12,M2559&lt;=6)),"High","Standard")</x:f>
        <x:v>Standard</x:v>
      </x:c>
    </x:row>
    <x:row r="2560">
      <x:c r="A2560" t="str">
        <x:f>'Raw_Data'!A2560</x:f>
        <x:v>C02559</x:v>
      </x:c>
      <x:c r="B2560" t="n">
        <x:f>'Raw_Data'!B2560</x:f>
        <x:v>37</x:v>
      </x:c>
      <x:c r="C2560" s="30" t="n">
        <x:f>'Raw_Data'!C2560</x:f>
        <x:v>66310</x:v>
      </x:c>
      <x:c r="D2560" t="n">
        <x:f>'Raw_Data'!D2560</x:f>
        <x:v>651</x:v>
      </x:c>
      <x:c r="E2560" t="n">
        <x:f>'Raw_Data'!E2560</x:f>
        <x:v>33</x:v>
      </x:c>
      <x:c r="F2560" t="str">
        <x:f>PROPER(TRIM('Raw_Data'!F2560))</x:f>
        <x:v>Classic</x:v>
      </x:c>
      <x:c r="G2560" t="str">
        <x:f>PROPER(TRIM('Raw_Data'!G2560))</x:f>
        <x:v>Branch</x:v>
      </x:c>
      <x:c r="H2560" s="60" t="n">
        <x:f>'Raw_Data'!H2560</x:f>
        <x:v>6835</x:v>
      </x:c>
      <x:c r="I2560" s="60" t="n">
        <x:f>'Raw_Data'!I2560</x:f>
        <x:v>692.02</x:v>
      </x:c>
      <x:c r="J2560" s="32" t="n">
        <x:f>'Raw_Data'!J2560</x:f>
        <x:v>0.605</x:v>
      </x:c>
      <x:c r="K2560" s="32" t="n">
        <x:f>'Raw_Data'!K2560</x:f>
        <x:v>0.686</x:v>
      </x:c>
      <x:c r="L2560" t="n">
        <x:f>'Raw_Data'!L2560</x:f>
        <x:v>0</x:v>
      </x:c>
      <x:c r="M2560" t="n">
        <x:f>IF('Raw_Data'!M2560="",Assumptions!$B$15,'Raw_Data'!M2560)</x:f>
        <x:v>9</x:v>
      </x:c>
      <x:c r="N2560" s="32" t="n">
        <x:f>'Raw_Data'!N2560</x:f>
        <x:v>0.02</x:v>
      </x:c>
      <x:c r="O2560" t="str">
        <x:f>IF(OR(D2560&lt;620,L2560&gt;=2,J2560&gt;0.9),"High",IF(OR(D2560&lt;700,L2560=1,J2560&gt;0.75),"Medium","Low"))</x:f>
        <x:v>Medium</x:v>
      </x:c>
      <x:c r="P2560" s="30" t="n">
        <x:f>XLOOKUP(F2560,Assumptions!$A$4:$A$6,Assumptions!$B$4:$B$6)</x:f>
        <x:v>0</x:v>
      </x:c>
      <x:c r="Q2560" s="32" t="n">
        <x:f>XLOOKUP(F2560,Assumptions!$A$4:$A$6,Assumptions!$C$4:$C$6)</x:f>
        <x:v>0.229</x:v>
      </x:c>
      <x:c r="R2560" s="32" t="n">
        <x:f>XLOOKUP(F2560,Assumptions!$A$4:$A$6,Assumptions!$D$4:$D$6)</x:f>
        <x:v>0.015</x:v>
      </x:c>
      <x:c r="S2560" s="32" t="n">
        <x:f>XLOOKUP(F2560,Assumptions!$A$4:$A$6,Assumptions!$E$4:$E$6)</x:f>
        <x:v>0.0075</x:v>
      </x:c>
      <x:c r="T2560" s="32" t="n">
        <x:f>XLOOKUP(O2560,Assumptions!$H$4:$H$6,Assumptions!$I$4:$I$6)</x:f>
        <x:v>0.012</x:v>
      </x:c>
      <x:c r="U2560" s="30" t="n">
        <x:f>XLOOKUP(F2560,Assumptions!$A$4:$A$6,Assumptions!$F$4:$F$6)</x:f>
        <x:v>60</x:v>
      </x:c>
      <x:c r="V2560" s="60" t="n">
        <x:f>I2560*12</x:f>
        <x:v>8304.24</x:v>
      </x:c>
      <x:c r="W2560" s="60" t="n">
        <x:f>H2560*J2560*(1-K2560)*Q2560</x:f>
        <x:v>297.34389354999996</x:v>
      </x:c>
      <x:c r="X2560" s="60" t="n">
        <x:f>V2560*R2560</x:f>
        <x:v>124.5636</x:v>
      </x:c>
      <x:c r="Y2560" s="60" t="n">
        <x:f>V2560*S2560</x:f>
        <x:v>62.2818</x:v>
      </x:c>
      <x:c r="Z2560" s="60" t="n">
        <x:f>H2560*J2560*T2560</x:f>
        <x:v>49.6221</x:v>
      </x:c>
      <x:c r="AA2560" s="60" t="n">
        <x:f>P2560+W2560+X2560-Y2560-Z2560-U2560</x:f>
        <x:v>250.00359355</x:v>
      </x:c>
      <x:c r="AB2560" s="32" t="n">
        <x:f>IFERROR(AA2560/(P2560+W2560+X2560),0)</x:f>
        <x:v>0.5925554709787876</x:v>
      </x:c>
      <x:c r="AC2560" t="n">
        <x:f>IF(O2560="High",0,IF(I2560&gt;=1800,3,IF(I2560&gt;=900,2,1))+IF(K2560&gt;=0.9,2,IF(K2560&gt;=0.75,1,0))+IF(J2560&lt;=0.7,2,IF(J2560&lt;=0.85,1,0))+IF(M2560&gt;=8,1,0))</x:f>
        <x:v>4</x:v>
      </x:c>
      <x:c r="AD2560" t="str">
        <x:f>IF(AND(O2560&lt;&gt;"High",AC2560&gt;=Assumptions!$B$10,AA2560&gt;0),"Priority Growth",IF(AND(O2560="Low",AA2560&gt;0),"Maintain","Watch"))</x:f>
        <x:v>Watch</x:v>
      </x:c>
      <x:c r="AE2560" s="60" t="n">
        <x:f>MAX(AA2560,0)*N2560</x:f>
        <x:v>5.000071871</x:v>
      </x:c>
      <x:c r="AF2560" t="str">
        <x:f>IF(AND(AA2560&gt;=Assumptions!$B$11,O2560&lt;&gt;"High",OR(N2560&gt;=Assumptions!$B$12,M2560&lt;=6)),"High","Standard")</x:f>
        <x:v>Standard</x:v>
      </x:c>
    </x:row>
    <x:row r="2561">
      <x:c r="A2561" t="str">
        <x:f>'Raw_Data'!A2561</x:f>
        <x:v>C02560</x:v>
      </x:c>
      <x:c r="B2561" t="n">
        <x:f>'Raw_Data'!B2561</x:f>
        <x:v>54</x:v>
      </x:c>
      <x:c r="C2561" s="30" t="n">
        <x:f>'Raw_Data'!C2561</x:f>
        <x:v>48334</x:v>
      </x:c>
      <x:c r="D2561" t="n">
        <x:f>'Raw_Data'!D2561</x:f>
        <x:v>710</x:v>
      </x:c>
      <x:c r="E2561" t="n">
        <x:f>'Raw_Data'!E2561</x:f>
        <x:v>63</x:v>
      </x:c>
      <x:c r="F2561" t="str">
        <x:f>PROPER(TRIM('Raw_Data'!F2561))</x:f>
        <x:v>Gold</x:v>
      </x:c>
      <x:c r="G2561" t="str">
        <x:f>PROPER(TRIM('Raw_Data'!G2561))</x:f>
        <x:v>Partner</x:v>
      </x:c>
      <x:c r="H2561" s="60" t="n">
        <x:f>'Raw_Data'!H2561</x:f>
        <x:v>8483</x:v>
      </x:c>
      <x:c r="I2561" s="60" t="n">
        <x:f>'Raw_Data'!I2561</x:f>
        <x:v>943.12</x:v>
      </x:c>
      <x:c r="J2561" s="32" t="n">
        <x:f>'Raw_Data'!J2561</x:f>
        <x:v>0.479</x:v>
      </x:c>
      <x:c r="K2561" s="32" t="n">
        <x:f>'Raw_Data'!K2561</x:f>
        <x:v>0.809</x:v>
      </x:c>
      <x:c r="L2561" t="n">
        <x:f>'Raw_Data'!L2561</x:f>
        <x:v>0</x:v>
      </x:c>
      <x:c r="M2561" t="n">
        <x:f>IF('Raw_Data'!M2561="",Assumptions!$B$15,'Raw_Data'!M2561)</x:f>
        <x:v>5</x:v>
      </x:c>
      <x:c r="N2561" s="32" t="n">
        <x:f>'Raw_Data'!N2561</x:f>
        <x:v>0.208</x:v>
      </x:c>
      <x:c r="O2561" t="str">
        <x:f>IF(OR(D2561&lt;620,L2561&gt;=2,J2561&gt;0.9),"High",IF(OR(D2561&lt;700,L2561=1,J2561&gt;0.75),"Medium","Low"))</x:f>
        <x:v>Low</x:v>
      </x:c>
      <x:c r="P2561" s="30" t="n">
        <x:f>XLOOKUP(F2561,Assumptions!$A$4:$A$6,Assumptions!$B$4:$B$6)</x:f>
        <x:v>95</x:v>
      </x:c>
      <x:c r="Q2561" s="32" t="n">
        <x:f>XLOOKUP(F2561,Assumptions!$A$4:$A$6,Assumptions!$C$4:$C$6)</x:f>
        <x:v>0.219</x:v>
      </x:c>
      <x:c r="R2561" s="32" t="n">
        <x:f>XLOOKUP(F2561,Assumptions!$A$4:$A$6,Assumptions!$D$4:$D$6)</x:f>
        <x:v>0.016</x:v>
      </x:c>
      <x:c r="S2561" s="32" t="n">
        <x:f>XLOOKUP(F2561,Assumptions!$A$4:$A$6,Assumptions!$E$4:$E$6)</x:f>
        <x:v>0.01</x:v>
      </x:c>
      <x:c r="T2561" s="32" t="n">
        <x:f>XLOOKUP(O2561,Assumptions!$H$4:$H$6,Assumptions!$I$4:$I$6)</x:f>
        <x:v>0.0035</x:v>
      </x:c>
      <x:c r="U2561" s="30" t="n">
        <x:f>XLOOKUP(F2561,Assumptions!$A$4:$A$6,Assumptions!$F$4:$F$6)</x:f>
        <x:v>90</x:v>
      </x:c>
      <x:c r="V2561" s="60" t="n">
        <x:f>I2561*12</x:f>
        <x:v>11317.44</x:v>
      </x:c>
      <x:c r="W2561" s="60" t="n">
        <x:f>H2561*J2561*(1-K2561)*Q2561</x:f>
        <x:v>169.96615995299996</x:v>
      </x:c>
      <x:c r="X2561" s="60" t="n">
        <x:f>V2561*R2561</x:f>
        <x:v>181.07904000000002</x:v>
      </x:c>
      <x:c r="Y2561" s="60" t="n">
        <x:f>V2561*S2561</x:f>
        <x:v>113.1744</x:v>
      </x:c>
      <x:c r="Z2561" s="60" t="n">
        <x:f>H2561*J2561*T2561</x:f>
        <x:v>14.2217495</x:v>
      </x:c>
      <x:c r="AA2561" s="60" t="n">
        <x:f>P2561+W2561+X2561-Y2561-Z2561-U2561</x:f>
        <x:v>228.64905045300003</x:v>
      </x:c>
      <x:c r="AB2561" s="32" t="n">
        <x:f>IFERROR(AA2561/(P2561+W2561+X2561),0)</x:f>
        <x:v>0.5126140814363497</x:v>
      </x:c>
      <x:c r="AC2561" t="n">
        <x:f>IF(O2561="High",0,IF(I2561&gt;=1800,3,IF(I2561&gt;=900,2,1))+IF(K2561&gt;=0.9,2,IF(K2561&gt;=0.75,1,0))+IF(J2561&lt;=0.7,2,IF(J2561&lt;=0.85,1,0))+IF(M2561&gt;=8,1,0))</x:f>
        <x:v>5</x:v>
      </x:c>
      <x:c r="AD2561" t="str">
        <x:f>IF(AND(O2561&lt;&gt;"High",AC2561&gt;=Assumptions!$B$10,AA2561&gt;0),"Priority Growth",IF(AND(O2561="Low",AA2561&gt;0),"Maintain","Watch"))</x:f>
        <x:v>Maintain</x:v>
      </x:c>
      <x:c r="AE2561" s="60" t="n">
        <x:f>MAX(AA2561,0)*N2561</x:f>
        <x:v>47.559002494224</x:v>
      </x:c>
      <x:c r="AF2561" t="str">
        <x:f>IF(AND(AA2561&gt;=Assumptions!$B$11,O2561&lt;&gt;"High",OR(N2561&gt;=Assumptions!$B$12,M2561&lt;=6)),"High","Standard")</x:f>
        <x:v>Standard</x:v>
      </x:c>
    </x:row>
    <x:row r="2562">
      <x:c r="A2562" t="str">
        <x:f>'Raw_Data'!A2562</x:f>
        <x:v>C02561</x:v>
      </x:c>
      <x:c r="B2562" t="n">
        <x:f>'Raw_Data'!B2562</x:f>
        <x:v>25</x:v>
      </x:c>
      <x:c r="C2562" s="30" t="n">
        <x:f>'Raw_Data'!C2562</x:f>
        <x:v>75745</x:v>
      </x:c>
      <x:c r="D2562" t="n">
        <x:f>'Raw_Data'!D2562</x:f>
        <x:v>738</x:v>
      </x:c>
      <x:c r="E2562" t="n">
        <x:f>'Raw_Data'!E2562</x:f>
        <x:v>31</x:v>
      </x:c>
      <x:c r="F2562" t="str">
        <x:f>PROPER(TRIM('Raw_Data'!F2562))</x:f>
        <x:v>Gold</x:v>
      </x:c>
      <x:c r="G2562" t="str">
        <x:f>PROPER(TRIM('Raw_Data'!G2562))</x:f>
        <x:v>Digital</x:v>
      </x:c>
      <x:c r="H2562" s="60" t="n">
        <x:f>'Raw_Data'!H2562</x:f>
        <x:v>14715</x:v>
      </x:c>
      <x:c r="I2562" s="60" t="n">
        <x:f>'Raw_Data'!I2562</x:f>
        <x:v>1255.05</x:v>
      </x:c>
      <x:c r="J2562" s="32" t="n">
        <x:f>'Raw_Data'!J2562</x:f>
        <x:v>0.423</x:v>
      </x:c>
      <x:c r="K2562" s="32" t="n">
        <x:f>'Raw_Data'!K2562</x:f>
        <x:v>0.93</x:v>
      </x:c>
      <x:c r="L2562" t="n">
        <x:f>'Raw_Data'!L2562</x:f>
        <x:v>0</x:v>
      </x:c>
      <x:c r="M2562" t="n">
        <x:f>IF('Raw_Data'!M2562="",Assumptions!$B$15,'Raw_Data'!M2562)</x:f>
        <x:v>7</x:v>
      </x:c>
      <x:c r="N2562" s="32" t="n">
        <x:f>'Raw_Data'!N2562</x:f>
        <x:v>0.125</x:v>
      </x:c>
      <x:c r="O2562" t="str">
        <x:f>IF(OR(D2562&lt;620,L2562&gt;=2,J2562&gt;0.9),"High",IF(OR(D2562&lt;700,L2562=1,J2562&gt;0.75),"Medium","Low"))</x:f>
        <x:v>Low</x:v>
      </x:c>
      <x:c r="P2562" s="30" t="n">
        <x:f>XLOOKUP(F2562,Assumptions!$A$4:$A$6,Assumptions!$B$4:$B$6)</x:f>
        <x:v>95</x:v>
      </x:c>
      <x:c r="Q2562" s="32" t="n">
        <x:f>XLOOKUP(F2562,Assumptions!$A$4:$A$6,Assumptions!$C$4:$C$6)</x:f>
        <x:v>0.219</x:v>
      </x:c>
      <x:c r="R2562" s="32" t="n">
        <x:f>XLOOKUP(F2562,Assumptions!$A$4:$A$6,Assumptions!$D$4:$D$6)</x:f>
        <x:v>0.016</x:v>
      </x:c>
      <x:c r="S2562" s="32" t="n">
        <x:f>XLOOKUP(F2562,Assumptions!$A$4:$A$6,Assumptions!$E$4:$E$6)</x:f>
        <x:v>0.01</x:v>
      </x:c>
      <x:c r="T2562" s="32" t="n">
        <x:f>XLOOKUP(O2562,Assumptions!$H$4:$H$6,Assumptions!$I$4:$I$6)</x:f>
        <x:v>0.0035</x:v>
      </x:c>
      <x:c r="U2562" s="30" t="n">
        <x:f>XLOOKUP(F2562,Assumptions!$A$4:$A$6,Assumptions!$F$4:$F$6)</x:f>
        <x:v>90</x:v>
      </x:c>
      <x:c r="V2562" s="60" t="n">
        <x:f>I2562*12</x:f>
        <x:v>15060.599999999999</x:v>
      </x:c>
      <x:c r="W2562" s="60" t="n">
        <x:f>H2562*J2562*(1-K2562)*Q2562</x:f>
        <x:v>95.42074184999993</x:v>
      </x:c>
      <x:c r="X2562" s="60" t="n">
        <x:f>V2562*R2562</x:f>
        <x:v>240.96959999999999</x:v>
      </x:c>
      <x:c r="Y2562" s="60" t="n">
        <x:f>V2562*S2562</x:f>
        <x:v>150.606</x:v>
      </x:c>
      <x:c r="Z2562" s="60" t="n">
        <x:f>H2562*J2562*T2562</x:f>
        <x:v>21.7855575</x:v>
      </x:c>
      <x:c r="AA2562" s="60" t="n">
        <x:f>P2562+W2562+X2562-Y2562-Z2562-U2562</x:f>
        <x:v>168.99878434999994</x:v>
      </x:c>
      <x:c r="AB2562" s="32" t="n">
        <x:f>IFERROR(AA2562/(P2562+W2562+X2562),0)</x:f>
        <x:v>0.39175375050182054</x:v>
      </x:c>
      <x:c r="AC2562" t="n">
        <x:f>IF(O2562="High",0,IF(I2562&gt;=1800,3,IF(I2562&gt;=900,2,1))+IF(K2562&gt;=0.9,2,IF(K2562&gt;=0.75,1,0))+IF(J2562&lt;=0.7,2,IF(J2562&lt;=0.85,1,0))+IF(M2562&gt;=8,1,0))</x:f>
        <x:v>6</x:v>
      </x:c>
      <x:c r="AD2562" t="str">
        <x:f>IF(AND(O2562&lt;&gt;"High",AC2562&gt;=Assumptions!$B$10,AA2562&gt;0),"Priority Growth",IF(AND(O2562="Low",AA2562&gt;0),"Maintain","Watch"))</x:f>
        <x:v>Priority Growth</x:v>
      </x:c>
      <x:c r="AE2562" s="60" t="n">
        <x:f>MAX(AA2562,0)*N2562</x:f>
        <x:v>21.124848043749992</x:v>
      </x:c>
      <x:c r="AF2562" t="str">
        <x:f>IF(AND(AA2562&gt;=Assumptions!$B$11,O2562&lt;&gt;"High",OR(N2562&gt;=Assumptions!$B$12,M2562&lt;=6)),"High","Standard")</x:f>
        <x:v>Standard</x:v>
      </x:c>
    </x:row>
    <x:row r="2563">
      <x:c r="A2563" t="str">
        <x:f>'Raw_Data'!A2563</x:f>
        <x:v>C02562</x:v>
      </x:c>
      <x:c r="B2563" t="n">
        <x:f>'Raw_Data'!B2563</x:f>
        <x:v>38</x:v>
      </x:c>
      <x:c r="C2563" s="30" t="n">
        <x:f>'Raw_Data'!C2563</x:f>
        <x:v>136700</x:v>
      </x:c>
      <x:c r="D2563" t="n">
        <x:f>'Raw_Data'!D2563</x:f>
        <x:v>751</x:v>
      </x:c>
      <x:c r="E2563" t="n">
        <x:f>'Raw_Data'!E2563</x:f>
        <x:v>39</x:v>
      </x:c>
      <x:c r="F2563" t="str">
        <x:f>PROPER(TRIM('Raw_Data'!F2563))</x:f>
        <x:v>Platinum</x:v>
      </x:c>
      <x:c r="G2563" t="str">
        <x:f>PROPER(TRIM('Raw_Data'!G2563))</x:f>
        <x:v>Branch</x:v>
      </x:c>
      <x:c r="H2563" s="60" t="n">
        <x:f>'Raw_Data'!H2563</x:f>
        <x:v>31316</x:v>
      </x:c>
      <x:c r="I2563" s="60" t="n">
        <x:f>'Raw_Data'!I2563</x:f>
        <x:v>3121.24</x:v>
      </x:c>
      <x:c r="J2563" s="32" t="n">
        <x:f>'Raw_Data'!J2563</x:f>
        <x:v>0.393</x:v>
      </x:c>
      <x:c r="K2563" s="32" t="n">
        <x:f>'Raw_Data'!K2563</x:f>
        <x:v>0.888</x:v>
      </x:c>
      <x:c r="L2563" t="n">
        <x:f>'Raw_Data'!L2563</x:f>
        <x:v>0</x:v>
      </x:c>
      <x:c r="M2563" t="n">
        <x:f>IF('Raw_Data'!M2563="",Assumptions!$B$15,'Raw_Data'!M2563)</x:f>
        <x:v>9</x:v>
      </x:c>
      <x:c r="N2563" s="32" t="n">
        <x:f>'Raw_Data'!N2563</x:f>
        <x:v>0.02</x:v>
      </x:c>
      <x:c r="O2563" t="str">
        <x:f>IF(OR(D2563&lt;620,L2563&gt;=2,J2563&gt;0.9),"High",IF(OR(D2563&lt;700,L2563=1,J2563&gt;0.75),"Medium","Low"))</x:f>
        <x:v>Low</x:v>
      </x:c>
      <x:c r="P2563" s="30" t="n">
        <x:f>XLOOKUP(F2563,Assumptions!$A$4:$A$6,Assumptions!$B$4:$B$6)</x:f>
        <x:v>195</x:v>
      </x:c>
      <x:c r="Q2563" s="32" t="n">
        <x:f>XLOOKUP(F2563,Assumptions!$A$4:$A$6,Assumptions!$C$4:$C$6)</x:f>
        <x:v>0.199</x:v>
      </x:c>
      <x:c r="R2563" s="32" t="n">
        <x:f>XLOOKUP(F2563,Assumptions!$A$4:$A$6,Assumptions!$D$4:$D$6)</x:f>
        <x:v>0.017</x:v>
      </x:c>
      <x:c r="S2563" s="32" t="n">
        <x:f>XLOOKUP(F2563,Assumptions!$A$4:$A$6,Assumptions!$E$4:$E$6)</x:f>
        <x:v>0.013</x:v>
      </x:c>
      <x:c r="T2563" s="32" t="n">
        <x:f>XLOOKUP(O2563,Assumptions!$H$4:$H$6,Assumptions!$I$4:$I$6)</x:f>
        <x:v>0.0035</x:v>
      </x:c>
      <x:c r="U2563" s="30" t="n">
        <x:f>XLOOKUP(F2563,Assumptions!$A$4:$A$6,Assumptions!$F$4:$F$6)</x:f>
        <x:v>140</x:v>
      </x:c>
      <x:c r="V2563" s="60" t="n">
        <x:f>I2563*12</x:f>
        <x:v>37454.88</x:v>
      </x:c>
      <x:c r="W2563" s="60" t="n">
        <x:f>H2563*J2563*(1-K2563)*Q2563</x:f>
        <x:v>274.302606144</x:v>
      </x:c>
      <x:c r="X2563" s="60" t="n">
        <x:f>V2563*R2563</x:f>
        <x:v>636.73296</x:v>
      </x:c>
      <x:c r="Y2563" s="60" t="n">
        <x:f>V2563*S2563</x:f>
        <x:v>486.9134399999999</x:v>
      </x:c>
      <x:c r="Z2563" s="60" t="n">
        <x:f>H2563*J2563*T2563</x:f>
        <x:v>43.075158</x:v>
      </x:c>
      <x:c r="AA2563" s="60" t="n">
        <x:f>P2563+W2563+X2563-Y2563-Z2563-U2563</x:f>
        <x:v>436.0469681440002</x:v>
      </x:c>
      <x:c r="AB2563" s="32" t="n">
        <x:f>IFERROR(AA2563/(P2563+W2563+X2563),0)</x:f>
        <x:v>0.3942431703748929</x:v>
      </x:c>
      <x:c r="AC2563" t="n">
        <x:f>IF(O2563="High",0,IF(I2563&gt;=1800,3,IF(I2563&gt;=900,2,1))+IF(K2563&gt;=0.9,2,IF(K2563&gt;=0.75,1,0))+IF(J2563&lt;=0.7,2,IF(J2563&lt;=0.85,1,0))+IF(M2563&gt;=8,1,0))</x:f>
        <x:v>7</x:v>
      </x:c>
      <x:c r="AD2563" t="str">
        <x:f>IF(AND(O2563&lt;&gt;"High",AC2563&gt;=Assumptions!$B$10,AA2563&gt;0),"Priority Growth",IF(AND(O2563="Low",AA2563&gt;0),"Maintain","Watch"))</x:f>
        <x:v>Priority Growth</x:v>
      </x:c>
      <x:c r="AE2563" s="60" t="n">
        <x:f>MAX(AA2563,0)*N2563</x:f>
        <x:v>8.720939362880003</x:v>
      </x:c>
      <x:c r="AF2563" t="str">
        <x:f>IF(AND(AA2563&gt;=Assumptions!$B$11,O2563&lt;&gt;"High",OR(N2563&gt;=Assumptions!$B$12,M2563&lt;=6)),"High","Standard")</x:f>
        <x:v>Standard</x:v>
      </x:c>
    </x:row>
    <x:row r="2564">
      <x:c r="A2564" t="str">
        <x:f>'Raw_Data'!A2564</x:f>
        <x:v>C02563</x:v>
      </x:c>
      <x:c r="B2564" t="n">
        <x:f>'Raw_Data'!B2564</x:f>
        <x:v>43</x:v>
      </x:c>
      <x:c r="C2564" s="30" t="n">
        <x:f>'Raw_Data'!C2564</x:f>
        <x:v>147142</x:v>
      </x:c>
      <x:c r="D2564" t="n">
        <x:f>'Raw_Data'!D2564</x:f>
        <x:v>604</x:v>
      </x:c>
      <x:c r="E2564" t="n">
        <x:f>'Raw_Data'!E2564</x:f>
        <x:v>29</x:v>
      </x:c>
      <x:c r="F2564" t="str">
        <x:f>PROPER(TRIM('Raw_Data'!F2564))</x:f>
        <x:v>Platinum</x:v>
      </x:c>
      <x:c r="G2564" t="str">
        <x:f>PROPER(TRIM('Raw_Data'!G2564))</x:f>
        <x:v>Branch</x:v>
      </x:c>
      <x:c r="H2564" s="60" t="n">
        <x:f>'Raw_Data'!H2564</x:f>
        <x:v>29493</x:v>
      </x:c>
      <x:c r="I2564" s="60" t="n">
        <x:f>'Raw_Data'!I2564</x:f>
        <x:v>3397.22</x:v>
      </x:c>
      <x:c r="J2564" s="32" t="n">
        <x:f>'Raw_Data'!J2564</x:f>
        <x:v>0.412</x:v>
      </x:c>
      <x:c r="K2564" s="32" t="n">
        <x:f>'Raw_Data'!K2564</x:f>
        <x:v>0.645</x:v>
      </x:c>
      <x:c r="L2564" t="n">
        <x:f>'Raw_Data'!L2564</x:f>
        <x:v>0</x:v>
      </x:c>
      <x:c r="M2564" t="n">
        <x:f>IF('Raw_Data'!M2564="",Assumptions!$B$15,'Raw_Data'!M2564)</x:f>
        <x:v>6</x:v>
      </x:c>
      <x:c r="N2564" s="32" t="n">
        <x:f>'Raw_Data'!N2564</x:f>
        <x:v>0.176</x:v>
      </x:c>
      <x:c r="O2564" t="str">
        <x:f>IF(OR(D2564&lt;620,L2564&gt;=2,J2564&gt;0.9),"High",IF(OR(D2564&lt;700,L2564=1,J2564&gt;0.75),"Medium","Low"))</x:f>
        <x:v>High</x:v>
      </x:c>
      <x:c r="P2564" s="30" t="n">
        <x:f>XLOOKUP(F2564,Assumptions!$A$4:$A$6,Assumptions!$B$4:$B$6)</x:f>
        <x:v>195</x:v>
      </x:c>
      <x:c r="Q2564" s="32" t="n">
        <x:f>XLOOKUP(F2564,Assumptions!$A$4:$A$6,Assumptions!$C$4:$C$6)</x:f>
        <x:v>0.199</x:v>
      </x:c>
      <x:c r="R2564" s="32" t="n">
        <x:f>XLOOKUP(F2564,Assumptions!$A$4:$A$6,Assumptions!$D$4:$D$6)</x:f>
        <x:v>0.017</x:v>
      </x:c>
      <x:c r="S2564" s="32" t="n">
        <x:f>XLOOKUP(F2564,Assumptions!$A$4:$A$6,Assumptions!$E$4:$E$6)</x:f>
        <x:v>0.013</x:v>
      </x:c>
      <x:c r="T2564" s="32" t="n">
        <x:f>XLOOKUP(O2564,Assumptions!$H$4:$H$6,Assumptions!$I$4:$I$6)</x:f>
        <x:v>0.045</x:v>
      </x:c>
      <x:c r="U2564" s="30" t="n">
        <x:f>XLOOKUP(F2564,Assumptions!$A$4:$A$6,Assumptions!$F$4:$F$6)</x:f>
        <x:v>140</x:v>
      </x:c>
      <x:c r="V2564" s="60" t="n">
        <x:f>I2564*12</x:f>
        <x:v>40766.64</x:v>
      </x:c>
      <x:c r="W2564" s="60" t="n">
        <x:f>H2564*J2564*(1-K2564)*Q2564</x:f>
        <x:v>858.41558982</x:v>
      </x:c>
      <x:c r="X2564" s="60" t="n">
        <x:f>V2564*R2564</x:f>
        <x:v>693.0328800000001</x:v>
      </x:c>
      <x:c r="Y2564" s="60" t="n">
        <x:f>V2564*S2564</x:f>
        <x:v>529.96632</x:v>
      </x:c>
      <x:c r="Z2564" s="60" t="n">
        <x:f>H2564*J2564*T2564</x:f>
        <x:v>546.80022</x:v>
      </x:c>
      <x:c r="AA2564" s="60" t="n">
        <x:f>P2564+W2564+X2564-Y2564-Z2564-U2564</x:f>
        <x:v>529.6819298200004</x:v>
      </x:c>
      <x:c r="AB2564" s="32" t="n">
        <x:f>IFERROR(AA2564/(P2564+W2564+X2564),0)</x:f>
        <x:v>0.3032909009188188</x:v>
      </x:c>
      <x:c r="AC2564" t="n">
        <x:f>IF(O2564="High",0,IF(I2564&gt;=1800,3,IF(I2564&gt;=900,2,1))+IF(K2564&gt;=0.9,2,IF(K2564&gt;=0.75,1,0))+IF(J2564&lt;=0.7,2,IF(J2564&lt;=0.85,1,0))+IF(M2564&gt;=8,1,0))</x:f>
        <x:v>0</x:v>
      </x:c>
      <x:c r="AD2564" t="str">
        <x:f>IF(AND(O2564&lt;&gt;"High",AC2564&gt;=Assumptions!$B$10,AA2564&gt;0),"Priority Growth",IF(AND(O2564="Low",AA2564&gt;0),"Maintain","Watch"))</x:f>
        <x:v>Watch</x:v>
      </x:c>
      <x:c r="AE2564" s="60" t="n">
        <x:f>MAX(AA2564,0)*N2564</x:f>
        <x:v>93.22401964832007</x:v>
      </x:c>
      <x:c r="AF2564" t="str">
        <x:f>IF(AND(AA2564&gt;=Assumptions!$B$11,O2564&lt;&gt;"High",OR(N2564&gt;=Assumptions!$B$12,M2564&lt;=6)),"High","Standard")</x:f>
        <x:v>Standard</x:v>
      </x:c>
    </x:row>
    <x:row r="2565">
      <x:c r="A2565" t="str">
        <x:f>'Raw_Data'!A2565</x:f>
        <x:v>C02564</x:v>
      </x:c>
      <x:c r="B2565" t="n">
        <x:f>'Raw_Data'!B2565</x:f>
        <x:v>36</x:v>
      </x:c>
      <x:c r="C2565" s="30" t="n">
        <x:f>'Raw_Data'!C2565</x:f>
        <x:v>75922</x:v>
      </x:c>
      <x:c r="D2565" t="n">
        <x:f>'Raw_Data'!D2565</x:f>
        <x:v>734</x:v>
      </x:c>
      <x:c r="E2565" t="n">
        <x:f>'Raw_Data'!E2565</x:f>
        <x:v>46</x:v>
      </x:c>
      <x:c r="F2565" t="str">
        <x:f>PROPER(TRIM('Raw_Data'!F2565))</x:f>
        <x:v>Gold</x:v>
      </x:c>
      <x:c r="G2565" t="str">
        <x:f>PROPER(TRIM('Raw_Data'!G2565))</x:f>
        <x:v>Direct Mail</x:v>
      </x:c>
      <x:c r="H2565" s="60" t="n">
        <x:f>'Raw_Data'!H2565</x:f>
        <x:v>11797</x:v>
      </x:c>
      <x:c r="I2565" s="60" t="n">
        <x:f>'Raw_Data'!I2565</x:f>
        <x:v>1440.42</x:v>
      </x:c>
      <x:c r="J2565" s="32" t="n">
        <x:f>'Raw_Data'!J2565</x:f>
        <x:v>0.532</x:v>
      </x:c>
      <x:c r="K2565" s="32" t="n">
        <x:f>'Raw_Data'!K2565</x:f>
        <x:v>0.91</x:v>
      </x:c>
      <x:c r="L2565" t="n">
        <x:f>'Raw_Data'!L2565</x:f>
        <x:v>0</x:v>
      </x:c>
      <x:c r="M2565" t="n">
        <x:f>IF('Raw_Data'!M2565="",Assumptions!$B$15,'Raw_Data'!M2565)</x:f>
        <x:v>8</x:v>
      </x:c>
      <x:c r="N2565" s="32" t="n">
        <x:f>'Raw_Data'!N2565</x:f>
        <x:v>0.066</x:v>
      </x:c>
      <x:c r="O2565" t="str">
        <x:f>IF(OR(D2565&lt;620,L2565&gt;=2,J2565&gt;0.9),"High",IF(OR(D2565&lt;700,L2565=1,J2565&gt;0.75),"Medium","Low"))</x:f>
        <x:v>Low</x:v>
      </x:c>
      <x:c r="P2565" s="30" t="n">
        <x:f>XLOOKUP(F2565,Assumptions!$A$4:$A$6,Assumptions!$B$4:$B$6)</x:f>
        <x:v>95</x:v>
      </x:c>
      <x:c r="Q2565" s="32" t="n">
        <x:f>XLOOKUP(F2565,Assumptions!$A$4:$A$6,Assumptions!$C$4:$C$6)</x:f>
        <x:v>0.219</x:v>
      </x:c>
      <x:c r="R2565" s="32" t="n">
        <x:f>XLOOKUP(F2565,Assumptions!$A$4:$A$6,Assumptions!$D$4:$D$6)</x:f>
        <x:v>0.016</x:v>
      </x:c>
      <x:c r="S2565" s="32" t="n">
        <x:f>XLOOKUP(F2565,Assumptions!$A$4:$A$6,Assumptions!$E$4:$E$6)</x:f>
        <x:v>0.01</x:v>
      </x:c>
      <x:c r="T2565" s="32" t="n">
        <x:f>XLOOKUP(O2565,Assumptions!$H$4:$H$6,Assumptions!$I$4:$I$6)</x:f>
        <x:v>0.0035</x:v>
      </x:c>
      <x:c r="U2565" s="30" t="n">
        <x:f>XLOOKUP(F2565,Assumptions!$A$4:$A$6,Assumptions!$F$4:$F$6)</x:f>
        <x:v>90</x:v>
      </x:c>
      <x:c r="V2565" s="60" t="n">
        <x:f>I2565*12</x:f>
        <x:v>17285.04</x:v>
      </x:c>
      <x:c r="W2565" s="60" t="n">
        <x:f>H2565*J2565*(1-K2565)*Q2565</x:f>
        <x:v>123.70003883999996</x:v>
      </x:c>
      <x:c r="X2565" s="60" t="n">
        <x:f>V2565*R2565</x:f>
        <x:v>276.56064000000003</x:v>
      </x:c>
      <x:c r="Y2565" s="60" t="n">
        <x:f>V2565*S2565</x:f>
        <x:v>172.8504</x:v>
      </x:c>
      <x:c r="Z2565" s="60" t="n">
        <x:f>H2565*J2565*T2565</x:f>
        <x:v>21.966014</x:v>
      </x:c>
      <x:c r="AA2565" s="60" t="n">
        <x:f>P2565+W2565+X2565-Y2565-Z2565-U2565</x:f>
        <x:v>210.44426483999996</x:v>
      </x:c>
      <x:c r="AB2565" s="32" t="n">
        <x:f>IFERROR(AA2565/(P2565+W2565+X2565),0)</x:f>
        <x:v>0.4249161579572655</x:v>
      </x:c>
      <x:c r="AC2565" t="n">
        <x:f>IF(O2565="High",0,IF(I2565&gt;=1800,3,IF(I2565&gt;=900,2,1))+IF(K2565&gt;=0.9,2,IF(K2565&gt;=0.75,1,0))+IF(J2565&lt;=0.7,2,IF(J2565&lt;=0.85,1,0))+IF(M2565&gt;=8,1,0))</x:f>
        <x:v>7</x:v>
      </x:c>
      <x:c r="AD2565" t="str">
        <x:f>IF(AND(O2565&lt;&gt;"High",AC2565&gt;=Assumptions!$B$10,AA2565&gt;0),"Priority Growth",IF(AND(O2565="Low",AA2565&gt;0),"Maintain","Watch"))</x:f>
        <x:v>Priority Growth</x:v>
      </x:c>
      <x:c r="AE2565" s="60" t="n">
        <x:f>MAX(AA2565,0)*N2565</x:f>
        <x:v>13.889321479439998</x:v>
      </x:c>
      <x:c r="AF2565" t="str">
        <x:f>IF(AND(AA2565&gt;=Assumptions!$B$11,O2565&lt;&gt;"High",OR(N2565&gt;=Assumptions!$B$12,M2565&lt;=6)),"High","Standard")</x:f>
        <x:v>Standard</x:v>
      </x:c>
    </x:row>
    <x:row r="2566">
      <x:c r="A2566" t="str">
        <x:f>'Raw_Data'!A2566</x:f>
        <x:v>C02565</x:v>
      </x:c>
      <x:c r="B2566" t="n">
        <x:f>'Raw_Data'!B2566</x:f>
        <x:v>36</x:v>
      </x:c>
      <x:c r="C2566" s="30" t="n">
        <x:f>'Raw_Data'!C2566</x:f>
        <x:v>93916</x:v>
      </x:c>
      <x:c r="D2566" t="n">
        <x:f>'Raw_Data'!D2566</x:f>
        <x:v>682</x:v>
      </x:c>
      <x:c r="E2566" t="n">
        <x:f>'Raw_Data'!E2566</x:f>
        <x:v>40</x:v>
      </x:c>
      <x:c r="F2566" t="str">
        <x:f>PROPER(TRIM('Raw_Data'!F2566))</x:f>
        <x:v>Gold</x:v>
      </x:c>
      <x:c r="G2566" t="str">
        <x:f>PROPER(TRIM('Raw_Data'!G2566))</x:f>
        <x:v>Branch</x:v>
      </x:c>
      <x:c r="H2566" s="60" t="n">
        <x:f>'Raw_Data'!H2566</x:f>
        <x:v>9719</x:v>
      </x:c>
      <x:c r="I2566" s="60" t="n">
        <x:f>'Raw_Data'!I2566</x:f>
        <x:v>1009.42</x:v>
      </x:c>
      <x:c r="J2566" s="32" t="n">
        <x:f>'Raw_Data'!J2566</x:f>
        <x:v>0.317</x:v>
      </x:c>
      <x:c r="K2566" s="32" t="n">
        <x:f>'Raw_Data'!K2566</x:f>
        <x:v>0.763</x:v>
      </x:c>
      <x:c r="L2566" t="n">
        <x:f>'Raw_Data'!L2566</x:f>
        <x:v>0</x:v>
      </x:c>
      <x:c r="M2566" t="n">
        <x:f>IF('Raw_Data'!M2566="",Assumptions!$B$15,'Raw_Data'!M2566)</x:f>
        <x:v>6</x:v>
      </x:c>
      <x:c r="N2566" s="32" t="n">
        <x:f>'Raw_Data'!N2566</x:f>
        <x:v>0.161</x:v>
      </x:c>
      <x:c r="O2566" t="str">
        <x:f>IF(OR(D2566&lt;620,L2566&gt;=2,J2566&gt;0.9),"High",IF(OR(D2566&lt;700,L2566=1,J2566&gt;0.75),"Medium","Low"))</x:f>
        <x:v>Medium</x:v>
      </x:c>
      <x:c r="P2566" s="30" t="n">
        <x:f>XLOOKUP(F2566,Assumptions!$A$4:$A$6,Assumptions!$B$4:$B$6)</x:f>
        <x:v>95</x:v>
      </x:c>
      <x:c r="Q2566" s="32" t="n">
        <x:f>XLOOKUP(F2566,Assumptions!$A$4:$A$6,Assumptions!$C$4:$C$6)</x:f>
        <x:v>0.219</x:v>
      </x:c>
      <x:c r="R2566" s="32" t="n">
        <x:f>XLOOKUP(F2566,Assumptions!$A$4:$A$6,Assumptions!$D$4:$D$6)</x:f>
        <x:v>0.016</x:v>
      </x:c>
      <x:c r="S2566" s="32" t="n">
        <x:f>XLOOKUP(F2566,Assumptions!$A$4:$A$6,Assumptions!$E$4:$E$6)</x:f>
        <x:v>0.01</x:v>
      </x:c>
      <x:c r="T2566" s="32" t="n">
        <x:f>XLOOKUP(O2566,Assumptions!$H$4:$H$6,Assumptions!$I$4:$I$6)</x:f>
        <x:v>0.012</x:v>
      </x:c>
      <x:c r="U2566" s="30" t="n">
        <x:f>XLOOKUP(F2566,Assumptions!$A$4:$A$6,Assumptions!$F$4:$F$6)</x:f>
        <x:v>90</x:v>
      </x:c>
      <x:c r="V2566" s="60" t="n">
        <x:f>I2566*12</x:f>
        <x:v>12113.039999999999</x:v>
      </x:c>
      <x:c r="W2566" s="60" t="n">
        <x:f>H2566*J2566*(1-K2566)*Q2566</x:f>
        <x:v>159.909146469</x:v>
      </x:c>
      <x:c r="X2566" s="60" t="n">
        <x:f>V2566*R2566</x:f>
        <x:v>193.80864</x:v>
      </x:c>
      <x:c r="Y2566" s="60" t="n">
        <x:f>V2566*S2566</x:f>
        <x:v>121.1304</x:v>
      </x:c>
      <x:c r="Z2566" s="60" t="n">
        <x:f>H2566*J2566*T2566</x:f>
        <x:v>36.971076000000004</x:v>
      </x:c>
      <x:c r="AA2566" s="60" t="n">
        <x:f>P2566+W2566+X2566-Y2566-Z2566-U2566</x:f>
        <x:v>200.61631046899998</x:v>
      </x:c>
      <x:c r="AB2566" s="32" t="n">
        <x:f>IFERROR(AA2566/(P2566+W2566+X2566),0)</x:f>
        <x:v>0.44708793927619295</x:v>
      </x:c>
      <x:c r="AC2566" t="n">
        <x:f>IF(O2566="High",0,IF(I2566&gt;=1800,3,IF(I2566&gt;=900,2,1))+IF(K2566&gt;=0.9,2,IF(K2566&gt;=0.75,1,0))+IF(J2566&lt;=0.7,2,IF(J2566&lt;=0.85,1,0))+IF(M2566&gt;=8,1,0))</x:f>
        <x:v>5</x:v>
      </x:c>
      <x:c r="AD2566" t="str">
        <x:f>IF(AND(O2566&lt;&gt;"High",AC2566&gt;=Assumptions!$B$10,AA2566&gt;0),"Priority Growth",IF(AND(O2566="Low",AA2566&gt;0),"Maintain","Watch"))</x:f>
        <x:v>Watch</x:v>
      </x:c>
      <x:c r="AE2566" s="60" t="n">
        <x:f>MAX(AA2566,0)*N2566</x:f>
        <x:v>32.299225985509</x:v>
      </x:c>
      <x:c r="AF2566" t="str">
        <x:f>IF(AND(AA2566&gt;=Assumptions!$B$11,O2566&lt;&gt;"High",OR(N2566&gt;=Assumptions!$B$12,M2566&lt;=6)),"High","Standard")</x:f>
        <x:v>Standard</x:v>
      </x:c>
    </x:row>
    <x:row r="2567">
      <x:c r="A2567" t="str">
        <x:f>'Raw_Data'!A2567</x:f>
        <x:v>C02566</x:v>
      </x:c>
      <x:c r="B2567" t="n">
        <x:f>'Raw_Data'!B2567</x:f>
        <x:v>26</x:v>
      </x:c>
      <x:c r="C2567" s="30" t="n">
        <x:f>'Raw_Data'!C2567</x:f>
        <x:v>41351</x:v>
      </x:c>
      <x:c r="D2567" t="n">
        <x:f>'Raw_Data'!D2567</x:f>
        <x:v>626</x:v>
      </x:c>
      <x:c r="E2567" t="n">
        <x:f>'Raw_Data'!E2567</x:f>
        <x:v>75</x:v>
      </x:c>
      <x:c r="F2567" t="str">
        <x:f>PROPER(TRIM('Raw_Data'!F2567))</x:f>
        <x:v>Classic</x:v>
      </x:c>
      <x:c r="G2567" t="str">
        <x:f>PROPER(TRIM('Raw_Data'!G2567))</x:f>
        <x:v>Digital</x:v>
      </x:c>
      <x:c r="H2567" s="60" t="n">
        <x:f>'Raw_Data'!H2567</x:f>
        <x:v>3184</x:v>
      </x:c>
      <x:c r="I2567" s="60" t="n">
        <x:f>'Raw_Data'!I2567</x:f>
        <x:v>308.99</x:v>
      </x:c>
      <x:c r="J2567" s="32" t="n">
        <x:f>'Raw_Data'!J2567</x:f>
        <x:v>0.564</x:v>
      </x:c>
      <x:c r="K2567" s="32" t="n">
        <x:f>'Raw_Data'!K2567</x:f>
        <x:v>0.835</x:v>
      </x:c>
      <x:c r="L2567" t="n">
        <x:f>'Raw_Data'!L2567</x:f>
        <x:v>0</x:v>
      </x:c>
      <x:c r="M2567" t="n">
        <x:f>IF('Raw_Data'!M2567="",Assumptions!$B$15,'Raw_Data'!M2567)</x:f>
        <x:v>6</x:v>
      </x:c>
      <x:c r="N2567" s="32" t="n">
        <x:f>'Raw_Data'!N2567</x:f>
        <x:v>0.168</x:v>
      </x:c>
      <x:c r="O2567" t="str">
        <x:f>IF(OR(D2567&lt;620,L2567&gt;=2,J2567&gt;0.9),"High",IF(OR(D2567&lt;700,L2567=1,J2567&gt;0.75),"Medium","Low"))</x:f>
        <x:v>Medium</x:v>
      </x:c>
      <x:c r="P2567" s="30" t="n">
        <x:f>XLOOKUP(F2567,Assumptions!$A$4:$A$6,Assumptions!$B$4:$B$6)</x:f>
        <x:v>0</x:v>
      </x:c>
      <x:c r="Q2567" s="32" t="n">
        <x:f>XLOOKUP(F2567,Assumptions!$A$4:$A$6,Assumptions!$C$4:$C$6)</x:f>
        <x:v>0.229</x:v>
      </x:c>
      <x:c r="R2567" s="32" t="n">
        <x:f>XLOOKUP(F2567,Assumptions!$A$4:$A$6,Assumptions!$D$4:$D$6)</x:f>
        <x:v>0.015</x:v>
      </x:c>
      <x:c r="S2567" s="32" t="n">
        <x:f>XLOOKUP(F2567,Assumptions!$A$4:$A$6,Assumptions!$E$4:$E$6)</x:f>
        <x:v>0.0075</x:v>
      </x:c>
      <x:c r="T2567" s="32" t="n">
        <x:f>XLOOKUP(O2567,Assumptions!$H$4:$H$6,Assumptions!$I$4:$I$6)</x:f>
        <x:v>0.012</x:v>
      </x:c>
      <x:c r="U2567" s="30" t="n">
        <x:f>XLOOKUP(F2567,Assumptions!$A$4:$A$6,Assumptions!$F$4:$F$6)</x:f>
        <x:v>60</x:v>
      </x:c>
      <x:c r="V2567" s="60" t="n">
        <x:f>I2567*12</x:f>
        <x:v>3707.88</x:v>
      </x:c>
      <x:c r="W2567" s="60" t="n">
        <x:f>H2567*J2567*(1-K2567)*Q2567</x:f>
        <x:v>67.85339616</x:v>
      </x:c>
      <x:c r="X2567" s="60" t="n">
        <x:f>V2567*R2567</x:f>
        <x:v>55.6182</x:v>
      </x:c>
      <x:c r="Y2567" s="60" t="n">
        <x:f>V2567*S2567</x:f>
        <x:v>27.8091</x:v>
      </x:c>
      <x:c r="Z2567" s="60" t="n">
        <x:f>H2567*J2567*T2567</x:f>
        <x:v>21.549311999999997</x:v>
      </x:c>
      <x:c r="AA2567" s="60" t="n">
        <x:f>P2567+W2567+X2567-Y2567-Z2567-U2567</x:f>
        <x:v>14.113184160000003</x:v>
      </x:c>
      <x:c r="AB2567" s="32" t="n">
        <x:f>IFERROR(AA2567/(P2567+W2567+X2567),0)</x:f>
        <x:v>0.11430308345339206</x:v>
      </x:c>
      <x:c r="AC2567" t="n">
        <x:f>IF(O2567="High",0,IF(I2567&gt;=1800,3,IF(I2567&gt;=900,2,1))+IF(K2567&gt;=0.9,2,IF(K2567&gt;=0.75,1,0))+IF(J2567&lt;=0.7,2,IF(J2567&lt;=0.85,1,0))+IF(M2567&gt;=8,1,0))</x:f>
        <x:v>4</x:v>
      </x:c>
      <x:c r="AD2567" t="str">
        <x:f>IF(AND(O2567&lt;&gt;"High",AC2567&gt;=Assumptions!$B$10,AA2567&gt;0),"Priority Growth",IF(AND(O2567="Low",AA2567&gt;0),"Maintain","Watch"))</x:f>
        <x:v>Watch</x:v>
      </x:c>
      <x:c r="AE2567" s="60" t="n">
        <x:f>MAX(AA2567,0)*N2567</x:f>
        <x:v>2.3710149388800006</x:v>
      </x:c>
      <x:c r="AF2567" t="str">
        <x:f>IF(AND(AA2567&gt;=Assumptions!$B$11,O2567&lt;&gt;"High",OR(N2567&gt;=Assumptions!$B$12,M2567&lt;=6)),"High","Standard")</x:f>
        <x:v>Standard</x:v>
      </x:c>
    </x:row>
    <x:row r="2568">
      <x:c r="A2568" t="str">
        <x:f>'Raw_Data'!A2568</x:f>
        <x:v>C02567</x:v>
      </x:c>
      <x:c r="B2568" t="n">
        <x:f>'Raw_Data'!B2568</x:f>
        <x:v>39</x:v>
      </x:c>
      <x:c r="C2568" s="30" t="n">
        <x:f>'Raw_Data'!C2568</x:f>
        <x:v>45898</x:v>
      </x:c>
      <x:c r="D2568" t="n">
        <x:f>'Raw_Data'!D2568</x:f>
        <x:v>758</x:v>
      </x:c>
      <x:c r="E2568" t="n">
        <x:f>'Raw_Data'!E2568</x:f>
        <x:v>17</x:v>
      </x:c>
      <x:c r="F2568" t="str">
        <x:f>PROPER(TRIM('Raw_Data'!F2568))</x:f>
        <x:v>Gold</x:v>
      </x:c>
      <x:c r="G2568" t="str">
        <x:f>PROPER(TRIM('Raw_Data'!G2568))</x:f>
        <x:v>Digital</x:v>
      </x:c>
      <x:c r="H2568" s="60" t="n">
        <x:f>'Raw_Data'!H2568</x:f>
        <x:v>8865</x:v>
      </x:c>
      <x:c r="I2568" s="60" t="n">
        <x:f>'Raw_Data'!I2568</x:f>
        <x:v>548.13</x:v>
      </x:c>
      <x:c r="J2568" s="32" t="n">
        <x:f>'Raw_Data'!J2568</x:f>
        <x:v>0.326</x:v>
      </x:c>
      <x:c r="K2568" s="32" t="n">
        <x:f>'Raw_Data'!K2568</x:f>
        <x:v>0.889</x:v>
      </x:c>
      <x:c r="L2568" t="n">
        <x:f>'Raw_Data'!L2568</x:f>
        <x:v>0</x:v>
      </x:c>
      <x:c r="M2568" t="n">
        <x:f>IF('Raw_Data'!M2568="",Assumptions!$B$15,'Raw_Data'!M2568)</x:f>
        <x:v>10</x:v>
      </x:c>
      <x:c r="N2568" s="32" t="n">
        <x:f>'Raw_Data'!N2568</x:f>
        <x:v>0.026</x:v>
      </x:c>
      <x:c r="O2568" t="str">
        <x:f>IF(OR(D2568&lt;620,L2568&gt;=2,J2568&gt;0.9),"High",IF(OR(D2568&lt;700,L2568=1,J2568&gt;0.75),"Medium","Low"))</x:f>
        <x:v>Low</x:v>
      </x:c>
      <x:c r="P2568" s="30" t="n">
        <x:f>XLOOKUP(F2568,Assumptions!$A$4:$A$6,Assumptions!$B$4:$B$6)</x:f>
        <x:v>95</x:v>
      </x:c>
      <x:c r="Q2568" s="32" t="n">
        <x:f>XLOOKUP(F2568,Assumptions!$A$4:$A$6,Assumptions!$C$4:$C$6)</x:f>
        <x:v>0.219</x:v>
      </x:c>
      <x:c r="R2568" s="32" t="n">
        <x:f>XLOOKUP(F2568,Assumptions!$A$4:$A$6,Assumptions!$D$4:$D$6)</x:f>
        <x:v>0.016</x:v>
      </x:c>
      <x:c r="S2568" s="32" t="n">
        <x:f>XLOOKUP(F2568,Assumptions!$A$4:$A$6,Assumptions!$E$4:$E$6)</x:f>
        <x:v>0.01</x:v>
      </x:c>
      <x:c r="T2568" s="32" t="n">
        <x:f>XLOOKUP(O2568,Assumptions!$H$4:$H$6,Assumptions!$I$4:$I$6)</x:f>
        <x:v>0.0035</x:v>
      </x:c>
      <x:c r="U2568" s="30" t="n">
        <x:f>XLOOKUP(F2568,Assumptions!$A$4:$A$6,Assumptions!$F$4:$F$6)</x:f>
        <x:v>90</x:v>
      </x:c>
      <x:c r="V2568" s="60" t="n">
        <x:f>I2568*12</x:f>
        <x:v>6577.5599999999995</x:v>
      </x:c>
      <x:c r="W2568" s="60" t="n">
        <x:f>H2568*J2568*(1-K2568)*Q2568</x:f>
        <x:v>70.25276690999999</x:v>
      </x:c>
      <x:c r="X2568" s="60" t="n">
        <x:f>V2568*R2568</x:f>
        <x:v>105.24095999999999</x:v>
      </x:c>
      <x:c r="Y2568" s="60" t="n">
        <x:f>V2568*S2568</x:f>
        <x:v>65.7756</x:v>
      </x:c>
      <x:c r="Z2568" s="60" t="n">
        <x:f>H2568*J2568*T2568</x:f>
        <x:v>10.114965000000002</x:v>
      </x:c>
      <x:c r="AA2568" s="60" t="n">
        <x:f>P2568+W2568+X2568-Y2568-Z2568-U2568</x:f>
        <x:v>104.60316190999995</x:v>
      </x:c>
      <x:c r="AB2568" s="32" t="n">
        <x:f>IFERROR(AA2568/(P2568+W2568+X2568),0)</x:f>
        <x:v>0.3867119696450633</x:v>
      </x:c>
      <x:c r="AC2568" t="n">
        <x:f>IF(O2568="High",0,IF(I2568&gt;=1800,3,IF(I2568&gt;=900,2,1))+IF(K2568&gt;=0.9,2,IF(K2568&gt;=0.75,1,0))+IF(J2568&lt;=0.7,2,IF(J2568&lt;=0.85,1,0))+IF(M2568&gt;=8,1,0))</x:f>
        <x:v>5</x:v>
      </x:c>
      <x:c r="AD2568" t="str">
        <x:f>IF(AND(O2568&lt;&gt;"High",AC2568&gt;=Assumptions!$B$10,AA2568&gt;0),"Priority Growth",IF(AND(O2568="Low",AA2568&gt;0),"Maintain","Watch"))</x:f>
        <x:v>Maintain</x:v>
      </x:c>
      <x:c r="AE2568" s="60" t="n">
        <x:f>MAX(AA2568,0)*N2568</x:f>
        <x:v>2.719682209659999</x:v>
      </x:c>
      <x:c r="AF2568" t="str">
        <x:f>IF(AND(AA2568&gt;=Assumptions!$B$11,O2568&lt;&gt;"High",OR(N2568&gt;=Assumptions!$B$12,M2568&lt;=6)),"High","Standard")</x:f>
        <x:v>Standard</x:v>
      </x:c>
    </x:row>
    <x:row r="2569">
      <x:c r="A2569" t="str">
        <x:f>'Raw_Data'!A2569</x:f>
        <x:v>C02568</x:v>
      </x:c>
      <x:c r="B2569" t="n">
        <x:f>'Raw_Data'!B2569</x:f>
        <x:v>21</x:v>
      </x:c>
      <x:c r="C2569" s="30" t="n">
        <x:f>'Raw_Data'!C2569</x:f>
        <x:v>63609</x:v>
      </x:c>
      <x:c r="D2569" t="n">
        <x:f>'Raw_Data'!D2569</x:f>
        <x:v>761</x:v>
      </x:c>
      <x:c r="E2569" t="n">
        <x:f>'Raw_Data'!E2569</x:f>
        <x:v>26</x:v>
      </x:c>
      <x:c r="F2569" t="str">
        <x:f>PROPER(TRIM('Raw_Data'!F2569))</x:f>
        <x:v>Classic</x:v>
      </x:c>
      <x:c r="G2569" t="str">
        <x:f>PROPER(TRIM('Raw_Data'!G2569))</x:f>
        <x:v>Digital</x:v>
      </x:c>
      <x:c r="H2569" s="60" t="n">
        <x:f>'Raw_Data'!H2569</x:f>
        <x:v>9317</x:v>
      </x:c>
      <x:c r="I2569" s="60" t="n">
        <x:f>'Raw_Data'!I2569</x:f>
        <x:v>499.88</x:v>
      </x:c>
      <x:c r="J2569" s="32" t="n">
        <x:f>'Raw_Data'!J2569</x:f>
        <x:v>0.351</x:v>
      </x:c>
      <x:c r="K2569" s="32" t="n">
        <x:f>'Raw_Data'!K2569</x:f>
        <x:v>1</x:v>
      </x:c>
      <x:c r="L2569" t="n">
        <x:f>'Raw_Data'!L2569</x:f>
        <x:v>0</x:v>
      </x:c>
      <x:c r="M2569" t="n">
        <x:f>IF('Raw_Data'!M2569="",Assumptions!$B$15,'Raw_Data'!M2569)</x:f>
        <x:v>9</x:v>
      </x:c>
      <x:c r="N2569" s="32" t="n">
        <x:f>'Raw_Data'!N2569</x:f>
        <x:v>0.02</x:v>
      </x:c>
      <x:c r="O2569" t="str">
        <x:f>IF(OR(D2569&lt;620,L2569&gt;=2,J2569&gt;0.9),"High",IF(OR(D2569&lt;700,L2569=1,J2569&gt;0.75),"Medium","Low"))</x:f>
        <x:v>Low</x:v>
      </x:c>
      <x:c r="P2569" s="30" t="n">
        <x:f>XLOOKUP(F2569,Assumptions!$A$4:$A$6,Assumptions!$B$4:$B$6)</x:f>
        <x:v>0</x:v>
      </x:c>
      <x:c r="Q2569" s="32" t="n">
        <x:f>XLOOKUP(F2569,Assumptions!$A$4:$A$6,Assumptions!$C$4:$C$6)</x:f>
        <x:v>0.229</x:v>
      </x:c>
      <x:c r="R2569" s="32" t="n">
        <x:f>XLOOKUP(F2569,Assumptions!$A$4:$A$6,Assumptions!$D$4:$D$6)</x:f>
        <x:v>0.015</x:v>
      </x:c>
      <x:c r="S2569" s="32" t="n">
        <x:f>XLOOKUP(F2569,Assumptions!$A$4:$A$6,Assumptions!$E$4:$E$6)</x:f>
        <x:v>0.0075</x:v>
      </x:c>
      <x:c r="T2569" s="32" t="n">
        <x:f>XLOOKUP(O2569,Assumptions!$H$4:$H$6,Assumptions!$I$4:$I$6)</x:f>
        <x:v>0.0035</x:v>
      </x:c>
      <x:c r="U2569" s="30" t="n">
        <x:f>XLOOKUP(F2569,Assumptions!$A$4:$A$6,Assumptions!$F$4:$F$6)</x:f>
        <x:v>60</x:v>
      </x:c>
      <x:c r="V2569" s="60" t="n">
        <x:f>I2569*12</x:f>
        <x:v>5998.5599999999995</x:v>
      </x:c>
      <x:c r="W2569" s="60" t="n">
        <x:f>H2569*J2569*(1-K2569)*Q2569</x:f>
        <x:v>0</x:v>
      </x:c>
      <x:c r="X2569" s="60" t="n">
        <x:f>V2569*R2569</x:f>
        <x:v>89.9784</x:v>
      </x:c>
      <x:c r="Y2569" s="60" t="n">
        <x:f>V2569*S2569</x:f>
        <x:v>44.9892</x:v>
      </x:c>
      <x:c r="Z2569" s="60" t="n">
        <x:f>H2569*J2569*T2569</x:f>
        <x:v>11.4459345</x:v>
      </x:c>
      <x:c r="AA2569" s="60" t="n">
        <x:f>P2569+W2569+X2569-Y2569-Z2569-U2569</x:f>
        <x:v>-26.456734500000003</x:v>
      </x:c>
      <x:c r="AB2569" s="32" t="n">
        <x:f>IFERROR(AA2569/(P2569+W2569+X2569),0)</x:f>
        <x:v>-0.2940342848950415</x:v>
      </x:c>
      <x:c r="AC2569" t="n">
        <x:f>IF(O2569="High",0,IF(I2569&gt;=1800,3,IF(I2569&gt;=900,2,1))+IF(K2569&gt;=0.9,2,IF(K2569&gt;=0.75,1,0))+IF(J2569&lt;=0.7,2,IF(J2569&lt;=0.85,1,0))+IF(M2569&gt;=8,1,0))</x:f>
        <x:v>6</x:v>
      </x:c>
      <x:c r="AD2569" t="str">
        <x:f>IF(AND(O2569&lt;&gt;"High",AC2569&gt;=Assumptions!$B$10,AA2569&gt;0),"Priority Growth",IF(AND(O2569="Low",AA2569&gt;0),"Maintain","Watch"))</x:f>
        <x:v>Watch</x:v>
      </x:c>
      <x:c r="AE2569" s="60" t="n">
        <x:f>MAX(AA2569,0)*N2569</x:f>
        <x:v>0</x:v>
      </x:c>
      <x:c r="AF2569" t="str">
        <x:f>IF(AND(AA2569&gt;=Assumptions!$B$11,O2569&lt;&gt;"High",OR(N2569&gt;=Assumptions!$B$12,M2569&lt;=6)),"High","Standard")</x:f>
        <x:v>Standard</x:v>
      </x:c>
    </x:row>
    <x:row r="2570">
      <x:c r="A2570" t="str">
        <x:f>'Raw_Data'!A2570</x:f>
        <x:v>C02569</x:v>
      </x:c>
      <x:c r="B2570" t="n">
        <x:f>'Raw_Data'!B2570</x:f>
        <x:v>38</x:v>
      </x:c>
      <x:c r="C2570" s="30" t="n">
        <x:f>'Raw_Data'!C2570</x:f>
        <x:v>83287</x:v>
      </x:c>
      <x:c r="D2570" t="n">
        <x:f>'Raw_Data'!D2570</x:f>
        <x:v>618</x:v>
      </x:c>
      <x:c r="E2570" t="n">
        <x:f>'Raw_Data'!E2570</x:f>
        <x:v>68</x:v>
      </x:c>
      <x:c r="F2570" t="str">
        <x:f>PROPER(TRIM('Raw_Data'!F2570))</x:f>
        <x:v>Gold</x:v>
      </x:c>
      <x:c r="G2570" t="str">
        <x:f>PROPER(TRIM('Raw_Data'!G2570))</x:f>
        <x:v>Partner</x:v>
      </x:c>
      <x:c r="H2570" s="60" t="n">
        <x:f>'Raw_Data'!H2570</x:f>
        <x:v>11832</x:v>
      </x:c>
      <x:c r="I2570" s="60" t="n">
        <x:f>'Raw_Data'!I2570</x:f>
        <x:v>1566.41</x:v>
      </x:c>
      <x:c r="J2570" s="32" t="n">
        <x:f>'Raw_Data'!J2570</x:f>
        <x:v>0.545</x:v>
      </x:c>
      <x:c r="K2570" s="32" t="n">
        <x:f>'Raw_Data'!K2570</x:f>
        <x:v>0.718</x:v>
      </x:c>
      <x:c r="L2570" t="n">
        <x:f>'Raw_Data'!L2570</x:f>
        <x:v>0</x:v>
      </x:c>
      <x:c r="M2570" t="n">
        <x:f>IF('Raw_Data'!M2570="",Assumptions!$B$15,'Raw_Data'!M2570)</x:f>
        <x:v>10</x:v>
      </x:c>
      <x:c r="N2570" s="32" t="n">
        <x:f>'Raw_Data'!N2570</x:f>
        <x:v>0.02</x:v>
      </x:c>
      <x:c r="O2570" t="str">
        <x:f>IF(OR(D2570&lt;620,L2570&gt;=2,J2570&gt;0.9),"High",IF(OR(D2570&lt;700,L2570=1,J2570&gt;0.75),"Medium","Low"))</x:f>
        <x:v>High</x:v>
      </x:c>
      <x:c r="P2570" s="30" t="n">
        <x:f>XLOOKUP(F2570,Assumptions!$A$4:$A$6,Assumptions!$B$4:$B$6)</x:f>
        <x:v>95</x:v>
      </x:c>
      <x:c r="Q2570" s="32" t="n">
        <x:f>XLOOKUP(F2570,Assumptions!$A$4:$A$6,Assumptions!$C$4:$C$6)</x:f>
        <x:v>0.219</x:v>
      </x:c>
      <x:c r="R2570" s="32" t="n">
        <x:f>XLOOKUP(F2570,Assumptions!$A$4:$A$6,Assumptions!$D$4:$D$6)</x:f>
        <x:v>0.016</x:v>
      </x:c>
      <x:c r="S2570" s="32" t="n">
        <x:f>XLOOKUP(F2570,Assumptions!$A$4:$A$6,Assumptions!$E$4:$E$6)</x:f>
        <x:v>0.01</x:v>
      </x:c>
      <x:c r="T2570" s="32" t="n">
        <x:f>XLOOKUP(O2570,Assumptions!$H$4:$H$6,Assumptions!$I$4:$I$6)</x:f>
        <x:v>0.045</x:v>
      </x:c>
      <x:c r="U2570" s="30" t="n">
        <x:f>XLOOKUP(F2570,Assumptions!$A$4:$A$6,Assumptions!$F$4:$F$6)</x:f>
        <x:v>90</x:v>
      </x:c>
      <x:c r="V2570" s="60" t="n">
        <x:f>I2570*12</x:f>
        <x:v>18796.920000000002</x:v>
      </x:c>
      <x:c r="W2570" s="60" t="n">
        <x:f>H2570*J2570*(1-K2570)*Q2570</x:f>
        <x:v>398.24275752000005</x:v>
      </x:c>
      <x:c r="X2570" s="60" t="n">
        <x:f>V2570*R2570</x:f>
        <x:v>300.75072000000006</x:v>
      </x:c>
      <x:c r="Y2570" s="60" t="n">
        <x:f>V2570*S2570</x:f>
        <x:v>187.96920000000003</x:v>
      </x:c>
      <x:c r="Z2570" s="60" t="n">
        <x:f>H2570*J2570*T2570</x:f>
        <x:v>290.1798</x:v>
      </x:c>
      <x:c r="AA2570" s="60" t="n">
        <x:f>P2570+W2570+X2570-Y2570-Z2570-U2570</x:f>
        <x:v>225.84447752000017</x:v>
      </x:c>
      <x:c r="AB2570" s="32" t="n">
        <x:f>IFERROR(AA2570/(P2570+W2570+X2570),0)</x:f>
        <x:v>0.28444122516650183</x:v>
      </x:c>
      <x:c r="AC2570" t="n">
        <x:f>IF(O2570="High",0,IF(I2570&gt;=1800,3,IF(I2570&gt;=900,2,1))+IF(K2570&gt;=0.9,2,IF(K2570&gt;=0.75,1,0))+IF(J2570&lt;=0.7,2,IF(J2570&lt;=0.85,1,0))+IF(M2570&gt;=8,1,0))</x:f>
        <x:v>0</x:v>
      </x:c>
      <x:c r="AD2570" t="str">
        <x:f>IF(AND(O2570&lt;&gt;"High",AC2570&gt;=Assumptions!$B$10,AA2570&gt;0),"Priority Growth",IF(AND(O2570="Low",AA2570&gt;0),"Maintain","Watch"))</x:f>
        <x:v>Watch</x:v>
      </x:c>
      <x:c r="AE2570" s="60" t="n">
        <x:f>MAX(AA2570,0)*N2570</x:f>
        <x:v>4.516889550400004</x:v>
      </x:c>
      <x:c r="AF2570" t="str">
        <x:f>IF(AND(AA2570&gt;=Assumptions!$B$11,O2570&lt;&gt;"High",OR(N2570&gt;=Assumptions!$B$12,M2570&lt;=6)),"High","Standard")</x:f>
        <x:v>Standard</x:v>
      </x:c>
    </x:row>
    <x:row r="2571">
      <x:c r="A2571" t="str">
        <x:f>'Raw_Data'!A2571</x:f>
        <x:v>C02570</x:v>
      </x:c>
      <x:c r="B2571" t="n">
        <x:f>'Raw_Data'!B2571</x:f>
        <x:v>34</x:v>
      </x:c>
      <x:c r="C2571" s="30" t="n">
        <x:f>'Raw_Data'!C2571</x:f>
        <x:v>93675</x:v>
      </x:c>
      <x:c r="D2571" t="n">
        <x:f>'Raw_Data'!D2571</x:f>
        <x:v>602</x:v>
      </x:c>
      <x:c r="E2571" t="n">
        <x:f>'Raw_Data'!E2571</x:f>
        <x:v>172</x:v>
      </x:c>
      <x:c r="F2571" t="str">
        <x:f>PROPER(TRIM('Raw_Data'!F2571))</x:f>
        <x:v>Gold</x:v>
      </x:c>
      <x:c r="G2571" t="str">
        <x:f>PROPER(TRIM('Raw_Data'!G2571))</x:f>
        <x:v>Partner</x:v>
      </x:c>
      <x:c r="H2571" s="60" t="n">
        <x:f>'Raw_Data'!H2571</x:f>
        <x:v>9297</x:v>
      </x:c>
      <x:c r="I2571" s="60" t="n">
        <x:f>'Raw_Data'!I2571</x:f>
        <x:v>1108.52</x:v>
      </x:c>
      <x:c r="J2571" s="32" t="n">
        <x:f>'Raw_Data'!J2571</x:f>
        <x:v>0.487</x:v>
      </x:c>
      <x:c r="K2571" s="32" t="n">
        <x:f>'Raw_Data'!K2571</x:f>
        <x:v>0.769</x:v>
      </x:c>
      <x:c r="L2571" t="n">
        <x:f>'Raw_Data'!L2571</x:f>
        <x:v>0</x:v>
      </x:c>
      <x:c r="M2571" t="n">
        <x:f>IF('Raw_Data'!M2571="",Assumptions!$B$15,'Raw_Data'!M2571)</x:f>
        <x:v>8</x:v>
      </x:c>
      <x:c r="N2571" s="32" t="n">
        <x:f>'Raw_Data'!N2571</x:f>
        <x:v>0.044</x:v>
      </x:c>
      <x:c r="O2571" t="str">
        <x:f>IF(OR(D2571&lt;620,L2571&gt;=2,J2571&gt;0.9),"High",IF(OR(D2571&lt;700,L2571=1,J2571&gt;0.75),"Medium","Low"))</x:f>
        <x:v>High</x:v>
      </x:c>
      <x:c r="P2571" s="30" t="n">
        <x:f>XLOOKUP(F2571,Assumptions!$A$4:$A$6,Assumptions!$B$4:$B$6)</x:f>
        <x:v>95</x:v>
      </x:c>
      <x:c r="Q2571" s="32" t="n">
        <x:f>XLOOKUP(F2571,Assumptions!$A$4:$A$6,Assumptions!$C$4:$C$6)</x:f>
        <x:v>0.219</x:v>
      </x:c>
      <x:c r="R2571" s="32" t="n">
        <x:f>XLOOKUP(F2571,Assumptions!$A$4:$A$6,Assumptions!$D$4:$D$6)</x:f>
        <x:v>0.016</x:v>
      </x:c>
      <x:c r="S2571" s="32" t="n">
        <x:f>XLOOKUP(F2571,Assumptions!$A$4:$A$6,Assumptions!$E$4:$E$6)</x:f>
        <x:v>0.01</x:v>
      </x:c>
      <x:c r="T2571" s="32" t="n">
        <x:f>XLOOKUP(O2571,Assumptions!$H$4:$H$6,Assumptions!$I$4:$I$6)</x:f>
        <x:v>0.045</x:v>
      </x:c>
      <x:c r="U2571" s="30" t="n">
        <x:f>XLOOKUP(F2571,Assumptions!$A$4:$A$6,Assumptions!$F$4:$F$6)</x:f>
        <x:v>90</x:v>
      </x:c>
      <x:c r="V2571" s="60" t="n">
        <x:f>I2571*12</x:f>
        <x:v>13302.24</x:v>
      </x:c>
      <x:c r="W2571" s="60" t="n">
        <x:f>H2571*J2571*(1-K2571)*Q2571</x:f>
        <x:v>229.04872937099998</x:v>
      </x:c>
      <x:c r="X2571" s="60" t="n">
        <x:f>V2571*R2571</x:f>
        <x:v>212.83584</x:v>
      </x:c>
      <x:c r="Y2571" s="60" t="n">
        <x:f>V2571*S2571</x:f>
        <x:v>133.0224</x:v>
      </x:c>
      <x:c r="Z2571" s="60" t="n">
        <x:f>H2571*J2571*T2571</x:f>
        <x:v>203.743755</x:v>
      </x:c>
      <x:c r="AA2571" s="60" t="n">
        <x:f>P2571+W2571+X2571-Y2571-Z2571-U2571</x:f>
        <x:v>110.118414371</x:v>
      </x:c>
      <x:c r="AB2571" s="32" t="n">
        <x:f>IFERROR(AA2571/(P2571+W2571+X2571),0)</x:f>
        <x:v>0.20510631270332816</x:v>
      </x:c>
      <x:c r="AC2571" t="n">
        <x:f>IF(O2571="High",0,IF(I2571&gt;=1800,3,IF(I2571&gt;=900,2,1))+IF(K2571&gt;=0.9,2,IF(K2571&gt;=0.75,1,0))+IF(J2571&lt;=0.7,2,IF(J2571&lt;=0.85,1,0))+IF(M2571&gt;=8,1,0))</x:f>
        <x:v>0</x:v>
      </x:c>
      <x:c r="AD2571" t="str">
        <x:f>IF(AND(O2571&lt;&gt;"High",AC2571&gt;=Assumptions!$B$10,AA2571&gt;0),"Priority Growth",IF(AND(O2571="Low",AA2571&gt;0),"Maintain","Watch"))</x:f>
        <x:v>Watch</x:v>
      </x:c>
      <x:c r="AE2571" s="60" t="n">
        <x:f>MAX(AA2571,0)*N2571</x:f>
        <x:v>4.845210232324</x:v>
      </x:c>
      <x:c r="AF2571" t="str">
        <x:f>IF(AND(AA2571&gt;=Assumptions!$B$11,O2571&lt;&gt;"High",OR(N2571&gt;=Assumptions!$B$12,M2571&lt;=6)),"High","Standard")</x:f>
        <x:v>Standard</x:v>
      </x:c>
    </x:row>
    <x:row r="2572">
      <x:c r="A2572" t="str">
        <x:f>'Raw_Data'!A2572</x:f>
        <x:v>C02571</x:v>
      </x:c>
      <x:c r="B2572" t="n">
        <x:f>'Raw_Data'!B2572</x:f>
        <x:v>61</x:v>
      </x:c>
      <x:c r="C2572" s="30" t="n">
        <x:f>'Raw_Data'!C2572</x:f>
        <x:v>44328</x:v>
      </x:c>
      <x:c r="D2572" t="n">
        <x:f>'Raw_Data'!D2572</x:f>
        <x:v>678</x:v>
      </x:c>
      <x:c r="E2572" t="n">
        <x:f>'Raw_Data'!E2572</x:f>
        <x:v>66</x:v>
      </x:c>
      <x:c r="F2572" t="str">
        <x:f>PROPER(TRIM('Raw_Data'!F2572))</x:f>
        <x:v>Classic</x:v>
      </x:c>
      <x:c r="G2572" t="str">
        <x:f>PROPER(TRIM('Raw_Data'!G2572))</x:f>
        <x:v>Digital</x:v>
      </x:c>
      <x:c r="H2572" s="60" t="n">
        <x:f>'Raw_Data'!H2572</x:f>
        <x:v>3357</x:v>
      </x:c>
      <x:c r="I2572" s="60" t="n">
        <x:f>'Raw_Data'!I2572</x:f>
        <x:v>694</x:v>
      </x:c>
      <x:c r="J2572" s="32" t="n">
        <x:f>'Raw_Data'!J2572</x:f>
        <x:v>0.315</x:v>
      </x:c>
      <x:c r="K2572" s="32" t="n">
        <x:f>'Raw_Data'!K2572</x:f>
        <x:v>0.8</x:v>
      </x:c>
      <x:c r="L2572" t="n">
        <x:f>'Raw_Data'!L2572</x:f>
        <x:v>0</x:v>
      </x:c>
      <x:c r="M2572" t="n">
        <x:f>IF('Raw_Data'!M2572="",Assumptions!$B$15,'Raw_Data'!M2572)</x:f>
        <x:v>10</x:v>
      </x:c>
      <x:c r="N2572" s="32" t="n">
        <x:f>'Raw_Data'!N2572</x:f>
        <x:v>0.02</x:v>
      </x:c>
      <x:c r="O2572" t="str">
        <x:f>IF(OR(D2572&lt;620,L2572&gt;=2,J2572&gt;0.9),"High",IF(OR(D2572&lt;700,L2572=1,J2572&gt;0.75),"Medium","Low"))</x:f>
        <x:v>Medium</x:v>
      </x:c>
      <x:c r="P2572" s="30" t="n">
        <x:f>XLOOKUP(F2572,Assumptions!$A$4:$A$6,Assumptions!$B$4:$B$6)</x:f>
        <x:v>0</x:v>
      </x:c>
      <x:c r="Q2572" s="32" t="n">
        <x:f>XLOOKUP(F2572,Assumptions!$A$4:$A$6,Assumptions!$C$4:$C$6)</x:f>
        <x:v>0.229</x:v>
      </x:c>
      <x:c r="R2572" s="32" t="n">
        <x:f>XLOOKUP(F2572,Assumptions!$A$4:$A$6,Assumptions!$D$4:$D$6)</x:f>
        <x:v>0.015</x:v>
      </x:c>
      <x:c r="S2572" s="32" t="n">
        <x:f>XLOOKUP(F2572,Assumptions!$A$4:$A$6,Assumptions!$E$4:$E$6)</x:f>
        <x:v>0.0075</x:v>
      </x:c>
      <x:c r="T2572" s="32" t="n">
        <x:f>XLOOKUP(O2572,Assumptions!$H$4:$H$6,Assumptions!$I$4:$I$6)</x:f>
        <x:v>0.012</x:v>
      </x:c>
      <x:c r="U2572" s="30" t="n">
        <x:f>XLOOKUP(F2572,Assumptions!$A$4:$A$6,Assumptions!$F$4:$F$6)</x:f>
        <x:v>60</x:v>
      </x:c>
      <x:c r="V2572" s="60" t="n">
        <x:f>I2572*12</x:f>
        <x:v>8328</x:v>
      </x:c>
      <x:c r="W2572" s="60" t="n">
        <x:f>H2572*J2572*(1-K2572)*Q2572</x:f>
        <x:v>48.43143899999998</x:v>
      </x:c>
      <x:c r="X2572" s="60" t="n">
        <x:f>V2572*R2572</x:f>
        <x:v>124.92</x:v>
      </x:c>
      <x:c r="Y2572" s="60" t="n">
        <x:f>V2572*S2572</x:f>
        <x:v>62.46</x:v>
      </x:c>
      <x:c r="Z2572" s="60" t="n">
        <x:f>H2572*J2572*T2572</x:f>
        <x:v>12.689459999999999</x:v>
      </x:c>
      <x:c r="AA2572" s="60" t="n">
        <x:f>P2572+W2572+X2572-Y2572-Z2572-U2572</x:f>
        <x:v>38.201978999999966</x:v>
      </x:c>
      <x:c r="AB2572" s="32" t="n">
        <x:f>IFERROR(AA2572/(P2572+W2572+X2572),0)</x:f>
        <x:v>0.2203730134596689</x:v>
      </x:c>
      <x:c r="AC2572" t="n">
        <x:f>IF(O2572="High",0,IF(I2572&gt;=1800,3,IF(I2572&gt;=900,2,1))+IF(K2572&gt;=0.9,2,IF(K2572&gt;=0.75,1,0))+IF(J2572&lt;=0.7,2,IF(J2572&lt;=0.85,1,0))+IF(M2572&gt;=8,1,0))</x:f>
        <x:v>5</x:v>
      </x:c>
      <x:c r="AD2572" t="str">
        <x:f>IF(AND(O2572&lt;&gt;"High",AC2572&gt;=Assumptions!$B$10,AA2572&gt;0),"Priority Growth",IF(AND(O2572="Low",AA2572&gt;0),"Maintain","Watch"))</x:f>
        <x:v>Watch</x:v>
      </x:c>
      <x:c r="AE2572" s="60" t="n">
        <x:f>MAX(AA2572,0)*N2572</x:f>
        <x:v>0.7640395799999994</x:v>
      </x:c>
      <x:c r="AF2572" t="str">
        <x:f>IF(AND(AA2572&gt;=Assumptions!$B$11,O2572&lt;&gt;"High",OR(N2572&gt;=Assumptions!$B$12,M2572&lt;=6)),"High","Standard")</x:f>
        <x:v>Standard</x:v>
      </x:c>
    </x:row>
    <x:row r="2573">
      <x:c r="A2573" t="str">
        <x:f>'Raw_Data'!A2573</x:f>
        <x:v>C02572</x:v>
      </x:c>
      <x:c r="B2573" t="n">
        <x:f>'Raw_Data'!B2573</x:f>
        <x:v>36</x:v>
      </x:c>
      <x:c r="C2573" s="30" t="n">
        <x:f>'Raw_Data'!C2573</x:f>
        <x:v>74641</x:v>
      </x:c>
      <x:c r="D2573" t="n">
        <x:f>'Raw_Data'!D2573</x:f>
        <x:v>646</x:v>
      </x:c>
      <x:c r="E2573" t="n">
        <x:f>'Raw_Data'!E2573</x:f>
        <x:v>50</x:v>
      </x:c>
      <x:c r="F2573" t="str">
        <x:f>PROPER(TRIM('Raw_Data'!F2573))</x:f>
        <x:v>Gold</x:v>
      </x:c>
      <x:c r="G2573" t="str">
        <x:f>PROPER(TRIM('Raw_Data'!G2573))</x:f>
        <x:v>Partner</x:v>
      </x:c>
      <x:c r="H2573" s="60" t="n">
        <x:f>'Raw_Data'!H2573</x:f>
        <x:v>7767</x:v>
      </x:c>
      <x:c r="I2573" s="60" t="n">
        <x:f>'Raw_Data'!I2573</x:f>
        <x:v>1065.06</x:v>
      </x:c>
      <x:c r="J2573" s="32" t="n">
        <x:f>'Raw_Data'!J2573</x:f>
        <x:v>0.419</x:v>
      </x:c>
      <x:c r="K2573" s="32" t="n">
        <x:f>'Raw_Data'!K2573</x:f>
        <x:v>0.811</x:v>
      </x:c>
      <x:c r="L2573" t="n">
        <x:f>'Raw_Data'!L2573</x:f>
        <x:v>0</x:v>
      </x:c>
      <x:c r="M2573" t="n">
        <x:f>IF('Raw_Data'!M2573="",Assumptions!$B$15,'Raw_Data'!M2573)</x:f>
        <x:v>8</x:v>
      </x:c>
      <x:c r="N2573" s="32" t="n">
        <x:f>'Raw_Data'!N2573</x:f>
        <x:v>0.07</x:v>
      </x:c>
      <x:c r="O2573" t="str">
        <x:f>IF(OR(D2573&lt;620,L2573&gt;=2,J2573&gt;0.9),"High",IF(OR(D2573&lt;700,L2573=1,J2573&gt;0.75),"Medium","Low"))</x:f>
        <x:v>Medium</x:v>
      </x:c>
      <x:c r="P2573" s="30" t="n">
        <x:f>XLOOKUP(F2573,Assumptions!$A$4:$A$6,Assumptions!$B$4:$B$6)</x:f>
        <x:v>95</x:v>
      </x:c>
      <x:c r="Q2573" s="32" t="n">
        <x:f>XLOOKUP(F2573,Assumptions!$A$4:$A$6,Assumptions!$C$4:$C$6)</x:f>
        <x:v>0.219</x:v>
      </x:c>
      <x:c r="R2573" s="32" t="n">
        <x:f>XLOOKUP(F2573,Assumptions!$A$4:$A$6,Assumptions!$D$4:$D$6)</x:f>
        <x:v>0.016</x:v>
      </x:c>
      <x:c r="S2573" s="32" t="n">
        <x:f>XLOOKUP(F2573,Assumptions!$A$4:$A$6,Assumptions!$E$4:$E$6)</x:f>
        <x:v>0.01</x:v>
      </x:c>
      <x:c r="T2573" s="32" t="n">
        <x:f>XLOOKUP(O2573,Assumptions!$H$4:$H$6,Assumptions!$I$4:$I$6)</x:f>
        <x:v>0.012</x:v>
      </x:c>
      <x:c r="U2573" s="30" t="n">
        <x:f>XLOOKUP(F2573,Assumptions!$A$4:$A$6,Assumptions!$F$4:$F$6)</x:f>
        <x:v>90</x:v>
      </x:c>
      <x:c r="V2573" s="60" t="n">
        <x:f>I2573*12</x:f>
        <x:v>12780.72</x:v>
      </x:c>
      <x:c r="W2573" s="60" t="n">
        <x:f>H2573*J2573*(1-K2573)*Q2573</x:f>
        <x:v>134.70175284299995</x:v>
      </x:c>
      <x:c r="X2573" s="60" t="n">
        <x:f>V2573*R2573</x:f>
        <x:v>204.49151999999998</x:v>
      </x:c>
      <x:c r="Y2573" s="60" t="n">
        <x:f>V2573*S2573</x:f>
        <x:v>127.8072</x:v>
      </x:c>
      <x:c r="Z2573" s="60" t="n">
        <x:f>H2573*J2573*T2573</x:f>
        <x:v>39.052476</x:v>
      </x:c>
      <x:c r="AA2573" s="60" t="n">
        <x:f>P2573+W2573+X2573-Y2573-Z2573-U2573</x:f>
        <x:v>177.33359684299995</x:v>
      </x:c>
      <x:c r="AB2573" s="32" t="n">
        <x:f>IFERROR(AA2573/(P2573+W2573+X2573),0)</x:f>
        <x:v>0.4084208759888412</x:v>
      </x:c>
      <x:c r="AC2573" t="n">
        <x:f>IF(O2573="High",0,IF(I2573&gt;=1800,3,IF(I2573&gt;=900,2,1))+IF(K2573&gt;=0.9,2,IF(K2573&gt;=0.75,1,0))+IF(J2573&lt;=0.7,2,IF(J2573&lt;=0.85,1,0))+IF(M2573&gt;=8,1,0))</x:f>
        <x:v>6</x:v>
      </x:c>
      <x:c r="AD2573" t="str">
        <x:f>IF(AND(O2573&lt;&gt;"High",AC2573&gt;=Assumptions!$B$10,AA2573&gt;0),"Priority Growth",IF(AND(O2573="Low",AA2573&gt;0),"Maintain","Watch"))</x:f>
        <x:v>Priority Growth</x:v>
      </x:c>
      <x:c r="AE2573" s="60" t="n">
        <x:f>MAX(AA2573,0)*N2573</x:f>
        <x:v>12.413351779009998</x:v>
      </x:c>
      <x:c r="AF2573" t="str">
        <x:f>IF(AND(AA2573&gt;=Assumptions!$B$11,O2573&lt;&gt;"High",OR(N2573&gt;=Assumptions!$B$12,M2573&lt;=6)),"High","Standard")</x:f>
        <x:v>Standard</x:v>
      </x:c>
    </x:row>
    <x:row r="2574">
      <x:c r="A2574" t="str">
        <x:f>'Raw_Data'!A2574</x:f>
        <x:v>C02573</x:v>
      </x:c>
      <x:c r="B2574" t="n">
        <x:f>'Raw_Data'!B2574</x:f>
        <x:v>49</x:v>
      </x:c>
      <x:c r="C2574" s="30" t="n">
        <x:f>'Raw_Data'!C2574</x:f>
        <x:v>30551</x:v>
      </x:c>
      <x:c r="D2574" t="n">
        <x:f>'Raw_Data'!D2574</x:f>
        <x:v>699</x:v>
      </x:c>
      <x:c r="E2574" t="n">
        <x:f>'Raw_Data'!E2574</x:f>
        <x:v>22</x:v>
      </x:c>
      <x:c r="F2574" t="str">
        <x:f>PROPER(TRIM('Raw_Data'!F2574))</x:f>
        <x:v>Classic</x:v>
      </x:c>
      <x:c r="G2574" t="str">
        <x:f>PROPER(TRIM('Raw_Data'!G2574))</x:f>
        <x:v>Partner</x:v>
      </x:c>
      <x:c r="H2574" s="60" t="n">
        <x:f>'Raw_Data'!H2574</x:f>
        <x:v>4232</x:v>
      </x:c>
      <x:c r="I2574" s="60" t="n">
        <x:f>'Raw_Data'!I2574</x:f>
        <x:v>412.21</x:v>
      </x:c>
      <x:c r="J2574" s="32" t="n">
        <x:f>'Raw_Data'!J2574</x:f>
        <x:v>0.318</x:v>
      </x:c>
      <x:c r="K2574" s="32" t="n">
        <x:f>'Raw_Data'!K2574</x:f>
        <x:v>0.918</x:v>
      </x:c>
      <x:c r="L2574" t="n">
        <x:f>'Raw_Data'!L2574</x:f>
        <x:v>0</x:v>
      </x:c>
      <x:c r="M2574" t="n">
        <x:f>IF('Raw_Data'!M2574="",Assumptions!$B$15,'Raw_Data'!M2574)</x:f>
        <x:v>5</x:v>
      </x:c>
      <x:c r="N2574" s="32" t="n">
        <x:f>'Raw_Data'!N2574</x:f>
        <x:v>0.197</x:v>
      </x:c>
      <x:c r="O2574" t="str">
        <x:f>IF(OR(D2574&lt;620,L2574&gt;=2,J2574&gt;0.9),"High",IF(OR(D2574&lt;700,L2574=1,J2574&gt;0.75),"Medium","Low"))</x:f>
        <x:v>Medium</x:v>
      </x:c>
      <x:c r="P2574" s="30" t="n">
        <x:f>XLOOKUP(F2574,Assumptions!$A$4:$A$6,Assumptions!$B$4:$B$6)</x:f>
        <x:v>0</x:v>
      </x:c>
      <x:c r="Q2574" s="32" t="n">
        <x:f>XLOOKUP(F2574,Assumptions!$A$4:$A$6,Assumptions!$C$4:$C$6)</x:f>
        <x:v>0.229</x:v>
      </x:c>
      <x:c r="R2574" s="32" t="n">
        <x:f>XLOOKUP(F2574,Assumptions!$A$4:$A$6,Assumptions!$D$4:$D$6)</x:f>
        <x:v>0.015</x:v>
      </x:c>
      <x:c r="S2574" s="32" t="n">
        <x:f>XLOOKUP(F2574,Assumptions!$A$4:$A$6,Assumptions!$E$4:$E$6)</x:f>
        <x:v>0.0075</x:v>
      </x:c>
      <x:c r="T2574" s="32" t="n">
        <x:f>XLOOKUP(O2574,Assumptions!$H$4:$H$6,Assumptions!$I$4:$I$6)</x:f>
        <x:v>0.012</x:v>
      </x:c>
      <x:c r="U2574" s="30" t="n">
        <x:f>XLOOKUP(F2574,Assumptions!$A$4:$A$6,Assumptions!$F$4:$F$6)</x:f>
        <x:v>60</x:v>
      </x:c>
      <x:c r="V2574" s="60" t="n">
        <x:f>I2574*12</x:f>
        <x:v>4946.5199999999995</x:v>
      </x:c>
      <x:c r="W2574" s="60" t="n">
        <x:f>H2574*J2574*(1-K2574)*Q2574</x:f>
        <x:v>25.270981727999988</x:v>
      </x:c>
      <x:c r="X2574" s="60" t="n">
        <x:f>V2574*R2574</x:f>
        <x:v>74.19779999999999</x:v>
      </x:c>
      <x:c r="Y2574" s="60" t="n">
        <x:f>V2574*S2574</x:f>
        <x:v>37.09889999999999</x:v>
      </x:c>
      <x:c r="Z2574" s="60" t="n">
        <x:f>H2574*J2574*T2574</x:f>
        <x:v>16.149312000000002</x:v>
      </x:c>
      <x:c r="AA2574" s="60" t="n">
        <x:f>P2574+W2574+X2574-Y2574-Z2574-U2574</x:f>
        <x:v>-13.779430272000013</x:v>
      </x:c>
      <x:c r="AB2574" s="32" t="n">
        <x:f>IFERROR(AA2574/(P2574+W2574+X2574),0)</x:f>
        <x:v>-0.13853020045706632</x:v>
      </x:c>
      <x:c r="AC2574" t="n">
        <x:f>IF(O2574="High",0,IF(I2574&gt;=1800,3,IF(I2574&gt;=900,2,1))+IF(K2574&gt;=0.9,2,IF(K2574&gt;=0.75,1,0))+IF(J2574&lt;=0.7,2,IF(J2574&lt;=0.85,1,0))+IF(M2574&gt;=8,1,0))</x:f>
        <x:v>5</x:v>
      </x:c>
      <x:c r="AD2574" t="str">
        <x:f>IF(AND(O2574&lt;&gt;"High",AC2574&gt;=Assumptions!$B$10,AA2574&gt;0),"Priority Growth",IF(AND(O2574="Low",AA2574&gt;0),"Maintain","Watch"))</x:f>
        <x:v>Watch</x:v>
      </x:c>
      <x:c r="AE2574" s="60" t="n">
        <x:f>MAX(AA2574,0)*N2574</x:f>
        <x:v>0</x:v>
      </x:c>
      <x:c r="AF2574" t="str">
        <x:f>IF(AND(AA2574&gt;=Assumptions!$B$11,O2574&lt;&gt;"High",OR(N2574&gt;=Assumptions!$B$12,M2574&lt;=6)),"High","Standard")</x:f>
        <x:v>Standard</x:v>
      </x:c>
    </x:row>
    <x:row r="2575">
      <x:c r="A2575" t="str">
        <x:f>'Raw_Data'!A2575</x:f>
        <x:v>C02574</x:v>
      </x:c>
      <x:c r="B2575" t="n">
        <x:f>'Raw_Data'!B2575</x:f>
        <x:v>33</x:v>
      </x:c>
      <x:c r="C2575" s="30" t="n">
        <x:f>'Raw_Data'!C2575</x:f>
        <x:v>49014</x:v>
      </x:c>
      <x:c r="D2575" t="n">
        <x:f>'Raw_Data'!D2575</x:f>
        <x:v>690</x:v>
      </x:c>
      <x:c r="E2575" t="n">
        <x:f>'Raw_Data'!E2575</x:f>
        <x:v>18</x:v>
      </x:c>
      <x:c r="F2575" t="str">
        <x:f>PROPER(TRIM('Raw_Data'!F2575))</x:f>
        <x:v>Classic</x:v>
      </x:c>
      <x:c r="G2575" t="str">
        <x:f>PROPER(TRIM('Raw_Data'!G2575))</x:f>
        <x:v>Digital</x:v>
      </x:c>
      <x:c r="H2575" s="60" t="n">
        <x:f>'Raw_Data'!H2575</x:f>
        <x:v>4595</x:v>
      </x:c>
      <x:c r="I2575" s="60" t="n">
        <x:f>'Raw_Data'!I2575</x:f>
        <x:v>1038.43</x:v>
      </x:c>
      <x:c r="J2575" s="32" t="n">
        <x:f>'Raw_Data'!J2575</x:f>
        <x:v>0.419</x:v>
      </x:c>
      <x:c r="K2575" s="32" t="n">
        <x:f>'Raw_Data'!K2575</x:f>
        <x:v>0.865</x:v>
      </x:c>
      <x:c r="L2575" t="n">
        <x:f>'Raw_Data'!L2575</x:f>
        <x:v>0</x:v>
      </x:c>
      <x:c r="M2575" t="n">
        <x:f>IF('Raw_Data'!M2575="",Assumptions!$B$15,'Raw_Data'!M2575)</x:f>
        <x:v>8</x:v>
      </x:c>
      <x:c r="N2575" s="32" t="n">
        <x:f>'Raw_Data'!N2575</x:f>
        <x:v>0.101</x:v>
      </x:c>
      <x:c r="O2575" t="str">
        <x:f>IF(OR(D2575&lt;620,L2575&gt;=2,J2575&gt;0.9),"High",IF(OR(D2575&lt;700,L2575=1,J2575&gt;0.75),"Medium","Low"))</x:f>
        <x:v>Medium</x:v>
      </x:c>
      <x:c r="P2575" s="30" t="n">
        <x:f>XLOOKUP(F2575,Assumptions!$A$4:$A$6,Assumptions!$B$4:$B$6)</x:f>
        <x:v>0</x:v>
      </x:c>
      <x:c r="Q2575" s="32" t="n">
        <x:f>XLOOKUP(F2575,Assumptions!$A$4:$A$6,Assumptions!$C$4:$C$6)</x:f>
        <x:v>0.229</x:v>
      </x:c>
      <x:c r="R2575" s="32" t="n">
        <x:f>XLOOKUP(F2575,Assumptions!$A$4:$A$6,Assumptions!$D$4:$D$6)</x:f>
        <x:v>0.015</x:v>
      </x:c>
      <x:c r="S2575" s="32" t="n">
        <x:f>XLOOKUP(F2575,Assumptions!$A$4:$A$6,Assumptions!$E$4:$E$6)</x:f>
        <x:v>0.0075</x:v>
      </x:c>
      <x:c r="T2575" s="32" t="n">
        <x:f>XLOOKUP(O2575,Assumptions!$H$4:$H$6,Assumptions!$I$4:$I$6)</x:f>
        <x:v>0.012</x:v>
      </x:c>
      <x:c r="U2575" s="30" t="n">
        <x:f>XLOOKUP(F2575,Assumptions!$A$4:$A$6,Assumptions!$F$4:$F$6)</x:f>
        <x:v>60</x:v>
      </x:c>
      <x:c r="V2575" s="60" t="n">
        <x:f>I2575*12</x:f>
        <x:v>12461.16</x:v>
      </x:c>
      <x:c r="W2575" s="60" t="n">
        <x:f>H2575*J2575*(1-K2575)*Q2575</x:f>
        <x:v>59.52080407500001</x:v>
      </x:c>
      <x:c r="X2575" s="60" t="n">
        <x:f>V2575*R2575</x:f>
        <x:v>186.9174</x:v>
      </x:c>
      <x:c r="Y2575" s="60" t="n">
        <x:f>V2575*S2575</x:f>
        <x:v>93.4587</x:v>
      </x:c>
      <x:c r="Z2575" s="60" t="n">
        <x:f>H2575*J2575*T2575</x:f>
        <x:v>23.103659999999998</x:v>
      </x:c>
      <x:c r="AA2575" s="60" t="n">
        <x:f>P2575+W2575+X2575-Y2575-Z2575-U2575</x:f>
        <x:v>69.875844075</x:v>
      </x:c>
      <x:c r="AB2575" s="32" t="n">
        <x:f>IFERROR(AA2575/(P2575+W2575+X2575),0)</x:f>
        <x:v>0.2835430664546406</x:v>
      </x:c>
      <x:c r="AC2575" t="n">
        <x:f>IF(O2575="High",0,IF(I2575&gt;=1800,3,IF(I2575&gt;=900,2,1))+IF(K2575&gt;=0.9,2,IF(K2575&gt;=0.75,1,0))+IF(J2575&lt;=0.7,2,IF(J2575&lt;=0.85,1,0))+IF(M2575&gt;=8,1,0))</x:f>
        <x:v>6</x:v>
      </x:c>
      <x:c r="AD2575" t="str">
        <x:f>IF(AND(O2575&lt;&gt;"High",AC2575&gt;=Assumptions!$B$10,AA2575&gt;0),"Priority Growth",IF(AND(O2575="Low",AA2575&gt;0),"Maintain","Watch"))</x:f>
        <x:v>Priority Growth</x:v>
      </x:c>
      <x:c r="AE2575" s="60" t="n">
        <x:f>MAX(AA2575,0)*N2575</x:f>
        <x:v>7.057460251575001</x:v>
      </x:c>
      <x:c r="AF2575" t="str">
        <x:f>IF(AND(AA2575&gt;=Assumptions!$B$11,O2575&lt;&gt;"High",OR(N2575&gt;=Assumptions!$B$12,M2575&lt;=6)),"High","Standard")</x:f>
        <x:v>Standard</x:v>
      </x:c>
    </x:row>
    <x:row r="2576">
      <x:c r="A2576" t="str">
        <x:f>'Raw_Data'!A2576</x:f>
        <x:v>C02575</x:v>
      </x:c>
      <x:c r="B2576" t="n">
        <x:f>'Raw_Data'!B2576</x:f>
        <x:v>53</x:v>
      </x:c>
      <x:c r="C2576" s="30" t="n">
        <x:f>'Raw_Data'!C2576</x:f>
        <x:v>49017</x:v>
      </x:c>
      <x:c r="D2576" t="n">
        <x:f>'Raw_Data'!D2576</x:f>
        <x:v>682</x:v>
      </x:c>
      <x:c r="E2576" t="n">
        <x:f>'Raw_Data'!E2576</x:f>
        <x:v>37</x:v>
      </x:c>
      <x:c r="F2576" t="str">
        <x:f>PROPER(TRIM('Raw_Data'!F2576))</x:f>
        <x:v>Classic</x:v>
      </x:c>
      <x:c r="G2576" t="str">
        <x:f>PROPER(TRIM('Raw_Data'!G2576))</x:f>
        <x:v>Partner</x:v>
      </x:c>
      <x:c r="H2576" s="60" t="n">
        <x:f>'Raw_Data'!H2576</x:f>
        <x:v>1778</x:v>
      </x:c>
      <x:c r="I2576" s="60" t="n">
        <x:f>'Raw_Data'!I2576</x:f>
        <x:v>369.41</x:v>
      </x:c>
      <x:c r="J2576" s="32" t="n">
        <x:f>'Raw_Data'!J2576</x:f>
        <x:v>0.34</x:v>
      </x:c>
      <x:c r="K2576" s="32" t="n">
        <x:f>'Raw_Data'!K2576</x:f>
        <x:v>0.708</x:v>
      </x:c>
      <x:c r="L2576" t="n">
        <x:f>'Raw_Data'!L2576</x:f>
        <x:v>0</x:v>
      </x:c>
      <x:c r="M2576" t="n">
        <x:f>IF('Raw_Data'!M2576="",Assumptions!$B$15,'Raw_Data'!M2576)</x:f>
        <x:v>7</x:v>
      </x:c>
      <x:c r="N2576" s="32" t="n">
        <x:f>'Raw_Data'!N2576</x:f>
        <x:v>0.092</x:v>
      </x:c>
      <x:c r="O2576" t="str">
        <x:f>IF(OR(D2576&lt;620,L2576&gt;=2,J2576&gt;0.9),"High",IF(OR(D2576&lt;700,L2576=1,J2576&gt;0.75),"Medium","Low"))</x:f>
        <x:v>Medium</x:v>
      </x:c>
      <x:c r="P2576" s="30" t="n">
        <x:f>XLOOKUP(F2576,Assumptions!$A$4:$A$6,Assumptions!$B$4:$B$6)</x:f>
        <x:v>0</x:v>
      </x:c>
      <x:c r="Q2576" s="32" t="n">
        <x:f>XLOOKUP(F2576,Assumptions!$A$4:$A$6,Assumptions!$C$4:$C$6)</x:f>
        <x:v>0.229</x:v>
      </x:c>
      <x:c r="R2576" s="32" t="n">
        <x:f>XLOOKUP(F2576,Assumptions!$A$4:$A$6,Assumptions!$D$4:$D$6)</x:f>
        <x:v>0.015</x:v>
      </x:c>
      <x:c r="S2576" s="32" t="n">
        <x:f>XLOOKUP(F2576,Assumptions!$A$4:$A$6,Assumptions!$E$4:$E$6)</x:f>
        <x:v>0.0075</x:v>
      </x:c>
      <x:c r="T2576" s="32" t="n">
        <x:f>XLOOKUP(O2576,Assumptions!$H$4:$H$6,Assumptions!$I$4:$I$6)</x:f>
        <x:v>0.012</x:v>
      </x:c>
      <x:c r="U2576" s="30" t="n">
        <x:f>XLOOKUP(F2576,Assumptions!$A$4:$A$6,Assumptions!$F$4:$F$6)</x:f>
        <x:v>60</x:v>
      </x:c>
      <x:c r="V2576" s="60" t="n">
        <x:f>I2576*12</x:f>
        <x:v>4432.92</x:v>
      </x:c>
      <x:c r="W2576" s="60" t="n">
        <x:f>H2576*J2576*(1-K2576)*Q2576</x:f>
        <x:v>40.42304336000001</x:v>
      </x:c>
      <x:c r="X2576" s="60" t="n">
        <x:f>V2576*R2576</x:f>
        <x:v>66.4938</x:v>
      </x:c>
      <x:c r="Y2576" s="60" t="n">
        <x:f>V2576*S2576</x:f>
        <x:v>33.2469</x:v>
      </x:c>
      <x:c r="Z2576" s="60" t="n">
        <x:f>H2576*J2576*T2576</x:f>
        <x:v>7.254240000000001</x:v>
      </x:c>
      <x:c r="AA2576" s="60" t="n">
        <x:f>P2576+W2576+X2576-Y2576-Z2576-U2576</x:f>
        <x:v>6.415703360000009</x:v>
      </x:c>
      <x:c r="AB2576" s="32" t="n">
        <x:f>IFERROR(AA2576/(P2576+W2576+X2576),0)</x:f>
        <x:v>0.06000647941314238</x:v>
      </x:c>
      <x:c r="AC2576" t="n">
        <x:f>IF(O2576="High",0,IF(I2576&gt;=1800,3,IF(I2576&gt;=900,2,1))+IF(K2576&gt;=0.9,2,IF(K2576&gt;=0.75,1,0))+IF(J2576&lt;=0.7,2,IF(J2576&lt;=0.85,1,0))+IF(M2576&gt;=8,1,0))</x:f>
        <x:v>3</x:v>
      </x:c>
      <x:c r="AD2576" t="str">
        <x:f>IF(AND(O2576&lt;&gt;"High",AC2576&gt;=Assumptions!$B$10,AA2576&gt;0),"Priority Growth",IF(AND(O2576="Low",AA2576&gt;0),"Maintain","Watch"))</x:f>
        <x:v>Watch</x:v>
      </x:c>
      <x:c r="AE2576" s="60" t="n">
        <x:f>MAX(AA2576,0)*N2576</x:f>
        <x:v>0.5902447091200008</x:v>
      </x:c>
      <x:c r="AF2576" t="str">
        <x:f>IF(AND(AA2576&gt;=Assumptions!$B$11,O2576&lt;&gt;"High",OR(N2576&gt;=Assumptions!$B$12,M2576&lt;=6)),"High","Standard")</x:f>
        <x:v>Standard</x:v>
      </x:c>
    </x:row>
    <x:row r="2577">
      <x:c r="A2577" t="str">
        <x:f>'Raw_Data'!A2577</x:f>
        <x:v>C02576</x:v>
      </x:c>
      <x:c r="B2577" t="n">
        <x:f>'Raw_Data'!B2577</x:f>
        <x:v>23</x:v>
      </x:c>
      <x:c r="C2577" s="30" t="n">
        <x:f>'Raw_Data'!C2577</x:f>
        <x:v>31068</x:v>
      </x:c>
      <x:c r="D2577" t="n">
        <x:f>'Raw_Data'!D2577</x:f>
        <x:v>641</x:v>
      </x:c>
      <x:c r="E2577" t="n">
        <x:f>'Raw_Data'!E2577</x:f>
        <x:v>58</x:v>
      </x:c>
      <x:c r="F2577" t="str">
        <x:f>PROPER(TRIM('Raw_Data'!F2577))</x:f>
        <x:v>Classic</x:v>
      </x:c>
      <x:c r="G2577" t="str">
        <x:f>PROPER(TRIM('Raw_Data'!G2577))</x:f>
        <x:v>Digital</x:v>
      </x:c>
      <x:c r="H2577" s="60" t="n">
        <x:f>'Raw_Data'!H2577</x:f>
        <x:v>1474</x:v>
      </x:c>
      <x:c r="I2577" s="60" t="n">
        <x:f>'Raw_Data'!I2577</x:f>
        <x:v>253.85</x:v>
      </x:c>
      <x:c r="J2577" s="32" t="n">
        <x:f>'Raw_Data'!J2577</x:f>
        <x:v>0.566</x:v>
      </x:c>
      <x:c r="K2577" s="32" t="n">
        <x:f>'Raw_Data'!K2577</x:f>
        <x:v>0.703</x:v>
      </x:c>
      <x:c r="L2577" t="n">
        <x:f>'Raw_Data'!L2577</x:f>
        <x:v>0</x:v>
      </x:c>
      <x:c r="M2577" t="n">
        <x:f>IF('Raw_Data'!M2577="",Assumptions!$B$15,'Raw_Data'!M2577)</x:f>
        <x:v>4</x:v>
      </x:c>
      <x:c r="N2577" s="32" t="n">
        <x:f>'Raw_Data'!N2577</x:f>
        <x:v>0.319</x:v>
      </x:c>
      <x:c r="O2577" t="str">
        <x:f>IF(OR(D2577&lt;620,L2577&gt;=2,J2577&gt;0.9),"High",IF(OR(D2577&lt;700,L2577=1,J2577&gt;0.75),"Medium","Low"))</x:f>
        <x:v>Medium</x:v>
      </x:c>
      <x:c r="P2577" s="30" t="n">
        <x:f>XLOOKUP(F2577,Assumptions!$A$4:$A$6,Assumptions!$B$4:$B$6)</x:f>
        <x:v>0</x:v>
      </x:c>
      <x:c r="Q2577" s="32" t="n">
        <x:f>XLOOKUP(F2577,Assumptions!$A$4:$A$6,Assumptions!$C$4:$C$6)</x:f>
        <x:v>0.229</x:v>
      </x:c>
      <x:c r="R2577" s="32" t="n">
        <x:f>XLOOKUP(F2577,Assumptions!$A$4:$A$6,Assumptions!$D$4:$D$6)</x:f>
        <x:v>0.015</x:v>
      </x:c>
      <x:c r="S2577" s="32" t="n">
        <x:f>XLOOKUP(F2577,Assumptions!$A$4:$A$6,Assumptions!$E$4:$E$6)</x:f>
        <x:v>0.0075</x:v>
      </x:c>
      <x:c r="T2577" s="32" t="n">
        <x:f>XLOOKUP(O2577,Assumptions!$H$4:$H$6,Assumptions!$I$4:$I$6)</x:f>
        <x:v>0.012</x:v>
      </x:c>
      <x:c r="U2577" s="30" t="n">
        <x:f>XLOOKUP(F2577,Assumptions!$A$4:$A$6,Assumptions!$F$4:$F$6)</x:f>
        <x:v>60</x:v>
      </x:c>
      <x:c r="V2577" s="60" t="n">
        <x:f>I2577*12</x:f>
        <x:v>3046.2</x:v>
      </x:c>
      <x:c r="W2577" s="60" t="n">
        <x:f>H2577*J2577*(1-K2577)*Q2577</x:f>
        <x:v>56.742157692</x:v>
      </x:c>
      <x:c r="X2577" s="60" t="n">
        <x:f>V2577*R2577</x:f>
        <x:v>45.693</x:v>
      </x:c>
      <x:c r="Y2577" s="60" t="n">
        <x:f>V2577*S2577</x:f>
        <x:v>22.8465</x:v>
      </x:c>
      <x:c r="Z2577" s="60" t="n">
        <x:f>H2577*J2577*T2577</x:f>
        <x:v>10.011408</x:v>
      </x:c>
      <x:c r="AA2577" s="60" t="n">
        <x:f>P2577+W2577+X2577-Y2577-Z2577-U2577</x:f>
        <x:v>9.577249691999995</x:v>
      </x:c>
      <x:c r="AB2577" s="32" t="n">
        <x:f>IFERROR(AA2577/(P2577+W2577+X2577),0)</x:f>
        <x:v>0.09349572849584203</x:v>
      </x:c>
      <x:c r="AC2577" t="n">
        <x:f>IF(O2577="High",0,IF(I2577&gt;=1800,3,IF(I2577&gt;=900,2,1))+IF(K2577&gt;=0.9,2,IF(K2577&gt;=0.75,1,0))+IF(J2577&lt;=0.7,2,IF(J2577&lt;=0.85,1,0))+IF(M2577&gt;=8,1,0))</x:f>
        <x:v>3</x:v>
      </x:c>
      <x:c r="AD2577" t="str">
        <x:f>IF(AND(O2577&lt;&gt;"High",AC2577&gt;=Assumptions!$B$10,AA2577&gt;0),"Priority Growth",IF(AND(O2577="Low",AA2577&gt;0),"Maintain","Watch"))</x:f>
        <x:v>Watch</x:v>
      </x:c>
      <x:c r="AE2577" s="60" t="n">
        <x:f>MAX(AA2577,0)*N2577</x:f>
        <x:v>3.0551426517479987</x:v>
      </x:c>
      <x:c r="AF2577" t="str">
        <x:f>IF(AND(AA2577&gt;=Assumptions!$B$11,O2577&lt;&gt;"High",OR(N2577&gt;=Assumptions!$B$12,M2577&lt;=6)),"High","Standard")</x:f>
        <x:v>Standard</x:v>
      </x:c>
    </x:row>
    <x:row r="2578">
      <x:c r="A2578" t="str">
        <x:f>'Raw_Data'!A2578</x:f>
        <x:v>C02577</x:v>
      </x:c>
      <x:c r="B2578" t="n">
        <x:f>'Raw_Data'!B2578</x:f>
        <x:v>33</x:v>
      </x:c>
      <x:c r="C2578" s="30" t="n">
        <x:f>'Raw_Data'!C2578</x:f>
        <x:v>58273</x:v>
      </x:c>
      <x:c r="D2578" t="n">
        <x:f>'Raw_Data'!D2578</x:f>
        <x:v>676</x:v>
      </x:c>
      <x:c r="E2578" t="n">
        <x:f>'Raw_Data'!E2578</x:f>
        <x:v>71</x:v>
      </x:c>
      <x:c r="F2578" t="str">
        <x:f>PROPER(TRIM('Raw_Data'!F2578))</x:f>
        <x:v>Classic</x:v>
      </x:c>
      <x:c r="G2578" t="str">
        <x:f>PROPER(TRIM('Raw_Data'!G2578))</x:f>
        <x:v>Digital</x:v>
      </x:c>
      <x:c r="H2578" s="60" t="n">
        <x:f>'Raw_Data'!H2578</x:f>
        <x:v>6400</x:v>
      </x:c>
      <x:c r="I2578" s="60" t="n">
        <x:f>'Raw_Data'!I2578</x:f>
        <x:v>782.08</x:v>
      </x:c>
      <x:c r="J2578" s="32" t="n">
        <x:f>'Raw_Data'!J2578</x:f>
        <x:v>0.388</x:v>
      </x:c>
      <x:c r="K2578" s="32" t="n">
        <x:f>'Raw_Data'!K2578</x:f>
        <x:v>0.777</x:v>
      </x:c>
      <x:c r="L2578" t="n">
        <x:f>'Raw_Data'!L2578</x:f>
        <x:v>0</x:v>
      </x:c>
      <x:c r="M2578" t="n">
        <x:f>IF('Raw_Data'!M2578="",Assumptions!$B$15,'Raw_Data'!M2578)</x:f>
        <x:v>9</x:v>
      </x:c>
      <x:c r="N2578" s="32" t="n">
        <x:f>'Raw_Data'!N2578</x:f>
        <x:v>0.02</x:v>
      </x:c>
      <x:c r="O2578" t="str">
        <x:f>IF(OR(D2578&lt;620,L2578&gt;=2,J2578&gt;0.9),"High",IF(OR(D2578&lt;700,L2578=1,J2578&gt;0.75),"Medium","Low"))</x:f>
        <x:v>Medium</x:v>
      </x:c>
      <x:c r="P2578" s="30" t="n">
        <x:f>XLOOKUP(F2578,Assumptions!$A$4:$A$6,Assumptions!$B$4:$B$6)</x:f>
        <x:v>0</x:v>
      </x:c>
      <x:c r="Q2578" s="32" t="n">
        <x:f>XLOOKUP(F2578,Assumptions!$A$4:$A$6,Assumptions!$C$4:$C$6)</x:f>
        <x:v>0.229</x:v>
      </x:c>
      <x:c r="R2578" s="32" t="n">
        <x:f>XLOOKUP(F2578,Assumptions!$A$4:$A$6,Assumptions!$D$4:$D$6)</x:f>
        <x:v>0.015</x:v>
      </x:c>
      <x:c r="S2578" s="32" t="n">
        <x:f>XLOOKUP(F2578,Assumptions!$A$4:$A$6,Assumptions!$E$4:$E$6)</x:f>
        <x:v>0.0075</x:v>
      </x:c>
      <x:c r="T2578" s="32" t="n">
        <x:f>XLOOKUP(O2578,Assumptions!$H$4:$H$6,Assumptions!$I$4:$I$6)</x:f>
        <x:v>0.012</x:v>
      </x:c>
      <x:c r="U2578" s="30" t="n">
        <x:f>XLOOKUP(F2578,Assumptions!$A$4:$A$6,Assumptions!$F$4:$F$6)</x:f>
        <x:v>60</x:v>
      </x:c>
      <x:c r="V2578" s="60" t="n">
        <x:f>I2578*12</x:f>
        <x:v>9384.960000000001</x:v>
      </x:c>
      <x:c r="W2578" s="60" t="n">
        <x:f>H2578*J2578*(1-K2578)*Q2578</x:f>
        <x:v>126.8095744</x:v>
      </x:c>
      <x:c r="X2578" s="60" t="n">
        <x:f>V2578*R2578</x:f>
        <x:v>140.7744</x:v>
      </x:c>
      <x:c r="Y2578" s="60" t="n">
        <x:f>V2578*S2578</x:f>
        <x:v>70.3872</x:v>
      </x:c>
      <x:c r="Z2578" s="60" t="n">
        <x:f>H2578*J2578*T2578</x:f>
        <x:v>29.798400000000004</x:v>
      </x:c>
      <x:c r="AA2578" s="60" t="n">
        <x:f>P2578+W2578+X2578-Y2578-Z2578-U2578</x:f>
        <x:v>107.39837439999997</x:v>
      </x:c>
      <x:c r="AB2578" s="32" t="n">
        <x:f>IFERROR(AA2578/(P2578+W2578+X2578),0)</x:f>
        <x:v>0.401363252940756</x:v>
      </x:c>
      <x:c r="AC2578" t="n">
        <x:f>IF(O2578="High",0,IF(I2578&gt;=1800,3,IF(I2578&gt;=900,2,1))+IF(K2578&gt;=0.9,2,IF(K2578&gt;=0.75,1,0))+IF(J2578&lt;=0.7,2,IF(J2578&lt;=0.85,1,0))+IF(M2578&gt;=8,1,0))</x:f>
        <x:v>5</x:v>
      </x:c>
      <x:c r="AD2578" t="str">
        <x:f>IF(AND(O2578&lt;&gt;"High",AC2578&gt;=Assumptions!$B$10,AA2578&gt;0),"Priority Growth",IF(AND(O2578="Low",AA2578&gt;0),"Maintain","Watch"))</x:f>
        <x:v>Watch</x:v>
      </x:c>
      <x:c r="AE2578" s="60" t="n">
        <x:f>MAX(AA2578,0)*N2578</x:f>
        <x:v>2.1479674879999995</x:v>
      </x:c>
      <x:c r="AF2578" t="str">
        <x:f>IF(AND(AA2578&gt;=Assumptions!$B$11,O2578&lt;&gt;"High",OR(N2578&gt;=Assumptions!$B$12,M2578&lt;=6)),"High","Standard")</x:f>
        <x:v>Standard</x:v>
      </x:c>
    </x:row>
    <x:row r="2579">
      <x:c r="A2579" t="str">
        <x:f>'Raw_Data'!A2579</x:f>
        <x:v>C02578</x:v>
      </x:c>
      <x:c r="B2579" t="n">
        <x:f>'Raw_Data'!B2579</x:f>
        <x:v>21</x:v>
      </x:c>
      <x:c r="C2579" s="30" t="n">
        <x:f>'Raw_Data'!C2579</x:f>
        <x:v>110055</x:v>
      </x:c>
      <x:c r="D2579" t="n">
        <x:f>'Raw_Data'!D2579</x:f>
        <x:v>702</x:v>
      </x:c>
      <x:c r="E2579" t="n">
        <x:f>'Raw_Data'!E2579</x:f>
        <x:v>9</x:v>
      </x:c>
      <x:c r="F2579" t="str">
        <x:f>PROPER(TRIM('Raw_Data'!F2579))</x:f>
        <x:v>Platinum</x:v>
      </x:c>
      <x:c r="G2579" t="str">
        <x:f>PROPER(TRIM('Raw_Data'!G2579))</x:f>
        <x:v>Partner</x:v>
      </x:c>
      <x:c r="H2579" s="60" t="n">
        <x:f>'Raw_Data'!H2579</x:f>
        <x:v>25040</x:v>
      </x:c>
      <x:c r="I2579" s="60" t="n">
        <x:f>'Raw_Data'!I2579</x:f>
        <x:v>2036.68</x:v>
      </x:c>
      <x:c r="J2579" s="32" t="n">
        <x:f>'Raw_Data'!J2579</x:f>
        <x:v>0.394</x:v>
      </x:c>
      <x:c r="K2579" s="32" t="n">
        <x:f>'Raw_Data'!K2579</x:f>
        <x:v>0.709</x:v>
      </x:c>
      <x:c r="L2579" t="n">
        <x:f>'Raw_Data'!L2579</x:f>
        <x:v>2</x:v>
      </x:c>
      <x:c r="M2579" t="n">
        <x:f>IF('Raw_Data'!M2579="",Assumptions!$B$15,'Raw_Data'!M2579)</x:f>
        <x:v>6</x:v>
      </x:c>
      <x:c r="N2579" s="32" t="n">
        <x:f>'Raw_Data'!N2579</x:f>
        <x:v>0.165</x:v>
      </x:c>
      <x:c r="O2579" t="str">
        <x:f>IF(OR(D2579&lt;620,L2579&gt;=2,J2579&gt;0.9),"High",IF(OR(D2579&lt;700,L2579=1,J2579&gt;0.75),"Medium","Low"))</x:f>
        <x:v>High</x:v>
      </x:c>
      <x:c r="P2579" s="30" t="n">
        <x:f>XLOOKUP(F2579,Assumptions!$A$4:$A$6,Assumptions!$B$4:$B$6)</x:f>
        <x:v>195</x:v>
      </x:c>
      <x:c r="Q2579" s="32" t="n">
        <x:f>XLOOKUP(F2579,Assumptions!$A$4:$A$6,Assumptions!$C$4:$C$6)</x:f>
        <x:v>0.199</x:v>
      </x:c>
      <x:c r="R2579" s="32" t="n">
        <x:f>XLOOKUP(F2579,Assumptions!$A$4:$A$6,Assumptions!$D$4:$D$6)</x:f>
        <x:v>0.017</x:v>
      </x:c>
      <x:c r="S2579" s="32" t="n">
        <x:f>XLOOKUP(F2579,Assumptions!$A$4:$A$6,Assumptions!$E$4:$E$6)</x:f>
        <x:v>0.013</x:v>
      </x:c>
      <x:c r="T2579" s="32" t="n">
        <x:f>XLOOKUP(O2579,Assumptions!$H$4:$H$6,Assumptions!$I$4:$I$6)</x:f>
        <x:v>0.045</x:v>
      </x:c>
      <x:c r="U2579" s="30" t="n">
        <x:f>XLOOKUP(F2579,Assumptions!$A$4:$A$6,Assumptions!$F$4:$F$6)</x:f>
        <x:v>140</x:v>
      </x:c>
      <x:c r="V2579" s="60" t="n">
        <x:f>I2579*12</x:f>
        <x:v>24440.16</x:v>
      </x:c>
      <x:c r="W2579" s="60" t="n">
        <x:f>H2579*J2579*(1-K2579)*Q2579</x:f>
        <x:v>571.3162958400001</x:v>
      </x:c>
      <x:c r="X2579" s="60" t="n">
        <x:f>V2579*R2579</x:f>
        <x:v>415.48272000000003</x:v>
      </x:c>
      <x:c r="Y2579" s="60" t="n">
        <x:f>V2579*S2579</x:f>
        <x:v>317.72208</x:v>
      </x:c>
      <x:c r="Z2579" s="60" t="n">
        <x:f>H2579*J2579*T2579</x:f>
        <x:v>443.9592</x:v>
      </x:c>
      <x:c r="AA2579" s="60" t="n">
        <x:f>P2579+W2579+X2579-Y2579-Z2579-U2579</x:f>
        <x:v>280.11773584</x:v>
      </x:c>
      <x:c r="AB2579" s="32" t="n">
        <x:f>IFERROR(AA2579/(P2579+W2579+X2579),0)</x:f>
        <x:v>0.23702654350316726</x:v>
      </x:c>
      <x:c r="AC2579" t="n">
        <x:f>IF(O2579="High",0,IF(I2579&gt;=1800,3,IF(I2579&gt;=900,2,1))+IF(K2579&gt;=0.9,2,IF(K2579&gt;=0.75,1,0))+IF(J2579&lt;=0.7,2,IF(J2579&lt;=0.85,1,0))+IF(M2579&gt;=8,1,0))</x:f>
        <x:v>0</x:v>
      </x:c>
      <x:c r="AD2579" t="str">
        <x:f>IF(AND(O2579&lt;&gt;"High",AC2579&gt;=Assumptions!$B$10,AA2579&gt;0),"Priority Growth",IF(AND(O2579="Low",AA2579&gt;0),"Maintain","Watch"))</x:f>
        <x:v>Watch</x:v>
      </x:c>
      <x:c r="AE2579" s="60" t="n">
        <x:f>MAX(AA2579,0)*N2579</x:f>
        <x:v>46.219426413600004</x:v>
      </x:c>
      <x:c r="AF2579" t="str">
        <x:f>IF(AND(AA2579&gt;=Assumptions!$B$11,O2579&lt;&gt;"High",OR(N2579&gt;=Assumptions!$B$12,M2579&lt;=6)),"High","Standard")</x:f>
        <x:v>Standard</x:v>
      </x:c>
    </x:row>
    <x:row r="2580">
      <x:c r="A2580" t="str">
        <x:f>'Raw_Data'!A2580</x:f>
        <x:v>C02579</x:v>
      </x:c>
      <x:c r="B2580" t="n">
        <x:f>'Raw_Data'!B2580</x:f>
        <x:v>59</x:v>
      </x:c>
      <x:c r="C2580" s="30" t="n">
        <x:f>'Raw_Data'!C2580</x:f>
        <x:v>83985</x:v>
      </x:c>
      <x:c r="D2580" t="n">
        <x:f>'Raw_Data'!D2580</x:f>
        <x:v>586</x:v>
      </x:c>
      <x:c r="E2580" t="n">
        <x:f>'Raw_Data'!E2580</x:f>
        <x:v>59</x:v>
      </x:c>
      <x:c r="F2580" t="str">
        <x:f>PROPER(TRIM('Raw_Data'!F2580))</x:f>
        <x:v>Classic</x:v>
      </x:c>
      <x:c r="G2580" t="str">
        <x:f>PROPER(TRIM('Raw_Data'!G2580))</x:f>
        <x:v>Digital</x:v>
      </x:c>
      <x:c r="H2580" s="60" t="n">
        <x:f>'Raw_Data'!H2580</x:f>
        <x:v>3529</x:v>
      </x:c>
      <x:c r="I2580" s="60" t="n">
        <x:f>'Raw_Data'!I2580</x:f>
        <x:v>460.17</x:v>
      </x:c>
      <x:c r="J2580" s="32" t="n">
        <x:f>'Raw_Data'!J2580</x:f>
        <x:v>0.468</x:v>
      </x:c>
      <x:c r="K2580" s="32" t="n">
        <x:f>'Raw_Data'!K2580</x:f>
        <x:v>0.746</x:v>
      </x:c>
      <x:c r="L2580" t="n">
        <x:f>'Raw_Data'!L2580</x:f>
        <x:v>0</x:v>
      </x:c>
      <x:c r="M2580" t="n">
        <x:f>IF('Raw_Data'!M2580="",Assumptions!$B$15,'Raw_Data'!M2580)</x:f>
        <x:v>6</x:v>
      </x:c>
      <x:c r="N2580" s="32" t="n">
        <x:f>'Raw_Data'!N2580</x:f>
        <x:v>0.135</x:v>
      </x:c>
      <x:c r="O2580" t="str">
        <x:f>IF(OR(D2580&lt;620,L2580&gt;=2,J2580&gt;0.9),"High",IF(OR(D2580&lt;700,L2580=1,J2580&gt;0.75),"Medium","Low"))</x:f>
        <x:v>High</x:v>
      </x:c>
      <x:c r="P2580" s="30" t="n">
        <x:f>XLOOKUP(F2580,Assumptions!$A$4:$A$6,Assumptions!$B$4:$B$6)</x:f>
        <x:v>0</x:v>
      </x:c>
      <x:c r="Q2580" s="32" t="n">
        <x:f>XLOOKUP(F2580,Assumptions!$A$4:$A$6,Assumptions!$C$4:$C$6)</x:f>
        <x:v>0.229</x:v>
      </x:c>
      <x:c r="R2580" s="32" t="n">
        <x:f>XLOOKUP(F2580,Assumptions!$A$4:$A$6,Assumptions!$D$4:$D$6)</x:f>
        <x:v>0.015</x:v>
      </x:c>
      <x:c r="S2580" s="32" t="n">
        <x:f>XLOOKUP(F2580,Assumptions!$A$4:$A$6,Assumptions!$E$4:$E$6)</x:f>
        <x:v>0.0075</x:v>
      </x:c>
      <x:c r="T2580" s="32" t="n">
        <x:f>XLOOKUP(O2580,Assumptions!$H$4:$H$6,Assumptions!$I$4:$I$6)</x:f>
        <x:v>0.045</x:v>
      </x:c>
      <x:c r="U2580" s="30" t="n">
        <x:f>XLOOKUP(F2580,Assumptions!$A$4:$A$6,Assumptions!$F$4:$F$6)</x:f>
        <x:v>60</x:v>
      </x:c>
      <x:c r="V2580" s="60" t="n">
        <x:f>I2580*12</x:f>
        <x:v>5522.04</x:v>
      </x:c>
      <x:c r="W2580" s="60" t="n">
        <x:f>H2580*J2580*(1-K2580)*Q2580</x:f>
        <x:v>96.06533695200001</x:v>
      </x:c>
      <x:c r="X2580" s="60" t="n">
        <x:f>V2580*R2580</x:f>
        <x:v>82.83059999999999</x:v>
      </x:c>
      <x:c r="Y2580" s="60" t="n">
        <x:f>V2580*S2580</x:f>
        <x:v>41.415299999999995</x:v>
      </x:c>
      <x:c r="Z2580" s="60" t="n">
        <x:f>H2580*J2580*T2580</x:f>
        <x:v>74.32074</x:v>
      </x:c>
      <x:c r="AA2580" s="60" t="n">
        <x:f>P2580+W2580+X2580-Y2580-Z2580-U2580</x:f>
        <x:v>3.159896951999997</x:v>
      </x:c>
      <x:c r="AB2580" s="32" t="n">
        <x:f>IFERROR(AA2580/(P2580+W2580+X2580),0)</x:f>
        <x:v>0.017663324309304108</x:v>
      </x:c>
      <x:c r="AC2580" t="n">
        <x:f>IF(O2580="High",0,IF(I2580&gt;=1800,3,IF(I2580&gt;=900,2,1))+IF(K2580&gt;=0.9,2,IF(K2580&gt;=0.75,1,0))+IF(J2580&lt;=0.7,2,IF(J2580&lt;=0.85,1,0))+IF(M2580&gt;=8,1,0))</x:f>
        <x:v>0</x:v>
      </x:c>
      <x:c r="AD2580" t="str">
        <x:f>IF(AND(O2580&lt;&gt;"High",AC2580&gt;=Assumptions!$B$10,AA2580&gt;0),"Priority Growth",IF(AND(O2580="Low",AA2580&gt;0),"Maintain","Watch"))</x:f>
        <x:v>Watch</x:v>
      </x:c>
      <x:c r="AE2580" s="60" t="n">
        <x:f>MAX(AA2580,0)*N2580</x:f>
        <x:v>0.42658608851999963</x:v>
      </x:c>
      <x:c r="AF2580" t="str">
        <x:f>IF(AND(AA2580&gt;=Assumptions!$B$11,O2580&lt;&gt;"High",OR(N2580&gt;=Assumptions!$B$12,M2580&lt;=6)),"High","Standard")</x:f>
        <x:v>Standard</x:v>
      </x:c>
    </x:row>
    <x:row r="2581">
      <x:c r="A2581" t="str">
        <x:f>'Raw_Data'!A2581</x:f>
        <x:v>C02580</x:v>
      </x:c>
      <x:c r="B2581" t="n">
        <x:f>'Raw_Data'!B2581</x:f>
        <x:v>22</x:v>
      </x:c>
      <x:c r="C2581" s="30" t="n">
        <x:f>'Raw_Data'!C2581</x:f>
        <x:v>157661</x:v>
      </x:c>
      <x:c r="D2581" t="n">
        <x:f>'Raw_Data'!D2581</x:f>
        <x:v>716</x:v>
      </x:c>
      <x:c r="E2581" t="n">
        <x:f>'Raw_Data'!E2581</x:f>
        <x:v>29</x:v>
      </x:c>
      <x:c r="F2581" t="str">
        <x:f>PROPER(TRIM('Raw_Data'!F2581))</x:f>
        <x:v>Platinum</x:v>
      </x:c>
      <x:c r="G2581" t="str">
        <x:f>PROPER(TRIM('Raw_Data'!G2581))</x:f>
        <x:v>Direct Mail</x:v>
      </x:c>
      <x:c r="H2581" s="60" t="n">
        <x:f>'Raw_Data'!H2581</x:f>
        <x:v>33839</x:v>
      </x:c>
      <x:c r="I2581" s="60" t="n">
        <x:f>'Raw_Data'!I2581</x:f>
        <x:v>3382.62</x:v>
      </x:c>
      <x:c r="J2581" s="32" t="n">
        <x:f>'Raw_Data'!J2581</x:f>
        <x:v>0.263</x:v>
      </x:c>
      <x:c r="K2581" s="32" t="n">
        <x:f>'Raw_Data'!K2581</x:f>
        <x:v>0.847</x:v>
      </x:c>
      <x:c r="L2581" t="n">
        <x:f>'Raw_Data'!L2581</x:f>
        <x:v>0</x:v>
      </x:c>
      <x:c r="M2581" t="n">
        <x:f>IF('Raw_Data'!M2581="",Assumptions!$B$15,'Raw_Data'!M2581)</x:f>
        <x:v>7</x:v>
      </x:c>
      <x:c r="N2581" s="32" t="n">
        <x:f>'Raw_Data'!N2581</x:f>
        <x:v>0.117</x:v>
      </x:c>
      <x:c r="O2581" t="str">
        <x:f>IF(OR(D2581&lt;620,L2581&gt;=2,J2581&gt;0.9),"High",IF(OR(D2581&lt;700,L2581=1,J2581&gt;0.75),"Medium","Low"))</x:f>
        <x:v>Low</x:v>
      </x:c>
      <x:c r="P2581" s="30" t="n">
        <x:f>XLOOKUP(F2581,Assumptions!$A$4:$A$6,Assumptions!$B$4:$B$6)</x:f>
        <x:v>195</x:v>
      </x:c>
      <x:c r="Q2581" s="32" t="n">
        <x:f>XLOOKUP(F2581,Assumptions!$A$4:$A$6,Assumptions!$C$4:$C$6)</x:f>
        <x:v>0.199</x:v>
      </x:c>
      <x:c r="R2581" s="32" t="n">
        <x:f>XLOOKUP(F2581,Assumptions!$A$4:$A$6,Assumptions!$D$4:$D$6)</x:f>
        <x:v>0.017</x:v>
      </x:c>
      <x:c r="S2581" s="32" t="n">
        <x:f>XLOOKUP(F2581,Assumptions!$A$4:$A$6,Assumptions!$E$4:$E$6)</x:f>
        <x:v>0.013</x:v>
      </x:c>
      <x:c r="T2581" s="32" t="n">
        <x:f>XLOOKUP(O2581,Assumptions!$H$4:$H$6,Assumptions!$I$4:$I$6)</x:f>
        <x:v>0.0035</x:v>
      </x:c>
      <x:c r="U2581" s="30" t="n">
        <x:f>XLOOKUP(F2581,Assumptions!$A$4:$A$6,Assumptions!$F$4:$F$6)</x:f>
        <x:v>140</x:v>
      </x:c>
      <x:c r="V2581" s="60" t="n">
        <x:f>I2581*12</x:f>
        <x:v>40591.44</x:v>
      </x:c>
      <x:c r="W2581" s="60" t="n">
        <x:f>H2581*J2581*(1-K2581)*Q2581</x:f>
        <x:v>270.9678566790001</x:v>
      </x:c>
      <x:c r="X2581" s="60" t="n">
        <x:f>V2581*R2581</x:f>
        <x:v>690.0544800000001</x:v>
      </x:c>
      <x:c r="Y2581" s="60" t="n">
        <x:f>V2581*S2581</x:f>
        <x:v>527.68872</x:v>
      </x:c>
      <x:c r="Z2581" s="60" t="n">
        <x:f>H2581*J2581*T2581</x:f>
        <x:v>31.148799500000003</x:v>
      </x:c>
      <x:c r="AA2581" s="60" t="n">
        <x:f>P2581+W2581+X2581-Y2581-Z2581-U2581</x:f>
        <x:v>457.1848171790001</x:v>
      </x:c>
      <x:c r="AB2581" s="32" t="n">
        <x:f>IFERROR(AA2581/(P2581+W2581+X2581),0)</x:f>
        <x:v>0.39548095453967813</x:v>
      </x:c>
      <x:c r="AC2581" t="n">
        <x:f>IF(O2581="High",0,IF(I2581&gt;=1800,3,IF(I2581&gt;=900,2,1))+IF(K2581&gt;=0.9,2,IF(K2581&gt;=0.75,1,0))+IF(J2581&lt;=0.7,2,IF(J2581&lt;=0.85,1,0))+IF(M2581&gt;=8,1,0))</x:f>
        <x:v>6</x:v>
      </x:c>
      <x:c r="AD2581" t="str">
        <x:f>IF(AND(O2581&lt;&gt;"High",AC2581&gt;=Assumptions!$B$10,AA2581&gt;0),"Priority Growth",IF(AND(O2581="Low",AA2581&gt;0),"Maintain","Watch"))</x:f>
        <x:v>Priority Growth</x:v>
      </x:c>
      <x:c r="AE2581" s="60" t="n">
        <x:f>MAX(AA2581,0)*N2581</x:f>
        <x:v>53.490623609943015</x:v>
      </x:c>
      <x:c r="AF2581" t="str">
        <x:f>IF(AND(AA2581&gt;=Assumptions!$B$11,O2581&lt;&gt;"High",OR(N2581&gt;=Assumptions!$B$12,M2581&lt;=6)),"High","Standard")</x:f>
        <x:v>Standard</x:v>
      </x:c>
    </x:row>
    <x:row r="2582">
      <x:c r="A2582" t="str">
        <x:f>'Raw_Data'!A2582</x:f>
        <x:v>C02581</x:v>
      </x:c>
      <x:c r="B2582" t="n">
        <x:f>'Raw_Data'!B2582</x:f>
        <x:v>44</x:v>
      </x:c>
      <x:c r="C2582" s="30" t="n">
        <x:f>'Raw_Data'!C2582</x:f>
        <x:v>71490</x:v>
      </x:c>
      <x:c r="D2582" t="n">
        <x:f>'Raw_Data'!D2582</x:f>
        <x:v>711</x:v>
      </x:c>
      <x:c r="E2582" t="n">
        <x:f>'Raw_Data'!E2582</x:f>
        <x:v>34</x:v>
      </x:c>
      <x:c r="F2582" t="str">
        <x:f>PROPER(TRIM('Raw_Data'!F2582))</x:f>
        <x:v>Gold</x:v>
      </x:c>
      <x:c r="G2582" t="str">
        <x:f>PROPER(TRIM('Raw_Data'!G2582))</x:f>
        <x:v>Direct Mail</x:v>
      </x:c>
      <x:c r="H2582" s="60" t="n">
        <x:f>'Raw_Data'!H2582</x:f>
        <x:v>10693</x:v>
      </x:c>
      <x:c r="I2582" s="60" t="n">
        <x:f>'Raw_Data'!I2582</x:f>
        <x:v>1152.84</x:v>
      </x:c>
      <x:c r="J2582" s="32" t="n">
        <x:f>'Raw_Data'!J2582</x:f>
        <x:v>0.248</x:v>
      </x:c>
      <x:c r="K2582" s="32" t="n">
        <x:f>'Raw_Data'!K2582</x:f>
        <x:v>0.78</x:v>
      </x:c>
      <x:c r="L2582" t="n">
        <x:f>'Raw_Data'!L2582</x:f>
        <x:v>0</x:v>
      </x:c>
      <x:c r="M2582" t="n">
        <x:f>IF('Raw_Data'!M2582="",Assumptions!$B$15,'Raw_Data'!M2582)</x:f>
        <x:v>5</x:v>
      </x:c>
      <x:c r="N2582" s="32" t="n">
        <x:f>'Raw_Data'!N2582</x:f>
        <x:v>0.253</x:v>
      </x:c>
      <x:c r="O2582" t="str">
        <x:f>IF(OR(D2582&lt;620,L2582&gt;=2,J2582&gt;0.9),"High",IF(OR(D2582&lt;700,L2582=1,J2582&gt;0.75),"Medium","Low"))</x:f>
        <x:v>Low</x:v>
      </x:c>
      <x:c r="P2582" s="30" t="n">
        <x:f>XLOOKUP(F2582,Assumptions!$A$4:$A$6,Assumptions!$B$4:$B$6)</x:f>
        <x:v>95</x:v>
      </x:c>
      <x:c r="Q2582" s="32" t="n">
        <x:f>XLOOKUP(F2582,Assumptions!$A$4:$A$6,Assumptions!$C$4:$C$6)</x:f>
        <x:v>0.219</x:v>
      </x:c>
      <x:c r="R2582" s="32" t="n">
        <x:f>XLOOKUP(F2582,Assumptions!$A$4:$A$6,Assumptions!$D$4:$D$6)</x:f>
        <x:v>0.016</x:v>
      </x:c>
      <x:c r="S2582" s="32" t="n">
        <x:f>XLOOKUP(F2582,Assumptions!$A$4:$A$6,Assumptions!$E$4:$E$6)</x:f>
        <x:v>0.01</x:v>
      </x:c>
      <x:c r="T2582" s="32" t="n">
        <x:f>XLOOKUP(O2582,Assumptions!$H$4:$H$6,Assumptions!$I$4:$I$6)</x:f>
        <x:v>0.0035</x:v>
      </x:c>
      <x:c r="U2582" s="30" t="n">
        <x:f>XLOOKUP(F2582,Assumptions!$A$4:$A$6,Assumptions!$F$4:$F$6)</x:f>
        <x:v>90</x:v>
      </x:c>
      <x:c r="V2582" s="60" t="n">
        <x:f>I2582*12</x:f>
        <x:v>13834.079999999998</x:v>
      </x:c>
      <x:c r="W2582" s="60" t="n">
        <x:f>H2582*J2582*(1-K2582)*Q2582</x:f>
        <x:v>127.76680751999997</x:v>
      </x:c>
      <x:c r="X2582" s="60" t="n">
        <x:f>V2582*R2582</x:f>
        <x:v>221.34527999999997</x:v>
      </x:c>
      <x:c r="Y2582" s="60" t="n">
        <x:f>V2582*S2582</x:f>
        <x:v>138.34079999999997</x:v>
      </x:c>
      <x:c r="Z2582" s="60" t="n">
        <x:f>H2582*J2582*T2582</x:f>
        <x:v>9.281524000000001</x:v>
      </x:c>
      <x:c r="AA2582" s="60" t="n">
        <x:f>P2582+W2582+X2582-Y2582-Z2582-U2582</x:f>
        <x:v>206.48976352</x:v>
      </x:c>
      <x:c r="AB2582" s="32" t="n">
        <x:f>IFERROR(AA2582/(P2582+W2582+X2582),0)</x:f>
        <x:v>0.464949658706826</x:v>
      </x:c>
      <x:c r="AC2582" t="n">
        <x:f>IF(O2582="High",0,IF(I2582&gt;=1800,3,IF(I2582&gt;=900,2,1))+IF(K2582&gt;=0.9,2,IF(K2582&gt;=0.75,1,0))+IF(J2582&lt;=0.7,2,IF(J2582&lt;=0.85,1,0))+IF(M2582&gt;=8,1,0))</x:f>
        <x:v>5</x:v>
      </x:c>
      <x:c r="AD2582" t="str">
        <x:f>IF(AND(O2582&lt;&gt;"High",AC2582&gt;=Assumptions!$B$10,AA2582&gt;0),"Priority Growth",IF(AND(O2582="Low",AA2582&gt;0),"Maintain","Watch"))</x:f>
        <x:v>Maintain</x:v>
      </x:c>
      <x:c r="AE2582" s="60" t="n">
        <x:f>MAX(AA2582,0)*N2582</x:f>
        <x:v>52.24191017056</x:v>
      </x:c>
      <x:c r="AF2582" t="str">
        <x:f>IF(AND(AA2582&gt;=Assumptions!$B$11,O2582&lt;&gt;"High",OR(N2582&gt;=Assumptions!$B$12,M2582&lt;=6)),"High","Standard")</x:f>
        <x:v>Standard</x:v>
      </x:c>
    </x:row>
    <x:row r="2583">
      <x:c r="A2583" t="str">
        <x:f>'Raw_Data'!A2583</x:f>
        <x:v>C02582</x:v>
      </x:c>
      <x:c r="B2583" t="n">
        <x:f>'Raw_Data'!B2583</x:f>
        <x:v>52</x:v>
      </x:c>
      <x:c r="C2583" s="30" t="n">
        <x:f>'Raw_Data'!C2583</x:f>
        <x:v>159531</x:v>
      </x:c>
      <x:c r="D2583" t="n">
        <x:f>'Raw_Data'!D2583</x:f>
        <x:v>704</x:v>
      </x:c>
      <x:c r="E2583" t="n">
        <x:f>'Raw_Data'!E2583</x:f>
        <x:v>31</x:v>
      </x:c>
      <x:c r="F2583" t="str">
        <x:f>PROPER(TRIM('Raw_Data'!F2583))</x:f>
        <x:v>Platinum</x:v>
      </x:c>
      <x:c r="G2583" t="str">
        <x:f>PROPER(TRIM('Raw_Data'!G2583))</x:f>
        <x:v>Branch</x:v>
      </x:c>
      <x:c r="H2583" s="60" t="n">
        <x:f>'Raw_Data'!H2583</x:f>
        <x:v>34012</x:v>
      </x:c>
      <x:c r="I2583" s="60" t="n">
        <x:f>'Raw_Data'!I2583</x:f>
        <x:v>3881.39</x:v>
      </x:c>
      <x:c r="J2583" s="32" t="n">
        <x:f>'Raw_Data'!J2583</x:f>
        <x:v>0.412</x:v>
      </x:c>
      <x:c r="K2583" s="32" t="n">
        <x:f>'Raw_Data'!K2583</x:f>
        <x:v>0.823</x:v>
      </x:c>
      <x:c r="L2583" t="n">
        <x:f>'Raw_Data'!L2583</x:f>
        <x:v>0</x:v>
      </x:c>
      <x:c r="M2583" t="n">
        <x:f>IF('Raw_Data'!M2583="",Assumptions!$B$15,'Raw_Data'!M2583)</x:f>
        <x:v>6</x:v>
      </x:c>
      <x:c r="N2583" s="32" t="n">
        <x:f>'Raw_Data'!N2583</x:f>
        <x:v>0.154</x:v>
      </x:c>
      <x:c r="O2583" t="str">
        <x:f>IF(OR(D2583&lt;620,L2583&gt;=2,J2583&gt;0.9),"High",IF(OR(D2583&lt;700,L2583=1,J2583&gt;0.75),"Medium","Low"))</x:f>
        <x:v>Low</x:v>
      </x:c>
      <x:c r="P2583" s="30" t="n">
        <x:f>XLOOKUP(F2583,Assumptions!$A$4:$A$6,Assumptions!$B$4:$B$6)</x:f>
        <x:v>195</x:v>
      </x:c>
      <x:c r="Q2583" s="32" t="n">
        <x:f>XLOOKUP(F2583,Assumptions!$A$4:$A$6,Assumptions!$C$4:$C$6)</x:f>
        <x:v>0.199</x:v>
      </x:c>
      <x:c r="R2583" s="32" t="n">
        <x:f>XLOOKUP(F2583,Assumptions!$A$4:$A$6,Assumptions!$D$4:$D$6)</x:f>
        <x:v>0.017</x:v>
      </x:c>
      <x:c r="S2583" s="32" t="n">
        <x:f>XLOOKUP(F2583,Assumptions!$A$4:$A$6,Assumptions!$E$4:$E$6)</x:f>
        <x:v>0.013</x:v>
      </x:c>
      <x:c r="T2583" s="32" t="n">
        <x:f>XLOOKUP(O2583,Assumptions!$H$4:$H$6,Assumptions!$I$4:$I$6)</x:f>
        <x:v>0.0035</x:v>
      </x:c>
      <x:c r="U2583" s="30" t="n">
        <x:f>XLOOKUP(F2583,Assumptions!$A$4:$A$6,Assumptions!$F$4:$F$6)</x:f>
        <x:v>140</x:v>
      </x:c>
      <x:c r="V2583" s="60" t="n">
        <x:f>I2583*12</x:f>
        <x:v>46576.68</x:v>
      </x:c>
      <x:c r="W2583" s="60" t="n">
        <x:f>H2583*J2583*(1-K2583)*Q2583</x:f>
        <x:v>493.5779265120001</x:v>
      </x:c>
      <x:c r="X2583" s="60" t="n">
        <x:f>V2583*R2583</x:f>
        <x:v>791.8035600000001</x:v>
      </x:c>
      <x:c r="Y2583" s="60" t="n">
        <x:f>V2583*S2583</x:f>
        <x:v>605.49684</x:v>
      </x:c>
      <x:c r="Z2583" s="60" t="n">
        <x:f>H2583*J2583*T2583</x:f>
        <x:v>49.045304</x:v>
      </x:c>
      <x:c r="AA2583" s="60" t="n">
        <x:f>P2583+W2583+X2583-Y2583-Z2583-U2583</x:f>
        <x:v>685.8393425120003</x:v>
      </x:c>
      <x:c r="AB2583" s="32" t="n">
        <x:f>IFERROR(AA2583/(P2583+W2583+X2583),0)</x:f>
        <x:v>0.4632855441389909</x:v>
      </x:c>
      <x:c r="AC2583" t="n">
        <x:f>IF(O2583="High",0,IF(I2583&gt;=1800,3,IF(I2583&gt;=900,2,1))+IF(K2583&gt;=0.9,2,IF(K2583&gt;=0.75,1,0))+IF(J2583&lt;=0.7,2,IF(J2583&lt;=0.85,1,0))+IF(M2583&gt;=8,1,0))</x:f>
        <x:v>6</x:v>
      </x:c>
      <x:c r="AD2583" t="str">
        <x:f>IF(AND(O2583&lt;&gt;"High",AC2583&gt;=Assumptions!$B$10,AA2583&gt;0),"Priority Growth",IF(AND(O2583="Low",AA2583&gt;0),"Maintain","Watch"))</x:f>
        <x:v>Priority Growth</x:v>
      </x:c>
      <x:c r="AE2583" s="60" t="n">
        <x:f>MAX(AA2583,0)*N2583</x:f>
        <x:v>105.61925874684803</x:v>
      </x:c>
      <x:c r="AF2583" t="str">
        <x:f>IF(AND(AA2583&gt;=Assumptions!$B$11,O2583&lt;&gt;"High",OR(N2583&gt;=Assumptions!$B$12,M2583&lt;=6)),"High","Standard")</x:f>
        <x:v>High</x:v>
      </x:c>
    </x:row>
    <x:row r="2584">
      <x:c r="A2584" t="str">
        <x:f>'Raw_Data'!A2584</x:f>
        <x:v>C02583</x:v>
      </x:c>
      <x:c r="B2584" t="n">
        <x:f>'Raw_Data'!B2584</x:f>
        <x:v>52</x:v>
      </x:c>
      <x:c r="C2584" s="30" t="n">
        <x:f>'Raw_Data'!C2584</x:f>
        <x:v>28440</x:v>
      </x:c>
      <x:c r="D2584" t="n">
        <x:f>'Raw_Data'!D2584</x:f>
        <x:v>789</x:v>
      </x:c>
      <x:c r="E2584" t="n">
        <x:f>'Raw_Data'!E2584</x:f>
        <x:v>29</x:v>
      </x:c>
      <x:c r="F2584" t="str">
        <x:f>PROPER(TRIM('Raw_Data'!F2584))</x:f>
        <x:v>Gold</x:v>
      </x:c>
      <x:c r="G2584" t="str">
        <x:f>PROPER(TRIM('Raw_Data'!G2584))</x:f>
        <x:v>Partner</x:v>
      </x:c>
      <x:c r="H2584" s="60" t="n">
        <x:f>'Raw_Data'!H2584</x:f>
        <x:v>6949</x:v>
      </x:c>
      <x:c r="I2584" s="60" t="n">
        <x:f>'Raw_Data'!I2584</x:f>
        <x:v>889.22</x:v>
      </x:c>
      <x:c r="J2584" s="32" t="n">
        <x:f>'Raw_Data'!J2584</x:f>
        <x:v>0.275</x:v>
      </x:c>
      <x:c r="K2584" s="32" t="n">
        <x:f>'Raw_Data'!K2584</x:f>
        <x:v>0.953</x:v>
      </x:c>
      <x:c r="L2584" t="n">
        <x:f>'Raw_Data'!L2584</x:f>
        <x:v>0</x:v>
      </x:c>
      <x:c r="M2584" t="n">
        <x:f>IF('Raw_Data'!M2584="",Assumptions!$B$15,'Raw_Data'!M2584)</x:f>
        <x:v>10</x:v>
      </x:c>
      <x:c r="N2584" s="32" t="n">
        <x:f>'Raw_Data'!N2584</x:f>
        <x:v>0.022</x:v>
      </x:c>
      <x:c r="O2584" t="str">
        <x:f>IF(OR(D2584&lt;620,L2584&gt;=2,J2584&gt;0.9),"High",IF(OR(D2584&lt;700,L2584=1,J2584&gt;0.75),"Medium","Low"))</x:f>
        <x:v>Low</x:v>
      </x:c>
      <x:c r="P2584" s="30" t="n">
        <x:f>XLOOKUP(F2584,Assumptions!$A$4:$A$6,Assumptions!$B$4:$B$6)</x:f>
        <x:v>95</x:v>
      </x:c>
      <x:c r="Q2584" s="32" t="n">
        <x:f>XLOOKUP(F2584,Assumptions!$A$4:$A$6,Assumptions!$C$4:$C$6)</x:f>
        <x:v>0.219</x:v>
      </x:c>
      <x:c r="R2584" s="32" t="n">
        <x:f>XLOOKUP(F2584,Assumptions!$A$4:$A$6,Assumptions!$D$4:$D$6)</x:f>
        <x:v>0.016</x:v>
      </x:c>
      <x:c r="S2584" s="32" t="n">
        <x:f>XLOOKUP(F2584,Assumptions!$A$4:$A$6,Assumptions!$E$4:$E$6)</x:f>
        <x:v>0.01</x:v>
      </x:c>
      <x:c r="T2584" s="32" t="n">
        <x:f>XLOOKUP(O2584,Assumptions!$H$4:$H$6,Assumptions!$I$4:$I$6)</x:f>
        <x:v>0.0035</x:v>
      </x:c>
      <x:c r="U2584" s="30" t="n">
        <x:f>XLOOKUP(F2584,Assumptions!$A$4:$A$6,Assumptions!$F$4:$F$6)</x:f>
        <x:v>90</x:v>
      </x:c>
      <x:c r="V2584" s="60" t="n">
        <x:f>I2584*12</x:f>
        <x:v>10670.64</x:v>
      </x:c>
      <x:c r="W2584" s="60" t="n">
        <x:f>H2584*J2584*(1-K2584)*Q2584</x:f>
        <x:v>19.66966567500002</x:v>
      </x:c>
      <x:c r="X2584" s="60" t="n">
        <x:f>V2584*R2584</x:f>
        <x:v>170.73023999999998</x:v>
      </x:c>
      <x:c r="Y2584" s="60" t="n">
        <x:f>V2584*S2584</x:f>
        <x:v>106.7064</x:v>
      </x:c>
      <x:c r="Z2584" s="60" t="n">
        <x:f>H2584*J2584*T2584</x:f>
        <x:v>6.688412500000001</x:v>
      </x:c>
      <x:c r="AA2584" s="60" t="n">
        <x:f>P2584+W2584+X2584-Y2584-Z2584-U2584</x:f>
        <x:v>82.00509317500001</x:v>
      </x:c>
      <x:c r="AB2584" s="32" t="n">
        <x:f>IFERROR(AA2584/(P2584+W2584+X2584),0)</x:f>
        <x:v>0.28733398835942</x:v>
      </x:c>
      <x:c r="AC2584" t="n">
        <x:f>IF(O2584="High",0,IF(I2584&gt;=1800,3,IF(I2584&gt;=900,2,1))+IF(K2584&gt;=0.9,2,IF(K2584&gt;=0.75,1,0))+IF(J2584&lt;=0.7,2,IF(J2584&lt;=0.85,1,0))+IF(M2584&gt;=8,1,0))</x:f>
        <x:v>6</x:v>
      </x:c>
      <x:c r="AD2584" t="str">
        <x:f>IF(AND(O2584&lt;&gt;"High",AC2584&gt;=Assumptions!$B$10,AA2584&gt;0),"Priority Growth",IF(AND(O2584="Low",AA2584&gt;0),"Maintain","Watch"))</x:f>
        <x:v>Priority Growth</x:v>
      </x:c>
      <x:c r="AE2584" s="60" t="n">
        <x:f>MAX(AA2584,0)*N2584</x:f>
        <x:v>1.8041120498500003</x:v>
      </x:c>
      <x:c r="AF2584" t="str">
        <x:f>IF(AND(AA2584&gt;=Assumptions!$B$11,O2584&lt;&gt;"High",OR(N2584&gt;=Assumptions!$B$12,M2584&lt;=6)),"High","Standard")</x:f>
        <x:v>Standard</x:v>
      </x:c>
    </x:row>
    <x:row r="2585">
      <x:c r="A2585" t="str">
        <x:f>'Raw_Data'!A2585</x:f>
        <x:v>C02584</x:v>
      </x:c>
      <x:c r="B2585" t="n">
        <x:f>'Raw_Data'!B2585</x:f>
        <x:v>47</x:v>
      </x:c>
      <x:c r="C2585" s="30" t="n">
        <x:f>'Raw_Data'!C2585</x:f>
        <x:v>197391</x:v>
      </x:c>
      <x:c r="D2585" t="n">
        <x:f>'Raw_Data'!D2585</x:f>
        <x:v>618</x:v>
      </x:c>
      <x:c r="E2585" t="n">
        <x:f>'Raw_Data'!E2585</x:f>
        <x:v>50</x:v>
      </x:c>
      <x:c r="F2585" t="str">
        <x:f>PROPER(TRIM('Raw_Data'!F2585))</x:f>
        <x:v>Platinum</x:v>
      </x:c>
      <x:c r="G2585" t="str">
        <x:f>PROPER(TRIM('Raw_Data'!G2585))</x:f>
        <x:v>Branch</x:v>
      </x:c>
      <x:c r="H2585" s="60" t="n">
        <x:f>'Raw_Data'!H2585</x:f>
        <x:v>37598</x:v>
      </x:c>
      <x:c r="I2585" s="60" t="n">
        <x:f>'Raw_Data'!I2585</x:f>
        <x:v>4357.75</x:v>
      </x:c>
      <x:c r="J2585" s="32" t="n">
        <x:f>'Raw_Data'!J2585</x:f>
        <x:v>0.515</x:v>
      </x:c>
      <x:c r="K2585" s="32" t="n">
        <x:f>'Raw_Data'!K2585</x:f>
        <x:v>0.75</x:v>
      </x:c>
      <x:c r="L2585" t="n">
        <x:f>'Raw_Data'!L2585</x:f>
        <x:v>0</x:v>
      </x:c>
      <x:c r="M2585" t="n">
        <x:f>IF('Raw_Data'!M2585="",Assumptions!$B$15,'Raw_Data'!M2585)</x:f>
        <x:v>8</x:v>
      </x:c>
      <x:c r="N2585" s="32" t="n">
        <x:f>'Raw_Data'!N2585</x:f>
        <x:v>0.081</x:v>
      </x:c>
      <x:c r="O2585" t="str">
        <x:f>IF(OR(D2585&lt;620,L2585&gt;=2,J2585&gt;0.9),"High",IF(OR(D2585&lt;700,L2585=1,J2585&gt;0.75),"Medium","Low"))</x:f>
        <x:v>High</x:v>
      </x:c>
      <x:c r="P2585" s="30" t="n">
        <x:f>XLOOKUP(F2585,Assumptions!$A$4:$A$6,Assumptions!$B$4:$B$6)</x:f>
        <x:v>195</x:v>
      </x:c>
      <x:c r="Q2585" s="32" t="n">
        <x:f>XLOOKUP(F2585,Assumptions!$A$4:$A$6,Assumptions!$C$4:$C$6)</x:f>
        <x:v>0.199</x:v>
      </x:c>
      <x:c r="R2585" s="32" t="n">
        <x:f>XLOOKUP(F2585,Assumptions!$A$4:$A$6,Assumptions!$D$4:$D$6)</x:f>
        <x:v>0.017</x:v>
      </x:c>
      <x:c r="S2585" s="32" t="n">
        <x:f>XLOOKUP(F2585,Assumptions!$A$4:$A$6,Assumptions!$E$4:$E$6)</x:f>
        <x:v>0.013</x:v>
      </x:c>
      <x:c r="T2585" s="32" t="n">
        <x:f>XLOOKUP(O2585,Assumptions!$H$4:$H$6,Assumptions!$I$4:$I$6)</x:f>
        <x:v>0.045</x:v>
      </x:c>
      <x:c r="U2585" s="30" t="n">
        <x:f>XLOOKUP(F2585,Assumptions!$A$4:$A$6,Assumptions!$F$4:$F$6)</x:f>
        <x:v>140</x:v>
      </x:c>
      <x:c r="V2585" s="60" t="n">
        <x:f>I2585*12</x:f>
        <x:v>52293</x:v>
      </x:c>
      <x:c r="W2585" s="60" t="n">
        <x:f>H2585*J2585*(1-K2585)*Q2585</x:f>
        <x:v>963.3077575000001</x:v>
      </x:c>
      <x:c r="X2585" s="60" t="n">
        <x:f>V2585*R2585</x:f>
        <x:v>888.9810000000001</x:v>
      </x:c>
      <x:c r="Y2585" s="60" t="n">
        <x:f>V2585*S2585</x:f>
        <x:v>679.809</x:v>
      </x:c>
      <x:c r="Z2585" s="60" t="n">
        <x:f>H2585*J2585*T2585</x:f>
        <x:v>871.33365</x:v>
      </x:c>
      <x:c r="AA2585" s="60" t="n">
        <x:f>P2585+W2585+X2585-Y2585-Z2585-U2585</x:f>
        <x:v>356.1461075000004</x:v>
      </x:c>
      <x:c r="AB2585" s="32" t="n">
        <x:f>IFERROR(AA2585/(P2585+W2585+X2585),0)</x:f>
        <x:v>0.173959880449351</x:v>
      </x:c>
      <x:c r="AC2585" t="n">
        <x:f>IF(O2585="High",0,IF(I2585&gt;=1800,3,IF(I2585&gt;=900,2,1))+IF(K2585&gt;=0.9,2,IF(K2585&gt;=0.75,1,0))+IF(J2585&lt;=0.7,2,IF(J2585&lt;=0.85,1,0))+IF(M2585&gt;=8,1,0))</x:f>
        <x:v>0</x:v>
      </x:c>
      <x:c r="AD2585" t="str">
        <x:f>IF(AND(O2585&lt;&gt;"High",AC2585&gt;=Assumptions!$B$10,AA2585&gt;0),"Priority Growth",IF(AND(O2585="Low",AA2585&gt;0),"Maintain","Watch"))</x:f>
        <x:v>Watch</x:v>
      </x:c>
      <x:c r="AE2585" s="60" t="n">
        <x:f>MAX(AA2585,0)*N2585</x:f>
        <x:v>28.847834707500034</x:v>
      </x:c>
      <x:c r="AF2585" t="str">
        <x:f>IF(AND(AA2585&gt;=Assumptions!$B$11,O2585&lt;&gt;"High",OR(N2585&gt;=Assumptions!$B$12,M2585&lt;=6)),"High","Standard")</x:f>
        <x:v>Standard</x:v>
      </x:c>
    </x:row>
    <x:row r="2586">
      <x:c r="A2586" t="str">
        <x:f>'Raw_Data'!A2586</x:f>
        <x:v>C02585</x:v>
      </x:c>
      <x:c r="B2586" t="n">
        <x:f>'Raw_Data'!B2586</x:f>
        <x:v>52</x:v>
      </x:c>
      <x:c r="C2586" s="30" t="n">
        <x:f>'Raw_Data'!C2586</x:f>
        <x:v>51315</x:v>
      </x:c>
      <x:c r="D2586" t="n">
        <x:f>'Raw_Data'!D2586</x:f>
        <x:v>662</x:v>
      </x:c>
      <x:c r="E2586" t="n">
        <x:f>'Raw_Data'!E2586</x:f>
        <x:v>23</x:v>
      </x:c>
      <x:c r="F2586" t="str">
        <x:f>PROPER(TRIM('Raw_Data'!F2586))</x:f>
        <x:v>Classic</x:v>
      </x:c>
      <x:c r="G2586" t="str">
        <x:f>PROPER(TRIM('Raw_Data'!G2586))</x:f>
        <x:v>Digital</x:v>
      </x:c>
      <x:c r="H2586" s="60" t="n">
        <x:f>'Raw_Data'!H2586</x:f>
        <x:v>1911</x:v>
      </x:c>
      <x:c r="I2586" s="60" t="n">
        <x:f>'Raw_Data'!I2586</x:f>
        <x:v>150</x:v>
      </x:c>
      <x:c r="J2586" s="32" t="n">
        <x:f>'Raw_Data'!J2586</x:f>
        <x:v>0.318</x:v>
      </x:c>
      <x:c r="K2586" s="32" t="n">
        <x:f>'Raw_Data'!K2586</x:f>
        <x:v>0.733</x:v>
      </x:c>
      <x:c r="L2586" t="n">
        <x:f>'Raw_Data'!L2586</x:f>
        <x:v>0</x:v>
      </x:c>
      <x:c r="M2586" t="n">
        <x:f>IF('Raw_Data'!M2586="",Assumptions!$B$15,'Raw_Data'!M2586)</x:f>
        <x:v>7.370408870408871</x:v>
      </x:c>
      <x:c r="N2586" s="32" t="n">
        <x:f>'Raw_Data'!N2586</x:f>
        <x:v>0.13</x:v>
      </x:c>
      <x:c r="O2586" t="str">
        <x:f>IF(OR(D2586&lt;620,L2586&gt;=2,J2586&gt;0.9),"High",IF(OR(D2586&lt;700,L2586=1,J2586&gt;0.75),"Medium","Low"))</x:f>
        <x:v>Medium</x:v>
      </x:c>
      <x:c r="P2586" s="30" t="n">
        <x:f>XLOOKUP(F2586,Assumptions!$A$4:$A$6,Assumptions!$B$4:$B$6)</x:f>
        <x:v>0</x:v>
      </x:c>
      <x:c r="Q2586" s="32" t="n">
        <x:f>XLOOKUP(F2586,Assumptions!$A$4:$A$6,Assumptions!$C$4:$C$6)</x:f>
        <x:v>0.229</x:v>
      </x:c>
      <x:c r="R2586" s="32" t="n">
        <x:f>XLOOKUP(F2586,Assumptions!$A$4:$A$6,Assumptions!$D$4:$D$6)</x:f>
        <x:v>0.015</x:v>
      </x:c>
      <x:c r="S2586" s="32" t="n">
        <x:f>XLOOKUP(F2586,Assumptions!$A$4:$A$6,Assumptions!$E$4:$E$6)</x:f>
        <x:v>0.0075</x:v>
      </x:c>
      <x:c r="T2586" s="32" t="n">
        <x:f>XLOOKUP(O2586,Assumptions!$H$4:$H$6,Assumptions!$I$4:$I$6)</x:f>
        <x:v>0.012</x:v>
      </x:c>
      <x:c r="U2586" s="30" t="n">
        <x:f>XLOOKUP(F2586,Assumptions!$A$4:$A$6,Assumptions!$F$4:$F$6)</x:f>
        <x:v>60</x:v>
      </x:c>
      <x:c r="V2586" s="60" t="n">
        <x:f>I2586*12</x:f>
        <x:v>1800</x:v>
      </x:c>
      <x:c r="W2586" s="60" t="n">
        <x:f>H2586*J2586*(1-K2586)*Q2586</x:f>
        <x:v>37.156478814</x:v>
      </x:c>
      <x:c r="X2586" s="60" t="n">
        <x:f>V2586*R2586</x:f>
        <x:v>27</x:v>
      </x:c>
      <x:c r="Y2586" s="60" t="n">
        <x:f>V2586*S2586</x:f>
        <x:v>13.5</x:v>
      </x:c>
      <x:c r="Z2586" s="60" t="n">
        <x:f>H2586*J2586*T2586</x:f>
        <x:v>7.292376</x:v>
      </x:c>
      <x:c r="AA2586" s="60" t="n">
        <x:f>P2586+W2586+X2586-Y2586-Z2586-U2586</x:f>
        <x:v>-16.635897186</x:v>
      </x:c>
      <x:c r="AB2586" s="32" t="n">
        <x:f>IFERROR(AA2586/(P2586+W2586+X2586),0)</x:f>
        <x:v>-0.25930190517827756</x:v>
      </x:c>
      <x:c r="AC2586" t="n">
        <x:f>IF(O2586="High",0,IF(I2586&gt;=1800,3,IF(I2586&gt;=900,2,1))+IF(K2586&gt;=0.9,2,IF(K2586&gt;=0.75,1,0))+IF(J2586&lt;=0.7,2,IF(J2586&lt;=0.85,1,0))+IF(M2586&gt;=8,1,0))</x:f>
        <x:v>3</x:v>
      </x:c>
      <x:c r="AD2586" t="str">
        <x:f>IF(AND(O2586&lt;&gt;"High",AC2586&gt;=Assumptions!$B$10,AA2586&gt;0),"Priority Growth",IF(AND(O2586="Low",AA2586&gt;0),"Maintain","Watch"))</x:f>
        <x:v>Watch</x:v>
      </x:c>
      <x:c r="AE2586" s="60" t="n">
        <x:f>MAX(AA2586,0)*N2586</x:f>
        <x:v>0</x:v>
      </x:c>
      <x:c r="AF2586" t="str">
        <x:f>IF(AND(AA2586&gt;=Assumptions!$B$11,O2586&lt;&gt;"High",OR(N2586&gt;=Assumptions!$B$12,M2586&lt;=6)),"High","Standard")</x:f>
        <x:v>Standard</x:v>
      </x:c>
    </x:row>
    <x:row r="2587">
      <x:c r="A2587" t="str">
        <x:f>'Raw_Data'!A2587</x:f>
        <x:v>C02586</x:v>
      </x:c>
      <x:c r="B2587" t="n">
        <x:f>'Raw_Data'!B2587</x:f>
        <x:v>44</x:v>
      </x:c>
      <x:c r="C2587" s="30" t="n">
        <x:f>'Raw_Data'!C2587</x:f>
        <x:v>52160</x:v>
      </x:c>
      <x:c r="D2587" t="n">
        <x:f>'Raw_Data'!D2587</x:f>
        <x:v>623</x:v>
      </x:c>
      <x:c r="E2587" t="n">
        <x:f>'Raw_Data'!E2587</x:f>
        <x:v>40</x:v>
      </x:c>
      <x:c r="F2587" t="str">
        <x:f>PROPER(TRIM('Raw_Data'!F2587))</x:f>
        <x:v>Classic</x:v>
      </x:c>
      <x:c r="G2587" t="str">
        <x:f>PROPER(TRIM('Raw_Data'!G2587))</x:f>
        <x:v>Branch</x:v>
      </x:c>
      <x:c r="H2587" s="60" t="n">
        <x:f>'Raw_Data'!H2587</x:f>
        <x:v>5979</x:v>
      </x:c>
      <x:c r="I2587" s="60" t="n">
        <x:f>'Raw_Data'!I2587</x:f>
        <x:v>150</x:v>
      </x:c>
      <x:c r="J2587" s="32" t="n">
        <x:f>'Raw_Data'!J2587</x:f>
        <x:v>0.557</x:v>
      </x:c>
      <x:c r="K2587" s="32" t="n">
        <x:f>'Raw_Data'!K2587</x:f>
        <x:v>0.706</x:v>
      </x:c>
      <x:c r="L2587" t="n">
        <x:f>'Raw_Data'!L2587</x:f>
        <x:v>0</x:v>
      </x:c>
      <x:c r="M2587" t="n">
        <x:f>IF('Raw_Data'!M2587="",Assumptions!$B$15,'Raw_Data'!M2587)</x:f>
        <x:v>9</x:v>
      </x:c>
      <x:c r="N2587" s="32" t="n">
        <x:f>'Raw_Data'!N2587</x:f>
        <x:v>0.02</x:v>
      </x:c>
      <x:c r="O2587" t="str">
        <x:f>IF(OR(D2587&lt;620,L2587&gt;=2,J2587&gt;0.9),"High",IF(OR(D2587&lt;700,L2587=1,J2587&gt;0.75),"Medium","Low"))</x:f>
        <x:v>Medium</x:v>
      </x:c>
      <x:c r="P2587" s="30" t="n">
        <x:f>XLOOKUP(F2587,Assumptions!$A$4:$A$6,Assumptions!$B$4:$B$6)</x:f>
        <x:v>0</x:v>
      </x:c>
      <x:c r="Q2587" s="32" t="n">
        <x:f>XLOOKUP(F2587,Assumptions!$A$4:$A$6,Assumptions!$C$4:$C$6)</x:f>
        <x:v>0.229</x:v>
      </x:c>
      <x:c r="R2587" s="32" t="n">
        <x:f>XLOOKUP(F2587,Assumptions!$A$4:$A$6,Assumptions!$D$4:$D$6)</x:f>
        <x:v>0.015</x:v>
      </x:c>
      <x:c r="S2587" s="32" t="n">
        <x:f>XLOOKUP(F2587,Assumptions!$A$4:$A$6,Assumptions!$E$4:$E$6)</x:f>
        <x:v>0.0075</x:v>
      </x:c>
      <x:c r="T2587" s="32" t="n">
        <x:f>XLOOKUP(O2587,Assumptions!$H$4:$H$6,Assumptions!$I$4:$I$6)</x:f>
        <x:v>0.012</x:v>
      </x:c>
      <x:c r="U2587" s="30" t="n">
        <x:f>XLOOKUP(F2587,Assumptions!$A$4:$A$6,Assumptions!$F$4:$F$6)</x:f>
        <x:v>60</x:v>
      </x:c>
      <x:c r="V2587" s="60" t="n">
        <x:f>I2587*12</x:f>
        <x:v>1800</x:v>
      </x:c>
      <x:c r="W2587" s="60" t="n">
        <x:f>H2587*J2587*(1-K2587)*Q2587</x:f>
        <x:v>224.21597977800008</x:v>
      </x:c>
      <x:c r="X2587" s="60" t="n">
        <x:f>V2587*R2587</x:f>
        <x:v>27</x:v>
      </x:c>
      <x:c r="Y2587" s="60" t="n">
        <x:f>V2587*S2587</x:f>
        <x:v>13.5</x:v>
      </x:c>
      <x:c r="Z2587" s="60" t="n">
        <x:f>H2587*J2587*T2587</x:f>
        <x:v>39.96363600000001</x:v>
      </x:c>
      <x:c r="AA2587" s="60" t="n">
        <x:f>P2587+W2587+X2587-Y2587-Z2587-U2587</x:f>
        <x:v>137.75234377800007</x:v>
      </x:c>
      <x:c r="AB2587" s="32" t="n">
        <x:f>IFERROR(AA2587/(P2587+W2587+X2587),0)</x:f>
        <x:v>0.5483422826037261</x:v>
      </x:c>
      <x:c r="AC2587" t="n">
        <x:f>IF(O2587="High",0,IF(I2587&gt;=1800,3,IF(I2587&gt;=900,2,1))+IF(K2587&gt;=0.9,2,IF(K2587&gt;=0.75,1,0))+IF(J2587&lt;=0.7,2,IF(J2587&lt;=0.85,1,0))+IF(M2587&gt;=8,1,0))</x:f>
        <x:v>4</x:v>
      </x:c>
      <x:c r="AD2587" t="str">
        <x:f>IF(AND(O2587&lt;&gt;"High",AC2587&gt;=Assumptions!$B$10,AA2587&gt;0),"Priority Growth",IF(AND(O2587="Low",AA2587&gt;0),"Maintain","Watch"))</x:f>
        <x:v>Watch</x:v>
      </x:c>
      <x:c r="AE2587" s="60" t="n">
        <x:f>MAX(AA2587,0)*N2587</x:f>
        <x:v>2.7550468755600015</x:v>
      </x:c>
      <x:c r="AF2587" t="str">
        <x:f>IF(AND(AA2587&gt;=Assumptions!$B$11,O2587&lt;&gt;"High",OR(N2587&gt;=Assumptions!$B$12,M2587&lt;=6)),"High","Standard")</x:f>
        <x:v>Standard</x:v>
      </x:c>
    </x:row>
    <x:row r="2588">
      <x:c r="A2588" t="str">
        <x:f>'Raw_Data'!A2588</x:f>
        <x:v>C02587</x:v>
      </x:c>
      <x:c r="B2588" t="n">
        <x:f>'Raw_Data'!B2588</x:f>
        <x:v>64</x:v>
      </x:c>
      <x:c r="C2588" s="30" t="n">
        <x:f>'Raw_Data'!C2588</x:f>
        <x:v>111283</x:v>
      </x:c>
      <x:c r="D2588" t="n">
        <x:f>'Raw_Data'!D2588</x:f>
        <x:v>573</x:v>
      </x:c>
      <x:c r="E2588" t="n">
        <x:f>'Raw_Data'!E2588</x:f>
        <x:v>18</x:v>
      </x:c>
      <x:c r="F2588" t="str">
        <x:f>PROPER(TRIM('Raw_Data'!F2588))</x:f>
        <x:v>Gold</x:v>
      </x:c>
      <x:c r="G2588" t="str">
        <x:f>PROPER(TRIM('Raw_Data'!G2588))</x:f>
        <x:v>Digital</x:v>
      </x:c>
      <x:c r="H2588" s="60" t="n">
        <x:f>'Raw_Data'!H2588</x:f>
        <x:v>8937</x:v>
      </x:c>
      <x:c r="I2588" s="60" t="n">
        <x:f>'Raw_Data'!I2588</x:f>
        <x:v>1569.89</x:v>
      </x:c>
      <x:c r="J2588" s="32" t="n">
        <x:f>'Raw_Data'!J2588</x:f>
        <x:v>0.437</x:v>
      </x:c>
      <x:c r="K2588" s="32" t="n">
        <x:f>'Raw_Data'!K2588</x:f>
        <x:v>0.752</x:v>
      </x:c>
      <x:c r="L2588" t="n">
        <x:f>'Raw_Data'!L2588</x:f>
        <x:v>0</x:v>
      </x:c>
      <x:c r="M2588" t="n">
        <x:f>IF('Raw_Data'!M2588="",Assumptions!$B$15,'Raw_Data'!M2588)</x:f>
        <x:v>6</x:v>
      </x:c>
      <x:c r="N2588" s="32" t="n">
        <x:f>'Raw_Data'!N2588</x:f>
        <x:v>0.151</x:v>
      </x:c>
      <x:c r="O2588" t="str">
        <x:f>IF(OR(D2588&lt;620,L2588&gt;=2,J2588&gt;0.9),"High",IF(OR(D2588&lt;700,L2588=1,J2588&gt;0.75),"Medium","Low"))</x:f>
        <x:v>High</x:v>
      </x:c>
      <x:c r="P2588" s="30" t="n">
        <x:f>XLOOKUP(F2588,Assumptions!$A$4:$A$6,Assumptions!$B$4:$B$6)</x:f>
        <x:v>95</x:v>
      </x:c>
      <x:c r="Q2588" s="32" t="n">
        <x:f>XLOOKUP(F2588,Assumptions!$A$4:$A$6,Assumptions!$C$4:$C$6)</x:f>
        <x:v>0.219</x:v>
      </x:c>
      <x:c r="R2588" s="32" t="n">
        <x:f>XLOOKUP(F2588,Assumptions!$A$4:$A$6,Assumptions!$D$4:$D$6)</x:f>
        <x:v>0.016</x:v>
      </x:c>
      <x:c r="S2588" s="32" t="n">
        <x:f>XLOOKUP(F2588,Assumptions!$A$4:$A$6,Assumptions!$E$4:$E$6)</x:f>
        <x:v>0.01</x:v>
      </x:c>
      <x:c r="T2588" s="32" t="n">
        <x:f>XLOOKUP(O2588,Assumptions!$H$4:$H$6,Assumptions!$I$4:$I$6)</x:f>
        <x:v>0.045</x:v>
      </x:c>
      <x:c r="U2588" s="30" t="n">
        <x:f>XLOOKUP(F2588,Assumptions!$A$4:$A$6,Assumptions!$F$4:$F$6)</x:f>
        <x:v>90</x:v>
      </x:c>
      <x:c r="V2588" s="60" t="n">
        <x:f>I2588*12</x:f>
        <x:v>18838.68</x:v>
      </x:c>
      <x:c r="W2588" s="60" t="n">
        <x:f>H2588*J2588*(1-K2588)*Q2588</x:f>
        <x:v>212.113832328</x:v>
      </x:c>
      <x:c r="X2588" s="60" t="n">
        <x:f>V2588*R2588</x:f>
        <x:v>301.41888</x:v>
      </x:c>
      <x:c r="Y2588" s="60" t="n">
        <x:f>V2588*S2588</x:f>
        <x:v>188.3868</x:v>
      </x:c>
      <x:c r="Z2588" s="60" t="n">
        <x:f>H2588*J2588*T2588</x:f>
        <x:v>175.746105</x:v>
      </x:c>
      <x:c r="AA2588" s="60" t="n">
        <x:f>P2588+W2588+X2588-Y2588-Z2588-U2588</x:f>
        <x:v>154.399807328</x:v>
      </x:c>
      <x:c r="AB2588" s="32" t="n">
        <x:f>IFERROR(AA2588/(P2588+W2588+X2588),0)</x:f>
        <x:v>0.25372474511243415</x:v>
      </x:c>
      <x:c r="AC2588" t="n">
        <x:f>IF(O2588="High",0,IF(I2588&gt;=1800,3,IF(I2588&gt;=900,2,1))+IF(K2588&gt;=0.9,2,IF(K2588&gt;=0.75,1,0))+IF(J2588&lt;=0.7,2,IF(J2588&lt;=0.85,1,0))+IF(M2588&gt;=8,1,0))</x:f>
        <x:v>0</x:v>
      </x:c>
      <x:c r="AD2588" t="str">
        <x:f>IF(AND(O2588&lt;&gt;"High",AC2588&gt;=Assumptions!$B$10,AA2588&gt;0),"Priority Growth",IF(AND(O2588="Low",AA2588&gt;0),"Maintain","Watch"))</x:f>
        <x:v>Watch</x:v>
      </x:c>
      <x:c r="AE2588" s="60" t="n">
        <x:f>MAX(AA2588,0)*N2588</x:f>
        <x:v>23.314370906528</x:v>
      </x:c>
      <x:c r="AF2588" t="str">
        <x:f>IF(AND(AA2588&gt;=Assumptions!$B$11,O2588&lt;&gt;"High",OR(N2588&gt;=Assumptions!$B$12,M2588&lt;=6)),"High","Standard")</x:f>
        <x:v>Standard</x:v>
      </x:c>
    </x:row>
    <x:row r="2589">
      <x:c r="A2589" t="str">
        <x:f>'Raw_Data'!A2589</x:f>
        <x:v>C02588</x:v>
      </x:c>
      <x:c r="B2589" t="n">
        <x:f>'Raw_Data'!B2589</x:f>
        <x:v>66</x:v>
      </x:c>
      <x:c r="C2589" s="30" t="n">
        <x:f>'Raw_Data'!C2589</x:f>
        <x:v>101508</x:v>
      </x:c>
      <x:c r="D2589" t="n">
        <x:f>'Raw_Data'!D2589</x:f>
        <x:v>634</x:v>
      </x:c>
      <x:c r="E2589" t="n">
        <x:f>'Raw_Data'!E2589</x:f>
        <x:v>64</x:v>
      </x:c>
      <x:c r="F2589" t="str">
        <x:f>PROPER(TRIM('Raw_Data'!F2589))</x:f>
        <x:v>Classic</x:v>
      </x:c>
      <x:c r="G2589" t="str">
        <x:f>PROPER(TRIM('Raw_Data'!G2589))</x:f>
        <x:v>Digital</x:v>
      </x:c>
      <x:c r="H2589" s="60" t="n">
        <x:f>'Raw_Data'!H2589</x:f>
        <x:v>5909</x:v>
      </x:c>
      <x:c r="I2589" s="60" t="n">
        <x:f>'Raw_Data'!I2589</x:f>
        <x:v>666.75</x:v>
      </x:c>
      <x:c r="J2589" s="32" t="n">
        <x:f>'Raw_Data'!J2589</x:f>
        <x:v>0.36</x:v>
      </x:c>
      <x:c r="K2589" s="32" t="n">
        <x:f>'Raw_Data'!K2589</x:f>
        <x:v>0.81</x:v>
      </x:c>
      <x:c r="L2589" t="n">
        <x:f>'Raw_Data'!L2589</x:f>
        <x:v>2</x:v>
      </x:c>
      <x:c r="M2589" t="n">
        <x:f>IF('Raw_Data'!M2589="",Assumptions!$B$15,'Raw_Data'!M2589)</x:f>
        <x:v>7</x:v>
      </x:c>
      <x:c r="N2589" s="32" t="n">
        <x:f>'Raw_Data'!N2589</x:f>
        <x:v>0.156</x:v>
      </x:c>
      <x:c r="O2589" t="str">
        <x:f>IF(OR(D2589&lt;620,L2589&gt;=2,J2589&gt;0.9),"High",IF(OR(D2589&lt;700,L2589=1,J2589&gt;0.75),"Medium","Low"))</x:f>
        <x:v>High</x:v>
      </x:c>
      <x:c r="P2589" s="30" t="n">
        <x:f>XLOOKUP(F2589,Assumptions!$A$4:$A$6,Assumptions!$B$4:$B$6)</x:f>
        <x:v>0</x:v>
      </x:c>
      <x:c r="Q2589" s="32" t="n">
        <x:f>XLOOKUP(F2589,Assumptions!$A$4:$A$6,Assumptions!$C$4:$C$6)</x:f>
        <x:v>0.229</x:v>
      </x:c>
      <x:c r="R2589" s="32" t="n">
        <x:f>XLOOKUP(F2589,Assumptions!$A$4:$A$6,Assumptions!$D$4:$D$6)</x:f>
        <x:v>0.015</x:v>
      </x:c>
      <x:c r="S2589" s="32" t="n">
        <x:f>XLOOKUP(F2589,Assumptions!$A$4:$A$6,Assumptions!$E$4:$E$6)</x:f>
        <x:v>0.0075</x:v>
      </x:c>
      <x:c r="T2589" s="32" t="n">
        <x:f>XLOOKUP(O2589,Assumptions!$H$4:$H$6,Assumptions!$I$4:$I$6)</x:f>
        <x:v>0.045</x:v>
      </x:c>
      <x:c r="U2589" s="30" t="n">
        <x:f>XLOOKUP(F2589,Assumptions!$A$4:$A$6,Assumptions!$F$4:$F$6)</x:f>
        <x:v>60</x:v>
      </x:c>
      <x:c r="V2589" s="60" t="n">
        <x:f>I2589*12</x:f>
        <x:v>8001</x:v>
      </x:c>
      <x:c r="W2589" s="60" t="n">
        <x:f>H2589*J2589*(1-K2589)*Q2589</x:f>
        <x:v>92.55621239999998</x:v>
      </x:c>
      <x:c r="X2589" s="60" t="n">
        <x:f>V2589*R2589</x:f>
        <x:v>120.015</x:v>
      </x:c>
      <x:c r="Y2589" s="60" t="n">
        <x:f>V2589*S2589</x:f>
        <x:v>60.0075</x:v>
      </x:c>
      <x:c r="Z2589" s="60" t="n">
        <x:f>H2589*J2589*T2589</x:f>
        <x:v>95.72579999999999</x:v>
      </x:c>
      <x:c r="AA2589" s="60" t="n">
        <x:f>P2589+W2589+X2589-Y2589-Z2589-U2589</x:f>
        <x:v>-3.1620876000000067</x:v>
      </x:c>
      <x:c r="AB2589" s="32" t="n">
        <x:f>IFERROR(AA2589/(P2589+W2589+X2589),0)</x:f>
        <x:v>-0.014875427224124008</x:v>
      </x:c>
      <x:c r="AC2589" t="n">
        <x:f>IF(O2589="High",0,IF(I2589&gt;=1800,3,IF(I2589&gt;=900,2,1))+IF(K2589&gt;=0.9,2,IF(K2589&gt;=0.75,1,0))+IF(J2589&lt;=0.7,2,IF(J2589&lt;=0.85,1,0))+IF(M2589&gt;=8,1,0))</x:f>
        <x:v>0</x:v>
      </x:c>
      <x:c r="AD2589" t="str">
        <x:f>IF(AND(O2589&lt;&gt;"High",AC2589&gt;=Assumptions!$B$10,AA2589&gt;0),"Priority Growth",IF(AND(O2589="Low",AA2589&gt;0),"Maintain","Watch"))</x:f>
        <x:v>Watch</x:v>
      </x:c>
      <x:c r="AE2589" s="60" t="n">
        <x:f>MAX(AA2589,0)*N2589</x:f>
        <x:v>0</x:v>
      </x:c>
      <x:c r="AF2589" t="str">
        <x:f>IF(AND(AA2589&gt;=Assumptions!$B$11,O2589&lt;&gt;"High",OR(N2589&gt;=Assumptions!$B$12,M2589&lt;=6)),"High","Standard")</x:f>
        <x:v>Standard</x:v>
      </x:c>
    </x:row>
    <x:row r="2590">
      <x:c r="A2590" t="str">
        <x:f>'Raw_Data'!A2590</x:f>
        <x:v>C02589</x:v>
      </x:c>
      <x:c r="B2590" t="n">
        <x:f>'Raw_Data'!B2590</x:f>
        <x:v>44</x:v>
      </x:c>
      <x:c r="C2590" s="30" t="n">
        <x:f>'Raw_Data'!C2590</x:f>
        <x:v>63227</x:v>
      </x:c>
      <x:c r="D2590" t="n">
        <x:f>'Raw_Data'!D2590</x:f>
        <x:v>633</x:v>
      </x:c>
      <x:c r="E2590" t="n">
        <x:f>'Raw_Data'!E2590</x:f>
        <x:v>35</x:v>
      </x:c>
      <x:c r="F2590" t="str">
        <x:f>PROPER(TRIM('Raw_Data'!F2590))</x:f>
        <x:v>Classic</x:v>
      </x:c>
      <x:c r="G2590" t="str">
        <x:f>PROPER(TRIM('Raw_Data'!G2590))</x:f>
        <x:v>Branch</x:v>
      </x:c>
      <x:c r="H2590" s="60" t="n">
        <x:f>'Raw_Data'!H2590</x:f>
        <x:v>3429</x:v>
      </x:c>
      <x:c r="I2590" s="60" t="n">
        <x:f>'Raw_Data'!I2590</x:f>
        <x:v>623.94</x:v>
      </x:c>
      <x:c r="J2590" s="32" t="n">
        <x:f>'Raw_Data'!J2590</x:f>
        <x:v>0.475</x:v>
      </x:c>
      <x:c r="K2590" s="32" t="n">
        <x:f>'Raw_Data'!K2590</x:f>
        <x:v>0.68</x:v>
      </x:c>
      <x:c r="L2590" t="n">
        <x:f>'Raw_Data'!L2590</x:f>
        <x:v>0</x:v>
      </x:c>
      <x:c r="M2590" t="n">
        <x:f>IF('Raw_Data'!M2590="",Assumptions!$B$15,'Raw_Data'!M2590)</x:f>
        <x:v>8</x:v>
      </x:c>
      <x:c r="N2590" s="32" t="n">
        <x:f>'Raw_Data'!N2590</x:f>
        <x:v>0.073</x:v>
      </x:c>
      <x:c r="O2590" t="str">
        <x:f>IF(OR(D2590&lt;620,L2590&gt;=2,J2590&gt;0.9),"High",IF(OR(D2590&lt;700,L2590=1,J2590&gt;0.75),"Medium","Low"))</x:f>
        <x:v>Medium</x:v>
      </x:c>
      <x:c r="P2590" s="30" t="n">
        <x:f>XLOOKUP(F2590,Assumptions!$A$4:$A$6,Assumptions!$B$4:$B$6)</x:f>
        <x:v>0</x:v>
      </x:c>
      <x:c r="Q2590" s="32" t="n">
        <x:f>XLOOKUP(F2590,Assumptions!$A$4:$A$6,Assumptions!$C$4:$C$6)</x:f>
        <x:v>0.229</x:v>
      </x:c>
      <x:c r="R2590" s="32" t="n">
        <x:f>XLOOKUP(F2590,Assumptions!$A$4:$A$6,Assumptions!$D$4:$D$6)</x:f>
        <x:v>0.015</x:v>
      </x:c>
      <x:c r="S2590" s="32" t="n">
        <x:f>XLOOKUP(F2590,Assumptions!$A$4:$A$6,Assumptions!$E$4:$E$6)</x:f>
        <x:v>0.0075</x:v>
      </x:c>
      <x:c r="T2590" s="32" t="n">
        <x:f>XLOOKUP(O2590,Assumptions!$H$4:$H$6,Assumptions!$I$4:$I$6)</x:f>
        <x:v>0.012</x:v>
      </x:c>
      <x:c r="U2590" s="30" t="n">
        <x:f>XLOOKUP(F2590,Assumptions!$A$4:$A$6,Assumptions!$F$4:$F$6)</x:f>
        <x:v>60</x:v>
      </x:c>
      <x:c r="V2590" s="60" t="n">
        <x:f>I2590*12</x:f>
        <x:v>7487.280000000001</x:v>
      </x:c>
      <x:c r="W2590" s="60" t="n">
        <x:f>H2590*J2590*(1-K2590)*Q2590</x:f>
        <x:v>119.35663199999998</x:v>
      </x:c>
      <x:c r="X2590" s="60" t="n">
        <x:f>V2590*R2590</x:f>
        <x:v>112.3092</x:v>
      </x:c>
      <x:c r="Y2590" s="60" t="n">
        <x:f>V2590*S2590</x:f>
        <x:v>56.1546</x:v>
      </x:c>
      <x:c r="Z2590" s="60" t="n">
        <x:f>H2590*J2590*T2590</x:f>
        <x:v>19.545299999999997</x:v>
      </x:c>
      <x:c r="AA2590" s="60" t="n">
        <x:f>P2590+W2590+X2590-Y2590-Z2590-U2590</x:f>
        <x:v>95.96593199999995</x:v>
      </x:c>
      <x:c r="AB2590" s="32" t="n">
        <x:f>IFERROR(AA2590/(P2590+W2590+X2590),0)</x:f>
        <x:v>0.41424292556012304</x:v>
      </x:c>
      <x:c r="AC2590" t="n">
        <x:f>IF(O2590="High",0,IF(I2590&gt;=1800,3,IF(I2590&gt;=900,2,1))+IF(K2590&gt;=0.9,2,IF(K2590&gt;=0.75,1,0))+IF(J2590&lt;=0.7,2,IF(J2590&lt;=0.85,1,0))+IF(M2590&gt;=8,1,0))</x:f>
        <x:v>4</x:v>
      </x:c>
      <x:c r="AD2590" t="str">
        <x:f>IF(AND(O2590&lt;&gt;"High",AC2590&gt;=Assumptions!$B$10,AA2590&gt;0),"Priority Growth",IF(AND(O2590="Low",AA2590&gt;0),"Maintain","Watch"))</x:f>
        <x:v>Watch</x:v>
      </x:c>
      <x:c r="AE2590" s="60" t="n">
        <x:f>MAX(AA2590,0)*N2590</x:f>
        <x:v>7.005513035999996</x:v>
      </x:c>
      <x:c r="AF2590" t="str">
        <x:f>IF(AND(AA2590&gt;=Assumptions!$B$11,O2590&lt;&gt;"High",OR(N2590&gt;=Assumptions!$B$12,M2590&lt;=6)),"High","Standard")</x:f>
        <x:v>Standard</x:v>
      </x:c>
    </x:row>
    <x:row r="2591">
      <x:c r="A2591" t="str">
        <x:f>'Raw_Data'!A2591</x:f>
        <x:v>C02590</x:v>
      </x:c>
      <x:c r="B2591" t="n">
        <x:f>'Raw_Data'!B2591</x:f>
        <x:v>31</x:v>
      </x:c>
      <x:c r="C2591" s="30" t="n">
        <x:f>'Raw_Data'!C2591</x:f>
        <x:v>44758</x:v>
      </x:c>
      <x:c r="D2591" t="n">
        <x:f>'Raw_Data'!D2591</x:f>
        <x:v>595</x:v>
      </x:c>
      <x:c r="E2591" t="n">
        <x:f>'Raw_Data'!E2591</x:f>
        <x:v>34</x:v>
      </x:c>
      <x:c r="F2591" t="str">
        <x:f>PROPER(TRIM('Raw_Data'!F2591))</x:f>
        <x:v>Classic</x:v>
      </x:c>
      <x:c r="G2591" t="str">
        <x:f>PROPER(TRIM('Raw_Data'!G2591))</x:f>
        <x:v>Direct Mail</x:v>
      </x:c>
      <x:c r="H2591" s="60" t="n">
        <x:f>'Raw_Data'!H2591</x:f>
        <x:v>4472</x:v>
      </x:c>
      <x:c r="I2591" s="60" t="n">
        <x:f>'Raw_Data'!I2591</x:f>
        <x:v>723.88</x:v>
      </x:c>
      <x:c r="J2591" s="32" t="n">
        <x:f>'Raw_Data'!J2591</x:f>
        <x:v>0.303</x:v>
      </x:c>
      <x:c r="K2591" s="32" t="n">
        <x:f>'Raw_Data'!K2591</x:f>
        <x:v>0.666</x:v>
      </x:c>
      <x:c r="L2591" t="n">
        <x:f>'Raw_Data'!L2591</x:f>
        <x:v>0</x:v>
      </x:c>
      <x:c r="M2591" t="n">
        <x:f>IF('Raw_Data'!M2591="",Assumptions!$B$15,'Raw_Data'!M2591)</x:f>
        <x:v>9</x:v>
      </x:c>
      <x:c r="N2591" s="32" t="n">
        <x:f>'Raw_Data'!N2591</x:f>
        <x:v>0.02</x:v>
      </x:c>
      <x:c r="O2591" t="str">
        <x:f>IF(OR(D2591&lt;620,L2591&gt;=2,J2591&gt;0.9),"High",IF(OR(D2591&lt;700,L2591=1,J2591&gt;0.75),"Medium","Low"))</x:f>
        <x:v>High</x:v>
      </x:c>
      <x:c r="P2591" s="30" t="n">
        <x:f>XLOOKUP(F2591,Assumptions!$A$4:$A$6,Assumptions!$B$4:$B$6)</x:f>
        <x:v>0</x:v>
      </x:c>
      <x:c r="Q2591" s="32" t="n">
        <x:f>XLOOKUP(F2591,Assumptions!$A$4:$A$6,Assumptions!$C$4:$C$6)</x:f>
        <x:v>0.229</x:v>
      </x:c>
      <x:c r="R2591" s="32" t="n">
        <x:f>XLOOKUP(F2591,Assumptions!$A$4:$A$6,Assumptions!$D$4:$D$6)</x:f>
        <x:v>0.015</x:v>
      </x:c>
      <x:c r="S2591" s="32" t="n">
        <x:f>XLOOKUP(F2591,Assumptions!$A$4:$A$6,Assumptions!$E$4:$E$6)</x:f>
        <x:v>0.0075</x:v>
      </x:c>
      <x:c r="T2591" s="32" t="n">
        <x:f>XLOOKUP(O2591,Assumptions!$H$4:$H$6,Assumptions!$I$4:$I$6)</x:f>
        <x:v>0.045</x:v>
      </x:c>
      <x:c r="U2591" s="30" t="n">
        <x:f>XLOOKUP(F2591,Assumptions!$A$4:$A$6,Assumptions!$F$4:$F$6)</x:f>
        <x:v>60</x:v>
      </x:c>
      <x:c r="V2591" s="60" t="n">
        <x:f>I2591*12</x:f>
        <x:v>8686.56</x:v>
      </x:c>
      <x:c r="W2591" s="60" t="n">
        <x:f>H2591*J2591*(1-K2591)*Q2591</x:f>
        <x:v>103.63975377599998</x:v>
      </x:c>
      <x:c r="X2591" s="60" t="n">
        <x:f>V2591*R2591</x:f>
        <x:v>130.2984</x:v>
      </x:c>
      <x:c r="Y2591" s="60" t="n">
        <x:f>V2591*S2591</x:f>
        <x:v>65.1492</x:v>
      </x:c>
      <x:c r="Z2591" s="60" t="n">
        <x:f>H2591*J2591*T2591</x:f>
        <x:v>60.97571999999999</x:v>
      </x:c>
      <x:c r="AA2591" s="60" t="n">
        <x:f>P2591+W2591+X2591-Y2591-Z2591-U2591</x:f>
        <x:v>47.813233775999976</x:v>
      </x:c>
      <x:c r="AB2591" s="32" t="n">
        <x:f>IFERROR(AA2591/(P2591+W2591+X2591),0)</x:f>
        <x:v>0.2043840776044681</x:v>
      </x:c>
      <x:c r="AC2591" t="n">
        <x:f>IF(O2591="High",0,IF(I2591&gt;=1800,3,IF(I2591&gt;=900,2,1))+IF(K2591&gt;=0.9,2,IF(K2591&gt;=0.75,1,0))+IF(J2591&lt;=0.7,2,IF(J2591&lt;=0.85,1,0))+IF(M2591&gt;=8,1,0))</x:f>
        <x:v>0</x:v>
      </x:c>
      <x:c r="AD2591" t="str">
        <x:f>IF(AND(O2591&lt;&gt;"High",AC2591&gt;=Assumptions!$B$10,AA2591&gt;0),"Priority Growth",IF(AND(O2591="Low",AA2591&gt;0),"Maintain","Watch"))</x:f>
        <x:v>Watch</x:v>
      </x:c>
      <x:c r="AE2591" s="60" t="n">
        <x:f>MAX(AA2591,0)*N2591</x:f>
        <x:v>0.9562646755199995</x:v>
      </x:c>
      <x:c r="AF2591" t="str">
        <x:f>IF(AND(AA2591&gt;=Assumptions!$B$11,O2591&lt;&gt;"High",OR(N2591&gt;=Assumptions!$B$12,M2591&lt;=6)),"High","Standard")</x:f>
        <x:v>Standard</x:v>
      </x:c>
    </x:row>
    <x:row r="2592">
      <x:c r="A2592" t="str">
        <x:f>'Raw_Data'!A2592</x:f>
        <x:v>C02591</x:v>
      </x:c>
      <x:c r="B2592" t="n">
        <x:f>'Raw_Data'!B2592</x:f>
        <x:v>42</x:v>
      </x:c>
      <x:c r="C2592" s="30" t="n">
        <x:f>'Raw_Data'!C2592</x:f>
        <x:v>101461</x:v>
      </x:c>
      <x:c r="D2592" t="n">
        <x:f>'Raw_Data'!D2592</x:f>
        <x:v>597</x:v>
      </x:c>
      <x:c r="E2592" t="n">
        <x:f>'Raw_Data'!E2592</x:f>
        <x:v>27</x:v>
      </x:c>
      <x:c r="F2592" t="str">
        <x:f>PROPER(TRIM('Raw_Data'!F2592))</x:f>
        <x:v>Gold</x:v>
      </x:c>
      <x:c r="G2592" t="str">
        <x:f>PROPER(TRIM('Raw_Data'!G2592))</x:f>
        <x:v>Digital</x:v>
      </x:c>
      <x:c r="H2592" s="60" t="n">
        <x:f>'Raw_Data'!H2592</x:f>
        <x:v>11946</x:v>
      </x:c>
      <x:c r="I2592" s="60" t="n">
        <x:f>'Raw_Data'!I2592</x:f>
        <x:v>1197.5</x:v>
      </x:c>
      <x:c r="J2592" s="32" t="n">
        <x:f>'Raw_Data'!J2592</x:f>
        <x:v>0.399</x:v>
      </x:c>
      <x:c r="K2592" s="32" t="n">
        <x:f>'Raw_Data'!K2592</x:f>
        <x:v>0.752</x:v>
      </x:c>
      <x:c r="L2592" t="n">
        <x:f>'Raw_Data'!L2592</x:f>
        <x:v>0</x:v>
      </x:c>
      <x:c r="M2592" t="n">
        <x:f>IF('Raw_Data'!M2592="",Assumptions!$B$15,'Raw_Data'!M2592)</x:f>
        <x:v>8</x:v>
      </x:c>
      <x:c r="N2592" s="32" t="n">
        <x:f>'Raw_Data'!N2592</x:f>
        <x:v>0.041</x:v>
      </x:c>
      <x:c r="O2592" t="str">
        <x:f>IF(OR(D2592&lt;620,L2592&gt;=2,J2592&gt;0.9),"High",IF(OR(D2592&lt;700,L2592=1,J2592&gt;0.75),"Medium","Low"))</x:f>
        <x:v>High</x:v>
      </x:c>
      <x:c r="P2592" s="30" t="n">
        <x:f>XLOOKUP(F2592,Assumptions!$A$4:$A$6,Assumptions!$B$4:$B$6)</x:f>
        <x:v>95</x:v>
      </x:c>
      <x:c r="Q2592" s="32" t="n">
        <x:f>XLOOKUP(F2592,Assumptions!$A$4:$A$6,Assumptions!$C$4:$C$6)</x:f>
        <x:v>0.219</x:v>
      </x:c>
      <x:c r="R2592" s="32" t="n">
        <x:f>XLOOKUP(F2592,Assumptions!$A$4:$A$6,Assumptions!$D$4:$D$6)</x:f>
        <x:v>0.016</x:v>
      </x:c>
      <x:c r="S2592" s="32" t="n">
        <x:f>XLOOKUP(F2592,Assumptions!$A$4:$A$6,Assumptions!$E$4:$E$6)</x:f>
        <x:v>0.01</x:v>
      </x:c>
      <x:c r="T2592" s="32" t="n">
        <x:f>XLOOKUP(O2592,Assumptions!$H$4:$H$6,Assumptions!$I$4:$I$6)</x:f>
        <x:v>0.045</x:v>
      </x:c>
      <x:c r="U2592" s="30" t="n">
        <x:f>XLOOKUP(F2592,Assumptions!$A$4:$A$6,Assumptions!$F$4:$F$6)</x:f>
        <x:v>90</x:v>
      </x:c>
      <x:c r="V2592" s="60" t="n">
        <x:f>I2592*12</x:f>
        <x:v>14370</x:v>
      </x:c>
      <x:c r="W2592" s="60" t="n">
        <x:f>H2592*J2592*(1-K2592)*Q2592</x:f>
        <x:v>258.87564964800004</x:v>
      </x:c>
      <x:c r="X2592" s="60" t="n">
        <x:f>V2592*R2592</x:f>
        <x:v>229.92000000000002</x:v>
      </x:c>
      <x:c r="Y2592" s="60" t="n">
        <x:f>V2592*S2592</x:f>
        <x:v>143.70000000000002</x:v>
      </x:c>
      <x:c r="Z2592" s="60" t="n">
        <x:f>H2592*J2592*T2592</x:f>
        <x:v>214.49043000000003</x:v>
      </x:c>
      <x:c r="AA2592" s="60" t="n">
        <x:f>P2592+W2592+X2592-Y2592-Z2592-U2592</x:f>
        <x:v>135.60521964800003</x:v>
      </x:c>
      <x:c r="AB2592" s="32" t="n">
        <x:f>IFERROR(AA2592/(P2592+W2592+X2592),0)</x:f>
        <x:v>0.2322819975273253</x:v>
      </x:c>
      <x:c r="AC2592" t="n">
        <x:f>IF(O2592="High",0,IF(I2592&gt;=1800,3,IF(I2592&gt;=900,2,1))+IF(K2592&gt;=0.9,2,IF(K2592&gt;=0.75,1,0))+IF(J2592&lt;=0.7,2,IF(J2592&lt;=0.85,1,0))+IF(M2592&gt;=8,1,0))</x:f>
        <x:v>0</x:v>
      </x:c>
      <x:c r="AD2592" t="str">
        <x:f>IF(AND(O2592&lt;&gt;"High",AC2592&gt;=Assumptions!$B$10,AA2592&gt;0),"Priority Growth",IF(AND(O2592="Low",AA2592&gt;0),"Maintain","Watch"))</x:f>
        <x:v>Watch</x:v>
      </x:c>
      <x:c r="AE2592" s="60" t="n">
        <x:f>MAX(AA2592,0)*N2592</x:f>
        <x:v>5.559814005568001</x:v>
      </x:c>
      <x:c r="AF2592" t="str">
        <x:f>IF(AND(AA2592&gt;=Assumptions!$B$11,O2592&lt;&gt;"High",OR(N2592&gt;=Assumptions!$B$12,M2592&lt;=6)),"High","Standard")</x:f>
        <x:v>Standard</x:v>
      </x:c>
    </x:row>
    <x:row r="2593">
      <x:c r="A2593" t="str">
        <x:f>'Raw_Data'!A2593</x:f>
        <x:v>C02592</x:v>
      </x:c>
      <x:c r="B2593" t="n">
        <x:f>'Raw_Data'!B2593</x:f>
        <x:v>24</x:v>
      </x:c>
      <x:c r="C2593" s="30" t="n">
        <x:f>'Raw_Data'!C2593</x:f>
        <x:v>109736</x:v>
      </x:c>
      <x:c r="D2593" t="n">
        <x:f>'Raw_Data'!D2593</x:f>
        <x:v>649</x:v>
      </x:c>
      <x:c r="E2593" t="n">
        <x:f>'Raw_Data'!E2593</x:f>
        <x:v>42</x:v>
      </x:c>
      <x:c r="F2593" t="str">
        <x:f>PROPER(TRIM('Raw_Data'!F2593))</x:f>
        <x:v>Gold</x:v>
      </x:c>
      <x:c r="G2593" t="str">
        <x:f>PROPER(TRIM('Raw_Data'!G2593))</x:f>
        <x:v>Digital</x:v>
      </x:c>
      <x:c r="H2593" s="60" t="n">
        <x:f>'Raw_Data'!H2593</x:f>
        <x:v>15204</x:v>
      </x:c>
      <x:c r="I2593" s="60" t="n">
        <x:f>'Raw_Data'!I2593</x:f>
        <x:v>1861.51</x:v>
      </x:c>
      <x:c r="J2593" s="32" t="n">
        <x:f>'Raw_Data'!J2593</x:f>
        <x:v>0.512</x:v>
      </x:c>
      <x:c r="K2593" s="32" t="n">
        <x:f>'Raw_Data'!K2593</x:f>
        <x:v>0.816</x:v>
      </x:c>
      <x:c r="L2593" t="n">
        <x:f>'Raw_Data'!L2593</x:f>
        <x:v>0</x:v>
      </x:c>
      <x:c r="M2593" t="n">
        <x:f>IF('Raw_Data'!M2593="",Assumptions!$B$15,'Raw_Data'!M2593)</x:f>
        <x:v>6</x:v>
      </x:c>
      <x:c r="N2593" s="32" t="n">
        <x:f>'Raw_Data'!N2593</x:f>
        <x:v>0.148</x:v>
      </x:c>
      <x:c r="O2593" t="str">
        <x:f>IF(OR(D2593&lt;620,L2593&gt;=2,J2593&gt;0.9),"High",IF(OR(D2593&lt;700,L2593=1,J2593&gt;0.75),"Medium","Low"))</x:f>
        <x:v>Medium</x:v>
      </x:c>
      <x:c r="P2593" s="30" t="n">
        <x:f>XLOOKUP(F2593,Assumptions!$A$4:$A$6,Assumptions!$B$4:$B$6)</x:f>
        <x:v>95</x:v>
      </x:c>
      <x:c r="Q2593" s="32" t="n">
        <x:f>XLOOKUP(F2593,Assumptions!$A$4:$A$6,Assumptions!$C$4:$C$6)</x:f>
        <x:v>0.219</x:v>
      </x:c>
      <x:c r="R2593" s="32" t="n">
        <x:f>XLOOKUP(F2593,Assumptions!$A$4:$A$6,Assumptions!$D$4:$D$6)</x:f>
        <x:v>0.016</x:v>
      </x:c>
      <x:c r="S2593" s="32" t="n">
        <x:f>XLOOKUP(F2593,Assumptions!$A$4:$A$6,Assumptions!$E$4:$E$6)</x:f>
        <x:v>0.01</x:v>
      </x:c>
      <x:c r="T2593" s="32" t="n">
        <x:f>XLOOKUP(O2593,Assumptions!$H$4:$H$6,Assumptions!$I$4:$I$6)</x:f>
        <x:v>0.012</x:v>
      </x:c>
      <x:c r="U2593" s="30" t="n">
        <x:f>XLOOKUP(F2593,Assumptions!$A$4:$A$6,Assumptions!$F$4:$F$6)</x:f>
        <x:v>90</x:v>
      </x:c>
      <x:c r="V2593" s="60" t="n">
        <x:f>I2593*12</x:f>
        <x:v>22338.12</x:v>
      </x:c>
      <x:c r="W2593" s="60" t="n">
        <x:f>H2593*J2593*(1-K2593)*Q2593</x:f>
        <x:v>313.6821166080001</x:v>
      </x:c>
      <x:c r="X2593" s="60" t="n">
        <x:f>V2593*R2593</x:f>
        <x:v>357.40992</x:v>
      </x:c>
      <x:c r="Y2593" s="60" t="n">
        <x:f>V2593*S2593</x:f>
        <x:v>223.3812</x:v>
      </x:c>
      <x:c r="Z2593" s="60" t="n">
        <x:f>H2593*J2593*T2593</x:f>
        <x:v>93.413376</x:v>
      </x:c>
      <x:c r="AA2593" s="60" t="n">
        <x:f>P2593+W2593+X2593-Y2593-Z2593-U2593</x:f>
        <x:v>359.29746060800016</x:v>
      </x:c>
      <x:c r="AB2593" s="32" t="n">
        <x:f>IFERROR(AA2593/(P2593+W2593+X2593),0)</x:f>
        <x:v>0.4690003856440662</x:v>
      </x:c>
      <x:c r="AC2593" t="n">
        <x:f>IF(O2593="High",0,IF(I2593&gt;=1800,3,IF(I2593&gt;=900,2,1))+IF(K2593&gt;=0.9,2,IF(K2593&gt;=0.75,1,0))+IF(J2593&lt;=0.7,2,IF(J2593&lt;=0.85,1,0))+IF(M2593&gt;=8,1,0))</x:f>
        <x:v>6</x:v>
      </x:c>
      <x:c r="AD2593" t="str">
        <x:f>IF(AND(O2593&lt;&gt;"High",AC2593&gt;=Assumptions!$B$10,AA2593&gt;0),"Priority Growth",IF(AND(O2593="Low",AA2593&gt;0),"Maintain","Watch"))</x:f>
        <x:v>Priority Growth</x:v>
      </x:c>
      <x:c r="AE2593" s="60" t="n">
        <x:f>MAX(AA2593,0)*N2593</x:f>
        <x:v>53.176024169984025</x:v>
      </x:c>
      <x:c r="AF2593" t="str">
        <x:f>IF(AND(AA2593&gt;=Assumptions!$B$11,O2593&lt;&gt;"High",OR(N2593&gt;=Assumptions!$B$12,M2593&lt;=6)),"High","Standard")</x:f>
        <x:v>High</x:v>
      </x:c>
    </x:row>
    <x:row r="2594">
      <x:c r="A2594" t="str">
        <x:f>'Raw_Data'!A2594</x:f>
        <x:v>C02593</x:v>
      </x:c>
      <x:c r="B2594" t="n">
        <x:f>'Raw_Data'!B2594</x:f>
        <x:v>30</x:v>
      </x:c>
      <x:c r="C2594" s="30" t="n">
        <x:f>'Raw_Data'!C2594</x:f>
        <x:v>48873</x:v>
      </x:c>
      <x:c r="D2594" t="n">
        <x:f>'Raw_Data'!D2594</x:f>
        <x:v>647</x:v>
      </x:c>
      <x:c r="E2594" t="n">
        <x:f>'Raw_Data'!E2594</x:f>
        <x:v>23</x:v>
      </x:c>
      <x:c r="F2594" t="str">
        <x:f>PROPER(TRIM('Raw_Data'!F2594))</x:f>
        <x:v>Classic</x:v>
      </x:c>
      <x:c r="G2594" t="str">
        <x:f>PROPER(TRIM('Raw_Data'!G2594))</x:f>
        <x:v>Direct Mail</x:v>
      </x:c>
      <x:c r="H2594" s="60" t="n">
        <x:f>'Raw_Data'!H2594</x:f>
        <x:v>5419</x:v>
      </x:c>
      <x:c r="I2594" s="60" t="n">
        <x:f>'Raw_Data'!I2594</x:f>
        <x:v>538.88</x:v>
      </x:c>
      <x:c r="J2594" s="32" t="n">
        <x:f>'Raw_Data'!J2594</x:f>
        <x:v>0.529</x:v>
      </x:c>
      <x:c r="K2594" s="32" t="n">
        <x:f>'Raw_Data'!K2594</x:f>
        <x:v>0.757</x:v>
      </x:c>
      <x:c r="L2594" t="n">
        <x:f>'Raw_Data'!L2594</x:f>
        <x:v>0</x:v>
      </x:c>
      <x:c r="M2594" t="n">
        <x:f>IF('Raw_Data'!M2594="",Assumptions!$B$15,'Raw_Data'!M2594)</x:f>
        <x:v>7</x:v>
      </x:c>
      <x:c r="N2594" s="32" t="n">
        <x:f>'Raw_Data'!N2594</x:f>
        <x:v>0.106</x:v>
      </x:c>
      <x:c r="O2594" t="str">
        <x:f>IF(OR(D2594&lt;620,L2594&gt;=2,J2594&gt;0.9),"High",IF(OR(D2594&lt;700,L2594=1,J2594&gt;0.75),"Medium","Low"))</x:f>
        <x:v>Medium</x:v>
      </x:c>
      <x:c r="P2594" s="30" t="n">
        <x:f>XLOOKUP(F2594,Assumptions!$A$4:$A$6,Assumptions!$B$4:$B$6)</x:f>
        <x:v>0</x:v>
      </x:c>
      <x:c r="Q2594" s="32" t="n">
        <x:f>XLOOKUP(F2594,Assumptions!$A$4:$A$6,Assumptions!$C$4:$C$6)</x:f>
        <x:v>0.229</x:v>
      </x:c>
      <x:c r="R2594" s="32" t="n">
        <x:f>XLOOKUP(F2594,Assumptions!$A$4:$A$6,Assumptions!$D$4:$D$6)</x:f>
        <x:v>0.015</x:v>
      </x:c>
      <x:c r="S2594" s="32" t="n">
        <x:f>XLOOKUP(F2594,Assumptions!$A$4:$A$6,Assumptions!$E$4:$E$6)</x:f>
        <x:v>0.0075</x:v>
      </x:c>
      <x:c r="T2594" s="32" t="n">
        <x:f>XLOOKUP(O2594,Assumptions!$H$4:$H$6,Assumptions!$I$4:$I$6)</x:f>
        <x:v>0.012</x:v>
      </x:c>
      <x:c r="U2594" s="30" t="n">
        <x:f>XLOOKUP(F2594,Assumptions!$A$4:$A$6,Assumptions!$F$4:$F$6)</x:f>
        <x:v>60</x:v>
      </x:c>
      <x:c r="V2594" s="60" t="n">
        <x:f>I2594*12</x:f>
        <x:v>6466.5599999999995</x:v>
      </x:c>
      <x:c r="W2594" s="60" t="n">
        <x:f>H2594*J2594*(1-K2594)*Q2594</x:f>
        <x:v>159.52052819700003</x:v>
      </x:c>
      <x:c r="X2594" s="60" t="n">
        <x:f>V2594*R2594</x:f>
        <x:v>96.99839999999999</x:v>
      </x:c>
      <x:c r="Y2594" s="60" t="n">
        <x:f>V2594*S2594</x:f>
        <x:v>48.499199999999995</x:v>
      </x:c>
      <x:c r="Z2594" s="60" t="n">
        <x:f>H2594*J2594*T2594</x:f>
        <x:v>34.399812000000004</x:v>
      </x:c>
      <x:c r="AA2594" s="60" t="n">
        <x:f>P2594+W2594+X2594-Y2594-Z2594-U2594</x:f>
        <x:v>113.61991619700004</x:v>
      </x:c>
      <x:c r="AB2594" s="32" t="n">
        <x:f>IFERROR(AA2594/(P2594+W2594+X2594),0)</x:f>
        <x:v>0.44292995061067314</x:v>
      </x:c>
      <x:c r="AC2594" t="n">
        <x:f>IF(O2594="High",0,IF(I2594&gt;=1800,3,IF(I2594&gt;=900,2,1))+IF(K2594&gt;=0.9,2,IF(K2594&gt;=0.75,1,0))+IF(J2594&lt;=0.7,2,IF(J2594&lt;=0.85,1,0))+IF(M2594&gt;=8,1,0))</x:f>
        <x:v>4</x:v>
      </x:c>
      <x:c r="AD2594" t="str">
        <x:f>IF(AND(O2594&lt;&gt;"High",AC2594&gt;=Assumptions!$B$10,AA2594&gt;0),"Priority Growth",IF(AND(O2594="Low",AA2594&gt;0),"Maintain","Watch"))</x:f>
        <x:v>Watch</x:v>
      </x:c>
      <x:c r="AE2594" s="60" t="n">
        <x:f>MAX(AA2594,0)*N2594</x:f>
        <x:v>12.043711116882003</x:v>
      </x:c>
      <x:c r="AF2594" t="str">
        <x:f>IF(AND(AA2594&gt;=Assumptions!$B$11,O2594&lt;&gt;"High",OR(N2594&gt;=Assumptions!$B$12,M2594&lt;=6)),"High","Standard")</x:f>
        <x:v>Standard</x:v>
      </x:c>
    </x:row>
    <x:row r="2595">
      <x:c r="A2595" t="str">
        <x:f>'Raw_Data'!A2595</x:f>
        <x:v>C02594</x:v>
      </x:c>
      <x:c r="B2595" t="n">
        <x:f>'Raw_Data'!B2595</x:f>
        <x:v>32</x:v>
      </x:c>
      <x:c r="C2595" s="30" t="n">
        <x:f>'Raw_Data'!C2595</x:f>
        <x:v>37568</x:v>
      </x:c>
      <x:c r="D2595" t="n">
        <x:f>'Raw_Data'!D2595</x:f>
        <x:v>618</x:v>
      </x:c>
      <x:c r="E2595" t="n">
        <x:f>'Raw_Data'!E2595</x:f>
        <x:v>35</x:v>
      </x:c>
      <x:c r="F2595" t="str">
        <x:f>PROPER(TRIM('Raw_Data'!F2595))</x:f>
        <x:v>Classic</x:v>
      </x:c>
      <x:c r="G2595" t="str">
        <x:f>PROPER(TRIM('Raw_Data'!G2595))</x:f>
        <x:v>Digital</x:v>
      </x:c>
      <x:c r="H2595" s="60" t="n">
        <x:f>'Raw_Data'!H2595</x:f>
        <x:v>1440</x:v>
      </x:c>
      <x:c r="I2595" s="60" t="n">
        <x:f>'Raw_Data'!I2595</x:f>
        <x:v>451.77</x:v>
      </x:c>
      <x:c r="J2595" s="32" t="n">
        <x:f>'Raw_Data'!J2595</x:f>
        <x:v>0.401</x:v>
      </x:c>
      <x:c r="K2595" s="32" t="n">
        <x:f>'Raw_Data'!K2595</x:f>
        <x:v>0.556</x:v>
      </x:c>
      <x:c r="L2595" t="n">
        <x:f>'Raw_Data'!L2595</x:f>
        <x:v>0</x:v>
      </x:c>
      <x:c r="M2595" t="n">
        <x:f>IF('Raw_Data'!M2595="",Assumptions!$B$15,'Raw_Data'!M2595)</x:f>
        <x:v>7</x:v>
      </x:c>
      <x:c r="N2595" s="32" t="n">
        <x:f>'Raw_Data'!N2595</x:f>
        <x:v>0.124</x:v>
      </x:c>
      <x:c r="O2595" t="str">
        <x:f>IF(OR(D2595&lt;620,L2595&gt;=2,J2595&gt;0.9),"High",IF(OR(D2595&lt;700,L2595=1,J2595&gt;0.75),"Medium","Low"))</x:f>
        <x:v>High</x:v>
      </x:c>
      <x:c r="P2595" s="30" t="n">
        <x:f>XLOOKUP(F2595,Assumptions!$A$4:$A$6,Assumptions!$B$4:$B$6)</x:f>
        <x:v>0</x:v>
      </x:c>
      <x:c r="Q2595" s="32" t="n">
        <x:f>XLOOKUP(F2595,Assumptions!$A$4:$A$6,Assumptions!$C$4:$C$6)</x:f>
        <x:v>0.229</x:v>
      </x:c>
      <x:c r="R2595" s="32" t="n">
        <x:f>XLOOKUP(F2595,Assumptions!$A$4:$A$6,Assumptions!$D$4:$D$6)</x:f>
        <x:v>0.015</x:v>
      </x:c>
      <x:c r="S2595" s="32" t="n">
        <x:f>XLOOKUP(F2595,Assumptions!$A$4:$A$6,Assumptions!$E$4:$E$6)</x:f>
        <x:v>0.0075</x:v>
      </x:c>
      <x:c r="T2595" s="32" t="n">
        <x:f>XLOOKUP(O2595,Assumptions!$H$4:$H$6,Assumptions!$I$4:$I$6)</x:f>
        <x:v>0.045</x:v>
      </x:c>
      <x:c r="U2595" s="30" t="n">
        <x:f>XLOOKUP(F2595,Assumptions!$A$4:$A$6,Assumptions!$F$4:$F$6)</x:f>
        <x:v>60</x:v>
      </x:c>
      <x:c r="V2595" s="60" t="n">
        <x:f>I2595*12</x:f>
        <x:v>5421.24</x:v>
      </x:c>
      <x:c r="W2595" s="60" t="n">
        <x:f>H2595*J2595*(1-K2595)*Q2595</x:f>
        <x:v>58.71178944</x:v>
      </x:c>
      <x:c r="X2595" s="60" t="n">
        <x:f>V2595*R2595</x:f>
        <x:v>81.31859999999999</x:v>
      </x:c>
      <x:c r="Y2595" s="60" t="n">
        <x:f>V2595*S2595</x:f>
        <x:v>40.659299999999995</x:v>
      </x:c>
      <x:c r="Z2595" s="60" t="n">
        <x:f>H2595*J2595*T2595</x:f>
        <x:v>25.9848</x:v>
      </x:c>
      <x:c r="AA2595" s="60" t="n">
        <x:f>P2595+W2595+X2595-Y2595-Z2595-U2595</x:f>
        <x:v>13.386289439999985</x:v>
      </x:c>
      <x:c r="AB2595" s="32" t="n">
        <x:f>IFERROR(AA2595/(P2595+W2595+X2595),0)</x:f>
        <x:v>0.0955956024512502</x:v>
      </x:c>
      <x:c r="AC2595" t="n">
        <x:f>IF(O2595="High",0,IF(I2595&gt;=1800,3,IF(I2595&gt;=900,2,1))+IF(K2595&gt;=0.9,2,IF(K2595&gt;=0.75,1,0))+IF(J2595&lt;=0.7,2,IF(J2595&lt;=0.85,1,0))+IF(M2595&gt;=8,1,0))</x:f>
        <x:v>0</x:v>
      </x:c>
      <x:c r="AD2595" t="str">
        <x:f>IF(AND(O2595&lt;&gt;"High",AC2595&gt;=Assumptions!$B$10,AA2595&gt;0),"Priority Growth",IF(AND(O2595="Low",AA2595&gt;0),"Maintain","Watch"))</x:f>
        <x:v>Watch</x:v>
      </x:c>
      <x:c r="AE2595" s="60" t="n">
        <x:f>MAX(AA2595,0)*N2595</x:f>
        <x:v>1.659899890559998</x:v>
      </x:c>
      <x:c r="AF2595" t="str">
        <x:f>IF(AND(AA2595&gt;=Assumptions!$B$11,O2595&lt;&gt;"High",OR(N2595&gt;=Assumptions!$B$12,M2595&lt;=6)),"High","Standard")</x:f>
        <x:v>Standard</x:v>
      </x:c>
    </x:row>
    <x:row r="2596">
      <x:c r="A2596" t="str">
        <x:f>'Raw_Data'!A2596</x:f>
        <x:v>C02595</x:v>
      </x:c>
      <x:c r="B2596" t="n">
        <x:f>'Raw_Data'!B2596</x:f>
        <x:v>58</x:v>
      </x:c>
      <x:c r="C2596" s="30" t="n">
        <x:f>'Raw_Data'!C2596</x:f>
        <x:v>58700</x:v>
      </x:c>
      <x:c r="D2596" t="n">
        <x:f>'Raw_Data'!D2596</x:f>
        <x:v>706</x:v>
      </x:c>
      <x:c r="E2596" t="n">
        <x:f>'Raw_Data'!E2596</x:f>
        <x:v>35</x:v>
      </x:c>
      <x:c r="F2596" t="str">
        <x:f>PROPER(TRIM('Raw_Data'!F2596))</x:f>
        <x:v>Gold</x:v>
      </x:c>
      <x:c r="G2596" t="str">
        <x:f>PROPER(TRIM('Raw_Data'!G2596))</x:f>
        <x:v>Digital</x:v>
      </x:c>
      <x:c r="H2596" s="60" t="n">
        <x:f>'Raw_Data'!H2596</x:f>
        <x:v>10220</x:v>
      </x:c>
      <x:c r="I2596" s="60" t="n">
        <x:f>'Raw_Data'!I2596</x:f>
        <x:v>1130.11</x:v>
      </x:c>
      <x:c r="J2596" s="32" t="n">
        <x:f>'Raw_Data'!J2596</x:f>
        <x:v>0.321</x:v>
      </x:c>
      <x:c r="K2596" s="32" t="n">
        <x:f>'Raw_Data'!K2596</x:f>
        <x:v>0.754</x:v>
      </x:c>
      <x:c r="L2596" t="n">
        <x:f>'Raw_Data'!L2596</x:f>
        <x:v>0</x:v>
      </x:c>
      <x:c r="M2596" t="n">
        <x:f>IF('Raw_Data'!M2596="",Assumptions!$B$15,'Raw_Data'!M2596)</x:f>
        <x:v>6</x:v>
      </x:c>
      <x:c r="N2596" s="32" t="n">
        <x:f>'Raw_Data'!N2596</x:f>
        <x:v>0.17</x:v>
      </x:c>
      <x:c r="O2596" t="str">
        <x:f>IF(OR(D2596&lt;620,L2596&gt;=2,J2596&gt;0.9),"High",IF(OR(D2596&lt;700,L2596=1,J2596&gt;0.75),"Medium","Low"))</x:f>
        <x:v>Low</x:v>
      </x:c>
      <x:c r="P2596" s="30" t="n">
        <x:f>XLOOKUP(F2596,Assumptions!$A$4:$A$6,Assumptions!$B$4:$B$6)</x:f>
        <x:v>95</x:v>
      </x:c>
      <x:c r="Q2596" s="32" t="n">
        <x:f>XLOOKUP(F2596,Assumptions!$A$4:$A$6,Assumptions!$C$4:$C$6)</x:f>
        <x:v>0.219</x:v>
      </x:c>
      <x:c r="R2596" s="32" t="n">
        <x:f>XLOOKUP(F2596,Assumptions!$A$4:$A$6,Assumptions!$D$4:$D$6)</x:f>
        <x:v>0.016</x:v>
      </x:c>
      <x:c r="S2596" s="32" t="n">
        <x:f>XLOOKUP(F2596,Assumptions!$A$4:$A$6,Assumptions!$E$4:$E$6)</x:f>
        <x:v>0.01</x:v>
      </x:c>
      <x:c r="T2596" s="32" t="n">
        <x:f>XLOOKUP(O2596,Assumptions!$H$4:$H$6,Assumptions!$I$4:$I$6)</x:f>
        <x:v>0.0035</x:v>
      </x:c>
      <x:c r="U2596" s="30" t="n">
        <x:f>XLOOKUP(F2596,Assumptions!$A$4:$A$6,Assumptions!$F$4:$F$6)</x:f>
        <x:v>90</x:v>
      </x:c>
      <x:c r="V2596" s="60" t="n">
        <x:f>I2596*12</x:f>
        <x:v>13561.32</x:v>
      </x:c>
      <x:c r="W2596" s="60" t="n">
        <x:f>H2596*J2596*(1-K2596)*Q2596</x:f>
        <x:v>176.74012188</x:v>
      </x:c>
      <x:c r="X2596" s="60" t="n">
        <x:f>V2596*R2596</x:f>
        <x:v>216.98112</x:v>
      </x:c>
      <x:c r="Y2596" s="60" t="n">
        <x:f>V2596*S2596</x:f>
        <x:v>135.6132</x:v>
      </x:c>
      <x:c r="Z2596" s="60" t="n">
        <x:f>H2596*J2596*T2596</x:f>
        <x:v>11.48217</x:v>
      </x:c>
      <x:c r="AA2596" s="60" t="n">
        <x:f>P2596+W2596+X2596-Y2596-Z2596-U2596</x:f>
        <x:v>251.62587187999998</x:v>
      </x:c>
      <x:c r="AB2596" s="32" t="n">
        <x:f>IFERROR(AA2596/(P2596+W2596+X2596),0)</x:f>
        <x:v>0.5148658382681551</x:v>
      </x:c>
      <x:c r="AC2596" t="n">
        <x:f>IF(O2596="High",0,IF(I2596&gt;=1800,3,IF(I2596&gt;=900,2,1))+IF(K2596&gt;=0.9,2,IF(K2596&gt;=0.75,1,0))+IF(J2596&lt;=0.7,2,IF(J2596&lt;=0.85,1,0))+IF(M2596&gt;=8,1,0))</x:f>
        <x:v>5</x:v>
      </x:c>
      <x:c r="AD2596" t="str">
        <x:f>IF(AND(O2596&lt;&gt;"High",AC2596&gt;=Assumptions!$B$10,AA2596&gt;0),"Priority Growth",IF(AND(O2596="Low",AA2596&gt;0),"Maintain","Watch"))</x:f>
        <x:v>Maintain</x:v>
      </x:c>
      <x:c r="AE2596" s="60" t="n">
        <x:f>MAX(AA2596,0)*N2596</x:f>
        <x:v>42.7763982196</x:v>
      </x:c>
      <x:c r="AF2596" t="str">
        <x:f>IF(AND(AA2596&gt;=Assumptions!$B$11,O2596&lt;&gt;"High",OR(N2596&gt;=Assumptions!$B$12,M2596&lt;=6)),"High","Standard")</x:f>
        <x:v>Standard</x:v>
      </x:c>
    </x:row>
    <x:row r="2597">
      <x:c r="A2597" t="str">
        <x:f>'Raw_Data'!A2597</x:f>
        <x:v>C02596</x:v>
      </x:c>
      <x:c r="B2597" t="n">
        <x:f>'Raw_Data'!B2597</x:f>
        <x:v>45</x:v>
      </x:c>
      <x:c r="C2597" s="30" t="n">
        <x:f>'Raw_Data'!C2597</x:f>
        <x:v>50833</x:v>
      </x:c>
      <x:c r="D2597" t="n">
        <x:f>'Raw_Data'!D2597</x:f>
        <x:v>822</x:v>
      </x:c>
      <x:c r="E2597" t="n">
        <x:f>'Raw_Data'!E2597</x:f>
        <x:v>38</x:v>
      </x:c>
      <x:c r="F2597" t="str">
        <x:f>PROPER(TRIM('Raw_Data'!F2597))</x:f>
        <x:v>Gold</x:v>
      </x:c>
      <x:c r="G2597" t="str">
        <x:f>PROPER(TRIM('Raw_Data'!G2597))</x:f>
        <x:v>Digital</x:v>
      </x:c>
      <x:c r="H2597" s="60" t="n">
        <x:f>'Raw_Data'!H2597</x:f>
        <x:v>11008</x:v>
      </x:c>
      <x:c r="I2597" s="60" t="n">
        <x:f>'Raw_Data'!I2597</x:f>
        <x:v>1092.2</x:v>
      </x:c>
      <x:c r="J2597" s="32" t="n">
        <x:f>'Raw_Data'!J2597</x:f>
        <x:v>0.192</x:v>
      </x:c>
      <x:c r="K2597" s="32" t="n">
        <x:f>'Raw_Data'!K2597</x:f>
        <x:v>0.872</x:v>
      </x:c>
      <x:c r="L2597" t="n">
        <x:f>'Raw_Data'!L2597</x:f>
        <x:v>0</x:v>
      </x:c>
      <x:c r="M2597" t="n">
        <x:f>IF('Raw_Data'!M2597="",Assumptions!$B$15,'Raw_Data'!M2597)</x:f>
        <x:v>8</x:v>
      </x:c>
      <x:c r="N2597" s="32" t="n">
        <x:f>'Raw_Data'!N2597</x:f>
        <x:v>0.036</x:v>
      </x:c>
      <x:c r="O2597" t="str">
        <x:f>IF(OR(D2597&lt;620,L2597&gt;=2,J2597&gt;0.9),"High",IF(OR(D2597&lt;700,L2597=1,J2597&gt;0.75),"Medium","Low"))</x:f>
        <x:v>Low</x:v>
      </x:c>
      <x:c r="P2597" s="30" t="n">
        <x:f>XLOOKUP(F2597,Assumptions!$A$4:$A$6,Assumptions!$B$4:$B$6)</x:f>
        <x:v>95</x:v>
      </x:c>
      <x:c r="Q2597" s="32" t="n">
        <x:f>XLOOKUP(F2597,Assumptions!$A$4:$A$6,Assumptions!$C$4:$C$6)</x:f>
        <x:v>0.219</x:v>
      </x:c>
      <x:c r="R2597" s="32" t="n">
        <x:f>XLOOKUP(F2597,Assumptions!$A$4:$A$6,Assumptions!$D$4:$D$6)</x:f>
        <x:v>0.016</x:v>
      </x:c>
      <x:c r="S2597" s="32" t="n">
        <x:f>XLOOKUP(F2597,Assumptions!$A$4:$A$6,Assumptions!$E$4:$E$6)</x:f>
        <x:v>0.01</x:v>
      </x:c>
      <x:c r="T2597" s="32" t="n">
        <x:f>XLOOKUP(O2597,Assumptions!$H$4:$H$6,Assumptions!$I$4:$I$6)</x:f>
        <x:v>0.0035</x:v>
      </x:c>
      <x:c r="U2597" s="30" t="n">
        <x:f>XLOOKUP(F2597,Assumptions!$A$4:$A$6,Assumptions!$F$4:$F$6)</x:f>
        <x:v>90</x:v>
      </x:c>
      <x:c r="V2597" s="60" t="n">
        <x:f>I2597*12</x:f>
        <x:v>13106.400000000001</x:v>
      </x:c>
      <x:c r="W2597" s="60" t="n">
        <x:f>H2597*J2597*(1-K2597)*Q2597</x:f>
        <x:v>59.24664115200001</x:v>
      </x:c>
      <x:c r="X2597" s="60" t="n">
        <x:f>V2597*R2597</x:f>
        <x:v>209.70240000000004</x:v>
      </x:c>
      <x:c r="Y2597" s="60" t="n">
        <x:f>V2597*S2597</x:f>
        <x:v>131.06400000000002</x:v>
      </x:c>
      <x:c r="Z2597" s="60" t="n">
        <x:f>H2597*J2597*T2597</x:f>
        <x:v>7.397376</x:v>
      </x:c>
      <x:c r="AA2597" s="60" t="n">
        <x:f>P2597+W2597+X2597-Y2597-Z2597-U2597</x:f>
        <x:v>135.48766515200003</x:v>
      </x:c>
      <x:c r="AB2597" s="32" t="n">
        <x:f>IFERROR(AA2597/(P2597+W2597+X2597),0)</x:f>
        <x:v>0.37227097706630535</x:v>
      </x:c>
      <x:c r="AC2597" t="n">
        <x:f>IF(O2597="High",0,IF(I2597&gt;=1800,3,IF(I2597&gt;=900,2,1))+IF(K2597&gt;=0.9,2,IF(K2597&gt;=0.75,1,0))+IF(J2597&lt;=0.7,2,IF(J2597&lt;=0.85,1,0))+IF(M2597&gt;=8,1,0))</x:f>
        <x:v>6</x:v>
      </x:c>
      <x:c r="AD2597" t="str">
        <x:f>IF(AND(O2597&lt;&gt;"High",AC2597&gt;=Assumptions!$B$10,AA2597&gt;0),"Priority Growth",IF(AND(O2597="Low",AA2597&gt;0),"Maintain","Watch"))</x:f>
        <x:v>Priority Growth</x:v>
      </x:c>
      <x:c r="AE2597" s="60" t="n">
        <x:f>MAX(AA2597,0)*N2597</x:f>
        <x:v>4.877555945472001</x:v>
      </x:c>
      <x:c r="AF2597" t="str">
        <x:f>IF(AND(AA2597&gt;=Assumptions!$B$11,O2597&lt;&gt;"High",OR(N2597&gt;=Assumptions!$B$12,M2597&lt;=6)),"High","Standard")</x:f>
        <x:v>Standard</x:v>
      </x:c>
    </x:row>
    <x:row r="2598">
      <x:c r="A2598" t="str">
        <x:f>'Raw_Data'!A2598</x:f>
        <x:v>C02597</x:v>
      </x:c>
      <x:c r="B2598" t="n">
        <x:f>'Raw_Data'!B2598</x:f>
        <x:v>40</x:v>
      </x:c>
      <x:c r="C2598" s="30" t="n">
        <x:f>'Raw_Data'!C2598</x:f>
        <x:v>57601</x:v>
      </x:c>
      <x:c r="D2598" t="n">
        <x:f>'Raw_Data'!D2598</x:f>
        <x:v>762</x:v>
      </x:c>
      <x:c r="E2598" t="n">
        <x:f>'Raw_Data'!E2598</x:f>
        <x:v>77</x:v>
      </x:c>
      <x:c r="F2598" t="str">
        <x:f>PROPER(TRIM('Raw_Data'!F2598))</x:f>
        <x:v>Gold</x:v>
      </x:c>
      <x:c r="G2598" t="str">
        <x:f>PROPER(TRIM('Raw_Data'!G2598))</x:f>
        <x:v>Digital</x:v>
      </x:c>
      <x:c r="H2598" s="60" t="n">
        <x:f>'Raw_Data'!H2598</x:f>
        <x:v>12441</x:v>
      </x:c>
      <x:c r="I2598" s="60" t="n">
        <x:f>'Raw_Data'!I2598</x:f>
        <x:v>1212.05</x:v>
      </x:c>
      <x:c r="J2598" s="32" t="n">
        <x:f>'Raw_Data'!J2598</x:f>
        <x:v>0.264</x:v>
      </x:c>
      <x:c r="K2598" s="32" t="n">
        <x:f>'Raw_Data'!K2598</x:f>
        <x:v>0.888</x:v>
      </x:c>
      <x:c r="L2598" t="n">
        <x:f>'Raw_Data'!L2598</x:f>
        <x:v>0</x:v>
      </x:c>
      <x:c r="M2598" t="n">
        <x:f>IF('Raw_Data'!M2598="",Assumptions!$B$15,'Raw_Data'!M2598)</x:f>
        <x:v>10</x:v>
      </x:c>
      <x:c r="N2598" s="32" t="n">
        <x:f>'Raw_Data'!N2598</x:f>
        <x:v>0.02</x:v>
      </x:c>
      <x:c r="O2598" t="str">
        <x:f>IF(OR(D2598&lt;620,L2598&gt;=2,J2598&gt;0.9),"High",IF(OR(D2598&lt;700,L2598=1,J2598&gt;0.75),"Medium","Low"))</x:f>
        <x:v>Low</x:v>
      </x:c>
      <x:c r="P2598" s="30" t="n">
        <x:f>XLOOKUP(F2598,Assumptions!$A$4:$A$6,Assumptions!$B$4:$B$6)</x:f>
        <x:v>95</x:v>
      </x:c>
      <x:c r="Q2598" s="32" t="n">
        <x:f>XLOOKUP(F2598,Assumptions!$A$4:$A$6,Assumptions!$C$4:$C$6)</x:f>
        <x:v>0.219</x:v>
      </x:c>
      <x:c r="R2598" s="32" t="n">
        <x:f>XLOOKUP(F2598,Assumptions!$A$4:$A$6,Assumptions!$D$4:$D$6)</x:f>
        <x:v>0.016</x:v>
      </x:c>
      <x:c r="S2598" s="32" t="n">
        <x:f>XLOOKUP(F2598,Assumptions!$A$4:$A$6,Assumptions!$E$4:$E$6)</x:f>
        <x:v>0.01</x:v>
      </x:c>
      <x:c r="T2598" s="32" t="n">
        <x:f>XLOOKUP(O2598,Assumptions!$H$4:$H$6,Assumptions!$I$4:$I$6)</x:f>
        <x:v>0.0035</x:v>
      </x:c>
      <x:c r="U2598" s="30" t="n">
        <x:f>XLOOKUP(F2598,Assumptions!$A$4:$A$6,Assumptions!$F$4:$F$6)</x:f>
        <x:v>90</x:v>
      </x:c>
      <x:c r="V2598" s="60" t="n">
        <x:f>I2598*12</x:f>
        <x:v>14544.599999999999</x:v>
      </x:c>
      <x:c r="W2598" s="60" t="n">
        <x:f>H2598*J2598*(1-K2598)*Q2598</x:f>
        <x:v>80.560351872</x:v>
      </x:c>
      <x:c r="X2598" s="60" t="n">
        <x:f>V2598*R2598</x:f>
        <x:v>232.71359999999999</x:v>
      </x:c>
      <x:c r="Y2598" s="60" t="n">
        <x:f>V2598*S2598</x:f>
        <x:v>145.446</x:v>
      </x:c>
      <x:c r="Z2598" s="60" t="n">
        <x:f>H2598*J2598*T2598</x:f>
        <x:v>11.495484</x:v>
      </x:c>
      <x:c r="AA2598" s="60" t="n">
        <x:f>P2598+W2598+X2598-Y2598-Z2598-U2598</x:f>
        <x:v>161.33246787199997</x:v>
      </x:c>
      <x:c r="AB2598" s="32" t="n">
        <x:f>IFERROR(AA2598/(P2598+W2598+X2598),0)</x:f>
        <x:v>0.39515738668182315</x:v>
      </x:c>
      <x:c r="AC2598" t="n">
        <x:f>IF(O2598="High",0,IF(I2598&gt;=1800,3,IF(I2598&gt;=900,2,1))+IF(K2598&gt;=0.9,2,IF(K2598&gt;=0.75,1,0))+IF(J2598&lt;=0.7,2,IF(J2598&lt;=0.85,1,0))+IF(M2598&gt;=8,1,0))</x:f>
        <x:v>6</x:v>
      </x:c>
      <x:c r="AD2598" t="str">
        <x:f>IF(AND(O2598&lt;&gt;"High",AC2598&gt;=Assumptions!$B$10,AA2598&gt;0),"Priority Growth",IF(AND(O2598="Low",AA2598&gt;0),"Maintain","Watch"))</x:f>
        <x:v>Priority Growth</x:v>
      </x:c>
      <x:c r="AE2598" s="60" t="n">
        <x:f>MAX(AA2598,0)*N2598</x:f>
        <x:v>3.2266493574399995</x:v>
      </x:c>
      <x:c r="AF2598" t="str">
        <x:f>IF(AND(AA2598&gt;=Assumptions!$B$11,O2598&lt;&gt;"High",OR(N2598&gt;=Assumptions!$B$12,M2598&lt;=6)),"High","Standard")</x:f>
        <x:v>Standard</x:v>
      </x:c>
    </x:row>
    <x:row r="2599">
      <x:c r="A2599" t="str">
        <x:f>'Raw_Data'!A2599</x:f>
        <x:v>C02598</x:v>
      </x:c>
      <x:c r="B2599" t="n">
        <x:f>'Raw_Data'!B2599</x:f>
        <x:v>21</x:v>
      </x:c>
      <x:c r="C2599" s="30" t="n">
        <x:f>'Raw_Data'!C2599</x:f>
        <x:v>68679</x:v>
      </x:c>
      <x:c r="D2599" t="n">
        <x:f>'Raw_Data'!D2599</x:f>
        <x:v>672</x:v>
      </x:c>
      <x:c r="E2599" t="n">
        <x:f>'Raw_Data'!E2599</x:f>
        <x:v>15</x:v>
      </x:c>
      <x:c r="F2599" t="str">
        <x:f>PROPER(TRIM('Raw_Data'!F2599))</x:f>
        <x:v>Gold</x:v>
      </x:c>
      <x:c r="G2599" t="str">
        <x:f>PROPER(TRIM('Raw_Data'!G2599))</x:f>
        <x:v>Branch</x:v>
      </x:c>
      <x:c r="H2599" s="60" t="n">
        <x:f>'Raw_Data'!H2599</x:f>
        <x:v>8574</x:v>
      </x:c>
      <x:c r="I2599" s="60" t="n">
        <x:f>'Raw_Data'!I2599</x:f>
        <x:v>1331.85</x:v>
      </x:c>
      <x:c r="J2599" s="32" t="n">
        <x:f>'Raw_Data'!J2599</x:f>
        <x:v>0.385</x:v>
      </x:c>
      <x:c r="K2599" s="32" t="n">
        <x:f>'Raw_Data'!K2599</x:f>
        <x:v>0.755</x:v>
      </x:c>
      <x:c r="L2599" t="n">
        <x:f>'Raw_Data'!L2599</x:f>
        <x:v>0</x:v>
      </x:c>
      <x:c r="M2599" t="n">
        <x:f>IF('Raw_Data'!M2599="",Assumptions!$B$15,'Raw_Data'!M2599)</x:f>
        <x:v>7</x:v>
      </x:c>
      <x:c r="N2599" s="32" t="n">
        <x:f>'Raw_Data'!N2599</x:f>
        <x:v>0.108</x:v>
      </x:c>
      <x:c r="O2599" t="str">
        <x:f>IF(OR(D2599&lt;620,L2599&gt;=2,J2599&gt;0.9),"High",IF(OR(D2599&lt;700,L2599=1,J2599&gt;0.75),"Medium","Low"))</x:f>
        <x:v>Medium</x:v>
      </x:c>
      <x:c r="P2599" s="30" t="n">
        <x:f>XLOOKUP(F2599,Assumptions!$A$4:$A$6,Assumptions!$B$4:$B$6)</x:f>
        <x:v>95</x:v>
      </x:c>
      <x:c r="Q2599" s="32" t="n">
        <x:f>XLOOKUP(F2599,Assumptions!$A$4:$A$6,Assumptions!$C$4:$C$6)</x:f>
        <x:v>0.219</x:v>
      </x:c>
      <x:c r="R2599" s="32" t="n">
        <x:f>XLOOKUP(F2599,Assumptions!$A$4:$A$6,Assumptions!$D$4:$D$6)</x:f>
        <x:v>0.016</x:v>
      </x:c>
      <x:c r="S2599" s="32" t="n">
        <x:f>XLOOKUP(F2599,Assumptions!$A$4:$A$6,Assumptions!$E$4:$E$6)</x:f>
        <x:v>0.01</x:v>
      </x:c>
      <x:c r="T2599" s="32" t="n">
        <x:f>XLOOKUP(O2599,Assumptions!$H$4:$H$6,Assumptions!$I$4:$I$6)</x:f>
        <x:v>0.012</x:v>
      </x:c>
      <x:c r="U2599" s="30" t="n">
        <x:f>XLOOKUP(F2599,Assumptions!$A$4:$A$6,Assumptions!$F$4:$F$6)</x:f>
        <x:v>90</x:v>
      </x:c>
      <x:c r="V2599" s="60" t="n">
        <x:f>I2599*12</x:f>
        <x:v>15982.199999999999</x:v>
      </x:c>
      <x:c r="W2599" s="60" t="n">
        <x:f>H2599*J2599*(1-K2599)*Q2599</x:f>
        <x:v>177.11461845000002</x:v>
      </x:c>
      <x:c r="X2599" s="60" t="n">
        <x:f>V2599*R2599</x:f>
        <x:v>255.71519999999998</x:v>
      </x:c>
      <x:c r="Y2599" s="60" t="n">
        <x:f>V2599*S2599</x:f>
        <x:v>159.822</x:v>
      </x:c>
      <x:c r="Z2599" s="60" t="n">
        <x:f>H2599*J2599*T2599</x:f>
        <x:v>39.611880000000006</x:v>
      </x:c>
      <x:c r="AA2599" s="60" t="n">
        <x:f>P2599+W2599+X2599-Y2599-Z2599-U2599</x:f>
        <x:v>238.39593844999996</x:v>
      </x:c>
      <x:c r="AB2599" s="32" t="n">
        <x:f>IFERROR(AA2599/(P2599+W2599+X2599),0)</x:f>
        <x:v>0.4516530330743007</x:v>
      </x:c>
      <x:c r="AC2599" t="n">
        <x:f>IF(O2599="High",0,IF(I2599&gt;=1800,3,IF(I2599&gt;=900,2,1))+IF(K2599&gt;=0.9,2,IF(K2599&gt;=0.75,1,0))+IF(J2599&lt;=0.7,2,IF(J2599&lt;=0.85,1,0))+IF(M2599&gt;=8,1,0))</x:f>
        <x:v>5</x:v>
      </x:c>
      <x:c r="AD2599" t="str">
        <x:f>IF(AND(O2599&lt;&gt;"High",AC2599&gt;=Assumptions!$B$10,AA2599&gt;0),"Priority Growth",IF(AND(O2599="Low",AA2599&gt;0),"Maintain","Watch"))</x:f>
        <x:v>Watch</x:v>
      </x:c>
      <x:c r="AE2599" s="60" t="n">
        <x:f>MAX(AA2599,0)*N2599</x:f>
        <x:v>25.746761352599997</x:v>
      </x:c>
      <x:c r="AF2599" t="str">
        <x:f>IF(AND(AA2599&gt;=Assumptions!$B$11,O2599&lt;&gt;"High",OR(N2599&gt;=Assumptions!$B$12,M2599&lt;=6)),"High","Standard")</x:f>
        <x:v>Standard</x:v>
      </x:c>
    </x:row>
    <x:row r="2600">
      <x:c r="A2600" t="str">
        <x:f>'Raw_Data'!A2600</x:f>
        <x:v>C02599</x:v>
      </x:c>
      <x:c r="B2600" t="n">
        <x:f>'Raw_Data'!B2600</x:f>
        <x:v>44</x:v>
      </x:c>
      <x:c r="C2600" s="30" t="n">
        <x:f>'Raw_Data'!C2600</x:f>
        <x:v>95271</x:v>
      </x:c>
      <x:c r="D2600" t="n">
        <x:f>'Raw_Data'!D2600</x:f>
        <x:v>539</x:v>
      </x:c>
      <x:c r="E2600" t="n">
        <x:f>'Raw_Data'!E2600</x:f>
        <x:v>31</x:v>
      </x:c>
      <x:c r="F2600" t="str">
        <x:f>PROPER(TRIM('Raw_Data'!F2600))</x:f>
        <x:v>Classic</x:v>
      </x:c>
      <x:c r="G2600" t="str">
        <x:f>PROPER(TRIM('Raw_Data'!G2600))</x:f>
        <x:v>Partner</x:v>
      </x:c>
      <x:c r="H2600" s="60" t="n">
        <x:f>'Raw_Data'!H2600</x:f>
        <x:v>5920</x:v>
      </x:c>
      <x:c r="I2600" s="60" t="n">
        <x:f>'Raw_Data'!I2600</x:f>
        <x:v>845.2</x:v>
      </x:c>
      <x:c r="J2600" s="32" t="n">
        <x:f>'Raw_Data'!J2600</x:f>
        <x:v>0.612</x:v>
      </x:c>
      <x:c r="K2600" s="32" t="n">
        <x:f>'Raw_Data'!K2600</x:f>
        <x:v>0.598</x:v>
      </x:c>
      <x:c r="L2600" t="n">
        <x:f>'Raw_Data'!L2600</x:f>
        <x:v>1</x:v>
      </x:c>
      <x:c r="M2600" t="n">
        <x:f>IF('Raw_Data'!M2600="",Assumptions!$B$15,'Raw_Data'!M2600)</x:f>
        <x:v>7</x:v>
      </x:c>
      <x:c r="N2600" s="32" t="n">
        <x:f>'Raw_Data'!N2600</x:f>
        <x:v>0.123</x:v>
      </x:c>
      <x:c r="O2600" t="str">
        <x:f>IF(OR(D2600&lt;620,L2600&gt;=2,J2600&gt;0.9),"High",IF(OR(D2600&lt;700,L2600=1,J2600&gt;0.75),"Medium","Low"))</x:f>
        <x:v>High</x:v>
      </x:c>
      <x:c r="P2600" s="30" t="n">
        <x:f>XLOOKUP(F2600,Assumptions!$A$4:$A$6,Assumptions!$B$4:$B$6)</x:f>
        <x:v>0</x:v>
      </x:c>
      <x:c r="Q2600" s="32" t="n">
        <x:f>XLOOKUP(F2600,Assumptions!$A$4:$A$6,Assumptions!$C$4:$C$6)</x:f>
        <x:v>0.229</x:v>
      </x:c>
      <x:c r="R2600" s="32" t="n">
        <x:f>XLOOKUP(F2600,Assumptions!$A$4:$A$6,Assumptions!$D$4:$D$6)</x:f>
        <x:v>0.015</x:v>
      </x:c>
      <x:c r="S2600" s="32" t="n">
        <x:f>XLOOKUP(F2600,Assumptions!$A$4:$A$6,Assumptions!$E$4:$E$6)</x:f>
        <x:v>0.0075</x:v>
      </x:c>
      <x:c r="T2600" s="32" t="n">
        <x:f>XLOOKUP(O2600,Assumptions!$H$4:$H$6,Assumptions!$I$4:$I$6)</x:f>
        <x:v>0.045</x:v>
      </x:c>
      <x:c r="U2600" s="30" t="n">
        <x:f>XLOOKUP(F2600,Assumptions!$A$4:$A$6,Assumptions!$F$4:$F$6)</x:f>
        <x:v>60</x:v>
      </x:c>
      <x:c r="V2600" s="60" t="n">
        <x:f>I2600*12</x:f>
        <x:v>10142.400000000001</x:v>
      </x:c>
      <x:c r="W2600" s="60" t="n">
        <x:f>H2600*J2600*(1-K2600)*Q2600</x:f>
        <x:v>333.52981632</x:v>
      </x:c>
      <x:c r="X2600" s="60" t="n">
        <x:f>V2600*R2600</x:f>
        <x:v>152.13600000000002</x:v>
      </x:c>
      <x:c r="Y2600" s="60" t="n">
        <x:f>V2600*S2600</x:f>
        <x:v>76.06800000000001</x:v>
      </x:c>
      <x:c r="Z2600" s="60" t="n">
        <x:f>H2600*J2600*T2600</x:f>
        <x:v>163.0368</x:v>
      </x:c>
      <x:c r="AA2600" s="60" t="n">
        <x:f>P2600+W2600+X2600-Y2600-Z2600-U2600</x:f>
        <x:v>186.56101632</x:v>
      </x:c>
      <x:c r="AB2600" s="32" t="n">
        <x:f>IFERROR(AA2600/(P2600+W2600+X2600),0)</x:f>
        <x:v>0.38413454282950177</x:v>
      </x:c>
      <x:c r="AC2600" t="n">
        <x:f>IF(O2600="High",0,IF(I2600&gt;=1800,3,IF(I2600&gt;=900,2,1))+IF(K2600&gt;=0.9,2,IF(K2600&gt;=0.75,1,0))+IF(J2600&lt;=0.7,2,IF(J2600&lt;=0.85,1,0))+IF(M2600&gt;=8,1,0))</x:f>
        <x:v>0</x:v>
      </x:c>
      <x:c r="AD2600" t="str">
        <x:f>IF(AND(O2600&lt;&gt;"High",AC2600&gt;=Assumptions!$B$10,AA2600&gt;0),"Priority Growth",IF(AND(O2600="Low",AA2600&gt;0),"Maintain","Watch"))</x:f>
        <x:v>Watch</x:v>
      </x:c>
      <x:c r="AE2600" s="60" t="n">
        <x:f>MAX(AA2600,0)*N2600</x:f>
        <x:v>22.947005007359998</x:v>
      </x:c>
      <x:c r="AF2600" t="str">
        <x:f>IF(AND(AA2600&gt;=Assumptions!$B$11,O2600&lt;&gt;"High",OR(N2600&gt;=Assumptions!$B$12,M2600&lt;=6)),"High","Standard")</x:f>
        <x:v>Standard</x:v>
      </x:c>
    </x:row>
    <x:row r="2601">
      <x:c r="A2601" t="str">
        <x:f>'Raw_Data'!A2601</x:f>
        <x:v>C02600</x:v>
      </x:c>
      <x:c r="B2601" t="n">
        <x:f>'Raw_Data'!B2601</x:f>
        <x:v>43</x:v>
      </x:c>
      <x:c r="C2601" s="30" t="n">
        <x:f>'Raw_Data'!C2601</x:f>
        <x:v>132875</x:v>
      </x:c>
      <x:c r="D2601" t="n">
        <x:f>'Raw_Data'!D2601</x:f>
        <x:v>709</x:v>
      </x:c>
      <x:c r="E2601" t="n">
        <x:f>'Raw_Data'!E2601</x:f>
        <x:v>81</x:v>
      </x:c>
      <x:c r="F2601" t="str">
        <x:f>PROPER(TRIM('Raw_Data'!F2601))</x:f>
        <x:v>Platinum</x:v>
      </x:c>
      <x:c r="G2601" t="str">
        <x:f>PROPER(TRIM('Raw_Data'!G2601))</x:f>
        <x:v>Digital</x:v>
      </x:c>
      <x:c r="H2601" s="60" t="n">
        <x:f>'Raw_Data'!H2601</x:f>
        <x:v>31330</x:v>
      </x:c>
      <x:c r="I2601" s="60" t="n">
        <x:f>'Raw_Data'!I2601</x:f>
        <x:v>2952.67</x:v>
      </x:c>
      <x:c r="J2601" s="32" t="n">
        <x:f>'Raw_Data'!J2601</x:f>
        <x:v>0.436</x:v>
      </x:c>
      <x:c r="K2601" s="32" t="n">
        <x:f>'Raw_Data'!K2601</x:f>
        <x:v>0.729</x:v>
      </x:c>
      <x:c r="L2601" t="n">
        <x:f>'Raw_Data'!L2601</x:f>
        <x:v>0</x:v>
      </x:c>
      <x:c r="M2601" t="n">
        <x:f>IF('Raw_Data'!M2601="",Assumptions!$B$15,'Raw_Data'!M2601)</x:f>
        <x:v>8</x:v>
      </x:c>
      <x:c r="N2601" s="32" t="n">
        <x:f>'Raw_Data'!N2601</x:f>
        <x:v>0.053</x:v>
      </x:c>
      <x:c r="O2601" t="str">
        <x:f>IF(OR(D2601&lt;620,L2601&gt;=2,J2601&gt;0.9),"High",IF(OR(D2601&lt;700,L2601=1,J2601&gt;0.75),"Medium","Low"))</x:f>
        <x:v>Low</x:v>
      </x:c>
      <x:c r="P2601" s="30" t="n">
        <x:f>XLOOKUP(F2601,Assumptions!$A$4:$A$6,Assumptions!$B$4:$B$6)</x:f>
        <x:v>195</x:v>
      </x:c>
      <x:c r="Q2601" s="32" t="n">
        <x:f>XLOOKUP(F2601,Assumptions!$A$4:$A$6,Assumptions!$C$4:$C$6)</x:f>
        <x:v>0.199</x:v>
      </x:c>
      <x:c r="R2601" s="32" t="n">
        <x:f>XLOOKUP(F2601,Assumptions!$A$4:$A$6,Assumptions!$D$4:$D$6)</x:f>
        <x:v>0.017</x:v>
      </x:c>
      <x:c r="S2601" s="32" t="n">
        <x:f>XLOOKUP(F2601,Assumptions!$A$4:$A$6,Assumptions!$E$4:$E$6)</x:f>
        <x:v>0.013</x:v>
      </x:c>
      <x:c r="T2601" s="32" t="n">
        <x:f>XLOOKUP(O2601,Assumptions!$H$4:$H$6,Assumptions!$I$4:$I$6)</x:f>
        <x:v>0.0035</x:v>
      </x:c>
      <x:c r="U2601" s="30" t="n">
        <x:f>XLOOKUP(F2601,Assumptions!$A$4:$A$6,Assumptions!$F$4:$F$6)</x:f>
        <x:v>140</x:v>
      </x:c>
      <x:c r="V2601" s="60" t="n">
        <x:f>I2601*12</x:f>
        <x:v>35432.04</x:v>
      </x:c>
      <x:c r="W2601" s="60" t="n">
        <x:f>H2601*J2601*(1-K2601)*Q2601</x:f>
        <x:v>736.66366852</x:v>
      </x:c>
      <x:c r="X2601" s="60" t="n">
        <x:f>V2601*R2601</x:f>
        <x:v>602.34468</x:v>
      </x:c>
      <x:c r="Y2601" s="60" t="n">
        <x:f>V2601*S2601</x:f>
        <x:v>460.61652</x:v>
      </x:c>
      <x:c r="Z2601" s="60" t="n">
        <x:f>H2601*J2601*T2601</x:f>
        <x:v>47.80958</x:v>
      </x:c>
      <x:c r="AA2601" s="60" t="n">
        <x:f>P2601+W2601+X2601-Y2601-Z2601-U2601</x:f>
        <x:v>885.5822485199999</x:v>
      </x:c>
      <x:c r="AB2601" s="32" t="n">
        <x:f>IFERROR(AA2601/(P2601+W2601+X2601),0)</x:f>
        <x:v>0.5772994973426339</x:v>
      </x:c>
      <x:c r="AC2601" t="n">
        <x:f>IF(O2601="High",0,IF(I2601&gt;=1800,3,IF(I2601&gt;=900,2,1))+IF(K2601&gt;=0.9,2,IF(K2601&gt;=0.75,1,0))+IF(J2601&lt;=0.7,2,IF(J2601&lt;=0.85,1,0))+IF(M2601&gt;=8,1,0))</x:f>
        <x:v>6</x:v>
      </x:c>
      <x:c r="AD2601" t="str">
        <x:f>IF(AND(O2601&lt;&gt;"High",AC2601&gt;=Assumptions!$B$10,AA2601&gt;0),"Priority Growth",IF(AND(O2601="Low",AA2601&gt;0),"Maintain","Watch"))</x:f>
        <x:v>Priority Growth</x:v>
      </x:c>
      <x:c r="AE2601" s="60" t="n">
        <x:f>MAX(AA2601,0)*N2601</x:f>
        <x:v>46.93585917155999</x:v>
      </x:c>
      <x:c r="AF2601" t="str">
        <x:f>IF(AND(AA2601&gt;=Assumptions!$B$11,O2601&lt;&gt;"High",OR(N2601&gt;=Assumptions!$B$12,M2601&lt;=6)),"High","Standard")</x:f>
        <x:v>Standard</x:v>
      </x:c>
    </x:row>
    <x:row r="2602">
      <x:c r="A2602" t="str">
        <x:f>'Raw_Data'!A2602</x:f>
        <x:v>C02601</x:v>
      </x:c>
      <x:c r="B2602" t="n">
        <x:f>'Raw_Data'!B2602</x:f>
        <x:v>26</x:v>
      </x:c>
      <x:c r="C2602" s="30" t="n">
        <x:f>'Raw_Data'!C2602</x:f>
        <x:v>113585</x:v>
      </x:c>
      <x:c r="D2602" t="n">
        <x:f>'Raw_Data'!D2602</x:f>
        <x:v>724</x:v>
      </x:c>
      <x:c r="E2602" t="n">
        <x:f>'Raw_Data'!E2602</x:f>
        <x:v>62</x:v>
      </x:c>
      <x:c r="F2602" t="str">
        <x:f>PROPER(TRIM('Raw_Data'!F2602))</x:f>
        <x:v>Classic</x:v>
      </x:c>
      <x:c r="G2602" t="str">
        <x:f>PROPER(TRIM('Raw_Data'!G2602))</x:f>
        <x:v>Partner</x:v>
      </x:c>
      <x:c r="H2602" s="60" t="n">
        <x:f>'Raw_Data'!H2602</x:f>
        <x:v>8867</x:v>
      </x:c>
      <x:c r="I2602" s="60" t="n">
        <x:f>'Raw_Data'!I2602</x:f>
        <x:v>1037.93</x:v>
      </x:c>
      <x:c r="J2602" s="32" t="n">
        <x:f>'Raw_Data'!J2602</x:f>
        <x:v>0.377</x:v>
      </x:c>
      <x:c r="K2602" s="32" t="n">
        <x:f>'Raw_Data'!K2602</x:f>
        <x:v>0.808</x:v>
      </x:c>
      <x:c r="L2602" t="n">
        <x:f>'Raw_Data'!L2602</x:f>
        <x:v>0</x:v>
      </x:c>
      <x:c r="M2602" t="n">
        <x:f>IF('Raw_Data'!M2602="",Assumptions!$B$15,'Raw_Data'!M2602)</x:f>
        <x:v>9</x:v>
      </x:c>
      <x:c r="N2602" s="32" t="n">
        <x:f>'Raw_Data'!N2602</x:f>
        <x:v>0.02</x:v>
      </x:c>
      <x:c r="O2602" t="str">
        <x:f>IF(OR(D2602&lt;620,L2602&gt;=2,J2602&gt;0.9),"High",IF(OR(D2602&lt;700,L2602=1,J2602&gt;0.75),"Medium","Low"))</x:f>
        <x:v>Low</x:v>
      </x:c>
      <x:c r="P2602" s="30" t="n">
        <x:f>XLOOKUP(F2602,Assumptions!$A$4:$A$6,Assumptions!$B$4:$B$6)</x:f>
        <x:v>0</x:v>
      </x:c>
      <x:c r="Q2602" s="32" t="n">
        <x:f>XLOOKUP(F2602,Assumptions!$A$4:$A$6,Assumptions!$C$4:$C$6)</x:f>
        <x:v>0.229</x:v>
      </x:c>
      <x:c r="R2602" s="32" t="n">
        <x:f>XLOOKUP(F2602,Assumptions!$A$4:$A$6,Assumptions!$D$4:$D$6)</x:f>
        <x:v>0.015</x:v>
      </x:c>
      <x:c r="S2602" s="32" t="n">
        <x:f>XLOOKUP(F2602,Assumptions!$A$4:$A$6,Assumptions!$E$4:$E$6)</x:f>
        <x:v>0.0075</x:v>
      </x:c>
      <x:c r="T2602" s="32" t="n">
        <x:f>XLOOKUP(O2602,Assumptions!$H$4:$H$6,Assumptions!$I$4:$I$6)</x:f>
        <x:v>0.0035</x:v>
      </x:c>
      <x:c r="U2602" s="30" t="n">
        <x:f>XLOOKUP(F2602,Assumptions!$A$4:$A$6,Assumptions!$F$4:$F$6)</x:f>
        <x:v>60</x:v>
      </x:c>
      <x:c r="V2602" s="60" t="n">
        <x:f>I2602*12</x:f>
        <x:v>12455.16</x:v>
      </x:c>
      <x:c r="W2602" s="60" t="n">
        <x:f>H2602*J2602*(1-K2602)*Q2602</x:f>
        <x:v>146.97882451199996</x:v>
      </x:c>
      <x:c r="X2602" s="60" t="n">
        <x:f>V2602*R2602</x:f>
        <x:v>186.82739999999998</x:v>
      </x:c>
      <x:c r="Y2602" s="60" t="n">
        <x:f>V2602*S2602</x:f>
        <x:v>93.41369999999999</x:v>
      </x:c>
      <x:c r="Z2602" s="60" t="n">
        <x:f>H2602*J2602*T2602</x:f>
        <x:v>11.7000065</x:v>
      </x:c>
      <x:c r="AA2602" s="60" t="n">
        <x:f>P2602+W2602+X2602-Y2602-Z2602-U2602</x:f>
        <x:v>168.69251801199997</x:v>
      </x:c>
      <x:c r="AB2602" s="32" t="n">
        <x:f>IFERROR(AA2602/(P2602+W2602+X2602),0)</x:f>
        <x:v>0.5053606123091802</x:v>
      </x:c>
      <x:c r="AC2602" t="n">
        <x:f>IF(O2602="High",0,IF(I2602&gt;=1800,3,IF(I2602&gt;=900,2,1))+IF(K2602&gt;=0.9,2,IF(K2602&gt;=0.75,1,0))+IF(J2602&lt;=0.7,2,IF(J2602&lt;=0.85,1,0))+IF(M2602&gt;=8,1,0))</x:f>
        <x:v>6</x:v>
      </x:c>
      <x:c r="AD2602" t="str">
        <x:f>IF(AND(O2602&lt;&gt;"High",AC2602&gt;=Assumptions!$B$10,AA2602&gt;0),"Priority Growth",IF(AND(O2602="Low",AA2602&gt;0),"Maintain","Watch"))</x:f>
        <x:v>Priority Growth</x:v>
      </x:c>
      <x:c r="AE2602" s="60" t="n">
        <x:f>MAX(AA2602,0)*N2602</x:f>
        <x:v>3.373850360239999</x:v>
      </x:c>
      <x:c r="AF2602" t="str">
        <x:f>IF(AND(AA2602&gt;=Assumptions!$B$11,O2602&lt;&gt;"High",OR(N2602&gt;=Assumptions!$B$12,M2602&lt;=6)),"High","Standard")</x:f>
        <x:v>Standard</x:v>
      </x:c>
    </x:row>
    <x:row r="2603">
      <x:c r="A2603" t="str">
        <x:f>'Raw_Data'!A2603</x:f>
        <x:v>C02602</x:v>
      </x:c>
      <x:c r="B2603" t="n">
        <x:f>'Raw_Data'!B2603</x:f>
        <x:v>41</x:v>
      </x:c>
      <x:c r="C2603" s="30" t="n">
        <x:f>'Raw_Data'!C2603</x:f>
        <x:v>64957</x:v>
      </x:c>
      <x:c r="D2603" t="n">
        <x:f>'Raw_Data'!D2603</x:f>
        <x:v>655</x:v>
      </x:c>
      <x:c r="E2603" t="n">
        <x:f>'Raw_Data'!E2603</x:f>
        <x:v>27</x:v>
      </x:c>
      <x:c r="F2603" t="str">
        <x:f>PROPER(TRIM('Raw_Data'!F2603))</x:f>
        <x:v>Classic</x:v>
      </x:c>
      <x:c r="G2603" t="str">
        <x:f>PROPER(TRIM('Raw_Data'!G2603))</x:f>
        <x:v>Partner</x:v>
      </x:c>
      <x:c r="H2603" s="60" t="n">
        <x:f>'Raw_Data'!H2603</x:f>
        <x:v>6614</x:v>
      </x:c>
      <x:c r="I2603" s="60" t="n">
        <x:f>'Raw_Data'!I2603</x:f>
        <x:v>852.1</x:v>
      </x:c>
      <x:c r="J2603" s="32" t="n">
        <x:f>'Raw_Data'!J2603</x:f>
        <x:v>0.544</x:v>
      </x:c>
      <x:c r="K2603" s="32" t="n">
        <x:f>'Raw_Data'!K2603</x:f>
        <x:v>0.785</x:v>
      </x:c>
      <x:c r="L2603" t="n">
        <x:f>'Raw_Data'!L2603</x:f>
        <x:v>0</x:v>
      </x:c>
      <x:c r="M2603" t="n">
        <x:f>IF('Raw_Data'!M2603="",Assumptions!$B$15,'Raw_Data'!M2603)</x:f>
        <x:v>6</x:v>
      </x:c>
      <x:c r="N2603" s="32" t="n">
        <x:f>'Raw_Data'!N2603</x:f>
        <x:v>0.13</x:v>
      </x:c>
      <x:c r="O2603" t="str">
        <x:f>IF(OR(D2603&lt;620,L2603&gt;=2,J2603&gt;0.9),"High",IF(OR(D2603&lt;700,L2603=1,J2603&gt;0.75),"Medium","Low"))</x:f>
        <x:v>Medium</x:v>
      </x:c>
      <x:c r="P2603" s="30" t="n">
        <x:f>XLOOKUP(F2603,Assumptions!$A$4:$A$6,Assumptions!$B$4:$B$6)</x:f>
        <x:v>0</x:v>
      </x:c>
      <x:c r="Q2603" s="32" t="n">
        <x:f>XLOOKUP(F2603,Assumptions!$A$4:$A$6,Assumptions!$C$4:$C$6)</x:f>
        <x:v>0.229</x:v>
      </x:c>
      <x:c r="R2603" s="32" t="n">
        <x:f>XLOOKUP(F2603,Assumptions!$A$4:$A$6,Assumptions!$D$4:$D$6)</x:f>
        <x:v>0.015</x:v>
      </x:c>
      <x:c r="S2603" s="32" t="n">
        <x:f>XLOOKUP(F2603,Assumptions!$A$4:$A$6,Assumptions!$E$4:$E$6)</x:f>
        <x:v>0.0075</x:v>
      </x:c>
      <x:c r="T2603" s="32" t="n">
        <x:f>XLOOKUP(O2603,Assumptions!$H$4:$H$6,Assumptions!$I$4:$I$6)</x:f>
        <x:v>0.012</x:v>
      </x:c>
      <x:c r="U2603" s="30" t="n">
        <x:f>XLOOKUP(F2603,Assumptions!$A$4:$A$6,Assumptions!$F$4:$F$6)</x:f>
        <x:v>60</x:v>
      </x:c>
      <x:c r="V2603" s="60" t="n">
        <x:f>I2603*12</x:f>
        <x:v>10225.2</x:v>
      </x:c>
      <x:c r="W2603" s="60" t="n">
        <x:f>H2603*J2603*(1-K2603)*Q2603</x:f>
        <x:v>177.14831775999997</x:v>
      </x:c>
      <x:c r="X2603" s="60" t="n">
        <x:f>V2603*R2603</x:f>
        <x:v>153.37800000000001</x:v>
      </x:c>
      <x:c r="Y2603" s="60" t="n">
        <x:f>V2603*S2603</x:f>
        <x:v>76.68900000000001</x:v>
      </x:c>
      <x:c r="Z2603" s="60" t="n">
        <x:f>H2603*J2603*T2603</x:f>
        <x:v>43.176192</x:v>
      </x:c>
      <x:c r="AA2603" s="60" t="n">
        <x:f>P2603+W2603+X2603-Y2603-Z2603-U2603</x:f>
        <x:v>150.66112575999995</x:v>
      </x:c>
      <x:c r="AB2603" s="32" t="n">
        <x:f>IFERROR(AA2603/(P2603+W2603+X2603),0)</x:f>
        <x:v>0.45582187458185164</x:v>
      </x:c>
      <x:c r="AC2603" t="n">
        <x:f>IF(O2603="High",0,IF(I2603&gt;=1800,3,IF(I2603&gt;=900,2,1))+IF(K2603&gt;=0.9,2,IF(K2603&gt;=0.75,1,0))+IF(J2603&lt;=0.7,2,IF(J2603&lt;=0.85,1,0))+IF(M2603&gt;=8,1,0))</x:f>
        <x:v>4</x:v>
      </x:c>
      <x:c r="AD2603" t="str">
        <x:f>IF(AND(O2603&lt;&gt;"High",AC2603&gt;=Assumptions!$B$10,AA2603&gt;0),"Priority Growth",IF(AND(O2603="Low",AA2603&gt;0),"Maintain","Watch"))</x:f>
        <x:v>Watch</x:v>
      </x:c>
      <x:c r="AE2603" s="60" t="n">
        <x:f>MAX(AA2603,0)*N2603</x:f>
        <x:v>19.585946348799993</x:v>
      </x:c>
      <x:c r="AF2603" t="str">
        <x:f>IF(AND(AA2603&gt;=Assumptions!$B$11,O2603&lt;&gt;"High",OR(N2603&gt;=Assumptions!$B$12,M2603&lt;=6)),"High","Standard")</x:f>
        <x:v>Standard</x:v>
      </x:c>
    </x:row>
    <x:row r="2604">
      <x:c r="A2604" t="str">
        <x:f>'Raw_Data'!A2604</x:f>
        <x:v>C02603</x:v>
      </x:c>
      <x:c r="B2604" t="n">
        <x:f>'Raw_Data'!B2604</x:f>
        <x:v>34</x:v>
      </x:c>
      <x:c r="C2604" s="30" t="n">
        <x:f>'Raw_Data'!C2604</x:f>
        <x:v>51044</x:v>
      </x:c>
      <x:c r="D2604" t="n">
        <x:f>'Raw_Data'!D2604</x:f>
        <x:v>699</x:v>
      </x:c>
      <x:c r="E2604" t="n">
        <x:f>'Raw_Data'!E2604</x:f>
        <x:v>18</x:v>
      </x:c>
      <x:c r="F2604" t="str">
        <x:f>PROPER(TRIM('Raw_Data'!F2604))</x:f>
        <x:v>Gold</x:v>
      </x:c>
      <x:c r="G2604" t="str">
        <x:f>PROPER(TRIM('Raw_Data'!G2604))</x:f>
        <x:v>Partner</x:v>
      </x:c>
      <x:c r="H2604" s="60" t="n">
        <x:f>'Raw_Data'!H2604</x:f>
        <x:v>6925</x:v>
      </x:c>
      <x:c r="I2604" s="60" t="n">
        <x:f>'Raw_Data'!I2604</x:f>
        <x:v>1133.1</x:v>
      </x:c>
      <x:c r="J2604" s="32" t="n">
        <x:f>'Raw_Data'!J2604</x:f>
        <x:v>0.624</x:v>
      </x:c>
      <x:c r="K2604" s="32" t="n">
        <x:f>'Raw_Data'!K2604</x:f>
        <x:v>0.733</x:v>
      </x:c>
      <x:c r="L2604" t="n">
        <x:f>'Raw_Data'!L2604</x:f>
        <x:v>0</x:v>
      </x:c>
      <x:c r="M2604" t="n">
        <x:f>IF('Raw_Data'!M2604="",Assumptions!$B$15,'Raw_Data'!M2604)</x:f>
        <x:v>5</x:v>
      </x:c>
      <x:c r="N2604" s="32" t="n">
        <x:f>'Raw_Data'!N2604</x:f>
        <x:v>0.19</x:v>
      </x:c>
      <x:c r="O2604" t="str">
        <x:f>IF(OR(D2604&lt;620,L2604&gt;=2,J2604&gt;0.9),"High",IF(OR(D2604&lt;700,L2604=1,J2604&gt;0.75),"Medium","Low"))</x:f>
        <x:v>Medium</x:v>
      </x:c>
      <x:c r="P2604" s="30" t="n">
        <x:f>XLOOKUP(F2604,Assumptions!$A$4:$A$6,Assumptions!$B$4:$B$6)</x:f>
        <x:v>95</x:v>
      </x:c>
      <x:c r="Q2604" s="32" t="n">
        <x:f>XLOOKUP(F2604,Assumptions!$A$4:$A$6,Assumptions!$C$4:$C$6)</x:f>
        <x:v>0.219</x:v>
      </x:c>
      <x:c r="R2604" s="32" t="n">
        <x:f>XLOOKUP(F2604,Assumptions!$A$4:$A$6,Assumptions!$D$4:$D$6)</x:f>
        <x:v>0.016</x:v>
      </x:c>
      <x:c r="S2604" s="32" t="n">
        <x:f>XLOOKUP(F2604,Assumptions!$A$4:$A$6,Assumptions!$E$4:$E$6)</x:f>
        <x:v>0.01</x:v>
      </x:c>
      <x:c r="T2604" s="32" t="n">
        <x:f>XLOOKUP(O2604,Assumptions!$H$4:$H$6,Assumptions!$I$4:$I$6)</x:f>
        <x:v>0.012</x:v>
      </x:c>
      <x:c r="U2604" s="30" t="n">
        <x:f>XLOOKUP(F2604,Assumptions!$A$4:$A$6,Assumptions!$F$4:$F$6)</x:f>
        <x:v>90</x:v>
      </x:c>
      <x:c r="V2604" s="60" t="n">
        <x:f>I2604*12</x:f>
        <x:v>13597.199999999999</x:v>
      </x:c>
      <x:c r="W2604" s="60" t="n">
        <x:f>H2604*J2604*(1-K2604)*Q2604</x:f>
        <x:v>252.67352760000003</x:v>
      </x:c>
      <x:c r="X2604" s="60" t="n">
        <x:f>V2604*R2604</x:f>
        <x:v>217.55519999999999</x:v>
      </x:c>
      <x:c r="Y2604" s="60" t="n">
        <x:f>V2604*S2604</x:f>
        <x:v>135.97199999999998</x:v>
      </x:c>
      <x:c r="Z2604" s="60" t="n">
        <x:f>H2604*J2604*T2604</x:f>
        <x:v>51.8544</x:v>
      </x:c>
      <x:c r="AA2604" s="60" t="n">
        <x:f>P2604+W2604+X2604-Y2604-Z2604-U2604</x:f>
        <x:v>287.4023276000001</x:v>
      </x:c>
      <x:c r="AB2604" s="32" t="n">
        <x:f>IFERROR(AA2604/(P2604+W2604+X2604),0)</x:f>
        <x:v>0.5084708429812654</x:v>
      </x:c>
      <x:c r="AC2604" t="n">
        <x:f>IF(O2604="High",0,IF(I2604&gt;=1800,3,IF(I2604&gt;=900,2,1))+IF(K2604&gt;=0.9,2,IF(K2604&gt;=0.75,1,0))+IF(J2604&lt;=0.7,2,IF(J2604&lt;=0.85,1,0))+IF(M2604&gt;=8,1,0))</x:f>
        <x:v>4</x:v>
      </x:c>
      <x:c r="AD2604" t="str">
        <x:f>IF(AND(O2604&lt;&gt;"High",AC2604&gt;=Assumptions!$B$10,AA2604&gt;0),"Priority Growth",IF(AND(O2604="Low",AA2604&gt;0),"Maintain","Watch"))</x:f>
        <x:v>Watch</x:v>
      </x:c>
      <x:c r="AE2604" s="60" t="n">
        <x:f>MAX(AA2604,0)*N2604</x:f>
        <x:v>54.60644224400002</x:v>
      </x:c>
      <x:c r="AF2604" t="str">
        <x:f>IF(AND(AA2604&gt;=Assumptions!$B$11,O2604&lt;&gt;"High",OR(N2604&gt;=Assumptions!$B$12,M2604&lt;=6)),"High","Standard")</x:f>
        <x:v>Standard</x:v>
      </x:c>
    </x:row>
    <x:row r="2605">
      <x:c r="A2605" t="str">
        <x:f>'Raw_Data'!A2605</x:f>
        <x:v>C02604</x:v>
      </x:c>
      <x:c r="B2605" t="n">
        <x:f>'Raw_Data'!B2605</x:f>
        <x:v>51</x:v>
      </x:c>
      <x:c r="C2605" s="30" t="n">
        <x:f>'Raw_Data'!C2605</x:f>
        <x:v>62817</x:v>
      </x:c>
      <x:c r="D2605" t="n">
        <x:f>'Raw_Data'!D2605</x:f>
        <x:v>666</x:v>
      </x:c>
      <x:c r="E2605" t="n">
        <x:f>'Raw_Data'!E2605</x:f>
        <x:v>17</x:v>
      </x:c>
      <x:c r="F2605" t="str">
        <x:f>PROPER(TRIM('Raw_Data'!F2605))</x:f>
        <x:v>Gold</x:v>
      </x:c>
      <x:c r="G2605" t="str">
        <x:f>PROPER(TRIM('Raw_Data'!G2605))</x:f>
        <x:v>Branch</x:v>
      </x:c>
      <x:c r="H2605" s="60" t="n">
        <x:f>'Raw_Data'!H2605</x:f>
        <x:v>7352</x:v>
      </x:c>
      <x:c r="I2605" s="60" t="n">
        <x:f>'Raw_Data'!I2605</x:f>
        <x:v>737.49</x:v>
      </x:c>
      <x:c r="J2605" s="32" t="n">
        <x:f>'Raw_Data'!J2605</x:f>
        <x:v>0.624</x:v>
      </x:c>
      <x:c r="K2605" s="32" t="n">
        <x:f>'Raw_Data'!K2605</x:f>
        <x:v>0.766</x:v>
      </x:c>
      <x:c r="L2605" t="n">
        <x:f>'Raw_Data'!L2605</x:f>
        <x:v>0</x:v>
      </x:c>
      <x:c r="M2605" t="n">
        <x:f>IF('Raw_Data'!M2605="",Assumptions!$B$15,'Raw_Data'!M2605)</x:f>
        <x:v>10</x:v>
      </x:c>
      <x:c r="N2605" s="32" t="n">
        <x:f>'Raw_Data'!N2605</x:f>
        <x:v>0.046</x:v>
      </x:c>
      <x:c r="O2605" t="str">
        <x:f>IF(OR(D2605&lt;620,L2605&gt;=2,J2605&gt;0.9),"High",IF(OR(D2605&lt;700,L2605=1,J2605&gt;0.75),"Medium","Low"))</x:f>
        <x:v>Medium</x:v>
      </x:c>
      <x:c r="P2605" s="30" t="n">
        <x:f>XLOOKUP(F2605,Assumptions!$A$4:$A$6,Assumptions!$B$4:$B$6)</x:f>
        <x:v>95</x:v>
      </x:c>
      <x:c r="Q2605" s="32" t="n">
        <x:f>XLOOKUP(F2605,Assumptions!$A$4:$A$6,Assumptions!$C$4:$C$6)</x:f>
        <x:v>0.219</x:v>
      </x:c>
      <x:c r="R2605" s="32" t="n">
        <x:f>XLOOKUP(F2605,Assumptions!$A$4:$A$6,Assumptions!$D$4:$D$6)</x:f>
        <x:v>0.016</x:v>
      </x:c>
      <x:c r="S2605" s="32" t="n">
        <x:f>XLOOKUP(F2605,Assumptions!$A$4:$A$6,Assumptions!$E$4:$E$6)</x:f>
        <x:v>0.01</x:v>
      </x:c>
      <x:c r="T2605" s="32" t="n">
        <x:f>XLOOKUP(O2605,Assumptions!$H$4:$H$6,Assumptions!$I$4:$I$6)</x:f>
        <x:v>0.012</x:v>
      </x:c>
      <x:c r="U2605" s="30" t="n">
        <x:f>XLOOKUP(F2605,Assumptions!$A$4:$A$6,Assumptions!$F$4:$F$6)</x:f>
        <x:v>90</x:v>
      </x:c>
      <x:c r="V2605" s="60" t="n">
        <x:f>I2605*12</x:f>
        <x:v>8849.880000000001</x:v>
      </x:c>
      <x:c r="W2605" s="60" t="n">
        <x:f>H2605*J2605*(1-K2605)*Q2605</x:f>
        <x:v>235.09860940800002</x:v>
      </x:c>
      <x:c r="X2605" s="60" t="n">
        <x:f>V2605*R2605</x:f>
        <x:v>141.59808</x:v>
      </x:c>
      <x:c r="Y2605" s="60" t="n">
        <x:f>V2605*S2605</x:f>
        <x:v>88.49880000000002</x:v>
      </x:c>
      <x:c r="Z2605" s="60" t="n">
        <x:f>H2605*J2605*T2605</x:f>
        <x:v>55.051776000000004</x:v>
      </x:c>
      <x:c r="AA2605" s="60" t="n">
        <x:f>P2605+W2605+X2605-Y2605-Z2605-U2605</x:f>
        <x:v>238.14611340799996</x:v>
      </x:c>
      <x:c r="AB2605" s="32" t="n">
        <x:f>IFERROR(AA2605/(P2605+W2605+X2605),0)</x:f>
        <x:v>0.5048712843562327</x:v>
      </x:c>
      <x:c r="AC2605" t="n">
        <x:f>IF(O2605="High",0,IF(I2605&gt;=1800,3,IF(I2605&gt;=900,2,1))+IF(K2605&gt;=0.9,2,IF(K2605&gt;=0.75,1,0))+IF(J2605&lt;=0.7,2,IF(J2605&lt;=0.85,1,0))+IF(M2605&gt;=8,1,0))</x:f>
        <x:v>5</x:v>
      </x:c>
      <x:c r="AD2605" t="str">
        <x:f>IF(AND(O2605&lt;&gt;"High",AC2605&gt;=Assumptions!$B$10,AA2605&gt;0),"Priority Growth",IF(AND(O2605="Low",AA2605&gt;0),"Maintain","Watch"))</x:f>
        <x:v>Watch</x:v>
      </x:c>
      <x:c r="AE2605" s="60" t="n">
        <x:f>MAX(AA2605,0)*N2605</x:f>
        <x:v>10.954721216767998</x:v>
      </x:c>
      <x:c r="AF2605" t="str">
        <x:f>IF(AND(AA2605&gt;=Assumptions!$B$11,O2605&lt;&gt;"High",OR(N2605&gt;=Assumptions!$B$12,M2605&lt;=6)),"High","Standard")</x:f>
        <x:v>Standard</x:v>
      </x:c>
    </x:row>
    <x:row r="2606">
      <x:c r="A2606" t="str">
        <x:f>'Raw_Data'!A2606</x:f>
        <x:v>C02605</x:v>
      </x:c>
      <x:c r="B2606" t="n">
        <x:f>'Raw_Data'!B2606</x:f>
        <x:v>45</x:v>
      </x:c>
      <x:c r="C2606" s="30" t="n">
        <x:f>'Raw_Data'!C2606</x:f>
        <x:v>73965</x:v>
      </x:c>
      <x:c r="D2606" t="n">
        <x:f>'Raw_Data'!D2606</x:f>
        <x:v>645</x:v>
      </x:c>
      <x:c r="E2606" t="n">
        <x:f>'Raw_Data'!E2606</x:f>
        <x:v>45</x:v>
      </x:c>
      <x:c r="F2606" t="str">
        <x:f>PROPER(TRIM('Raw_Data'!F2606))</x:f>
        <x:v>Gold</x:v>
      </x:c>
      <x:c r="G2606" t="str">
        <x:f>PROPER(TRIM('Raw_Data'!G2606))</x:f>
        <x:v>Branch</x:v>
      </x:c>
      <x:c r="H2606" s="60" t="n">
        <x:f>'Raw_Data'!H2606</x:f>
        <x:v>8366</x:v>
      </x:c>
      <x:c r="I2606" s="60" t="n">
        <x:f>'Raw_Data'!I2606</x:f>
        <x:v>1181.29</x:v>
      </x:c>
      <x:c r="J2606" s="32" t="n">
        <x:f>'Raw_Data'!J2606</x:f>
        <x:v>0.297</x:v>
      </x:c>
      <x:c r="K2606" s="32" t="n">
        <x:f>'Raw_Data'!K2606</x:f>
        <x:v>0.63</x:v>
      </x:c>
      <x:c r="L2606" t="n">
        <x:f>'Raw_Data'!L2606</x:f>
        <x:v>0</x:v>
      </x:c>
      <x:c r="M2606" t="n">
        <x:f>IF('Raw_Data'!M2606="",Assumptions!$B$15,'Raw_Data'!M2606)</x:f>
        <x:v>7</x:v>
      </x:c>
      <x:c r="N2606" s="32" t="n">
        <x:f>'Raw_Data'!N2606</x:f>
        <x:v>0.143</x:v>
      </x:c>
      <x:c r="O2606" t="str">
        <x:f>IF(OR(D2606&lt;620,L2606&gt;=2,J2606&gt;0.9),"High",IF(OR(D2606&lt;700,L2606=1,J2606&gt;0.75),"Medium","Low"))</x:f>
        <x:v>Medium</x:v>
      </x:c>
      <x:c r="P2606" s="30" t="n">
        <x:f>XLOOKUP(F2606,Assumptions!$A$4:$A$6,Assumptions!$B$4:$B$6)</x:f>
        <x:v>95</x:v>
      </x:c>
      <x:c r="Q2606" s="32" t="n">
        <x:f>XLOOKUP(F2606,Assumptions!$A$4:$A$6,Assumptions!$C$4:$C$6)</x:f>
        <x:v>0.219</x:v>
      </x:c>
      <x:c r="R2606" s="32" t="n">
        <x:f>XLOOKUP(F2606,Assumptions!$A$4:$A$6,Assumptions!$D$4:$D$6)</x:f>
        <x:v>0.016</x:v>
      </x:c>
      <x:c r="S2606" s="32" t="n">
        <x:f>XLOOKUP(F2606,Assumptions!$A$4:$A$6,Assumptions!$E$4:$E$6)</x:f>
        <x:v>0.01</x:v>
      </x:c>
      <x:c r="T2606" s="32" t="n">
        <x:f>XLOOKUP(O2606,Assumptions!$H$4:$H$6,Assumptions!$I$4:$I$6)</x:f>
        <x:v>0.012</x:v>
      </x:c>
      <x:c r="U2606" s="30" t="n">
        <x:f>XLOOKUP(F2606,Assumptions!$A$4:$A$6,Assumptions!$F$4:$F$6)</x:f>
        <x:v>90</x:v>
      </x:c>
      <x:c r="V2606" s="60" t="n">
        <x:f>I2606*12</x:f>
        <x:v>14175.48</x:v>
      </x:c>
      <x:c r="W2606" s="60" t="n">
        <x:f>H2606*J2606*(1-K2606)*Q2606</x:f>
        <x:v>201.33540305999998</x:v>
      </x:c>
      <x:c r="X2606" s="60" t="n">
        <x:f>V2606*R2606</x:f>
        <x:v>226.80768</x:v>
      </x:c>
      <x:c r="Y2606" s="60" t="n">
        <x:f>V2606*S2606</x:f>
        <x:v>141.7548</x:v>
      </x:c>
      <x:c r="Z2606" s="60" t="n">
        <x:f>H2606*J2606*T2606</x:f>
        <x:v>29.816423999999998</x:v>
      </x:c>
      <x:c r="AA2606" s="60" t="n">
        <x:f>P2606+W2606+X2606-Y2606-Z2606-U2606</x:f>
        <x:v>261.57185906</x:v>
      </x:c>
      <x:c r="AB2606" s="32" t="n">
        <x:f>IFERROR(AA2606/(P2606+W2606+X2606),0)</x:f>
        <x:v>0.5000006069658767</x:v>
      </x:c>
      <x:c r="AC2606" t="n">
        <x:f>IF(O2606="High",0,IF(I2606&gt;=1800,3,IF(I2606&gt;=900,2,1))+IF(K2606&gt;=0.9,2,IF(K2606&gt;=0.75,1,0))+IF(J2606&lt;=0.7,2,IF(J2606&lt;=0.85,1,0))+IF(M2606&gt;=8,1,0))</x:f>
        <x:v>4</x:v>
      </x:c>
      <x:c r="AD2606" t="str">
        <x:f>IF(AND(O2606&lt;&gt;"High",AC2606&gt;=Assumptions!$B$10,AA2606&gt;0),"Priority Growth",IF(AND(O2606="Low",AA2606&gt;0),"Maintain","Watch"))</x:f>
        <x:v>Watch</x:v>
      </x:c>
      <x:c r="AE2606" s="60" t="n">
        <x:f>MAX(AA2606,0)*N2606</x:f>
        <x:v>37.40477584558</x:v>
      </x:c>
      <x:c r="AF2606" t="str">
        <x:f>IF(AND(AA2606&gt;=Assumptions!$B$11,O2606&lt;&gt;"High",OR(N2606&gt;=Assumptions!$B$12,M2606&lt;=6)),"High","Standard")</x:f>
        <x:v>Standard</x:v>
      </x:c>
    </x:row>
    <x:row r="2607">
      <x:c r="A2607" t="str">
        <x:f>'Raw_Data'!A2607</x:f>
        <x:v>C02606</x:v>
      </x:c>
      <x:c r="B2607" t="n">
        <x:f>'Raw_Data'!B2607</x:f>
        <x:v>57</x:v>
      </x:c>
      <x:c r="C2607" s="30" t="n">
        <x:f>'Raw_Data'!C2607</x:f>
        <x:v>70748</x:v>
      </x:c>
      <x:c r="D2607" t="n">
        <x:f>'Raw_Data'!D2607</x:f>
        <x:v>750</x:v>
      </x:c>
      <x:c r="E2607" t="n">
        <x:f>'Raw_Data'!E2607</x:f>
        <x:v>9</x:v>
      </x:c>
      <x:c r="F2607" t="str">
        <x:f>PROPER(TRIM('Raw_Data'!F2607))</x:f>
        <x:v>Gold</x:v>
      </x:c>
      <x:c r="G2607" t="str">
        <x:f>PROPER(TRIM('Raw_Data'!G2607))</x:f>
        <x:v>Digital</x:v>
      </x:c>
      <x:c r="H2607" s="60" t="n">
        <x:f>'Raw_Data'!H2607</x:f>
        <x:v>12111</x:v>
      </x:c>
      <x:c r="I2607" s="60" t="n">
        <x:f>'Raw_Data'!I2607</x:f>
        <x:v>1898.95</x:v>
      </x:c>
      <x:c r="J2607" s="32" t="n">
        <x:f>'Raw_Data'!J2607</x:f>
        <x:v>0.312</x:v>
      </x:c>
      <x:c r="K2607" s="32" t="n">
        <x:f>'Raw_Data'!K2607</x:f>
        <x:v>0.829</x:v>
      </x:c>
      <x:c r="L2607" t="n">
        <x:f>'Raw_Data'!L2607</x:f>
        <x:v>0</x:v>
      </x:c>
      <x:c r="M2607" t="n">
        <x:f>IF('Raw_Data'!M2607="",Assumptions!$B$15,'Raw_Data'!M2607)</x:f>
        <x:v>9</x:v>
      </x:c>
      <x:c r="N2607" s="32" t="n">
        <x:f>'Raw_Data'!N2607</x:f>
        <x:v>0.02</x:v>
      </x:c>
      <x:c r="O2607" t="str">
        <x:f>IF(OR(D2607&lt;620,L2607&gt;=2,J2607&gt;0.9),"High",IF(OR(D2607&lt;700,L2607=1,J2607&gt;0.75),"Medium","Low"))</x:f>
        <x:v>Low</x:v>
      </x:c>
      <x:c r="P2607" s="30" t="n">
        <x:f>XLOOKUP(F2607,Assumptions!$A$4:$A$6,Assumptions!$B$4:$B$6)</x:f>
        <x:v>95</x:v>
      </x:c>
      <x:c r="Q2607" s="32" t="n">
        <x:f>XLOOKUP(F2607,Assumptions!$A$4:$A$6,Assumptions!$C$4:$C$6)</x:f>
        <x:v>0.219</x:v>
      </x:c>
      <x:c r="R2607" s="32" t="n">
        <x:f>XLOOKUP(F2607,Assumptions!$A$4:$A$6,Assumptions!$D$4:$D$6)</x:f>
        <x:v>0.016</x:v>
      </x:c>
      <x:c r="S2607" s="32" t="n">
        <x:f>XLOOKUP(F2607,Assumptions!$A$4:$A$6,Assumptions!$E$4:$E$6)</x:f>
        <x:v>0.01</x:v>
      </x:c>
      <x:c r="T2607" s="32" t="n">
        <x:f>XLOOKUP(O2607,Assumptions!$H$4:$H$6,Assumptions!$I$4:$I$6)</x:f>
        <x:v>0.0035</x:v>
      </x:c>
      <x:c r="U2607" s="30" t="n">
        <x:f>XLOOKUP(F2607,Assumptions!$A$4:$A$6,Assumptions!$F$4:$F$6)</x:f>
        <x:v>90</x:v>
      </x:c>
      <x:c r="V2607" s="60" t="n">
        <x:f>I2607*12</x:f>
        <x:v>22787.4</x:v>
      </x:c>
      <x:c r="W2607" s="60" t="n">
        <x:f>H2607*J2607*(1-K2607)*Q2607</x:f>
        <x:v>141.50598976800003</x:v>
      </x:c>
      <x:c r="X2607" s="60" t="n">
        <x:f>V2607*R2607</x:f>
        <x:v>364.5984</x:v>
      </x:c>
      <x:c r="Y2607" s="60" t="n">
        <x:f>V2607*S2607</x:f>
        <x:v>227.87400000000002</x:v>
      </x:c>
      <x:c r="Z2607" s="60" t="n">
        <x:f>H2607*J2607*T2607</x:f>
        <x:v>13.225212</x:v>
      </x:c>
      <x:c r="AA2607" s="60" t="n">
        <x:f>P2607+W2607+X2607-Y2607-Z2607-U2607</x:f>
        <x:v>270.005177768</x:v>
      </x:c>
      <x:c r="AB2607" s="32" t="n">
        <x:f>IFERROR(AA2607/(P2607+W2607+X2607),0)</x:f>
        <x:v>0.44918184322728066</x:v>
      </x:c>
      <x:c r="AC2607" t="n">
        <x:f>IF(O2607="High",0,IF(I2607&gt;=1800,3,IF(I2607&gt;=900,2,1))+IF(K2607&gt;=0.9,2,IF(K2607&gt;=0.75,1,0))+IF(J2607&lt;=0.7,2,IF(J2607&lt;=0.85,1,0))+IF(M2607&gt;=8,1,0))</x:f>
        <x:v>7</x:v>
      </x:c>
      <x:c r="AD2607" t="str">
        <x:f>IF(AND(O2607&lt;&gt;"High",AC2607&gt;=Assumptions!$B$10,AA2607&gt;0),"Priority Growth",IF(AND(O2607="Low",AA2607&gt;0),"Maintain","Watch"))</x:f>
        <x:v>Priority Growth</x:v>
      </x:c>
      <x:c r="AE2607" s="60" t="n">
        <x:f>MAX(AA2607,0)*N2607</x:f>
        <x:v>5.40010355536</x:v>
      </x:c>
      <x:c r="AF2607" t="str">
        <x:f>IF(AND(AA2607&gt;=Assumptions!$B$11,O2607&lt;&gt;"High",OR(N2607&gt;=Assumptions!$B$12,M2607&lt;=6)),"High","Standard")</x:f>
        <x:v>Standard</x:v>
      </x:c>
    </x:row>
    <x:row r="2608">
      <x:c r="A2608" t="str">
        <x:f>'Raw_Data'!A2608</x:f>
        <x:v>C02607</x:v>
      </x:c>
      <x:c r="B2608" t="n">
        <x:f>'Raw_Data'!B2608</x:f>
        <x:v>28</x:v>
      </x:c>
      <x:c r="C2608" s="30" t="n">
        <x:f>'Raw_Data'!C2608</x:f>
        <x:v>49693</x:v>
      </x:c>
      <x:c r="D2608" t="n">
        <x:f>'Raw_Data'!D2608</x:f>
        <x:v>591</x:v>
      </x:c>
      <x:c r="E2608" t="n">
        <x:f>'Raw_Data'!E2608</x:f>
        <x:v>37</x:v>
      </x:c>
      <x:c r="F2608" t="str">
        <x:f>PROPER(TRIM('Raw_Data'!F2608))</x:f>
        <x:v>Classic</x:v>
      </x:c>
      <x:c r="G2608" t="str">
        <x:f>PROPER(TRIM('Raw_Data'!G2608))</x:f>
        <x:v>Partner</x:v>
      </x:c>
      <x:c r="H2608" s="60" t="n">
        <x:f>'Raw_Data'!H2608</x:f>
        <x:v>3091</x:v>
      </x:c>
      <x:c r="I2608" s="60" t="n">
        <x:f>'Raw_Data'!I2608</x:f>
        <x:v>603.43</x:v>
      </x:c>
      <x:c r="J2608" s="32" t="n">
        <x:f>'Raw_Data'!J2608</x:f>
        <x:v>0.465</x:v>
      </x:c>
      <x:c r="K2608" s="32" t="n">
        <x:f>'Raw_Data'!K2608</x:f>
        <x:v>0.664</x:v>
      </x:c>
      <x:c r="L2608" t="n">
        <x:f>'Raw_Data'!L2608</x:f>
        <x:v>0</x:v>
      </x:c>
      <x:c r="M2608" t="n">
        <x:f>IF('Raw_Data'!M2608="",Assumptions!$B$15,'Raw_Data'!M2608)</x:f>
        <x:v>9</x:v>
      </x:c>
      <x:c r="N2608" s="32" t="n">
        <x:f>'Raw_Data'!N2608</x:f>
        <x:v>0.02</x:v>
      </x:c>
      <x:c r="O2608" t="str">
        <x:f>IF(OR(D2608&lt;620,L2608&gt;=2,J2608&gt;0.9),"High",IF(OR(D2608&lt;700,L2608=1,J2608&gt;0.75),"Medium","Low"))</x:f>
        <x:v>High</x:v>
      </x:c>
      <x:c r="P2608" s="30" t="n">
        <x:f>XLOOKUP(F2608,Assumptions!$A$4:$A$6,Assumptions!$B$4:$B$6)</x:f>
        <x:v>0</x:v>
      </x:c>
      <x:c r="Q2608" s="32" t="n">
        <x:f>XLOOKUP(F2608,Assumptions!$A$4:$A$6,Assumptions!$C$4:$C$6)</x:f>
        <x:v>0.229</x:v>
      </x:c>
      <x:c r="R2608" s="32" t="n">
        <x:f>XLOOKUP(F2608,Assumptions!$A$4:$A$6,Assumptions!$D$4:$D$6)</x:f>
        <x:v>0.015</x:v>
      </x:c>
      <x:c r="S2608" s="32" t="n">
        <x:f>XLOOKUP(F2608,Assumptions!$A$4:$A$6,Assumptions!$E$4:$E$6)</x:f>
        <x:v>0.0075</x:v>
      </x:c>
      <x:c r="T2608" s="32" t="n">
        <x:f>XLOOKUP(O2608,Assumptions!$H$4:$H$6,Assumptions!$I$4:$I$6)</x:f>
        <x:v>0.045</x:v>
      </x:c>
      <x:c r="U2608" s="30" t="n">
        <x:f>XLOOKUP(F2608,Assumptions!$A$4:$A$6,Assumptions!$F$4:$F$6)</x:f>
        <x:v>60</x:v>
      </x:c>
      <x:c r="V2608" s="60" t="n">
        <x:f>I2608*12</x:f>
        <x:v>7241.16</x:v>
      </x:c>
      <x:c r="W2608" s="60" t="n">
        <x:f>H2608*J2608*(1-K2608)*Q2608</x:f>
        <x:v>110.59276536</x:v>
      </x:c>
      <x:c r="X2608" s="60" t="n">
        <x:f>V2608*R2608</x:f>
        <x:v>108.61739999999999</x:v>
      </x:c>
      <x:c r="Y2608" s="60" t="n">
        <x:f>V2608*S2608</x:f>
        <x:v>54.308699999999995</x:v>
      </x:c>
      <x:c r="Z2608" s="60" t="n">
        <x:f>H2608*J2608*T2608</x:f>
        <x:v>64.679175</x:v>
      </x:c>
      <x:c r="AA2608" s="60" t="n">
        <x:f>P2608+W2608+X2608-Y2608-Z2608-U2608</x:f>
        <x:v>40.22229036</x:v>
      </x:c>
      <x:c r="AB2608" s="32" t="n">
        <x:f>IFERROR(AA2608/(P2608+W2608+X2608),0)</x:f>
        <x:v>0.18348734099052644</x:v>
      </x:c>
      <x:c r="AC2608" t="n">
        <x:f>IF(O2608="High",0,IF(I2608&gt;=1800,3,IF(I2608&gt;=900,2,1))+IF(K2608&gt;=0.9,2,IF(K2608&gt;=0.75,1,0))+IF(J2608&lt;=0.7,2,IF(J2608&lt;=0.85,1,0))+IF(M2608&gt;=8,1,0))</x:f>
        <x:v>0</x:v>
      </x:c>
      <x:c r="AD2608" t="str">
        <x:f>IF(AND(O2608&lt;&gt;"High",AC2608&gt;=Assumptions!$B$10,AA2608&gt;0),"Priority Growth",IF(AND(O2608="Low",AA2608&gt;0),"Maintain","Watch"))</x:f>
        <x:v>Watch</x:v>
      </x:c>
      <x:c r="AE2608" s="60" t="n">
        <x:f>MAX(AA2608,0)*N2608</x:f>
        <x:v>0.8044458072</x:v>
      </x:c>
      <x:c r="AF2608" t="str">
        <x:f>IF(AND(AA2608&gt;=Assumptions!$B$11,O2608&lt;&gt;"High",OR(N2608&gt;=Assumptions!$B$12,M2608&lt;=6)),"High","Standard")</x:f>
        <x:v>Standard</x:v>
      </x:c>
    </x:row>
    <x:row r="2609">
      <x:c r="A2609" t="str">
        <x:f>'Raw_Data'!A2609</x:f>
        <x:v>C02608</x:v>
      </x:c>
      <x:c r="B2609" t="n">
        <x:f>'Raw_Data'!B2609</x:f>
        <x:v>57</x:v>
      </x:c>
      <x:c r="C2609" s="30" t="n">
        <x:f>'Raw_Data'!C2609</x:f>
        <x:v>91353</x:v>
      </x:c>
      <x:c r="D2609" t="n">
        <x:f>'Raw_Data'!D2609</x:f>
        <x:v>722</x:v>
      </x:c>
      <x:c r="E2609" t="n">
        <x:f>'Raw_Data'!E2609</x:f>
        <x:v>46</x:v>
      </x:c>
      <x:c r="F2609" t="str">
        <x:f>PROPER(TRIM('Raw_Data'!F2609))</x:f>
        <x:v>Gold</x:v>
      </x:c>
      <x:c r="G2609" t="str">
        <x:f>PROPER(TRIM('Raw_Data'!G2609))</x:f>
        <x:v>Partner</x:v>
      </x:c>
      <x:c r="H2609" s="60" t="n">
        <x:f>'Raw_Data'!H2609</x:f>
        <x:v>15706</x:v>
      </x:c>
      <x:c r="I2609" s="60" t="n">
        <x:f>'Raw_Data'!I2609</x:f>
        <x:v>1270.58</x:v>
      </x:c>
      <x:c r="J2609" s="32" t="n">
        <x:f>'Raw_Data'!J2609</x:f>
        <x:v>0.422</x:v>
      </x:c>
      <x:c r="K2609" s="32" t="n">
        <x:f>'Raw_Data'!K2609</x:f>
        <x:v>0.798</x:v>
      </x:c>
      <x:c r="L2609" t="n">
        <x:f>'Raw_Data'!L2609</x:f>
        <x:v>0</x:v>
      </x:c>
      <x:c r="M2609" t="n">
        <x:f>IF('Raw_Data'!M2609="",Assumptions!$B$15,'Raw_Data'!M2609)</x:f>
        <x:v>8</x:v>
      </x:c>
      <x:c r="N2609" s="32" t="n">
        <x:f>'Raw_Data'!N2609</x:f>
        <x:v>0.057</x:v>
      </x:c>
      <x:c r="O2609" t="str">
        <x:f>IF(OR(D2609&lt;620,L2609&gt;=2,J2609&gt;0.9),"High",IF(OR(D2609&lt;700,L2609=1,J2609&gt;0.75),"Medium","Low"))</x:f>
        <x:v>Low</x:v>
      </x:c>
      <x:c r="P2609" s="30" t="n">
        <x:f>XLOOKUP(F2609,Assumptions!$A$4:$A$6,Assumptions!$B$4:$B$6)</x:f>
        <x:v>95</x:v>
      </x:c>
      <x:c r="Q2609" s="32" t="n">
        <x:f>XLOOKUP(F2609,Assumptions!$A$4:$A$6,Assumptions!$C$4:$C$6)</x:f>
        <x:v>0.219</x:v>
      </x:c>
      <x:c r="R2609" s="32" t="n">
        <x:f>XLOOKUP(F2609,Assumptions!$A$4:$A$6,Assumptions!$D$4:$D$6)</x:f>
        <x:v>0.016</x:v>
      </x:c>
      <x:c r="S2609" s="32" t="n">
        <x:f>XLOOKUP(F2609,Assumptions!$A$4:$A$6,Assumptions!$E$4:$E$6)</x:f>
        <x:v>0.01</x:v>
      </x:c>
      <x:c r="T2609" s="32" t="n">
        <x:f>XLOOKUP(O2609,Assumptions!$H$4:$H$6,Assumptions!$I$4:$I$6)</x:f>
        <x:v>0.0035</x:v>
      </x:c>
      <x:c r="U2609" s="30" t="n">
        <x:f>XLOOKUP(F2609,Assumptions!$A$4:$A$6,Assumptions!$F$4:$F$6)</x:f>
        <x:v>90</x:v>
      </x:c>
      <x:c r="V2609" s="60" t="n">
        <x:f>I2609*12</x:f>
        <x:v>15246.96</x:v>
      </x:c>
      <x:c r="W2609" s="60" t="n">
        <x:f>H2609*J2609*(1-K2609)*Q2609</x:f>
        <x:v>293.2064558159999</x:v>
      </x:c>
      <x:c r="X2609" s="60" t="n">
        <x:f>V2609*R2609</x:f>
        <x:v>243.95136</x:v>
      </x:c>
      <x:c r="Y2609" s="60" t="n">
        <x:f>V2609*S2609</x:f>
        <x:v>152.46959999999999</x:v>
      </x:c>
      <x:c r="Z2609" s="60" t="n">
        <x:f>H2609*J2609*T2609</x:f>
        <x:v>23.197762</x:v>
      </x:c>
      <x:c r="AA2609" s="60" t="n">
        <x:f>P2609+W2609+X2609-Y2609-Z2609-U2609</x:f>
        <x:v>366.4904538159999</x:v>
      </x:c>
      <x:c r="AB2609" s="32" t="n">
        <x:f>IFERROR(AA2609/(P2609+W2609+X2609),0)</x:f>
        <x:v>0.5797451912271746</x:v>
      </x:c>
      <x:c r="AC2609" t="n">
        <x:f>IF(O2609="High",0,IF(I2609&gt;=1800,3,IF(I2609&gt;=900,2,1))+IF(K2609&gt;=0.9,2,IF(K2609&gt;=0.75,1,0))+IF(J2609&lt;=0.7,2,IF(J2609&lt;=0.85,1,0))+IF(M2609&gt;=8,1,0))</x:f>
        <x:v>6</x:v>
      </x:c>
      <x:c r="AD2609" t="str">
        <x:f>IF(AND(O2609&lt;&gt;"High",AC2609&gt;=Assumptions!$B$10,AA2609&gt;0),"Priority Growth",IF(AND(O2609="Low",AA2609&gt;0),"Maintain","Watch"))</x:f>
        <x:v>Priority Growth</x:v>
      </x:c>
      <x:c r="AE2609" s="60" t="n">
        <x:f>MAX(AA2609,0)*N2609</x:f>
        <x:v>20.889955867511993</x:v>
      </x:c>
      <x:c r="AF2609" t="str">
        <x:f>IF(AND(AA2609&gt;=Assumptions!$B$11,O2609&lt;&gt;"High",OR(N2609&gt;=Assumptions!$B$12,M2609&lt;=6)),"High","Standard")</x:f>
        <x:v>Standard</x:v>
      </x:c>
    </x:row>
    <x:row r="2610">
      <x:c r="A2610" t="str">
        <x:f>'Raw_Data'!A2610</x:f>
        <x:v>C02609</x:v>
      </x:c>
      <x:c r="B2610" t="n">
        <x:f>'Raw_Data'!B2610</x:f>
        <x:v>27</x:v>
      </x:c>
      <x:c r="C2610" s="30" t="n">
        <x:f>'Raw_Data'!C2610</x:f>
        <x:v>28000</x:v>
      </x:c>
      <x:c r="D2610" t="n">
        <x:f>'Raw_Data'!D2610</x:f>
        <x:v>652</x:v>
      </x:c>
      <x:c r="E2610" t="n">
        <x:f>'Raw_Data'!E2610</x:f>
        <x:v>75</x:v>
      </x:c>
      <x:c r="F2610" t="str">
        <x:f>PROPER(TRIM('Raw_Data'!F2610))</x:f>
        <x:v>Classic</x:v>
      </x:c>
      <x:c r="G2610" t="str">
        <x:f>PROPER(TRIM('Raw_Data'!G2610))</x:f>
        <x:v>Branch</x:v>
      </x:c>
      <x:c r="H2610" s="60" t="n">
        <x:f>'Raw_Data'!H2610</x:f>
        <x:v>4365</x:v>
      </x:c>
      <x:c r="I2610" s="60" t="n">
        <x:f>'Raw_Data'!I2610</x:f>
        <x:v>712.66</x:v>
      </x:c>
      <x:c r="J2610" s="32" t="n">
        <x:f>'Raw_Data'!J2610</x:f>
        <x:v>0.437</x:v>
      </x:c>
      <x:c r="K2610" s="32" t="n">
        <x:f>'Raw_Data'!K2610</x:f>
        <x:v>0.738</x:v>
      </x:c>
      <x:c r="L2610" t="n">
        <x:f>'Raw_Data'!L2610</x:f>
        <x:v>0</x:v>
      </x:c>
      <x:c r="M2610" t="n">
        <x:f>IF('Raw_Data'!M2610="",Assumptions!$B$15,'Raw_Data'!M2610)</x:f>
        <x:v>5</x:v>
      </x:c>
      <x:c r="N2610" s="32" t="n">
        <x:f>'Raw_Data'!N2610</x:f>
        <x:v>0.214</x:v>
      </x:c>
      <x:c r="O2610" t="str">
        <x:f>IF(OR(D2610&lt;620,L2610&gt;=2,J2610&gt;0.9),"High",IF(OR(D2610&lt;700,L2610=1,J2610&gt;0.75),"Medium","Low"))</x:f>
        <x:v>Medium</x:v>
      </x:c>
      <x:c r="P2610" s="30" t="n">
        <x:f>XLOOKUP(F2610,Assumptions!$A$4:$A$6,Assumptions!$B$4:$B$6)</x:f>
        <x:v>0</x:v>
      </x:c>
      <x:c r="Q2610" s="32" t="n">
        <x:f>XLOOKUP(F2610,Assumptions!$A$4:$A$6,Assumptions!$C$4:$C$6)</x:f>
        <x:v>0.229</x:v>
      </x:c>
      <x:c r="R2610" s="32" t="n">
        <x:f>XLOOKUP(F2610,Assumptions!$A$4:$A$6,Assumptions!$D$4:$D$6)</x:f>
        <x:v>0.015</x:v>
      </x:c>
      <x:c r="S2610" s="32" t="n">
        <x:f>XLOOKUP(F2610,Assumptions!$A$4:$A$6,Assumptions!$E$4:$E$6)</x:f>
        <x:v>0.0075</x:v>
      </x:c>
      <x:c r="T2610" s="32" t="n">
        <x:f>XLOOKUP(O2610,Assumptions!$H$4:$H$6,Assumptions!$I$4:$I$6)</x:f>
        <x:v>0.012</x:v>
      </x:c>
      <x:c r="U2610" s="30" t="n">
        <x:f>XLOOKUP(F2610,Assumptions!$A$4:$A$6,Assumptions!$F$4:$F$6)</x:f>
        <x:v>60</x:v>
      </x:c>
      <x:c r="V2610" s="60" t="n">
        <x:f>I2610*12</x:f>
        <x:v>8551.92</x:v>
      </x:c>
      <x:c r="W2610" s="60" t="n">
        <x:f>H2610*J2610*(1-K2610)*Q2610</x:f>
        <x:v>114.44648499000002</x:v>
      </x:c>
      <x:c r="X2610" s="60" t="n">
        <x:f>V2610*R2610</x:f>
        <x:v>128.2788</x:v>
      </x:c>
      <x:c r="Y2610" s="60" t="n">
        <x:f>V2610*S2610</x:f>
        <x:v>64.1394</x:v>
      </x:c>
      <x:c r="Z2610" s="60" t="n">
        <x:f>H2610*J2610*T2610</x:f>
        <x:v>22.890060000000002</x:v>
      </x:c>
      <x:c r="AA2610" s="60" t="n">
        <x:f>P2610+W2610+X2610-Y2610-Z2610-U2610</x:f>
        <x:v>95.69582499</x:v>
      </x:c>
      <x:c r="AB2610" s="32" t="n">
        <x:f>IFERROR(AA2610/(P2610+W2610+X2610),0)</x:f>
        <x:v>0.3942556911363501</x:v>
      </x:c>
      <x:c r="AC2610" t="n">
        <x:f>IF(O2610="High",0,IF(I2610&gt;=1800,3,IF(I2610&gt;=900,2,1))+IF(K2610&gt;=0.9,2,IF(K2610&gt;=0.75,1,0))+IF(J2610&lt;=0.7,2,IF(J2610&lt;=0.85,1,0))+IF(M2610&gt;=8,1,0))</x:f>
        <x:v>3</x:v>
      </x:c>
      <x:c r="AD2610" t="str">
        <x:f>IF(AND(O2610&lt;&gt;"High",AC2610&gt;=Assumptions!$B$10,AA2610&gt;0),"Priority Growth",IF(AND(O2610="Low",AA2610&gt;0),"Maintain","Watch"))</x:f>
        <x:v>Watch</x:v>
      </x:c>
      <x:c r="AE2610" s="60" t="n">
        <x:f>MAX(AA2610,0)*N2610</x:f>
        <x:v>20.47890654786</x:v>
      </x:c>
      <x:c r="AF2610" t="str">
        <x:f>IF(AND(AA2610&gt;=Assumptions!$B$11,O2610&lt;&gt;"High",OR(N2610&gt;=Assumptions!$B$12,M2610&lt;=6)),"High","Standard")</x:f>
        <x:v>Standard</x:v>
      </x:c>
    </x:row>
    <x:row r="2611">
      <x:c r="A2611" t="str">
        <x:f>'Raw_Data'!A2611</x:f>
        <x:v>C02610</x:v>
      </x:c>
      <x:c r="B2611" t="n">
        <x:f>'Raw_Data'!B2611</x:f>
        <x:v>55</x:v>
      </x:c>
      <x:c r="C2611" s="30" t="n">
        <x:f>'Raw_Data'!C2611</x:f>
        <x:v>60142</x:v>
      </x:c>
      <x:c r="D2611" t="n">
        <x:f>'Raw_Data'!D2611</x:f>
        <x:v>654</x:v>
      </x:c>
      <x:c r="E2611" t="n">
        <x:f>'Raw_Data'!E2611</x:f>
        <x:v>79</x:v>
      </x:c>
      <x:c r="F2611" t="str">
        <x:f>PROPER(TRIM('Raw_Data'!F2611))</x:f>
        <x:v>Classic</x:v>
      </x:c>
      <x:c r="G2611" t="str">
        <x:f>PROPER(TRIM('Raw_Data'!G2611))</x:f>
        <x:v>Digital</x:v>
      </x:c>
      <x:c r="H2611" s="60" t="n">
        <x:f>'Raw_Data'!H2611</x:f>
        <x:v>8731</x:v>
      </x:c>
      <x:c r="I2611" s="60" t="n">
        <x:f>'Raw_Data'!I2611</x:f>
        <x:v>1377.59</x:v>
      </x:c>
      <x:c r="J2611" s="32" t="n">
        <x:f>'Raw_Data'!J2611</x:f>
        <x:v>0.483</x:v>
      </x:c>
      <x:c r="K2611" s="32" t="n">
        <x:f>'Raw_Data'!K2611</x:f>
        <x:v>0.709</x:v>
      </x:c>
      <x:c r="L2611" t="n">
        <x:f>'Raw_Data'!L2611</x:f>
        <x:v>1</x:v>
      </x:c>
      <x:c r="M2611" t="n">
        <x:f>IF('Raw_Data'!M2611="",Assumptions!$B$15,'Raw_Data'!M2611)</x:f>
        <x:v>8</x:v>
      </x:c>
      <x:c r="N2611" s="32" t="n">
        <x:f>'Raw_Data'!N2611</x:f>
        <x:v>0.02</x:v>
      </x:c>
      <x:c r="O2611" t="str">
        <x:f>IF(OR(D2611&lt;620,L2611&gt;=2,J2611&gt;0.9),"High",IF(OR(D2611&lt;700,L2611=1,J2611&gt;0.75),"Medium","Low"))</x:f>
        <x:v>Medium</x:v>
      </x:c>
      <x:c r="P2611" s="30" t="n">
        <x:f>XLOOKUP(F2611,Assumptions!$A$4:$A$6,Assumptions!$B$4:$B$6)</x:f>
        <x:v>0</x:v>
      </x:c>
      <x:c r="Q2611" s="32" t="n">
        <x:f>XLOOKUP(F2611,Assumptions!$A$4:$A$6,Assumptions!$C$4:$C$6)</x:f>
        <x:v>0.229</x:v>
      </x:c>
      <x:c r="R2611" s="32" t="n">
        <x:f>XLOOKUP(F2611,Assumptions!$A$4:$A$6,Assumptions!$D$4:$D$6)</x:f>
        <x:v>0.015</x:v>
      </x:c>
      <x:c r="S2611" s="32" t="n">
        <x:f>XLOOKUP(F2611,Assumptions!$A$4:$A$6,Assumptions!$E$4:$E$6)</x:f>
        <x:v>0.0075</x:v>
      </x:c>
      <x:c r="T2611" s="32" t="n">
        <x:f>XLOOKUP(O2611,Assumptions!$H$4:$H$6,Assumptions!$I$4:$I$6)</x:f>
        <x:v>0.012</x:v>
      </x:c>
      <x:c r="U2611" s="30" t="n">
        <x:f>XLOOKUP(F2611,Assumptions!$A$4:$A$6,Assumptions!$F$4:$F$6)</x:f>
        <x:v>60</x:v>
      </x:c>
      <x:c r="V2611" s="60" t="n">
        <x:f>I2611*12</x:f>
        <x:v>16531.079999999998</x:v>
      </x:c>
      <x:c r="W2611" s="60" t="n">
        <x:f>H2611*J2611*(1-K2611)*Q2611</x:f>
        <x:v>281.0215276470001</x:v>
      </x:c>
      <x:c r="X2611" s="60" t="n">
        <x:f>V2611*R2611</x:f>
        <x:v>247.96619999999996</x:v>
      </x:c>
      <x:c r="Y2611" s="60" t="n">
        <x:f>V2611*S2611</x:f>
        <x:v>123.98309999999998</x:v>
      </x:c>
      <x:c r="Z2611" s="60" t="n">
        <x:f>H2611*J2611*T2611</x:f>
        <x:v>50.604876000000004</x:v>
      </x:c>
      <x:c r="AA2611" s="60" t="n">
        <x:f>P2611+W2611+X2611-Y2611-Z2611-U2611</x:f>
        <x:v>294.3997516470001</x:v>
      </x:c>
      <x:c r="AB2611" s="32" t="n">
        <x:f>IFERROR(AA2611/(P2611+W2611+X2611),0)</x:f>
        <x:v>0.5565341807767923</x:v>
      </x:c>
      <x:c r="AC2611" t="n">
        <x:f>IF(O2611="High",0,IF(I2611&gt;=1800,3,IF(I2611&gt;=900,2,1))+IF(K2611&gt;=0.9,2,IF(K2611&gt;=0.75,1,0))+IF(J2611&lt;=0.7,2,IF(J2611&lt;=0.85,1,0))+IF(M2611&gt;=8,1,0))</x:f>
        <x:v>5</x:v>
      </x:c>
      <x:c r="AD2611" t="str">
        <x:f>IF(AND(O2611&lt;&gt;"High",AC2611&gt;=Assumptions!$B$10,AA2611&gt;0),"Priority Growth",IF(AND(O2611="Low",AA2611&gt;0),"Maintain","Watch"))</x:f>
        <x:v>Watch</x:v>
      </x:c>
      <x:c r="AE2611" s="60" t="n">
        <x:f>MAX(AA2611,0)*N2611</x:f>
        <x:v>5.887995032940002</x:v>
      </x:c>
      <x:c r="AF2611" t="str">
        <x:f>IF(AND(AA2611&gt;=Assumptions!$B$11,O2611&lt;&gt;"High",OR(N2611&gt;=Assumptions!$B$12,M2611&lt;=6)),"High","Standard")</x:f>
        <x:v>Standard</x:v>
      </x:c>
    </x:row>
    <x:row r="2612">
      <x:c r="A2612" t="str">
        <x:f>'Raw_Data'!A2612</x:f>
        <x:v>C02611</x:v>
      </x:c>
      <x:c r="B2612" t="n">
        <x:f>'Raw_Data'!B2612</x:f>
        <x:v>40</x:v>
      </x:c>
      <x:c r="C2612" s="30" t="n">
        <x:f>'Raw_Data'!C2612</x:f>
        <x:v>72620</x:v>
      </x:c>
      <x:c r="D2612" t="n">
        <x:f>'Raw_Data'!D2612</x:f>
        <x:v>745</x:v>
      </x:c>
      <x:c r="E2612" t="n">
        <x:f>'Raw_Data'!E2612</x:f>
        <x:v>17</x:v>
      </x:c>
      <x:c r="F2612" t="str">
        <x:f>PROPER(TRIM('Raw_Data'!F2612))</x:f>
        <x:v>Gold</x:v>
      </x:c>
      <x:c r="G2612" t="str">
        <x:f>PROPER(TRIM('Raw_Data'!G2612))</x:f>
        <x:v>Branch</x:v>
      </x:c>
      <x:c r="H2612" s="60" t="n">
        <x:f>'Raw_Data'!H2612</x:f>
        <x:v>9750</x:v>
      </x:c>
      <x:c r="I2612" s="60" t="n">
        <x:f>'Raw_Data'!I2612</x:f>
        <x:v>1039.53</x:v>
      </x:c>
      <x:c r="J2612" s="32" t="n">
        <x:f>'Raw_Data'!J2612</x:f>
        <x:v>0.226</x:v>
      </x:c>
      <x:c r="K2612" s="32" t="n">
        <x:f>'Raw_Data'!K2612</x:f>
        <x:v>0.825</x:v>
      </x:c>
      <x:c r="L2612" t="n">
        <x:f>'Raw_Data'!L2612</x:f>
        <x:v>0</x:v>
      </x:c>
      <x:c r="M2612" t="n">
        <x:f>IF('Raw_Data'!M2612="",Assumptions!$B$15,'Raw_Data'!M2612)</x:f>
        <x:v>5</x:v>
      </x:c>
      <x:c r="N2612" s="32" t="n">
        <x:f>'Raw_Data'!N2612</x:f>
        <x:v>0.247</x:v>
      </x:c>
      <x:c r="O2612" t="str">
        <x:f>IF(OR(D2612&lt;620,L2612&gt;=2,J2612&gt;0.9),"High",IF(OR(D2612&lt;700,L2612=1,J2612&gt;0.75),"Medium","Low"))</x:f>
        <x:v>Low</x:v>
      </x:c>
      <x:c r="P2612" s="30" t="n">
        <x:f>XLOOKUP(F2612,Assumptions!$A$4:$A$6,Assumptions!$B$4:$B$6)</x:f>
        <x:v>95</x:v>
      </x:c>
      <x:c r="Q2612" s="32" t="n">
        <x:f>XLOOKUP(F2612,Assumptions!$A$4:$A$6,Assumptions!$C$4:$C$6)</x:f>
        <x:v>0.219</x:v>
      </x:c>
      <x:c r="R2612" s="32" t="n">
        <x:f>XLOOKUP(F2612,Assumptions!$A$4:$A$6,Assumptions!$D$4:$D$6)</x:f>
        <x:v>0.016</x:v>
      </x:c>
      <x:c r="S2612" s="32" t="n">
        <x:f>XLOOKUP(F2612,Assumptions!$A$4:$A$6,Assumptions!$E$4:$E$6)</x:f>
        <x:v>0.01</x:v>
      </x:c>
      <x:c r="T2612" s="32" t="n">
        <x:f>XLOOKUP(O2612,Assumptions!$H$4:$H$6,Assumptions!$I$4:$I$6)</x:f>
        <x:v>0.0035</x:v>
      </x:c>
      <x:c r="U2612" s="30" t="n">
        <x:f>XLOOKUP(F2612,Assumptions!$A$4:$A$6,Assumptions!$F$4:$F$6)</x:f>
        <x:v>90</x:v>
      </x:c>
      <x:c r="V2612" s="60" t="n">
        <x:f>I2612*12</x:f>
        <x:v>12474.36</x:v>
      </x:c>
      <x:c r="W2612" s="60" t="n">
        <x:f>H2612*J2612*(1-K2612)*Q2612</x:f>
        <x:v>84.44913750000002</x:v>
      </x:c>
      <x:c r="X2612" s="60" t="n">
        <x:f>V2612*R2612</x:f>
        <x:v>199.58976</x:v>
      </x:c>
      <x:c r="Y2612" s="60" t="n">
        <x:f>V2612*S2612</x:f>
        <x:v>124.74360000000001</x:v>
      </x:c>
      <x:c r="Z2612" s="60" t="n">
        <x:f>H2612*J2612*T2612</x:f>
        <x:v>7.71225</x:v>
      </x:c>
      <x:c r="AA2612" s="60" t="n">
        <x:f>P2612+W2612+X2612-Y2612-Z2612-U2612</x:f>
        <x:v>156.5830475</x:v>
      </x:c>
      <x:c r="AB2612" s="32" t="n">
        <x:f>IFERROR(AA2612/(P2612+W2612+X2612),0)</x:f>
        <x:v>0.41310548477415826</x:v>
      </x:c>
      <x:c r="AC2612" t="n">
        <x:f>IF(O2612="High",0,IF(I2612&gt;=1800,3,IF(I2612&gt;=900,2,1))+IF(K2612&gt;=0.9,2,IF(K2612&gt;=0.75,1,0))+IF(J2612&lt;=0.7,2,IF(J2612&lt;=0.85,1,0))+IF(M2612&gt;=8,1,0))</x:f>
        <x:v>5</x:v>
      </x:c>
      <x:c r="AD2612" t="str">
        <x:f>IF(AND(O2612&lt;&gt;"High",AC2612&gt;=Assumptions!$B$10,AA2612&gt;0),"Priority Growth",IF(AND(O2612="Low",AA2612&gt;0),"Maintain","Watch"))</x:f>
        <x:v>Maintain</x:v>
      </x:c>
      <x:c r="AE2612" s="60" t="n">
        <x:f>MAX(AA2612,0)*N2612</x:f>
        <x:v>38.6760127325</x:v>
      </x:c>
      <x:c r="AF2612" t="str">
        <x:f>IF(AND(AA2612&gt;=Assumptions!$B$11,O2612&lt;&gt;"High",OR(N2612&gt;=Assumptions!$B$12,M2612&lt;=6)),"High","Standard")</x:f>
        <x:v>Standard</x:v>
      </x:c>
    </x:row>
    <x:row r="2613">
      <x:c r="A2613" t="str">
        <x:f>'Raw_Data'!A2613</x:f>
        <x:v>C02612</x:v>
      </x:c>
      <x:c r="B2613" t="n">
        <x:f>'Raw_Data'!B2613</x:f>
        <x:v>26</x:v>
      </x:c>
      <x:c r="C2613" s="30" t="n">
        <x:f>'Raw_Data'!C2613</x:f>
        <x:v>93901</x:v>
      </x:c>
      <x:c r="D2613" t="n">
        <x:f>'Raw_Data'!D2613</x:f>
        <x:v>611</x:v>
      </x:c>
      <x:c r="E2613" t="n">
        <x:f>'Raw_Data'!E2613</x:f>
        <x:v>25</x:v>
      </x:c>
      <x:c r="F2613" t="str">
        <x:f>PROPER(TRIM('Raw_Data'!F2613))</x:f>
        <x:v>Gold</x:v>
      </x:c>
      <x:c r="G2613" t="str">
        <x:f>PROPER(TRIM('Raw_Data'!G2613))</x:f>
        <x:v>Digital</x:v>
      </x:c>
      <x:c r="H2613" s="60" t="n">
        <x:f>'Raw_Data'!H2613</x:f>
        <x:v>11157</x:v>
      </x:c>
      <x:c r="I2613" s="60" t="n">
        <x:f>'Raw_Data'!I2613</x:f>
        <x:v>1209.3</x:v>
      </x:c>
      <x:c r="J2613" s="32" t="n">
        <x:f>'Raw_Data'!J2613</x:f>
        <x:v>0.473</x:v>
      </x:c>
      <x:c r="K2613" s="32" t="n">
        <x:f>'Raw_Data'!K2613</x:f>
        <x:v>0.765</x:v>
      </x:c>
      <x:c r="L2613" t="n">
        <x:f>'Raw_Data'!L2613</x:f>
        <x:v>0</x:v>
      </x:c>
      <x:c r="M2613" t="n">
        <x:f>IF('Raw_Data'!M2613="",Assumptions!$B$15,'Raw_Data'!M2613)</x:f>
        <x:v>8</x:v>
      </x:c>
      <x:c r="N2613" s="32" t="n">
        <x:f>'Raw_Data'!N2613</x:f>
        <x:v>0.094</x:v>
      </x:c>
      <x:c r="O2613" t="str">
        <x:f>IF(OR(D2613&lt;620,L2613&gt;=2,J2613&gt;0.9),"High",IF(OR(D2613&lt;700,L2613=1,J2613&gt;0.75),"Medium","Low"))</x:f>
        <x:v>High</x:v>
      </x:c>
      <x:c r="P2613" s="30" t="n">
        <x:f>XLOOKUP(F2613,Assumptions!$A$4:$A$6,Assumptions!$B$4:$B$6)</x:f>
        <x:v>95</x:v>
      </x:c>
      <x:c r="Q2613" s="32" t="n">
        <x:f>XLOOKUP(F2613,Assumptions!$A$4:$A$6,Assumptions!$C$4:$C$6)</x:f>
        <x:v>0.219</x:v>
      </x:c>
      <x:c r="R2613" s="32" t="n">
        <x:f>XLOOKUP(F2613,Assumptions!$A$4:$A$6,Assumptions!$D$4:$D$6)</x:f>
        <x:v>0.016</x:v>
      </x:c>
      <x:c r="S2613" s="32" t="n">
        <x:f>XLOOKUP(F2613,Assumptions!$A$4:$A$6,Assumptions!$E$4:$E$6)</x:f>
        <x:v>0.01</x:v>
      </x:c>
      <x:c r="T2613" s="32" t="n">
        <x:f>XLOOKUP(O2613,Assumptions!$H$4:$H$6,Assumptions!$I$4:$I$6)</x:f>
        <x:v>0.045</x:v>
      </x:c>
      <x:c r="U2613" s="30" t="n">
        <x:f>XLOOKUP(F2613,Assumptions!$A$4:$A$6,Assumptions!$F$4:$F$6)</x:f>
        <x:v>90</x:v>
      </x:c>
      <x:c r="V2613" s="60" t="n">
        <x:f>I2613*12</x:f>
        <x:v>14511.599999999999</x:v>
      </x:c>
      <x:c r="W2613" s="60" t="n">
        <x:f>H2613*J2613*(1-K2613)*Q2613</x:f>
        <x:v>271.59423736499997</x:v>
      </x:c>
      <x:c r="X2613" s="60" t="n">
        <x:f>V2613*R2613</x:f>
        <x:v>232.1856</x:v>
      </x:c>
      <x:c r="Y2613" s="60" t="n">
        <x:f>V2613*S2613</x:f>
        <x:v>145.11599999999999</x:v>
      </x:c>
      <x:c r="Z2613" s="60" t="n">
        <x:f>H2613*J2613*T2613</x:f>
        <x:v>237.47674499999997</x:v>
      </x:c>
      <x:c r="AA2613" s="60" t="n">
        <x:f>P2613+W2613+X2613-Y2613-Z2613-U2613</x:f>
        <x:v>126.18709236499998</x:v>
      </x:c>
      <x:c r="AB2613" s="32" t="n">
        <x:f>IFERROR(AA2613/(P2613+W2613+X2613),0)</x:f>
        <x:v>0.21074038317706373</x:v>
      </x:c>
      <x:c r="AC2613" t="n">
        <x:f>IF(O2613="High",0,IF(I2613&gt;=1800,3,IF(I2613&gt;=900,2,1))+IF(K2613&gt;=0.9,2,IF(K2613&gt;=0.75,1,0))+IF(J2613&lt;=0.7,2,IF(J2613&lt;=0.85,1,0))+IF(M2613&gt;=8,1,0))</x:f>
        <x:v>0</x:v>
      </x:c>
      <x:c r="AD2613" t="str">
        <x:f>IF(AND(O2613&lt;&gt;"High",AC2613&gt;=Assumptions!$B$10,AA2613&gt;0),"Priority Growth",IF(AND(O2613="Low",AA2613&gt;0),"Maintain","Watch"))</x:f>
        <x:v>Watch</x:v>
      </x:c>
      <x:c r="AE2613" s="60" t="n">
        <x:f>MAX(AA2613,0)*N2613</x:f>
        <x:v>11.861586682309998</x:v>
      </x:c>
      <x:c r="AF2613" t="str">
        <x:f>IF(AND(AA2613&gt;=Assumptions!$B$11,O2613&lt;&gt;"High",OR(N2613&gt;=Assumptions!$B$12,M2613&lt;=6)),"High","Standard")</x:f>
        <x:v>Standard</x:v>
      </x:c>
    </x:row>
    <x:row r="2614">
      <x:c r="A2614" t="str">
        <x:f>'Raw_Data'!A2614</x:f>
        <x:v>C02613</x:v>
      </x:c>
      <x:c r="B2614" t="n">
        <x:f>'Raw_Data'!B2614</x:f>
        <x:v>48</x:v>
      </x:c>
      <x:c r="C2614" s="30" t="n">
        <x:f>'Raw_Data'!C2614</x:f>
        <x:v>43164</x:v>
      </x:c>
      <x:c r="D2614" t="n">
        <x:f>'Raw_Data'!D2614</x:f>
        <x:v>651</x:v>
      </x:c>
      <x:c r="E2614" t="n">
        <x:f>'Raw_Data'!E2614</x:f>
        <x:v>13</x:v>
      </x:c>
      <x:c r="F2614" t="str">
        <x:f>PROPER(TRIM('Raw_Data'!F2614))</x:f>
        <x:v>Classic</x:v>
      </x:c>
      <x:c r="G2614" t="str">
        <x:f>PROPER(TRIM('Raw_Data'!G2614))</x:f>
        <x:v>Digital</x:v>
      </x:c>
      <x:c r="H2614" s="60" t="n">
        <x:f>'Raw_Data'!H2614</x:f>
        <x:v>3328</x:v>
      </x:c>
      <x:c r="I2614" s="60" t="n">
        <x:f>'Raw_Data'!I2614</x:f>
        <x:v>345.63</x:v>
      </x:c>
      <x:c r="J2614" s="32" t="n">
        <x:f>'Raw_Data'!J2614</x:f>
        <x:v>0.657</x:v>
      </x:c>
      <x:c r="K2614" s="32" t="n">
        <x:f>'Raw_Data'!K2614</x:f>
        <x:v>0.868</x:v>
      </x:c>
      <x:c r="L2614" t="n">
        <x:f>'Raw_Data'!L2614</x:f>
        <x:v>0</x:v>
      </x:c>
      <x:c r="M2614" t="n">
        <x:f>IF('Raw_Data'!M2614="",Assumptions!$B$15,'Raw_Data'!M2614)</x:f>
        <x:v>9</x:v>
      </x:c>
      <x:c r="N2614" s="32" t="n">
        <x:f>'Raw_Data'!N2614</x:f>
        <x:v>0.02</x:v>
      </x:c>
      <x:c r="O2614" t="str">
        <x:f>IF(OR(D2614&lt;620,L2614&gt;=2,J2614&gt;0.9),"High",IF(OR(D2614&lt;700,L2614=1,J2614&gt;0.75),"Medium","Low"))</x:f>
        <x:v>Medium</x:v>
      </x:c>
      <x:c r="P2614" s="30" t="n">
        <x:f>XLOOKUP(F2614,Assumptions!$A$4:$A$6,Assumptions!$B$4:$B$6)</x:f>
        <x:v>0</x:v>
      </x:c>
      <x:c r="Q2614" s="32" t="n">
        <x:f>XLOOKUP(F2614,Assumptions!$A$4:$A$6,Assumptions!$C$4:$C$6)</x:f>
        <x:v>0.229</x:v>
      </x:c>
      <x:c r="R2614" s="32" t="n">
        <x:f>XLOOKUP(F2614,Assumptions!$A$4:$A$6,Assumptions!$D$4:$D$6)</x:f>
        <x:v>0.015</x:v>
      </x:c>
      <x:c r="S2614" s="32" t="n">
        <x:f>XLOOKUP(F2614,Assumptions!$A$4:$A$6,Assumptions!$E$4:$E$6)</x:f>
        <x:v>0.0075</x:v>
      </x:c>
      <x:c r="T2614" s="32" t="n">
        <x:f>XLOOKUP(O2614,Assumptions!$H$4:$H$6,Assumptions!$I$4:$I$6)</x:f>
        <x:v>0.012</x:v>
      </x:c>
      <x:c r="U2614" s="30" t="n">
        <x:f>XLOOKUP(F2614,Assumptions!$A$4:$A$6,Assumptions!$F$4:$F$6)</x:f>
        <x:v>60</x:v>
      </x:c>
      <x:c r="V2614" s="60" t="n">
        <x:f>I2614*12</x:f>
        <x:v>4147.5599999999995</x:v>
      </x:c>
      <x:c r="W2614" s="60" t="n">
        <x:f>H2614*J2614*(1-K2614)*Q2614</x:f>
        <x:v>66.09340108800001</x:v>
      </x:c>
      <x:c r="X2614" s="60" t="n">
        <x:f>V2614*R2614</x:f>
        <x:v>62.21339999999999</x:v>
      </x:c>
      <x:c r="Y2614" s="60" t="n">
        <x:f>V2614*S2614</x:f>
        <x:v>31.106699999999996</x:v>
      </x:c>
      <x:c r="Z2614" s="60" t="n">
        <x:f>H2614*J2614*T2614</x:f>
        <x:v>26.237952</x:v>
      </x:c>
      <x:c r="AA2614" s="60" t="n">
        <x:f>P2614+W2614+X2614-Y2614-Z2614-U2614</x:f>
        <x:v>10.96214908799999</x:v>
      </x:c>
      <x:c r="AB2614" s="32" t="n">
        <x:f>IFERROR(AA2614/(P2614+W2614+X2614),0)</x:f>
        <x:v>0.08543700719715967</x:v>
      </x:c>
      <x:c r="AC2614" t="n">
        <x:f>IF(O2614="High",0,IF(I2614&gt;=1800,3,IF(I2614&gt;=900,2,1))+IF(K2614&gt;=0.9,2,IF(K2614&gt;=0.75,1,0))+IF(J2614&lt;=0.7,2,IF(J2614&lt;=0.85,1,0))+IF(M2614&gt;=8,1,0))</x:f>
        <x:v>5</x:v>
      </x:c>
      <x:c r="AD2614" t="str">
        <x:f>IF(AND(O2614&lt;&gt;"High",AC2614&gt;=Assumptions!$B$10,AA2614&gt;0),"Priority Growth",IF(AND(O2614="Low",AA2614&gt;0),"Maintain","Watch"))</x:f>
        <x:v>Watch</x:v>
      </x:c>
      <x:c r="AE2614" s="60" t="n">
        <x:f>MAX(AA2614,0)*N2614</x:f>
        <x:v>0.2192429817599998</x:v>
      </x:c>
      <x:c r="AF2614" t="str">
        <x:f>IF(AND(AA2614&gt;=Assumptions!$B$11,O2614&lt;&gt;"High",OR(N2614&gt;=Assumptions!$B$12,M2614&lt;=6)),"High","Standard")</x:f>
        <x:v>Standard</x:v>
      </x:c>
    </x:row>
    <x:row r="2615">
      <x:c r="A2615" t="str">
        <x:f>'Raw_Data'!A2615</x:f>
        <x:v>C02614</x:v>
      </x:c>
      <x:c r="B2615" t="n">
        <x:f>'Raw_Data'!B2615</x:f>
        <x:v>46</x:v>
      </x:c>
      <x:c r="C2615" s="30" t="n">
        <x:f>'Raw_Data'!C2615</x:f>
        <x:v>67845</x:v>
      </x:c>
      <x:c r="D2615" t="n">
        <x:f>'Raw_Data'!D2615</x:f>
        <x:v>716</x:v>
      </x:c>
      <x:c r="E2615" t="n">
        <x:f>'Raw_Data'!E2615</x:f>
        <x:v>52</x:v>
      </x:c>
      <x:c r="F2615" t="str">
        <x:f>PROPER(TRIM('Raw_Data'!F2615))</x:f>
        <x:v>Gold</x:v>
      </x:c>
      <x:c r="G2615" t="str">
        <x:f>PROPER(TRIM('Raw_Data'!G2615))</x:f>
        <x:v>Digital</x:v>
      </x:c>
      <x:c r="H2615" s="60" t="n">
        <x:f>'Raw_Data'!H2615</x:f>
        <x:v>13440</x:v>
      </x:c>
      <x:c r="I2615" s="60" t="n">
        <x:f>'Raw_Data'!I2615</x:f>
        <x:v>1597.68</x:v>
      </x:c>
      <x:c r="J2615" s="32" t="n">
        <x:f>'Raw_Data'!J2615</x:f>
        <x:v>0.334</x:v>
      </x:c>
      <x:c r="K2615" s="32" t="n">
        <x:f>'Raw_Data'!K2615</x:f>
        <x:v>0.985</x:v>
      </x:c>
      <x:c r="L2615" t="n">
        <x:f>'Raw_Data'!L2615</x:f>
        <x:v>0</x:v>
      </x:c>
      <x:c r="M2615" t="n">
        <x:f>IF('Raw_Data'!M2615="",Assumptions!$B$15,'Raw_Data'!M2615)</x:f>
        <x:v>6</x:v>
      </x:c>
      <x:c r="N2615" s="32" t="n">
        <x:f>'Raw_Data'!N2615</x:f>
        <x:v>0.19</x:v>
      </x:c>
      <x:c r="O2615" t="str">
        <x:f>IF(OR(D2615&lt;620,L2615&gt;=2,J2615&gt;0.9),"High",IF(OR(D2615&lt;700,L2615=1,J2615&gt;0.75),"Medium","Low"))</x:f>
        <x:v>Low</x:v>
      </x:c>
      <x:c r="P2615" s="30" t="n">
        <x:f>XLOOKUP(F2615,Assumptions!$A$4:$A$6,Assumptions!$B$4:$B$6)</x:f>
        <x:v>95</x:v>
      </x:c>
      <x:c r="Q2615" s="32" t="n">
        <x:f>XLOOKUP(F2615,Assumptions!$A$4:$A$6,Assumptions!$C$4:$C$6)</x:f>
        <x:v>0.219</x:v>
      </x:c>
      <x:c r="R2615" s="32" t="n">
        <x:f>XLOOKUP(F2615,Assumptions!$A$4:$A$6,Assumptions!$D$4:$D$6)</x:f>
        <x:v>0.016</x:v>
      </x:c>
      <x:c r="S2615" s="32" t="n">
        <x:f>XLOOKUP(F2615,Assumptions!$A$4:$A$6,Assumptions!$E$4:$E$6)</x:f>
        <x:v>0.01</x:v>
      </x:c>
      <x:c r="T2615" s="32" t="n">
        <x:f>XLOOKUP(O2615,Assumptions!$H$4:$H$6,Assumptions!$I$4:$I$6)</x:f>
        <x:v>0.0035</x:v>
      </x:c>
      <x:c r="U2615" s="30" t="n">
        <x:f>XLOOKUP(F2615,Assumptions!$A$4:$A$6,Assumptions!$F$4:$F$6)</x:f>
        <x:v>90</x:v>
      </x:c>
      <x:c r="V2615" s="60" t="n">
        <x:f>I2615*12</x:f>
        <x:v>19172.16</x:v>
      </x:c>
      <x:c r="W2615" s="60" t="n">
        <x:f>H2615*J2615*(1-K2615)*Q2615</x:f>
        <x:v>14.746233600000012</x:v>
      </x:c>
      <x:c r="X2615" s="60" t="n">
        <x:f>V2615*R2615</x:f>
        <x:v>306.75456</x:v>
      </x:c>
      <x:c r="Y2615" s="60" t="n">
        <x:f>V2615*S2615</x:f>
        <x:v>191.7216</x:v>
      </x:c>
      <x:c r="Z2615" s="60" t="n">
        <x:f>H2615*J2615*T2615</x:f>
        <x:v>15.71136</x:v>
      </x:c>
      <x:c r="AA2615" s="60" t="n">
        <x:f>P2615+W2615+X2615-Y2615-Z2615-U2615</x:f>
        <x:v>119.06783360000006</x:v>
      </x:c>
      <x:c r="AB2615" s="32" t="n">
        <x:f>IFERROR(AA2615/(P2615+W2615+X2615),0)</x:f>
        <x:v>0.285876606790696</x:v>
      </x:c>
      <x:c r="AC2615" t="n">
        <x:f>IF(O2615="High",0,IF(I2615&gt;=1800,3,IF(I2615&gt;=900,2,1))+IF(K2615&gt;=0.9,2,IF(K2615&gt;=0.75,1,0))+IF(J2615&lt;=0.7,2,IF(J2615&lt;=0.85,1,0))+IF(M2615&gt;=8,1,0))</x:f>
        <x:v>6</x:v>
      </x:c>
      <x:c r="AD2615" t="str">
        <x:f>IF(AND(O2615&lt;&gt;"High",AC2615&gt;=Assumptions!$B$10,AA2615&gt;0),"Priority Growth",IF(AND(O2615="Low",AA2615&gt;0),"Maintain","Watch"))</x:f>
        <x:v>Priority Growth</x:v>
      </x:c>
      <x:c r="AE2615" s="60" t="n">
        <x:f>MAX(AA2615,0)*N2615</x:f>
        <x:v>22.62288838400001</x:v>
      </x:c>
      <x:c r="AF2615" t="str">
        <x:f>IF(AND(AA2615&gt;=Assumptions!$B$11,O2615&lt;&gt;"High",OR(N2615&gt;=Assumptions!$B$12,M2615&lt;=6)),"High","Standard")</x:f>
        <x:v>Standard</x:v>
      </x:c>
    </x:row>
    <x:row r="2616">
      <x:c r="A2616" t="str">
        <x:f>'Raw_Data'!A2616</x:f>
        <x:v>C02615</x:v>
      </x:c>
      <x:c r="B2616" t="n">
        <x:f>'Raw_Data'!B2616</x:f>
        <x:v>32</x:v>
      </x:c>
      <x:c r="C2616" s="30" t="n">
        <x:f>'Raw_Data'!C2616</x:f>
        <x:v>65496</x:v>
      </x:c>
      <x:c r="D2616" t="n">
        <x:f>'Raw_Data'!D2616</x:f>
        <x:v>595</x:v>
      </x:c>
      <x:c r="E2616" t="n">
        <x:f>'Raw_Data'!E2616</x:f>
        <x:v>17</x:v>
      </x:c>
      <x:c r="F2616" t="str">
        <x:f>PROPER(TRIM('Raw_Data'!F2616))</x:f>
        <x:v>Classic</x:v>
      </x:c>
      <x:c r="G2616" t="str">
        <x:f>PROPER(TRIM('Raw_Data'!G2616))</x:f>
        <x:v>Digital</x:v>
      </x:c>
      <x:c r="H2616" s="60" t="n">
        <x:f>'Raw_Data'!H2616</x:f>
        <x:v>3731</x:v>
      </x:c>
      <x:c r="I2616" s="60" t="n">
        <x:f>'Raw_Data'!I2616</x:f>
        <x:v>314.39</x:v>
      </x:c>
      <x:c r="J2616" s="32" t="n">
        <x:f>'Raw_Data'!J2616</x:f>
        <x:v>0.624</x:v>
      </x:c>
      <x:c r="K2616" s="32" t="n">
        <x:f>'Raw_Data'!K2616</x:f>
        <x:v>0.633</x:v>
      </x:c>
      <x:c r="L2616" t="n">
        <x:f>'Raw_Data'!L2616</x:f>
        <x:v>0</x:v>
      </x:c>
      <x:c r="M2616" t="n">
        <x:f>IF('Raw_Data'!M2616="",Assumptions!$B$15,'Raw_Data'!M2616)</x:f>
        <x:v>7</x:v>
      </x:c>
      <x:c r="N2616" s="32" t="n">
        <x:f>'Raw_Data'!N2616</x:f>
        <x:v>0.091</x:v>
      </x:c>
      <x:c r="O2616" t="str">
        <x:f>IF(OR(D2616&lt;620,L2616&gt;=2,J2616&gt;0.9),"High",IF(OR(D2616&lt;700,L2616=1,J2616&gt;0.75),"Medium","Low"))</x:f>
        <x:v>High</x:v>
      </x:c>
      <x:c r="P2616" s="30" t="n">
        <x:f>XLOOKUP(F2616,Assumptions!$A$4:$A$6,Assumptions!$B$4:$B$6)</x:f>
        <x:v>0</x:v>
      </x:c>
      <x:c r="Q2616" s="32" t="n">
        <x:f>XLOOKUP(F2616,Assumptions!$A$4:$A$6,Assumptions!$C$4:$C$6)</x:f>
        <x:v>0.229</x:v>
      </x:c>
      <x:c r="R2616" s="32" t="n">
        <x:f>XLOOKUP(F2616,Assumptions!$A$4:$A$6,Assumptions!$D$4:$D$6)</x:f>
        <x:v>0.015</x:v>
      </x:c>
      <x:c r="S2616" s="32" t="n">
        <x:f>XLOOKUP(F2616,Assumptions!$A$4:$A$6,Assumptions!$E$4:$E$6)</x:f>
        <x:v>0.0075</x:v>
      </x:c>
      <x:c r="T2616" s="32" t="n">
        <x:f>XLOOKUP(O2616,Assumptions!$H$4:$H$6,Assumptions!$I$4:$I$6)</x:f>
        <x:v>0.045</x:v>
      </x:c>
      <x:c r="U2616" s="30" t="n">
        <x:f>XLOOKUP(F2616,Assumptions!$A$4:$A$6,Assumptions!$F$4:$F$6)</x:f>
        <x:v>60</x:v>
      </x:c>
      <x:c r="V2616" s="60" t="n">
        <x:f>I2616*12</x:f>
        <x:v>3772.68</x:v>
      </x:c>
      <x:c r="W2616" s="60" t="n">
        <x:f>H2616*J2616*(1-K2616)*Q2616</x:f>
        <x:v>195.664206192</x:v>
      </x:c>
      <x:c r="X2616" s="60" t="n">
        <x:f>V2616*R2616</x:f>
        <x:v>56.590199999999996</x:v>
      </x:c>
      <x:c r="Y2616" s="60" t="n">
        <x:f>V2616*S2616</x:f>
        <x:v>28.295099999999998</x:v>
      </x:c>
      <x:c r="Z2616" s="60" t="n">
        <x:f>H2616*J2616*T2616</x:f>
        <x:v>104.76647999999999</x:v>
      </x:c>
      <x:c r="AA2616" s="60" t="n">
        <x:f>P2616+W2616+X2616-Y2616-Z2616-U2616</x:f>
        <x:v>59.192826192</x:v>
      </x:c>
      <x:c r="AB2616" s="32" t="n">
        <x:f>IFERROR(AA2616/(P2616+W2616+X2616),0)</x:f>
        <x:v>0.23465527157906685</x:v>
      </x:c>
      <x:c r="AC2616" t="n">
        <x:f>IF(O2616="High",0,IF(I2616&gt;=1800,3,IF(I2616&gt;=900,2,1))+IF(K2616&gt;=0.9,2,IF(K2616&gt;=0.75,1,0))+IF(J2616&lt;=0.7,2,IF(J2616&lt;=0.85,1,0))+IF(M2616&gt;=8,1,0))</x:f>
        <x:v>0</x:v>
      </x:c>
      <x:c r="AD2616" t="str">
        <x:f>IF(AND(O2616&lt;&gt;"High",AC2616&gt;=Assumptions!$B$10,AA2616&gt;0),"Priority Growth",IF(AND(O2616="Low",AA2616&gt;0),"Maintain","Watch"))</x:f>
        <x:v>Watch</x:v>
      </x:c>
      <x:c r="AE2616" s="60" t="n">
        <x:f>MAX(AA2616,0)*N2616</x:f>
        <x:v>5.386547183472</x:v>
      </x:c>
      <x:c r="AF2616" t="str">
        <x:f>IF(AND(AA2616&gt;=Assumptions!$B$11,O2616&lt;&gt;"High",OR(N2616&gt;=Assumptions!$B$12,M2616&lt;=6)),"High","Standard")</x:f>
        <x:v>Standard</x:v>
      </x:c>
    </x:row>
    <x:row r="2617">
      <x:c r="A2617" t="str">
        <x:f>'Raw_Data'!A2617</x:f>
        <x:v>C02616</x:v>
      </x:c>
      <x:c r="B2617" t="n">
        <x:f>'Raw_Data'!B2617</x:f>
        <x:v>43</x:v>
      </x:c>
      <x:c r="C2617" s="30" t="n">
        <x:f>'Raw_Data'!C2617</x:f>
        <x:v>28483</x:v>
      </x:c>
      <x:c r="D2617" t="n">
        <x:f>'Raw_Data'!D2617</x:f>
        <x:v>697</x:v>
      </x:c>
      <x:c r="E2617" t="n">
        <x:f>'Raw_Data'!E2617</x:f>
        <x:v>39</x:v>
      </x:c>
      <x:c r="F2617" t="str">
        <x:f>PROPER(TRIM('Raw_Data'!F2617))</x:f>
        <x:v>Classic</x:v>
      </x:c>
      <x:c r="G2617" t="str">
        <x:f>PROPER(TRIM('Raw_Data'!G2617))</x:f>
        <x:v>Digital</x:v>
      </x:c>
      <x:c r="H2617" s="60" t="n">
        <x:f>'Raw_Data'!H2617</x:f>
        <x:v>5295</x:v>
      </x:c>
      <x:c r="I2617" s="60" t="n">
        <x:f>'Raw_Data'!I2617</x:f>
        <x:v>776.63</x:v>
      </x:c>
      <x:c r="J2617" s="32" t="n">
        <x:f>'Raw_Data'!J2617</x:f>
        <x:v>0.302</x:v>
      </x:c>
      <x:c r="K2617" s="32" t="n">
        <x:f>'Raw_Data'!K2617</x:f>
        <x:v>0.725</x:v>
      </x:c>
      <x:c r="L2617" t="n">
        <x:f>'Raw_Data'!L2617</x:f>
        <x:v>0</x:v>
      </x:c>
      <x:c r="M2617" t="n">
        <x:f>IF('Raw_Data'!M2617="",Assumptions!$B$15,'Raw_Data'!M2617)</x:f>
        <x:v>8</x:v>
      </x:c>
      <x:c r="N2617" s="32" t="n">
        <x:f>'Raw_Data'!N2617</x:f>
        <x:v>0.067</x:v>
      </x:c>
      <x:c r="O2617" t="str">
        <x:f>IF(OR(D2617&lt;620,L2617&gt;=2,J2617&gt;0.9),"High",IF(OR(D2617&lt;700,L2617=1,J2617&gt;0.75),"Medium","Low"))</x:f>
        <x:v>Medium</x:v>
      </x:c>
      <x:c r="P2617" s="30" t="n">
        <x:f>XLOOKUP(F2617,Assumptions!$A$4:$A$6,Assumptions!$B$4:$B$6)</x:f>
        <x:v>0</x:v>
      </x:c>
      <x:c r="Q2617" s="32" t="n">
        <x:f>XLOOKUP(F2617,Assumptions!$A$4:$A$6,Assumptions!$C$4:$C$6)</x:f>
        <x:v>0.229</x:v>
      </x:c>
      <x:c r="R2617" s="32" t="n">
        <x:f>XLOOKUP(F2617,Assumptions!$A$4:$A$6,Assumptions!$D$4:$D$6)</x:f>
        <x:v>0.015</x:v>
      </x:c>
      <x:c r="S2617" s="32" t="n">
        <x:f>XLOOKUP(F2617,Assumptions!$A$4:$A$6,Assumptions!$E$4:$E$6)</x:f>
        <x:v>0.0075</x:v>
      </x:c>
      <x:c r="T2617" s="32" t="n">
        <x:f>XLOOKUP(O2617,Assumptions!$H$4:$H$6,Assumptions!$I$4:$I$6)</x:f>
        <x:v>0.012</x:v>
      </x:c>
      <x:c r="U2617" s="30" t="n">
        <x:f>XLOOKUP(F2617,Assumptions!$A$4:$A$6,Assumptions!$F$4:$F$6)</x:f>
        <x:v>60</x:v>
      </x:c>
      <x:c r="V2617" s="60" t="n">
        <x:f>I2617*12</x:f>
        <x:v>9319.56</x:v>
      </x:c>
      <x:c r="W2617" s="60" t="n">
        <x:f>H2617*J2617*(1-K2617)*Q2617</x:f>
        <x:v>100.70269275000001</x:v>
      </x:c>
      <x:c r="X2617" s="60" t="n">
        <x:f>V2617*R2617</x:f>
        <x:v>139.7934</x:v>
      </x:c>
      <x:c r="Y2617" s="60" t="n">
        <x:f>V2617*S2617</x:f>
        <x:v>69.8967</x:v>
      </x:c>
      <x:c r="Z2617" s="60" t="n">
        <x:f>H2617*J2617*T2617</x:f>
        <x:v>19.18908</x:v>
      </x:c>
      <x:c r="AA2617" s="60" t="n">
        <x:f>P2617+W2617+X2617-Y2617-Z2617-U2617</x:f>
        <x:v>91.41031275</x:v>
      </x:c>
      <x:c r="AB2617" s="32" t="n">
        <x:f>IFERROR(AA2617/(P2617+W2617+X2617),0)</x:f>
        <x:v>0.3800906355889227</x:v>
      </x:c>
      <x:c r="AC2617" t="n">
        <x:f>IF(O2617="High",0,IF(I2617&gt;=1800,3,IF(I2617&gt;=900,2,1))+IF(K2617&gt;=0.9,2,IF(K2617&gt;=0.75,1,0))+IF(J2617&lt;=0.7,2,IF(J2617&lt;=0.85,1,0))+IF(M2617&gt;=8,1,0))</x:f>
        <x:v>4</x:v>
      </x:c>
      <x:c r="AD2617" t="str">
        <x:f>IF(AND(O2617&lt;&gt;"High",AC2617&gt;=Assumptions!$B$10,AA2617&gt;0),"Priority Growth",IF(AND(O2617="Low",AA2617&gt;0),"Maintain","Watch"))</x:f>
        <x:v>Watch</x:v>
      </x:c>
      <x:c r="AE2617" s="60" t="n">
        <x:f>MAX(AA2617,0)*N2617</x:f>
        <x:v>6.124490954250001</x:v>
      </x:c>
      <x:c r="AF2617" t="str">
        <x:f>IF(AND(AA2617&gt;=Assumptions!$B$11,O2617&lt;&gt;"High",OR(N2617&gt;=Assumptions!$B$12,M2617&lt;=6)),"High","Standard")</x:f>
        <x:v>Standard</x:v>
      </x:c>
    </x:row>
    <x:row r="2618">
      <x:c r="A2618" t="str">
        <x:f>'Raw_Data'!A2618</x:f>
        <x:v>C02617</x:v>
      </x:c>
      <x:c r="B2618" t="n">
        <x:f>'Raw_Data'!B2618</x:f>
        <x:v>61</x:v>
      </x:c>
      <x:c r="C2618" s="30" t="n">
        <x:f>'Raw_Data'!C2618</x:f>
        <x:v>77421</x:v>
      </x:c>
      <x:c r="D2618" t="n">
        <x:f>'Raw_Data'!D2618</x:f>
        <x:v>629</x:v>
      </x:c>
      <x:c r="E2618" t="n">
        <x:f>'Raw_Data'!E2618</x:f>
        <x:v>18</x:v>
      </x:c>
      <x:c r="F2618" t="str">
        <x:f>PROPER(TRIM('Raw_Data'!F2618))</x:f>
        <x:v>Gold</x:v>
      </x:c>
      <x:c r="G2618" t="str">
        <x:f>PROPER(TRIM('Raw_Data'!G2618))</x:f>
        <x:v>Digital</x:v>
      </x:c>
      <x:c r="H2618" s="60" t="n">
        <x:f>'Raw_Data'!H2618</x:f>
        <x:v>5073</x:v>
      </x:c>
      <x:c r="I2618" s="60" t="n">
        <x:f>'Raw_Data'!I2618</x:f>
        <x:v>855.04</x:v>
      </x:c>
      <x:c r="J2618" s="32" t="n">
        <x:f>'Raw_Data'!J2618</x:f>
        <x:v>0.378</x:v>
      </x:c>
      <x:c r="K2618" s="32" t="n">
        <x:f>'Raw_Data'!K2618</x:f>
        <x:v>0.796</x:v>
      </x:c>
      <x:c r="L2618" t="n">
        <x:f>'Raw_Data'!L2618</x:f>
        <x:v>0</x:v>
      </x:c>
      <x:c r="M2618" t="n">
        <x:f>IF('Raw_Data'!M2618="",Assumptions!$B$15,'Raw_Data'!M2618)</x:f>
        <x:v>10</x:v>
      </x:c>
      <x:c r="N2618" s="32" t="n">
        <x:f>'Raw_Data'!N2618</x:f>
        <x:v>0.026</x:v>
      </x:c>
      <x:c r="O2618" t="str">
        <x:f>IF(OR(D2618&lt;620,L2618&gt;=2,J2618&gt;0.9),"High",IF(OR(D2618&lt;700,L2618=1,J2618&gt;0.75),"Medium","Low"))</x:f>
        <x:v>Medium</x:v>
      </x:c>
      <x:c r="P2618" s="30" t="n">
        <x:f>XLOOKUP(F2618,Assumptions!$A$4:$A$6,Assumptions!$B$4:$B$6)</x:f>
        <x:v>95</x:v>
      </x:c>
      <x:c r="Q2618" s="32" t="n">
        <x:f>XLOOKUP(F2618,Assumptions!$A$4:$A$6,Assumptions!$C$4:$C$6)</x:f>
        <x:v>0.219</x:v>
      </x:c>
      <x:c r="R2618" s="32" t="n">
        <x:f>XLOOKUP(F2618,Assumptions!$A$4:$A$6,Assumptions!$D$4:$D$6)</x:f>
        <x:v>0.016</x:v>
      </x:c>
      <x:c r="S2618" s="32" t="n">
        <x:f>XLOOKUP(F2618,Assumptions!$A$4:$A$6,Assumptions!$E$4:$E$6)</x:f>
        <x:v>0.01</x:v>
      </x:c>
      <x:c r="T2618" s="32" t="n">
        <x:f>XLOOKUP(O2618,Assumptions!$H$4:$H$6,Assumptions!$I$4:$I$6)</x:f>
        <x:v>0.012</x:v>
      </x:c>
      <x:c r="U2618" s="30" t="n">
        <x:f>XLOOKUP(F2618,Assumptions!$A$4:$A$6,Assumptions!$F$4:$F$6)</x:f>
        <x:v>90</x:v>
      </x:c>
      <x:c r="V2618" s="60" t="n">
        <x:f>I2618*12</x:f>
        <x:v>10260.48</x:v>
      </x:c>
      <x:c r="W2618" s="60" t="n">
        <x:f>H2618*J2618*(1-K2618)*Q2618</x:f>
        <x:v>85.67042954399999</x:v>
      </x:c>
      <x:c r="X2618" s="60" t="n">
        <x:f>V2618*R2618</x:f>
        <x:v>164.16768</x:v>
      </x:c>
      <x:c r="Y2618" s="60" t="n">
        <x:f>V2618*S2618</x:f>
        <x:v>102.6048</x:v>
      </x:c>
      <x:c r="Z2618" s="60" t="n">
        <x:f>H2618*J2618*T2618</x:f>
        <x:v>23.011128</x:v>
      </x:c>
      <x:c r="AA2618" s="60" t="n">
        <x:f>P2618+W2618+X2618-Y2618-Z2618-U2618</x:f>
        <x:v>129.22218154399997</x:v>
      </x:c>
      <x:c r="AB2618" s="32" t="n">
        <x:f>IFERROR(AA2618/(P2618+W2618+X2618),0)</x:f>
        <x:v>0.37473289050006153</x:v>
      </x:c>
      <x:c r="AC2618" t="n">
        <x:f>IF(O2618="High",0,IF(I2618&gt;=1800,3,IF(I2618&gt;=900,2,1))+IF(K2618&gt;=0.9,2,IF(K2618&gt;=0.75,1,0))+IF(J2618&lt;=0.7,2,IF(J2618&lt;=0.85,1,0))+IF(M2618&gt;=8,1,0))</x:f>
        <x:v>5</x:v>
      </x:c>
      <x:c r="AD2618" t="str">
        <x:f>IF(AND(O2618&lt;&gt;"High",AC2618&gt;=Assumptions!$B$10,AA2618&gt;0),"Priority Growth",IF(AND(O2618="Low",AA2618&gt;0),"Maintain","Watch"))</x:f>
        <x:v>Watch</x:v>
      </x:c>
      <x:c r="AE2618" s="60" t="n">
        <x:f>MAX(AA2618,0)*N2618</x:f>
        <x:v>3.3597767201439988</x:v>
      </x:c>
      <x:c r="AF2618" t="str">
        <x:f>IF(AND(AA2618&gt;=Assumptions!$B$11,O2618&lt;&gt;"High",OR(N2618&gt;=Assumptions!$B$12,M2618&lt;=6)),"High","Standard")</x:f>
        <x:v>Standard</x:v>
      </x:c>
    </x:row>
    <x:row r="2619">
      <x:c r="A2619" t="str">
        <x:f>'Raw_Data'!A2619</x:f>
        <x:v>C02618</x:v>
      </x:c>
      <x:c r="B2619" t="n">
        <x:f>'Raw_Data'!B2619</x:f>
        <x:v>34</x:v>
      </x:c>
      <x:c r="C2619" s="30" t="n">
        <x:f>'Raw_Data'!C2619</x:f>
        <x:v>140272</x:v>
      </x:c>
      <x:c r="D2619" t="n">
        <x:f>'Raw_Data'!D2619</x:f>
        <x:v>715</x:v>
      </x:c>
      <x:c r="E2619" t="n">
        <x:f>'Raw_Data'!E2619</x:f>
        <x:v>52</x:v>
      </x:c>
      <x:c r="F2619" t="str">
        <x:f>PROPER(TRIM('Raw_Data'!F2619))</x:f>
        <x:v>Platinum</x:v>
      </x:c>
      <x:c r="G2619" t="str">
        <x:f>PROPER(TRIM('Raw_Data'!G2619))</x:f>
        <x:v>Partner</x:v>
      </x:c>
      <x:c r="H2619" s="60" t="n">
        <x:f>'Raw_Data'!H2619</x:f>
        <x:v>30909</x:v>
      </x:c>
      <x:c r="I2619" s="60" t="n">
        <x:f>'Raw_Data'!I2619</x:f>
        <x:v>3374.3</x:v>
      </x:c>
      <x:c r="J2619" s="32" t="n">
        <x:f>'Raw_Data'!J2619</x:f>
        <x:v>0.431</x:v>
      </x:c>
      <x:c r="K2619" s="32" t="n">
        <x:f>'Raw_Data'!K2619</x:f>
        <x:v>0.729</x:v>
      </x:c>
      <x:c r="L2619" t="n">
        <x:f>'Raw_Data'!L2619</x:f>
        <x:v>0</x:v>
      </x:c>
      <x:c r="M2619" t="n">
        <x:f>IF('Raw_Data'!M2619="",Assumptions!$B$15,'Raw_Data'!M2619)</x:f>
        <x:v>8</x:v>
      </x:c>
      <x:c r="N2619" s="32" t="n">
        <x:f>'Raw_Data'!N2619</x:f>
        <x:v>0.089</x:v>
      </x:c>
      <x:c r="O2619" t="str">
        <x:f>IF(OR(D2619&lt;620,L2619&gt;=2,J2619&gt;0.9),"High",IF(OR(D2619&lt;700,L2619=1,J2619&gt;0.75),"Medium","Low"))</x:f>
        <x:v>Low</x:v>
      </x:c>
      <x:c r="P2619" s="30" t="n">
        <x:f>XLOOKUP(F2619,Assumptions!$A$4:$A$6,Assumptions!$B$4:$B$6)</x:f>
        <x:v>195</x:v>
      </x:c>
      <x:c r="Q2619" s="32" t="n">
        <x:f>XLOOKUP(F2619,Assumptions!$A$4:$A$6,Assumptions!$C$4:$C$6)</x:f>
        <x:v>0.199</x:v>
      </x:c>
      <x:c r="R2619" s="32" t="n">
        <x:f>XLOOKUP(F2619,Assumptions!$A$4:$A$6,Assumptions!$D$4:$D$6)</x:f>
        <x:v>0.017</x:v>
      </x:c>
      <x:c r="S2619" s="32" t="n">
        <x:f>XLOOKUP(F2619,Assumptions!$A$4:$A$6,Assumptions!$E$4:$E$6)</x:f>
        <x:v>0.013</x:v>
      </x:c>
      <x:c r="T2619" s="32" t="n">
        <x:f>XLOOKUP(O2619,Assumptions!$H$4:$H$6,Assumptions!$I$4:$I$6)</x:f>
        <x:v>0.0035</x:v>
      </x:c>
      <x:c r="U2619" s="30" t="n">
        <x:f>XLOOKUP(F2619,Assumptions!$A$4:$A$6,Assumptions!$F$4:$F$6)</x:f>
        <x:v>140</x:v>
      </x:c>
      <x:c r="V2619" s="60" t="n">
        <x:f>I2619*12</x:f>
        <x:v>40491.600000000006</x:v>
      </x:c>
      <x:c r="W2619" s="60" t="n">
        <x:f>H2619*J2619*(1-K2619)*Q2619</x:f>
        <x:v>718.430219691</x:v>
      </x:c>
      <x:c r="X2619" s="60" t="n">
        <x:f>V2619*R2619</x:f>
        <x:v>688.3572000000001</x:v>
      </x:c>
      <x:c r="Y2619" s="60" t="n">
        <x:f>V2619*S2619</x:f>
        <x:v>526.3908</x:v>
      </x:c>
      <x:c r="Z2619" s="60" t="n">
        <x:f>H2619*J2619*T2619</x:f>
        <x:v>46.6262265</x:v>
      </x:c>
      <x:c r="AA2619" s="60" t="n">
        <x:f>P2619+W2619+X2619-Y2619-Z2619-U2619</x:f>
        <x:v>888.770393191</x:v>
      </x:c>
      <x:c r="AB2619" s="32" t="n">
        <x:f>IFERROR(AA2619/(P2619+W2619+X2619),0)</x:f>
        <x:v>0.5548616391071746</x:v>
      </x:c>
      <x:c r="AC2619" t="n">
        <x:f>IF(O2619="High",0,IF(I2619&gt;=1800,3,IF(I2619&gt;=900,2,1))+IF(K2619&gt;=0.9,2,IF(K2619&gt;=0.75,1,0))+IF(J2619&lt;=0.7,2,IF(J2619&lt;=0.85,1,0))+IF(M2619&gt;=8,1,0))</x:f>
        <x:v>6</x:v>
      </x:c>
      <x:c r="AD2619" t="str">
        <x:f>IF(AND(O2619&lt;&gt;"High",AC2619&gt;=Assumptions!$B$10,AA2619&gt;0),"Priority Growth",IF(AND(O2619="Low",AA2619&gt;0),"Maintain","Watch"))</x:f>
        <x:v>Priority Growth</x:v>
      </x:c>
      <x:c r="AE2619" s="60" t="n">
        <x:f>MAX(AA2619,0)*N2619</x:f>
        <x:v>79.100564993999</x:v>
      </x:c>
      <x:c r="AF2619" t="str">
        <x:f>IF(AND(AA2619&gt;=Assumptions!$B$11,O2619&lt;&gt;"High",OR(N2619&gt;=Assumptions!$B$12,M2619&lt;=6)),"High","Standard")</x:f>
        <x:v>Standard</x:v>
      </x:c>
    </x:row>
    <x:row r="2620">
      <x:c r="A2620" t="str">
        <x:f>'Raw_Data'!A2620</x:f>
        <x:v>C02619</x:v>
      </x:c>
      <x:c r="B2620" t="n">
        <x:f>'Raw_Data'!B2620</x:f>
        <x:v>43</x:v>
      </x:c>
      <x:c r="C2620" s="30" t="n">
        <x:f>'Raw_Data'!C2620</x:f>
        <x:v>101144</x:v>
      </x:c>
      <x:c r="D2620" t="n">
        <x:f>'Raw_Data'!D2620</x:f>
        <x:v>655</x:v>
      </x:c>
      <x:c r="E2620" t="n">
        <x:f>'Raw_Data'!E2620</x:f>
        <x:v>78</x:v>
      </x:c>
      <x:c r="F2620" t="str">
        <x:f>PROPER(TRIM('Raw_Data'!F2620))</x:f>
        <x:v>Gold</x:v>
      </x:c>
      <x:c r="G2620" t="str">
        <x:f>PROPER(TRIM('Raw_Data'!G2620))</x:f>
        <x:v>Digital</x:v>
      </x:c>
      <x:c r="H2620" s="60" t="n">
        <x:f>'Raw_Data'!H2620</x:f>
        <x:v>11243</x:v>
      </x:c>
      <x:c r="I2620" s="60" t="n">
        <x:f>'Raw_Data'!I2620</x:f>
        <x:v>1363.92</x:v>
      </x:c>
      <x:c r="J2620" s="32" t="n">
        <x:f>'Raw_Data'!J2620</x:f>
        <x:v>0.514</x:v>
      </x:c>
      <x:c r="K2620" s="32" t="n">
        <x:f>'Raw_Data'!K2620</x:f>
        <x:v>0.681</x:v>
      </x:c>
      <x:c r="L2620" t="n">
        <x:f>'Raw_Data'!L2620</x:f>
        <x:v>0</x:v>
      </x:c>
      <x:c r="M2620" t="n">
        <x:f>IF('Raw_Data'!M2620="",Assumptions!$B$15,'Raw_Data'!M2620)</x:f>
        <x:v>10</x:v>
      </x:c>
      <x:c r="N2620" s="32" t="n">
        <x:f>'Raw_Data'!N2620</x:f>
        <x:v>0.02</x:v>
      </x:c>
      <x:c r="O2620" t="str">
        <x:f>IF(OR(D2620&lt;620,L2620&gt;=2,J2620&gt;0.9),"High",IF(OR(D2620&lt;700,L2620=1,J2620&gt;0.75),"Medium","Low"))</x:f>
        <x:v>Medium</x:v>
      </x:c>
      <x:c r="P2620" s="30" t="n">
        <x:f>XLOOKUP(F2620,Assumptions!$A$4:$A$6,Assumptions!$B$4:$B$6)</x:f>
        <x:v>95</x:v>
      </x:c>
      <x:c r="Q2620" s="32" t="n">
        <x:f>XLOOKUP(F2620,Assumptions!$A$4:$A$6,Assumptions!$C$4:$C$6)</x:f>
        <x:v>0.219</x:v>
      </x:c>
      <x:c r="R2620" s="32" t="n">
        <x:f>XLOOKUP(F2620,Assumptions!$A$4:$A$6,Assumptions!$D$4:$D$6)</x:f>
        <x:v>0.016</x:v>
      </x:c>
      <x:c r="S2620" s="32" t="n">
        <x:f>XLOOKUP(F2620,Assumptions!$A$4:$A$6,Assumptions!$E$4:$E$6)</x:f>
        <x:v>0.01</x:v>
      </x:c>
      <x:c r="T2620" s="32" t="n">
        <x:f>XLOOKUP(O2620,Assumptions!$H$4:$H$6,Assumptions!$I$4:$I$6)</x:f>
        <x:v>0.012</x:v>
      </x:c>
      <x:c r="U2620" s="30" t="n">
        <x:f>XLOOKUP(F2620,Assumptions!$A$4:$A$6,Assumptions!$F$4:$F$6)</x:f>
        <x:v>90</x:v>
      </x:c>
      <x:c r="V2620" s="60" t="n">
        <x:f>I2620*12</x:f>
        <x:v>16367.04</x:v>
      </x:c>
      <x:c r="W2620" s="60" t="n">
        <x:f>H2620*J2620*(1-K2620)*Q2620</x:f>
        <x:v>403.71987262199997</x:v>
      </x:c>
      <x:c r="X2620" s="60" t="n">
        <x:f>V2620*R2620</x:f>
        <x:v>261.87264000000005</x:v>
      </x:c>
      <x:c r="Y2620" s="60" t="n">
        <x:f>V2620*S2620</x:f>
        <x:v>163.6704</x:v>
      </x:c>
      <x:c r="Z2620" s="60" t="n">
        <x:f>H2620*J2620*T2620</x:f>
        <x:v>69.346824</x:v>
      </x:c>
      <x:c r="AA2620" s="60" t="n">
        <x:f>P2620+W2620+X2620-Y2620-Z2620-U2620</x:f>
        <x:v>437.575288622</x:v>
      </x:c>
      <x:c r="AB2620" s="32" t="n">
        <x:f>IFERROR(AA2620/(P2620+W2620+X2620),0)</x:f>
        <x:v>0.5753084356741054</x:v>
      </x:c>
      <x:c r="AC2620" t="n">
        <x:f>IF(O2620="High",0,IF(I2620&gt;=1800,3,IF(I2620&gt;=900,2,1))+IF(K2620&gt;=0.9,2,IF(K2620&gt;=0.75,1,0))+IF(J2620&lt;=0.7,2,IF(J2620&lt;=0.85,1,0))+IF(M2620&gt;=8,1,0))</x:f>
        <x:v>5</x:v>
      </x:c>
      <x:c r="AD2620" t="str">
        <x:f>IF(AND(O2620&lt;&gt;"High",AC2620&gt;=Assumptions!$B$10,AA2620&gt;0),"Priority Growth",IF(AND(O2620="Low",AA2620&gt;0),"Maintain","Watch"))</x:f>
        <x:v>Watch</x:v>
      </x:c>
      <x:c r="AE2620" s="60" t="n">
        <x:f>MAX(AA2620,0)*N2620</x:f>
        <x:v>8.75150577244</x:v>
      </x:c>
      <x:c r="AF2620" t="str">
        <x:f>IF(AND(AA2620&gt;=Assumptions!$B$11,O2620&lt;&gt;"High",OR(N2620&gt;=Assumptions!$B$12,M2620&lt;=6)),"High","Standard")</x:f>
        <x:v>Standard</x:v>
      </x:c>
    </x:row>
    <x:row r="2621">
      <x:c r="A2621" t="str">
        <x:f>'Raw_Data'!A2621</x:f>
        <x:v>C02620</x:v>
      </x:c>
      <x:c r="B2621" t="n">
        <x:f>'Raw_Data'!B2621</x:f>
        <x:v>49</x:v>
      </x:c>
      <x:c r="C2621" s="30" t="n">
        <x:f>'Raw_Data'!C2621</x:f>
        <x:v>146291</x:v>
      </x:c>
      <x:c r="D2621" t="n">
        <x:f>'Raw_Data'!D2621</x:f>
        <x:v>616</x:v>
      </x:c>
      <x:c r="E2621" t="n">
        <x:f>'Raw_Data'!E2621</x:f>
        <x:v>23</x:v>
      </x:c>
      <x:c r="F2621" t="str">
        <x:f>PROPER(TRIM('Raw_Data'!F2621))</x:f>
        <x:v>Platinum</x:v>
      </x:c>
      <x:c r="G2621" t="str">
        <x:f>PROPER(TRIM('Raw_Data'!G2621))</x:f>
        <x:v>Direct Mail</x:v>
      </x:c>
      <x:c r="H2621" s="60" t="n">
        <x:f>'Raw_Data'!H2621</x:f>
        <x:v>28631</x:v>
      </x:c>
      <x:c r="I2621" s="60" t="n">
        <x:f>'Raw_Data'!I2621</x:f>
        <x:v>3173.54</x:v>
      </x:c>
      <x:c r="J2621" s="32" t="n">
        <x:f>'Raw_Data'!J2621</x:f>
        <x:v>0.521</x:v>
      </x:c>
      <x:c r="K2621" s="32" t="n">
        <x:f>'Raw_Data'!K2621</x:f>
        <x:v>0.674</x:v>
      </x:c>
      <x:c r="L2621" t="n">
        <x:f>'Raw_Data'!L2621</x:f>
        <x:v>0</x:v>
      </x:c>
      <x:c r="M2621" t="n">
        <x:f>IF('Raw_Data'!M2621="",Assumptions!$B$15,'Raw_Data'!M2621)</x:f>
        <x:v>7</x:v>
      </x:c>
      <x:c r="N2621" s="32" t="n">
        <x:f>'Raw_Data'!N2621</x:f>
        <x:v>0.122</x:v>
      </x:c>
      <x:c r="O2621" t="str">
        <x:f>IF(OR(D2621&lt;620,L2621&gt;=2,J2621&gt;0.9),"High",IF(OR(D2621&lt;700,L2621=1,J2621&gt;0.75),"Medium","Low"))</x:f>
        <x:v>High</x:v>
      </x:c>
      <x:c r="P2621" s="30" t="n">
        <x:f>XLOOKUP(F2621,Assumptions!$A$4:$A$6,Assumptions!$B$4:$B$6)</x:f>
        <x:v>195</x:v>
      </x:c>
      <x:c r="Q2621" s="32" t="n">
        <x:f>XLOOKUP(F2621,Assumptions!$A$4:$A$6,Assumptions!$C$4:$C$6)</x:f>
        <x:v>0.199</x:v>
      </x:c>
      <x:c r="R2621" s="32" t="n">
        <x:f>XLOOKUP(F2621,Assumptions!$A$4:$A$6,Assumptions!$D$4:$D$6)</x:f>
        <x:v>0.017</x:v>
      </x:c>
      <x:c r="S2621" s="32" t="n">
        <x:f>XLOOKUP(F2621,Assumptions!$A$4:$A$6,Assumptions!$E$4:$E$6)</x:f>
        <x:v>0.013</x:v>
      </x:c>
      <x:c r="T2621" s="32" t="n">
        <x:f>XLOOKUP(O2621,Assumptions!$H$4:$H$6,Assumptions!$I$4:$I$6)</x:f>
        <x:v>0.045</x:v>
      </x:c>
      <x:c r="U2621" s="30" t="n">
        <x:f>XLOOKUP(F2621,Assumptions!$A$4:$A$6,Assumptions!$F$4:$F$6)</x:f>
        <x:v>140</x:v>
      </x:c>
      <x:c r="V2621" s="60" t="n">
        <x:f>I2621*12</x:f>
        <x:v>38082.479999999996</x:v>
      </x:c>
      <x:c r="W2621" s="60" t="n">
        <x:f>H2621*J2621*(1-K2621)*Q2621</x:f>
        <x:v>967.7093043739999</x:v>
      </x:c>
      <x:c r="X2621" s="60" t="n">
        <x:f>V2621*R2621</x:f>
        <x:v>647.40216</x:v>
      </x:c>
      <x:c r="Y2621" s="60" t="n">
        <x:f>V2621*S2621</x:f>
        <x:v>495.0722399999999</x:v>
      </x:c>
      <x:c r="Z2621" s="60" t="n">
        <x:f>H2621*J2621*T2621</x:f>
        <x:v>671.253795</x:v>
      </x:c>
      <x:c r="AA2621" s="60" t="n">
        <x:f>P2621+W2621+X2621-Y2621-Z2621-U2621</x:f>
        <x:v>503.7854293739998</x:v>
      </x:c>
      <x:c r="AB2621" s="32" t="n">
        <x:f>IFERROR(AA2621/(P2621+W2621+X2621),0)</x:f>
        <x:v>0.278317351880994</x:v>
      </x:c>
      <x:c r="AC2621" t="n">
        <x:f>IF(O2621="High",0,IF(I2621&gt;=1800,3,IF(I2621&gt;=900,2,1))+IF(K2621&gt;=0.9,2,IF(K2621&gt;=0.75,1,0))+IF(J2621&lt;=0.7,2,IF(J2621&lt;=0.85,1,0))+IF(M2621&gt;=8,1,0))</x:f>
        <x:v>0</x:v>
      </x:c>
      <x:c r="AD2621" t="str">
        <x:f>IF(AND(O2621&lt;&gt;"High",AC2621&gt;=Assumptions!$B$10,AA2621&gt;0),"Priority Growth",IF(AND(O2621="Low",AA2621&gt;0),"Maintain","Watch"))</x:f>
        <x:v>Watch</x:v>
      </x:c>
      <x:c r="AE2621" s="60" t="n">
        <x:f>MAX(AA2621,0)*N2621</x:f>
        <x:v>61.461822383627975</x:v>
      </x:c>
      <x:c r="AF2621" t="str">
        <x:f>IF(AND(AA2621&gt;=Assumptions!$B$11,O2621&lt;&gt;"High",OR(N2621&gt;=Assumptions!$B$12,M2621&lt;=6)),"High","Standard")</x:f>
        <x:v>Standard</x:v>
      </x:c>
    </x:row>
    <x:row r="2622">
      <x:c r="A2622" t="str">
        <x:f>'Raw_Data'!A2622</x:f>
        <x:v>C02621</x:v>
      </x:c>
      <x:c r="B2622" t="n">
        <x:f>'Raw_Data'!B2622</x:f>
        <x:v>30</x:v>
      </x:c>
      <x:c r="C2622" s="30" t="n">
        <x:f>'Raw_Data'!C2622</x:f>
        <x:v>68575</x:v>
      </x:c>
      <x:c r="D2622" t="n">
        <x:f>'Raw_Data'!D2622</x:f>
        <x:v>689</x:v>
      </x:c>
      <x:c r="E2622" t="n">
        <x:f>'Raw_Data'!E2622</x:f>
        <x:v>47</x:v>
      </x:c>
      <x:c r="F2622" t="str">
        <x:f>PROPER(TRIM('Raw_Data'!F2622))</x:f>
        <x:v>Gold</x:v>
      </x:c>
      <x:c r="G2622" t="str">
        <x:f>PROPER(TRIM('Raw_Data'!G2622))</x:f>
        <x:v>Digital</x:v>
      </x:c>
      <x:c r="H2622" s="60" t="n">
        <x:f>'Raw_Data'!H2622</x:f>
        <x:v>8856</x:v>
      </x:c>
      <x:c r="I2622" s="60" t="n">
        <x:f>'Raw_Data'!I2622</x:f>
        <x:v>1215.43</x:v>
      </x:c>
      <x:c r="J2622" s="32" t="n">
        <x:f>'Raw_Data'!J2622</x:f>
        <x:v>0.459</x:v>
      </x:c>
      <x:c r="K2622" s="32" t="n">
        <x:f>'Raw_Data'!K2622</x:f>
        <x:v>0.872</x:v>
      </x:c>
      <x:c r="L2622" t="n">
        <x:f>'Raw_Data'!L2622</x:f>
        <x:v>0</x:v>
      </x:c>
      <x:c r="M2622" t="n">
        <x:f>IF('Raw_Data'!M2622="",Assumptions!$B$15,'Raw_Data'!M2622)</x:f>
        <x:v>7</x:v>
      </x:c>
      <x:c r="N2622" s="32" t="n">
        <x:f>'Raw_Data'!N2622</x:f>
        <x:v>0.13</x:v>
      </x:c>
      <x:c r="O2622" t="str">
        <x:f>IF(OR(D2622&lt;620,L2622&gt;=2,J2622&gt;0.9),"High",IF(OR(D2622&lt;700,L2622=1,J2622&gt;0.75),"Medium","Low"))</x:f>
        <x:v>Medium</x:v>
      </x:c>
      <x:c r="P2622" s="30" t="n">
        <x:f>XLOOKUP(F2622,Assumptions!$A$4:$A$6,Assumptions!$B$4:$B$6)</x:f>
        <x:v>95</x:v>
      </x:c>
      <x:c r="Q2622" s="32" t="n">
        <x:f>XLOOKUP(F2622,Assumptions!$A$4:$A$6,Assumptions!$C$4:$C$6)</x:f>
        <x:v>0.219</x:v>
      </x:c>
      <x:c r="R2622" s="32" t="n">
        <x:f>XLOOKUP(F2622,Assumptions!$A$4:$A$6,Assumptions!$D$4:$D$6)</x:f>
        <x:v>0.016</x:v>
      </x:c>
      <x:c r="S2622" s="32" t="n">
        <x:f>XLOOKUP(F2622,Assumptions!$A$4:$A$6,Assumptions!$E$4:$E$6)</x:f>
        <x:v>0.01</x:v>
      </x:c>
      <x:c r="T2622" s="32" t="n">
        <x:f>XLOOKUP(O2622,Assumptions!$H$4:$H$6,Assumptions!$I$4:$I$6)</x:f>
        <x:v>0.012</x:v>
      </x:c>
      <x:c r="U2622" s="30" t="n">
        <x:f>XLOOKUP(F2622,Assumptions!$A$4:$A$6,Assumptions!$F$4:$F$6)</x:f>
        <x:v>90</x:v>
      </x:c>
      <x:c r="V2622" s="60" t="n">
        <x:f>I2622*12</x:f>
        <x:v>14585.16</x:v>
      </x:c>
      <x:c r="W2622" s="60" t="n">
        <x:f>H2622*J2622*(1-K2622)*Q2622</x:f>
        <x:v>113.94738892800001</x:v>
      </x:c>
      <x:c r="X2622" s="60" t="n">
        <x:f>V2622*R2622</x:f>
        <x:v>233.36256</x:v>
      </x:c>
      <x:c r="Y2622" s="60" t="n">
        <x:f>V2622*S2622</x:f>
        <x:v>145.8516</x:v>
      </x:c>
      <x:c r="Z2622" s="60" t="n">
        <x:f>H2622*J2622*T2622</x:f>
        <x:v>48.778848</x:v>
      </x:c>
      <x:c r="AA2622" s="60" t="n">
        <x:f>P2622+W2622+X2622-Y2622-Z2622-U2622</x:f>
        <x:v>157.67950092800007</x:v>
      </x:c>
      <x:c r="AB2622" s="32" t="n">
        <x:f>IFERROR(AA2622/(P2622+W2622+X2622),0)</x:f>
        <x:v>0.35649096591690593</x:v>
      </x:c>
      <x:c r="AC2622" t="n">
        <x:f>IF(O2622="High",0,IF(I2622&gt;=1800,3,IF(I2622&gt;=900,2,1))+IF(K2622&gt;=0.9,2,IF(K2622&gt;=0.75,1,0))+IF(J2622&lt;=0.7,2,IF(J2622&lt;=0.85,1,0))+IF(M2622&gt;=8,1,0))</x:f>
        <x:v>5</x:v>
      </x:c>
      <x:c r="AD2622" t="str">
        <x:f>IF(AND(O2622&lt;&gt;"High",AC2622&gt;=Assumptions!$B$10,AA2622&gt;0),"Priority Growth",IF(AND(O2622="Low",AA2622&gt;0),"Maintain","Watch"))</x:f>
        <x:v>Watch</x:v>
      </x:c>
      <x:c r="AE2622" s="60" t="n">
        <x:f>MAX(AA2622,0)*N2622</x:f>
        <x:v>20.49833512064001</x:v>
      </x:c>
      <x:c r="AF2622" t="str">
        <x:f>IF(AND(AA2622&gt;=Assumptions!$B$11,O2622&lt;&gt;"High",OR(N2622&gt;=Assumptions!$B$12,M2622&lt;=6)),"High","Standard")</x:f>
        <x:v>Standard</x:v>
      </x:c>
    </x:row>
    <x:row r="2623">
      <x:c r="A2623" t="str">
        <x:f>'Raw_Data'!A2623</x:f>
        <x:v>C02622</x:v>
      </x:c>
      <x:c r="B2623" t="n">
        <x:f>'Raw_Data'!B2623</x:f>
        <x:v>32</x:v>
      </x:c>
      <x:c r="C2623" s="30" t="n">
        <x:f>'Raw_Data'!C2623</x:f>
        <x:v>61330</x:v>
      </x:c>
      <x:c r="D2623" t="n">
        <x:f>'Raw_Data'!D2623</x:f>
        <x:v>742</x:v>
      </x:c>
      <x:c r="E2623" t="n">
        <x:f>'Raw_Data'!E2623</x:f>
        <x:v>30</x:v>
      </x:c>
      <x:c r="F2623" t="str">
        <x:f>PROPER(TRIM('Raw_Data'!F2623))</x:f>
        <x:v>Classic</x:v>
      </x:c>
      <x:c r="G2623" t="str">
        <x:f>PROPER(TRIM('Raw_Data'!G2623))</x:f>
        <x:v>Partner</x:v>
      </x:c>
      <x:c r="H2623" s="60" t="n">
        <x:f>'Raw_Data'!H2623</x:f>
        <x:v>9586</x:v>
      </x:c>
      <x:c r="I2623" s="60" t="n">
        <x:f>'Raw_Data'!I2623</x:f>
        <x:v>1210.91</x:v>
      </x:c>
      <x:c r="J2623" s="32" t="n">
        <x:f>'Raw_Data'!J2623</x:f>
        <x:v>0.304</x:v>
      </x:c>
      <x:c r="K2623" s="32" t="n">
        <x:f>'Raw_Data'!K2623</x:f>
        <x:v>0.786</x:v>
      </x:c>
      <x:c r="L2623" t="n">
        <x:f>'Raw_Data'!L2623</x:f>
        <x:v>0</x:v>
      </x:c>
      <x:c r="M2623" t="n">
        <x:f>IF('Raw_Data'!M2623="",Assumptions!$B$15,'Raw_Data'!M2623)</x:f>
        <x:v>8</x:v>
      </x:c>
      <x:c r="N2623" s="32" t="n">
        <x:f>'Raw_Data'!N2623</x:f>
        <x:v>0.068</x:v>
      </x:c>
      <x:c r="O2623" t="str">
        <x:f>IF(OR(D2623&lt;620,L2623&gt;=2,J2623&gt;0.9),"High",IF(OR(D2623&lt;700,L2623=1,J2623&gt;0.75),"Medium","Low"))</x:f>
        <x:v>Low</x:v>
      </x:c>
      <x:c r="P2623" s="30" t="n">
        <x:f>XLOOKUP(F2623,Assumptions!$A$4:$A$6,Assumptions!$B$4:$B$6)</x:f>
        <x:v>0</x:v>
      </x:c>
      <x:c r="Q2623" s="32" t="n">
        <x:f>XLOOKUP(F2623,Assumptions!$A$4:$A$6,Assumptions!$C$4:$C$6)</x:f>
        <x:v>0.229</x:v>
      </x:c>
      <x:c r="R2623" s="32" t="n">
        <x:f>XLOOKUP(F2623,Assumptions!$A$4:$A$6,Assumptions!$D$4:$D$6)</x:f>
        <x:v>0.015</x:v>
      </x:c>
      <x:c r="S2623" s="32" t="n">
        <x:f>XLOOKUP(F2623,Assumptions!$A$4:$A$6,Assumptions!$E$4:$E$6)</x:f>
        <x:v>0.0075</x:v>
      </x:c>
      <x:c r="T2623" s="32" t="n">
        <x:f>XLOOKUP(O2623,Assumptions!$H$4:$H$6,Assumptions!$I$4:$I$6)</x:f>
        <x:v>0.0035</x:v>
      </x:c>
      <x:c r="U2623" s="30" t="n">
        <x:f>XLOOKUP(F2623,Assumptions!$A$4:$A$6,Assumptions!$F$4:$F$6)</x:f>
        <x:v>60</x:v>
      </x:c>
      <x:c r="V2623" s="60" t="n">
        <x:f>I2623*12</x:f>
        <x:v>14530.920000000002</x:v>
      </x:c>
      <x:c r="W2623" s="60" t="n">
        <x:f>H2623*J2623*(1-K2623)*Q2623</x:f>
        <x:v>142.81054086399996</x:v>
      </x:c>
      <x:c r="X2623" s="60" t="n">
        <x:f>V2623*R2623</x:f>
        <x:v>217.96380000000002</x:v>
      </x:c>
      <x:c r="Y2623" s="60" t="n">
        <x:f>V2623*S2623</x:f>
        <x:v>108.98190000000001</x:v>
      </x:c>
      <x:c r="Z2623" s="60" t="n">
        <x:f>H2623*J2623*T2623</x:f>
        <x:v>10.199504</x:v>
      </x:c>
      <x:c r="AA2623" s="60" t="n">
        <x:f>P2623+W2623+X2623-Y2623-Z2623-U2623</x:f>
        <x:v>181.59293686400002</x:v>
      </x:c>
      <x:c r="AB2623" s="32" t="n">
        <x:f>IFERROR(AA2623/(P2623+W2623+X2623),0)</x:f>
        <x:v>0.5033421623863615</x:v>
      </x:c>
      <x:c r="AC2623" t="n">
        <x:f>IF(O2623="High",0,IF(I2623&gt;=1800,3,IF(I2623&gt;=900,2,1))+IF(K2623&gt;=0.9,2,IF(K2623&gt;=0.75,1,0))+IF(J2623&lt;=0.7,2,IF(J2623&lt;=0.85,1,0))+IF(M2623&gt;=8,1,0))</x:f>
        <x:v>6</x:v>
      </x:c>
      <x:c r="AD2623" t="str">
        <x:f>IF(AND(O2623&lt;&gt;"High",AC2623&gt;=Assumptions!$B$10,AA2623&gt;0),"Priority Growth",IF(AND(O2623="Low",AA2623&gt;0),"Maintain","Watch"))</x:f>
        <x:v>Priority Growth</x:v>
      </x:c>
      <x:c r="AE2623" s="60" t="n">
        <x:f>MAX(AA2623,0)*N2623</x:f>
        <x:v>12.348319706752003</x:v>
      </x:c>
      <x:c r="AF2623" t="str">
        <x:f>IF(AND(AA2623&gt;=Assumptions!$B$11,O2623&lt;&gt;"High",OR(N2623&gt;=Assumptions!$B$12,M2623&lt;=6)),"High","Standard")</x:f>
        <x:v>Standard</x:v>
      </x:c>
    </x:row>
    <x:row r="2624">
      <x:c r="A2624" t="str">
        <x:f>'Raw_Data'!A2624</x:f>
        <x:v>C02623</x:v>
      </x:c>
      <x:c r="B2624" t="n">
        <x:f>'Raw_Data'!B2624</x:f>
        <x:v>41</x:v>
      </x:c>
      <x:c r="C2624" s="30" t="n">
        <x:f>'Raw_Data'!C2624</x:f>
        <x:v>79222</x:v>
      </x:c>
      <x:c r="D2624" t="n">
        <x:f>'Raw_Data'!D2624</x:f>
        <x:v>725</x:v>
      </x:c>
      <x:c r="E2624" t="n">
        <x:f>'Raw_Data'!E2624</x:f>
        <x:v>51</x:v>
      </x:c>
      <x:c r="F2624" t="str">
        <x:f>PROPER(TRIM('Raw_Data'!F2624))</x:f>
        <x:v>Gold</x:v>
      </x:c>
      <x:c r="G2624" t="str">
        <x:f>PROPER(TRIM('Raw_Data'!G2624))</x:f>
        <x:v>Branch</x:v>
      </x:c>
      <x:c r="H2624" s="60" t="n">
        <x:f>'Raw_Data'!H2624</x:f>
        <x:v>13913</x:v>
      </x:c>
      <x:c r="I2624" s="60" t="n">
        <x:f>'Raw_Data'!I2624</x:f>
        <x:v>1471.61</x:v>
      </x:c>
      <x:c r="J2624" s="32" t="n">
        <x:f>'Raw_Data'!J2624</x:f>
        <x:v>0.21</x:v>
      </x:c>
      <x:c r="K2624" s="32" t="n">
        <x:f>'Raw_Data'!K2624</x:f>
        <x:v>0.816</x:v>
      </x:c>
      <x:c r="L2624" t="n">
        <x:f>'Raw_Data'!L2624</x:f>
        <x:v>0</x:v>
      </x:c>
      <x:c r="M2624" t="n">
        <x:f>IF('Raw_Data'!M2624="",Assumptions!$B$15,'Raw_Data'!M2624)</x:f>
        <x:v>7</x:v>
      </x:c>
      <x:c r="N2624" s="32" t="n">
        <x:f>'Raw_Data'!N2624</x:f>
        <x:v>0.143</x:v>
      </x:c>
      <x:c r="O2624" t="str">
        <x:f>IF(OR(D2624&lt;620,L2624&gt;=2,J2624&gt;0.9),"High",IF(OR(D2624&lt;700,L2624=1,J2624&gt;0.75),"Medium","Low"))</x:f>
        <x:v>Low</x:v>
      </x:c>
      <x:c r="P2624" s="30" t="n">
        <x:f>XLOOKUP(F2624,Assumptions!$A$4:$A$6,Assumptions!$B$4:$B$6)</x:f>
        <x:v>95</x:v>
      </x:c>
      <x:c r="Q2624" s="32" t="n">
        <x:f>XLOOKUP(F2624,Assumptions!$A$4:$A$6,Assumptions!$C$4:$C$6)</x:f>
        <x:v>0.219</x:v>
      </x:c>
      <x:c r="R2624" s="32" t="n">
        <x:f>XLOOKUP(F2624,Assumptions!$A$4:$A$6,Assumptions!$D$4:$D$6)</x:f>
        <x:v>0.016</x:v>
      </x:c>
      <x:c r="S2624" s="32" t="n">
        <x:f>XLOOKUP(F2624,Assumptions!$A$4:$A$6,Assumptions!$E$4:$E$6)</x:f>
        <x:v>0.01</x:v>
      </x:c>
      <x:c r="T2624" s="32" t="n">
        <x:f>XLOOKUP(O2624,Assumptions!$H$4:$H$6,Assumptions!$I$4:$I$6)</x:f>
        <x:v>0.0035</x:v>
      </x:c>
      <x:c r="U2624" s="30" t="n">
        <x:f>XLOOKUP(F2624,Assumptions!$A$4:$A$6,Assumptions!$F$4:$F$6)</x:f>
        <x:v>90</x:v>
      </x:c>
      <x:c r="V2624" s="60" t="n">
        <x:f>I2624*12</x:f>
        <x:v>17659.32</x:v>
      </x:c>
      <x:c r="W2624" s="60" t="n">
        <x:f>H2624*J2624*(1-K2624)*Q2624</x:f>
        <x:v>117.73403208000003</x:v>
      </x:c>
      <x:c r="X2624" s="60" t="n">
        <x:f>V2624*R2624</x:f>
        <x:v>282.54912</x:v>
      </x:c>
      <x:c r="Y2624" s="60" t="n">
        <x:f>V2624*S2624</x:f>
        <x:v>176.5932</x:v>
      </x:c>
      <x:c r="Z2624" s="60" t="n">
        <x:f>H2624*J2624*T2624</x:f>
        <x:v>10.226055</x:v>
      </x:c>
      <x:c r="AA2624" s="60" t="n">
        <x:f>P2624+W2624+X2624-Y2624-Z2624-U2624</x:f>
        <x:v>218.46389708000004</x:v>
      </x:c>
      <x:c r="AB2624" s="32" t="n">
        <x:f>IFERROR(AA2624/(P2624+W2624+X2624),0)</x:f>
        <x:v>0.44108889261129747</x:v>
      </x:c>
      <x:c r="AC2624" t="n">
        <x:f>IF(O2624="High",0,IF(I2624&gt;=1800,3,IF(I2624&gt;=900,2,1))+IF(K2624&gt;=0.9,2,IF(K2624&gt;=0.75,1,0))+IF(J2624&lt;=0.7,2,IF(J2624&lt;=0.85,1,0))+IF(M2624&gt;=8,1,0))</x:f>
        <x:v>5</x:v>
      </x:c>
      <x:c r="AD2624" t="str">
        <x:f>IF(AND(O2624&lt;&gt;"High",AC2624&gt;=Assumptions!$B$10,AA2624&gt;0),"Priority Growth",IF(AND(O2624="Low",AA2624&gt;0),"Maintain","Watch"))</x:f>
        <x:v>Maintain</x:v>
      </x:c>
      <x:c r="AE2624" s="60" t="n">
        <x:f>MAX(AA2624,0)*N2624</x:f>
        <x:v>31.240337282440002</x:v>
      </x:c>
      <x:c r="AF2624" t="str">
        <x:f>IF(AND(AA2624&gt;=Assumptions!$B$11,O2624&lt;&gt;"High",OR(N2624&gt;=Assumptions!$B$12,M2624&lt;=6)),"High","Standard")</x:f>
        <x:v>Standard</x:v>
      </x:c>
    </x:row>
    <x:row r="2625">
      <x:c r="A2625" t="str">
        <x:f>'Raw_Data'!A2625</x:f>
        <x:v>C02624</x:v>
      </x:c>
      <x:c r="B2625" t="n">
        <x:f>'Raw_Data'!B2625</x:f>
        <x:v>40</x:v>
      </x:c>
      <x:c r="C2625" s="30" t="n">
        <x:f>'Raw_Data'!C2625</x:f>
        <x:v>49391</x:v>
      </x:c>
      <x:c r="D2625" t="n">
        <x:f>'Raw_Data'!D2625</x:f>
        <x:v>580</x:v>
      </x:c>
      <x:c r="E2625" t="n">
        <x:f>'Raw_Data'!E2625</x:f>
        <x:v>102</x:v>
      </x:c>
      <x:c r="F2625" t="str">
        <x:f>PROPER(TRIM('Raw_Data'!F2625))</x:f>
        <x:v>Classic</x:v>
      </x:c>
      <x:c r="G2625" t="str">
        <x:f>PROPER(TRIM('Raw_Data'!G2625))</x:f>
        <x:v>Direct Mail</x:v>
      </x:c>
      <x:c r="H2625" s="60" t="n">
        <x:f>'Raw_Data'!H2625</x:f>
        <x:v>2282</x:v>
      </x:c>
      <x:c r="I2625" s="60" t="n">
        <x:f>'Raw_Data'!I2625</x:f>
        <x:v>150</x:v>
      </x:c>
      <x:c r="J2625" s="32" t="n">
        <x:f>'Raw_Data'!J2625</x:f>
        <x:v>0.557</x:v>
      </x:c>
      <x:c r="K2625" s="32" t="n">
        <x:f>'Raw_Data'!K2625</x:f>
        <x:v>0.756</x:v>
      </x:c>
      <x:c r="L2625" t="n">
        <x:f>'Raw_Data'!L2625</x:f>
        <x:v>0</x:v>
      </x:c>
      <x:c r="M2625" t="n">
        <x:f>IF('Raw_Data'!M2625="",Assumptions!$B$15,'Raw_Data'!M2625)</x:f>
        <x:v>4</x:v>
      </x:c>
      <x:c r="N2625" s="32" t="n">
        <x:f>'Raw_Data'!N2625</x:f>
        <x:v>0.274</x:v>
      </x:c>
      <x:c r="O2625" t="str">
        <x:f>IF(OR(D2625&lt;620,L2625&gt;=2,J2625&gt;0.9),"High",IF(OR(D2625&lt;700,L2625=1,J2625&gt;0.75),"Medium","Low"))</x:f>
        <x:v>High</x:v>
      </x:c>
      <x:c r="P2625" s="30" t="n">
        <x:f>XLOOKUP(F2625,Assumptions!$A$4:$A$6,Assumptions!$B$4:$B$6)</x:f>
        <x:v>0</x:v>
      </x:c>
      <x:c r="Q2625" s="32" t="n">
        <x:f>XLOOKUP(F2625,Assumptions!$A$4:$A$6,Assumptions!$C$4:$C$6)</x:f>
        <x:v>0.229</x:v>
      </x:c>
      <x:c r="R2625" s="32" t="n">
        <x:f>XLOOKUP(F2625,Assumptions!$A$4:$A$6,Assumptions!$D$4:$D$6)</x:f>
        <x:v>0.015</x:v>
      </x:c>
      <x:c r="S2625" s="32" t="n">
        <x:f>XLOOKUP(F2625,Assumptions!$A$4:$A$6,Assumptions!$E$4:$E$6)</x:f>
        <x:v>0.0075</x:v>
      </x:c>
      <x:c r="T2625" s="32" t="n">
        <x:f>XLOOKUP(O2625,Assumptions!$H$4:$H$6,Assumptions!$I$4:$I$6)</x:f>
        <x:v>0.045</x:v>
      </x:c>
      <x:c r="U2625" s="30" t="n">
        <x:f>XLOOKUP(F2625,Assumptions!$A$4:$A$6,Assumptions!$F$4:$F$6)</x:f>
        <x:v>60</x:v>
      </x:c>
      <x:c r="V2625" s="60" t="n">
        <x:f>I2625*12</x:f>
        <x:v>1800</x:v>
      </x:c>
      <x:c r="W2625" s="60" t="n">
        <x:f>H2625*J2625*(1-K2625)*Q2625</x:f>
        <x:v>71.02253082400001</x:v>
      </x:c>
      <x:c r="X2625" s="60" t="n">
        <x:f>V2625*R2625</x:f>
        <x:v>27</x:v>
      </x:c>
      <x:c r="Y2625" s="60" t="n">
        <x:f>V2625*S2625</x:f>
        <x:v>13.5</x:v>
      </x:c>
      <x:c r="Z2625" s="60" t="n">
        <x:f>H2625*J2625*T2625</x:f>
        <x:v>57.19833</x:v>
      </x:c>
      <x:c r="AA2625" s="60" t="n">
        <x:f>P2625+W2625+X2625-Y2625-Z2625-U2625</x:f>
        <x:v>-32.675799175999984</x:v>
      </x:c>
      <x:c r="AB2625" s="32" t="n">
        <x:f>IFERROR(AA2625/(P2625+W2625+X2625),0)</x:f>
        <x:v>-0.33334988294343837</x:v>
      </x:c>
      <x:c r="AC2625" t="n">
        <x:f>IF(O2625="High",0,IF(I2625&gt;=1800,3,IF(I2625&gt;=900,2,1))+IF(K2625&gt;=0.9,2,IF(K2625&gt;=0.75,1,0))+IF(J2625&lt;=0.7,2,IF(J2625&lt;=0.85,1,0))+IF(M2625&gt;=8,1,0))</x:f>
        <x:v>0</x:v>
      </x:c>
      <x:c r="AD2625" t="str">
        <x:f>IF(AND(O2625&lt;&gt;"High",AC2625&gt;=Assumptions!$B$10,AA2625&gt;0),"Priority Growth",IF(AND(O2625="Low",AA2625&gt;0),"Maintain","Watch"))</x:f>
        <x:v>Watch</x:v>
      </x:c>
      <x:c r="AE2625" s="60" t="n">
        <x:f>MAX(AA2625,0)*N2625</x:f>
        <x:v>0</x:v>
      </x:c>
      <x:c r="AF2625" t="str">
        <x:f>IF(AND(AA2625&gt;=Assumptions!$B$11,O2625&lt;&gt;"High",OR(N2625&gt;=Assumptions!$B$12,M2625&lt;=6)),"High","Standard")</x:f>
        <x:v>Standard</x:v>
      </x:c>
    </x:row>
    <x:row r="2626">
      <x:c r="A2626" t="str">
        <x:f>'Raw_Data'!A2626</x:f>
        <x:v>C02625</x:v>
      </x:c>
      <x:c r="B2626" t="n">
        <x:f>'Raw_Data'!B2626</x:f>
        <x:v>66</x:v>
      </x:c>
      <x:c r="C2626" s="30" t="n">
        <x:f>'Raw_Data'!C2626</x:f>
        <x:v>46402</x:v>
      </x:c>
      <x:c r="D2626" t="n">
        <x:f>'Raw_Data'!D2626</x:f>
        <x:v>713</x:v>
      </x:c>
      <x:c r="E2626" t="n">
        <x:f>'Raw_Data'!E2626</x:f>
        <x:v>25</x:v>
      </x:c>
      <x:c r="F2626" t="str">
        <x:f>PROPER(TRIM('Raw_Data'!F2626))</x:f>
        <x:v>Gold</x:v>
      </x:c>
      <x:c r="G2626" t="str">
        <x:f>PROPER(TRIM('Raw_Data'!G2626))</x:f>
        <x:v>Partner</x:v>
      </x:c>
      <x:c r="H2626" s="60" t="n">
        <x:f>'Raw_Data'!H2626</x:f>
        <x:v>11330</x:v>
      </x:c>
      <x:c r="I2626" s="60" t="n">
        <x:f>'Raw_Data'!I2626</x:f>
        <x:v>1024.96</x:v>
      </x:c>
      <x:c r="J2626" s="32" t="n">
        <x:f>'Raw_Data'!J2626</x:f>
        <x:v>0.436</x:v>
      </x:c>
      <x:c r="K2626" s="32" t="n">
        <x:f>'Raw_Data'!K2626</x:f>
        <x:v>0.796</x:v>
      </x:c>
      <x:c r="L2626" t="n">
        <x:f>'Raw_Data'!L2626</x:f>
        <x:v>0</x:v>
      </x:c>
      <x:c r="M2626" t="n">
        <x:f>IF('Raw_Data'!M2626="",Assumptions!$B$15,'Raw_Data'!M2626)</x:f>
        <x:v>7</x:v>
      </x:c>
      <x:c r="N2626" s="32" t="n">
        <x:f>'Raw_Data'!N2626</x:f>
        <x:v>0.085</x:v>
      </x:c>
      <x:c r="O2626" t="str">
        <x:f>IF(OR(D2626&lt;620,L2626&gt;=2,J2626&gt;0.9),"High",IF(OR(D2626&lt;700,L2626=1,J2626&gt;0.75),"Medium","Low"))</x:f>
        <x:v>Low</x:v>
      </x:c>
      <x:c r="P2626" s="30" t="n">
        <x:f>XLOOKUP(F2626,Assumptions!$A$4:$A$6,Assumptions!$B$4:$B$6)</x:f>
        <x:v>95</x:v>
      </x:c>
      <x:c r="Q2626" s="32" t="n">
        <x:f>XLOOKUP(F2626,Assumptions!$A$4:$A$6,Assumptions!$C$4:$C$6)</x:f>
        <x:v>0.219</x:v>
      </x:c>
      <x:c r="R2626" s="32" t="n">
        <x:f>XLOOKUP(F2626,Assumptions!$A$4:$A$6,Assumptions!$D$4:$D$6)</x:f>
        <x:v>0.016</x:v>
      </x:c>
      <x:c r="S2626" s="32" t="n">
        <x:f>XLOOKUP(F2626,Assumptions!$A$4:$A$6,Assumptions!$E$4:$E$6)</x:f>
        <x:v>0.01</x:v>
      </x:c>
      <x:c r="T2626" s="32" t="n">
        <x:f>XLOOKUP(O2626,Assumptions!$H$4:$H$6,Assumptions!$I$4:$I$6)</x:f>
        <x:v>0.0035</x:v>
      </x:c>
      <x:c r="U2626" s="30" t="n">
        <x:f>XLOOKUP(F2626,Assumptions!$A$4:$A$6,Assumptions!$F$4:$F$6)</x:f>
        <x:v>90</x:v>
      </x:c>
      <x:c r="V2626" s="60" t="n">
        <x:f>I2626*12</x:f>
        <x:v>12299.52</x:v>
      </x:c>
      <x:c r="W2626" s="60" t="n">
        <x:f>H2626*J2626*(1-K2626)*Q2626</x:f>
        <x:v>220.69407887999998</x:v>
      </x:c>
      <x:c r="X2626" s="60" t="n">
        <x:f>V2626*R2626</x:f>
        <x:v>196.79232000000002</x:v>
      </x:c>
      <x:c r="Y2626" s="60" t="n">
        <x:f>V2626*S2626</x:f>
        <x:v>122.99520000000001</x:v>
      </x:c>
      <x:c r="Z2626" s="60" t="n">
        <x:f>H2626*J2626*T2626</x:f>
        <x:v>17.28958</x:v>
      </x:c>
      <x:c r="AA2626" s="60" t="n">
        <x:f>P2626+W2626+X2626-Y2626-Z2626-U2626</x:f>
        <x:v>282.20161888</x:v>
      </x:c>
      <x:c r="AB2626" s="32" t="n">
        <x:f>IFERROR(AA2626/(P2626+W2626+X2626),0)</x:f>
        <x:v>0.5506519187567321</x:v>
      </x:c>
      <x:c r="AC2626" t="n">
        <x:f>IF(O2626="High",0,IF(I2626&gt;=1800,3,IF(I2626&gt;=900,2,1))+IF(K2626&gt;=0.9,2,IF(K2626&gt;=0.75,1,0))+IF(J2626&lt;=0.7,2,IF(J2626&lt;=0.85,1,0))+IF(M2626&gt;=8,1,0))</x:f>
        <x:v>5</x:v>
      </x:c>
      <x:c r="AD2626" t="str">
        <x:f>IF(AND(O2626&lt;&gt;"High",AC2626&gt;=Assumptions!$B$10,AA2626&gt;0),"Priority Growth",IF(AND(O2626="Low",AA2626&gt;0),"Maintain","Watch"))</x:f>
        <x:v>Maintain</x:v>
      </x:c>
      <x:c r="AE2626" s="60" t="n">
        <x:f>MAX(AA2626,0)*N2626</x:f>
        <x:v>23.987137604800004</x:v>
      </x:c>
      <x:c r="AF2626" t="str">
        <x:f>IF(AND(AA2626&gt;=Assumptions!$B$11,O2626&lt;&gt;"High",OR(N2626&gt;=Assumptions!$B$12,M2626&lt;=6)),"High","Standard")</x:f>
        <x:v>Standard</x:v>
      </x:c>
    </x:row>
    <x:row r="2627">
      <x:c r="A2627" t="str">
        <x:f>'Raw_Data'!A2627</x:f>
        <x:v>C02626</x:v>
      </x:c>
      <x:c r="B2627" t="n">
        <x:f>'Raw_Data'!B2627</x:f>
        <x:v>21</x:v>
      </x:c>
      <x:c r="C2627" s="30" t="n">
        <x:f>'Raw_Data'!C2627</x:f>
        <x:v>66236</x:v>
      </x:c>
      <x:c r="D2627" t="n">
        <x:f>'Raw_Data'!D2627</x:f>
        <x:v>760</x:v>
      </x:c>
      <x:c r="E2627" t="n">
        <x:f>'Raw_Data'!E2627</x:f>
        <x:v>104</x:v>
      </x:c>
      <x:c r="F2627" t="str">
        <x:f>PROPER(TRIM('Raw_Data'!F2627))</x:f>
        <x:v>Gold</x:v>
      </x:c>
      <x:c r="G2627" t="str">
        <x:f>PROPER(TRIM('Raw_Data'!G2627))</x:f>
        <x:v>Digital</x:v>
      </x:c>
      <x:c r="H2627" s="60" t="n">
        <x:f>'Raw_Data'!H2627</x:f>
        <x:v>13560</x:v>
      </x:c>
      <x:c r="I2627" s="60" t="n">
        <x:f>'Raw_Data'!I2627</x:f>
        <x:v>1295.85</x:v>
      </x:c>
      <x:c r="J2627" s="32" t="n">
        <x:f>'Raw_Data'!J2627</x:f>
        <x:v>0.231</x:v>
      </x:c>
      <x:c r="K2627" s="32" t="n">
        <x:f>'Raw_Data'!K2627</x:f>
        <x:v>0.843</x:v>
      </x:c>
      <x:c r="L2627" t="n">
        <x:f>'Raw_Data'!L2627</x:f>
        <x:v>0</x:v>
      </x:c>
      <x:c r="M2627" t="n">
        <x:f>IF('Raw_Data'!M2627="",Assumptions!$B$15,'Raw_Data'!M2627)</x:f>
        <x:v>6</x:v>
      </x:c>
      <x:c r="N2627" s="32" t="n">
        <x:f>'Raw_Data'!N2627</x:f>
        <x:v>0.17</x:v>
      </x:c>
      <x:c r="O2627" t="str">
        <x:f>IF(OR(D2627&lt;620,L2627&gt;=2,J2627&gt;0.9),"High",IF(OR(D2627&lt;700,L2627=1,J2627&gt;0.75),"Medium","Low"))</x:f>
        <x:v>Low</x:v>
      </x:c>
      <x:c r="P2627" s="30" t="n">
        <x:f>XLOOKUP(F2627,Assumptions!$A$4:$A$6,Assumptions!$B$4:$B$6)</x:f>
        <x:v>95</x:v>
      </x:c>
      <x:c r="Q2627" s="32" t="n">
        <x:f>XLOOKUP(F2627,Assumptions!$A$4:$A$6,Assumptions!$C$4:$C$6)</x:f>
        <x:v>0.219</x:v>
      </x:c>
      <x:c r="R2627" s="32" t="n">
        <x:f>XLOOKUP(F2627,Assumptions!$A$4:$A$6,Assumptions!$D$4:$D$6)</x:f>
        <x:v>0.016</x:v>
      </x:c>
      <x:c r="S2627" s="32" t="n">
        <x:f>XLOOKUP(F2627,Assumptions!$A$4:$A$6,Assumptions!$E$4:$E$6)</x:f>
        <x:v>0.01</x:v>
      </x:c>
      <x:c r="T2627" s="32" t="n">
        <x:f>XLOOKUP(O2627,Assumptions!$H$4:$H$6,Assumptions!$I$4:$I$6)</x:f>
        <x:v>0.0035</x:v>
      </x:c>
      <x:c r="U2627" s="30" t="n">
        <x:f>XLOOKUP(F2627,Assumptions!$A$4:$A$6,Assumptions!$F$4:$F$6)</x:f>
        <x:v>90</x:v>
      </x:c>
      <x:c r="V2627" s="60" t="n">
        <x:f>I2627*12</x:f>
        <x:v>15550.199999999999</x:v>
      </x:c>
      <x:c r="W2627" s="60" t="n">
        <x:f>H2627*J2627*(1-K2627)*Q2627</x:f>
        <x:v>107.69993388000002</x:v>
      </x:c>
      <x:c r="X2627" s="60" t="n">
        <x:f>V2627*R2627</x:f>
        <x:v>248.80319999999998</x:v>
      </x:c>
      <x:c r="Y2627" s="60" t="n">
        <x:f>V2627*S2627</x:f>
        <x:v>155.50199999999998</x:v>
      </x:c>
      <x:c r="Z2627" s="60" t="n">
        <x:f>H2627*J2627*T2627</x:f>
        <x:v>10.96326</x:v>
      </x:c>
      <x:c r="AA2627" s="60" t="n">
        <x:f>P2627+W2627+X2627-Y2627-Z2627-U2627</x:f>
        <x:v>195.03787388</x:v>
      </x:c>
      <x:c r="AB2627" s="32" t="n">
        <x:f>IFERROR(AA2627/(P2627+W2627+X2627),0)</x:f>
        <x:v>0.43197457391699295</x:v>
      </x:c>
      <x:c r="AC2627" t="n">
        <x:f>IF(O2627="High",0,IF(I2627&gt;=1800,3,IF(I2627&gt;=900,2,1))+IF(K2627&gt;=0.9,2,IF(K2627&gt;=0.75,1,0))+IF(J2627&lt;=0.7,2,IF(J2627&lt;=0.85,1,0))+IF(M2627&gt;=8,1,0))</x:f>
        <x:v>5</x:v>
      </x:c>
      <x:c r="AD2627" t="str">
        <x:f>IF(AND(O2627&lt;&gt;"High",AC2627&gt;=Assumptions!$B$10,AA2627&gt;0),"Priority Growth",IF(AND(O2627="Low",AA2627&gt;0),"Maintain","Watch"))</x:f>
        <x:v>Maintain</x:v>
      </x:c>
      <x:c r="AE2627" s="60" t="n">
        <x:f>MAX(AA2627,0)*N2627</x:f>
        <x:v>33.156438559600005</x:v>
      </x:c>
      <x:c r="AF2627" t="str">
        <x:f>IF(AND(AA2627&gt;=Assumptions!$B$11,O2627&lt;&gt;"High",OR(N2627&gt;=Assumptions!$B$12,M2627&lt;=6)),"High","Standard")</x:f>
        <x:v>Standard</x:v>
      </x:c>
    </x:row>
    <x:row r="2628">
      <x:c r="A2628" t="str">
        <x:f>'Raw_Data'!A2628</x:f>
        <x:v>C02627</x:v>
      </x:c>
      <x:c r="B2628" t="n">
        <x:f>'Raw_Data'!B2628</x:f>
        <x:v>38</x:v>
      </x:c>
      <x:c r="C2628" s="30" t="n">
        <x:f>'Raw_Data'!C2628</x:f>
        <x:v>64245</x:v>
      </x:c>
      <x:c r="D2628" t="n">
        <x:f>'Raw_Data'!D2628</x:f>
        <x:v>662</x:v>
      </x:c>
      <x:c r="E2628" t="n">
        <x:f>'Raw_Data'!E2628</x:f>
        <x:v>111</x:v>
      </x:c>
      <x:c r="F2628" t="str">
        <x:f>PROPER(TRIM('Raw_Data'!F2628))</x:f>
        <x:v>Classic</x:v>
      </x:c>
      <x:c r="G2628" t="str">
        <x:f>PROPER(TRIM('Raw_Data'!G2628))</x:f>
        <x:v>Partner</x:v>
      </x:c>
      <x:c r="H2628" s="60" t="n">
        <x:f>'Raw_Data'!H2628</x:f>
        <x:v>6128</x:v>
      </x:c>
      <x:c r="I2628" s="60" t="n">
        <x:f>'Raw_Data'!I2628</x:f>
        <x:v>654.8</x:v>
      </x:c>
      <x:c r="J2628" s="32" t="n">
        <x:f>'Raw_Data'!J2628</x:f>
        <x:v>0.248</x:v>
      </x:c>
      <x:c r="K2628" s="32" t="n">
        <x:f>'Raw_Data'!K2628</x:f>
        <x:v>0.739</x:v>
      </x:c>
      <x:c r="L2628" t="n">
        <x:f>'Raw_Data'!L2628</x:f>
        <x:v>0</x:v>
      </x:c>
      <x:c r="M2628" t="n">
        <x:f>IF('Raw_Data'!M2628="",Assumptions!$B$15,'Raw_Data'!M2628)</x:f>
        <x:v>9</x:v>
      </x:c>
      <x:c r="N2628" s="32" t="n">
        <x:f>'Raw_Data'!N2628</x:f>
        <x:v>0.02</x:v>
      </x:c>
      <x:c r="O2628" t="str">
        <x:f>IF(OR(D2628&lt;620,L2628&gt;=2,J2628&gt;0.9),"High",IF(OR(D2628&lt;700,L2628=1,J2628&gt;0.75),"Medium","Low"))</x:f>
        <x:v>Medium</x:v>
      </x:c>
      <x:c r="P2628" s="30" t="n">
        <x:f>XLOOKUP(F2628,Assumptions!$A$4:$A$6,Assumptions!$B$4:$B$6)</x:f>
        <x:v>0</x:v>
      </x:c>
      <x:c r="Q2628" s="32" t="n">
        <x:f>XLOOKUP(F2628,Assumptions!$A$4:$A$6,Assumptions!$C$4:$C$6)</x:f>
        <x:v>0.229</x:v>
      </x:c>
      <x:c r="R2628" s="32" t="n">
        <x:f>XLOOKUP(F2628,Assumptions!$A$4:$A$6,Assumptions!$D$4:$D$6)</x:f>
        <x:v>0.015</x:v>
      </x:c>
      <x:c r="S2628" s="32" t="n">
        <x:f>XLOOKUP(F2628,Assumptions!$A$4:$A$6,Assumptions!$E$4:$E$6)</x:f>
        <x:v>0.0075</x:v>
      </x:c>
      <x:c r="T2628" s="32" t="n">
        <x:f>XLOOKUP(O2628,Assumptions!$H$4:$H$6,Assumptions!$I$4:$I$6)</x:f>
        <x:v>0.012</x:v>
      </x:c>
      <x:c r="U2628" s="30" t="n">
        <x:f>XLOOKUP(F2628,Assumptions!$A$4:$A$6,Assumptions!$F$4:$F$6)</x:f>
        <x:v>60</x:v>
      </x:c>
      <x:c r="V2628" s="60" t="n">
        <x:f>I2628*12</x:f>
        <x:v>7857.599999999999</x:v>
      </x:c>
      <x:c r="W2628" s="60" t="n">
        <x:f>H2628*J2628*(1-K2628)*Q2628</x:f>
        <x:v>90.83357913600001</x:v>
      </x:c>
      <x:c r="X2628" s="60" t="n">
        <x:f>V2628*R2628</x:f>
        <x:v>117.86399999999999</x:v>
      </x:c>
      <x:c r="Y2628" s="60" t="n">
        <x:f>V2628*S2628</x:f>
        <x:v>58.931999999999995</x:v>
      </x:c>
      <x:c r="Z2628" s="60" t="n">
        <x:f>H2628*J2628*T2628</x:f>
        <x:v>18.236928</x:v>
      </x:c>
      <x:c r="AA2628" s="60" t="n">
        <x:f>P2628+W2628+X2628-Y2628-Z2628-U2628</x:f>
        <x:v>71.52865113600001</x:v>
      </x:c>
      <x:c r="AB2628" s="32" t="n">
        <x:f>IFERROR(AA2628/(P2628+W2628+X2628),0)</x:f>
        <x:v>0.34273828873399437</x:v>
      </x:c>
      <x:c r="AC2628" t="n">
        <x:f>IF(O2628="High",0,IF(I2628&gt;=1800,3,IF(I2628&gt;=900,2,1))+IF(K2628&gt;=0.9,2,IF(K2628&gt;=0.75,1,0))+IF(J2628&lt;=0.7,2,IF(J2628&lt;=0.85,1,0))+IF(M2628&gt;=8,1,0))</x:f>
        <x:v>4</x:v>
      </x:c>
      <x:c r="AD2628" t="str">
        <x:f>IF(AND(O2628&lt;&gt;"High",AC2628&gt;=Assumptions!$B$10,AA2628&gt;0),"Priority Growth",IF(AND(O2628="Low",AA2628&gt;0),"Maintain","Watch"))</x:f>
        <x:v>Watch</x:v>
      </x:c>
      <x:c r="AE2628" s="60" t="n">
        <x:f>MAX(AA2628,0)*N2628</x:f>
        <x:v>1.4305730227200002</x:v>
      </x:c>
      <x:c r="AF2628" t="str">
        <x:f>IF(AND(AA2628&gt;=Assumptions!$B$11,O2628&lt;&gt;"High",OR(N2628&gt;=Assumptions!$B$12,M2628&lt;=6)),"High","Standard")</x:f>
        <x:v>Standard</x:v>
      </x:c>
    </x:row>
    <x:row r="2629">
      <x:c r="A2629" t="str">
        <x:f>'Raw_Data'!A2629</x:f>
        <x:v>C02628</x:v>
      </x:c>
      <x:c r="B2629" t="n">
        <x:f>'Raw_Data'!B2629</x:f>
        <x:v>52</x:v>
      </x:c>
      <x:c r="C2629" s="30" t="n">
        <x:f>'Raw_Data'!C2629</x:f>
        <x:v>47049</x:v>
      </x:c>
      <x:c r="D2629" t="n">
        <x:f>'Raw_Data'!D2629</x:f>
        <x:v>744</x:v>
      </x:c>
      <x:c r="E2629" t="n">
        <x:f>'Raw_Data'!E2629</x:f>
        <x:v>38</x:v>
      </x:c>
      <x:c r="F2629" t="str">
        <x:f>PROPER(TRIM('Raw_Data'!F2629))</x:f>
        <x:v>Gold</x:v>
      </x:c>
      <x:c r="G2629" t="str">
        <x:f>PROPER(TRIM('Raw_Data'!G2629))</x:f>
        <x:v>Direct Mail</x:v>
      </x:c>
      <x:c r="H2629" s="60" t="n">
        <x:f>'Raw_Data'!H2629</x:f>
        <x:v>9464</x:v>
      </x:c>
      <x:c r="I2629" s="60" t="n">
        <x:f>'Raw_Data'!I2629</x:f>
        <x:v>684.41</x:v>
      </x:c>
      <x:c r="J2629" s="32" t="n">
        <x:f>'Raw_Data'!J2629</x:f>
        <x:v>0.451</x:v>
      </x:c>
      <x:c r="K2629" s="32" t="n">
        <x:f>'Raw_Data'!K2629</x:f>
        <x:v>0.927</x:v>
      </x:c>
      <x:c r="L2629" t="n">
        <x:f>'Raw_Data'!L2629</x:f>
        <x:v>0</x:v>
      </x:c>
      <x:c r="M2629" t="n">
        <x:f>IF('Raw_Data'!M2629="",Assumptions!$B$15,'Raw_Data'!M2629)</x:f>
        <x:v>4</x:v>
      </x:c>
      <x:c r="N2629" s="32" t="n">
        <x:f>'Raw_Data'!N2629</x:f>
        <x:v>0.364</x:v>
      </x:c>
      <x:c r="O2629" t="str">
        <x:f>IF(OR(D2629&lt;620,L2629&gt;=2,J2629&gt;0.9),"High",IF(OR(D2629&lt;700,L2629=1,J2629&gt;0.75),"Medium","Low"))</x:f>
        <x:v>Low</x:v>
      </x:c>
      <x:c r="P2629" s="30" t="n">
        <x:f>XLOOKUP(F2629,Assumptions!$A$4:$A$6,Assumptions!$B$4:$B$6)</x:f>
        <x:v>95</x:v>
      </x:c>
      <x:c r="Q2629" s="32" t="n">
        <x:f>XLOOKUP(F2629,Assumptions!$A$4:$A$6,Assumptions!$C$4:$C$6)</x:f>
        <x:v>0.219</x:v>
      </x:c>
      <x:c r="R2629" s="32" t="n">
        <x:f>XLOOKUP(F2629,Assumptions!$A$4:$A$6,Assumptions!$D$4:$D$6)</x:f>
        <x:v>0.016</x:v>
      </x:c>
      <x:c r="S2629" s="32" t="n">
        <x:f>XLOOKUP(F2629,Assumptions!$A$4:$A$6,Assumptions!$E$4:$E$6)</x:f>
        <x:v>0.01</x:v>
      </x:c>
      <x:c r="T2629" s="32" t="n">
        <x:f>XLOOKUP(O2629,Assumptions!$H$4:$H$6,Assumptions!$I$4:$I$6)</x:f>
        <x:v>0.0035</x:v>
      </x:c>
      <x:c r="U2629" s="30" t="n">
        <x:f>XLOOKUP(F2629,Assumptions!$A$4:$A$6,Assumptions!$F$4:$F$6)</x:f>
        <x:v>90</x:v>
      </x:c>
      <x:c r="V2629" s="60" t="n">
        <x:f>I2629*12</x:f>
        <x:v>8212.92</x:v>
      </x:c>
      <x:c r="W2629" s="60" t="n">
        <x:f>H2629*J2629*(1-K2629)*Q2629</x:f>
        <x:v>68.23673656799996</x:v>
      </x:c>
      <x:c r="X2629" s="60" t="n">
        <x:f>V2629*R2629</x:f>
        <x:v>131.40672</x:v>
      </x:c>
      <x:c r="Y2629" s="60" t="n">
        <x:f>V2629*S2629</x:f>
        <x:v>82.1292</x:v>
      </x:c>
      <x:c r="Z2629" s="60" t="n">
        <x:f>H2629*J2629*T2629</x:f>
        <x:v>14.938924</x:v>
      </x:c>
      <x:c r="AA2629" s="60" t="n">
        <x:f>P2629+W2629+X2629-Y2629-Z2629-U2629</x:f>
        <x:v>107.57533256799996</x:v>
      </x:c>
      <x:c r="AB2629" s="32" t="n">
        <x:f>IFERROR(AA2629/(P2629+W2629+X2629),0)</x:f>
        <x:v>0.36510341624767406</x:v>
      </x:c>
      <x:c r="AC2629" t="n">
        <x:f>IF(O2629="High",0,IF(I2629&gt;=1800,3,IF(I2629&gt;=900,2,1))+IF(K2629&gt;=0.9,2,IF(K2629&gt;=0.75,1,0))+IF(J2629&lt;=0.7,2,IF(J2629&lt;=0.85,1,0))+IF(M2629&gt;=8,1,0))</x:f>
        <x:v>5</x:v>
      </x:c>
      <x:c r="AD2629" t="str">
        <x:f>IF(AND(O2629&lt;&gt;"High",AC2629&gt;=Assumptions!$B$10,AA2629&gt;0),"Priority Growth",IF(AND(O2629="Low",AA2629&gt;0),"Maintain","Watch"))</x:f>
        <x:v>Maintain</x:v>
      </x:c>
      <x:c r="AE2629" s="60" t="n">
        <x:f>MAX(AA2629,0)*N2629</x:f>
        <x:v>39.157421054751985</x:v>
      </x:c>
      <x:c r="AF2629" t="str">
        <x:f>IF(AND(AA2629&gt;=Assumptions!$B$11,O2629&lt;&gt;"High",OR(N2629&gt;=Assumptions!$B$12,M2629&lt;=6)),"High","Standard")</x:f>
        <x:v>Standard</x:v>
      </x:c>
    </x:row>
    <x:row r="2630">
      <x:c r="A2630" t="str">
        <x:f>'Raw_Data'!A2630</x:f>
        <x:v>C02629</x:v>
      </x:c>
      <x:c r="B2630" t="n">
        <x:f>'Raw_Data'!B2630</x:f>
        <x:v>46</x:v>
      </x:c>
      <x:c r="C2630" s="30" t="n">
        <x:f>'Raw_Data'!C2630</x:f>
        <x:v>106492</x:v>
      </x:c>
      <x:c r="D2630" t="n">
        <x:f>'Raw_Data'!D2630</x:f>
        <x:v>670</x:v>
      </x:c>
      <x:c r="E2630" t="n">
        <x:f>'Raw_Data'!E2630</x:f>
        <x:v>19</x:v>
      </x:c>
      <x:c r="F2630" t="str">
        <x:f>PROPER(TRIM('Raw_Data'!F2630))</x:f>
        <x:v>Gold</x:v>
      </x:c>
      <x:c r="G2630" t="str">
        <x:f>PROPER(TRIM('Raw_Data'!G2630))</x:f>
        <x:v>Direct Mail</x:v>
      </x:c>
      <x:c r="H2630" s="60" t="n">
        <x:f>'Raw_Data'!H2630</x:f>
        <x:v>16848</x:v>
      </x:c>
      <x:c r="I2630" s="60" t="n">
        <x:f>'Raw_Data'!I2630</x:f>
        <x:v>2616.52</x:v>
      </x:c>
      <x:c r="J2630" s="32" t="n">
        <x:f>'Raw_Data'!J2630</x:f>
        <x:v>0.367</x:v>
      </x:c>
      <x:c r="K2630" s="32" t="n">
        <x:f>'Raw_Data'!K2630</x:f>
        <x:v>0.678</x:v>
      </x:c>
      <x:c r="L2630" t="n">
        <x:f>'Raw_Data'!L2630</x:f>
        <x:v>0</x:v>
      </x:c>
      <x:c r="M2630" t="n">
        <x:f>IF('Raw_Data'!M2630="",Assumptions!$B$15,'Raw_Data'!M2630)</x:f>
        <x:v>7</x:v>
      </x:c>
      <x:c r="N2630" s="32" t="n">
        <x:f>'Raw_Data'!N2630</x:f>
        <x:v>0.109</x:v>
      </x:c>
      <x:c r="O2630" t="str">
        <x:f>IF(OR(D2630&lt;620,L2630&gt;=2,J2630&gt;0.9),"High",IF(OR(D2630&lt;700,L2630=1,J2630&gt;0.75),"Medium","Low"))</x:f>
        <x:v>Medium</x:v>
      </x:c>
      <x:c r="P2630" s="30" t="n">
        <x:f>XLOOKUP(F2630,Assumptions!$A$4:$A$6,Assumptions!$B$4:$B$6)</x:f>
        <x:v>95</x:v>
      </x:c>
      <x:c r="Q2630" s="32" t="n">
        <x:f>XLOOKUP(F2630,Assumptions!$A$4:$A$6,Assumptions!$C$4:$C$6)</x:f>
        <x:v>0.219</x:v>
      </x:c>
      <x:c r="R2630" s="32" t="n">
        <x:f>XLOOKUP(F2630,Assumptions!$A$4:$A$6,Assumptions!$D$4:$D$6)</x:f>
        <x:v>0.016</x:v>
      </x:c>
      <x:c r="S2630" s="32" t="n">
        <x:f>XLOOKUP(F2630,Assumptions!$A$4:$A$6,Assumptions!$E$4:$E$6)</x:f>
        <x:v>0.01</x:v>
      </x:c>
      <x:c r="T2630" s="32" t="n">
        <x:f>XLOOKUP(O2630,Assumptions!$H$4:$H$6,Assumptions!$I$4:$I$6)</x:f>
        <x:v>0.012</x:v>
      </x:c>
      <x:c r="U2630" s="30" t="n">
        <x:f>XLOOKUP(F2630,Assumptions!$A$4:$A$6,Assumptions!$F$4:$F$6)</x:f>
        <x:v>90</x:v>
      </x:c>
      <x:c r="V2630" s="60" t="n">
        <x:f>I2630*12</x:f>
        <x:v>31398.239999999998</x:v>
      </x:c>
      <x:c r="W2630" s="60" t="n">
        <x:f>H2630*J2630*(1-K2630)*Q2630</x:f>
        <x:v>436.02802588799995</x:v>
      </x:c>
      <x:c r="X2630" s="60" t="n">
        <x:f>V2630*R2630</x:f>
        <x:v>502.37183999999996</x:v>
      </x:c>
      <x:c r="Y2630" s="60" t="n">
        <x:f>V2630*S2630</x:f>
        <x:v>313.9824</x:v>
      </x:c>
      <x:c r="Z2630" s="60" t="n">
        <x:f>H2630*J2630*T2630</x:f>
        <x:v>74.19859199999999</x:v>
      </x:c>
      <x:c r="AA2630" s="60" t="n">
        <x:f>P2630+W2630+X2630-Y2630-Z2630-U2630</x:f>
        <x:v>555.2188738880001</x:v>
      </x:c>
      <x:c r="AB2630" s="32" t="n">
        <x:f>IFERROR(AA2630/(P2630+W2630+X2630),0)</x:f>
        <x:v>0.5372739945257307</x:v>
      </x:c>
      <x:c r="AC2630" t="n">
        <x:f>IF(O2630="High",0,IF(I2630&gt;=1800,3,IF(I2630&gt;=900,2,1))+IF(K2630&gt;=0.9,2,IF(K2630&gt;=0.75,1,0))+IF(J2630&lt;=0.7,2,IF(J2630&lt;=0.85,1,0))+IF(M2630&gt;=8,1,0))</x:f>
        <x:v>5</x:v>
      </x:c>
      <x:c r="AD2630" t="str">
        <x:f>IF(AND(O2630&lt;&gt;"High",AC2630&gt;=Assumptions!$B$10,AA2630&gt;0),"Priority Growth",IF(AND(O2630="Low",AA2630&gt;0),"Maintain","Watch"))</x:f>
        <x:v>Watch</x:v>
      </x:c>
      <x:c r="AE2630" s="60" t="n">
        <x:f>MAX(AA2630,0)*N2630</x:f>
        <x:v>60.51885725379201</x:v>
      </x:c>
      <x:c r="AF2630" t="str">
        <x:f>IF(AND(AA2630&gt;=Assumptions!$B$11,O2630&lt;&gt;"High",OR(N2630&gt;=Assumptions!$B$12,M2630&lt;=6)),"High","Standard")</x:f>
        <x:v>Standard</x:v>
      </x:c>
    </x:row>
    <x:row r="2631">
      <x:c r="A2631" t="str">
        <x:f>'Raw_Data'!A2631</x:f>
        <x:v>C02630</x:v>
      </x:c>
      <x:c r="B2631" t="n">
        <x:f>'Raw_Data'!B2631</x:f>
        <x:v>48</x:v>
      </x:c>
      <x:c r="C2631" s="30" t="n">
        <x:f>'Raw_Data'!C2631</x:f>
        <x:v>68482</x:v>
      </x:c>
      <x:c r="D2631" t="n">
        <x:f>'Raw_Data'!D2631</x:f>
        <x:v>661</x:v>
      </x:c>
      <x:c r="E2631" t="n">
        <x:f>'Raw_Data'!E2631</x:f>
        <x:v>16</x:v>
      </x:c>
      <x:c r="F2631" t="str">
        <x:f>PROPER(TRIM('Raw_Data'!F2631))</x:f>
        <x:v>Gold</x:v>
      </x:c>
      <x:c r="G2631" t="str">
        <x:f>PROPER(TRIM('Raw_Data'!G2631))</x:f>
        <x:v>Digital</x:v>
      </x:c>
      <x:c r="H2631" s="60" t="n">
        <x:f>'Raw_Data'!H2631</x:f>
        <x:v>7251</x:v>
      </x:c>
      <x:c r="I2631" s="60" t="n">
        <x:f>'Raw_Data'!I2631</x:f>
        <x:v>1151.99</x:v>
      </x:c>
      <x:c r="J2631" s="32" t="n">
        <x:f>'Raw_Data'!J2631</x:f>
        <x:v>0.584</x:v>
      </x:c>
      <x:c r="K2631" s="32" t="n">
        <x:f>'Raw_Data'!K2631</x:f>
        <x:v>0.762</x:v>
      </x:c>
      <x:c r="L2631" t="n">
        <x:f>'Raw_Data'!L2631</x:f>
        <x:v>0</x:v>
      </x:c>
      <x:c r="M2631" t="n">
        <x:f>IF('Raw_Data'!M2631="",Assumptions!$B$15,'Raw_Data'!M2631)</x:f>
        <x:v>7</x:v>
      </x:c>
      <x:c r="N2631" s="32" t="n">
        <x:f>'Raw_Data'!N2631</x:f>
        <x:v>0.091</x:v>
      </x:c>
      <x:c r="O2631" t="str">
        <x:f>IF(OR(D2631&lt;620,L2631&gt;=2,J2631&gt;0.9),"High",IF(OR(D2631&lt;700,L2631=1,J2631&gt;0.75),"Medium","Low"))</x:f>
        <x:v>Medium</x:v>
      </x:c>
      <x:c r="P2631" s="30" t="n">
        <x:f>XLOOKUP(F2631,Assumptions!$A$4:$A$6,Assumptions!$B$4:$B$6)</x:f>
        <x:v>95</x:v>
      </x:c>
      <x:c r="Q2631" s="32" t="n">
        <x:f>XLOOKUP(F2631,Assumptions!$A$4:$A$6,Assumptions!$C$4:$C$6)</x:f>
        <x:v>0.219</x:v>
      </x:c>
      <x:c r="R2631" s="32" t="n">
        <x:f>XLOOKUP(F2631,Assumptions!$A$4:$A$6,Assumptions!$D$4:$D$6)</x:f>
        <x:v>0.016</x:v>
      </x:c>
      <x:c r="S2631" s="32" t="n">
        <x:f>XLOOKUP(F2631,Assumptions!$A$4:$A$6,Assumptions!$E$4:$E$6)</x:f>
        <x:v>0.01</x:v>
      </x:c>
      <x:c r="T2631" s="32" t="n">
        <x:f>XLOOKUP(O2631,Assumptions!$H$4:$H$6,Assumptions!$I$4:$I$6)</x:f>
        <x:v>0.012</x:v>
      </x:c>
      <x:c r="U2631" s="30" t="n">
        <x:f>XLOOKUP(F2631,Assumptions!$A$4:$A$6,Assumptions!$F$4:$F$6)</x:f>
        <x:v>90</x:v>
      </x:c>
      <x:c r="V2631" s="60" t="n">
        <x:f>I2631*12</x:f>
        <x:v>13823.880000000001</x:v>
      </x:c>
      <x:c r="W2631" s="60" t="n">
        <x:f>H2631*J2631*(1-K2631)*Q2631</x:f>
        <x:v>220.71498724799997</x:v>
      </x:c>
      <x:c r="X2631" s="60" t="n">
        <x:f>V2631*R2631</x:f>
        <x:v>221.18208</x:v>
      </x:c>
      <x:c r="Y2631" s="60" t="n">
        <x:f>V2631*S2631</x:f>
        <x:v>138.23880000000003</x:v>
      </x:c>
      <x:c r="Z2631" s="60" t="n">
        <x:f>H2631*J2631*T2631</x:f>
        <x:v>50.815008</x:v>
      </x:c>
      <x:c r="AA2631" s="60" t="n">
        <x:f>P2631+W2631+X2631-Y2631-Z2631-U2631</x:f>
        <x:v>257.843259248</x:v>
      </x:c>
      <x:c r="AB2631" s="32" t="n">
        <x:f>IFERROR(AA2631/(P2631+W2631+X2631),0)</x:f>
        <x:v>0.48024709944801897</x:v>
      </x:c>
      <x:c r="AC2631" t="n">
        <x:f>IF(O2631="High",0,IF(I2631&gt;=1800,3,IF(I2631&gt;=900,2,1))+IF(K2631&gt;=0.9,2,IF(K2631&gt;=0.75,1,0))+IF(J2631&lt;=0.7,2,IF(J2631&lt;=0.85,1,0))+IF(M2631&gt;=8,1,0))</x:f>
        <x:v>5</x:v>
      </x:c>
      <x:c r="AD2631" t="str">
        <x:f>IF(AND(O2631&lt;&gt;"High",AC2631&gt;=Assumptions!$B$10,AA2631&gt;0),"Priority Growth",IF(AND(O2631="Low",AA2631&gt;0),"Maintain","Watch"))</x:f>
        <x:v>Watch</x:v>
      </x:c>
      <x:c r="AE2631" s="60" t="n">
        <x:f>MAX(AA2631,0)*N2631</x:f>
        <x:v>23.463736591567997</x:v>
      </x:c>
      <x:c r="AF2631" t="str">
        <x:f>IF(AND(AA2631&gt;=Assumptions!$B$11,O2631&lt;&gt;"High",OR(N2631&gt;=Assumptions!$B$12,M2631&lt;=6)),"High","Standard")</x:f>
        <x:v>Standard</x:v>
      </x:c>
    </x:row>
    <x:row r="2632">
      <x:c r="A2632" t="str">
        <x:f>'Raw_Data'!A2632</x:f>
        <x:v>C02631</x:v>
      </x:c>
      <x:c r="B2632" t="n">
        <x:f>'Raw_Data'!B2632</x:f>
        <x:v>62</x:v>
      </x:c>
      <x:c r="C2632" s="30" t="n">
        <x:f>'Raw_Data'!C2632</x:f>
        <x:v>73933</x:v>
      </x:c>
      <x:c r="D2632" t="n">
        <x:f>'Raw_Data'!D2632</x:f>
        <x:v>627</x:v>
      </x:c>
      <x:c r="E2632" t="n">
        <x:f>'Raw_Data'!E2632</x:f>
        <x:v>32</x:v>
      </x:c>
      <x:c r="F2632" t="str">
        <x:f>PROPER(TRIM('Raw_Data'!F2632))</x:f>
        <x:v>Classic</x:v>
      </x:c>
      <x:c r="G2632" t="str">
        <x:f>PROPER(TRIM('Raw_Data'!G2632))</x:f>
        <x:v>Digital</x:v>
      </x:c>
      <x:c r="H2632" s="60" t="n">
        <x:f>'Raw_Data'!H2632</x:f>
        <x:v>2287</x:v>
      </x:c>
      <x:c r="I2632" s="60" t="n">
        <x:f>'Raw_Data'!I2632</x:f>
        <x:v>150</x:v>
      </x:c>
      <x:c r="J2632" s="32" t="n">
        <x:f>'Raw_Data'!J2632</x:f>
        <x:v>0.389</x:v>
      </x:c>
      <x:c r="K2632" s="32" t="n">
        <x:f>'Raw_Data'!K2632</x:f>
        <x:v>0.66</x:v>
      </x:c>
      <x:c r="L2632" t="n">
        <x:f>'Raw_Data'!L2632</x:f>
        <x:v>1</x:v>
      </x:c>
      <x:c r="M2632" t="n">
        <x:f>IF('Raw_Data'!M2632="",Assumptions!$B$15,'Raw_Data'!M2632)</x:f>
        <x:v>7</x:v>
      </x:c>
      <x:c r="N2632" s="32" t="n">
        <x:f>'Raw_Data'!N2632</x:f>
        <x:v>0.11</x:v>
      </x:c>
      <x:c r="O2632" t="str">
        <x:f>IF(OR(D2632&lt;620,L2632&gt;=2,J2632&gt;0.9),"High",IF(OR(D2632&lt;700,L2632=1,J2632&gt;0.75),"Medium","Low"))</x:f>
        <x:v>Medium</x:v>
      </x:c>
      <x:c r="P2632" s="30" t="n">
        <x:f>XLOOKUP(F2632,Assumptions!$A$4:$A$6,Assumptions!$B$4:$B$6)</x:f>
        <x:v>0</x:v>
      </x:c>
      <x:c r="Q2632" s="32" t="n">
        <x:f>XLOOKUP(F2632,Assumptions!$A$4:$A$6,Assumptions!$C$4:$C$6)</x:f>
        <x:v>0.229</x:v>
      </x:c>
      <x:c r="R2632" s="32" t="n">
        <x:f>XLOOKUP(F2632,Assumptions!$A$4:$A$6,Assumptions!$D$4:$D$6)</x:f>
        <x:v>0.015</x:v>
      </x:c>
      <x:c r="S2632" s="32" t="n">
        <x:f>XLOOKUP(F2632,Assumptions!$A$4:$A$6,Assumptions!$E$4:$E$6)</x:f>
        <x:v>0.0075</x:v>
      </x:c>
      <x:c r="T2632" s="32" t="n">
        <x:f>XLOOKUP(O2632,Assumptions!$H$4:$H$6,Assumptions!$I$4:$I$6)</x:f>
        <x:v>0.012</x:v>
      </x:c>
      <x:c r="U2632" s="30" t="n">
        <x:f>XLOOKUP(F2632,Assumptions!$A$4:$A$6,Assumptions!$F$4:$F$6)</x:f>
        <x:v>60</x:v>
      </x:c>
      <x:c r="V2632" s="60" t="n">
        <x:f>I2632*12</x:f>
        <x:v>1800</x:v>
      </x:c>
      <x:c r="W2632" s="60" t="n">
        <x:f>H2632*J2632*(1-K2632)*Q2632</x:f>
        <x:v>69.26760398</x:v>
      </x:c>
      <x:c r="X2632" s="60" t="n">
        <x:f>V2632*R2632</x:f>
        <x:v>27</x:v>
      </x:c>
      <x:c r="Y2632" s="60" t="n">
        <x:f>V2632*S2632</x:f>
        <x:v>13.5</x:v>
      </x:c>
      <x:c r="Z2632" s="60" t="n">
        <x:f>H2632*J2632*T2632</x:f>
        <x:v>10.675716000000001</x:v>
      </x:c>
      <x:c r="AA2632" s="60" t="n">
        <x:f>P2632+W2632+X2632-Y2632-Z2632-U2632</x:f>
        <x:v>12.091887979999996</x:v>
      </x:c>
      <x:c r="AB2632" s="32" t="n">
        <x:f>IFERROR(AA2632/(P2632+W2632+X2632),0)</x:f>
        <x:v>0.1256070316501503</x:v>
      </x:c>
      <x:c r="AC2632" t="n">
        <x:f>IF(O2632="High",0,IF(I2632&gt;=1800,3,IF(I2632&gt;=900,2,1))+IF(K2632&gt;=0.9,2,IF(K2632&gt;=0.75,1,0))+IF(J2632&lt;=0.7,2,IF(J2632&lt;=0.85,1,0))+IF(M2632&gt;=8,1,0))</x:f>
        <x:v>3</x:v>
      </x:c>
      <x:c r="AD2632" t="str">
        <x:f>IF(AND(O2632&lt;&gt;"High",AC2632&gt;=Assumptions!$B$10,AA2632&gt;0),"Priority Growth",IF(AND(O2632="Low",AA2632&gt;0),"Maintain","Watch"))</x:f>
        <x:v>Watch</x:v>
      </x:c>
      <x:c r="AE2632" s="60" t="n">
        <x:f>MAX(AA2632,0)*N2632</x:f>
        <x:v>1.3301076777999996</x:v>
      </x:c>
      <x:c r="AF2632" t="str">
        <x:f>IF(AND(AA2632&gt;=Assumptions!$B$11,O2632&lt;&gt;"High",OR(N2632&gt;=Assumptions!$B$12,M2632&lt;=6)),"High","Standard")</x:f>
        <x:v>Standard</x:v>
      </x:c>
    </x:row>
    <x:row r="2633">
      <x:c r="A2633" t="str">
        <x:f>'Raw_Data'!A2633</x:f>
        <x:v>C02632</x:v>
      </x:c>
      <x:c r="B2633" t="n">
        <x:f>'Raw_Data'!B2633</x:f>
        <x:v>49</x:v>
      </x:c>
      <x:c r="C2633" s="30" t="n">
        <x:f>'Raw_Data'!C2633</x:f>
        <x:v>69585</x:v>
      </x:c>
      <x:c r="D2633" t="n">
        <x:f>'Raw_Data'!D2633</x:f>
        <x:v>638</x:v>
      </x:c>
      <x:c r="E2633" t="n">
        <x:f>'Raw_Data'!E2633</x:f>
        <x:v>7</x:v>
      </x:c>
      <x:c r="F2633" t="str">
        <x:f>PROPER(TRIM('Raw_Data'!F2633))</x:f>
        <x:v>Classic</x:v>
      </x:c>
      <x:c r="G2633" t="str">
        <x:f>PROPER(TRIM('Raw_Data'!G2633))</x:f>
        <x:v>Digital</x:v>
      </x:c>
      <x:c r="H2633" s="60" t="n">
        <x:f>'Raw_Data'!H2633</x:f>
        <x:v>8104</x:v>
      </x:c>
      <x:c r="I2633" s="60" t="n">
        <x:f>'Raw_Data'!I2633</x:f>
        <x:v>957.96</x:v>
      </x:c>
      <x:c r="J2633" s="32" t="n">
        <x:f>'Raw_Data'!J2633</x:f>
        <x:v>0.432</x:v>
      </x:c>
      <x:c r="K2633" s="32" t="n">
        <x:f>'Raw_Data'!K2633</x:f>
        <x:v>0.791</x:v>
      </x:c>
      <x:c r="L2633" t="n">
        <x:f>'Raw_Data'!L2633</x:f>
        <x:v>0</x:v>
      </x:c>
      <x:c r="M2633" t="n">
        <x:f>IF('Raw_Data'!M2633="",Assumptions!$B$15,'Raw_Data'!M2633)</x:f>
        <x:v>9</x:v>
      </x:c>
      <x:c r="N2633" s="32" t="n">
        <x:f>'Raw_Data'!N2633</x:f>
        <x:v>0.062</x:v>
      </x:c>
      <x:c r="O2633" t="str">
        <x:f>IF(OR(D2633&lt;620,L2633&gt;=2,J2633&gt;0.9),"High",IF(OR(D2633&lt;700,L2633=1,J2633&gt;0.75),"Medium","Low"))</x:f>
        <x:v>Medium</x:v>
      </x:c>
      <x:c r="P2633" s="30" t="n">
        <x:f>XLOOKUP(F2633,Assumptions!$A$4:$A$6,Assumptions!$B$4:$B$6)</x:f>
        <x:v>0</x:v>
      </x:c>
      <x:c r="Q2633" s="32" t="n">
        <x:f>XLOOKUP(F2633,Assumptions!$A$4:$A$6,Assumptions!$C$4:$C$6)</x:f>
        <x:v>0.229</x:v>
      </x:c>
      <x:c r="R2633" s="32" t="n">
        <x:f>XLOOKUP(F2633,Assumptions!$A$4:$A$6,Assumptions!$D$4:$D$6)</x:f>
        <x:v>0.015</x:v>
      </x:c>
      <x:c r="S2633" s="32" t="n">
        <x:f>XLOOKUP(F2633,Assumptions!$A$4:$A$6,Assumptions!$E$4:$E$6)</x:f>
        <x:v>0.0075</x:v>
      </x:c>
      <x:c r="T2633" s="32" t="n">
        <x:f>XLOOKUP(O2633,Assumptions!$H$4:$H$6,Assumptions!$I$4:$I$6)</x:f>
        <x:v>0.012</x:v>
      </x:c>
      <x:c r="U2633" s="30" t="n">
        <x:f>XLOOKUP(F2633,Assumptions!$A$4:$A$6,Assumptions!$F$4:$F$6)</x:f>
        <x:v>60</x:v>
      </x:c>
      <x:c r="V2633" s="60" t="n">
        <x:f>I2633*12</x:f>
        <x:v>11495.52</x:v>
      </x:c>
      <x:c r="W2633" s="60" t="n">
        <x:f>H2633*J2633*(1-K2633)*Q2633</x:f>
        <x:v>167.55791500799998</x:v>
      </x:c>
      <x:c r="X2633" s="60" t="n">
        <x:f>V2633*R2633</x:f>
        <x:v>172.4328</x:v>
      </x:c>
      <x:c r="Y2633" s="60" t="n">
        <x:f>V2633*S2633</x:f>
        <x:v>86.2164</x:v>
      </x:c>
      <x:c r="Z2633" s="60" t="n">
        <x:f>H2633*J2633*T2633</x:f>
        <x:v>42.011136</x:v>
      </x:c>
      <x:c r="AA2633" s="60" t="n">
        <x:f>P2633+W2633+X2633-Y2633-Z2633-U2633</x:f>
        <x:v>151.76317900799995</x:v>
      </x:c>
      <x:c r="AB2633" s="32" t="n">
        <x:f>IFERROR(AA2633/(P2633+W2633+X2633),0)</x:f>
        <x:v>0.4463744811514308</x:v>
      </x:c>
      <x:c r="AC2633" t="n">
        <x:f>IF(O2633="High",0,IF(I2633&gt;=1800,3,IF(I2633&gt;=900,2,1))+IF(K2633&gt;=0.9,2,IF(K2633&gt;=0.75,1,0))+IF(J2633&lt;=0.7,2,IF(J2633&lt;=0.85,1,0))+IF(M2633&gt;=8,1,0))</x:f>
        <x:v>6</x:v>
      </x:c>
      <x:c r="AD2633" t="str">
        <x:f>IF(AND(O2633&lt;&gt;"High",AC2633&gt;=Assumptions!$B$10,AA2633&gt;0),"Priority Growth",IF(AND(O2633="Low",AA2633&gt;0),"Maintain","Watch"))</x:f>
        <x:v>Priority Growth</x:v>
      </x:c>
      <x:c r="AE2633" s="60" t="n">
        <x:f>MAX(AA2633,0)*N2633</x:f>
        <x:v>9.409317098495997</x:v>
      </x:c>
      <x:c r="AF2633" t="str">
        <x:f>IF(AND(AA2633&gt;=Assumptions!$B$11,O2633&lt;&gt;"High",OR(N2633&gt;=Assumptions!$B$12,M2633&lt;=6)),"High","Standard")</x:f>
        <x:v>Standard</x:v>
      </x:c>
    </x:row>
    <x:row r="2634">
      <x:c r="A2634" t="str">
        <x:f>'Raw_Data'!A2634</x:f>
        <x:v>C02633</x:v>
      </x:c>
      <x:c r="B2634" t="n">
        <x:f>'Raw_Data'!B2634</x:f>
        <x:v>56</x:v>
      </x:c>
      <x:c r="C2634" s="30" t="n">
        <x:f>'Raw_Data'!C2634</x:f>
        <x:v>122760</x:v>
      </x:c>
      <x:c r="D2634" t="n">
        <x:f>'Raw_Data'!D2634</x:f>
        <x:v>740</x:v>
      </x:c>
      <x:c r="E2634" t="n">
        <x:f>'Raw_Data'!E2634</x:f>
        <x:v>50</x:v>
      </x:c>
      <x:c r="F2634" t="str">
        <x:f>PROPER(TRIM('Raw_Data'!F2634))</x:f>
        <x:v>Platinum</x:v>
      </x:c>
      <x:c r="G2634" t="str">
        <x:f>PROPER(TRIM('Raw_Data'!G2634))</x:f>
        <x:v>Partner</x:v>
      </x:c>
      <x:c r="H2634" s="60" t="n">
        <x:f>'Raw_Data'!H2634</x:f>
        <x:v>27523</x:v>
      </x:c>
      <x:c r="I2634" s="60" t="n">
        <x:f>'Raw_Data'!I2634</x:f>
        <x:v>2840.06</x:v>
      </x:c>
      <x:c r="J2634" s="32" t="n">
        <x:f>'Raw_Data'!J2634</x:f>
        <x:v>0.423</x:v>
      </x:c>
      <x:c r="K2634" s="32" t="n">
        <x:f>'Raw_Data'!K2634</x:f>
        <x:v>0.727</x:v>
      </x:c>
      <x:c r="L2634" t="n">
        <x:f>'Raw_Data'!L2634</x:f>
        <x:v>0</x:v>
      </x:c>
      <x:c r="M2634" t="n">
        <x:f>IF('Raw_Data'!M2634="",Assumptions!$B$15,'Raw_Data'!M2634)</x:f>
        <x:v>9</x:v>
      </x:c>
      <x:c r="N2634" s="32" t="n">
        <x:f>'Raw_Data'!N2634</x:f>
        <x:v>0.02</x:v>
      </x:c>
      <x:c r="O2634" t="str">
        <x:f>IF(OR(D2634&lt;620,L2634&gt;=2,J2634&gt;0.9),"High",IF(OR(D2634&lt;700,L2634=1,J2634&gt;0.75),"Medium","Low"))</x:f>
        <x:v>Low</x:v>
      </x:c>
      <x:c r="P2634" s="30" t="n">
        <x:f>XLOOKUP(F2634,Assumptions!$A$4:$A$6,Assumptions!$B$4:$B$6)</x:f>
        <x:v>195</x:v>
      </x:c>
      <x:c r="Q2634" s="32" t="n">
        <x:f>XLOOKUP(F2634,Assumptions!$A$4:$A$6,Assumptions!$C$4:$C$6)</x:f>
        <x:v>0.199</x:v>
      </x:c>
      <x:c r="R2634" s="32" t="n">
        <x:f>XLOOKUP(F2634,Assumptions!$A$4:$A$6,Assumptions!$D$4:$D$6)</x:f>
        <x:v>0.017</x:v>
      </x:c>
      <x:c r="S2634" s="32" t="n">
        <x:f>XLOOKUP(F2634,Assumptions!$A$4:$A$6,Assumptions!$E$4:$E$6)</x:f>
        <x:v>0.013</x:v>
      </x:c>
      <x:c r="T2634" s="32" t="n">
        <x:f>XLOOKUP(O2634,Assumptions!$H$4:$H$6,Assumptions!$I$4:$I$6)</x:f>
        <x:v>0.0035</x:v>
      </x:c>
      <x:c r="U2634" s="30" t="n">
        <x:f>XLOOKUP(F2634,Assumptions!$A$4:$A$6,Assumptions!$F$4:$F$6)</x:f>
        <x:v>140</x:v>
      </x:c>
      <x:c r="V2634" s="60" t="n">
        <x:f>I2634*12</x:f>
        <x:v>34080.72</x:v>
      </x:c>
      <x:c r="W2634" s="60" t="n">
        <x:f>H2634*J2634*(1-K2634)*Q2634</x:f>
        <x:v>632.487374883</x:v>
      </x:c>
      <x:c r="X2634" s="60" t="n">
        <x:f>V2634*R2634</x:f>
        <x:v>579.37224</x:v>
      </x:c>
      <x:c r="Y2634" s="60" t="n">
        <x:f>V2634*S2634</x:f>
        <x:v>443.04936</x:v>
      </x:c>
      <x:c r="Z2634" s="60" t="n">
        <x:f>H2634*J2634*T2634</x:f>
        <x:v>40.7478015</x:v>
      </x:c>
      <x:c r="AA2634" s="60" t="n">
        <x:f>P2634+W2634+X2634-Y2634-Z2634-U2634</x:f>
        <x:v>783.0624533830002</x:v>
      </x:c>
      <x:c r="AB2634" s="32" t="n">
        <x:f>IFERROR(AA2634/(P2634+W2634+X2634),0)</x:f>
        <x:v>0.5566031216612346</x:v>
      </x:c>
      <x:c r="AC2634" t="n">
        <x:f>IF(O2634="High",0,IF(I2634&gt;=1800,3,IF(I2634&gt;=900,2,1))+IF(K2634&gt;=0.9,2,IF(K2634&gt;=0.75,1,0))+IF(J2634&lt;=0.7,2,IF(J2634&lt;=0.85,1,0))+IF(M2634&gt;=8,1,0))</x:f>
        <x:v>6</x:v>
      </x:c>
      <x:c r="AD2634" t="str">
        <x:f>IF(AND(O2634&lt;&gt;"High",AC2634&gt;=Assumptions!$B$10,AA2634&gt;0),"Priority Growth",IF(AND(O2634="Low",AA2634&gt;0),"Maintain","Watch"))</x:f>
        <x:v>Priority Growth</x:v>
      </x:c>
      <x:c r="AE2634" s="60" t="n">
        <x:f>MAX(AA2634,0)*N2634</x:f>
        <x:v>15.661249067660004</x:v>
      </x:c>
      <x:c r="AF2634" t="str">
        <x:f>IF(AND(AA2634&gt;=Assumptions!$B$11,O2634&lt;&gt;"High",OR(N2634&gt;=Assumptions!$B$12,M2634&lt;=6)),"High","Standard")</x:f>
        <x:v>Standard</x:v>
      </x:c>
    </x:row>
    <x:row r="2635">
      <x:c r="A2635" t="str">
        <x:f>'Raw_Data'!A2635</x:f>
        <x:v>C02634</x:v>
      </x:c>
      <x:c r="B2635" t="n">
        <x:f>'Raw_Data'!B2635</x:f>
        <x:v>51</x:v>
      </x:c>
      <x:c r="C2635" s="30" t="n">
        <x:f>'Raw_Data'!C2635</x:f>
        <x:v>151535</x:v>
      </x:c>
      <x:c r="D2635" t="n">
        <x:f>'Raw_Data'!D2635</x:f>
        <x:v>659</x:v>
      </x:c>
      <x:c r="E2635" t="n">
        <x:f>'Raw_Data'!E2635</x:f>
        <x:v>26</x:v>
      </x:c>
      <x:c r="F2635" t="str">
        <x:f>PROPER(TRIM('Raw_Data'!F2635))</x:f>
        <x:v>Classic</x:v>
      </x:c>
      <x:c r="G2635" t="str">
        <x:f>PROPER(TRIM('Raw_Data'!G2635))</x:f>
        <x:v>Partner</x:v>
      </x:c>
      <x:c r="H2635" s="60" t="n">
        <x:f>'Raw_Data'!H2635</x:f>
        <x:v>14066</x:v>
      </x:c>
      <x:c r="I2635" s="60" t="n">
        <x:f>'Raw_Data'!I2635</x:f>
        <x:v>1597.8</x:v>
      </x:c>
      <x:c r="J2635" s="32" t="n">
        <x:f>'Raw_Data'!J2635</x:f>
        <x:v>0.333</x:v>
      </x:c>
      <x:c r="K2635" s="32" t="n">
        <x:f>'Raw_Data'!K2635</x:f>
        <x:v>0.794</x:v>
      </x:c>
      <x:c r="L2635" t="n">
        <x:f>'Raw_Data'!L2635</x:f>
        <x:v>0</x:v>
      </x:c>
      <x:c r="M2635" t="n">
        <x:f>IF('Raw_Data'!M2635="",Assumptions!$B$15,'Raw_Data'!M2635)</x:f>
        <x:v>9</x:v>
      </x:c>
      <x:c r="N2635" s="32" t="n">
        <x:f>'Raw_Data'!N2635</x:f>
        <x:v>0.02</x:v>
      </x:c>
      <x:c r="O2635" t="str">
        <x:f>IF(OR(D2635&lt;620,L2635&gt;=2,J2635&gt;0.9),"High",IF(OR(D2635&lt;700,L2635=1,J2635&gt;0.75),"Medium","Low"))</x:f>
        <x:v>Medium</x:v>
      </x:c>
      <x:c r="P2635" s="30" t="n">
        <x:f>XLOOKUP(F2635,Assumptions!$A$4:$A$6,Assumptions!$B$4:$B$6)</x:f>
        <x:v>0</x:v>
      </x:c>
      <x:c r="Q2635" s="32" t="n">
        <x:f>XLOOKUP(F2635,Assumptions!$A$4:$A$6,Assumptions!$C$4:$C$6)</x:f>
        <x:v>0.229</x:v>
      </x:c>
      <x:c r="R2635" s="32" t="n">
        <x:f>XLOOKUP(F2635,Assumptions!$A$4:$A$6,Assumptions!$D$4:$D$6)</x:f>
        <x:v>0.015</x:v>
      </x:c>
      <x:c r="S2635" s="32" t="n">
        <x:f>XLOOKUP(F2635,Assumptions!$A$4:$A$6,Assumptions!$E$4:$E$6)</x:f>
        <x:v>0.0075</x:v>
      </x:c>
      <x:c r="T2635" s="32" t="n">
        <x:f>XLOOKUP(O2635,Assumptions!$H$4:$H$6,Assumptions!$I$4:$I$6)</x:f>
        <x:v>0.012</x:v>
      </x:c>
      <x:c r="U2635" s="30" t="n">
        <x:f>XLOOKUP(F2635,Assumptions!$A$4:$A$6,Assumptions!$F$4:$F$6)</x:f>
        <x:v>60</x:v>
      </x:c>
      <x:c r="V2635" s="60" t="n">
        <x:f>I2635*12</x:f>
        <x:v>19173.6</x:v>
      </x:c>
      <x:c r="W2635" s="60" t="n">
        <x:f>H2635*J2635*(1-K2635)*Q2635</x:f>
        <x:v>220.96197817199996</x:v>
      </x:c>
      <x:c r="X2635" s="60" t="n">
        <x:f>V2635*R2635</x:f>
        <x:v>287.604</x:v>
      </x:c>
      <x:c r="Y2635" s="60" t="n">
        <x:f>V2635*S2635</x:f>
        <x:v>143.802</x:v>
      </x:c>
      <x:c r="Z2635" s="60" t="n">
        <x:f>H2635*J2635*T2635</x:f>
        <x:v>56.207736000000004</x:v>
      </x:c>
      <x:c r="AA2635" s="60" t="n">
        <x:f>P2635+W2635+X2635-Y2635-Z2635-U2635</x:f>
        <x:v>248.55624217199994</x:v>
      </x:c>
      <x:c r="AB2635" s="32" t="n">
        <x:f>IFERROR(AA2635/(P2635+W2635+X2635),0)</x:f>
        <x:v>0.4887394219043429</x:v>
      </x:c>
      <x:c r="AC2635" t="n">
        <x:f>IF(O2635="High",0,IF(I2635&gt;=1800,3,IF(I2635&gt;=900,2,1))+IF(K2635&gt;=0.9,2,IF(K2635&gt;=0.75,1,0))+IF(J2635&lt;=0.7,2,IF(J2635&lt;=0.85,1,0))+IF(M2635&gt;=8,1,0))</x:f>
        <x:v>6</x:v>
      </x:c>
      <x:c r="AD2635" t="str">
        <x:f>IF(AND(O2635&lt;&gt;"High",AC2635&gt;=Assumptions!$B$10,AA2635&gt;0),"Priority Growth",IF(AND(O2635="Low",AA2635&gt;0),"Maintain","Watch"))</x:f>
        <x:v>Priority Growth</x:v>
      </x:c>
      <x:c r="AE2635" s="60" t="n">
        <x:f>MAX(AA2635,0)*N2635</x:f>
        <x:v>4.971124843439999</x:v>
      </x:c>
      <x:c r="AF2635" t="str">
        <x:f>IF(AND(AA2635&gt;=Assumptions!$B$11,O2635&lt;&gt;"High",OR(N2635&gt;=Assumptions!$B$12,M2635&lt;=6)),"High","Standard")</x:f>
        <x:v>Standard</x:v>
      </x:c>
    </x:row>
    <x:row r="2636">
      <x:c r="A2636" t="str">
        <x:f>'Raw_Data'!A2636</x:f>
        <x:v>C02635</x:v>
      </x:c>
      <x:c r="B2636" t="n">
        <x:f>'Raw_Data'!B2636</x:f>
        <x:v>46</x:v>
      </x:c>
      <x:c r="C2636" s="30" t="n">
        <x:f>'Raw_Data'!C2636</x:f>
        <x:v>38928</x:v>
      </x:c>
      <x:c r="D2636" t="n">
        <x:f>'Raw_Data'!D2636</x:f>
        <x:v>692</x:v>
      </x:c>
      <x:c r="E2636" t="n">
        <x:f>'Raw_Data'!E2636</x:f>
        <x:v>35</x:v>
      </x:c>
      <x:c r="F2636" t="str">
        <x:f>PROPER(TRIM('Raw_Data'!F2636))</x:f>
        <x:v>Classic</x:v>
      </x:c>
      <x:c r="G2636" t="str">
        <x:f>PROPER(TRIM('Raw_Data'!G2636))</x:f>
        <x:v>Branch</x:v>
      </x:c>
      <x:c r="H2636" s="60" t="n">
        <x:f>'Raw_Data'!H2636</x:f>
        <x:v>1401</x:v>
      </x:c>
      <x:c r="I2636" s="60" t="n">
        <x:f>'Raw_Data'!I2636</x:f>
        <x:v>150</x:v>
      </x:c>
      <x:c r="J2636" s="32" t="n">
        <x:f>'Raw_Data'!J2636</x:f>
        <x:v>0.468</x:v>
      </x:c>
      <x:c r="K2636" s="32" t="n">
        <x:f>'Raw_Data'!K2636</x:f>
        <x:v>0.675</x:v>
      </x:c>
      <x:c r="L2636" t="n">
        <x:f>'Raw_Data'!L2636</x:f>
        <x:v>0</x:v>
      </x:c>
      <x:c r="M2636" t="n">
        <x:f>IF('Raw_Data'!M2636="",Assumptions!$B$15,'Raw_Data'!M2636)</x:f>
        <x:v>8</x:v>
      </x:c>
      <x:c r="N2636" s="32" t="n">
        <x:f>'Raw_Data'!N2636</x:f>
        <x:v>0.049</x:v>
      </x:c>
      <x:c r="O2636" t="str">
        <x:f>IF(OR(D2636&lt;620,L2636&gt;=2,J2636&gt;0.9),"High",IF(OR(D2636&lt;700,L2636=1,J2636&gt;0.75),"Medium","Low"))</x:f>
        <x:v>Medium</x:v>
      </x:c>
      <x:c r="P2636" s="30" t="n">
        <x:f>XLOOKUP(F2636,Assumptions!$A$4:$A$6,Assumptions!$B$4:$B$6)</x:f>
        <x:v>0</x:v>
      </x:c>
      <x:c r="Q2636" s="32" t="n">
        <x:f>XLOOKUP(F2636,Assumptions!$A$4:$A$6,Assumptions!$C$4:$C$6)</x:f>
        <x:v>0.229</x:v>
      </x:c>
      <x:c r="R2636" s="32" t="n">
        <x:f>XLOOKUP(F2636,Assumptions!$A$4:$A$6,Assumptions!$D$4:$D$6)</x:f>
        <x:v>0.015</x:v>
      </x:c>
      <x:c r="S2636" s="32" t="n">
        <x:f>XLOOKUP(F2636,Assumptions!$A$4:$A$6,Assumptions!$E$4:$E$6)</x:f>
        <x:v>0.0075</x:v>
      </x:c>
      <x:c r="T2636" s="32" t="n">
        <x:f>XLOOKUP(O2636,Assumptions!$H$4:$H$6,Assumptions!$I$4:$I$6)</x:f>
        <x:v>0.012</x:v>
      </x:c>
      <x:c r="U2636" s="30" t="n">
        <x:f>XLOOKUP(F2636,Assumptions!$A$4:$A$6,Assumptions!$F$4:$F$6)</x:f>
        <x:v>60</x:v>
      </x:c>
      <x:c r="V2636" s="60" t="n">
        <x:f>I2636*12</x:f>
        <x:v>1800</x:v>
      </x:c>
      <x:c r="W2636" s="60" t="n">
        <x:f>H2636*J2636*(1-K2636)*Q2636</x:f>
        <x:v>48.79809089999999</x:v>
      </x:c>
      <x:c r="X2636" s="60" t="n">
        <x:f>V2636*R2636</x:f>
        <x:v>27</x:v>
      </x:c>
      <x:c r="Y2636" s="60" t="n">
        <x:f>V2636*S2636</x:f>
        <x:v>13.5</x:v>
      </x:c>
      <x:c r="Z2636" s="60" t="n">
        <x:f>H2636*J2636*T2636</x:f>
        <x:v>7.868016</x:v>
      </x:c>
      <x:c r="AA2636" s="60" t="n">
        <x:f>P2636+W2636+X2636-Y2636-Z2636-U2636</x:f>
        <x:v>-5.569925100000006</x:v>
      </x:c>
      <x:c r="AB2636" s="32" t="n">
        <x:f>IFERROR(AA2636/(P2636+W2636+X2636),0)</x:f>
        <x:v>-0.07348371223951244</x:v>
      </x:c>
      <x:c r="AC2636" t="n">
        <x:f>IF(O2636="High",0,IF(I2636&gt;=1800,3,IF(I2636&gt;=900,2,1))+IF(K2636&gt;=0.9,2,IF(K2636&gt;=0.75,1,0))+IF(J2636&lt;=0.7,2,IF(J2636&lt;=0.85,1,0))+IF(M2636&gt;=8,1,0))</x:f>
        <x:v>4</x:v>
      </x:c>
      <x:c r="AD2636" t="str">
        <x:f>IF(AND(O2636&lt;&gt;"High",AC2636&gt;=Assumptions!$B$10,AA2636&gt;0),"Priority Growth",IF(AND(O2636="Low",AA2636&gt;0),"Maintain","Watch"))</x:f>
        <x:v>Watch</x:v>
      </x:c>
      <x:c r="AE2636" s="60" t="n">
        <x:f>MAX(AA2636,0)*N2636</x:f>
        <x:v>0</x:v>
      </x:c>
      <x:c r="AF2636" t="str">
        <x:f>IF(AND(AA2636&gt;=Assumptions!$B$11,O2636&lt;&gt;"High",OR(N2636&gt;=Assumptions!$B$12,M2636&lt;=6)),"High","Standard")</x:f>
        <x:v>Standard</x:v>
      </x:c>
    </x:row>
    <x:row r="2637">
      <x:c r="A2637" t="str">
        <x:f>'Raw_Data'!A2637</x:f>
        <x:v>C02636</x:v>
      </x:c>
      <x:c r="B2637" t="n">
        <x:f>'Raw_Data'!B2637</x:f>
        <x:v>38</x:v>
      </x:c>
      <x:c r="C2637" s="30" t="n">
        <x:f>'Raw_Data'!C2637</x:f>
        <x:v>101775</x:v>
      </x:c>
      <x:c r="D2637" t="n">
        <x:f>'Raw_Data'!D2637</x:f>
        <x:v>658</x:v>
      </x:c>
      <x:c r="E2637" t="n">
        <x:f>'Raw_Data'!E2637</x:f>
        <x:v>102</x:v>
      </x:c>
      <x:c r="F2637" t="str">
        <x:f>PROPER(TRIM('Raw_Data'!F2637))</x:f>
        <x:v>Gold</x:v>
      </x:c>
      <x:c r="G2637" t="str">
        <x:f>PROPER(TRIM('Raw_Data'!G2637))</x:f>
        <x:v>Branch</x:v>
      </x:c>
      <x:c r="H2637" s="60" t="n">
        <x:f>'Raw_Data'!H2637</x:f>
        <x:v>13178</x:v>
      </x:c>
      <x:c r="I2637" s="60" t="n">
        <x:f>'Raw_Data'!I2637</x:f>
        <x:v>1543.25</x:v>
      </x:c>
      <x:c r="J2637" s="32" t="n">
        <x:f>'Raw_Data'!J2637</x:f>
        <x:v>0.496</x:v>
      </x:c>
      <x:c r="K2637" s="32" t="n">
        <x:f>'Raw_Data'!K2637</x:f>
        <x:v>0.715</x:v>
      </x:c>
      <x:c r="L2637" t="n">
        <x:f>'Raw_Data'!L2637</x:f>
        <x:v>0</x:v>
      </x:c>
      <x:c r="M2637" t="n">
        <x:f>IF('Raw_Data'!M2637="",Assumptions!$B$15,'Raw_Data'!M2637)</x:f>
        <x:v>8</x:v>
      </x:c>
      <x:c r="N2637" s="32" t="n">
        <x:f>'Raw_Data'!N2637</x:f>
        <x:v>0.02</x:v>
      </x:c>
      <x:c r="O2637" t="str">
        <x:f>IF(OR(D2637&lt;620,L2637&gt;=2,J2637&gt;0.9),"High",IF(OR(D2637&lt;700,L2637=1,J2637&gt;0.75),"Medium","Low"))</x:f>
        <x:v>Medium</x:v>
      </x:c>
      <x:c r="P2637" s="30" t="n">
        <x:f>XLOOKUP(F2637,Assumptions!$A$4:$A$6,Assumptions!$B$4:$B$6)</x:f>
        <x:v>95</x:v>
      </x:c>
      <x:c r="Q2637" s="32" t="n">
        <x:f>XLOOKUP(F2637,Assumptions!$A$4:$A$6,Assumptions!$C$4:$C$6)</x:f>
        <x:v>0.219</x:v>
      </x:c>
      <x:c r="R2637" s="32" t="n">
        <x:f>XLOOKUP(F2637,Assumptions!$A$4:$A$6,Assumptions!$D$4:$D$6)</x:f>
        <x:v>0.016</x:v>
      </x:c>
      <x:c r="S2637" s="32" t="n">
        <x:f>XLOOKUP(F2637,Assumptions!$A$4:$A$6,Assumptions!$E$4:$E$6)</x:f>
        <x:v>0.01</x:v>
      </x:c>
      <x:c r="T2637" s="32" t="n">
        <x:f>XLOOKUP(O2637,Assumptions!$H$4:$H$6,Assumptions!$I$4:$I$6)</x:f>
        <x:v>0.012</x:v>
      </x:c>
      <x:c r="U2637" s="30" t="n">
        <x:f>XLOOKUP(F2637,Assumptions!$A$4:$A$6,Assumptions!$F$4:$F$6)</x:f>
        <x:v>90</x:v>
      </x:c>
      <x:c r="V2637" s="60" t="n">
        <x:f>I2637*12</x:f>
        <x:v>18519</x:v>
      </x:c>
      <x:c r="W2637" s="60" t="n">
        <x:f>H2637*J2637*(1-K2637)*Q2637</x:f>
        <x:v>407.96241552000004</x:v>
      </x:c>
      <x:c r="X2637" s="60" t="n">
        <x:f>V2637*R2637</x:f>
        <x:v>296.30400000000003</x:v>
      </x:c>
      <x:c r="Y2637" s="60" t="n">
        <x:f>V2637*S2637</x:f>
        <x:v>185.19</x:v>
      </x:c>
      <x:c r="Z2637" s="60" t="n">
        <x:f>H2637*J2637*T2637</x:f>
        <x:v>78.435456</x:v>
      </x:c>
      <x:c r="AA2637" s="60" t="n">
        <x:f>P2637+W2637+X2637-Y2637-Z2637-U2637</x:f>
        <x:v>445.6409595199999</x:v>
      </x:c>
      <x:c r="AB2637" s="32" t="n">
        <x:f>IFERROR(AA2637/(P2637+W2637+X2637),0)</x:f>
        <x:v>0.5575624733713694</x:v>
      </x:c>
      <x:c r="AC2637" t="n">
        <x:f>IF(O2637="High",0,IF(I2637&gt;=1800,3,IF(I2637&gt;=900,2,1))+IF(K2637&gt;=0.9,2,IF(K2637&gt;=0.75,1,0))+IF(J2637&lt;=0.7,2,IF(J2637&lt;=0.85,1,0))+IF(M2637&gt;=8,1,0))</x:f>
        <x:v>5</x:v>
      </x:c>
      <x:c r="AD2637" t="str">
        <x:f>IF(AND(O2637&lt;&gt;"High",AC2637&gt;=Assumptions!$B$10,AA2637&gt;0),"Priority Growth",IF(AND(O2637="Low",AA2637&gt;0),"Maintain","Watch"))</x:f>
        <x:v>Watch</x:v>
      </x:c>
      <x:c r="AE2637" s="60" t="n">
        <x:f>MAX(AA2637,0)*N2637</x:f>
        <x:v>8.912819190399999</x:v>
      </x:c>
      <x:c r="AF2637" t="str">
        <x:f>IF(AND(AA2637&gt;=Assumptions!$B$11,O2637&lt;&gt;"High",OR(N2637&gt;=Assumptions!$B$12,M2637&lt;=6)),"High","Standard")</x:f>
        <x:v>Standard</x:v>
      </x:c>
    </x:row>
    <x:row r="2638">
      <x:c r="A2638" t="str">
        <x:f>'Raw_Data'!A2638</x:f>
        <x:v>C02637</x:v>
      </x:c>
      <x:c r="B2638" t="n">
        <x:f>'Raw_Data'!B2638</x:f>
        <x:v>52</x:v>
      </x:c>
      <x:c r="C2638" s="30" t="n">
        <x:f>'Raw_Data'!C2638</x:f>
        <x:v>34404</x:v>
      </x:c>
      <x:c r="D2638" t="n">
        <x:f>'Raw_Data'!D2638</x:f>
        <x:v>670</x:v>
      </x:c>
      <x:c r="E2638" t="n">
        <x:f>'Raw_Data'!E2638</x:f>
        <x:v>56</x:v>
      </x:c>
      <x:c r="F2638" t="str">
        <x:f>PROPER(TRIM('Raw_Data'!F2638))</x:f>
        <x:v>Classic</x:v>
      </x:c>
      <x:c r="G2638" t="str">
        <x:f>PROPER(TRIM('Raw_Data'!G2638))</x:f>
        <x:v>Direct Mail</x:v>
      </x:c>
      <x:c r="H2638" s="60" t="n">
        <x:f>'Raw_Data'!H2638</x:f>
        <x:v>1000</x:v>
      </x:c>
      <x:c r="I2638" s="60" t="n">
        <x:f>'Raw_Data'!I2638</x:f>
        <x:v>150</x:v>
      </x:c>
      <x:c r="J2638" s="32" t="n">
        <x:f>'Raw_Data'!J2638</x:f>
        <x:v>0.302</x:v>
      </x:c>
      <x:c r="K2638" s="32" t="n">
        <x:f>'Raw_Data'!K2638</x:f>
        <x:v>0.816</x:v>
      </x:c>
      <x:c r="L2638" t="n">
        <x:f>'Raw_Data'!L2638</x:f>
        <x:v>0</x:v>
      </x:c>
      <x:c r="M2638" t="n">
        <x:f>IF('Raw_Data'!M2638="",Assumptions!$B$15,'Raw_Data'!M2638)</x:f>
        <x:v>6</x:v>
      </x:c>
      <x:c r="N2638" s="32" t="n">
        <x:f>'Raw_Data'!N2638</x:f>
        <x:v>0.209</x:v>
      </x:c>
      <x:c r="O2638" t="str">
        <x:f>IF(OR(D2638&lt;620,L2638&gt;=2,J2638&gt;0.9),"High",IF(OR(D2638&lt;700,L2638=1,J2638&gt;0.75),"Medium","Low"))</x:f>
        <x:v>Medium</x:v>
      </x:c>
      <x:c r="P2638" s="30" t="n">
        <x:f>XLOOKUP(F2638,Assumptions!$A$4:$A$6,Assumptions!$B$4:$B$6)</x:f>
        <x:v>0</x:v>
      </x:c>
      <x:c r="Q2638" s="32" t="n">
        <x:f>XLOOKUP(F2638,Assumptions!$A$4:$A$6,Assumptions!$C$4:$C$6)</x:f>
        <x:v>0.229</x:v>
      </x:c>
      <x:c r="R2638" s="32" t="n">
        <x:f>XLOOKUP(F2638,Assumptions!$A$4:$A$6,Assumptions!$D$4:$D$6)</x:f>
        <x:v>0.015</x:v>
      </x:c>
      <x:c r="S2638" s="32" t="n">
        <x:f>XLOOKUP(F2638,Assumptions!$A$4:$A$6,Assumptions!$E$4:$E$6)</x:f>
        <x:v>0.0075</x:v>
      </x:c>
      <x:c r="T2638" s="32" t="n">
        <x:f>XLOOKUP(O2638,Assumptions!$H$4:$H$6,Assumptions!$I$4:$I$6)</x:f>
        <x:v>0.012</x:v>
      </x:c>
      <x:c r="U2638" s="30" t="n">
        <x:f>XLOOKUP(F2638,Assumptions!$A$4:$A$6,Assumptions!$F$4:$F$6)</x:f>
        <x:v>60</x:v>
      </x:c>
      <x:c r="V2638" s="60" t="n">
        <x:f>I2638*12</x:f>
        <x:v>1800</x:v>
      </x:c>
      <x:c r="W2638" s="60" t="n">
        <x:f>H2638*J2638*(1-K2638)*Q2638</x:f>
        <x:v>12.725072000000004</x:v>
      </x:c>
      <x:c r="X2638" s="60" t="n">
        <x:f>V2638*R2638</x:f>
        <x:v>27</x:v>
      </x:c>
      <x:c r="Y2638" s="60" t="n">
        <x:f>V2638*S2638</x:f>
        <x:v>13.5</x:v>
      </x:c>
      <x:c r="Z2638" s="60" t="n">
        <x:f>H2638*J2638*T2638</x:f>
        <x:v>3.624</x:v>
      </x:c>
      <x:c r="AA2638" s="60" t="n">
        <x:f>P2638+W2638+X2638-Y2638-Z2638-U2638</x:f>
        <x:v>-37.398928</x:v>
      </x:c>
      <x:c r="AB2638" s="32" t="n">
        <x:f>IFERROR(AA2638/(P2638+W2638+X2638),0)</x:f>
        <x:v>-0.9414439324364219</x:v>
      </x:c>
      <x:c r="AC2638" t="n">
        <x:f>IF(O2638="High",0,IF(I2638&gt;=1800,3,IF(I2638&gt;=900,2,1))+IF(K2638&gt;=0.9,2,IF(K2638&gt;=0.75,1,0))+IF(J2638&lt;=0.7,2,IF(J2638&lt;=0.85,1,0))+IF(M2638&gt;=8,1,0))</x:f>
        <x:v>4</x:v>
      </x:c>
      <x:c r="AD2638" t="str">
        <x:f>IF(AND(O2638&lt;&gt;"High",AC2638&gt;=Assumptions!$B$10,AA2638&gt;0),"Priority Growth",IF(AND(O2638="Low",AA2638&gt;0),"Maintain","Watch"))</x:f>
        <x:v>Watch</x:v>
      </x:c>
      <x:c r="AE2638" s="60" t="n">
        <x:f>MAX(AA2638,0)*N2638</x:f>
        <x:v>0</x:v>
      </x:c>
      <x:c r="AF2638" t="str">
        <x:f>IF(AND(AA2638&gt;=Assumptions!$B$11,O2638&lt;&gt;"High",OR(N2638&gt;=Assumptions!$B$12,M2638&lt;=6)),"High","Standard")</x:f>
        <x:v>Standard</x:v>
      </x:c>
    </x:row>
    <x:row r="2639">
      <x:c r="A2639" t="str">
        <x:f>'Raw_Data'!A2639</x:f>
        <x:v>C02638</x:v>
      </x:c>
      <x:c r="B2639" t="n">
        <x:f>'Raw_Data'!B2639</x:f>
        <x:v>58</x:v>
      </x:c>
      <x:c r="C2639" s="30" t="n">
        <x:f>'Raw_Data'!C2639</x:f>
        <x:v>125249</x:v>
      </x:c>
      <x:c r="D2639" t="n">
        <x:f>'Raw_Data'!D2639</x:f>
        <x:v>732</x:v>
      </x:c>
      <x:c r="E2639" t="n">
        <x:f>'Raw_Data'!E2639</x:f>
        <x:v>51</x:v>
      </x:c>
      <x:c r="F2639" t="str">
        <x:f>PROPER(TRIM('Raw_Data'!F2639))</x:f>
        <x:v>Platinum</x:v>
      </x:c>
      <x:c r="G2639" t="str">
        <x:f>PROPER(TRIM('Raw_Data'!G2639))</x:f>
        <x:v>Digital</x:v>
      </x:c>
      <x:c r="H2639" s="60" t="n">
        <x:f>'Raw_Data'!H2639</x:f>
        <x:v>27880</x:v>
      </x:c>
      <x:c r="I2639" s="60" t="n">
        <x:f>'Raw_Data'!I2639</x:f>
        <x:v>3319.03</x:v>
      </x:c>
      <x:c r="J2639" s="32" t="n">
        <x:f>'Raw_Data'!J2639</x:f>
        <x:v>0.266</x:v>
      </x:c>
      <x:c r="K2639" s="32" t="n">
        <x:f>'Raw_Data'!K2639</x:f>
        <x:v>0.734</x:v>
      </x:c>
      <x:c r="L2639" t="n">
        <x:f>'Raw_Data'!L2639</x:f>
        <x:v>0</x:v>
      </x:c>
      <x:c r="M2639" t="n">
        <x:f>IF('Raw_Data'!M2639="",Assumptions!$B$15,'Raw_Data'!M2639)</x:f>
        <x:v>8</x:v>
      </x:c>
      <x:c r="N2639" s="32" t="n">
        <x:f>'Raw_Data'!N2639</x:f>
        <x:v>0.052</x:v>
      </x:c>
      <x:c r="O2639" t="str">
        <x:f>IF(OR(D2639&lt;620,L2639&gt;=2,J2639&gt;0.9),"High",IF(OR(D2639&lt;700,L2639=1,J2639&gt;0.75),"Medium","Low"))</x:f>
        <x:v>Low</x:v>
      </x:c>
      <x:c r="P2639" s="30" t="n">
        <x:f>XLOOKUP(F2639,Assumptions!$A$4:$A$6,Assumptions!$B$4:$B$6)</x:f>
        <x:v>195</x:v>
      </x:c>
      <x:c r="Q2639" s="32" t="n">
        <x:f>XLOOKUP(F2639,Assumptions!$A$4:$A$6,Assumptions!$C$4:$C$6)</x:f>
        <x:v>0.199</x:v>
      </x:c>
      <x:c r="R2639" s="32" t="n">
        <x:f>XLOOKUP(F2639,Assumptions!$A$4:$A$6,Assumptions!$D$4:$D$6)</x:f>
        <x:v>0.017</x:v>
      </x:c>
      <x:c r="S2639" s="32" t="n">
        <x:f>XLOOKUP(F2639,Assumptions!$A$4:$A$6,Assumptions!$E$4:$E$6)</x:f>
        <x:v>0.013</x:v>
      </x:c>
      <x:c r="T2639" s="32" t="n">
        <x:f>XLOOKUP(O2639,Assumptions!$H$4:$H$6,Assumptions!$I$4:$I$6)</x:f>
        <x:v>0.0035</x:v>
      </x:c>
      <x:c r="U2639" s="30" t="n">
        <x:f>XLOOKUP(F2639,Assumptions!$A$4:$A$6,Assumptions!$F$4:$F$6)</x:f>
        <x:v>140</x:v>
      </x:c>
      <x:c r="V2639" s="60" t="n">
        <x:f>I2639*12</x:f>
        <x:v>39828.36</x:v>
      </x:c>
      <x:c r="W2639" s="60" t="n">
        <x:f>H2639*J2639*(1-K2639)*Q2639</x:f>
        <x:v>392.5627787200001</x:v>
      </x:c>
      <x:c r="X2639" s="60" t="n">
        <x:f>V2639*R2639</x:f>
        <x:v>677.08212</x:v>
      </x:c>
      <x:c r="Y2639" s="60" t="n">
        <x:f>V2639*S2639</x:f>
        <x:v>517.76868</x:v>
      </x:c>
      <x:c r="Z2639" s="60" t="n">
        <x:f>H2639*J2639*T2639</x:f>
        <x:v>25.956280000000003</x:v>
      </x:c>
      <x:c r="AA2639" s="60" t="n">
        <x:f>P2639+W2639+X2639-Y2639-Z2639-U2639</x:f>
        <x:v>580.9199387200001</x:v>
      </x:c>
      <x:c r="AB2639" s="32" t="n">
        <x:f>IFERROR(AA2639/(P2639+W2639+X2639),0)</x:f>
        <x:v>0.4593541944525087</x:v>
      </x:c>
      <x:c r="AC2639" t="n">
        <x:f>IF(O2639="High",0,IF(I2639&gt;=1800,3,IF(I2639&gt;=900,2,1))+IF(K2639&gt;=0.9,2,IF(K2639&gt;=0.75,1,0))+IF(J2639&lt;=0.7,2,IF(J2639&lt;=0.85,1,0))+IF(M2639&gt;=8,1,0))</x:f>
        <x:v>6</x:v>
      </x:c>
      <x:c r="AD2639" t="str">
        <x:f>IF(AND(O2639&lt;&gt;"High",AC2639&gt;=Assumptions!$B$10,AA2639&gt;0),"Priority Growth",IF(AND(O2639="Low",AA2639&gt;0),"Maintain","Watch"))</x:f>
        <x:v>Priority Growth</x:v>
      </x:c>
      <x:c r="AE2639" s="60" t="n">
        <x:f>MAX(AA2639,0)*N2639</x:f>
        <x:v>30.207836813440004</x:v>
      </x:c>
      <x:c r="AF2639" t="str">
        <x:f>IF(AND(AA2639&gt;=Assumptions!$B$11,O2639&lt;&gt;"High",OR(N2639&gt;=Assumptions!$B$12,M2639&lt;=6)),"High","Standard")</x:f>
        <x:v>Standard</x:v>
      </x:c>
    </x:row>
    <x:row r="2640">
      <x:c r="A2640" t="str">
        <x:f>'Raw_Data'!A2640</x:f>
        <x:v>C02639</x:v>
      </x:c>
      <x:c r="B2640" t="n">
        <x:f>'Raw_Data'!B2640</x:f>
        <x:v>36</x:v>
      </x:c>
      <x:c r="C2640" s="30" t="n">
        <x:f>'Raw_Data'!C2640</x:f>
        <x:v>75195</x:v>
      </x:c>
      <x:c r="D2640" t="n">
        <x:f>'Raw_Data'!D2640</x:f>
        <x:v>665</x:v>
      </x:c>
      <x:c r="E2640" t="n">
        <x:f>'Raw_Data'!E2640</x:f>
        <x:v>87</x:v>
      </x:c>
      <x:c r="F2640" t="str">
        <x:f>PROPER(TRIM('Raw_Data'!F2640))</x:f>
        <x:v>Gold</x:v>
      </x:c>
      <x:c r="G2640" t="str">
        <x:f>PROPER(TRIM('Raw_Data'!G2640))</x:f>
        <x:v>Digital</x:v>
      </x:c>
      <x:c r="H2640" s="60" t="n">
        <x:f>'Raw_Data'!H2640</x:f>
        <x:v>10288</x:v>
      </x:c>
      <x:c r="I2640" s="60" t="n">
        <x:f>'Raw_Data'!I2640</x:f>
        <x:v>1778.6</x:v>
      </x:c>
      <x:c r="J2640" s="32" t="n">
        <x:f>'Raw_Data'!J2640</x:f>
        <x:v>0.547</x:v>
      </x:c>
      <x:c r="K2640" s="32" t="n">
        <x:f>'Raw_Data'!K2640</x:f>
        <x:v>0.779</x:v>
      </x:c>
      <x:c r="L2640" t="n">
        <x:f>'Raw_Data'!L2640</x:f>
        <x:v>0</x:v>
      </x:c>
      <x:c r="M2640" t="n">
        <x:f>IF('Raw_Data'!M2640="",Assumptions!$B$15,'Raw_Data'!M2640)</x:f>
        <x:v>4</x:v>
      </x:c>
      <x:c r="N2640" s="32" t="n">
        <x:f>'Raw_Data'!N2640</x:f>
        <x:v>0.249</x:v>
      </x:c>
      <x:c r="O2640" t="str">
        <x:f>IF(OR(D2640&lt;620,L2640&gt;=2,J2640&gt;0.9),"High",IF(OR(D2640&lt;700,L2640=1,J2640&gt;0.75),"Medium","Low"))</x:f>
        <x:v>Medium</x:v>
      </x:c>
      <x:c r="P2640" s="30" t="n">
        <x:f>XLOOKUP(F2640,Assumptions!$A$4:$A$6,Assumptions!$B$4:$B$6)</x:f>
        <x:v>95</x:v>
      </x:c>
      <x:c r="Q2640" s="32" t="n">
        <x:f>XLOOKUP(F2640,Assumptions!$A$4:$A$6,Assumptions!$C$4:$C$6)</x:f>
        <x:v>0.219</x:v>
      </x:c>
      <x:c r="R2640" s="32" t="n">
        <x:f>XLOOKUP(F2640,Assumptions!$A$4:$A$6,Assumptions!$D$4:$D$6)</x:f>
        <x:v>0.016</x:v>
      </x:c>
      <x:c r="S2640" s="32" t="n">
        <x:f>XLOOKUP(F2640,Assumptions!$A$4:$A$6,Assumptions!$E$4:$E$6)</x:f>
        <x:v>0.01</x:v>
      </x:c>
      <x:c r="T2640" s="32" t="n">
        <x:f>XLOOKUP(O2640,Assumptions!$H$4:$H$6,Assumptions!$I$4:$I$6)</x:f>
        <x:v>0.012</x:v>
      </x:c>
      <x:c r="U2640" s="30" t="n">
        <x:f>XLOOKUP(F2640,Assumptions!$A$4:$A$6,Assumptions!$F$4:$F$6)</x:f>
        <x:v>90</x:v>
      </x:c>
      <x:c r="V2640" s="60" t="n">
        <x:f>I2640*12</x:f>
        <x:v>21343.199999999997</x:v>
      </x:c>
      <x:c r="W2640" s="60" t="n">
        <x:f>H2640*J2640*(1-K2640)*Q2640</x:f>
        <x:v>272.367114864</x:v>
      </x:c>
      <x:c r="X2640" s="60" t="n">
        <x:f>V2640*R2640</x:f>
        <x:v>341.49119999999994</x:v>
      </x:c>
      <x:c r="Y2640" s="60" t="n">
        <x:f>V2640*S2640</x:f>
        <x:v>213.432</x:v>
      </x:c>
      <x:c r="Z2640" s="60" t="n">
        <x:f>H2640*J2640*T2640</x:f>
        <x:v>67.530432</x:v>
      </x:c>
      <x:c r="AA2640" s="60" t="n">
        <x:f>P2640+W2640+X2640-Y2640-Z2640-U2640</x:f>
        <x:v>337.8958828639999</x:v>
      </x:c>
      <x:c r="AB2640" s="32" t="n">
        <x:f>IFERROR(AA2640/(P2640+W2640+X2640),0)</x:f>
        <x:v>0.4766761929410786</x:v>
      </x:c>
      <x:c r="AC2640" t="n">
        <x:f>IF(O2640="High",0,IF(I2640&gt;=1800,3,IF(I2640&gt;=900,2,1))+IF(K2640&gt;=0.9,2,IF(K2640&gt;=0.75,1,0))+IF(J2640&lt;=0.7,2,IF(J2640&lt;=0.85,1,0))+IF(M2640&gt;=8,1,0))</x:f>
        <x:v>5</x:v>
      </x:c>
      <x:c r="AD2640" t="str">
        <x:f>IF(AND(O2640&lt;&gt;"High",AC2640&gt;=Assumptions!$B$10,AA2640&gt;0),"Priority Growth",IF(AND(O2640="Low",AA2640&gt;0),"Maintain","Watch"))</x:f>
        <x:v>Watch</x:v>
      </x:c>
      <x:c r="AE2640" s="60" t="n">
        <x:f>MAX(AA2640,0)*N2640</x:f>
        <x:v>84.13607483313596</x:v>
      </x:c>
      <x:c r="AF2640" t="str">
        <x:f>IF(AND(AA2640&gt;=Assumptions!$B$11,O2640&lt;&gt;"High",OR(N2640&gt;=Assumptions!$B$12,M2640&lt;=6)),"High","Standard")</x:f>
        <x:v>High</x:v>
      </x:c>
    </x:row>
    <x:row r="2641">
      <x:c r="A2641" t="str">
        <x:f>'Raw_Data'!A2641</x:f>
        <x:v>C02640</x:v>
      </x:c>
      <x:c r="B2641" t="n">
        <x:f>'Raw_Data'!B2641</x:f>
        <x:v>42</x:v>
      </x:c>
      <x:c r="C2641" s="30" t="n">
        <x:f>'Raw_Data'!C2641</x:f>
        <x:v>88314</x:v>
      </x:c>
      <x:c r="D2641" t="n">
        <x:f>'Raw_Data'!D2641</x:f>
        <x:v>627</x:v>
      </x:c>
      <x:c r="E2641" t="n">
        <x:f>'Raw_Data'!E2641</x:f>
        <x:v>11</x:v>
      </x:c>
      <x:c r="F2641" t="str">
        <x:f>PROPER(TRIM('Raw_Data'!F2641))</x:f>
        <x:v>Gold</x:v>
      </x:c>
      <x:c r="G2641" t="str">
        <x:f>PROPER(TRIM('Raw_Data'!G2641))</x:f>
        <x:v>Digital</x:v>
      </x:c>
      <x:c r="H2641" s="60" t="n">
        <x:f>'Raw_Data'!H2641</x:f>
        <x:v>8634</x:v>
      </x:c>
      <x:c r="I2641" s="60" t="n">
        <x:f>'Raw_Data'!I2641</x:f>
        <x:v>1420.57</x:v>
      </x:c>
      <x:c r="J2641" s="32" t="n">
        <x:f>'Raw_Data'!J2641</x:f>
        <x:v>0.506</x:v>
      </x:c>
      <x:c r="K2641" s="32" t="n">
        <x:f>'Raw_Data'!K2641</x:f>
        <x:v>0.803</x:v>
      </x:c>
      <x:c r="L2641" t="n">
        <x:f>'Raw_Data'!L2641</x:f>
        <x:v>0</x:v>
      </x:c>
      <x:c r="M2641" t="n">
        <x:f>IF('Raw_Data'!M2641="",Assumptions!$B$15,'Raw_Data'!M2641)</x:f>
        <x:v>7.370408870408871</x:v>
      </x:c>
      <x:c r="N2641" s="32" t="n">
        <x:f>'Raw_Data'!N2641</x:f>
        <x:v>0.02</x:v>
      </x:c>
      <x:c r="O2641" t="str">
        <x:f>IF(OR(D2641&lt;620,L2641&gt;=2,J2641&gt;0.9),"High",IF(OR(D2641&lt;700,L2641=1,J2641&gt;0.75),"Medium","Low"))</x:f>
        <x:v>Medium</x:v>
      </x:c>
      <x:c r="P2641" s="30" t="n">
        <x:f>XLOOKUP(F2641,Assumptions!$A$4:$A$6,Assumptions!$B$4:$B$6)</x:f>
        <x:v>95</x:v>
      </x:c>
      <x:c r="Q2641" s="32" t="n">
        <x:f>XLOOKUP(F2641,Assumptions!$A$4:$A$6,Assumptions!$C$4:$C$6)</x:f>
        <x:v>0.219</x:v>
      </x:c>
      <x:c r="R2641" s="32" t="n">
        <x:f>XLOOKUP(F2641,Assumptions!$A$4:$A$6,Assumptions!$D$4:$D$6)</x:f>
        <x:v>0.016</x:v>
      </x:c>
      <x:c r="S2641" s="32" t="n">
        <x:f>XLOOKUP(F2641,Assumptions!$A$4:$A$6,Assumptions!$E$4:$E$6)</x:f>
        <x:v>0.01</x:v>
      </x:c>
      <x:c r="T2641" s="32" t="n">
        <x:f>XLOOKUP(O2641,Assumptions!$H$4:$H$6,Assumptions!$I$4:$I$6)</x:f>
        <x:v>0.012</x:v>
      </x:c>
      <x:c r="U2641" s="30" t="n">
        <x:f>XLOOKUP(F2641,Assumptions!$A$4:$A$6,Assumptions!$F$4:$F$6)</x:f>
        <x:v>90</x:v>
      </x:c>
      <x:c r="V2641" s="60" t="n">
        <x:f>I2641*12</x:f>
        <x:v>17046.84</x:v>
      </x:c>
      <x:c r="W2641" s="60" t="n">
        <x:f>H2641*J2641*(1-K2641)*Q2641</x:f>
        <x:v>188.48331097199997</x:v>
      </x:c>
      <x:c r="X2641" s="60" t="n">
        <x:f>V2641*R2641</x:f>
        <x:v>272.74944</x:v>
      </x:c>
      <x:c r="Y2641" s="60" t="n">
        <x:f>V2641*S2641</x:f>
        <x:v>170.4684</x:v>
      </x:c>
      <x:c r="Z2641" s="60" t="n">
        <x:f>H2641*J2641*T2641</x:f>
        <x:v>52.425648</x:v>
      </x:c>
      <x:c r="AA2641" s="60" t="n">
        <x:f>P2641+W2641+X2641-Y2641-Z2641-U2641</x:f>
        <x:v>243.33870297199996</x:v>
      </x:c>
      <x:c r="AB2641" s="32" t="n">
        <x:f>IFERROR(AA2641/(P2641+W2641+X2641),0)</x:f>
        <x:v>0.43747640272309196</x:v>
      </x:c>
      <x:c r="AC2641" t="n">
        <x:f>IF(O2641="High",0,IF(I2641&gt;=1800,3,IF(I2641&gt;=900,2,1))+IF(K2641&gt;=0.9,2,IF(K2641&gt;=0.75,1,0))+IF(J2641&lt;=0.7,2,IF(J2641&lt;=0.85,1,0))+IF(M2641&gt;=8,1,0))</x:f>
        <x:v>5</x:v>
      </x:c>
      <x:c r="AD2641" t="str">
        <x:f>IF(AND(O2641&lt;&gt;"High",AC2641&gt;=Assumptions!$B$10,AA2641&gt;0),"Priority Growth",IF(AND(O2641="Low",AA2641&gt;0),"Maintain","Watch"))</x:f>
        <x:v>Watch</x:v>
      </x:c>
      <x:c r="AE2641" s="60" t="n">
        <x:f>MAX(AA2641,0)*N2641</x:f>
        <x:v>4.866774059439999</x:v>
      </x:c>
      <x:c r="AF2641" t="str">
        <x:f>IF(AND(AA2641&gt;=Assumptions!$B$11,O2641&lt;&gt;"High",OR(N2641&gt;=Assumptions!$B$12,M2641&lt;=6)),"High","Standard")</x:f>
        <x:v>Standard</x:v>
      </x:c>
    </x:row>
    <x:row r="2642">
      <x:c r="A2642" t="str">
        <x:f>'Raw_Data'!A2642</x:f>
        <x:v>C02641</x:v>
      </x:c>
      <x:c r="B2642" t="n">
        <x:f>'Raw_Data'!B2642</x:f>
        <x:v>39</x:v>
      </x:c>
      <x:c r="C2642" s="30" t="n">
        <x:f>'Raw_Data'!C2642</x:f>
        <x:v>64633</x:v>
      </x:c>
      <x:c r="D2642" t="n">
        <x:f>'Raw_Data'!D2642</x:f>
        <x:v>712</x:v>
      </x:c>
      <x:c r="E2642" t="n">
        <x:f>'Raw_Data'!E2642</x:f>
        <x:v>21</x:v>
      </x:c>
      <x:c r="F2642" t="str">
        <x:f>PROPER(TRIM('Raw_Data'!F2642))</x:f>
        <x:v>Gold</x:v>
      </x:c>
      <x:c r="G2642" t="str">
        <x:f>PROPER(TRIM('Raw_Data'!G2642))</x:f>
        <x:v>Partner</x:v>
      </x:c>
      <x:c r="H2642" s="60" t="n">
        <x:f>'Raw_Data'!H2642</x:f>
        <x:v>9286</x:v>
      </x:c>
      <x:c r="I2642" s="60" t="n">
        <x:f>'Raw_Data'!I2642</x:f>
        <x:v>1352.96</x:v>
      </x:c>
      <x:c r="J2642" s="32" t="n">
        <x:f>'Raw_Data'!J2642</x:f>
        <x:v>0.286</x:v>
      </x:c>
      <x:c r="K2642" s="32" t="n">
        <x:f>'Raw_Data'!K2642</x:f>
        <x:v>0.771</x:v>
      </x:c>
      <x:c r="L2642" t="n">
        <x:f>'Raw_Data'!L2642</x:f>
        <x:v>0</x:v>
      </x:c>
      <x:c r="M2642" t="n">
        <x:f>IF('Raw_Data'!M2642="",Assumptions!$B$15,'Raw_Data'!M2642)</x:f>
        <x:v>6</x:v>
      </x:c>
      <x:c r="N2642" s="32" t="n">
        <x:f>'Raw_Data'!N2642</x:f>
        <x:v>0.175</x:v>
      </x:c>
      <x:c r="O2642" t="str">
        <x:f>IF(OR(D2642&lt;620,L2642&gt;=2,J2642&gt;0.9),"High",IF(OR(D2642&lt;700,L2642=1,J2642&gt;0.75),"Medium","Low"))</x:f>
        <x:v>Low</x:v>
      </x:c>
      <x:c r="P2642" s="30" t="n">
        <x:f>XLOOKUP(F2642,Assumptions!$A$4:$A$6,Assumptions!$B$4:$B$6)</x:f>
        <x:v>95</x:v>
      </x:c>
      <x:c r="Q2642" s="32" t="n">
        <x:f>XLOOKUP(F2642,Assumptions!$A$4:$A$6,Assumptions!$C$4:$C$6)</x:f>
        <x:v>0.219</x:v>
      </x:c>
      <x:c r="R2642" s="32" t="n">
        <x:f>XLOOKUP(F2642,Assumptions!$A$4:$A$6,Assumptions!$D$4:$D$6)</x:f>
        <x:v>0.016</x:v>
      </x:c>
      <x:c r="S2642" s="32" t="n">
        <x:f>XLOOKUP(F2642,Assumptions!$A$4:$A$6,Assumptions!$E$4:$E$6)</x:f>
        <x:v>0.01</x:v>
      </x:c>
      <x:c r="T2642" s="32" t="n">
        <x:f>XLOOKUP(O2642,Assumptions!$H$4:$H$6,Assumptions!$I$4:$I$6)</x:f>
        <x:v>0.0035</x:v>
      </x:c>
      <x:c r="U2642" s="30" t="n">
        <x:f>XLOOKUP(F2642,Assumptions!$A$4:$A$6,Assumptions!$F$4:$F$6)</x:f>
        <x:v>90</x:v>
      </x:c>
      <x:c r="V2642" s="60" t="n">
        <x:f>I2642*12</x:f>
        <x:v>16235.52</x:v>
      </x:c>
      <x:c r="W2642" s="60" t="n">
        <x:f>H2642*J2642*(1-K2642)*Q2642</x:f>
        <x:v>133.19082519599996</x:v>
      </x:c>
      <x:c r="X2642" s="60" t="n">
        <x:f>V2642*R2642</x:f>
        <x:v>259.76832</x:v>
      </x:c>
      <x:c r="Y2642" s="60" t="n">
        <x:f>V2642*S2642</x:f>
        <x:v>162.3552</x:v>
      </x:c>
      <x:c r="Z2642" s="60" t="n">
        <x:f>H2642*J2642*T2642</x:f>
        <x:v>9.295285999999999</x:v>
      </x:c>
      <x:c r="AA2642" s="60" t="n">
        <x:f>P2642+W2642+X2642-Y2642-Z2642-U2642</x:f>
        <x:v>226.30865919600006</x:v>
      </x:c>
      <x:c r="AB2642" s="32" t="n">
        <x:f>IFERROR(AA2642/(P2642+W2642+X2642),0)</x:f>
        <x:v>0.4637860800930332</x:v>
      </x:c>
      <x:c r="AC2642" t="n">
        <x:f>IF(O2642="High",0,IF(I2642&gt;=1800,3,IF(I2642&gt;=900,2,1))+IF(K2642&gt;=0.9,2,IF(K2642&gt;=0.75,1,0))+IF(J2642&lt;=0.7,2,IF(J2642&lt;=0.85,1,0))+IF(M2642&gt;=8,1,0))</x:f>
        <x:v>5</x:v>
      </x:c>
      <x:c r="AD2642" t="str">
        <x:f>IF(AND(O2642&lt;&gt;"High",AC2642&gt;=Assumptions!$B$10,AA2642&gt;0),"Priority Growth",IF(AND(O2642="Low",AA2642&gt;0),"Maintain","Watch"))</x:f>
        <x:v>Maintain</x:v>
      </x:c>
      <x:c r="AE2642" s="60" t="n">
        <x:f>MAX(AA2642,0)*N2642</x:f>
        <x:v>39.60401535930001</x:v>
      </x:c>
      <x:c r="AF2642" t="str">
        <x:f>IF(AND(AA2642&gt;=Assumptions!$B$11,O2642&lt;&gt;"High",OR(N2642&gt;=Assumptions!$B$12,M2642&lt;=6)),"High","Standard")</x:f>
        <x:v>Standard</x:v>
      </x:c>
    </x:row>
    <x:row r="2643">
      <x:c r="A2643" t="str">
        <x:f>'Raw_Data'!A2643</x:f>
        <x:v>C02642</x:v>
      </x:c>
      <x:c r="B2643" t="n">
        <x:f>'Raw_Data'!B2643</x:f>
        <x:v>60</x:v>
      </x:c>
      <x:c r="C2643" s="30" t="n">
        <x:f>'Raw_Data'!C2643</x:f>
        <x:v>89286</x:v>
      </x:c>
      <x:c r="D2643" t="n">
        <x:f>'Raw_Data'!D2643</x:f>
        <x:v>747</x:v>
      </x:c>
      <x:c r="E2643" t="n">
        <x:f>'Raw_Data'!E2643</x:f>
        <x:v>51</x:v>
      </x:c>
      <x:c r="F2643" t="str">
        <x:f>PROPER(TRIM('Raw_Data'!F2643))</x:f>
        <x:v>Platinum</x:v>
      </x:c>
      <x:c r="G2643" t="str">
        <x:f>PROPER(TRIM('Raw_Data'!G2643))</x:f>
        <x:v>Digital</x:v>
      </x:c>
      <x:c r="H2643" s="60" t="n">
        <x:f>'Raw_Data'!H2643</x:f>
        <x:v>24289</x:v>
      </x:c>
      <x:c r="I2643" s="60" t="n">
        <x:f>'Raw_Data'!I2643</x:f>
        <x:v>2630.09</x:v>
      </x:c>
      <x:c r="J2643" s="32" t="n">
        <x:f>'Raw_Data'!J2643</x:f>
        <x:v>0.263</x:v>
      </x:c>
      <x:c r="K2643" s="32" t="n">
        <x:f>'Raw_Data'!K2643</x:f>
        <x:v>0.979</x:v>
      </x:c>
      <x:c r="L2643" t="n">
        <x:f>'Raw_Data'!L2643</x:f>
        <x:v>0</x:v>
      </x:c>
      <x:c r="M2643" t="n">
        <x:f>IF('Raw_Data'!M2643="",Assumptions!$B$15,'Raw_Data'!M2643)</x:f>
        <x:v>6</x:v>
      </x:c>
      <x:c r="N2643" s="32" t="n">
        <x:f>'Raw_Data'!N2643</x:f>
        <x:v>0.145</x:v>
      </x:c>
      <x:c r="O2643" t="str">
        <x:f>IF(OR(D2643&lt;620,L2643&gt;=2,J2643&gt;0.9),"High",IF(OR(D2643&lt;700,L2643=1,J2643&gt;0.75),"Medium","Low"))</x:f>
        <x:v>Low</x:v>
      </x:c>
      <x:c r="P2643" s="30" t="n">
        <x:f>XLOOKUP(F2643,Assumptions!$A$4:$A$6,Assumptions!$B$4:$B$6)</x:f>
        <x:v>195</x:v>
      </x:c>
      <x:c r="Q2643" s="32" t="n">
        <x:f>XLOOKUP(F2643,Assumptions!$A$4:$A$6,Assumptions!$C$4:$C$6)</x:f>
        <x:v>0.199</x:v>
      </x:c>
      <x:c r="R2643" s="32" t="n">
        <x:f>XLOOKUP(F2643,Assumptions!$A$4:$A$6,Assumptions!$D$4:$D$6)</x:f>
        <x:v>0.017</x:v>
      </x:c>
      <x:c r="S2643" s="32" t="n">
        <x:f>XLOOKUP(F2643,Assumptions!$A$4:$A$6,Assumptions!$E$4:$E$6)</x:f>
        <x:v>0.013</x:v>
      </x:c>
      <x:c r="T2643" s="32" t="n">
        <x:f>XLOOKUP(O2643,Assumptions!$H$4:$H$6,Assumptions!$I$4:$I$6)</x:f>
        <x:v>0.0035</x:v>
      </x:c>
      <x:c r="U2643" s="30" t="n">
        <x:f>XLOOKUP(F2643,Assumptions!$A$4:$A$6,Assumptions!$F$4:$F$6)</x:f>
        <x:v>140</x:v>
      </x:c>
      <x:c r="V2643" s="60" t="n">
        <x:f>I2643*12</x:f>
        <x:v>31561.08</x:v>
      </x:c>
      <x:c r="W2643" s="60" t="n">
        <x:f>H2643*J2643*(1-K2643)*Q2643</x:f>
        <x:v>26.69548125300003</x:v>
      </x:c>
      <x:c r="X2643" s="60" t="n">
        <x:f>V2643*R2643</x:f>
        <x:v>536.53836</x:v>
      </x:c>
      <x:c r="Y2643" s="60" t="n">
        <x:f>V2643*S2643</x:f>
        <x:v>410.29404</x:v>
      </x:c>
      <x:c r="Z2643" s="60" t="n">
        <x:f>H2643*J2643*T2643</x:f>
        <x:v>22.358024500000003</x:v>
      </x:c>
      <x:c r="AA2643" s="60" t="n">
        <x:f>P2643+W2643+X2643-Y2643-Z2643-U2643</x:f>
        <x:v>185.58177675300004</x:v>
      </x:c>
      <x:c r="AB2643" s="32" t="n">
        <x:f>IFERROR(AA2643/(P2643+W2643+X2643),0)</x:f>
        <x:v>0.2447553335872237</x:v>
      </x:c>
      <x:c r="AC2643" t="n">
        <x:f>IF(O2643="High",0,IF(I2643&gt;=1800,3,IF(I2643&gt;=900,2,1))+IF(K2643&gt;=0.9,2,IF(K2643&gt;=0.75,1,0))+IF(J2643&lt;=0.7,2,IF(J2643&lt;=0.85,1,0))+IF(M2643&gt;=8,1,0))</x:f>
        <x:v>7</x:v>
      </x:c>
      <x:c r="AD2643" t="str">
        <x:f>IF(AND(O2643&lt;&gt;"High",AC2643&gt;=Assumptions!$B$10,AA2643&gt;0),"Priority Growth",IF(AND(O2643="Low",AA2643&gt;0),"Maintain","Watch"))</x:f>
        <x:v>Priority Growth</x:v>
      </x:c>
      <x:c r="AE2643" s="60" t="n">
        <x:f>MAX(AA2643,0)*N2643</x:f>
        <x:v>26.909357629185003</x:v>
      </x:c>
      <x:c r="AF2643" t="str">
        <x:f>IF(AND(AA2643&gt;=Assumptions!$B$11,O2643&lt;&gt;"High",OR(N2643&gt;=Assumptions!$B$12,M2643&lt;=6)),"High","Standard")</x:f>
        <x:v>Standard</x:v>
      </x:c>
    </x:row>
    <x:row r="2644">
      <x:c r="A2644" t="str">
        <x:f>'Raw_Data'!A2644</x:f>
        <x:v>C02643</x:v>
      </x:c>
      <x:c r="B2644" t="n">
        <x:f>'Raw_Data'!B2644</x:f>
        <x:v>42</x:v>
      </x:c>
      <x:c r="C2644" s="30" t="n">
        <x:f>'Raw_Data'!C2644</x:f>
        <x:v>48740</x:v>
      </x:c>
      <x:c r="D2644" t="n">
        <x:f>'Raw_Data'!D2644</x:f>
        <x:v>733</x:v>
      </x:c>
      <x:c r="E2644" t="n">
        <x:f>'Raw_Data'!E2644</x:f>
        <x:v>31</x:v>
      </x:c>
      <x:c r="F2644" t="str">
        <x:f>PROPER(TRIM('Raw_Data'!F2644))</x:f>
        <x:v>Gold</x:v>
      </x:c>
      <x:c r="G2644" t="str">
        <x:f>PROPER(TRIM('Raw_Data'!G2644))</x:f>
        <x:v>Branch</x:v>
      </x:c>
      <x:c r="H2644" s="60" t="n">
        <x:f>'Raw_Data'!H2644</x:f>
        <x:v>9887</x:v>
      </x:c>
      <x:c r="I2644" s="60" t="n">
        <x:f>'Raw_Data'!I2644</x:f>
        <x:v>1168.56</x:v>
      </x:c>
      <x:c r="J2644" s="32" t="n">
        <x:f>'Raw_Data'!J2644</x:f>
        <x:v>0.184</x:v>
      </x:c>
      <x:c r="K2644" s="32" t="n">
        <x:f>'Raw_Data'!K2644</x:f>
        <x:v>0.848</x:v>
      </x:c>
      <x:c r="L2644" t="n">
        <x:f>'Raw_Data'!L2644</x:f>
        <x:v>0</x:v>
      </x:c>
      <x:c r="M2644" t="n">
        <x:f>IF('Raw_Data'!M2644="",Assumptions!$B$15,'Raw_Data'!M2644)</x:f>
        <x:v>8</x:v>
      </x:c>
      <x:c r="N2644" s="32" t="n">
        <x:f>'Raw_Data'!N2644</x:f>
        <x:v>0.02</x:v>
      </x:c>
      <x:c r="O2644" t="str">
        <x:f>IF(OR(D2644&lt;620,L2644&gt;=2,J2644&gt;0.9),"High",IF(OR(D2644&lt;700,L2644=1,J2644&gt;0.75),"Medium","Low"))</x:f>
        <x:v>Low</x:v>
      </x:c>
      <x:c r="P2644" s="30" t="n">
        <x:f>XLOOKUP(F2644,Assumptions!$A$4:$A$6,Assumptions!$B$4:$B$6)</x:f>
        <x:v>95</x:v>
      </x:c>
      <x:c r="Q2644" s="32" t="n">
        <x:f>XLOOKUP(F2644,Assumptions!$A$4:$A$6,Assumptions!$C$4:$C$6)</x:f>
        <x:v>0.219</x:v>
      </x:c>
      <x:c r="R2644" s="32" t="n">
        <x:f>XLOOKUP(F2644,Assumptions!$A$4:$A$6,Assumptions!$D$4:$D$6)</x:f>
        <x:v>0.016</x:v>
      </x:c>
      <x:c r="S2644" s="32" t="n">
        <x:f>XLOOKUP(F2644,Assumptions!$A$4:$A$6,Assumptions!$E$4:$E$6)</x:f>
        <x:v>0.01</x:v>
      </x:c>
      <x:c r="T2644" s="32" t="n">
        <x:f>XLOOKUP(O2644,Assumptions!$H$4:$H$6,Assumptions!$I$4:$I$6)</x:f>
        <x:v>0.0035</x:v>
      </x:c>
      <x:c r="U2644" s="30" t="n">
        <x:f>XLOOKUP(F2644,Assumptions!$A$4:$A$6,Assumptions!$F$4:$F$6)</x:f>
        <x:v>90</x:v>
      </x:c>
      <x:c r="V2644" s="60" t="n">
        <x:f>I2644*12</x:f>
        <x:v>14022.72</x:v>
      </x:c>
      <x:c r="W2644" s="60" t="n">
        <x:f>H2644*J2644*(1-K2644)*Q2644</x:f>
        <x:v>60.55779590400001</x:v>
      </x:c>
      <x:c r="X2644" s="60" t="n">
        <x:f>V2644*R2644</x:f>
        <x:v>224.36352</x:v>
      </x:c>
      <x:c r="Y2644" s="60" t="n">
        <x:f>V2644*S2644</x:f>
        <x:v>140.2272</x:v>
      </x:c>
      <x:c r="Z2644" s="60" t="n">
        <x:f>H2644*J2644*T2644</x:f>
        <x:v>6.367228</x:v>
      </x:c>
      <x:c r="AA2644" s="60" t="n">
        <x:f>P2644+W2644+X2644-Y2644-Z2644-U2644</x:f>
        <x:v>143.32688790400002</x:v>
      </x:c>
      <x:c r="AB2644" s="32" t="n">
        <x:f>IFERROR(AA2644/(P2644+W2644+X2644),0)</x:f>
        <x:v>0.3772541363281033</x:v>
      </x:c>
      <x:c r="AC2644" t="n">
        <x:f>IF(O2644="High",0,IF(I2644&gt;=1800,3,IF(I2644&gt;=900,2,1))+IF(K2644&gt;=0.9,2,IF(K2644&gt;=0.75,1,0))+IF(J2644&lt;=0.7,2,IF(J2644&lt;=0.85,1,0))+IF(M2644&gt;=8,1,0))</x:f>
        <x:v>6</x:v>
      </x:c>
      <x:c r="AD2644" t="str">
        <x:f>IF(AND(O2644&lt;&gt;"High",AC2644&gt;=Assumptions!$B$10,AA2644&gt;0),"Priority Growth",IF(AND(O2644="Low",AA2644&gt;0),"Maintain","Watch"))</x:f>
        <x:v>Priority Growth</x:v>
      </x:c>
      <x:c r="AE2644" s="60" t="n">
        <x:f>MAX(AA2644,0)*N2644</x:f>
        <x:v>2.86653775808</x:v>
      </x:c>
      <x:c r="AF2644" t="str">
        <x:f>IF(AND(AA2644&gt;=Assumptions!$B$11,O2644&lt;&gt;"High",OR(N2644&gt;=Assumptions!$B$12,M2644&lt;=6)),"High","Standard")</x:f>
        <x:v>Standard</x:v>
      </x:c>
    </x:row>
    <x:row r="2645">
      <x:c r="A2645" t="str">
        <x:f>'Raw_Data'!A2645</x:f>
        <x:v>C02644</x:v>
      </x:c>
      <x:c r="B2645" t="n">
        <x:f>'Raw_Data'!B2645</x:f>
        <x:v>37</x:v>
      </x:c>
      <x:c r="C2645" s="30" t="n">
        <x:f>'Raw_Data'!C2645</x:f>
        <x:v>53440</x:v>
      </x:c>
      <x:c r="D2645" t="n">
        <x:f>'Raw_Data'!D2645</x:f>
        <x:v>613</x:v>
      </x:c>
      <x:c r="E2645" t="n">
        <x:f>'Raw_Data'!E2645</x:f>
        <x:v>80</x:v>
      </x:c>
      <x:c r="F2645" t="str">
        <x:f>PROPER(TRIM('Raw_Data'!F2645))</x:f>
        <x:v>Classic</x:v>
      </x:c>
      <x:c r="G2645" t="str">
        <x:f>PROPER(TRIM('Raw_Data'!G2645))</x:f>
        <x:v>Direct Mail</x:v>
      </x:c>
      <x:c r="H2645" s="60" t="n">
        <x:f>'Raw_Data'!H2645</x:f>
        <x:v>1000</x:v>
      </x:c>
      <x:c r="I2645" s="60" t="n">
        <x:f>'Raw_Data'!I2645</x:f>
        <x:v>272.46</x:v>
      </x:c>
      <x:c r="J2645" s="32" t="n">
        <x:f>'Raw_Data'!J2645</x:f>
        <x:v>0.338</x:v>
      </x:c>
      <x:c r="K2645" s="32" t="n">
        <x:f>'Raw_Data'!K2645</x:f>
        <x:v>0.688</x:v>
      </x:c>
      <x:c r="L2645" t="n">
        <x:f>'Raw_Data'!L2645</x:f>
        <x:v>0</x:v>
      </x:c>
      <x:c r="M2645" t="n">
        <x:f>IF('Raw_Data'!M2645="",Assumptions!$B$15,'Raw_Data'!M2645)</x:f>
        <x:v>9</x:v>
      </x:c>
      <x:c r="N2645" s="32" t="n">
        <x:f>'Raw_Data'!N2645</x:f>
        <x:v>0.02</x:v>
      </x:c>
      <x:c r="O2645" t="str">
        <x:f>IF(OR(D2645&lt;620,L2645&gt;=2,J2645&gt;0.9),"High",IF(OR(D2645&lt;700,L2645=1,J2645&gt;0.75),"Medium","Low"))</x:f>
        <x:v>High</x:v>
      </x:c>
      <x:c r="P2645" s="30" t="n">
        <x:f>XLOOKUP(F2645,Assumptions!$A$4:$A$6,Assumptions!$B$4:$B$6)</x:f>
        <x:v>0</x:v>
      </x:c>
      <x:c r="Q2645" s="32" t="n">
        <x:f>XLOOKUP(F2645,Assumptions!$A$4:$A$6,Assumptions!$C$4:$C$6)</x:f>
        <x:v>0.229</x:v>
      </x:c>
      <x:c r="R2645" s="32" t="n">
        <x:f>XLOOKUP(F2645,Assumptions!$A$4:$A$6,Assumptions!$D$4:$D$6)</x:f>
        <x:v>0.015</x:v>
      </x:c>
      <x:c r="S2645" s="32" t="n">
        <x:f>XLOOKUP(F2645,Assumptions!$A$4:$A$6,Assumptions!$E$4:$E$6)</x:f>
        <x:v>0.0075</x:v>
      </x:c>
      <x:c r="T2645" s="32" t="n">
        <x:f>XLOOKUP(O2645,Assumptions!$H$4:$H$6,Assumptions!$I$4:$I$6)</x:f>
        <x:v>0.045</x:v>
      </x:c>
      <x:c r="U2645" s="30" t="n">
        <x:f>XLOOKUP(F2645,Assumptions!$A$4:$A$6,Assumptions!$F$4:$F$6)</x:f>
        <x:v>60</x:v>
      </x:c>
      <x:c r="V2645" s="60" t="n">
        <x:f>I2645*12</x:f>
        <x:v>3269.5199999999995</x:v>
      </x:c>
      <x:c r="W2645" s="60" t="n">
        <x:f>H2645*J2645*(1-K2645)*Q2645</x:f>
        <x:v>24.149424000000003</x:v>
      </x:c>
      <x:c r="X2645" s="60" t="n">
        <x:f>V2645*R2645</x:f>
        <x:v>49.04279999999999</x:v>
      </x:c>
      <x:c r="Y2645" s="60" t="n">
        <x:f>V2645*S2645</x:f>
        <x:v>24.521399999999996</x:v>
      </x:c>
      <x:c r="Z2645" s="60" t="n">
        <x:f>H2645*J2645*T2645</x:f>
        <x:v>15.209999999999999</x:v>
      </x:c>
      <x:c r="AA2645" s="60" t="n">
        <x:f>P2645+W2645+X2645-Y2645-Z2645-U2645</x:f>
        <x:v>-26.539176000000005</x:v>
      </x:c>
      <x:c r="AB2645" s="32" t="n">
        <x:f>IFERROR(AA2645/(P2645+W2645+X2645),0)</x:f>
        <x:v>-0.3625955675291409</x:v>
      </x:c>
      <x:c r="AC2645" t="n">
        <x:f>IF(O2645="High",0,IF(I2645&gt;=1800,3,IF(I2645&gt;=900,2,1))+IF(K2645&gt;=0.9,2,IF(K2645&gt;=0.75,1,0))+IF(J2645&lt;=0.7,2,IF(J2645&lt;=0.85,1,0))+IF(M2645&gt;=8,1,0))</x:f>
        <x:v>0</x:v>
      </x:c>
      <x:c r="AD2645" t="str">
        <x:f>IF(AND(O2645&lt;&gt;"High",AC2645&gt;=Assumptions!$B$10,AA2645&gt;0),"Priority Growth",IF(AND(O2645="Low",AA2645&gt;0),"Maintain","Watch"))</x:f>
        <x:v>Watch</x:v>
      </x:c>
      <x:c r="AE2645" s="60" t="n">
        <x:f>MAX(AA2645,0)*N2645</x:f>
        <x:v>0</x:v>
      </x:c>
      <x:c r="AF2645" t="str">
        <x:f>IF(AND(AA2645&gt;=Assumptions!$B$11,O2645&lt;&gt;"High",OR(N2645&gt;=Assumptions!$B$12,M2645&lt;=6)),"High","Standard")</x:f>
        <x:v>Standard</x:v>
      </x:c>
    </x:row>
    <x:row r="2646">
      <x:c r="A2646" t="str">
        <x:f>'Raw_Data'!A2646</x:f>
        <x:v>C02645</x:v>
      </x:c>
      <x:c r="B2646" t="n">
        <x:f>'Raw_Data'!B2646</x:f>
        <x:v>27</x:v>
      </x:c>
      <x:c r="C2646" s="30" t="n">
        <x:f>'Raw_Data'!C2646</x:f>
        <x:v>64295</x:v>
      </x:c>
      <x:c r="D2646" t="n">
        <x:f>'Raw_Data'!D2646</x:f>
        <x:v>677</x:v>
      </x:c>
      <x:c r="E2646" t="n">
        <x:f>'Raw_Data'!E2646</x:f>
        <x:v>120</x:v>
      </x:c>
      <x:c r="F2646" t="str">
        <x:f>PROPER(TRIM('Raw_Data'!F2646))</x:f>
        <x:v>Gold</x:v>
      </x:c>
      <x:c r="G2646" t="str">
        <x:f>PROPER(TRIM('Raw_Data'!G2646))</x:f>
        <x:v>Partner</x:v>
      </x:c>
      <x:c r="H2646" s="60" t="n">
        <x:f>'Raw_Data'!H2646</x:f>
        <x:v>8950</x:v>
      </x:c>
      <x:c r="I2646" s="60" t="n">
        <x:f>'Raw_Data'!I2646</x:f>
        <x:v>1186.26</x:v>
      </x:c>
      <x:c r="J2646" s="32" t="n">
        <x:f>'Raw_Data'!J2646</x:f>
        <x:v>0.32</x:v>
      </x:c>
      <x:c r="K2646" s="32" t="n">
        <x:f>'Raw_Data'!K2646</x:f>
        <x:v>0.804</x:v>
      </x:c>
      <x:c r="L2646" t="n">
        <x:f>'Raw_Data'!L2646</x:f>
        <x:v>0</x:v>
      </x:c>
      <x:c r="M2646" t="n">
        <x:f>IF('Raw_Data'!M2646="",Assumptions!$B$15,'Raw_Data'!M2646)</x:f>
        <x:v>7</x:v>
      </x:c>
      <x:c r="N2646" s="32" t="n">
        <x:f>'Raw_Data'!N2646</x:f>
        <x:v>0.1</x:v>
      </x:c>
      <x:c r="O2646" t="str">
        <x:f>IF(OR(D2646&lt;620,L2646&gt;=2,J2646&gt;0.9),"High",IF(OR(D2646&lt;700,L2646=1,J2646&gt;0.75),"Medium","Low"))</x:f>
        <x:v>Medium</x:v>
      </x:c>
      <x:c r="P2646" s="30" t="n">
        <x:f>XLOOKUP(F2646,Assumptions!$A$4:$A$6,Assumptions!$B$4:$B$6)</x:f>
        <x:v>95</x:v>
      </x:c>
      <x:c r="Q2646" s="32" t="n">
        <x:f>XLOOKUP(F2646,Assumptions!$A$4:$A$6,Assumptions!$C$4:$C$6)</x:f>
        <x:v>0.219</x:v>
      </x:c>
      <x:c r="R2646" s="32" t="n">
        <x:f>XLOOKUP(F2646,Assumptions!$A$4:$A$6,Assumptions!$D$4:$D$6)</x:f>
        <x:v>0.016</x:v>
      </x:c>
      <x:c r="S2646" s="32" t="n">
        <x:f>XLOOKUP(F2646,Assumptions!$A$4:$A$6,Assumptions!$E$4:$E$6)</x:f>
        <x:v>0.01</x:v>
      </x:c>
      <x:c r="T2646" s="32" t="n">
        <x:f>XLOOKUP(O2646,Assumptions!$H$4:$H$6,Assumptions!$I$4:$I$6)</x:f>
        <x:v>0.012</x:v>
      </x:c>
      <x:c r="U2646" s="30" t="n">
        <x:f>XLOOKUP(F2646,Assumptions!$A$4:$A$6,Assumptions!$F$4:$F$6)</x:f>
        <x:v>90</x:v>
      </x:c>
      <x:c r="V2646" s="60" t="n">
        <x:f>I2646*12</x:f>
        <x:v>14235.119999999999</x:v>
      </x:c>
      <x:c r="W2646" s="60" t="n">
        <x:f>H2646*J2646*(1-K2646)*Q2646</x:f>
        <x:v>122.93433599999996</x:v>
      </x:c>
      <x:c r="X2646" s="60" t="n">
        <x:f>V2646*R2646</x:f>
        <x:v>227.76191999999998</x:v>
      </x:c>
      <x:c r="Y2646" s="60" t="n">
        <x:f>V2646*S2646</x:f>
        <x:v>142.3512</x:v>
      </x:c>
      <x:c r="Z2646" s="60" t="n">
        <x:f>H2646*J2646*T2646</x:f>
        <x:v>34.368</x:v>
      </x:c>
      <x:c r="AA2646" s="60" t="n">
        <x:f>P2646+W2646+X2646-Y2646-Z2646-U2646</x:f>
        <x:v>178.97705599999995</x:v>
      </x:c>
      <x:c r="AB2646" s="32" t="n">
        <x:f>IFERROR(AA2646/(P2646+W2646+X2646),0)</x:f>
        <x:v>0.40156733109285975</x:v>
      </x:c>
      <x:c r="AC2646" t="n">
        <x:f>IF(O2646="High",0,IF(I2646&gt;=1800,3,IF(I2646&gt;=900,2,1))+IF(K2646&gt;=0.9,2,IF(K2646&gt;=0.75,1,0))+IF(J2646&lt;=0.7,2,IF(J2646&lt;=0.85,1,0))+IF(M2646&gt;=8,1,0))</x:f>
        <x:v>5</x:v>
      </x:c>
      <x:c r="AD2646" t="str">
        <x:f>IF(AND(O2646&lt;&gt;"High",AC2646&gt;=Assumptions!$B$10,AA2646&gt;0),"Priority Growth",IF(AND(O2646="Low",AA2646&gt;0),"Maintain","Watch"))</x:f>
        <x:v>Watch</x:v>
      </x:c>
      <x:c r="AE2646" s="60" t="n">
        <x:f>MAX(AA2646,0)*N2646</x:f>
        <x:v>17.897705599999995</x:v>
      </x:c>
      <x:c r="AF2646" t="str">
        <x:f>IF(AND(AA2646&gt;=Assumptions!$B$11,O2646&lt;&gt;"High",OR(N2646&gt;=Assumptions!$B$12,M2646&lt;=6)),"High","Standard")</x:f>
        <x:v>Standard</x:v>
      </x:c>
    </x:row>
    <x:row r="2647">
      <x:c r="A2647" t="str">
        <x:f>'Raw_Data'!A2647</x:f>
        <x:v>C02646</x:v>
      </x:c>
      <x:c r="B2647" t="n">
        <x:f>'Raw_Data'!B2647</x:f>
        <x:v>42</x:v>
      </x:c>
      <x:c r="C2647" s="30" t="n">
        <x:f>'Raw_Data'!C2647</x:f>
        <x:v>32598</x:v>
      </x:c>
      <x:c r="D2647" t="n">
        <x:f>'Raw_Data'!D2647</x:f>
        <x:v>680</x:v>
      </x:c>
      <x:c r="E2647" t="n">
        <x:f>'Raw_Data'!E2647</x:f>
        <x:v>8</x:v>
      </x:c>
      <x:c r="F2647" t="str">
        <x:f>PROPER(TRIM('Raw_Data'!F2647))</x:f>
        <x:v>Classic</x:v>
      </x:c>
      <x:c r="G2647" t="str">
        <x:f>PROPER(TRIM('Raw_Data'!G2647))</x:f>
        <x:v>Digital</x:v>
      </x:c>
      <x:c r="H2647" s="60" t="n">
        <x:f>'Raw_Data'!H2647</x:f>
        <x:v>7611</x:v>
      </x:c>
      <x:c r="I2647" s="60" t="n">
        <x:f>'Raw_Data'!I2647</x:f>
        <x:v>742.82</x:v>
      </x:c>
      <x:c r="J2647" s="32" t="n">
        <x:f>'Raw_Data'!J2647</x:f>
        <x:v>0.531</x:v>
      </x:c>
      <x:c r="K2647" s="32" t="n">
        <x:f>'Raw_Data'!K2647</x:f>
        <x:v>0.834</x:v>
      </x:c>
      <x:c r="L2647" t="n">
        <x:f>'Raw_Data'!L2647</x:f>
        <x:v>0</x:v>
      </x:c>
      <x:c r="M2647" t="n">
        <x:f>IF('Raw_Data'!M2647="",Assumptions!$B$15,'Raw_Data'!M2647)</x:f>
        <x:v>9</x:v>
      </x:c>
      <x:c r="N2647" s="32" t="n">
        <x:f>'Raw_Data'!N2647</x:f>
        <x:v>0.02</x:v>
      </x:c>
      <x:c r="O2647" t="str">
        <x:f>IF(OR(D2647&lt;620,L2647&gt;=2,J2647&gt;0.9),"High",IF(OR(D2647&lt;700,L2647=1,J2647&gt;0.75),"Medium","Low"))</x:f>
        <x:v>Medium</x:v>
      </x:c>
      <x:c r="P2647" s="30" t="n">
        <x:f>XLOOKUP(F2647,Assumptions!$A$4:$A$6,Assumptions!$B$4:$B$6)</x:f>
        <x:v>0</x:v>
      </x:c>
      <x:c r="Q2647" s="32" t="n">
        <x:f>XLOOKUP(F2647,Assumptions!$A$4:$A$6,Assumptions!$C$4:$C$6)</x:f>
        <x:v>0.229</x:v>
      </x:c>
      <x:c r="R2647" s="32" t="n">
        <x:f>XLOOKUP(F2647,Assumptions!$A$4:$A$6,Assumptions!$D$4:$D$6)</x:f>
        <x:v>0.015</x:v>
      </x:c>
      <x:c r="S2647" s="32" t="n">
        <x:f>XLOOKUP(F2647,Assumptions!$A$4:$A$6,Assumptions!$E$4:$E$6)</x:f>
        <x:v>0.0075</x:v>
      </x:c>
      <x:c r="T2647" s="32" t="n">
        <x:f>XLOOKUP(O2647,Assumptions!$H$4:$H$6,Assumptions!$I$4:$I$6)</x:f>
        <x:v>0.012</x:v>
      </x:c>
      <x:c r="U2647" s="30" t="n">
        <x:f>XLOOKUP(F2647,Assumptions!$A$4:$A$6,Assumptions!$F$4:$F$6)</x:f>
        <x:v>60</x:v>
      </x:c>
      <x:c r="V2647" s="60" t="n">
        <x:f>I2647*12</x:f>
        <x:v>8913.84</x:v>
      </x:c>
      <x:c r="W2647" s="60" t="n">
        <x:f>H2647*J2647*(1-K2647)*Q2647</x:f>
        <x:v>153.63133817400004</x:v>
      </x:c>
      <x:c r="X2647" s="60" t="n">
        <x:f>V2647*R2647</x:f>
        <x:v>133.70759999999999</x:v>
      </x:c>
      <x:c r="Y2647" s="60" t="n">
        <x:f>V2647*S2647</x:f>
        <x:v>66.85379999999999</x:v>
      </x:c>
      <x:c r="Z2647" s="60" t="n">
        <x:f>H2647*J2647*T2647</x:f>
        <x:v>48.497292</x:v>
      </x:c>
      <x:c r="AA2647" s="60" t="n">
        <x:f>P2647+W2647+X2647-Y2647-Z2647-U2647</x:f>
        <x:v>111.98784617400003</x:v>
      </x:c>
      <x:c r="AB2647" s="32" t="n">
        <x:f>IFERROR(AA2647/(P2647+W2647+X2647),0)</x:f>
        <x:v>0.38974128214459064</x:v>
      </x:c>
      <x:c r="AC2647" t="n">
        <x:f>IF(O2647="High",0,IF(I2647&gt;=1800,3,IF(I2647&gt;=900,2,1))+IF(K2647&gt;=0.9,2,IF(K2647&gt;=0.75,1,0))+IF(J2647&lt;=0.7,2,IF(J2647&lt;=0.85,1,0))+IF(M2647&gt;=8,1,0))</x:f>
        <x:v>5</x:v>
      </x:c>
      <x:c r="AD2647" t="str">
        <x:f>IF(AND(O2647&lt;&gt;"High",AC2647&gt;=Assumptions!$B$10,AA2647&gt;0),"Priority Growth",IF(AND(O2647="Low",AA2647&gt;0),"Maintain","Watch"))</x:f>
        <x:v>Watch</x:v>
      </x:c>
      <x:c r="AE2647" s="60" t="n">
        <x:f>MAX(AA2647,0)*N2647</x:f>
        <x:v>2.2397569234800008</x:v>
      </x:c>
      <x:c r="AF2647" t="str">
        <x:f>IF(AND(AA2647&gt;=Assumptions!$B$11,O2647&lt;&gt;"High",OR(N2647&gt;=Assumptions!$B$12,M2647&lt;=6)),"High","Standard")</x:f>
        <x:v>Standard</x:v>
      </x:c>
    </x:row>
    <x:row r="2648">
      <x:c r="A2648" t="str">
        <x:f>'Raw_Data'!A2648</x:f>
        <x:v>C02647</x:v>
      </x:c>
      <x:c r="B2648" t="n">
        <x:f>'Raw_Data'!B2648</x:f>
        <x:v>47</x:v>
      </x:c>
      <x:c r="C2648" s="30" t="n">
        <x:f>'Raw_Data'!C2648</x:f>
        <x:v>50212</x:v>
      </x:c>
      <x:c r="D2648" t="n">
        <x:f>'Raw_Data'!D2648</x:f>
        <x:v>718</x:v>
      </x:c>
      <x:c r="E2648" t="n">
        <x:f>'Raw_Data'!E2648</x:f>
        <x:v>21</x:v>
      </x:c>
      <x:c r="F2648" t="str">
        <x:f>PROPER(TRIM('Raw_Data'!F2648))</x:f>
        <x:v>Gold</x:v>
      </x:c>
      <x:c r="G2648" t="str">
        <x:f>PROPER(TRIM('Raw_Data'!G2648))</x:f>
        <x:v>Direct Mail</x:v>
      </x:c>
      <x:c r="H2648" s="60" t="n">
        <x:f>'Raw_Data'!H2648</x:f>
        <x:v>8836</x:v>
      </x:c>
      <x:c r="I2648" s="60" t="n">
        <x:f>'Raw_Data'!I2648</x:f>
        <x:v>950.27</x:v>
      </x:c>
      <x:c r="J2648" s="32" t="n">
        <x:f>'Raw_Data'!J2648</x:f>
        <x:v>0.519</x:v>
      </x:c>
      <x:c r="K2648" s="32" t="n">
        <x:f>'Raw_Data'!K2648</x:f>
        <x:v>0.742</x:v>
      </x:c>
      <x:c r="L2648" t="n">
        <x:f>'Raw_Data'!L2648</x:f>
        <x:v>0</x:v>
      </x:c>
      <x:c r="M2648" t="n">
        <x:f>IF('Raw_Data'!M2648="",Assumptions!$B$15,'Raw_Data'!M2648)</x:f>
        <x:v>5</x:v>
      </x:c>
      <x:c r="N2648" s="32" t="n">
        <x:f>'Raw_Data'!N2648</x:f>
        <x:v>0.244</x:v>
      </x:c>
      <x:c r="O2648" t="str">
        <x:f>IF(OR(D2648&lt;620,L2648&gt;=2,J2648&gt;0.9),"High",IF(OR(D2648&lt;700,L2648=1,J2648&gt;0.75),"Medium","Low"))</x:f>
        <x:v>Low</x:v>
      </x:c>
      <x:c r="P2648" s="30" t="n">
        <x:f>XLOOKUP(F2648,Assumptions!$A$4:$A$6,Assumptions!$B$4:$B$6)</x:f>
        <x:v>95</x:v>
      </x:c>
      <x:c r="Q2648" s="32" t="n">
        <x:f>XLOOKUP(F2648,Assumptions!$A$4:$A$6,Assumptions!$C$4:$C$6)</x:f>
        <x:v>0.219</x:v>
      </x:c>
      <x:c r="R2648" s="32" t="n">
        <x:f>XLOOKUP(F2648,Assumptions!$A$4:$A$6,Assumptions!$D$4:$D$6)</x:f>
        <x:v>0.016</x:v>
      </x:c>
      <x:c r="S2648" s="32" t="n">
        <x:f>XLOOKUP(F2648,Assumptions!$A$4:$A$6,Assumptions!$E$4:$E$6)</x:f>
        <x:v>0.01</x:v>
      </x:c>
      <x:c r="T2648" s="32" t="n">
        <x:f>XLOOKUP(O2648,Assumptions!$H$4:$H$6,Assumptions!$I$4:$I$6)</x:f>
        <x:v>0.0035</x:v>
      </x:c>
      <x:c r="U2648" s="30" t="n">
        <x:f>XLOOKUP(F2648,Assumptions!$A$4:$A$6,Assumptions!$F$4:$F$6)</x:f>
        <x:v>90</x:v>
      </x:c>
      <x:c r="V2648" s="60" t="n">
        <x:f>I2648*12</x:f>
        <x:v>11403.24</x:v>
      </x:c>
      <x:c r="W2648" s="60" t="n">
        <x:f>H2648*J2648*(1-K2648)*Q2648</x:f>
        <x:v>259.111617768</x:v>
      </x:c>
      <x:c r="X2648" s="60" t="n">
        <x:f>V2648*R2648</x:f>
        <x:v>182.45184</x:v>
      </x:c>
      <x:c r="Y2648" s="60" t="n">
        <x:f>V2648*S2648</x:f>
        <x:v>114.0324</x:v>
      </x:c>
      <x:c r="Z2648" s="60" t="n">
        <x:f>H2648*J2648*T2648</x:f>
        <x:v>16.050594</x:v>
      </x:c>
      <x:c r="AA2648" s="60" t="n">
        <x:f>P2648+W2648+X2648-Y2648-Z2648-U2648</x:f>
        <x:v>316.48046376800005</x:v>
      </x:c>
      <x:c r="AB2648" s="32" t="n">
        <x:f>IFERROR(AA2648/(P2648+W2648+X2648),0)</x:f>
        <x:v>0.5898285825957985</x:v>
      </x:c>
      <x:c r="AC2648" t="n">
        <x:f>IF(O2648="High",0,IF(I2648&gt;=1800,3,IF(I2648&gt;=900,2,1))+IF(K2648&gt;=0.9,2,IF(K2648&gt;=0.75,1,0))+IF(J2648&lt;=0.7,2,IF(J2648&lt;=0.85,1,0))+IF(M2648&gt;=8,1,0))</x:f>
        <x:v>4</x:v>
      </x:c>
      <x:c r="AD2648" t="str">
        <x:f>IF(AND(O2648&lt;&gt;"High",AC2648&gt;=Assumptions!$B$10,AA2648&gt;0),"Priority Growth",IF(AND(O2648="Low",AA2648&gt;0),"Maintain","Watch"))</x:f>
        <x:v>Maintain</x:v>
      </x:c>
      <x:c r="AE2648" s="60" t="n">
        <x:f>MAX(AA2648,0)*N2648</x:f>
        <x:v>77.22123315939201</x:v>
      </x:c>
      <x:c r="AF2648" t="str">
        <x:f>IF(AND(AA2648&gt;=Assumptions!$B$11,O2648&lt;&gt;"High",OR(N2648&gt;=Assumptions!$B$12,M2648&lt;=6)),"High","Standard")</x:f>
        <x:v>High</x:v>
      </x:c>
    </x:row>
    <x:row r="2649">
      <x:c r="A2649" t="str">
        <x:f>'Raw_Data'!A2649</x:f>
        <x:v>C02648</x:v>
      </x:c>
      <x:c r="B2649" t="n">
        <x:f>'Raw_Data'!B2649</x:f>
        <x:v>47</x:v>
      </x:c>
      <x:c r="C2649" s="30" t="n">
        <x:f>'Raw_Data'!C2649</x:f>
        <x:v>94677</x:v>
      </x:c>
      <x:c r="D2649" t="n">
        <x:f>'Raw_Data'!D2649</x:f>
        <x:v>595</x:v>
      </x:c>
      <x:c r="E2649" t="n">
        <x:f>'Raw_Data'!E2649</x:f>
        <x:v>46</x:v>
      </x:c>
      <x:c r="F2649" t="str">
        <x:f>PROPER(TRIM('Raw_Data'!F2649))</x:f>
        <x:v>Gold</x:v>
      </x:c>
      <x:c r="G2649" t="str">
        <x:f>PROPER(TRIM('Raw_Data'!G2649))</x:f>
        <x:v>Digital</x:v>
      </x:c>
      <x:c r="H2649" s="60" t="n">
        <x:f>'Raw_Data'!H2649</x:f>
        <x:v>13509</x:v>
      </x:c>
      <x:c r="I2649" s="60" t="n">
        <x:f>'Raw_Data'!I2649</x:f>
        <x:v>1739.51</x:v>
      </x:c>
      <x:c r="J2649" s="32" t="n">
        <x:f>'Raw_Data'!J2649</x:f>
        <x:v>0.709</x:v>
      </x:c>
      <x:c r="K2649" s="32" t="n">
        <x:f>'Raw_Data'!K2649</x:f>
        <x:v>0.587</x:v>
      </x:c>
      <x:c r="L2649" t="n">
        <x:f>'Raw_Data'!L2649</x:f>
        <x:v>0</x:v>
      </x:c>
      <x:c r="M2649" t="n">
        <x:f>IF('Raw_Data'!M2649="",Assumptions!$B$15,'Raw_Data'!M2649)</x:f>
        <x:v>10</x:v>
      </x:c>
      <x:c r="N2649" s="32" t="n">
        <x:f>'Raw_Data'!N2649</x:f>
        <x:v>0.02</x:v>
      </x:c>
      <x:c r="O2649" t="str">
        <x:f>IF(OR(D2649&lt;620,L2649&gt;=2,J2649&gt;0.9),"High",IF(OR(D2649&lt;700,L2649=1,J2649&gt;0.75),"Medium","Low"))</x:f>
        <x:v>High</x:v>
      </x:c>
      <x:c r="P2649" s="30" t="n">
        <x:f>XLOOKUP(F2649,Assumptions!$A$4:$A$6,Assumptions!$B$4:$B$6)</x:f>
        <x:v>95</x:v>
      </x:c>
      <x:c r="Q2649" s="32" t="n">
        <x:f>XLOOKUP(F2649,Assumptions!$A$4:$A$6,Assumptions!$C$4:$C$6)</x:f>
        <x:v>0.219</x:v>
      </x:c>
      <x:c r="R2649" s="32" t="n">
        <x:f>XLOOKUP(F2649,Assumptions!$A$4:$A$6,Assumptions!$D$4:$D$6)</x:f>
        <x:v>0.016</x:v>
      </x:c>
      <x:c r="S2649" s="32" t="n">
        <x:f>XLOOKUP(F2649,Assumptions!$A$4:$A$6,Assumptions!$E$4:$E$6)</x:f>
        <x:v>0.01</x:v>
      </x:c>
      <x:c r="T2649" s="32" t="n">
        <x:f>XLOOKUP(O2649,Assumptions!$H$4:$H$6,Assumptions!$I$4:$I$6)</x:f>
        <x:v>0.045</x:v>
      </x:c>
      <x:c r="U2649" s="30" t="n">
        <x:f>XLOOKUP(F2649,Assumptions!$A$4:$A$6,Assumptions!$F$4:$F$6)</x:f>
        <x:v>90</x:v>
      </x:c>
      <x:c r="V2649" s="60" t="n">
        <x:f>I2649*12</x:f>
        <x:v>20874.12</x:v>
      </x:c>
      <x:c r="W2649" s="60" t="n">
        <x:f>H2649*J2649*(1-K2649)*Q2649</x:f>
        <x:v>866.290602807</x:v>
      </x:c>
      <x:c r="X2649" s="60" t="n">
        <x:f>V2649*R2649</x:f>
        <x:v>333.98591999999996</x:v>
      </x:c>
      <x:c r="Y2649" s="60" t="n">
        <x:f>V2649*S2649</x:f>
        <x:v>208.7412</x:v>
      </x:c>
      <x:c r="Z2649" s="60" t="n">
        <x:f>H2649*J2649*T2649</x:f>
        <x:v>431.004645</x:v>
      </x:c>
      <x:c r="AA2649" s="60" t="n">
        <x:f>P2649+W2649+X2649-Y2649-Z2649-U2649</x:f>
        <x:v>565.5306778070001</x:v>
      </x:c>
      <x:c r="AB2649" s="32" t="n">
        <x:f>IFERROR(AA2649/(P2649+W2649+X2649),0)</x:f>
        <x:v>0.43660999628205704</x:v>
      </x:c>
      <x:c r="AC2649" t="n">
        <x:f>IF(O2649="High",0,IF(I2649&gt;=1800,3,IF(I2649&gt;=900,2,1))+IF(K2649&gt;=0.9,2,IF(K2649&gt;=0.75,1,0))+IF(J2649&lt;=0.7,2,IF(J2649&lt;=0.85,1,0))+IF(M2649&gt;=8,1,0))</x:f>
        <x:v>0</x:v>
      </x:c>
      <x:c r="AD2649" t="str">
        <x:f>IF(AND(O2649&lt;&gt;"High",AC2649&gt;=Assumptions!$B$10,AA2649&gt;0),"Priority Growth",IF(AND(O2649="Low",AA2649&gt;0),"Maintain","Watch"))</x:f>
        <x:v>Watch</x:v>
      </x:c>
      <x:c r="AE2649" s="60" t="n">
        <x:f>MAX(AA2649,0)*N2649</x:f>
        <x:v>11.310613556140002</x:v>
      </x:c>
      <x:c r="AF2649" t="str">
        <x:f>IF(AND(AA2649&gt;=Assumptions!$B$11,O2649&lt;&gt;"High",OR(N2649&gt;=Assumptions!$B$12,M2649&lt;=6)),"High","Standard")</x:f>
        <x:v>Standard</x:v>
      </x:c>
    </x:row>
    <x:row r="2650">
      <x:c r="A2650" t="str">
        <x:f>'Raw_Data'!A2650</x:f>
        <x:v>C02649</x:v>
      </x:c>
      <x:c r="B2650" t="n">
        <x:f>'Raw_Data'!B2650</x:f>
        <x:v>48</x:v>
      </x:c>
      <x:c r="C2650" s="30" t="n">
        <x:f>'Raw_Data'!C2650</x:f>
        <x:v>94216</x:v>
      </x:c>
      <x:c r="D2650" t="n">
        <x:f>'Raw_Data'!D2650</x:f>
        <x:v>691</x:v>
      </x:c>
      <x:c r="E2650" t="n">
        <x:f>'Raw_Data'!E2650</x:f>
        <x:v>43</x:v>
      </x:c>
      <x:c r="F2650" t="str">
        <x:f>PROPER(TRIM('Raw_Data'!F2650))</x:f>
        <x:v>Gold</x:v>
      </x:c>
      <x:c r="G2650" t="str">
        <x:f>PROPER(TRIM('Raw_Data'!G2650))</x:f>
        <x:v>Digital</x:v>
      </x:c>
      <x:c r="H2650" s="60" t="n">
        <x:f>'Raw_Data'!H2650</x:f>
        <x:v>12907</x:v>
      </x:c>
      <x:c r="I2650" s="60" t="n">
        <x:f>'Raw_Data'!I2650</x:f>
        <x:v>1388.11</x:v>
      </x:c>
      <x:c r="J2650" s="32" t="n">
        <x:f>'Raw_Data'!J2650</x:f>
        <x:v>0.332</x:v>
      </x:c>
      <x:c r="K2650" s="32" t="n">
        <x:f>'Raw_Data'!K2650</x:f>
        <x:v>0.807</x:v>
      </x:c>
      <x:c r="L2650" t="n">
        <x:f>'Raw_Data'!L2650</x:f>
        <x:v>0</x:v>
      </x:c>
      <x:c r="M2650" t="n">
        <x:f>IF('Raw_Data'!M2650="",Assumptions!$B$15,'Raw_Data'!M2650)</x:f>
        <x:v>4</x:v>
      </x:c>
      <x:c r="N2650" s="32" t="n">
        <x:f>'Raw_Data'!N2650</x:f>
        <x:v>0.254</x:v>
      </x:c>
      <x:c r="O2650" t="str">
        <x:f>IF(OR(D2650&lt;620,L2650&gt;=2,J2650&gt;0.9),"High",IF(OR(D2650&lt;700,L2650=1,J2650&gt;0.75),"Medium","Low"))</x:f>
        <x:v>Medium</x:v>
      </x:c>
      <x:c r="P2650" s="30" t="n">
        <x:f>XLOOKUP(F2650,Assumptions!$A$4:$A$6,Assumptions!$B$4:$B$6)</x:f>
        <x:v>95</x:v>
      </x:c>
      <x:c r="Q2650" s="32" t="n">
        <x:f>XLOOKUP(F2650,Assumptions!$A$4:$A$6,Assumptions!$C$4:$C$6)</x:f>
        <x:v>0.219</x:v>
      </x:c>
      <x:c r="R2650" s="32" t="n">
        <x:f>XLOOKUP(F2650,Assumptions!$A$4:$A$6,Assumptions!$D$4:$D$6)</x:f>
        <x:v>0.016</x:v>
      </x:c>
      <x:c r="S2650" s="32" t="n">
        <x:f>XLOOKUP(F2650,Assumptions!$A$4:$A$6,Assumptions!$E$4:$E$6)</x:f>
        <x:v>0.01</x:v>
      </x:c>
      <x:c r="T2650" s="32" t="n">
        <x:f>XLOOKUP(O2650,Assumptions!$H$4:$H$6,Assumptions!$I$4:$I$6)</x:f>
        <x:v>0.012</x:v>
      </x:c>
      <x:c r="U2650" s="30" t="n">
        <x:f>XLOOKUP(F2650,Assumptions!$A$4:$A$6,Assumptions!$F$4:$F$6)</x:f>
        <x:v>90</x:v>
      </x:c>
      <x:c r="V2650" s="60" t="n">
        <x:f>I2650*12</x:f>
        <x:v>16657.32</x:v>
      </x:c>
      <x:c r="W2650" s="60" t="n">
        <x:f>H2650*J2650*(1-K2650)*Q2650</x:f>
        <x:v>181.11933610799994</x:v>
      </x:c>
      <x:c r="X2650" s="60" t="n">
        <x:f>V2650*R2650</x:f>
        <x:v>266.51712</x:v>
      </x:c>
      <x:c r="Y2650" s="60" t="n">
        <x:f>V2650*S2650</x:f>
        <x:v>166.5732</x:v>
      </x:c>
      <x:c r="Z2650" s="60" t="n">
        <x:f>H2650*J2650*T2650</x:f>
        <x:v>51.421488</x:v>
      </x:c>
      <x:c r="AA2650" s="60" t="n">
        <x:f>P2650+W2650+X2650-Y2650-Z2650-U2650</x:f>
        <x:v>234.6417681079999</x:v>
      </x:c>
      <x:c r="AB2650" s="32" t="n">
        <x:f>IFERROR(AA2650/(P2650+W2650+X2650),0)</x:f>
        <x:v>0.43241062311025336</x:v>
      </x:c>
      <x:c r="AC2650" t="n">
        <x:f>IF(O2650="High",0,IF(I2650&gt;=1800,3,IF(I2650&gt;=900,2,1))+IF(K2650&gt;=0.9,2,IF(K2650&gt;=0.75,1,0))+IF(J2650&lt;=0.7,2,IF(J2650&lt;=0.85,1,0))+IF(M2650&gt;=8,1,0))</x:f>
        <x:v>5</x:v>
      </x:c>
      <x:c r="AD2650" t="str">
        <x:f>IF(AND(O2650&lt;&gt;"High",AC2650&gt;=Assumptions!$B$10,AA2650&gt;0),"Priority Growth",IF(AND(O2650="Low",AA2650&gt;0),"Maintain","Watch"))</x:f>
        <x:v>Watch</x:v>
      </x:c>
      <x:c r="AE2650" s="60" t="n">
        <x:f>MAX(AA2650,0)*N2650</x:f>
        <x:v>59.599009099431974</x:v>
      </x:c>
      <x:c r="AF2650" t="str">
        <x:f>IF(AND(AA2650&gt;=Assumptions!$B$11,O2650&lt;&gt;"High",OR(N2650&gt;=Assumptions!$B$12,M2650&lt;=6)),"High","Standard")</x:f>
        <x:v>Standard</x:v>
      </x:c>
    </x:row>
    <x:row r="2651">
      <x:c r="A2651" t="str">
        <x:f>'Raw_Data'!A2651</x:f>
        <x:v>C02650</x:v>
      </x:c>
      <x:c r="B2651" t="n">
        <x:f>'Raw_Data'!B2651</x:f>
        <x:v>28</x:v>
      </x:c>
      <x:c r="C2651" s="30" t="n">
        <x:f>'Raw_Data'!C2651</x:f>
        <x:v>59515</x:v>
      </x:c>
      <x:c r="D2651" t="n">
        <x:f>'Raw_Data'!D2651</x:f>
        <x:v>631</x:v>
      </x:c>
      <x:c r="E2651" t="n">
        <x:f>'Raw_Data'!E2651</x:f>
        <x:v>77</x:v>
      </x:c>
      <x:c r="F2651" t="str">
        <x:f>PROPER(TRIM('Raw_Data'!F2651))</x:f>
        <x:v>Classic</x:v>
      </x:c>
      <x:c r="G2651" t="str">
        <x:f>PROPER(TRIM('Raw_Data'!G2651))</x:f>
        <x:v>Digital</x:v>
      </x:c>
      <x:c r="H2651" s="60" t="n">
        <x:f>'Raw_Data'!H2651</x:f>
        <x:v>4424</x:v>
      </x:c>
      <x:c r="I2651" s="60" t="n">
        <x:f>'Raw_Data'!I2651</x:f>
        <x:v>735.89</x:v>
      </x:c>
      <x:c r="J2651" s="32" t="n">
        <x:f>'Raw_Data'!J2651</x:f>
        <x:v>0.445</x:v>
      </x:c>
      <x:c r="K2651" s="32" t="n">
        <x:f>'Raw_Data'!K2651</x:f>
        <x:v>0.626</x:v>
      </x:c>
      <x:c r="L2651" t="n">
        <x:f>'Raw_Data'!L2651</x:f>
        <x:v>0</x:v>
      </x:c>
      <x:c r="M2651" t="n">
        <x:f>IF('Raw_Data'!M2651="",Assumptions!$B$15,'Raw_Data'!M2651)</x:f>
        <x:v>8</x:v>
      </x:c>
      <x:c r="N2651" s="32" t="n">
        <x:f>'Raw_Data'!N2651</x:f>
        <x:v>0.046</x:v>
      </x:c>
      <x:c r="O2651" t="str">
        <x:f>IF(OR(D2651&lt;620,L2651&gt;=2,J2651&gt;0.9),"High",IF(OR(D2651&lt;700,L2651=1,J2651&gt;0.75),"Medium","Low"))</x:f>
        <x:v>Medium</x:v>
      </x:c>
      <x:c r="P2651" s="30" t="n">
        <x:f>XLOOKUP(F2651,Assumptions!$A$4:$A$6,Assumptions!$B$4:$B$6)</x:f>
        <x:v>0</x:v>
      </x:c>
      <x:c r="Q2651" s="32" t="n">
        <x:f>XLOOKUP(F2651,Assumptions!$A$4:$A$6,Assumptions!$C$4:$C$6)</x:f>
        <x:v>0.229</x:v>
      </x:c>
      <x:c r="R2651" s="32" t="n">
        <x:f>XLOOKUP(F2651,Assumptions!$A$4:$A$6,Assumptions!$D$4:$D$6)</x:f>
        <x:v>0.015</x:v>
      </x:c>
      <x:c r="S2651" s="32" t="n">
        <x:f>XLOOKUP(F2651,Assumptions!$A$4:$A$6,Assumptions!$E$4:$E$6)</x:f>
        <x:v>0.0075</x:v>
      </x:c>
      <x:c r="T2651" s="32" t="n">
        <x:f>XLOOKUP(O2651,Assumptions!$H$4:$H$6,Assumptions!$I$4:$I$6)</x:f>
        <x:v>0.012</x:v>
      </x:c>
      <x:c r="U2651" s="30" t="n">
        <x:f>XLOOKUP(F2651,Assumptions!$A$4:$A$6,Assumptions!$F$4:$F$6)</x:f>
        <x:v>60</x:v>
      </x:c>
      <x:c r="V2651" s="60" t="n">
        <x:f>I2651*12</x:f>
        <x:v>8830.68</x:v>
      </x:c>
      <x:c r="W2651" s="60" t="n">
        <x:f>H2651*J2651*(1-K2651)*Q2651</x:f>
        <x:v>168.60956728000002</x:v>
      </x:c>
      <x:c r="X2651" s="60" t="n">
        <x:f>V2651*R2651</x:f>
        <x:v>132.4602</x:v>
      </x:c>
      <x:c r="Y2651" s="60" t="n">
        <x:f>V2651*S2651</x:f>
        <x:v>66.2301</x:v>
      </x:c>
      <x:c r="Z2651" s="60" t="n">
        <x:f>H2651*J2651*T2651</x:f>
        <x:v>23.62416</x:v>
      </x:c>
      <x:c r="AA2651" s="60" t="n">
        <x:f>P2651+W2651+X2651-Y2651-Z2651-U2651</x:f>
        <x:v>151.21550728000003</x:v>
      </x:c>
      <x:c r="AB2651" s="32" t="n">
        <x:f>IFERROR(AA2651/(P2651+W2651+X2651),0)</x:f>
        <x:v>0.5022606841136826</x:v>
      </x:c>
      <x:c r="AC2651" t="n">
        <x:f>IF(O2651="High",0,IF(I2651&gt;=1800,3,IF(I2651&gt;=900,2,1))+IF(K2651&gt;=0.9,2,IF(K2651&gt;=0.75,1,0))+IF(J2651&lt;=0.7,2,IF(J2651&lt;=0.85,1,0))+IF(M2651&gt;=8,1,0))</x:f>
        <x:v>4</x:v>
      </x:c>
      <x:c r="AD2651" t="str">
        <x:f>IF(AND(O2651&lt;&gt;"High",AC2651&gt;=Assumptions!$B$10,AA2651&gt;0),"Priority Growth",IF(AND(O2651="Low",AA2651&gt;0),"Maintain","Watch"))</x:f>
        <x:v>Watch</x:v>
      </x:c>
      <x:c r="AE2651" s="60" t="n">
        <x:f>MAX(AA2651,0)*N2651</x:f>
        <x:v>6.955913334880001</x:v>
      </x:c>
      <x:c r="AF2651" t="str">
        <x:f>IF(AND(AA2651&gt;=Assumptions!$B$11,O2651&lt;&gt;"High",OR(N2651&gt;=Assumptions!$B$12,M2651&lt;=6)),"High","Standard")</x:f>
        <x:v>Standard</x:v>
      </x:c>
    </x:row>
    <x:row r="2652">
      <x:c r="A2652" t="str">
        <x:f>'Raw_Data'!A2652</x:f>
        <x:v>C02651</x:v>
      </x:c>
      <x:c r="B2652" t="n">
        <x:f>'Raw_Data'!B2652</x:f>
        <x:v>44</x:v>
      </x:c>
      <x:c r="C2652" s="30" t="n">
        <x:f>'Raw_Data'!C2652</x:f>
        <x:v>54103</x:v>
      </x:c>
      <x:c r="D2652" t="n">
        <x:f>'Raw_Data'!D2652</x:f>
        <x:v>789</x:v>
      </x:c>
      <x:c r="E2652" t="n">
        <x:f>'Raw_Data'!E2652</x:f>
        <x:v>69</x:v>
      </x:c>
      <x:c r="F2652" t="str">
        <x:f>PROPER(TRIM('Raw_Data'!F2652))</x:f>
        <x:v>Gold</x:v>
      </x:c>
      <x:c r="G2652" t="str">
        <x:f>PROPER(TRIM('Raw_Data'!G2652))</x:f>
        <x:v>Branch</x:v>
      </x:c>
      <x:c r="H2652" s="60" t="n">
        <x:f>'Raw_Data'!H2652</x:f>
        <x:v>15248</x:v>
      </x:c>
      <x:c r="I2652" s="60" t="n">
        <x:f>'Raw_Data'!I2652</x:f>
        <x:v>1358.33</x:v>
      </x:c>
      <x:c r="J2652" s="32" t="n">
        <x:f>'Raw_Data'!J2652</x:f>
        <x:v>0.293</x:v>
      </x:c>
      <x:c r="K2652" s="32" t="n">
        <x:f>'Raw_Data'!K2652</x:f>
        <x:v>0.832</x:v>
      </x:c>
      <x:c r="L2652" t="n">
        <x:f>'Raw_Data'!L2652</x:f>
        <x:v>0</x:v>
      </x:c>
      <x:c r="M2652" t="n">
        <x:f>IF('Raw_Data'!M2652="",Assumptions!$B$15,'Raw_Data'!M2652)</x:f>
        <x:v>7</x:v>
      </x:c>
      <x:c r="N2652" s="32" t="n">
        <x:f>'Raw_Data'!N2652</x:f>
        <x:v>0.084</x:v>
      </x:c>
      <x:c r="O2652" t="str">
        <x:f>IF(OR(D2652&lt;620,L2652&gt;=2,J2652&gt;0.9),"High",IF(OR(D2652&lt;700,L2652=1,J2652&gt;0.75),"Medium","Low"))</x:f>
        <x:v>Low</x:v>
      </x:c>
      <x:c r="P2652" s="30" t="n">
        <x:f>XLOOKUP(F2652,Assumptions!$A$4:$A$6,Assumptions!$B$4:$B$6)</x:f>
        <x:v>95</x:v>
      </x:c>
      <x:c r="Q2652" s="32" t="n">
        <x:f>XLOOKUP(F2652,Assumptions!$A$4:$A$6,Assumptions!$C$4:$C$6)</x:f>
        <x:v>0.219</x:v>
      </x:c>
      <x:c r="R2652" s="32" t="n">
        <x:f>XLOOKUP(F2652,Assumptions!$A$4:$A$6,Assumptions!$D$4:$D$6)</x:f>
        <x:v>0.016</x:v>
      </x:c>
      <x:c r="S2652" s="32" t="n">
        <x:f>XLOOKUP(F2652,Assumptions!$A$4:$A$6,Assumptions!$E$4:$E$6)</x:f>
        <x:v>0.01</x:v>
      </x:c>
      <x:c r="T2652" s="32" t="n">
        <x:f>XLOOKUP(O2652,Assumptions!$H$4:$H$6,Assumptions!$I$4:$I$6)</x:f>
        <x:v>0.0035</x:v>
      </x:c>
      <x:c r="U2652" s="30" t="n">
        <x:f>XLOOKUP(F2652,Assumptions!$A$4:$A$6,Assumptions!$F$4:$F$6)</x:f>
        <x:v>90</x:v>
      </x:c>
      <x:c r="V2652" s="60" t="n">
        <x:f>I2652*12</x:f>
        <x:v>16299.96</x:v>
      </x:c>
      <x:c r="W2652" s="60" t="n">
        <x:f>H2652*J2652*(1-K2652)*Q2652</x:f>
        <x:v>164.374293888</x:v>
      </x:c>
      <x:c r="X2652" s="60" t="n">
        <x:f>V2652*R2652</x:f>
        <x:v>260.79936</x:v>
      </x:c>
      <x:c r="Y2652" s="60" t="n">
        <x:f>V2652*S2652</x:f>
        <x:v>162.9996</x:v>
      </x:c>
      <x:c r="Z2652" s="60" t="n">
        <x:f>H2652*J2652*T2652</x:f>
        <x:v>15.636823999999999</x:v>
      </x:c>
      <x:c r="AA2652" s="60" t="n">
        <x:f>P2652+W2652+X2652-Y2652-Z2652-U2652</x:f>
        <x:v>251.537229888</x:v>
      </x:c>
      <x:c r="AB2652" s="32" t="n">
        <x:f>IFERROR(AA2652/(P2652+W2652+X2652),0)</x:f>
        <x:v>0.4835639560133493</x:v>
      </x:c>
      <x:c r="AC2652" t="n">
        <x:f>IF(O2652="High",0,IF(I2652&gt;=1800,3,IF(I2652&gt;=900,2,1))+IF(K2652&gt;=0.9,2,IF(K2652&gt;=0.75,1,0))+IF(J2652&lt;=0.7,2,IF(J2652&lt;=0.85,1,0))+IF(M2652&gt;=8,1,0))</x:f>
        <x:v>5</x:v>
      </x:c>
      <x:c r="AD2652" t="str">
        <x:f>IF(AND(O2652&lt;&gt;"High",AC2652&gt;=Assumptions!$B$10,AA2652&gt;0),"Priority Growth",IF(AND(O2652="Low",AA2652&gt;0),"Maintain","Watch"))</x:f>
        <x:v>Maintain</x:v>
      </x:c>
      <x:c r="AE2652" s="60" t="n">
        <x:f>MAX(AA2652,0)*N2652</x:f>
        <x:v>21.129127310592004</x:v>
      </x:c>
      <x:c r="AF2652" t="str">
        <x:f>IF(AND(AA2652&gt;=Assumptions!$B$11,O2652&lt;&gt;"High",OR(N2652&gt;=Assumptions!$B$12,M2652&lt;=6)),"High","Standard")</x:f>
        <x:v>Standard</x:v>
      </x:c>
    </x:row>
    <x:row r="2653">
      <x:c r="A2653" t="str">
        <x:f>'Raw_Data'!A2653</x:f>
        <x:v>C02652</x:v>
      </x:c>
      <x:c r="B2653" t="n">
        <x:f>'Raw_Data'!B2653</x:f>
        <x:v>53</x:v>
      </x:c>
      <x:c r="C2653" s="30" t="n">
        <x:f>'Raw_Data'!C2653</x:f>
        <x:v>71259</x:v>
      </x:c>
      <x:c r="D2653" t="n">
        <x:f>'Raw_Data'!D2653</x:f>
        <x:v>701</x:v>
      </x:c>
      <x:c r="E2653" t="n">
        <x:f>'Raw_Data'!E2653</x:f>
        <x:v>62</x:v>
      </x:c>
      <x:c r="F2653" t="str">
        <x:f>PROPER(TRIM('Raw_Data'!F2653))</x:f>
        <x:v>Gold</x:v>
      </x:c>
      <x:c r="G2653" t="str">
        <x:f>PROPER(TRIM('Raw_Data'!G2653))</x:f>
        <x:v>Digital</x:v>
      </x:c>
      <x:c r="H2653" s="60" t="n">
        <x:f>'Raw_Data'!H2653</x:f>
        <x:v>8916</x:v>
      </x:c>
      <x:c r="I2653" s="60" t="n">
        <x:f>'Raw_Data'!I2653</x:f>
        <x:v>994.78</x:v>
      </x:c>
      <x:c r="J2653" s="32" t="n">
        <x:f>'Raw_Data'!J2653</x:f>
        <x:v>0.259</x:v>
      </x:c>
      <x:c r="K2653" s="32" t="n">
        <x:f>'Raw_Data'!K2653</x:f>
        <x:v>0.803</x:v>
      </x:c>
      <x:c r="L2653" t="n">
        <x:f>'Raw_Data'!L2653</x:f>
        <x:v>0</x:v>
      </x:c>
      <x:c r="M2653" t="n">
        <x:f>IF('Raw_Data'!M2653="",Assumptions!$B$15,'Raw_Data'!M2653)</x:f>
        <x:v>10</x:v>
      </x:c>
      <x:c r="N2653" s="32" t="n">
        <x:f>'Raw_Data'!N2653</x:f>
        <x:v>0.02</x:v>
      </x:c>
      <x:c r="O2653" t="str">
        <x:f>IF(OR(D2653&lt;620,L2653&gt;=2,J2653&gt;0.9),"High",IF(OR(D2653&lt;700,L2653=1,J2653&gt;0.75),"Medium","Low"))</x:f>
        <x:v>Low</x:v>
      </x:c>
      <x:c r="P2653" s="30" t="n">
        <x:f>XLOOKUP(F2653,Assumptions!$A$4:$A$6,Assumptions!$B$4:$B$6)</x:f>
        <x:v>95</x:v>
      </x:c>
      <x:c r="Q2653" s="32" t="n">
        <x:f>XLOOKUP(F2653,Assumptions!$A$4:$A$6,Assumptions!$C$4:$C$6)</x:f>
        <x:v>0.219</x:v>
      </x:c>
      <x:c r="R2653" s="32" t="n">
        <x:f>XLOOKUP(F2653,Assumptions!$A$4:$A$6,Assumptions!$D$4:$D$6)</x:f>
        <x:v>0.016</x:v>
      </x:c>
      <x:c r="S2653" s="32" t="n">
        <x:f>XLOOKUP(F2653,Assumptions!$A$4:$A$6,Assumptions!$E$4:$E$6)</x:f>
        <x:v>0.01</x:v>
      </x:c>
      <x:c r="T2653" s="32" t="n">
        <x:f>XLOOKUP(O2653,Assumptions!$H$4:$H$6,Assumptions!$I$4:$I$6)</x:f>
        <x:v>0.0035</x:v>
      </x:c>
      <x:c r="U2653" s="30" t="n">
        <x:f>XLOOKUP(F2653,Assumptions!$A$4:$A$6,Assumptions!$F$4:$F$6)</x:f>
        <x:v>90</x:v>
      </x:c>
      <x:c r="V2653" s="60" t="n">
        <x:f>I2653*12</x:f>
        <x:v>11937.36</x:v>
      </x:c>
      <x:c r="W2653" s="60" t="n">
        <x:f>H2653*J2653*(1-K2653)*Q2653</x:f>
        <x:v>99.62771389199999</x:v>
      </x:c>
      <x:c r="X2653" s="60" t="n">
        <x:f>V2653*R2653</x:f>
        <x:v>190.99776</x:v>
      </x:c>
      <x:c r="Y2653" s="60" t="n">
        <x:f>V2653*S2653</x:f>
        <x:v>119.37360000000001</x:v>
      </x:c>
      <x:c r="Z2653" s="60" t="n">
        <x:f>H2653*J2653*T2653</x:f>
        <x:v>8.082354</x:v>
      </x:c>
      <x:c r="AA2653" s="60" t="n">
        <x:f>P2653+W2653+X2653-Y2653-Z2653-U2653</x:f>
        <x:v>168.16951989199993</x:v>
      </x:c>
      <x:c r="AB2653" s="32" t="n">
        <x:f>IFERROR(AA2653/(P2653+W2653+X2653),0)</x:f>
        <x:v>0.43609546380511743</x:v>
      </x:c>
      <x:c r="AC2653" t="n">
        <x:f>IF(O2653="High",0,IF(I2653&gt;=1800,3,IF(I2653&gt;=900,2,1))+IF(K2653&gt;=0.9,2,IF(K2653&gt;=0.75,1,0))+IF(J2653&lt;=0.7,2,IF(J2653&lt;=0.85,1,0))+IF(M2653&gt;=8,1,0))</x:f>
        <x:v>6</x:v>
      </x:c>
      <x:c r="AD2653" t="str">
        <x:f>IF(AND(O2653&lt;&gt;"High",AC2653&gt;=Assumptions!$B$10,AA2653&gt;0),"Priority Growth",IF(AND(O2653="Low",AA2653&gt;0),"Maintain","Watch"))</x:f>
        <x:v>Priority Growth</x:v>
      </x:c>
      <x:c r="AE2653" s="60" t="n">
        <x:f>MAX(AA2653,0)*N2653</x:f>
        <x:v>3.3633903978399986</x:v>
      </x:c>
      <x:c r="AF2653" t="str">
        <x:f>IF(AND(AA2653&gt;=Assumptions!$B$11,O2653&lt;&gt;"High",OR(N2653&gt;=Assumptions!$B$12,M2653&lt;=6)),"High","Standard")</x:f>
        <x:v>Standard</x:v>
      </x:c>
    </x:row>
    <x:row r="2654">
      <x:c r="A2654" t="str">
        <x:f>'Raw_Data'!A2654</x:f>
        <x:v>C02653</x:v>
      </x:c>
      <x:c r="B2654" t="n">
        <x:f>'Raw_Data'!B2654</x:f>
        <x:v>32</x:v>
      </x:c>
      <x:c r="C2654" s="30" t="n">
        <x:f>'Raw_Data'!C2654</x:f>
        <x:v>48997</x:v>
      </x:c>
      <x:c r="D2654" t="n">
        <x:f>'Raw_Data'!D2654</x:f>
        <x:v>713</x:v>
      </x:c>
      <x:c r="E2654" t="n">
        <x:f>'Raw_Data'!E2654</x:f>
        <x:v>34</x:v>
      </x:c>
      <x:c r="F2654" t="str">
        <x:f>PROPER(TRIM('Raw_Data'!F2654))</x:f>
        <x:v>Gold</x:v>
      </x:c>
      <x:c r="G2654" t="str">
        <x:f>PROPER(TRIM('Raw_Data'!G2654))</x:f>
        <x:v>Partner</x:v>
      </x:c>
      <x:c r="H2654" s="60" t="n">
        <x:f>'Raw_Data'!H2654</x:f>
        <x:v>7595</x:v>
      </x:c>
      <x:c r="I2654" s="60" t="n">
        <x:f>'Raw_Data'!I2654</x:f>
        <x:v>703.41</x:v>
      </x:c>
      <x:c r="J2654" s="32" t="n">
        <x:f>'Raw_Data'!J2654</x:f>
        <x:v>0.438</x:v>
      </x:c>
      <x:c r="K2654" s="32" t="n">
        <x:f>'Raw_Data'!K2654</x:f>
        <x:v>0.78</x:v>
      </x:c>
      <x:c r="L2654" t="n">
        <x:f>'Raw_Data'!L2654</x:f>
        <x:v>0</x:v>
      </x:c>
      <x:c r="M2654" t="n">
        <x:f>IF('Raw_Data'!M2654="",Assumptions!$B$15,'Raw_Data'!M2654)</x:f>
        <x:v>7</x:v>
      </x:c>
      <x:c r="N2654" s="32" t="n">
        <x:f>'Raw_Data'!N2654</x:f>
        <x:v>0.186</x:v>
      </x:c>
      <x:c r="O2654" t="str">
        <x:f>IF(OR(D2654&lt;620,L2654&gt;=2,J2654&gt;0.9),"High",IF(OR(D2654&lt;700,L2654=1,J2654&gt;0.75),"Medium","Low"))</x:f>
        <x:v>Low</x:v>
      </x:c>
      <x:c r="P2654" s="30" t="n">
        <x:f>XLOOKUP(F2654,Assumptions!$A$4:$A$6,Assumptions!$B$4:$B$6)</x:f>
        <x:v>95</x:v>
      </x:c>
      <x:c r="Q2654" s="32" t="n">
        <x:f>XLOOKUP(F2654,Assumptions!$A$4:$A$6,Assumptions!$C$4:$C$6)</x:f>
        <x:v>0.219</x:v>
      </x:c>
      <x:c r="R2654" s="32" t="n">
        <x:f>XLOOKUP(F2654,Assumptions!$A$4:$A$6,Assumptions!$D$4:$D$6)</x:f>
        <x:v>0.016</x:v>
      </x:c>
      <x:c r="S2654" s="32" t="n">
        <x:f>XLOOKUP(F2654,Assumptions!$A$4:$A$6,Assumptions!$E$4:$E$6)</x:f>
        <x:v>0.01</x:v>
      </x:c>
      <x:c r="T2654" s="32" t="n">
        <x:f>XLOOKUP(O2654,Assumptions!$H$4:$H$6,Assumptions!$I$4:$I$6)</x:f>
        <x:v>0.0035</x:v>
      </x:c>
      <x:c r="U2654" s="30" t="n">
        <x:f>XLOOKUP(F2654,Assumptions!$A$4:$A$6,Assumptions!$F$4:$F$6)</x:f>
        <x:v>90</x:v>
      </x:c>
      <x:c r="V2654" s="60" t="n">
        <x:f>I2654*12</x:f>
        <x:v>8440.92</x:v>
      </x:c>
      <x:c r="W2654" s="60" t="n">
        <x:f>H2654*J2654*(1-K2654)*Q2654</x:f>
        <x:v>160.2760698</x:v>
      </x:c>
      <x:c r="X2654" s="60" t="n">
        <x:f>V2654*R2654</x:f>
        <x:v>135.05472</x:v>
      </x:c>
      <x:c r="Y2654" s="60" t="n">
        <x:f>V2654*S2654</x:f>
        <x:v>84.4092</x:v>
      </x:c>
      <x:c r="Z2654" s="60" t="n">
        <x:f>H2654*J2654*T2654</x:f>
        <x:v>11.643135000000001</x:v>
      </x:c>
      <x:c r="AA2654" s="60" t="n">
        <x:f>P2654+W2654+X2654-Y2654-Z2654-U2654</x:f>
        <x:v>204.27845479999996</x:v>
      </x:c>
      <x:c r="AB2654" s="32" t="n">
        <x:f>IFERROR(AA2654/(P2654+W2654+X2654),0)</x:f>
        <x:v>0.5233470178067925</x:v>
      </x:c>
      <x:c r="AC2654" t="n">
        <x:f>IF(O2654="High",0,IF(I2654&gt;=1800,3,IF(I2654&gt;=900,2,1))+IF(K2654&gt;=0.9,2,IF(K2654&gt;=0.75,1,0))+IF(J2654&lt;=0.7,2,IF(J2654&lt;=0.85,1,0))+IF(M2654&gt;=8,1,0))</x:f>
        <x:v>4</x:v>
      </x:c>
      <x:c r="AD2654" t="str">
        <x:f>IF(AND(O2654&lt;&gt;"High",AC2654&gt;=Assumptions!$B$10,AA2654&gt;0),"Priority Growth",IF(AND(O2654="Low",AA2654&gt;0),"Maintain","Watch"))</x:f>
        <x:v>Maintain</x:v>
      </x:c>
      <x:c r="AE2654" s="60" t="n">
        <x:f>MAX(AA2654,0)*N2654</x:f>
        <x:v>37.995792592799994</x:v>
      </x:c>
      <x:c r="AF2654" t="str">
        <x:f>IF(AND(AA2654&gt;=Assumptions!$B$11,O2654&lt;&gt;"High",OR(N2654&gt;=Assumptions!$B$12,M2654&lt;=6)),"High","Standard")</x:f>
        <x:v>Standard</x:v>
      </x:c>
    </x:row>
    <x:row r="2655">
      <x:c r="A2655" t="str">
        <x:f>'Raw_Data'!A2655</x:f>
        <x:v>C02654</x:v>
      </x:c>
      <x:c r="B2655" t="n">
        <x:f>'Raw_Data'!B2655</x:f>
        <x:v>47</x:v>
      </x:c>
      <x:c r="C2655" s="30" t="n">
        <x:f>'Raw_Data'!C2655</x:f>
        <x:v>68715</x:v>
      </x:c>
      <x:c r="D2655" t="n">
        <x:f>'Raw_Data'!D2655</x:f>
        <x:v>747</x:v>
      </x:c>
      <x:c r="E2655" t="n">
        <x:f>'Raw_Data'!E2655</x:f>
        <x:v>40</x:v>
      </x:c>
      <x:c r="F2655" t="str">
        <x:f>PROPER(TRIM('Raw_Data'!F2655))</x:f>
        <x:v>Gold</x:v>
      </x:c>
      <x:c r="G2655" t="str">
        <x:f>PROPER(TRIM('Raw_Data'!G2655))</x:f>
        <x:v>Branch</x:v>
      </x:c>
      <x:c r="H2655" s="60" t="n">
        <x:f>'Raw_Data'!H2655</x:f>
        <x:v>11538</x:v>
      </x:c>
      <x:c r="I2655" s="60" t="n">
        <x:f>'Raw_Data'!I2655</x:f>
        <x:v>1105.41</x:v>
      </x:c>
      <x:c r="J2655" s="32" t="n">
        <x:f>'Raw_Data'!J2655</x:f>
        <x:v>0.601</x:v>
      </x:c>
      <x:c r="K2655" s="32" t="n">
        <x:f>'Raw_Data'!K2655</x:f>
        <x:v>0.837</x:v>
      </x:c>
      <x:c r="L2655" t="n">
        <x:f>'Raw_Data'!L2655</x:f>
        <x:v>0</x:v>
      </x:c>
      <x:c r="M2655" t="n">
        <x:f>IF('Raw_Data'!M2655="",Assumptions!$B$15,'Raw_Data'!M2655)</x:f>
        <x:v>10</x:v>
      </x:c>
      <x:c r="N2655" s="32" t="n">
        <x:f>'Raw_Data'!N2655</x:f>
        <x:v>0.02</x:v>
      </x:c>
      <x:c r="O2655" t="str">
        <x:f>IF(OR(D2655&lt;620,L2655&gt;=2,J2655&gt;0.9),"High",IF(OR(D2655&lt;700,L2655=1,J2655&gt;0.75),"Medium","Low"))</x:f>
        <x:v>Low</x:v>
      </x:c>
      <x:c r="P2655" s="30" t="n">
        <x:f>XLOOKUP(F2655,Assumptions!$A$4:$A$6,Assumptions!$B$4:$B$6)</x:f>
        <x:v>95</x:v>
      </x:c>
      <x:c r="Q2655" s="32" t="n">
        <x:f>XLOOKUP(F2655,Assumptions!$A$4:$A$6,Assumptions!$C$4:$C$6)</x:f>
        <x:v>0.219</x:v>
      </x:c>
      <x:c r="R2655" s="32" t="n">
        <x:f>XLOOKUP(F2655,Assumptions!$A$4:$A$6,Assumptions!$D$4:$D$6)</x:f>
        <x:v>0.016</x:v>
      </x:c>
      <x:c r="S2655" s="32" t="n">
        <x:f>XLOOKUP(F2655,Assumptions!$A$4:$A$6,Assumptions!$E$4:$E$6)</x:f>
        <x:v>0.01</x:v>
      </x:c>
      <x:c r="T2655" s="32" t="n">
        <x:f>XLOOKUP(O2655,Assumptions!$H$4:$H$6,Assumptions!$I$4:$I$6)</x:f>
        <x:v>0.0035</x:v>
      </x:c>
      <x:c r="U2655" s="30" t="n">
        <x:f>XLOOKUP(F2655,Assumptions!$A$4:$A$6,Assumptions!$F$4:$F$6)</x:f>
        <x:v>90</x:v>
      </x:c>
      <x:c r="V2655" s="60" t="n">
        <x:f>I2655*12</x:f>
        <x:v>13264.920000000002</x:v>
      </x:c>
      <x:c r="W2655" s="60" t="n">
        <x:f>H2655*J2655*(1-K2655)*Q2655</x:f>
        <x:v>247.53506358600006</x:v>
      </x:c>
      <x:c r="X2655" s="60" t="n">
        <x:f>V2655*R2655</x:f>
        <x:v>212.23872000000003</x:v>
      </x:c>
      <x:c r="Y2655" s="60" t="n">
        <x:f>V2655*S2655</x:f>
        <x:v>132.6492</x:v>
      </x:c>
      <x:c r="Z2655" s="60" t="n">
        <x:f>H2655*J2655*T2655</x:f>
        <x:v>24.270183</x:v>
      </x:c>
      <x:c r="AA2655" s="60" t="n">
        <x:f>P2655+W2655+X2655-Y2655-Z2655-U2655</x:f>
        <x:v>307.85440058600017</x:v>
      </x:c>
      <x:c r="AB2655" s="32" t="n">
        <x:f>IFERROR(AA2655/(P2655+W2655+X2655),0)</x:f>
        <x:v>0.5549187969843515</x:v>
      </x:c>
      <x:c r="AC2655" t="n">
        <x:f>IF(O2655="High",0,IF(I2655&gt;=1800,3,IF(I2655&gt;=900,2,1))+IF(K2655&gt;=0.9,2,IF(K2655&gt;=0.75,1,0))+IF(J2655&lt;=0.7,2,IF(J2655&lt;=0.85,1,0))+IF(M2655&gt;=8,1,0))</x:f>
        <x:v>6</x:v>
      </x:c>
      <x:c r="AD2655" t="str">
        <x:f>IF(AND(O2655&lt;&gt;"High",AC2655&gt;=Assumptions!$B$10,AA2655&gt;0),"Priority Growth",IF(AND(O2655="Low",AA2655&gt;0),"Maintain","Watch"))</x:f>
        <x:v>Priority Growth</x:v>
      </x:c>
      <x:c r="AE2655" s="60" t="n">
        <x:f>MAX(AA2655,0)*N2655</x:f>
        <x:v>6.1570880117200035</x:v>
      </x:c>
      <x:c r="AF2655" t="str">
        <x:f>IF(AND(AA2655&gt;=Assumptions!$B$11,O2655&lt;&gt;"High",OR(N2655&gt;=Assumptions!$B$12,M2655&lt;=6)),"High","Standard")</x:f>
        <x:v>Standard</x:v>
      </x:c>
    </x:row>
    <x:row r="2656">
      <x:c r="A2656" t="str">
        <x:f>'Raw_Data'!A2656</x:f>
        <x:v>C02655</x:v>
      </x:c>
      <x:c r="B2656" t="n">
        <x:f>'Raw_Data'!B2656</x:f>
        <x:v>38</x:v>
      </x:c>
      <x:c r="C2656" s="30" t="n">
        <x:f>'Raw_Data'!C2656</x:f>
        <x:v>132626</x:v>
      </x:c>
      <x:c r="D2656" t="n">
        <x:f>'Raw_Data'!D2656</x:f>
        <x:v>721</x:v>
      </x:c>
      <x:c r="E2656" t="n">
        <x:f>'Raw_Data'!E2656</x:f>
        <x:v>33</x:v>
      </x:c>
      <x:c r="F2656" t="str">
        <x:f>PROPER(TRIM('Raw_Data'!F2656))</x:f>
        <x:v>Platinum</x:v>
      </x:c>
      <x:c r="G2656" t="str">
        <x:f>PROPER(TRIM('Raw_Data'!G2656))</x:f>
        <x:v>Partner</x:v>
      </x:c>
      <x:c r="H2656" s="60" t="n">
        <x:f>'Raw_Data'!H2656</x:f>
        <x:v>32815</x:v>
      </x:c>
      <x:c r="I2656" s="60" t="n">
        <x:f>'Raw_Data'!I2656</x:f>
        <x:v>3398.76</x:v>
      </x:c>
      <x:c r="J2656" s="32" t="n">
        <x:f>'Raw_Data'!J2656</x:f>
        <x:v>0.432</x:v>
      </x:c>
      <x:c r="K2656" s="32" t="n">
        <x:f>'Raw_Data'!K2656</x:f>
        <x:v>0.943</x:v>
      </x:c>
      <x:c r="L2656" t="n">
        <x:f>'Raw_Data'!L2656</x:f>
        <x:v>0</x:v>
      </x:c>
      <x:c r="M2656" t="n">
        <x:f>IF('Raw_Data'!M2656="",Assumptions!$B$15,'Raw_Data'!M2656)</x:f>
        <x:v>8</x:v>
      </x:c>
      <x:c r="N2656" s="32" t="n">
        <x:f>'Raw_Data'!N2656</x:f>
        <x:v>0.061</x:v>
      </x:c>
      <x:c r="O2656" t="str">
        <x:f>IF(OR(D2656&lt;620,L2656&gt;=2,J2656&gt;0.9),"High",IF(OR(D2656&lt;700,L2656=1,J2656&gt;0.75),"Medium","Low"))</x:f>
        <x:v>Low</x:v>
      </x:c>
      <x:c r="P2656" s="30" t="n">
        <x:f>XLOOKUP(F2656,Assumptions!$A$4:$A$6,Assumptions!$B$4:$B$6)</x:f>
        <x:v>195</x:v>
      </x:c>
      <x:c r="Q2656" s="32" t="n">
        <x:f>XLOOKUP(F2656,Assumptions!$A$4:$A$6,Assumptions!$C$4:$C$6)</x:f>
        <x:v>0.199</x:v>
      </x:c>
      <x:c r="R2656" s="32" t="n">
        <x:f>XLOOKUP(F2656,Assumptions!$A$4:$A$6,Assumptions!$D$4:$D$6)</x:f>
        <x:v>0.017</x:v>
      </x:c>
      <x:c r="S2656" s="32" t="n">
        <x:f>XLOOKUP(F2656,Assumptions!$A$4:$A$6,Assumptions!$E$4:$E$6)</x:f>
        <x:v>0.013</x:v>
      </x:c>
      <x:c r="T2656" s="32" t="n">
        <x:f>XLOOKUP(O2656,Assumptions!$H$4:$H$6,Assumptions!$I$4:$I$6)</x:f>
        <x:v>0.0035</x:v>
      </x:c>
      <x:c r="U2656" s="30" t="n">
        <x:f>XLOOKUP(F2656,Assumptions!$A$4:$A$6,Assumptions!$F$4:$F$6)</x:f>
        <x:v>140</x:v>
      </x:c>
      <x:c r="V2656" s="60" t="n">
        <x:f>I2656*12</x:f>
        <x:v>40785.12</x:v>
      </x:c>
      <x:c r="W2656" s="60" t="n">
        <x:f>H2656*J2656*(1-K2656)*Q2656</x:f>
        <x:v>160.79927544000014</x:v>
      </x:c>
      <x:c r="X2656" s="60" t="n">
        <x:f>V2656*R2656</x:f>
        <x:v>693.3470400000001</x:v>
      </x:c>
      <x:c r="Y2656" s="60" t="n">
        <x:f>V2656*S2656</x:f>
        <x:v>530.20656</x:v>
      </x:c>
      <x:c r="Z2656" s="60" t="n">
        <x:f>H2656*J2656*T2656</x:f>
        <x:v>49.61628</x:v>
      </x:c>
      <x:c r="AA2656" s="60" t="n">
        <x:f>P2656+W2656+X2656-Y2656-Z2656-U2656</x:f>
        <x:v>329.3234754400003</x:v>
      </x:c>
      <x:c r="AB2656" s="32" t="n">
        <x:f>IFERROR(AA2656/(P2656+W2656+X2656),0)</x:f>
        <x:v>0.3138966134593779</x:v>
      </x:c>
      <x:c r="AC2656" t="n">
        <x:f>IF(O2656="High",0,IF(I2656&gt;=1800,3,IF(I2656&gt;=900,2,1))+IF(K2656&gt;=0.9,2,IF(K2656&gt;=0.75,1,0))+IF(J2656&lt;=0.7,2,IF(J2656&lt;=0.85,1,0))+IF(M2656&gt;=8,1,0))</x:f>
        <x:v>8</x:v>
      </x:c>
      <x:c r="AD2656" t="str">
        <x:f>IF(AND(O2656&lt;&gt;"High",AC2656&gt;=Assumptions!$B$10,AA2656&gt;0),"Priority Growth",IF(AND(O2656="Low",AA2656&gt;0),"Maintain","Watch"))</x:f>
        <x:v>Priority Growth</x:v>
      </x:c>
      <x:c r="AE2656" s="60" t="n">
        <x:f>MAX(AA2656,0)*N2656</x:f>
        <x:v>20.088732001840018</x:v>
      </x:c>
      <x:c r="AF2656" t="str">
        <x:f>IF(AND(AA2656&gt;=Assumptions!$B$11,O2656&lt;&gt;"High",OR(N2656&gt;=Assumptions!$B$12,M2656&lt;=6)),"High","Standard")</x:f>
        <x:v>Standard</x:v>
      </x:c>
    </x:row>
    <x:row r="2657">
      <x:c r="A2657" t="str">
        <x:f>'Raw_Data'!A2657</x:f>
        <x:v>C02656</x:v>
      </x:c>
      <x:c r="B2657" t="n">
        <x:f>'Raw_Data'!B2657</x:f>
        <x:v>46</x:v>
      </x:c>
      <x:c r="C2657" s="30" t="n">
        <x:f>'Raw_Data'!C2657</x:f>
        <x:v>107212</x:v>
      </x:c>
      <x:c r="D2657" t="n">
        <x:f>'Raw_Data'!D2657</x:f>
        <x:v>696</x:v>
      </x:c>
      <x:c r="E2657" t="n">
        <x:f>'Raw_Data'!E2657</x:f>
        <x:v>63</x:v>
      </x:c>
      <x:c r="F2657" t="str">
        <x:f>PROPER(TRIM('Raw_Data'!F2657))</x:f>
        <x:v>Platinum</x:v>
      </x:c>
      <x:c r="G2657" t="str">
        <x:f>PROPER(TRIM('Raw_Data'!G2657))</x:f>
        <x:v>Digital</x:v>
      </x:c>
      <x:c r="H2657" s="60" t="n">
        <x:f>'Raw_Data'!H2657</x:f>
        <x:v>22608</x:v>
      </x:c>
      <x:c r="I2657" s="60" t="n">
        <x:f>'Raw_Data'!I2657</x:f>
        <x:v>2136.94</x:v>
      </x:c>
      <x:c r="J2657" s="32" t="n">
        <x:f>'Raw_Data'!J2657</x:f>
        <x:v>0.395</x:v>
      </x:c>
      <x:c r="K2657" s="32" t="n">
        <x:f>'Raw_Data'!K2657</x:f>
        <x:v>0.774</x:v>
      </x:c>
      <x:c r="L2657" t="n">
        <x:f>'Raw_Data'!L2657</x:f>
        <x:v>0</x:v>
      </x:c>
      <x:c r="M2657" t="n">
        <x:f>IF('Raw_Data'!M2657="",Assumptions!$B$15,'Raw_Data'!M2657)</x:f>
        <x:v>8</x:v>
      </x:c>
      <x:c r="N2657" s="32" t="n">
        <x:f>'Raw_Data'!N2657</x:f>
        <x:v>0.026</x:v>
      </x:c>
      <x:c r="O2657" t="str">
        <x:f>IF(OR(D2657&lt;620,L2657&gt;=2,J2657&gt;0.9),"High",IF(OR(D2657&lt;700,L2657=1,J2657&gt;0.75),"Medium","Low"))</x:f>
        <x:v>Medium</x:v>
      </x:c>
      <x:c r="P2657" s="30" t="n">
        <x:f>XLOOKUP(F2657,Assumptions!$A$4:$A$6,Assumptions!$B$4:$B$6)</x:f>
        <x:v>195</x:v>
      </x:c>
      <x:c r="Q2657" s="32" t="n">
        <x:f>XLOOKUP(F2657,Assumptions!$A$4:$A$6,Assumptions!$C$4:$C$6)</x:f>
        <x:v>0.199</x:v>
      </x:c>
      <x:c r="R2657" s="32" t="n">
        <x:f>XLOOKUP(F2657,Assumptions!$A$4:$A$6,Assumptions!$D$4:$D$6)</x:f>
        <x:v>0.017</x:v>
      </x:c>
      <x:c r="S2657" s="32" t="n">
        <x:f>XLOOKUP(F2657,Assumptions!$A$4:$A$6,Assumptions!$E$4:$E$6)</x:f>
        <x:v>0.013</x:v>
      </x:c>
      <x:c r="T2657" s="32" t="n">
        <x:f>XLOOKUP(O2657,Assumptions!$H$4:$H$6,Assumptions!$I$4:$I$6)</x:f>
        <x:v>0.012</x:v>
      </x:c>
      <x:c r="U2657" s="30" t="n">
        <x:f>XLOOKUP(F2657,Assumptions!$A$4:$A$6,Assumptions!$F$4:$F$6)</x:f>
        <x:v>140</x:v>
      </x:c>
      <x:c r="V2657" s="60" t="n">
        <x:f>I2657*12</x:f>
        <x:v>25643.28</x:v>
      </x:c>
      <x:c r="W2657" s="60" t="n">
        <x:f>H2657*J2657*(1-K2657)*Q2657</x:f>
        <x:v>401.62501583999995</x:v>
      </x:c>
      <x:c r="X2657" s="60" t="n">
        <x:f>V2657*R2657</x:f>
        <x:v>435.93576</x:v>
      </x:c>
      <x:c r="Y2657" s="60" t="n">
        <x:f>V2657*S2657</x:f>
        <x:v>333.36263999999994</x:v>
      </x:c>
      <x:c r="Z2657" s="60" t="n">
        <x:f>H2657*J2657*T2657</x:f>
        <x:v>107.16192</x:v>
      </x:c>
      <x:c r="AA2657" s="60" t="n">
        <x:f>P2657+W2657+X2657-Y2657-Z2657-U2657</x:f>
        <x:v>452.03621583999995</x:v>
      </x:c>
      <x:c r="AB2657" s="32" t="n">
        <x:f>IFERROR(AA2657/(P2657+W2657+X2657),0)</x:f>
        <x:v>0.43778170391206594</x:v>
      </x:c>
      <x:c r="AC2657" t="n">
        <x:f>IF(O2657="High",0,IF(I2657&gt;=1800,3,IF(I2657&gt;=900,2,1))+IF(K2657&gt;=0.9,2,IF(K2657&gt;=0.75,1,0))+IF(J2657&lt;=0.7,2,IF(J2657&lt;=0.85,1,0))+IF(M2657&gt;=8,1,0))</x:f>
        <x:v>7</x:v>
      </x:c>
      <x:c r="AD2657" t="str">
        <x:f>IF(AND(O2657&lt;&gt;"High",AC2657&gt;=Assumptions!$B$10,AA2657&gt;0),"Priority Growth",IF(AND(O2657="Low",AA2657&gt;0),"Maintain","Watch"))</x:f>
        <x:v>Priority Growth</x:v>
      </x:c>
      <x:c r="AE2657" s="60" t="n">
        <x:f>MAX(AA2657,0)*N2657</x:f>
        <x:v>11.752941611839999</x:v>
      </x:c>
      <x:c r="AF2657" t="str">
        <x:f>IF(AND(AA2657&gt;=Assumptions!$B$11,O2657&lt;&gt;"High",OR(N2657&gt;=Assumptions!$B$12,M2657&lt;=6)),"High","Standard")</x:f>
        <x:v>Standard</x:v>
      </x:c>
    </x:row>
    <x:row r="2658">
      <x:c r="A2658" t="str">
        <x:f>'Raw_Data'!A2658</x:f>
        <x:v>C02657</x:v>
      </x:c>
      <x:c r="B2658" t="n">
        <x:f>'Raw_Data'!B2658</x:f>
        <x:v>34</x:v>
      </x:c>
      <x:c r="C2658" s="30" t="n">
        <x:f>'Raw_Data'!C2658</x:f>
        <x:v>40565</x:v>
      </x:c>
      <x:c r="D2658" t="n">
        <x:f>'Raw_Data'!D2658</x:f>
        <x:v>651</x:v>
      </x:c>
      <x:c r="E2658" t="n">
        <x:f>'Raw_Data'!E2658</x:f>
        <x:v>41</x:v>
      </x:c>
      <x:c r="F2658" t="str">
        <x:f>PROPER(TRIM('Raw_Data'!F2658))</x:f>
        <x:v>Classic</x:v>
      </x:c>
      <x:c r="G2658" t="str">
        <x:f>PROPER(TRIM('Raw_Data'!G2658))</x:f>
        <x:v>Digital</x:v>
      </x:c>
      <x:c r="H2658" s="60" t="n">
        <x:f>'Raw_Data'!H2658</x:f>
        <x:v>2116</x:v>
      </x:c>
      <x:c r="I2658" s="60" t="n">
        <x:f>'Raw_Data'!I2658</x:f>
        <x:v>653.32</x:v>
      </x:c>
      <x:c r="J2658" s="32" t="n">
        <x:f>'Raw_Data'!J2658</x:f>
        <x:v>0.538</x:v>
      </x:c>
      <x:c r="K2658" s="32" t="n">
        <x:f>'Raw_Data'!K2658</x:f>
        <x:v>0.574</x:v>
      </x:c>
      <x:c r="L2658" t="n">
        <x:f>'Raw_Data'!L2658</x:f>
        <x:v>0</x:v>
      </x:c>
      <x:c r="M2658" t="n">
        <x:f>IF('Raw_Data'!M2658="",Assumptions!$B$15,'Raw_Data'!M2658)</x:f>
        <x:v>7</x:v>
      </x:c>
      <x:c r="N2658" s="32" t="n">
        <x:f>'Raw_Data'!N2658</x:f>
        <x:v>0.118</x:v>
      </x:c>
      <x:c r="O2658" t="str">
        <x:f>IF(OR(D2658&lt;620,L2658&gt;=2,J2658&gt;0.9),"High",IF(OR(D2658&lt;700,L2658=1,J2658&gt;0.75),"Medium","Low"))</x:f>
        <x:v>Medium</x:v>
      </x:c>
      <x:c r="P2658" s="30" t="n">
        <x:f>XLOOKUP(F2658,Assumptions!$A$4:$A$6,Assumptions!$B$4:$B$6)</x:f>
        <x:v>0</x:v>
      </x:c>
      <x:c r="Q2658" s="32" t="n">
        <x:f>XLOOKUP(F2658,Assumptions!$A$4:$A$6,Assumptions!$C$4:$C$6)</x:f>
        <x:v>0.229</x:v>
      </x:c>
      <x:c r="R2658" s="32" t="n">
        <x:f>XLOOKUP(F2658,Assumptions!$A$4:$A$6,Assumptions!$D$4:$D$6)</x:f>
        <x:v>0.015</x:v>
      </x:c>
      <x:c r="S2658" s="32" t="n">
        <x:f>XLOOKUP(F2658,Assumptions!$A$4:$A$6,Assumptions!$E$4:$E$6)</x:f>
        <x:v>0.0075</x:v>
      </x:c>
      <x:c r="T2658" s="32" t="n">
        <x:f>XLOOKUP(O2658,Assumptions!$H$4:$H$6,Assumptions!$I$4:$I$6)</x:f>
        <x:v>0.012</x:v>
      </x:c>
      <x:c r="U2658" s="30" t="n">
        <x:f>XLOOKUP(F2658,Assumptions!$A$4:$A$6,Assumptions!$F$4:$F$6)</x:f>
        <x:v>60</x:v>
      </x:c>
      <x:c r="V2658" s="60" t="n">
        <x:f>I2658*12</x:f>
        <x:v>7839.84</x:v>
      </x:c>
      <x:c r="W2658" s="60" t="n">
        <x:f>H2658*J2658*(1-K2658)*Q2658</x:f>
        <x:v>111.05625403200004</x:v>
      </x:c>
      <x:c r="X2658" s="60" t="n">
        <x:f>V2658*R2658</x:f>
        <x:v>117.5976</x:v>
      </x:c>
      <x:c r="Y2658" s="60" t="n">
        <x:f>V2658*S2658</x:f>
        <x:v>58.7988</x:v>
      </x:c>
      <x:c r="Z2658" s="60" t="n">
        <x:f>H2658*J2658*T2658</x:f>
        <x:v>13.660896000000001</x:v>
      </x:c>
      <x:c r="AA2658" s="60" t="n">
        <x:f>P2658+W2658+X2658-Y2658-Z2658-U2658</x:f>
        <x:v>96.19415803200002</x:v>
      </x:c>
      <x:c r="AB2658" s="32" t="n">
        <x:f>IFERROR(AA2658/(P2658+W2658+X2658),0)</x:f>
        <x:v>0.4206977329957346</x:v>
      </x:c>
      <x:c r="AC2658" t="n">
        <x:f>IF(O2658="High",0,IF(I2658&gt;=1800,3,IF(I2658&gt;=900,2,1))+IF(K2658&gt;=0.9,2,IF(K2658&gt;=0.75,1,0))+IF(J2658&lt;=0.7,2,IF(J2658&lt;=0.85,1,0))+IF(M2658&gt;=8,1,0))</x:f>
        <x:v>3</x:v>
      </x:c>
      <x:c r="AD2658" t="str">
        <x:f>IF(AND(O2658&lt;&gt;"High",AC2658&gt;=Assumptions!$B$10,AA2658&gt;0),"Priority Growth",IF(AND(O2658="Low",AA2658&gt;0),"Maintain","Watch"))</x:f>
        <x:v>Watch</x:v>
      </x:c>
      <x:c r="AE2658" s="60" t="n">
        <x:f>MAX(AA2658,0)*N2658</x:f>
        <x:v>11.350910647776002</x:v>
      </x:c>
      <x:c r="AF2658" t="str">
        <x:f>IF(AND(AA2658&gt;=Assumptions!$B$11,O2658&lt;&gt;"High",OR(N2658&gt;=Assumptions!$B$12,M2658&lt;=6)),"High","Standard")</x:f>
        <x:v>Standard</x:v>
      </x:c>
    </x:row>
    <x:row r="2659">
      <x:c r="A2659" t="str">
        <x:f>'Raw_Data'!A2659</x:f>
        <x:v>C02658</x:v>
      </x:c>
      <x:c r="B2659" t="n">
        <x:f>'Raw_Data'!B2659</x:f>
        <x:v>28</x:v>
      </x:c>
      <x:c r="C2659" s="30" t="n">
        <x:f>'Raw_Data'!C2659</x:f>
        <x:v>115621</x:v>
      </x:c>
      <x:c r="D2659" t="n">
        <x:f>'Raw_Data'!D2659</x:f>
        <x:v>613</x:v>
      </x:c>
      <x:c r="E2659" t="n">
        <x:f>'Raw_Data'!E2659</x:f>
        <x:v>44</x:v>
      </x:c>
      <x:c r="F2659" t="str">
        <x:f>PROPER(TRIM('Raw_Data'!F2659))</x:f>
        <x:v>Gold</x:v>
      </x:c>
      <x:c r="G2659" t="str">
        <x:f>PROPER(TRIM('Raw_Data'!G2659))</x:f>
        <x:v>Digital</x:v>
      </x:c>
      <x:c r="H2659" s="60" t="n">
        <x:f>'Raw_Data'!H2659</x:f>
        <x:v>15275</x:v>
      </x:c>
      <x:c r="I2659" s="60" t="n">
        <x:f>'Raw_Data'!I2659</x:f>
        <x:v>1844.43</x:v>
      </x:c>
      <x:c r="J2659" s="32" t="n">
        <x:f>'Raw_Data'!J2659</x:f>
        <x:v>0.434</x:v>
      </x:c>
      <x:c r="K2659" s="32" t="n">
        <x:f>'Raw_Data'!K2659</x:f>
        <x:v>0.591</x:v>
      </x:c>
      <x:c r="L2659" t="n">
        <x:f>'Raw_Data'!L2659</x:f>
        <x:v>2</x:v>
      </x:c>
      <x:c r="M2659" t="n">
        <x:f>IF('Raw_Data'!M2659="",Assumptions!$B$15,'Raw_Data'!M2659)</x:f>
        <x:v>10</x:v>
      </x:c>
      <x:c r="N2659" s="32" t="n">
        <x:f>'Raw_Data'!N2659</x:f>
        <x:v>0.02</x:v>
      </x:c>
      <x:c r="O2659" t="str">
        <x:f>IF(OR(D2659&lt;620,L2659&gt;=2,J2659&gt;0.9),"High",IF(OR(D2659&lt;700,L2659=1,J2659&gt;0.75),"Medium","Low"))</x:f>
        <x:v>High</x:v>
      </x:c>
      <x:c r="P2659" s="30" t="n">
        <x:f>XLOOKUP(F2659,Assumptions!$A$4:$A$6,Assumptions!$B$4:$B$6)</x:f>
        <x:v>95</x:v>
      </x:c>
      <x:c r="Q2659" s="32" t="n">
        <x:f>XLOOKUP(F2659,Assumptions!$A$4:$A$6,Assumptions!$C$4:$C$6)</x:f>
        <x:v>0.219</x:v>
      </x:c>
      <x:c r="R2659" s="32" t="n">
        <x:f>XLOOKUP(F2659,Assumptions!$A$4:$A$6,Assumptions!$D$4:$D$6)</x:f>
        <x:v>0.016</x:v>
      </x:c>
      <x:c r="S2659" s="32" t="n">
        <x:f>XLOOKUP(F2659,Assumptions!$A$4:$A$6,Assumptions!$E$4:$E$6)</x:f>
        <x:v>0.01</x:v>
      </x:c>
      <x:c r="T2659" s="32" t="n">
        <x:f>XLOOKUP(O2659,Assumptions!$H$4:$H$6,Assumptions!$I$4:$I$6)</x:f>
        <x:v>0.045</x:v>
      </x:c>
      <x:c r="U2659" s="30" t="n">
        <x:f>XLOOKUP(F2659,Assumptions!$A$4:$A$6,Assumptions!$F$4:$F$6)</x:f>
        <x:v>90</x:v>
      </x:c>
      <x:c r="V2659" s="60" t="n">
        <x:f>I2659*12</x:f>
        <x:v>22133.16</x:v>
      </x:c>
      <x:c r="W2659" s="60" t="n">
        <x:f>H2659*J2659*(1-K2659)*Q2659</x:f>
        <x:v>593.7975088500001</x:v>
      </x:c>
      <x:c r="X2659" s="60" t="n">
        <x:f>V2659*R2659</x:f>
        <x:v>354.13056</x:v>
      </x:c>
      <x:c r="Y2659" s="60" t="n">
        <x:f>V2659*S2659</x:f>
        <x:v>221.3316</x:v>
      </x:c>
      <x:c r="Z2659" s="60" t="n">
        <x:f>H2659*J2659*T2659</x:f>
        <x:v>298.32075000000003</x:v>
      </x:c>
      <x:c r="AA2659" s="60" t="n">
        <x:f>P2659+W2659+X2659-Y2659-Z2659-U2659</x:f>
        <x:v>433.27571885</x:v>
      </x:c>
      <x:c r="AB2659" s="32" t="n">
        <x:f>IFERROR(AA2659/(P2659+W2659+X2659),0)</x:f>
        <x:v>0.4154416126969886</x:v>
      </x:c>
      <x:c r="AC2659" t="n">
        <x:f>IF(O2659="High",0,IF(I2659&gt;=1800,3,IF(I2659&gt;=900,2,1))+IF(K2659&gt;=0.9,2,IF(K2659&gt;=0.75,1,0))+IF(J2659&lt;=0.7,2,IF(J2659&lt;=0.85,1,0))+IF(M2659&gt;=8,1,0))</x:f>
        <x:v>0</x:v>
      </x:c>
      <x:c r="AD2659" t="str">
        <x:f>IF(AND(O2659&lt;&gt;"High",AC2659&gt;=Assumptions!$B$10,AA2659&gt;0),"Priority Growth",IF(AND(O2659="Low",AA2659&gt;0),"Maintain","Watch"))</x:f>
        <x:v>Watch</x:v>
      </x:c>
      <x:c r="AE2659" s="60" t="n">
        <x:f>MAX(AA2659,0)*N2659</x:f>
        <x:v>8.665514377</x:v>
      </x:c>
      <x:c r="AF2659" t="str">
        <x:f>IF(AND(AA2659&gt;=Assumptions!$B$11,O2659&lt;&gt;"High",OR(N2659&gt;=Assumptions!$B$12,M2659&lt;=6)),"High","Standard")</x:f>
        <x:v>Standard</x:v>
      </x:c>
    </x:row>
    <x:row r="2660">
      <x:c r="A2660" t="str">
        <x:f>'Raw_Data'!A2660</x:f>
        <x:v>C02659</x:v>
      </x:c>
      <x:c r="B2660" t="n">
        <x:f>'Raw_Data'!B2660</x:f>
        <x:v>27</x:v>
      </x:c>
      <x:c r="C2660" s="30" t="n">
        <x:f>'Raw_Data'!C2660</x:f>
        <x:v>83288</x:v>
      </x:c>
      <x:c r="D2660" t="n">
        <x:f>'Raw_Data'!D2660</x:f>
        <x:v>703</x:v>
      </x:c>
      <x:c r="E2660" t="n">
        <x:f>'Raw_Data'!E2660</x:f>
        <x:v>91</x:v>
      </x:c>
      <x:c r="F2660" t="str">
        <x:f>PROPER(TRIM('Raw_Data'!F2660))</x:f>
        <x:v>Gold</x:v>
      </x:c>
      <x:c r="G2660" t="str">
        <x:f>PROPER(TRIM('Raw_Data'!G2660))</x:f>
        <x:v>Partner</x:v>
      </x:c>
      <x:c r="H2660" s="60" t="n">
        <x:f>'Raw_Data'!H2660</x:f>
        <x:v>13785</x:v>
      </x:c>
      <x:c r="I2660" s="60" t="n">
        <x:f>'Raw_Data'!I2660</x:f>
        <x:v>1509.19</x:v>
      </x:c>
      <x:c r="J2660" s="32" t="n">
        <x:f>'Raw_Data'!J2660</x:f>
        <x:v>0.275</x:v>
      </x:c>
      <x:c r="K2660" s="32" t="n">
        <x:f>'Raw_Data'!K2660</x:f>
        <x:v>0.756</x:v>
      </x:c>
      <x:c r="L2660" t="n">
        <x:f>'Raw_Data'!L2660</x:f>
        <x:v>0</x:v>
      </x:c>
      <x:c r="M2660" t="n">
        <x:f>IF('Raw_Data'!M2660="",Assumptions!$B$15,'Raw_Data'!M2660)</x:f>
        <x:v>8</x:v>
      </x:c>
      <x:c r="N2660" s="32" t="n">
        <x:f>'Raw_Data'!N2660</x:f>
        <x:v>0.075</x:v>
      </x:c>
      <x:c r="O2660" t="str">
        <x:f>IF(OR(D2660&lt;620,L2660&gt;=2,J2660&gt;0.9),"High",IF(OR(D2660&lt;700,L2660=1,J2660&gt;0.75),"Medium","Low"))</x:f>
        <x:v>Low</x:v>
      </x:c>
      <x:c r="P2660" s="30" t="n">
        <x:f>XLOOKUP(F2660,Assumptions!$A$4:$A$6,Assumptions!$B$4:$B$6)</x:f>
        <x:v>95</x:v>
      </x:c>
      <x:c r="Q2660" s="32" t="n">
        <x:f>XLOOKUP(F2660,Assumptions!$A$4:$A$6,Assumptions!$C$4:$C$6)</x:f>
        <x:v>0.219</x:v>
      </x:c>
      <x:c r="R2660" s="32" t="n">
        <x:f>XLOOKUP(F2660,Assumptions!$A$4:$A$6,Assumptions!$D$4:$D$6)</x:f>
        <x:v>0.016</x:v>
      </x:c>
      <x:c r="S2660" s="32" t="n">
        <x:f>XLOOKUP(F2660,Assumptions!$A$4:$A$6,Assumptions!$E$4:$E$6)</x:f>
        <x:v>0.01</x:v>
      </x:c>
      <x:c r="T2660" s="32" t="n">
        <x:f>XLOOKUP(O2660,Assumptions!$H$4:$H$6,Assumptions!$I$4:$I$6)</x:f>
        <x:v>0.0035</x:v>
      </x:c>
      <x:c r="U2660" s="30" t="n">
        <x:f>XLOOKUP(F2660,Assumptions!$A$4:$A$6,Assumptions!$F$4:$F$6)</x:f>
        <x:v>90</x:v>
      </x:c>
      <x:c r="V2660" s="60" t="n">
        <x:f>I2660*12</x:f>
        <x:v>18110.28</x:v>
      </x:c>
      <x:c r="W2660" s="60" t="n">
        <x:f>H2660*J2660*(1-K2660)*Q2660</x:f>
        <x:v>202.5691965</x:v>
      </x:c>
      <x:c r="X2660" s="60" t="n">
        <x:f>V2660*R2660</x:f>
        <x:v>289.76448</x:v>
      </x:c>
      <x:c r="Y2660" s="60" t="n">
        <x:f>V2660*S2660</x:f>
        <x:v>181.1028</x:v>
      </x:c>
      <x:c r="Z2660" s="60" t="n">
        <x:f>H2660*J2660*T2660</x:f>
        <x:v>13.268062500000001</x:v>
      </x:c>
      <x:c r="AA2660" s="60" t="n">
        <x:f>P2660+W2660+X2660-Y2660-Z2660-U2660</x:f>
        <x:v>302.9628139999999</x:v>
      </x:c>
      <x:c r="AB2660" s="32" t="n">
        <x:f>IFERROR(AA2660/(P2660+W2660+X2660),0)</x:f>
        <x:v>0.5158274182495306</x:v>
      </x:c>
      <x:c r="AC2660" t="n">
        <x:f>IF(O2660="High",0,IF(I2660&gt;=1800,3,IF(I2660&gt;=900,2,1))+IF(K2660&gt;=0.9,2,IF(K2660&gt;=0.75,1,0))+IF(J2660&lt;=0.7,2,IF(J2660&lt;=0.85,1,0))+IF(M2660&gt;=8,1,0))</x:f>
        <x:v>6</x:v>
      </x:c>
      <x:c r="AD2660" t="str">
        <x:f>IF(AND(O2660&lt;&gt;"High",AC2660&gt;=Assumptions!$B$10,AA2660&gt;0),"Priority Growth",IF(AND(O2660="Low",AA2660&gt;0),"Maintain","Watch"))</x:f>
        <x:v>Priority Growth</x:v>
      </x:c>
      <x:c r="AE2660" s="60" t="n">
        <x:f>MAX(AA2660,0)*N2660</x:f>
        <x:v>22.722211049999995</x:v>
      </x:c>
      <x:c r="AF2660" t="str">
        <x:f>IF(AND(AA2660&gt;=Assumptions!$B$11,O2660&lt;&gt;"High",OR(N2660&gt;=Assumptions!$B$12,M2660&lt;=6)),"High","Standard")</x:f>
        <x:v>Standard</x:v>
      </x:c>
    </x:row>
    <x:row r="2661">
      <x:c r="A2661" t="str">
        <x:f>'Raw_Data'!A2661</x:f>
        <x:v>C02660</x:v>
      </x:c>
      <x:c r="B2661" t="n">
        <x:f>'Raw_Data'!B2661</x:f>
        <x:v>31</x:v>
      </x:c>
      <x:c r="C2661" s="30" t="n">
        <x:f>'Raw_Data'!C2661</x:f>
        <x:v>69351</x:v>
      </x:c>
      <x:c r="D2661" t="n">
        <x:f>'Raw_Data'!D2661</x:f>
        <x:v>656</x:v>
      </x:c>
      <x:c r="E2661" t="n">
        <x:f>'Raw_Data'!E2661</x:f>
        <x:v>74</x:v>
      </x:c>
      <x:c r="F2661" t="str">
        <x:f>PROPER(TRIM('Raw_Data'!F2661))</x:f>
        <x:v>Gold</x:v>
      </x:c>
      <x:c r="G2661" t="str">
        <x:f>PROPER(TRIM('Raw_Data'!G2661))</x:f>
        <x:v>Branch</x:v>
      </x:c>
      <x:c r="H2661" s="60" t="n">
        <x:f>'Raw_Data'!H2661</x:f>
        <x:v>11001</x:v>
      </x:c>
      <x:c r="I2661" s="60" t="n">
        <x:f>'Raw_Data'!I2661</x:f>
        <x:v>1185.09</x:v>
      </x:c>
      <x:c r="J2661" s="32" t="n">
        <x:f>'Raw_Data'!J2661</x:f>
        <x:v>0.465</x:v>
      </x:c>
      <x:c r="K2661" s="32" t="n">
        <x:f>'Raw_Data'!K2661</x:f>
        <x:v>0.681</x:v>
      </x:c>
      <x:c r="L2661" t="n">
        <x:f>'Raw_Data'!L2661</x:f>
        <x:v>2</x:v>
      </x:c>
      <x:c r="M2661" t="n">
        <x:f>IF('Raw_Data'!M2661="",Assumptions!$B$15,'Raw_Data'!M2661)</x:f>
        <x:v>8</x:v>
      </x:c>
      <x:c r="N2661" s="32" t="n">
        <x:f>'Raw_Data'!N2661</x:f>
        <x:v>0.048</x:v>
      </x:c>
      <x:c r="O2661" t="str">
        <x:f>IF(OR(D2661&lt;620,L2661&gt;=2,J2661&gt;0.9),"High",IF(OR(D2661&lt;700,L2661=1,J2661&gt;0.75),"Medium","Low"))</x:f>
        <x:v>High</x:v>
      </x:c>
      <x:c r="P2661" s="30" t="n">
        <x:f>XLOOKUP(F2661,Assumptions!$A$4:$A$6,Assumptions!$B$4:$B$6)</x:f>
        <x:v>95</x:v>
      </x:c>
      <x:c r="Q2661" s="32" t="n">
        <x:f>XLOOKUP(F2661,Assumptions!$A$4:$A$6,Assumptions!$C$4:$C$6)</x:f>
        <x:v>0.219</x:v>
      </x:c>
      <x:c r="R2661" s="32" t="n">
        <x:f>XLOOKUP(F2661,Assumptions!$A$4:$A$6,Assumptions!$D$4:$D$6)</x:f>
        <x:v>0.016</x:v>
      </x:c>
      <x:c r="S2661" s="32" t="n">
        <x:f>XLOOKUP(F2661,Assumptions!$A$4:$A$6,Assumptions!$E$4:$E$6)</x:f>
        <x:v>0.01</x:v>
      </x:c>
      <x:c r="T2661" s="32" t="n">
        <x:f>XLOOKUP(O2661,Assumptions!$H$4:$H$6,Assumptions!$I$4:$I$6)</x:f>
        <x:v>0.045</x:v>
      </x:c>
      <x:c r="U2661" s="30" t="n">
        <x:f>XLOOKUP(F2661,Assumptions!$A$4:$A$6,Assumptions!$F$4:$F$6)</x:f>
        <x:v>90</x:v>
      </x:c>
      <x:c r="V2661" s="60" t="n">
        <x:f>I2661*12</x:f>
        <x:v>14221.079999999998</x:v>
      </x:c>
      <x:c r="W2661" s="60" t="n">
        <x:f>H2661*J2661*(1-K2661)*Q2661</x:f>
        <x:v>357.371500365</x:v>
      </x:c>
      <x:c r="X2661" s="60" t="n">
        <x:f>V2661*R2661</x:f>
        <x:v>227.53727999999998</x:v>
      </x:c>
      <x:c r="Y2661" s="60" t="n">
        <x:f>V2661*S2661</x:f>
        <x:v>142.21079999999998</x:v>
      </x:c>
      <x:c r="Z2661" s="60" t="n">
        <x:f>H2661*J2661*T2661</x:f>
        <x:v>230.195925</x:v>
      </x:c>
      <x:c r="AA2661" s="60" t="n">
        <x:f>P2661+W2661+X2661-Y2661-Z2661-U2661</x:f>
        <x:v>217.50205536500005</x:v>
      </x:c>
      <x:c r="AB2661" s="32" t="n">
        <x:f>IFERROR(AA2661/(P2661+W2661+X2661),0)</x:f>
        <x:v>0.3198988770938316</x:v>
      </x:c>
      <x:c r="AC2661" t="n">
        <x:f>IF(O2661="High",0,IF(I2661&gt;=1800,3,IF(I2661&gt;=900,2,1))+IF(K2661&gt;=0.9,2,IF(K2661&gt;=0.75,1,0))+IF(J2661&lt;=0.7,2,IF(J2661&lt;=0.85,1,0))+IF(M2661&gt;=8,1,0))</x:f>
        <x:v>0</x:v>
      </x:c>
      <x:c r="AD2661" t="str">
        <x:f>IF(AND(O2661&lt;&gt;"High",AC2661&gt;=Assumptions!$B$10,AA2661&gt;0),"Priority Growth",IF(AND(O2661="Low",AA2661&gt;0),"Maintain","Watch"))</x:f>
        <x:v>Watch</x:v>
      </x:c>
      <x:c r="AE2661" s="60" t="n">
        <x:f>MAX(AA2661,0)*N2661</x:f>
        <x:v>10.440098657520002</x:v>
      </x:c>
      <x:c r="AF2661" t="str">
        <x:f>IF(AND(AA2661&gt;=Assumptions!$B$11,O2661&lt;&gt;"High",OR(N2661&gt;=Assumptions!$B$12,M2661&lt;=6)),"High","Standard")</x:f>
        <x:v>Standard</x:v>
      </x:c>
    </x:row>
    <x:row r="2662">
      <x:c r="A2662" t="str">
        <x:f>'Raw_Data'!A2662</x:f>
        <x:v>C02661</x:v>
      </x:c>
      <x:c r="B2662" t="n">
        <x:f>'Raw_Data'!B2662</x:f>
        <x:v>41</x:v>
      </x:c>
      <x:c r="C2662" s="30" t="n">
        <x:f>'Raw_Data'!C2662</x:f>
        <x:v>128770</x:v>
      </x:c>
      <x:c r="D2662" t="n">
        <x:f>'Raw_Data'!D2662</x:f>
        <x:v>694</x:v>
      </x:c>
      <x:c r="E2662" t="n">
        <x:f>'Raw_Data'!E2662</x:f>
        <x:v>47</x:v>
      </x:c>
      <x:c r="F2662" t="str">
        <x:f>PROPER(TRIM('Raw_Data'!F2662))</x:f>
        <x:v>Platinum</x:v>
      </x:c>
      <x:c r="G2662" t="str">
        <x:f>PROPER(TRIM('Raw_Data'!G2662))</x:f>
        <x:v>Digital</x:v>
      </x:c>
      <x:c r="H2662" s="60" t="n">
        <x:f>'Raw_Data'!H2662</x:f>
        <x:v>28909</x:v>
      </x:c>
      <x:c r="I2662" s="60" t="n">
        <x:f>'Raw_Data'!I2662</x:f>
        <x:v>3138.22</x:v>
      </x:c>
      <x:c r="J2662" s="32" t="n">
        <x:f>'Raw_Data'!J2662</x:f>
        <x:v>0.316</x:v>
      </x:c>
      <x:c r="K2662" s="32" t="n">
        <x:f>'Raw_Data'!K2662</x:f>
        <x:v>0.744</x:v>
      </x:c>
      <x:c r="L2662" t="n">
        <x:f>'Raw_Data'!L2662</x:f>
        <x:v>0</x:v>
      </x:c>
      <x:c r="M2662" t="n">
        <x:f>IF('Raw_Data'!M2662="",Assumptions!$B$15,'Raw_Data'!M2662)</x:f>
        <x:v>8</x:v>
      </x:c>
      <x:c r="N2662" s="32" t="n">
        <x:f>'Raw_Data'!N2662</x:f>
        <x:v>0.046</x:v>
      </x:c>
      <x:c r="O2662" t="str">
        <x:f>IF(OR(D2662&lt;620,L2662&gt;=2,J2662&gt;0.9),"High",IF(OR(D2662&lt;700,L2662=1,J2662&gt;0.75),"Medium","Low"))</x:f>
        <x:v>Medium</x:v>
      </x:c>
      <x:c r="P2662" s="30" t="n">
        <x:f>XLOOKUP(F2662,Assumptions!$A$4:$A$6,Assumptions!$B$4:$B$6)</x:f>
        <x:v>195</x:v>
      </x:c>
      <x:c r="Q2662" s="32" t="n">
        <x:f>XLOOKUP(F2662,Assumptions!$A$4:$A$6,Assumptions!$C$4:$C$6)</x:f>
        <x:v>0.199</x:v>
      </x:c>
      <x:c r="R2662" s="32" t="n">
        <x:f>XLOOKUP(F2662,Assumptions!$A$4:$A$6,Assumptions!$D$4:$D$6)</x:f>
        <x:v>0.017</x:v>
      </x:c>
      <x:c r="S2662" s="32" t="n">
        <x:f>XLOOKUP(F2662,Assumptions!$A$4:$A$6,Assumptions!$E$4:$E$6)</x:f>
        <x:v>0.013</x:v>
      </x:c>
      <x:c r="T2662" s="32" t="n">
        <x:f>XLOOKUP(O2662,Assumptions!$H$4:$H$6,Assumptions!$I$4:$I$6)</x:f>
        <x:v>0.012</x:v>
      </x:c>
      <x:c r="U2662" s="30" t="n">
        <x:f>XLOOKUP(F2662,Assumptions!$A$4:$A$6,Assumptions!$F$4:$F$6)</x:f>
        <x:v>140</x:v>
      </x:c>
      <x:c r="V2662" s="60" t="n">
        <x:f>I2662*12</x:f>
        <x:v>37658.64</x:v>
      </x:c>
      <x:c r="W2662" s="60" t="n">
        <x:f>H2662*J2662*(1-K2662)*Q2662</x:f>
        <x:v>465.38587033600004</x:v>
      </x:c>
      <x:c r="X2662" s="60" t="n">
        <x:f>V2662*R2662</x:f>
        <x:v>640.1968800000001</x:v>
      </x:c>
      <x:c r="Y2662" s="60" t="n">
        <x:f>V2662*S2662</x:f>
        <x:v>489.56231999999994</x:v>
      </x:c>
      <x:c r="Z2662" s="60" t="n">
        <x:f>H2662*J2662*T2662</x:f>
        <x:v>109.62292800000002</x:v>
      </x:c>
      <x:c r="AA2662" s="60" t="n">
        <x:f>P2662+W2662+X2662-Y2662-Z2662-U2662</x:f>
        <x:v>561.3975023360001</x:v>
      </x:c>
      <x:c r="AB2662" s="32" t="n">
        <x:f>IFERROR(AA2662/(P2662+W2662+X2662),0)</x:f>
        <x:v>0.43165073671088244</x:v>
      </x:c>
      <x:c r="AC2662" t="n">
        <x:f>IF(O2662="High",0,IF(I2662&gt;=1800,3,IF(I2662&gt;=900,2,1))+IF(K2662&gt;=0.9,2,IF(K2662&gt;=0.75,1,0))+IF(J2662&lt;=0.7,2,IF(J2662&lt;=0.85,1,0))+IF(M2662&gt;=8,1,0))</x:f>
        <x:v>6</x:v>
      </x:c>
      <x:c r="AD2662" t="str">
        <x:f>IF(AND(O2662&lt;&gt;"High",AC2662&gt;=Assumptions!$B$10,AA2662&gt;0),"Priority Growth",IF(AND(O2662="Low",AA2662&gt;0),"Maintain","Watch"))</x:f>
        <x:v>Priority Growth</x:v>
      </x:c>
      <x:c r="AE2662" s="60" t="n">
        <x:f>MAX(AA2662,0)*N2662</x:f>
        <x:v>25.824285107456006</x:v>
      </x:c>
      <x:c r="AF2662" t="str">
        <x:f>IF(AND(AA2662&gt;=Assumptions!$B$11,O2662&lt;&gt;"High",OR(N2662&gt;=Assumptions!$B$12,M2662&lt;=6)),"High","Standard")</x:f>
        <x:v>Standard</x:v>
      </x:c>
    </x:row>
    <x:row r="2663">
      <x:c r="A2663" t="str">
        <x:f>'Raw_Data'!A2663</x:f>
        <x:v>C02662</x:v>
      </x:c>
      <x:c r="B2663" t="n">
        <x:f>'Raw_Data'!B2663</x:f>
        <x:v>27</x:v>
      </x:c>
      <x:c r="C2663" s="30" t="n">
        <x:f>'Raw_Data'!C2663</x:f>
        <x:v>89697</x:v>
      </x:c>
      <x:c r="D2663" t="n">
        <x:f>'Raw_Data'!D2663</x:f>
        <x:v>772</x:v>
      </x:c>
      <x:c r="E2663" t="n">
        <x:f>'Raw_Data'!E2663</x:f>
        <x:v>32</x:v>
      </x:c>
      <x:c r="F2663" t="str">
        <x:f>PROPER(TRIM('Raw_Data'!F2663))</x:f>
        <x:v>Platinum</x:v>
      </x:c>
      <x:c r="G2663" t="str">
        <x:f>PROPER(TRIM('Raw_Data'!G2663))</x:f>
        <x:v>Partner</x:v>
      </x:c>
      <x:c r="H2663" s="60" t="n">
        <x:f>'Raw_Data'!H2663</x:f>
        <x:v>21155</x:v>
      </x:c>
      <x:c r="I2663" s="60" t="n">
        <x:f>'Raw_Data'!I2663</x:f>
        <x:v>2383.83</x:v>
      </x:c>
      <x:c r="J2663" s="32" t="n">
        <x:f>'Raw_Data'!J2663</x:f>
        <x:v>0.299</x:v>
      </x:c>
      <x:c r="K2663" s="32" t="n">
        <x:f>'Raw_Data'!K2663</x:f>
        <x:v>0.748</x:v>
      </x:c>
      <x:c r="L2663" t="n">
        <x:f>'Raw_Data'!L2663</x:f>
        <x:v>0</x:v>
      </x:c>
      <x:c r="M2663" t="n">
        <x:f>IF('Raw_Data'!M2663="",Assumptions!$B$15,'Raw_Data'!M2663)</x:f>
        <x:v>7</x:v>
      </x:c>
      <x:c r="N2663" s="32" t="n">
        <x:f>'Raw_Data'!N2663</x:f>
        <x:v>0.128</x:v>
      </x:c>
      <x:c r="O2663" t="str">
        <x:f>IF(OR(D2663&lt;620,L2663&gt;=2,J2663&gt;0.9),"High",IF(OR(D2663&lt;700,L2663=1,J2663&gt;0.75),"Medium","Low"))</x:f>
        <x:v>Low</x:v>
      </x:c>
      <x:c r="P2663" s="30" t="n">
        <x:f>XLOOKUP(F2663,Assumptions!$A$4:$A$6,Assumptions!$B$4:$B$6)</x:f>
        <x:v>195</x:v>
      </x:c>
      <x:c r="Q2663" s="32" t="n">
        <x:f>XLOOKUP(F2663,Assumptions!$A$4:$A$6,Assumptions!$C$4:$C$6)</x:f>
        <x:v>0.199</x:v>
      </x:c>
      <x:c r="R2663" s="32" t="n">
        <x:f>XLOOKUP(F2663,Assumptions!$A$4:$A$6,Assumptions!$D$4:$D$6)</x:f>
        <x:v>0.017</x:v>
      </x:c>
      <x:c r="S2663" s="32" t="n">
        <x:f>XLOOKUP(F2663,Assumptions!$A$4:$A$6,Assumptions!$E$4:$E$6)</x:f>
        <x:v>0.013</x:v>
      </x:c>
      <x:c r="T2663" s="32" t="n">
        <x:f>XLOOKUP(O2663,Assumptions!$H$4:$H$6,Assumptions!$I$4:$I$6)</x:f>
        <x:v>0.0035</x:v>
      </x:c>
      <x:c r="U2663" s="30" t="n">
        <x:f>XLOOKUP(F2663,Assumptions!$A$4:$A$6,Assumptions!$F$4:$F$6)</x:f>
        <x:v>140</x:v>
      </x:c>
      <x:c r="V2663" s="60" t="n">
        <x:f>I2663*12</x:f>
        <x:v>28605.96</x:v>
      </x:c>
      <x:c r="W2663" s="60" t="n">
        <x:f>H2663*J2663*(1-K2663)*Q2663</x:f>
        <x:v>317.20340106</x:v>
      </x:c>
      <x:c r="X2663" s="60" t="n">
        <x:f>V2663*R2663</x:f>
        <x:v>486.30132000000003</x:v>
      </x:c>
      <x:c r="Y2663" s="60" t="n">
        <x:f>V2663*S2663</x:f>
        <x:v>371.87748</x:v>
      </x:c>
      <x:c r="Z2663" s="60" t="n">
        <x:f>H2663*J2663*T2663</x:f>
        <x:v>22.1387075</x:v>
      </x:c>
      <x:c r="AA2663" s="60" t="n">
        <x:f>P2663+W2663+X2663-Y2663-Z2663-U2663</x:f>
        <x:v>464.48853356000006</x:v>
      </x:c>
      <x:c r="AB2663" s="32" t="n">
        <x:f>IFERROR(AA2663/(P2663+W2663+X2663),0)</x:f>
        <x:v>0.4651841135682412</x:v>
      </x:c>
      <x:c r="AC2663" t="n">
        <x:f>IF(O2663="High",0,IF(I2663&gt;=1800,3,IF(I2663&gt;=900,2,1))+IF(K2663&gt;=0.9,2,IF(K2663&gt;=0.75,1,0))+IF(J2663&lt;=0.7,2,IF(J2663&lt;=0.85,1,0))+IF(M2663&gt;=8,1,0))</x:f>
        <x:v>5</x:v>
      </x:c>
      <x:c r="AD2663" t="str">
        <x:f>IF(AND(O2663&lt;&gt;"High",AC2663&gt;=Assumptions!$B$10,AA2663&gt;0),"Priority Growth",IF(AND(O2663="Low",AA2663&gt;0),"Maintain","Watch"))</x:f>
        <x:v>Maintain</x:v>
      </x:c>
      <x:c r="AE2663" s="60" t="n">
        <x:f>MAX(AA2663,0)*N2663</x:f>
        <x:v>59.45453229568001</x:v>
      </x:c>
      <x:c r="AF2663" t="str">
        <x:f>IF(AND(AA2663&gt;=Assumptions!$B$11,O2663&lt;&gt;"High",OR(N2663&gt;=Assumptions!$B$12,M2663&lt;=6)),"High","Standard")</x:f>
        <x:v>Standard</x:v>
      </x:c>
    </x:row>
    <x:row r="2664">
      <x:c r="A2664" t="str">
        <x:f>'Raw_Data'!A2664</x:f>
        <x:v>C02663</x:v>
      </x:c>
      <x:c r="B2664" t="n">
        <x:f>'Raw_Data'!B2664</x:f>
        <x:v>36</x:v>
      </x:c>
      <x:c r="C2664" s="30" t="n">
        <x:f>'Raw_Data'!C2664</x:f>
        <x:v>64731</x:v>
      </x:c>
      <x:c r="D2664" t="n">
        <x:f>'Raw_Data'!D2664</x:f>
        <x:v>648</x:v>
      </x:c>
      <x:c r="E2664" t="n">
        <x:f>'Raw_Data'!E2664</x:f>
        <x:v>41</x:v>
      </x:c>
      <x:c r="F2664" t="str">
        <x:f>PROPER(TRIM('Raw_Data'!F2664))</x:f>
        <x:v>Classic</x:v>
      </x:c>
      <x:c r="G2664" t="str">
        <x:f>PROPER(TRIM('Raw_Data'!G2664))</x:f>
        <x:v>Digital</x:v>
      </x:c>
      <x:c r="H2664" s="60" t="n">
        <x:f>'Raw_Data'!H2664</x:f>
        <x:v>8107</x:v>
      </x:c>
      <x:c r="I2664" s="60" t="n">
        <x:f>'Raw_Data'!I2664</x:f>
        <x:v>940.79</x:v>
      </x:c>
      <x:c r="J2664" s="32" t="n">
        <x:f>'Raw_Data'!J2664</x:f>
        <x:v>0.511</x:v>
      </x:c>
      <x:c r="K2664" s="32" t="n">
        <x:f>'Raw_Data'!K2664</x:f>
        <x:v>0.784</x:v>
      </x:c>
      <x:c r="L2664" t="n">
        <x:f>'Raw_Data'!L2664</x:f>
        <x:v>0</x:v>
      </x:c>
      <x:c r="M2664" t="n">
        <x:f>IF('Raw_Data'!M2664="",Assumptions!$B$15,'Raw_Data'!M2664)</x:f>
        <x:v>7</x:v>
      </x:c>
      <x:c r="N2664" s="32" t="n">
        <x:f>'Raw_Data'!N2664</x:f>
        <x:v>0.079</x:v>
      </x:c>
      <x:c r="O2664" t="str">
        <x:f>IF(OR(D2664&lt;620,L2664&gt;=2,J2664&gt;0.9),"High",IF(OR(D2664&lt;700,L2664=1,J2664&gt;0.75),"Medium","Low"))</x:f>
        <x:v>Medium</x:v>
      </x:c>
      <x:c r="P2664" s="30" t="n">
        <x:f>XLOOKUP(F2664,Assumptions!$A$4:$A$6,Assumptions!$B$4:$B$6)</x:f>
        <x:v>0</x:v>
      </x:c>
      <x:c r="Q2664" s="32" t="n">
        <x:f>XLOOKUP(F2664,Assumptions!$A$4:$A$6,Assumptions!$C$4:$C$6)</x:f>
        <x:v>0.229</x:v>
      </x:c>
      <x:c r="R2664" s="32" t="n">
        <x:f>XLOOKUP(F2664,Assumptions!$A$4:$A$6,Assumptions!$D$4:$D$6)</x:f>
        <x:v>0.015</x:v>
      </x:c>
      <x:c r="S2664" s="32" t="n">
        <x:f>XLOOKUP(F2664,Assumptions!$A$4:$A$6,Assumptions!$E$4:$E$6)</x:f>
        <x:v>0.0075</x:v>
      </x:c>
      <x:c r="T2664" s="32" t="n">
        <x:f>XLOOKUP(O2664,Assumptions!$H$4:$H$6,Assumptions!$I$4:$I$6)</x:f>
        <x:v>0.012</x:v>
      </x:c>
      <x:c r="U2664" s="30" t="n">
        <x:f>XLOOKUP(F2664,Assumptions!$A$4:$A$6,Assumptions!$F$4:$F$6)</x:f>
        <x:v>60</x:v>
      </x:c>
      <x:c r="V2664" s="60" t="n">
        <x:f>I2664*12</x:f>
        <x:v>11289.48</x:v>
      </x:c>
      <x:c r="W2664" s="60" t="n">
        <x:f>H2664*J2664*(1-K2664)*Q2664</x:f>
        <x:v>204.91337512799998</x:v>
      </x:c>
      <x:c r="X2664" s="60" t="n">
        <x:f>V2664*R2664</x:f>
        <x:v>169.3422</x:v>
      </x:c>
      <x:c r="Y2664" s="60" t="n">
        <x:f>V2664*S2664</x:f>
        <x:v>84.6711</x:v>
      </x:c>
      <x:c r="Z2664" s="60" t="n">
        <x:f>H2664*J2664*T2664</x:f>
        <x:v>49.712123999999996</x:v>
      </x:c>
      <x:c r="AA2664" s="60" t="n">
        <x:f>P2664+W2664+X2664-Y2664-Z2664-U2664</x:f>
        <x:v>179.87235112800002</x:v>
      </x:c>
      <x:c r="AB2664" s="32" t="n">
        <x:f>IFERROR(AA2664/(P2664+W2664+X2664),0)</x:f>
        <x:v>0.4806136850906803</x:v>
      </x:c>
      <x:c r="AC2664" t="n">
        <x:f>IF(O2664="High",0,IF(I2664&gt;=1800,3,IF(I2664&gt;=900,2,1))+IF(K2664&gt;=0.9,2,IF(K2664&gt;=0.75,1,0))+IF(J2664&lt;=0.7,2,IF(J2664&lt;=0.85,1,0))+IF(M2664&gt;=8,1,0))</x:f>
        <x:v>5</x:v>
      </x:c>
      <x:c r="AD2664" t="str">
        <x:f>IF(AND(O2664&lt;&gt;"High",AC2664&gt;=Assumptions!$B$10,AA2664&gt;0),"Priority Growth",IF(AND(O2664="Low",AA2664&gt;0),"Maintain","Watch"))</x:f>
        <x:v>Watch</x:v>
      </x:c>
      <x:c r="AE2664" s="60" t="n">
        <x:f>MAX(AA2664,0)*N2664</x:f>
        <x:v>14.209915739112002</x:v>
      </x:c>
      <x:c r="AF2664" t="str">
        <x:f>IF(AND(AA2664&gt;=Assumptions!$B$11,O2664&lt;&gt;"High",OR(N2664&gt;=Assumptions!$B$12,M2664&lt;=6)),"High","Standard")</x:f>
        <x:v>Standard</x:v>
      </x:c>
    </x:row>
    <x:row r="2665">
      <x:c r="A2665" t="str">
        <x:f>'Raw_Data'!A2665</x:f>
        <x:v>C02664</x:v>
      </x:c>
      <x:c r="B2665" t="n">
        <x:f>'Raw_Data'!B2665</x:f>
        <x:v>59</x:v>
      </x:c>
      <x:c r="C2665" s="30" t="n">
        <x:f>'Raw_Data'!C2665</x:f>
        <x:v>81527</x:v>
      </x:c>
      <x:c r="D2665" t="n">
        <x:f>'Raw_Data'!D2665</x:f>
        <x:v>748</x:v>
      </x:c>
      <x:c r="E2665" t="n">
        <x:f>'Raw_Data'!E2665</x:f>
        <x:v>25</x:v>
      </x:c>
      <x:c r="F2665" t="str">
        <x:f>PROPER(TRIM('Raw_Data'!F2665))</x:f>
        <x:v>Gold</x:v>
      </x:c>
      <x:c r="G2665" t="str">
        <x:f>PROPER(TRIM('Raw_Data'!G2665))</x:f>
        <x:v>Branch</x:v>
      </x:c>
      <x:c r="H2665" s="60" t="n">
        <x:f>'Raw_Data'!H2665</x:f>
        <x:v>13781</x:v>
      </x:c>
      <x:c r="I2665" s="60" t="n">
        <x:f>'Raw_Data'!I2665</x:f>
        <x:v>1319.29</x:v>
      </x:c>
      <x:c r="J2665" s="32" t="n">
        <x:f>'Raw_Data'!J2665</x:f>
        <x:v>0.433</x:v>
      </x:c>
      <x:c r="K2665" s="32" t="n">
        <x:f>'Raw_Data'!K2665</x:f>
        <x:v>0.852</x:v>
      </x:c>
      <x:c r="L2665" t="n">
        <x:f>'Raw_Data'!L2665</x:f>
        <x:v>1</x:v>
      </x:c>
      <x:c r="M2665" t="n">
        <x:f>IF('Raw_Data'!M2665="",Assumptions!$B$15,'Raw_Data'!M2665)</x:f>
        <x:v>7.370408870408871</x:v>
      </x:c>
      <x:c r="N2665" s="32" t="n">
        <x:f>'Raw_Data'!N2665</x:f>
        <x:v>0.043</x:v>
      </x:c>
      <x:c r="O2665" t="str">
        <x:f>IF(OR(D2665&lt;620,L2665&gt;=2,J2665&gt;0.9),"High",IF(OR(D2665&lt;700,L2665=1,J2665&gt;0.75),"Medium","Low"))</x:f>
        <x:v>Medium</x:v>
      </x:c>
      <x:c r="P2665" s="30" t="n">
        <x:f>XLOOKUP(F2665,Assumptions!$A$4:$A$6,Assumptions!$B$4:$B$6)</x:f>
        <x:v>95</x:v>
      </x:c>
      <x:c r="Q2665" s="32" t="n">
        <x:f>XLOOKUP(F2665,Assumptions!$A$4:$A$6,Assumptions!$C$4:$C$6)</x:f>
        <x:v>0.219</x:v>
      </x:c>
      <x:c r="R2665" s="32" t="n">
        <x:f>XLOOKUP(F2665,Assumptions!$A$4:$A$6,Assumptions!$D$4:$D$6)</x:f>
        <x:v>0.016</x:v>
      </x:c>
      <x:c r="S2665" s="32" t="n">
        <x:f>XLOOKUP(F2665,Assumptions!$A$4:$A$6,Assumptions!$E$4:$E$6)</x:f>
        <x:v>0.01</x:v>
      </x:c>
      <x:c r="T2665" s="32" t="n">
        <x:f>XLOOKUP(O2665,Assumptions!$H$4:$H$6,Assumptions!$I$4:$I$6)</x:f>
        <x:v>0.012</x:v>
      </x:c>
      <x:c r="U2665" s="30" t="n">
        <x:f>XLOOKUP(F2665,Assumptions!$A$4:$A$6,Assumptions!$F$4:$F$6)</x:f>
        <x:v>90</x:v>
      </x:c>
      <x:c r="V2665" s="60" t="n">
        <x:f>I2665*12</x:f>
        <x:v>15831.48</x:v>
      </x:c>
      <x:c r="W2665" s="60" t="n">
        <x:f>H2665*J2665*(1-K2665)*Q2665</x:f>
        <x:v>193.40801127600002</x:v>
      </x:c>
      <x:c r="X2665" s="60" t="n">
        <x:f>V2665*R2665</x:f>
        <x:v>253.30367999999999</x:v>
      </x:c>
      <x:c r="Y2665" s="60" t="n">
        <x:f>V2665*S2665</x:f>
        <x:v>158.3148</x:v>
      </x:c>
      <x:c r="Z2665" s="60" t="n">
        <x:f>H2665*J2665*T2665</x:f>
        <x:v>71.606076</x:v>
      </x:c>
      <x:c r="AA2665" s="60" t="n">
        <x:f>P2665+W2665+X2665-Y2665-Z2665-U2665</x:f>
        <x:v>221.790815276</x:v>
      </x:c>
      <x:c r="AB2665" s="32" t="n">
        <x:f>IFERROR(AA2665/(P2665+W2665+X2665),0)</x:f>
        <x:v>0.4094259342152511</x:v>
      </x:c>
      <x:c r="AC2665" t="n">
        <x:f>IF(O2665="High",0,IF(I2665&gt;=1800,3,IF(I2665&gt;=900,2,1))+IF(K2665&gt;=0.9,2,IF(K2665&gt;=0.75,1,0))+IF(J2665&lt;=0.7,2,IF(J2665&lt;=0.85,1,0))+IF(M2665&gt;=8,1,0))</x:f>
        <x:v>5</x:v>
      </x:c>
      <x:c r="AD2665" t="str">
        <x:f>IF(AND(O2665&lt;&gt;"High",AC2665&gt;=Assumptions!$B$10,AA2665&gt;0),"Priority Growth",IF(AND(O2665="Low",AA2665&gt;0),"Maintain","Watch"))</x:f>
        <x:v>Watch</x:v>
      </x:c>
      <x:c r="AE2665" s="60" t="n">
        <x:f>MAX(AA2665,0)*N2665</x:f>
        <x:v>9.537005056867999</x:v>
      </x:c>
      <x:c r="AF2665" t="str">
        <x:f>IF(AND(AA2665&gt;=Assumptions!$B$11,O2665&lt;&gt;"High",OR(N2665&gt;=Assumptions!$B$12,M2665&lt;=6)),"High","Standard")</x:f>
        <x:v>Standard</x:v>
      </x:c>
    </x:row>
    <x:row r="2666">
      <x:c r="A2666" t="str">
        <x:f>'Raw_Data'!A2666</x:f>
        <x:v>C02665</x:v>
      </x:c>
      <x:c r="B2666" t="n">
        <x:f>'Raw_Data'!B2666</x:f>
        <x:v>36</x:v>
      </x:c>
      <x:c r="C2666" s="30" t="n">
        <x:f>'Raw_Data'!C2666</x:f>
        <x:v>61989</x:v>
      </x:c>
      <x:c r="D2666" t="n">
        <x:f>'Raw_Data'!D2666</x:f>
        <x:v>647</x:v>
      </x:c>
      <x:c r="E2666" t="n">
        <x:f>'Raw_Data'!E2666</x:f>
        <x:v>56</x:v>
      </x:c>
      <x:c r="F2666" t="str">
        <x:f>PROPER(TRIM('Raw_Data'!F2666))</x:f>
        <x:v>Classic</x:v>
      </x:c>
      <x:c r="G2666" t="str">
        <x:f>PROPER(TRIM('Raw_Data'!G2666))</x:f>
        <x:v>Branch</x:v>
      </x:c>
      <x:c r="H2666" s="60" t="n">
        <x:f>'Raw_Data'!H2666</x:f>
        <x:v>3414</x:v>
      </x:c>
      <x:c r="I2666" s="60" t="n">
        <x:f>'Raw_Data'!I2666</x:f>
        <x:v>321.96</x:v>
      </x:c>
      <x:c r="J2666" s="32" t="n">
        <x:f>'Raw_Data'!J2666</x:f>
        <x:v>0.497</x:v>
      </x:c>
      <x:c r="K2666" s="32" t="n">
        <x:f>'Raw_Data'!K2666</x:f>
        <x:v>0.726</x:v>
      </x:c>
      <x:c r="L2666" t="n">
        <x:f>'Raw_Data'!L2666</x:f>
        <x:v>0</x:v>
      </x:c>
      <x:c r="M2666" t="n">
        <x:f>IF('Raw_Data'!M2666="",Assumptions!$B$15,'Raw_Data'!M2666)</x:f>
        <x:v>7</x:v>
      </x:c>
      <x:c r="N2666" s="32" t="n">
        <x:f>'Raw_Data'!N2666</x:f>
        <x:v>0.12</x:v>
      </x:c>
      <x:c r="O2666" t="str">
        <x:f>IF(OR(D2666&lt;620,L2666&gt;=2,J2666&gt;0.9),"High",IF(OR(D2666&lt;700,L2666=1,J2666&gt;0.75),"Medium","Low"))</x:f>
        <x:v>Medium</x:v>
      </x:c>
      <x:c r="P2666" s="30" t="n">
        <x:f>XLOOKUP(F2666,Assumptions!$A$4:$A$6,Assumptions!$B$4:$B$6)</x:f>
        <x:v>0</x:v>
      </x:c>
      <x:c r="Q2666" s="32" t="n">
        <x:f>XLOOKUP(F2666,Assumptions!$A$4:$A$6,Assumptions!$C$4:$C$6)</x:f>
        <x:v>0.229</x:v>
      </x:c>
      <x:c r="R2666" s="32" t="n">
        <x:f>XLOOKUP(F2666,Assumptions!$A$4:$A$6,Assumptions!$D$4:$D$6)</x:f>
        <x:v>0.015</x:v>
      </x:c>
      <x:c r="S2666" s="32" t="n">
        <x:f>XLOOKUP(F2666,Assumptions!$A$4:$A$6,Assumptions!$E$4:$E$6)</x:f>
        <x:v>0.0075</x:v>
      </x:c>
      <x:c r="T2666" s="32" t="n">
        <x:f>XLOOKUP(O2666,Assumptions!$H$4:$H$6,Assumptions!$I$4:$I$6)</x:f>
        <x:v>0.012</x:v>
      </x:c>
      <x:c r="U2666" s="30" t="n">
        <x:f>XLOOKUP(F2666,Assumptions!$A$4:$A$6,Assumptions!$F$4:$F$6)</x:f>
        <x:v>60</x:v>
      </x:c>
      <x:c r="V2666" s="60" t="n">
        <x:f>I2666*12</x:f>
        <x:v>3863.5199999999995</x:v>
      </x:c>
      <x:c r="W2666" s="60" t="n">
        <x:f>H2666*J2666*(1-K2666)*Q2666</x:f>
        <x:v>106.46477746800002</x:v>
      </x:c>
      <x:c r="X2666" s="60" t="n">
        <x:f>V2666*R2666</x:f>
        <x:v>57.95279999999999</x:v>
      </x:c>
      <x:c r="Y2666" s="60" t="n">
        <x:f>V2666*S2666</x:f>
        <x:v>28.976399999999995</x:v>
      </x:c>
      <x:c r="Z2666" s="60" t="n">
        <x:f>H2666*J2666*T2666</x:f>
        <x:v>20.361096</x:v>
      </x:c>
      <x:c r="AA2666" s="60" t="n">
        <x:f>P2666+W2666+X2666-Y2666-Z2666-U2666</x:f>
        <x:v>55.08008146800003</x:v>
      </x:c>
      <x:c r="AB2666" s="32" t="n">
        <x:f>IFERROR(AA2666/(P2666+W2666+X2666),0)</x:f>
        <x:v>0.3350011739390824</x:v>
      </x:c>
      <x:c r="AC2666" t="n">
        <x:f>IF(O2666="High",0,IF(I2666&gt;=1800,3,IF(I2666&gt;=900,2,1))+IF(K2666&gt;=0.9,2,IF(K2666&gt;=0.75,1,0))+IF(J2666&lt;=0.7,2,IF(J2666&lt;=0.85,1,0))+IF(M2666&gt;=8,1,0))</x:f>
        <x:v>3</x:v>
      </x:c>
      <x:c r="AD2666" t="str">
        <x:f>IF(AND(O2666&lt;&gt;"High",AC2666&gt;=Assumptions!$B$10,AA2666&gt;0),"Priority Growth",IF(AND(O2666="Low",AA2666&gt;0),"Maintain","Watch"))</x:f>
        <x:v>Watch</x:v>
      </x:c>
      <x:c r="AE2666" s="60" t="n">
        <x:f>MAX(AA2666,0)*N2666</x:f>
        <x:v>6.609609776160004</x:v>
      </x:c>
      <x:c r="AF2666" t="str">
        <x:f>IF(AND(AA2666&gt;=Assumptions!$B$11,O2666&lt;&gt;"High",OR(N2666&gt;=Assumptions!$B$12,M2666&lt;=6)),"High","Standard")</x:f>
        <x:v>Standard</x:v>
      </x:c>
    </x:row>
    <x:row r="2667">
      <x:c r="A2667" t="str">
        <x:f>'Raw_Data'!A2667</x:f>
        <x:v>C02666</x:v>
      </x:c>
      <x:c r="B2667" t="n">
        <x:f>'Raw_Data'!B2667</x:f>
        <x:v>34</x:v>
      </x:c>
      <x:c r="C2667" s="30" t="n">
        <x:f>'Raw_Data'!C2667</x:f>
        <x:v>44248</x:v>
      </x:c>
      <x:c r="D2667" t="n">
        <x:f>'Raw_Data'!D2667</x:f>
        <x:v>640</x:v>
      </x:c>
      <x:c r="E2667" t="n">
        <x:f>'Raw_Data'!E2667</x:f>
        <x:v>49</x:v>
      </x:c>
      <x:c r="F2667" t="str">
        <x:f>PROPER(TRIM('Raw_Data'!F2667))</x:f>
        <x:v>Classic</x:v>
      </x:c>
      <x:c r="G2667" t="str">
        <x:f>PROPER(TRIM('Raw_Data'!G2667))</x:f>
        <x:v>Branch</x:v>
      </x:c>
      <x:c r="H2667" s="60" t="n">
        <x:f>'Raw_Data'!H2667</x:f>
        <x:v>3998</x:v>
      </x:c>
      <x:c r="I2667" s="60" t="n">
        <x:f>'Raw_Data'!I2667</x:f>
        <x:v>941.81</x:v>
      </x:c>
      <x:c r="J2667" s="32" t="n">
        <x:f>'Raw_Data'!J2667</x:f>
        <x:v>0.393</x:v>
      </x:c>
      <x:c r="K2667" s="32" t="n">
        <x:f>'Raw_Data'!K2667</x:f>
        <x:v>0.74</x:v>
      </x:c>
      <x:c r="L2667" t="n">
        <x:f>'Raw_Data'!L2667</x:f>
        <x:v>0</x:v>
      </x:c>
      <x:c r="M2667" t="n">
        <x:f>IF('Raw_Data'!M2667="",Assumptions!$B$15,'Raw_Data'!M2667)</x:f>
        <x:v>8</x:v>
      </x:c>
      <x:c r="N2667" s="32" t="n">
        <x:f>'Raw_Data'!N2667</x:f>
        <x:v>0.053</x:v>
      </x:c>
      <x:c r="O2667" t="str">
        <x:f>IF(OR(D2667&lt;620,L2667&gt;=2,J2667&gt;0.9),"High",IF(OR(D2667&lt;700,L2667=1,J2667&gt;0.75),"Medium","Low"))</x:f>
        <x:v>Medium</x:v>
      </x:c>
      <x:c r="P2667" s="30" t="n">
        <x:f>XLOOKUP(F2667,Assumptions!$A$4:$A$6,Assumptions!$B$4:$B$6)</x:f>
        <x:v>0</x:v>
      </x:c>
      <x:c r="Q2667" s="32" t="n">
        <x:f>XLOOKUP(F2667,Assumptions!$A$4:$A$6,Assumptions!$C$4:$C$6)</x:f>
        <x:v>0.229</x:v>
      </x:c>
      <x:c r="R2667" s="32" t="n">
        <x:f>XLOOKUP(F2667,Assumptions!$A$4:$A$6,Assumptions!$D$4:$D$6)</x:f>
        <x:v>0.015</x:v>
      </x:c>
      <x:c r="S2667" s="32" t="n">
        <x:f>XLOOKUP(F2667,Assumptions!$A$4:$A$6,Assumptions!$E$4:$E$6)</x:f>
        <x:v>0.0075</x:v>
      </x:c>
      <x:c r="T2667" s="32" t="n">
        <x:f>XLOOKUP(O2667,Assumptions!$H$4:$H$6,Assumptions!$I$4:$I$6)</x:f>
        <x:v>0.012</x:v>
      </x:c>
      <x:c r="U2667" s="30" t="n">
        <x:f>XLOOKUP(F2667,Assumptions!$A$4:$A$6,Assumptions!$F$4:$F$6)</x:f>
        <x:v>60</x:v>
      </x:c>
      <x:c r="V2667" s="60" t="n">
        <x:f>I2667*12</x:f>
        <x:v>11301.72</x:v>
      </x:c>
      <x:c r="W2667" s="60" t="n">
        <x:f>H2667*J2667*(1-K2667)*Q2667</x:f>
        <x:v>93.55008156000002</x:v>
      </x:c>
      <x:c r="X2667" s="60" t="n">
        <x:f>V2667*R2667</x:f>
        <x:v>169.52579999999998</x:v>
      </x:c>
      <x:c r="Y2667" s="60" t="n">
        <x:f>V2667*S2667</x:f>
        <x:v>84.76289999999999</x:v>
      </x:c>
      <x:c r="Z2667" s="60" t="n">
        <x:f>H2667*J2667*T2667</x:f>
        <x:v>18.854568000000004</x:v>
      </x:c>
      <x:c r="AA2667" s="60" t="n">
        <x:f>P2667+W2667+X2667-Y2667-Z2667-U2667</x:f>
        <x:v>99.45841355999997</x:v>
      </x:c>
      <x:c r="AB2667" s="32" t="n">
        <x:f>IFERROR(AA2667/(P2667+W2667+X2667),0)</x:f>
        <x:v>0.37805979388998606</x:v>
      </x:c>
      <x:c r="AC2667" t="n">
        <x:f>IF(O2667="High",0,IF(I2667&gt;=1800,3,IF(I2667&gt;=900,2,1))+IF(K2667&gt;=0.9,2,IF(K2667&gt;=0.75,1,0))+IF(J2667&lt;=0.7,2,IF(J2667&lt;=0.85,1,0))+IF(M2667&gt;=8,1,0))</x:f>
        <x:v>5</x:v>
      </x:c>
      <x:c r="AD2667" t="str">
        <x:f>IF(AND(O2667&lt;&gt;"High",AC2667&gt;=Assumptions!$B$10,AA2667&gt;0),"Priority Growth",IF(AND(O2667="Low",AA2667&gt;0),"Maintain","Watch"))</x:f>
        <x:v>Watch</x:v>
      </x:c>
      <x:c r="AE2667" s="60" t="n">
        <x:f>MAX(AA2667,0)*N2667</x:f>
        <x:v>5.271295918679998</x:v>
      </x:c>
      <x:c r="AF2667" t="str">
        <x:f>IF(AND(AA2667&gt;=Assumptions!$B$11,O2667&lt;&gt;"High",OR(N2667&gt;=Assumptions!$B$12,M2667&lt;=6)),"High","Standard")</x:f>
        <x:v>Standard</x:v>
      </x:c>
    </x:row>
    <x:row r="2668">
      <x:c r="A2668" t="str">
        <x:f>'Raw_Data'!A2668</x:f>
        <x:v>C02667</x:v>
      </x:c>
      <x:c r="B2668" t="n">
        <x:f>'Raw_Data'!B2668</x:f>
        <x:v>69</x:v>
      </x:c>
      <x:c r="C2668" s="30" t="n">
        <x:f>'Raw_Data'!C2668</x:f>
        <x:v>91223</x:v>
      </x:c>
      <x:c r="D2668" t="n">
        <x:f>'Raw_Data'!D2668</x:f>
        <x:v>658</x:v>
      </x:c>
      <x:c r="E2668" t="n">
        <x:f>'Raw_Data'!E2668</x:f>
        <x:v>25</x:v>
      </x:c>
      <x:c r="F2668" t="str">
        <x:f>PROPER(TRIM('Raw_Data'!F2668))</x:f>
        <x:v>Gold</x:v>
      </x:c>
      <x:c r="G2668" t="str">
        <x:f>PROPER(TRIM('Raw_Data'!G2668))</x:f>
        <x:v>Branch</x:v>
      </x:c>
      <x:c r="H2668" s="60" t="n">
        <x:f>'Raw_Data'!H2668</x:f>
        <x:v>15208</x:v>
      </x:c>
      <x:c r="I2668" s="60" t="n">
        <x:f>'Raw_Data'!I2668</x:f>
        <x:v>1411.81</x:v>
      </x:c>
      <x:c r="J2668" s="32" t="n">
        <x:f>'Raw_Data'!J2668</x:f>
        <x:v>0.327</x:v>
      </x:c>
      <x:c r="K2668" s="32" t="n">
        <x:f>'Raw_Data'!K2668</x:f>
        <x:v>0.77</x:v>
      </x:c>
      <x:c r="L2668" t="n">
        <x:f>'Raw_Data'!L2668</x:f>
        <x:v>0</x:v>
      </x:c>
      <x:c r="M2668" t="n">
        <x:f>IF('Raw_Data'!M2668="",Assumptions!$B$15,'Raw_Data'!M2668)</x:f>
        <x:v>8</x:v>
      </x:c>
      <x:c r="N2668" s="32" t="n">
        <x:f>'Raw_Data'!N2668</x:f>
        <x:v>0.047</x:v>
      </x:c>
      <x:c r="O2668" t="str">
        <x:f>IF(OR(D2668&lt;620,L2668&gt;=2,J2668&gt;0.9),"High",IF(OR(D2668&lt;700,L2668=1,J2668&gt;0.75),"Medium","Low"))</x:f>
        <x:v>Medium</x:v>
      </x:c>
      <x:c r="P2668" s="30" t="n">
        <x:f>XLOOKUP(F2668,Assumptions!$A$4:$A$6,Assumptions!$B$4:$B$6)</x:f>
        <x:v>95</x:v>
      </x:c>
      <x:c r="Q2668" s="32" t="n">
        <x:f>XLOOKUP(F2668,Assumptions!$A$4:$A$6,Assumptions!$C$4:$C$6)</x:f>
        <x:v>0.219</x:v>
      </x:c>
      <x:c r="R2668" s="32" t="n">
        <x:f>XLOOKUP(F2668,Assumptions!$A$4:$A$6,Assumptions!$D$4:$D$6)</x:f>
        <x:v>0.016</x:v>
      </x:c>
      <x:c r="S2668" s="32" t="n">
        <x:f>XLOOKUP(F2668,Assumptions!$A$4:$A$6,Assumptions!$E$4:$E$6)</x:f>
        <x:v>0.01</x:v>
      </x:c>
      <x:c r="T2668" s="32" t="n">
        <x:f>XLOOKUP(O2668,Assumptions!$H$4:$H$6,Assumptions!$I$4:$I$6)</x:f>
        <x:v>0.012</x:v>
      </x:c>
      <x:c r="U2668" s="30" t="n">
        <x:f>XLOOKUP(F2668,Assumptions!$A$4:$A$6,Assumptions!$F$4:$F$6)</x:f>
        <x:v>90</x:v>
      </x:c>
      <x:c r="V2668" s="60" t="n">
        <x:f>I2668*12</x:f>
        <x:v>16941.72</x:v>
      </x:c>
      <x:c r="W2668" s="60" t="n">
        <x:f>H2668*J2668*(1-K2668)*Q2668</x:f>
        <x:v>250.49081592</x:v>
      </x:c>
      <x:c r="X2668" s="60" t="n">
        <x:f>V2668*R2668</x:f>
        <x:v>271.06752</x:v>
      </x:c>
      <x:c r="Y2668" s="60" t="n">
        <x:f>V2668*S2668</x:f>
        <x:v>169.4172</x:v>
      </x:c>
      <x:c r="Z2668" s="60" t="n">
        <x:f>H2668*J2668*T2668</x:f>
        <x:v>59.67619200000001</x:v>
      </x:c>
      <x:c r="AA2668" s="60" t="n">
        <x:f>P2668+W2668+X2668-Y2668-Z2668-U2668</x:f>
        <x:v>297.46494392</x:v>
      </x:c>
      <x:c r="AB2668" s="32" t="n">
        <x:f>IFERROR(AA2668/(P2668+W2668+X2668),0)</x:f>
        <x:v>0.4824603392574954</x:v>
      </x:c>
      <x:c r="AC2668" t="n">
        <x:f>IF(O2668="High",0,IF(I2668&gt;=1800,3,IF(I2668&gt;=900,2,1))+IF(K2668&gt;=0.9,2,IF(K2668&gt;=0.75,1,0))+IF(J2668&lt;=0.7,2,IF(J2668&lt;=0.85,1,0))+IF(M2668&gt;=8,1,0))</x:f>
        <x:v>6</x:v>
      </x:c>
      <x:c r="AD2668" t="str">
        <x:f>IF(AND(O2668&lt;&gt;"High",AC2668&gt;=Assumptions!$B$10,AA2668&gt;0),"Priority Growth",IF(AND(O2668="Low",AA2668&gt;0),"Maintain","Watch"))</x:f>
        <x:v>Priority Growth</x:v>
      </x:c>
      <x:c r="AE2668" s="60" t="n">
        <x:f>MAX(AA2668,0)*N2668</x:f>
        <x:v>13.98085236424</x:v>
      </x:c>
      <x:c r="AF2668" t="str">
        <x:f>IF(AND(AA2668&gt;=Assumptions!$B$11,O2668&lt;&gt;"High",OR(N2668&gt;=Assumptions!$B$12,M2668&lt;=6)),"High","Standard")</x:f>
        <x:v>Standard</x:v>
      </x:c>
    </x:row>
    <x:row r="2669">
      <x:c r="A2669" t="str">
        <x:f>'Raw_Data'!A2669</x:f>
        <x:v>C02668</x:v>
      </x:c>
      <x:c r="B2669" t="n">
        <x:f>'Raw_Data'!B2669</x:f>
        <x:v>47</x:v>
      </x:c>
      <x:c r="C2669" s="30" t="n">
        <x:f>'Raw_Data'!C2669</x:f>
        <x:v>39806</x:v>
      </x:c>
      <x:c r="D2669" t="n">
        <x:f>'Raw_Data'!D2669</x:f>
        <x:v>749</x:v>
      </x:c>
      <x:c r="E2669" t="n">
        <x:f>'Raw_Data'!E2669</x:f>
        <x:v>10</x:v>
      </x:c>
      <x:c r="F2669" t="str">
        <x:f>PROPER(TRIM('Raw_Data'!F2669))</x:f>
        <x:v>Gold</x:v>
      </x:c>
      <x:c r="G2669" t="str">
        <x:f>PROPER(TRIM('Raw_Data'!G2669))</x:f>
        <x:v>Branch</x:v>
      </x:c>
      <x:c r="H2669" s="60" t="n">
        <x:f>'Raw_Data'!H2669</x:f>
        <x:v>8331</x:v>
      </x:c>
      <x:c r="I2669" s="60" t="n">
        <x:f>'Raw_Data'!I2669</x:f>
        <x:v>935.71</x:v>
      </x:c>
      <x:c r="J2669" s="32" t="n">
        <x:f>'Raw_Data'!J2669</x:f>
        <x:v>0.483</x:v>
      </x:c>
      <x:c r="K2669" s="32" t="n">
        <x:f>'Raw_Data'!K2669</x:f>
        <x:v>0.803</x:v>
      </x:c>
      <x:c r="L2669" t="n">
        <x:f>'Raw_Data'!L2669</x:f>
        <x:v>0</x:v>
      </x:c>
      <x:c r="M2669" t="n">
        <x:f>IF('Raw_Data'!M2669="",Assumptions!$B$15,'Raw_Data'!M2669)</x:f>
        <x:v>7</x:v>
      </x:c>
      <x:c r="N2669" s="32" t="n">
        <x:f>'Raw_Data'!N2669</x:f>
        <x:v>0.112</x:v>
      </x:c>
      <x:c r="O2669" t="str">
        <x:f>IF(OR(D2669&lt;620,L2669&gt;=2,J2669&gt;0.9),"High",IF(OR(D2669&lt;700,L2669=1,J2669&gt;0.75),"Medium","Low"))</x:f>
        <x:v>Low</x:v>
      </x:c>
      <x:c r="P2669" s="30" t="n">
        <x:f>XLOOKUP(F2669,Assumptions!$A$4:$A$6,Assumptions!$B$4:$B$6)</x:f>
        <x:v>95</x:v>
      </x:c>
      <x:c r="Q2669" s="32" t="n">
        <x:f>XLOOKUP(F2669,Assumptions!$A$4:$A$6,Assumptions!$C$4:$C$6)</x:f>
        <x:v>0.219</x:v>
      </x:c>
      <x:c r="R2669" s="32" t="n">
        <x:f>XLOOKUP(F2669,Assumptions!$A$4:$A$6,Assumptions!$D$4:$D$6)</x:f>
        <x:v>0.016</x:v>
      </x:c>
      <x:c r="S2669" s="32" t="n">
        <x:f>XLOOKUP(F2669,Assumptions!$A$4:$A$6,Assumptions!$E$4:$E$6)</x:f>
        <x:v>0.01</x:v>
      </x:c>
      <x:c r="T2669" s="32" t="n">
        <x:f>XLOOKUP(O2669,Assumptions!$H$4:$H$6,Assumptions!$I$4:$I$6)</x:f>
        <x:v>0.0035</x:v>
      </x:c>
      <x:c r="U2669" s="30" t="n">
        <x:f>XLOOKUP(F2669,Assumptions!$A$4:$A$6,Assumptions!$F$4:$F$6)</x:f>
        <x:v>90</x:v>
      </x:c>
      <x:c r="V2669" s="60" t="n">
        <x:f>I2669*12</x:f>
        <x:v>11228.52</x:v>
      </x:c>
      <x:c r="W2669" s="60" t="n">
        <x:f>H2669*J2669*(1-K2669)*Q2669</x:f>
        <x:v>173.60195283899995</x:v>
      </x:c>
      <x:c r="X2669" s="60" t="n">
        <x:f>V2669*R2669</x:f>
        <x:v>179.65632000000002</x:v>
      </x:c>
      <x:c r="Y2669" s="60" t="n">
        <x:f>V2669*S2669</x:f>
        <x:v>112.2852</x:v>
      </x:c>
      <x:c r="Z2669" s="60" t="n">
        <x:f>H2669*J2669*T2669</x:f>
        <x:v>14.083555500000001</x:v>
      </x:c>
      <x:c r="AA2669" s="60" t="n">
        <x:f>P2669+W2669+X2669-Y2669-Z2669-U2669</x:f>
        <x:v>231.889517339</x:v>
      </x:c>
      <x:c r="AB2669" s="32" t="n">
        <x:f>IFERROR(AA2669/(P2669+W2669+X2669),0)</x:f>
        <x:v>0.5173122982657975</x:v>
      </x:c>
      <x:c r="AC2669" t="n">
        <x:f>IF(O2669="High",0,IF(I2669&gt;=1800,3,IF(I2669&gt;=900,2,1))+IF(K2669&gt;=0.9,2,IF(K2669&gt;=0.75,1,0))+IF(J2669&lt;=0.7,2,IF(J2669&lt;=0.85,1,0))+IF(M2669&gt;=8,1,0))</x:f>
        <x:v>5</x:v>
      </x:c>
      <x:c r="AD2669" t="str">
        <x:f>IF(AND(O2669&lt;&gt;"High",AC2669&gt;=Assumptions!$B$10,AA2669&gt;0),"Priority Growth",IF(AND(O2669="Low",AA2669&gt;0),"Maintain","Watch"))</x:f>
        <x:v>Maintain</x:v>
      </x:c>
      <x:c r="AE2669" s="60" t="n">
        <x:f>MAX(AA2669,0)*N2669</x:f>
        <x:v>25.971625941968</x:v>
      </x:c>
      <x:c r="AF2669" t="str">
        <x:f>IF(AND(AA2669&gt;=Assumptions!$B$11,O2669&lt;&gt;"High",OR(N2669&gt;=Assumptions!$B$12,M2669&lt;=6)),"High","Standard")</x:f>
        <x:v>Standard</x:v>
      </x:c>
    </x:row>
    <x:row r="2670">
      <x:c r="A2670" t="str">
        <x:f>'Raw_Data'!A2670</x:f>
        <x:v>C02669</x:v>
      </x:c>
      <x:c r="B2670" t="n">
        <x:f>'Raw_Data'!B2670</x:f>
        <x:v>38</x:v>
      </x:c>
      <x:c r="C2670" s="30" t="n">
        <x:f>'Raw_Data'!C2670</x:f>
        <x:v>66720</x:v>
      </x:c>
      <x:c r="D2670" t="n">
        <x:f>'Raw_Data'!D2670</x:f>
        <x:v>689</x:v>
      </x:c>
      <x:c r="E2670" t="n">
        <x:f>'Raw_Data'!E2670</x:f>
        <x:v>88</x:v>
      </x:c>
      <x:c r="F2670" t="str">
        <x:f>PROPER(TRIM('Raw_Data'!F2670))</x:f>
        <x:v>Gold</x:v>
      </x:c>
      <x:c r="G2670" t="str">
        <x:f>PROPER(TRIM('Raw_Data'!G2670))</x:f>
        <x:v>Branch</x:v>
      </x:c>
      <x:c r="H2670" s="60" t="n">
        <x:f>'Raw_Data'!H2670</x:f>
        <x:v>9549</x:v>
      </x:c>
      <x:c r="I2670" s="60" t="n">
        <x:f>'Raw_Data'!I2670</x:f>
        <x:v>959.63</x:v>
      </x:c>
      <x:c r="J2670" s="32" t="n">
        <x:f>'Raw_Data'!J2670</x:f>
        <x:v>0.567</x:v>
      </x:c>
      <x:c r="K2670" s="32" t="n">
        <x:f>'Raw_Data'!K2670</x:f>
        <x:v>0.72</x:v>
      </x:c>
      <x:c r="L2670" t="n">
        <x:f>'Raw_Data'!L2670</x:f>
        <x:v>0</x:v>
      </x:c>
      <x:c r="M2670" t="n">
        <x:f>IF('Raw_Data'!M2670="",Assumptions!$B$15,'Raw_Data'!M2670)</x:f>
        <x:v>7</x:v>
      </x:c>
      <x:c r="N2670" s="32" t="n">
        <x:f>'Raw_Data'!N2670</x:f>
        <x:v>0.125</x:v>
      </x:c>
      <x:c r="O2670" t="str">
        <x:f>IF(OR(D2670&lt;620,L2670&gt;=2,J2670&gt;0.9),"High",IF(OR(D2670&lt;700,L2670=1,J2670&gt;0.75),"Medium","Low"))</x:f>
        <x:v>Medium</x:v>
      </x:c>
      <x:c r="P2670" s="30" t="n">
        <x:f>XLOOKUP(F2670,Assumptions!$A$4:$A$6,Assumptions!$B$4:$B$6)</x:f>
        <x:v>95</x:v>
      </x:c>
      <x:c r="Q2670" s="32" t="n">
        <x:f>XLOOKUP(F2670,Assumptions!$A$4:$A$6,Assumptions!$C$4:$C$6)</x:f>
        <x:v>0.219</x:v>
      </x:c>
      <x:c r="R2670" s="32" t="n">
        <x:f>XLOOKUP(F2670,Assumptions!$A$4:$A$6,Assumptions!$D$4:$D$6)</x:f>
        <x:v>0.016</x:v>
      </x:c>
      <x:c r="S2670" s="32" t="n">
        <x:f>XLOOKUP(F2670,Assumptions!$A$4:$A$6,Assumptions!$E$4:$E$6)</x:f>
        <x:v>0.01</x:v>
      </x:c>
      <x:c r="T2670" s="32" t="n">
        <x:f>XLOOKUP(O2670,Assumptions!$H$4:$H$6,Assumptions!$I$4:$I$6)</x:f>
        <x:v>0.012</x:v>
      </x:c>
      <x:c r="U2670" s="30" t="n">
        <x:f>XLOOKUP(F2670,Assumptions!$A$4:$A$6,Assumptions!$F$4:$F$6)</x:f>
        <x:v>90</x:v>
      </x:c>
      <x:c r="V2670" s="60" t="n">
        <x:f>I2670*12</x:f>
        <x:v>11515.56</x:v>
      </x:c>
      <x:c r="W2670" s="60" t="n">
        <x:f>H2670*J2670*(1-K2670)*Q2670</x:f>
        <x:v>332.00383356000003</x:v>
      </x:c>
      <x:c r="X2670" s="60" t="n">
        <x:f>V2670*R2670</x:f>
        <x:v>184.24895999999998</x:v>
      </x:c>
      <x:c r="Y2670" s="60" t="n">
        <x:f>V2670*S2670</x:f>
        <x:v>115.15559999999999</x:v>
      </x:c>
      <x:c r="Z2670" s="60" t="n">
        <x:f>H2670*J2670*T2670</x:f>
        <x:v>64.971396</x:v>
      </x:c>
      <x:c r="AA2670" s="60" t="n">
        <x:f>P2670+W2670+X2670-Y2670-Z2670-U2670</x:f>
        <x:v>341.12579756</x:v>
      </x:c>
      <x:c r="AB2670" s="32" t="n">
        <x:f>IFERROR(AA2670/(P2670+W2670+X2670),0)</x:f>
        <x:v>0.5580764638689794</x:v>
      </x:c>
      <x:c r="AC2670" t="n">
        <x:f>IF(O2670="High",0,IF(I2670&gt;=1800,3,IF(I2670&gt;=900,2,1))+IF(K2670&gt;=0.9,2,IF(K2670&gt;=0.75,1,0))+IF(J2670&lt;=0.7,2,IF(J2670&lt;=0.85,1,0))+IF(M2670&gt;=8,1,0))</x:f>
        <x:v>4</x:v>
      </x:c>
      <x:c r="AD2670" t="str">
        <x:f>IF(AND(O2670&lt;&gt;"High",AC2670&gt;=Assumptions!$B$10,AA2670&gt;0),"Priority Growth",IF(AND(O2670="Low",AA2670&gt;0),"Maintain","Watch"))</x:f>
        <x:v>Watch</x:v>
      </x:c>
      <x:c r="AE2670" s="60" t="n">
        <x:f>MAX(AA2670,0)*N2670</x:f>
        <x:v>42.640724695</x:v>
      </x:c>
      <x:c r="AF2670" t="str">
        <x:f>IF(AND(AA2670&gt;=Assumptions!$B$11,O2670&lt;&gt;"High",OR(N2670&gt;=Assumptions!$B$12,M2670&lt;=6)),"High","Standard")</x:f>
        <x:v>Standard</x:v>
      </x:c>
    </x:row>
    <x:row r="2671">
      <x:c r="A2671" t="str">
        <x:f>'Raw_Data'!A2671</x:f>
        <x:v>C02670</x:v>
      </x:c>
      <x:c r="B2671" t="n">
        <x:f>'Raw_Data'!B2671</x:f>
        <x:v>45</x:v>
      </x:c>
      <x:c r="C2671" s="30" t="n">
        <x:f>'Raw_Data'!C2671</x:f>
        <x:v>103428</x:v>
      </x:c>
      <x:c r="D2671" t="n">
        <x:f>'Raw_Data'!D2671</x:f>
        <x:v>538</x:v>
      </x:c>
      <x:c r="E2671" t="n">
        <x:f>'Raw_Data'!E2671</x:f>
        <x:v>34</x:v>
      </x:c>
      <x:c r="F2671" t="str">
        <x:f>PROPER(TRIM('Raw_Data'!F2671))</x:f>
        <x:v>Classic</x:v>
      </x:c>
      <x:c r="G2671" t="str">
        <x:f>PROPER(TRIM('Raw_Data'!G2671))</x:f>
        <x:v>Digital</x:v>
      </x:c>
      <x:c r="H2671" s="60" t="n">
        <x:f>'Raw_Data'!H2671</x:f>
        <x:v>5084</x:v>
      </x:c>
      <x:c r="I2671" s="60" t="n">
        <x:f>'Raw_Data'!I2671</x:f>
        <x:v>810.33</x:v>
      </x:c>
      <x:c r="J2671" s="32" t="n">
        <x:f>'Raw_Data'!J2671</x:f>
        <x:v>0.681</x:v>
      </x:c>
      <x:c r="K2671" s="32" t="n">
        <x:f>'Raw_Data'!K2671</x:f>
        <x:v>0.576</x:v>
      </x:c>
      <x:c r="L2671" t="n">
        <x:f>'Raw_Data'!L2671</x:f>
        <x:v>0</x:v>
      </x:c>
      <x:c r="M2671" t="n">
        <x:f>IF('Raw_Data'!M2671="",Assumptions!$B$15,'Raw_Data'!M2671)</x:f>
        <x:v>7</x:v>
      </x:c>
      <x:c r="N2671" s="32" t="n">
        <x:f>'Raw_Data'!N2671</x:f>
        <x:v>0.089</x:v>
      </x:c>
      <x:c r="O2671" t="str">
        <x:f>IF(OR(D2671&lt;620,L2671&gt;=2,J2671&gt;0.9),"High",IF(OR(D2671&lt;700,L2671=1,J2671&gt;0.75),"Medium","Low"))</x:f>
        <x:v>High</x:v>
      </x:c>
      <x:c r="P2671" s="30" t="n">
        <x:f>XLOOKUP(F2671,Assumptions!$A$4:$A$6,Assumptions!$B$4:$B$6)</x:f>
        <x:v>0</x:v>
      </x:c>
      <x:c r="Q2671" s="32" t="n">
        <x:f>XLOOKUP(F2671,Assumptions!$A$4:$A$6,Assumptions!$C$4:$C$6)</x:f>
        <x:v>0.229</x:v>
      </x:c>
      <x:c r="R2671" s="32" t="n">
        <x:f>XLOOKUP(F2671,Assumptions!$A$4:$A$6,Assumptions!$D$4:$D$6)</x:f>
        <x:v>0.015</x:v>
      </x:c>
      <x:c r="S2671" s="32" t="n">
        <x:f>XLOOKUP(F2671,Assumptions!$A$4:$A$6,Assumptions!$E$4:$E$6)</x:f>
        <x:v>0.0075</x:v>
      </x:c>
      <x:c r="T2671" s="32" t="n">
        <x:f>XLOOKUP(O2671,Assumptions!$H$4:$H$6,Assumptions!$I$4:$I$6)</x:f>
        <x:v>0.045</x:v>
      </x:c>
      <x:c r="U2671" s="30" t="n">
        <x:f>XLOOKUP(F2671,Assumptions!$A$4:$A$6,Assumptions!$F$4:$F$6)</x:f>
        <x:v>60</x:v>
      </x:c>
      <x:c r="V2671" s="60" t="n">
        <x:f>I2671*12</x:f>
        <x:v>9723.960000000001</x:v>
      </x:c>
      <x:c r="W2671" s="60" t="n">
        <x:f>H2671*J2671*(1-K2671)*Q2671</x:f>
        <x:v>336.16615958400007</x:v>
      </x:c>
      <x:c r="X2671" s="60" t="n">
        <x:f>V2671*R2671</x:f>
        <x:v>145.85940000000002</x:v>
      </x:c>
      <x:c r="Y2671" s="60" t="n">
        <x:f>V2671*S2671</x:f>
        <x:v>72.92970000000001</x:v>
      </x:c>
      <x:c r="Z2671" s="60" t="n">
        <x:f>H2671*J2671*T2671</x:f>
        <x:v>155.79918</x:v>
      </x:c>
      <x:c r="AA2671" s="60" t="n">
        <x:f>P2671+W2671+X2671-Y2671-Z2671-U2671</x:f>
        <x:v>193.2966795840001</x:v>
      </x:c>
      <x:c r="AB2671" s="32" t="n">
        <x:f>IFERROR(AA2671/(P2671+W2671+X2671),0)</x:f>
        <x:v>0.40100919077988284</x:v>
      </x:c>
      <x:c r="AC2671" t="n">
        <x:f>IF(O2671="High",0,IF(I2671&gt;=1800,3,IF(I2671&gt;=900,2,1))+IF(K2671&gt;=0.9,2,IF(K2671&gt;=0.75,1,0))+IF(J2671&lt;=0.7,2,IF(J2671&lt;=0.85,1,0))+IF(M2671&gt;=8,1,0))</x:f>
        <x:v>0</x:v>
      </x:c>
      <x:c r="AD2671" t="str">
        <x:f>IF(AND(O2671&lt;&gt;"High",AC2671&gt;=Assumptions!$B$10,AA2671&gt;0),"Priority Growth",IF(AND(O2671="Low",AA2671&gt;0),"Maintain","Watch"))</x:f>
        <x:v>Watch</x:v>
      </x:c>
      <x:c r="AE2671" s="60" t="n">
        <x:f>MAX(AA2671,0)*N2671</x:f>
        <x:v>17.20340448297601</x:v>
      </x:c>
      <x:c r="AF2671" t="str">
        <x:f>IF(AND(AA2671&gt;=Assumptions!$B$11,O2671&lt;&gt;"High",OR(N2671&gt;=Assumptions!$B$12,M2671&lt;=6)),"High","Standard")</x:f>
        <x:v>Standard</x:v>
      </x:c>
    </x:row>
    <x:row r="2672">
      <x:c r="A2672" t="str">
        <x:f>'Raw_Data'!A2672</x:f>
        <x:v>C02671</x:v>
      </x:c>
      <x:c r="B2672" t="n">
        <x:f>'Raw_Data'!B2672</x:f>
        <x:v>51</x:v>
      </x:c>
      <x:c r="C2672" s="30" t="n">
        <x:f>'Raw_Data'!C2672</x:f>
        <x:v>98788</x:v>
      </x:c>
      <x:c r="D2672" t="n">
        <x:f>'Raw_Data'!D2672</x:f>
        <x:v>736</x:v>
      </x:c>
      <x:c r="E2672" t="n">
        <x:f>'Raw_Data'!E2672</x:f>
        <x:v>17</x:v>
      </x:c>
      <x:c r="F2672" t="str">
        <x:f>PROPER(TRIM('Raw_Data'!F2672))</x:f>
        <x:v>Platinum</x:v>
      </x:c>
      <x:c r="G2672" t="str">
        <x:f>PROPER(TRIM('Raw_Data'!G2672))</x:f>
        <x:v>Partner</x:v>
      </x:c>
      <x:c r="H2672" s="60" t="n">
        <x:f>'Raw_Data'!H2672</x:f>
        <x:v>22692</x:v>
      </x:c>
      <x:c r="I2672" s="60" t="n">
        <x:f>'Raw_Data'!I2672</x:f>
        <x:v>2192.78</x:v>
      </x:c>
      <x:c r="J2672" s="32" t="n">
        <x:f>'Raw_Data'!J2672</x:f>
        <x:v>0.275</x:v>
      </x:c>
      <x:c r="K2672" s="32" t="n">
        <x:f>'Raw_Data'!K2672</x:f>
        <x:v>0.81</x:v>
      </x:c>
      <x:c r="L2672" t="n">
        <x:f>'Raw_Data'!L2672</x:f>
        <x:v>0</x:v>
      </x:c>
      <x:c r="M2672" t="n">
        <x:f>IF('Raw_Data'!M2672="",Assumptions!$B$15,'Raw_Data'!M2672)</x:f>
        <x:v>7</x:v>
      </x:c>
      <x:c r="N2672" s="32" t="n">
        <x:f>'Raw_Data'!N2672</x:f>
        <x:v>0.117</x:v>
      </x:c>
      <x:c r="O2672" t="str">
        <x:f>IF(OR(D2672&lt;620,L2672&gt;=2,J2672&gt;0.9),"High",IF(OR(D2672&lt;700,L2672=1,J2672&gt;0.75),"Medium","Low"))</x:f>
        <x:v>Low</x:v>
      </x:c>
      <x:c r="P2672" s="30" t="n">
        <x:f>XLOOKUP(F2672,Assumptions!$A$4:$A$6,Assumptions!$B$4:$B$6)</x:f>
        <x:v>195</x:v>
      </x:c>
      <x:c r="Q2672" s="32" t="n">
        <x:f>XLOOKUP(F2672,Assumptions!$A$4:$A$6,Assumptions!$C$4:$C$6)</x:f>
        <x:v>0.199</x:v>
      </x:c>
      <x:c r="R2672" s="32" t="n">
        <x:f>XLOOKUP(F2672,Assumptions!$A$4:$A$6,Assumptions!$D$4:$D$6)</x:f>
        <x:v>0.017</x:v>
      </x:c>
      <x:c r="S2672" s="32" t="n">
        <x:f>XLOOKUP(F2672,Assumptions!$A$4:$A$6,Assumptions!$E$4:$E$6)</x:f>
        <x:v>0.013</x:v>
      </x:c>
      <x:c r="T2672" s="32" t="n">
        <x:f>XLOOKUP(O2672,Assumptions!$H$4:$H$6,Assumptions!$I$4:$I$6)</x:f>
        <x:v>0.0035</x:v>
      </x:c>
      <x:c r="U2672" s="30" t="n">
        <x:f>XLOOKUP(F2672,Assumptions!$A$4:$A$6,Assumptions!$F$4:$F$6)</x:f>
        <x:v>140</x:v>
      </x:c>
      <x:c r="V2672" s="60" t="n">
        <x:f>I2672*12</x:f>
        <x:v>26313.36</x:v>
      </x:c>
      <x:c r="W2672" s="60" t="n">
        <x:f>H2672*J2672*(1-K2672)*Q2672</x:f>
        <x:v>235.94574299999996</x:v>
      </x:c>
      <x:c r="X2672" s="60" t="n">
        <x:f>V2672*R2672</x:f>
        <x:v>447.32712000000004</x:v>
      </x:c>
      <x:c r="Y2672" s="60" t="n">
        <x:f>V2672*S2672</x:f>
        <x:v>342.07367999999997</x:v>
      </x:c>
      <x:c r="Z2672" s="60" t="n">
        <x:f>H2672*J2672*T2672</x:f>
        <x:v>21.841050000000003</x:v>
      </x:c>
      <x:c r="AA2672" s="60" t="n">
        <x:f>P2672+W2672+X2672-Y2672-Z2672-U2672</x:f>
        <x:v>374.35813300000007</x:v>
      </x:c>
      <x:c r="AB2672" s="32" t="n">
        <x:f>IFERROR(AA2672/(P2672+W2672+X2672),0)</x:f>
        <x:v>0.4262435386210949</x:v>
      </x:c>
      <x:c r="AC2672" t="n">
        <x:f>IF(O2672="High",0,IF(I2672&gt;=1800,3,IF(I2672&gt;=900,2,1))+IF(K2672&gt;=0.9,2,IF(K2672&gt;=0.75,1,0))+IF(J2672&lt;=0.7,2,IF(J2672&lt;=0.85,1,0))+IF(M2672&gt;=8,1,0))</x:f>
        <x:v>6</x:v>
      </x:c>
      <x:c r="AD2672" t="str">
        <x:f>IF(AND(O2672&lt;&gt;"High",AC2672&gt;=Assumptions!$B$10,AA2672&gt;0),"Priority Growth",IF(AND(O2672="Low",AA2672&gt;0),"Maintain","Watch"))</x:f>
        <x:v>Priority Growth</x:v>
      </x:c>
      <x:c r="AE2672" s="60" t="n">
        <x:f>MAX(AA2672,0)*N2672</x:f>
        <x:v>43.79990156100001</x:v>
      </x:c>
      <x:c r="AF2672" t="str">
        <x:f>IF(AND(AA2672&gt;=Assumptions!$B$11,O2672&lt;&gt;"High",OR(N2672&gt;=Assumptions!$B$12,M2672&lt;=6)),"High","Standard")</x:f>
        <x:v>Standard</x:v>
      </x:c>
    </x:row>
    <x:row r="2673">
      <x:c r="A2673" t="str">
        <x:f>'Raw_Data'!A2673</x:f>
        <x:v>C02672</x:v>
      </x:c>
      <x:c r="B2673" t="n">
        <x:f>'Raw_Data'!B2673</x:f>
        <x:v>47</x:v>
      </x:c>
      <x:c r="C2673" s="30" t="n">
        <x:f>'Raw_Data'!C2673</x:f>
        <x:v>81890</x:v>
      </x:c>
      <x:c r="D2673" t="n">
        <x:f>'Raw_Data'!D2673</x:f>
        <x:v>579</x:v>
      </x:c>
      <x:c r="E2673" t="n">
        <x:f>'Raw_Data'!E2673</x:f>
        <x:v>54</x:v>
      </x:c>
      <x:c r="F2673" t="str">
        <x:f>PROPER(TRIM('Raw_Data'!F2673))</x:f>
        <x:v>Classic</x:v>
      </x:c>
      <x:c r="G2673" t="str">
        <x:f>PROPER(TRIM('Raw_Data'!G2673))</x:f>
        <x:v>Partner</x:v>
      </x:c>
      <x:c r="H2673" s="60" t="n">
        <x:f>'Raw_Data'!H2673</x:f>
        <x:v>7336</x:v>
      </x:c>
      <x:c r="I2673" s="60" t="n">
        <x:f>'Raw_Data'!I2673</x:f>
        <x:v>1076.24</x:v>
      </x:c>
      <x:c r="J2673" s="32" t="n">
        <x:f>'Raw_Data'!J2673</x:f>
        <x:v>0.429</x:v>
      </x:c>
      <x:c r="K2673" s="32" t="n">
        <x:f>'Raw_Data'!K2673</x:f>
        <x:v>0.62</x:v>
      </x:c>
      <x:c r="L2673" t="n">
        <x:f>'Raw_Data'!L2673</x:f>
        <x:v>0</x:v>
      </x:c>
      <x:c r="M2673" t="n">
        <x:f>IF('Raw_Data'!M2673="",Assumptions!$B$15,'Raw_Data'!M2673)</x:f>
        <x:v>8</x:v>
      </x:c>
      <x:c r="N2673" s="32" t="n">
        <x:f>'Raw_Data'!N2673</x:f>
        <x:v>0.088</x:v>
      </x:c>
      <x:c r="O2673" t="str">
        <x:f>IF(OR(D2673&lt;620,L2673&gt;=2,J2673&gt;0.9),"High",IF(OR(D2673&lt;700,L2673=1,J2673&gt;0.75),"Medium","Low"))</x:f>
        <x:v>High</x:v>
      </x:c>
      <x:c r="P2673" s="30" t="n">
        <x:f>XLOOKUP(F2673,Assumptions!$A$4:$A$6,Assumptions!$B$4:$B$6)</x:f>
        <x:v>0</x:v>
      </x:c>
      <x:c r="Q2673" s="32" t="n">
        <x:f>XLOOKUP(F2673,Assumptions!$A$4:$A$6,Assumptions!$C$4:$C$6)</x:f>
        <x:v>0.229</x:v>
      </x:c>
      <x:c r="R2673" s="32" t="n">
        <x:f>XLOOKUP(F2673,Assumptions!$A$4:$A$6,Assumptions!$D$4:$D$6)</x:f>
        <x:v>0.015</x:v>
      </x:c>
      <x:c r="S2673" s="32" t="n">
        <x:f>XLOOKUP(F2673,Assumptions!$A$4:$A$6,Assumptions!$E$4:$E$6)</x:f>
        <x:v>0.0075</x:v>
      </x:c>
      <x:c r="T2673" s="32" t="n">
        <x:f>XLOOKUP(O2673,Assumptions!$H$4:$H$6,Assumptions!$I$4:$I$6)</x:f>
        <x:v>0.045</x:v>
      </x:c>
      <x:c r="U2673" s="30" t="n">
        <x:f>XLOOKUP(F2673,Assumptions!$A$4:$A$6,Assumptions!$F$4:$F$6)</x:f>
        <x:v>60</x:v>
      </x:c>
      <x:c r="V2673" s="60" t="n">
        <x:f>I2673*12</x:f>
        <x:v>12914.880000000001</x:v>
      </x:c>
      <x:c r="W2673" s="60" t="n">
        <x:f>H2673*J2673*(1-K2673)*Q2673</x:f>
        <x:v>273.86447088</x:v>
      </x:c>
      <x:c r="X2673" s="60" t="n">
        <x:f>V2673*R2673</x:f>
        <x:v>193.72320000000002</x:v>
      </x:c>
      <x:c r="Y2673" s="60" t="n">
        <x:f>V2673*S2673</x:f>
        <x:v>96.86160000000001</x:v>
      </x:c>
      <x:c r="Z2673" s="60" t="n">
        <x:f>H2673*J2673*T2673</x:f>
        <x:v>141.62148</x:v>
      </x:c>
      <x:c r="AA2673" s="60" t="n">
        <x:f>P2673+W2673+X2673-Y2673-Z2673-U2673</x:f>
        <x:v>169.10459088000002</x:v>
      </x:c>
      <x:c r="AB2673" s="32" t="n">
        <x:f>IFERROR(AA2673/(P2673+W2673+X2673),0)</x:f>
        <x:v>0.3616532287126929</x:v>
      </x:c>
      <x:c r="AC2673" t="n">
        <x:f>IF(O2673="High",0,IF(I2673&gt;=1800,3,IF(I2673&gt;=900,2,1))+IF(K2673&gt;=0.9,2,IF(K2673&gt;=0.75,1,0))+IF(J2673&lt;=0.7,2,IF(J2673&lt;=0.85,1,0))+IF(M2673&gt;=8,1,0))</x:f>
        <x:v>0</x:v>
      </x:c>
      <x:c r="AD2673" t="str">
        <x:f>IF(AND(O2673&lt;&gt;"High",AC2673&gt;=Assumptions!$B$10,AA2673&gt;0),"Priority Growth",IF(AND(O2673="Low",AA2673&gt;0),"Maintain","Watch"))</x:f>
        <x:v>Watch</x:v>
      </x:c>
      <x:c r="AE2673" s="60" t="n">
        <x:f>MAX(AA2673,0)*N2673</x:f>
        <x:v>14.88120399744</x:v>
      </x:c>
      <x:c r="AF2673" t="str">
        <x:f>IF(AND(AA2673&gt;=Assumptions!$B$11,O2673&lt;&gt;"High",OR(N2673&gt;=Assumptions!$B$12,M2673&lt;=6)),"High","Standard")</x:f>
        <x:v>Standard</x:v>
      </x:c>
    </x:row>
    <x:row r="2674">
      <x:c r="A2674" t="str">
        <x:f>'Raw_Data'!A2674</x:f>
        <x:v>C02673</x:v>
      </x:c>
      <x:c r="B2674" t="n">
        <x:f>'Raw_Data'!B2674</x:f>
        <x:v>30</x:v>
      </x:c>
      <x:c r="C2674" s="30" t="n">
        <x:f>'Raw_Data'!C2674</x:f>
        <x:v>71448</x:v>
      </x:c>
      <x:c r="D2674" t="n">
        <x:f>'Raw_Data'!D2674</x:f>
        <x:v>698</x:v>
      </x:c>
      <x:c r="E2674" t="n">
        <x:f>'Raw_Data'!E2674</x:f>
        <x:v>23</x:v>
      </x:c>
      <x:c r="F2674" t="str">
        <x:f>PROPER(TRIM('Raw_Data'!F2674))</x:f>
        <x:v>Gold</x:v>
      </x:c>
      <x:c r="G2674" t="str">
        <x:f>PROPER(TRIM('Raw_Data'!G2674))</x:f>
        <x:v>Branch</x:v>
      </x:c>
      <x:c r="H2674" s="60" t="n">
        <x:f>'Raw_Data'!H2674</x:f>
        <x:v>10575</x:v>
      </x:c>
      <x:c r="I2674" s="60" t="n">
        <x:f>'Raw_Data'!I2674</x:f>
        <x:v>431.63</x:v>
      </x:c>
      <x:c r="J2674" s="32" t="n">
        <x:f>'Raw_Data'!J2674</x:f>
        <x:v>0.444</x:v>
      </x:c>
      <x:c r="K2674" s="32" t="n">
        <x:f>'Raw_Data'!K2674</x:f>
        <x:v>0.793</x:v>
      </x:c>
      <x:c r="L2674" t="n">
        <x:f>'Raw_Data'!L2674</x:f>
        <x:v>0</x:v>
      </x:c>
      <x:c r="M2674" t="n">
        <x:f>IF('Raw_Data'!M2674="",Assumptions!$B$15,'Raw_Data'!M2674)</x:f>
        <x:v>5</x:v>
      </x:c>
      <x:c r="N2674" s="32" t="n">
        <x:f>'Raw_Data'!N2674</x:f>
        <x:v>0.323</x:v>
      </x:c>
      <x:c r="O2674" t="str">
        <x:f>IF(OR(D2674&lt;620,L2674&gt;=2,J2674&gt;0.9),"High",IF(OR(D2674&lt;700,L2674=1,J2674&gt;0.75),"Medium","Low"))</x:f>
        <x:v>Medium</x:v>
      </x:c>
      <x:c r="P2674" s="30" t="n">
        <x:f>XLOOKUP(F2674,Assumptions!$A$4:$A$6,Assumptions!$B$4:$B$6)</x:f>
        <x:v>95</x:v>
      </x:c>
      <x:c r="Q2674" s="32" t="n">
        <x:f>XLOOKUP(F2674,Assumptions!$A$4:$A$6,Assumptions!$C$4:$C$6)</x:f>
        <x:v>0.219</x:v>
      </x:c>
      <x:c r="R2674" s="32" t="n">
        <x:f>XLOOKUP(F2674,Assumptions!$A$4:$A$6,Assumptions!$D$4:$D$6)</x:f>
        <x:v>0.016</x:v>
      </x:c>
      <x:c r="S2674" s="32" t="n">
        <x:f>XLOOKUP(F2674,Assumptions!$A$4:$A$6,Assumptions!$E$4:$E$6)</x:f>
        <x:v>0.01</x:v>
      </x:c>
      <x:c r="T2674" s="32" t="n">
        <x:f>XLOOKUP(O2674,Assumptions!$H$4:$H$6,Assumptions!$I$4:$I$6)</x:f>
        <x:v>0.012</x:v>
      </x:c>
      <x:c r="U2674" s="30" t="n">
        <x:f>XLOOKUP(F2674,Assumptions!$A$4:$A$6,Assumptions!$F$4:$F$6)</x:f>
        <x:v>90</x:v>
      </x:c>
      <x:c r="V2674" s="60" t="n">
        <x:f>I2674*12</x:f>
        <x:v>5179.5599999999995</x:v>
      </x:c>
      <x:c r="W2674" s="60" t="n">
        <x:f>H2674*J2674*(1-K2674)*Q2674</x:f>
        <x:v>212.85203489999998</x:v>
      </x:c>
      <x:c r="X2674" s="60" t="n">
        <x:f>V2674*R2674</x:f>
        <x:v>82.87295999999999</x:v>
      </x:c>
      <x:c r="Y2674" s="60" t="n">
        <x:f>V2674*S2674</x:f>
        <x:v>51.79559999999999</x:v>
      </x:c>
      <x:c r="Z2674" s="60" t="n">
        <x:f>H2674*J2674*T2674</x:f>
        <x:v>56.3436</x:v>
      </x:c>
      <x:c r="AA2674" s="60" t="n">
        <x:f>P2674+W2674+X2674-Y2674-Z2674-U2674</x:f>
        <x:v>192.5857949</x:v>
      </x:c>
      <x:c r="AB2674" s="32" t="n">
        <x:f>IFERROR(AA2674/(P2674+W2674+X2674),0)</x:f>
        <x:v>0.4928934606532898</x:v>
      </x:c>
      <x:c r="AC2674" t="n">
        <x:f>IF(O2674="High",0,IF(I2674&gt;=1800,3,IF(I2674&gt;=900,2,1))+IF(K2674&gt;=0.9,2,IF(K2674&gt;=0.75,1,0))+IF(J2674&lt;=0.7,2,IF(J2674&lt;=0.85,1,0))+IF(M2674&gt;=8,1,0))</x:f>
        <x:v>4</x:v>
      </x:c>
      <x:c r="AD2674" t="str">
        <x:f>IF(AND(O2674&lt;&gt;"High",AC2674&gt;=Assumptions!$B$10,AA2674&gt;0),"Priority Growth",IF(AND(O2674="Low",AA2674&gt;0),"Maintain","Watch"))</x:f>
        <x:v>Watch</x:v>
      </x:c>
      <x:c r="AE2674" s="60" t="n">
        <x:f>MAX(AA2674,0)*N2674</x:f>
        <x:v>62.2052117527</x:v>
      </x:c>
      <x:c r="AF2674" t="str">
        <x:f>IF(AND(AA2674&gt;=Assumptions!$B$11,O2674&lt;&gt;"High",OR(N2674&gt;=Assumptions!$B$12,M2674&lt;=6)),"High","Standard")</x:f>
        <x:v>Standard</x:v>
      </x:c>
    </x:row>
    <x:row r="2675">
      <x:c r="A2675" t="str">
        <x:f>'Raw_Data'!A2675</x:f>
        <x:v>C02674</x:v>
      </x:c>
      <x:c r="B2675" t="n">
        <x:f>'Raw_Data'!B2675</x:f>
        <x:v>56</x:v>
      </x:c>
      <x:c r="C2675" s="30" t="n">
        <x:f>'Raw_Data'!C2675</x:f>
        <x:v>141272</x:v>
      </x:c>
      <x:c r="D2675" t="n">
        <x:f>'Raw_Data'!D2675</x:f>
        <x:v>743</x:v>
      </x:c>
      <x:c r="E2675" t="n">
        <x:f>'Raw_Data'!E2675</x:f>
        <x:v>55</x:v>
      </x:c>
      <x:c r="F2675" t="str">
        <x:f>PROPER(TRIM('Raw_Data'!F2675))</x:f>
        <x:v>Platinum</x:v>
      </x:c>
      <x:c r="G2675" t="str">
        <x:f>PROPER(TRIM('Raw_Data'!G2675))</x:f>
        <x:v>Partner</x:v>
      </x:c>
      <x:c r="H2675" s="60" t="n">
        <x:f>'Raw_Data'!H2675</x:f>
        <x:v>31310</x:v>
      </x:c>
      <x:c r="I2675" s="60" t="n">
        <x:f>'Raw_Data'!I2675</x:f>
        <x:v>3323.14</x:v>
      </x:c>
      <x:c r="J2675" s="32" t="n">
        <x:f>'Raw_Data'!J2675</x:f>
        <x:v>0.323</x:v>
      </x:c>
      <x:c r="K2675" s="32" t="n">
        <x:f>'Raw_Data'!K2675</x:f>
        <x:v>0.871</x:v>
      </x:c>
      <x:c r="L2675" t="n">
        <x:f>'Raw_Data'!L2675</x:f>
        <x:v>0</x:v>
      </x:c>
      <x:c r="M2675" t="n">
        <x:f>IF('Raw_Data'!M2675="",Assumptions!$B$15,'Raw_Data'!M2675)</x:f>
        <x:v>8</x:v>
      </x:c>
      <x:c r="N2675" s="32" t="n">
        <x:f>'Raw_Data'!N2675</x:f>
        <x:v>0.069</x:v>
      </x:c>
      <x:c r="O2675" t="str">
        <x:f>IF(OR(D2675&lt;620,L2675&gt;=2,J2675&gt;0.9),"High",IF(OR(D2675&lt;700,L2675=1,J2675&gt;0.75),"Medium","Low"))</x:f>
        <x:v>Low</x:v>
      </x:c>
      <x:c r="P2675" s="30" t="n">
        <x:f>XLOOKUP(F2675,Assumptions!$A$4:$A$6,Assumptions!$B$4:$B$6)</x:f>
        <x:v>195</x:v>
      </x:c>
      <x:c r="Q2675" s="32" t="n">
        <x:f>XLOOKUP(F2675,Assumptions!$A$4:$A$6,Assumptions!$C$4:$C$6)</x:f>
        <x:v>0.199</x:v>
      </x:c>
      <x:c r="R2675" s="32" t="n">
        <x:f>XLOOKUP(F2675,Assumptions!$A$4:$A$6,Assumptions!$D$4:$D$6)</x:f>
        <x:v>0.017</x:v>
      </x:c>
      <x:c r="S2675" s="32" t="n">
        <x:f>XLOOKUP(F2675,Assumptions!$A$4:$A$6,Assumptions!$E$4:$E$6)</x:f>
        <x:v>0.013</x:v>
      </x:c>
      <x:c r="T2675" s="32" t="n">
        <x:f>XLOOKUP(O2675,Assumptions!$H$4:$H$6,Assumptions!$I$4:$I$6)</x:f>
        <x:v>0.0035</x:v>
      </x:c>
      <x:c r="U2675" s="30" t="n">
        <x:f>XLOOKUP(F2675,Assumptions!$A$4:$A$6,Assumptions!$F$4:$F$6)</x:f>
        <x:v>140</x:v>
      </x:c>
      <x:c r="V2675" s="60" t="n">
        <x:f>I2675*12</x:f>
        <x:v>39877.68</x:v>
      </x:c>
      <x:c r="W2675" s="60" t="n">
        <x:f>H2675*J2675*(1-K2675)*Q2675</x:f>
        <x:v>259.61416023000004</x:v>
      </x:c>
      <x:c r="X2675" s="60" t="n">
        <x:f>V2675*R2675</x:f>
        <x:v>677.92056</x:v>
      </x:c>
      <x:c r="Y2675" s="60" t="n">
        <x:f>V2675*S2675</x:f>
        <x:v>518.40984</x:v>
      </x:c>
      <x:c r="Z2675" s="60" t="n">
        <x:f>H2675*J2675*T2675</x:f>
        <x:v>35.39595500000001</x:v>
      </x:c>
      <x:c r="AA2675" s="60" t="n">
        <x:f>P2675+W2675+X2675-Y2675-Z2675-U2675</x:f>
        <x:v>438.72892522999996</x:v>
      </x:c>
      <x:c r="AB2675" s="32" t="n">
        <x:f>IFERROR(AA2675/(P2675+W2675+X2675),0)</x:f>
        <x:v>0.38738673295676185</x:v>
      </x:c>
      <x:c r="AC2675" t="n">
        <x:f>IF(O2675="High",0,IF(I2675&gt;=1800,3,IF(I2675&gt;=900,2,1))+IF(K2675&gt;=0.9,2,IF(K2675&gt;=0.75,1,0))+IF(J2675&lt;=0.7,2,IF(J2675&lt;=0.85,1,0))+IF(M2675&gt;=8,1,0))</x:f>
        <x:v>7</x:v>
      </x:c>
      <x:c r="AD2675" t="str">
        <x:f>IF(AND(O2675&lt;&gt;"High",AC2675&gt;=Assumptions!$B$10,AA2675&gt;0),"Priority Growth",IF(AND(O2675="Low",AA2675&gt;0),"Maintain","Watch"))</x:f>
        <x:v>Priority Growth</x:v>
      </x:c>
      <x:c r="AE2675" s="60" t="n">
        <x:f>MAX(AA2675,0)*N2675</x:f>
        <x:v>30.27229584087</x:v>
      </x:c>
      <x:c r="AF2675" t="str">
        <x:f>IF(AND(AA2675&gt;=Assumptions!$B$11,O2675&lt;&gt;"High",OR(N2675&gt;=Assumptions!$B$12,M2675&lt;=6)),"High","Standard")</x:f>
        <x:v>Standard</x:v>
      </x:c>
    </x:row>
    <x:row r="2676">
      <x:c r="A2676" t="str">
        <x:f>'Raw_Data'!A2676</x:f>
        <x:v>C02675</x:v>
      </x:c>
      <x:c r="B2676" t="n">
        <x:f>'Raw_Data'!B2676</x:f>
        <x:v>39</x:v>
      </x:c>
      <x:c r="C2676" s="30" t="n">
        <x:f>'Raw_Data'!C2676</x:f>
        <x:v>36776</x:v>
      </x:c>
      <x:c r="D2676" t="n">
        <x:f>'Raw_Data'!D2676</x:f>
        <x:v>724</x:v>
      </x:c>
      <x:c r="E2676" t="n">
        <x:f>'Raw_Data'!E2676</x:f>
        <x:v>30</x:v>
      </x:c>
      <x:c r="F2676" t="str">
        <x:f>PROPER(TRIM('Raw_Data'!F2676))</x:f>
        <x:v>Classic</x:v>
      </x:c>
      <x:c r="G2676" t="str">
        <x:f>PROPER(TRIM('Raw_Data'!G2676))</x:f>
        <x:v>Partner</x:v>
      </x:c>
      <x:c r="H2676" s="60" t="n">
        <x:f>'Raw_Data'!H2676</x:f>
        <x:v>3437</x:v>
      </x:c>
      <x:c r="I2676" s="60" t="n">
        <x:f>'Raw_Data'!I2676</x:f>
        <x:v>244.43</x:v>
      </x:c>
      <x:c r="J2676" s="32" t="n">
        <x:f>'Raw_Data'!J2676</x:f>
        <x:v>0.288</x:v>
      </x:c>
      <x:c r="K2676" s="32" t="n">
        <x:f>'Raw_Data'!K2676</x:f>
        <x:v>0.758</x:v>
      </x:c>
      <x:c r="L2676" t="n">
        <x:f>'Raw_Data'!L2676</x:f>
        <x:v>0</x:v>
      </x:c>
      <x:c r="M2676" t="n">
        <x:f>IF('Raw_Data'!M2676="",Assumptions!$B$15,'Raw_Data'!M2676)</x:f>
        <x:v>7</x:v>
      </x:c>
      <x:c r="N2676" s="32" t="n">
        <x:f>'Raw_Data'!N2676</x:f>
        <x:v>0.096</x:v>
      </x:c>
      <x:c r="O2676" t="str">
        <x:f>IF(OR(D2676&lt;620,L2676&gt;=2,J2676&gt;0.9),"High",IF(OR(D2676&lt;700,L2676=1,J2676&gt;0.75),"Medium","Low"))</x:f>
        <x:v>Low</x:v>
      </x:c>
      <x:c r="P2676" s="30" t="n">
        <x:f>XLOOKUP(F2676,Assumptions!$A$4:$A$6,Assumptions!$B$4:$B$6)</x:f>
        <x:v>0</x:v>
      </x:c>
      <x:c r="Q2676" s="32" t="n">
        <x:f>XLOOKUP(F2676,Assumptions!$A$4:$A$6,Assumptions!$C$4:$C$6)</x:f>
        <x:v>0.229</x:v>
      </x:c>
      <x:c r="R2676" s="32" t="n">
        <x:f>XLOOKUP(F2676,Assumptions!$A$4:$A$6,Assumptions!$D$4:$D$6)</x:f>
        <x:v>0.015</x:v>
      </x:c>
      <x:c r="S2676" s="32" t="n">
        <x:f>XLOOKUP(F2676,Assumptions!$A$4:$A$6,Assumptions!$E$4:$E$6)</x:f>
        <x:v>0.0075</x:v>
      </x:c>
      <x:c r="T2676" s="32" t="n">
        <x:f>XLOOKUP(O2676,Assumptions!$H$4:$H$6,Assumptions!$I$4:$I$6)</x:f>
        <x:v>0.0035</x:v>
      </x:c>
      <x:c r="U2676" s="30" t="n">
        <x:f>XLOOKUP(F2676,Assumptions!$A$4:$A$6,Assumptions!$F$4:$F$6)</x:f>
        <x:v>60</x:v>
      </x:c>
      <x:c r="V2676" s="60" t="n">
        <x:f>I2676*12</x:f>
        <x:v>2933.16</x:v>
      </x:c>
      <x:c r="W2676" s="60" t="n">
        <x:f>H2676*J2676*(1-K2676)*Q2676</x:f>
        <x:v>54.855839808</x:v>
      </x:c>
      <x:c r="X2676" s="60" t="n">
        <x:f>V2676*R2676</x:f>
        <x:v>43.9974</x:v>
      </x:c>
      <x:c r="Y2676" s="60" t="n">
        <x:f>V2676*S2676</x:f>
        <x:v>21.9987</x:v>
      </x:c>
      <x:c r="Z2676" s="60" t="n">
        <x:f>H2676*J2676*T2676</x:f>
        <x:v>3.4644959999999996</x:v>
      </x:c>
      <x:c r="AA2676" s="60" t="n">
        <x:f>P2676+W2676+X2676-Y2676-Z2676-U2676</x:f>
        <x:v>13.390043808000001</x:v>
      </x:c>
      <x:c r="AB2676" s="32" t="n">
        <x:f>IFERROR(AA2676/(P2676+W2676+X2676),0)</x:f>
        <x:v>0.1354537679696399</x:v>
      </x:c>
      <x:c r="AC2676" t="n">
        <x:f>IF(O2676="High",0,IF(I2676&gt;=1800,3,IF(I2676&gt;=900,2,1))+IF(K2676&gt;=0.9,2,IF(K2676&gt;=0.75,1,0))+IF(J2676&lt;=0.7,2,IF(J2676&lt;=0.85,1,0))+IF(M2676&gt;=8,1,0))</x:f>
        <x:v>4</x:v>
      </x:c>
      <x:c r="AD2676" t="str">
        <x:f>IF(AND(O2676&lt;&gt;"High",AC2676&gt;=Assumptions!$B$10,AA2676&gt;0),"Priority Growth",IF(AND(O2676="Low",AA2676&gt;0),"Maintain","Watch"))</x:f>
        <x:v>Maintain</x:v>
      </x:c>
      <x:c r="AE2676" s="60" t="n">
        <x:f>MAX(AA2676,0)*N2676</x:f>
        <x:v>1.2854442055680002</x:v>
      </x:c>
      <x:c r="AF2676" t="str">
        <x:f>IF(AND(AA2676&gt;=Assumptions!$B$11,O2676&lt;&gt;"High",OR(N2676&gt;=Assumptions!$B$12,M2676&lt;=6)),"High","Standard")</x:f>
        <x:v>Standard</x:v>
      </x:c>
    </x:row>
    <x:row r="2677">
      <x:c r="A2677" t="str">
        <x:f>'Raw_Data'!A2677</x:f>
        <x:v>C02676</x:v>
      </x:c>
      <x:c r="B2677" t="n">
        <x:f>'Raw_Data'!B2677</x:f>
        <x:v>31</x:v>
      </x:c>
      <x:c r="C2677" s="30" t="n">
        <x:f>'Raw_Data'!C2677</x:f>
        <x:v>125655</x:v>
      </x:c>
      <x:c r="D2677" t="n">
        <x:f>'Raw_Data'!D2677</x:f>
        <x:v>667</x:v>
      </x:c>
      <x:c r="E2677" t="n">
        <x:f>'Raw_Data'!E2677</x:f>
        <x:v>54</x:v>
      </x:c>
      <x:c r="F2677" t="str">
        <x:f>PROPER(TRIM('Raw_Data'!F2677))</x:f>
        <x:v>Platinum</x:v>
      </x:c>
      <x:c r="G2677" t="str">
        <x:f>PROPER(TRIM('Raw_Data'!G2677))</x:f>
        <x:v>Direct Mail</x:v>
      </x:c>
      <x:c r="H2677" s="60" t="n">
        <x:f>'Raw_Data'!H2677</x:f>
        <x:v>26828</x:v>
      </x:c>
      <x:c r="I2677" s="60" t="n">
        <x:f>'Raw_Data'!I2677</x:f>
        <x:v>3152.28</x:v>
      </x:c>
      <x:c r="J2677" s="32" t="n">
        <x:f>'Raw_Data'!J2677</x:f>
        <x:v>0.316</x:v>
      </x:c>
      <x:c r="K2677" s="32" t="n">
        <x:f>'Raw_Data'!K2677</x:f>
        <x:v>0.648</x:v>
      </x:c>
      <x:c r="L2677" t="n">
        <x:f>'Raw_Data'!L2677</x:f>
        <x:v>0</x:v>
      </x:c>
      <x:c r="M2677" t="n">
        <x:f>IF('Raw_Data'!M2677="",Assumptions!$B$15,'Raw_Data'!M2677)</x:f>
        <x:v>10</x:v>
      </x:c>
      <x:c r="N2677" s="32" t="n">
        <x:f>'Raw_Data'!N2677</x:f>
        <x:v>0.02</x:v>
      </x:c>
      <x:c r="O2677" t="str">
        <x:f>IF(OR(D2677&lt;620,L2677&gt;=2,J2677&gt;0.9),"High",IF(OR(D2677&lt;700,L2677=1,J2677&gt;0.75),"Medium","Low"))</x:f>
        <x:v>Medium</x:v>
      </x:c>
      <x:c r="P2677" s="30" t="n">
        <x:f>XLOOKUP(F2677,Assumptions!$A$4:$A$6,Assumptions!$B$4:$B$6)</x:f>
        <x:v>195</x:v>
      </x:c>
      <x:c r="Q2677" s="32" t="n">
        <x:f>XLOOKUP(F2677,Assumptions!$A$4:$A$6,Assumptions!$C$4:$C$6)</x:f>
        <x:v>0.199</x:v>
      </x:c>
      <x:c r="R2677" s="32" t="n">
        <x:f>XLOOKUP(F2677,Assumptions!$A$4:$A$6,Assumptions!$D$4:$D$6)</x:f>
        <x:v>0.017</x:v>
      </x:c>
      <x:c r="S2677" s="32" t="n">
        <x:f>XLOOKUP(F2677,Assumptions!$A$4:$A$6,Assumptions!$E$4:$E$6)</x:f>
        <x:v>0.013</x:v>
      </x:c>
      <x:c r="T2677" s="32" t="n">
        <x:f>XLOOKUP(O2677,Assumptions!$H$4:$H$6,Assumptions!$I$4:$I$6)</x:f>
        <x:v>0.012</x:v>
      </x:c>
      <x:c r="U2677" s="30" t="n">
        <x:f>XLOOKUP(F2677,Assumptions!$A$4:$A$6,Assumptions!$F$4:$F$6)</x:f>
        <x:v>140</x:v>
      </x:c>
      <x:c r="V2677" s="60" t="n">
        <x:f>I2677*12</x:f>
        <x:v>37827.36</x:v>
      </x:c>
      <x:c r="W2677" s="60" t="n">
        <x:f>H2677*J2677*(1-K2677)*Q2677</x:f>
        <x:v>593.8422871039999</x:v>
      </x:c>
      <x:c r="X2677" s="60" t="n">
        <x:f>V2677*R2677</x:f>
        <x:v>643.0651200000001</x:v>
      </x:c>
      <x:c r="Y2677" s="60" t="n">
        <x:f>V2677*S2677</x:f>
        <x:v>491.75568</x:v>
      </x:c>
      <x:c r="Z2677" s="60" t="n">
        <x:f>H2677*J2677*T2677</x:f>
        <x:v>101.731776</x:v>
      </x:c>
      <x:c r="AA2677" s="60" t="n">
        <x:f>P2677+W2677+X2677-Y2677-Z2677-U2677</x:f>
        <x:v>698.419951104</x:v>
      </x:c>
      <x:c r="AB2677" s="32" t="n">
        <x:f>IFERROR(AA2677/(P2677+W2677+X2677),0)</x:f>
        <x:v>0.4877549677018142</x:v>
      </x:c>
      <x:c r="AC2677" t="n">
        <x:f>IF(O2677="High",0,IF(I2677&gt;=1800,3,IF(I2677&gt;=900,2,1))+IF(K2677&gt;=0.9,2,IF(K2677&gt;=0.75,1,0))+IF(J2677&lt;=0.7,2,IF(J2677&lt;=0.85,1,0))+IF(M2677&gt;=8,1,0))</x:f>
        <x:v>6</x:v>
      </x:c>
      <x:c r="AD2677" t="str">
        <x:f>IF(AND(O2677&lt;&gt;"High",AC2677&gt;=Assumptions!$B$10,AA2677&gt;0),"Priority Growth",IF(AND(O2677="Low",AA2677&gt;0),"Maintain","Watch"))</x:f>
        <x:v>Priority Growth</x:v>
      </x:c>
      <x:c r="AE2677" s="60" t="n">
        <x:f>MAX(AA2677,0)*N2677</x:f>
        <x:v>13.96839902208</x:v>
      </x:c>
      <x:c r="AF2677" t="str">
        <x:f>IF(AND(AA2677&gt;=Assumptions!$B$11,O2677&lt;&gt;"High",OR(N2677&gt;=Assumptions!$B$12,M2677&lt;=6)),"High","Standard")</x:f>
        <x:v>Standard</x:v>
      </x:c>
    </x:row>
    <x:row r="2678">
      <x:c r="A2678" t="str">
        <x:f>'Raw_Data'!A2678</x:f>
        <x:v>C02677</x:v>
      </x:c>
      <x:c r="B2678" t="n">
        <x:f>'Raw_Data'!B2678</x:f>
        <x:v>55</x:v>
      </x:c>
      <x:c r="C2678" s="30" t="n">
        <x:f>'Raw_Data'!C2678</x:f>
        <x:v>35997</x:v>
      </x:c>
      <x:c r="D2678" t="n">
        <x:f>'Raw_Data'!D2678</x:f>
        <x:v>716</x:v>
      </x:c>
      <x:c r="E2678" t="n">
        <x:f>'Raw_Data'!E2678</x:f>
        <x:v>142</x:v>
      </x:c>
      <x:c r="F2678" t="str">
        <x:f>PROPER(TRIM('Raw_Data'!F2678))</x:f>
        <x:v>Classic</x:v>
      </x:c>
      <x:c r="G2678" t="str">
        <x:f>PROPER(TRIM('Raw_Data'!G2678))</x:f>
        <x:v>Digital</x:v>
      </x:c>
      <x:c r="H2678" s="60" t="n">
        <x:f>'Raw_Data'!H2678</x:f>
        <x:v>6459</x:v>
      </x:c>
      <x:c r="I2678" s="60" t="n">
        <x:f>'Raw_Data'!I2678</x:f>
        <x:v>944.01</x:v>
      </x:c>
      <x:c r="J2678" s="32" t="n">
        <x:f>'Raw_Data'!J2678</x:f>
        <x:v>0.6</x:v>
      </x:c>
      <x:c r="K2678" s="32" t="n">
        <x:f>'Raw_Data'!K2678</x:f>
        <x:v>0.912</x:v>
      </x:c>
      <x:c r="L2678" t="n">
        <x:f>'Raw_Data'!L2678</x:f>
        <x:v>0</x:v>
      </x:c>
      <x:c r="M2678" t="n">
        <x:f>IF('Raw_Data'!M2678="",Assumptions!$B$15,'Raw_Data'!M2678)</x:f>
        <x:v>9</x:v>
      </x:c>
      <x:c r="N2678" s="32" t="n">
        <x:f>'Raw_Data'!N2678</x:f>
        <x:v>0.02</x:v>
      </x:c>
      <x:c r="O2678" t="str">
        <x:f>IF(OR(D2678&lt;620,L2678&gt;=2,J2678&gt;0.9),"High",IF(OR(D2678&lt;700,L2678=1,J2678&gt;0.75),"Medium","Low"))</x:f>
        <x:v>Low</x:v>
      </x:c>
      <x:c r="P2678" s="30" t="n">
        <x:f>XLOOKUP(F2678,Assumptions!$A$4:$A$6,Assumptions!$B$4:$B$6)</x:f>
        <x:v>0</x:v>
      </x:c>
      <x:c r="Q2678" s="32" t="n">
        <x:f>XLOOKUP(F2678,Assumptions!$A$4:$A$6,Assumptions!$C$4:$C$6)</x:f>
        <x:v>0.229</x:v>
      </x:c>
      <x:c r="R2678" s="32" t="n">
        <x:f>XLOOKUP(F2678,Assumptions!$A$4:$A$6,Assumptions!$D$4:$D$6)</x:f>
        <x:v>0.015</x:v>
      </x:c>
      <x:c r="S2678" s="32" t="n">
        <x:f>XLOOKUP(F2678,Assumptions!$A$4:$A$6,Assumptions!$E$4:$E$6)</x:f>
        <x:v>0.0075</x:v>
      </x:c>
      <x:c r="T2678" s="32" t="n">
        <x:f>XLOOKUP(O2678,Assumptions!$H$4:$H$6,Assumptions!$I$4:$I$6)</x:f>
        <x:v>0.0035</x:v>
      </x:c>
      <x:c r="U2678" s="30" t="n">
        <x:f>XLOOKUP(F2678,Assumptions!$A$4:$A$6,Assumptions!$F$4:$F$6)</x:f>
        <x:v>60</x:v>
      </x:c>
      <x:c r="V2678" s="60" t="n">
        <x:f>I2678*12</x:f>
        <x:v>11328.119999999999</x:v>
      </x:c>
      <x:c r="W2678" s="60" t="n">
        <x:f>H2678*J2678*(1-K2678)*Q2678</x:f>
        <x:v>78.09706079999997</x:v>
      </x:c>
      <x:c r="X2678" s="60" t="n">
        <x:f>V2678*R2678</x:f>
        <x:v>169.9218</x:v>
      </x:c>
      <x:c r="Y2678" s="60" t="n">
        <x:f>V2678*S2678</x:f>
        <x:v>84.9609</x:v>
      </x:c>
      <x:c r="Z2678" s="60" t="n">
        <x:f>H2678*J2678*T2678</x:f>
        <x:v>13.563899999999999</x:v>
      </x:c>
      <x:c r="AA2678" s="60" t="n">
        <x:f>P2678+W2678+X2678-Y2678-Z2678-U2678</x:f>
        <x:v>89.4940608</x:v>
      </x:c>
      <x:c r="AB2678" s="32" t="n">
        <x:f>IFERROR(AA2678/(P2678+W2678+X2678),0)</x:f>
        <x:v>0.36083570624964345</x:v>
      </x:c>
      <x:c r="AC2678" t="n">
        <x:f>IF(O2678="High",0,IF(I2678&gt;=1800,3,IF(I2678&gt;=900,2,1))+IF(K2678&gt;=0.9,2,IF(K2678&gt;=0.75,1,0))+IF(J2678&lt;=0.7,2,IF(J2678&lt;=0.85,1,0))+IF(M2678&gt;=8,1,0))</x:f>
        <x:v>7</x:v>
      </x:c>
      <x:c r="AD2678" t="str">
        <x:f>IF(AND(O2678&lt;&gt;"High",AC2678&gt;=Assumptions!$B$10,AA2678&gt;0),"Priority Growth",IF(AND(O2678="Low",AA2678&gt;0),"Maintain","Watch"))</x:f>
        <x:v>Priority Growth</x:v>
      </x:c>
      <x:c r="AE2678" s="60" t="n">
        <x:f>MAX(AA2678,0)*N2678</x:f>
        <x:v>1.789881216</x:v>
      </x:c>
      <x:c r="AF2678" t="str">
        <x:f>IF(AND(AA2678&gt;=Assumptions!$B$11,O2678&lt;&gt;"High",OR(N2678&gt;=Assumptions!$B$12,M2678&lt;=6)),"High","Standard")</x:f>
        <x:v>Standard</x:v>
      </x:c>
    </x:row>
    <x:row r="2679">
      <x:c r="A2679" t="str">
        <x:f>'Raw_Data'!A2679</x:f>
        <x:v>C02678</x:v>
      </x:c>
      <x:c r="B2679" t="n">
        <x:f>'Raw_Data'!B2679</x:f>
        <x:v>32</x:v>
      </x:c>
      <x:c r="C2679" s="30" t="n">
        <x:f>'Raw_Data'!C2679</x:f>
        <x:v>96075</x:v>
      </x:c>
      <x:c r="D2679" t="n">
        <x:f>'Raw_Data'!D2679</x:f>
        <x:v>755</x:v>
      </x:c>
      <x:c r="E2679" t="n">
        <x:f>'Raw_Data'!E2679</x:f>
        <x:v>21</x:v>
      </x:c>
      <x:c r="F2679" t="str">
        <x:f>PROPER(TRIM('Raw_Data'!F2679))</x:f>
        <x:v>Platinum</x:v>
      </x:c>
      <x:c r="G2679" t="str">
        <x:f>PROPER(TRIM('Raw_Data'!G2679))</x:f>
        <x:v>Direct Mail</x:v>
      </x:c>
      <x:c r="H2679" s="60" t="n">
        <x:f>'Raw_Data'!H2679</x:f>
        <x:v>21872</x:v>
      </x:c>
      <x:c r="I2679" s="60" t="n">
        <x:f>'Raw_Data'!I2679</x:f>
        <x:v>2292.95</x:v>
      </x:c>
      <x:c r="J2679" s="32" t="n">
        <x:f>'Raw_Data'!J2679</x:f>
        <x:v>0.274</x:v>
      </x:c>
      <x:c r="K2679" s="32" t="n">
        <x:f>'Raw_Data'!K2679</x:f>
        <x:v>0.962</x:v>
      </x:c>
      <x:c r="L2679" t="n">
        <x:f>'Raw_Data'!L2679</x:f>
        <x:v>0</x:v>
      </x:c>
      <x:c r="M2679" t="n">
        <x:f>IF('Raw_Data'!M2679="",Assumptions!$B$15,'Raw_Data'!M2679)</x:f>
        <x:v>10</x:v>
      </x:c>
      <x:c r="N2679" s="32" t="n">
        <x:f>'Raw_Data'!N2679</x:f>
        <x:v>0.02</x:v>
      </x:c>
      <x:c r="O2679" t="str">
        <x:f>IF(OR(D2679&lt;620,L2679&gt;=2,J2679&gt;0.9),"High",IF(OR(D2679&lt;700,L2679=1,J2679&gt;0.75),"Medium","Low"))</x:f>
        <x:v>Low</x:v>
      </x:c>
      <x:c r="P2679" s="30" t="n">
        <x:f>XLOOKUP(F2679,Assumptions!$A$4:$A$6,Assumptions!$B$4:$B$6)</x:f>
        <x:v>195</x:v>
      </x:c>
      <x:c r="Q2679" s="32" t="n">
        <x:f>XLOOKUP(F2679,Assumptions!$A$4:$A$6,Assumptions!$C$4:$C$6)</x:f>
        <x:v>0.199</x:v>
      </x:c>
      <x:c r="R2679" s="32" t="n">
        <x:f>XLOOKUP(F2679,Assumptions!$A$4:$A$6,Assumptions!$D$4:$D$6)</x:f>
        <x:v>0.017</x:v>
      </x:c>
      <x:c r="S2679" s="32" t="n">
        <x:f>XLOOKUP(F2679,Assumptions!$A$4:$A$6,Assumptions!$E$4:$E$6)</x:f>
        <x:v>0.013</x:v>
      </x:c>
      <x:c r="T2679" s="32" t="n">
        <x:f>XLOOKUP(O2679,Assumptions!$H$4:$H$6,Assumptions!$I$4:$I$6)</x:f>
        <x:v>0.0035</x:v>
      </x:c>
      <x:c r="U2679" s="30" t="n">
        <x:f>XLOOKUP(F2679,Assumptions!$A$4:$A$6,Assumptions!$F$4:$F$6)</x:f>
        <x:v>140</x:v>
      </x:c>
      <x:c r="V2679" s="60" t="n">
        <x:f>I2679*12</x:f>
        <x:v>27515.399999999998</x:v>
      </x:c>
      <x:c r="W2679" s="60" t="n">
        <x:f>H2679*J2679*(1-K2679)*Q2679</x:f>
        <x:v>45.31852153600005</x:v>
      </x:c>
      <x:c r="X2679" s="60" t="n">
        <x:f>V2679*R2679</x:f>
        <x:v>467.7618</x:v>
      </x:c>
      <x:c r="Y2679" s="60" t="n">
        <x:f>V2679*S2679</x:f>
        <x:v>357.70019999999994</x:v>
      </x:c>
      <x:c r="Z2679" s="60" t="n">
        <x:f>H2679*J2679*T2679</x:f>
        <x:v>20.975248000000004</x:v>
      </x:c>
      <x:c r="AA2679" s="60" t="n">
        <x:f>P2679+W2679+X2679-Y2679-Z2679-U2679</x:f>
        <x:v>189.40487353600008</x:v>
      </x:c>
      <x:c r="AB2679" s="32" t="n">
        <x:f>IFERROR(AA2679/(P2679+W2679+X2679),0)</x:f>
        <x:v>0.2674906614056643</x:v>
      </x:c>
      <x:c r="AC2679" t="n">
        <x:f>IF(O2679="High",0,IF(I2679&gt;=1800,3,IF(I2679&gt;=900,2,1))+IF(K2679&gt;=0.9,2,IF(K2679&gt;=0.75,1,0))+IF(J2679&lt;=0.7,2,IF(J2679&lt;=0.85,1,0))+IF(M2679&gt;=8,1,0))</x:f>
        <x:v>8</x:v>
      </x:c>
      <x:c r="AD2679" t="str">
        <x:f>IF(AND(O2679&lt;&gt;"High",AC2679&gt;=Assumptions!$B$10,AA2679&gt;0),"Priority Growth",IF(AND(O2679="Low",AA2679&gt;0),"Maintain","Watch"))</x:f>
        <x:v>Priority Growth</x:v>
      </x:c>
      <x:c r="AE2679" s="60" t="n">
        <x:f>MAX(AA2679,0)*N2679</x:f>
        <x:v>3.7880974707200017</x:v>
      </x:c>
      <x:c r="AF2679" t="str">
        <x:f>IF(AND(AA2679&gt;=Assumptions!$B$11,O2679&lt;&gt;"High",OR(N2679&gt;=Assumptions!$B$12,M2679&lt;=6)),"High","Standard")</x:f>
        <x:v>Standard</x:v>
      </x:c>
    </x:row>
    <x:row r="2680">
      <x:c r="A2680" t="str">
        <x:f>'Raw_Data'!A2680</x:f>
        <x:v>C02679</x:v>
      </x:c>
      <x:c r="B2680" t="n">
        <x:f>'Raw_Data'!B2680</x:f>
        <x:v>59</x:v>
      </x:c>
      <x:c r="C2680" s="30" t="n">
        <x:f>'Raw_Data'!C2680</x:f>
        <x:v>72984</x:v>
      </x:c>
      <x:c r="D2680" t="n">
        <x:f>'Raw_Data'!D2680</x:f>
        <x:v>637</x:v>
      </x:c>
      <x:c r="E2680" t="n">
        <x:f>'Raw_Data'!E2680</x:f>
        <x:v>15</x:v>
      </x:c>
      <x:c r="F2680" t="str">
        <x:f>PROPER(TRIM('Raw_Data'!F2680))</x:f>
        <x:v>Gold</x:v>
      </x:c>
      <x:c r="G2680" t="str">
        <x:f>PROPER(TRIM('Raw_Data'!G2680))</x:f>
        <x:v>Digital</x:v>
      </x:c>
      <x:c r="H2680" s="60" t="n">
        <x:f>'Raw_Data'!H2680</x:f>
        <x:v>9177</x:v>
      </x:c>
      <x:c r="I2680" s="60" t="n">
        <x:f>'Raw_Data'!I2680</x:f>
        <x:v>1225.38</x:v>
      </x:c>
      <x:c r="J2680" s="32" t="n">
        <x:f>'Raw_Data'!J2680</x:f>
        <x:v>0.499</x:v>
      </x:c>
      <x:c r="K2680" s="32" t="n">
        <x:f>'Raw_Data'!K2680</x:f>
        <x:v>0.669</x:v>
      </x:c>
      <x:c r="L2680" t="n">
        <x:f>'Raw_Data'!L2680</x:f>
        <x:v>0</x:v>
      </x:c>
      <x:c r="M2680" t="n">
        <x:f>IF('Raw_Data'!M2680="",Assumptions!$B$15,'Raw_Data'!M2680)</x:f>
        <x:v>9</x:v>
      </x:c>
      <x:c r="N2680" s="32" t="n">
        <x:f>'Raw_Data'!N2680</x:f>
        <x:v>0.02</x:v>
      </x:c>
      <x:c r="O2680" t="str">
        <x:f>IF(OR(D2680&lt;620,L2680&gt;=2,J2680&gt;0.9),"High",IF(OR(D2680&lt;700,L2680=1,J2680&gt;0.75),"Medium","Low"))</x:f>
        <x:v>Medium</x:v>
      </x:c>
      <x:c r="P2680" s="30" t="n">
        <x:f>XLOOKUP(F2680,Assumptions!$A$4:$A$6,Assumptions!$B$4:$B$6)</x:f>
        <x:v>95</x:v>
      </x:c>
      <x:c r="Q2680" s="32" t="n">
        <x:f>XLOOKUP(F2680,Assumptions!$A$4:$A$6,Assumptions!$C$4:$C$6)</x:f>
        <x:v>0.219</x:v>
      </x:c>
      <x:c r="R2680" s="32" t="n">
        <x:f>XLOOKUP(F2680,Assumptions!$A$4:$A$6,Assumptions!$D$4:$D$6)</x:f>
        <x:v>0.016</x:v>
      </x:c>
      <x:c r="S2680" s="32" t="n">
        <x:f>XLOOKUP(F2680,Assumptions!$A$4:$A$6,Assumptions!$E$4:$E$6)</x:f>
        <x:v>0.01</x:v>
      </x:c>
      <x:c r="T2680" s="32" t="n">
        <x:f>XLOOKUP(O2680,Assumptions!$H$4:$H$6,Assumptions!$I$4:$I$6)</x:f>
        <x:v>0.012</x:v>
      </x:c>
      <x:c r="U2680" s="30" t="n">
        <x:f>XLOOKUP(F2680,Assumptions!$A$4:$A$6,Assumptions!$F$4:$F$6)</x:f>
        <x:v>90</x:v>
      </x:c>
      <x:c r="V2680" s="60" t="n">
        <x:f>I2680*12</x:f>
        <x:v>14704.560000000001</x:v>
      </x:c>
      <x:c r="W2680" s="60" t="n">
        <x:f>H2680*J2680*(1-K2680)*Q2680</x:f>
        <x:v>331.95054494699997</x:v>
      </x:c>
      <x:c r="X2680" s="60" t="n">
        <x:f>V2680*R2680</x:f>
        <x:v>235.27296</x:v>
      </x:c>
      <x:c r="Y2680" s="60" t="n">
        <x:f>V2680*S2680</x:f>
        <x:v>147.0456</x:v>
      </x:c>
      <x:c r="Z2680" s="60" t="n">
        <x:f>H2680*J2680*T2680</x:f>
        <x:v>54.951876000000006</x:v>
      </x:c>
      <x:c r="AA2680" s="60" t="n">
        <x:f>P2680+W2680+X2680-Y2680-Z2680-U2680</x:f>
        <x:v>370.226028947</x:v>
      </x:c>
      <x:c r="AB2680" s="32" t="n">
        <x:f>IFERROR(AA2680/(P2680+W2680+X2680),0)</x:f>
        <x:v>0.5590650681851446</x:v>
      </x:c>
      <x:c r="AC2680" t="n">
        <x:f>IF(O2680="High",0,IF(I2680&gt;=1800,3,IF(I2680&gt;=900,2,1))+IF(K2680&gt;=0.9,2,IF(K2680&gt;=0.75,1,0))+IF(J2680&lt;=0.7,2,IF(J2680&lt;=0.85,1,0))+IF(M2680&gt;=8,1,0))</x:f>
        <x:v>5</x:v>
      </x:c>
      <x:c r="AD2680" t="str">
        <x:f>IF(AND(O2680&lt;&gt;"High",AC2680&gt;=Assumptions!$B$10,AA2680&gt;0),"Priority Growth",IF(AND(O2680="Low",AA2680&gt;0),"Maintain","Watch"))</x:f>
        <x:v>Watch</x:v>
      </x:c>
      <x:c r="AE2680" s="60" t="n">
        <x:f>MAX(AA2680,0)*N2680</x:f>
        <x:v>7.40452057894</x:v>
      </x:c>
      <x:c r="AF2680" t="str">
        <x:f>IF(AND(AA2680&gt;=Assumptions!$B$11,O2680&lt;&gt;"High",OR(N2680&gt;=Assumptions!$B$12,M2680&lt;=6)),"High","Standard")</x:f>
        <x:v>Standard</x:v>
      </x:c>
    </x:row>
    <x:row r="2681">
      <x:c r="A2681" t="str">
        <x:f>'Raw_Data'!A2681</x:f>
        <x:v>C02680</x:v>
      </x:c>
      <x:c r="B2681" t="n">
        <x:f>'Raw_Data'!B2681</x:f>
        <x:v>47</x:v>
      </x:c>
      <x:c r="C2681" s="30" t="n">
        <x:f>'Raw_Data'!C2681</x:f>
        <x:v>82082</x:v>
      </x:c>
      <x:c r="D2681" t="n">
        <x:f>'Raw_Data'!D2681</x:f>
        <x:v>776</x:v>
      </x:c>
      <x:c r="E2681" t="n">
        <x:f>'Raw_Data'!E2681</x:f>
        <x:v>73</x:v>
      </x:c>
      <x:c r="F2681" t="str">
        <x:f>PROPER(TRIM('Raw_Data'!F2681))</x:f>
        <x:v>Gold</x:v>
      </x:c>
      <x:c r="G2681" t="str">
        <x:f>PROPER(TRIM('Raw_Data'!G2681))</x:f>
        <x:v>Partner</x:v>
      </x:c>
      <x:c r="H2681" s="60" t="n">
        <x:f>'Raw_Data'!H2681</x:f>
        <x:v>13523</x:v>
      </x:c>
      <x:c r="I2681" s="60" t="n">
        <x:f>'Raw_Data'!I2681</x:f>
        <x:v>1163.8</x:v>
      </x:c>
      <x:c r="J2681" s="32" t="n">
        <x:f>'Raw_Data'!J2681</x:f>
        <x:v>0.247</x:v>
      </x:c>
      <x:c r="K2681" s="32" t="n">
        <x:f>'Raw_Data'!K2681</x:f>
        <x:v>0.784</x:v>
      </x:c>
      <x:c r="L2681" t="n">
        <x:f>'Raw_Data'!L2681</x:f>
        <x:v>0</x:v>
      </x:c>
      <x:c r="M2681" t="n">
        <x:f>IF('Raw_Data'!M2681="",Assumptions!$B$15,'Raw_Data'!M2681)</x:f>
        <x:v>6</x:v>
      </x:c>
      <x:c r="N2681" s="32" t="n">
        <x:f>'Raw_Data'!N2681</x:f>
        <x:v>0.177</x:v>
      </x:c>
      <x:c r="O2681" t="str">
        <x:f>IF(OR(D2681&lt;620,L2681&gt;=2,J2681&gt;0.9),"High",IF(OR(D2681&lt;700,L2681=1,J2681&gt;0.75),"Medium","Low"))</x:f>
        <x:v>Low</x:v>
      </x:c>
      <x:c r="P2681" s="30" t="n">
        <x:f>XLOOKUP(F2681,Assumptions!$A$4:$A$6,Assumptions!$B$4:$B$6)</x:f>
        <x:v>95</x:v>
      </x:c>
      <x:c r="Q2681" s="32" t="n">
        <x:f>XLOOKUP(F2681,Assumptions!$A$4:$A$6,Assumptions!$C$4:$C$6)</x:f>
        <x:v>0.219</x:v>
      </x:c>
      <x:c r="R2681" s="32" t="n">
        <x:f>XLOOKUP(F2681,Assumptions!$A$4:$A$6,Assumptions!$D$4:$D$6)</x:f>
        <x:v>0.016</x:v>
      </x:c>
      <x:c r="S2681" s="32" t="n">
        <x:f>XLOOKUP(F2681,Assumptions!$A$4:$A$6,Assumptions!$E$4:$E$6)</x:f>
        <x:v>0.01</x:v>
      </x:c>
      <x:c r="T2681" s="32" t="n">
        <x:f>XLOOKUP(O2681,Assumptions!$H$4:$H$6,Assumptions!$I$4:$I$6)</x:f>
        <x:v>0.0035</x:v>
      </x:c>
      <x:c r="U2681" s="30" t="n">
        <x:f>XLOOKUP(F2681,Assumptions!$A$4:$A$6,Assumptions!$F$4:$F$6)</x:f>
        <x:v>90</x:v>
      </x:c>
      <x:c r="V2681" s="60" t="n">
        <x:f>I2681*12</x:f>
        <x:v>13965.599999999999</x:v>
      </x:c>
      <x:c r="W2681" s="60" t="n">
        <x:f>H2681*J2681*(1-K2681)*Q2681</x:f>
        <x:v>158.003922024</x:v>
      </x:c>
      <x:c r="X2681" s="60" t="n">
        <x:f>V2681*R2681</x:f>
        <x:v>223.44959999999998</x:v>
      </x:c>
      <x:c r="Y2681" s="60" t="n">
        <x:f>V2681*S2681</x:f>
        <x:v>139.65599999999998</x:v>
      </x:c>
      <x:c r="Z2681" s="60" t="n">
        <x:f>H2681*J2681*T2681</x:f>
        <x:v>11.6906335</x:v>
      </x:c>
      <x:c r="AA2681" s="60" t="n">
        <x:f>P2681+W2681+X2681-Y2681-Z2681-U2681</x:f>
        <x:v>235.10688852400006</x:v>
      </x:c>
      <x:c r="AB2681" s="32" t="n">
        <x:f>IFERROR(AA2681/(P2681+W2681+X2681),0)</x:f>
        <x:v>0.4934518849294123</x:v>
      </x:c>
      <x:c r="AC2681" t="n">
        <x:f>IF(O2681="High",0,IF(I2681&gt;=1800,3,IF(I2681&gt;=900,2,1))+IF(K2681&gt;=0.9,2,IF(K2681&gt;=0.75,1,0))+IF(J2681&lt;=0.7,2,IF(J2681&lt;=0.85,1,0))+IF(M2681&gt;=8,1,0))</x:f>
        <x:v>5</x:v>
      </x:c>
      <x:c r="AD2681" t="str">
        <x:f>IF(AND(O2681&lt;&gt;"High",AC2681&gt;=Assumptions!$B$10,AA2681&gt;0),"Priority Growth",IF(AND(O2681="Low",AA2681&gt;0),"Maintain","Watch"))</x:f>
        <x:v>Maintain</x:v>
      </x:c>
      <x:c r="AE2681" s="60" t="n">
        <x:f>MAX(AA2681,0)*N2681</x:f>
        <x:v>41.613919268748006</x:v>
      </x:c>
      <x:c r="AF2681" t="str">
        <x:f>IF(AND(AA2681&gt;=Assumptions!$B$11,O2681&lt;&gt;"High",OR(N2681&gt;=Assumptions!$B$12,M2681&lt;=6)),"High","Standard")</x:f>
        <x:v>Standard</x:v>
      </x:c>
    </x:row>
    <x:row r="2682">
      <x:c r="A2682" t="str">
        <x:f>'Raw_Data'!A2682</x:f>
        <x:v>C02681</x:v>
      </x:c>
      <x:c r="B2682" t="n">
        <x:f>'Raw_Data'!B2682</x:f>
        <x:v>58</x:v>
      </x:c>
      <x:c r="C2682" s="30" t="n">
        <x:f>'Raw_Data'!C2682</x:f>
        <x:v>42187</x:v>
      </x:c>
      <x:c r="D2682" t="n">
        <x:f>'Raw_Data'!D2682</x:f>
        <x:v>725</x:v>
      </x:c>
      <x:c r="E2682" t="n">
        <x:f>'Raw_Data'!E2682</x:f>
        <x:v>64</x:v>
      </x:c>
      <x:c r="F2682" t="str">
        <x:f>PROPER(TRIM('Raw_Data'!F2682))</x:f>
        <x:v>Gold</x:v>
      </x:c>
      <x:c r="G2682" t="str">
        <x:f>PROPER(TRIM('Raw_Data'!G2682))</x:f>
        <x:v>Digital</x:v>
      </x:c>
      <x:c r="H2682" s="60" t="n">
        <x:f>'Raw_Data'!H2682</x:f>
        <x:v>8939</x:v>
      </x:c>
      <x:c r="I2682" s="60" t="n">
        <x:f>'Raw_Data'!I2682</x:f>
        <x:v>1091.94</x:v>
      </x:c>
      <x:c r="J2682" s="32" t="n">
        <x:f>'Raw_Data'!J2682</x:f>
        <x:v>0.43</x:v>
      </x:c>
      <x:c r="K2682" s="32" t="n">
        <x:f>'Raw_Data'!K2682</x:f>
        <x:v>0.79</x:v>
      </x:c>
      <x:c r="L2682" t="n">
        <x:f>'Raw_Data'!L2682</x:f>
        <x:v>0</x:v>
      </x:c>
      <x:c r="M2682" t="n">
        <x:f>IF('Raw_Data'!M2682="",Assumptions!$B$15,'Raw_Data'!M2682)</x:f>
        <x:v>8</x:v>
      </x:c>
      <x:c r="N2682" s="32" t="n">
        <x:f>'Raw_Data'!N2682</x:f>
        <x:v>0.069</x:v>
      </x:c>
      <x:c r="O2682" t="str">
        <x:f>IF(OR(D2682&lt;620,L2682&gt;=2,J2682&gt;0.9),"High",IF(OR(D2682&lt;700,L2682=1,J2682&gt;0.75),"Medium","Low"))</x:f>
        <x:v>Low</x:v>
      </x:c>
      <x:c r="P2682" s="30" t="n">
        <x:f>XLOOKUP(F2682,Assumptions!$A$4:$A$6,Assumptions!$B$4:$B$6)</x:f>
        <x:v>95</x:v>
      </x:c>
      <x:c r="Q2682" s="32" t="n">
        <x:f>XLOOKUP(F2682,Assumptions!$A$4:$A$6,Assumptions!$C$4:$C$6)</x:f>
        <x:v>0.219</x:v>
      </x:c>
      <x:c r="R2682" s="32" t="n">
        <x:f>XLOOKUP(F2682,Assumptions!$A$4:$A$6,Assumptions!$D$4:$D$6)</x:f>
        <x:v>0.016</x:v>
      </x:c>
      <x:c r="S2682" s="32" t="n">
        <x:f>XLOOKUP(F2682,Assumptions!$A$4:$A$6,Assumptions!$E$4:$E$6)</x:f>
        <x:v>0.01</x:v>
      </x:c>
      <x:c r="T2682" s="32" t="n">
        <x:f>XLOOKUP(O2682,Assumptions!$H$4:$H$6,Assumptions!$I$4:$I$6)</x:f>
        <x:v>0.0035</x:v>
      </x:c>
      <x:c r="U2682" s="30" t="n">
        <x:f>XLOOKUP(F2682,Assumptions!$A$4:$A$6,Assumptions!$F$4:$F$6)</x:f>
        <x:v>90</x:v>
      </x:c>
      <x:c r="V2682" s="60" t="n">
        <x:f>I2682*12</x:f>
        <x:v>13103.28</x:v>
      </x:c>
      <x:c r="W2682" s="60" t="n">
        <x:f>H2682*J2682*(1-K2682)*Q2682</x:f>
        <x:v>176.77498229999998</x:v>
      </x:c>
      <x:c r="X2682" s="60" t="n">
        <x:f>V2682*R2682</x:f>
        <x:v>209.65248000000003</x:v>
      </x:c>
      <x:c r="Y2682" s="60" t="n">
        <x:f>V2682*S2682</x:f>
        <x:v>131.0328</x:v>
      </x:c>
      <x:c r="Z2682" s="60" t="n">
        <x:f>H2682*J2682*T2682</x:f>
        <x:v>13.453195000000001</x:v>
      </x:c>
      <x:c r="AA2682" s="60" t="n">
        <x:f>P2682+W2682+X2682-Y2682-Z2682-U2682</x:f>
        <x:v>246.9414673</x:v>
      </x:c>
      <x:c r="AB2682" s="32" t="n">
        <x:f>IFERROR(AA2682/(P2682+W2682+X2682),0)</x:f>
        <x:v>0.5129359802622128</x:v>
      </x:c>
      <x:c r="AC2682" t="n">
        <x:f>IF(O2682="High",0,IF(I2682&gt;=1800,3,IF(I2682&gt;=900,2,1))+IF(K2682&gt;=0.9,2,IF(K2682&gt;=0.75,1,0))+IF(J2682&lt;=0.7,2,IF(J2682&lt;=0.85,1,0))+IF(M2682&gt;=8,1,0))</x:f>
        <x:v>6</x:v>
      </x:c>
      <x:c r="AD2682" t="str">
        <x:f>IF(AND(O2682&lt;&gt;"High",AC2682&gt;=Assumptions!$B$10,AA2682&gt;0),"Priority Growth",IF(AND(O2682="Low",AA2682&gt;0),"Maintain","Watch"))</x:f>
        <x:v>Priority Growth</x:v>
      </x:c>
      <x:c r="AE2682" s="60" t="n">
        <x:f>MAX(AA2682,0)*N2682</x:f>
        <x:v>17.0389612437</x:v>
      </x:c>
      <x:c r="AF2682" t="str">
        <x:f>IF(AND(AA2682&gt;=Assumptions!$B$11,O2682&lt;&gt;"High",OR(N2682&gt;=Assumptions!$B$12,M2682&lt;=6)),"High","Standard")</x:f>
        <x:v>Standard</x:v>
      </x:c>
    </x:row>
    <x:row r="2683">
      <x:c r="A2683" t="str">
        <x:f>'Raw_Data'!A2683</x:f>
        <x:v>C02682</x:v>
      </x:c>
      <x:c r="B2683" t="n">
        <x:f>'Raw_Data'!B2683</x:f>
        <x:v>41</x:v>
      </x:c>
      <x:c r="C2683" s="30" t="n">
        <x:f>'Raw_Data'!C2683</x:f>
        <x:v>73597</x:v>
      </x:c>
      <x:c r="D2683" t="n">
        <x:f>'Raw_Data'!D2683</x:f>
        <x:v>636</x:v>
      </x:c>
      <x:c r="E2683" t="n">
        <x:f>'Raw_Data'!E2683</x:f>
        <x:v>22</x:v>
      </x:c>
      <x:c r="F2683" t="str">
        <x:f>PROPER(TRIM('Raw_Data'!F2683))</x:f>
        <x:v>Gold</x:v>
      </x:c>
      <x:c r="G2683" t="str">
        <x:f>PROPER(TRIM('Raw_Data'!G2683))</x:f>
        <x:v>Direct Mail</x:v>
      </x:c>
      <x:c r="H2683" s="60" t="n">
        <x:f>'Raw_Data'!H2683</x:f>
        <x:v>13031</x:v>
      </x:c>
      <x:c r="I2683" s="60" t="n">
        <x:f>'Raw_Data'!I2683</x:f>
        <x:v>1336.52</x:v>
      </x:c>
      <x:c r="J2683" s="32" t="n">
        <x:f>'Raw_Data'!J2683</x:f>
        <x:v>0.406</x:v>
      </x:c>
      <x:c r="K2683" s="32" t="n">
        <x:f>'Raw_Data'!K2683</x:f>
        <x:v>0.754</x:v>
      </x:c>
      <x:c r="L2683" t="n">
        <x:f>'Raw_Data'!L2683</x:f>
        <x:v>0</x:v>
      </x:c>
      <x:c r="M2683" t="n">
        <x:f>IF('Raw_Data'!M2683="",Assumptions!$B$15,'Raw_Data'!M2683)</x:f>
        <x:v>6</x:v>
      </x:c>
      <x:c r="N2683" s="32" t="n">
        <x:f>'Raw_Data'!N2683</x:f>
        <x:v>0.136</x:v>
      </x:c>
      <x:c r="O2683" t="str">
        <x:f>IF(OR(D2683&lt;620,L2683&gt;=2,J2683&gt;0.9),"High",IF(OR(D2683&lt;700,L2683=1,J2683&gt;0.75),"Medium","Low"))</x:f>
        <x:v>Medium</x:v>
      </x:c>
      <x:c r="P2683" s="30" t="n">
        <x:f>XLOOKUP(F2683,Assumptions!$A$4:$A$6,Assumptions!$B$4:$B$6)</x:f>
        <x:v>95</x:v>
      </x:c>
      <x:c r="Q2683" s="32" t="n">
        <x:f>XLOOKUP(F2683,Assumptions!$A$4:$A$6,Assumptions!$C$4:$C$6)</x:f>
        <x:v>0.219</x:v>
      </x:c>
      <x:c r="R2683" s="32" t="n">
        <x:f>XLOOKUP(F2683,Assumptions!$A$4:$A$6,Assumptions!$D$4:$D$6)</x:f>
        <x:v>0.016</x:v>
      </x:c>
      <x:c r="S2683" s="32" t="n">
        <x:f>XLOOKUP(F2683,Assumptions!$A$4:$A$6,Assumptions!$E$4:$E$6)</x:f>
        <x:v>0.01</x:v>
      </x:c>
      <x:c r="T2683" s="32" t="n">
        <x:f>XLOOKUP(O2683,Assumptions!$H$4:$H$6,Assumptions!$I$4:$I$6)</x:f>
        <x:v>0.012</x:v>
      </x:c>
      <x:c r="U2683" s="30" t="n">
        <x:f>XLOOKUP(F2683,Assumptions!$A$4:$A$6,Assumptions!$F$4:$F$6)</x:f>
        <x:v>90</x:v>
      </x:c>
      <x:c r="V2683" s="60" t="n">
        <x:f>I2683*12</x:f>
        <x:v>16038.24</x:v>
      </x:c>
      <x:c r="W2683" s="60" t="n">
        <x:f>H2683*J2683*(1-K2683)*Q2683</x:f>
        <x:v>285.025030164</x:v>
      </x:c>
      <x:c r="X2683" s="60" t="n">
        <x:f>V2683*R2683</x:f>
        <x:v>256.61184000000003</x:v>
      </x:c>
      <x:c r="Y2683" s="60" t="n">
        <x:f>V2683*S2683</x:f>
        <x:v>160.3824</x:v>
      </x:c>
      <x:c r="Z2683" s="60" t="n">
        <x:f>H2683*J2683*T2683</x:f>
        <x:v>63.487032000000006</x:v>
      </x:c>
      <x:c r="AA2683" s="60" t="n">
        <x:f>P2683+W2683+X2683-Y2683-Z2683-U2683</x:f>
        <x:v>322.76743816400005</x:v>
      </x:c>
      <x:c r="AB2683" s="32" t="n">
        <x:f>IFERROR(AA2683/(P2683+W2683+X2683),0)</x:f>
        <x:v>0.5069882900135111</x:v>
      </x:c>
      <x:c r="AC2683" t="n">
        <x:f>IF(O2683="High",0,IF(I2683&gt;=1800,3,IF(I2683&gt;=900,2,1))+IF(K2683&gt;=0.9,2,IF(K2683&gt;=0.75,1,0))+IF(J2683&lt;=0.7,2,IF(J2683&lt;=0.85,1,0))+IF(M2683&gt;=8,1,0))</x:f>
        <x:v>5</x:v>
      </x:c>
      <x:c r="AD2683" t="str">
        <x:f>IF(AND(O2683&lt;&gt;"High",AC2683&gt;=Assumptions!$B$10,AA2683&gt;0),"Priority Growth",IF(AND(O2683="Low",AA2683&gt;0),"Maintain","Watch"))</x:f>
        <x:v>Watch</x:v>
      </x:c>
      <x:c r="AE2683" s="60" t="n">
        <x:f>MAX(AA2683,0)*N2683</x:f>
        <x:v>43.896371590304014</x:v>
      </x:c>
      <x:c r="AF2683" t="str">
        <x:f>IF(AND(AA2683&gt;=Assumptions!$B$11,O2683&lt;&gt;"High",OR(N2683&gt;=Assumptions!$B$12,M2683&lt;=6)),"High","Standard")</x:f>
        <x:v>High</x:v>
      </x:c>
    </x:row>
    <x:row r="2684">
      <x:c r="A2684" t="str">
        <x:f>'Raw_Data'!A2684</x:f>
        <x:v>C02683</x:v>
      </x:c>
      <x:c r="B2684" t="n">
        <x:f>'Raw_Data'!B2684</x:f>
        <x:v>32</x:v>
      </x:c>
      <x:c r="C2684" s="30" t="n">
        <x:f>'Raw_Data'!C2684</x:f>
        <x:v>50562</x:v>
      </x:c>
      <x:c r="D2684" t="n">
        <x:f>'Raw_Data'!D2684</x:f>
        <x:v>781</x:v>
      </x:c>
      <x:c r="E2684" t="n">
        <x:f>'Raw_Data'!E2684</x:f>
        <x:v>63</x:v>
      </x:c>
      <x:c r="F2684" t="str">
        <x:f>PROPER(TRIM('Raw_Data'!F2684))</x:f>
        <x:v>Gold</x:v>
      </x:c>
      <x:c r="G2684" t="str">
        <x:f>PROPER(TRIM('Raw_Data'!G2684))</x:f>
        <x:v>Partner</x:v>
      </x:c>
      <x:c r="H2684" s="60" t="n">
        <x:f>'Raw_Data'!H2684</x:f>
        <x:v>12518</x:v>
      </x:c>
      <x:c r="I2684" s="60" t="n">
        <x:f>'Raw_Data'!I2684</x:f>
        <x:v>1603.74</x:v>
      </x:c>
      <x:c r="J2684" s="32" t="n">
        <x:f>'Raw_Data'!J2684</x:f>
        <x:v>0.171</x:v>
      </x:c>
      <x:c r="K2684" s="32" t="n">
        <x:f>'Raw_Data'!K2684</x:f>
        <x:v>0.813</x:v>
      </x:c>
      <x:c r="L2684" t="n">
        <x:f>'Raw_Data'!L2684</x:f>
        <x:v>0</x:v>
      </x:c>
      <x:c r="M2684" t="n">
        <x:f>IF('Raw_Data'!M2684="",Assumptions!$B$15,'Raw_Data'!M2684)</x:f>
        <x:v>7</x:v>
      </x:c>
      <x:c r="N2684" s="32" t="n">
        <x:f>'Raw_Data'!N2684</x:f>
        <x:v>0.133</x:v>
      </x:c>
      <x:c r="O2684" t="str">
        <x:f>IF(OR(D2684&lt;620,L2684&gt;=2,J2684&gt;0.9),"High",IF(OR(D2684&lt;700,L2684=1,J2684&gt;0.75),"Medium","Low"))</x:f>
        <x:v>Low</x:v>
      </x:c>
      <x:c r="P2684" s="30" t="n">
        <x:f>XLOOKUP(F2684,Assumptions!$A$4:$A$6,Assumptions!$B$4:$B$6)</x:f>
        <x:v>95</x:v>
      </x:c>
      <x:c r="Q2684" s="32" t="n">
        <x:f>XLOOKUP(F2684,Assumptions!$A$4:$A$6,Assumptions!$C$4:$C$6)</x:f>
        <x:v>0.219</x:v>
      </x:c>
      <x:c r="R2684" s="32" t="n">
        <x:f>XLOOKUP(F2684,Assumptions!$A$4:$A$6,Assumptions!$D$4:$D$6)</x:f>
        <x:v>0.016</x:v>
      </x:c>
      <x:c r="S2684" s="32" t="n">
        <x:f>XLOOKUP(F2684,Assumptions!$A$4:$A$6,Assumptions!$E$4:$E$6)</x:f>
        <x:v>0.01</x:v>
      </x:c>
      <x:c r="T2684" s="32" t="n">
        <x:f>XLOOKUP(O2684,Assumptions!$H$4:$H$6,Assumptions!$I$4:$I$6)</x:f>
        <x:v>0.0035</x:v>
      </x:c>
      <x:c r="U2684" s="30" t="n">
        <x:f>XLOOKUP(F2684,Assumptions!$A$4:$A$6,Assumptions!$F$4:$F$6)</x:f>
        <x:v>90</x:v>
      </x:c>
      <x:c r="V2684" s="60" t="n">
        <x:f>I2684*12</x:f>
        <x:v>19244.88</x:v>
      </x:c>
      <x:c r="W2684" s="60" t="n">
        <x:f>H2684*J2684*(1-K2684)*Q2684</x:f>
        <x:v>87.66309083400003</x:v>
      </x:c>
      <x:c r="X2684" s="60" t="n">
        <x:f>V2684*R2684</x:f>
        <x:v>307.91808000000003</x:v>
      </x:c>
      <x:c r="Y2684" s="60" t="n">
        <x:f>V2684*S2684</x:f>
        <x:v>192.4488</x:v>
      </x:c>
      <x:c r="Z2684" s="60" t="n">
        <x:f>H2684*J2684*T2684</x:f>
        <x:v>7.492023</x:v>
      </x:c>
      <x:c r="AA2684" s="60" t="n">
        <x:f>P2684+W2684+X2684-Y2684-Z2684-U2684</x:f>
        <x:v>200.64034783400007</x:v>
      </x:c>
      <x:c r="AB2684" s="32" t="n">
        <x:f>IFERROR(AA2684/(P2684+W2684+X2684),0)</x:f>
        <x:v>0.4089850156558323</x:v>
      </x:c>
      <x:c r="AC2684" t="n">
        <x:f>IF(O2684="High",0,IF(I2684&gt;=1800,3,IF(I2684&gt;=900,2,1))+IF(K2684&gt;=0.9,2,IF(K2684&gt;=0.75,1,0))+IF(J2684&lt;=0.7,2,IF(J2684&lt;=0.85,1,0))+IF(M2684&gt;=8,1,0))</x:f>
        <x:v>5</x:v>
      </x:c>
      <x:c r="AD2684" t="str">
        <x:f>IF(AND(O2684&lt;&gt;"High",AC2684&gt;=Assumptions!$B$10,AA2684&gt;0),"Priority Growth",IF(AND(O2684="Low",AA2684&gt;0),"Maintain","Watch"))</x:f>
        <x:v>Maintain</x:v>
      </x:c>
      <x:c r="AE2684" s="60" t="n">
        <x:f>MAX(AA2684,0)*N2684</x:f>
        <x:v>26.68516626192201</x:v>
      </x:c>
      <x:c r="AF2684" t="str">
        <x:f>IF(AND(AA2684&gt;=Assumptions!$B$11,O2684&lt;&gt;"High",OR(N2684&gt;=Assumptions!$B$12,M2684&lt;=6)),"High","Standard")</x:f>
        <x:v>Standard</x:v>
      </x:c>
    </x:row>
    <x:row r="2685">
      <x:c r="A2685" t="str">
        <x:f>'Raw_Data'!A2685</x:f>
        <x:v>C02684</x:v>
      </x:c>
      <x:c r="B2685" t="n">
        <x:f>'Raw_Data'!B2685</x:f>
        <x:v>41</x:v>
      </x:c>
      <x:c r="C2685" s="30" t="n">
        <x:f>'Raw_Data'!C2685</x:f>
        <x:v>70988</x:v>
      </x:c>
      <x:c r="D2685" t="n">
        <x:f>'Raw_Data'!D2685</x:f>
        <x:v>752</x:v>
      </x:c>
      <x:c r="E2685" t="n">
        <x:f>'Raw_Data'!E2685</x:f>
        <x:v>69</x:v>
      </x:c>
      <x:c r="F2685" t="str">
        <x:f>PROPER(TRIM('Raw_Data'!F2685))</x:f>
        <x:v>Gold</x:v>
      </x:c>
      <x:c r="G2685" t="str">
        <x:f>PROPER(TRIM('Raw_Data'!G2685))</x:f>
        <x:v>Direct Mail</x:v>
      </x:c>
      <x:c r="H2685" s="60" t="n">
        <x:f>'Raw_Data'!H2685</x:f>
        <x:v>11824</x:v>
      </x:c>
      <x:c r="I2685" s="60" t="n">
        <x:f>'Raw_Data'!I2685</x:f>
        <x:v>1357.63</x:v>
      </x:c>
      <x:c r="J2685" s="32" t="n">
        <x:f>'Raw_Data'!J2685</x:f>
        <x:v>0.399</x:v>
      </x:c>
      <x:c r="K2685" s="32" t="n">
        <x:f>'Raw_Data'!K2685</x:f>
        <x:v>0.85</x:v>
      </x:c>
      <x:c r="L2685" t="n">
        <x:f>'Raw_Data'!L2685</x:f>
        <x:v>0</x:v>
      </x:c>
      <x:c r="M2685" t="n">
        <x:f>IF('Raw_Data'!M2685="",Assumptions!$B$15,'Raw_Data'!M2685)</x:f>
        <x:v>8</x:v>
      </x:c>
      <x:c r="N2685" s="32" t="n">
        <x:f>'Raw_Data'!N2685</x:f>
        <x:v>0.02</x:v>
      </x:c>
      <x:c r="O2685" t="str">
        <x:f>IF(OR(D2685&lt;620,L2685&gt;=2,J2685&gt;0.9),"High",IF(OR(D2685&lt;700,L2685=1,J2685&gt;0.75),"Medium","Low"))</x:f>
        <x:v>Low</x:v>
      </x:c>
      <x:c r="P2685" s="30" t="n">
        <x:f>XLOOKUP(F2685,Assumptions!$A$4:$A$6,Assumptions!$B$4:$B$6)</x:f>
        <x:v>95</x:v>
      </x:c>
      <x:c r="Q2685" s="32" t="n">
        <x:f>XLOOKUP(F2685,Assumptions!$A$4:$A$6,Assumptions!$C$4:$C$6)</x:f>
        <x:v>0.219</x:v>
      </x:c>
      <x:c r="R2685" s="32" t="n">
        <x:f>XLOOKUP(F2685,Assumptions!$A$4:$A$6,Assumptions!$D$4:$D$6)</x:f>
        <x:v>0.016</x:v>
      </x:c>
      <x:c r="S2685" s="32" t="n">
        <x:f>XLOOKUP(F2685,Assumptions!$A$4:$A$6,Assumptions!$E$4:$E$6)</x:f>
        <x:v>0.01</x:v>
      </x:c>
      <x:c r="T2685" s="32" t="n">
        <x:f>XLOOKUP(O2685,Assumptions!$H$4:$H$6,Assumptions!$I$4:$I$6)</x:f>
        <x:v>0.0035</x:v>
      </x:c>
      <x:c r="U2685" s="30" t="n">
        <x:f>XLOOKUP(F2685,Assumptions!$A$4:$A$6,Assumptions!$F$4:$F$6)</x:f>
        <x:v>90</x:v>
      </x:c>
      <x:c r="V2685" s="60" t="n">
        <x:f>I2685*12</x:f>
        <x:v>16291.560000000001</x:v>
      </x:c>
      <x:c r="W2685" s="60" t="n">
        <x:f>H2685*J2685*(1-K2685)*Q2685</x:f>
        <x:v>154.9789416</x:v>
      </x:c>
      <x:c r="X2685" s="60" t="n">
        <x:f>V2685*R2685</x:f>
        <x:v>260.66496</x:v>
      </x:c>
      <x:c r="Y2685" s="60" t="n">
        <x:f>V2685*S2685</x:f>
        <x:v>162.9156</x:v>
      </x:c>
      <x:c r="Z2685" s="60" t="n">
        <x:f>H2685*J2685*T2685</x:f>
        <x:v>16.512216</x:v>
      </x:c>
      <x:c r="AA2685" s="60" t="n">
        <x:f>P2685+W2685+X2685-Y2685-Z2685-U2685</x:f>
        <x:v>241.21608559999999</x:v>
      </x:c>
      <x:c r="AB2685" s="32" t="n">
        <x:f>IFERROR(AA2685/(P2685+W2685+X2685),0)</x:f>
        <x:v>0.47237631712470834</x:v>
      </x:c>
      <x:c r="AC2685" t="n">
        <x:f>IF(O2685="High",0,IF(I2685&gt;=1800,3,IF(I2685&gt;=900,2,1))+IF(K2685&gt;=0.9,2,IF(K2685&gt;=0.75,1,0))+IF(J2685&lt;=0.7,2,IF(J2685&lt;=0.85,1,0))+IF(M2685&gt;=8,1,0))</x:f>
        <x:v>6</x:v>
      </x:c>
      <x:c r="AD2685" t="str">
        <x:f>IF(AND(O2685&lt;&gt;"High",AC2685&gt;=Assumptions!$B$10,AA2685&gt;0),"Priority Growth",IF(AND(O2685="Low",AA2685&gt;0),"Maintain","Watch"))</x:f>
        <x:v>Priority Growth</x:v>
      </x:c>
      <x:c r="AE2685" s="60" t="n">
        <x:f>MAX(AA2685,0)*N2685</x:f>
        <x:v>4.824321712</x:v>
      </x:c>
      <x:c r="AF2685" t="str">
        <x:f>IF(AND(AA2685&gt;=Assumptions!$B$11,O2685&lt;&gt;"High",OR(N2685&gt;=Assumptions!$B$12,M2685&lt;=6)),"High","Standard")</x:f>
        <x:v>Standard</x:v>
      </x:c>
    </x:row>
    <x:row r="2686">
      <x:c r="A2686" t="str">
        <x:f>'Raw_Data'!A2686</x:f>
        <x:v>C02685</x:v>
      </x:c>
      <x:c r="B2686" t="n">
        <x:f>'Raw_Data'!B2686</x:f>
        <x:v>31</x:v>
      </x:c>
      <x:c r="C2686" s="30" t="n">
        <x:f>'Raw_Data'!C2686</x:f>
        <x:v>128442</x:v>
      </x:c>
      <x:c r="D2686" t="n">
        <x:f>'Raw_Data'!D2686</x:f>
        <x:v>778</x:v>
      </x:c>
      <x:c r="E2686" t="n">
        <x:f>'Raw_Data'!E2686</x:f>
        <x:v>68</x:v>
      </x:c>
      <x:c r="F2686" t="str">
        <x:f>PROPER(TRIM('Raw_Data'!F2686))</x:f>
        <x:v>Platinum</x:v>
      </x:c>
      <x:c r="G2686" t="str">
        <x:f>PROPER(TRIM('Raw_Data'!G2686))</x:f>
        <x:v>Digital</x:v>
      </x:c>
      <x:c r="H2686" s="60" t="n">
        <x:f>'Raw_Data'!H2686</x:f>
        <x:v>29422</x:v>
      </x:c>
      <x:c r="I2686" s="60" t="n">
        <x:f>'Raw_Data'!I2686</x:f>
        <x:v>2902.3</x:v>
      </x:c>
      <x:c r="J2686" s="32" t="n">
        <x:f>'Raw_Data'!J2686</x:f>
        <x:v>0.184</x:v>
      </x:c>
      <x:c r="K2686" s="32" t="n">
        <x:f>'Raw_Data'!K2686</x:f>
        <x:v>0.935</x:v>
      </x:c>
      <x:c r="L2686" t="n">
        <x:f>'Raw_Data'!L2686</x:f>
        <x:v>0</x:v>
      </x:c>
      <x:c r="M2686" t="n">
        <x:f>IF('Raw_Data'!M2686="",Assumptions!$B$15,'Raw_Data'!M2686)</x:f>
        <x:v>7</x:v>
      </x:c>
      <x:c r="N2686" s="32" t="n">
        <x:f>'Raw_Data'!N2686</x:f>
        <x:v>0.089</x:v>
      </x:c>
      <x:c r="O2686" t="str">
        <x:f>IF(OR(D2686&lt;620,L2686&gt;=2,J2686&gt;0.9),"High",IF(OR(D2686&lt;700,L2686=1,J2686&gt;0.75),"Medium","Low"))</x:f>
        <x:v>Low</x:v>
      </x:c>
      <x:c r="P2686" s="30" t="n">
        <x:f>XLOOKUP(F2686,Assumptions!$A$4:$A$6,Assumptions!$B$4:$B$6)</x:f>
        <x:v>195</x:v>
      </x:c>
      <x:c r="Q2686" s="32" t="n">
        <x:f>XLOOKUP(F2686,Assumptions!$A$4:$A$6,Assumptions!$C$4:$C$6)</x:f>
        <x:v>0.199</x:v>
      </x:c>
      <x:c r="R2686" s="32" t="n">
        <x:f>XLOOKUP(F2686,Assumptions!$A$4:$A$6,Assumptions!$D$4:$D$6)</x:f>
        <x:v>0.017</x:v>
      </x:c>
      <x:c r="S2686" s="32" t="n">
        <x:f>XLOOKUP(F2686,Assumptions!$A$4:$A$6,Assumptions!$E$4:$E$6)</x:f>
        <x:v>0.013</x:v>
      </x:c>
      <x:c r="T2686" s="32" t="n">
        <x:f>XLOOKUP(O2686,Assumptions!$H$4:$H$6,Assumptions!$I$4:$I$6)</x:f>
        <x:v>0.0035</x:v>
      </x:c>
      <x:c r="U2686" s="30" t="n">
        <x:f>XLOOKUP(F2686,Assumptions!$A$4:$A$6,Assumptions!$F$4:$F$6)</x:f>
        <x:v>140</x:v>
      </x:c>
      <x:c r="V2686" s="60" t="n">
        <x:f>I2686*12</x:f>
        <x:v>34827.600000000006</x:v>
      </x:c>
      <x:c r="W2686" s="60" t="n">
        <x:f>H2686*J2686*(1-K2686)*Q2686</x:f>
        <x:v>70.02553687999995</x:v>
      </x:c>
      <x:c r="X2686" s="60" t="n">
        <x:f>V2686*R2686</x:f>
        <x:v>592.0692000000001</x:v>
      </x:c>
      <x:c r="Y2686" s="60" t="n">
        <x:f>V2686*S2686</x:f>
        <x:v>452.75880000000006</x:v>
      </x:c>
      <x:c r="Z2686" s="60" t="n">
        <x:f>H2686*J2686*T2686</x:f>
        <x:v>18.947768</x:v>
      </x:c>
      <x:c r="AA2686" s="60" t="n">
        <x:f>P2686+W2686+X2686-Y2686-Z2686-U2686</x:f>
        <x:v>245.38816887999997</x:v>
      </x:c>
      <x:c r="AB2686" s="32" t="n">
        <x:f>IFERROR(AA2686/(P2686+W2686+X2686),0)</x:f>
        <x:v>0.28630227012391074</x:v>
      </x:c>
      <x:c r="AC2686" t="n">
        <x:f>IF(O2686="High",0,IF(I2686&gt;=1800,3,IF(I2686&gt;=900,2,1))+IF(K2686&gt;=0.9,2,IF(K2686&gt;=0.75,1,0))+IF(J2686&lt;=0.7,2,IF(J2686&lt;=0.85,1,0))+IF(M2686&gt;=8,1,0))</x:f>
        <x:v>7</x:v>
      </x:c>
      <x:c r="AD2686" t="str">
        <x:f>IF(AND(O2686&lt;&gt;"High",AC2686&gt;=Assumptions!$B$10,AA2686&gt;0),"Priority Growth",IF(AND(O2686="Low",AA2686&gt;0),"Maintain","Watch"))</x:f>
        <x:v>Priority Growth</x:v>
      </x:c>
      <x:c r="AE2686" s="60" t="n">
        <x:f>MAX(AA2686,0)*N2686</x:f>
        <x:v>21.839547030319995</x:v>
      </x:c>
      <x:c r="AF2686" t="str">
        <x:f>IF(AND(AA2686&gt;=Assumptions!$B$11,O2686&lt;&gt;"High",OR(N2686&gt;=Assumptions!$B$12,M2686&lt;=6)),"High","Standard")</x:f>
        <x:v>Standard</x:v>
      </x:c>
    </x:row>
    <x:row r="2687">
      <x:c r="A2687" t="str">
        <x:f>'Raw_Data'!A2687</x:f>
        <x:v>C02686</x:v>
      </x:c>
      <x:c r="B2687" t="n">
        <x:f>'Raw_Data'!B2687</x:f>
        <x:v>64</x:v>
      </x:c>
      <x:c r="C2687" s="30" t="n">
        <x:f>'Raw_Data'!C2687</x:f>
        <x:v>86159</x:v>
      </x:c>
      <x:c r="D2687" t="n">
        <x:f>'Raw_Data'!D2687</x:f>
        <x:v>589</x:v>
      </x:c>
      <x:c r="E2687" t="n">
        <x:f>'Raw_Data'!E2687</x:f>
        <x:v>40</x:v>
      </x:c>
      <x:c r="F2687" t="str">
        <x:f>PROPER(TRIM('Raw_Data'!F2687))</x:f>
        <x:v>Classic</x:v>
      </x:c>
      <x:c r="G2687" t="str">
        <x:f>PROPER(TRIM('Raw_Data'!G2687))</x:f>
        <x:v>Partner</x:v>
      </x:c>
      <x:c r="H2687" s="60" t="n">
        <x:f>'Raw_Data'!H2687</x:f>
        <x:v>3045</x:v>
      </x:c>
      <x:c r="I2687" s="60" t="n">
        <x:f>'Raw_Data'!I2687</x:f>
        <x:v>639.23</x:v>
      </x:c>
      <x:c r="J2687" s="32" t="n">
        <x:f>'Raw_Data'!J2687</x:f>
        <x:v>0.777</x:v>
      </x:c>
      <x:c r="K2687" s="32" t="n">
        <x:f>'Raw_Data'!K2687</x:f>
        <x:v>0.588</x:v>
      </x:c>
      <x:c r="L2687" t="n">
        <x:f>'Raw_Data'!L2687</x:f>
        <x:v>0</x:v>
      </x:c>
      <x:c r="M2687" t="n">
        <x:f>IF('Raw_Data'!M2687="",Assumptions!$B$15,'Raw_Data'!M2687)</x:f>
        <x:v>7</x:v>
      </x:c>
      <x:c r="N2687" s="32" t="n">
        <x:f>'Raw_Data'!N2687</x:f>
        <x:v>0.13</x:v>
      </x:c>
      <x:c r="O2687" t="str">
        <x:f>IF(OR(D2687&lt;620,L2687&gt;=2,J2687&gt;0.9),"High",IF(OR(D2687&lt;700,L2687=1,J2687&gt;0.75),"Medium","Low"))</x:f>
        <x:v>High</x:v>
      </x:c>
      <x:c r="P2687" s="30" t="n">
        <x:f>XLOOKUP(F2687,Assumptions!$A$4:$A$6,Assumptions!$B$4:$B$6)</x:f>
        <x:v>0</x:v>
      </x:c>
      <x:c r="Q2687" s="32" t="n">
        <x:f>XLOOKUP(F2687,Assumptions!$A$4:$A$6,Assumptions!$C$4:$C$6)</x:f>
        <x:v>0.229</x:v>
      </x:c>
      <x:c r="R2687" s="32" t="n">
        <x:f>XLOOKUP(F2687,Assumptions!$A$4:$A$6,Assumptions!$D$4:$D$6)</x:f>
        <x:v>0.015</x:v>
      </x:c>
      <x:c r="S2687" s="32" t="n">
        <x:f>XLOOKUP(F2687,Assumptions!$A$4:$A$6,Assumptions!$E$4:$E$6)</x:f>
        <x:v>0.0075</x:v>
      </x:c>
      <x:c r="T2687" s="32" t="n">
        <x:f>XLOOKUP(O2687,Assumptions!$H$4:$H$6,Assumptions!$I$4:$I$6)</x:f>
        <x:v>0.045</x:v>
      </x:c>
      <x:c r="U2687" s="30" t="n">
        <x:f>XLOOKUP(F2687,Assumptions!$A$4:$A$6,Assumptions!$F$4:$F$6)</x:f>
        <x:v>60</x:v>
      </x:c>
      <x:c r="V2687" s="60" t="n">
        <x:f>I2687*12</x:f>
        <x:v>7670.76</x:v>
      </x:c>
      <x:c r="W2687" s="60" t="n">
        <x:f>H2687*J2687*(1-K2687)*Q2687</x:f>
        <x:v>223.22406582000005</x:v>
      </x:c>
      <x:c r="X2687" s="60" t="n">
        <x:f>V2687*R2687</x:f>
        <x:v>115.0614</x:v>
      </x:c>
      <x:c r="Y2687" s="60" t="n">
        <x:f>V2687*S2687</x:f>
        <x:v>57.5307</x:v>
      </x:c>
      <x:c r="Z2687" s="60" t="n">
        <x:f>H2687*J2687*T2687</x:f>
        <x:v>106.468425</x:v>
      </x:c>
      <x:c r="AA2687" s="60" t="n">
        <x:f>P2687+W2687+X2687-Y2687-Z2687-U2687</x:f>
        <x:v>114.28634082000005</x:v>
      </x:c>
      <x:c r="AB2687" s="32" t="n">
        <x:f>IFERROR(AA2687/(P2687+W2687+X2687),0)</x:f>
        <x:v>0.33783993806228496</x:v>
      </x:c>
      <x:c r="AC2687" t="n">
        <x:f>IF(O2687="High",0,IF(I2687&gt;=1800,3,IF(I2687&gt;=900,2,1))+IF(K2687&gt;=0.9,2,IF(K2687&gt;=0.75,1,0))+IF(J2687&lt;=0.7,2,IF(J2687&lt;=0.85,1,0))+IF(M2687&gt;=8,1,0))</x:f>
        <x:v>0</x:v>
      </x:c>
      <x:c r="AD2687" t="str">
        <x:f>IF(AND(O2687&lt;&gt;"High",AC2687&gt;=Assumptions!$B$10,AA2687&gt;0),"Priority Growth",IF(AND(O2687="Low",AA2687&gt;0),"Maintain","Watch"))</x:f>
        <x:v>Watch</x:v>
      </x:c>
      <x:c r="AE2687" s="60" t="n">
        <x:f>MAX(AA2687,0)*N2687</x:f>
        <x:v>14.857224306600006</x:v>
      </x:c>
      <x:c r="AF2687" t="str">
        <x:f>IF(AND(AA2687&gt;=Assumptions!$B$11,O2687&lt;&gt;"High",OR(N2687&gt;=Assumptions!$B$12,M2687&lt;=6)),"High","Standard")</x:f>
        <x:v>Standard</x:v>
      </x:c>
    </x:row>
    <x:row r="2688">
      <x:c r="A2688" t="str">
        <x:f>'Raw_Data'!A2688</x:f>
        <x:v>C02687</x:v>
      </x:c>
      <x:c r="B2688" t="n">
        <x:f>'Raw_Data'!B2688</x:f>
        <x:v>57</x:v>
      </x:c>
      <x:c r="C2688" s="30" t="n">
        <x:f>'Raw_Data'!C2688</x:f>
        <x:v>48771</x:v>
      </x:c>
      <x:c r="D2688" t="n">
        <x:f>'Raw_Data'!D2688</x:f>
        <x:v>746</x:v>
      </x:c>
      <x:c r="E2688" t="n">
        <x:f>'Raw_Data'!E2688</x:f>
        <x:v>46</x:v>
      </x:c>
      <x:c r="F2688" t="str">
        <x:f>PROPER(TRIM('Raw_Data'!F2688))</x:f>
        <x:v>Gold</x:v>
      </x:c>
      <x:c r="G2688" t="str">
        <x:f>PROPER(TRIM('Raw_Data'!G2688))</x:f>
        <x:v>Branch</x:v>
      </x:c>
      <x:c r="H2688" s="60" t="n">
        <x:f>'Raw_Data'!H2688</x:f>
        <x:v>8858</x:v>
      </x:c>
      <x:c r="I2688" s="60" t="n">
        <x:f>'Raw_Data'!I2688</x:f>
        <x:v>1428.17</x:v>
      </x:c>
      <x:c r="J2688" s="32" t="n">
        <x:f>'Raw_Data'!J2688</x:f>
        <x:v>0.313</x:v>
      </x:c>
      <x:c r="K2688" s="32" t="n">
        <x:f>'Raw_Data'!K2688</x:f>
        <x:v>0.935</x:v>
      </x:c>
      <x:c r="L2688" t="n">
        <x:f>'Raw_Data'!L2688</x:f>
        <x:v>0</x:v>
      </x:c>
      <x:c r="M2688" t="n">
        <x:f>IF('Raw_Data'!M2688="",Assumptions!$B$15,'Raw_Data'!M2688)</x:f>
        <x:v>7</x:v>
      </x:c>
      <x:c r="N2688" s="32" t="n">
        <x:f>'Raw_Data'!N2688</x:f>
        <x:v>0.127</x:v>
      </x:c>
      <x:c r="O2688" t="str">
        <x:f>IF(OR(D2688&lt;620,L2688&gt;=2,J2688&gt;0.9),"High",IF(OR(D2688&lt;700,L2688=1,J2688&gt;0.75),"Medium","Low"))</x:f>
        <x:v>Low</x:v>
      </x:c>
      <x:c r="P2688" s="30" t="n">
        <x:f>XLOOKUP(F2688,Assumptions!$A$4:$A$6,Assumptions!$B$4:$B$6)</x:f>
        <x:v>95</x:v>
      </x:c>
      <x:c r="Q2688" s="32" t="n">
        <x:f>XLOOKUP(F2688,Assumptions!$A$4:$A$6,Assumptions!$C$4:$C$6)</x:f>
        <x:v>0.219</x:v>
      </x:c>
      <x:c r="R2688" s="32" t="n">
        <x:f>XLOOKUP(F2688,Assumptions!$A$4:$A$6,Assumptions!$D$4:$D$6)</x:f>
        <x:v>0.016</x:v>
      </x:c>
      <x:c r="S2688" s="32" t="n">
        <x:f>XLOOKUP(F2688,Assumptions!$A$4:$A$6,Assumptions!$E$4:$E$6)</x:f>
        <x:v>0.01</x:v>
      </x:c>
      <x:c r="T2688" s="32" t="n">
        <x:f>XLOOKUP(O2688,Assumptions!$H$4:$H$6,Assumptions!$I$4:$I$6)</x:f>
        <x:v>0.0035</x:v>
      </x:c>
      <x:c r="U2688" s="30" t="n">
        <x:f>XLOOKUP(F2688,Assumptions!$A$4:$A$6,Assumptions!$F$4:$F$6)</x:f>
        <x:v>90</x:v>
      </x:c>
      <x:c r="V2688" s="60" t="n">
        <x:f>I2688*12</x:f>
        <x:v>17138.04</x:v>
      </x:c>
      <x:c r="W2688" s="60" t="n">
        <x:f>H2688*J2688*(1-K2688)*Q2688</x:f>
        <x:v>39.467306189999974</x:v>
      </x:c>
      <x:c r="X2688" s="60" t="n">
        <x:f>V2688*R2688</x:f>
        <x:v>274.20864</x:v>
      </x:c>
      <x:c r="Y2688" s="60" t="n">
        <x:f>V2688*S2688</x:f>
        <x:v>171.3804</x:v>
      </x:c>
      <x:c r="Z2688" s="60" t="n">
        <x:f>H2688*J2688*T2688</x:f>
        <x:v>9.703939</x:v>
      </x:c>
      <x:c r="AA2688" s="60" t="n">
        <x:f>P2688+W2688+X2688-Y2688-Z2688-U2688</x:f>
        <x:v>137.59160719</x:v>
      </x:c>
      <x:c r="AB2688" s="32" t="n">
        <x:f>IFERROR(AA2688/(P2688+W2688+X2688),0)</x:f>
        <x:v>0.3366765489203308</x:v>
      </x:c>
      <x:c r="AC2688" t="n">
        <x:f>IF(O2688="High",0,IF(I2688&gt;=1800,3,IF(I2688&gt;=900,2,1))+IF(K2688&gt;=0.9,2,IF(K2688&gt;=0.75,1,0))+IF(J2688&lt;=0.7,2,IF(J2688&lt;=0.85,1,0))+IF(M2688&gt;=8,1,0))</x:f>
        <x:v>6</x:v>
      </x:c>
      <x:c r="AD2688" t="str">
        <x:f>IF(AND(O2688&lt;&gt;"High",AC2688&gt;=Assumptions!$B$10,AA2688&gt;0),"Priority Growth",IF(AND(O2688="Low",AA2688&gt;0),"Maintain","Watch"))</x:f>
        <x:v>Priority Growth</x:v>
      </x:c>
      <x:c r="AE2688" s="60" t="n">
        <x:f>MAX(AA2688,0)*N2688</x:f>
        <x:v>17.47413411313</x:v>
      </x:c>
      <x:c r="AF2688" t="str">
        <x:f>IF(AND(AA2688&gt;=Assumptions!$B$11,O2688&lt;&gt;"High",OR(N2688&gt;=Assumptions!$B$12,M2688&lt;=6)),"High","Standard")</x:f>
        <x:v>Standard</x:v>
      </x:c>
    </x:row>
    <x:row r="2689">
      <x:c r="A2689" t="str">
        <x:f>'Raw_Data'!A2689</x:f>
        <x:v>C02688</x:v>
      </x:c>
      <x:c r="B2689" t="n">
        <x:f>'Raw_Data'!B2689</x:f>
        <x:v>36</x:v>
      </x:c>
      <x:c r="C2689" s="30" t="n">
        <x:f>'Raw_Data'!C2689</x:f>
        <x:v>52362</x:v>
      </x:c>
      <x:c r="D2689" t="n">
        <x:f>'Raw_Data'!D2689</x:f>
        <x:v>731</x:v>
      </x:c>
      <x:c r="E2689" t="n">
        <x:f>'Raw_Data'!E2689</x:f>
        <x:v>17</x:v>
      </x:c>
      <x:c r="F2689" t="str">
        <x:f>PROPER(TRIM('Raw_Data'!F2689))</x:f>
        <x:v>Gold</x:v>
      </x:c>
      <x:c r="G2689" t="str">
        <x:f>PROPER(TRIM('Raw_Data'!G2689))</x:f>
        <x:v>Branch</x:v>
      </x:c>
      <x:c r="H2689" s="60" t="n">
        <x:f>'Raw_Data'!H2689</x:f>
        <x:v>6126</x:v>
      </x:c>
      <x:c r="I2689" s="60" t="n">
        <x:f>'Raw_Data'!I2689</x:f>
        <x:v>1108.07</x:v>
      </x:c>
      <x:c r="J2689" s="32" t="n">
        <x:f>'Raw_Data'!J2689</x:f>
        <x:v>0.507</x:v>
      </x:c>
      <x:c r="K2689" s="32" t="n">
        <x:f>'Raw_Data'!K2689</x:f>
        <x:v>0.739</x:v>
      </x:c>
      <x:c r="L2689" t="n">
        <x:f>'Raw_Data'!L2689</x:f>
        <x:v>0</x:v>
      </x:c>
      <x:c r="M2689" t="n">
        <x:f>IF('Raw_Data'!M2689="",Assumptions!$B$15,'Raw_Data'!M2689)</x:f>
        <x:v>7</x:v>
      </x:c>
      <x:c r="N2689" s="32" t="n">
        <x:f>'Raw_Data'!N2689</x:f>
        <x:v>0.08</x:v>
      </x:c>
      <x:c r="O2689" t="str">
        <x:f>IF(OR(D2689&lt;620,L2689&gt;=2,J2689&gt;0.9),"High",IF(OR(D2689&lt;700,L2689=1,J2689&gt;0.75),"Medium","Low"))</x:f>
        <x:v>Low</x:v>
      </x:c>
      <x:c r="P2689" s="30" t="n">
        <x:f>XLOOKUP(F2689,Assumptions!$A$4:$A$6,Assumptions!$B$4:$B$6)</x:f>
        <x:v>95</x:v>
      </x:c>
      <x:c r="Q2689" s="32" t="n">
        <x:f>XLOOKUP(F2689,Assumptions!$A$4:$A$6,Assumptions!$C$4:$C$6)</x:f>
        <x:v>0.219</x:v>
      </x:c>
      <x:c r="R2689" s="32" t="n">
        <x:f>XLOOKUP(F2689,Assumptions!$A$4:$A$6,Assumptions!$D$4:$D$6)</x:f>
        <x:v>0.016</x:v>
      </x:c>
      <x:c r="S2689" s="32" t="n">
        <x:f>XLOOKUP(F2689,Assumptions!$A$4:$A$6,Assumptions!$E$4:$E$6)</x:f>
        <x:v>0.01</x:v>
      </x:c>
      <x:c r="T2689" s="32" t="n">
        <x:f>XLOOKUP(O2689,Assumptions!$H$4:$H$6,Assumptions!$I$4:$I$6)</x:f>
        <x:v>0.0035</x:v>
      </x:c>
      <x:c r="U2689" s="30" t="n">
        <x:f>XLOOKUP(F2689,Assumptions!$A$4:$A$6,Assumptions!$F$4:$F$6)</x:f>
        <x:v>90</x:v>
      </x:c>
      <x:c r="V2689" s="60" t="n">
        <x:f>I2689*12</x:f>
        <x:v>13296.84</x:v>
      </x:c>
      <x:c r="W2689" s="60" t="n">
        <x:f>H2689*J2689*(1-K2689)*Q2689</x:f>
        <x:v>177.52910923800002</x:v>
      </x:c>
      <x:c r="X2689" s="60" t="n">
        <x:f>V2689*R2689</x:f>
        <x:v>212.74944</x:v>
      </x:c>
      <x:c r="Y2689" s="60" t="n">
        <x:f>V2689*S2689</x:f>
        <x:v>132.9684</x:v>
      </x:c>
      <x:c r="Z2689" s="60" t="n">
        <x:f>H2689*J2689*T2689</x:f>
        <x:v>10.870587</x:v>
      </x:c>
      <x:c r="AA2689" s="60" t="n">
        <x:f>P2689+W2689+X2689-Y2689-Z2689-U2689</x:f>
        <x:v>251.439562238</x:v>
      </x:c>
      <x:c r="AB2689" s="32" t="n">
        <x:f>IFERROR(AA2689/(P2689+W2689+X2689),0)</x:f>
        <x:v>0.5181345077642902</x:v>
      </x:c>
      <x:c r="AC2689" t="n">
        <x:f>IF(O2689="High",0,IF(I2689&gt;=1800,3,IF(I2689&gt;=900,2,1))+IF(K2689&gt;=0.9,2,IF(K2689&gt;=0.75,1,0))+IF(J2689&lt;=0.7,2,IF(J2689&lt;=0.85,1,0))+IF(M2689&gt;=8,1,0))</x:f>
        <x:v>4</x:v>
      </x:c>
      <x:c r="AD2689" t="str">
        <x:f>IF(AND(O2689&lt;&gt;"High",AC2689&gt;=Assumptions!$B$10,AA2689&gt;0),"Priority Growth",IF(AND(O2689="Low",AA2689&gt;0),"Maintain","Watch"))</x:f>
        <x:v>Maintain</x:v>
      </x:c>
      <x:c r="AE2689" s="60" t="n">
        <x:f>MAX(AA2689,0)*N2689</x:f>
        <x:v>20.11516497904</x:v>
      </x:c>
      <x:c r="AF2689" t="str">
        <x:f>IF(AND(AA2689&gt;=Assumptions!$B$11,O2689&lt;&gt;"High",OR(N2689&gt;=Assumptions!$B$12,M2689&lt;=6)),"High","Standard")</x:f>
        <x:v>Standard</x:v>
      </x:c>
    </x:row>
    <x:row r="2690">
      <x:c r="A2690" t="str">
        <x:f>'Raw_Data'!A2690</x:f>
        <x:v>C02689</x:v>
      </x:c>
      <x:c r="B2690" t="n">
        <x:f>'Raw_Data'!B2690</x:f>
        <x:v>37</x:v>
      </x:c>
      <x:c r="C2690" s="30" t="n">
        <x:f>'Raw_Data'!C2690</x:f>
        <x:v>55101</x:v>
      </x:c>
      <x:c r="D2690" t="n">
        <x:f>'Raw_Data'!D2690</x:f>
        <x:v>699</x:v>
      </x:c>
      <x:c r="E2690" t="n">
        <x:f>'Raw_Data'!E2690</x:f>
        <x:v>17</x:v>
      </x:c>
      <x:c r="F2690" t="str">
        <x:f>PROPER(TRIM('Raw_Data'!F2690))</x:f>
        <x:v>Gold</x:v>
      </x:c>
      <x:c r="G2690" t="str">
        <x:f>PROPER(TRIM('Raw_Data'!G2690))</x:f>
        <x:v>Digital</x:v>
      </x:c>
      <x:c r="H2690" s="60" t="n">
        <x:f>'Raw_Data'!H2690</x:f>
        <x:v>10950</x:v>
      </x:c>
      <x:c r="I2690" s="60" t="n">
        <x:f>'Raw_Data'!I2690</x:f>
        <x:v>956.9</x:v>
      </x:c>
      <x:c r="J2690" s="32" t="n">
        <x:f>'Raw_Data'!J2690</x:f>
        <x:v>0.552</x:v>
      </x:c>
      <x:c r="K2690" s="32" t="n">
        <x:f>'Raw_Data'!K2690</x:f>
        <x:v>0.629</x:v>
      </x:c>
      <x:c r="L2690" t="n">
        <x:f>'Raw_Data'!L2690</x:f>
        <x:v>0</x:v>
      </x:c>
      <x:c r="M2690" t="n">
        <x:f>IF('Raw_Data'!M2690="",Assumptions!$B$15,'Raw_Data'!M2690)</x:f>
        <x:v>7</x:v>
      </x:c>
      <x:c r="N2690" s="32" t="n">
        <x:f>'Raw_Data'!N2690</x:f>
        <x:v>0.08</x:v>
      </x:c>
      <x:c r="O2690" t="str">
        <x:f>IF(OR(D2690&lt;620,L2690&gt;=2,J2690&gt;0.9),"High",IF(OR(D2690&lt;700,L2690=1,J2690&gt;0.75),"Medium","Low"))</x:f>
        <x:v>Medium</x:v>
      </x:c>
      <x:c r="P2690" s="30" t="n">
        <x:f>XLOOKUP(F2690,Assumptions!$A$4:$A$6,Assumptions!$B$4:$B$6)</x:f>
        <x:v>95</x:v>
      </x:c>
      <x:c r="Q2690" s="32" t="n">
        <x:f>XLOOKUP(F2690,Assumptions!$A$4:$A$6,Assumptions!$C$4:$C$6)</x:f>
        <x:v>0.219</x:v>
      </x:c>
      <x:c r="R2690" s="32" t="n">
        <x:f>XLOOKUP(F2690,Assumptions!$A$4:$A$6,Assumptions!$D$4:$D$6)</x:f>
        <x:v>0.016</x:v>
      </x:c>
      <x:c r="S2690" s="32" t="n">
        <x:f>XLOOKUP(F2690,Assumptions!$A$4:$A$6,Assumptions!$E$4:$E$6)</x:f>
        <x:v>0.01</x:v>
      </x:c>
      <x:c r="T2690" s="32" t="n">
        <x:f>XLOOKUP(O2690,Assumptions!$H$4:$H$6,Assumptions!$I$4:$I$6)</x:f>
        <x:v>0.012</x:v>
      </x:c>
      <x:c r="U2690" s="30" t="n">
        <x:f>XLOOKUP(F2690,Assumptions!$A$4:$A$6,Assumptions!$F$4:$F$6)</x:f>
        <x:v>90</x:v>
      </x:c>
      <x:c r="V2690" s="60" t="n">
        <x:f>I2690*12</x:f>
        <x:v>11482.8</x:v>
      </x:c>
      <x:c r="W2690" s="60" t="n">
        <x:f>H2690*J2690*(1-K2690)*Q2690</x:f>
        <x:v>491.1014556</x:v>
      </x:c>
      <x:c r="X2690" s="60" t="n">
        <x:f>V2690*R2690</x:f>
        <x:v>183.7248</x:v>
      </x:c>
      <x:c r="Y2690" s="60" t="n">
        <x:f>V2690*S2690</x:f>
        <x:v>114.82799999999999</x:v>
      </x:c>
      <x:c r="Z2690" s="60" t="n">
        <x:f>H2690*J2690*T2690</x:f>
        <x:v>72.53280000000001</x:v>
      </x:c>
      <x:c r="AA2690" s="60" t="n">
        <x:f>P2690+W2690+X2690-Y2690-Z2690-U2690</x:f>
        <x:v>492.46545560000004</x:v>
      </x:c>
      <x:c r="AB2690" s="32" t="n">
        <x:f>IFERROR(AA2690/(P2690+W2690+X2690),0)</x:f>
        <x:v>0.6397098722180814</x:v>
      </x:c>
      <x:c r="AC2690" t="n">
        <x:f>IF(O2690="High",0,IF(I2690&gt;=1800,3,IF(I2690&gt;=900,2,1))+IF(K2690&gt;=0.9,2,IF(K2690&gt;=0.75,1,0))+IF(J2690&lt;=0.7,2,IF(J2690&lt;=0.85,1,0))+IF(M2690&gt;=8,1,0))</x:f>
        <x:v>4</x:v>
      </x:c>
      <x:c r="AD2690" t="str">
        <x:f>IF(AND(O2690&lt;&gt;"High",AC2690&gt;=Assumptions!$B$10,AA2690&gt;0),"Priority Growth",IF(AND(O2690="Low",AA2690&gt;0),"Maintain","Watch"))</x:f>
        <x:v>Watch</x:v>
      </x:c>
      <x:c r="AE2690" s="60" t="n">
        <x:f>MAX(AA2690,0)*N2690</x:f>
        <x:v>39.397236448</x:v>
      </x:c>
      <x:c r="AF2690" t="str">
        <x:f>IF(AND(AA2690&gt;=Assumptions!$B$11,O2690&lt;&gt;"High",OR(N2690&gt;=Assumptions!$B$12,M2690&lt;=6)),"High","Standard")</x:f>
        <x:v>Standard</x:v>
      </x:c>
    </x:row>
    <x:row r="2691">
      <x:c r="A2691" t="str">
        <x:f>'Raw_Data'!A2691</x:f>
        <x:v>C02690</x:v>
      </x:c>
      <x:c r="B2691" t="n">
        <x:f>'Raw_Data'!B2691</x:f>
        <x:v>47</x:v>
      </x:c>
      <x:c r="C2691" s="30" t="n">
        <x:f>'Raw_Data'!C2691</x:f>
        <x:v>115629</x:v>
      </x:c>
      <x:c r="D2691" t="n">
        <x:f>'Raw_Data'!D2691</x:f>
        <x:v>598</x:v>
      </x:c>
      <x:c r="E2691" t="n">
        <x:f>'Raw_Data'!E2691</x:f>
        <x:v>33</x:v>
      </x:c>
      <x:c r="F2691" t="str">
        <x:f>PROPER(TRIM('Raw_Data'!F2691))</x:f>
        <x:v>Gold</x:v>
      </x:c>
      <x:c r="G2691" t="str">
        <x:f>PROPER(TRIM('Raw_Data'!G2691))</x:f>
        <x:v>Partner</x:v>
      </x:c>
      <x:c r="H2691" s="60" t="n">
        <x:f>'Raw_Data'!H2691</x:f>
        <x:v>13667</x:v>
      </x:c>
      <x:c r="I2691" s="60" t="n">
        <x:f>'Raw_Data'!I2691</x:f>
        <x:v>1911.78</x:v>
      </x:c>
      <x:c r="J2691" s="32" t="n">
        <x:f>'Raw_Data'!J2691</x:f>
        <x:v>0.443</x:v>
      </x:c>
      <x:c r="K2691" s="32" t="n">
        <x:f>'Raw_Data'!K2691</x:f>
        <x:v>0.702</x:v>
      </x:c>
      <x:c r="L2691" t="n">
        <x:f>'Raw_Data'!L2691</x:f>
        <x:v>0</x:v>
      </x:c>
      <x:c r="M2691" t="n">
        <x:f>IF('Raw_Data'!M2691="",Assumptions!$B$15,'Raw_Data'!M2691)</x:f>
        <x:v>6</x:v>
      </x:c>
      <x:c r="N2691" s="32" t="n">
        <x:f>'Raw_Data'!N2691</x:f>
        <x:v>0.111</x:v>
      </x:c>
      <x:c r="O2691" t="str">
        <x:f>IF(OR(D2691&lt;620,L2691&gt;=2,J2691&gt;0.9),"High",IF(OR(D2691&lt;700,L2691=1,J2691&gt;0.75),"Medium","Low"))</x:f>
        <x:v>High</x:v>
      </x:c>
      <x:c r="P2691" s="30" t="n">
        <x:f>XLOOKUP(F2691,Assumptions!$A$4:$A$6,Assumptions!$B$4:$B$6)</x:f>
        <x:v>95</x:v>
      </x:c>
      <x:c r="Q2691" s="32" t="n">
        <x:f>XLOOKUP(F2691,Assumptions!$A$4:$A$6,Assumptions!$C$4:$C$6)</x:f>
        <x:v>0.219</x:v>
      </x:c>
      <x:c r="R2691" s="32" t="n">
        <x:f>XLOOKUP(F2691,Assumptions!$A$4:$A$6,Assumptions!$D$4:$D$6)</x:f>
        <x:v>0.016</x:v>
      </x:c>
      <x:c r="S2691" s="32" t="n">
        <x:f>XLOOKUP(F2691,Assumptions!$A$4:$A$6,Assumptions!$E$4:$E$6)</x:f>
        <x:v>0.01</x:v>
      </x:c>
      <x:c r="T2691" s="32" t="n">
        <x:f>XLOOKUP(O2691,Assumptions!$H$4:$H$6,Assumptions!$I$4:$I$6)</x:f>
        <x:v>0.045</x:v>
      </x:c>
      <x:c r="U2691" s="30" t="n">
        <x:f>XLOOKUP(F2691,Assumptions!$A$4:$A$6,Assumptions!$F$4:$F$6)</x:f>
        <x:v>90</x:v>
      </x:c>
      <x:c r="V2691" s="60" t="n">
        <x:f>I2691*12</x:f>
        <x:v>22941.36</x:v>
      </x:c>
      <x:c r="W2691" s="60" t="n">
        <x:f>H2691*J2691*(1-K2691)*Q2691</x:f>
        <x:v>395.12753902200006</x:v>
      </x:c>
      <x:c r="X2691" s="60" t="n">
        <x:f>V2691*R2691</x:f>
        <x:v>367.06176</x:v>
      </x:c>
      <x:c r="Y2691" s="60" t="n">
        <x:f>V2691*S2691</x:f>
        <x:v>229.4136</x:v>
      </x:c>
      <x:c r="Z2691" s="60" t="n">
        <x:f>H2691*J2691*T2691</x:f>
        <x:v>272.451645</x:v>
      </x:c>
      <x:c r="AA2691" s="60" t="n">
        <x:f>P2691+W2691+X2691-Y2691-Z2691-U2691</x:f>
        <x:v>265.32405402200015</x:v>
      </x:c>
      <x:c r="AB2691" s="32" t="n">
        <x:f>IFERROR(AA2691/(P2691+W2691+X2691),0)</x:f>
        <x:v>0.30952795878893785</x:v>
      </x:c>
      <x:c r="AC2691" t="n">
        <x:f>IF(O2691="High",0,IF(I2691&gt;=1800,3,IF(I2691&gt;=900,2,1))+IF(K2691&gt;=0.9,2,IF(K2691&gt;=0.75,1,0))+IF(J2691&lt;=0.7,2,IF(J2691&lt;=0.85,1,0))+IF(M2691&gt;=8,1,0))</x:f>
        <x:v>0</x:v>
      </x:c>
      <x:c r="AD2691" t="str">
        <x:f>IF(AND(O2691&lt;&gt;"High",AC2691&gt;=Assumptions!$B$10,AA2691&gt;0),"Priority Growth",IF(AND(O2691="Low",AA2691&gt;0),"Maintain","Watch"))</x:f>
        <x:v>Watch</x:v>
      </x:c>
      <x:c r="AE2691" s="60" t="n">
        <x:f>MAX(AA2691,0)*N2691</x:f>
        <x:v>29.45096999644202</x:v>
      </x:c>
      <x:c r="AF2691" t="str">
        <x:f>IF(AND(AA2691&gt;=Assumptions!$B$11,O2691&lt;&gt;"High",OR(N2691&gt;=Assumptions!$B$12,M2691&lt;=6)),"High","Standard")</x:f>
        <x:v>Standard</x:v>
      </x:c>
    </x:row>
    <x:row r="2692">
      <x:c r="A2692" t="str">
        <x:f>'Raw_Data'!A2692</x:f>
        <x:v>C02691</x:v>
      </x:c>
      <x:c r="B2692" t="n">
        <x:f>'Raw_Data'!B2692</x:f>
        <x:v>29</x:v>
      </x:c>
      <x:c r="C2692" s="30" t="n">
        <x:f>'Raw_Data'!C2692</x:f>
        <x:v>119161</x:v>
      </x:c>
      <x:c r="D2692" t="n">
        <x:f>'Raw_Data'!D2692</x:f>
        <x:v>703</x:v>
      </x:c>
      <x:c r="E2692" t="n">
        <x:f>'Raw_Data'!E2692</x:f>
        <x:v>65</x:v>
      </x:c>
      <x:c r="F2692" t="str">
        <x:f>PROPER(TRIM('Raw_Data'!F2692))</x:f>
        <x:v>Platinum</x:v>
      </x:c>
      <x:c r="G2692" t="str">
        <x:f>PROPER(TRIM('Raw_Data'!G2692))</x:f>
        <x:v>Digital</x:v>
      </x:c>
      <x:c r="H2692" s="60" t="n">
        <x:f>'Raw_Data'!H2692</x:f>
        <x:v>27538</x:v>
      </x:c>
      <x:c r="I2692" s="60" t="n">
        <x:f>'Raw_Data'!I2692</x:f>
        <x:v>2655.25</x:v>
      </x:c>
      <x:c r="J2692" s="32" t="n">
        <x:f>'Raw_Data'!J2692</x:f>
        <x:v>0.354</x:v>
      </x:c>
      <x:c r="K2692" s="32" t="n">
        <x:f>'Raw_Data'!K2692</x:f>
        <x:v>0.925</x:v>
      </x:c>
      <x:c r="L2692" t="n">
        <x:f>'Raw_Data'!L2692</x:f>
        <x:v>0</x:v>
      </x:c>
      <x:c r="M2692" t="n">
        <x:f>IF('Raw_Data'!M2692="",Assumptions!$B$15,'Raw_Data'!M2692)</x:f>
        <x:v>7</x:v>
      </x:c>
      <x:c r="N2692" s="32" t="n">
        <x:f>'Raw_Data'!N2692</x:f>
        <x:v>0.102</x:v>
      </x:c>
      <x:c r="O2692" t="str">
        <x:f>IF(OR(D2692&lt;620,L2692&gt;=2,J2692&gt;0.9),"High",IF(OR(D2692&lt;700,L2692=1,J2692&gt;0.75),"Medium","Low"))</x:f>
        <x:v>Low</x:v>
      </x:c>
      <x:c r="P2692" s="30" t="n">
        <x:f>XLOOKUP(F2692,Assumptions!$A$4:$A$6,Assumptions!$B$4:$B$6)</x:f>
        <x:v>195</x:v>
      </x:c>
      <x:c r="Q2692" s="32" t="n">
        <x:f>XLOOKUP(F2692,Assumptions!$A$4:$A$6,Assumptions!$C$4:$C$6)</x:f>
        <x:v>0.199</x:v>
      </x:c>
      <x:c r="R2692" s="32" t="n">
        <x:f>XLOOKUP(F2692,Assumptions!$A$4:$A$6,Assumptions!$D$4:$D$6)</x:f>
        <x:v>0.017</x:v>
      </x:c>
      <x:c r="S2692" s="32" t="n">
        <x:f>XLOOKUP(F2692,Assumptions!$A$4:$A$6,Assumptions!$E$4:$E$6)</x:f>
        <x:v>0.013</x:v>
      </x:c>
      <x:c r="T2692" s="32" t="n">
        <x:f>XLOOKUP(O2692,Assumptions!$H$4:$H$6,Assumptions!$I$4:$I$6)</x:f>
        <x:v>0.0035</x:v>
      </x:c>
      <x:c r="U2692" s="30" t="n">
        <x:f>XLOOKUP(F2692,Assumptions!$A$4:$A$6,Assumptions!$F$4:$F$6)</x:f>
        <x:v>140</x:v>
      </x:c>
      <x:c r="V2692" s="60" t="n">
        <x:f>I2692*12</x:f>
        <x:v>31863</x:v>
      </x:c>
      <x:c r="W2692" s="60" t="n">
        <x:f>H2692*J2692*(1-K2692)*Q2692</x:f>
        <x:v>145.4956460999999</x:v>
      </x:c>
      <x:c r="X2692" s="60" t="n">
        <x:f>V2692*R2692</x:f>
        <x:v>541.671</x:v>
      </x:c>
      <x:c r="Y2692" s="60" t="n">
        <x:f>V2692*S2692</x:f>
        <x:v>414.219</x:v>
      </x:c>
      <x:c r="Z2692" s="60" t="n">
        <x:f>H2692*J2692*T2692</x:f>
        <x:v>34.119582</x:v>
      </x:c>
      <x:c r="AA2692" s="60" t="n">
        <x:f>P2692+W2692+X2692-Y2692-Z2692-U2692</x:f>
        <x:v>293.8280641</x:v>
      </x:c>
      <x:c r="AB2692" s="32" t="n">
        <x:f>IFERROR(AA2692/(P2692+W2692+X2692),0)</x:f>
        <x:v>0.33307546300803176</x:v>
      </x:c>
      <x:c r="AC2692" t="n">
        <x:f>IF(O2692="High",0,IF(I2692&gt;=1800,3,IF(I2692&gt;=900,2,1))+IF(K2692&gt;=0.9,2,IF(K2692&gt;=0.75,1,0))+IF(J2692&lt;=0.7,2,IF(J2692&lt;=0.85,1,0))+IF(M2692&gt;=8,1,0))</x:f>
        <x:v>7</x:v>
      </x:c>
      <x:c r="AD2692" t="str">
        <x:f>IF(AND(O2692&lt;&gt;"High",AC2692&gt;=Assumptions!$B$10,AA2692&gt;0),"Priority Growth",IF(AND(O2692="Low",AA2692&gt;0),"Maintain","Watch"))</x:f>
        <x:v>Priority Growth</x:v>
      </x:c>
      <x:c r="AE2692" s="60" t="n">
        <x:f>MAX(AA2692,0)*N2692</x:f>
        <x:v>29.9704625382</x:v>
      </x:c>
      <x:c r="AF2692" t="str">
        <x:f>IF(AND(AA2692&gt;=Assumptions!$B$11,O2692&lt;&gt;"High",OR(N2692&gt;=Assumptions!$B$12,M2692&lt;=6)),"High","Standard")</x:f>
        <x:v>Standard</x:v>
      </x:c>
    </x:row>
    <x:row r="2693">
      <x:c r="A2693" t="str">
        <x:f>'Raw_Data'!A2693</x:f>
        <x:v>C02692</x:v>
      </x:c>
      <x:c r="B2693" t="n">
        <x:f>'Raw_Data'!B2693</x:f>
        <x:v>51</x:v>
      </x:c>
      <x:c r="C2693" s="30" t="n">
        <x:f>'Raw_Data'!C2693</x:f>
        <x:v>71132</x:v>
      </x:c>
      <x:c r="D2693" t="n">
        <x:f>'Raw_Data'!D2693</x:f>
        <x:v>682</x:v>
      </x:c>
      <x:c r="E2693" t="n">
        <x:f>'Raw_Data'!E2693</x:f>
        <x:v>113</x:v>
      </x:c>
      <x:c r="F2693" t="str">
        <x:f>PROPER(TRIM('Raw_Data'!F2693))</x:f>
        <x:v>Gold</x:v>
      </x:c>
      <x:c r="G2693" t="str">
        <x:f>PROPER(TRIM('Raw_Data'!G2693))</x:f>
        <x:v>Digital</x:v>
      </x:c>
      <x:c r="H2693" s="60" t="n">
        <x:f>'Raw_Data'!H2693</x:f>
        <x:v>14472</x:v>
      </x:c>
      <x:c r="I2693" s="60" t="n">
        <x:f>'Raw_Data'!I2693</x:f>
        <x:v>1516.61</x:v>
      </x:c>
      <x:c r="J2693" s="32" t="n">
        <x:f>'Raw_Data'!J2693</x:f>
        <x:v>0.376</x:v>
      </x:c>
      <x:c r="K2693" s="32" t="n">
        <x:f>'Raw_Data'!K2693</x:f>
        <x:v>0.829</x:v>
      </x:c>
      <x:c r="L2693" t="n">
        <x:f>'Raw_Data'!L2693</x:f>
        <x:v>0</x:v>
      </x:c>
      <x:c r="M2693" t="n">
        <x:f>IF('Raw_Data'!M2693="",Assumptions!$B$15,'Raw_Data'!M2693)</x:f>
        <x:v>8</x:v>
      </x:c>
      <x:c r="N2693" s="32" t="n">
        <x:f>'Raw_Data'!N2693</x:f>
        <x:v>0.103</x:v>
      </x:c>
      <x:c r="O2693" t="str">
        <x:f>IF(OR(D2693&lt;620,L2693&gt;=2,J2693&gt;0.9),"High",IF(OR(D2693&lt;700,L2693=1,J2693&gt;0.75),"Medium","Low"))</x:f>
        <x:v>Medium</x:v>
      </x:c>
      <x:c r="P2693" s="30" t="n">
        <x:f>XLOOKUP(F2693,Assumptions!$A$4:$A$6,Assumptions!$B$4:$B$6)</x:f>
        <x:v>95</x:v>
      </x:c>
      <x:c r="Q2693" s="32" t="n">
        <x:f>XLOOKUP(F2693,Assumptions!$A$4:$A$6,Assumptions!$C$4:$C$6)</x:f>
        <x:v>0.219</x:v>
      </x:c>
      <x:c r="R2693" s="32" t="n">
        <x:f>XLOOKUP(F2693,Assumptions!$A$4:$A$6,Assumptions!$D$4:$D$6)</x:f>
        <x:v>0.016</x:v>
      </x:c>
      <x:c r="S2693" s="32" t="n">
        <x:f>XLOOKUP(F2693,Assumptions!$A$4:$A$6,Assumptions!$E$4:$E$6)</x:f>
        <x:v>0.01</x:v>
      </x:c>
      <x:c r="T2693" s="32" t="n">
        <x:f>XLOOKUP(O2693,Assumptions!$H$4:$H$6,Assumptions!$I$4:$I$6)</x:f>
        <x:v>0.012</x:v>
      </x:c>
      <x:c r="U2693" s="30" t="n">
        <x:f>XLOOKUP(F2693,Assumptions!$A$4:$A$6,Assumptions!$F$4:$F$6)</x:f>
        <x:v>90</x:v>
      </x:c>
      <x:c r="V2693" s="60" t="n">
        <x:f>I2693*12</x:f>
        <x:v>18199.32</x:v>
      </x:c>
      <x:c r="W2693" s="60" t="n">
        <x:f>H2693*J2693*(1-K2693)*Q2693</x:f>
        <x:v>203.77768492800004</x:v>
      </x:c>
      <x:c r="X2693" s="60" t="n">
        <x:f>V2693*R2693</x:f>
        <x:v>291.18912</x:v>
      </x:c>
      <x:c r="Y2693" s="60" t="n">
        <x:f>V2693*S2693</x:f>
        <x:v>181.9932</x:v>
      </x:c>
      <x:c r="Z2693" s="60" t="n">
        <x:f>H2693*J2693*T2693</x:f>
        <x:v>65.297664</x:v>
      </x:c>
      <x:c r="AA2693" s="60" t="n">
        <x:f>P2693+W2693+X2693-Y2693-Z2693-U2693</x:f>
        <x:v>252.6759409280001</x:v>
      </x:c>
      <x:c r="AB2693" s="32" t="n">
        <x:f>IFERROR(AA2693/(P2693+W2693+X2693),0)</x:f>
        <x:v>0.428288403376927</x:v>
      </x:c>
      <x:c r="AC2693" t="n">
        <x:f>IF(O2693="High",0,IF(I2693&gt;=1800,3,IF(I2693&gt;=900,2,1))+IF(K2693&gt;=0.9,2,IF(K2693&gt;=0.75,1,0))+IF(J2693&lt;=0.7,2,IF(J2693&lt;=0.85,1,0))+IF(M2693&gt;=8,1,0))</x:f>
        <x:v>6</x:v>
      </x:c>
      <x:c r="AD2693" t="str">
        <x:f>IF(AND(O2693&lt;&gt;"High",AC2693&gt;=Assumptions!$B$10,AA2693&gt;0),"Priority Growth",IF(AND(O2693="Low",AA2693&gt;0),"Maintain","Watch"))</x:f>
        <x:v>Priority Growth</x:v>
      </x:c>
      <x:c r="AE2693" s="60" t="n">
        <x:f>MAX(AA2693,0)*N2693</x:f>
        <x:v>26.025621915584008</x:v>
      </x:c>
      <x:c r="AF2693" t="str">
        <x:f>IF(AND(AA2693&gt;=Assumptions!$B$11,O2693&lt;&gt;"High",OR(N2693&gt;=Assumptions!$B$12,M2693&lt;=6)),"High","Standard")</x:f>
        <x:v>Standard</x:v>
      </x:c>
    </x:row>
    <x:row r="2694">
      <x:c r="A2694" t="str">
        <x:f>'Raw_Data'!A2694</x:f>
        <x:v>C02693</x:v>
      </x:c>
      <x:c r="B2694" t="n">
        <x:f>'Raw_Data'!B2694</x:f>
        <x:v>63</x:v>
      </x:c>
      <x:c r="C2694" s="30" t="n">
        <x:f>'Raw_Data'!C2694</x:f>
        <x:v>96256</x:v>
      </x:c>
      <x:c r="D2694" t="n">
        <x:f>'Raw_Data'!D2694</x:f>
        <x:v>672</x:v>
      </x:c>
      <x:c r="E2694" t="n">
        <x:f>'Raw_Data'!E2694</x:f>
        <x:v>89</x:v>
      </x:c>
      <x:c r="F2694" t="str">
        <x:f>PROPER(TRIM('Raw_Data'!F2694))</x:f>
        <x:v>Gold</x:v>
      </x:c>
      <x:c r="G2694" t="str">
        <x:f>PROPER(TRIM('Raw_Data'!G2694))</x:f>
        <x:v>Direct Mail</x:v>
      </x:c>
      <x:c r="H2694" s="60" t="n">
        <x:f>'Raw_Data'!H2694</x:f>
        <x:v>13480</x:v>
      </x:c>
      <x:c r="I2694" s="60" t="n">
        <x:f>'Raw_Data'!I2694</x:f>
        <x:v>1759.54</x:v>
      </x:c>
      <x:c r="J2694" s="32" t="n">
        <x:f>'Raw_Data'!J2694</x:f>
        <x:v>0.339</x:v>
      </x:c>
      <x:c r="K2694" s="32" t="n">
        <x:f>'Raw_Data'!K2694</x:f>
        <x:v>0.728</x:v>
      </x:c>
      <x:c r="L2694" t="n">
        <x:f>'Raw_Data'!L2694</x:f>
        <x:v>0</x:v>
      </x:c>
      <x:c r="M2694" t="n">
        <x:f>IF('Raw_Data'!M2694="",Assumptions!$B$15,'Raw_Data'!M2694)</x:f>
        <x:v>5</x:v>
      </x:c>
      <x:c r="N2694" s="32" t="n">
        <x:f>'Raw_Data'!N2694</x:f>
        <x:v>0.209</x:v>
      </x:c>
      <x:c r="O2694" t="str">
        <x:f>IF(OR(D2694&lt;620,L2694&gt;=2,J2694&gt;0.9),"High",IF(OR(D2694&lt;700,L2694=1,J2694&gt;0.75),"Medium","Low"))</x:f>
        <x:v>Medium</x:v>
      </x:c>
      <x:c r="P2694" s="30" t="n">
        <x:f>XLOOKUP(F2694,Assumptions!$A$4:$A$6,Assumptions!$B$4:$B$6)</x:f>
        <x:v>95</x:v>
      </x:c>
      <x:c r="Q2694" s="32" t="n">
        <x:f>XLOOKUP(F2694,Assumptions!$A$4:$A$6,Assumptions!$C$4:$C$6)</x:f>
        <x:v>0.219</x:v>
      </x:c>
      <x:c r="R2694" s="32" t="n">
        <x:f>XLOOKUP(F2694,Assumptions!$A$4:$A$6,Assumptions!$D$4:$D$6)</x:f>
        <x:v>0.016</x:v>
      </x:c>
      <x:c r="S2694" s="32" t="n">
        <x:f>XLOOKUP(F2694,Assumptions!$A$4:$A$6,Assumptions!$E$4:$E$6)</x:f>
        <x:v>0.01</x:v>
      </x:c>
      <x:c r="T2694" s="32" t="n">
        <x:f>XLOOKUP(O2694,Assumptions!$H$4:$H$6,Assumptions!$I$4:$I$6)</x:f>
        <x:v>0.012</x:v>
      </x:c>
      <x:c r="U2694" s="30" t="n">
        <x:f>XLOOKUP(F2694,Assumptions!$A$4:$A$6,Assumptions!$F$4:$F$6)</x:f>
        <x:v>90</x:v>
      </x:c>
      <x:c r="V2694" s="60" t="n">
        <x:f>I2694*12</x:f>
        <x:v>21114.48</x:v>
      </x:c>
      <x:c r="W2694" s="60" t="n">
        <x:f>H2694*J2694*(1-K2694)*Q2694</x:f>
        <x:v>272.20908096000005</x:v>
      </x:c>
      <x:c r="X2694" s="60" t="n">
        <x:f>V2694*R2694</x:f>
        <x:v>337.83168</x:v>
      </x:c>
      <x:c r="Y2694" s="60" t="n">
        <x:f>V2694*S2694</x:f>
        <x:v>211.1448</x:v>
      </x:c>
      <x:c r="Z2694" s="60" t="n">
        <x:f>H2694*J2694*T2694</x:f>
        <x:v>54.83664</x:v>
      </x:c>
      <x:c r="AA2694" s="60" t="n">
        <x:f>P2694+W2694+X2694-Y2694-Z2694-U2694</x:f>
        <x:v>349.05932096000004</x:v>
      </x:c>
      <x:c r="AB2694" s="32" t="n">
        <x:f>IFERROR(AA2694/(P2694+W2694+X2694),0)</x:f>
        <x:v>0.49509097954097386</x:v>
      </x:c>
      <x:c r="AC2694" t="n">
        <x:f>IF(O2694="High",0,IF(I2694&gt;=1800,3,IF(I2694&gt;=900,2,1))+IF(K2694&gt;=0.9,2,IF(K2694&gt;=0.75,1,0))+IF(J2694&lt;=0.7,2,IF(J2694&lt;=0.85,1,0))+IF(M2694&gt;=8,1,0))</x:f>
        <x:v>4</x:v>
      </x:c>
      <x:c r="AD2694" t="str">
        <x:f>IF(AND(O2694&lt;&gt;"High",AC2694&gt;=Assumptions!$B$10,AA2694&gt;0),"Priority Growth",IF(AND(O2694="Low",AA2694&gt;0),"Maintain","Watch"))</x:f>
        <x:v>Watch</x:v>
      </x:c>
      <x:c r="AE2694" s="60" t="n">
        <x:f>MAX(AA2694,0)*N2694</x:f>
        <x:v>72.95339808064</x:v>
      </x:c>
      <x:c r="AF2694" t="str">
        <x:f>IF(AND(AA2694&gt;=Assumptions!$B$11,O2694&lt;&gt;"High",OR(N2694&gt;=Assumptions!$B$12,M2694&lt;=6)),"High","Standard")</x:f>
        <x:v>High</x:v>
      </x:c>
    </x:row>
    <x:row r="2695">
      <x:c r="A2695" t="str">
        <x:f>'Raw_Data'!A2695</x:f>
        <x:v>C02694</x:v>
      </x:c>
      <x:c r="B2695" t="n">
        <x:f>'Raw_Data'!B2695</x:f>
        <x:v>36</x:v>
      </x:c>
      <x:c r="C2695" s="30" t="n">
        <x:f>'Raw_Data'!C2695</x:f>
        <x:v>46878</x:v>
      </x:c>
      <x:c r="D2695" t="n">
        <x:f>'Raw_Data'!D2695</x:f>
        <x:v>742</x:v>
      </x:c>
      <x:c r="E2695" t="n">
        <x:f>'Raw_Data'!E2695</x:f>
        <x:v>32</x:v>
      </x:c>
      <x:c r="F2695" t="str">
        <x:f>PROPER(TRIM('Raw_Data'!F2695))</x:f>
        <x:v>Classic</x:v>
      </x:c>
      <x:c r="G2695" t="str">
        <x:f>PROPER(TRIM('Raw_Data'!G2695))</x:f>
        <x:v>Digital</x:v>
      </x:c>
      <x:c r="H2695" s="60" t="n">
        <x:f>'Raw_Data'!H2695</x:f>
        <x:v>7862</x:v>
      </x:c>
      <x:c r="I2695" s="60" t="n">
        <x:f>'Raw_Data'!I2695</x:f>
        <x:v>898.29</x:v>
      </x:c>
      <x:c r="J2695" s="32" t="n">
        <x:f>'Raw_Data'!J2695</x:f>
        <x:v>0.319</x:v>
      </x:c>
      <x:c r="K2695" s="32" t="n">
        <x:f>'Raw_Data'!K2695</x:f>
        <x:v>0.941</x:v>
      </x:c>
      <x:c r="L2695" t="n">
        <x:f>'Raw_Data'!L2695</x:f>
        <x:v>0</x:v>
      </x:c>
      <x:c r="M2695" t="n">
        <x:f>IF('Raw_Data'!M2695="",Assumptions!$B$15,'Raw_Data'!M2695)</x:f>
        <x:v>7</x:v>
      </x:c>
      <x:c r="N2695" s="32" t="n">
        <x:f>'Raw_Data'!N2695</x:f>
        <x:v>0.099</x:v>
      </x:c>
      <x:c r="O2695" t="str">
        <x:f>IF(OR(D2695&lt;620,L2695&gt;=2,J2695&gt;0.9),"High",IF(OR(D2695&lt;700,L2695=1,J2695&gt;0.75),"Medium","Low"))</x:f>
        <x:v>Low</x:v>
      </x:c>
      <x:c r="P2695" s="30" t="n">
        <x:f>XLOOKUP(F2695,Assumptions!$A$4:$A$6,Assumptions!$B$4:$B$6)</x:f>
        <x:v>0</x:v>
      </x:c>
      <x:c r="Q2695" s="32" t="n">
        <x:f>XLOOKUP(F2695,Assumptions!$A$4:$A$6,Assumptions!$C$4:$C$6)</x:f>
        <x:v>0.229</x:v>
      </x:c>
      <x:c r="R2695" s="32" t="n">
        <x:f>XLOOKUP(F2695,Assumptions!$A$4:$A$6,Assumptions!$D$4:$D$6)</x:f>
        <x:v>0.015</x:v>
      </x:c>
      <x:c r="S2695" s="32" t="n">
        <x:f>XLOOKUP(F2695,Assumptions!$A$4:$A$6,Assumptions!$E$4:$E$6)</x:f>
        <x:v>0.0075</x:v>
      </x:c>
      <x:c r="T2695" s="32" t="n">
        <x:f>XLOOKUP(O2695,Assumptions!$H$4:$H$6,Assumptions!$I$4:$I$6)</x:f>
        <x:v>0.0035</x:v>
      </x:c>
      <x:c r="U2695" s="30" t="n">
        <x:f>XLOOKUP(F2695,Assumptions!$A$4:$A$6,Assumptions!$F$4:$F$6)</x:f>
        <x:v>60</x:v>
      </x:c>
      <x:c r="V2695" s="60" t="n">
        <x:f>I2695*12</x:f>
        <x:v>10779.48</x:v>
      </x:c>
      <x:c r="W2695" s="60" t="n">
        <x:f>H2695*J2695*(1-K2695)*Q2695</x:f>
        <x:v>33.88529075800003</x:v>
      </x:c>
      <x:c r="X2695" s="60" t="n">
        <x:f>V2695*R2695</x:f>
        <x:v>161.69219999999999</x:v>
      </x:c>
      <x:c r="Y2695" s="60" t="n">
        <x:f>V2695*S2695</x:f>
        <x:v>80.84609999999999</x:v>
      </x:c>
      <x:c r="Z2695" s="60" t="n">
        <x:f>H2695*J2695*T2695</x:f>
        <x:v>8.777923000000001</x:v>
      </x:c>
      <x:c r="AA2695" s="60" t="n">
        <x:f>P2695+W2695+X2695-Y2695-Z2695-U2695</x:f>
        <x:v>45.953467758000016</x:v>
      </x:c>
      <x:c r="AB2695" s="32" t="n">
        <x:f>IFERROR(AA2695/(P2695+W2695+X2695),0)</x:f>
        <x:v>0.2349629682838147</x:v>
      </x:c>
      <x:c r="AC2695" t="n">
        <x:f>IF(O2695="High",0,IF(I2695&gt;=1800,3,IF(I2695&gt;=900,2,1))+IF(K2695&gt;=0.9,2,IF(K2695&gt;=0.75,1,0))+IF(J2695&lt;=0.7,2,IF(J2695&lt;=0.85,1,0))+IF(M2695&gt;=8,1,0))</x:f>
        <x:v>5</x:v>
      </x:c>
      <x:c r="AD2695" t="str">
        <x:f>IF(AND(O2695&lt;&gt;"High",AC2695&gt;=Assumptions!$B$10,AA2695&gt;0),"Priority Growth",IF(AND(O2695="Low",AA2695&gt;0),"Maintain","Watch"))</x:f>
        <x:v>Maintain</x:v>
      </x:c>
      <x:c r="AE2695" s="60" t="n">
        <x:f>MAX(AA2695,0)*N2695</x:f>
        <x:v>4.549393308042002</x:v>
      </x:c>
      <x:c r="AF2695" t="str">
        <x:f>IF(AND(AA2695&gt;=Assumptions!$B$11,O2695&lt;&gt;"High",OR(N2695&gt;=Assumptions!$B$12,M2695&lt;=6)),"High","Standard")</x:f>
        <x:v>Standard</x:v>
      </x:c>
    </x:row>
    <x:row r="2696">
      <x:c r="A2696" t="str">
        <x:f>'Raw_Data'!A2696</x:f>
        <x:v>C02695</x:v>
      </x:c>
      <x:c r="B2696" t="n">
        <x:f>'Raw_Data'!B2696</x:f>
        <x:v>38</x:v>
      </x:c>
      <x:c r="C2696" s="30" t="n">
        <x:f>'Raw_Data'!C2696</x:f>
        <x:v>120470</x:v>
      </x:c>
      <x:c r="D2696" t="n">
        <x:f>'Raw_Data'!D2696</x:f>
        <x:v>632</x:v>
      </x:c>
      <x:c r="E2696" t="n">
        <x:f>'Raw_Data'!E2696</x:f>
        <x:v>31</x:v>
      </x:c>
      <x:c r="F2696" t="str">
        <x:f>PROPER(TRIM('Raw_Data'!F2696))</x:f>
        <x:v>Gold</x:v>
      </x:c>
      <x:c r="G2696" t="str">
        <x:f>PROPER(TRIM('Raw_Data'!G2696))</x:f>
        <x:v>Direct Mail</x:v>
      </x:c>
      <x:c r="H2696" s="60" t="n">
        <x:f>'Raw_Data'!H2696</x:f>
        <x:v>13504</x:v>
      </x:c>
      <x:c r="I2696" s="60" t="n">
        <x:f>'Raw_Data'!I2696</x:f>
        <x:v>1893.5</x:v>
      </x:c>
      <x:c r="J2696" s="32" t="n">
        <x:f>'Raw_Data'!J2696</x:f>
        <x:v>0.674</x:v>
      </x:c>
      <x:c r="K2696" s="32" t="n">
        <x:f>'Raw_Data'!K2696</x:f>
        <x:v>0.84</x:v>
      </x:c>
      <x:c r="L2696" t="n">
        <x:f>'Raw_Data'!L2696</x:f>
        <x:v>0</x:v>
      </x:c>
      <x:c r="M2696" t="n">
        <x:f>IF('Raw_Data'!M2696="",Assumptions!$B$15,'Raw_Data'!M2696)</x:f>
        <x:v>8</x:v>
      </x:c>
      <x:c r="N2696" s="32" t="n">
        <x:f>'Raw_Data'!N2696</x:f>
        <x:v>0.041</x:v>
      </x:c>
      <x:c r="O2696" t="str">
        <x:f>IF(OR(D2696&lt;620,L2696&gt;=2,J2696&gt;0.9),"High",IF(OR(D2696&lt;700,L2696=1,J2696&gt;0.75),"Medium","Low"))</x:f>
        <x:v>Medium</x:v>
      </x:c>
      <x:c r="P2696" s="30" t="n">
        <x:f>XLOOKUP(F2696,Assumptions!$A$4:$A$6,Assumptions!$B$4:$B$6)</x:f>
        <x:v>95</x:v>
      </x:c>
      <x:c r="Q2696" s="32" t="n">
        <x:f>XLOOKUP(F2696,Assumptions!$A$4:$A$6,Assumptions!$C$4:$C$6)</x:f>
        <x:v>0.219</x:v>
      </x:c>
      <x:c r="R2696" s="32" t="n">
        <x:f>XLOOKUP(F2696,Assumptions!$A$4:$A$6,Assumptions!$D$4:$D$6)</x:f>
        <x:v>0.016</x:v>
      </x:c>
      <x:c r="S2696" s="32" t="n">
        <x:f>XLOOKUP(F2696,Assumptions!$A$4:$A$6,Assumptions!$E$4:$E$6)</x:f>
        <x:v>0.01</x:v>
      </x:c>
      <x:c r="T2696" s="32" t="n">
        <x:f>XLOOKUP(O2696,Assumptions!$H$4:$H$6,Assumptions!$I$4:$I$6)</x:f>
        <x:v>0.012</x:v>
      </x:c>
      <x:c r="U2696" s="30" t="n">
        <x:f>XLOOKUP(F2696,Assumptions!$A$4:$A$6,Assumptions!$F$4:$F$6)</x:f>
        <x:v>90</x:v>
      </x:c>
      <x:c r="V2696" s="60" t="n">
        <x:f>I2696*12</x:f>
        <x:v>22722</x:v>
      </x:c>
      <x:c r="W2696" s="60" t="n">
        <x:f>H2696*J2696*(1-K2696)*Q2696</x:f>
        <x:v>318.92342784000004</x:v>
      </x:c>
      <x:c r="X2696" s="60" t="n">
        <x:f>V2696*R2696</x:f>
        <x:v>363.552</x:v>
      </x:c>
      <x:c r="Y2696" s="60" t="n">
        <x:f>V2696*S2696</x:f>
        <x:v>227.22</x:v>
      </x:c>
      <x:c r="Z2696" s="60" t="n">
        <x:f>H2696*J2696*T2696</x:f>
        <x:v>109.220352</x:v>
      </x:c>
      <x:c r="AA2696" s="60" t="n">
        <x:f>P2696+W2696+X2696-Y2696-Z2696-U2696</x:f>
        <x:v>351.03507584000005</x:v>
      </x:c>
      <x:c r="AB2696" s="32" t="n">
        <x:f>IFERROR(AA2696/(P2696+W2696+X2696),0)</x:f>
        <x:v>0.4515063283932377</x:v>
      </x:c>
      <x:c r="AC2696" t="n">
        <x:f>IF(O2696="High",0,IF(I2696&gt;=1800,3,IF(I2696&gt;=900,2,1))+IF(K2696&gt;=0.9,2,IF(K2696&gt;=0.75,1,0))+IF(J2696&lt;=0.7,2,IF(J2696&lt;=0.85,1,0))+IF(M2696&gt;=8,1,0))</x:f>
        <x:v>7</x:v>
      </x:c>
      <x:c r="AD2696" t="str">
        <x:f>IF(AND(O2696&lt;&gt;"High",AC2696&gt;=Assumptions!$B$10,AA2696&gt;0),"Priority Growth",IF(AND(O2696="Low",AA2696&gt;0),"Maintain","Watch"))</x:f>
        <x:v>Priority Growth</x:v>
      </x:c>
      <x:c r="AE2696" s="60" t="n">
        <x:f>MAX(AA2696,0)*N2696</x:f>
        <x:v>14.392438109440002</x:v>
      </x:c>
      <x:c r="AF2696" t="str">
        <x:f>IF(AND(AA2696&gt;=Assumptions!$B$11,O2696&lt;&gt;"High",OR(N2696&gt;=Assumptions!$B$12,M2696&lt;=6)),"High","Standard")</x:f>
        <x:v>Standard</x:v>
      </x:c>
    </x:row>
    <x:row r="2697">
      <x:c r="A2697" t="str">
        <x:f>'Raw_Data'!A2697</x:f>
        <x:v>C02696</x:v>
      </x:c>
      <x:c r="B2697" t="n">
        <x:f>'Raw_Data'!B2697</x:f>
        <x:v>48</x:v>
      </x:c>
      <x:c r="C2697" s="30" t="n">
        <x:f>'Raw_Data'!C2697</x:f>
        <x:v>71575</x:v>
      </x:c>
      <x:c r="D2697" t="n">
        <x:f>'Raw_Data'!D2697</x:f>
        <x:v>750</x:v>
      </x:c>
      <x:c r="E2697" t="n">
        <x:f>'Raw_Data'!E2697</x:f>
        <x:v>32</x:v>
      </x:c>
      <x:c r="F2697" t="str">
        <x:f>PROPER(TRIM('Raw_Data'!F2697))</x:f>
        <x:v>Gold</x:v>
      </x:c>
      <x:c r="G2697" t="str">
        <x:f>PROPER(TRIM('Raw_Data'!G2697))</x:f>
        <x:v>Digital</x:v>
      </x:c>
      <x:c r="H2697" s="60" t="n">
        <x:f>'Raw_Data'!H2697</x:f>
        <x:v>13196</x:v>
      </x:c>
      <x:c r="I2697" s="60" t="n">
        <x:f>'Raw_Data'!I2697</x:f>
        <x:v>1850.89</x:v>
      </x:c>
      <x:c r="J2697" s="32" t="n">
        <x:f>'Raw_Data'!J2697</x:f>
        <x:v>0.252</x:v>
      </x:c>
      <x:c r="K2697" s="32" t="n">
        <x:f>'Raw_Data'!K2697</x:f>
        <x:v>0.905</x:v>
      </x:c>
      <x:c r="L2697" t="n">
        <x:f>'Raw_Data'!L2697</x:f>
        <x:v>0</x:v>
      </x:c>
      <x:c r="M2697" t="n">
        <x:f>IF('Raw_Data'!M2697="",Assumptions!$B$15,'Raw_Data'!M2697)</x:f>
        <x:v>8</x:v>
      </x:c>
      <x:c r="N2697" s="32" t="n">
        <x:f>'Raw_Data'!N2697</x:f>
        <x:v>0.073</x:v>
      </x:c>
      <x:c r="O2697" t="str">
        <x:f>IF(OR(D2697&lt;620,L2697&gt;=2,J2697&gt;0.9),"High",IF(OR(D2697&lt;700,L2697=1,J2697&gt;0.75),"Medium","Low"))</x:f>
        <x:v>Low</x:v>
      </x:c>
      <x:c r="P2697" s="30" t="n">
        <x:f>XLOOKUP(F2697,Assumptions!$A$4:$A$6,Assumptions!$B$4:$B$6)</x:f>
        <x:v>95</x:v>
      </x:c>
      <x:c r="Q2697" s="32" t="n">
        <x:f>XLOOKUP(F2697,Assumptions!$A$4:$A$6,Assumptions!$C$4:$C$6)</x:f>
        <x:v>0.219</x:v>
      </x:c>
      <x:c r="R2697" s="32" t="n">
        <x:f>XLOOKUP(F2697,Assumptions!$A$4:$A$6,Assumptions!$D$4:$D$6)</x:f>
        <x:v>0.016</x:v>
      </x:c>
      <x:c r="S2697" s="32" t="n">
        <x:f>XLOOKUP(F2697,Assumptions!$A$4:$A$6,Assumptions!$E$4:$E$6)</x:f>
        <x:v>0.01</x:v>
      </x:c>
      <x:c r="T2697" s="32" t="n">
        <x:f>XLOOKUP(O2697,Assumptions!$H$4:$H$6,Assumptions!$I$4:$I$6)</x:f>
        <x:v>0.0035</x:v>
      </x:c>
      <x:c r="U2697" s="30" t="n">
        <x:f>XLOOKUP(F2697,Assumptions!$A$4:$A$6,Assumptions!$F$4:$F$6)</x:f>
        <x:v>90</x:v>
      </x:c>
      <x:c r="V2697" s="60" t="n">
        <x:f>I2697*12</x:f>
        <x:v>22210.68</x:v>
      </x:c>
      <x:c r="W2697" s="60" t="n">
        <x:f>H2697*J2697*(1-K2697)*Q2697</x:f>
        <x:v>69.18478055999998</x:v>
      </x:c>
      <x:c r="X2697" s="60" t="n">
        <x:f>V2697*R2697</x:f>
        <x:v>355.37088</x:v>
      </x:c>
      <x:c r="Y2697" s="60" t="n">
        <x:f>V2697*S2697</x:f>
        <x:v>222.10680000000002</x:v>
      </x:c>
      <x:c r="Z2697" s="60" t="n">
        <x:f>H2697*J2697*T2697</x:f>
        <x:v>11.638872</x:v>
      </x:c>
      <x:c r="AA2697" s="60" t="n">
        <x:f>P2697+W2697+X2697-Y2697-Z2697-U2697</x:f>
        <x:v>195.80998855999997</x:v>
      </x:c>
      <x:c r="AB2697" s="32" t="n">
        <x:f>IFERROR(AA2697/(P2697+W2697+X2697),0)</x:f>
        <x:v>0.3768797136171076</x:v>
      </x:c>
      <x:c r="AC2697" t="n">
        <x:f>IF(O2697="High",0,IF(I2697&gt;=1800,3,IF(I2697&gt;=900,2,1))+IF(K2697&gt;=0.9,2,IF(K2697&gt;=0.75,1,0))+IF(J2697&lt;=0.7,2,IF(J2697&lt;=0.85,1,0))+IF(M2697&gt;=8,1,0))</x:f>
        <x:v>8</x:v>
      </x:c>
      <x:c r="AD2697" t="str">
        <x:f>IF(AND(O2697&lt;&gt;"High",AC2697&gt;=Assumptions!$B$10,AA2697&gt;0),"Priority Growth",IF(AND(O2697="Low",AA2697&gt;0),"Maintain","Watch"))</x:f>
        <x:v>Priority Growth</x:v>
      </x:c>
      <x:c r="AE2697" s="60" t="n">
        <x:f>MAX(AA2697,0)*N2697</x:f>
        <x:v>14.294129164879996</x:v>
      </x:c>
      <x:c r="AF2697" t="str">
        <x:f>IF(AND(AA2697&gt;=Assumptions!$B$11,O2697&lt;&gt;"High",OR(N2697&gt;=Assumptions!$B$12,M2697&lt;=6)),"High","Standard")</x:f>
        <x:v>Standard</x:v>
      </x:c>
    </x:row>
    <x:row r="2698">
      <x:c r="A2698" t="str">
        <x:f>'Raw_Data'!A2698</x:f>
        <x:v>C02697</x:v>
      </x:c>
      <x:c r="B2698" t="n">
        <x:f>'Raw_Data'!B2698</x:f>
        <x:v>49</x:v>
      </x:c>
      <x:c r="C2698" s="30" t="n">
        <x:f>'Raw_Data'!C2698</x:f>
        <x:v>40459</x:v>
      </x:c>
      <x:c r="D2698" t="n">
        <x:f>'Raw_Data'!D2698</x:f>
        <x:v>661</x:v>
      </x:c>
      <x:c r="E2698" t="n">
        <x:f>'Raw_Data'!E2698</x:f>
        <x:v>3</x:v>
      </x:c>
      <x:c r="F2698" t="str">
        <x:f>PROPER(TRIM('Raw_Data'!F2698))</x:f>
        <x:v>Classic</x:v>
      </x:c>
      <x:c r="G2698" t="str">
        <x:f>PROPER(TRIM('Raw_Data'!G2698))</x:f>
        <x:v>Branch</x:v>
      </x:c>
      <x:c r="H2698" s="60" t="n">
        <x:f>'Raw_Data'!H2698</x:f>
        <x:v>4450</x:v>
      </x:c>
      <x:c r="I2698" s="60" t="n">
        <x:f>'Raw_Data'!I2698</x:f>
        <x:v>601.86</x:v>
      </x:c>
      <x:c r="J2698" s="32" t="n">
        <x:f>'Raw_Data'!J2698</x:f>
        <x:v>0.291</x:v>
      </x:c>
      <x:c r="K2698" s="32" t="n">
        <x:f>'Raw_Data'!K2698</x:f>
        <x:v>0.629</x:v>
      </x:c>
      <x:c r="L2698" t="n">
        <x:f>'Raw_Data'!L2698</x:f>
        <x:v>0</x:v>
      </x:c>
      <x:c r="M2698" t="n">
        <x:f>IF('Raw_Data'!M2698="",Assumptions!$B$15,'Raw_Data'!M2698)</x:f>
        <x:v>8</x:v>
      </x:c>
      <x:c r="N2698" s="32" t="n">
        <x:f>'Raw_Data'!N2698</x:f>
        <x:v>0.134</x:v>
      </x:c>
      <x:c r="O2698" t="str">
        <x:f>IF(OR(D2698&lt;620,L2698&gt;=2,J2698&gt;0.9),"High",IF(OR(D2698&lt;700,L2698=1,J2698&gt;0.75),"Medium","Low"))</x:f>
        <x:v>Medium</x:v>
      </x:c>
      <x:c r="P2698" s="30" t="n">
        <x:f>XLOOKUP(F2698,Assumptions!$A$4:$A$6,Assumptions!$B$4:$B$6)</x:f>
        <x:v>0</x:v>
      </x:c>
      <x:c r="Q2698" s="32" t="n">
        <x:f>XLOOKUP(F2698,Assumptions!$A$4:$A$6,Assumptions!$C$4:$C$6)</x:f>
        <x:v>0.229</x:v>
      </x:c>
      <x:c r="R2698" s="32" t="n">
        <x:f>XLOOKUP(F2698,Assumptions!$A$4:$A$6,Assumptions!$D$4:$D$6)</x:f>
        <x:v>0.015</x:v>
      </x:c>
      <x:c r="S2698" s="32" t="n">
        <x:f>XLOOKUP(F2698,Assumptions!$A$4:$A$6,Assumptions!$E$4:$E$6)</x:f>
        <x:v>0.0075</x:v>
      </x:c>
      <x:c r="T2698" s="32" t="n">
        <x:f>XLOOKUP(O2698,Assumptions!$H$4:$H$6,Assumptions!$I$4:$I$6)</x:f>
        <x:v>0.012</x:v>
      </x:c>
      <x:c r="U2698" s="30" t="n">
        <x:f>XLOOKUP(F2698,Assumptions!$A$4:$A$6,Assumptions!$F$4:$F$6)</x:f>
        <x:v>60</x:v>
      </x:c>
      <x:c r="V2698" s="60" t="n">
        <x:f>I2698*12</x:f>
        <x:v>7222.32</x:v>
      </x:c>
      <x:c r="W2698" s="60" t="n">
        <x:f>H2698*J2698*(1-K2698)*Q2698</x:f>
        <x:v>110.01765704999998</x:v>
      </x:c>
      <x:c r="X2698" s="60" t="n">
        <x:f>V2698*R2698</x:f>
        <x:v>108.33479999999999</x:v>
      </x:c>
      <x:c r="Y2698" s="60" t="n">
        <x:f>V2698*S2698</x:f>
        <x:v>54.167399999999994</x:v>
      </x:c>
      <x:c r="Z2698" s="60" t="n">
        <x:f>H2698*J2698*T2698</x:f>
        <x:v>15.539399999999999</x:v>
      </x:c>
      <x:c r="AA2698" s="60" t="n">
        <x:f>P2698+W2698+X2698-Y2698-Z2698-U2698</x:f>
        <x:v>88.64565704999998</x:v>
      </x:c>
      <x:c r="AB2698" s="32" t="n">
        <x:f>IFERROR(AA2698/(P2698+W2698+X2698),0)</x:f>
        <x:v>0.4059750838054515</x:v>
      </x:c>
      <x:c r="AC2698" t="n">
        <x:f>IF(O2698="High",0,IF(I2698&gt;=1800,3,IF(I2698&gt;=900,2,1))+IF(K2698&gt;=0.9,2,IF(K2698&gt;=0.75,1,0))+IF(J2698&lt;=0.7,2,IF(J2698&lt;=0.85,1,0))+IF(M2698&gt;=8,1,0))</x:f>
        <x:v>4</x:v>
      </x:c>
      <x:c r="AD2698" t="str">
        <x:f>IF(AND(O2698&lt;&gt;"High",AC2698&gt;=Assumptions!$B$10,AA2698&gt;0),"Priority Growth",IF(AND(O2698="Low",AA2698&gt;0),"Maintain","Watch"))</x:f>
        <x:v>Watch</x:v>
      </x:c>
      <x:c r="AE2698" s="60" t="n">
        <x:f>MAX(AA2698,0)*N2698</x:f>
        <x:v>11.878518044699998</x:v>
      </x:c>
      <x:c r="AF2698" t="str">
        <x:f>IF(AND(AA2698&gt;=Assumptions!$B$11,O2698&lt;&gt;"High",OR(N2698&gt;=Assumptions!$B$12,M2698&lt;=6)),"High","Standard")</x:f>
        <x:v>Standard</x:v>
      </x:c>
    </x:row>
    <x:row r="2699">
      <x:c r="A2699" t="str">
        <x:f>'Raw_Data'!A2699</x:f>
        <x:v>C02698</x:v>
      </x:c>
      <x:c r="B2699" t="n">
        <x:f>'Raw_Data'!B2699</x:f>
        <x:v>26</x:v>
      </x:c>
      <x:c r="C2699" s="30" t="n">
        <x:f>'Raw_Data'!C2699</x:f>
        <x:v>53860</x:v>
      </x:c>
      <x:c r="D2699" t="n">
        <x:f>'Raw_Data'!D2699</x:f>
        <x:v>662</x:v>
      </x:c>
      <x:c r="E2699" t="n">
        <x:f>'Raw_Data'!E2699</x:f>
        <x:v>32</x:v>
      </x:c>
      <x:c r="F2699" t="str">
        <x:f>PROPER(TRIM('Raw_Data'!F2699))</x:f>
        <x:v>Classic</x:v>
      </x:c>
      <x:c r="G2699" t="str">
        <x:f>PROPER(TRIM('Raw_Data'!G2699))</x:f>
        <x:v>Digital</x:v>
      </x:c>
      <x:c r="H2699" s="60" t="n">
        <x:f>'Raw_Data'!H2699</x:f>
        <x:v>4954</x:v>
      </x:c>
      <x:c r="I2699" s="60" t="n">
        <x:f>'Raw_Data'!I2699</x:f>
        <x:v>507.83</x:v>
      </x:c>
      <x:c r="J2699" s="32" t="n">
        <x:f>'Raw_Data'!J2699</x:f>
        <x:v>0.336</x:v>
      </x:c>
      <x:c r="K2699" s="32" t="n">
        <x:f>'Raw_Data'!K2699</x:f>
        <x:v>0.717</x:v>
      </x:c>
      <x:c r="L2699" t="n">
        <x:f>'Raw_Data'!L2699</x:f>
        <x:v>0</x:v>
      </x:c>
      <x:c r="M2699" t="n">
        <x:f>IF('Raw_Data'!M2699="",Assumptions!$B$15,'Raw_Data'!M2699)</x:f>
        <x:v>8</x:v>
      </x:c>
      <x:c r="N2699" s="32" t="n">
        <x:f>'Raw_Data'!N2699</x:f>
        <x:v>0.082</x:v>
      </x:c>
      <x:c r="O2699" t="str">
        <x:f>IF(OR(D2699&lt;620,L2699&gt;=2,J2699&gt;0.9),"High",IF(OR(D2699&lt;700,L2699=1,J2699&gt;0.75),"Medium","Low"))</x:f>
        <x:v>Medium</x:v>
      </x:c>
      <x:c r="P2699" s="30" t="n">
        <x:f>XLOOKUP(F2699,Assumptions!$A$4:$A$6,Assumptions!$B$4:$B$6)</x:f>
        <x:v>0</x:v>
      </x:c>
      <x:c r="Q2699" s="32" t="n">
        <x:f>XLOOKUP(F2699,Assumptions!$A$4:$A$6,Assumptions!$C$4:$C$6)</x:f>
        <x:v>0.229</x:v>
      </x:c>
      <x:c r="R2699" s="32" t="n">
        <x:f>XLOOKUP(F2699,Assumptions!$A$4:$A$6,Assumptions!$D$4:$D$6)</x:f>
        <x:v>0.015</x:v>
      </x:c>
      <x:c r="S2699" s="32" t="n">
        <x:f>XLOOKUP(F2699,Assumptions!$A$4:$A$6,Assumptions!$E$4:$E$6)</x:f>
        <x:v>0.0075</x:v>
      </x:c>
      <x:c r="T2699" s="32" t="n">
        <x:f>XLOOKUP(O2699,Assumptions!$H$4:$H$6,Assumptions!$I$4:$I$6)</x:f>
        <x:v>0.012</x:v>
      </x:c>
      <x:c r="U2699" s="30" t="n">
        <x:f>XLOOKUP(F2699,Assumptions!$A$4:$A$6,Assumptions!$F$4:$F$6)</x:f>
        <x:v>60</x:v>
      </x:c>
      <x:c r="V2699" s="60" t="n">
        <x:f>I2699*12</x:f>
        <x:v>6093.96</x:v>
      </x:c>
      <x:c r="W2699" s="60" t="n">
        <x:f>H2699*J2699*(1-K2699)*Q2699</x:f>
        <x:v>107.87410300800002</x:v>
      </x:c>
      <x:c r="X2699" s="60" t="n">
        <x:f>V2699*R2699</x:f>
        <x:v>91.40939999999999</x:v>
      </x:c>
      <x:c r="Y2699" s="60" t="n">
        <x:f>V2699*S2699</x:f>
        <x:v>45.704699999999995</x:v>
      </x:c>
      <x:c r="Z2699" s="60" t="n">
        <x:f>H2699*J2699*T2699</x:f>
        <x:v>19.974528000000003</x:v>
      </x:c>
      <x:c r="AA2699" s="60" t="n">
        <x:f>P2699+W2699+X2699-Y2699-Z2699-U2699</x:f>
        <x:v>73.60427500800003</x:v>
      </x:c>
      <x:c r="AB2699" s="32" t="n">
        <x:f>IFERROR(AA2699/(P2699+W2699+X2699),0)</x:f>
        <x:v>0.3693445463222576</x:v>
      </x:c>
      <x:c r="AC2699" t="n">
        <x:f>IF(O2699="High",0,IF(I2699&gt;=1800,3,IF(I2699&gt;=900,2,1))+IF(K2699&gt;=0.9,2,IF(K2699&gt;=0.75,1,0))+IF(J2699&lt;=0.7,2,IF(J2699&lt;=0.85,1,0))+IF(M2699&gt;=8,1,0))</x:f>
        <x:v>4</x:v>
      </x:c>
      <x:c r="AD2699" t="str">
        <x:f>IF(AND(O2699&lt;&gt;"High",AC2699&gt;=Assumptions!$B$10,AA2699&gt;0),"Priority Growth",IF(AND(O2699="Low",AA2699&gt;0),"Maintain","Watch"))</x:f>
        <x:v>Watch</x:v>
      </x:c>
      <x:c r="AE2699" s="60" t="n">
        <x:f>MAX(AA2699,0)*N2699</x:f>
        <x:v>6.035550550656002</x:v>
      </x:c>
      <x:c r="AF2699" t="str">
        <x:f>IF(AND(AA2699&gt;=Assumptions!$B$11,O2699&lt;&gt;"High",OR(N2699&gt;=Assumptions!$B$12,M2699&lt;=6)),"High","Standard")</x:f>
        <x:v>Standard</x:v>
      </x:c>
    </x:row>
    <x:row r="2700">
      <x:c r="A2700" t="str">
        <x:f>'Raw_Data'!A2700</x:f>
        <x:v>C02699</x:v>
      </x:c>
      <x:c r="B2700" t="n">
        <x:f>'Raw_Data'!B2700</x:f>
        <x:v>37</x:v>
      </x:c>
      <x:c r="C2700" s="30" t="n">
        <x:f>'Raw_Data'!C2700</x:f>
        <x:v>67769</x:v>
      </x:c>
      <x:c r="D2700" t="n">
        <x:f>'Raw_Data'!D2700</x:f>
        <x:v>654</x:v>
      </x:c>
      <x:c r="E2700" t="n">
        <x:f>'Raw_Data'!E2700</x:f>
        <x:v>84</x:v>
      </x:c>
      <x:c r="F2700" t="str">
        <x:f>PROPER(TRIM('Raw_Data'!F2700))</x:f>
        <x:v>Gold</x:v>
      </x:c>
      <x:c r="G2700" t="str">
        <x:f>PROPER(TRIM('Raw_Data'!G2700))</x:f>
        <x:v>Digital</x:v>
      </x:c>
      <x:c r="H2700" s="60" t="n">
        <x:f>'Raw_Data'!H2700</x:f>
        <x:v>6609</x:v>
      </x:c>
      <x:c r="I2700" s="60" t="n">
        <x:f>'Raw_Data'!I2700</x:f>
        <x:v>890.55</x:v>
      </x:c>
      <x:c r="J2700" s="32" t="n">
        <x:f>'Raw_Data'!J2700</x:f>
        <x:v>0.631</x:v>
      </x:c>
      <x:c r="K2700" s="32" t="n">
        <x:f>'Raw_Data'!K2700</x:f>
        <x:v>0.61</x:v>
      </x:c>
      <x:c r="L2700" t="n">
        <x:f>'Raw_Data'!L2700</x:f>
        <x:v>0</x:v>
      </x:c>
      <x:c r="M2700" t="n">
        <x:f>IF('Raw_Data'!M2700="",Assumptions!$B$15,'Raw_Data'!M2700)</x:f>
        <x:v>8</x:v>
      </x:c>
      <x:c r="N2700" s="32" t="n">
        <x:f>'Raw_Data'!N2700</x:f>
        <x:v>0.108</x:v>
      </x:c>
      <x:c r="O2700" t="str">
        <x:f>IF(OR(D2700&lt;620,L2700&gt;=2,J2700&gt;0.9),"High",IF(OR(D2700&lt;700,L2700=1,J2700&gt;0.75),"Medium","Low"))</x:f>
        <x:v>Medium</x:v>
      </x:c>
      <x:c r="P2700" s="30" t="n">
        <x:f>XLOOKUP(F2700,Assumptions!$A$4:$A$6,Assumptions!$B$4:$B$6)</x:f>
        <x:v>95</x:v>
      </x:c>
      <x:c r="Q2700" s="32" t="n">
        <x:f>XLOOKUP(F2700,Assumptions!$A$4:$A$6,Assumptions!$C$4:$C$6)</x:f>
        <x:v>0.219</x:v>
      </x:c>
      <x:c r="R2700" s="32" t="n">
        <x:f>XLOOKUP(F2700,Assumptions!$A$4:$A$6,Assumptions!$D$4:$D$6)</x:f>
        <x:v>0.016</x:v>
      </x:c>
      <x:c r="S2700" s="32" t="n">
        <x:f>XLOOKUP(F2700,Assumptions!$A$4:$A$6,Assumptions!$E$4:$E$6)</x:f>
        <x:v>0.01</x:v>
      </x:c>
      <x:c r="T2700" s="32" t="n">
        <x:f>XLOOKUP(O2700,Assumptions!$H$4:$H$6,Assumptions!$I$4:$I$6)</x:f>
        <x:v>0.012</x:v>
      </x:c>
      <x:c r="U2700" s="30" t="n">
        <x:f>XLOOKUP(F2700,Assumptions!$A$4:$A$6,Assumptions!$F$4:$F$6)</x:f>
        <x:v>90</x:v>
      </x:c>
      <x:c r="V2700" s="60" t="n">
        <x:f>I2700*12</x:f>
        <x:v>10686.599999999999</x:v>
      </x:c>
      <x:c r="W2700" s="60" t="n">
        <x:f>H2700*J2700*(1-K2700)*Q2700</x:f>
        <x:v>356.18352939000005</x:v>
      </x:c>
      <x:c r="X2700" s="60" t="n">
        <x:f>V2700*R2700</x:f>
        <x:v>170.98559999999998</x:v>
      </x:c>
      <x:c r="Y2700" s="60" t="n">
        <x:f>V2700*S2700</x:f>
        <x:v>106.86599999999999</x:v>
      </x:c>
      <x:c r="Z2700" s="60" t="n">
        <x:f>H2700*J2700*T2700</x:f>
        <x:v>50.04334800000001</x:v>
      </x:c>
      <x:c r="AA2700" s="60" t="n">
        <x:f>P2700+W2700+X2700-Y2700-Z2700-U2700</x:f>
        <x:v>375.25978139000006</x:v>
      </x:c>
      <x:c r="AB2700" s="32" t="n">
        <x:f>IFERROR(AA2700/(P2700+W2700+X2700),0)</x:f>
        <x:v>0.6031475424663387</x:v>
      </x:c>
      <x:c r="AC2700" t="n">
        <x:f>IF(O2700="High",0,IF(I2700&gt;=1800,3,IF(I2700&gt;=900,2,1))+IF(K2700&gt;=0.9,2,IF(K2700&gt;=0.75,1,0))+IF(J2700&lt;=0.7,2,IF(J2700&lt;=0.85,1,0))+IF(M2700&gt;=8,1,0))</x:f>
        <x:v>4</x:v>
      </x:c>
      <x:c r="AD2700" t="str">
        <x:f>IF(AND(O2700&lt;&gt;"High",AC2700&gt;=Assumptions!$B$10,AA2700&gt;0),"Priority Growth",IF(AND(O2700="Low",AA2700&gt;0),"Maintain","Watch"))</x:f>
        <x:v>Watch</x:v>
      </x:c>
      <x:c r="AE2700" s="60" t="n">
        <x:f>MAX(AA2700,0)*N2700</x:f>
        <x:v>40.52805639012001</x:v>
      </x:c>
      <x:c r="AF2700" t="str">
        <x:f>IF(AND(AA2700&gt;=Assumptions!$B$11,O2700&lt;&gt;"High",OR(N2700&gt;=Assumptions!$B$12,M2700&lt;=6)),"High","Standard")</x:f>
        <x:v>Standard</x:v>
      </x:c>
    </x:row>
    <x:row r="2701">
      <x:c r="A2701" t="str">
        <x:f>'Raw_Data'!A2701</x:f>
        <x:v>C02700</x:v>
      </x:c>
      <x:c r="B2701" t="n">
        <x:f>'Raw_Data'!B2701</x:f>
        <x:v>26</x:v>
      </x:c>
      <x:c r="C2701" s="30" t="n">
        <x:f>'Raw_Data'!C2701</x:f>
        <x:v>76291</x:v>
      </x:c>
      <x:c r="D2701" t="n">
        <x:f>'Raw_Data'!D2701</x:f>
        <x:v>780</x:v>
      </x:c>
      <x:c r="E2701" t="n">
        <x:f>'Raw_Data'!E2701</x:f>
        <x:v>26</x:v>
      </x:c>
      <x:c r="F2701" t="str">
        <x:f>PROPER(TRIM('Raw_Data'!F2701))</x:f>
        <x:v>Platinum</x:v>
      </x:c>
      <x:c r="G2701" t="str">
        <x:f>PROPER(TRIM('Raw_Data'!G2701))</x:f>
        <x:v>Partner</x:v>
      </x:c>
      <x:c r="H2701" s="60" t="n">
        <x:f>'Raw_Data'!H2701</x:f>
        <x:v>18250</x:v>
      </x:c>
      <x:c r="I2701" s="60" t="n">
        <x:f>'Raw_Data'!I2701</x:f>
        <x:v>1688.8</x:v>
      </x:c>
      <x:c r="J2701" s="32" t="n">
        <x:f>'Raw_Data'!J2701</x:f>
        <x:v>0.385</x:v>
      </x:c>
      <x:c r="K2701" s="32" t="n">
        <x:f>'Raw_Data'!K2701</x:f>
        <x:v>0.909</x:v>
      </x:c>
      <x:c r="L2701" t="n">
        <x:f>'Raw_Data'!L2701</x:f>
        <x:v>0</x:v>
      </x:c>
      <x:c r="M2701" t="n">
        <x:f>IF('Raw_Data'!M2701="",Assumptions!$B$15,'Raw_Data'!M2701)</x:f>
        <x:v>6</x:v>
      </x:c>
      <x:c r="N2701" s="32" t="n">
        <x:f>'Raw_Data'!N2701</x:f>
        <x:v>0.184</x:v>
      </x:c>
      <x:c r="O2701" t="str">
        <x:f>IF(OR(D2701&lt;620,L2701&gt;=2,J2701&gt;0.9),"High",IF(OR(D2701&lt;700,L2701=1,J2701&gt;0.75),"Medium","Low"))</x:f>
        <x:v>Low</x:v>
      </x:c>
      <x:c r="P2701" s="30" t="n">
        <x:f>XLOOKUP(F2701,Assumptions!$A$4:$A$6,Assumptions!$B$4:$B$6)</x:f>
        <x:v>195</x:v>
      </x:c>
      <x:c r="Q2701" s="32" t="n">
        <x:f>XLOOKUP(F2701,Assumptions!$A$4:$A$6,Assumptions!$C$4:$C$6)</x:f>
        <x:v>0.199</x:v>
      </x:c>
      <x:c r="R2701" s="32" t="n">
        <x:f>XLOOKUP(F2701,Assumptions!$A$4:$A$6,Assumptions!$D$4:$D$6)</x:f>
        <x:v>0.017</x:v>
      </x:c>
      <x:c r="S2701" s="32" t="n">
        <x:f>XLOOKUP(F2701,Assumptions!$A$4:$A$6,Assumptions!$E$4:$E$6)</x:f>
        <x:v>0.013</x:v>
      </x:c>
      <x:c r="T2701" s="32" t="n">
        <x:f>XLOOKUP(O2701,Assumptions!$H$4:$H$6,Assumptions!$I$4:$I$6)</x:f>
        <x:v>0.0035</x:v>
      </x:c>
      <x:c r="U2701" s="30" t="n">
        <x:f>XLOOKUP(F2701,Assumptions!$A$4:$A$6,Assumptions!$F$4:$F$6)</x:f>
        <x:v>140</x:v>
      </x:c>
      <x:c r="V2701" s="60" t="n">
        <x:f>I2701*12</x:f>
        <x:v>20265.6</x:v>
      </x:c>
      <x:c r="W2701" s="60" t="n">
        <x:f>H2701*J2701*(1-K2701)*Q2701</x:f>
        <x:v>127.23836124999995</x:v>
      </x:c>
      <x:c r="X2701" s="60" t="n">
        <x:f>V2701*R2701</x:f>
        <x:v>344.5152</x:v>
      </x:c>
      <x:c r="Y2701" s="60" t="n">
        <x:f>V2701*S2701</x:f>
        <x:v>263.45279999999997</x:v>
      </x:c>
      <x:c r="Z2701" s="60" t="n">
        <x:f>H2701*J2701*T2701</x:f>
        <x:v>24.591875</x:v>
      </x:c>
      <x:c r="AA2701" s="60" t="n">
        <x:f>P2701+W2701+X2701-Y2701-Z2701-U2701</x:f>
        <x:v>238.70888624999998</x:v>
      </x:c>
      <x:c r="AB2701" s="32" t="n">
        <x:f>IFERROR(AA2701/(P2701+W2701+X2701),0)</x:f>
        <x:v>0.3580166648116272</x:v>
      </x:c>
      <x:c r="AC2701" t="n">
        <x:f>IF(O2701="High",0,IF(I2701&gt;=1800,3,IF(I2701&gt;=900,2,1))+IF(K2701&gt;=0.9,2,IF(K2701&gt;=0.75,1,0))+IF(J2701&lt;=0.7,2,IF(J2701&lt;=0.85,1,0))+IF(M2701&gt;=8,1,0))</x:f>
        <x:v>6</x:v>
      </x:c>
      <x:c r="AD2701" t="str">
        <x:f>IF(AND(O2701&lt;&gt;"High",AC2701&gt;=Assumptions!$B$10,AA2701&gt;0),"Priority Growth",IF(AND(O2701="Low",AA2701&gt;0),"Maintain","Watch"))</x:f>
        <x:v>Priority Growth</x:v>
      </x:c>
      <x:c r="AE2701" s="60" t="n">
        <x:f>MAX(AA2701,0)*N2701</x:f>
        <x:v>43.92243506999999</x:v>
      </x:c>
      <x:c r="AF2701" t="str">
        <x:f>IF(AND(AA2701&gt;=Assumptions!$B$11,O2701&lt;&gt;"High",OR(N2701&gt;=Assumptions!$B$12,M2701&lt;=6)),"High","Standard")</x:f>
        <x:v>Standard</x:v>
      </x:c>
    </x:row>
    <x:row r="2702">
      <x:c r="A2702" t="str">
        <x:f>'Raw_Data'!A2702</x:f>
        <x:v>C02701</x:v>
      </x:c>
      <x:c r="B2702" t="n">
        <x:f>'Raw_Data'!B2702</x:f>
        <x:v>59</x:v>
      </x:c>
      <x:c r="C2702" s="30" t="n">
        <x:f>'Raw_Data'!C2702</x:f>
        <x:v>159556</x:v>
      </x:c>
      <x:c r="D2702" t="n">
        <x:f>'Raw_Data'!D2702</x:f>
        <x:v>643</x:v>
      </x:c>
      <x:c r="E2702" t="n">
        <x:f>'Raw_Data'!E2702</x:f>
        <x:v>38</x:v>
      </x:c>
      <x:c r="F2702" t="str">
        <x:f>PROPER(TRIM('Raw_Data'!F2702))</x:f>
        <x:v>Classic</x:v>
      </x:c>
      <x:c r="G2702" t="str">
        <x:f>PROPER(TRIM('Raw_Data'!G2702))</x:f>
        <x:v>Digital</x:v>
      </x:c>
      <x:c r="H2702" s="60" t="n">
        <x:f>'Raw_Data'!H2702</x:f>
        <x:v>11217</x:v>
      </x:c>
      <x:c r="I2702" s="60" t="n">
        <x:f>'Raw_Data'!I2702</x:f>
        <x:v>2035.46</x:v>
      </x:c>
      <x:c r="J2702" s="32" t="n">
        <x:f>'Raw_Data'!J2702</x:f>
        <x:v>0.51</x:v>
      </x:c>
      <x:c r="K2702" s="32" t="n">
        <x:f>'Raw_Data'!K2702</x:f>
        <x:v>0.778</x:v>
      </x:c>
      <x:c r="L2702" t="n">
        <x:f>'Raw_Data'!L2702</x:f>
        <x:v>0</x:v>
      </x:c>
      <x:c r="M2702" t="n">
        <x:f>IF('Raw_Data'!M2702="",Assumptions!$B$15,'Raw_Data'!M2702)</x:f>
        <x:v>5</x:v>
      </x:c>
      <x:c r="N2702" s="32" t="n">
        <x:f>'Raw_Data'!N2702</x:f>
        <x:v>0.222</x:v>
      </x:c>
      <x:c r="O2702" t="str">
        <x:f>IF(OR(D2702&lt;620,L2702&gt;=2,J2702&gt;0.9),"High",IF(OR(D2702&lt;700,L2702=1,J2702&gt;0.75),"Medium","Low"))</x:f>
        <x:v>Medium</x:v>
      </x:c>
      <x:c r="P2702" s="30" t="n">
        <x:f>XLOOKUP(F2702,Assumptions!$A$4:$A$6,Assumptions!$B$4:$B$6)</x:f>
        <x:v>0</x:v>
      </x:c>
      <x:c r="Q2702" s="32" t="n">
        <x:f>XLOOKUP(F2702,Assumptions!$A$4:$A$6,Assumptions!$C$4:$C$6)</x:f>
        <x:v>0.229</x:v>
      </x:c>
      <x:c r="R2702" s="32" t="n">
        <x:f>XLOOKUP(F2702,Assumptions!$A$4:$A$6,Assumptions!$D$4:$D$6)</x:f>
        <x:v>0.015</x:v>
      </x:c>
      <x:c r="S2702" s="32" t="n">
        <x:f>XLOOKUP(F2702,Assumptions!$A$4:$A$6,Assumptions!$E$4:$E$6)</x:f>
        <x:v>0.0075</x:v>
      </x:c>
      <x:c r="T2702" s="32" t="n">
        <x:f>XLOOKUP(O2702,Assumptions!$H$4:$H$6,Assumptions!$I$4:$I$6)</x:f>
        <x:v>0.012</x:v>
      </x:c>
      <x:c r="U2702" s="30" t="n">
        <x:f>XLOOKUP(F2702,Assumptions!$A$4:$A$6,Assumptions!$F$4:$F$6)</x:f>
        <x:v>60</x:v>
      </x:c>
      <x:c r="V2702" s="60" t="n">
        <x:f>I2702*12</x:f>
        <x:v>24425.52</x:v>
      </x:c>
      <x:c r="W2702" s="60" t="n">
        <x:f>H2702*J2702*(1-K2702)*Q2702</x:f>
        <x:v>290.82742146</x:v>
      </x:c>
      <x:c r="X2702" s="60" t="n">
        <x:f>V2702*R2702</x:f>
        <x:v>366.3828</x:v>
      </x:c>
      <x:c r="Y2702" s="60" t="n">
        <x:f>V2702*S2702</x:f>
        <x:v>183.1914</x:v>
      </x:c>
      <x:c r="Z2702" s="60" t="n">
        <x:f>H2702*J2702*T2702</x:f>
        <x:v>68.64804000000001</x:v>
      </x:c>
      <x:c r="AA2702" s="60" t="n">
        <x:f>P2702+W2702+X2702-Y2702-Z2702-U2702</x:f>
        <x:v>345.37078146</x:v>
      </x:c>
      <x:c r="AB2702" s="32" t="n">
        <x:f>IFERROR(AA2702/(P2702+W2702+X2702),0)</x:f>
        <x:v>0.5255103621072035</x:v>
      </x:c>
      <x:c r="AC2702" t="n">
        <x:f>IF(O2702="High",0,IF(I2702&gt;=1800,3,IF(I2702&gt;=900,2,1))+IF(K2702&gt;=0.9,2,IF(K2702&gt;=0.75,1,0))+IF(J2702&lt;=0.7,2,IF(J2702&lt;=0.85,1,0))+IF(M2702&gt;=8,1,0))</x:f>
        <x:v>6</x:v>
      </x:c>
      <x:c r="AD2702" t="str">
        <x:f>IF(AND(O2702&lt;&gt;"High",AC2702&gt;=Assumptions!$B$10,AA2702&gt;0),"Priority Growth",IF(AND(O2702="Low",AA2702&gt;0),"Maintain","Watch"))</x:f>
        <x:v>Priority Growth</x:v>
      </x:c>
      <x:c r="AE2702" s="60" t="n">
        <x:f>MAX(AA2702,0)*N2702</x:f>
        <x:v>76.67231348412</x:v>
      </x:c>
      <x:c r="AF2702" t="str">
        <x:f>IF(AND(AA2702&gt;=Assumptions!$B$11,O2702&lt;&gt;"High",OR(N2702&gt;=Assumptions!$B$12,M2702&lt;=6)),"High","Standard")</x:f>
        <x:v>High</x:v>
      </x:c>
    </x:row>
    <x:row r="2703">
      <x:c r="A2703" t="str">
        <x:f>'Raw_Data'!A2703</x:f>
        <x:v>C02702</x:v>
      </x:c>
      <x:c r="B2703" t="n">
        <x:f>'Raw_Data'!B2703</x:f>
        <x:v>41</x:v>
      </x:c>
      <x:c r="C2703" s="30" t="n">
        <x:f>'Raw_Data'!C2703</x:f>
        <x:v>43796</x:v>
      </x:c>
      <x:c r="D2703" t="n">
        <x:f>'Raw_Data'!D2703</x:f>
        <x:v>688</x:v>
      </x:c>
      <x:c r="E2703" t="n">
        <x:f>'Raw_Data'!E2703</x:f>
        <x:v>68</x:v>
      </x:c>
      <x:c r="F2703" t="str">
        <x:f>PROPER(TRIM('Raw_Data'!F2703))</x:f>
        <x:v>Classic</x:v>
      </x:c>
      <x:c r="G2703" t="str">
        <x:f>PROPER(TRIM('Raw_Data'!G2703))</x:f>
        <x:v>Branch</x:v>
      </x:c>
      <x:c r="H2703" s="60" t="n">
        <x:f>'Raw_Data'!H2703</x:f>
        <x:v>5004</x:v>
      </x:c>
      <x:c r="I2703" s="60" t="n">
        <x:f>'Raw_Data'!I2703</x:f>
        <x:v>491.78</x:v>
      </x:c>
      <x:c r="J2703" s="32" t="n">
        <x:f>'Raw_Data'!J2703</x:f>
        <x:v>0.402</x:v>
      </x:c>
      <x:c r="K2703" s="32" t="n">
        <x:f>'Raw_Data'!K2703</x:f>
        <x:v>0.783</x:v>
      </x:c>
      <x:c r="L2703" t="n">
        <x:f>'Raw_Data'!L2703</x:f>
        <x:v>0</x:v>
      </x:c>
      <x:c r="M2703" t="n">
        <x:f>IF('Raw_Data'!M2703="",Assumptions!$B$15,'Raw_Data'!M2703)</x:f>
        <x:v>10</x:v>
      </x:c>
      <x:c r="N2703" s="32" t="n">
        <x:f>'Raw_Data'!N2703</x:f>
        <x:v>0.02</x:v>
      </x:c>
      <x:c r="O2703" t="str">
        <x:f>IF(OR(D2703&lt;620,L2703&gt;=2,J2703&gt;0.9),"High",IF(OR(D2703&lt;700,L2703=1,J2703&gt;0.75),"Medium","Low"))</x:f>
        <x:v>Medium</x:v>
      </x:c>
      <x:c r="P2703" s="30" t="n">
        <x:f>XLOOKUP(F2703,Assumptions!$A$4:$A$6,Assumptions!$B$4:$B$6)</x:f>
        <x:v>0</x:v>
      </x:c>
      <x:c r="Q2703" s="32" t="n">
        <x:f>XLOOKUP(F2703,Assumptions!$A$4:$A$6,Assumptions!$C$4:$C$6)</x:f>
        <x:v>0.229</x:v>
      </x:c>
      <x:c r="R2703" s="32" t="n">
        <x:f>XLOOKUP(F2703,Assumptions!$A$4:$A$6,Assumptions!$D$4:$D$6)</x:f>
        <x:v>0.015</x:v>
      </x:c>
      <x:c r="S2703" s="32" t="n">
        <x:f>XLOOKUP(F2703,Assumptions!$A$4:$A$6,Assumptions!$E$4:$E$6)</x:f>
        <x:v>0.0075</x:v>
      </x:c>
      <x:c r="T2703" s="32" t="n">
        <x:f>XLOOKUP(O2703,Assumptions!$H$4:$H$6,Assumptions!$I$4:$I$6)</x:f>
        <x:v>0.012</x:v>
      </x:c>
      <x:c r="U2703" s="30" t="n">
        <x:f>XLOOKUP(F2703,Assumptions!$A$4:$A$6,Assumptions!$F$4:$F$6)</x:f>
        <x:v>60</x:v>
      </x:c>
      <x:c r="V2703" s="60" t="n">
        <x:f>I2703*12</x:f>
        <x:v>5901.36</x:v>
      </x:c>
      <x:c r="W2703" s="60" t="n">
        <x:f>H2703*J2703*(1-K2703)*Q2703</x:f>
        <x:v>99.96283634400001</x:v>
      </x:c>
      <x:c r="X2703" s="60" t="n">
        <x:f>V2703*R2703</x:f>
        <x:v>88.5204</x:v>
      </x:c>
      <x:c r="Y2703" s="60" t="n">
        <x:f>V2703*S2703</x:f>
        <x:v>44.2602</x:v>
      </x:c>
      <x:c r="Z2703" s="60" t="n">
        <x:f>H2703*J2703*T2703</x:f>
        <x:v>24.139296</x:v>
      </x:c>
      <x:c r="AA2703" s="60" t="n">
        <x:f>P2703+W2703+X2703-Y2703-Z2703-U2703</x:f>
        <x:v>60.083740344000006</x:v>
      </x:c>
      <x:c r="AB2703" s="32" t="n">
        <x:f>IFERROR(AA2703/(P2703+W2703+X2703),0)</x:f>
        <x:v>0.3187749823774323</x:v>
      </x:c>
      <x:c r="AC2703" t="n">
        <x:f>IF(O2703="High",0,IF(I2703&gt;=1800,3,IF(I2703&gt;=900,2,1))+IF(K2703&gt;=0.9,2,IF(K2703&gt;=0.75,1,0))+IF(J2703&lt;=0.7,2,IF(J2703&lt;=0.85,1,0))+IF(M2703&gt;=8,1,0))</x:f>
        <x:v>5</x:v>
      </x:c>
      <x:c r="AD2703" t="str">
        <x:f>IF(AND(O2703&lt;&gt;"High",AC2703&gt;=Assumptions!$B$10,AA2703&gt;0),"Priority Growth",IF(AND(O2703="Low",AA2703&gt;0),"Maintain","Watch"))</x:f>
        <x:v>Watch</x:v>
      </x:c>
      <x:c r="AE2703" s="60" t="n">
        <x:f>MAX(AA2703,0)*N2703</x:f>
        <x:v>1.20167480688</x:v>
      </x:c>
      <x:c r="AF2703" t="str">
        <x:f>IF(AND(AA2703&gt;=Assumptions!$B$11,O2703&lt;&gt;"High",OR(N2703&gt;=Assumptions!$B$12,M2703&lt;=6)),"High","Standard")</x:f>
        <x:v>Standard</x:v>
      </x:c>
    </x:row>
    <x:row r="2704">
      <x:c r="A2704" t="str">
        <x:f>'Raw_Data'!A2704</x:f>
        <x:v>C02703</x:v>
      </x:c>
      <x:c r="B2704" t="n">
        <x:f>'Raw_Data'!B2704</x:f>
        <x:v>21</x:v>
      </x:c>
      <x:c r="C2704" s="30" t="n">
        <x:f>'Raw_Data'!C2704</x:f>
        <x:v>101143</x:v>
      </x:c>
      <x:c r="D2704" t="n">
        <x:f>'Raw_Data'!D2704</x:f>
        <x:v>600</x:v>
      </x:c>
      <x:c r="E2704" t="n">
        <x:f>'Raw_Data'!E2704</x:f>
        <x:v>89</x:v>
      </x:c>
      <x:c r="F2704" t="str">
        <x:f>PROPER(TRIM('Raw_Data'!F2704))</x:f>
        <x:v>Gold</x:v>
      </x:c>
      <x:c r="G2704" t="str">
        <x:f>PROPER(TRIM('Raw_Data'!G2704))</x:f>
        <x:v>Partner</x:v>
      </x:c>
      <x:c r="H2704" s="60" t="n">
        <x:f>'Raw_Data'!H2704</x:f>
        <x:v>11032</x:v>
      </x:c>
      <x:c r="I2704" s="60" t="n">
        <x:f>'Raw_Data'!I2704</x:f>
        <x:v>1123.13</x:v>
      </x:c>
      <x:c r="J2704" s="32" t="n">
        <x:f>'Raw_Data'!J2704</x:f>
        <x:v>0.569</x:v>
      </x:c>
      <x:c r="K2704" s="32" t="n">
        <x:f>'Raw_Data'!K2704</x:f>
        <x:v>0.659</x:v>
      </x:c>
      <x:c r="L2704" t="n">
        <x:f>'Raw_Data'!L2704</x:f>
        <x:v>1</x:v>
      </x:c>
      <x:c r="M2704" t="n">
        <x:f>IF('Raw_Data'!M2704="",Assumptions!$B$15,'Raw_Data'!M2704)</x:f>
        <x:v>8</x:v>
      </x:c>
      <x:c r="N2704" s="32" t="n">
        <x:f>'Raw_Data'!N2704</x:f>
        <x:v>0.097</x:v>
      </x:c>
      <x:c r="O2704" t="str">
        <x:f>IF(OR(D2704&lt;620,L2704&gt;=2,J2704&gt;0.9),"High",IF(OR(D2704&lt;700,L2704=1,J2704&gt;0.75),"Medium","Low"))</x:f>
        <x:v>High</x:v>
      </x:c>
      <x:c r="P2704" s="30" t="n">
        <x:f>XLOOKUP(F2704,Assumptions!$A$4:$A$6,Assumptions!$B$4:$B$6)</x:f>
        <x:v>95</x:v>
      </x:c>
      <x:c r="Q2704" s="32" t="n">
        <x:f>XLOOKUP(F2704,Assumptions!$A$4:$A$6,Assumptions!$C$4:$C$6)</x:f>
        <x:v>0.219</x:v>
      </x:c>
      <x:c r="R2704" s="32" t="n">
        <x:f>XLOOKUP(F2704,Assumptions!$A$4:$A$6,Assumptions!$D$4:$D$6)</x:f>
        <x:v>0.016</x:v>
      </x:c>
      <x:c r="S2704" s="32" t="n">
        <x:f>XLOOKUP(F2704,Assumptions!$A$4:$A$6,Assumptions!$E$4:$E$6)</x:f>
        <x:v>0.01</x:v>
      </x:c>
      <x:c r="T2704" s="32" t="n">
        <x:f>XLOOKUP(O2704,Assumptions!$H$4:$H$6,Assumptions!$I$4:$I$6)</x:f>
        <x:v>0.045</x:v>
      </x:c>
      <x:c r="U2704" s="30" t="n">
        <x:f>XLOOKUP(F2704,Assumptions!$A$4:$A$6,Assumptions!$F$4:$F$6)</x:f>
        <x:v>90</x:v>
      </x:c>
      <x:c r="V2704" s="60" t="n">
        <x:f>I2704*12</x:f>
        <x:v>13477.560000000001</x:v>
      </x:c>
      <x:c r="W2704" s="60" t="n">
        <x:f>H2704*J2704*(1-K2704)*Q2704</x:f>
        <x:v>468.7756162319999</x:v>
      </x:c>
      <x:c r="X2704" s="60" t="n">
        <x:f>V2704*R2704</x:f>
        <x:v>215.64096000000004</x:v>
      </x:c>
      <x:c r="Y2704" s="60" t="n">
        <x:f>V2704*S2704</x:f>
        <x:v>134.77560000000003</x:v>
      </x:c>
      <x:c r="Z2704" s="60" t="n">
        <x:f>H2704*J2704*T2704</x:f>
        <x:v>282.47436</x:v>
      </x:c>
      <x:c r="AA2704" s="60" t="n">
        <x:f>P2704+W2704+X2704-Y2704-Z2704-U2704</x:f>
        <x:v>272.16661623199997</x:v>
      </x:c>
      <x:c r="AB2704" s="32" t="n">
        <x:f>IFERROR(AA2704/(P2704+W2704+X2704),0)</x:f>
        <x:v>0.34919274818064333</x:v>
      </x:c>
      <x:c r="AC2704" t="n">
        <x:f>IF(O2704="High",0,IF(I2704&gt;=1800,3,IF(I2704&gt;=900,2,1))+IF(K2704&gt;=0.9,2,IF(K2704&gt;=0.75,1,0))+IF(J2704&lt;=0.7,2,IF(J2704&lt;=0.85,1,0))+IF(M2704&gt;=8,1,0))</x:f>
        <x:v>0</x:v>
      </x:c>
      <x:c r="AD2704" t="str">
        <x:f>IF(AND(O2704&lt;&gt;"High",AC2704&gt;=Assumptions!$B$10,AA2704&gt;0),"Priority Growth",IF(AND(O2704="Low",AA2704&gt;0),"Maintain","Watch"))</x:f>
        <x:v>Watch</x:v>
      </x:c>
      <x:c r="AE2704" s="60" t="n">
        <x:f>MAX(AA2704,0)*N2704</x:f>
        <x:v>26.400161774504</x:v>
      </x:c>
      <x:c r="AF2704" t="str">
        <x:f>IF(AND(AA2704&gt;=Assumptions!$B$11,O2704&lt;&gt;"High",OR(N2704&gt;=Assumptions!$B$12,M2704&lt;=6)),"High","Standard")</x:f>
        <x:v>Standard</x:v>
      </x:c>
    </x:row>
    <x:row r="2705">
      <x:c r="A2705" t="str">
        <x:f>'Raw_Data'!A2705</x:f>
        <x:v>C02704</x:v>
      </x:c>
      <x:c r="B2705" t="n">
        <x:f>'Raw_Data'!B2705</x:f>
        <x:v>50</x:v>
      </x:c>
      <x:c r="C2705" s="30" t="n">
        <x:f>'Raw_Data'!C2705</x:f>
        <x:v>92543</x:v>
      </x:c>
      <x:c r="D2705" t="n">
        <x:f>'Raw_Data'!D2705</x:f>
        <x:v>636</x:v>
      </x:c>
      <x:c r="E2705" t="n">
        <x:f>'Raw_Data'!E2705</x:f>
        <x:v>33</x:v>
      </x:c>
      <x:c r="F2705" t="str">
        <x:f>PROPER(TRIM('Raw_Data'!F2705))</x:f>
        <x:v>Gold</x:v>
      </x:c>
      <x:c r="G2705" t="str">
        <x:f>PROPER(TRIM('Raw_Data'!G2705))</x:f>
        <x:v>Digital</x:v>
      </x:c>
      <x:c r="H2705" s="60" t="n">
        <x:f>'Raw_Data'!H2705</x:f>
        <x:v>12919</x:v>
      </x:c>
      <x:c r="I2705" s="60" t="n">
        <x:f>'Raw_Data'!I2705</x:f>
        <x:v>1724.27</x:v>
      </x:c>
      <x:c r="J2705" s="32" t="n">
        <x:f>'Raw_Data'!J2705</x:f>
        <x:v>0.491</x:v>
      </x:c>
      <x:c r="K2705" s="32" t="n">
        <x:f>'Raw_Data'!K2705</x:f>
        <x:v>0.692</x:v>
      </x:c>
      <x:c r="L2705" t="n">
        <x:f>'Raw_Data'!L2705</x:f>
        <x:v>0</x:v>
      </x:c>
      <x:c r="M2705" t="n">
        <x:f>IF('Raw_Data'!M2705="",Assumptions!$B$15,'Raw_Data'!M2705)</x:f>
        <x:v>6</x:v>
      </x:c>
      <x:c r="N2705" s="32" t="n">
        <x:f>'Raw_Data'!N2705</x:f>
        <x:v>0.104</x:v>
      </x:c>
      <x:c r="O2705" t="str">
        <x:f>IF(OR(D2705&lt;620,L2705&gt;=2,J2705&gt;0.9),"High",IF(OR(D2705&lt;700,L2705=1,J2705&gt;0.75),"Medium","Low"))</x:f>
        <x:v>Medium</x:v>
      </x:c>
      <x:c r="P2705" s="30" t="n">
        <x:f>XLOOKUP(F2705,Assumptions!$A$4:$A$6,Assumptions!$B$4:$B$6)</x:f>
        <x:v>95</x:v>
      </x:c>
      <x:c r="Q2705" s="32" t="n">
        <x:f>XLOOKUP(F2705,Assumptions!$A$4:$A$6,Assumptions!$C$4:$C$6)</x:f>
        <x:v>0.219</x:v>
      </x:c>
      <x:c r="R2705" s="32" t="n">
        <x:f>XLOOKUP(F2705,Assumptions!$A$4:$A$6,Assumptions!$D$4:$D$6)</x:f>
        <x:v>0.016</x:v>
      </x:c>
      <x:c r="S2705" s="32" t="n">
        <x:f>XLOOKUP(F2705,Assumptions!$A$4:$A$6,Assumptions!$E$4:$E$6)</x:f>
        <x:v>0.01</x:v>
      </x:c>
      <x:c r="T2705" s="32" t="n">
        <x:f>XLOOKUP(O2705,Assumptions!$H$4:$H$6,Assumptions!$I$4:$I$6)</x:f>
        <x:v>0.012</x:v>
      </x:c>
      <x:c r="U2705" s="30" t="n">
        <x:f>XLOOKUP(F2705,Assumptions!$A$4:$A$6,Assumptions!$F$4:$F$6)</x:f>
        <x:v>90</x:v>
      </x:c>
      <x:c r="V2705" s="60" t="n">
        <x:f>I2705*12</x:f>
        <x:v>20691.239999999998</x:v>
      </x:c>
      <x:c r="W2705" s="60" t="n">
        <x:f>H2705*J2705*(1-K2705)*Q2705</x:f>
        <x:v>427.8634825080001</x:v>
      </x:c>
      <x:c r="X2705" s="60" t="n">
        <x:f>V2705*R2705</x:f>
        <x:v>331.05983999999995</x:v>
      </x:c>
      <x:c r="Y2705" s="60" t="n">
        <x:f>V2705*S2705</x:f>
        <x:v>206.9124</x:v>
      </x:c>
      <x:c r="Z2705" s="60" t="n">
        <x:f>H2705*J2705*T2705</x:f>
        <x:v>76.11874800000001</x:v>
      </x:c>
      <x:c r="AA2705" s="60" t="n">
        <x:f>P2705+W2705+X2705-Y2705-Z2705-U2705</x:f>
        <x:v>480.89217450800004</x:v>
      </x:c>
      <x:c r="AB2705" s="32" t="n">
        <x:f>IFERROR(AA2705/(P2705+W2705+X2705),0)</x:f>
        <x:v>0.5631561544608061</x:v>
      </x:c>
      <x:c r="AC2705" t="n">
        <x:f>IF(O2705="High",0,IF(I2705&gt;=1800,3,IF(I2705&gt;=900,2,1))+IF(K2705&gt;=0.9,2,IF(K2705&gt;=0.75,1,0))+IF(J2705&lt;=0.7,2,IF(J2705&lt;=0.85,1,0))+IF(M2705&gt;=8,1,0))</x:f>
        <x:v>4</x:v>
      </x:c>
      <x:c r="AD2705" t="str">
        <x:f>IF(AND(O2705&lt;&gt;"High",AC2705&gt;=Assumptions!$B$10,AA2705&gt;0),"Priority Growth",IF(AND(O2705="Low",AA2705&gt;0),"Maintain","Watch"))</x:f>
        <x:v>Watch</x:v>
      </x:c>
      <x:c r="AE2705" s="60" t="n">
        <x:f>MAX(AA2705,0)*N2705</x:f>
        <x:v>50.012786148832</x:v>
      </x:c>
      <x:c r="AF2705" t="str">
        <x:f>IF(AND(AA2705&gt;=Assumptions!$B$11,O2705&lt;&gt;"High",OR(N2705&gt;=Assumptions!$B$12,M2705&lt;=6)),"High","Standard")</x:f>
        <x:v>High</x:v>
      </x:c>
    </x:row>
    <x:row r="2706">
      <x:c r="A2706" t="str">
        <x:f>'Raw_Data'!A2706</x:f>
        <x:v>C02705</x:v>
      </x:c>
      <x:c r="B2706" t="n">
        <x:f>'Raw_Data'!B2706</x:f>
        <x:v>53</x:v>
      </x:c>
      <x:c r="C2706" s="30" t="n">
        <x:f>'Raw_Data'!C2706</x:f>
        <x:v>133842</x:v>
      </x:c>
      <x:c r="D2706" t="n">
        <x:f>'Raw_Data'!D2706</x:f>
        <x:v>665</x:v>
      </x:c>
      <x:c r="E2706" t="n">
        <x:f>'Raw_Data'!E2706</x:f>
        <x:v>40</x:v>
      </x:c>
      <x:c r="F2706" t="str">
        <x:f>PROPER(TRIM('Raw_Data'!F2706))</x:f>
        <x:v>Platinum</x:v>
      </x:c>
      <x:c r="G2706" t="str">
        <x:f>PROPER(TRIM('Raw_Data'!G2706))</x:f>
        <x:v>Branch</x:v>
      </x:c>
      <x:c r="H2706" s="60" t="n">
        <x:f>'Raw_Data'!H2706</x:f>
        <x:v>27512</x:v>
      </x:c>
      <x:c r="I2706" s="60" t="n">
        <x:f>'Raw_Data'!I2706</x:f>
        <x:v>3004.56</x:v>
      </x:c>
      <x:c r="J2706" s="32" t="n">
        <x:f>'Raw_Data'!J2706</x:f>
        <x:v>0.269</x:v>
      </x:c>
      <x:c r="K2706" s="32" t="n">
        <x:f>'Raw_Data'!K2706</x:f>
        <x:v>0.762</x:v>
      </x:c>
      <x:c r="L2706" t="n">
        <x:f>'Raw_Data'!L2706</x:f>
        <x:v>0</x:v>
      </x:c>
      <x:c r="M2706" t="n">
        <x:f>IF('Raw_Data'!M2706="",Assumptions!$B$15,'Raw_Data'!M2706)</x:f>
        <x:v>7.370408870408871</x:v>
      </x:c>
      <x:c r="N2706" s="32" t="n">
        <x:f>'Raw_Data'!N2706</x:f>
        <x:v>0.174</x:v>
      </x:c>
      <x:c r="O2706" t="str">
        <x:f>IF(OR(D2706&lt;620,L2706&gt;=2,J2706&gt;0.9),"High",IF(OR(D2706&lt;700,L2706=1,J2706&gt;0.75),"Medium","Low"))</x:f>
        <x:v>Medium</x:v>
      </x:c>
      <x:c r="P2706" s="30" t="n">
        <x:f>XLOOKUP(F2706,Assumptions!$A$4:$A$6,Assumptions!$B$4:$B$6)</x:f>
        <x:v>195</x:v>
      </x:c>
      <x:c r="Q2706" s="32" t="n">
        <x:f>XLOOKUP(F2706,Assumptions!$A$4:$A$6,Assumptions!$C$4:$C$6)</x:f>
        <x:v>0.199</x:v>
      </x:c>
      <x:c r="R2706" s="32" t="n">
        <x:f>XLOOKUP(F2706,Assumptions!$A$4:$A$6,Assumptions!$D$4:$D$6)</x:f>
        <x:v>0.017</x:v>
      </x:c>
      <x:c r="S2706" s="32" t="n">
        <x:f>XLOOKUP(F2706,Assumptions!$A$4:$A$6,Assumptions!$E$4:$E$6)</x:f>
        <x:v>0.013</x:v>
      </x:c>
      <x:c r="T2706" s="32" t="n">
        <x:f>XLOOKUP(O2706,Assumptions!$H$4:$H$6,Assumptions!$I$4:$I$6)</x:f>
        <x:v>0.012</x:v>
      </x:c>
      <x:c r="U2706" s="30" t="n">
        <x:f>XLOOKUP(F2706,Assumptions!$A$4:$A$6,Assumptions!$F$4:$F$6)</x:f>
        <x:v>140</x:v>
      </x:c>
      <x:c r="V2706" s="60" t="n">
        <x:f>I2706*12</x:f>
        <x:v>36054.72</x:v>
      </x:c>
      <x:c r="W2706" s="60" t="n">
        <x:f>H2706*J2706*(1-K2706)*Q2706</x:f>
        <x:v>350.51327953599997</x:v>
      </x:c>
      <x:c r="X2706" s="60" t="n">
        <x:f>V2706*R2706</x:f>
        <x:v>612.93024</x:v>
      </x:c>
      <x:c r="Y2706" s="60" t="n">
        <x:f>V2706*S2706</x:f>
        <x:v>468.71136</x:v>
      </x:c>
      <x:c r="Z2706" s="60" t="n">
        <x:f>H2706*J2706*T2706</x:f>
        <x:v>88.808736</x:v>
      </x:c>
      <x:c r="AA2706" s="60" t="n">
        <x:f>P2706+W2706+X2706-Y2706-Z2706-U2706</x:f>
        <x:v>460.9234235360002</x:v>
      </x:c>
      <x:c r="AB2706" s="32" t="n">
        <x:f>IFERROR(AA2706/(P2706+W2706+X2706),0)</x:f>
        <x:v>0.39788165392872776</x:v>
      </x:c>
      <x:c r="AC2706" t="n">
        <x:f>IF(O2706="High",0,IF(I2706&gt;=1800,3,IF(I2706&gt;=900,2,1))+IF(K2706&gt;=0.9,2,IF(K2706&gt;=0.75,1,0))+IF(J2706&lt;=0.7,2,IF(J2706&lt;=0.85,1,0))+IF(M2706&gt;=8,1,0))</x:f>
        <x:v>6</x:v>
      </x:c>
      <x:c r="AD2706" t="str">
        <x:f>IF(AND(O2706&lt;&gt;"High",AC2706&gt;=Assumptions!$B$10,AA2706&gt;0),"Priority Growth",IF(AND(O2706="Low",AA2706&gt;0),"Maintain","Watch"))</x:f>
        <x:v>Priority Growth</x:v>
      </x:c>
      <x:c r="AE2706" s="60" t="n">
        <x:f>MAX(AA2706,0)*N2706</x:f>
        <x:v>80.20067569526402</x:v>
      </x:c>
      <x:c r="AF2706" t="str">
        <x:f>IF(AND(AA2706&gt;=Assumptions!$B$11,O2706&lt;&gt;"High",OR(N2706&gt;=Assumptions!$B$12,M2706&lt;=6)),"High","Standard")</x:f>
        <x:v>High</x:v>
      </x:c>
    </x:row>
    <x:row r="2707">
      <x:c r="A2707" t="str">
        <x:f>'Raw_Data'!A2707</x:f>
        <x:v>C02706</x:v>
      </x:c>
      <x:c r="B2707" t="n">
        <x:f>'Raw_Data'!B2707</x:f>
        <x:v>21</x:v>
      </x:c>
      <x:c r="C2707" s="30" t="n">
        <x:f>'Raw_Data'!C2707</x:f>
        <x:v>74446</x:v>
      </x:c>
      <x:c r="D2707" t="n">
        <x:f>'Raw_Data'!D2707</x:f>
        <x:v>707</x:v>
      </x:c>
      <x:c r="E2707" t="n">
        <x:f>'Raw_Data'!E2707</x:f>
        <x:v>49</x:v>
      </x:c>
      <x:c r="F2707" t="str">
        <x:f>PROPER(TRIM('Raw_Data'!F2707))</x:f>
        <x:v>Gold</x:v>
      </x:c>
      <x:c r="G2707" t="str">
        <x:f>PROPER(TRIM('Raw_Data'!G2707))</x:f>
        <x:v>Direct Mail</x:v>
      </x:c>
      <x:c r="H2707" s="60" t="n">
        <x:f>'Raw_Data'!H2707</x:f>
        <x:v>13052</x:v>
      </x:c>
      <x:c r="I2707" s="60" t="n">
        <x:f>'Raw_Data'!I2707</x:f>
        <x:v>1479.29</x:v>
      </x:c>
      <x:c r="J2707" s="32" t="n">
        <x:f>'Raw_Data'!J2707</x:f>
        <x:v>0.331</x:v>
      </x:c>
      <x:c r="K2707" s="32" t="n">
        <x:f>'Raw_Data'!K2707</x:f>
        <x:v>0.807</x:v>
      </x:c>
      <x:c r="L2707" t="n">
        <x:f>'Raw_Data'!L2707</x:f>
        <x:v>0</x:v>
      </x:c>
      <x:c r="M2707" t="n">
        <x:f>IF('Raw_Data'!M2707="",Assumptions!$B$15,'Raw_Data'!M2707)</x:f>
        <x:v>6</x:v>
      </x:c>
      <x:c r="N2707" s="32" t="n">
        <x:f>'Raw_Data'!N2707</x:f>
        <x:v>0.205</x:v>
      </x:c>
      <x:c r="O2707" t="str">
        <x:f>IF(OR(D2707&lt;620,L2707&gt;=2,J2707&gt;0.9),"High",IF(OR(D2707&lt;700,L2707=1,J2707&gt;0.75),"Medium","Low"))</x:f>
        <x:v>Low</x:v>
      </x:c>
      <x:c r="P2707" s="30" t="n">
        <x:f>XLOOKUP(F2707,Assumptions!$A$4:$A$6,Assumptions!$B$4:$B$6)</x:f>
        <x:v>95</x:v>
      </x:c>
      <x:c r="Q2707" s="32" t="n">
        <x:f>XLOOKUP(F2707,Assumptions!$A$4:$A$6,Assumptions!$C$4:$C$6)</x:f>
        <x:v>0.219</x:v>
      </x:c>
      <x:c r="R2707" s="32" t="n">
        <x:f>XLOOKUP(F2707,Assumptions!$A$4:$A$6,Assumptions!$D$4:$D$6)</x:f>
        <x:v>0.016</x:v>
      </x:c>
      <x:c r="S2707" s="32" t="n">
        <x:f>XLOOKUP(F2707,Assumptions!$A$4:$A$6,Assumptions!$E$4:$E$6)</x:f>
        <x:v>0.01</x:v>
      </x:c>
      <x:c r="T2707" s="32" t="n">
        <x:f>XLOOKUP(O2707,Assumptions!$H$4:$H$6,Assumptions!$I$4:$I$6)</x:f>
        <x:v>0.0035</x:v>
      </x:c>
      <x:c r="U2707" s="30" t="n">
        <x:f>XLOOKUP(F2707,Assumptions!$A$4:$A$6,Assumptions!$F$4:$F$6)</x:f>
        <x:v>90</x:v>
      </x:c>
      <x:c r="V2707" s="60" t="n">
        <x:f>I2707*12</x:f>
        <x:v>17751.48</x:v>
      </x:c>
      <x:c r="W2707" s="60" t="n">
        <x:f>H2707*J2707*(1-K2707)*Q2707</x:f>
        <x:v>182.60240060399997</x:v>
      </x:c>
      <x:c r="X2707" s="60" t="n">
        <x:f>V2707*R2707</x:f>
        <x:v>284.02368</x:v>
      </x:c>
      <x:c r="Y2707" s="60" t="n">
        <x:f>V2707*S2707</x:f>
        <x:v>177.5148</x:v>
      </x:c>
      <x:c r="Z2707" s="60" t="n">
        <x:f>H2707*J2707*T2707</x:f>
        <x:v>15.120742000000002</x:v>
      </x:c>
      <x:c r="AA2707" s="60" t="n">
        <x:f>P2707+W2707+X2707-Y2707-Z2707-U2707</x:f>
        <x:v>278.99053860399994</x:v>
      </x:c>
      <x:c r="AB2707" s="32" t="n">
        <x:f>IFERROR(AA2707/(P2707+W2707+X2707),0)</x:f>
        <x:v>0.4967549553680982</x:v>
      </x:c>
      <x:c r="AC2707" t="n">
        <x:f>IF(O2707="High",0,IF(I2707&gt;=1800,3,IF(I2707&gt;=900,2,1))+IF(K2707&gt;=0.9,2,IF(K2707&gt;=0.75,1,0))+IF(J2707&lt;=0.7,2,IF(J2707&lt;=0.85,1,0))+IF(M2707&gt;=8,1,0))</x:f>
        <x:v>5</x:v>
      </x:c>
      <x:c r="AD2707" t="str">
        <x:f>IF(AND(O2707&lt;&gt;"High",AC2707&gt;=Assumptions!$B$10,AA2707&gt;0),"Priority Growth",IF(AND(O2707="Low",AA2707&gt;0),"Maintain","Watch"))</x:f>
        <x:v>Maintain</x:v>
      </x:c>
      <x:c r="AE2707" s="60" t="n">
        <x:f>MAX(AA2707,0)*N2707</x:f>
        <x:v>57.193060413819985</x:v>
      </x:c>
      <x:c r="AF2707" t="str">
        <x:f>IF(AND(AA2707&gt;=Assumptions!$B$11,O2707&lt;&gt;"High",OR(N2707&gt;=Assumptions!$B$12,M2707&lt;=6)),"High","Standard")</x:f>
        <x:v>Standard</x:v>
      </x:c>
    </x:row>
    <x:row r="2708">
      <x:c r="A2708" t="str">
        <x:f>'Raw_Data'!A2708</x:f>
        <x:v>C02707</x:v>
      </x:c>
      <x:c r="B2708" t="n">
        <x:f>'Raw_Data'!B2708</x:f>
        <x:v>45</x:v>
      </x:c>
      <x:c r="C2708" s="30" t="n">
        <x:f>'Raw_Data'!C2708</x:f>
        <x:v>92978</x:v>
      </x:c>
      <x:c r="D2708" t="n">
        <x:f>'Raw_Data'!D2708</x:f>
        <x:v>645</x:v>
      </x:c>
      <x:c r="E2708" t="n">
        <x:f>'Raw_Data'!E2708</x:f>
        <x:v>52</x:v>
      </x:c>
      <x:c r="F2708" t="str">
        <x:f>PROPER(TRIM('Raw_Data'!F2708))</x:f>
        <x:v>Gold</x:v>
      </x:c>
      <x:c r="G2708" t="str">
        <x:f>PROPER(TRIM('Raw_Data'!G2708))</x:f>
        <x:v>Partner</x:v>
      </x:c>
      <x:c r="H2708" s="60" t="n">
        <x:f>'Raw_Data'!H2708</x:f>
        <x:v>12357</x:v>
      </x:c>
      <x:c r="I2708" s="60" t="n">
        <x:f>'Raw_Data'!I2708</x:f>
        <x:v>1005.82</x:v>
      </x:c>
      <x:c r="J2708" s="32" t="n">
        <x:f>'Raw_Data'!J2708</x:f>
        <x:v>0.558</x:v>
      </x:c>
      <x:c r="K2708" s="32" t="n">
        <x:f>'Raw_Data'!K2708</x:f>
        <x:v>0.853</x:v>
      </x:c>
      <x:c r="L2708" t="n">
        <x:f>'Raw_Data'!L2708</x:f>
        <x:v>0</x:v>
      </x:c>
      <x:c r="M2708" t="n">
        <x:f>IF('Raw_Data'!M2708="",Assumptions!$B$15,'Raw_Data'!M2708)</x:f>
        <x:v>6</x:v>
      </x:c>
      <x:c r="N2708" s="32" t="n">
        <x:f>'Raw_Data'!N2708</x:f>
        <x:v>0.147</x:v>
      </x:c>
      <x:c r="O2708" t="str">
        <x:f>IF(OR(D2708&lt;620,L2708&gt;=2,J2708&gt;0.9),"High",IF(OR(D2708&lt;700,L2708=1,J2708&gt;0.75),"Medium","Low"))</x:f>
        <x:v>Medium</x:v>
      </x:c>
      <x:c r="P2708" s="30" t="n">
        <x:f>XLOOKUP(F2708,Assumptions!$A$4:$A$6,Assumptions!$B$4:$B$6)</x:f>
        <x:v>95</x:v>
      </x:c>
      <x:c r="Q2708" s="32" t="n">
        <x:f>XLOOKUP(F2708,Assumptions!$A$4:$A$6,Assumptions!$C$4:$C$6)</x:f>
        <x:v>0.219</x:v>
      </x:c>
      <x:c r="R2708" s="32" t="n">
        <x:f>XLOOKUP(F2708,Assumptions!$A$4:$A$6,Assumptions!$D$4:$D$6)</x:f>
        <x:v>0.016</x:v>
      </x:c>
      <x:c r="S2708" s="32" t="n">
        <x:f>XLOOKUP(F2708,Assumptions!$A$4:$A$6,Assumptions!$E$4:$E$6)</x:f>
        <x:v>0.01</x:v>
      </x:c>
      <x:c r="T2708" s="32" t="n">
        <x:f>XLOOKUP(O2708,Assumptions!$H$4:$H$6,Assumptions!$I$4:$I$6)</x:f>
        <x:v>0.012</x:v>
      </x:c>
      <x:c r="U2708" s="30" t="n">
        <x:f>XLOOKUP(F2708,Assumptions!$A$4:$A$6,Assumptions!$F$4:$F$6)</x:f>
        <x:v>90</x:v>
      </x:c>
      <x:c r="V2708" s="60" t="n">
        <x:f>I2708*12</x:f>
        <x:v>12069.84</x:v>
      </x:c>
      <x:c r="W2708" s="60" t="n">
        <x:f>H2708*J2708*(1-K2708)*Q2708</x:f>
        <x:v>221.97736675800007</x:v>
      </x:c>
      <x:c r="X2708" s="60" t="n">
        <x:f>V2708*R2708</x:f>
        <x:v>193.11744000000002</x:v>
      </x:c>
      <x:c r="Y2708" s="60" t="n">
        <x:f>V2708*S2708</x:f>
        <x:v>120.6984</x:v>
      </x:c>
      <x:c r="Z2708" s="60" t="n">
        <x:f>H2708*J2708*T2708</x:f>
        <x:v>82.74247200000002</x:v>
      </x:c>
      <x:c r="AA2708" s="60" t="n">
        <x:f>P2708+W2708+X2708-Y2708-Z2708-U2708</x:f>
        <x:v>216.6539347580001</x:v>
      </x:c>
      <x:c r="AB2708" s="32" t="n">
        <x:f>IFERROR(AA2708/(P2708+W2708+X2708),0)</x:f>
        <x:v>0.42473268084218185</x:v>
      </x:c>
      <x:c r="AC2708" t="n">
        <x:f>IF(O2708="High",0,IF(I2708&gt;=1800,3,IF(I2708&gt;=900,2,1))+IF(K2708&gt;=0.9,2,IF(K2708&gt;=0.75,1,0))+IF(J2708&lt;=0.7,2,IF(J2708&lt;=0.85,1,0))+IF(M2708&gt;=8,1,0))</x:f>
        <x:v>5</x:v>
      </x:c>
      <x:c r="AD2708" t="str">
        <x:f>IF(AND(O2708&lt;&gt;"High",AC2708&gt;=Assumptions!$B$10,AA2708&gt;0),"Priority Growth",IF(AND(O2708="Low",AA2708&gt;0),"Maintain","Watch"))</x:f>
        <x:v>Watch</x:v>
      </x:c>
      <x:c r="AE2708" s="60" t="n">
        <x:f>MAX(AA2708,0)*N2708</x:f>
        <x:v>31.848128409426014</x:v>
      </x:c>
      <x:c r="AF2708" t="str">
        <x:f>IF(AND(AA2708&gt;=Assumptions!$B$11,O2708&lt;&gt;"High",OR(N2708&gt;=Assumptions!$B$12,M2708&lt;=6)),"High","Standard")</x:f>
        <x:v>Standard</x:v>
      </x:c>
    </x:row>
    <x:row r="2709">
      <x:c r="A2709" t="str">
        <x:f>'Raw_Data'!A2709</x:f>
        <x:v>C02708</x:v>
      </x:c>
      <x:c r="B2709" t="n">
        <x:f>'Raw_Data'!B2709</x:f>
        <x:v>60</x:v>
      </x:c>
      <x:c r="C2709" s="30" t="n">
        <x:f>'Raw_Data'!C2709</x:f>
        <x:v>155270</x:v>
      </x:c>
      <x:c r="D2709" t="n">
        <x:f>'Raw_Data'!D2709</x:f>
        <x:v>631</x:v>
      </x:c>
      <x:c r="E2709" t="n">
        <x:f>'Raw_Data'!E2709</x:f>
        <x:v>68</x:v>
      </x:c>
      <x:c r="F2709" t="str">
        <x:f>PROPER(TRIM('Raw_Data'!F2709))</x:f>
        <x:v>Platinum</x:v>
      </x:c>
      <x:c r="G2709" t="str">
        <x:f>PROPER(TRIM('Raw_Data'!G2709))</x:f>
        <x:v>Branch</x:v>
      </x:c>
      <x:c r="H2709" s="60" t="n">
        <x:f>'Raw_Data'!H2709</x:f>
        <x:v>29520</x:v>
      </x:c>
      <x:c r="I2709" s="60" t="n">
        <x:f>'Raw_Data'!I2709</x:f>
        <x:v>3251.14</x:v>
      </x:c>
      <x:c r="J2709" s="32" t="n">
        <x:f>'Raw_Data'!J2709</x:f>
        <x:v>0.584</x:v>
      </x:c>
      <x:c r="K2709" s="32" t="n">
        <x:f>'Raw_Data'!K2709</x:f>
        <x:v>0.611</x:v>
      </x:c>
      <x:c r="L2709" t="n">
        <x:f>'Raw_Data'!L2709</x:f>
        <x:v>0</x:v>
      </x:c>
      <x:c r="M2709" t="n">
        <x:f>IF('Raw_Data'!M2709="",Assumptions!$B$15,'Raw_Data'!M2709)</x:f>
        <x:v>7</x:v>
      </x:c>
      <x:c r="N2709" s="32" t="n">
        <x:f>'Raw_Data'!N2709</x:f>
        <x:v>0.108</x:v>
      </x:c>
      <x:c r="O2709" t="str">
        <x:f>IF(OR(D2709&lt;620,L2709&gt;=2,J2709&gt;0.9),"High",IF(OR(D2709&lt;700,L2709=1,J2709&gt;0.75),"Medium","Low"))</x:f>
        <x:v>Medium</x:v>
      </x:c>
      <x:c r="P2709" s="30" t="n">
        <x:f>XLOOKUP(F2709,Assumptions!$A$4:$A$6,Assumptions!$B$4:$B$6)</x:f>
        <x:v>195</x:v>
      </x:c>
      <x:c r="Q2709" s="32" t="n">
        <x:f>XLOOKUP(F2709,Assumptions!$A$4:$A$6,Assumptions!$C$4:$C$6)</x:f>
        <x:v>0.199</x:v>
      </x:c>
      <x:c r="R2709" s="32" t="n">
        <x:f>XLOOKUP(F2709,Assumptions!$A$4:$A$6,Assumptions!$D$4:$D$6)</x:f>
        <x:v>0.017</x:v>
      </x:c>
      <x:c r="S2709" s="32" t="n">
        <x:f>XLOOKUP(F2709,Assumptions!$A$4:$A$6,Assumptions!$E$4:$E$6)</x:f>
        <x:v>0.013</x:v>
      </x:c>
      <x:c r="T2709" s="32" t="n">
        <x:f>XLOOKUP(O2709,Assumptions!$H$4:$H$6,Assumptions!$I$4:$I$6)</x:f>
        <x:v>0.012</x:v>
      </x:c>
      <x:c r="U2709" s="30" t="n">
        <x:f>XLOOKUP(F2709,Assumptions!$A$4:$A$6,Assumptions!$F$4:$F$6)</x:f>
        <x:v>140</x:v>
      </x:c>
      <x:c r="V2709" s="60" t="n">
        <x:f>I2709*12</x:f>
        <x:v>39013.68</x:v>
      </x:c>
      <x:c r="W2709" s="60" t="n">
        <x:f>H2709*J2709*(1-K2709)*Q2709</x:f>
        <x:v>1334.5408684800002</x:v>
      </x:c>
      <x:c r="X2709" s="60" t="n">
        <x:f>V2709*R2709</x:f>
        <x:v>663.23256</x:v>
      </x:c>
      <x:c r="Y2709" s="60" t="n">
        <x:f>V2709*S2709</x:f>
        <x:v>507.17784</x:v>
      </x:c>
      <x:c r="Z2709" s="60" t="n">
        <x:f>H2709*J2709*T2709</x:f>
        <x:v>206.87616</x:v>
      </x:c>
      <x:c r="AA2709" s="60" t="n">
        <x:f>P2709+W2709+X2709-Y2709-Z2709-U2709</x:f>
        <x:v>1338.7194284800003</x:v>
      </x:c>
      <x:c r="AB2709" s="32" t="n">
        <x:f>IFERROR(AA2709/(P2709+W2709+X2709),0)</x:f>
        <x:v>0.6105142515375981</x:v>
      </x:c>
      <x:c r="AC2709" t="n">
        <x:f>IF(O2709="High",0,IF(I2709&gt;=1800,3,IF(I2709&gt;=900,2,1))+IF(K2709&gt;=0.9,2,IF(K2709&gt;=0.75,1,0))+IF(J2709&lt;=0.7,2,IF(J2709&lt;=0.85,1,0))+IF(M2709&gt;=8,1,0))</x:f>
        <x:v>5</x:v>
      </x:c>
      <x:c r="AD2709" t="str">
        <x:f>IF(AND(O2709&lt;&gt;"High",AC2709&gt;=Assumptions!$B$10,AA2709&gt;0),"Priority Growth",IF(AND(O2709="Low",AA2709&gt;0),"Maintain","Watch"))</x:f>
        <x:v>Watch</x:v>
      </x:c>
      <x:c r="AE2709" s="60" t="n">
        <x:f>MAX(AA2709,0)*N2709</x:f>
        <x:v>144.58169827584004</x:v>
      </x:c>
      <x:c r="AF2709" t="str">
        <x:f>IF(AND(AA2709&gt;=Assumptions!$B$11,O2709&lt;&gt;"High",OR(N2709&gt;=Assumptions!$B$12,M2709&lt;=6)),"High","Standard")</x:f>
        <x:v>Standard</x:v>
      </x:c>
    </x:row>
    <x:row r="2710">
      <x:c r="A2710" t="str">
        <x:f>'Raw_Data'!A2710</x:f>
        <x:v>C02709</x:v>
      </x:c>
      <x:c r="B2710" t="n">
        <x:f>'Raw_Data'!B2710</x:f>
        <x:v>44</x:v>
      </x:c>
      <x:c r="C2710" s="30" t="n">
        <x:f>'Raw_Data'!C2710</x:f>
        <x:v>130071</x:v>
      </x:c>
      <x:c r="D2710" t="n">
        <x:f>'Raw_Data'!D2710</x:f>
        <x:v>676</x:v>
      </x:c>
      <x:c r="E2710" t="n">
        <x:f>'Raw_Data'!E2710</x:f>
        <x:v>55</x:v>
      </x:c>
      <x:c r="F2710" t="str">
        <x:f>PROPER(TRIM('Raw_Data'!F2710))</x:f>
        <x:v>Platinum</x:v>
      </x:c>
      <x:c r="G2710" t="str">
        <x:f>PROPER(TRIM('Raw_Data'!G2710))</x:f>
        <x:v>Partner</x:v>
      </x:c>
      <x:c r="H2710" s="60" t="n">
        <x:f>'Raw_Data'!H2710</x:f>
        <x:v>27782</x:v>
      </x:c>
      <x:c r="I2710" s="60" t="n">
        <x:f>'Raw_Data'!I2710</x:f>
        <x:v>2590.69</x:v>
      </x:c>
      <x:c r="J2710" s="32" t="n">
        <x:f>'Raw_Data'!J2710</x:f>
        <x:v>0.25</x:v>
      </x:c>
      <x:c r="K2710" s="32" t="n">
        <x:f>'Raw_Data'!K2710</x:f>
        <x:v>0.808</x:v>
      </x:c>
      <x:c r="L2710" t="n">
        <x:f>'Raw_Data'!L2710</x:f>
        <x:v>0</x:v>
      </x:c>
      <x:c r="M2710" t="n">
        <x:f>IF('Raw_Data'!M2710="",Assumptions!$B$15,'Raw_Data'!M2710)</x:f>
        <x:v>9</x:v>
      </x:c>
      <x:c r="N2710" s="32" t="n">
        <x:f>'Raw_Data'!N2710</x:f>
        <x:v>0.023</x:v>
      </x:c>
      <x:c r="O2710" t="str">
        <x:f>IF(OR(D2710&lt;620,L2710&gt;=2,J2710&gt;0.9),"High",IF(OR(D2710&lt;700,L2710=1,J2710&gt;0.75),"Medium","Low"))</x:f>
        <x:v>Medium</x:v>
      </x:c>
      <x:c r="P2710" s="30" t="n">
        <x:f>XLOOKUP(F2710,Assumptions!$A$4:$A$6,Assumptions!$B$4:$B$6)</x:f>
        <x:v>195</x:v>
      </x:c>
      <x:c r="Q2710" s="32" t="n">
        <x:f>XLOOKUP(F2710,Assumptions!$A$4:$A$6,Assumptions!$C$4:$C$6)</x:f>
        <x:v>0.199</x:v>
      </x:c>
      <x:c r="R2710" s="32" t="n">
        <x:f>XLOOKUP(F2710,Assumptions!$A$4:$A$6,Assumptions!$D$4:$D$6)</x:f>
        <x:v>0.017</x:v>
      </x:c>
      <x:c r="S2710" s="32" t="n">
        <x:f>XLOOKUP(F2710,Assumptions!$A$4:$A$6,Assumptions!$E$4:$E$6)</x:f>
        <x:v>0.013</x:v>
      </x:c>
      <x:c r="T2710" s="32" t="n">
        <x:f>XLOOKUP(O2710,Assumptions!$H$4:$H$6,Assumptions!$I$4:$I$6)</x:f>
        <x:v>0.012</x:v>
      </x:c>
      <x:c r="U2710" s="30" t="n">
        <x:f>XLOOKUP(F2710,Assumptions!$A$4:$A$6,Assumptions!$F$4:$F$6)</x:f>
        <x:v>140</x:v>
      </x:c>
      <x:c r="V2710" s="60" t="n">
        <x:f>I2710*12</x:f>
        <x:v>31088.28</x:v>
      </x:c>
      <x:c r="W2710" s="60" t="n">
        <x:f>H2710*J2710*(1-K2710)*Q2710</x:f>
        <x:v>265.37366399999996</x:v>
      </x:c>
      <x:c r="X2710" s="60" t="n">
        <x:f>V2710*R2710</x:f>
        <x:v>528.50076</x:v>
      </x:c>
      <x:c r="Y2710" s="60" t="n">
        <x:f>V2710*S2710</x:f>
        <x:v>404.14763999999997</x:v>
      </x:c>
      <x:c r="Z2710" s="60" t="n">
        <x:f>H2710*J2710*T2710</x:f>
        <x:v>83.346</x:v>
      </x:c>
      <x:c r="AA2710" s="60" t="n">
        <x:f>P2710+W2710+X2710-Y2710-Z2710-U2710</x:f>
        <x:v>361.38078399999995</x:v>
      </x:c>
      <x:c r="AB2710" s="32" t="n">
        <x:f>IFERROR(AA2710/(P2710+W2710+X2710),0)</x:f>
        <x:v>0.36544658778635775</x:v>
      </x:c>
      <x:c r="AC2710" t="n">
        <x:f>IF(O2710="High",0,IF(I2710&gt;=1800,3,IF(I2710&gt;=900,2,1))+IF(K2710&gt;=0.9,2,IF(K2710&gt;=0.75,1,0))+IF(J2710&lt;=0.7,2,IF(J2710&lt;=0.85,1,0))+IF(M2710&gt;=8,1,0))</x:f>
        <x:v>7</x:v>
      </x:c>
      <x:c r="AD2710" t="str">
        <x:f>IF(AND(O2710&lt;&gt;"High",AC2710&gt;=Assumptions!$B$10,AA2710&gt;0),"Priority Growth",IF(AND(O2710="Low",AA2710&gt;0),"Maintain","Watch"))</x:f>
        <x:v>Priority Growth</x:v>
      </x:c>
      <x:c r="AE2710" s="60" t="n">
        <x:f>MAX(AA2710,0)*N2710</x:f>
        <x:v>8.311758031999998</x:v>
      </x:c>
      <x:c r="AF2710" t="str">
        <x:f>IF(AND(AA2710&gt;=Assumptions!$B$11,O2710&lt;&gt;"High",OR(N2710&gt;=Assumptions!$B$12,M2710&lt;=6)),"High","Standard")</x:f>
        <x:v>Standard</x:v>
      </x:c>
    </x:row>
    <x:row r="2711">
      <x:c r="A2711" t="str">
        <x:f>'Raw_Data'!A2711</x:f>
        <x:v>C02710</x:v>
      </x:c>
      <x:c r="B2711" t="n">
        <x:f>'Raw_Data'!B2711</x:f>
        <x:v>36</x:v>
      </x:c>
      <x:c r="C2711" s="30" t="n">
        <x:f>'Raw_Data'!C2711</x:f>
        <x:v>117519</x:v>
      </x:c>
      <x:c r="D2711" t="n">
        <x:f>'Raw_Data'!D2711</x:f>
        <x:v>632</x:v>
      </x:c>
      <x:c r="E2711" t="n">
        <x:f>'Raw_Data'!E2711</x:f>
        <x:v>8</x:v>
      </x:c>
      <x:c r="F2711" t="str">
        <x:f>PROPER(TRIM('Raw_Data'!F2711))</x:f>
        <x:v>Gold</x:v>
      </x:c>
      <x:c r="G2711" t="str">
        <x:f>PROPER(TRIM('Raw_Data'!G2711))</x:f>
        <x:v>Direct Mail</x:v>
      </x:c>
      <x:c r="H2711" s="60" t="n">
        <x:f>'Raw_Data'!H2711</x:f>
        <x:v>12814</x:v>
      </x:c>
      <x:c r="I2711" s="60" t="n">
        <x:f>'Raw_Data'!I2711</x:f>
        <x:v>1700.01</x:v>
      </x:c>
      <x:c r="J2711" s="32" t="n">
        <x:f>'Raw_Data'!J2711</x:f>
        <x:v>0.502</x:v>
      </x:c>
      <x:c r="K2711" s="32" t="n">
        <x:f>'Raw_Data'!K2711</x:f>
        <x:v>0.678</x:v>
      </x:c>
      <x:c r="L2711" t="n">
        <x:f>'Raw_Data'!L2711</x:f>
        <x:v>0</x:v>
      </x:c>
      <x:c r="M2711" t="n">
        <x:f>IF('Raw_Data'!M2711="",Assumptions!$B$15,'Raw_Data'!M2711)</x:f>
        <x:v>7.370408870408871</x:v>
      </x:c>
      <x:c r="N2711" s="32" t="n">
        <x:f>'Raw_Data'!N2711</x:f>
        <x:v>0.209</x:v>
      </x:c>
      <x:c r="O2711" t="str">
        <x:f>IF(OR(D2711&lt;620,L2711&gt;=2,J2711&gt;0.9),"High",IF(OR(D2711&lt;700,L2711=1,J2711&gt;0.75),"Medium","Low"))</x:f>
        <x:v>Medium</x:v>
      </x:c>
      <x:c r="P2711" s="30" t="n">
        <x:f>XLOOKUP(F2711,Assumptions!$A$4:$A$6,Assumptions!$B$4:$B$6)</x:f>
        <x:v>95</x:v>
      </x:c>
      <x:c r="Q2711" s="32" t="n">
        <x:f>XLOOKUP(F2711,Assumptions!$A$4:$A$6,Assumptions!$C$4:$C$6)</x:f>
        <x:v>0.219</x:v>
      </x:c>
      <x:c r="R2711" s="32" t="n">
        <x:f>XLOOKUP(F2711,Assumptions!$A$4:$A$6,Assumptions!$D$4:$D$6)</x:f>
        <x:v>0.016</x:v>
      </x:c>
      <x:c r="S2711" s="32" t="n">
        <x:f>XLOOKUP(F2711,Assumptions!$A$4:$A$6,Assumptions!$E$4:$E$6)</x:f>
        <x:v>0.01</x:v>
      </x:c>
      <x:c r="T2711" s="32" t="n">
        <x:f>XLOOKUP(O2711,Assumptions!$H$4:$H$6,Assumptions!$I$4:$I$6)</x:f>
        <x:v>0.012</x:v>
      </x:c>
      <x:c r="U2711" s="30" t="n">
        <x:f>XLOOKUP(F2711,Assumptions!$A$4:$A$6,Assumptions!$F$4:$F$6)</x:f>
        <x:v>90</x:v>
      </x:c>
      <x:c r="V2711" s="60" t="n">
        <x:f>I2711*12</x:f>
        <x:v>20400.12</x:v>
      </x:c>
      <x:c r="W2711" s="60" t="n">
        <x:f>H2711*J2711*(1-K2711)*Q2711</x:f>
        <x:v>453.6160613039999</x:v>
      </x:c>
      <x:c r="X2711" s="60" t="n">
        <x:f>V2711*R2711</x:f>
        <x:v>326.40192</x:v>
      </x:c>
      <x:c r="Y2711" s="60" t="n">
        <x:f>V2711*S2711</x:f>
        <x:v>204.00119999999998</x:v>
      </x:c>
      <x:c r="Z2711" s="60" t="n">
        <x:f>H2711*J2711*T2711</x:f>
        <x:v>77.191536</x:v>
      </x:c>
      <x:c r="AA2711" s="60" t="n">
        <x:f>P2711+W2711+X2711-Y2711-Z2711-U2711</x:f>
        <x:v>503.82524530399996</x:v>
      </x:c>
      <x:c r="AB2711" s="32" t="n">
        <x:f>IFERROR(AA2711/(P2711+W2711+X2711),0)</x:f>
        <x:v>0.5757884478592907</x:v>
      </x:c>
      <x:c r="AC2711" t="n">
        <x:f>IF(O2711="High",0,IF(I2711&gt;=1800,3,IF(I2711&gt;=900,2,1))+IF(K2711&gt;=0.9,2,IF(K2711&gt;=0.75,1,0))+IF(J2711&lt;=0.7,2,IF(J2711&lt;=0.85,1,0))+IF(M2711&gt;=8,1,0))</x:f>
        <x:v>4</x:v>
      </x:c>
      <x:c r="AD2711" t="str">
        <x:f>IF(AND(O2711&lt;&gt;"High",AC2711&gt;=Assumptions!$B$10,AA2711&gt;0),"Priority Growth",IF(AND(O2711="Low",AA2711&gt;0),"Maintain","Watch"))</x:f>
        <x:v>Watch</x:v>
      </x:c>
      <x:c r="AE2711" s="60" t="n">
        <x:f>MAX(AA2711,0)*N2711</x:f>
        <x:v>105.29947626853598</x:v>
      </x:c>
      <x:c r="AF2711" t="str">
        <x:f>IF(AND(AA2711&gt;=Assumptions!$B$11,O2711&lt;&gt;"High",OR(N2711&gt;=Assumptions!$B$12,M2711&lt;=6)),"High","Standard")</x:f>
        <x:v>High</x:v>
      </x:c>
    </x:row>
    <x:row r="2712">
      <x:c r="A2712" t="str">
        <x:f>'Raw_Data'!A2712</x:f>
        <x:v>C02711</x:v>
      </x:c>
      <x:c r="B2712" t="n">
        <x:f>'Raw_Data'!B2712</x:f>
        <x:v>45</x:v>
      </x:c>
      <x:c r="C2712" s="30" t="n">
        <x:f>'Raw_Data'!C2712</x:f>
        <x:v>68609</x:v>
      </x:c>
      <x:c r="D2712" t="n">
        <x:f>'Raw_Data'!D2712</x:f>
        <x:v>623</x:v>
      </x:c>
      <x:c r="E2712" t="n">
        <x:f>'Raw_Data'!E2712</x:f>
        <x:v>65</x:v>
      </x:c>
      <x:c r="F2712" t="str">
        <x:f>PROPER(TRIM('Raw_Data'!F2712))</x:f>
        <x:v>Classic</x:v>
      </x:c>
      <x:c r="G2712" t="str">
        <x:f>PROPER(TRIM('Raw_Data'!G2712))</x:f>
        <x:v>Digital</x:v>
      </x:c>
      <x:c r="H2712" s="60" t="n">
        <x:f>'Raw_Data'!H2712</x:f>
        <x:v>4741</x:v>
      </x:c>
      <x:c r="I2712" s="60" t="n">
        <x:f>'Raw_Data'!I2712</x:f>
        <x:v>150</x:v>
      </x:c>
      <x:c r="J2712" s="32" t="n">
        <x:f>'Raw_Data'!J2712</x:f>
        <x:v>0.65</x:v>
      </x:c>
      <x:c r="K2712" s="32" t="n">
        <x:f>'Raw_Data'!K2712</x:f>
        <x:v>0.716</x:v>
      </x:c>
      <x:c r="L2712" t="n">
        <x:f>'Raw_Data'!L2712</x:f>
        <x:v>0</x:v>
      </x:c>
      <x:c r="M2712" t="n">
        <x:f>IF('Raw_Data'!M2712="",Assumptions!$B$15,'Raw_Data'!M2712)</x:f>
        <x:v>7</x:v>
      </x:c>
      <x:c r="N2712" s="32" t="n">
        <x:f>'Raw_Data'!N2712</x:f>
        <x:v>0.117</x:v>
      </x:c>
      <x:c r="O2712" t="str">
        <x:f>IF(OR(D2712&lt;620,L2712&gt;=2,J2712&gt;0.9),"High",IF(OR(D2712&lt;700,L2712=1,J2712&gt;0.75),"Medium","Low"))</x:f>
        <x:v>Medium</x:v>
      </x:c>
      <x:c r="P2712" s="30" t="n">
        <x:f>XLOOKUP(F2712,Assumptions!$A$4:$A$6,Assumptions!$B$4:$B$6)</x:f>
        <x:v>0</x:v>
      </x:c>
      <x:c r="Q2712" s="32" t="n">
        <x:f>XLOOKUP(F2712,Assumptions!$A$4:$A$6,Assumptions!$C$4:$C$6)</x:f>
        <x:v>0.229</x:v>
      </x:c>
      <x:c r="R2712" s="32" t="n">
        <x:f>XLOOKUP(F2712,Assumptions!$A$4:$A$6,Assumptions!$D$4:$D$6)</x:f>
        <x:v>0.015</x:v>
      </x:c>
      <x:c r="S2712" s="32" t="n">
        <x:f>XLOOKUP(F2712,Assumptions!$A$4:$A$6,Assumptions!$E$4:$E$6)</x:f>
        <x:v>0.0075</x:v>
      </x:c>
      <x:c r="T2712" s="32" t="n">
        <x:f>XLOOKUP(O2712,Assumptions!$H$4:$H$6,Assumptions!$I$4:$I$6)</x:f>
        <x:v>0.012</x:v>
      </x:c>
      <x:c r="U2712" s="30" t="n">
        <x:f>XLOOKUP(F2712,Assumptions!$A$4:$A$6,Assumptions!$F$4:$F$6)</x:f>
        <x:v>60</x:v>
      </x:c>
      <x:c r="V2712" s="60" t="n">
        <x:f>I2712*12</x:f>
        <x:v>1800</x:v>
      </x:c>
      <x:c r="W2712" s="60" t="n">
        <x:f>H2712*J2712*(1-K2712)*Q2712</x:f>
        <x:v>200.41818940000002</x:v>
      </x:c>
      <x:c r="X2712" s="60" t="n">
        <x:f>V2712*R2712</x:f>
        <x:v>27</x:v>
      </x:c>
      <x:c r="Y2712" s="60" t="n">
        <x:f>V2712*S2712</x:f>
        <x:v>13.5</x:v>
      </x:c>
      <x:c r="Z2712" s="60" t="n">
        <x:f>H2712*J2712*T2712</x:f>
        <x:v>36.979800000000004</x:v>
      </x:c>
      <x:c r="AA2712" s="60" t="n">
        <x:f>P2712+W2712+X2712-Y2712-Z2712-U2712</x:f>
        <x:v>116.9383894</x:v>
      </x:c>
      <x:c r="AB2712" s="32" t="n">
        <x:f>IFERROR(AA2712/(P2712+W2712+X2712),0)</x:f>
        <x:v>0.5141998083289638</x:v>
      </x:c>
      <x:c r="AC2712" t="n">
        <x:f>IF(O2712="High",0,IF(I2712&gt;=1800,3,IF(I2712&gt;=900,2,1))+IF(K2712&gt;=0.9,2,IF(K2712&gt;=0.75,1,0))+IF(J2712&lt;=0.7,2,IF(J2712&lt;=0.85,1,0))+IF(M2712&gt;=8,1,0))</x:f>
        <x:v>3</x:v>
      </x:c>
      <x:c r="AD2712" t="str">
        <x:f>IF(AND(O2712&lt;&gt;"High",AC2712&gt;=Assumptions!$B$10,AA2712&gt;0),"Priority Growth",IF(AND(O2712="Low",AA2712&gt;0),"Maintain","Watch"))</x:f>
        <x:v>Watch</x:v>
      </x:c>
      <x:c r="AE2712" s="60" t="n">
        <x:f>MAX(AA2712,0)*N2712</x:f>
        <x:v>13.6817915598</x:v>
      </x:c>
      <x:c r="AF2712" t="str">
        <x:f>IF(AND(AA2712&gt;=Assumptions!$B$11,O2712&lt;&gt;"High",OR(N2712&gt;=Assumptions!$B$12,M2712&lt;=6)),"High","Standard")</x:f>
        <x:v>Standard</x:v>
      </x:c>
    </x:row>
    <x:row r="2713">
      <x:c r="A2713" t="str">
        <x:f>'Raw_Data'!A2713</x:f>
        <x:v>C02712</x:v>
      </x:c>
      <x:c r="B2713" t="n">
        <x:f>'Raw_Data'!B2713</x:f>
        <x:v>21</x:v>
      </x:c>
      <x:c r="C2713" s="30" t="n">
        <x:f>'Raw_Data'!C2713</x:f>
        <x:v>79356</x:v>
      </x:c>
      <x:c r="D2713" t="n">
        <x:f>'Raw_Data'!D2713</x:f>
        <x:v>632</x:v>
      </x:c>
      <x:c r="E2713" t="n">
        <x:f>'Raw_Data'!E2713</x:f>
        <x:v>116</x:v>
      </x:c>
      <x:c r="F2713" t="str">
        <x:f>PROPER(TRIM('Raw_Data'!F2713))</x:f>
        <x:v>Gold</x:v>
      </x:c>
      <x:c r="G2713" t="str">
        <x:f>PROPER(TRIM('Raw_Data'!G2713))</x:f>
        <x:v>Branch</x:v>
      </x:c>
      <x:c r="H2713" s="60" t="n">
        <x:f>'Raw_Data'!H2713</x:f>
        <x:v>8773</x:v>
      </x:c>
      <x:c r="I2713" s="60" t="n">
        <x:f>'Raw_Data'!I2713</x:f>
        <x:v>1128.09</x:v>
      </x:c>
      <x:c r="J2713" s="32" t="n">
        <x:f>'Raw_Data'!J2713</x:f>
        <x:v>0.708</x:v>
      </x:c>
      <x:c r="K2713" s="32" t="n">
        <x:f>'Raw_Data'!K2713</x:f>
        <x:v>0.719</x:v>
      </x:c>
      <x:c r="L2713" t="n">
        <x:f>'Raw_Data'!L2713</x:f>
        <x:v>0</x:v>
      </x:c>
      <x:c r="M2713" t="n">
        <x:f>IF('Raw_Data'!M2713="",Assumptions!$B$15,'Raw_Data'!M2713)</x:f>
        <x:v>8</x:v>
      </x:c>
      <x:c r="N2713" s="32" t="n">
        <x:f>'Raw_Data'!N2713</x:f>
        <x:v>0.041</x:v>
      </x:c>
      <x:c r="O2713" t="str">
        <x:f>IF(OR(D2713&lt;620,L2713&gt;=2,J2713&gt;0.9),"High",IF(OR(D2713&lt;700,L2713=1,J2713&gt;0.75),"Medium","Low"))</x:f>
        <x:v>Medium</x:v>
      </x:c>
      <x:c r="P2713" s="30" t="n">
        <x:f>XLOOKUP(F2713,Assumptions!$A$4:$A$6,Assumptions!$B$4:$B$6)</x:f>
        <x:v>95</x:v>
      </x:c>
      <x:c r="Q2713" s="32" t="n">
        <x:f>XLOOKUP(F2713,Assumptions!$A$4:$A$6,Assumptions!$C$4:$C$6)</x:f>
        <x:v>0.219</x:v>
      </x:c>
      <x:c r="R2713" s="32" t="n">
        <x:f>XLOOKUP(F2713,Assumptions!$A$4:$A$6,Assumptions!$D$4:$D$6)</x:f>
        <x:v>0.016</x:v>
      </x:c>
      <x:c r="S2713" s="32" t="n">
        <x:f>XLOOKUP(F2713,Assumptions!$A$4:$A$6,Assumptions!$E$4:$E$6)</x:f>
        <x:v>0.01</x:v>
      </x:c>
      <x:c r="T2713" s="32" t="n">
        <x:f>XLOOKUP(O2713,Assumptions!$H$4:$H$6,Assumptions!$I$4:$I$6)</x:f>
        <x:v>0.012</x:v>
      </x:c>
      <x:c r="U2713" s="30" t="n">
        <x:f>XLOOKUP(F2713,Assumptions!$A$4:$A$6,Assumptions!$F$4:$F$6)</x:f>
        <x:v>90</x:v>
      </x:c>
      <x:c r="V2713" s="60" t="n">
        <x:f>I2713*12</x:f>
        <x:v>13537.079999999998</x:v>
      </x:c>
      <x:c r="W2713" s="60" t="n">
        <x:f>H2713*J2713*(1-K2713)*Q2713</x:f>
        <x:v>382.23620607600003</x:v>
      </x:c>
      <x:c r="X2713" s="60" t="n">
        <x:f>V2713*R2713</x:f>
        <x:v>216.59327999999996</x:v>
      </x:c>
      <x:c r="Y2713" s="60" t="n">
        <x:f>V2713*S2713</x:f>
        <x:v>135.37079999999997</x:v>
      </x:c>
      <x:c r="Z2713" s="60" t="n">
        <x:f>H2713*J2713*T2713</x:f>
        <x:v>74.535408</x:v>
      </x:c>
      <x:c r="AA2713" s="60" t="n">
        <x:f>P2713+W2713+X2713-Y2713-Z2713-U2713</x:f>
        <x:v>393.92327807600003</x:v>
      </x:c>
      <x:c r="AB2713" s="32" t="n">
        <x:f>IFERROR(AA2713/(P2713+W2713+X2713),0)</x:f>
        <x:v>0.5677522878191009</x:v>
      </x:c>
      <x:c r="AC2713" t="n">
        <x:f>IF(O2713="High",0,IF(I2713&gt;=1800,3,IF(I2713&gt;=900,2,1))+IF(K2713&gt;=0.9,2,IF(K2713&gt;=0.75,1,0))+IF(J2713&lt;=0.7,2,IF(J2713&lt;=0.85,1,0))+IF(M2713&gt;=8,1,0))</x:f>
        <x:v>4</x:v>
      </x:c>
      <x:c r="AD2713" t="str">
        <x:f>IF(AND(O2713&lt;&gt;"High",AC2713&gt;=Assumptions!$B$10,AA2713&gt;0),"Priority Growth",IF(AND(O2713="Low",AA2713&gt;0),"Maintain","Watch"))</x:f>
        <x:v>Watch</x:v>
      </x:c>
      <x:c r="AE2713" s="60" t="n">
        <x:f>MAX(AA2713,0)*N2713</x:f>
        <x:v>16.150854401116003</x:v>
      </x:c>
      <x:c r="AF2713" t="str">
        <x:f>IF(AND(AA2713&gt;=Assumptions!$B$11,O2713&lt;&gt;"High",OR(N2713&gt;=Assumptions!$B$12,M2713&lt;=6)),"High","Standard")</x:f>
        <x:v>Standard</x:v>
      </x:c>
    </x:row>
    <x:row r="2714">
      <x:c r="A2714" t="str">
        <x:f>'Raw_Data'!A2714</x:f>
        <x:v>C02713</x:v>
      </x:c>
      <x:c r="B2714" t="n">
        <x:f>'Raw_Data'!B2714</x:f>
        <x:v>23</x:v>
      </x:c>
      <x:c r="C2714" s="30" t="n">
        <x:f>'Raw_Data'!C2714</x:f>
        <x:v>63957</x:v>
      </x:c>
      <x:c r="D2714" t="n">
        <x:f>'Raw_Data'!D2714</x:f>
        <x:v>651</x:v>
      </x:c>
      <x:c r="E2714" t="n">
        <x:f>'Raw_Data'!E2714</x:f>
        <x:v>16</x:v>
      </x:c>
      <x:c r="F2714" t="str">
        <x:f>PROPER(TRIM('Raw_Data'!F2714))</x:f>
        <x:v>Classic</x:v>
      </x:c>
      <x:c r="G2714" t="str">
        <x:f>PROPER(TRIM('Raw_Data'!G2714))</x:f>
        <x:v>Digital</x:v>
      </x:c>
      <x:c r="H2714" s="60" t="n">
        <x:f>'Raw_Data'!H2714</x:f>
        <x:v>4082</x:v>
      </x:c>
      <x:c r="I2714" s="60" t="n">
        <x:f>'Raw_Data'!I2714</x:f>
        <x:v>1255.85</x:v>
      </x:c>
      <x:c r="J2714" s="32" t="n">
        <x:f>'Raw_Data'!J2714</x:f>
        <x:v>0.311</x:v>
      </x:c>
      <x:c r="K2714" s="32" t="n">
        <x:f>'Raw_Data'!K2714</x:f>
        <x:v>0.7</x:v>
      </x:c>
      <x:c r="L2714" t="n">
        <x:f>'Raw_Data'!L2714</x:f>
        <x:v>0</x:v>
      </x:c>
      <x:c r="M2714" t="n">
        <x:f>IF('Raw_Data'!M2714="",Assumptions!$B$15,'Raw_Data'!M2714)</x:f>
        <x:v>7</x:v>
      </x:c>
      <x:c r="N2714" s="32" t="n">
        <x:f>'Raw_Data'!N2714</x:f>
        <x:v>0.138</x:v>
      </x:c>
      <x:c r="O2714" t="str">
        <x:f>IF(OR(D2714&lt;620,L2714&gt;=2,J2714&gt;0.9),"High",IF(OR(D2714&lt;700,L2714=1,J2714&gt;0.75),"Medium","Low"))</x:f>
        <x:v>Medium</x:v>
      </x:c>
      <x:c r="P2714" s="30" t="n">
        <x:f>XLOOKUP(F2714,Assumptions!$A$4:$A$6,Assumptions!$B$4:$B$6)</x:f>
        <x:v>0</x:v>
      </x:c>
      <x:c r="Q2714" s="32" t="n">
        <x:f>XLOOKUP(F2714,Assumptions!$A$4:$A$6,Assumptions!$C$4:$C$6)</x:f>
        <x:v>0.229</x:v>
      </x:c>
      <x:c r="R2714" s="32" t="n">
        <x:f>XLOOKUP(F2714,Assumptions!$A$4:$A$6,Assumptions!$D$4:$D$6)</x:f>
        <x:v>0.015</x:v>
      </x:c>
      <x:c r="S2714" s="32" t="n">
        <x:f>XLOOKUP(F2714,Assumptions!$A$4:$A$6,Assumptions!$E$4:$E$6)</x:f>
        <x:v>0.0075</x:v>
      </x:c>
      <x:c r="T2714" s="32" t="n">
        <x:f>XLOOKUP(O2714,Assumptions!$H$4:$H$6,Assumptions!$I$4:$I$6)</x:f>
        <x:v>0.012</x:v>
      </x:c>
      <x:c r="U2714" s="30" t="n">
        <x:f>XLOOKUP(F2714,Assumptions!$A$4:$A$6,Assumptions!$F$4:$F$6)</x:f>
        <x:v>60</x:v>
      </x:c>
      <x:c r="V2714" s="60" t="n">
        <x:f>I2714*12</x:f>
        <x:v>15070.199999999999</x:v>
      </x:c>
      <x:c r="W2714" s="60" t="n">
        <x:f>H2714*J2714*(1-K2714)*Q2714</x:f>
        <x:v>87.21478740000002</x:v>
      </x:c>
      <x:c r="X2714" s="60" t="n">
        <x:f>V2714*R2714</x:f>
        <x:v>226.05299999999997</x:v>
      </x:c>
      <x:c r="Y2714" s="60" t="n">
        <x:f>V2714*S2714</x:f>
        <x:v>113.02649999999998</x:v>
      </x:c>
      <x:c r="Z2714" s="60" t="n">
        <x:f>H2714*J2714*T2714</x:f>
        <x:v>15.234024</x:v>
      </x:c>
      <x:c r="AA2714" s="60" t="n">
        <x:f>P2714+W2714+X2714-Y2714-Z2714-U2714</x:f>
        <x:v>125.00726339999997</x:v>
      </x:c>
      <x:c r="AB2714" s="32" t="n">
        <x:f>IFERROR(AA2714/(P2714+W2714+X2714),0)</x:f>
        <x:v>0.39904282670590335</x:v>
      </x:c>
      <x:c r="AC2714" t="n">
        <x:f>IF(O2714="High",0,IF(I2714&gt;=1800,3,IF(I2714&gt;=900,2,1))+IF(K2714&gt;=0.9,2,IF(K2714&gt;=0.75,1,0))+IF(J2714&lt;=0.7,2,IF(J2714&lt;=0.85,1,0))+IF(M2714&gt;=8,1,0))</x:f>
        <x:v>4</x:v>
      </x:c>
      <x:c r="AD2714" t="str">
        <x:f>IF(AND(O2714&lt;&gt;"High",AC2714&gt;=Assumptions!$B$10,AA2714&gt;0),"Priority Growth",IF(AND(O2714="Low",AA2714&gt;0),"Maintain","Watch"))</x:f>
        <x:v>Watch</x:v>
      </x:c>
      <x:c r="AE2714" s="60" t="n">
        <x:f>MAX(AA2714,0)*N2714</x:f>
        <x:v>17.251002349199997</x:v>
      </x:c>
      <x:c r="AF2714" t="str">
        <x:f>IF(AND(AA2714&gt;=Assumptions!$B$11,O2714&lt;&gt;"High",OR(N2714&gt;=Assumptions!$B$12,M2714&lt;=6)),"High","Standard")</x:f>
        <x:v>Standard</x:v>
      </x:c>
    </x:row>
    <x:row r="2715">
      <x:c r="A2715" t="str">
        <x:f>'Raw_Data'!A2715</x:f>
        <x:v>C02714</x:v>
      </x:c>
      <x:c r="B2715" t="n">
        <x:f>'Raw_Data'!B2715</x:f>
        <x:v>32</x:v>
      </x:c>
      <x:c r="C2715" s="30" t="n">
        <x:f>'Raw_Data'!C2715</x:f>
        <x:v>82391</x:v>
      </x:c>
      <x:c r="D2715" t="n">
        <x:f>'Raw_Data'!D2715</x:f>
        <x:v>631</x:v>
      </x:c>
      <x:c r="E2715" t="n">
        <x:f>'Raw_Data'!E2715</x:f>
        <x:v>54</x:v>
      </x:c>
      <x:c r="F2715" t="str">
        <x:f>PROPER(TRIM('Raw_Data'!F2715))</x:f>
        <x:v>Gold</x:v>
      </x:c>
      <x:c r="G2715" t="str">
        <x:f>PROPER(TRIM('Raw_Data'!G2715))</x:f>
        <x:v>Branch</x:v>
      </x:c>
      <x:c r="H2715" s="60" t="n">
        <x:f>'Raw_Data'!H2715</x:f>
        <x:v>10200</x:v>
      </x:c>
      <x:c r="I2715" s="60" t="n">
        <x:f>'Raw_Data'!I2715</x:f>
        <x:v>1513.15</x:v>
      </x:c>
      <x:c r="J2715" s="32" t="n">
        <x:f>'Raw_Data'!J2715</x:f>
        <x:v>0.602</x:v>
      </x:c>
      <x:c r="K2715" s="32" t="n">
        <x:f>'Raw_Data'!K2715</x:f>
        <x:v>0.618</x:v>
      </x:c>
      <x:c r="L2715" t="n">
        <x:f>'Raw_Data'!L2715</x:f>
        <x:v>1</x:v>
      </x:c>
      <x:c r="M2715" t="n">
        <x:f>IF('Raw_Data'!M2715="",Assumptions!$B$15,'Raw_Data'!M2715)</x:f>
        <x:v>4</x:v>
      </x:c>
      <x:c r="N2715" s="32" t="n">
        <x:f>'Raw_Data'!N2715</x:f>
        <x:v>0.231</x:v>
      </x:c>
      <x:c r="O2715" t="str">
        <x:f>IF(OR(D2715&lt;620,L2715&gt;=2,J2715&gt;0.9),"High",IF(OR(D2715&lt;700,L2715=1,J2715&gt;0.75),"Medium","Low"))</x:f>
        <x:v>Medium</x:v>
      </x:c>
      <x:c r="P2715" s="30" t="n">
        <x:f>XLOOKUP(F2715,Assumptions!$A$4:$A$6,Assumptions!$B$4:$B$6)</x:f>
        <x:v>95</x:v>
      </x:c>
      <x:c r="Q2715" s="32" t="n">
        <x:f>XLOOKUP(F2715,Assumptions!$A$4:$A$6,Assumptions!$C$4:$C$6)</x:f>
        <x:v>0.219</x:v>
      </x:c>
      <x:c r="R2715" s="32" t="n">
        <x:f>XLOOKUP(F2715,Assumptions!$A$4:$A$6,Assumptions!$D$4:$D$6)</x:f>
        <x:v>0.016</x:v>
      </x:c>
      <x:c r="S2715" s="32" t="n">
        <x:f>XLOOKUP(F2715,Assumptions!$A$4:$A$6,Assumptions!$E$4:$E$6)</x:f>
        <x:v>0.01</x:v>
      </x:c>
      <x:c r="T2715" s="32" t="n">
        <x:f>XLOOKUP(O2715,Assumptions!$H$4:$H$6,Assumptions!$I$4:$I$6)</x:f>
        <x:v>0.012</x:v>
      </x:c>
      <x:c r="U2715" s="30" t="n">
        <x:f>XLOOKUP(F2715,Assumptions!$A$4:$A$6,Assumptions!$F$4:$F$6)</x:f>
        <x:v>90</x:v>
      </x:c>
      <x:c r="V2715" s="60" t="n">
        <x:f>I2715*12</x:f>
        <x:v>18157.800000000003</x:v>
      </x:c>
      <x:c r="W2715" s="60" t="n">
        <x:f>H2715*J2715*(1-K2715)*Q2715</x:f>
        <x:v>513.6935831999999</x:v>
      </x:c>
      <x:c r="X2715" s="60" t="n">
        <x:f>V2715*R2715</x:f>
        <x:v>290.5248</x:v>
      </x:c>
      <x:c r="Y2715" s="60" t="n">
        <x:f>V2715*S2715</x:f>
        <x:v>181.57800000000003</x:v>
      </x:c>
      <x:c r="Z2715" s="60" t="n">
        <x:f>H2715*J2715*T2715</x:f>
        <x:v>73.6848</x:v>
      </x:c>
      <x:c r="AA2715" s="60" t="n">
        <x:f>P2715+W2715+X2715-Y2715-Z2715-U2715</x:f>
        <x:v>553.9555831999999</x:v>
      </x:c>
      <x:c r="AB2715" s="32" t="n">
        <x:f>IFERROR(AA2715/(P2715+W2715+X2715),0)</x:f>
        <x:v>0.6160412126236432</x:v>
      </x:c>
      <x:c r="AC2715" t="n">
        <x:f>IF(O2715="High",0,IF(I2715&gt;=1800,3,IF(I2715&gt;=900,2,1))+IF(K2715&gt;=0.9,2,IF(K2715&gt;=0.75,1,0))+IF(J2715&lt;=0.7,2,IF(J2715&lt;=0.85,1,0))+IF(M2715&gt;=8,1,0))</x:f>
        <x:v>4</x:v>
      </x:c>
      <x:c r="AD2715" t="str">
        <x:f>IF(AND(O2715&lt;&gt;"High",AC2715&gt;=Assumptions!$B$10,AA2715&gt;0),"Priority Growth",IF(AND(O2715="Low",AA2715&gt;0),"Maintain","Watch"))</x:f>
        <x:v>Watch</x:v>
      </x:c>
      <x:c r="AE2715" s="60" t="n">
        <x:f>MAX(AA2715,0)*N2715</x:f>
        <x:v>127.96373971919998</x:v>
      </x:c>
      <x:c r="AF2715" t="str">
        <x:f>IF(AND(AA2715&gt;=Assumptions!$B$11,O2715&lt;&gt;"High",OR(N2715&gt;=Assumptions!$B$12,M2715&lt;=6)),"High","Standard")</x:f>
        <x:v>High</x:v>
      </x:c>
    </x:row>
    <x:row r="2716">
      <x:c r="A2716" t="str">
        <x:f>'Raw_Data'!A2716</x:f>
        <x:v>C02715</x:v>
      </x:c>
      <x:c r="B2716" t="n">
        <x:f>'Raw_Data'!B2716</x:f>
        <x:v>49</x:v>
      </x:c>
      <x:c r="C2716" s="30" t="n">
        <x:f>'Raw_Data'!C2716</x:f>
        <x:v>67360</x:v>
      </x:c>
      <x:c r="D2716" t="n">
        <x:f>'Raw_Data'!D2716</x:f>
        <x:v>760</x:v>
      </x:c>
      <x:c r="E2716" t="n">
        <x:f>'Raw_Data'!E2716</x:f>
        <x:v>123</x:v>
      </x:c>
      <x:c r="F2716" t="str">
        <x:f>PROPER(TRIM('Raw_Data'!F2716))</x:f>
        <x:v>Gold</x:v>
      </x:c>
      <x:c r="G2716" t="str">
        <x:f>PROPER(TRIM('Raw_Data'!G2716))</x:f>
        <x:v>Digital</x:v>
      </x:c>
      <x:c r="H2716" s="60" t="n">
        <x:f>'Raw_Data'!H2716</x:f>
        <x:v>12372</x:v>
      </x:c>
      <x:c r="I2716" s="60" t="n">
        <x:f>'Raw_Data'!I2716</x:f>
        <x:v>1053.6</x:v>
      </x:c>
      <x:c r="J2716" s="32" t="n">
        <x:f>'Raw_Data'!J2716</x:f>
        <x:v>0.392</x:v>
      </x:c>
      <x:c r="K2716" s="32" t="n">
        <x:f>'Raw_Data'!K2716</x:f>
        <x:v>0.852</x:v>
      </x:c>
      <x:c r="L2716" t="n">
        <x:f>'Raw_Data'!L2716</x:f>
        <x:v>0</x:v>
      </x:c>
      <x:c r="M2716" t="n">
        <x:f>IF('Raw_Data'!M2716="",Assumptions!$B$15,'Raw_Data'!M2716)</x:f>
        <x:v>8</x:v>
      </x:c>
      <x:c r="N2716" s="32" t="n">
        <x:f>'Raw_Data'!N2716</x:f>
        <x:v>0.073</x:v>
      </x:c>
      <x:c r="O2716" t="str">
        <x:f>IF(OR(D2716&lt;620,L2716&gt;=2,J2716&gt;0.9),"High",IF(OR(D2716&lt;700,L2716=1,J2716&gt;0.75),"Medium","Low"))</x:f>
        <x:v>Low</x:v>
      </x:c>
      <x:c r="P2716" s="30" t="n">
        <x:f>XLOOKUP(F2716,Assumptions!$A$4:$A$6,Assumptions!$B$4:$B$6)</x:f>
        <x:v>95</x:v>
      </x:c>
      <x:c r="Q2716" s="32" t="n">
        <x:f>XLOOKUP(F2716,Assumptions!$A$4:$A$6,Assumptions!$C$4:$C$6)</x:f>
        <x:v>0.219</x:v>
      </x:c>
      <x:c r="R2716" s="32" t="n">
        <x:f>XLOOKUP(F2716,Assumptions!$A$4:$A$6,Assumptions!$D$4:$D$6)</x:f>
        <x:v>0.016</x:v>
      </x:c>
      <x:c r="S2716" s="32" t="n">
        <x:f>XLOOKUP(F2716,Assumptions!$A$4:$A$6,Assumptions!$E$4:$E$6)</x:f>
        <x:v>0.01</x:v>
      </x:c>
      <x:c r="T2716" s="32" t="n">
        <x:f>XLOOKUP(O2716,Assumptions!$H$4:$H$6,Assumptions!$I$4:$I$6)</x:f>
        <x:v>0.0035</x:v>
      </x:c>
      <x:c r="U2716" s="30" t="n">
        <x:f>XLOOKUP(F2716,Assumptions!$A$4:$A$6,Assumptions!$F$4:$F$6)</x:f>
        <x:v>90</x:v>
      </x:c>
      <x:c r="V2716" s="60" t="n">
        <x:f>I2716*12</x:f>
        <x:v>12643.199999999999</x:v>
      </x:c>
      <x:c r="W2716" s="60" t="n">
        <x:f>H2716*J2716*(1-K2716)*Q2716</x:f>
        <x:v>157.19249548800002</x:v>
      </x:c>
      <x:c r="X2716" s="60" t="n">
        <x:f>V2716*R2716</x:f>
        <x:v>202.29119999999998</x:v>
      </x:c>
      <x:c r="Y2716" s="60" t="n">
        <x:f>V2716*S2716</x:f>
        <x:v>126.43199999999999</x:v>
      </x:c>
      <x:c r="Z2716" s="60" t="n">
        <x:f>H2716*J2716*T2716</x:f>
        <x:v>16.974384</x:v>
      </x:c>
      <x:c r="AA2716" s="60" t="n">
        <x:f>P2716+W2716+X2716-Y2716-Z2716-U2716</x:f>
        <x:v>221.07731148799996</x:v>
      </x:c>
      <x:c r="AB2716" s="32" t="n">
        <x:f>IFERROR(AA2716/(P2716+W2716+X2716),0)</x:f>
        <x:v>0.48643617732121086</x:v>
      </x:c>
      <x:c r="AC2716" t="n">
        <x:f>IF(O2716="High",0,IF(I2716&gt;=1800,3,IF(I2716&gt;=900,2,1))+IF(K2716&gt;=0.9,2,IF(K2716&gt;=0.75,1,0))+IF(J2716&lt;=0.7,2,IF(J2716&lt;=0.85,1,0))+IF(M2716&gt;=8,1,0))</x:f>
        <x:v>6</x:v>
      </x:c>
      <x:c r="AD2716" t="str">
        <x:f>IF(AND(O2716&lt;&gt;"High",AC2716&gt;=Assumptions!$B$10,AA2716&gt;0),"Priority Growth",IF(AND(O2716="Low",AA2716&gt;0),"Maintain","Watch"))</x:f>
        <x:v>Priority Growth</x:v>
      </x:c>
      <x:c r="AE2716" s="60" t="n">
        <x:f>MAX(AA2716,0)*N2716</x:f>
        <x:v>16.138643738623998</x:v>
      </x:c>
      <x:c r="AF2716" t="str">
        <x:f>IF(AND(AA2716&gt;=Assumptions!$B$11,O2716&lt;&gt;"High",OR(N2716&gt;=Assumptions!$B$12,M2716&lt;=6)),"High","Standard")</x:f>
        <x:v>Standard</x:v>
      </x:c>
    </x:row>
    <x:row r="2717">
      <x:c r="A2717" t="str">
        <x:f>'Raw_Data'!A2717</x:f>
        <x:v>C02716</x:v>
      </x:c>
      <x:c r="B2717" t="n">
        <x:f>'Raw_Data'!B2717</x:f>
        <x:v>35</x:v>
      </x:c>
      <x:c r="C2717" s="30" t="n">
        <x:f>'Raw_Data'!C2717</x:f>
        <x:v>254061</x:v>
      </x:c>
      <x:c r="D2717" t="n">
        <x:f>'Raw_Data'!D2717</x:f>
        <x:v>684</x:v>
      </x:c>
      <x:c r="E2717" t="n">
        <x:f>'Raw_Data'!E2717</x:f>
        <x:v>38</x:v>
      </x:c>
      <x:c r="F2717" t="str">
        <x:f>PROPER(TRIM('Raw_Data'!F2717))</x:f>
        <x:v>Platinum</x:v>
      </x:c>
      <x:c r="G2717" t="str">
        <x:f>PROPER(TRIM('Raw_Data'!G2717))</x:f>
        <x:v>Partner</x:v>
      </x:c>
      <x:c r="H2717" s="60" t="n">
        <x:f>'Raw_Data'!H2717</x:f>
        <x:v>40000</x:v>
      </x:c>
      <x:c r="I2717" s="60" t="n">
        <x:f>'Raw_Data'!I2717</x:f>
        <x:v>4867.86</x:v>
      </x:c>
      <x:c r="J2717" s="32" t="n">
        <x:f>'Raw_Data'!J2717</x:f>
        <x:v>0.294</x:v>
      </x:c>
      <x:c r="K2717" s="32" t="n">
        <x:f>'Raw_Data'!K2717</x:f>
        <x:v>0.636</x:v>
      </x:c>
      <x:c r="L2717" t="n">
        <x:f>'Raw_Data'!L2717</x:f>
        <x:v>1</x:v>
      </x:c>
      <x:c r="M2717" t="n">
        <x:f>IF('Raw_Data'!M2717="",Assumptions!$B$15,'Raw_Data'!M2717)</x:f>
        <x:v>7.370408870408871</x:v>
      </x:c>
      <x:c r="N2717" s="32" t="n">
        <x:f>'Raw_Data'!N2717</x:f>
        <x:v>0.056</x:v>
      </x:c>
      <x:c r="O2717" t="str">
        <x:f>IF(OR(D2717&lt;620,L2717&gt;=2,J2717&gt;0.9),"High",IF(OR(D2717&lt;700,L2717=1,J2717&gt;0.75),"Medium","Low"))</x:f>
        <x:v>Medium</x:v>
      </x:c>
      <x:c r="P2717" s="30" t="n">
        <x:f>XLOOKUP(F2717,Assumptions!$A$4:$A$6,Assumptions!$B$4:$B$6)</x:f>
        <x:v>195</x:v>
      </x:c>
      <x:c r="Q2717" s="32" t="n">
        <x:f>XLOOKUP(F2717,Assumptions!$A$4:$A$6,Assumptions!$C$4:$C$6)</x:f>
        <x:v>0.199</x:v>
      </x:c>
      <x:c r="R2717" s="32" t="n">
        <x:f>XLOOKUP(F2717,Assumptions!$A$4:$A$6,Assumptions!$D$4:$D$6)</x:f>
        <x:v>0.017</x:v>
      </x:c>
      <x:c r="S2717" s="32" t="n">
        <x:f>XLOOKUP(F2717,Assumptions!$A$4:$A$6,Assumptions!$E$4:$E$6)</x:f>
        <x:v>0.013</x:v>
      </x:c>
      <x:c r="T2717" s="32" t="n">
        <x:f>XLOOKUP(O2717,Assumptions!$H$4:$H$6,Assumptions!$I$4:$I$6)</x:f>
        <x:v>0.012</x:v>
      </x:c>
      <x:c r="U2717" s="30" t="n">
        <x:f>XLOOKUP(F2717,Assumptions!$A$4:$A$6,Assumptions!$F$4:$F$6)</x:f>
        <x:v>140</x:v>
      </x:c>
      <x:c r="V2717" s="60" t="n">
        <x:f>I2717*12</x:f>
        <x:v>58414.31999999999</x:v>
      </x:c>
      <x:c r="W2717" s="60" t="n">
        <x:f>H2717*J2717*(1-K2717)*Q2717</x:f>
        <x:v>851.8473600000001</x:v>
      </x:c>
      <x:c r="X2717" s="60" t="n">
        <x:f>V2717*R2717</x:f>
        <x:v>993.0434399999999</x:v>
      </x:c>
      <x:c r="Y2717" s="60" t="n">
        <x:f>V2717*S2717</x:f>
        <x:v>759.3861599999999</x:v>
      </x:c>
      <x:c r="Z2717" s="60" t="n">
        <x:f>H2717*J2717*T2717</x:f>
        <x:v>141.12</x:v>
      </x:c>
      <x:c r="AA2717" s="60" t="n">
        <x:f>P2717+W2717+X2717-Y2717-Z2717-U2717</x:f>
        <x:v>999.3846400000002</x:v>
      </x:c>
      <x:c r="AB2717" s="32" t="n">
        <x:f>IFERROR(AA2717/(P2717+W2717+X2717),0)</x:f>
        <x:v>0.4899206565371049</x:v>
      </x:c>
      <x:c r="AC2717" t="n">
        <x:f>IF(O2717="High",0,IF(I2717&gt;=1800,3,IF(I2717&gt;=900,2,1))+IF(K2717&gt;=0.9,2,IF(K2717&gt;=0.75,1,0))+IF(J2717&lt;=0.7,2,IF(J2717&lt;=0.85,1,0))+IF(M2717&gt;=8,1,0))</x:f>
        <x:v>5</x:v>
      </x:c>
      <x:c r="AD2717" t="str">
        <x:f>IF(AND(O2717&lt;&gt;"High",AC2717&gt;=Assumptions!$B$10,AA2717&gt;0),"Priority Growth",IF(AND(O2717="Low",AA2717&gt;0),"Maintain","Watch"))</x:f>
        <x:v>Watch</x:v>
      </x:c>
      <x:c r="AE2717" s="60" t="n">
        <x:f>MAX(AA2717,0)*N2717</x:f>
        <x:v>55.96553984000001</x:v>
      </x:c>
      <x:c r="AF2717" t="str">
        <x:f>IF(AND(AA2717&gt;=Assumptions!$B$11,O2717&lt;&gt;"High",OR(N2717&gt;=Assumptions!$B$12,M2717&lt;=6)),"High","Standard")</x:f>
        <x:v>Standard</x:v>
      </x:c>
    </x:row>
    <x:row r="2718">
      <x:c r="A2718" t="str">
        <x:f>'Raw_Data'!A2718</x:f>
        <x:v>C02717</x:v>
      </x:c>
      <x:c r="B2718" t="n">
        <x:f>'Raw_Data'!B2718</x:f>
        <x:v>39</x:v>
      </x:c>
      <x:c r="C2718" s="30" t="n">
        <x:f>'Raw_Data'!C2718</x:f>
        <x:v>136001</x:v>
      </x:c>
      <x:c r="D2718" t="n">
        <x:f>'Raw_Data'!D2718</x:f>
        <x:v>630</x:v>
      </x:c>
      <x:c r="E2718" t="n">
        <x:f>'Raw_Data'!E2718</x:f>
        <x:v>23</x:v>
      </x:c>
      <x:c r="F2718" t="str">
        <x:f>PROPER(TRIM('Raw_Data'!F2718))</x:f>
        <x:v>Platinum</x:v>
      </x:c>
      <x:c r="G2718" t="str">
        <x:f>PROPER(TRIM('Raw_Data'!G2718))</x:f>
        <x:v>Branch</x:v>
      </x:c>
      <x:c r="H2718" s="60" t="n">
        <x:f>'Raw_Data'!H2718</x:f>
        <x:v>25497</x:v>
      </x:c>
      <x:c r="I2718" s="60" t="n">
        <x:f>'Raw_Data'!I2718</x:f>
        <x:v>2933.82</x:v>
      </x:c>
      <x:c r="J2718" s="32" t="n">
        <x:f>'Raw_Data'!J2718</x:f>
        <x:v>0.375</x:v>
      </x:c>
      <x:c r="K2718" s="32" t="n">
        <x:f>'Raw_Data'!K2718</x:f>
        <x:v>0.573</x:v>
      </x:c>
      <x:c r="L2718" t="n">
        <x:f>'Raw_Data'!L2718</x:f>
        <x:v>0</x:v>
      </x:c>
      <x:c r="M2718" t="n">
        <x:f>IF('Raw_Data'!M2718="",Assumptions!$B$15,'Raw_Data'!M2718)</x:f>
        <x:v>7</x:v>
      </x:c>
      <x:c r="N2718" s="32" t="n">
        <x:f>'Raw_Data'!N2718</x:f>
        <x:v>0.152</x:v>
      </x:c>
      <x:c r="O2718" t="str">
        <x:f>IF(OR(D2718&lt;620,L2718&gt;=2,J2718&gt;0.9),"High",IF(OR(D2718&lt;700,L2718=1,J2718&gt;0.75),"Medium","Low"))</x:f>
        <x:v>Medium</x:v>
      </x:c>
      <x:c r="P2718" s="30" t="n">
        <x:f>XLOOKUP(F2718,Assumptions!$A$4:$A$6,Assumptions!$B$4:$B$6)</x:f>
        <x:v>195</x:v>
      </x:c>
      <x:c r="Q2718" s="32" t="n">
        <x:f>XLOOKUP(F2718,Assumptions!$A$4:$A$6,Assumptions!$C$4:$C$6)</x:f>
        <x:v>0.199</x:v>
      </x:c>
      <x:c r="R2718" s="32" t="n">
        <x:f>XLOOKUP(F2718,Assumptions!$A$4:$A$6,Assumptions!$D$4:$D$6)</x:f>
        <x:v>0.017</x:v>
      </x:c>
      <x:c r="S2718" s="32" t="n">
        <x:f>XLOOKUP(F2718,Assumptions!$A$4:$A$6,Assumptions!$E$4:$E$6)</x:f>
        <x:v>0.013</x:v>
      </x:c>
      <x:c r="T2718" s="32" t="n">
        <x:f>XLOOKUP(O2718,Assumptions!$H$4:$H$6,Assumptions!$I$4:$I$6)</x:f>
        <x:v>0.012</x:v>
      </x:c>
      <x:c r="U2718" s="30" t="n">
        <x:f>XLOOKUP(F2718,Assumptions!$A$4:$A$6,Assumptions!$F$4:$F$6)</x:f>
        <x:v>140</x:v>
      </x:c>
      <x:c r="V2718" s="60" t="n">
        <x:f>I2718*12</x:f>
        <x:v>35205.840000000004</x:v>
      </x:c>
      <x:c r="W2718" s="60" t="n">
        <x:f>H2718*J2718*(1-K2718)*Q2718</x:f>
        <x:v>812.4587178750002</x:v>
      </x:c>
      <x:c r="X2718" s="60" t="n">
        <x:f>V2718*R2718</x:f>
        <x:v>598.4992800000001</x:v>
      </x:c>
      <x:c r="Y2718" s="60" t="n">
        <x:f>V2718*S2718</x:f>
        <x:v>457.67592</x:v>
      </x:c>
      <x:c r="Z2718" s="60" t="n">
        <x:f>H2718*J2718*T2718</x:f>
        <x:v>114.7365</x:v>
      </x:c>
      <x:c r="AA2718" s="60" t="n">
        <x:f>P2718+W2718+X2718-Y2718-Z2718-U2718</x:f>
        <x:v>893.5455778750002</x:v>
      </x:c>
      <x:c r="AB2718" s="32" t="n">
        <x:f>IFERROR(AA2718/(P2718+W2718+X2718),0)</x:f>
        <x:v>0.5563941143276085</x:v>
      </x:c>
      <x:c r="AC2718" t="n">
        <x:f>IF(O2718="High",0,IF(I2718&gt;=1800,3,IF(I2718&gt;=900,2,1))+IF(K2718&gt;=0.9,2,IF(K2718&gt;=0.75,1,0))+IF(J2718&lt;=0.7,2,IF(J2718&lt;=0.85,1,0))+IF(M2718&gt;=8,1,0))</x:f>
        <x:v>5</x:v>
      </x:c>
      <x:c r="AD2718" t="str">
        <x:f>IF(AND(O2718&lt;&gt;"High",AC2718&gt;=Assumptions!$B$10,AA2718&gt;0),"Priority Growth",IF(AND(O2718="Low",AA2718&gt;0),"Maintain","Watch"))</x:f>
        <x:v>Watch</x:v>
      </x:c>
      <x:c r="AE2718" s="60" t="n">
        <x:f>MAX(AA2718,0)*N2718</x:f>
        <x:v>135.81892783700002</x:v>
      </x:c>
      <x:c r="AF2718" t="str">
        <x:f>IF(AND(AA2718&gt;=Assumptions!$B$11,O2718&lt;&gt;"High",OR(N2718&gt;=Assumptions!$B$12,M2718&lt;=6)),"High","Standard")</x:f>
        <x:v>High</x:v>
      </x:c>
    </x:row>
    <x:row r="2719">
      <x:c r="A2719" t="str">
        <x:f>'Raw_Data'!A2719</x:f>
        <x:v>C02718</x:v>
      </x:c>
      <x:c r="B2719" t="n">
        <x:f>'Raw_Data'!B2719</x:f>
        <x:v>23</x:v>
      </x:c>
      <x:c r="C2719" s="30" t="n">
        <x:f>'Raw_Data'!C2719</x:f>
        <x:v>83761</x:v>
      </x:c>
      <x:c r="D2719" t="n">
        <x:f>'Raw_Data'!D2719</x:f>
        <x:v>702</x:v>
      </x:c>
      <x:c r="E2719" t="n">
        <x:f>'Raw_Data'!E2719</x:f>
        <x:v>31</x:v>
      </x:c>
      <x:c r="F2719" t="str">
        <x:f>PROPER(TRIM('Raw_Data'!F2719))</x:f>
        <x:v>Gold</x:v>
      </x:c>
      <x:c r="G2719" t="str">
        <x:f>PROPER(TRIM('Raw_Data'!G2719))</x:f>
        <x:v>Digital</x:v>
      </x:c>
      <x:c r="H2719" s="60" t="n">
        <x:f>'Raw_Data'!H2719</x:f>
        <x:v>11776</x:v>
      </x:c>
      <x:c r="I2719" s="60" t="n">
        <x:f>'Raw_Data'!I2719</x:f>
        <x:v>1140.13</x:v>
      </x:c>
      <x:c r="J2719" s="32" t="n">
        <x:f>'Raw_Data'!J2719</x:f>
        <x:v>0.258</x:v>
      </x:c>
      <x:c r="K2719" s="32" t="n">
        <x:f>'Raw_Data'!K2719</x:f>
        <x:v>0.763</x:v>
      </x:c>
      <x:c r="L2719" t="n">
        <x:f>'Raw_Data'!L2719</x:f>
        <x:v>0</x:v>
      </x:c>
      <x:c r="M2719" t="n">
        <x:f>IF('Raw_Data'!M2719="",Assumptions!$B$15,'Raw_Data'!M2719)</x:f>
        <x:v>8</x:v>
      </x:c>
      <x:c r="N2719" s="32" t="n">
        <x:f>'Raw_Data'!N2719</x:f>
        <x:v>0.023</x:v>
      </x:c>
      <x:c r="O2719" t="str">
        <x:f>IF(OR(D2719&lt;620,L2719&gt;=2,J2719&gt;0.9),"High",IF(OR(D2719&lt;700,L2719=1,J2719&gt;0.75),"Medium","Low"))</x:f>
        <x:v>Low</x:v>
      </x:c>
      <x:c r="P2719" s="30" t="n">
        <x:f>XLOOKUP(F2719,Assumptions!$A$4:$A$6,Assumptions!$B$4:$B$6)</x:f>
        <x:v>95</x:v>
      </x:c>
      <x:c r="Q2719" s="32" t="n">
        <x:f>XLOOKUP(F2719,Assumptions!$A$4:$A$6,Assumptions!$C$4:$C$6)</x:f>
        <x:v>0.219</x:v>
      </x:c>
      <x:c r="R2719" s="32" t="n">
        <x:f>XLOOKUP(F2719,Assumptions!$A$4:$A$6,Assumptions!$D$4:$D$6)</x:f>
        <x:v>0.016</x:v>
      </x:c>
      <x:c r="S2719" s="32" t="n">
        <x:f>XLOOKUP(F2719,Assumptions!$A$4:$A$6,Assumptions!$E$4:$E$6)</x:f>
        <x:v>0.01</x:v>
      </x:c>
      <x:c r="T2719" s="32" t="n">
        <x:f>XLOOKUP(O2719,Assumptions!$H$4:$H$6,Assumptions!$I$4:$I$6)</x:f>
        <x:v>0.0035</x:v>
      </x:c>
      <x:c r="U2719" s="30" t="n">
        <x:f>XLOOKUP(F2719,Assumptions!$A$4:$A$6,Assumptions!$F$4:$F$6)</x:f>
        <x:v>90</x:v>
      </x:c>
      <x:c r="V2719" s="60" t="n">
        <x:f>I2719*12</x:f>
        <x:v>13681.560000000001</x:v>
      </x:c>
      <x:c r="W2719" s="60" t="n">
        <x:f>H2719*J2719*(1-K2719)*Q2719</x:f>
        <x:v>157.692109824</x:v>
      </x:c>
      <x:c r="X2719" s="60" t="n">
        <x:f>V2719*R2719</x:f>
        <x:v>218.90496000000002</x:v>
      </x:c>
      <x:c r="Y2719" s="60" t="n">
        <x:f>V2719*S2719</x:f>
        <x:v>136.81560000000002</x:v>
      </x:c>
      <x:c r="Z2719" s="60" t="n">
        <x:f>H2719*J2719*T2719</x:f>
        <x:v>10.633728000000001</x:v>
      </x:c>
      <x:c r="AA2719" s="60" t="n">
        <x:f>P2719+W2719+X2719-Y2719-Z2719-U2719</x:f>
        <x:v>234.14774182399998</x:v>
      </x:c>
      <x:c r="AB2719" s="32" t="n">
        <x:f>IFERROR(AA2719/(P2719+W2719+X2719),0)</x:f>
        <x:v>0.4964995688191699</x:v>
      </x:c>
      <x:c r="AC2719" t="n">
        <x:f>IF(O2719="High",0,IF(I2719&gt;=1800,3,IF(I2719&gt;=900,2,1))+IF(K2719&gt;=0.9,2,IF(K2719&gt;=0.75,1,0))+IF(J2719&lt;=0.7,2,IF(J2719&lt;=0.85,1,0))+IF(M2719&gt;=8,1,0))</x:f>
        <x:v>6</x:v>
      </x:c>
      <x:c r="AD2719" t="str">
        <x:f>IF(AND(O2719&lt;&gt;"High",AC2719&gt;=Assumptions!$B$10,AA2719&gt;0),"Priority Growth",IF(AND(O2719="Low",AA2719&gt;0),"Maintain","Watch"))</x:f>
        <x:v>Priority Growth</x:v>
      </x:c>
      <x:c r="AE2719" s="60" t="n">
        <x:f>MAX(AA2719,0)*N2719</x:f>
        <x:v>5.385398061951999</x:v>
      </x:c>
      <x:c r="AF2719" t="str">
        <x:f>IF(AND(AA2719&gt;=Assumptions!$B$11,O2719&lt;&gt;"High",OR(N2719&gt;=Assumptions!$B$12,M2719&lt;=6)),"High","Standard")</x:f>
        <x:v>Standard</x:v>
      </x:c>
    </x:row>
    <x:row r="2720">
      <x:c r="A2720" t="str">
        <x:f>'Raw_Data'!A2720</x:f>
        <x:v>C02719</x:v>
      </x:c>
      <x:c r="B2720" t="n">
        <x:f>'Raw_Data'!B2720</x:f>
        <x:v>63</x:v>
      </x:c>
      <x:c r="C2720" s="30" t="n">
        <x:f>'Raw_Data'!C2720</x:f>
        <x:v>77025</x:v>
      </x:c>
      <x:c r="D2720" t="n">
        <x:f>'Raw_Data'!D2720</x:f>
        <x:v>626</x:v>
      </x:c>
      <x:c r="E2720" t="n">
        <x:f>'Raw_Data'!E2720</x:f>
        <x:v>110</x:v>
      </x:c>
      <x:c r="F2720" t="str">
        <x:f>PROPER(TRIM('Raw_Data'!F2720))</x:f>
        <x:v>Gold</x:v>
      </x:c>
      <x:c r="G2720" t="str">
        <x:f>PROPER(TRIM('Raw_Data'!G2720))</x:f>
        <x:v>Digital</x:v>
      </x:c>
      <x:c r="H2720" s="60" t="n">
        <x:f>'Raw_Data'!H2720</x:f>
        <x:v>9917</x:v>
      </x:c>
      <x:c r="I2720" s="60" t="n">
        <x:f>'Raw_Data'!I2720</x:f>
        <x:v>1228.36</x:v>
      </x:c>
      <x:c r="J2720" s="32" t="n">
        <x:f>'Raw_Data'!J2720</x:f>
        <x:v>0.438</x:v>
      </x:c>
      <x:c r="K2720" s="32" t="n">
        <x:f>'Raw_Data'!K2720</x:f>
        <x:v>0.738</x:v>
      </x:c>
      <x:c r="L2720" t="n">
        <x:f>'Raw_Data'!L2720</x:f>
        <x:v>0</x:v>
      </x:c>
      <x:c r="M2720" t="n">
        <x:f>IF('Raw_Data'!M2720="",Assumptions!$B$15,'Raw_Data'!M2720)</x:f>
        <x:v>7</x:v>
      </x:c>
      <x:c r="N2720" s="32" t="n">
        <x:f>'Raw_Data'!N2720</x:f>
        <x:v>0.137</x:v>
      </x:c>
      <x:c r="O2720" t="str">
        <x:f>IF(OR(D2720&lt;620,L2720&gt;=2,J2720&gt;0.9),"High",IF(OR(D2720&lt;700,L2720=1,J2720&gt;0.75),"Medium","Low"))</x:f>
        <x:v>Medium</x:v>
      </x:c>
      <x:c r="P2720" s="30" t="n">
        <x:f>XLOOKUP(F2720,Assumptions!$A$4:$A$6,Assumptions!$B$4:$B$6)</x:f>
        <x:v>95</x:v>
      </x:c>
      <x:c r="Q2720" s="32" t="n">
        <x:f>XLOOKUP(F2720,Assumptions!$A$4:$A$6,Assumptions!$C$4:$C$6)</x:f>
        <x:v>0.219</x:v>
      </x:c>
      <x:c r="R2720" s="32" t="n">
        <x:f>XLOOKUP(F2720,Assumptions!$A$4:$A$6,Assumptions!$D$4:$D$6)</x:f>
        <x:v>0.016</x:v>
      </x:c>
      <x:c r="S2720" s="32" t="n">
        <x:f>XLOOKUP(F2720,Assumptions!$A$4:$A$6,Assumptions!$E$4:$E$6)</x:f>
        <x:v>0.01</x:v>
      </x:c>
      <x:c r="T2720" s="32" t="n">
        <x:f>XLOOKUP(O2720,Assumptions!$H$4:$H$6,Assumptions!$I$4:$I$6)</x:f>
        <x:v>0.012</x:v>
      </x:c>
      <x:c r="U2720" s="30" t="n">
        <x:f>XLOOKUP(F2720,Assumptions!$A$4:$A$6,Assumptions!$F$4:$F$6)</x:f>
        <x:v>90</x:v>
      </x:c>
      <x:c r="V2720" s="60" t="n">
        <x:f>I2720*12</x:f>
        <x:v>14740.32</x:v>
      </x:c>
      <x:c r="W2720" s="60" t="n">
        <x:f>H2720*J2720*(1-K2720)*Q2720</x:f>
        <x:v>249.229720188</x:v>
      </x:c>
      <x:c r="X2720" s="60" t="n">
        <x:f>V2720*R2720</x:f>
        <x:v>235.84512</x:v>
      </x:c>
      <x:c r="Y2720" s="60" t="n">
        <x:f>V2720*S2720</x:f>
        <x:v>147.4032</x:v>
      </x:c>
      <x:c r="Z2720" s="60" t="n">
        <x:f>H2720*J2720*T2720</x:f>
        <x:v>52.123751999999996</x:v>
      </x:c>
      <x:c r="AA2720" s="60" t="n">
        <x:f>P2720+W2720+X2720-Y2720-Z2720-U2720</x:f>
        <x:v>290.5478881880001</x:v>
      </x:c>
      <x:c r="AB2720" s="32" t="n">
        <x:f>IFERROR(AA2720/(P2720+W2720+X2720),0)</x:f>
        <x:v>0.5008800038523212</x:v>
      </x:c>
      <x:c r="AC2720" t="n">
        <x:f>IF(O2720="High",0,IF(I2720&gt;=1800,3,IF(I2720&gt;=900,2,1))+IF(K2720&gt;=0.9,2,IF(K2720&gt;=0.75,1,0))+IF(J2720&lt;=0.7,2,IF(J2720&lt;=0.85,1,0))+IF(M2720&gt;=8,1,0))</x:f>
        <x:v>4</x:v>
      </x:c>
      <x:c r="AD2720" t="str">
        <x:f>IF(AND(O2720&lt;&gt;"High",AC2720&gt;=Assumptions!$B$10,AA2720&gt;0),"Priority Growth",IF(AND(O2720="Low",AA2720&gt;0),"Maintain","Watch"))</x:f>
        <x:v>Watch</x:v>
      </x:c>
      <x:c r="AE2720" s="60" t="n">
        <x:f>MAX(AA2720,0)*N2720</x:f>
        <x:v>39.80506068175602</x:v>
      </x:c>
      <x:c r="AF2720" t="str">
        <x:f>IF(AND(AA2720&gt;=Assumptions!$B$11,O2720&lt;&gt;"High",OR(N2720&gt;=Assumptions!$B$12,M2720&lt;=6)),"High","Standard")</x:f>
        <x:v>Standard</x:v>
      </x:c>
    </x:row>
    <x:row r="2721">
      <x:c r="A2721" t="str">
        <x:f>'Raw_Data'!A2721</x:f>
        <x:v>C02720</x:v>
      </x:c>
      <x:c r="B2721" t="n">
        <x:f>'Raw_Data'!B2721</x:f>
        <x:v>44</x:v>
      </x:c>
      <x:c r="C2721" s="30" t="n">
        <x:f>'Raw_Data'!C2721</x:f>
        <x:v>77776</x:v>
      </x:c>
      <x:c r="D2721" t="n">
        <x:f>'Raw_Data'!D2721</x:f>
        <x:v>545</x:v>
      </x:c>
      <x:c r="E2721" t="n">
        <x:f>'Raw_Data'!E2721</x:f>
        <x:v>16</x:v>
      </x:c>
      <x:c r="F2721" t="str">
        <x:f>PROPER(TRIM('Raw_Data'!F2721))</x:f>
        <x:v>Classic</x:v>
      </x:c>
      <x:c r="G2721" t="str">
        <x:f>PROPER(TRIM('Raw_Data'!G2721))</x:f>
        <x:v>Digital</x:v>
      </x:c>
      <x:c r="H2721" s="60" t="n">
        <x:f>'Raw_Data'!H2721</x:f>
        <x:v>4305</x:v>
      </x:c>
      <x:c r="I2721" s="60" t="n">
        <x:f>'Raw_Data'!I2721</x:f>
        <x:v>834.49</x:v>
      </x:c>
      <x:c r="J2721" s="32" t="n">
        <x:f>'Raw_Data'!J2721</x:f>
        <x:v>0.596</x:v>
      </x:c>
      <x:c r="K2721" s="32" t="n">
        <x:f>'Raw_Data'!K2721</x:f>
        <x:v>0.724</x:v>
      </x:c>
      <x:c r="L2721" t="n">
        <x:f>'Raw_Data'!L2721</x:f>
        <x:v>1</x:v>
      </x:c>
      <x:c r="M2721" t="n">
        <x:f>IF('Raw_Data'!M2721="",Assumptions!$B$15,'Raw_Data'!M2721)</x:f>
        <x:v>9</x:v>
      </x:c>
      <x:c r="N2721" s="32" t="n">
        <x:f>'Raw_Data'!N2721</x:f>
        <x:v>0.03</x:v>
      </x:c>
      <x:c r="O2721" t="str">
        <x:f>IF(OR(D2721&lt;620,L2721&gt;=2,J2721&gt;0.9),"High",IF(OR(D2721&lt;700,L2721=1,J2721&gt;0.75),"Medium","Low"))</x:f>
        <x:v>High</x:v>
      </x:c>
      <x:c r="P2721" s="30" t="n">
        <x:f>XLOOKUP(F2721,Assumptions!$A$4:$A$6,Assumptions!$B$4:$B$6)</x:f>
        <x:v>0</x:v>
      </x:c>
      <x:c r="Q2721" s="32" t="n">
        <x:f>XLOOKUP(F2721,Assumptions!$A$4:$A$6,Assumptions!$C$4:$C$6)</x:f>
        <x:v>0.229</x:v>
      </x:c>
      <x:c r="R2721" s="32" t="n">
        <x:f>XLOOKUP(F2721,Assumptions!$A$4:$A$6,Assumptions!$D$4:$D$6)</x:f>
        <x:v>0.015</x:v>
      </x:c>
      <x:c r="S2721" s="32" t="n">
        <x:f>XLOOKUP(F2721,Assumptions!$A$4:$A$6,Assumptions!$E$4:$E$6)</x:f>
        <x:v>0.0075</x:v>
      </x:c>
      <x:c r="T2721" s="32" t="n">
        <x:f>XLOOKUP(O2721,Assumptions!$H$4:$H$6,Assumptions!$I$4:$I$6)</x:f>
        <x:v>0.045</x:v>
      </x:c>
      <x:c r="U2721" s="30" t="n">
        <x:f>XLOOKUP(F2721,Assumptions!$A$4:$A$6,Assumptions!$F$4:$F$6)</x:f>
        <x:v>60</x:v>
      </x:c>
      <x:c r="V2721" s="60" t="n">
        <x:f>I2721*12</x:f>
        <x:v>10013.880000000001</x:v>
      </x:c>
      <x:c r="W2721" s="60" t="n">
        <x:f>H2721*J2721*(1-K2721)*Q2721</x:f>
        <x:v>162.16755912</x:v>
      </x:c>
      <x:c r="X2721" s="60" t="n">
        <x:f>V2721*R2721</x:f>
        <x:v>150.2082</x:v>
      </x:c>
      <x:c r="Y2721" s="60" t="n">
        <x:f>V2721*S2721</x:f>
        <x:v>75.1041</x:v>
      </x:c>
      <x:c r="Z2721" s="60" t="n">
        <x:f>H2721*J2721*T2721</x:f>
        <x:v>115.46009999999998</x:v>
      </x:c>
      <x:c r="AA2721" s="60" t="n">
        <x:f>P2721+W2721+X2721-Y2721-Z2721-U2721</x:f>
        <x:v>61.81155912</x:v>
      </x:c>
      <x:c r="AB2721" s="32" t="n">
        <x:f>IFERROR(AA2721/(P2721+W2721+X2721),0)</x:f>
        <x:v>0.19787565877112417</x:v>
      </x:c>
      <x:c r="AC2721" t="n">
        <x:f>IF(O2721="High",0,IF(I2721&gt;=1800,3,IF(I2721&gt;=900,2,1))+IF(K2721&gt;=0.9,2,IF(K2721&gt;=0.75,1,0))+IF(J2721&lt;=0.7,2,IF(J2721&lt;=0.85,1,0))+IF(M2721&gt;=8,1,0))</x:f>
        <x:v>0</x:v>
      </x:c>
      <x:c r="AD2721" t="str">
        <x:f>IF(AND(O2721&lt;&gt;"High",AC2721&gt;=Assumptions!$B$10,AA2721&gt;0),"Priority Growth",IF(AND(O2721="Low",AA2721&gt;0),"Maintain","Watch"))</x:f>
        <x:v>Watch</x:v>
      </x:c>
      <x:c r="AE2721" s="60" t="n">
        <x:f>MAX(AA2721,0)*N2721</x:f>
        <x:v>1.8543467735999999</x:v>
      </x:c>
      <x:c r="AF2721" t="str">
        <x:f>IF(AND(AA2721&gt;=Assumptions!$B$11,O2721&lt;&gt;"High",OR(N2721&gt;=Assumptions!$B$12,M2721&lt;=6)),"High","Standard")</x:f>
        <x:v>Standard</x:v>
      </x:c>
    </x:row>
    <x:row r="2722">
      <x:c r="A2722" t="str">
        <x:f>'Raw_Data'!A2722</x:f>
        <x:v>C02721</x:v>
      </x:c>
      <x:c r="B2722" t="n">
        <x:f>'Raw_Data'!B2722</x:f>
        <x:v>47</x:v>
      </x:c>
      <x:c r="C2722" s="30" t="n">
        <x:f>'Raw_Data'!C2722</x:f>
        <x:v>72610</x:v>
      </x:c>
      <x:c r="D2722" t="n">
        <x:f>'Raw_Data'!D2722</x:f>
        <x:v>700</x:v>
      </x:c>
      <x:c r="E2722" t="n">
        <x:f>'Raw_Data'!E2722</x:f>
        <x:v>51</x:v>
      </x:c>
      <x:c r="F2722" t="str">
        <x:f>PROPER(TRIM('Raw_Data'!F2722))</x:f>
        <x:v>Gold</x:v>
      </x:c>
      <x:c r="G2722" t="str">
        <x:f>PROPER(TRIM('Raw_Data'!G2722))</x:f>
        <x:v>Digital</x:v>
      </x:c>
      <x:c r="H2722" s="60" t="n">
        <x:f>'Raw_Data'!H2722</x:f>
        <x:v>8686</x:v>
      </x:c>
      <x:c r="I2722" s="60" t="n">
        <x:f>'Raw_Data'!I2722</x:f>
        <x:v>1177.56</x:v>
      </x:c>
      <x:c r="J2722" s="32" t="n">
        <x:f>'Raw_Data'!J2722</x:f>
        <x:v>0.484</x:v>
      </x:c>
      <x:c r="K2722" s="32" t="n">
        <x:f>'Raw_Data'!K2722</x:f>
        <x:v>0.847</x:v>
      </x:c>
      <x:c r="L2722" t="n">
        <x:f>'Raw_Data'!L2722</x:f>
        <x:v>0</x:v>
      </x:c>
      <x:c r="M2722" t="n">
        <x:f>IF('Raw_Data'!M2722="",Assumptions!$B$15,'Raw_Data'!M2722)</x:f>
        <x:v>7</x:v>
      </x:c>
      <x:c r="N2722" s="32" t="n">
        <x:f>'Raw_Data'!N2722</x:f>
        <x:v>0.099</x:v>
      </x:c>
      <x:c r="O2722" t="str">
        <x:f>IF(OR(D2722&lt;620,L2722&gt;=2,J2722&gt;0.9),"High",IF(OR(D2722&lt;700,L2722=1,J2722&gt;0.75),"Medium","Low"))</x:f>
        <x:v>Low</x:v>
      </x:c>
      <x:c r="P2722" s="30" t="n">
        <x:f>XLOOKUP(F2722,Assumptions!$A$4:$A$6,Assumptions!$B$4:$B$6)</x:f>
        <x:v>95</x:v>
      </x:c>
      <x:c r="Q2722" s="32" t="n">
        <x:f>XLOOKUP(F2722,Assumptions!$A$4:$A$6,Assumptions!$C$4:$C$6)</x:f>
        <x:v>0.219</x:v>
      </x:c>
      <x:c r="R2722" s="32" t="n">
        <x:f>XLOOKUP(F2722,Assumptions!$A$4:$A$6,Assumptions!$D$4:$D$6)</x:f>
        <x:v>0.016</x:v>
      </x:c>
      <x:c r="S2722" s="32" t="n">
        <x:f>XLOOKUP(F2722,Assumptions!$A$4:$A$6,Assumptions!$E$4:$E$6)</x:f>
        <x:v>0.01</x:v>
      </x:c>
      <x:c r="T2722" s="32" t="n">
        <x:f>XLOOKUP(O2722,Assumptions!$H$4:$H$6,Assumptions!$I$4:$I$6)</x:f>
        <x:v>0.0035</x:v>
      </x:c>
      <x:c r="U2722" s="30" t="n">
        <x:f>XLOOKUP(F2722,Assumptions!$A$4:$A$6,Assumptions!$F$4:$F$6)</x:f>
        <x:v>90</x:v>
      </x:c>
      <x:c r="V2722" s="60" t="n">
        <x:f>I2722*12</x:f>
        <x:v>14130.72</x:v>
      </x:c>
      <x:c r="W2722" s="60" t="n">
        <x:f>H2722*J2722*(1-K2722)*Q2722</x:f>
        <x:v>140.864232168</x:v>
      </x:c>
      <x:c r="X2722" s="60" t="n">
        <x:f>V2722*R2722</x:f>
        <x:v>226.09152</x:v>
      </x:c>
      <x:c r="Y2722" s="60" t="n">
        <x:f>V2722*S2722</x:f>
        <x:v>141.3072</x:v>
      </x:c>
      <x:c r="Z2722" s="60" t="n">
        <x:f>H2722*J2722*T2722</x:f>
        <x:v>14.714083999999998</x:v>
      </x:c>
      <x:c r="AA2722" s="60" t="n">
        <x:f>P2722+W2722+X2722-Y2722-Z2722-U2722</x:f>
        <x:v>215.93446816800002</x:v>
      </x:c>
      <x:c r="AB2722" s="32" t="n">
        <x:f>IFERROR(AA2722/(P2722+W2722+X2722),0)</x:f>
        <x:v>0.4674353921443777</x:v>
      </x:c>
      <x:c r="AC2722" t="n">
        <x:f>IF(O2722="High",0,IF(I2722&gt;=1800,3,IF(I2722&gt;=900,2,1))+IF(K2722&gt;=0.9,2,IF(K2722&gt;=0.75,1,0))+IF(J2722&lt;=0.7,2,IF(J2722&lt;=0.85,1,0))+IF(M2722&gt;=8,1,0))</x:f>
        <x:v>5</x:v>
      </x:c>
      <x:c r="AD2722" t="str">
        <x:f>IF(AND(O2722&lt;&gt;"High",AC2722&gt;=Assumptions!$B$10,AA2722&gt;0),"Priority Growth",IF(AND(O2722="Low",AA2722&gt;0),"Maintain","Watch"))</x:f>
        <x:v>Maintain</x:v>
      </x:c>
      <x:c r="AE2722" s="60" t="n">
        <x:f>MAX(AA2722,0)*N2722</x:f>
        <x:v>21.377512348632003</x:v>
      </x:c>
      <x:c r="AF2722" t="str">
        <x:f>IF(AND(AA2722&gt;=Assumptions!$B$11,O2722&lt;&gt;"High",OR(N2722&gt;=Assumptions!$B$12,M2722&lt;=6)),"High","Standard")</x:f>
        <x:v>Standard</x:v>
      </x:c>
    </x:row>
    <x:row r="2723">
      <x:c r="A2723" t="str">
        <x:f>'Raw_Data'!A2723</x:f>
        <x:v>C02722</x:v>
      </x:c>
      <x:c r="B2723" t="n">
        <x:f>'Raw_Data'!B2723</x:f>
        <x:v>54</x:v>
      </x:c>
      <x:c r="C2723" s="30" t="n">
        <x:f>'Raw_Data'!C2723</x:f>
        <x:v>84325</x:v>
      </x:c>
      <x:c r="D2723" t="n">
        <x:f>'Raw_Data'!D2723</x:f>
        <x:v>680</x:v>
      </x:c>
      <x:c r="E2723" t="n">
        <x:f>'Raw_Data'!E2723</x:f>
        <x:v>56</x:v>
      </x:c>
      <x:c r="F2723" t="str">
        <x:f>PROPER(TRIM('Raw_Data'!F2723))</x:f>
        <x:v>Gold</x:v>
      </x:c>
      <x:c r="G2723" t="str">
        <x:f>PROPER(TRIM('Raw_Data'!G2723))</x:f>
        <x:v>Digital</x:v>
      </x:c>
      <x:c r="H2723" s="60" t="n">
        <x:f>'Raw_Data'!H2723</x:f>
        <x:v>10225</x:v>
      </x:c>
      <x:c r="I2723" s="60" t="n">
        <x:f>'Raw_Data'!I2723</x:f>
        <x:v>1565.26</x:v>
      </x:c>
      <x:c r="J2723" s="32" t="n">
        <x:f>'Raw_Data'!J2723</x:f>
        <x:v>0.248</x:v>
      </x:c>
      <x:c r="K2723" s="32" t="n">
        <x:f>'Raw_Data'!K2723</x:f>
        <x:v>0.815</x:v>
      </x:c>
      <x:c r="L2723" t="n">
        <x:f>'Raw_Data'!L2723</x:f>
        <x:v>0</x:v>
      </x:c>
      <x:c r="M2723" t="n">
        <x:f>IF('Raw_Data'!M2723="",Assumptions!$B$15,'Raw_Data'!M2723)</x:f>
        <x:v>9</x:v>
      </x:c>
      <x:c r="N2723" s="32" t="n">
        <x:f>'Raw_Data'!N2723</x:f>
        <x:v>0.02</x:v>
      </x:c>
      <x:c r="O2723" t="str">
        <x:f>IF(OR(D2723&lt;620,L2723&gt;=2,J2723&gt;0.9),"High",IF(OR(D2723&lt;700,L2723=1,J2723&gt;0.75),"Medium","Low"))</x:f>
        <x:v>Medium</x:v>
      </x:c>
      <x:c r="P2723" s="30" t="n">
        <x:f>XLOOKUP(F2723,Assumptions!$A$4:$A$6,Assumptions!$B$4:$B$6)</x:f>
        <x:v>95</x:v>
      </x:c>
      <x:c r="Q2723" s="32" t="n">
        <x:f>XLOOKUP(F2723,Assumptions!$A$4:$A$6,Assumptions!$C$4:$C$6)</x:f>
        <x:v>0.219</x:v>
      </x:c>
      <x:c r="R2723" s="32" t="n">
        <x:f>XLOOKUP(F2723,Assumptions!$A$4:$A$6,Assumptions!$D$4:$D$6)</x:f>
        <x:v>0.016</x:v>
      </x:c>
      <x:c r="S2723" s="32" t="n">
        <x:f>XLOOKUP(F2723,Assumptions!$A$4:$A$6,Assumptions!$E$4:$E$6)</x:f>
        <x:v>0.01</x:v>
      </x:c>
      <x:c r="T2723" s="32" t="n">
        <x:f>XLOOKUP(O2723,Assumptions!$H$4:$H$6,Assumptions!$I$4:$I$6)</x:f>
        <x:v>0.012</x:v>
      </x:c>
      <x:c r="U2723" s="30" t="n">
        <x:f>XLOOKUP(F2723,Assumptions!$A$4:$A$6,Assumptions!$F$4:$F$6)</x:f>
        <x:v>90</x:v>
      </x:c>
      <x:c r="V2723" s="60" t="n">
        <x:f>I2723*12</x:f>
        <x:v>18783.12</x:v>
      </x:c>
      <x:c r="W2723" s="60" t="n">
        <x:f>H2723*J2723*(1-K2723)*Q2723</x:f>
        <x:v>102.73793700000003</x:v>
      </x:c>
      <x:c r="X2723" s="60" t="n">
        <x:f>V2723*R2723</x:f>
        <x:v>300.52992</x:v>
      </x:c>
      <x:c r="Y2723" s="60" t="n">
        <x:f>V2723*S2723</x:f>
        <x:v>187.8312</x:v>
      </x:c>
      <x:c r="Z2723" s="60" t="n">
        <x:f>H2723*J2723*T2723</x:f>
        <x:v>30.429600000000004</x:v>
      </x:c>
      <x:c r="AA2723" s="60" t="n">
        <x:f>P2723+W2723+X2723-Y2723-Z2723-U2723</x:f>
        <x:v>190.0070570000001</x:v>
      </x:c>
      <x:c r="AB2723" s="32" t="n">
        <x:f>IFERROR(AA2723/(P2723+W2723+X2723),0)</x:f>
        <x:v>0.38133516808410156</x:v>
      </x:c>
      <x:c r="AC2723" t="n">
        <x:f>IF(O2723="High",0,IF(I2723&gt;=1800,3,IF(I2723&gt;=900,2,1))+IF(K2723&gt;=0.9,2,IF(K2723&gt;=0.75,1,0))+IF(J2723&lt;=0.7,2,IF(J2723&lt;=0.85,1,0))+IF(M2723&gt;=8,1,0))</x:f>
        <x:v>6</x:v>
      </x:c>
      <x:c r="AD2723" t="str">
        <x:f>IF(AND(O2723&lt;&gt;"High",AC2723&gt;=Assumptions!$B$10,AA2723&gt;0),"Priority Growth",IF(AND(O2723="Low",AA2723&gt;0),"Maintain","Watch"))</x:f>
        <x:v>Priority Growth</x:v>
      </x:c>
      <x:c r="AE2723" s="60" t="n">
        <x:f>MAX(AA2723,0)*N2723</x:f>
        <x:v>3.800141140000002</x:v>
      </x:c>
      <x:c r="AF2723" t="str">
        <x:f>IF(AND(AA2723&gt;=Assumptions!$B$11,O2723&lt;&gt;"High",OR(N2723&gt;=Assumptions!$B$12,M2723&lt;=6)),"High","Standard")</x:f>
        <x:v>Standard</x:v>
      </x:c>
    </x:row>
    <x:row r="2724">
      <x:c r="A2724" t="str">
        <x:f>'Raw_Data'!A2724</x:f>
        <x:v>C02723</x:v>
      </x:c>
      <x:c r="B2724" t="n">
        <x:f>'Raw_Data'!B2724</x:f>
        <x:v>40</x:v>
      </x:c>
      <x:c r="C2724" s="30" t="n">
        <x:f>'Raw_Data'!C2724</x:f>
        <x:v>127615</x:v>
      </x:c>
      <x:c r="D2724" t="n">
        <x:f>'Raw_Data'!D2724</x:f>
        <x:v>609</x:v>
      </x:c>
      <x:c r="E2724" t="n">
        <x:f>'Raw_Data'!E2724</x:f>
        <x:v>21</x:v>
      </x:c>
      <x:c r="F2724" t="str">
        <x:f>PROPER(TRIM('Raw_Data'!F2724))</x:f>
        <x:v>Gold</x:v>
      </x:c>
      <x:c r="G2724" t="str">
        <x:f>PROPER(TRIM('Raw_Data'!G2724))</x:f>
        <x:v>Digital</x:v>
      </x:c>
      <x:c r="H2724" s="60" t="n">
        <x:f>'Raw_Data'!H2724</x:f>
        <x:v>13490</x:v>
      </x:c>
      <x:c r="I2724" s="60" t="n">
        <x:f>'Raw_Data'!I2724</x:f>
        <x:v>1891.42</x:v>
      </x:c>
      <x:c r="J2724" s="32" t="n">
        <x:f>'Raw_Data'!J2724</x:f>
        <x:v>0.464</x:v>
      </x:c>
      <x:c r="K2724" s="32" t="n">
        <x:f>'Raw_Data'!K2724</x:f>
        <x:v>0.69</x:v>
      </x:c>
      <x:c r="L2724" t="n">
        <x:f>'Raw_Data'!L2724</x:f>
        <x:v>1</x:v>
      </x:c>
      <x:c r="M2724" t="n">
        <x:f>IF('Raw_Data'!M2724="",Assumptions!$B$15,'Raw_Data'!M2724)</x:f>
        <x:v>8</x:v>
      </x:c>
      <x:c r="N2724" s="32" t="n">
        <x:f>'Raw_Data'!N2724</x:f>
        <x:v>0.044</x:v>
      </x:c>
      <x:c r="O2724" t="str">
        <x:f>IF(OR(D2724&lt;620,L2724&gt;=2,J2724&gt;0.9),"High",IF(OR(D2724&lt;700,L2724=1,J2724&gt;0.75),"Medium","Low"))</x:f>
        <x:v>High</x:v>
      </x:c>
      <x:c r="P2724" s="30" t="n">
        <x:f>XLOOKUP(F2724,Assumptions!$A$4:$A$6,Assumptions!$B$4:$B$6)</x:f>
        <x:v>95</x:v>
      </x:c>
      <x:c r="Q2724" s="32" t="n">
        <x:f>XLOOKUP(F2724,Assumptions!$A$4:$A$6,Assumptions!$C$4:$C$6)</x:f>
        <x:v>0.219</x:v>
      </x:c>
      <x:c r="R2724" s="32" t="n">
        <x:f>XLOOKUP(F2724,Assumptions!$A$4:$A$6,Assumptions!$D$4:$D$6)</x:f>
        <x:v>0.016</x:v>
      </x:c>
      <x:c r="S2724" s="32" t="n">
        <x:f>XLOOKUP(F2724,Assumptions!$A$4:$A$6,Assumptions!$E$4:$E$6)</x:f>
        <x:v>0.01</x:v>
      </x:c>
      <x:c r="T2724" s="32" t="n">
        <x:f>XLOOKUP(O2724,Assumptions!$H$4:$H$6,Assumptions!$I$4:$I$6)</x:f>
        <x:v>0.045</x:v>
      </x:c>
      <x:c r="U2724" s="30" t="n">
        <x:f>XLOOKUP(F2724,Assumptions!$A$4:$A$6,Assumptions!$F$4:$F$6)</x:f>
        <x:v>90</x:v>
      </x:c>
      <x:c r="V2724" s="60" t="n">
        <x:f>I2724*12</x:f>
        <x:v>22697.04</x:v>
      </x:c>
      <x:c r="W2724" s="60" t="n">
        <x:f>H2724*J2724*(1-K2724)*Q2724</x:f>
        <x:v>424.94795040000014</x:v>
      </x:c>
      <x:c r="X2724" s="60" t="n">
        <x:f>V2724*R2724</x:f>
        <x:v>363.15264</x:v>
      </x:c>
      <x:c r="Y2724" s="60" t="n">
        <x:f>V2724*S2724</x:f>
        <x:v>226.9704</x:v>
      </x:c>
      <x:c r="Z2724" s="60" t="n">
        <x:f>H2724*J2724*T2724</x:f>
        <x:v>281.6712</x:v>
      </x:c>
      <x:c r="AA2724" s="60" t="n">
        <x:f>P2724+W2724+X2724-Y2724-Z2724-U2724</x:f>
        <x:v>284.45899040000006</x:v>
      </x:c>
      <x:c r="AB2724" s="32" t="n">
        <x:f>IFERROR(AA2724/(P2724+W2724+X2724),0)</x:f>
        <x:v>0.32211391713729287</x:v>
      </x:c>
      <x:c r="AC2724" t="n">
        <x:f>IF(O2724="High",0,IF(I2724&gt;=1800,3,IF(I2724&gt;=900,2,1))+IF(K2724&gt;=0.9,2,IF(K2724&gt;=0.75,1,0))+IF(J2724&lt;=0.7,2,IF(J2724&lt;=0.85,1,0))+IF(M2724&gt;=8,1,0))</x:f>
        <x:v>0</x:v>
      </x:c>
      <x:c r="AD2724" t="str">
        <x:f>IF(AND(O2724&lt;&gt;"High",AC2724&gt;=Assumptions!$B$10,AA2724&gt;0),"Priority Growth",IF(AND(O2724="Low",AA2724&gt;0),"Maintain","Watch"))</x:f>
        <x:v>Watch</x:v>
      </x:c>
      <x:c r="AE2724" s="60" t="n">
        <x:f>MAX(AA2724,0)*N2724</x:f>
        <x:v>12.516195577600001</x:v>
      </x:c>
      <x:c r="AF2724" t="str">
        <x:f>IF(AND(AA2724&gt;=Assumptions!$B$11,O2724&lt;&gt;"High",OR(N2724&gt;=Assumptions!$B$12,M2724&lt;=6)),"High","Standard")</x:f>
        <x:v>Standard</x:v>
      </x:c>
    </x:row>
    <x:row r="2725">
      <x:c r="A2725" t="str">
        <x:f>'Raw_Data'!A2725</x:f>
        <x:v>C02724</x:v>
      </x:c>
      <x:c r="B2725" t="n">
        <x:f>'Raw_Data'!B2725</x:f>
        <x:v>57</x:v>
      </x:c>
      <x:c r="C2725" s="30" t="n">
        <x:f>'Raw_Data'!C2725</x:f>
        <x:v>28000</x:v>
      </x:c>
      <x:c r="D2725" t="n">
        <x:f>'Raw_Data'!D2725</x:f>
        <x:v>616</x:v>
      </x:c>
      <x:c r="E2725" t="n">
        <x:f>'Raw_Data'!E2725</x:f>
        <x:v>17</x:v>
      </x:c>
      <x:c r="F2725" t="str">
        <x:f>PROPER(TRIM('Raw_Data'!F2725))</x:f>
        <x:v>Classic</x:v>
      </x:c>
      <x:c r="G2725" t="str">
        <x:f>PROPER(TRIM('Raw_Data'!G2725))</x:f>
        <x:v>Direct Mail</x:v>
      </x:c>
      <x:c r="H2725" s="60" t="n">
        <x:f>'Raw_Data'!H2725</x:f>
        <x:v>8090</x:v>
      </x:c>
      <x:c r="I2725" s="60" t="n">
        <x:f>'Raw_Data'!I2725</x:f>
        <x:v>874.48</x:v>
      </x:c>
      <x:c r="J2725" s="32" t="n">
        <x:f>'Raw_Data'!J2725</x:f>
        <x:v>0.517</x:v>
      </x:c>
      <x:c r="K2725" s="32" t="n">
        <x:f>'Raw_Data'!K2725</x:f>
        <x:v>0.683</x:v>
      </x:c>
      <x:c r="L2725" t="n">
        <x:f>'Raw_Data'!L2725</x:f>
        <x:v>0</x:v>
      </x:c>
      <x:c r="M2725" t="n">
        <x:f>IF('Raw_Data'!M2725="",Assumptions!$B$15,'Raw_Data'!M2725)</x:f>
        <x:v>7.370408870408871</x:v>
      </x:c>
      <x:c r="N2725" s="32" t="n">
        <x:f>'Raw_Data'!N2725</x:f>
        <x:v>0.029</x:v>
      </x:c>
      <x:c r="O2725" t="str">
        <x:f>IF(OR(D2725&lt;620,L2725&gt;=2,J2725&gt;0.9),"High",IF(OR(D2725&lt;700,L2725=1,J2725&gt;0.75),"Medium","Low"))</x:f>
        <x:v>High</x:v>
      </x:c>
      <x:c r="P2725" s="30" t="n">
        <x:f>XLOOKUP(F2725,Assumptions!$A$4:$A$6,Assumptions!$B$4:$B$6)</x:f>
        <x:v>0</x:v>
      </x:c>
      <x:c r="Q2725" s="32" t="n">
        <x:f>XLOOKUP(F2725,Assumptions!$A$4:$A$6,Assumptions!$C$4:$C$6)</x:f>
        <x:v>0.229</x:v>
      </x:c>
      <x:c r="R2725" s="32" t="n">
        <x:f>XLOOKUP(F2725,Assumptions!$A$4:$A$6,Assumptions!$D$4:$D$6)</x:f>
        <x:v>0.015</x:v>
      </x:c>
      <x:c r="S2725" s="32" t="n">
        <x:f>XLOOKUP(F2725,Assumptions!$A$4:$A$6,Assumptions!$E$4:$E$6)</x:f>
        <x:v>0.0075</x:v>
      </x:c>
      <x:c r="T2725" s="32" t="n">
        <x:f>XLOOKUP(O2725,Assumptions!$H$4:$H$6,Assumptions!$I$4:$I$6)</x:f>
        <x:v>0.045</x:v>
      </x:c>
      <x:c r="U2725" s="30" t="n">
        <x:f>XLOOKUP(F2725,Assumptions!$A$4:$A$6,Assumptions!$F$4:$F$6)</x:f>
        <x:v>60</x:v>
      </x:c>
      <x:c r="V2725" s="60" t="n">
        <x:f>I2725*12</x:f>
        <x:v>10493.76</x:v>
      </x:c>
      <x:c r="W2725" s="60" t="n">
        <x:f>H2725*J2725*(1-K2725)*Q2725</x:f>
        <x:v>303.6224002899999</x:v>
      </x:c>
      <x:c r="X2725" s="60" t="n">
        <x:f>V2725*R2725</x:f>
        <x:v>157.4064</x:v>
      </x:c>
      <x:c r="Y2725" s="60" t="n">
        <x:f>V2725*S2725</x:f>
        <x:v>78.7032</x:v>
      </x:c>
      <x:c r="Z2725" s="60" t="n">
        <x:f>H2725*J2725*T2725</x:f>
        <x:v>188.21384999999998</x:v>
      </x:c>
      <x:c r="AA2725" s="60" t="n">
        <x:f>P2725+W2725+X2725-Y2725-Z2725-U2725</x:f>
        <x:v>134.11175028999997</x:v>
      </x:c>
      <x:c r="AB2725" s="32" t="n">
        <x:f>IFERROR(AA2725/(P2725+W2725+X2725),0)</x:f>
        <x:v>0.29089668629300375</x:v>
      </x:c>
      <x:c r="AC2725" t="n">
        <x:f>IF(O2725="High",0,IF(I2725&gt;=1800,3,IF(I2725&gt;=900,2,1))+IF(K2725&gt;=0.9,2,IF(K2725&gt;=0.75,1,0))+IF(J2725&lt;=0.7,2,IF(J2725&lt;=0.85,1,0))+IF(M2725&gt;=8,1,0))</x:f>
        <x:v>0</x:v>
      </x:c>
      <x:c r="AD2725" t="str">
        <x:f>IF(AND(O2725&lt;&gt;"High",AC2725&gt;=Assumptions!$B$10,AA2725&gt;0),"Priority Growth",IF(AND(O2725="Low",AA2725&gt;0),"Maintain","Watch"))</x:f>
        <x:v>Watch</x:v>
      </x:c>
      <x:c r="AE2725" s="60" t="n">
        <x:f>MAX(AA2725,0)*N2725</x:f>
        <x:v>3.8892407584099993</x:v>
      </x:c>
      <x:c r="AF2725" t="str">
        <x:f>IF(AND(AA2725&gt;=Assumptions!$B$11,O2725&lt;&gt;"High",OR(N2725&gt;=Assumptions!$B$12,M2725&lt;=6)),"High","Standard")</x:f>
        <x:v>Standard</x:v>
      </x:c>
    </x:row>
    <x:row r="2726">
      <x:c r="A2726" t="str">
        <x:f>'Raw_Data'!A2726</x:f>
        <x:v>C02725</x:v>
      </x:c>
      <x:c r="B2726" t="n">
        <x:f>'Raw_Data'!B2726</x:f>
        <x:v>31</x:v>
      </x:c>
      <x:c r="C2726" s="30" t="n">
        <x:f>'Raw_Data'!C2726</x:f>
        <x:v>110641</x:v>
      </x:c>
      <x:c r="D2726" t="n">
        <x:f>'Raw_Data'!D2726</x:f>
        <x:v>681</x:v>
      </x:c>
      <x:c r="E2726" t="n">
        <x:f>'Raw_Data'!E2726</x:f>
        <x:v>18</x:v>
      </x:c>
      <x:c r="F2726" t="str">
        <x:f>PROPER(TRIM('Raw_Data'!F2726))</x:f>
        <x:v>Platinum</x:v>
      </x:c>
      <x:c r="G2726" t="str">
        <x:f>PROPER(TRIM('Raw_Data'!G2726))</x:f>
        <x:v>Direct Mail</x:v>
      </x:c>
      <x:c r="H2726" s="60" t="n">
        <x:f>'Raw_Data'!H2726</x:f>
        <x:v>25950</x:v>
      </x:c>
      <x:c r="I2726" s="60" t="n">
        <x:f>'Raw_Data'!I2726</x:f>
        <x:v>3197.28</x:v>
      </x:c>
      <x:c r="J2726" s="32" t="n">
        <x:f>'Raw_Data'!J2726</x:f>
        <x:v>0.398</x:v>
      </x:c>
      <x:c r="K2726" s="32" t="n">
        <x:f>'Raw_Data'!K2726</x:f>
        <x:v>0.8</x:v>
      </x:c>
      <x:c r="L2726" t="n">
        <x:f>'Raw_Data'!L2726</x:f>
        <x:v>0</x:v>
      </x:c>
      <x:c r="M2726" t="n">
        <x:f>IF('Raw_Data'!M2726="",Assumptions!$B$15,'Raw_Data'!M2726)</x:f>
        <x:v>6</x:v>
      </x:c>
      <x:c r="N2726" s="32" t="n">
        <x:f>'Raw_Data'!N2726</x:f>
        <x:v>0.144</x:v>
      </x:c>
      <x:c r="O2726" t="str">
        <x:f>IF(OR(D2726&lt;620,L2726&gt;=2,J2726&gt;0.9),"High",IF(OR(D2726&lt;700,L2726=1,J2726&gt;0.75),"Medium","Low"))</x:f>
        <x:v>Medium</x:v>
      </x:c>
      <x:c r="P2726" s="30" t="n">
        <x:f>XLOOKUP(F2726,Assumptions!$A$4:$A$6,Assumptions!$B$4:$B$6)</x:f>
        <x:v>195</x:v>
      </x:c>
      <x:c r="Q2726" s="32" t="n">
        <x:f>XLOOKUP(F2726,Assumptions!$A$4:$A$6,Assumptions!$C$4:$C$6)</x:f>
        <x:v>0.199</x:v>
      </x:c>
      <x:c r="R2726" s="32" t="n">
        <x:f>XLOOKUP(F2726,Assumptions!$A$4:$A$6,Assumptions!$D$4:$D$6)</x:f>
        <x:v>0.017</x:v>
      </x:c>
      <x:c r="S2726" s="32" t="n">
        <x:f>XLOOKUP(F2726,Assumptions!$A$4:$A$6,Assumptions!$E$4:$E$6)</x:f>
        <x:v>0.013</x:v>
      </x:c>
      <x:c r="T2726" s="32" t="n">
        <x:f>XLOOKUP(O2726,Assumptions!$H$4:$H$6,Assumptions!$I$4:$I$6)</x:f>
        <x:v>0.012</x:v>
      </x:c>
      <x:c r="U2726" s="30" t="n">
        <x:f>XLOOKUP(F2726,Assumptions!$A$4:$A$6,Assumptions!$F$4:$F$6)</x:f>
        <x:v>140</x:v>
      </x:c>
      <x:c r="V2726" s="60" t="n">
        <x:f>I2726*12</x:f>
        <x:v>38367.36</x:v>
      </x:c>
      <x:c r="W2726" s="60" t="n">
        <x:f>H2726*J2726*(1-K2726)*Q2726</x:f>
        <x:v>411.0583799999999</x:v>
      </x:c>
      <x:c r="X2726" s="60" t="n">
        <x:f>V2726*R2726</x:f>
        <x:v>652.24512</x:v>
      </x:c>
      <x:c r="Y2726" s="60" t="n">
        <x:f>V2726*S2726</x:f>
        <x:v>498.77567999999997</x:v>
      </x:c>
      <x:c r="Z2726" s="60" t="n">
        <x:f>H2726*J2726*T2726</x:f>
        <x:v>123.9372</x:v>
      </x:c>
      <x:c r="AA2726" s="60" t="n">
        <x:f>P2726+W2726+X2726-Y2726-Z2726-U2726</x:f>
        <x:v>495.59062000000006</x:v>
      </x:c>
      <x:c r="AB2726" s="32" t="n">
        <x:f>IFERROR(AA2726/(P2726+W2726+X2726),0)</x:f>
        <x:v>0.393856188113599</x:v>
      </x:c>
      <x:c r="AC2726" t="n">
        <x:f>IF(O2726="High",0,IF(I2726&gt;=1800,3,IF(I2726&gt;=900,2,1))+IF(K2726&gt;=0.9,2,IF(K2726&gt;=0.75,1,0))+IF(J2726&lt;=0.7,2,IF(J2726&lt;=0.85,1,0))+IF(M2726&gt;=8,1,0))</x:f>
        <x:v>6</x:v>
      </x:c>
      <x:c r="AD2726" t="str">
        <x:f>IF(AND(O2726&lt;&gt;"High",AC2726&gt;=Assumptions!$B$10,AA2726&gt;0),"Priority Growth",IF(AND(O2726="Low",AA2726&gt;0),"Maintain","Watch"))</x:f>
        <x:v>Priority Growth</x:v>
      </x:c>
      <x:c r="AE2726" s="60" t="n">
        <x:f>MAX(AA2726,0)*N2726</x:f>
        <x:v>71.36504928000001</x:v>
      </x:c>
      <x:c r="AF2726" t="str">
        <x:f>IF(AND(AA2726&gt;=Assumptions!$B$11,O2726&lt;&gt;"High",OR(N2726&gt;=Assumptions!$B$12,M2726&lt;=6)),"High","Standard")</x:f>
        <x:v>High</x:v>
      </x:c>
    </x:row>
    <x:row r="2727">
      <x:c r="A2727" t="str">
        <x:f>'Raw_Data'!A2727</x:f>
        <x:v>C02726</x:v>
      </x:c>
      <x:c r="B2727" t="n">
        <x:f>'Raw_Data'!B2727</x:f>
        <x:v>39</x:v>
      </x:c>
      <x:c r="C2727" s="30" t="n">
        <x:f>'Raw_Data'!C2727</x:f>
        <x:v>70233</x:v>
      </x:c>
      <x:c r="D2727" t="n">
        <x:f>'Raw_Data'!D2727</x:f>
        <x:v>760</x:v>
      </x:c>
      <x:c r="E2727" t="n">
        <x:f>'Raw_Data'!E2727</x:f>
        <x:v>20</x:v>
      </x:c>
      <x:c r="F2727" t="str">
        <x:f>PROPER(TRIM('Raw_Data'!F2727))</x:f>
        <x:v>Gold</x:v>
      </x:c>
      <x:c r="G2727" t="str">
        <x:f>PROPER(TRIM('Raw_Data'!G2727))</x:f>
        <x:v>Digital</x:v>
      </x:c>
      <x:c r="H2727" s="60" t="n">
        <x:f>'Raw_Data'!H2727</x:f>
        <x:v>14267</x:v>
      </x:c>
      <x:c r="I2727" s="60" t="n">
        <x:f>'Raw_Data'!I2727</x:f>
        <x:v>1031.06</x:v>
      </x:c>
      <x:c r="J2727" s="32" t="n">
        <x:f>'Raw_Data'!J2727</x:f>
        <x:v>0.346</x:v>
      </x:c>
      <x:c r="K2727" s="32" t="n">
        <x:f>'Raw_Data'!K2727</x:f>
        <x:v>0.959</x:v>
      </x:c>
      <x:c r="L2727" t="n">
        <x:f>'Raw_Data'!L2727</x:f>
        <x:v>0</x:v>
      </x:c>
      <x:c r="M2727" t="n">
        <x:f>IF('Raw_Data'!M2727="",Assumptions!$B$15,'Raw_Data'!M2727)</x:f>
        <x:v>8</x:v>
      </x:c>
      <x:c r="N2727" s="32" t="n">
        <x:f>'Raw_Data'!N2727</x:f>
        <x:v>0.039</x:v>
      </x:c>
      <x:c r="O2727" t="str">
        <x:f>IF(OR(D2727&lt;620,L2727&gt;=2,J2727&gt;0.9),"High",IF(OR(D2727&lt;700,L2727=1,J2727&gt;0.75),"Medium","Low"))</x:f>
        <x:v>Low</x:v>
      </x:c>
      <x:c r="P2727" s="30" t="n">
        <x:f>XLOOKUP(F2727,Assumptions!$A$4:$A$6,Assumptions!$B$4:$B$6)</x:f>
        <x:v>95</x:v>
      </x:c>
      <x:c r="Q2727" s="32" t="n">
        <x:f>XLOOKUP(F2727,Assumptions!$A$4:$A$6,Assumptions!$C$4:$C$6)</x:f>
        <x:v>0.219</x:v>
      </x:c>
      <x:c r="R2727" s="32" t="n">
        <x:f>XLOOKUP(F2727,Assumptions!$A$4:$A$6,Assumptions!$D$4:$D$6)</x:f>
        <x:v>0.016</x:v>
      </x:c>
      <x:c r="S2727" s="32" t="n">
        <x:f>XLOOKUP(F2727,Assumptions!$A$4:$A$6,Assumptions!$E$4:$E$6)</x:f>
        <x:v>0.01</x:v>
      </x:c>
      <x:c r="T2727" s="32" t="n">
        <x:f>XLOOKUP(O2727,Assumptions!$H$4:$H$6,Assumptions!$I$4:$I$6)</x:f>
        <x:v>0.0035</x:v>
      </x:c>
      <x:c r="U2727" s="30" t="n">
        <x:f>XLOOKUP(F2727,Assumptions!$A$4:$A$6,Assumptions!$F$4:$F$6)</x:f>
        <x:v>90</x:v>
      </x:c>
      <x:c r="V2727" s="60" t="n">
        <x:f>I2727*12</x:f>
        <x:v>12372.72</x:v>
      </x:c>
      <x:c r="W2727" s="60" t="n">
        <x:f>H2727*J2727*(1-K2727)*Q2727</x:f>
        <x:v>44.323773978000034</x:v>
      </x:c>
      <x:c r="X2727" s="60" t="n">
        <x:f>V2727*R2727</x:f>
        <x:v>197.96352</x:v>
      </x:c>
      <x:c r="Y2727" s="60" t="n">
        <x:f>V2727*S2727</x:f>
        <x:v>123.7272</x:v>
      </x:c>
      <x:c r="Z2727" s="60" t="n">
        <x:f>H2727*J2727*T2727</x:f>
        <x:v>17.277337</x:v>
      </x:c>
      <x:c r="AA2727" s="60" t="n">
        <x:f>P2727+W2727+X2727-Y2727-Z2727-U2727</x:f>
        <x:v>106.28275697800001</x:v>
      </x:c>
      <x:c r="AB2727" s="32" t="n">
        <x:f>IFERROR(AA2727/(P2727+W2727+X2727),0)</x:f>
        <x:v>0.3151104677691548</x:v>
      </x:c>
      <x:c r="AC2727" t="n">
        <x:f>IF(O2727="High",0,IF(I2727&gt;=1800,3,IF(I2727&gt;=900,2,1))+IF(K2727&gt;=0.9,2,IF(K2727&gt;=0.75,1,0))+IF(J2727&lt;=0.7,2,IF(J2727&lt;=0.85,1,0))+IF(M2727&gt;=8,1,0))</x:f>
        <x:v>7</x:v>
      </x:c>
      <x:c r="AD2727" t="str">
        <x:f>IF(AND(O2727&lt;&gt;"High",AC2727&gt;=Assumptions!$B$10,AA2727&gt;0),"Priority Growth",IF(AND(O2727="Low",AA2727&gt;0),"Maintain","Watch"))</x:f>
        <x:v>Priority Growth</x:v>
      </x:c>
      <x:c r="AE2727" s="60" t="n">
        <x:f>MAX(AA2727,0)*N2727</x:f>
        <x:v>4.1450275221420005</x:v>
      </x:c>
      <x:c r="AF2727" t="str">
        <x:f>IF(AND(AA2727&gt;=Assumptions!$B$11,O2727&lt;&gt;"High",OR(N2727&gt;=Assumptions!$B$12,M2727&lt;=6)),"High","Standard")</x:f>
        <x:v>Standard</x:v>
      </x:c>
    </x:row>
    <x:row r="2728">
      <x:c r="A2728" t="str">
        <x:f>'Raw_Data'!A2728</x:f>
        <x:v>C02727</x:v>
      </x:c>
      <x:c r="B2728" t="n">
        <x:f>'Raw_Data'!B2728</x:f>
        <x:v>52</x:v>
      </x:c>
      <x:c r="C2728" s="30" t="n">
        <x:f>'Raw_Data'!C2728</x:f>
        <x:v>101481</x:v>
      </x:c>
      <x:c r="D2728" t="n">
        <x:f>'Raw_Data'!D2728</x:f>
        <x:v>610</x:v>
      </x:c>
      <x:c r="E2728" t="n">
        <x:f>'Raw_Data'!E2728</x:f>
        <x:v>51</x:v>
      </x:c>
      <x:c r="F2728" t="str">
        <x:f>PROPER(TRIM('Raw_Data'!F2728))</x:f>
        <x:v>Gold</x:v>
      </x:c>
      <x:c r="G2728" t="str">
        <x:f>PROPER(TRIM('Raw_Data'!G2728))</x:f>
        <x:v>Branch</x:v>
      </x:c>
      <x:c r="H2728" s="60" t="n">
        <x:f>'Raw_Data'!H2728</x:f>
        <x:v>12154</x:v>
      </x:c>
      <x:c r="I2728" s="60" t="n">
        <x:f>'Raw_Data'!I2728</x:f>
        <x:v>1043.57</x:v>
      </x:c>
      <x:c r="J2728" s="32" t="n">
        <x:f>'Raw_Data'!J2728</x:f>
        <x:v>0.517</x:v>
      </x:c>
      <x:c r="K2728" s="32" t="n">
        <x:f>'Raw_Data'!K2728</x:f>
        <x:v>0.672</x:v>
      </x:c>
      <x:c r="L2728" t="n">
        <x:f>'Raw_Data'!L2728</x:f>
        <x:v>0</x:v>
      </x:c>
      <x:c r="M2728" t="n">
        <x:f>IF('Raw_Data'!M2728="",Assumptions!$B$15,'Raw_Data'!M2728)</x:f>
        <x:v>9</x:v>
      </x:c>
      <x:c r="N2728" s="32" t="n">
        <x:f>'Raw_Data'!N2728</x:f>
        <x:v>0.02</x:v>
      </x:c>
      <x:c r="O2728" t="str">
        <x:f>IF(OR(D2728&lt;620,L2728&gt;=2,J2728&gt;0.9),"High",IF(OR(D2728&lt;700,L2728=1,J2728&gt;0.75),"Medium","Low"))</x:f>
        <x:v>High</x:v>
      </x:c>
      <x:c r="P2728" s="30" t="n">
        <x:f>XLOOKUP(F2728,Assumptions!$A$4:$A$6,Assumptions!$B$4:$B$6)</x:f>
        <x:v>95</x:v>
      </x:c>
      <x:c r="Q2728" s="32" t="n">
        <x:f>XLOOKUP(F2728,Assumptions!$A$4:$A$6,Assumptions!$C$4:$C$6)</x:f>
        <x:v>0.219</x:v>
      </x:c>
      <x:c r="R2728" s="32" t="n">
        <x:f>XLOOKUP(F2728,Assumptions!$A$4:$A$6,Assumptions!$D$4:$D$6)</x:f>
        <x:v>0.016</x:v>
      </x:c>
      <x:c r="S2728" s="32" t="n">
        <x:f>XLOOKUP(F2728,Assumptions!$A$4:$A$6,Assumptions!$E$4:$E$6)</x:f>
        <x:v>0.01</x:v>
      </x:c>
      <x:c r="T2728" s="32" t="n">
        <x:f>XLOOKUP(O2728,Assumptions!$H$4:$H$6,Assumptions!$I$4:$I$6)</x:f>
        <x:v>0.045</x:v>
      </x:c>
      <x:c r="U2728" s="30" t="n">
        <x:f>XLOOKUP(F2728,Assumptions!$A$4:$A$6,Assumptions!$F$4:$F$6)</x:f>
        <x:v>90</x:v>
      </x:c>
      <x:c r="V2728" s="60" t="n">
        <x:f>I2728*12</x:f>
        <x:v>12522.84</x:v>
      </x:c>
      <x:c r="W2728" s="60" t="n">
        <x:f>H2728*J2728*(1-K2728)*Q2728</x:f>
        <x:v>451.36484817599995</x:v>
      </x:c>
      <x:c r="X2728" s="60" t="n">
        <x:f>V2728*R2728</x:f>
        <x:v>200.36544</x:v>
      </x:c>
      <x:c r="Y2728" s="60" t="n">
        <x:f>V2728*S2728</x:f>
        <x:v>125.22840000000001</x:v>
      </x:c>
      <x:c r="Z2728" s="60" t="n">
        <x:f>H2728*J2728*T2728</x:f>
        <x:v>282.76281</x:v>
      </x:c>
      <x:c r="AA2728" s="60" t="n">
        <x:f>P2728+W2728+X2728-Y2728-Z2728-U2728</x:f>
        <x:v>248.73907817599996</x:v>
      </x:c>
      <x:c r="AB2728" s="32" t="n">
        <x:f>IFERROR(AA2728/(P2728+W2728+X2728),0)</x:f>
        <x:v>0.33310431104057964</x:v>
      </x:c>
      <x:c r="AC2728" t="n">
        <x:f>IF(O2728="High",0,IF(I2728&gt;=1800,3,IF(I2728&gt;=900,2,1))+IF(K2728&gt;=0.9,2,IF(K2728&gt;=0.75,1,0))+IF(J2728&lt;=0.7,2,IF(J2728&lt;=0.85,1,0))+IF(M2728&gt;=8,1,0))</x:f>
        <x:v>0</x:v>
      </x:c>
      <x:c r="AD2728" t="str">
        <x:f>IF(AND(O2728&lt;&gt;"High",AC2728&gt;=Assumptions!$B$10,AA2728&gt;0),"Priority Growth",IF(AND(O2728="Low",AA2728&gt;0),"Maintain","Watch"))</x:f>
        <x:v>Watch</x:v>
      </x:c>
      <x:c r="AE2728" s="60" t="n">
        <x:f>MAX(AA2728,0)*N2728</x:f>
        <x:v>4.97478156352</x:v>
      </x:c>
      <x:c r="AF2728" t="str">
        <x:f>IF(AND(AA2728&gt;=Assumptions!$B$11,O2728&lt;&gt;"High",OR(N2728&gt;=Assumptions!$B$12,M2728&lt;=6)),"High","Standard")</x:f>
        <x:v>Standard</x:v>
      </x:c>
    </x:row>
    <x:row r="2729">
      <x:c r="A2729" t="str">
        <x:f>'Raw_Data'!A2729</x:f>
        <x:v>C02728</x:v>
      </x:c>
      <x:c r="B2729" t="n">
        <x:f>'Raw_Data'!B2729</x:f>
        <x:v>33</x:v>
      </x:c>
      <x:c r="C2729" s="30" t="n">
        <x:f>'Raw_Data'!C2729</x:f>
        <x:v>74212</x:v>
      </x:c>
      <x:c r="D2729" t="n">
        <x:f>'Raw_Data'!D2729</x:f>
        <x:v>628</x:v>
      </x:c>
      <x:c r="E2729" t="n">
        <x:f>'Raw_Data'!E2729</x:f>
        <x:v>63</x:v>
      </x:c>
      <x:c r="F2729" t="str">
        <x:f>PROPER(TRIM('Raw_Data'!F2729))</x:f>
        <x:v>Classic</x:v>
      </x:c>
      <x:c r="G2729" t="str">
        <x:f>PROPER(TRIM('Raw_Data'!G2729))</x:f>
        <x:v>Branch</x:v>
      </x:c>
      <x:c r="H2729" s="60" t="n">
        <x:f>'Raw_Data'!H2729</x:f>
        <x:v>6381</x:v>
      </x:c>
      <x:c r="I2729" s="60" t="n">
        <x:f>'Raw_Data'!I2729</x:f>
        <x:v>295.64</x:v>
      </x:c>
      <x:c r="J2729" s="32" t="n">
        <x:f>'Raw_Data'!J2729</x:f>
        <x:v>0.342</x:v>
      </x:c>
      <x:c r="K2729" s="32" t="n">
        <x:f>'Raw_Data'!K2729</x:f>
        <x:v>0.599</x:v>
      </x:c>
      <x:c r="L2729" t="n">
        <x:f>'Raw_Data'!L2729</x:f>
        <x:v>1</x:v>
      </x:c>
      <x:c r="M2729" t="n">
        <x:f>IF('Raw_Data'!M2729="",Assumptions!$B$15,'Raw_Data'!M2729)</x:f>
        <x:v>6</x:v>
      </x:c>
      <x:c r="N2729" s="32" t="n">
        <x:f>'Raw_Data'!N2729</x:f>
        <x:v>0.197</x:v>
      </x:c>
      <x:c r="O2729" t="str">
        <x:f>IF(OR(D2729&lt;620,L2729&gt;=2,J2729&gt;0.9),"High",IF(OR(D2729&lt;700,L2729=1,J2729&gt;0.75),"Medium","Low"))</x:f>
        <x:v>Medium</x:v>
      </x:c>
      <x:c r="P2729" s="30" t="n">
        <x:f>XLOOKUP(F2729,Assumptions!$A$4:$A$6,Assumptions!$B$4:$B$6)</x:f>
        <x:v>0</x:v>
      </x:c>
      <x:c r="Q2729" s="32" t="n">
        <x:f>XLOOKUP(F2729,Assumptions!$A$4:$A$6,Assumptions!$C$4:$C$6)</x:f>
        <x:v>0.229</x:v>
      </x:c>
      <x:c r="R2729" s="32" t="n">
        <x:f>XLOOKUP(F2729,Assumptions!$A$4:$A$6,Assumptions!$D$4:$D$6)</x:f>
        <x:v>0.015</x:v>
      </x:c>
      <x:c r="S2729" s="32" t="n">
        <x:f>XLOOKUP(F2729,Assumptions!$A$4:$A$6,Assumptions!$E$4:$E$6)</x:f>
        <x:v>0.0075</x:v>
      </x:c>
      <x:c r="T2729" s="32" t="n">
        <x:f>XLOOKUP(O2729,Assumptions!$H$4:$H$6,Assumptions!$I$4:$I$6)</x:f>
        <x:v>0.012</x:v>
      </x:c>
      <x:c r="U2729" s="30" t="n">
        <x:f>XLOOKUP(F2729,Assumptions!$A$4:$A$6,Assumptions!$F$4:$F$6)</x:f>
        <x:v>60</x:v>
      </x:c>
      <x:c r="V2729" s="60" t="n">
        <x:f>I2729*12</x:f>
        <x:v>3547.68</x:v>
      </x:c>
      <x:c r="W2729" s="60" t="n">
        <x:f>H2729*J2729*(1-K2729)*Q2729</x:f>
        <x:v>200.39861035800004</x:v>
      </x:c>
      <x:c r="X2729" s="60" t="n">
        <x:f>V2729*R2729</x:f>
        <x:v>53.215199999999996</x:v>
      </x:c>
      <x:c r="Y2729" s="60" t="n">
        <x:f>V2729*S2729</x:f>
        <x:v>26.607599999999998</x:v>
      </x:c>
      <x:c r="Z2729" s="60" t="n">
        <x:f>H2729*J2729*T2729</x:f>
        <x:v>26.187624000000003</x:v>
      </x:c>
      <x:c r="AA2729" s="60" t="n">
        <x:f>P2729+W2729+X2729-Y2729-Z2729-U2729</x:f>
        <x:v>140.81858635800003</x:v>
      </x:c>
      <x:c r="AB2729" s="32" t="n">
        <x:f>IFERROR(AA2729/(P2729+W2729+X2729),0)</x:f>
        <x:v>0.5552481000905322</x:v>
      </x:c>
      <x:c r="AC2729" t="n">
        <x:f>IF(O2729="High",0,IF(I2729&gt;=1800,3,IF(I2729&gt;=900,2,1))+IF(K2729&gt;=0.9,2,IF(K2729&gt;=0.75,1,0))+IF(J2729&lt;=0.7,2,IF(J2729&lt;=0.85,1,0))+IF(M2729&gt;=8,1,0))</x:f>
        <x:v>3</x:v>
      </x:c>
      <x:c r="AD2729" t="str">
        <x:f>IF(AND(O2729&lt;&gt;"High",AC2729&gt;=Assumptions!$B$10,AA2729&gt;0),"Priority Growth",IF(AND(O2729="Low",AA2729&gt;0),"Maintain","Watch"))</x:f>
        <x:v>Watch</x:v>
      </x:c>
      <x:c r="AE2729" s="60" t="n">
        <x:f>MAX(AA2729,0)*N2729</x:f>
        <x:v>27.74126151252601</x:v>
      </x:c>
      <x:c r="AF2729" t="str">
        <x:f>IF(AND(AA2729&gt;=Assumptions!$B$11,O2729&lt;&gt;"High",OR(N2729&gt;=Assumptions!$B$12,M2729&lt;=6)),"High","Standard")</x:f>
        <x:v>Standard</x:v>
      </x:c>
    </x:row>
    <x:row r="2730">
      <x:c r="A2730" t="str">
        <x:f>'Raw_Data'!A2730</x:f>
        <x:v>C02729</x:v>
      </x:c>
      <x:c r="B2730" t="n">
        <x:f>'Raw_Data'!B2730</x:f>
        <x:v>31</x:v>
      </x:c>
      <x:c r="C2730" s="30" t="n">
        <x:f>'Raw_Data'!C2730</x:f>
        <x:v>51130</x:v>
      </x:c>
      <x:c r="D2730" t="n">
        <x:f>'Raw_Data'!D2730</x:f>
        <x:v>642</x:v>
      </x:c>
      <x:c r="E2730" t="n">
        <x:f>'Raw_Data'!E2730</x:f>
        <x:v>89</x:v>
      </x:c>
      <x:c r="F2730" t="str">
        <x:f>PROPER(TRIM('Raw_Data'!F2730))</x:f>
        <x:v>Classic</x:v>
      </x:c>
      <x:c r="G2730" t="str">
        <x:f>PROPER(TRIM('Raw_Data'!G2730))</x:f>
        <x:v>Direct Mail</x:v>
      </x:c>
      <x:c r="H2730" s="60" t="n">
        <x:f>'Raw_Data'!H2730</x:f>
        <x:v>2152</x:v>
      </x:c>
      <x:c r="I2730" s="60" t="n">
        <x:f>'Raw_Data'!I2730</x:f>
        <x:v>182.46</x:v>
      </x:c>
      <x:c r="J2730" s="32" t="n">
        <x:f>'Raw_Data'!J2730</x:f>
        <x:v>0.382</x:v>
      </x:c>
      <x:c r="K2730" s="32" t="n">
        <x:f>'Raw_Data'!K2730</x:f>
        <x:v>0.638</x:v>
      </x:c>
      <x:c r="L2730" t="n">
        <x:f>'Raw_Data'!L2730</x:f>
        <x:v>0</x:v>
      </x:c>
      <x:c r="M2730" t="n">
        <x:f>IF('Raw_Data'!M2730="",Assumptions!$B$15,'Raw_Data'!M2730)</x:f>
        <x:v>7</x:v>
      </x:c>
      <x:c r="N2730" s="32" t="n">
        <x:f>'Raw_Data'!N2730</x:f>
        <x:v>0.093</x:v>
      </x:c>
      <x:c r="O2730" t="str">
        <x:f>IF(OR(D2730&lt;620,L2730&gt;=2,J2730&gt;0.9),"High",IF(OR(D2730&lt;700,L2730=1,J2730&gt;0.75),"Medium","Low"))</x:f>
        <x:v>Medium</x:v>
      </x:c>
      <x:c r="P2730" s="30" t="n">
        <x:f>XLOOKUP(F2730,Assumptions!$A$4:$A$6,Assumptions!$B$4:$B$6)</x:f>
        <x:v>0</x:v>
      </x:c>
      <x:c r="Q2730" s="32" t="n">
        <x:f>XLOOKUP(F2730,Assumptions!$A$4:$A$6,Assumptions!$C$4:$C$6)</x:f>
        <x:v>0.229</x:v>
      </x:c>
      <x:c r="R2730" s="32" t="n">
        <x:f>XLOOKUP(F2730,Assumptions!$A$4:$A$6,Assumptions!$D$4:$D$6)</x:f>
        <x:v>0.015</x:v>
      </x:c>
      <x:c r="S2730" s="32" t="n">
        <x:f>XLOOKUP(F2730,Assumptions!$A$4:$A$6,Assumptions!$E$4:$E$6)</x:f>
        <x:v>0.0075</x:v>
      </x:c>
      <x:c r="T2730" s="32" t="n">
        <x:f>XLOOKUP(O2730,Assumptions!$H$4:$H$6,Assumptions!$I$4:$I$6)</x:f>
        <x:v>0.012</x:v>
      </x:c>
      <x:c r="U2730" s="30" t="n">
        <x:f>XLOOKUP(F2730,Assumptions!$A$4:$A$6,Assumptions!$F$4:$F$6)</x:f>
        <x:v>60</x:v>
      </x:c>
      <x:c r="V2730" s="60" t="n">
        <x:f>I2730*12</x:f>
        <x:v>2189.52</x:v>
      </x:c>
      <x:c r="W2730" s="60" t="n">
        <x:f>H2730*J2730*(1-K2730)*Q2730</x:f>
        <x:v>68.14746147199999</x:v>
      </x:c>
      <x:c r="X2730" s="60" t="n">
        <x:f>V2730*R2730</x:f>
        <x:v>32.8428</x:v>
      </x:c>
      <x:c r="Y2730" s="60" t="n">
        <x:f>V2730*S2730</x:f>
        <x:v>16.4214</x:v>
      </x:c>
      <x:c r="Z2730" s="60" t="n">
        <x:f>H2730*J2730*T2730</x:f>
        <x:v>9.864768</x:v>
      </x:c>
      <x:c r="AA2730" s="60" t="n">
        <x:f>P2730+W2730+X2730-Y2730-Z2730-U2730</x:f>
        <x:v>14.704093471999983</x:v>
      </x:c>
      <x:c r="AB2730" s="32" t="n">
        <x:f>IFERROR(AA2730/(P2730+W2730+X2730),0)</x:f>
        <x:v>0.14559912270428926</x:v>
      </x:c>
      <x:c r="AC2730" t="n">
        <x:f>IF(O2730="High",0,IF(I2730&gt;=1800,3,IF(I2730&gt;=900,2,1))+IF(K2730&gt;=0.9,2,IF(K2730&gt;=0.75,1,0))+IF(J2730&lt;=0.7,2,IF(J2730&lt;=0.85,1,0))+IF(M2730&gt;=8,1,0))</x:f>
        <x:v>3</x:v>
      </x:c>
      <x:c r="AD2730" t="str">
        <x:f>IF(AND(O2730&lt;&gt;"High",AC2730&gt;=Assumptions!$B$10,AA2730&gt;0),"Priority Growth",IF(AND(O2730="Low",AA2730&gt;0),"Maintain","Watch"))</x:f>
        <x:v>Watch</x:v>
      </x:c>
      <x:c r="AE2730" s="60" t="n">
        <x:f>MAX(AA2730,0)*N2730</x:f>
        <x:v>1.3674806928959984</x:v>
      </x:c>
      <x:c r="AF2730" t="str">
        <x:f>IF(AND(AA2730&gt;=Assumptions!$B$11,O2730&lt;&gt;"High",OR(N2730&gt;=Assumptions!$B$12,M2730&lt;=6)),"High","Standard")</x:f>
        <x:v>Standard</x:v>
      </x:c>
    </x:row>
    <x:row r="2731">
      <x:c r="A2731" t="str">
        <x:f>'Raw_Data'!A2731</x:f>
        <x:v>C02730</x:v>
      </x:c>
      <x:c r="B2731" t="n">
        <x:f>'Raw_Data'!B2731</x:f>
        <x:v>54</x:v>
      </x:c>
      <x:c r="C2731" s="30" t="n">
        <x:f>'Raw_Data'!C2731</x:f>
        <x:v>66361</x:v>
      </x:c>
      <x:c r="D2731" t="n">
        <x:f>'Raw_Data'!D2731</x:f>
        <x:v>606</x:v>
      </x:c>
      <x:c r="E2731" t="n">
        <x:f>'Raw_Data'!E2731</x:f>
        <x:v>16</x:v>
      </x:c>
      <x:c r="F2731" t="str">
        <x:f>PROPER(TRIM('Raw_Data'!F2731))</x:f>
        <x:v>Classic</x:v>
      </x:c>
      <x:c r="G2731" t="str">
        <x:f>PROPER(TRIM('Raw_Data'!G2731))</x:f>
        <x:v>Direct Mail</x:v>
      </x:c>
      <x:c r="H2731" s="60" t="n">
        <x:f>'Raw_Data'!H2731</x:f>
        <x:v>6076</x:v>
      </x:c>
      <x:c r="I2731" s="60" t="n">
        <x:f>'Raw_Data'!I2731</x:f>
        <x:v>647.98</x:v>
      </x:c>
      <x:c r="J2731" s="32" t="n">
        <x:f>'Raw_Data'!J2731</x:f>
        <x:v>0.401</x:v>
      </x:c>
      <x:c r="K2731" s="32" t="n">
        <x:f>'Raw_Data'!K2731</x:f>
        <x:v>0.501</x:v>
      </x:c>
      <x:c r="L2731" t="n">
        <x:f>'Raw_Data'!L2731</x:f>
        <x:v>0</x:v>
      </x:c>
      <x:c r="M2731" t="n">
        <x:f>IF('Raw_Data'!M2731="",Assumptions!$B$15,'Raw_Data'!M2731)</x:f>
        <x:v>9</x:v>
      </x:c>
      <x:c r="N2731" s="32" t="n">
        <x:f>'Raw_Data'!N2731</x:f>
        <x:v>0.02</x:v>
      </x:c>
      <x:c r="O2731" t="str">
        <x:f>IF(OR(D2731&lt;620,L2731&gt;=2,J2731&gt;0.9),"High",IF(OR(D2731&lt;700,L2731=1,J2731&gt;0.75),"Medium","Low"))</x:f>
        <x:v>High</x:v>
      </x:c>
      <x:c r="P2731" s="30" t="n">
        <x:f>XLOOKUP(F2731,Assumptions!$A$4:$A$6,Assumptions!$B$4:$B$6)</x:f>
        <x:v>0</x:v>
      </x:c>
      <x:c r="Q2731" s="32" t="n">
        <x:f>XLOOKUP(F2731,Assumptions!$A$4:$A$6,Assumptions!$C$4:$C$6)</x:f>
        <x:v>0.229</x:v>
      </x:c>
      <x:c r="R2731" s="32" t="n">
        <x:f>XLOOKUP(F2731,Assumptions!$A$4:$A$6,Assumptions!$D$4:$D$6)</x:f>
        <x:v>0.015</x:v>
      </x:c>
      <x:c r="S2731" s="32" t="n">
        <x:f>XLOOKUP(F2731,Assumptions!$A$4:$A$6,Assumptions!$E$4:$E$6)</x:f>
        <x:v>0.0075</x:v>
      </x:c>
      <x:c r="T2731" s="32" t="n">
        <x:f>XLOOKUP(O2731,Assumptions!$H$4:$H$6,Assumptions!$I$4:$I$6)</x:f>
        <x:v>0.045</x:v>
      </x:c>
      <x:c r="U2731" s="30" t="n">
        <x:f>XLOOKUP(F2731,Assumptions!$A$4:$A$6,Assumptions!$F$4:$F$6)</x:f>
        <x:v>60</x:v>
      </x:c>
      <x:c r="V2731" s="60" t="n">
        <x:f>I2731*12</x:f>
        <x:v>7775.76</x:v>
      </x:c>
      <x:c r="W2731" s="60" t="n">
        <x:f>H2731*J2731*(1-K2731)*Q2731</x:f>
        <x:v>278.418548996</x:v>
      </x:c>
      <x:c r="X2731" s="60" t="n">
        <x:f>V2731*R2731</x:f>
        <x:v>116.6364</x:v>
      </x:c>
      <x:c r="Y2731" s="60" t="n">
        <x:f>V2731*S2731</x:f>
        <x:v>58.3182</x:v>
      </x:c>
      <x:c r="Z2731" s="60" t="n">
        <x:f>H2731*J2731*T2731</x:f>
        <x:v>109.64142</x:v>
      </x:c>
      <x:c r="AA2731" s="60" t="n">
        <x:f>P2731+W2731+X2731-Y2731-Z2731-U2731</x:f>
        <x:v>167.09532899600003</x:v>
      </x:c>
      <x:c r="AB2731" s="32" t="n">
        <x:f>IFERROR(AA2731/(P2731+W2731+X2731),0)</x:f>
        <x:v>0.42296730978983865</x:v>
      </x:c>
      <x:c r="AC2731" t="n">
        <x:f>IF(O2731="High",0,IF(I2731&gt;=1800,3,IF(I2731&gt;=900,2,1))+IF(K2731&gt;=0.9,2,IF(K2731&gt;=0.75,1,0))+IF(J2731&lt;=0.7,2,IF(J2731&lt;=0.85,1,0))+IF(M2731&gt;=8,1,0))</x:f>
        <x:v>0</x:v>
      </x:c>
      <x:c r="AD2731" t="str">
        <x:f>IF(AND(O2731&lt;&gt;"High",AC2731&gt;=Assumptions!$B$10,AA2731&gt;0),"Priority Growth",IF(AND(O2731="Low",AA2731&gt;0),"Maintain","Watch"))</x:f>
        <x:v>Watch</x:v>
      </x:c>
      <x:c r="AE2731" s="60" t="n">
        <x:f>MAX(AA2731,0)*N2731</x:f>
        <x:v>3.3419065799200007</x:v>
      </x:c>
      <x:c r="AF2731" t="str">
        <x:f>IF(AND(AA2731&gt;=Assumptions!$B$11,O2731&lt;&gt;"High",OR(N2731&gt;=Assumptions!$B$12,M2731&lt;=6)),"High","Standard")</x:f>
        <x:v>Standard</x:v>
      </x:c>
    </x:row>
    <x:row r="2732">
      <x:c r="A2732" t="str">
        <x:f>'Raw_Data'!A2732</x:f>
        <x:v>C02731</x:v>
      </x:c>
      <x:c r="B2732" t="n">
        <x:f>'Raw_Data'!B2732</x:f>
        <x:v>57</x:v>
      </x:c>
      <x:c r="C2732" s="30" t="n">
        <x:f>'Raw_Data'!C2732</x:f>
        <x:v>102995</x:v>
      </x:c>
      <x:c r="D2732" t="n">
        <x:f>'Raw_Data'!D2732</x:f>
        <x:v>736</x:v>
      </x:c>
      <x:c r="E2732" t="n">
        <x:f>'Raw_Data'!E2732</x:f>
        <x:v>25</x:v>
      </x:c>
      <x:c r="F2732" t="str">
        <x:f>PROPER(TRIM('Raw_Data'!F2732))</x:f>
        <x:v>Platinum</x:v>
      </x:c>
      <x:c r="G2732" t="str">
        <x:f>PROPER(TRIM('Raw_Data'!G2732))</x:f>
        <x:v>Digital</x:v>
      </x:c>
      <x:c r="H2732" s="60" t="n">
        <x:f>'Raw_Data'!H2732</x:f>
        <x:v>20443</x:v>
      </x:c>
      <x:c r="I2732" s="60" t="n">
        <x:f>'Raw_Data'!I2732</x:f>
        <x:v>2315.58</x:v>
      </x:c>
      <x:c r="J2732" s="32" t="n">
        <x:f>'Raw_Data'!J2732</x:f>
        <x:v>0.41</x:v>
      </x:c>
      <x:c r="K2732" s="32" t="n">
        <x:f>'Raw_Data'!K2732</x:f>
        <x:v>0.753</x:v>
      </x:c>
      <x:c r="L2732" t="n">
        <x:f>'Raw_Data'!L2732</x:f>
        <x:v>0</x:v>
      </x:c>
      <x:c r="M2732" t="n">
        <x:f>IF('Raw_Data'!M2732="",Assumptions!$B$15,'Raw_Data'!M2732)</x:f>
        <x:v>8</x:v>
      </x:c>
      <x:c r="N2732" s="32" t="n">
        <x:f>'Raw_Data'!N2732</x:f>
        <x:v>0.064</x:v>
      </x:c>
      <x:c r="O2732" t="str">
        <x:f>IF(OR(D2732&lt;620,L2732&gt;=2,J2732&gt;0.9),"High",IF(OR(D2732&lt;700,L2732=1,J2732&gt;0.75),"Medium","Low"))</x:f>
        <x:v>Low</x:v>
      </x:c>
      <x:c r="P2732" s="30" t="n">
        <x:f>XLOOKUP(F2732,Assumptions!$A$4:$A$6,Assumptions!$B$4:$B$6)</x:f>
        <x:v>195</x:v>
      </x:c>
      <x:c r="Q2732" s="32" t="n">
        <x:f>XLOOKUP(F2732,Assumptions!$A$4:$A$6,Assumptions!$C$4:$C$6)</x:f>
        <x:v>0.199</x:v>
      </x:c>
      <x:c r="R2732" s="32" t="n">
        <x:f>XLOOKUP(F2732,Assumptions!$A$4:$A$6,Assumptions!$D$4:$D$6)</x:f>
        <x:v>0.017</x:v>
      </x:c>
      <x:c r="S2732" s="32" t="n">
        <x:f>XLOOKUP(F2732,Assumptions!$A$4:$A$6,Assumptions!$E$4:$E$6)</x:f>
        <x:v>0.013</x:v>
      </x:c>
      <x:c r="T2732" s="32" t="n">
        <x:f>XLOOKUP(O2732,Assumptions!$H$4:$H$6,Assumptions!$I$4:$I$6)</x:f>
        <x:v>0.0035</x:v>
      </x:c>
      <x:c r="U2732" s="30" t="n">
        <x:f>XLOOKUP(F2732,Assumptions!$A$4:$A$6,Assumptions!$F$4:$F$6)</x:f>
        <x:v>140</x:v>
      </x:c>
      <x:c r="V2732" s="60" t="n">
        <x:f>I2732*12</x:f>
        <x:v>27786.96</x:v>
      </x:c>
      <x:c r="W2732" s="60" t="n">
        <x:f>H2732*J2732*(1-K2732)*Q2732</x:f>
        <x:v>411.98225938999997</x:v>
      </x:c>
      <x:c r="X2732" s="60" t="n">
        <x:f>V2732*R2732</x:f>
        <x:v>472.37832000000003</x:v>
      </x:c>
      <x:c r="Y2732" s="60" t="n">
        <x:f>V2732*S2732</x:f>
        <x:v>361.23048</x:v>
      </x:c>
      <x:c r="Z2732" s="60" t="n">
        <x:f>H2732*J2732*T2732</x:f>
        <x:v>29.335704999999997</x:v>
      </x:c>
      <x:c r="AA2732" s="60" t="n">
        <x:f>P2732+W2732+X2732-Y2732-Z2732-U2732</x:f>
        <x:v>548.7943943900002</x:v>
      </x:c>
      <x:c r="AB2732" s="32" t="n">
        <x:f>IFERROR(AA2732/(P2732+W2732+X2732),0)</x:f>
        <x:v>0.5084439851417873</x:v>
      </x:c>
      <x:c r="AC2732" t="n">
        <x:f>IF(O2732="High",0,IF(I2732&gt;=1800,3,IF(I2732&gt;=900,2,1))+IF(K2732&gt;=0.9,2,IF(K2732&gt;=0.75,1,0))+IF(J2732&lt;=0.7,2,IF(J2732&lt;=0.85,1,0))+IF(M2732&gt;=8,1,0))</x:f>
        <x:v>7</x:v>
      </x:c>
      <x:c r="AD2732" t="str">
        <x:f>IF(AND(O2732&lt;&gt;"High",AC2732&gt;=Assumptions!$B$10,AA2732&gt;0),"Priority Growth",IF(AND(O2732="Low",AA2732&gt;0),"Maintain","Watch"))</x:f>
        <x:v>Priority Growth</x:v>
      </x:c>
      <x:c r="AE2732" s="60" t="n">
        <x:f>MAX(AA2732,0)*N2732</x:f>
        <x:v>35.122841240960014</x:v>
      </x:c>
      <x:c r="AF2732" t="str">
        <x:f>IF(AND(AA2732&gt;=Assumptions!$B$11,O2732&lt;&gt;"High",OR(N2732&gt;=Assumptions!$B$12,M2732&lt;=6)),"High","Standard")</x:f>
        <x:v>Standard</x:v>
      </x:c>
    </x:row>
    <x:row r="2733">
      <x:c r="A2733" t="str">
        <x:f>'Raw_Data'!A2733</x:f>
        <x:v>C02732</x:v>
      </x:c>
      <x:c r="B2733" t="n">
        <x:f>'Raw_Data'!B2733</x:f>
        <x:v>38</x:v>
      </x:c>
      <x:c r="C2733" s="30" t="n">
        <x:f>'Raw_Data'!C2733</x:f>
        <x:v>98554</x:v>
      </x:c>
      <x:c r="D2733" t="n">
        <x:f>'Raw_Data'!D2733</x:f>
        <x:v>652</x:v>
      </x:c>
      <x:c r="E2733" t="n">
        <x:f>'Raw_Data'!E2733</x:f>
        <x:v>33</x:v>
      </x:c>
      <x:c r="F2733" t="str">
        <x:f>PROPER(TRIM('Raw_Data'!F2733))</x:f>
        <x:v>Gold</x:v>
      </x:c>
      <x:c r="G2733" t="str">
        <x:f>PROPER(TRIM('Raw_Data'!G2733))</x:f>
        <x:v>Partner</x:v>
      </x:c>
      <x:c r="H2733" s="60" t="n">
        <x:f>'Raw_Data'!H2733</x:f>
        <x:v>15301</x:v>
      </x:c>
      <x:c r="I2733" s="60" t="n">
        <x:f>'Raw_Data'!I2733</x:f>
        <x:v>1682.72</x:v>
      </x:c>
      <x:c r="J2733" s="32" t="n">
        <x:f>'Raw_Data'!J2733</x:f>
        <x:v>0.43</x:v>
      </x:c>
      <x:c r="K2733" s="32" t="n">
        <x:f>'Raw_Data'!K2733</x:f>
        <x:v>0.77</x:v>
      </x:c>
      <x:c r="L2733" t="n">
        <x:f>'Raw_Data'!L2733</x:f>
        <x:v>0</x:v>
      </x:c>
      <x:c r="M2733" t="n">
        <x:f>IF('Raw_Data'!M2733="",Assumptions!$B$15,'Raw_Data'!M2733)</x:f>
        <x:v>8</x:v>
      </x:c>
      <x:c r="N2733" s="32" t="n">
        <x:f>'Raw_Data'!N2733</x:f>
        <x:v>0.026</x:v>
      </x:c>
      <x:c r="O2733" t="str">
        <x:f>IF(OR(D2733&lt;620,L2733&gt;=2,J2733&gt;0.9),"High",IF(OR(D2733&lt;700,L2733=1,J2733&gt;0.75),"Medium","Low"))</x:f>
        <x:v>Medium</x:v>
      </x:c>
      <x:c r="P2733" s="30" t="n">
        <x:f>XLOOKUP(F2733,Assumptions!$A$4:$A$6,Assumptions!$B$4:$B$6)</x:f>
        <x:v>95</x:v>
      </x:c>
      <x:c r="Q2733" s="32" t="n">
        <x:f>XLOOKUP(F2733,Assumptions!$A$4:$A$6,Assumptions!$C$4:$C$6)</x:f>
        <x:v>0.219</x:v>
      </x:c>
      <x:c r="R2733" s="32" t="n">
        <x:f>XLOOKUP(F2733,Assumptions!$A$4:$A$6,Assumptions!$D$4:$D$6)</x:f>
        <x:v>0.016</x:v>
      </x:c>
      <x:c r="S2733" s="32" t="n">
        <x:f>XLOOKUP(F2733,Assumptions!$A$4:$A$6,Assumptions!$E$4:$E$6)</x:f>
        <x:v>0.01</x:v>
      </x:c>
      <x:c r="T2733" s="32" t="n">
        <x:f>XLOOKUP(O2733,Assumptions!$H$4:$H$6,Assumptions!$I$4:$I$6)</x:f>
        <x:v>0.012</x:v>
      </x:c>
      <x:c r="U2733" s="30" t="n">
        <x:f>XLOOKUP(F2733,Assumptions!$A$4:$A$6,Assumptions!$F$4:$F$6)</x:f>
        <x:v>90</x:v>
      </x:c>
      <x:c r="V2733" s="60" t="n">
        <x:f>I2733*12</x:f>
        <x:v>20192.64</x:v>
      </x:c>
      <x:c r="W2733" s="60" t="n">
        <x:f>H2733*J2733*(1-K2733)*Q2733</x:f>
        <x:v>331.4058891</x:v>
      </x:c>
      <x:c r="X2733" s="60" t="n">
        <x:f>V2733*R2733</x:f>
        <x:v>323.08224</x:v>
      </x:c>
      <x:c r="Y2733" s="60" t="n">
        <x:f>V2733*S2733</x:f>
        <x:v>201.9264</x:v>
      </x:c>
      <x:c r="Z2733" s="60" t="n">
        <x:f>H2733*J2733*T2733</x:f>
        <x:v>78.95316000000001</x:v>
      </x:c>
      <x:c r="AA2733" s="60" t="n">
        <x:f>P2733+W2733+X2733-Y2733-Z2733-U2733</x:f>
        <x:v>378.60856910000007</x:v>
      </x:c>
      <x:c r="AB2733" s="32" t="n">
        <x:f>IFERROR(AA2733/(P2733+W2733+X2733),0)</x:f>
        <x:v>0.5051561918060539</x:v>
      </x:c>
      <x:c r="AC2733" t="n">
        <x:f>IF(O2733="High",0,IF(I2733&gt;=1800,3,IF(I2733&gt;=900,2,1))+IF(K2733&gt;=0.9,2,IF(K2733&gt;=0.75,1,0))+IF(J2733&lt;=0.7,2,IF(J2733&lt;=0.85,1,0))+IF(M2733&gt;=8,1,0))</x:f>
        <x:v>6</x:v>
      </x:c>
      <x:c r="AD2733" t="str">
        <x:f>IF(AND(O2733&lt;&gt;"High",AC2733&gt;=Assumptions!$B$10,AA2733&gt;0),"Priority Growth",IF(AND(O2733="Low",AA2733&gt;0),"Maintain","Watch"))</x:f>
        <x:v>Priority Growth</x:v>
      </x:c>
      <x:c r="AE2733" s="60" t="n">
        <x:f>MAX(AA2733,0)*N2733</x:f>
        <x:v>9.843822796600001</x:v>
      </x:c>
      <x:c r="AF2733" t="str">
        <x:f>IF(AND(AA2733&gt;=Assumptions!$B$11,O2733&lt;&gt;"High",OR(N2733&gt;=Assumptions!$B$12,M2733&lt;=6)),"High","Standard")</x:f>
        <x:v>Standard</x:v>
      </x:c>
    </x:row>
    <x:row r="2734">
      <x:c r="A2734" t="str">
        <x:f>'Raw_Data'!A2734</x:f>
        <x:v>C02733</x:v>
      </x:c>
      <x:c r="B2734" t="n">
        <x:f>'Raw_Data'!B2734</x:f>
        <x:v>38</x:v>
      </x:c>
      <x:c r="C2734" s="30" t="n">
        <x:f>'Raw_Data'!C2734</x:f>
        <x:v>108987</x:v>
      </x:c>
      <x:c r="D2734" t="n">
        <x:f>'Raw_Data'!D2734</x:f>
        <x:v>711</x:v>
      </x:c>
      <x:c r="E2734" t="n">
        <x:f>'Raw_Data'!E2734</x:f>
        <x:v>25</x:v>
      </x:c>
      <x:c r="F2734" t="str">
        <x:f>PROPER(TRIM('Raw_Data'!F2734))</x:f>
        <x:v>Classic</x:v>
      </x:c>
      <x:c r="G2734" t="str">
        <x:f>PROPER(TRIM('Raw_Data'!G2734))</x:f>
        <x:v>Branch</x:v>
      </x:c>
      <x:c r="H2734" s="60" t="n">
        <x:f>'Raw_Data'!H2734</x:f>
        <x:v>10699</x:v>
      </x:c>
      <x:c r="I2734" s="60" t="n">
        <x:f>'Raw_Data'!I2734</x:f>
        <x:v>1387.05</x:v>
      </x:c>
      <x:c r="J2734" s="32" t="n">
        <x:f>'Raw_Data'!J2734</x:f>
        <x:v>0.282</x:v>
      </x:c>
      <x:c r="K2734" s="32" t="n">
        <x:f>'Raw_Data'!K2734</x:f>
        <x:v>0.675</x:v>
      </x:c>
      <x:c r="L2734" t="n">
        <x:f>'Raw_Data'!L2734</x:f>
        <x:v>0</x:v>
      </x:c>
      <x:c r="M2734" t="n">
        <x:f>IF('Raw_Data'!M2734="",Assumptions!$B$15,'Raw_Data'!M2734)</x:f>
        <x:v>6</x:v>
      </x:c>
      <x:c r="N2734" s="32" t="n">
        <x:f>'Raw_Data'!N2734</x:f>
        <x:v>0.13</x:v>
      </x:c>
      <x:c r="O2734" t="str">
        <x:f>IF(OR(D2734&lt;620,L2734&gt;=2,J2734&gt;0.9),"High",IF(OR(D2734&lt;700,L2734=1,J2734&gt;0.75),"Medium","Low"))</x:f>
        <x:v>Low</x:v>
      </x:c>
      <x:c r="P2734" s="30" t="n">
        <x:f>XLOOKUP(F2734,Assumptions!$A$4:$A$6,Assumptions!$B$4:$B$6)</x:f>
        <x:v>0</x:v>
      </x:c>
      <x:c r="Q2734" s="32" t="n">
        <x:f>XLOOKUP(F2734,Assumptions!$A$4:$A$6,Assumptions!$C$4:$C$6)</x:f>
        <x:v>0.229</x:v>
      </x:c>
      <x:c r="R2734" s="32" t="n">
        <x:f>XLOOKUP(F2734,Assumptions!$A$4:$A$6,Assumptions!$D$4:$D$6)</x:f>
        <x:v>0.015</x:v>
      </x:c>
      <x:c r="S2734" s="32" t="n">
        <x:f>XLOOKUP(F2734,Assumptions!$A$4:$A$6,Assumptions!$E$4:$E$6)</x:f>
        <x:v>0.0075</x:v>
      </x:c>
      <x:c r="T2734" s="32" t="n">
        <x:f>XLOOKUP(O2734,Assumptions!$H$4:$H$6,Assumptions!$I$4:$I$6)</x:f>
        <x:v>0.0035</x:v>
      </x:c>
      <x:c r="U2734" s="30" t="n">
        <x:f>XLOOKUP(F2734,Assumptions!$A$4:$A$6,Assumptions!$F$4:$F$6)</x:f>
        <x:v>60</x:v>
      </x:c>
      <x:c r="V2734" s="60" t="n">
        <x:f>I2734*12</x:f>
        <x:v>16644.6</x:v>
      </x:c>
      <x:c r="W2734" s="60" t="n">
        <x:f>H2734*J2734*(1-K2734)*Q2734</x:f>
        <x:v>224.54900714999994</x:v>
      </x:c>
      <x:c r="X2734" s="60" t="n">
        <x:f>V2734*R2734</x:f>
        <x:v>249.66899999999998</x:v>
      </x:c>
      <x:c r="Y2734" s="60" t="n">
        <x:f>V2734*S2734</x:f>
        <x:v>124.83449999999999</x:v>
      </x:c>
      <x:c r="Z2734" s="60" t="n">
        <x:f>H2734*J2734*T2734</x:f>
        <x:v>10.559912999999998</x:v>
      </x:c>
      <x:c r="AA2734" s="60" t="n">
        <x:f>P2734+W2734+X2734-Y2734-Z2734-U2734</x:f>
        <x:v>278.82359414999996</x:v>
      </x:c>
      <x:c r="AB2734" s="32" t="n">
        <x:f>IFERROR(AA2734/(P2734+W2734+X2734),0)</x:f>
        <x:v>0.5879650075409415</x:v>
      </x:c>
      <x:c r="AC2734" t="n">
        <x:f>IF(O2734="High",0,IF(I2734&gt;=1800,3,IF(I2734&gt;=900,2,1))+IF(K2734&gt;=0.9,2,IF(K2734&gt;=0.75,1,0))+IF(J2734&lt;=0.7,2,IF(J2734&lt;=0.85,1,0))+IF(M2734&gt;=8,1,0))</x:f>
        <x:v>4</x:v>
      </x:c>
      <x:c r="AD2734" t="str">
        <x:f>IF(AND(O2734&lt;&gt;"High",AC2734&gt;=Assumptions!$B$10,AA2734&gt;0),"Priority Growth",IF(AND(O2734="Low",AA2734&gt;0),"Maintain","Watch"))</x:f>
        <x:v>Maintain</x:v>
      </x:c>
      <x:c r="AE2734" s="60" t="n">
        <x:f>MAX(AA2734,0)*N2734</x:f>
        <x:v>36.2470672395</x:v>
      </x:c>
      <x:c r="AF2734" t="str">
        <x:f>IF(AND(AA2734&gt;=Assumptions!$B$11,O2734&lt;&gt;"High",OR(N2734&gt;=Assumptions!$B$12,M2734&lt;=6)),"High","Standard")</x:f>
        <x:v>Standard</x:v>
      </x:c>
    </x:row>
    <x:row r="2735">
      <x:c r="A2735" t="str">
        <x:f>'Raw_Data'!A2735</x:f>
        <x:v>C02734</x:v>
      </x:c>
      <x:c r="B2735" t="n">
        <x:f>'Raw_Data'!B2735</x:f>
        <x:v>48</x:v>
      </x:c>
      <x:c r="C2735" s="30" t="n">
        <x:f>'Raw_Data'!C2735</x:f>
        <x:v>30555</x:v>
      </x:c>
      <x:c r="D2735" t="n">
        <x:f>'Raw_Data'!D2735</x:f>
        <x:v>703</x:v>
      </x:c>
      <x:c r="E2735" t="n">
        <x:f>'Raw_Data'!E2735</x:f>
        <x:v>69</x:v>
      </x:c>
      <x:c r="F2735" t="str">
        <x:f>PROPER(TRIM('Raw_Data'!F2735))</x:f>
        <x:v>Classic</x:v>
      </x:c>
      <x:c r="G2735" t="str">
        <x:f>PROPER(TRIM('Raw_Data'!G2735))</x:f>
        <x:v>Digital</x:v>
      </x:c>
      <x:c r="H2735" s="60" t="n">
        <x:f>'Raw_Data'!H2735</x:f>
        <x:v>4585</x:v>
      </x:c>
      <x:c r="I2735" s="60" t="n">
        <x:f>'Raw_Data'!I2735</x:f>
        <x:v>763.37</x:v>
      </x:c>
      <x:c r="J2735" s="32" t="n">
        <x:f>'Raw_Data'!J2735</x:f>
        <x:v>0.287</x:v>
      </x:c>
      <x:c r="K2735" s="32" t="n">
        <x:f>'Raw_Data'!K2735</x:f>
        <x:v>0.789</x:v>
      </x:c>
      <x:c r="L2735" t="n">
        <x:f>'Raw_Data'!L2735</x:f>
        <x:v>0</x:v>
      </x:c>
      <x:c r="M2735" t="n">
        <x:f>IF('Raw_Data'!M2735="",Assumptions!$B$15,'Raw_Data'!M2735)</x:f>
        <x:v>10</x:v>
      </x:c>
      <x:c r="N2735" s="32" t="n">
        <x:f>'Raw_Data'!N2735</x:f>
        <x:v>0.02</x:v>
      </x:c>
      <x:c r="O2735" t="str">
        <x:f>IF(OR(D2735&lt;620,L2735&gt;=2,J2735&gt;0.9),"High",IF(OR(D2735&lt;700,L2735=1,J2735&gt;0.75),"Medium","Low"))</x:f>
        <x:v>Low</x:v>
      </x:c>
      <x:c r="P2735" s="30" t="n">
        <x:f>XLOOKUP(F2735,Assumptions!$A$4:$A$6,Assumptions!$B$4:$B$6)</x:f>
        <x:v>0</x:v>
      </x:c>
      <x:c r="Q2735" s="32" t="n">
        <x:f>XLOOKUP(F2735,Assumptions!$A$4:$A$6,Assumptions!$C$4:$C$6)</x:f>
        <x:v>0.229</x:v>
      </x:c>
      <x:c r="R2735" s="32" t="n">
        <x:f>XLOOKUP(F2735,Assumptions!$A$4:$A$6,Assumptions!$D$4:$D$6)</x:f>
        <x:v>0.015</x:v>
      </x:c>
      <x:c r="S2735" s="32" t="n">
        <x:f>XLOOKUP(F2735,Assumptions!$A$4:$A$6,Assumptions!$E$4:$E$6)</x:f>
        <x:v>0.0075</x:v>
      </x:c>
      <x:c r="T2735" s="32" t="n">
        <x:f>XLOOKUP(O2735,Assumptions!$H$4:$H$6,Assumptions!$I$4:$I$6)</x:f>
        <x:v>0.0035</x:v>
      </x:c>
      <x:c r="U2735" s="30" t="n">
        <x:f>XLOOKUP(F2735,Assumptions!$A$4:$A$6,Assumptions!$F$4:$F$6)</x:f>
        <x:v>60</x:v>
      </x:c>
      <x:c r="V2735" s="60" t="n">
        <x:f>I2735*12</x:f>
        <x:v>9160.44</x:v>
      </x:c>
      <x:c r="W2735" s="60" t="n">
        <x:f>H2735*J2735*(1-K2735)*Q2735</x:f>
        <x:v>63.58273050499999</x:v>
      </x:c>
      <x:c r="X2735" s="60" t="n">
        <x:f>V2735*R2735</x:f>
        <x:v>137.4066</x:v>
      </x:c>
      <x:c r="Y2735" s="60" t="n">
        <x:f>V2735*S2735</x:f>
        <x:v>68.7033</x:v>
      </x:c>
      <x:c r="Z2735" s="60" t="n">
        <x:f>H2735*J2735*T2735</x:f>
        <x:v>4.6056325000000005</x:v>
      </x:c>
      <x:c r="AA2735" s="60" t="n">
        <x:f>P2735+W2735+X2735-Y2735-Z2735-U2735</x:f>
        <x:v>67.68039800499999</x:v>
      </x:c>
      <x:c r="AB2735" s="32" t="n">
        <x:f>IFERROR(AA2735/(P2735+W2735+X2735),0)</x:f>
        <x:v>0.3367362726914318</x:v>
      </x:c>
      <x:c r="AC2735" t="n">
        <x:f>IF(O2735="High",0,IF(I2735&gt;=1800,3,IF(I2735&gt;=900,2,1))+IF(K2735&gt;=0.9,2,IF(K2735&gt;=0.75,1,0))+IF(J2735&lt;=0.7,2,IF(J2735&lt;=0.85,1,0))+IF(M2735&gt;=8,1,0))</x:f>
        <x:v>5</x:v>
      </x:c>
      <x:c r="AD2735" t="str">
        <x:f>IF(AND(O2735&lt;&gt;"High",AC2735&gt;=Assumptions!$B$10,AA2735&gt;0),"Priority Growth",IF(AND(O2735="Low",AA2735&gt;0),"Maintain","Watch"))</x:f>
        <x:v>Maintain</x:v>
      </x:c>
      <x:c r="AE2735" s="60" t="n">
        <x:f>MAX(AA2735,0)*N2735</x:f>
        <x:v>1.3536079600999997</x:v>
      </x:c>
      <x:c r="AF2735" t="str">
        <x:f>IF(AND(AA2735&gt;=Assumptions!$B$11,O2735&lt;&gt;"High",OR(N2735&gt;=Assumptions!$B$12,M2735&lt;=6)),"High","Standard")</x:f>
        <x:v>Standard</x:v>
      </x:c>
    </x:row>
    <x:row r="2736">
      <x:c r="A2736" t="str">
        <x:f>'Raw_Data'!A2736</x:f>
        <x:v>C02735</x:v>
      </x:c>
      <x:c r="B2736" t="n">
        <x:f>'Raw_Data'!B2736</x:f>
        <x:v>41</x:v>
      </x:c>
      <x:c r="C2736" s="30" t="n">
        <x:f>'Raw_Data'!C2736</x:f>
        <x:v>49219</x:v>
      </x:c>
      <x:c r="D2736" t="n">
        <x:f>'Raw_Data'!D2736</x:f>
        <x:v>678</x:v>
      </x:c>
      <x:c r="E2736" t="n">
        <x:f>'Raw_Data'!E2736</x:f>
        <x:v>24</x:v>
      </x:c>
      <x:c r="F2736" t="str">
        <x:f>PROPER(TRIM('Raw_Data'!F2736))</x:f>
        <x:v>Classic</x:v>
      </x:c>
      <x:c r="G2736" t="str">
        <x:f>PROPER(TRIM('Raw_Data'!G2736))</x:f>
        <x:v>Direct Mail</x:v>
      </x:c>
      <x:c r="H2736" s="60" t="n">
        <x:f>'Raw_Data'!H2736</x:f>
        <x:v>4545</x:v>
      </x:c>
      <x:c r="I2736" s="60" t="n">
        <x:f>'Raw_Data'!I2736</x:f>
        <x:v>344.95</x:v>
      </x:c>
      <x:c r="J2736" s="32" t="n">
        <x:f>'Raw_Data'!J2736</x:f>
        <x:v>0.425</x:v>
      </x:c>
      <x:c r="K2736" s="32" t="n">
        <x:f>'Raw_Data'!K2736</x:f>
        <x:v>0.763</x:v>
      </x:c>
      <x:c r="L2736" t="n">
        <x:f>'Raw_Data'!L2736</x:f>
        <x:v>0</x:v>
      </x:c>
      <x:c r="M2736" t="n">
        <x:f>IF('Raw_Data'!M2736="",Assumptions!$B$15,'Raw_Data'!M2736)</x:f>
        <x:v>8</x:v>
      </x:c>
      <x:c r="N2736" s="32" t="n">
        <x:f>'Raw_Data'!N2736</x:f>
        <x:v>0.023</x:v>
      </x:c>
      <x:c r="O2736" t="str">
        <x:f>IF(OR(D2736&lt;620,L2736&gt;=2,J2736&gt;0.9),"High",IF(OR(D2736&lt;700,L2736=1,J2736&gt;0.75),"Medium","Low"))</x:f>
        <x:v>Medium</x:v>
      </x:c>
      <x:c r="P2736" s="30" t="n">
        <x:f>XLOOKUP(F2736,Assumptions!$A$4:$A$6,Assumptions!$B$4:$B$6)</x:f>
        <x:v>0</x:v>
      </x:c>
      <x:c r="Q2736" s="32" t="n">
        <x:f>XLOOKUP(F2736,Assumptions!$A$4:$A$6,Assumptions!$C$4:$C$6)</x:f>
        <x:v>0.229</x:v>
      </x:c>
      <x:c r="R2736" s="32" t="n">
        <x:f>XLOOKUP(F2736,Assumptions!$A$4:$A$6,Assumptions!$D$4:$D$6)</x:f>
        <x:v>0.015</x:v>
      </x:c>
      <x:c r="S2736" s="32" t="n">
        <x:f>XLOOKUP(F2736,Assumptions!$A$4:$A$6,Assumptions!$E$4:$E$6)</x:f>
        <x:v>0.0075</x:v>
      </x:c>
      <x:c r="T2736" s="32" t="n">
        <x:f>XLOOKUP(O2736,Assumptions!$H$4:$H$6,Assumptions!$I$4:$I$6)</x:f>
        <x:v>0.012</x:v>
      </x:c>
      <x:c r="U2736" s="30" t="n">
        <x:f>XLOOKUP(F2736,Assumptions!$A$4:$A$6,Assumptions!$F$4:$F$6)</x:f>
        <x:v>60</x:v>
      </x:c>
      <x:c r="V2736" s="60" t="n">
        <x:f>I2736*12</x:f>
        <x:v>4139.4</x:v>
      </x:c>
      <x:c r="W2736" s="60" t="n">
        <x:f>H2736*J2736*(1-K2736)*Q2736</x:f>
        <x:v>104.835083625</x:v>
      </x:c>
      <x:c r="X2736" s="60" t="n">
        <x:f>V2736*R2736</x:f>
        <x:v>62.090999999999994</x:v>
      </x:c>
      <x:c r="Y2736" s="60" t="n">
        <x:f>V2736*S2736</x:f>
        <x:v>31.045499999999997</x:v>
      </x:c>
      <x:c r="Z2736" s="60" t="n">
        <x:f>H2736*J2736*T2736</x:f>
        <x:v>23.1795</x:v>
      </x:c>
      <x:c r="AA2736" s="60" t="n">
        <x:f>P2736+W2736+X2736-Y2736-Z2736-U2736</x:f>
        <x:v>52.70108362499998</x:v>
      </x:c>
      <x:c r="AB2736" s="32" t="n">
        <x:f>IFERROR(AA2736/(P2736+W2736+X2736),0)</x:f>
        <x:v>0.3157150906588879</x:v>
      </x:c>
      <x:c r="AC2736" t="n">
        <x:f>IF(O2736="High",0,IF(I2736&gt;=1800,3,IF(I2736&gt;=900,2,1))+IF(K2736&gt;=0.9,2,IF(K2736&gt;=0.75,1,0))+IF(J2736&lt;=0.7,2,IF(J2736&lt;=0.85,1,0))+IF(M2736&gt;=8,1,0))</x:f>
        <x:v>5</x:v>
      </x:c>
      <x:c r="AD2736" t="str">
        <x:f>IF(AND(O2736&lt;&gt;"High",AC2736&gt;=Assumptions!$B$10,AA2736&gt;0),"Priority Growth",IF(AND(O2736="Low",AA2736&gt;0),"Maintain","Watch"))</x:f>
        <x:v>Watch</x:v>
      </x:c>
      <x:c r="AE2736" s="60" t="n">
        <x:f>MAX(AA2736,0)*N2736</x:f>
        <x:v>1.2121249233749996</x:v>
      </x:c>
      <x:c r="AF2736" t="str">
        <x:f>IF(AND(AA2736&gt;=Assumptions!$B$11,O2736&lt;&gt;"High",OR(N2736&gt;=Assumptions!$B$12,M2736&lt;=6)),"High","Standard")</x:f>
        <x:v>Standard</x:v>
      </x:c>
    </x:row>
    <x:row r="2737">
      <x:c r="A2737" t="str">
        <x:f>'Raw_Data'!A2737</x:f>
        <x:v>C02736</x:v>
      </x:c>
      <x:c r="B2737" t="n">
        <x:f>'Raw_Data'!B2737</x:f>
        <x:v>53</x:v>
      </x:c>
      <x:c r="C2737" s="30" t="n">
        <x:f>'Raw_Data'!C2737</x:f>
        <x:v>86435</x:v>
      </x:c>
      <x:c r="D2737" t="n">
        <x:f>'Raw_Data'!D2737</x:f>
        <x:v>635</x:v>
      </x:c>
      <x:c r="E2737" t="n">
        <x:f>'Raw_Data'!E2737</x:f>
        <x:v>78</x:v>
      </x:c>
      <x:c r="F2737" t="str">
        <x:f>PROPER(TRIM('Raw_Data'!F2737))</x:f>
        <x:v>Gold</x:v>
      </x:c>
      <x:c r="G2737" t="str">
        <x:f>PROPER(TRIM('Raw_Data'!G2737))</x:f>
        <x:v>Digital</x:v>
      </x:c>
      <x:c r="H2737" s="60" t="n">
        <x:f>'Raw_Data'!H2737</x:f>
        <x:v>11196</x:v>
      </x:c>
      <x:c r="I2737" s="60" t="n">
        <x:f>'Raw_Data'!I2737</x:f>
        <x:v>1253.86</x:v>
      </x:c>
      <x:c r="J2737" s="32" t="n">
        <x:f>'Raw_Data'!J2737</x:f>
        <x:v>0.609</x:v>
      </x:c>
      <x:c r="K2737" s="32" t="n">
        <x:f>'Raw_Data'!K2737</x:f>
        <x:v>0.68</x:v>
      </x:c>
      <x:c r="L2737" t="n">
        <x:f>'Raw_Data'!L2737</x:f>
        <x:v>0</x:v>
      </x:c>
      <x:c r="M2737" t="n">
        <x:f>IF('Raw_Data'!M2737="",Assumptions!$B$15,'Raw_Data'!M2737)</x:f>
        <x:v>7</x:v>
      </x:c>
      <x:c r="N2737" s="32" t="n">
        <x:f>'Raw_Data'!N2737</x:f>
        <x:v>0.113</x:v>
      </x:c>
      <x:c r="O2737" t="str">
        <x:f>IF(OR(D2737&lt;620,L2737&gt;=2,J2737&gt;0.9),"High",IF(OR(D2737&lt;700,L2737=1,J2737&gt;0.75),"Medium","Low"))</x:f>
        <x:v>Medium</x:v>
      </x:c>
      <x:c r="P2737" s="30" t="n">
        <x:f>XLOOKUP(F2737,Assumptions!$A$4:$A$6,Assumptions!$B$4:$B$6)</x:f>
        <x:v>95</x:v>
      </x:c>
      <x:c r="Q2737" s="32" t="n">
        <x:f>XLOOKUP(F2737,Assumptions!$A$4:$A$6,Assumptions!$C$4:$C$6)</x:f>
        <x:v>0.219</x:v>
      </x:c>
      <x:c r="R2737" s="32" t="n">
        <x:f>XLOOKUP(F2737,Assumptions!$A$4:$A$6,Assumptions!$D$4:$D$6)</x:f>
        <x:v>0.016</x:v>
      </x:c>
      <x:c r="S2737" s="32" t="n">
        <x:f>XLOOKUP(F2737,Assumptions!$A$4:$A$6,Assumptions!$E$4:$E$6)</x:f>
        <x:v>0.01</x:v>
      </x:c>
      <x:c r="T2737" s="32" t="n">
        <x:f>XLOOKUP(O2737,Assumptions!$H$4:$H$6,Assumptions!$I$4:$I$6)</x:f>
        <x:v>0.012</x:v>
      </x:c>
      <x:c r="U2737" s="30" t="n">
        <x:f>XLOOKUP(F2737,Assumptions!$A$4:$A$6,Assumptions!$F$4:$F$6)</x:f>
        <x:v>90</x:v>
      </x:c>
      <x:c r="V2737" s="60" t="n">
        <x:f>I2737*12</x:f>
        <x:v>15046.32</x:v>
      </x:c>
      <x:c r="W2737" s="60" t="n">
        <x:f>H2737*J2737*(1-K2737)*Q2737</x:f>
        <x:v>477.8309491199999</x:v>
      </x:c>
      <x:c r="X2737" s="60" t="n">
        <x:f>V2737*R2737</x:f>
        <x:v>240.74112</x:v>
      </x:c>
      <x:c r="Y2737" s="60" t="n">
        <x:f>V2737*S2737</x:f>
        <x:v>150.4632</x:v>
      </x:c>
      <x:c r="Z2737" s="60" t="n">
        <x:f>H2737*J2737*T2737</x:f>
        <x:v>81.820368</x:v>
      </x:c>
      <x:c r="AA2737" s="60" t="n">
        <x:f>P2737+W2737+X2737-Y2737-Z2737-U2737</x:f>
        <x:v>491.28850111999986</x:v>
      </x:c>
      <x:c r="AB2737" s="32" t="n">
        <x:f>IFERROR(AA2737/(P2737+W2737+X2737),0)</x:f>
        <x:v>0.6038659877439032</x:v>
      </x:c>
      <x:c r="AC2737" t="n">
        <x:f>IF(O2737="High",0,IF(I2737&gt;=1800,3,IF(I2737&gt;=900,2,1))+IF(K2737&gt;=0.9,2,IF(K2737&gt;=0.75,1,0))+IF(J2737&lt;=0.7,2,IF(J2737&lt;=0.85,1,0))+IF(M2737&gt;=8,1,0))</x:f>
        <x:v>4</x:v>
      </x:c>
      <x:c r="AD2737" t="str">
        <x:f>IF(AND(O2737&lt;&gt;"High",AC2737&gt;=Assumptions!$B$10,AA2737&gt;0),"Priority Growth",IF(AND(O2737="Low",AA2737&gt;0),"Maintain","Watch"))</x:f>
        <x:v>Watch</x:v>
      </x:c>
      <x:c r="AE2737" s="60" t="n">
        <x:f>MAX(AA2737,0)*N2737</x:f>
        <x:v>55.51560062655999</x:v>
      </x:c>
      <x:c r="AF2737" t="str">
        <x:f>IF(AND(AA2737&gt;=Assumptions!$B$11,O2737&lt;&gt;"High",OR(N2737&gt;=Assumptions!$B$12,M2737&lt;=6)),"High","Standard")</x:f>
        <x:v>Standard</x:v>
      </x:c>
    </x:row>
    <x:row r="2738">
      <x:c r="A2738" t="str">
        <x:f>'Raw_Data'!A2738</x:f>
        <x:v>C02737</x:v>
      </x:c>
      <x:c r="B2738" t="n">
        <x:f>'Raw_Data'!B2738</x:f>
        <x:v>27</x:v>
      </x:c>
      <x:c r="C2738" s="30" t="n">
        <x:f>'Raw_Data'!C2738</x:f>
        <x:v>61261</x:v>
      </x:c>
      <x:c r="D2738" t="n">
        <x:f>'Raw_Data'!D2738</x:f>
        <x:v>668</x:v>
      </x:c>
      <x:c r="E2738" t="n">
        <x:f>'Raw_Data'!E2738</x:f>
        <x:v>73</x:v>
      </x:c>
      <x:c r="F2738" t="str">
        <x:f>PROPER(TRIM('Raw_Data'!F2738))</x:f>
        <x:v>Gold</x:v>
      </x:c>
      <x:c r="G2738" t="str">
        <x:f>PROPER(TRIM('Raw_Data'!G2738))</x:f>
        <x:v>Digital</x:v>
      </x:c>
      <x:c r="H2738" s="60" t="n">
        <x:f>'Raw_Data'!H2738</x:f>
        <x:v>11043</x:v>
      </x:c>
      <x:c r="I2738" s="60" t="n">
        <x:f>'Raw_Data'!I2738</x:f>
        <x:v>897.44</x:v>
      </x:c>
      <x:c r="J2738" s="32" t="n">
        <x:f>'Raw_Data'!J2738</x:f>
        <x:v>0.512</x:v>
      </x:c>
      <x:c r="K2738" s="32" t="n">
        <x:f>'Raw_Data'!K2738</x:f>
        <x:v>0.824</x:v>
      </x:c>
      <x:c r="L2738" t="n">
        <x:f>'Raw_Data'!L2738</x:f>
        <x:v>0</x:v>
      </x:c>
      <x:c r="M2738" t="n">
        <x:f>IF('Raw_Data'!M2738="",Assumptions!$B$15,'Raw_Data'!M2738)</x:f>
        <x:v>7</x:v>
      </x:c>
      <x:c r="N2738" s="32" t="n">
        <x:f>'Raw_Data'!N2738</x:f>
        <x:v>0.179</x:v>
      </x:c>
      <x:c r="O2738" t="str">
        <x:f>IF(OR(D2738&lt;620,L2738&gt;=2,J2738&gt;0.9),"High",IF(OR(D2738&lt;700,L2738=1,J2738&gt;0.75),"Medium","Low"))</x:f>
        <x:v>Medium</x:v>
      </x:c>
      <x:c r="P2738" s="30" t="n">
        <x:f>XLOOKUP(F2738,Assumptions!$A$4:$A$6,Assumptions!$B$4:$B$6)</x:f>
        <x:v>95</x:v>
      </x:c>
      <x:c r="Q2738" s="32" t="n">
        <x:f>XLOOKUP(F2738,Assumptions!$A$4:$A$6,Assumptions!$C$4:$C$6)</x:f>
        <x:v>0.219</x:v>
      </x:c>
      <x:c r="R2738" s="32" t="n">
        <x:f>XLOOKUP(F2738,Assumptions!$A$4:$A$6,Assumptions!$D$4:$D$6)</x:f>
        <x:v>0.016</x:v>
      </x:c>
      <x:c r="S2738" s="32" t="n">
        <x:f>XLOOKUP(F2738,Assumptions!$A$4:$A$6,Assumptions!$E$4:$E$6)</x:f>
        <x:v>0.01</x:v>
      </x:c>
      <x:c r="T2738" s="32" t="n">
        <x:f>XLOOKUP(O2738,Assumptions!$H$4:$H$6,Assumptions!$I$4:$I$6)</x:f>
        <x:v>0.012</x:v>
      </x:c>
      <x:c r="U2738" s="30" t="n">
        <x:f>XLOOKUP(F2738,Assumptions!$A$4:$A$6,Assumptions!$F$4:$F$6)</x:f>
        <x:v>90</x:v>
      </x:c>
      <x:c r="V2738" s="60" t="n">
        <x:f>I2738*12</x:f>
        <x:v>10769.28</x:v>
      </x:c>
      <x:c r="W2738" s="60" t="n">
        <x:f>H2738*J2738*(1-K2738)*Q2738</x:f>
        <x:v>217.92839270400006</x:v>
      </x:c>
      <x:c r="X2738" s="60" t="n">
        <x:f>V2738*R2738</x:f>
        <x:v>172.30848</x:v>
      </x:c>
      <x:c r="Y2738" s="60" t="n">
        <x:f>V2738*S2738</x:f>
        <x:v>107.6928</x:v>
      </x:c>
      <x:c r="Z2738" s="60" t="n">
        <x:f>H2738*J2738*T2738</x:f>
        <x:v>67.84819200000001</x:v>
      </x:c>
      <x:c r="AA2738" s="60" t="n">
        <x:f>P2738+W2738+X2738-Y2738-Z2738-U2738</x:f>
        <x:v>219.69588070400005</x:v>
      </x:c>
      <x:c r="AB2738" s="32" t="n">
        <x:f>IFERROR(AA2738/(P2738+W2738+X2738),0)</x:f>
        <x:v>0.45276007051924305</x:v>
      </x:c>
      <x:c r="AC2738" t="n">
        <x:f>IF(O2738="High",0,IF(I2738&gt;=1800,3,IF(I2738&gt;=900,2,1))+IF(K2738&gt;=0.9,2,IF(K2738&gt;=0.75,1,0))+IF(J2738&lt;=0.7,2,IF(J2738&lt;=0.85,1,0))+IF(M2738&gt;=8,1,0))</x:f>
        <x:v>4</x:v>
      </x:c>
      <x:c r="AD2738" t="str">
        <x:f>IF(AND(O2738&lt;&gt;"High",AC2738&gt;=Assumptions!$B$10,AA2738&gt;0),"Priority Growth",IF(AND(O2738="Low",AA2738&gt;0),"Maintain","Watch"))</x:f>
        <x:v>Watch</x:v>
      </x:c>
      <x:c r="AE2738" s="60" t="n">
        <x:f>MAX(AA2738,0)*N2738</x:f>
        <x:v>39.32556264601601</x:v>
      </x:c>
      <x:c r="AF2738" t="str">
        <x:f>IF(AND(AA2738&gt;=Assumptions!$B$11,O2738&lt;&gt;"High",OR(N2738&gt;=Assumptions!$B$12,M2738&lt;=6)),"High","Standard")</x:f>
        <x:v>Standard</x:v>
      </x:c>
    </x:row>
    <x:row r="2739">
      <x:c r="A2739" t="str">
        <x:f>'Raw_Data'!A2739</x:f>
        <x:v>C02738</x:v>
      </x:c>
      <x:c r="B2739" t="n">
        <x:f>'Raw_Data'!B2739</x:f>
        <x:v>52</x:v>
      </x:c>
      <x:c r="C2739" s="30" t="n">
        <x:f>'Raw_Data'!C2739</x:f>
        <x:v>34096</x:v>
      </x:c>
      <x:c r="D2739" t="n">
        <x:f>'Raw_Data'!D2739</x:f>
        <x:v>631</x:v>
      </x:c>
      <x:c r="E2739" t="n">
        <x:f>'Raw_Data'!E2739</x:f>
        <x:v>106</x:v>
      </x:c>
      <x:c r="F2739" t="str">
        <x:f>PROPER(TRIM('Raw_Data'!F2739))</x:f>
        <x:v>Classic</x:v>
      </x:c>
      <x:c r="G2739" t="str">
        <x:f>PROPER(TRIM('Raw_Data'!G2739))</x:f>
        <x:v>Digital</x:v>
      </x:c>
      <x:c r="H2739" s="60" t="n">
        <x:f>'Raw_Data'!H2739</x:f>
        <x:v>1400</x:v>
      </x:c>
      <x:c r="I2739" s="60" t="n">
        <x:f>'Raw_Data'!I2739</x:f>
        <x:v>562.6</x:v>
      </x:c>
      <x:c r="J2739" s="32" t="n">
        <x:f>'Raw_Data'!J2739</x:f>
        <x:v>0.358</x:v>
      </x:c>
      <x:c r="K2739" s="32" t="n">
        <x:f>'Raw_Data'!K2739</x:f>
        <x:v>0.763</x:v>
      </x:c>
      <x:c r="L2739" t="n">
        <x:f>'Raw_Data'!L2739</x:f>
        <x:v>0</x:v>
      </x:c>
      <x:c r="M2739" t="n">
        <x:f>IF('Raw_Data'!M2739="",Assumptions!$B$15,'Raw_Data'!M2739)</x:f>
        <x:v>9</x:v>
      </x:c>
      <x:c r="N2739" s="32" t="n">
        <x:f>'Raw_Data'!N2739</x:f>
        <x:v>0.02</x:v>
      </x:c>
      <x:c r="O2739" t="str">
        <x:f>IF(OR(D2739&lt;620,L2739&gt;=2,J2739&gt;0.9),"High",IF(OR(D2739&lt;700,L2739=1,J2739&gt;0.75),"Medium","Low"))</x:f>
        <x:v>Medium</x:v>
      </x:c>
      <x:c r="P2739" s="30" t="n">
        <x:f>XLOOKUP(F2739,Assumptions!$A$4:$A$6,Assumptions!$B$4:$B$6)</x:f>
        <x:v>0</x:v>
      </x:c>
      <x:c r="Q2739" s="32" t="n">
        <x:f>XLOOKUP(F2739,Assumptions!$A$4:$A$6,Assumptions!$C$4:$C$6)</x:f>
        <x:v>0.229</x:v>
      </x:c>
      <x:c r="R2739" s="32" t="n">
        <x:f>XLOOKUP(F2739,Assumptions!$A$4:$A$6,Assumptions!$D$4:$D$6)</x:f>
        <x:v>0.015</x:v>
      </x:c>
      <x:c r="S2739" s="32" t="n">
        <x:f>XLOOKUP(F2739,Assumptions!$A$4:$A$6,Assumptions!$E$4:$E$6)</x:f>
        <x:v>0.0075</x:v>
      </x:c>
      <x:c r="T2739" s="32" t="n">
        <x:f>XLOOKUP(O2739,Assumptions!$H$4:$H$6,Assumptions!$I$4:$I$6)</x:f>
        <x:v>0.012</x:v>
      </x:c>
      <x:c r="U2739" s="30" t="n">
        <x:f>XLOOKUP(F2739,Assumptions!$A$4:$A$6,Assumptions!$F$4:$F$6)</x:f>
        <x:v>60</x:v>
      </x:c>
      <x:c r="V2739" s="60" t="n">
        <x:f>I2739*12</x:f>
        <x:v>6751.200000000001</x:v>
      </x:c>
      <x:c r="W2739" s="60" t="n">
        <x:f>H2739*J2739*(1-K2739)*Q2739</x:f>
        <x:v>27.2016276</x:v>
      </x:c>
      <x:c r="X2739" s="60" t="n">
        <x:f>V2739*R2739</x:f>
        <x:v>101.268</x:v>
      </x:c>
      <x:c r="Y2739" s="60" t="n">
        <x:f>V2739*S2739</x:f>
        <x:v>50.634</x:v>
      </x:c>
      <x:c r="Z2739" s="60" t="n">
        <x:f>H2739*J2739*T2739</x:f>
        <x:v>6.0144</x:v>
      </x:c>
      <x:c r="AA2739" s="60" t="n">
        <x:f>P2739+W2739+X2739-Y2739-Z2739-U2739</x:f>
        <x:v>11.8212276</x:v>
      </x:c>
      <x:c r="AB2739" s="32" t="n">
        <x:f>IFERROR(AA2739/(P2739+W2739+X2739),0)</x:f>
        <x:v>0.09201573804515334</x:v>
      </x:c>
      <x:c r="AC2739" t="n">
        <x:f>IF(O2739="High",0,IF(I2739&gt;=1800,3,IF(I2739&gt;=900,2,1))+IF(K2739&gt;=0.9,2,IF(K2739&gt;=0.75,1,0))+IF(J2739&lt;=0.7,2,IF(J2739&lt;=0.85,1,0))+IF(M2739&gt;=8,1,0))</x:f>
        <x:v>5</x:v>
      </x:c>
      <x:c r="AD2739" t="str">
        <x:f>IF(AND(O2739&lt;&gt;"High",AC2739&gt;=Assumptions!$B$10,AA2739&gt;0),"Priority Growth",IF(AND(O2739="Low",AA2739&gt;0),"Maintain","Watch"))</x:f>
        <x:v>Watch</x:v>
      </x:c>
      <x:c r="AE2739" s="60" t="n">
        <x:f>MAX(AA2739,0)*N2739</x:f>
        <x:v>0.236424552</x:v>
      </x:c>
      <x:c r="AF2739" t="str">
        <x:f>IF(AND(AA2739&gt;=Assumptions!$B$11,O2739&lt;&gt;"High",OR(N2739&gt;=Assumptions!$B$12,M2739&lt;=6)),"High","Standard")</x:f>
        <x:v>Standard</x:v>
      </x:c>
    </x:row>
    <x:row r="2740">
      <x:c r="A2740" t="str">
        <x:f>'Raw_Data'!A2740</x:f>
        <x:v>C02739</x:v>
      </x:c>
      <x:c r="B2740" t="n">
        <x:f>'Raw_Data'!B2740</x:f>
        <x:v>47</x:v>
      </x:c>
      <x:c r="C2740" s="30" t="n">
        <x:f>'Raw_Data'!C2740</x:f>
        <x:v>39252</x:v>
      </x:c>
      <x:c r="D2740" t="n">
        <x:f>'Raw_Data'!D2740</x:f>
        <x:v>704</x:v>
      </x:c>
      <x:c r="E2740" t="n">
        <x:f>'Raw_Data'!E2740</x:f>
        <x:v>77</x:v>
      </x:c>
      <x:c r="F2740" t="str">
        <x:f>PROPER(TRIM('Raw_Data'!F2740))</x:f>
        <x:v>Classic</x:v>
      </x:c>
      <x:c r="G2740" t="str">
        <x:f>PROPER(TRIM('Raw_Data'!G2740))</x:f>
        <x:v>Direct Mail</x:v>
      </x:c>
      <x:c r="H2740" s="60" t="n">
        <x:f>'Raw_Data'!H2740</x:f>
        <x:v>6430</x:v>
      </x:c>
      <x:c r="I2740" s="60" t="n">
        <x:f>'Raw_Data'!I2740</x:f>
        <x:v>474.68</x:v>
      </x:c>
      <x:c r="J2740" s="32" t="n">
        <x:f>'Raw_Data'!J2740</x:f>
        <x:v>0.457</x:v>
      </x:c>
      <x:c r="K2740" s="32" t="n">
        <x:f>'Raw_Data'!K2740</x:f>
        <x:v>0.824</x:v>
      </x:c>
      <x:c r="L2740" t="n">
        <x:f>'Raw_Data'!L2740</x:f>
        <x:v>0</x:v>
      </x:c>
      <x:c r="M2740" t="n">
        <x:f>IF('Raw_Data'!M2740="",Assumptions!$B$15,'Raw_Data'!M2740)</x:f>
        <x:v>8</x:v>
      </x:c>
      <x:c r="N2740" s="32" t="n">
        <x:f>'Raw_Data'!N2740</x:f>
        <x:v>0.025</x:v>
      </x:c>
      <x:c r="O2740" t="str">
        <x:f>IF(OR(D2740&lt;620,L2740&gt;=2,J2740&gt;0.9),"High",IF(OR(D2740&lt;700,L2740=1,J2740&gt;0.75),"Medium","Low"))</x:f>
        <x:v>Low</x:v>
      </x:c>
      <x:c r="P2740" s="30" t="n">
        <x:f>XLOOKUP(F2740,Assumptions!$A$4:$A$6,Assumptions!$B$4:$B$6)</x:f>
        <x:v>0</x:v>
      </x:c>
      <x:c r="Q2740" s="32" t="n">
        <x:f>XLOOKUP(F2740,Assumptions!$A$4:$A$6,Assumptions!$C$4:$C$6)</x:f>
        <x:v>0.229</x:v>
      </x:c>
      <x:c r="R2740" s="32" t="n">
        <x:f>XLOOKUP(F2740,Assumptions!$A$4:$A$6,Assumptions!$D$4:$D$6)</x:f>
        <x:v>0.015</x:v>
      </x:c>
      <x:c r="S2740" s="32" t="n">
        <x:f>XLOOKUP(F2740,Assumptions!$A$4:$A$6,Assumptions!$E$4:$E$6)</x:f>
        <x:v>0.0075</x:v>
      </x:c>
      <x:c r="T2740" s="32" t="n">
        <x:f>XLOOKUP(O2740,Assumptions!$H$4:$H$6,Assumptions!$I$4:$I$6)</x:f>
        <x:v>0.0035</x:v>
      </x:c>
      <x:c r="U2740" s="30" t="n">
        <x:f>XLOOKUP(F2740,Assumptions!$A$4:$A$6,Assumptions!$F$4:$F$6)</x:f>
        <x:v>60</x:v>
      </x:c>
      <x:c r="V2740" s="60" t="n">
        <x:f>I2740*12</x:f>
        <x:v>5696.16</x:v>
      </x:c>
      <x:c r="W2740" s="60" t="n">
        <x:f>H2740*J2740*(1-K2740)*Q2740</x:f>
        <x:v>118.43370704000004</x:v>
      </x:c>
      <x:c r="X2740" s="60" t="n">
        <x:f>V2740*R2740</x:f>
        <x:v>85.44239999999999</x:v>
      </x:c>
      <x:c r="Y2740" s="60" t="n">
        <x:f>V2740*S2740</x:f>
        <x:v>42.721199999999996</x:v>
      </x:c>
      <x:c r="Z2740" s="60" t="n">
        <x:f>H2740*J2740*T2740</x:f>
        <x:v>10.284785000000001</x:v>
      </x:c>
      <x:c r="AA2740" s="60" t="n">
        <x:f>P2740+W2740+X2740-Y2740-Z2740-U2740</x:f>
        <x:v>90.87012204000001</x:v>
      </x:c>
      <x:c r="AB2740" s="32" t="n">
        <x:f>IFERROR(AA2740/(P2740+W2740+X2740),0)</x:f>
        <x:v>0.44571246410042303</x:v>
      </x:c>
      <x:c r="AC2740" t="n">
        <x:f>IF(O2740="High",0,IF(I2740&gt;=1800,3,IF(I2740&gt;=900,2,1))+IF(K2740&gt;=0.9,2,IF(K2740&gt;=0.75,1,0))+IF(J2740&lt;=0.7,2,IF(J2740&lt;=0.85,1,0))+IF(M2740&gt;=8,1,0))</x:f>
        <x:v>5</x:v>
      </x:c>
      <x:c r="AD2740" t="str">
        <x:f>IF(AND(O2740&lt;&gt;"High",AC2740&gt;=Assumptions!$B$10,AA2740&gt;0),"Priority Growth",IF(AND(O2740="Low",AA2740&gt;0),"Maintain","Watch"))</x:f>
        <x:v>Maintain</x:v>
      </x:c>
      <x:c r="AE2740" s="60" t="n">
        <x:f>MAX(AA2740,0)*N2740</x:f>
        <x:v>2.2717530510000006</x:v>
      </x:c>
      <x:c r="AF2740" t="str">
        <x:f>IF(AND(AA2740&gt;=Assumptions!$B$11,O2740&lt;&gt;"High",OR(N2740&gt;=Assumptions!$B$12,M2740&lt;=6)),"High","Standard")</x:f>
        <x:v>Standard</x:v>
      </x:c>
    </x:row>
    <x:row r="2741">
      <x:c r="A2741" t="str">
        <x:f>'Raw_Data'!A2741</x:f>
        <x:v>C02740</x:v>
      </x:c>
      <x:c r="B2741" t="n">
        <x:f>'Raw_Data'!B2741</x:f>
        <x:v>30</x:v>
      </x:c>
      <x:c r="C2741" s="30" t="n">
        <x:f>'Raw_Data'!C2741</x:f>
        <x:v>101679</x:v>
      </x:c>
      <x:c r="D2741" t="n">
        <x:f>'Raw_Data'!D2741</x:f>
        <x:v>656</x:v>
      </x:c>
      <x:c r="E2741" t="n">
        <x:f>'Raw_Data'!E2741</x:f>
        <x:v>78</x:v>
      </x:c>
      <x:c r="F2741" t="str">
        <x:f>PROPER(TRIM('Raw_Data'!F2741))</x:f>
        <x:v>Classic</x:v>
      </x:c>
      <x:c r="G2741" t="str">
        <x:f>PROPER(TRIM('Raw_Data'!G2741))</x:f>
        <x:v>Branch</x:v>
      </x:c>
      <x:c r="H2741" s="60" t="n">
        <x:f>'Raw_Data'!H2741</x:f>
        <x:v>6319</x:v>
      </x:c>
      <x:c r="I2741" s="60" t="n">
        <x:f>'Raw_Data'!I2741</x:f>
        <x:v>1123.01</x:v>
      </x:c>
      <x:c r="J2741" s="32" t="n">
        <x:f>'Raw_Data'!J2741</x:f>
        <x:v>0.351</x:v>
      </x:c>
      <x:c r="K2741" s="32" t="n">
        <x:f>'Raw_Data'!K2741</x:f>
        <x:v>0.728</x:v>
      </x:c>
      <x:c r="L2741" t="n">
        <x:f>'Raw_Data'!L2741</x:f>
        <x:v>0</x:v>
      </x:c>
      <x:c r="M2741" t="n">
        <x:f>IF('Raw_Data'!M2741="",Assumptions!$B$15,'Raw_Data'!M2741)</x:f>
        <x:v>9</x:v>
      </x:c>
      <x:c r="N2741" s="32" t="n">
        <x:f>'Raw_Data'!N2741</x:f>
        <x:v>0.02</x:v>
      </x:c>
      <x:c r="O2741" t="str">
        <x:f>IF(OR(D2741&lt;620,L2741&gt;=2,J2741&gt;0.9),"High",IF(OR(D2741&lt;700,L2741=1,J2741&gt;0.75),"Medium","Low"))</x:f>
        <x:v>Medium</x:v>
      </x:c>
      <x:c r="P2741" s="30" t="n">
        <x:f>XLOOKUP(F2741,Assumptions!$A$4:$A$6,Assumptions!$B$4:$B$6)</x:f>
        <x:v>0</x:v>
      </x:c>
      <x:c r="Q2741" s="32" t="n">
        <x:f>XLOOKUP(F2741,Assumptions!$A$4:$A$6,Assumptions!$C$4:$C$6)</x:f>
        <x:v>0.229</x:v>
      </x:c>
      <x:c r="R2741" s="32" t="n">
        <x:f>XLOOKUP(F2741,Assumptions!$A$4:$A$6,Assumptions!$D$4:$D$6)</x:f>
        <x:v>0.015</x:v>
      </x:c>
      <x:c r="S2741" s="32" t="n">
        <x:f>XLOOKUP(F2741,Assumptions!$A$4:$A$6,Assumptions!$E$4:$E$6)</x:f>
        <x:v>0.0075</x:v>
      </x:c>
      <x:c r="T2741" s="32" t="n">
        <x:f>XLOOKUP(O2741,Assumptions!$H$4:$H$6,Assumptions!$I$4:$I$6)</x:f>
        <x:v>0.012</x:v>
      </x:c>
      <x:c r="U2741" s="30" t="n">
        <x:f>XLOOKUP(F2741,Assumptions!$A$4:$A$6,Assumptions!$F$4:$F$6)</x:f>
        <x:v>60</x:v>
      </x:c>
      <x:c r="V2741" s="60" t="n">
        <x:f>I2741*12</x:f>
        <x:v>13476.119999999999</x:v>
      </x:c>
      <x:c r="W2741" s="60" t="n">
        <x:f>H2741*J2741*(1-K2741)*Q2741</x:f>
        <x:v>138.15285307200003</x:v>
      </x:c>
      <x:c r="X2741" s="60" t="n">
        <x:f>V2741*R2741</x:f>
        <x:v>202.1418</x:v>
      </x:c>
      <x:c r="Y2741" s="60" t="n">
        <x:f>V2741*S2741</x:f>
        <x:v>101.0709</x:v>
      </x:c>
      <x:c r="Z2741" s="60" t="n">
        <x:f>H2741*J2741*T2741</x:f>
        <x:v>26.615628</x:v>
      </x:c>
      <x:c r="AA2741" s="60" t="n">
        <x:f>P2741+W2741+X2741-Y2741-Z2741-U2741</x:f>
        <x:v>152.608125072</x:v>
      </x:c>
      <x:c r="AB2741" s="32" t="n">
        <x:f>IFERROR(AA2741/(P2741+W2741+X2741),0)</x:f>
        <x:v>0.4484587803373771</x:v>
      </x:c>
      <x:c r="AC2741" t="n">
        <x:f>IF(O2741="High",0,IF(I2741&gt;=1800,3,IF(I2741&gt;=900,2,1))+IF(K2741&gt;=0.9,2,IF(K2741&gt;=0.75,1,0))+IF(J2741&lt;=0.7,2,IF(J2741&lt;=0.85,1,0))+IF(M2741&gt;=8,1,0))</x:f>
        <x:v>5</x:v>
      </x:c>
      <x:c r="AD2741" t="str">
        <x:f>IF(AND(O2741&lt;&gt;"High",AC2741&gt;=Assumptions!$B$10,AA2741&gt;0),"Priority Growth",IF(AND(O2741="Low",AA2741&gt;0),"Maintain","Watch"))</x:f>
        <x:v>Watch</x:v>
      </x:c>
      <x:c r="AE2741" s="60" t="n">
        <x:f>MAX(AA2741,0)*N2741</x:f>
        <x:v>3.0521625014400002</x:v>
      </x:c>
      <x:c r="AF2741" t="str">
        <x:f>IF(AND(AA2741&gt;=Assumptions!$B$11,O2741&lt;&gt;"High",OR(N2741&gt;=Assumptions!$B$12,M2741&lt;=6)),"High","Standard")</x:f>
        <x:v>Standard</x:v>
      </x:c>
    </x:row>
    <x:row r="2742">
      <x:c r="A2742" t="str">
        <x:f>'Raw_Data'!A2742</x:f>
        <x:v>C02741</x:v>
      </x:c>
      <x:c r="B2742" t="n">
        <x:f>'Raw_Data'!B2742</x:f>
        <x:v>27</x:v>
      </x:c>
      <x:c r="C2742" s="30" t="n">
        <x:f>'Raw_Data'!C2742</x:f>
        <x:v>56186</x:v>
      </x:c>
      <x:c r="D2742" t="n">
        <x:f>'Raw_Data'!D2742</x:f>
        <x:v>661</x:v>
      </x:c>
      <x:c r="E2742" t="n">
        <x:f>'Raw_Data'!E2742</x:f>
        <x:v>47</x:v>
      </x:c>
      <x:c r="F2742" t="str">
        <x:f>PROPER(TRIM('Raw_Data'!F2742))</x:f>
        <x:v>Classic</x:v>
      </x:c>
      <x:c r="G2742" t="str">
        <x:f>PROPER(TRIM('Raw_Data'!G2742))</x:f>
        <x:v>Partner</x:v>
      </x:c>
      <x:c r="H2742" s="60" t="n">
        <x:f>'Raw_Data'!H2742</x:f>
        <x:v>3913</x:v>
      </x:c>
      <x:c r="I2742" s="60" t="n">
        <x:f>'Raw_Data'!I2742</x:f>
        <x:v>448.3</x:v>
      </x:c>
      <x:c r="J2742" s="32" t="n">
        <x:f>'Raw_Data'!J2742</x:f>
        <x:v>0.357</x:v>
      </x:c>
      <x:c r="K2742" s="32" t="n">
        <x:f>'Raw_Data'!K2742</x:f>
        <x:v>0.817</x:v>
      </x:c>
      <x:c r="L2742" t="n">
        <x:f>'Raw_Data'!L2742</x:f>
        <x:v>0</x:v>
      </x:c>
      <x:c r="M2742" t="n">
        <x:f>IF('Raw_Data'!M2742="",Assumptions!$B$15,'Raw_Data'!M2742)</x:f>
        <x:v>4</x:v>
      </x:c>
      <x:c r="N2742" s="32" t="n">
        <x:f>'Raw_Data'!N2742</x:f>
        <x:v>0.293</x:v>
      </x:c>
      <x:c r="O2742" t="str">
        <x:f>IF(OR(D2742&lt;620,L2742&gt;=2,J2742&gt;0.9),"High",IF(OR(D2742&lt;700,L2742=1,J2742&gt;0.75),"Medium","Low"))</x:f>
        <x:v>Medium</x:v>
      </x:c>
      <x:c r="P2742" s="30" t="n">
        <x:f>XLOOKUP(F2742,Assumptions!$A$4:$A$6,Assumptions!$B$4:$B$6)</x:f>
        <x:v>0</x:v>
      </x:c>
      <x:c r="Q2742" s="32" t="n">
        <x:f>XLOOKUP(F2742,Assumptions!$A$4:$A$6,Assumptions!$C$4:$C$6)</x:f>
        <x:v>0.229</x:v>
      </x:c>
      <x:c r="R2742" s="32" t="n">
        <x:f>XLOOKUP(F2742,Assumptions!$A$4:$A$6,Assumptions!$D$4:$D$6)</x:f>
        <x:v>0.015</x:v>
      </x:c>
      <x:c r="S2742" s="32" t="n">
        <x:f>XLOOKUP(F2742,Assumptions!$A$4:$A$6,Assumptions!$E$4:$E$6)</x:f>
        <x:v>0.0075</x:v>
      </x:c>
      <x:c r="T2742" s="32" t="n">
        <x:f>XLOOKUP(O2742,Assumptions!$H$4:$H$6,Assumptions!$I$4:$I$6)</x:f>
        <x:v>0.012</x:v>
      </x:c>
      <x:c r="U2742" s="30" t="n">
        <x:f>XLOOKUP(F2742,Assumptions!$A$4:$A$6,Assumptions!$F$4:$F$6)</x:f>
        <x:v>60</x:v>
      </x:c>
      <x:c r="V2742" s="60" t="n">
        <x:f>I2742*12</x:f>
        <x:v>5379.6</x:v>
      </x:c>
      <x:c r="W2742" s="60" t="n">
        <x:f>H2742*J2742*(1-K2742)*Q2742</x:f>
        <x:v>58.54160648700002</x:v>
      </x:c>
      <x:c r="X2742" s="60" t="n">
        <x:f>V2742*R2742</x:f>
        <x:v>80.694</x:v>
      </x:c>
      <x:c r="Y2742" s="60" t="n">
        <x:f>V2742*S2742</x:f>
        <x:v>40.347</x:v>
      </x:c>
      <x:c r="Z2742" s="60" t="n">
        <x:f>H2742*J2742*T2742</x:f>
        <x:v>16.763292</x:v>
      </x:c>
      <x:c r="AA2742" s="60" t="n">
        <x:f>P2742+W2742+X2742-Y2742-Z2742-U2742</x:f>
        <x:v>22.125314486999997</x:v>
      </x:c>
      <x:c r="AB2742" s="32" t="n">
        <x:f>IFERROR(AA2742/(P2742+W2742+X2742),0)</x:f>
        <x:v>0.15890557771273664</x:v>
      </x:c>
      <x:c r="AC2742" t="n">
        <x:f>IF(O2742="High",0,IF(I2742&gt;=1800,3,IF(I2742&gt;=900,2,1))+IF(K2742&gt;=0.9,2,IF(K2742&gt;=0.75,1,0))+IF(J2742&lt;=0.7,2,IF(J2742&lt;=0.85,1,0))+IF(M2742&gt;=8,1,0))</x:f>
        <x:v>4</x:v>
      </x:c>
      <x:c r="AD2742" t="str">
        <x:f>IF(AND(O2742&lt;&gt;"High",AC2742&gt;=Assumptions!$B$10,AA2742&gt;0),"Priority Growth",IF(AND(O2742="Low",AA2742&gt;0),"Maintain","Watch"))</x:f>
        <x:v>Watch</x:v>
      </x:c>
      <x:c r="AE2742" s="60" t="n">
        <x:f>MAX(AA2742,0)*N2742</x:f>
        <x:v>6.482717144690999</x:v>
      </x:c>
      <x:c r="AF2742" t="str">
        <x:f>IF(AND(AA2742&gt;=Assumptions!$B$11,O2742&lt;&gt;"High",OR(N2742&gt;=Assumptions!$B$12,M2742&lt;=6)),"High","Standard")</x:f>
        <x:v>Standard</x:v>
      </x:c>
    </x:row>
    <x:row r="2743">
      <x:c r="A2743" t="str">
        <x:f>'Raw_Data'!A2743</x:f>
        <x:v>C02742</x:v>
      </x:c>
      <x:c r="B2743" t="n">
        <x:f>'Raw_Data'!B2743</x:f>
        <x:v>45</x:v>
      </x:c>
      <x:c r="C2743" s="30" t="n">
        <x:f>'Raw_Data'!C2743</x:f>
        <x:v>51088</x:v>
      </x:c>
      <x:c r="D2743" t="n">
        <x:f>'Raw_Data'!D2743</x:f>
        <x:v>668</x:v>
      </x:c>
      <x:c r="E2743" t="n">
        <x:f>'Raw_Data'!E2743</x:f>
        <x:v>20</x:v>
      </x:c>
      <x:c r="F2743" t="str">
        <x:f>PROPER(TRIM('Raw_Data'!F2743))</x:f>
        <x:v>Classic</x:v>
      </x:c>
      <x:c r="G2743" t="str">
        <x:f>PROPER(TRIM('Raw_Data'!G2743))</x:f>
        <x:v>Branch</x:v>
      </x:c>
      <x:c r="H2743" s="60" t="n">
        <x:f>'Raw_Data'!H2743</x:f>
        <x:v>3259</x:v>
      </x:c>
      <x:c r="I2743" s="60" t="n">
        <x:f>'Raw_Data'!I2743</x:f>
        <x:v>597.53</x:v>
      </x:c>
      <x:c r="J2743" s="32" t="n">
        <x:f>'Raw_Data'!J2743</x:f>
        <x:v>0.415</x:v>
      </x:c>
      <x:c r="K2743" s="32" t="n">
        <x:f>'Raw_Data'!K2743</x:f>
        <x:v>0.9</x:v>
      </x:c>
      <x:c r="L2743" t="n">
        <x:f>'Raw_Data'!L2743</x:f>
        <x:v>0</x:v>
      </x:c>
      <x:c r="M2743" t="n">
        <x:f>IF('Raw_Data'!M2743="",Assumptions!$B$15,'Raw_Data'!M2743)</x:f>
        <x:v>7</x:v>
      </x:c>
      <x:c r="N2743" s="32" t="n">
        <x:f>'Raw_Data'!N2743</x:f>
        <x:v>0.078</x:v>
      </x:c>
      <x:c r="O2743" t="str">
        <x:f>IF(OR(D2743&lt;620,L2743&gt;=2,J2743&gt;0.9),"High",IF(OR(D2743&lt;700,L2743=1,J2743&gt;0.75),"Medium","Low"))</x:f>
        <x:v>Medium</x:v>
      </x:c>
      <x:c r="P2743" s="30" t="n">
        <x:f>XLOOKUP(F2743,Assumptions!$A$4:$A$6,Assumptions!$B$4:$B$6)</x:f>
        <x:v>0</x:v>
      </x:c>
      <x:c r="Q2743" s="32" t="n">
        <x:f>XLOOKUP(F2743,Assumptions!$A$4:$A$6,Assumptions!$C$4:$C$6)</x:f>
        <x:v>0.229</x:v>
      </x:c>
      <x:c r="R2743" s="32" t="n">
        <x:f>XLOOKUP(F2743,Assumptions!$A$4:$A$6,Assumptions!$D$4:$D$6)</x:f>
        <x:v>0.015</x:v>
      </x:c>
      <x:c r="S2743" s="32" t="n">
        <x:f>XLOOKUP(F2743,Assumptions!$A$4:$A$6,Assumptions!$E$4:$E$6)</x:f>
        <x:v>0.0075</x:v>
      </x:c>
      <x:c r="T2743" s="32" t="n">
        <x:f>XLOOKUP(O2743,Assumptions!$H$4:$H$6,Assumptions!$I$4:$I$6)</x:f>
        <x:v>0.012</x:v>
      </x:c>
      <x:c r="U2743" s="30" t="n">
        <x:f>XLOOKUP(F2743,Assumptions!$A$4:$A$6,Assumptions!$F$4:$F$6)</x:f>
        <x:v>60</x:v>
      </x:c>
      <x:c r="V2743" s="60" t="n">
        <x:f>I2743*12</x:f>
        <x:v>7170.36</x:v>
      </x:c>
      <x:c r="W2743" s="60" t="n">
        <x:f>H2743*J2743*(1-K2743)*Q2743</x:f>
        <x:v>30.97190649999999</x:v>
      </x:c>
      <x:c r="X2743" s="60" t="n">
        <x:f>V2743*R2743</x:f>
        <x:v>107.55539999999999</x:v>
      </x:c>
      <x:c r="Y2743" s="60" t="n">
        <x:f>V2743*S2743</x:f>
        <x:v>53.777699999999996</x:v>
      </x:c>
      <x:c r="Z2743" s="60" t="n">
        <x:f>H2743*J2743*T2743</x:f>
        <x:v>16.22982</x:v>
      </x:c>
      <x:c r="AA2743" s="60" t="n">
        <x:f>P2743+W2743+X2743-Y2743-Z2743-U2743</x:f>
        <x:v>8.51978649999998</x:v>
      </x:c>
      <x:c r="AB2743" s="32" t="n">
        <x:f>IFERROR(AA2743/(P2743+W2743+X2743),0)</x:f>
        <x:v>0.061502578193852214</x:v>
      </x:c>
      <x:c r="AC2743" t="n">
        <x:f>IF(O2743="High",0,IF(I2743&gt;=1800,3,IF(I2743&gt;=900,2,1))+IF(K2743&gt;=0.9,2,IF(K2743&gt;=0.75,1,0))+IF(J2743&lt;=0.7,2,IF(J2743&lt;=0.85,1,0))+IF(M2743&gt;=8,1,0))</x:f>
        <x:v>5</x:v>
      </x:c>
      <x:c r="AD2743" t="str">
        <x:f>IF(AND(O2743&lt;&gt;"High",AC2743&gt;=Assumptions!$B$10,AA2743&gt;0),"Priority Growth",IF(AND(O2743="Low",AA2743&gt;0),"Maintain","Watch"))</x:f>
        <x:v>Watch</x:v>
      </x:c>
      <x:c r="AE2743" s="60" t="n">
        <x:f>MAX(AA2743,0)*N2743</x:f>
        <x:v>0.6645433469999985</x:v>
      </x:c>
      <x:c r="AF2743" t="str">
        <x:f>IF(AND(AA2743&gt;=Assumptions!$B$11,O2743&lt;&gt;"High",OR(N2743&gt;=Assumptions!$B$12,M2743&lt;=6)),"High","Standard")</x:f>
        <x:v>Standard</x:v>
      </x:c>
    </x:row>
    <x:row r="2744">
      <x:c r="A2744" t="str">
        <x:f>'Raw_Data'!A2744</x:f>
        <x:v>C02743</x:v>
      </x:c>
      <x:c r="B2744" t="n">
        <x:f>'Raw_Data'!B2744</x:f>
        <x:v>46</x:v>
      </x:c>
      <x:c r="C2744" s="30" t="n">
        <x:f>'Raw_Data'!C2744</x:f>
        <x:v>28000</x:v>
      </x:c>
      <x:c r="D2744" t="n">
        <x:f>'Raw_Data'!D2744</x:f>
        <x:v>685</x:v>
      </x:c>
      <x:c r="E2744" t="n">
        <x:f>'Raw_Data'!E2744</x:f>
        <x:v>26</x:v>
      </x:c>
      <x:c r="F2744" t="str">
        <x:f>PROPER(TRIM('Raw_Data'!F2744))</x:f>
        <x:v>Classic</x:v>
      </x:c>
      <x:c r="G2744" t="str">
        <x:f>PROPER(TRIM('Raw_Data'!G2744))</x:f>
        <x:v>Partner</x:v>
      </x:c>
      <x:c r="H2744" s="60" t="n">
        <x:f>'Raw_Data'!H2744</x:f>
        <x:v>3088</x:v>
      </x:c>
      <x:c r="I2744" s="60" t="n">
        <x:f>'Raw_Data'!I2744</x:f>
        <x:v>150</x:v>
      </x:c>
      <x:c r="J2744" s="32" t="n">
        <x:f>'Raw_Data'!J2744</x:f>
        <x:v>0.376</x:v>
      </x:c>
      <x:c r="K2744" s="32" t="n">
        <x:f>'Raw_Data'!K2744</x:f>
        <x:v>0.739</x:v>
      </x:c>
      <x:c r="L2744" t="n">
        <x:f>'Raw_Data'!L2744</x:f>
        <x:v>0</x:v>
      </x:c>
      <x:c r="M2744" t="n">
        <x:f>IF('Raw_Data'!M2744="",Assumptions!$B$15,'Raw_Data'!M2744)</x:f>
        <x:v>7</x:v>
      </x:c>
      <x:c r="N2744" s="32" t="n">
        <x:f>'Raw_Data'!N2744</x:f>
        <x:v>0.104</x:v>
      </x:c>
      <x:c r="O2744" t="str">
        <x:f>IF(OR(D2744&lt;620,L2744&gt;=2,J2744&gt;0.9),"High",IF(OR(D2744&lt;700,L2744=1,J2744&gt;0.75),"Medium","Low"))</x:f>
        <x:v>Medium</x:v>
      </x:c>
      <x:c r="P2744" s="30" t="n">
        <x:f>XLOOKUP(F2744,Assumptions!$A$4:$A$6,Assumptions!$B$4:$B$6)</x:f>
        <x:v>0</x:v>
      </x:c>
      <x:c r="Q2744" s="32" t="n">
        <x:f>XLOOKUP(F2744,Assumptions!$A$4:$A$6,Assumptions!$C$4:$C$6)</x:f>
        <x:v>0.229</x:v>
      </x:c>
      <x:c r="R2744" s="32" t="n">
        <x:f>XLOOKUP(F2744,Assumptions!$A$4:$A$6,Assumptions!$D$4:$D$6)</x:f>
        <x:v>0.015</x:v>
      </x:c>
      <x:c r="S2744" s="32" t="n">
        <x:f>XLOOKUP(F2744,Assumptions!$A$4:$A$6,Assumptions!$E$4:$E$6)</x:f>
        <x:v>0.0075</x:v>
      </x:c>
      <x:c r="T2744" s="32" t="n">
        <x:f>XLOOKUP(O2744,Assumptions!$H$4:$H$6,Assumptions!$I$4:$I$6)</x:f>
        <x:v>0.012</x:v>
      </x:c>
      <x:c r="U2744" s="30" t="n">
        <x:f>XLOOKUP(F2744,Assumptions!$A$4:$A$6,Assumptions!$F$4:$F$6)</x:f>
        <x:v>60</x:v>
      </x:c>
      <x:c r="V2744" s="60" t="n">
        <x:f>I2744*12</x:f>
        <x:v>1800</x:v>
      </x:c>
      <x:c r="W2744" s="60" t="n">
        <x:f>H2744*J2744*(1-K2744)*Q2744</x:f>
        <x:v>69.397068672</x:v>
      </x:c>
      <x:c r="X2744" s="60" t="n">
        <x:f>V2744*R2744</x:f>
        <x:v>27</x:v>
      </x:c>
      <x:c r="Y2744" s="60" t="n">
        <x:f>V2744*S2744</x:f>
        <x:v>13.5</x:v>
      </x:c>
      <x:c r="Z2744" s="60" t="n">
        <x:f>H2744*J2744*T2744</x:f>
        <x:v>13.933056</x:v>
      </x:c>
      <x:c r="AA2744" s="60" t="n">
        <x:f>P2744+W2744+X2744-Y2744-Z2744-U2744</x:f>
        <x:v>8.964012671999996</x:v>
      </x:c>
      <x:c r="AB2744" s="32" t="n">
        <x:f>IFERROR(AA2744/(P2744+W2744+X2744),0)</x:f>
        <x:v>0.09299051097187283</x:v>
      </x:c>
      <x:c r="AC2744" t="n">
        <x:f>IF(O2744="High",0,IF(I2744&gt;=1800,3,IF(I2744&gt;=900,2,1))+IF(K2744&gt;=0.9,2,IF(K2744&gt;=0.75,1,0))+IF(J2744&lt;=0.7,2,IF(J2744&lt;=0.85,1,0))+IF(M2744&gt;=8,1,0))</x:f>
        <x:v>3</x:v>
      </x:c>
      <x:c r="AD2744" t="str">
        <x:f>IF(AND(O2744&lt;&gt;"High",AC2744&gt;=Assumptions!$B$10,AA2744&gt;0),"Priority Growth",IF(AND(O2744="Low",AA2744&gt;0),"Maintain","Watch"))</x:f>
        <x:v>Watch</x:v>
      </x:c>
      <x:c r="AE2744" s="60" t="n">
        <x:f>MAX(AA2744,0)*N2744</x:f>
        <x:v>0.9322573178879995</x:v>
      </x:c>
      <x:c r="AF2744" t="str">
        <x:f>IF(AND(AA2744&gt;=Assumptions!$B$11,O2744&lt;&gt;"High",OR(N2744&gt;=Assumptions!$B$12,M2744&lt;=6)),"High","Standard")</x:f>
        <x:v>Standard</x:v>
      </x:c>
    </x:row>
    <x:row r="2745">
      <x:c r="A2745" t="str">
        <x:f>'Raw_Data'!A2745</x:f>
        <x:v>C02744</x:v>
      </x:c>
      <x:c r="B2745" t="n">
        <x:f>'Raw_Data'!B2745</x:f>
        <x:v>27</x:v>
      </x:c>
      <x:c r="C2745" s="30" t="n">
        <x:f>'Raw_Data'!C2745</x:f>
        <x:v>85893</x:v>
      </x:c>
      <x:c r="D2745" t="n">
        <x:f>'Raw_Data'!D2745</x:f>
        <x:v>678</x:v>
      </x:c>
      <x:c r="E2745" t="n">
        <x:f>'Raw_Data'!E2745</x:f>
        <x:v>34</x:v>
      </x:c>
      <x:c r="F2745" t="str">
        <x:f>PROPER(TRIM('Raw_Data'!F2745))</x:f>
        <x:v>Gold</x:v>
      </x:c>
      <x:c r="G2745" t="str">
        <x:f>PROPER(TRIM('Raw_Data'!G2745))</x:f>
        <x:v>Digital</x:v>
      </x:c>
      <x:c r="H2745" s="60" t="n">
        <x:f>'Raw_Data'!H2745</x:f>
        <x:v>10025</x:v>
      </x:c>
      <x:c r="I2745" s="60" t="n">
        <x:f>'Raw_Data'!I2745</x:f>
        <x:v>1320.17</x:v>
      </x:c>
      <x:c r="J2745" s="32" t="n">
        <x:f>'Raw_Data'!J2745</x:f>
        <x:v>0.342</x:v>
      </x:c>
      <x:c r="K2745" s="32" t="n">
        <x:f>'Raw_Data'!K2745</x:f>
        <x:v>0.793</x:v>
      </x:c>
      <x:c r="L2745" t="n">
        <x:f>'Raw_Data'!L2745</x:f>
        <x:v>0</x:v>
      </x:c>
      <x:c r="M2745" t="n">
        <x:f>IF('Raw_Data'!M2745="",Assumptions!$B$15,'Raw_Data'!M2745)</x:f>
        <x:v>7</x:v>
      </x:c>
      <x:c r="N2745" s="32" t="n">
        <x:f>'Raw_Data'!N2745</x:f>
        <x:v>0.138</x:v>
      </x:c>
      <x:c r="O2745" t="str">
        <x:f>IF(OR(D2745&lt;620,L2745&gt;=2,J2745&gt;0.9),"High",IF(OR(D2745&lt;700,L2745=1,J2745&gt;0.75),"Medium","Low"))</x:f>
        <x:v>Medium</x:v>
      </x:c>
      <x:c r="P2745" s="30" t="n">
        <x:f>XLOOKUP(F2745,Assumptions!$A$4:$A$6,Assumptions!$B$4:$B$6)</x:f>
        <x:v>95</x:v>
      </x:c>
      <x:c r="Q2745" s="32" t="n">
        <x:f>XLOOKUP(F2745,Assumptions!$A$4:$A$6,Assumptions!$C$4:$C$6)</x:f>
        <x:v>0.219</x:v>
      </x:c>
      <x:c r="R2745" s="32" t="n">
        <x:f>XLOOKUP(F2745,Assumptions!$A$4:$A$6,Assumptions!$D$4:$D$6)</x:f>
        <x:v>0.016</x:v>
      </x:c>
      <x:c r="S2745" s="32" t="n">
        <x:f>XLOOKUP(F2745,Assumptions!$A$4:$A$6,Assumptions!$E$4:$E$6)</x:f>
        <x:v>0.01</x:v>
      </x:c>
      <x:c r="T2745" s="32" t="n">
        <x:f>XLOOKUP(O2745,Assumptions!$H$4:$H$6,Assumptions!$I$4:$I$6)</x:f>
        <x:v>0.012</x:v>
      </x:c>
      <x:c r="U2745" s="30" t="n">
        <x:f>XLOOKUP(F2745,Assumptions!$A$4:$A$6,Assumptions!$F$4:$F$6)</x:f>
        <x:v>90</x:v>
      </x:c>
      <x:c r="V2745" s="60" t="n">
        <x:f>I2745*12</x:f>
        <x:v>15842.04</x:v>
      </x:c>
      <x:c r="W2745" s="60" t="n">
        <x:f>H2745*J2745*(1-K2745)*Q2745</x:f>
        <x:v>155.42645715</x:v>
      </x:c>
      <x:c r="X2745" s="60" t="n">
        <x:f>V2745*R2745</x:f>
        <x:v>253.47264</x:v>
      </x:c>
      <x:c r="Y2745" s="60" t="n">
        <x:f>V2745*S2745</x:f>
        <x:v>158.4204</x:v>
      </x:c>
      <x:c r="Z2745" s="60" t="n">
        <x:f>H2745*J2745*T2745</x:f>
        <x:v>41.1426</x:v>
      </x:c>
      <x:c r="AA2745" s="60" t="n">
        <x:f>P2745+W2745+X2745-Y2745-Z2745-U2745</x:f>
        <x:v>214.33609715</x:v>
      </x:c>
      <x:c r="AB2745" s="32" t="n">
        <x:f>IFERROR(AA2745/(P2745+W2745+X2745),0)</x:f>
        <x:v>0.42535519186730497</x:v>
      </x:c>
      <x:c r="AC2745" t="n">
        <x:f>IF(O2745="High",0,IF(I2745&gt;=1800,3,IF(I2745&gt;=900,2,1))+IF(K2745&gt;=0.9,2,IF(K2745&gt;=0.75,1,0))+IF(J2745&lt;=0.7,2,IF(J2745&lt;=0.85,1,0))+IF(M2745&gt;=8,1,0))</x:f>
        <x:v>5</x:v>
      </x:c>
      <x:c r="AD2745" t="str">
        <x:f>IF(AND(O2745&lt;&gt;"High",AC2745&gt;=Assumptions!$B$10,AA2745&gt;0),"Priority Growth",IF(AND(O2745="Low",AA2745&gt;0),"Maintain","Watch"))</x:f>
        <x:v>Watch</x:v>
      </x:c>
      <x:c r="AE2745" s="60" t="n">
        <x:f>MAX(AA2745,0)*N2745</x:f>
        <x:v>29.578381406700004</x:v>
      </x:c>
      <x:c r="AF2745" t="str">
        <x:f>IF(AND(AA2745&gt;=Assumptions!$B$11,O2745&lt;&gt;"High",OR(N2745&gt;=Assumptions!$B$12,M2745&lt;=6)),"High","Standard")</x:f>
        <x:v>Standard</x:v>
      </x:c>
    </x:row>
    <x:row r="2746">
      <x:c r="A2746" t="str">
        <x:f>'Raw_Data'!A2746</x:f>
        <x:v>C02745</x:v>
      </x:c>
      <x:c r="B2746" t="n">
        <x:f>'Raw_Data'!B2746</x:f>
        <x:v>57</x:v>
      </x:c>
      <x:c r="C2746" s="30" t="n">
        <x:f>'Raw_Data'!C2746</x:f>
        <x:v>28000</x:v>
      </x:c>
      <x:c r="D2746" t="n">
        <x:f>'Raw_Data'!D2746</x:f>
        <x:v>688</x:v>
      </x:c>
      <x:c r="E2746" t="n">
        <x:f>'Raw_Data'!E2746</x:f>
        <x:v>33</x:v>
      </x:c>
      <x:c r="F2746" t="str">
        <x:f>PROPER(TRIM('Raw_Data'!F2746))</x:f>
        <x:v>Classic</x:v>
      </x:c>
      <x:c r="G2746" t="str">
        <x:f>PROPER(TRIM('Raw_Data'!G2746))</x:f>
        <x:v>Direct Mail</x:v>
      </x:c>
      <x:c r="H2746" s="60" t="n">
        <x:f>'Raw_Data'!H2746</x:f>
        <x:v>6113</x:v>
      </x:c>
      <x:c r="I2746" s="60" t="n">
        <x:f>'Raw_Data'!I2746</x:f>
        <x:v>639.29</x:v>
      </x:c>
      <x:c r="J2746" s="32" t="n">
        <x:f>'Raw_Data'!J2746</x:f>
        <x:v>0.458</x:v>
      </x:c>
      <x:c r="K2746" s="32" t="n">
        <x:f>'Raw_Data'!K2746</x:f>
        <x:v>0.767</x:v>
      </x:c>
      <x:c r="L2746" t="n">
        <x:f>'Raw_Data'!L2746</x:f>
        <x:v>0</x:v>
      </x:c>
      <x:c r="M2746" t="n">
        <x:f>IF('Raw_Data'!M2746="",Assumptions!$B$15,'Raw_Data'!M2746)</x:f>
        <x:v>8</x:v>
      </x:c>
      <x:c r="N2746" s="32" t="n">
        <x:f>'Raw_Data'!N2746</x:f>
        <x:v>0.027</x:v>
      </x:c>
      <x:c r="O2746" t="str">
        <x:f>IF(OR(D2746&lt;620,L2746&gt;=2,J2746&gt;0.9),"High",IF(OR(D2746&lt;700,L2746=1,J2746&gt;0.75),"Medium","Low"))</x:f>
        <x:v>Medium</x:v>
      </x:c>
      <x:c r="P2746" s="30" t="n">
        <x:f>XLOOKUP(F2746,Assumptions!$A$4:$A$6,Assumptions!$B$4:$B$6)</x:f>
        <x:v>0</x:v>
      </x:c>
      <x:c r="Q2746" s="32" t="n">
        <x:f>XLOOKUP(F2746,Assumptions!$A$4:$A$6,Assumptions!$C$4:$C$6)</x:f>
        <x:v>0.229</x:v>
      </x:c>
      <x:c r="R2746" s="32" t="n">
        <x:f>XLOOKUP(F2746,Assumptions!$A$4:$A$6,Assumptions!$D$4:$D$6)</x:f>
        <x:v>0.015</x:v>
      </x:c>
      <x:c r="S2746" s="32" t="n">
        <x:f>XLOOKUP(F2746,Assumptions!$A$4:$A$6,Assumptions!$E$4:$E$6)</x:f>
        <x:v>0.0075</x:v>
      </x:c>
      <x:c r="T2746" s="32" t="n">
        <x:f>XLOOKUP(O2746,Assumptions!$H$4:$H$6,Assumptions!$I$4:$I$6)</x:f>
        <x:v>0.012</x:v>
      </x:c>
      <x:c r="U2746" s="30" t="n">
        <x:f>XLOOKUP(F2746,Assumptions!$A$4:$A$6,Assumptions!$F$4:$F$6)</x:f>
        <x:v>60</x:v>
      </x:c>
      <x:c r="V2746" s="60" t="n">
        <x:f>I2746*12</x:f>
        <x:v>7671.48</x:v>
      </x:c>
      <x:c r="W2746" s="60" t="n">
        <x:f>H2746*J2746*(1-K2746)*Q2746</x:f>
        <x:v>149.386474178</x:v>
      </x:c>
      <x:c r="X2746" s="60" t="n">
        <x:f>V2746*R2746</x:f>
        <x:v>115.0722</x:v>
      </x:c>
      <x:c r="Y2746" s="60" t="n">
        <x:f>V2746*S2746</x:f>
        <x:v>57.5361</x:v>
      </x:c>
      <x:c r="Z2746" s="60" t="n">
        <x:f>H2746*J2746*T2746</x:f>
        <x:v>33.597048</x:v>
      </x:c>
      <x:c r="AA2746" s="60" t="n">
        <x:f>P2746+W2746+X2746-Y2746-Z2746-U2746</x:f>
        <x:v>113.32552617799996</x:v>
      </x:c>
      <x:c r="AB2746" s="32" t="n">
        <x:f>IFERROR(AA2746/(P2746+W2746+X2746),0)</x:f>
        <x:v>0.4285188471516106</x:v>
      </x:c>
      <x:c r="AC2746" t="n">
        <x:f>IF(O2746="High",0,IF(I2746&gt;=1800,3,IF(I2746&gt;=900,2,1))+IF(K2746&gt;=0.9,2,IF(K2746&gt;=0.75,1,0))+IF(J2746&lt;=0.7,2,IF(J2746&lt;=0.85,1,0))+IF(M2746&gt;=8,1,0))</x:f>
        <x:v>5</x:v>
      </x:c>
      <x:c r="AD2746" t="str">
        <x:f>IF(AND(O2746&lt;&gt;"High",AC2746&gt;=Assumptions!$B$10,AA2746&gt;0),"Priority Growth",IF(AND(O2746="Low",AA2746&gt;0),"Maintain","Watch"))</x:f>
        <x:v>Watch</x:v>
      </x:c>
      <x:c r="AE2746" s="60" t="n">
        <x:f>MAX(AA2746,0)*N2746</x:f>
        <x:v>3.059789206805999</x:v>
      </x:c>
      <x:c r="AF2746" t="str">
        <x:f>IF(AND(AA2746&gt;=Assumptions!$B$11,O2746&lt;&gt;"High",OR(N2746&gt;=Assumptions!$B$12,M2746&lt;=6)),"High","Standard")</x:f>
        <x:v>Standard</x:v>
      </x:c>
    </x:row>
    <x:row r="2747">
      <x:c r="A2747" t="str">
        <x:f>'Raw_Data'!A2747</x:f>
        <x:v>C02746</x:v>
      </x:c>
      <x:c r="B2747" t="n">
        <x:f>'Raw_Data'!B2747</x:f>
        <x:v>49</x:v>
      </x:c>
      <x:c r="C2747" s="30" t="n">
        <x:f>'Raw_Data'!C2747</x:f>
        <x:v>92877</x:v>
      </x:c>
      <x:c r="D2747" t="n">
        <x:f>'Raw_Data'!D2747</x:f>
        <x:v>629</x:v>
      </x:c>
      <x:c r="E2747" t="n">
        <x:f>'Raw_Data'!E2747</x:f>
        <x:v>101</x:v>
      </x:c>
      <x:c r="F2747" t="str">
        <x:f>PROPER(TRIM('Raw_Data'!F2747))</x:f>
        <x:v>Gold</x:v>
      </x:c>
      <x:c r="G2747" t="str">
        <x:f>PROPER(TRIM('Raw_Data'!G2747))</x:f>
        <x:v>Partner</x:v>
      </x:c>
      <x:c r="H2747" s="60" t="n">
        <x:f>'Raw_Data'!H2747</x:f>
        <x:v>9137</x:v>
      </x:c>
      <x:c r="I2747" s="60" t="n">
        <x:f>'Raw_Data'!I2747</x:f>
        <x:v>1286.72</x:v>
      </x:c>
      <x:c r="J2747" s="32" t="n">
        <x:f>'Raw_Data'!J2747</x:f>
        <x:v>0.43</x:v>
      </x:c>
      <x:c r="K2747" s="32" t="n">
        <x:f>'Raw_Data'!K2747</x:f>
        <x:v>0.642</x:v>
      </x:c>
      <x:c r="L2747" t="n">
        <x:f>'Raw_Data'!L2747</x:f>
        <x:v>1</x:v>
      </x:c>
      <x:c r="M2747" t="n">
        <x:f>IF('Raw_Data'!M2747="",Assumptions!$B$15,'Raw_Data'!M2747)</x:f>
        <x:v>7</x:v>
      </x:c>
      <x:c r="N2747" s="32" t="n">
        <x:f>'Raw_Data'!N2747</x:f>
        <x:v>0.104</x:v>
      </x:c>
      <x:c r="O2747" t="str">
        <x:f>IF(OR(D2747&lt;620,L2747&gt;=2,J2747&gt;0.9),"High",IF(OR(D2747&lt;700,L2747=1,J2747&gt;0.75),"Medium","Low"))</x:f>
        <x:v>Medium</x:v>
      </x:c>
      <x:c r="P2747" s="30" t="n">
        <x:f>XLOOKUP(F2747,Assumptions!$A$4:$A$6,Assumptions!$B$4:$B$6)</x:f>
        <x:v>95</x:v>
      </x:c>
      <x:c r="Q2747" s="32" t="n">
        <x:f>XLOOKUP(F2747,Assumptions!$A$4:$A$6,Assumptions!$C$4:$C$6)</x:f>
        <x:v>0.219</x:v>
      </x:c>
      <x:c r="R2747" s="32" t="n">
        <x:f>XLOOKUP(F2747,Assumptions!$A$4:$A$6,Assumptions!$D$4:$D$6)</x:f>
        <x:v>0.016</x:v>
      </x:c>
      <x:c r="S2747" s="32" t="n">
        <x:f>XLOOKUP(F2747,Assumptions!$A$4:$A$6,Assumptions!$E$4:$E$6)</x:f>
        <x:v>0.01</x:v>
      </x:c>
      <x:c r="T2747" s="32" t="n">
        <x:f>XLOOKUP(O2747,Assumptions!$H$4:$H$6,Assumptions!$I$4:$I$6)</x:f>
        <x:v>0.012</x:v>
      </x:c>
      <x:c r="U2747" s="30" t="n">
        <x:f>XLOOKUP(F2747,Assumptions!$A$4:$A$6,Assumptions!$F$4:$F$6)</x:f>
        <x:v>90</x:v>
      </x:c>
      <x:c r="V2747" s="60" t="n">
        <x:f>I2747*12</x:f>
        <x:v>15440.64</x:v>
      </x:c>
      <x:c r="W2747" s="60" t="n">
        <x:f>H2747*J2747*(1-K2747)*Q2747</x:f>
        <x:v>308.03440181999997</x:v>
      </x:c>
      <x:c r="X2747" s="60" t="n">
        <x:f>V2747*R2747</x:f>
        <x:v>247.05024</x:v>
      </x:c>
      <x:c r="Y2747" s="60" t="n">
        <x:f>V2747*S2747</x:f>
        <x:v>154.4064</x:v>
      </x:c>
      <x:c r="Z2747" s="60" t="n">
        <x:f>H2747*J2747*T2747</x:f>
        <x:v>47.14692</x:v>
      </x:c>
      <x:c r="AA2747" s="60" t="n">
        <x:f>P2747+W2747+X2747-Y2747-Z2747-U2747</x:f>
        <x:v>358.53132182</x:v>
      </x:c>
      <x:c r="AB2747" s="32" t="n">
        <x:f>IFERROR(AA2747/(P2747+W2747+X2747),0)</x:f>
        <x:v>0.5515148316936745</x:v>
      </x:c>
      <x:c r="AC2747" t="n">
        <x:f>IF(O2747="High",0,IF(I2747&gt;=1800,3,IF(I2747&gt;=900,2,1))+IF(K2747&gt;=0.9,2,IF(K2747&gt;=0.75,1,0))+IF(J2747&lt;=0.7,2,IF(J2747&lt;=0.85,1,0))+IF(M2747&gt;=8,1,0))</x:f>
        <x:v>4</x:v>
      </x:c>
      <x:c r="AD2747" t="str">
        <x:f>IF(AND(O2747&lt;&gt;"High",AC2747&gt;=Assumptions!$B$10,AA2747&gt;0),"Priority Growth",IF(AND(O2747="Low",AA2747&gt;0),"Maintain","Watch"))</x:f>
        <x:v>Watch</x:v>
      </x:c>
      <x:c r="AE2747" s="60" t="n">
        <x:f>MAX(AA2747,0)*N2747</x:f>
        <x:v>37.28725746928</x:v>
      </x:c>
      <x:c r="AF2747" t="str">
        <x:f>IF(AND(AA2747&gt;=Assumptions!$B$11,O2747&lt;&gt;"High",OR(N2747&gt;=Assumptions!$B$12,M2747&lt;=6)),"High","Standard")</x:f>
        <x:v>Standard</x:v>
      </x:c>
    </x:row>
    <x:row r="2748">
      <x:c r="A2748" t="str">
        <x:f>'Raw_Data'!A2748</x:f>
        <x:v>C02747</x:v>
      </x:c>
      <x:c r="B2748" t="n">
        <x:f>'Raw_Data'!B2748</x:f>
        <x:v>31</x:v>
      </x:c>
      <x:c r="C2748" s="30" t="n">
        <x:f>'Raw_Data'!C2748</x:f>
        <x:v>96862</x:v>
      </x:c>
      <x:c r="D2748" t="n">
        <x:f>'Raw_Data'!D2748</x:f>
        <x:v>630</x:v>
      </x:c>
      <x:c r="E2748" t="n">
        <x:f>'Raw_Data'!E2748</x:f>
        <x:v>86</x:v>
      </x:c>
      <x:c r="F2748" t="str">
        <x:f>PROPER(TRIM('Raw_Data'!F2748))</x:f>
        <x:v>Gold</x:v>
      </x:c>
      <x:c r="G2748" t="str">
        <x:f>PROPER(TRIM('Raw_Data'!G2748))</x:f>
        <x:v>Partner</x:v>
      </x:c>
      <x:c r="H2748" s="60" t="n">
        <x:f>'Raw_Data'!H2748</x:f>
        <x:v>10582</x:v>
      </x:c>
      <x:c r="I2748" s="60" t="n">
        <x:f>'Raw_Data'!I2748</x:f>
        <x:v>1300.84</x:v>
      </x:c>
      <x:c r="J2748" s="32" t="n">
        <x:f>'Raw_Data'!J2748</x:f>
        <x:v>0.376</x:v>
      </x:c>
      <x:c r="K2748" s="32" t="n">
        <x:f>'Raw_Data'!K2748</x:f>
        <x:v>0.662</x:v>
      </x:c>
      <x:c r="L2748" t="n">
        <x:f>'Raw_Data'!L2748</x:f>
        <x:v>1</x:v>
      </x:c>
      <x:c r="M2748" t="n">
        <x:f>IF('Raw_Data'!M2748="",Assumptions!$B$15,'Raw_Data'!M2748)</x:f>
        <x:v>9</x:v>
      </x:c>
      <x:c r="N2748" s="32" t="n">
        <x:f>'Raw_Data'!N2748</x:f>
        <x:v>0.02</x:v>
      </x:c>
      <x:c r="O2748" t="str">
        <x:f>IF(OR(D2748&lt;620,L2748&gt;=2,J2748&gt;0.9),"High",IF(OR(D2748&lt;700,L2748=1,J2748&gt;0.75),"Medium","Low"))</x:f>
        <x:v>Medium</x:v>
      </x:c>
      <x:c r="P2748" s="30" t="n">
        <x:f>XLOOKUP(F2748,Assumptions!$A$4:$A$6,Assumptions!$B$4:$B$6)</x:f>
        <x:v>95</x:v>
      </x:c>
      <x:c r="Q2748" s="32" t="n">
        <x:f>XLOOKUP(F2748,Assumptions!$A$4:$A$6,Assumptions!$C$4:$C$6)</x:f>
        <x:v>0.219</x:v>
      </x:c>
      <x:c r="R2748" s="32" t="n">
        <x:f>XLOOKUP(F2748,Assumptions!$A$4:$A$6,Assumptions!$D$4:$D$6)</x:f>
        <x:v>0.016</x:v>
      </x:c>
      <x:c r="S2748" s="32" t="n">
        <x:f>XLOOKUP(F2748,Assumptions!$A$4:$A$6,Assumptions!$E$4:$E$6)</x:f>
        <x:v>0.01</x:v>
      </x:c>
      <x:c r="T2748" s="32" t="n">
        <x:f>XLOOKUP(O2748,Assumptions!$H$4:$H$6,Assumptions!$I$4:$I$6)</x:f>
        <x:v>0.012</x:v>
      </x:c>
      <x:c r="U2748" s="30" t="n">
        <x:f>XLOOKUP(F2748,Assumptions!$A$4:$A$6,Assumptions!$F$4:$F$6)</x:f>
        <x:v>90</x:v>
      </x:c>
      <x:c r="V2748" s="60" t="n">
        <x:f>I2748*12</x:f>
        <x:v>15610.079999999998</x:v>
      </x:c>
      <x:c r="W2748" s="60" t="n">
        <x:f>H2748*J2748*(1-K2748)*Q2748</x:f>
        <x:v>294.521102304</x:v>
      </x:c>
      <x:c r="X2748" s="60" t="n">
        <x:f>V2748*R2748</x:f>
        <x:v>249.76127999999997</x:v>
      </x:c>
      <x:c r="Y2748" s="60" t="n">
        <x:f>V2748*S2748</x:f>
        <x:v>156.1008</x:v>
      </x:c>
      <x:c r="Z2748" s="60" t="n">
        <x:f>H2748*J2748*T2748</x:f>
        <x:v>47.745984</x:v>
      </x:c>
      <x:c r="AA2748" s="60" t="n">
        <x:f>P2748+W2748+X2748-Y2748-Z2748-U2748</x:f>
        <x:v>345.43559830399994</x:v>
      </x:c>
      <x:c r="AB2748" s="32" t="n">
        <x:f>IFERROR(AA2748/(P2748+W2748+X2748),0)</x:f>
        <x:v>0.5403490036109486</x:v>
      </x:c>
      <x:c r="AC2748" t="n">
        <x:f>IF(O2748="High",0,IF(I2748&gt;=1800,3,IF(I2748&gt;=900,2,1))+IF(K2748&gt;=0.9,2,IF(K2748&gt;=0.75,1,0))+IF(J2748&lt;=0.7,2,IF(J2748&lt;=0.85,1,0))+IF(M2748&gt;=8,1,0))</x:f>
        <x:v>5</x:v>
      </x:c>
      <x:c r="AD2748" t="str">
        <x:f>IF(AND(O2748&lt;&gt;"High",AC2748&gt;=Assumptions!$B$10,AA2748&gt;0),"Priority Growth",IF(AND(O2748="Low",AA2748&gt;0),"Maintain","Watch"))</x:f>
        <x:v>Watch</x:v>
      </x:c>
      <x:c r="AE2748" s="60" t="n">
        <x:f>MAX(AA2748,0)*N2748</x:f>
        <x:v>6.9087119660799985</x:v>
      </x:c>
      <x:c r="AF2748" t="str">
        <x:f>IF(AND(AA2748&gt;=Assumptions!$B$11,O2748&lt;&gt;"High",OR(N2748&gt;=Assumptions!$B$12,M2748&lt;=6)),"High","Standard")</x:f>
        <x:v>Standard</x:v>
      </x:c>
    </x:row>
    <x:row r="2749">
      <x:c r="A2749" t="str">
        <x:f>'Raw_Data'!A2749</x:f>
        <x:v>C02748</x:v>
      </x:c>
      <x:c r="B2749" t="n">
        <x:f>'Raw_Data'!B2749</x:f>
        <x:v>40</x:v>
      </x:c>
      <x:c r="C2749" s="30" t="n">
        <x:f>'Raw_Data'!C2749</x:f>
        <x:v>40573</x:v>
      </x:c>
      <x:c r="D2749" t="n">
        <x:f>'Raw_Data'!D2749</x:f>
        <x:v>619</x:v>
      </x:c>
      <x:c r="E2749" t="n">
        <x:f>'Raw_Data'!E2749</x:f>
        <x:v>104</x:v>
      </x:c>
      <x:c r="F2749" t="str">
        <x:f>PROPER(TRIM('Raw_Data'!F2749))</x:f>
        <x:v>Classic</x:v>
      </x:c>
      <x:c r="G2749" t="str">
        <x:f>PROPER(TRIM('Raw_Data'!G2749))</x:f>
        <x:v>Partner</x:v>
      </x:c>
      <x:c r="H2749" s="60" t="n">
        <x:f>'Raw_Data'!H2749</x:f>
        <x:v>1000</x:v>
      </x:c>
      <x:c r="I2749" s="60" t="n">
        <x:f>'Raw_Data'!I2749</x:f>
        <x:v>575.9</x:v>
      </x:c>
      <x:c r="J2749" s="32" t="n">
        <x:f>'Raw_Data'!J2749</x:f>
        <x:v>0.307</x:v>
      </x:c>
      <x:c r="K2749" s="32" t="n">
        <x:f>'Raw_Data'!K2749</x:f>
        <x:v>0.552</x:v>
      </x:c>
      <x:c r="L2749" t="n">
        <x:f>'Raw_Data'!L2749</x:f>
        <x:v>0</x:v>
      </x:c>
      <x:c r="M2749" t="n">
        <x:f>IF('Raw_Data'!M2749="",Assumptions!$B$15,'Raw_Data'!M2749)</x:f>
        <x:v>8</x:v>
      </x:c>
      <x:c r="N2749" s="32" t="n">
        <x:f>'Raw_Data'!N2749</x:f>
        <x:v>0.02</x:v>
      </x:c>
      <x:c r="O2749" t="str">
        <x:f>IF(OR(D2749&lt;620,L2749&gt;=2,J2749&gt;0.9),"High",IF(OR(D2749&lt;700,L2749=1,J2749&gt;0.75),"Medium","Low"))</x:f>
        <x:v>High</x:v>
      </x:c>
      <x:c r="P2749" s="30" t="n">
        <x:f>XLOOKUP(F2749,Assumptions!$A$4:$A$6,Assumptions!$B$4:$B$6)</x:f>
        <x:v>0</x:v>
      </x:c>
      <x:c r="Q2749" s="32" t="n">
        <x:f>XLOOKUP(F2749,Assumptions!$A$4:$A$6,Assumptions!$C$4:$C$6)</x:f>
        <x:v>0.229</x:v>
      </x:c>
      <x:c r="R2749" s="32" t="n">
        <x:f>XLOOKUP(F2749,Assumptions!$A$4:$A$6,Assumptions!$D$4:$D$6)</x:f>
        <x:v>0.015</x:v>
      </x:c>
      <x:c r="S2749" s="32" t="n">
        <x:f>XLOOKUP(F2749,Assumptions!$A$4:$A$6,Assumptions!$E$4:$E$6)</x:f>
        <x:v>0.0075</x:v>
      </x:c>
      <x:c r="T2749" s="32" t="n">
        <x:f>XLOOKUP(O2749,Assumptions!$H$4:$H$6,Assumptions!$I$4:$I$6)</x:f>
        <x:v>0.045</x:v>
      </x:c>
      <x:c r="U2749" s="30" t="n">
        <x:f>XLOOKUP(F2749,Assumptions!$A$4:$A$6,Assumptions!$F$4:$F$6)</x:f>
        <x:v>60</x:v>
      </x:c>
      <x:c r="V2749" s="60" t="n">
        <x:f>I2749*12</x:f>
        <x:v>6910.799999999999</x:v>
      </x:c>
      <x:c r="W2749" s="60" t="n">
        <x:f>H2749*J2749*(1-K2749)*Q2749</x:f>
        <x:v>31.495743999999995</x:v>
      </x:c>
      <x:c r="X2749" s="60" t="n">
        <x:f>V2749*R2749</x:f>
        <x:v>103.66199999999999</x:v>
      </x:c>
      <x:c r="Y2749" s="60" t="n">
        <x:f>V2749*S2749</x:f>
        <x:v>51.830999999999996</x:v>
      </x:c>
      <x:c r="Z2749" s="60" t="n">
        <x:f>H2749*J2749*T2749</x:f>
        <x:v>13.815</x:v>
      </x:c>
      <x:c r="AA2749" s="60" t="n">
        <x:f>P2749+W2749+X2749-Y2749-Z2749-U2749</x:f>
        <x:v>9.511743999999993</x:v>
      </x:c>
      <x:c r="AB2749" s="32" t="n">
        <x:f>IFERROR(AA2749/(P2749+W2749+X2749),0)</x:f>
        <x:v>0.07037513144640824</x:v>
      </x:c>
      <x:c r="AC2749" t="n">
        <x:f>IF(O2749="High",0,IF(I2749&gt;=1800,3,IF(I2749&gt;=900,2,1))+IF(K2749&gt;=0.9,2,IF(K2749&gt;=0.75,1,0))+IF(J2749&lt;=0.7,2,IF(J2749&lt;=0.85,1,0))+IF(M2749&gt;=8,1,0))</x:f>
        <x:v>0</x:v>
      </x:c>
      <x:c r="AD2749" t="str">
        <x:f>IF(AND(O2749&lt;&gt;"High",AC2749&gt;=Assumptions!$B$10,AA2749&gt;0),"Priority Growth",IF(AND(O2749="Low",AA2749&gt;0),"Maintain","Watch"))</x:f>
        <x:v>Watch</x:v>
      </x:c>
      <x:c r="AE2749" s="60" t="n">
        <x:f>MAX(AA2749,0)*N2749</x:f>
        <x:v>0.19023487999999986</x:v>
      </x:c>
      <x:c r="AF2749" t="str">
        <x:f>IF(AND(AA2749&gt;=Assumptions!$B$11,O2749&lt;&gt;"High",OR(N2749&gt;=Assumptions!$B$12,M2749&lt;=6)),"High","Standard")</x:f>
        <x:v>Standard</x:v>
      </x:c>
    </x:row>
    <x:row r="2750">
      <x:c r="A2750" t="str">
        <x:f>'Raw_Data'!A2750</x:f>
        <x:v>C02749</x:v>
      </x:c>
      <x:c r="B2750" t="n">
        <x:f>'Raw_Data'!B2750</x:f>
        <x:v>35</x:v>
      </x:c>
      <x:c r="C2750" s="30" t="n">
        <x:f>'Raw_Data'!C2750</x:f>
        <x:v>74774</x:v>
      </x:c>
      <x:c r="D2750" t="n">
        <x:f>'Raw_Data'!D2750</x:f>
        <x:v>712</x:v>
      </x:c>
      <x:c r="E2750" t="n">
        <x:f>'Raw_Data'!E2750</x:f>
        <x:v>44</x:v>
      </x:c>
      <x:c r="F2750" t="str">
        <x:f>PROPER(TRIM('Raw_Data'!F2750))</x:f>
        <x:v>Gold</x:v>
      </x:c>
      <x:c r="G2750" t="str">
        <x:f>PROPER(TRIM('Raw_Data'!G2750))</x:f>
        <x:v>Partner</x:v>
      </x:c>
      <x:c r="H2750" s="60" t="n">
        <x:f>'Raw_Data'!H2750</x:f>
        <x:v>9729</x:v>
      </x:c>
      <x:c r="I2750" s="60" t="n">
        <x:f>'Raw_Data'!I2750</x:f>
        <x:v>1855.05</x:v>
      </x:c>
      <x:c r="J2750" s="32" t="n">
        <x:f>'Raw_Data'!J2750</x:f>
        <x:v>0.55</x:v>
      </x:c>
      <x:c r="K2750" s="32" t="n">
        <x:f>'Raw_Data'!K2750</x:f>
        <x:v>0.775</x:v>
      </x:c>
      <x:c r="L2750" t="n">
        <x:f>'Raw_Data'!L2750</x:f>
        <x:v>0</x:v>
      </x:c>
      <x:c r="M2750" t="n">
        <x:f>IF('Raw_Data'!M2750="",Assumptions!$B$15,'Raw_Data'!M2750)</x:f>
        <x:v>9</x:v>
      </x:c>
      <x:c r="N2750" s="32" t="n">
        <x:f>'Raw_Data'!N2750</x:f>
        <x:v>0.02</x:v>
      </x:c>
      <x:c r="O2750" t="str">
        <x:f>IF(OR(D2750&lt;620,L2750&gt;=2,J2750&gt;0.9),"High",IF(OR(D2750&lt;700,L2750=1,J2750&gt;0.75),"Medium","Low"))</x:f>
        <x:v>Low</x:v>
      </x:c>
      <x:c r="P2750" s="30" t="n">
        <x:f>XLOOKUP(F2750,Assumptions!$A$4:$A$6,Assumptions!$B$4:$B$6)</x:f>
        <x:v>95</x:v>
      </x:c>
      <x:c r="Q2750" s="32" t="n">
        <x:f>XLOOKUP(F2750,Assumptions!$A$4:$A$6,Assumptions!$C$4:$C$6)</x:f>
        <x:v>0.219</x:v>
      </x:c>
      <x:c r="R2750" s="32" t="n">
        <x:f>XLOOKUP(F2750,Assumptions!$A$4:$A$6,Assumptions!$D$4:$D$6)</x:f>
        <x:v>0.016</x:v>
      </x:c>
      <x:c r="S2750" s="32" t="n">
        <x:f>XLOOKUP(F2750,Assumptions!$A$4:$A$6,Assumptions!$E$4:$E$6)</x:f>
        <x:v>0.01</x:v>
      </x:c>
      <x:c r="T2750" s="32" t="n">
        <x:f>XLOOKUP(O2750,Assumptions!$H$4:$H$6,Assumptions!$I$4:$I$6)</x:f>
        <x:v>0.0035</x:v>
      </x:c>
      <x:c r="U2750" s="30" t="n">
        <x:f>XLOOKUP(F2750,Assumptions!$A$4:$A$6,Assumptions!$F$4:$F$6)</x:f>
        <x:v>90</x:v>
      </x:c>
      <x:c r="V2750" s="60" t="n">
        <x:f>I2750*12</x:f>
        <x:v>22260.6</x:v>
      </x:c>
      <x:c r="W2750" s="60" t="n">
        <x:f>H2750*J2750*(1-K2750)*Q2750</x:f>
        <x:v>263.66806125000005</x:v>
      </x:c>
      <x:c r="X2750" s="60" t="n">
        <x:f>V2750*R2750</x:f>
        <x:v>356.1696</x:v>
      </x:c>
      <x:c r="Y2750" s="60" t="n">
        <x:f>V2750*S2750</x:f>
        <x:v>222.606</x:v>
      </x:c>
      <x:c r="Z2750" s="60" t="n">
        <x:f>H2750*J2750*T2750</x:f>
        <x:v>18.728325</x:v>
      </x:c>
      <x:c r="AA2750" s="60" t="n">
        <x:f>P2750+W2750+X2750-Y2750-Z2750-U2750</x:f>
        <x:v>383.50333625000013</x:v>
      </x:c>
      <x:c r="AB2750" s="32" t="n">
        <x:f>IFERROR(AA2750/(P2750+W2750+X2750),0)</x:f>
        <x:v>0.5364901110265895</x:v>
      </x:c>
      <x:c r="AC2750" t="n">
        <x:f>IF(O2750="High",0,IF(I2750&gt;=1800,3,IF(I2750&gt;=900,2,1))+IF(K2750&gt;=0.9,2,IF(K2750&gt;=0.75,1,0))+IF(J2750&lt;=0.7,2,IF(J2750&lt;=0.85,1,0))+IF(M2750&gt;=8,1,0))</x:f>
        <x:v>7</x:v>
      </x:c>
      <x:c r="AD2750" t="str">
        <x:f>IF(AND(O2750&lt;&gt;"High",AC2750&gt;=Assumptions!$B$10,AA2750&gt;0),"Priority Growth",IF(AND(O2750="Low",AA2750&gt;0),"Maintain","Watch"))</x:f>
        <x:v>Priority Growth</x:v>
      </x:c>
      <x:c r="AE2750" s="60" t="n">
        <x:f>MAX(AA2750,0)*N2750</x:f>
        <x:v>7.6700667250000025</x:v>
      </x:c>
      <x:c r="AF2750" t="str">
        <x:f>IF(AND(AA2750&gt;=Assumptions!$B$11,O2750&lt;&gt;"High",OR(N2750&gt;=Assumptions!$B$12,M2750&lt;=6)),"High","Standard")</x:f>
        <x:v>Standard</x:v>
      </x:c>
    </x:row>
    <x:row r="2751">
      <x:c r="A2751" t="str">
        <x:f>'Raw_Data'!A2751</x:f>
        <x:v>C02750</x:v>
      </x:c>
      <x:c r="B2751" t="n">
        <x:f>'Raw_Data'!B2751</x:f>
        <x:v>37</x:v>
      </x:c>
      <x:c r="C2751" s="30" t="n">
        <x:f>'Raw_Data'!C2751</x:f>
        <x:v>102955</x:v>
      </x:c>
      <x:c r="D2751" t="n">
        <x:f>'Raw_Data'!D2751</x:f>
        <x:v>727</x:v>
      </x:c>
      <x:c r="E2751" t="n">
        <x:f>'Raw_Data'!E2751</x:f>
        <x:v>48</x:v>
      </x:c>
      <x:c r="F2751" t="str">
        <x:f>PROPER(TRIM('Raw_Data'!F2751))</x:f>
        <x:v>Platinum</x:v>
      </x:c>
      <x:c r="G2751" t="str">
        <x:f>PROPER(TRIM('Raw_Data'!G2751))</x:f>
        <x:v>Digital</x:v>
      </x:c>
      <x:c r="H2751" s="60" t="n">
        <x:f>'Raw_Data'!H2751</x:f>
        <x:v>26043</x:v>
      </x:c>
      <x:c r="I2751" s="60" t="n">
        <x:f>'Raw_Data'!I2751</x:f>
        <x:v>2518.43</x:v>
      </x:c>
      <x:c r="J2751" s="32" t="n">
        <x:f>'Raw_Data'!J2751</x:f>
        <x:v>0.226</x:v>
      </x:c>
      <x:c r="K2751" s="32" t="n">
        <x:f>'Raw_Data'!K2751</x:f>
        <x:v>0.753</x:v>
      </x:c>
      <x:c r="L2751" t="n">
        <x:f>'Raw_Data'!L2751</x:f>
        <x:v>0</x:v>
      </x:c>
      <x:c r="M2751" t="n">
        <x:f>IF('Raw_Data'!M2751="",Assumptions!$B$15,'Raw_Data'!M2751)</x:f>
        <x:v>7</x:v>
      </x:c>
      <x:c r="N2751" s="32" t="n">
        <x:f>'Raw_Data'!N2751</x:f>
        <x:v>0.1</x:v>
      </x:c>
      <x:c r="O2751" t="str">
        <x:f>IF(OR(D2751&lt;620,L2751&gt;=2,J2751&gt;0.9),"High",IF(OR(D2751&lt;700,L2751=1,J2751&gt;0.75),"Medium","Low"))</x:f>
        <x:v>Low</x:v>
      </x:c>
      <x:c r="P2751" s="30" t="n">
        <x:f>XLOOKUP(F2751,Assumptions!$A$4:$A$6,Assumptions!$B$4:$B$6)</x:f>
        <x:v>195</x:v>
      </x:c>
      <x:c r="Q2751" s="32" t="n">
        <x:f>XLOOKUP(F2751,Assumptions!$A$4:$A$6,Assumptions!$C$4:$C$6)</x:f>
        <x:v>0.199</x:v>
      </x:c>
      <x:c r="R2751" s="32" t="n">
        <x:f>XLOOKUP(F2751,Assumptions!$A$4:$A$6,Assumptions!$D$4:$D$6)</x:f>
        <x:v>0.017</x:v>
      </x:c>
      <x:c r="S2751" s="32" t="n">
        <x:f>XLOOKUP(F2751,Assumptions!$A$4:$A$6,Assumptions!$E$4:$E$6)</x:f>
        <x:v>0.013</x:v>
      </x:c>
      <x:c r="T2751" s="32" t="n">
        <x:f>XLOOKUP(O2751,Assumptions!$H$4:$H$6,Assumptions!$I$4:$I$6)</x:f>
        <x:v>0.0035</x:v>
      </x:c>
      <x:c r="U2751" s="30" t="n">
        <x:f>XLOOKUP(F2751,Assumptions!$A$4:$A$6,Assumptions!$F$4:$F$6)</x:f>
        <x:v>140</x:v>
      </x:c>
      <x:c r="V2751" s="60" t="n">
        <x:f>I2751*12</x:f>
        <x:v>30221.159999999996</x:v>
      </x:c>
      <x:c r="W2751" s="60" t="n">
        <x:f>H2751*J2751*(1-K2751)*Q2751</x:f>
        <x:v>289.300696854</x:v>
      </x:c>
      <x:c r="X2751" s="60" t="n">
        <x:f>V2751*R2751</x:f>
        <x:v>513.75972</x:v>
      </x:c>
      <x:c r="Y2751" s="60" t="n">
        <x:f>V2751*S2751</x:f>
        <x:v>392.8750799999999</x:v>
      </x:c>
      <x:c r="Z2751" s="60" t="n">
        <x:f>H2751*J2751*T2751</x:f>
        <x:v>20.600013</x:v>
      </x:c>
      <x:c r="AA2751" s="60" t="n">
        <x:f>P2751+W2751+X2751-Y2751-Z2751-U2751</x:f>
        <x:v>444.5853238540002</x:v>
      </x:c>
      <x:c r="AB2751" s="32" t="n">
        <x:f>IFERROR(AA2751/(P2751+W2751+X2751),0)</x:f>
        <x:v>0.4454493098277394</x:v>
      </x:c>
      <x:c r="AC2751" t="n">
        <x:f>IF(O2751="High",0,IF(I2751&gt;=1800,3,IF(I2751&gt;=900,2,1))+IF(K2751&gt;=0.9,2,IF(K2751&gt;=0.75,1,0))+IF(J2751&lt;=0.7,2,IF(J2751&lt;=0.85,1,0))+IF(M2751&gt;=8,1,0))</x:f>
        <x:v>6</x:v>
      </x:c>
      <x:c r="AD2751" t="str">
        <x:f>IF(AND(O2751&lt;&gt;"High",AC2751&gt;=Assumptions!$B$10,AA2751&gt;0),"Priority Growth",IF(AND(O2751="Low",AA2751&gt;0),"Maintain","Watch"))</x:f>
        <x:v>Priority Growth</x:v>
      </x:c>
      <x:c r="AE2751" s="60" t="n">
        <x:f>MAX(AA2751,0)*N2751</x:f>
        <x:v>44.45853238540002</x:v>
      </x:c>
      <x:c r="AF2751" t="str">
        <x:f>IF(AND(AA2751&gt;=Assumptions!$B$11,O2751&lt;&gt;"High",OR(N2751&gt;=Assumptions!$B$12,M2751&lt;=6)),"High","Standard")</x:f>
        <x:v>Standard</x:v>
      </x:c>
    </x:row>
    <x:row r="2752">
      <x:c r="A2752" t="str">
        <x:f>'Raw_Data'!A2752</x:f>
        <x:v>C02751</x:v>
      </x:c>
      <x:c r="B2752" t="n">
        <x:f>'Raw_Data'!B2752</x:f>
        <x:v>44</x:v>
      </x:c>
      <x:c r="C2752" s="30" t="n">
        <x:f>'Raw_Data'!C2752</x:f>
        <x:v>105493</x:v>
      </x:c>
      <x:c r="D2752" t="n">
        <x:f>'Raw_Data'!D2752</x:f>
        <x:v>682</x:v>
      </x:c>
      <x:c r="E2752" t="n">
        <x:f>'Raw_Data'!E2752</x:f>
        <x:v>24</x:v>
      </x:c>
      <x:c r="F2752" t="str">
        <x:f>PROPER(TRIM('Raw_Data'!F2752))</x:f>
        <x:v>Gold</x:v>
      </x:c>
      <x:c r="G2752" t="str">
        <x:f>PROPER(TRIM('Raw_Data'!G2752))</x:f>
        <x:v>Partner</x:v>
      </x:c>
      <x:c r="H2752" s="60" t="n">
        <x:f>'Raw_Data'!H2752</x:f>
        <x:v>16167</x:v>
      </x:c>
      <x:c r="I2752" s="60" t="n">
        <x:f>'Raw_Data'!I2752</x:f>
        <x:v>1956.08</x:v>
      </x:c>
      <x:c r="J2752" s="32" t="n">
        <x:f>'Raw_Data'!J2752</x:f>
        <x:v>0.563</x:v>
      </x:c>
      <x:c r="K2752" s="32" t="n">
        <x:f>'Raw_Data'!K2752</x:f>
        <x:v>0.757</x:v>
      </x:c>
      <x:c r="L2752" t="n">
        <x:f>'Raw_Data'!L2752</x:f>
        <x:v>0</x:v>
      </x:c>
      <x:c r="M2752" t="n">
        <x:f>IF('Raw_Data'!M2752="",Assumptions!$B$15,'Raw_Data'!M2752)</x:f>
        <x:v>7</x:v>
      </x:c>
      <x:c r="N2752" s="32" t="n">
        <x:f>'Raw_Data'!N2752</x:f>
        <x:v>0.069</x:v>
      </x:c>
      <x:c r="O2752" t="str">
        <x:f>IF(OR(D2752&lt;620,L2752&gt;=2,J2752&gt;0.9),"High",IF(OR(D2752&lt;700,L2752=1,J2752&gt;0.75),"Medium","Low"))</x:f>
        <x:v>Medium</x:v>
      </x:c>
      <x:c r="P2752" s="30" t="n">
        <x:f>XLOOKUP(F2752,Assumptions!$A$4:$A$6,Assumptions!$B$4:$B$6)</x:f>
        <x:v>95</x:v>
      </x:c>
      <x:c r="Q2752" s="32" t="n">
        <x:f>XLOOKUP(F2752,Assumptions!$A$4:$A$6,Assumptions!$C$4:$C$6)</x:f>
        <x:v>0.219</x:v>
      </x:c>
      <x:c r="R2752" s="32" t="n">
        <x:f>XLOOKUP(F2752,Assumptions!$A$4:$A$6,Assumptions!$D$4:$D$6)</x:f>
        <x:v>0.016</x:v>
      </x:c>
      <x:c r="S2752" s="32" t="n">
        <x:f>XLOOKUP(F2752,Assumptions!$A$4:$A$6,Assumptions!$E$4:$E$6)</x:f>
        <x:v>0.01</x:v>
      </x:c>
      <x:c r="T2752" s="32" t="n">
        <x:f>XLOOKUP(O2752,Assumptions!$H$4:$H$6,Assumptions!$I$4:$I$6)</x:f>
        <x:v>0.012</x:v>
      </x:c>
      <x:c r="U2752" s="30" t="n">
        <x:f>XLOOKUP(F2752,Assumptions!$A$4:$A$6,Assumptions!$F$4:$F$6)</x:f>
        <x:v>90</x:v>
      </x:c>
      <x:c r="V2752" s="60" t="n">
        <x:f>I2752*12</x:f>
        <x:v>23472.96</x:v>
      </x:c>
      <x:c r="W2752" s="60" t="n">
        <x:f>H2752*J2752*(1-K2752)*Q2752</x:f>
        <x:v>484.3822515569999</x:v>
      </x:c>
      <x:c r="X2752" s="60" t="n">
        <x:f>V2752*R2752</x:f>
        <x:v>375.56736</x:v>
      </x:c>
      <x:c r="Y2752" s="60" t="n">
        <x:f>V2752*S2752</x:f>
        <x:v>234.7296</x:v>
      </x:c>
      <x:c r="Z2752" s="60" t="n">
        <x:f>H2752*J2752*T2752</x:f>
        <x:v>109.22425199999999</x:v>
      </x:c>
      <x:c r="AA2752" s="60" t="n">
        <x:f>P2752+W2752+X2752-Y2752-Z2752-U2752</x:f>
        <x:v>520.9957595569999</x:v>
      </x:c>
      <x:c r="AB2752" s="32" t="n">
        <x:f>IFERROR(AA2752/(P2752+W2752+X2752),0)</x:f>
        <x:v>0.5455740839640126</x:v>
      </x:c>
      <x:c r="AC2752" t="n">
        <x:f>IF(O2752="High",0,IF(I2752&gt;=1800,3,IF(I2752&gt;=900,2,1))+IF(K2752&gt;=0.9,2,IF(K2752&gt;=0.75,1,0))+IF(J2752&lt;=0.7,2,IF(J2752&lt;=0.85,1,0))+IF(M2752&gt;=8,1,0))</x:f>
        <x:v>6</x:v>
      </x:c>
      <x:c r="AD2752" t="str">
        <x:f>IF(AND(O2752&lt;&gt;"High",AC2752&gt;=Assumptions!$B$10,AA2752&gt;0),"Priority Growth",IF(AND(O2752="Low",AA2752&gt;0),"Maintain","Watch"))</x:f>
        <x:v>Priority Growth</x:v>
      </x:c>
      <x:c r="AE2752" s="60" t="n">
        <x:f>MAX(AA2752,0)*N2752</x:f>
        <x:v>35.948707409433</x:v>
      </x:c>
      <x:c r="AF2752" t="str">
        <x:f>IF(AND(AA2752&gt;=Assumptions!$B$11,O2752&lt;&gt;"High",OR(N2752&gt;=Assumptions!$B$12,M2752&lt;=6)),"High","Standard")</x:f>
        <x:v>Standard</x:v>
      </x:c>
    </x:row>
    <x:row r="2753">
      <x:c r="A2753" t="str">
        <x:f>'Raw_Data'!A2753</x:f>
        <x:v>C02752</x:v>
      </x:c>
      <x:c r="B2753" t="n">
        <x:f>'Raw_Data'!B2753</x:f>
        <x:v>23</x:v>
      </x:c>
      <x:c r="C2753" s="30" t="n">
        <x:f>'Raw_Data'!C2753</x:f>
        <x:v>57233</x:v>
      </x:c>
      <x:c r="D2753" t="n">
        <x:f>'Raw_Data'!D2753</x:f>
        <x:v>627</x:v>
      </x:c>
      <x:c r="E2753" t="n">
        <x:f>'Raw_Data'!E2753</x:f>
        <x:v>26</x:v>
      </x:c>
      <x:c r="F2753" t="str">
        <x:f>PROPER(TRIM('Raw_Data'!F2753))</x:f>
        <x:v>Classic</x:v>
      </x:c>
      <x:c r="G2753" t="str">
        <x:f>PROPER(TRIM('Raw_Data'!G2753))</x:f>
        <x:v>Partner</x:v>
      </x:c>
      <x:c r="H2753" s="60" t="n">
        <x:f>'Raw_Data'!H2753</x:f>
        <x:v>1000</x:v>
      </x:c>
      <x:c r="I2753" s="60" t="n">
        <x:f>'Raw_Data'!I2753</x:f>
        <x:v>395.47</x:v>
      </x:c>
      <x:c r="J2753" s="32" t="n">
        <x:f>'Raw_Data'!J2753</x:f>
        <x:v>0.327</x:v>
      </x:c>
      <x:c r="K2753" s="32" t="n">
        <x:f>'Raw_Data'!K2753</x:f>
        <x:v>0.672</x:v>
      </x:c>
      <x:c r="L2753" t="n">
        <x:f>'Raw_Data'!L2753</x:f>
        <x:v>0</x:v>
      </x:c>
      <x:c r="M2753" t="n">
        <x:f>IF('Raw_Data'!M2753="",Assumptions!$B$15,'Raw_Data'!M2753)</x:f>
        <x:v>7</x:v>
      </x:c>
      <x:c r="N2753" s="32" t="n">
        <x:f>'Raw_Data'!N2753</x:f>
        <x:v>0.145</x:v>
      </x:c>
      <x:c r="O2753" t="str">
        <x:f>IF(OR(D2753&lt;620,L2753&gt;=2,J2753&gt;0.9),"High",IF(OR(D2753&lt;700,L2753=1,J2753&gt;0.75),"Medium","Low"))</x:f>
        <x:v>Medium</x:v>
      </x:c>
      <x:c r="P2753" s="30" t="n">
        <x:f>XLOOKUP(F2753,Assumptions!$A$4:$A$6,Assumptions!$B$4:$B$6)</x:f>
        <x:v>0</x:v>
      </x:c>
      <x:c r="Q2753" s="32" t="n">
        <x:f>XLOOKUP(F2753,Assumptions!$A$4:$A$6,Assumptions!$C$4:$C$6)</x:f>
        <x:v>0.229</x:v>
      </x:c>
      <x:c r="R2753" s="32" t="n">
        <x:f>XLOOKUP(F2753,Assumptions!$A$4:$A$6,Assumptions!$D$4:$D$6)</x:f>
        <x:v>0.015</x:v>
      </x:c>
      <x:c r="S2753" s="32" t="n">
        <x:f>XLOOKUP(F2753,Assumptions!$A$4:$A$6,Assumptions!$E$4:$E$6)</x:f>
        <x:v>0.0075</x:v>
      </x:c>
      <x:c r="T2753" s="32" t="n">
        <x:f>XLOOKUP(O2753,Assumptions!$H$4:$H$6,Assumptions!$I$4:$I$6)</x:f>
        <x:v>0.012</x:v>
      </x:c>
      <x:c r="U2753" s="30" t="n">
        <x:f>XLOOKUP(F2753,Assumptions!$A$4:$A$6,Assumptions!$F$4:$F$6)</x:f>
        <x:v>60</x:v>
      </x:c>
      <x:c r="V2753" s="60" t="n">
        <x:f>I2753*12</x:f>
        <x:v>4745.64</x:v>
      </x:c>
      <x:c r="W2753" s="60" t="n">
        <x:f>H2753*J2753*(1-K2753)*Q2753</x:f>
        <x:v>24.561624</x:v>
      </x:c>
      <x:c r="X2753" s="60" t="n">
        <x:f>V2753*R2753</x:f>
        <x:v>71.1846</x:v>
      </x:c>
      <x:c r="Y2753" s="60" t="n">
        <x:f>V2753*S2753</x:f>
        <x:v>35.5923</x:v>
      </x:c>
      <x:c r="Z2753" s="60" t="n">
        <x:f>H2753*J2753*T2753</x:f>
        <x:v>3.924</x:v>
      </x:c>
      <x:c r="AA2753" s="60" t="n">
        <x:f>P2753+W2753+X2753-Y2753-Z2753-U2753</x:f>
        <x:v>-3.770076000000003</x:v>
      </x:c>
      <x:c r="AB2753" s="32" t="n">
        <x:f>IFERROR(AA2753/(P2753+W2753+X2753),0)</x:f>
        <x:v>-0.03937571470181428</x:v>
      </x:c>
      <x:c r="AC2753" t="n">
        <x:f>IF(O2753="High",0,IF(I2753&gt;=1800,3,IF(I2753&gt;=900,2,1))+IF(K2753&gt;=0.9,2,IF(K2753&gt;=0.75,1,0))+IF(J2753&lt;=0.7,2,IF(J2753&lt;=0.85,1,0))+IF(M2753&gt;=8,1,0))</x:f>
        <x:v>3</x:v>
      </x:c>
      <x:c r="AD2753" t="str">
        <x:f>IF(AND(O2753&lt;&gt;"High",AC2753&gt;=Assumptions!$B$10,AA2753&gt;0),"Priority Growth",IF(AND(O2753="Low",AA2753&gt;0),"Maintain","Watch"))</x:f>
        <x:v>Watch</x:v>
      </x:c>
      <x:c r="AE2753" s="60" t="n">
        <x:f>MAX(AA2753,0)*N2753</x:f>
        <x:v>0</x:v>
      </x:c>
      <x:c r="AF2753" t="str">
        <x:f>IF(AND(AA2753&gt;=Assumptions!$B$11,O2753&lt;&gt;"High",OR(N2753&gt;=Assumptions!$B$12,M2753&lt;=6)),"High","Standard")</x:f>
        <x:v>Standard</x:v>
      </x:c>
    </x:row>
    <x:row r="2754">
      <x:c r="A2754" t="str">
        <x:f>'Raw_Data'!A2754</x:f>
        <x:v>C02753</x:v>
      </x:c>
      <x:c r="B2754" t="n">
        <x:f>'Raw_Data'!B2754</x:f>
        <x:v>38</x:v>
      </x:c>
      <x:c r="C2754" s="30" t="n">
        <x:f>'Raw_Data'!C2754</x:f>
        <x:v>62664</x:v>
      </x:c>
      <x:c r="D2754" t="n">
        <x:f>'Raw_Data'!D2754</x:f>
        <x:v>608</x:v>
      </x:c>
      <x:c r="E2754" t="n">
        <x:f>'Raw_Data'!E2754</x:f>
        <x:v>18</x:v>
      </x:c>
      <x:c r="F2754" t="str">
        <x:f>PROPER(TRIM('Raw_Data'!F2754))</x:f>
        <x:v>Classic</x:v>
      </x:c>
      <x:c r="G2754" t="str">
        <x:f>PROPER(TRIM('Raw_Data'!G2754))</x:f>
        <x:v>Digital</x:v>
      </x:c>
      <x:c r="H2754" s="60" t="n">
        <x:f>'Raw_Data'!H2754</x:f>
        <x:v>1923</x:v>
      </x:c>
      <x:c r="I2754" s="60" t="n">
        <x:f>'Raw_Data'!I2754</x:f>
        <x:v>700.82</x:v>
      </x:c>
      <x:c r="J2754" s="32" t="n">
        <x:f>'Raw_Data'!J2754</x:f>
        <x:v>0.519</x:v>
      </x:c>
      <x:c r="K2754" s="32" t="n">
        <x:f>'Raw_Data'!K2754</x:f>
        <x:v>0.775</x:v>
      </x:c>
      <x:c r="L2754" t="n">
        <x:f>'Raw_Data'!L2754</x:f>
        <x:v>0</x:v>
      </x:c>
      <x:c r="M2754" t="n">
        <x:f>IF('Raw_Data'!M2754="",Assumptions!$B$15,'Raw_Data'!M2754)</x:f>
        <x:v>10</x:v>
      </x:c>
      <x:c r="N2754" s="32" t="n">
        <x:f>'Raw_Data'!N2754</x:f>
        <x:v>0.02</x:v>
      </x:c>
      <x:c r="O2754" t="str">
        <x:f>IF(OR(D2754&lt;620,L2754&gt;=2,J2754&gt;0.9),"High",IF(OR(D2754&lt;700,L2754=1,J2754&gt;0.75),"Medium","Low"))</x:f>
        <x:v>High</x:v>
      </x:c>
      <x:c r="P2754" s="30" t="n">
        <x:f>XLOOKUP(F2754,Assumptions!$A$4:$A$6,Assumptions!$B$4:$B$6)</x:f>
        <x:v>0</x:v>
      </x:c>
      <x:c r="Q2754" s="32" t="n">
        <x:f>XLOOKUP(F2754,Assumptions!$A$4:$A$6,Assumptions!$C$4:$C$6)</x:f>
        <x:v>0.229</x:v>
      </x:c>
      <x:c r="R2754" s="32" t="n">
        <x:f>XLOOKUP(F2754,Assumptions!$A$4:$A$6,Assumptions!$D$4:$D$6)</x:f>
        <x:v>0.015</x:v>
      </x:c>
      <x:c r="S2754" s="32" t="n">
        <x:f>XLOOKUP(F2754,Assumptions!$A$4:$A$6,Assumptions!$E$4:$E$6)</x:f>
        <x:v>0.0075</x:v>
      </x:c>
      <x:c r="T2754" s="32" t="n">
        <x:f>XLOOKUP(O2754,Assumptions!$H$4:$H$6,Assumptions!$I$4:$I$6)</x:f>
        <x:v>0.045</x:v>
      </x:c>
      <x:c r="U2754" s="30" t="n">
        <x:f>XLOOKUP(F2754,Assumptions!$A$4:$A$6,Assumptions!$F$4:$F$6)</x:f>
        <x:v>60</x:v>
      </x:c>
      <x:c r="V2754" s="60" t="n">
        <x:f>I2754*12</x:f>
        <x:v>8409.84</x:v>
      </x:c>
      <x:c r="W2754" s="60" t="n">
        <x:f>H2754*J2754*(1-K2754)*Q2754</x:f>
        <x:v>51.423856425000004</x:v>
      </x:c>
      <x:c r="X2754" s="60" t="n">
        <x:f>V2754*R2754</x:f>
        <x:v>126.1476</x:v>
      </x:c>
      <x:c r="Y2754" s="60" t="n">
        <x:f>V2754*S2754</x:f>
        <x:v>63.0738</x:v>
      </x:c>
      <x:c r="Z2754" s="60" t="n">
        <x:f>H2754*J2754*T2754</x:f>
        <x:v>44.911665</x:v>
      </x:c>
      <x:c r="AA2754" s="60" t="n">
        <x:f>P2754+W2754+X2754-Y2754-Z2754-U2754</x:f>
        <x:v>9.585991425000003</x:v>
      </x:c>
      <x:c r="AB2754" s="32" t="n">
        <x:f>IFERROR(AA2754/(P2754+W2754+X2754),0)</x:f>
        <x:v>0.053983853137166735</x:v>
      </x:c>
      <x:c r="AC2754" t="n">
        <x:f>IF(O2754="High",0,IF(I2754&gt;=1800,3,IF(I2754&gt;=900,2,1))+IF(K2754&gt;=0.9,2,IF(K2754&gt;=0.75,1,0))+IF(J2754&lt;=0.7,2,IF(J2754&lt;=0.85,1,0))+IF(M2754&gt;=8,1,0))</x:f>
        <x:v>0</x:v>
      </x:c>
      <x:c r="AD2754" t="str">
        <x:f>IF(AND(O2754&lt;&gt;"High",AC2754&gt;=Assumptions!$B$10,AA2754&gt;0),"Priority Growth",IF(AND(O2754="Low",AA2754&gt;0),"Maintain","Watch"))</x:f>
        <x:v>Watch</x:v>
      </x:c>
      <x:c r="AE2754" s="60" t="n">
        <x:f>MAX(AA2754,0)*N2754</x:f>
        <x:v>0.19171982850000008</x:v>
      </x:c>
      <x:c r="AF2754" t="str">
        <x:f>IF(AND(AA2754&gt;=Assumptions!$B$11,O2754&lt;&gt;"High",OR(N2754&gt;=Assumptions!$B$12,M2754&lt;=6)),"High","Standard")</x:f>
        <x:v>Standard</x:v>
      </x:c>
    </x:row>
    <x:row r="2755">
      <x:c r="A2755" t="str">
        <x:f>'Raw_Data'!A2755</x:f>
        <x:v>C02754</x:v>
      </x:c>
      <x:c r="B2755" t="n">
        <x:f>'Raw_Data'!B2755</x:f>
        <x:v>47</x:v>
      </x:c>
      <x:c r="C2755" s="30" t="n">
        <x:f>'Raw_Data'!C2755</x:f>
        <x:v>112642</x:v>
      </x:c>
      <x:c r="D2755" t="n">
        <x:f>'Raw_Data'!D2755</x:f>
        <x:v>661</x:v>
      </x:c>
      <x:c r="E2755" t="n">
        <x:f>'Raw_Data'!E2755</x:f>
        <x:v>15</x:v>
      </x:c>
      <x:c r="F2755" t="str">
        <x:f>PROPER(TRIM('Raw_Data'!F2755))</x:f>
        <x:v>Gold</x:v>
      </x:c>
      <x:c r="G2755" t="str">
        <x:f>PROPER(TRIM('Raw_Data'!G2755))</x:f>
        <x:v>Partner</x:v>
      </x:c>
      <x:c r="H2755" s="60" t="n">
        <x:f>'Raw_Data'!H2755</x:f>
        <x:v>11943</x:v>
      </x:c>
      <x:c r="I2755" s="60" t="n">
        <x:f>'Raw_Data'!I2755</x:f>
        <x:v>1367.98</x:v>
      </x:c>
      <x:c r="J2755" s="32" t="n">
        <x:f>'Raw_Data'!J2755</x:f>
        <x:v>0.389</x:v>
      </x:c>
      <x:c r="K2755" s="32" t="n">
        <x:f>'Raw_Data'!K2755</x:f>
        <x:v>0.798</x:v>
      </x:c>
      <x:c r="L2755" t="n">
        <x:f>'Raw_Data'!L2755</x:f>
        <x:v>0</x:v>
      </x:c>
      <x:c r="M2755" t="n">
        <x:f>IF('Raw_Data'!M2755="",Assumptions!$B$15,'Raw_Data'!M2755)</x:f>
        <x:v>6</x:v>
      </x:c>
      <x:c r="N2755" s="32" t="n">
        <x:f>'Raw_Data'!N2755</x:f>
        <x:v>0.163</x:v>
      </x:c>
      <x:c r="O2755" t="str">
        <x:f>IF(OR(D2755&lt;620,L2755&gt;=2,J2755&gt;0.9),"High",IF(OR(D2755&lt;700,L2755=1,J2755&gt;0.75),"Medium","Low"))</x:f>
        <x:v>Medium</x:v>
      </x:c>
      <x:c r="P2755" s="30" t="n">
        <x:f>XLOOKUP(F2755,Assumptions!$A$4:$A$6,Assumptions!$B$4:$B$6)</x:f>
        <x:v>95</x:v>
      </x:c>
      <x:c r="Q2755" s="32" t="n">
        <x:f>XLOOKUP(F2755,Assumptions!$A$4:$A$6,Assumptions!$C$4:$C$6)</x:f>
        <x:v>0.219</x:v>
      </x:c>
      <x:c r="R2755" s="32" t="n">
        <x:f>XLOOKUP(F2755,Assumptions!$A$4:$A$6,Assumptions!$D$4:$D$6)</x:f>
        <x:v>0.016</x:v>
      </x:c>
      <x:c r="S2755" s="32" t="n">
        <x:f>XLOOKUP(F2755,Assumptions!$A$4:$A$6,Assumptions!$E$4:$E$6)</x:f>
        <x:v>0.01</x:v>
      </x:c>
      <x:c r="T2755" s="32" t="n">
        <x:f>XLOOKUP(O2755,Assumptions!$H$4:$H$6,Assumptions!$I$4:$I$6)</x:f>
        <x:v>0.012</x:v>
      </x:c>
      <x:c r="U2755" s="30" t="n">
        <x:f>XLOOKUP(F2755,Assumptions!$A$4:$A$6,Assumptions!$F$4:$F$6)</x:f>
        <x:v>90</x:v>
      </x:c>
      <x:c r="V2755" s="60" t="n">
        <x:f>I2755*12</x:f>
        <x:v>16415.760000000002</x:v>
      </x:c>
      <x:c r="W2755" s="60" t="n">
        <x:f>H2755*J2755*(1-K2755)*Q2755</x:f>
        <x:v>205.52209482599997</x:v>
      </x:c>
      <x:c r="X2755" s="60" t="n">
        <x:f>V2755*R2755</x:f>
        <x:v>262.65216000000004</x:v>
      </x:c>
      <x:c r="Y2755" s="60" t="n">
        <x:f>V2755*S2755</x:f>
        <x:v>164.15760000000003</x:v>
      </x:c>
      <x:c r="Z2755" s="60" t="n">
        <x:f>H2755*J2755*T2755</x:f>
        <x:v>55.74992400000001</x:v>
      </x:c>
      <x:c r="AA2755" s="60" t="n">
        <x:f>P2755+W2755+X2755-Y2755-Z2755-U2755</x:f>
        <x:v>253.2667308259999</x:v>
      </x:c>
      <x:c r="AB2755" s="32" t="n">
        <x:f>IFERROR(AA2755/(P2755+W2755+X2755),0)</x:f>
        <x:v>0.44971290618433896</x:v>
      </x:c>
      <x:c r="AC2755" t="n">
        <x:f>IF(O2755="High",0,IF(I2755&gt;=1800,3,IF(I2755&gt;=900,2,1))+IF(K2755&gt;=0.9,2,IF(K2755&gt;=0.75,1,0))+IF(J2755&lt;=0.7,2,IF(J2755&lt;=0.85,1,0))+IF(M2755&gt;=8,1,0))</x:f>
        <x:v>5</x:v>
      </x:c>
      <x:c r="AD2755" t="str">
        <x:f>IF(AND(O2755&lt;&gt;"High",AC2755&gt;=Assumptions!$B$10,AA2755&gt;0),"Priority Growth",IF(AND(O2755="Low",AA2755&gt;0),"Maintain","Watch"))</x:f>
        <x:v>Watch</x:v>
      </x:c>
      <x:c r="AE2755" s="60" t="n">
        <x:f>MAX(AA2755,0)*N2755</x:f>
        <x:v>41.282477124637985</x:v>
      </x:c>
      <x:c r="AF2755" t="str">
        <x:f>IF(AND(AA2755&gt;=Assumptions!$B$11,O2755&lt;&gt;"High",OR(N2755&gt;=Assumptions!$B$12,M2755&lt;=6)),"High","Standard")</x:f>
        <x:v>Standard</x:v>
      </x:c>
    </x:row>
    <x:row r="2756">
      <x:c r="A2756" t="str">
        <x:f>'Raw_Data'!A2756</x:f>
        <x:v>C02755</x:v>
      </x:c>
      <x:c r="B2756" t="n">
        <x:f>'Raw_Data'!B2756</x:f>
        <x:v>41</x:v>
      </x:c>
      <x:c r="C2756" s="30" t="n">
        <x:f>'Raw_Data'!C2756</x:f>
        <x:v>81940</x:v>
      </x:c>
      <x:c r="D2756" t="n">
        <x:f>'Raw_Data'!D2756</x:f>
        <x:v>693</x:v>
      </x:c>
      <x:c r="E2756" t="n">
        <x:f>'Raw_Data'!E2756</x:f>
        <x:v>47</x:v>
      </x:c>
      <x:c r="F2756" t="str">
        <x:f>PROPER(TRIM('Raw_Data'!F2756))</x:f>
        <x:v>Gold</x:v>
      </x:c>
      <x:c r="G2756" t="str">
        <x:f>PROPER(TRIM('Raw_Data'!G2756))</x:f>
        <x:v>Digital</x:v>
      </x:c>
      <x:c r="H2756" s="60" t="n">
        <x:f>'Raw_Data'!H2756</x:f>
        <x:v>13195</x:v>
      </x:c>
      <x:c r="I2756" s="60" t="n">
        <x:f>'Raw_Data'!I2756</x:f>
        <x:v>1438.68</x:v>
      </x:c>
      <x:c r="J2756" s="32" t="n">
        <x:f>'Raw_Data'!J2756</x:f>
        <x:v>0.494</x:v>
      </x:c>
      <x:c r="K2756" s="32" t="n">
        <x:f>'Raw_Data'!K2756</x:f>
        <x:v>0.815</x:v>
      </x:c>
      <x:c r="L2756" t="n">
        <x:f>'Raw_Data'!L2756</x:f>
        <x:v>0</x:v>
      </x:c>
      <x:c r="M2756" t="n">
        <x:f>IF('Raw_Data'!M2756="",Assumptions!$B$15,'Raw_Data'!M2756)</x:f>
        <x:v>10</x:v>
      </x:c>
      <x:c r="N2756" s="32" t="n">
        <x:f>'Raw_Data'!N2756</x:f>
        <x:v>0.02</x:v>
      </x:c>
      <x:c r="O2756" t="str">
        <x:f>IF(OR(D2756&lt;620,L2756&gt;=2,J2756&gt;0.9),"High",IF(OR(D2756&lt;700,L2756=1,J2756&gt;0.75),"Medium","Low"))</x:f>
        <x:v>Medium</x:v>
      </x:c>
      <x:c r="P2756" s="30" t="n">
        <x:f>XLOOKUP(F2756,Assumptions!$A$4:$A$6,Assumptions!$B$4:$B$6)</x:f>
        <x:v>95</x:v>
      </x:c>
      <x:c r="Q2756" s="32" t="n">
        <x:f>XLOOKUP(F2756,Assumptions!$A$4:$A$6,Assumptions!$C$4:$C$6)</x:f>
        <x:v>0.219</x:v>
      </x:c>
      <x:c r="R2756" s="32" t="n">
        <x:f>XLOOKUP(F2756,Assumptions!$A$4:$A$6,Assumptions!$D$4:$D$6)</x:f>
        <x:v>0.016</x:v>
      </x:c>
      <x:c r="S2756" s="32" t="n">
        <x:f>XLOOKUP(F2756,Assumptions!$A$4:$A$6,Assumptions!$E$4:$E$6)</x:f>
        <x:v>0.01</x:v>
      </x:c>
      <x:c r="T2756" s="32" t="n">
        <x:f>XLOOKUP(O2756,Assumptions!$H$4:$H$6,Assumptions!$I$4:$I$6)</x:f>
        <x:v>0.012</x:v>
      </x:c>
      <x:c r="U2756" s="30" t="n">
        <x:f>XLOOKUP(F2756,Assumptions!$A$4:$A$6,Assumptions!$F$4:$F$6)</x:f>
        <x:v>90</x:v>
      </x:c>
      <x:c r="V2756" s="60" t="n">
        <x:f>I2756*12</x:f>
        <x:v>17264.16</x:v>
      </x:c>
      <x:c r="W2756" s="60" t="n">
        <x:f>H2756*J2756*(1-K2756)*Q2756</x:f>
        <x:v>264.0901399500001</x:v>
      </x:c>
      <x:c r="X2756" s="60" t="n">
        <x:f>V2756*R2756</x:f>
        <x:v>276.22656</x:v>
      </x:c>
      <x:c r="Y2756" s="60" t="n">
        <x:f>V2756*S2756</x:f>
        <x:v>172.6416</x:v>
      </x:c>
      <x:c r="Z2756" s="60" t="n">
        <x:f>H2756*J2756*T2756</x:f>
        <x:v>78.21996</x:v>
      </x:c>
      <x:c r="AA2756" s="60" t="n">
        <x:f>P2756+W2756+X2756-Y2756-Z2756-U2756</x:f>
        <x:v>294.4551399500001</x:v>
      </x:c>
      <x:c r="AB2756" s="32" t="n">
        <x:f>IFERROR(AA2756/(P2756+W2756+X2756),0)</x:f>
        <x:v>0.46347772689301875</x:v>
      </x:c>
      <x:c r="AC2756" t="n">
        <x:f>IF(O2756="High",0,IF(I2756&gt;=1800,3,IF(I2756&gt;=900,2,1))+IF(K2756&gt;=0.9,2,IF(K2756&gt;=0.75,1,0))+IF(J2756&lt;=0.7,2,IF(J2756&lt;=0.85,1,0))+IF(M2756&gt;=8,1,0))</x:f>
        <x:v>6</x:v>
      </x:c>
      <x:c r="AD2756" t="str">
        <x:f>IF(AND(O2756&lt;&gt;"High",AC2756&gt;=Assumptions!$B$10,AA2756&gt;0),"Priority Growth",IF(AND(O2756="Low",AA2756&gt;0),"Maintain","Watch"))</x:f>
        <x:v>Priority Growth</x:v>
      </x:c>
      <x:c r="AE2756" s="60" t="n">
        <x:f>MAX(AA2756,0)*N2756</x:f>
        <x:v>5.889102799000002</x:v>
      </x:c>
      <x:c r="AF2756" t="str">
        <x:f>IF(AND(AA2756&gt;=Assumptions!$B$11,O2756&lt;&gt;"High",OR(N2756&gt;=Assumptions!$B$12,M2756&lt;=6)),"High","Standard")</x:f>
        <x:v>Standard</x:v>
      </x:c>
    </x:row>
    <x:row r="2757">
      <x:c r="A2757" t="str">
        <x:f>'Raw_Data'!A2757</x:f>
        <x:v>C02756</x:v>
      </x:c>
      <x:c r="B2757" t="n">
        <x:f>'Raw_Data'!B2757</x:f>
        <x:v>42</x:v>
      </x:c>
      <x:c r="C2757" s="30" t="n">
        <x:f>'Raw_Data'!C2757</x:f>
        <x:v>28000</x:v>
      </x:c>
      <x:c r="D2757" t="n">
        <x:f>'Raw_Data'!D2757</x:f>
        <x:v>685</x:v>
      </x:c>
      <x:c r="E2757" t="n">
        <x:f>'Raw_Data'!E2757</x:f>
        <x:v>22</x:v>
      </x:c>
      <x:c r="F2757" t="str">
        <x:f>PROPER(TRIM('Raw_Data'!F2757))</x:f>
        <x:v>Classic</x:v>
      </x:c>
      <x:c r="G2757" t="str">
        <x:f>PROPER(TRIM('Raw_Data'!G2757))</x:f>
        <x:v>Direct Mail</x:v>
      </x:c>
      <x:c r="H2757" s="60" t="n">
        <x:f>'Raw_Data'!H2757</x:f>
        <x:v>3644</x:v>
      </x:c>
      <x:c r="I2757" s="60" t="n">
        <x:f>'Raw_Data'!I2757</x:f>
        <x:v>827.3</x:v>
      </x:c>
      <x:c r="J2757" s="32" t="n">
        <x:f>'Raw_Data'!J2757</x:f>
        <x:v>0.417</x:v>
      </x:c>
      <x:c r="K2757" s="32" t="n">
        <x:f>'Raw_Data'!K2757</x:f>
        <x:v>0.712</x:v>
      </x:c>
      <x:c r="L2757" t="n">
        <x:f>'Raw_Data'!L2757</x:f>
        <x:v>0</x:v>
      </x:c>
      <x:c r="M2757" t="n">
        <x:f>IF('Raw_Data'!M2757="",Assumptions!$B$15,'Raw_Data'!M2757)</x:f>
        <x:v>9</x:v>
      </x:c>
      <x:c r="N2757" s="32" t="n">
        <x:f>'Raw_Data'!N2757</x:f>
        <x:v>0.028</x:v>
      </x:c>
      <x:c r="O2757" t="str">
        <x:f>IF(OR(D2757&lt;620,L2757&gt;=2,J2757&gt;0.9),"High",IF(OR(D2757&lt;700,L2757=1,J2757&gt;0.75),"Medium","Low"))</x:f>
        <x:v>Medium</x:v>
      </x:c>
      <x:c r="P2757" s="30" t="n">
        <x:f>XLOOKUP(F2757,Assumptions!$A$4:$A$6,Assumptions!$B$4:$B$6)</x:f>
        <x:v>0</x:v>
      </x:c>
      <x:c r="Q2757" s="32" t="n">
        <x:f>XLOOKUP(F2757,Assumptions!$A$4:$A$6,Assumptions!$C$4:$C$6)</x:f>
        <x:v>0.229</x:v>
      </x:c>
      <x:c r="R2757" s="32" t="n">
        <x:f>XLOOKUP(F2757,Assumptions!$A$4:$A$6,Assumptions!$D$4:$D$6)</x:f>
        <x:v>0.015</x:v>
      </x:c>
      <x:c r="S2757" s="32" t="n">
        <x:f>XLOOKUP(F2757,Assumptions!$A$4:$A$6,Assumptions!$E$4:$E$6)</x:f>
        <x:v>0.0075</x:v>
      </x:c>
      <x:c r="T2757" s="32" t="n">
        <x:f>XLOOKUP(O2757,Assumptions!$H$4:$H$6,Assumptions!$I$4:$I$6)</x:f>
        <x:v>0.012</x:v>
      </x:c>
      <x:c r="U2757" s="30" t="n">
        <x:f>XLOOKUP(F2757,Assumptions!$A$4:$A$6,Assumptions!$F$4:$F$6)</x:f>
        <x:v>60</x:v>
      </x:c>
      <x:c r="V2757" s="60" t="n">
        <x:f>I2757*12</x:f>
        <x:v>9927.599999999999</x:v>
      </x:c>
      <x:c r="W2757" s="60" t="n">
        <x:f>H2757*J2757*(1-K2757)*Q2757</x:f>
        <x:v>100.21722969600002</x:v>
      </x:c>
      <x:c r="X2757" s="60" t="n">
        <x:f>V2757*R2757</x:f>
        <x:v>148.91399999999996</x:v>
      </x:c>
      <x:c r="Y2757" s="60" t="n">
        <x:f>V2757*S2757</x:f>
        <x:v>74.45699999999998</x:v>
      </x:c>
      <x:c r="Z2757" s="60" t="n">
        <x:f>H2757*J2757*T2757</x:f>
        <x:v>18.234576</x:v>
      </x:c>
      <x:c r="AA2757" s="60" t="n">
        <x:f>P2757+W2757+X2757-Y2757-Z2757-U2757</x:f>
        <x:v>96.439653696</x:v>
      </x:c>
      <x:c r="AB2757" s="32" t="n">
        <x:f>IFERROR(AA2757/(P2757+W2757+X2757),0)</x:f>
        <x:v>0.3871038320393616</x:v>
      </x:c>
      <x:c r="AC2757" t="n">
        <x:f>IF(O2757="High",0,IF(I2757&gt;=1800,3,IF(I2757&gt;=900,2,1))+IF(K2757&gt;=0.9,2,IF(K2757&gt;=0.75,1,0))+IF(J2757&lt;=0.7,2,IF(J2757&lt;=0.85,1,0))+IF(M2757&gt;=8,1,0))</x:f>
        <x:v>4</x:v>
      </x:c>
      <x:c r="AD2757" t="str">
        <x:f>IF(AND(O2757&lt;&gt;"High",AC2757&gt;=Assumptions!$B$10,AA2757&gt;0),"Priority Growth",IF(AND(O2757="Low",AA2757&gt;0),"Maintain","Watch"))</x:f>
        <x:v>Watch</x:v>
      </x:c>
      <x:c r="AE2757" s="60" t="n">
        <x:f>MAX(AA2757,0)*N2757</x:f>
        <x:v>2.700310303488</x:v>
      </x:c>
      <x:c r="AF2757" t="str">
        <x:f>IF(AND(AA2757&gt;=Assumptions!$B$11,O2757&lt;&gt;"High",OR(N2757&gt;=Assumptions!$B$12,M2757&lt;=6)),"High","Standard")</x:f>
        <x:v>Standard</x:v>
      </x:c>
    </x:row>
    <x:row r="2758">
      <x:c r="A2758" t="str">
        <x:f>'Raw_Data'!A2758</x:f>
        <x:v>C02757</x:v>
      </x:c>
      <x:c r="B2758" t="n">
        <x:f>'Raw_Data'!B2758</x:f>
        <x:v>47</x:v>
      </x:c>
      <x:c r="C2758" s="30" t="n">
        <x:f>'Raw_Data'!C2758</x:f>
        <x:v>52154</x:v>
      </x:c>
      <x:c r="D2758" t="n">
        <x:f>'Raw_Data'!D2758</x:f>
        <x:v>720</x:v>
      </x:c>
      <x:c r="E2758" t="n">
        <x:f>'Raw_Data'!E2758</x:f>
        <x:v>13</x:v>
      </x:c>
      <x:c r="F2758" t="str">
        <x:f>PROPER(TRIM('Raw_Data'!F2758))</x:f>
        <x:v>Classic</x:v>
      </x:c>
      <x:c r="G2758" t="str">
        <x:f>PROPER(TRIM('Raw_Data'!G2758))</x:f>
        <x:v>Branch</x:v>
      </x:c>
      <x:c r="H2758" s="60" t="n">
        <x:f>'Raw_Data'!H2758</x:f>
        <x:v>6386</x:v>
      </x:c>
      <x:c r="I2758" s="60" t="n">
        <x:f>'Raw_Data'!I2758</x:f>
        <x:v>211.88</x:v>
      </x:c>
      <x:c r="J2758" s="32" t="n">
        <x:f>'Raw_Data'!J2758</x:f>
        <x:v>0.257</x:v>
      </x:c>
      <x:c r="K2758" s="32" t="n">
        <x:f>'Raw_Data'!K2758</x:f>
        <x:v>0.851</x:v>
      </x:c>
      <x:c r="L2758" t="n">
        <x:f>'Raw_Data'!L2758</x:f>
        <x:v>0</x:v>
      </x:c>
      <x:c r="M2758" t="n">
        <x:f>IF('Raw_Data'!M2758="",Assumptions!$B$15,'Raw_Data'!M2758)</x:f>
        <x:v>8</x:v>
      </x:c>
      <x:c r="N2758" s="32" t="n">
        <x:f>'Raw_Data'!N2758</x:f>
        <x:v>0.088</x:v>
      </x:c>
      <x:c r="O2758" t="str">
        <x:f>IF(OR(D2758&lt;620,L2758&gt;=2,J2758&gt;0.9),"High",IF(OR(D2758&lt;700,L2758=1,J2758&gt;0.75),"Medium","Low"))</x:f>
        <x:v>Low</x:v>
      </x:c>
      <x:c r="P2758" s="30" t="n">
        <x:f>XLOOKUP(F2758,Assumptions!$A$4:$A$6,Assumptions!$B$4:$B$6)</x:f>
        <x:v>0</x:v>
      </x:c>
      <x:c r="Q2758" s="32" t="n">
        <x:f>XLOOKUP(F2758,Assumptions!$A$4:$A$6,Assumptions!$C$4:$C$6)</x:f>
        <x:v>0.229</x:v>
      </x:c>
      <x:c r="R2758" s="32" t="n">
        <x:f>XLOOKUP(F2758,Assumptions!$A$4:$A$6,Assumptions!$D$4:$D$6)</x:f>
        <x:v>0.015</x:v>
      </x:c>
      <x:c r="S2758" s="32" t="n">
        <x:f>XLOOKUP(F2758,Assumptions!$A$4:$A$6,Assumptions!$E$4:$E$6)</x:f>
        <x:v>0.0075</x:v>
      </x:c>
      <x:c r="T2758" s="32" t="n">
        <x:f>XLOOKUP(O2758,Assumptions!$H$4:$H$6,Assumptions!$I$4:$I$6)</x:f>
        <x:v>0.0035</x:v>
      </x:c>
      <x:c r="U2758" s="30" t="n">
        <x:f>XLOOKUP(F2758,Assumptions!$A$4:$A$6,Assumptions!$F$4:$F$6)</x:f>
        <x:v>60</x:v>
      </x:c>
      <x:c r="V2758" s="60" t="n">
        <x:f>I2758*12</x:f>
        <x:v>2542.56</x:v>
      </x:c>
      <x:c r="W2758" s="60" t="n">
        <x:f>H2758*J2758*(1-K2758)*Q2758</x:f>
        <x:v>55.99945344200001</x:v>
      </x:c>
      <x:c r="X2758" s="60" t="n">
        <x:f>V2758*R2758</x:f>
        <x:v>38.1384</x:v>
      </x:c>
      <x:c r="Y2758" s="60" t="n">
        <x:f>V2758*S2758</x:f>
        <x:v>19.0692</x:v>
      </x:c>
      <x:c r="Z2758" s="60" t="n">
        <x:f>H2758*J2758*T2758</x:f>
        <x:v>5.744207</x:v>
      </x:c>
      <x:c r="AA2758" s="60" t="n">
        <x:f>P2758+W2758+X2758-Y2758-Z2758-U2758</x:f>
        <x:v>9.32444644200001</x:v>
      </x:c>
      <x:c r="AB2758" s="32" t="n">
        <x:f>IFERROR(AA2758/(P2758+W2758+X2758),0)</x:f>
        <x:v>0.09905097791235452</x:v>
      </x:c>
      <x:c r="AC2758" t="n">
        <x:f>IF(O2758="High",0,IF(I2758&gt;=1800,3,IF(I2758&gt;=900,2,1))+IF(K2758&gt;=0.9,2,IF(K2758&gt;=0.75,1,0))+IF(J2758&lt;=0.7,2,IF(J2758&lt;=0.85,1,0))+IF(M2758&gt;=8,1,0))</x:f>
        <x:v>5</x:v>
      </x:c>
      <x:c r="AD2758" t="str">
        <x:f>IF(AND(O2758&lt;&gt;"High",AC2758&gt;=Assumptions!$B$10,AA2758&gt;0),"Priority Growth",IF(AND(O2758="Low",AA2758&gt;0),"Maintain","Watch"))</x:f>
        <x:v>Maintain</x:v>
      </x:c>
      <x:c r="AE2758" s="60" t="n">
        <x:f>MAX(AA2758,0)*N2758</x:f>
        <x:v>0.8205512868960009</x:v>
      </x:c>
      <x:c r="AF2758" t="str">
        <x:f>IF(AND(AA2758&gt;=Assumptions!$B$11,O2758&lt;&gt;"High",OR(N2758&gt;=Assumptions!$B$12,M2758&lt;=6)),"High","Standard")</x:f>
        <x:v>Standard</x:v>
      </x:c>
    </x:row>
    <x:row r="2759">
      <x:c r="A2759" t="str">
        <x:f>'Raw_Data'!A2759</x:f>
        <x:v>C02758</x:v>
      </x:c>
      <x:c r="B2759" t="n">
        <x:f>'Raw_Data'!B2759</x:f>
        <x:v>39</x:v>
      </x:c>
      <x:c r="C2759" s="30" t="n">
        <x:f>'Raw_Data'!C2759</x:f>
        <x:v>167292</x:v>
      </x:c>
      <x:c r="D2759" t="n">
        <x:f>'Raw_Data'!D2759</x:f>
        <x:v>688</x:v>
      </x:c>
      <x:c r="E2759" t="n">
        <x:f>'Raw_Data'!E2759</x:f>
        <x:v>39</x:v>
      </x:c>
      <x:c r="F2759" t="str">
        <x:f>PROPER(TRIM('Raw_Data'!F2759))</x:f>
        <x:v>Classic</x:v>
      </x:c>
      <x:c r="G2759" t="str">
        <x:f>PROPER(TRIM('Raw_Data'!G2759))</x:f>
        <x:v>Partner</x:v>
      </x:c>
      <x:c r="H2759" s="60" t="n">
        <x:f>'Raw_Data'!H2759</x:f>
        <x:v>10808</x:v>
      </x:c>
      <x:c r="I2759" s="60" t="n">
        <x:f>'Raw_Data'!I2759</x:f>
        <x:v>1782.29</x:v>
      </x:c>
      <x:c r="J2759" s="32" t="n">
        <x:f>'Raw_Data'!J2759</x:f>
        <x:v>0.574</x:v>
      </x:c>
      <x:c r="K2759" s="32" t="n">
        <x:f>'Raw_Data'!K2759</x:f>
        <x:v>0.787</x:v>
      </x:c>
      <x:c r="L2759" t="n">
        <x:f>'Raw_Data'!L2759</x:f>
        <x:v>0</x:v>
      </x:c>
      <x:c r="M2759" t="n">
        <x:f>IF('Raw_Data'!M2759="",Assumptions!$B$15,'Raw_Data'!M2759)</x:f>
        <x:v>9</x:v>
      </x:c>
      <x:c r="N2759" s="32" t="n">
        <x:f>'Raw_Data'!N2759</x:f>
        <x:v>0.02</x:v>
      </x:c>
      <x:c r="O2759" t="str">
        <x:f>IF(OR(D2759&lt;620,L2759&gt;=2,J2759&gt;0.9),"High",IF(OR(D2759&lt;700,L2759=1,J2759&gt;0.75),"Medium","Low"))</x:f>
        <x:v>Medium</x:v>
      </x:c>
      <x:c r="P2759" s="30" t="n">
        <x:f>XLOOKUP(F2759,Assumptions!$A$4:$A$6,Assumptions!$B$4:$B$6)</x:f>
        <x:v>0</x:v>
      </x:c>
      <x:c r="Q2759" s="32" t="n">
        <x:f>XLOOKUP(F2759,Assumptions!$A$4:$A$6,Assumptions!$C$4:$C$6)</x:f>
        <x:v>0.229</x:v>
      </x:c>
      <x:c r="R2759" s="32" t="n">
        <x:f>XLOOKUP(F2759,Assumptions!$A$4:$A$6,Assumptions!$D$4:$D$6)</x:f>
        <x:v>0.015</x:v>
      </x:c>
      <x:c r="S2759" s="32" t="n">
        <x:f>XLOOKUP(F2759,Assumptions!$A$4:$A$6,Assumptions!$E$4:$E$6)</x:f>
        <x:v>0.0075</x:v>
      </x:c>
      <x:c r="T2759" s="32" t="n">
        <x:f>XLOOKUP(O2759,Assumptions!$H$4:$H$6,Assumptions!$I$4:$I$6)</x:f>
        <x:v>0.012</x:v>
      </x:c>
      <x:c r="U2759" s="30" t="n">
        <x:f>XLOOKUP(F2759,Assumptions!$A$4:$A$6,Assumptions!$F$4:$F$6)</x:f>
        <x:v>60</x:v>
      </x:c>
      <x:c r="V2759" s="60" t="n">
        <x:f>I2759*12</x:f>
        <x:v>21387.48</x:v>
      </x:c>
      <x:c r="W2759" s="60" t="n">
        <x:f>H2759*J2759*(1-K2759)*Q2759</x:f>
        <x:v>302.60236238399995</x:v>
      </x:c>
      <x:c r="X2759" s="60" t="n">
        <x:f>V2759*R2759</x:f>
        <x:v>320.81219999999996</x:v>
      </x:c>
      <x:c r="Y2759" s="60" t="n">
        <x:f>V2759*S2759</x:f>
        <x:v>160.40609999999998</x:v>
      </x:c>
      <x:c r="Z2759" s="60" t="n">
        <x:f>H2759*J2759*T2759</x:f>
        <x:v>74.445504</x:v>
      </x:c>
      <x:c r="AA2759" s="60" t="n">
        <x:f>P2759+W2759+X2759-Y2759-Z2759-U2759</x:f>
        <x:v>328.562958384</x:v>
      </x:c>
      <x:c r="AB2759" s="32" t="n">
        <x:f>IFERROR(AA2759/(P2759+W2759+X2759),0)</x:f>
        <x:v>0.5270376699696302</x:v>
      </x:c>
      <x:c r="AC2759" t="n">
        <x:f>IF(O2759="High",0,IF(I2759&gt;=1800,3,IF(I2759&gt;=900,2,1))+IF(K2759&gt;=0.9,2,IF(K2759&gt;=0.75,1,0))+IF(J2759&lt;=0.7,2,IF(J2759&lt;=0.85,1,0))+IF(M2759&gt;=8,1,0))</x:f>
        <x:v>6</x:v>
      </x:c>
      <x:c r="AD2759" t="str">
        <x:f>IF(AND(O2759&lt;&gt;"High",AC2759&gt;=Assumptions!$B$10,AA2759&gt;0),"Priority Growth",IF(AND(O2759="Low",AA2759&gt;0),"Maintain","Watch"))</x:f>
        <x:v>Priority Growth</x:v>
      </x:c>
      <x:c r="AE2759" s="60" t="n">
        <x:f>MAX(AA2759,0)*N2759</x:f>
        <x:v>6.57125916768</x:v>
      </x:c>
      <x:c r="AF2759" t="str">
        <x:f>IF(AND(AA2759&gt;=Assumptions!$B$11,O2759&lt;&gt;"High",OR(N2759&gt;=Assumptions!$B$12,M2759&lt;=6)),"High","Standard")</x:f>
        <x:v>Standard</x:v>
      </x:c>
    </x:row>
    <x:row r="2760">
      <x:c r="A2760" t="str">
        <x:f>'Raw_Data'!A2760</x:f>
        <x:v>C02759</x:v>
      </x:c>
      <x:c r="B2760" t="n">
        <x:f>'Raw_Data'!B2760</x:f>
        <x:v>39</x:v>
      </x:c>
      <x:c r="C2760" s="30" t="n">
        <x:f>'Raw_Data'!C2760</x:f>
        <x:v>128584</x:v>
      </x:c>
      <x:c r="D2760" t="n">
        <x:f>'Raw_Data'!D2760</x:f>
        <x:v>787</x:v>
      </x:c>
      <x:c r="E2760" t="n">
        <x:f>'Raw_Data'!E2760</x:f>
        <x:v>79</x:v>
      </x:c>
      <x:c r="F2760" t="str">
        <x:f>PROPER(TRIM('Raw_Data'!F2760))</x:f>
        <x:v>Platinum</x:v>
      </x:c>
      <x:c r="G2760" t="str">
        <x:f>PROPER(TRIM('Raw_Data'!G2760))</x:f>
        <x:v>Branch</x:v>
      </x:c>
      <x:c r="H2760" s="60" t="n">
        <x:f>'Raw_Data'!H2760</x:f>
        <x:v>30399</x:v>
      </x:c>
      <x:c r="I2760" s="60" t="n">
        <x:f>'Raw_Data'!I2760</x:f>
        <x:v>2858.66</x:v>
      </x:c>
      <x:c r="J2760" s="32" t="n">
        <x:f>'Raw_Data'!J2760</x:f>
        <x:v>0.306</x:v>
      </x:c>
      <x:c r="K2760" s="32" t="n">
        <x:f>'Raw_Data'!K2760</x:f>
        <x:v>1</x:v>
      </x:c>
      <x:c r="L2760" t="n">
        <x:f>'Raw_Data'!L2760</x:f>
        <x:v>0</x:v>
      </x:c>
      <x:c r="M2760" t="n">
        <x:f>IF('Raw_Data'!M2760="",Assumptions!$B$15,'Raw_Data'!M2760)</x:f>
        <x:v>8</x:v>
      </x:c>
      <x:c r="N2760" s="32" t="n">
        <x:f>'Raw_Data'!N2760</x:f>
        <x:v>0.058</x:v>
      </x:c>
      <x:c r="O2760" t="str">
        <x:f>IF(OR(D2760&lt;620,L2760&gt;=2,J2760&gt;0.9),"High",IF(OR(D2760&lt;700,L2760=1,J2760&gt;0.75),"Medium","Low"))</x:f>
        <x:v>Low</x:v>
      </x:c>
      <x:c r="P2760" s="30" t="n">
        <x:f>XLOOKUP(F2760,Assumptions!$A$4:$A$6,Assumptions!$B$4:$B$6)</x:f>
        <x:v>195</x:v>
      </x:c>
      <x:c r="Q2760" s="32" t="n">
        <x:f>XLOOKUP(F2760,Assumptions!$A$4:$A$6,Assumptions!$C$4:$C$6)</x:f>
        <x:v>0.199</x:v>
      </x:c>
      <x:c r="R2760" s="32" t="n">
        <x:f>XLOOKUP(F2760,Assumptions!$A$4:$A$6,Assumptions!$D$4:$D$6)</x:f>
        <x:v>0.017</x:v>
      </x:c>
      <x:c r="S2760" s="32" t="n">
        <x:f>XLOOKUP(F2760,Assumptions!$A$4:$A$6,Assumptions!$E$4:$E$6)</x:f>
        <x:v>0.013</x:v>
      </x:c>
      <x:c r="T2760" s="32" t="n">
        <x:f>XLOOKUP(O2760,Assumptions!$H$4:$H$6,Assumptions!$I$4:$I$6)</x:f>
        <x:v>0.0035</x:v>
      </x:c>
      <x:c r="U2760" s="30" t="n">
        <x:f>XLOOKUP(F2760,Assumptions!$A$4:$A$6,Assumptions!$F$4:$F$6)</x:f>
        <x:v>140</x:v>
      </x:c>
      <x:c r="V2760" s="60" t="n">
        <x:f>I2760*12</x:f>
        <x:v>34303.92</x:v>
      </x:c>
      <x:c r="W2760" s="60" t="n">
        <x:f>H2760*J2760*(1-K2760)*Q2760</x:f>
        <x:v>0</x:v>
      </x:c>
      <x:c r="X2760" s="60" t="n">
        <x:f>V2760*R2760</x:f>
        <x:v>583.16664</x:v>
      </x:c>
      <x:c r="Y2760" s="60" t="n">
        <x:f>V2760*S2760</x:f>
        <x:v>445.95095999999995</x:v>
      </x:c>
      <x:c r="Z2760" s="60" t="n">
        <x:f>H2760*J2760*T2760</x:f>
        <x:v>32.557328999999996</x:v>
      </x:c>
      <x:c r="AA2760" s="60" t="n">
        <x:f>P2760+W2760+X2760-Y2760-Z2760-U2760</x:f>
        <x:v>159.6583510000001</x:v>
      </x:c>
      <x:c r="AB2760" s="32" t="n">
        <x:f>IFERROR(AA2760/(P2760+W2760+X2760),0)</x:f>
        <x:v>0.20517244352700612</x:v>
      </x:c>
      <x:c r="AC2760" t="n">
        <x:f>IF(O2760="High",0,IF(I2760&gt;=1800,3,IF(I2760&gt;=900,2,1))+IF(K2760&gt;=0.9,2,IF(K2760&gt;=0.75,1,0))+IF(J2760&lt;=0.7,2,IF(J2760&lt;=0.85,1,0))+IF(M2760&gt;=8,1,0))</x:f>
        <x:v>8</x:v>
      </x:c>
      <x:c r="AD2760" t="str">
        <x:f>IF(AND(O2760&lt;&gt;"High",AC2760&gt;=Assumptions!$B$10,AA2760&gt;0),"Priority Growth",IF(AND(O2760="Low",AA2760&gt;0),"Maintain","Watch"))</x:f>
        <x:v>Priority Growth</x:v>
      </x:c>
      <x:c r="AE2760" s="60" t="n">
        <x:f>MAX(AA2760,0)*N2760</x:f>
        <x:v>9.260184358000005</x:v>
      </x:c>
      <x:c r="AF2760" t="str">
        <x:f>IF(AND(AA2760&gt;=Assumptions!$B$11,O2760&lt;&gt;"High",OR(N2760&gt;=Assumptions!$B$12,M2760&lt;=6)),"High","Standard")</x:f>
        <x:v>Standard</x:v>
      </x:c>
    </x:row>
    <x:row r="2761">
      <x:c r="A2761" t="str">
        <x:f>'Raw_Data'!A2761</x:f>
        <x:v>C02760</x:v>
      </x:c>
      <x:c r="B2761" t="n">
        <x:f>'Raw_Data'!B2761</x:f>
        <x:v>47</x:v>
      </x:c>
      <x:c r="C2761" s="30" t="n">
        <x:f>'Raw_Data'!C2761</x:f>
        <x:v>84530</x:v>
      </x:c>
      <x:c r="D2761" t="n">
        <x:f>'Raw_Data'!D2761</x:f>
        <x:v>817</x:v>
      </x:c>
      <x:c r="E2761" t="n">
        <x:f>'Raw_Data'!E2761</x:f>
        <x:v>45</x:v>
      </x:c>
      <x:c r="F2761" t="str">
        <x:f>PROPER(TRIM('Raw_Data'!F2761))</x:f>
        <x:v>Platinum</x:v>
      </x:c>
      <x:c r="G2761" t="str">
        <x:f>PROPER(TRIM('Raw_Data'!G2761))</x:f>
        <x:v>Digital</x:v>
      </x:c>
      <x:c r="H2761" s="60" t="n">
        <x:f>'Raw_Data'!H2761</x:f>
        <x:v>23713</x:v>
      </x:c>
      <x:c r="I2761" s="60" t="n">
        <x:f>'Raw_Data'!I2761</x:f>
        <x:v>2777.89</x:v>
      </x:c>
      <x:c r="J2761" s="32" t="n">
        <x:f>'Raw_Data'!J2761</x:f>
        <x:v>0.23</x:v>
      </x:c>
      <x:c r="K2761" s="32" t="n">
        <x:f>'Raw_Data'!K2761</x:f>
        <x:v>1</x:v>
      </x:c>
      <x:c r="L2761" t="n">
        <x:f>'Raw_Data'!L2761</x:f>
        <x:v>0</x:v>
      </x:c>
      <x:c r="M2761" t="n">
        <x:f>IF('Raw_Data'!M2761="",Assumptions!$B$15,'Raw_Data'!M2761)</x:f>
        <x:v>5</x:v>
      </x:c>
      <x:c r="N2761" s="32" t="n">
        <x:f>'Raw_Data'!N2761</x:f>
        <x:v>0.224</x:v>
      </x:c>
      <x:c r="O2761" t="str">
        <x:f>IF(OR(D2761&lt;620,L2761&gt;=2,J2761&gt;0.9),"High",IF(OR(D2761&lt;700,L2761=1,J2761&gt;0.75),"Medium","Low"))</x:f>
        <x:v>Low</x:v>
      </x:c>
      <x:c r="P2761" s="30" t="n">
        <x:f>XLOOKUP(F2761,Assumptions!$A$4:$A$6,Assumptions!$B$4:$B$6)</x:f>
        <x:v>195</x:v>
      </x:c>
      <x:c r="Q2761" s="32" t="n">
        <x:f>XLOOKUP(F2761,Assumptions!$A$4:$A$6,Assumptions!$C$4:$C$6)</x:f>
        <x:v>0.199</x:v>
      </x:c>
      <x:c r="R2761" s="32" t="n">
        <x:f>XLOOKUP(F2761,Assumptions!$A$4:$A$6,Assumptions!$D$4:$D$6)</x:f>
        <x:v>0.017</x:v>
      </x:c>
      <x:c r="S2761" s="32" t="n">
        <x:f>XLOOKUP(F2761,Assumptions!$A$4:$A$6,Assumptions!$E$4:$E$6)</x:f>
        <x:v>0.013</x:v>
      </x:c>
      <x:c r="T2761" s="32" t="n">
        <x:f>XLOOKUP(O2761,Assumptions!$H$4:$H$6,Assumptions!$I$4:$I$6)</x:f>
        <x:v>0.0035</x:v>
      </x:c>
      <x:c r="U2761" s="30" t="n">
        <x:f>XLOOKUP(F2761,Assumptions!$A$4:$A$6,Assumptions!$F$4:$F$6)</x:f>
        <x:v>140</x:v>
      </x:c>
      <x:c r="V2761" s="60" t="n">
        <x:f>I2761*12</x:f>
        <x:v>33334.68</x:v>
      </x:c>
      <x:c r="W2761" s="60" t="n">
        <x:f>H2761*J2761*(1-K2761)*Q2761</x:f>
        <x:v>0</x:v>
      </x:c>
      <x:c r="X2761" s="60" t="n">
        <x:f>V2761*R2761</x:f>
        <x:v>566.68956</x:v>
      </x:c>
      <x:c r="Y2761" s="60" t="n">
        <x:f>V2761*S2761</x:f>
        <x:v>433.35084</x:v>
      </x:c>
      <x:c r="Z2761" s="60" t="n">
        <x:f>H2761*J2761*T2761</x:f>
        <x:v>19.088965</x:v>
      </x:c>
      <x:c r="AA2761" s="60" t="n">
        <x:f>P2761+W2761+X2761-Y2761-Z2761-U2761</x:f>
        <x:v>169.24975500000005</x:v>
      </x:c>
      <x:c r="AB2761" s="32" t="n">
        <x:f>IFERROR(AA2761/(P2761+W2761+X2761),0)</x:f>
        <x:v>0.22220306524878725</x:v>
      </x:c>
      <x:c r="AC2761" t="n">
        <x:f>IF(O2761="High",0,IF(I2761&gt;=1800,3,IF(I2761&gt;=900,2,1))+IF(K2761&gt;=0.9,2,IF(K2761&gt;=0.75,1,0))+IF(J2761&lt;=0.7,2,IF(J2761&lt;=0.85,1,0))+IF(M2761&gt;=8,1,0))</x:f>
        <x:v>7</x:v>
      </x:c>
      <x:c r="AD2761" t="str">
        <x:f>IF(AND(O2761&lt;&gt;"High",AC2761&gt;=Assumptions!$B$10,AA2761&gt;0),"Priority Growth",IF(AND(O2761="Low",AA2761&gt;0),"Maintain","Watch"))</x:f>
        <x:v>Priority Growth</x:v>
      </x:c>
      <x:c r="AE2761" s="60" t="n">
        <x:f>MAX(AA2761,0)*N2761</x:f>
        <x:v>37.91194512000001</x:v>
      </x:c>
      <x:c r="AF2761" t="str">
        <x:f>IF(AND(AA2761&gt;=Assumptions!$B$11,O2761&lt;&gt;"High",OR(N2761&gt;=Assumptions!$B$12,M2761&lt;=6)),"High","Standard")</x:f>
        <x:v>Standard</x:v>
      </x:c>
    </x:row>
    <x:row r="2762">
      <x:c r="A2762" t="str">
        <x:f>'Raw_Data'!A2762</x:f>
        <x:v>C02761</x:v>
      </x:c>
      <x:c r="B2762" t="n">
        <x:f>'Raw_Data'!B2762</x:f>
        <x:v>30</x:v>
      </x:c>
      <x:c r="C2762" s="30" t="n">
        <x:f>'Raw_Data'!C2762</x:f>
        <x:v>75634</x:v>
      </x:c>
      <x:c r="D2762" t="n">
        <x:f>'Raw_Data'!D2762</x:f>
        <x:v>700</x:v>
      </x:c>
      <x:c r="E2762" t="n">
        <x:f>'Raw_Data'!E2762</x:f>
        <x:v>33</x:v>
      </x:c>
      <x:c r="F2762" t="str">
        <x:f>PROPER(TRIM('Raw_Data'!F2762))</x:f>
        <x:v>Classic</x:v>
      </x:c>
      <x:c r="G2762" t="str">
        <x:f>PROPER(TRIM('Raw_Data'!G2762))</x:f>
        <x:v>Partner</x:v>
      </x:c>
      <x:c r="H2762" s="60" t="n">
        <x:f>'Raw_Data'!H2762</x:f>
        <x:v>6323</x:v>
      </x:c>
      <x:c r="I2762" s="60" t="n">
        <x:f>'Raw_Data'!I2762</x:f>
        <x:v>150</x:v>
      </x:c>
      <x:c r="J2762" s="32" t="n">
        <x:f>'Raw_Data'!J2762</x:f>
        <x:v>0.247</x:v>
      </x:c>
      <x:c r="K2762" s="32" t="n">
        <x:f>'Raw_Data'!K2762</x:f>
        <x:v>0.836</x:v>
      </x:c>
      <x:c r="L2762" t="n">
        <x:f>'Raw_Data'!L2762</x:f>
        <x:v>0</x:v>
      </x:c>
      <x:c r="M2762" t="n">
        <x:f>IF('Raw_Data'!M2762="",Assumptions!$B$15,'Raw_Data'!M2762)</x:f>
        <x:v>7</x:v>
      </x:c>
      <x:c r="N2762" s="32" t="n">
        <x:f>'Raw_Data'!N2762</x:f>
        <x:v>0.073</x:v>
      </x:c>
      <x:c r="O2762" t="str">
        <x:f>IF(OR(D2762&lt;620,L2762&gt;=2,J2762&gt;0.9),"High",IF(OR(D2762&lt;700,L2762=1,J2762&gt;0.75),"Medium","Low"))</x:f>
        <x:v>Low</x:v>
      </x:c>
      <x:c r="P2762" s="30" t="n">
        <x:f>XLOOKUP(F2762,Assumptions!$A$4:$A$6,Assumptions!$B$4:$B$6)</x:f>
        <x:v>0</x:v>
      </x:c>
      <x:c r="Q2762" s="32" t="n">
        <x:f>XLOOKUP(F2762,Assumptions!$A$4:$A$6,Assumptions!$C$4:$C$6)</x:f>
        <x:v>0.229</x:v>
      </x:c>
      <x:c r="R2762" s="32" t="n">
        <x:f>XLOOKUP(F2762,Assumptions!$A$4:$A$6,Assumptions!$D$4:$D$6)</x:f>
        <x:v>0.015</x:v>
      </x:c>
      <x:c r="S2762" s="32" t="n">
        <x:f>XLOOKUP(F2762,Assumptions!$A$4:$A$6,Assumptions!$E$4:$E$6)</x:f>
        <x:v>0.0075</x:v>
      </x:c>
      <x:c r="T2762" s="32" t="n">
        <x:f>XLOOKUP(O2762,Assumptions!$H$4:$H$6,Assumptions!$I$4:$I$6)</x:f>
        <x:v>0.0035</x:v>
      </x:c>
      <x:c r="U2762" s="30" t="n">
        <x:f>XLOOKUP(F2762,Assumptions!$A$4:$A$6,Assumptions!$F$4:$F$6)</x:f>
        <x:v>60</x:v>
      </x:c>
      <x:c r="V2762" s="60" t="n">
        <x:f>I2762*12</x:f>
        <x:v>1800</x:v>
      </x:c>
      <x:c r="W2762" s="60" t="n">
        <x:f>H2762*J2762*(1-K2762)*Q2762</x:f>
        <x:v>58.65424723600001</x:v>
      </x:c>
      <x:c r="X2762" s="60" t="n">
        <x:f>V2762*R2762</x:f>
        <x:v>27</x:v>
      </x:c>
      <x:c r="Y2762" s="60" t="n">
        <x:f>V2762*S2762</x:f>
        <x:v>13.5</x:v>
      </x:c>
      <x:c r="Z2762" s="60" t="n">
        <x:f>H2762*J2762*T2762</x:f>
        <x:v>5.4662334999999995</x:v>
      </x:c>
      <x:c r="AA2762" s="60" t="n">
        <x:f>P2762+W2762+X2762-Y2762-Z2762-U2762</x:f>
        <x:v>6.688013736000002</x:v>
      </x:c>
      <x:c r="AB2762" s="32" t="n">
        <x:f>IFERROR(AA2762/(P2762+W2762+X2762),0)</x:f>
        <x:v>0.07808151903515961</x:v>
      </x:c>
      <x:c r="AC2762" t="n">
        <x:f>IF(O2762="High",0,IF(I2762&gt;=1800,3,IF(I2762&gt;=900,2,1))+IF(K2762&gt;=0.9,2,IF(K2762&gt;=0.75,1,0))+IF(J2762&lt;=0.7,2,IF(J2762&lt;=0.85,1,0))+IF(M2762&gt;=8,1,0))</x:f>
        <x:v>4</x:v>
      </x:c>
      <x:c r="AD2762" t="str">
        <x:f>IF(AND(O2762&lt;&gt;"High",AC2762&gt;=Assumptions!$B$10,AA2762&gt;0),"Priority Growth",IF(AND(O2762="Low",AA2762&gt;0),"Maintain","Watch"))</x:f>
        <x:v>Maintain</x:v>
      </x:c>
      <x:c r="AE2762" s="60" t="n">
        <x:f>MAX(AA2762,0)*N2762</x:f>
        <x:v>0.4882250027280001</x:v>
      </x:c>
      <x:c r="AF2762" t="str">
        <x:f>IF(AND(AA2762&gt;=Assumptions!$B$11,O2762&lt;&gt;"High",OR(N2762&gt;=Assumptions!$B$12,M2762&lt;=6)),"High","Standard")</x:f>
        <x:v>Standard</x:v>
      </x:c>
    </x:row>
    <x:row r="2763">
      <x:c r="A2763" t="str">
        <x:f>'Raw_Data'!A2763</x:f>
        <x:v>C02762</x:v>
      </x:c>
      <x:c r="B2763" t="n">
        <x:f>'Raw_Data'!B2763</x:f>
        <x:v>31</x:v>
      </x:c>
      <x:c r="C2763" s="30" t="n">
        <x:f>'Raw_Data'!C2763</x:f>
        <x:v>67195</x:v>
      </x:c>
      <x:c r="D2763" t="n">
        <x:f>'Raw_Data'!D2763</x:f>
        <x:v>678</x:v>
      </x:c>
      <x:c r="E2763" t="n">
        <x:f>'Raw_Data'!E2763</x:f>
        <x:v>53</x:v>
      </x:c>
      <x:c r="F2763" t="str">
        <x:f>PROPER(TRIM('Raw_Data'!F2763))</x:f>
        <x:v>Classic</x:v>
      </x:c>
      <x:c r="G2763" t="str">
        <x:f>PROPER(TRIM('Raw_Data'!G2763))</x:f>
        <x:v>Digital</x:v>
      </x:c>
      <x:c r="H2763" s="60" t="n">
        <x:f>'Raw_Data'!H2763</x:f>
        <x:v>9330</x:v>
      </x:c>
      <x:c r="I2763" s="60" t="n">
        <x:f>'Raw_Data'!I2763</x:f>
        <x:v>1043.71</x:v>
      </x:c>
      <x:c r="J2763" s="32" t="n">
        <x:f>'Raw_Data'!J2763</x:f>
        <x:v>0.393</x:v>
      </x:c>
      <x:c r="K2763" s="32" t="n">
        <x:f>'Raw_Data'!K2763</x:f>
        <x:v>0.765</x:v>
      </x:c>
      <x:c r="L2763" t="n">
        <x:f>'Raw_Data'!L2763</x:f>
        <x:v>0</x:v>
      </x:c>
      <x:c r="M2763" t="n">
        <x:f>IF('Raw_Data'!M2763="",Assumptions!$B$15,'Raw_Data'!M2763)</x:f>
        <x:v>8</x:v>
      </x:c>
      <x:c r="N2763" s="32" t="n">
        <x:f>'Raw_Data'!N2763</x:f>
        <x:v>0.092</x:v>
      </x:c>
      <x:c r="O2763" t="str">
        <x:f>IF(OR(D2763&lt;620,L2763&gt;=2,J2763&gt;0.9),"High",IF(OR(D2763&lt;700,L2763=1,J2763&gt;0.75),"Medium","Low"))</x:f>
        <x:v>Medium</x:v>
      </x:c>
      <x:c r="P2763" s="30" t="n">
        <x:f>XLOOKUP(F2763,Assumptions!$A$4:$A$6,Assumptions!$B$4:$B$6)</x:f>
        <x:v>0</x:v>
      </x:c>
      <x:c r="Q2763" s="32" t="n">
        <x:f>XLOOKUP(F2763,Assumptions!$A$4:$A$6,Assumptions!$C$4:$C$6)</x:f>
        <x:v>0.229</x:v>
      </x:c>
      <x:c r="R2763" s="32" t="n">
        <x:f>XLOOKUP(F2763,Assumptions!$A$4:$A$6,Assumptions!$D$4:$D$6)</x:f>
        <x:v>0.015</x:v>
      </x:c>
      <x:c r="S2763" s="32" t="n">
        <x:f>XLOOKUP(F2763,Assumptions!$A$4:$A$6,Assumptions!$E$4:$E$6)</x:f>
        <x:v>0.0075</x:v>
      </x:c>
      <x:c r="T2763" s="32" t="n">
        <x:f>XLOOKUP(O2763,Assumptions!$H$4:$H$6,Assumptions!$I$4:$I$6)</x:f>
        <x:v>0.012</x:v>
      </x:c>
      <x:c r="U2763" s="30" t="n">
        <x:f>XLOOKUP(F2763,Assumptions!$A$4:$A$6,Assumptions!$F$4:$F$6)</x:f>
        <x:v>60</x:v>
      </x:c>
      <x:c r="V2763" s="60" t="n">
        <x:f>I2763*12</x:f>
        <x:v>12524.52</x:v>
      </x:c>
      <x:c r="W2763" s="60" t="n">
        <x:f>H2763*J2763*(1-K2763)*Q2763</x:f>
        <x:v>197.32292235</x:v>
      </x:c>
      <x:c r="X2763" s="60" t="n">
        <x:f>V2763*R2763</x:f>
        <x:v>187.8678</x:v>
      </x:c>
      <x:c r="Y2763" s="60" t="n">
        <x:f>V2763*S2763</x:f>
        <x:v>93.9339</x:v>
      </x:c>
      <x:c r="Z2763" s="60" t="n">
        <x:f>H2763*J2763*T2763</x:f>
        <x:v>44.000280000000004</x:v>
      </x:c>
      <x:c r="AA2763" s="60" t="n">
        <x:f>P2763+W2763+X2763-Y2763-Z2763-U2763</x:f>
        <x:v>187.25654235</x:v>
      </x:c>
      <x:c r="AB2763" s="32" t="n">
        <x:f>IFERROR(AA2763/(P2763+W2763+X2763),0)</x:f>
        <x:v>0.4861398042184699</x:v>
      </x:c>
      <x:c r="AC2763" t="n">
        <x:f>IF(O2763="High",0,IF(I2763&gt;=1800,3,IF(I2763&gt;=900,2,1))+IF(K2763&gt;=0.9,2,IF(K2763&gt;=0.75,1,0))+IF(J2763&lt;=0.7,2,IF(J2763&lt;=0.85,1,0))+IF(M2763&gt;=8,1,0))</x:f>
        <x:v>6</x:v>
      </x:c>
      <x:c r="AD2763" t="str">
        <x:f>IF(AND(O2763&lt;&gt;"High",AC2763&gt;=Assumptions!$B$10,AA2763&gt;0),"Priority Growth",IF(AND(O2763="Low",AA2763&gt;0),"Maintain","Watch"))</x:f>
        <x:v>Priority Growth</x:v>
      </x:c>
      <x:c r="AE2763" s="60" t="n">
        <x:f>MAX(AA2763,0)*N2763</x:f>
        <x:v>17.2276018962</x:v>
      </x:c>
      <x:c r="AF2763" t="str">
        <x:f>IF(AND(AA2763&gt;=Assumptions!$B$11,O2763&lt;&gt;"High",OR(N2763&gt;=Assumptions!$B$12,M2763&lt;=6)),"High","Standard")</x:f>
        <x:v>Standard</x:v>
      </x:c>
    </x:row>
    <x:row r="2764">
      <x:c r="A2764" t="str">
        <x:f>'Raw_Data'!A2764</x:f>
        <x:v>C02763</x:v>
      </x:c>
      <x:c r="B2764" t="n">
        <x:f>'Raw_Data'!B2764</x:f>
        <x:v>47</x:v>
      </x:c>
      <x:c r="C2764" s="30" t="n">
        <x:f>'Raw_Data'!C2764</x:f>
        <x:v>134230</x:v>
      </x:c>
      <x:c r="D2764" t="n">
        <x:f>'Raw_Data'!D2764</x:f>
        <x:v>640</x:v>
      </x:c>
      <x:c r="E2764" t="n">
        <x:f>'Raw_Data'!E2764</x:f>
        <x:v>41</x:v>
      </x:c>
      <x:c r="F2764" t="str">
        <x:f>PROPER(TRIM('Raw_Data'!F2764))</x:f>
        <x:v>Classic</x:v>
      </x:c>
      <x:c r="G2764" t="str">
        <x:f>PROPER(TRIM('Raw_Data'!G2764))</x:f>
        <x:v>Partner</x:v>
      </x:c>
      <x:c r="H2764" s="60" t="n">
        <x:f>'Raw_Data'!H2764</x:f>
        <x:v>9295</x:v>
      </x:c>
      <x:c r="I2764" s="60" t="n">
        <x:f>'Raw_Data'!I2764</x:f>
        <x:v>1141.78</x:v>
      </x:c>
      <x:c r="J2764" s="32" t="n">
        <x:f>'Raw_Data'!J2764</x:f>
        <x:v>0.622</x:v>
      </x:c>
      <x:c r="K2764" s="32" t="n">
        <x:f>'Raw_Data'!K2764</x:f>
        <x:v>0.681</x:v>
      </x:c>
      <x:c r="L2764" t="n">
        <x:f>'Raw_Data'!L2764</x:f>
        <x:v>0</x:v>
      </x:c>
      <x:c r="M2764" t="n">
        <x:f>IF('Raw_Data'!M2764="",Assumptions!$B$15,'Raw_Data'!M2764)</x:f>
        <x:v>7</x:v>
      </x:c>
      <x:c r="N2764" s="32" t="n">
        <x:f>'Raw_Data'!N2764</x:f>
        <x:v>0.121</x:v>
      </x:c>
      <x:c r="O2764" t="str">
        <x:f>IF(OR(D2764&lt;620,L2764&gt;=2,J2764&gt;0.9),"High",IF(OR(D2764&lt;700,L2764=1,J2764&gt;0.75),"Medium","Low"))</x:f>
        <x:v>Medium</x:v>
      </x:c>
      <x:c r="P2764" s="30" t="n">
        <x:f>XLOOKUP(F2764,Assumptions!$A$4:$A$6,Assumptions!$B$4:$B$6)</x:f>
        <x:v>0</x:v>
      </x:c>
      <x:c r="Q2764" s="32" t="n">
        <x:f>XLOOKUP(F2764,Assumptions!$A$4:$A$6,Assumptions!$C$4:$C$6)</x:f>
        <x:v>0.229</x:v>
      </x:c>
      <x:c r="R2764" s="32" t="n">
        <x:f>XLOOKUP(F2764,Assumptions!$A$4:$A$6,Assumptions!$D$4:$D$6)</x:f>
        <x:v>0.015</x:v>
      </x:c>
      <x:c r="S2764" s="32" t="n">
        <x:f>XLOOKUP(F2764,Assumptions!$A$4:$A$6,Assumptions!$E$4:$E$6)</x:f>
        <x:v>0.0075</x:v>
      </x:c>
      <x:c r="T2764" s="32" t="n">
        <x:f>XLOOKUP(O2764,Assumptions!$H$4:$H$6,Assumptions!$I$4:$I$6)</x:f>
        <x:v>0.012</x:v>
      </x:c>
      <x:c r="U2764" s="30" t="n">
        <x:f>XLOOKUP(F2764,Assumptions!$A$4:$A$6,Assumptions!$F$4:$F$6)</x:f>
        <x:v>60</x:v>
      </x:c>
      <x:c r="V2764" s="60" t="n">
        <x:f>I2764*12</x:f>
        <x:v>13701.36</x:v>
      </x:c>
      <x:c r="W2764" s="60" t="n">
        <x:f>H2764*J2764*(1-K2764)*Q2764</x:f>
        <x:v>422.34362598999996</x:v>
      </x:c>
      <x:c r="X2764" s="60" t="n">
        <x:f>V2764*R2764</x:f>
        <x:v>205.5204</x:v>
      </x:c>
      <x:c r="Y2764" s="60" t="n">
        <x:f>V2764*S2764</x:f>
        <x:v>102.7602</x:v>
      </x:c>
      <x:c r="Z2764" s="60" t="n">
        <x:f>H2764*J2764*T2764</x:f>
        <x:v>69.37788</x:v>
      </x:c>
      <x:c r="AA2764" s="60" t="n">
        <x:f>P2764+W2764+X2764-Y2764-Z2764-U2764</x:f>
        <x:v>395.7259459899999</x:v>
      </x:c>
      <x:c r="AB2764" s="32" t="n">
        <x:f>IFERROR(AA2764/(P2764+W2764+X2764),0)</x:f>
        <x:v>0.6302733228998577</x:v>
      </x:c>
      <x:c r="AC2764" t="n">
        <x:f>IF(O2764="High",0,IF(I2764&gt;=1800,3,IF(I2764&gt;=900,2,1))+IF(K2764&gt;=0.9,2,IF(K2764&gt;=0.75,1,0))+IF(J2764&lt;=0.7,2,IF(J2764&lt;=0.85,1,0))+IF(M2764&gt;=8,1,0))</x:f>
        <x:v>4</x:v>
      </x:c>
      <x:c r="AD2764" t="str">
        <x:f>IF(AND(O2764&lt;&gt;"High",AC2764&gt;=Assumptions!$B$10,AA2764&gt;0),"Priority Growth",IF(AND(O2764="Low",AA2764&gt;0),"Maintain","Watch"))</x:f>
        <x:v>Watch</x:v>
      </x:c>
      <x:c r="AE2764" s="60" t="n">
        <x:f>MAX(AA2764,0)*N2764</x:f>
        <x:v>47.88283946478999</x:v>
      </x:c>
      <x:c r="AF2764" t="str">
        <x:f>IF(AND(AA2764&gt;=Assumptions!$B$11,O2764&lt;&gt;"High",OR(N2764&gt;=Assumptions!$B$12,M2764&lt;=6)),"High","Standard")</x:f>
        <x:v>Standard</x:v>
      </x:c>
    </x:row>
    <x:row r="2765">
      <x:c r="A2765" t="str">
        <x:f>'Raw_Data'!A2765</x:f>
        <x:v>C02764</x:v>
      </x:c>
      <x:c r="B2765" t="n">
        <x:f>'Raw_Data'!B2765</x:f>
        <x:v>40</x:v>
      </x:c>
      <x:c r="C2765" s="30" t="n">
        <x:f>'Raw_Data'!C2765</x:f>
        <x:v>111131</x:v>
      </x:c>
      <x:c r="D2765" t="n">
        <x:f>'Raw_Data'!D2765</x:f>
        <x:v>754</x:v>
      </x:c>
      <x:c r="E2765" t="n">
        <x:f>'Raw_Data'!E2765</x:f>
        <x:v>49</x:v>
      </x:c>
      <x:c r="F2765" t="str">
        <x:f>PROPER(TRIM('Raw_Data'!F2765))</x:f>
        <x:v>Platinum</x:v>
      </x:c>
      <x:c r="G2765" t="str">
        <x:f>PROPER(TRIM('Raw_Data'!G2765))</x:f>
        <x:v>Branch</x:v>
      </x:c>
      <x:c r="H2765" s="60" t="n">
        <x:f>'Raw_Data'!H2765</x:f>
        <x:v>22943</x:v>
      </x:c>
      <x:c r="I2765" s="60" t="n">
        <x:f>'Raw_Data'!I2765</x:f>
        <x:v>3059.6</x:v>
      </x:c>
      <x:c r="J2765" s="32" t="n">
        <x:f>'Raw_Data'!J2765</x:f>
        <x:v>0.153</x:v>
      </x:c>
      <x:c r="K2765" s="32" t="n">
        <x:f>'Raw_Data'!K2765</x:f>
        <x:v>0.873</x:v>
      </x:c>
      <x:c r="L2765" t="n">
        <x:f>'Raw_Data'!L2765</x:f>
        <x:v>0</x:v>
      </x:c>
      <x:c r="M2765" t="n">
        <x:f>IF('Raw_Data'!M2765="",Assumptions!$B$15,'Raw_Data'!M2765)</x:f>
        <x:v>9</x:v>
      </x:c>
      <x:c r="N2765" s="32" t="n">
        <x:f>'Raw_Data'!N2765</x:f>
        <x:v>0.02</x:v>
      </x:c>
      <x:c r="O2765" t="str">
        <x:f>IF(OR(D2765&lt;620,L2765&gt;=2,J2765&gt;0.9),"High",IF(OR(D2765&lt;700,L2765=1,J2765&gt;0.75),"Medium","Low"))</x:f>
        <x:v>Low</x:v>
      </x:c>
      <x:c r="P2765" s="30" t="n">
        <x:f>XLOOKUP(F2765,Assumptions!$A$4:$A$6,Assumptions!$B$4:$B$6)</x:f>
        <x:v>195</x:v>
      </x:c>
      <x:c r="Q2765" s="32" t="n">
        <x:f>XLOOKUP(F2765,Assumptions!$A$4:$A$6,Assumptions!$C$4:$C$6)</x:f>
        <x:v>0.199</x:v>
      </x:c>
      <x:c r="R2765" s="32" t="n">
        <x:f>XLOOKUP(F2765,Assumptions!$A$4:$A$6,Assumptions!$D$4:$D$6)</x:f>
        <x:v>0.017</x:v>
      </x:c>
      <x:c r="S2765" s="32" t="n">
        <x:f>XLOOKUP(F2765,Assumptions!$A$4:$A$6,Assumptions!$E$4:$E$6)</x:f>
        <x:v>0.013</x:v>
      </x:c>
      <x:c r="T2765" s="32" t="n">
        <x:f>XLOOKUP(O2765,Assumptions!$H$4:$H$6,Assumptions!$I$4:$I$6)</x:f>
        <x:v>0.0035</x:v>
      </x:c>
      <x:c r="U2765" s="30" t="n">
        <x:f>XLOOKUP(F2765,Assumptions!$A$4:$A$6,Assumptions!$F$4:$F$6)</x:f>
        <x:v>140</x:v>
      </x:c>
      <x:c r="V2765" s="60" t="n">
        <x:f>I2765*12</x:f>
        <x:v>36715.2</x:v>
      </x:c>
      <x:c r="W2765" s="60" t="n">
        <x:f>H2765*J2765*(1-K2765)*Q2765</x:f>
        <x:v>88.715281167</x:v>
      </x:c>
      <x:c r="X2765" s="60" t="n">
        <x:f>V2765*R2765</x:f>
        <x:v>624.1584</x:v>
      </x:c>
      <x:c r="Y2765" s="60" t="n">
        <x:f>V2765*S2765</x:f>
        <x:v>477.29759999999993</x:v>
      </x:c>
      <x:c r="Z2765" s="60" t="n">
        <x:f>H2765*J2765*T2765</x:f>
        <x:v>12.2859765</x:v>
      </x:c>
      <x:c r="AA2765" s="60" t="n">
        <x:f>P2765+W2765+X2765-Y2765-Z2765-U2765</x:f>
        <x:v>278.29010466700015</x:v>
      </x:c>
      <x:c r="AB2765" s="32" t="n">
        <x:f>IFERROR(AA2765/(P2765+W2765+X2765),0)</x:f>
        <x:v>0.30652954308498087</x:v>
      </x:c>
      <x:c r="AC2765" t="n">
        <x:f>IF(O2765="High",0,IF(I2765&gt;=1800,3,IF(I2765&gt;=900,2,1))+IF(K2765&gt;=0.9,2,IF(K2765&gt;=0.75,1,0))+IF(J2765&lt;=0.7,2,IF(J2765&lt;=0.85,1,0))+IF(M2765&gt;=8,1,0))</x:f>
        <x:v>7</x:v>
      </x:c>
      <x:c r="AD2765" t="str">
        <x:f>IF(AND(O2765&lt;&gt;"High",AC2765&gt;=Assumptions!$B$10,AA2765&gt;0),"Priority Growth",IF(AND(O2765="Low",AA2765&gt;0),"Maintain","Watch"))</x:f>
        <x:v>Priority Growth</x:v>
      </x:c>
      <x:c r="AE2765" s="60" t="n">
        <x:f>MAX(AA2765,0)*N2765</x:f>
        <x:v>5.565802093340003</x:v>
      </x:c>
      <x:c r="AF2765" t="str">
        <x:f>IF(AND(AA2765&gt;=Assumptions!$B$11,O2765&lt;&gt;"High",OR(N2765&gt;=Assumptions!$B$12,M2765&lt;=6)),"High","Standard")</x:f>
        <x:v>Standard</x:v>
      </x:c>
    </x:row>
    <x:row r="2766">
      <x:c r="A2766" t="str">
        <x:f>'Raw_Data'!A2766</x:f>
        <x:v>C02765</x:v>
      </x:c>
      <x:c r="B2766" t="n">
        <x:f>'Raw_Data'!B2766</x:f>
        <x:v>35</x:v>
      </x:c>
      <x:c r="C2766" s="30" t="n">
        <x:f>'Raw_Data'!C2766</x:f>
        <x:v>53395</x:v>
      </x:c>
      <x:c r="D2766" t="n">
        <x:f>'Raw_Data'!D2766</x:f>
        <x:v>637</x:v>
      </x:c>
      <x:c r="E2766" t="n">
        <x:f>'Raw_Data'!E2766</x:f>
        <x:v>25</x:v>
      </x:c>
      <x:c r="F2766" t="str">
        <x:f>PROPER(TRIM('Raw_Data'!F2766))</x:f>
        <x:v>Classic</x:v>
      </x:c>
      <x:c r="G2766" t="str">
        <x:f>PROPER(TRIM('Raw_Data'!G2766))</x:f>
        <x:v>Digital</x:v>
      </x:c>
      <x:c r="H2766" s="60" t="n">
        <x:f>'Raw_Data'!H2766</x:f>
        <x:v>2308</x:v>
      </x:c>
      <x:c r="I2766" s="60" t="n">
        <x:f>'Raw_Data'!I2766</x:f>
        <x:v>208.41</x:v>
      </x:c>
      <x:c r="J2766" s="32" t="n">
        <x:f>'Raw_Data'!J2766</x:f>
        <x:v>0.383</x:v>
      </x:c>
      <x:c r="K2766" s="32" t="n">
        <x:f>'Raw_Data'!K2766</x:f>
        <x:v>0.733</x:v>
      </x:c>
      <x:c r="L2766" t="n">
        <x:f>'Raw_Data'!L2766</x:f>
        <x:v>0</x:v>
      </x:c>
      <x:c r="M2766" t="n">
        <x:f>IF('Raw_Data'!M2766="",Assumptions!$B$15,'Raw_Data'!M2766)</x:f>
        <x:v>9</x:v>
      </x:c>
      <x:c r="N2766" s="32" t="n">
        <x:f>'Raw_Data'!N2766</x:f>
        <x:v>0.02</x:v>
      </x:c>
      <x:c r="O2766" t="str">
        <x:f>IF(OR(D2766&lt;620,L2766&gt;=2,J2766&gt;0.9),"High",IF(OR(D2766&lt;700,L2766=1,J2766&gt;0.75),"Medium","Low"))</x:f>
        <x:v>Medium</x:v>
      </x:c>
      <x:c r="P2766" s="30" t="n">
        <x:f>XLOOKUP(F2766,Assumptions!$A$4:$A$6,Assumptions!$B$4:$B$6)</x:f>
        <x:v>0</x:v>
      </x:c>
      <x:c r="Q2766" s="32" t="n">
        <x:f>XLOOKUP(F2766,Assumptions!$A$4:$A$6,Assumptions!$C$4:$C$6)</x:f>
        <x:v>0.229</x:v>
      </x:c>
      <x:c r="R2766" s="32" t="n">
        <x:f>XLOOKUP(F2766,Assumptions!$A$4:$A$6,Assumptions!$D$4:$D$6)</x:f>
        <x:v>0.015</x:v>
      </x:c>
      <x:c r="S2766" s="32" t="n">
        <x:f>XLOOKUP(F2766,Assumptions!$A$4:$A$6,Assumptions!$E$4:$E$6)</x:f>
        <x:v>0.0075</x:v>
      </x:c>
      <x:c r="T2766" s="32" t="n">
        <x:f>XLOOKUP(O2766,Assumptions!$H$4:$H$6,Assumptions!$I$4:$I$6)</x:f>
        <x:v>0.012</x:v>
      </x:c>
      <x:c r="U2766" s="30" t="n">
        <x:f>XLOOKUP(F2766,Assumptions!$A$4:$A$6,Assumptions!$F$4:$F$6)</x:f>
        <x:v>60</x:v>
      </x:c>
      <x:c r="V2766" s="60" t="n">
        <x:f>I2766*12</x:f>
        <x:v>2500.92</x:v>
      </x:c>
      <x:c r="W2766" s="60" t="n">
        <x:f>H2766*J2766*(1-K2766)*Q2766</x:f>
        <x:v>54.048210852000004</x:v>
      </x:c>
      <x:c r="X2766" s="60" t="n">
        <x:f>V2766*R2766</x:f>
        <x:v>37.513799999999996</x:v>
      </x:c>
      <x:c r="Y2766" s="60" t="n">
        <x:f>V2766*S2766</x:f>
        <x:v>18.756899999999998</x:v>
      </x:c>
      <x:c r="Z2766" s="60" t="n">
        <x:f>H2766*J2766*T2766</x:f>
        <x:v>10.607568</x:v>
      </x:c>
      <x:c r="AA2766" s="60" t="n">
        <x:f>P2766+W2766+X2766-Y2766-Z2766-U2766</x:f>
        <x:v>2.197542851999998</x:v>
      </x:c>
      <x:c r="AB2766" s="32" t="n">
        <x:f>IFERROR(AA2766/(P2766+W2766+X2766),0)</x:f>
        <x:v>0.024000596224913476</x:v>
      </x:c>
      <x:c r="AC2766" t="n">
        <x:f>IF(O2766="High",0,IF(I2766&gt;=1800,3,IF(I2766&gt;=900,2,1))+IF(K2766&gt;=0.9,2,IF(K2766&gt;=0.75,1,0))+IF(J2766&lt;=0.7,2,IF(J2766&lt;=0.85,1,0))+IF(M2766&gt;=8,1,0))</x:f>
        <x:v>4</x:v>
      </x:c>
      <x:c r="AD2766" t="str">
        <x:f>IF(AND(O2766&lt;&gt;"High",AC2766&gt;=Assumptions!$B$10,AA2766&gt;0),"Priority Growth",IF(AND(O2766="Low",AA2766&gt;0),"Maintain","Watch"))</x:f>
        <x:v>Watch</x:v>
      </x:c>
      <x:c r="AE2766" s="60" t="n">
        <x:f>MAX(AA2766,0)*N2766</x:f>
        <x:v>0.04395085703999996</x:v>
      </x:c>
      <x:c r="AF2766" t="str">
        <x:f>IF(AND(AA2766&gt;=Assumptions!$B$11,O2766&lt;&gt;"High",OR(N2766&gt;=Assumptions!$B$12,M2766&lt;=6)),"High","Standard")</x:f>
        <x:v>Standard</x:v>
      </x:c>
    </x:row>
    <x:row r="2767">
      <x:c r="A2767" t="str">
        <x:f>'Raw_Data'!A2767</x:f>
        <x:v>C02766</x:v>
      </x:c>
      <x:c r="B2767" t="n">
        <x:f>'Raw_Data'!B2767</x:f>
        <x:v>40</x:v>
      </x:c>
      <x:c r="C2767" s="30" t="n">
        <x:f>'Raw_Data'!C2767</x:f>
        <x:v>48722</x:v>
      </x:c>
      <x:c r="D2767" t="n">
        <x:f>'Raw_Data'!D2767</x:f>
        <x:v>624</x:v>
      </x:c>
      <x:c r="E2767" t="n">
        <x:f>'Raw_Data'!E2767</x:f>
        <x:v>116</x:v>
      </x:c>
      <x:c r="F2767" t="str">
        <x:f>PROPER(TRIM('Raw_Data'!F2767))</x:f>
        <x:v>Classic</x:v>
      </x:c>
      <x:c r="G2767" t="str">
        <x:f>PROPER(TRIM('Raw_Data'!G2767))</x:f>
        <x:v>Digital</x:v>
      </x:c>
      <x:c r="H2767" s="60" t="n">
        <x:f>'Raw_Data'!H2767</x:f>
        <x:v>1000</x:v>
      </x:c>
      <x:c r="I2767" s="60" t="n">
        <x:f>'Raw_Data'!I2767</x:f>
        <x:v>150</x:v>
      </x:c>
      <x:c r="J2767" s="32" t="n">
        <x:f>'Raw_Data'!J2767</x:f>
        <x:v>0.534</x:v>
      </x:c>
      <x:c r="K2767" s="32" t="n">
        <x:f>'Raw_Data'!K2767</x:f>
        <x:v>0.634</x:v>
      </x:c>
      <x:c r="L2767" t="n">
        <x:f>'Raw_Data'!L2767</x:f>
        <x:v>0</x:v>
      </x:c>
      <x:c r="M2767" t="n">
        <x:f>IF('Raw_Data'!M2767="",Assumptions!$B$15,'Raw_Data'!M2767)</x:f>
        <x:v>8</x:v>
      </x:c>
      <x:c r="N2767" s="32" t="n">
        <x:f>'Raw_Data'!N2767</x:f>
        <x:v>0.044</x:v>
      </x:c>
      <x:c r="O2767" t="str">
        <x:f>IF(OR(D2767&lt;620,L2767&gt;=2,J2767&gt;0.9),"High",IF(OR(D2767&lt;700,L2767=1,J2767&gt;0.75),"Medium","Low"))</x:f>
        <x:v>Medium</x:v>
      </x:c>
      <x:c r="P2767" s="30" t="n">
        <x:f>XLOOKUP(F2767,Assumptions!$A$4:$A$6,Assumptions!$B$4:$B$6)</x:f>
        <x:v>0</x:v>
      </x:c>
      <x:c r="Q2767" s="32" t="n">
        <x:f>XLOOKUP(F2767,Assumptions!$A$4:$A$6,Assumptions!$C$4:$C$6)</x:f>
        <x:v>0.229</x:v>
      </x:c>
      <x:c r="R2767" s="32" t="n">
        <x:f>XLOOKUP(F2767,Assumptions!$A$4:$A$6,Assumptions!$D$4:$D$6)</x:f>
        <x:v>0.015</x:v>
      </x:c>
      <x:c r="S2767" s="32" t="n">
        <x:f>XLOOKUP(F2767,Assumptions!$A$4:$A$6,Assumptions!$E$4:$E$6)</x:f>
        <x:v>0.0075</x:v>
      </x:c>
      <x:c r="T2767" s="32" t="n">
        <x:f>XLOOKUP(O2767,Assumptions!$H$4:$H$6,Assumptions!$I$4:$I$6)</x:f>
        <x:v>0.012</x:v>
      </x:c>
      <x:c r="U2767" s="30" t="n">
        <x:f>XLOOKUP(F2767,Assumptions!$A$4:$A$6,Assumptions!$F$4:$F$6)</x:f>
        <x:v>60</x:v>
      </x:c>
      <x:c r="V2767" s="60" t="n">
        <x:f>I2767*12</x:f>
        <x:v>1800</x:v>
      </x:c>
      <x:c r="W2767" s="60" t="n">
        <x:f>H2767*J2767*(1-K2767)*Q2767</x:f>
        <x:v>44.756676</x:v>
      </x:c>
      <x:c r="X2767" s="60" t="n">
        <x:f>V2767*R2767</x:f>
        <x:v>27</x:v>
      </x:c>
      <x:c r="Y2767" s="60" t="n">
        <x:f>V2767*S2767</x:f>
        <x:v>13.5</x:v>
      </x:c>
      <x:c r="Z2767" s="60" t="n">
        <x:f>H2767*J2767*T2767</x:f>
        <x:v>6.408</x:v>
      </x:c>
      <x:c r="AA2767" s="60" t="n">
        <x:f>P2767+W2767+X2767-Y2767-Z2767-U2767</x:f>
        <x:v>-8.151324000000002</x:v>
      </x:c>
      <x:c r="AB2767" s="32" t="n">
        <x:f>IFERROR(AA2767/(P2767+W2767+X2767),0)</x:f>
        <x:v>-0.11359673349417694</x:v>
      </x:c>
      <x:c r="AC2767" t="n">
        <x:f>IF(O2767="High",0,IF(I2767&gt;=1800,3,IF(I2767&gt;=900,2,1))+IF(K2767&gt;=0.9,2,IF(K2767&gt;=0.75,1,0))+IF(J2767&lt;=0.7,2,IF(J2767&lt;=0.85,1,0))+IF(M2767&gt;=8,1,0))</x:f>
        <x:v>4</x:v>
      </x:c>
      <x:c r="AD2767" t="str">
        <x:f>IF(AND(O2767&lt;&gt;"High",AC2767&gt;=Assumptions!$B$10,AA2767&gt;0),"Priority Growth",IF(AND(O2767="Low",AA2767&gt;0),"Maintain","Watch"))</x:f>
        <x:v>Watch</x:v>
      </x:c>
      <x:c r="AE2767" s="60" t="n">
        <x:f>MAX(AA2767,0)*N2767</x:f>
        <x:v>0</x:v>
      </x:c>
      <x:c r="AF2767" t="str">
        <x:f>IF(AND(AA2767&gt;=Assumptions!$B$11,O2767&lt;&gt;"High",OR(N2767&gt;=Assumptions!$B$12,M2767&lt;=6)),"High","Standard")</x:f>
        <x:v>Standard</x:v>
      </x:c>
    </x:row>
    <x:row r="2768">
      <x:c r="A2768" t="str">
        <x:f>'Raw_Data'!A2768</x:f>
        <x:v>C02767</x:v>
      </x:c>
      <x:c r="B2768" t="n">
        <x:f>'Raw_Data'!B2768</x:f>
        <x:v>41</x:v>
      </x:c>
      <x:c r="C2768" s="30" t="n">
        <x:f>'Raw_Data'!C2768</x:f>
        <x:v>74960</x:v>
      </x:c>
      <x:c r="D2768" t="n">
        <x:f>'Raw_Data'!D2768</x:f>
        <x:v>672</x:v>
      </x:c>
      <x:c r="E2768" t="n">
        <x:f>'Raw_Data'!E2768</x:f>
        <x:v>34</x:v>
      </x:c>
      <x:c r="F2768" t="str">
        <x:f>PROPER(TRIM('Raw_Data'!F2768))</x:f>
        <x:v>Gold</x:v>
      </x:c>
      <x:c r="G2768" t="str">
        <x:f>PROPER(TRIM('Raw_Data'!G2768))</x:f>
        <x:v>Branch</x:v>
      </x:c>
      <x:c r="H2768" s="60" t="n">
        <x:f>'Raw_Data'!H2768</x:f>
        <x:v>7823</x:v>
      </x:c>
      <x:c r="I2768" s="60" t="n">
        <x:f>'Raw_Data'!I2768</x:f>
        <x:v>873.53</x:v>
      </x:c>
      <x:c r="J2768" s="32" t="n">
        <x:f>'Raw_Data'!J2768</x:f>
        <x:v>0.496</x:v>
      </x:c>
      <x:c r="K2768" s="32" t="n">
        <x:f>'Raw_Data'!K2768</x:f>
        <x:v>0.767</x:v>
      </x:c>
      <x:c r="L2768" t="n">
        <x:f>'Raw_Data'!L2768</x:f>
        <x:v>0</x:v>
      </x:c>
      <x:c r="M2768" t="n">
        <x:f>IF('Raw_Data'!M2768="",Assumptions!$B$15,'Raw_Data'!M2768)</x:f>
        <x:v>9</x:v>
      </x:c>
      <x:c r="N2768" s="32" t="n">
        <x:f>'Raw_Data'!N2768</x:f>
        <x:v>0.103</x:v>
      </x:c>
      <x:c r="O2768" t="str">
        <x:f>IF(OR(D2768&lt;620,L2768&gt;=2,J2768&gt;0.9),"High",IF(OR(D2768&lt;700,L2768=1,J2768&gt;0.75),"Medium","Low"))</x:f>
        <x:v>Medium</x:v>
      </x:c>
      <x:c r="P2768" s="30" t="n">
        <x:f>XLOOKUP(F2768,Assumptions!$A$4:$A$6,Assumptions!$B$4:$B$6)</x:f>
        <x:v>95</x:v>
      </x:c>
      <x:c r="Q2768" s="32" t="n">
        <x:f>XLOOKUP(F2768,Assumptions!$A$4:$A$6,Assumptions!$C$4:$C$6)</x:f>
        <x:v>0.219</x:v>
      </x:c>
      <x:c r="R2768" s="32" t="n">
        <x:f>XLOOKUP(F2768,Assumptions!$A$4:$A$6,Assumptions!$D$4:$D$6)</x:f>
        <x:v>0.016</x:v>
      </x:c>
      <x:c r="S2768" s="32" t="n">
        <x:f>XLOOKUP(F2768,Assumptions!$A$4:$A$6,Assumptions!$E$4:$E$6)</x:f>
        <x:v>0.01</x:v>
      </x:c>
      <x:c r="T2768" s="32" t="n">
        <x:f>XLOOKUP(O2768,Assumptions!$H$4:$H$6,Assumptions!$I$4:$I$6)</x:f>
        <x:v>0.012</x:v>
      </x:c>
      <x:c r="U2768" s="30" t="n">
        <x:f>XLOOKUP(F2768,Assumptions!$A$4:$A$6,Assumptions!$F$4:$F$6)</x:f>
        <x:v>90</x:v>
      </x:c>
      <x:c r="V2768" s="60" t="n">
        <x:f>I2768*12</x:f>
        <x:v>10482.36</x:v>
      </x:c>
      <x:c r="W2768" s="60" t="n">
        <x:f>H2768*J2768*(1-K2768)*Q2768</x:f>
        <x:v>197.995373616</x:v>
      </x:c>
      <x:c r="X2768" s="60" t="n">
        <x:f>V2768*R2768</x:f>
        <x:v>167.71776000000003</x:v>
      </x:c>
      <x:c r="Y2768" s="60" t="n">
        <x:f>V2768*S2768</x:f>
        <x:v>104.82360000000001</x:v>
      </x:c>
      <x:c r="Z2768" s="60" t="n">
        <x:f>H2768*J2768*T2768</x:f>
        <x:v>46.562496</x:v>
      </x:c>
      <x:c r="AA2768" s="60" t="n">
        <x:f>P2768+W2768+X2768-Y2768-Z2768-U2768</x:f>
        <x:v>219.32703761600004</x:v>
      </x:c>
      <x:c r="AB2768" s="32" t="n">
        <x:f>IFERROR(AA2768/(P2768+W2768+X2768),0)</x:f>
        <x:v>0.47605987677096917</x:v>
      </x:c>
      <x:c r="AC2768" t="n">
        <x:f>IF(O2768="High",0,IF(I2768&gt;=1800,3,IF(I2768&gt;=900,2,1))+IF(K2768&gt;=0.9,2,IF(K2768&gt;=0.75,1,0))+IF(J2768&lt;=0.7,2,IF(J2768&lt;=0.85,1,0))+IF(M2768&gt;=8,1,0))</x:f>
        <x:v>5</x:v>
      </x:c>
      <x:c r="AD2768" t="str">
        <x:f>IF(AND(O2768&lt;&gt;"High",AC2768&gt;=Assumptions!$B$10,AA2768&gt;0),"Priority Growth",IF(AND(O2768="Low",AA2768&gt;0),"Maintain","Watch"))</x:f>
        <x:v>Watch</x:v>
      </x:c>
      <x:c r="AE2768" s="60" t="n">
        <x:f>MAX(AA2768,0)*N2768</x:f>
        <x:v>22.590684874448</x:v>
      </x:c>
      <x:c r="AF2768" t="str">
        <x:f>IF(AND(AA2768&gt;=Assumptions!$B$11,O2768&lt;&gt;"High",OR(N2768&gt;=Assumptions!$B$12,M2768&lt;=6)),"High","Standard")</x:f>
        <x:v>Standard</x:v>
      </x:c>
    </x:row>
    <x:row r="2769">
      <x:c r="A2769" t="str">
        <x:f>'Raw_Data'!A2769</x:f>
        <x:v>C02768</x:v>
      </x:c>
      <x:c r="B2769" t="n">
        <x:f>'Raw_Data'!B2769</x:f>
        <x:v>21</x:v>
      </x:c>
      <x:c r="C2769" s="30" t="n">
        <x:f>'Raw_Data'!C2769</x:f>
        <x:v>61704</x:v>
      </x:c>
      <x:c r="D2769" t="n">
        <x:f>'Raw_Data'!D2769</x:f>
        <x:v>658</x:v>
      </x:c>
      <x:c r="E2769" t="n">
        <x:f>'Raw_Data'!E2769</x:f>
        <x:v>119</x:v>
      </x:c>
      <x:c r="F2769" t="str">
        <x:f>PROPER(TRIM('Raw_Data'!F2769))</x:f>
        <x:v>Classic</x:v>
      </x:c>
      <x:c r="G2769" t="str">
        <x:f>PROPER(TRIM('Raw_Data'!G2769))</x:f>
        <x:v>Digital</x:v>
      </x:c>
      <x:c r="H2769" s="60" t="n">
        <x:f>'Raw_Data'!H2769</x:f>
        <x:v>3399</x:v>
      </x:c>
      <x:c r="I2769" s="60" t="n">
        <x:f>'Raw_Data'!I2769</x:f>
        <x:v>583.16</x:v>
      </x:c>
      <x:c r="J2769" s="32" t="n">
        <x:f>'Raw_Data'!J2769</x:f>
        <x:v>0.48</x:v>
      </x:c>
      <x:c r="K2769" s="32" t="n">
        <x:f>'Raw_Data'!K2769</x:f>
        <x:v>0.811</x:v>
      </x:c>
      <x:c r="L2769" t="n">
        <x:f>'Raw_Data'!L2769</x:f>
        <x:v>0</x:v>
      </x:c>
      <x:c r="M2769" t="n">
        <x:f>IF('Raw_Data'!M2769="",Assumptions!$B$15,'Raw_Data'!M2769)</x:f>
        <x:v>7</x:v>
      </x:c>
      <x:c r="N2769" s="32" t="n">
        <x:f>'Raw_Data'!N2769</x:f>
        <x:v>0.076</x:v>
      </x:c>
      <x:c r="O2769" t="str">
        <x:f>IF(OR(D2769&lt;620,L2769&gt;=2,J2769&gt;0.9),"High",IF(OR(D2769&lt;700,L2769=1,J2769&gt;0.75),"Medium","Low"))</x:f>
        <x:v>Medium</x:v>
      </x:c>
      <x:c r="P2769" s="30" t="n">
        <x:f>XLOOKUP(F2769,Assumptions!$A$4:$A$6,Assumptions!$B$4:$B$6)</x:f>
        <x:v>0</x:v>
      </x:c>
      <x:c r="Q2769" s="32" t="n">
        <x:f>XLOOKUP(F2769,Assumptions!$A$4:$A$6,Assumptions!$C$4:$C$6)</x:f>
        <x:v>0.229</x:v>
      </x:c>
      <x:c r="R2769" s="32" t="n">
        <x:f>XLOOKUP(F2769,Assumptions!$A$4:$A$6,Assumptions!$D$4:$D$6)</x:f>
        <x:v>0.015</x:v>
      </x:c>
      <x:c r="S2769" s="32" t="n">
        <x:f>XLOOKUP(F2769,Assumptions!$A$4:$A$6,Assumptions!$E$4:$E$6)</x:f>
        <x:v>0.0075</x:v>
      </x:c>
      <x:c r="T2769" s="32" t="n">
        <x:f>XLOOKUP(O2769,Assumptions!$H$4:$H$6,Assumptions!$I$4:$I$6)</x:f>
        <x:v>0.012</x:v>
      </x:c>
      <x:c r="U2769" s="30" t="n">
        <x:f>XLOOKUP(F2769,Assumptions!$A$4:$A$6,Assumptions!$F$4:$F$6)</x:f>
        <x:v>60</x:v>
      </x:c>
      <x:c r="V2769" s="60" t="n">
        <x:f>I2769*12</x:f>
        <x:v>6997.92</x:v>
      </x:c>
      <x:c r="W2769" s="60" t="n">
        <x:f>H2769*J2769*(1-K2769)*Q2769</x:f>
        <x:v>70.61381711999998</x:v>
      </x:c>
      <x:c r="X2769" s="60" t="n">
        <x:f>V2769*R2769</x:f>
        <x:v>104.9688</x:v>
      </x:c>
      <x:c r="Y2769" s="60" t="n">
        <x:f>V2769*S2769</x:f>
        <x:v>52.4844</x:v>
      </x:c>
      <x:c r="Z2769" s="60" t="n">
        <x:f>H2769*J2769*T2769</x:f>
        <x:v>19.57824</x:v>
      </x:c>
      <x:c r="AA2769" s="60" t="n">
        <x:f>P2769+W2769+X2769-Y2769-Z2769-U2769</x:f>
        <x:v>43.51997711999999</x:v>
      </x:c>
      <x:c r="AB2769" s="32" t="n">
        <x:f>IFERROR(AA2769/(P2769+W2769+X2769),0)</x:f>
        <x:v>0.24786039662603246</x:v>
      </x:c>
      <x:c r="AC2769" t="n">
        <x:f>IF(O2769="High",0,IF(I2769&gt;=1800,3,IF(I2769&gt;=900,2,1))+IF(K2769&gt;=0.9,2,IF(K2769&gt;=0.75,1,0))+IF(J2769&lt;=0.7,2,IF(J2769&lt;=0.85,1,0))+IF(M2769&gt;=8,1,0))</x:f>
        <x:v>4</x:v>
      </x:c>
      <x:c r="AD2769" t="str">
        <x:f>IF(AND(O2769&lt;&gt;"High",AC2769&gt;=Assumptions!$B$10,AA2769&gt;0),"Priority Growth",IF(AND(O2769="Low",AA2769&gt;0),"Maintain","Watch"))</x:f>
        <x:v>Watch</x:v>
      </x:c>
      <x:c r="AE2769" s="60" t="n">
        <x:f>MAX(AA2769,0)*N2769</x:f>
        <x:v>3.3075182611199994</x:v>
      </x:c>
      <x:c r="AF2769" t="str">
        <x:f>IF(AND(AA2769&gt;=Assumptions!$B$11,O2769&lt;&gt;"High",OR(N2769&gt;=Assumptions!$B$12,M2769&lt;=6)),"High","Standard")</x:f>
        <x:v>Standard</x:v>
      </x:c>
    </x:row>
    <x:row r="2770">
      <x:c r="A2770" t="str">
        <x:f>'Raw_Data'!A2770</x:f>
        <x:v>C02769</x:v>
      </x:c>
      <x:c r="B2770" t="n">
        <x:f>'Raw_Data'!B2770</x:f>
        <x:v>39</x:v>
      </x:c>
      <x:c r="C2770" s="30" t="n">
        <x:f>'Raw_Data'!C2770</x:f>
        <x:v>70910</x:v>
      </x:c>
      <x:c r="D2770" t="n">
        <x:f>'Raw_Data'!D2770</x:f>
        <x:v>690</x:v>
      </x:c>
      <x:c r="E2770" t="n">
        <x:f>'Raw_Data'!E2770</x:f>
        <x:v>21</x:v>
      </x:c>
      <x:c r="F2770" t="str">
        <x:f>PROPER(TRIM('Raw_Data'!F2770))</x:f>
        <x:v>Gold</x:v>
      </x:c>
      <x:c r="G2770" t="str">
        <x:f>PROPER(TRIM('Raw_Data'!G2770))</x:f>
        <x:v>Direct Mail</x:v>
      </x:c>
      <x:c r="H2770" s="60" t="n">
        <x:f>'Raw_Data'!H2770</x:f>
        <x:v>10342</x:v>
      </x:c>
      <x:c r="I2770" s="60" t="n">
        <x:f>'Raw_Data'!I2770</x:f>
        <x:v>1129.85</x:v>
      </x:c>
      <x:c r="J2770" s="32" t="n">
        <x:f>'Raw_Data'!J2770</x:f>
        <x:v>0.293</x:v>
      </x:c>
      <x:c r="K2770" s="32" t="n">
        <x:f>'Raw_Data'!K2770</x:f>
        <x:v>0.59</x:v>
      </x:c>
      <x:c r="L2770" t="n">
        <x:f>'Raw_Data'!L2770</x:f>
        <x:v>0</x:v>
      </x:c>
      <x:c r="M2770" t="n">
        <x:f>IF('Raw_Data'!M2770="",Assumptions!$B$15,'Raw_Data'!M2770)</x:f>
        <x:v>8</x:v>
      </x:c>
      <x:c r="N2770" s="32" t="n">
        <x:f>'Raw_Data'!N2770</x:f>
        <x:v>0.025</x:v>
      </x:c>
      <x:c r="O2770" t="str">
        <x:f>IF(OR(D2770&lt;620,L2770&gt;=2,J2770&gt;0.9),"High",IF(OR(D2770&lt;700,L2770=1,J2770&gt;0.75),"Medium","Low"))</x:f>
        <x:v>Medium</x:v>
      </x:c>
      <x:c r="P2770" s="30" t="n">
        <x:f>XLOOKUP(F2770,Assumptions!$A$4:$A$6,Assumptions!$B$4:$B$6)</x:f>
        <x:v>95</x:v>
      </x:c>
      <x:c r="Q2770" s="32" t="n">
        <x:f>XLOOKUP(F2770,Assumptions!$A$4:$A$6,Assumptions!$C$4:$C$6)</x:f>
        <x:v>0.219</x:v>
      </x:c>
      <x:c r="R2770" s="32" t="n">
        <x:f>XLOOKUP(F2770,Assumptions!$A$4:$A$6,Assumptions!$D$4:$D$6)</x:f>
        <x:v>0.016</x:v>
      </x:c>
      <x:c r="S2770" s="32" t="n">
        <x:f>XLOOKUP(F2770,Assumptions!$A$4:$A$6,Assumptions!$E$4:$E$6)</x:f>
        <x:v>0.01</x:v>
      </x:c>
      <x:c r="T2770" s="32" t="n">
        <x:f>XLOOKUP(O2770,Assumptions!$H$4:$H$6,Assumptions!$I$4:$I$6)</x:f>
        <x:v>0.012</x:v>
      </x:c>
      <x:c r="U2770" s="30" t="n">
        <x:f>XLOOKUP(F2770,Assumptions!$A$4:$A$6,Assumptions!$F$4:$F$6)</x:f>
        <x:v>90</x:v>
      </x:c>
      <x:c r="V2770" s="60" t="n">
        <x:f>I2770*12</x:f>
        <x:v>13558.199999999999</x:v>
      </x:c>
      <x:c r="W2770" s="60" t="n">
        <x:f>H2770*J2770*(1-K2770)*Q2770</x:f>
        <x:v>272.08219674</x:v>
      </x:c>
      <x:c r="X2770" s="60" t="n">
        <x:f>V2770*R2770</x:f>
        <x:v>216.9312</x:v>
      </x:c>
      <x:c r="Y2770" s="60" t="n">
        <x:f>V2770*S2770</x:f>
        <x:v>135.582</x:v>
      </x:c>
      <x:c r="Z2770" s="60" t="n">
        <x:f>H2770*J2770*T2770</x:f>
        <x:v>36.362472</x:v>
      </x:c>
      <x:c r="AA2770" s="60" t="n">
        <x:f>P2770+W2770+X2770-Y2770-Z2770-U2770</x:f>
        <x:v>322.06892473999994</x:v>
      </x:c>
      <x:c r="AB2770" s="32" t="n">
        <x:f>IFERROR(AA2770/(P2770+W2770+X2770),0)</x:f>
        <x:v>0.5514752341946422</x:v>
      </x:c>
      <x:c r="AC2770" t="n">
        <x:f>IF(O2770="High",0,IF(I2770&gt;=1800,3,IF(I2770&gt;=900,2,1))+IF(K2770&gt;=0.9,2,IF(K2770&gt;=0.75,1,0))+IF(J2770&lt;=0.7,2,IF(J2770&lt;=0.85,1,0))+IF(M2770&gt;=8,1,0))</x:f>
        <x:v>5</x:v>
      </x:c>
      <x:c r="AD2770" t="str">
        <x:f>IF(AND(O2770&lt;&gt;"High",AC2770&gt;=Assumptions!$B$10,AA2770&gt;0),"Priority Growth",IF(AND(O2770="Low",AA2770&gt;0),"Maintain","Watch"))</x:f>
        <x:v>Watch</x:v>
      </x:c>
      <x:c r="AE2770" s="60" t="n">
        <x:f>MAX(AA2770,0)*N2770</x:f>
        <x:v>8.051723118499998</x:v>
      </x:c>
      <x:c r="AF2770" t="str">
        <x:f>IF(AND(AA2770&gt;=Assumptions!$B$11,O2770&lt;&gt;"High",OR(N2770&gt;=Assumptions!$B$12,M2770&lt;=6)),"High","Standard")</x:f>
        <x:v>Standard</x:v>
      </x:c>
    </x:row>
    <x:row r="2771">
      <x:c r="A2771" t="str">
        <x:f>'Raw_Data'!A2771</x:f>
        <x:v>C02770</x:v>
      </x:c>
      <x:c r="B2771" t="n">
        <x:f>'Raw_Data'!B2771</x:f>
        <x:v>38</x:v>
      </x:c>
      <x:c r="C2771" s="30" t="n">
        <x:f>'Raw_Data'!C2771</x:f>
        <x:v>81563</x:v>
      </x:c>
      <x:c r="D2771" t="n">
        <x:f>'Raw_Data'!D2771</x:f>
        <x:v>731</x:v>
      </x:c>
      <x:c r="E2771" t="n">
        <x:f>'Raw_Data'!E2771</x:f>
        <x:v>35</x:v>
      </x:c>
      <x:c r="F2771" t="str">
        <x:f>PROPER(TRIM('Raw_Data'!F2771))</x:f>
        <x:v>Gold</x:v>
      </x:c>
      <x:c r="G2771" t="str">
        <x:f>PROPER(TRIM('Raw_Data'!G2771))</x:f>
        <x:v>Digital</x:v>
      </x:c>
      <x:c r="H2771" s="60" t="n">
        <x:f>'Raw_Data'!H2771</x:f>
        <x:v>14980</x:v>
      </x:c>
      <x:c r="I2771" s="60" t="n">
        <x:f>'Raw_Data'!I2771</x:f>
        <x:v>1474.02</x:v>
      </x:c>
      <x:c r="J2771" s="32" t="n">
        <x:f>'Raw_Data'!J2771</x:f>
        <x:v>0.264</x:v>
      </x:c>
      <x:c r="K2771" s="32" t="n">
        <x:f>'Raw_Data'!K2771</x:f>
        <x:v>0.791</x:v>
      </x:c>
      <x:c r="L2771" t="n">
        <x:f>'Raw_Data'!L2771</x:f>
        <x:v>1</x:v>
      </x:c>
      <x:c r="M2771" t="n">
        <x:f>IF('Raw_Data'!M2771="",Assumptions!$B$15,'Raw_Data'!M2771)</x:f>
        <x:v>6</x:v>
      </x:c>
      <x:c r="N2771" s="32" t="n">
        <x:f>'Raw_Data'!N2771</x:f>
        <x:v>0.151</x:v>
      </x:c>
      <x:c r="O2771" t="str">
        <x:f>IF(OR(D2771&lt;620,L2771&gt;=2,J2771&gt;0.9),"High",IF(OR(D2771&lt;700,L2771=1,J2771&gt;0.75),"Medium","Low"))</x:f>
        <x:v>Medium</x:v>
      </x:c>
      <x:c r="P2771" s="30" t="n">
        <x:f>XLOOKUP(F2771,Assumptions!$A$4:$A$6,Assumptions!$B$4:$B$6)</x:f>
        <x:v>95</x:v>
      </x:c>
      <x:c r="Q2771" s="32" t="n">
        <x:f>XLOOKUP(F2771,Assumptions!$A$4:$A$6,Assumptions!$C$4:$C$6)</x:f>
        <x:v>0.219</x:v>
      </x:c>
      <x:c r="R2771" s="32" t="n">
        <x:f>XLOOKUP(F2771,Assumptions!$A$4:$A$6,Assumptions!$D$4:$D$6)</x:f>
        <x:v>0.016</x:v>
      </x:c>
      <x:c r="S2771" s="32" t="n">
        <x:f>XLOOKUP(F2771,Assumptions!$A$4:$A$6,Assumptions!$E$4:$E$6)</x:f>
        <x:v>0.01</x:v>
      </x:c>
      <x:c r="T2771" s="32" t="n">
        <x:f>XLOOKUP(O2771,Assumptions!$H$4:$H$6,Assumptions!$I$4:$I$6)</x:f>
        <x:v>0.012</x:v>
      </x:c>
      <x:c r="U2771" s="30" t="n">
        <x:f>XLOOKUP(F2771,Assumptions!$A$4:$A$6,Assumptions!$F$4:$F$6)</x:f>
        <x:v>90</x:v>
      </x:c>
      <x:c r="V2771" s="60" t="n">
        <x:f>I2771*12</x:f>
        <x:v>17688.239999999998</x:v>
      </x:c>
      <x:c r="W2771" s="60" t="n">
        <x:f>H2771*J2771*(1-K2771)*Q2771</x:f>
        <x:v>181.01148911999996</x:v>
      </x:c>
      <x:c r="X2771" s="60" t="n">
        <x:f>V2771*R2771</x:f>
        <x:v>283.01183999999995</x:v>
      </x:c>
      <x:c r="Y2771" s="60" t="n">
        <x:f>V2771*S2771</x:f>
        <x:v>176.8824</x:v>
      </x:c>
      <x:c r="Z2771" s="60" t="n">
        <x:f>H2771*J2771*T2771</x:f>
        <x:v>47.45664000000001</x:v>
      </x:c>
      <x:c r="AA2771" s="60" t="n">
        <x:f>P2771+W2771+X2771-Y2771-Z2771-U2771</x:f>
        <x:v>244.68428912000002</x:v>
      </x:c>
      <x:c r="AB2771" s="32" t="n">
        <x:f>IFERROR(AA2771/(P2771+W2771+X2771),0)</x:f>
        <x:v>0.4376996028147442</x:v>
      </x:c>
      <x:c r="AC2771" t="n">
        <x:f>IF(O2771="High",0,IF(I2771&gt;=1800,3,IF(I2771&gt;=900,2,1))+IF(K2771&gt;=0.9,2,IF(K2771&gt;=0.75,1,0))+IF(J2771&lt;=0.7,2,IF(J2771&lt;=0.85,1,0))+IF(M2771&gt;=8,1,0))</x:f>
        <x:v>5</x:v>
      </x:c>
      <x:c r="AD2771" t="str">
        <x:f>IF(AND(O2771&lt;&gt;"High",AC2771&gt;=Assumptions!$B$10,AA2771&gt;0),"Priority Growth",IF(AND(O2771="Low",AA2771&gt;0),"Maintain","Watch"))</x:f>
        <x:v>Watch</x:v>
      </x:c>
      <x:c r="AE2771" s="60" t="n">
        <x:f>MAX(AA2771,0)*N2771</x:f>
        <x:v>36.94732765712</x:v>
      </x:c>
      <x:c r="AF2771" t="str">
        <x:f>IF(AND(AA2771&gt;=Assumptions!$B$11,O2771&lt;&gt;"High",OR(N2771&gt;=Assumptions!$B$12,M2771&lt;=6)),"High","Standard")</x:f>
        <x:v>Standard</x:v>
      </x:c>
    </x:row>
    <x:row r="2772">
      <x:c r="A2772" t="str">
        <x:f>'Raw_Data'!A2772</x:f>
        <x:v>C02771</x:v>
      </x:c>
      <x:c r="B2772" t="n">
        <x:f>'Raw_Data'!B2772</x:f>
        <x:v>55</x:v>
      </x:c>
      <x:c r="C2772" s="30" t="n">
        <x:f>'Raw_Data'!C2772</x:f>
        <x:v>63307</x:v>
      </x:c>
      <x:c r="D2772" t="n">
        <x:f>'Raw_Data'!D2772</x:f>
        <x:v>561</x:v>
      </x:c>
      <x:c r="E2772" t="n">
        <x:f>'Raw_Data'!E2772</x:f>
        <x:v>32</x:v>
      </x:c>
      <x:c r="F2772" t="str">
        <x:f>PROPER(TRIM('Raw_Data'!F2772))</x:f>
        <x:v>Classic</x:v>
      </x:c>
      <x:c r="G2772" t="str">
        <x:f>PROPER(TRIM('Raw_Data'!G2772))</x:f>
        <x:v>Branch</x:v>
      </x:c>
      <x:c r="H2772" s="60" t="n">
        <x:f>'Raw_Data'!H2772</x:f>
        <x:v>3861</x:v>
      </x:c>
      <x:c r="I2772" s="60" t="n">
        <x:f>'Raw_Data'!I2772</x:f>
        <x:v>671.27</x:v>
      </x:c>
      <x:c r="J2772" s="32" t="n">
        <x:f>'Raw_Data'!J2772</x:f>
        <x:v>0.538</x:v>
      </x:c>
      <x:c r="K2772" s="32" t="n">
        <x:f>'Raw_Data'!K2772</x:f>
        <x:v>0.781</x:v>
      </x:c>
      <x:c r="L2772" t="n">
        <x:f>'Raw_Data'!L2772</x:f>
        <x:v>0</x:v>
      </x:c>
      <x:c r="M2772" t="n">
        <x:f>IF('Raw_Data'!M2772="",Assumptions!$B$15,'Raw_Data'!M2772)</x:f>
        <x:v>9</x:v>
      </x:c>
      <x:c r="N2772" s="32" t="n">
        <x:f>'Raw_Data'!N2772</x:f>
        <x:v>0.02</x:v>
      </x:c>
      <x:c r="O2772" t="str">
        <x:f>IF(OR(D2772&lt;620,L2772&gt;=2,J2772&gt;0.9),"High",IF(OR(D2772&lt;700,L2772=1,J2772&gt;0.75),"Medium","Low"))</x:f>
        <x:v>High</x:v>
      </x:c>
      <x:c r="P2772" s="30" t="n">
        <x:f>XLOOKUP(F2772,Assumptions!$A$4:$A$6,Assumptions!$B$4:$B$6)</x:f>
        <x:v>0</x:v>
      </x:c>
      <x:c r="Q2772" s="32" t="n">
        <x:f>XLOOKUP(F2772,Assumptions!$A$4:$A$6,Assumptions!$C$4:$C$6)</x:f>
        <x:v>0.229</x:v>
      </x:c>
      <x:c r="R2772" s="32" t="n">
        <x:f>XLOOKUP(F2772,Assumptions!$A$4:$A$6,Assumptions!$D$4:$D$6)</x:f>
        <x:v>0.015</x:v>
      </x:c>
      <x:c r="S2772" s="32" t="n">
        <x:f>XLOOKUP(F2772,Assumptions!$A$4:$A$6,Assumptions!$E$4:$E$6)</x:f>
        <x:v>0.0075</x:v>
      </x:c>
      <x:c r="T2772" s="32" t="n">
        <x:f>XLOOKUP(O2772,Assumptions!$H$4:$H$6,Assumptions!$I$4:$I$6)</x:f>
        <x:v>0.045</x:v>
      </x:c>
      <x:c r="U2772" s="30" t="n">
        <x:f>XLOOKUP(F2772,Assumptions!$A$4:$A$6,Assumptions!$F$4:$F$6)</x:f>
        <x:v>60</x:v>
      </x:c>
      <x:c r="V2772" s="60" t="n">
        <x:f>I2772*12</x:f>
        <x:v>8055.24</x:v>
      </x:c>
      <x:c r="W2772" s="60" t="n">
        <x:f>H2772*J2772*(1-K2772)*Q2772</x:f>
        <x:v>104.17455991800001</x:v>
      </x:c>
      <x:c r="X2772" s="60" t="n">
        <x:f>V2772*R2772</x:f>
        <x:v>120.8286</x:v>
      </x:c>
      <x:c r="Y2772" s="60" t="n">
        <x:f>V2772*S2772</x:f>
        <x:v>60.4143</x:v>
      </x:c>
      <x:c r="Z2772" s="60" t="n">
        <x:f>H2772*J2772*T2772</x:f>
        <x:v>93.47481</x:v>
      </x:c>
      <x:c r="AA2772" s="60" t="n">
        <x:f>P2772+W2772+X2772-Y2772-Z2772-U2772</x:f>
        <x:v>11.114049917999992</x:v>
      </x:c>
      <x:c r="AB2772" s="32" t="n">
        <x:f>IFERROR(AA2772/(P2772+W2772+X2772),0)</x:f>
        <x:v>0.04939508370482614</x:v>
      </x:c>
      <x:c r="AC2772" t="n">
        <x:f>IF(O2772="High",0,IF(I2772&gt;=1800,3,IF(I2772&gt;=900,2,1))+IF(K2772&gt;=0.9,2,IF(K2772&gt;=0.75,1,0))+IF(J2772&lt;=0.7,2,IF(J2772&lt;=0.85,1,0))+IF(M2772&gt;=8,1,0))</x:f>
        <x:v>0</x:v>
      </x:c>
      <x:c r="AD2772" t="str">
        <x:f>IF(AND(O2772&lt;&gt;"High",AC2772&gt;=Assumptions!$B$10,AA2772&gt;0),"Priority Growth",IF(AND(O2772="Low",AA2772&gt;0),"Maintain","Watch"))</x:f>
        <x:v>Watch</x:v>
      </x:c>
      <x:c r="AE2772" s="60" t="n">
        <x:f>MAX(AA2772,0)*N2772</x:f>
        <x:v>0.22228099835999984</x:v>
      </x:c>
      <x:c r="AF2772" t="str">
        <x:f>IF(AND(AA2772&gt;=Assumptions!$B$11,O2772&lt;&gt;"High",OR(N2772&gt;=Assumptions!$B$12,M2772&lt;=6)),"High","Standard")</x:f>
        <x:v>Standard</x:v>
      </x:c>
    </x:row>
    <x:row r="2773">
      <x:c r="A2773" t="str">
        <x:f>'Raw_Data'!A2773</x:f>
        <x:v>C02772</x:v>
      </x:c>
      <x:c r="B2773" t="n">
        <x:f>'Raw_Data'!B2773</x:f>
        <x:v>29</x:v>
      </x:c>
      <x:c r="C2773" s="30" t="n">
        <x:f>'Raw_Data'!C2773</x:f>
        <x:v>142062</x:v>
      </x:c>
      <x:c r="D2773" t="n">
        <x:f>'Raw_Data'!D2773</x:f>
        <x:v>826</x:v>
      </x:c>
      <x:c r="E2773" t="n">
        <x:f>'Raw_Data'!E2773</x:f>
        <x:v>26</x:v>
      </x:c>
      <x:c r="F2773" t="str">
        <x:f>PROPER(TRIM('Raw_Data'!F2773))</x:f>
        <x:v>Platinum</x:v>
      </x:c>
      <x:c r="G2773" t="str">
        <x:f>PROPER(TRIM('Raw_Data'!G2773))</x:f>
        <x:v>Partner</x:v>
      </x:c>
      <x:c r="H2773" s="60" t="n">
        <x:f>'Raw_Data'!H2773</x:f>
        <x:v>33257</x:v>
      </x:c>
      <x:c r="I2773" s="60" t="n">
        <x:f>'Raw_Data'!I2773</x:f>
        <x:v>3242.57</x:v>
      </x:c>
      <x:c r="J2773" s="32" t="n">
        <x:f>'Raw_Data'!J2773</x:f>
        <x:v>0.315</x:v>
      </x:c>
      <x:c r="K2773" s="32" t="n">
        <x:f>'Raw_Data'!K2773</x:f>
        <x:v>0.903</x:v>
      </x:c>
      <x:c r="L2773" t="n">
        <x:f>'Raw_Data'!L2773</x:f>
        <x:v>0</x:v>
      </x:c>
      <x:c r="M2773" t="n">
        <x:f>IF('Raw_Data'!M2773="",Assumptions!$B$15,'Raw_Data'!M2773)</x:f>
        <x:v>7</x:v>
      </x:c>
      <x:c r="N2773" s="32" t="n">
        <x:f>'Raw_Data'!N2773</x:f>
        <x:v>0.081</x:v>
      </x:c>
      <x:c r="O2773" t="str">
        <x:f>IF(OR(D2773&lt;620,L2773&gt;=2,J2773&gt;0.9),"High",IF(OR(D2773&lt;700,L2773=1,J2773&gt;0.75),"Medium","Low"))</x:f>
        <x:v>Low</x:v>
      </x:c>
      <x:c r="P2773" s="30" t="n">
        <x:f>XLOOKUP(F2773,Assumptions!$A$4:$A$6,Assumptions!$B$4:$B$6)</x:f>
        <x:v>195</x:v>
      </x:c>
      <x:c r="Q2773" s="32" t="n">
        <x:f>XLOOKUP(F2773,Assumptions!$A$4:$A$6,Assumptions!$C$4:$C$6)</x:f>
        <x:v>0.199</x:v>
      </x:c>
      <x:c r="R2773" s="32" t="n">
        <x:f>XLOOKUP(F2773,Assumptions!$A$4:$A$6,Assumptions!$D$4:$D$6)</x:f>
        <x:v>0.017</x:v>
      </x:c>
      <x:c r="S2773" s="32" t="n">
        <x:f>XLOOKUP(F2773,Assumptions!$A$4:$A$6,Assumptions!$E$4:$E$6)</x:f>
        <x:v>0.013</x:v>
      </x:c>
      <x:c r="T2773" s="32" t="n">
        <x:f>XLOOKUP(O2773,Assumptions!$H$4:$H$6,Assumptions!$I$4:$I$6)</x:f>
        <x:v>0.0035</x:v>
      </x:c>
      <x:c r="U2773" s="30" t="n">
        <x:f>XLOOKUP(F2773,Assumptions!$A$4:$A$6,Assumptions!$F$4:$F$6)</x:f>
        <x:v>140</x:v>
      </x:c>
      <x:c r="V2773" s="60" t="n">
        <x:f>I2773*12</x:f>
        <x:v>38910.840000000004</x:v>
      </x:c>
      <x:c r="W2773" s="60" t="n">
        <x:f>H2773*J2773*(1-K2773)*Q2773</x:f>
        <x:v>202.21735936499994</x:v>
      </x:c>
      <x:c r="X2773" s="60" t="n">
        <x:f>V2773*R2773</x:f>
        <x:v>661.4842800000001</x:v>
      </x:c>
      <x:c r="Y2773" s="60" t="n">
        <x:f>V2773*S2773</x:f>
        <x:v>505.84092000000004</x:v>
      </x:c>
      <x:c r="Z2773" s="60" t="n">
        <x:f>H2773*J2773*T2773</x:f>
        <x:v>36.665842500000004</x:v>
      </x:c>
      <x:c r="AA2773" s="60" t="n">
        <x:f>P2773+W2773+X2773-Y2773-Z2773-U2773</x:f>
        <x:v>376.19487686499997</x:v>
      </x:c>
      <x:c r="AB2773" s="32" t="n">
        <x:f>IFERROR(AA2773/(P2773+W2773+X2773),0)</x:f>
        <x:v>0.3553360671951338</x:v>
      </x:c>
      <x:c r="AC2773" t="n">
        <x:f>IF(O2773="High",0,IF(I2773&gt;=1800,3,IF(I2773&gt;=900,2,1))+IF(K2773&gt;=0.9,2,IF(K2773&gt;=0.75,1,0))+IF(J2773&lt;=0.7,2,IF(J2773&lt;=0.85,1,0))+IF(M2773&gt;=8,1,0))</x:f>
        <x:v>7</x:v>
      </x:c>
      <x:c r="AD2773" t="str">
        <x:f>IF(AND(O2773&lt;&gt;"High",AC2773&gt;=Assumptions!$B$10,AA2773&gt;0),"Priority Growth",IF(AND(O2773="Low",AA2773&gt;0),"Maintain","Watch"))</x:f>
        <x:v>Priority Growth</x:v>
      </x:c>
      <x:c r="AE2773" s="60" t="n">
        <x:f>MAX(AA2773,0)*N2773</x:f>
        <x:v>30.471785026065</x:v>
      </x:c>
      <x:c r="AF2773" t="str">
        <x:f>IF(AND(AA2773&gt;=Assumptions!$B$11,O2773&lt;&gt;"High",OR(N2773&gt;=Assumptions!$B$12,M2773&lt;=6)),"High","Standard")</x:f>
        <x:v>Standard</x:v>
      </x:c>
    </x:row>
    <x:row r="2774">
      <x:c r="A2774" t="str">
        <x:f>'Raw_Data'!A2774</x:f>
        <x:v>C02773</x:v>
      </x:c>
      <x:c r="B2774" t="n">
        <x:f>'Raw_Data'!B2774</x:f>
        <x:v>55</x:v>
      </x:c>
      <x:c r="C2774" s="30" t="n">
        <x:f>'Raw_Data'!C2774</x:f>
        <x:v>87260</x:v>
      </x:c>
      <x:c r="D2774" t="n">
        <x:f>'Raw_Data'!D2774</x:f>
        <x:v>692</x:v>
      </x:c>
      <x:c r="E2774" t="n">
        <x:f>'Raw_Data'!E2774</x:f>
        <x:v>25</x:v>
      </x:c>
      <x:c r="F2774" t="str">
        <x:f>PROPER(TRIM('Raw_Data'!F2774))</x:f>
        <x:v>Gold</x:v>
      </x:c>
      <x:c r="G2774" t="str">
        <x:f>PROPER(TRIM('Raw_Data'!G2774))</x:f>
        <x:v>Partner</x:v>
      </x:c>
      <x:c r="H2774" s="60" t="n">
        <x:f>'Raw_Data'!H2774</x:f>
        <x:v>14577</x:v>
      </x:c>
      <x:c r="I2774" s="60" t="n">
        <x:f>'Raw_Data'!I2774</x:f>
        <x:v>1525.84</x:v>
      </x:c>
      <x:c r="J2774" s="32" t="n">
        <x:f>'Raw_Data'!J2774</x:f>
        <x:v>0.439</x:v>
      </x:c>
      <x:c r="K2774" s="32" t="n">
        <x:f>'Raw_Data'!K2774</x:f>
        <x:v>0.745</x:v>
      </x:c>
      <x:c r="L2774" t="n">
        <x:f>'Raw_Data'!L2774</x:f>
        <x:v>0</x:v>
      </x:c>
      <x:c r="M2774" t="n">
        <x:f>IF('Raw_Data'!M2774="",Assumptions!$B$15,'Raw_Data'!M2774)</x:f>
        <x:v>7</x:v>
      </x:c>
      <x:c r="N2774" s="32" t="n">
        <x:f>'Raw_Data'!N2774</x:f>
        <x:v>0.089</x:v>
      </x:c>
      <x:c r="O2774" t="str">
        <x:f>IF(OR(D2774&lt;620,L2774&gt;=2,J2774&gt;0.9),"High",IF(OR(D2774&lt;700,L2774=1,J2774&gt;0.75),"Medium","Low"))</x:f>
        <x:v>Medium</x:v>
      </x:c>
      <x:c r="P2774" s="30" t="n">
        <x:f>XLOOKUP(F2774,Assumptions!$A$4:$A$6,Assumptions!$B$4:$B$6)</x:f>
        <x:v>95</x:v>
      </x:c>
      <x:c r="Q2774" s="32" t="n">
        <x:f>XLOOKUP(F2774,Assumptions!$A$4:$A$6,Assumptions!$C$4:$C$6)</x:f>
        <x:v>0.219</x:v>
      </x:c>
      <x:c r="R2774" s="32" t="n">
        <x:f>XLOOKUP(F2774,Assumptions!$A$4:$A$6,Assumptions!$D$4:$D$6)</x:f>
        <x:v>0.016</x:v>
      </x:c>
      <x:c r="S2774" s="32" t="n">
        <x:f>XLOOKUP(F2774,Assumptions!$A$4:$A$6,Assumptions!$E$4:$E$6)</x:f>
        <x:v>0.01</x:v>
      </x:c>
      <x:c r="T2774" s="32" t="n">
        <x:f>XLOOKUP(O2774,Assumptions!$H$4:$H$6,Assumptions!$I$4:$I$6)</x:f>
        <x:v>0.012</x:v>
      </x:c>
      <x:c r="U2774" s="30" t="n">
        <x:f>XLOOKUP(F2774,Assumptions!$A$4:$A$6,Assumptions!$F$4:$F$6)</x:f>
        <x:v>90</x:v>
      </x:c>
      <x:c r="V2774" s="60" t="n">
        <x:f>I2774*12</x:f>
        <x:v>18310.079999999998</x:v>
      </x:c>
      <x:c r="W2774" s="60" t="n">
        <x:f>H2774*J2774*(1-K2774)*Q2774</x:f>
        <x:v>357.369076035</x:v>
      </x:c>
      <x:c r="X2774" s="60" t="n">
        <x:f>V2774*R2774</x:f>
        <x:v>292.96128</x:v>
      </x:c>
      <x:c r="Y2774" s="60" t="n">
        <x:f>V2774*S2774</x:f>
        <x:v>183.1008</x:v>
      </x:c>
      <x:c r="Z2774" s="60" t="n">
        <x:f>H2774*J2774*T2774</x:f>
        <x:v>76.791636</x:v>
      </x:c>
      <x:c r="AA2774" s="60" t="n">
        <x:f>P2774+W2774+X2774-Y2774-Z2774-U2774</x:f>
        <x:v>395.4379200350001</x:v>
      </x:c>
      <x:c r="AB2774" s="32" t="n">
        <x:f>IFERROR(AA2774/(P2774+W2774+X2774),0)</x:f>
        <x:v>0.5305538904099469</x:v>
      </x:c>
      <x:c r="AC2774" t="n">
        <x:f>IF(O2774="High",0,IF(I2774&gt;=1800,3,IF(I2774&gt;=900,2,1))+IF(K2774&gt;=0.9,2,IF(K2774&gt;=0.75,1,0))+IF(J2774&lt;=0.7,2,IF(J2774&lt;=0.85,1,0))+IF(M2774&gt;=8,1,0))</x:f>
        <x:v>4</x:v>
      </x:c>
      <x:c r="AD2774" t="str">
        <x:f>IF(AND(O2774&lt;&gt;"High",AC2774&gt;=Assumptions!$B$10,AA2774&gt;0),"Priority Growth",IF(AND(O2774="Low",AA2774&gt;0),"Maintain","Watch"))</x:f>
        <x:v>Watch</x:v>
      </x:c>
      <x:c r="AE2774" s="60" t="n">
        <x:f>MAX(AA2774,0)*N2774</x:f>
        <x:v>35.193974883115004</x:v>
      </x:c>
      <x:c r="AF2774" t="str">
        <x:f>IF(AND(AA2774&gt;=Assumptions!$B$11,O2774&lt;&gt;"High",OR(N2774&gt;=Assumptions!$B$12,M2774&lt;=6)),"High","Standard")</x:f>
        <x:v>Standard</x:v>
      </x:c>
    </x:row>
    <x:row r="2775">
      <x:c r="A2775" t="str">
        <x:f>'Raw_Data'!A2775</x:f>
        <x:v>C02774</x:v>
      </x:c>
      <x:c r="B2775" t="n">
        <x:f>'Raw_Data'!B2775</x:f>
        <x:v>25</x:v>
      </x:c>
      <x:c r="C2775" s="30" t="n">
        <x:f>'Raw_Data'!C2775</x:f>
        <x:v>43747</x:v>
      </x:c>
      <x:c r="D2775" t="n">
        <x:f>'Raw_Data'!D2775</x:f>
        <x:v>708</x:v>
      </x:c>
      <x:c r="E2775" t="n">
        <x:f>'Raw_Data'!E2775</x:f>
        <x:v>51</x:v>
      </x:c>
      <x:c r="F2775" t="str">
        <x:f>PROPER(TRIM('Raw_Data'!F2775))</x:f>
        <x:v>Classic</x:v>
      </x:c>
      <x:c r="G2775" t="str">
        <x:f>PROPER(TRIM('Raw_Data'!G2775))</x:f>
        <x:v>Branch</x:v>
      </x:c>
      <x:c r="H2775" s="60" t="n">
        <x:f>'Raw_Data'!H2775</x:f>
        <x:v>4579</x:v>
      </x:c>
      <x:c r="I2775" s="60" t="n">
        <x:f>'Raw_Data'!I2775</x:f>
        <x:v>1171.19</x:v>
      </x:c>
      <x:c r="J2775" s="32" t="n">
        <x:f>'Raw_Data'!J2775</x:f>
        <x:v>0.303</x:v>
      </x:c>
      <x:c r="K2775" s="32" t="n">
        <x:f>'Raw_Data'!K2775</x:f>
        <x:v>0.864</x:v>
      </x:c>
      <x:c r="L2775" t="n">
        <x:f>'Raw_Data'!L2775</x:f>
        <x:v>0</x:v>
      </x:c>
      <x:c r="M2775" t="n">
        <x:f>IF('Raw_Data'!M2775="",Assumptions!$B$15,'Raw_Data'!M2775)</x:f>
        <x:v>8</x:v>
      </x:c>
      <x:c r="N2775" s="32" t="n">
        <x:f>'Raw_Data'!N2775</x:f>
        <x:v>0.045</x:v>
      </x:c>
      <x:c r="O2775" t="str">
        <x:f>IF(OR(D2775&lt;620,L2775&gt;=2,J2775&gt;0.9),"High",IF(OR(D2775&lt;700,L2775=1,J2775&gt;0.75),"Medium","Low"))</x:f>
        <x:v>Low</x:v>
      </x:c>
      <x:c r="P2775" s="30" t="n">
        <x:f>XLOOKUP(F2775,Assumptions!$A$4:$A$6,Assumptions!$B$4:$B$6)</x:f>
        <x:v>0</x:v>
      </x:c>
      <x:c r="Q2775" s="32" t="n">
        <x:f>XLOOKUP(F2775,Assumptions!$A$4:$A$6,Assumptions!$C$4:$C$6)</x:f>
        <x:v>0.229</x:v>
      </x:c>
      <x:c r="R2775" s="32" t="n">
        <x:f>XLOOKUP(F2775,Assumptions!$A$4:$A$6,Assumptions!$D$4:$D$6)</x:f>
        <x:v>0.015</x:v>
      </x:c>
      <x:c r="S2775" s="32" t="n">
        <x:f>XLOOKUP(F2775,Assumptions!$A$4:$A$6,Assumptions!$E$4:$E$6)</x:f>
        <x:v>0.0075</x:v>
      </x:c>
      <x:c r="T2775" s="32" t="n">
        <x:f>XLOOKUP(O2775,Assumptions!$H$4:$H$6,Assumptions!$I$4:$I$6)</x:f>
        <x:v>0.0035</x:v>
      </x:c>
      <x:c r="U2775" s="30" t="n">
        <x:f>XLOOKUP(F2775,Assumptions!$A$4:$A$6,Assumptions!$F$4:$F$6)</x:f>
        <x:v>60</x:v>
      </x:c>
      <x:c r="V2775" s="60" t="n">
        <x:f>I2775*12</x:f>
        <x:v>14054.28</x:v>
      </x:c>
      <x:c r="W2775" s="60" t="n">
        <x:f>H2775*J2775*(1-K2775)*Q2775</x:f>
        <x:v>43.210337928</x:v>
      </x:c>
      <x:c r="X2775" s="60" t="n">
        <x:f>V2775*R2775</x:f>
        <x:v>210.8142</x:v>
      </x:c>
      <x:c r="Y2775" s="60" t="n">
        <x:f>V2775*S2775</x:f>
        <x:v>105.4071</x:v>
      </x:c>
      <x:c r="Z2775" s="60" t="n">
        <x:f>H2775*J2775*T2775</x:f>
        <x:v>4.8560295</x:v>
      </x:c>
      <x:c r="AA2775" s="60" t="n">
        <x:f>P2775+W2775+X2775-Y2775-Z2775-U2775</x:f>
        <x:v>83.76140842800001</x:v>
      </x:c>
      <x:c r="AB2775" s="32" t="n">
        <x:f>IFERROR(AA2775/(P2775+W2775+X2775),0)</x:f>
        <x:v>0.32973746989647557</x:v>
      </x:c>
      <x:c r="AC2775" t="n">
        <x:f>IF(O2775="High",0,IF(I2775&gt;=1800,3,IF(I2775&gt;=900,2,1))+IF(K2775&gt;=0.9,2,IF(K2775&gt;=0.75,1,0))+IF(J2775&lt;=0.7,2,IF(J2775&lt;=0.85,1,0))+IF(M2775&gt;=8,1,0))</x:f>
        <x:v>6</x:v>
      </x:c>
      <x:c r="AD2775" t="str">
        <x:f>IF(AND(O2775&lt;&gt;"High",AC2775&gt;=Assumptions!$B$10,AA2775&gt;0),"Priority Growth",IF(AND(O2775="Low",AA2775&gt;0),"Maintain","Watch"))</x:f>
        <x:v>Priority Growth</x:v>
      </x:c>
      <x:c r="AE2775" s="60" t="n">
        <x:f>MAX(AA2775,0)*N2775</x:f>
        <x:v>3.7692633792600003</x:v>
      </x:c>
      <x:c r="AF2775" t="str">
        <x:f>IF(AND(AA2775&gt;=Assumptions!$B$11,O2775&lt;&gt;"High",OR(N2775&gt;=Assumptions!$B$12,M2775&lt;=6)),"High","Standard")</x:f>
        <x:v>Standard</x:v>
      </x:c>
    </x:row>
    <x:row r="2776">
      <x:c r="A2776" t="str">
        <x:f>'Raw_Data'!A2776</x:f>
        <x:v>C02775</x:v>
      </x:c>
      <x:c r="B2776" t="n">
        <x:f>'Raw_Data'!B2776</x:f>
        <x:v>52</x:v>
      </x:c>
      <x:c r="C2776" s="30" t="n">
        <x:f>'Raw_Data'!C2776</x:f>
        <x:v>103550</x:v>
      </x:c>
      <x:c r="D2776" t="n">
        <x:f>'Raw_Data'!D2776</x:f>
        <x:v>720</x:v>
      </x:c>
      <x:c r="E2776" t="n">
        <x:f>'Raw_Data'!E2776</x:f>
        <x:v>17</x:v>
      </x:c>
      <x:c r="F2776" t="str">
        <x:f>PROPER(TRIM('Raw_Data'!F2776))</x:f>
        <x:v>Classic</x:v>
      </x:c>
      <x:c r="G2776" t="str">
        <x:f>PROPER(TRIM('Raw_Data'!G2776))</x:f>
        <x:v>Digital</x:v>
      </x:c>
      <x:c r="H2776" s="60" t="n">
        <x:f>'Raw_Data'!H2776</x:f>
        <x:v>8269</x:v>
      </x:c>
      <x:c r="I2776" s="60" t="n">
        <x:f>'Raw_Data'!I2776</x:f>
        <x:v>1395.4</x:v>
      </x:c>
      <x:c r="J2776" s="32" t="n">
        <x:f>'Raw_Data'!J2776</x:f>
        <x:v>0.354</x:v>
      </x:c>
      <x:c r="K2776" s="32" t="n">
        <x:f>'Raw_Data'!K2776</x:f>
        <x:v>0.811</x:v>
      </x:c>
      <x:c r="L2776" t="n">
        <x:f>'Raw_Data'!L2776</x:f>
        <x:v>0</x:v>
      </x:c>
      <x:c r="M2776" t="n">
        <x:f>IF('Raw_Data'!M2776="",Assumptions!$B$15,'Raw_Data'!M2776)</x:f>
        <x:v>8</x:v>
      </x:c>
      <x:c r="N2776" s="32" t="n">
        <x:f>'Raw_Data'!N2776</x:f>
        <x:v>0.045</x:v>
      </x:c>
      <x:c r="O2776" t="str">
        <x:f>IF(OR(D2776&lt;620,L2776&gt;=2,J2776&gt;0.9),"High",IF(OR(D2776&lt;700,L2776=1,J2776&gt;0.75),"Medium","Low"))</x:f>
        <x:v>Low</x:v>
      </x:c>
      <x:c r="P2776" s="30" t="n">
        <x:f>XLOOKUP(F2776,Assumptions!$A$4:$A$6,Assumptions!$B$4:$B$6)</x:f>
        <x:v>0</x:v>
      </x:c>
      <x:c r="Q2776" s="32" t="n">
        <x:f>XLOOKUP(F2776,Assumptions!$A$4:$A$6,Assumptions!$C$4:$C$6)</x:f>
        <x:v>0.229</x:v>
      </x:c>
      <x:c r="R2776" s="32" t="n">
        <x:f>XLOOKUP(F2776,Assumptions!$A$4:$A$6,Assumptions!$D$4:$D$6)</x:f>
        <x:v>0.015</x:v>
      </x:c>
      <x:c r="S2776" s="32" t="n">
        <x:f>XLOOKUP(F2776,Assumptions!$A$4:$A$6,Assumptions!$E$4:$E$6)</x:f>
        <x:v>0.0075</x:v>
      </x:c>
      <x:c r="T2776" s="32" t="n">
        <x:f>XLOOKUP(O2776,Assumptions!$H$4:$H$6,Assumptions!$I$4:$I$6)</x:f>
        <x:v>0.0035</x:v>
      </x:c>
      <x:c r="U2776" s="30" t="n">
        <x:f>XLOOKUP(F2776,Assumptions!$A$4:$A$6,Assumptions!$F$4:$F$6)</x:f>
        <x:v>60</x:v>
      </x:c>
      <x:c r="V2776" s="60" t="n">
        <x:f>I2776*12</x:f>
        <x:v>16744.800000000003</x:v>
      </x:c>
      <x:c r="W2776" s="60" t="n">
        <x:f>H2776*J2776*(1-K2776)*Q2776</x:f>
        <x:v>126.69326850599995</x:v>
      </x:c>
      <x:c r="X2776" s="60" t="n">
        <x:f>V2776*R2776</x:f>
        <x:v>251.17200000000003</x:v>
      </x:c>
      <x:c r="Y2776" s="60" t="n">
        <x:f>V2776*S2776</x:f>
        <x:v>125.58600000000001</x:v>
      </x:c>
      <x:c r="Z2776" s="60" t="n">
        <x:f>H2776*J2776*T2776</x:f>
        <x:v>10.245290999999998</x:v>
      </x:c>
      <x:c r="AA2776" s="60" t="n">
        <x:f>P2776+W2776+X2776-Y2776-Z2776-U2776</x:f>
        <x:v>182.03397750599999</x:v>
      </x:c>
      <x:c r="AB2776" s="32" t="n">
        <x:f>IFERROR(AA2776/(P2776+W2776+X2776),0)</x:f>
        <x:v>0.4817430779645987</x:v>
      </x:c>
      <x:c r="AC2776" t="n">
        <x:f>IF(O2776="High",0,IF(I2776&gt;=1800,3,IF(I2776&gt;=900,2,1))+IF(K2776&gt;=0.9,2,IF(K2776&gt;=0.75,1,0))+IF(J2776&lt;=0.7,2,IF(J2776&lt;=0.85,1,0))+IF(M2776&gt;=8,1,0))</x:f>
        <x:v>6</x:v>
      </x:c>
      <x:c r="AD2776" t="str">
        <x:f>IF(AND(O2776&lt;&gt;"High",AC2776&gt;=Assumptions!$B$10,AA2776&gt;0),"Priority Growth",IF(AND(O2776="Low",AA2776&gt;0),"Maintain","Watch"))</x:f>
        <x:v>Priority Growth</x:v>
      </x:c>
      <x:c r="AE2776" s="60" t="n">
        <x:f>MAX(AA2776,0)*N2776</x:f>
        <x:v>8.191528987769999</x:v>
      </x:c>
      <x:c r="AF2776" t="str">
        <x:f>IF(AND(AA2776&gt;=Assumptions!$B$11,O2776&lt;&gt;"High",OR(N2776&gt;=Assumptions!$B$12,M2776&lt;=6)),"High","Standard")</x:f>
        <x:v>Standard</x:v>
      </x:c>
    </x:row>
    <x:row r="2777">
      <x:c r="A2777" t="str">
        <x:f>'Raw_Data'!A2777</x:f>
        <x:v>C02776</x:v>
      </x:c>
      <x:c r="B2777" t="n">
        <x:f>'Raw_Data'!B2777</x:f>
        <x:v>58</x:v>
      </x:c>
      <x:c r="C2777" s="30" t="n">
        <x:f>'Raw_Data'!C2777</x:f>
        <x:v>102286</x:v>
      </x:c>
      <x:c r="D2777" t="n">
        <x:f>'Raw_Data'!D2777</x:f>
        <x:v>740</x:v>
      </x:c>
      <x:c r="E2777" t="n">
        <x:f>'Raw_Data'!E2777</x:f>
        <x:v>37</x:v>
      </x:c>
      <x:c r="F2777" t="str">
        <x:f>PROPER(TRIM('Raw_Data'!F2777))</x:f>
        <x:v>Platinum</x:v>
      </x:c>
      <x:c r="G2777" t="str">
        <x:f>PROPER(TRIM('Raw_Data'!G2777))</x:f>
        <x:v>Digital</x:v>
      </x:c>
      <x:c r="H2777" s="60" t="n">
        <x:f>'Raw_Data'!H2777</x:f>
        <x:v>22334</x:v>
      </x:c>
      <x:c r="I2777" s="60" t="n">
        <x:f>'Raw_Data'!I2777</x:f>
        <x:v>2506.68</x:v>
      </x:c>
      <x:c r="J2777" s="32" t="n">
        <x:f>'Raw_Data'!J2777</x:f>
        <x:v>0.263</x:v>
      </x:c>
      <x:c r="K2777" s="32" t="n">
        <x:f>'Raw_Data'!K2777</x:f>
        <x:v>0.958</x:v>
      </x:c>
      <x:c r="L2777" t="n">
        <x:f>'Raw_Data'!L2777</x:f>
        <x:v>0</x:v>
      </x:c>
      <x:c r="M2777" t="n">
        <x:f>IF('Raw_Data'!M2777="",Assumptions!$B$15,'Raw_Data'!M2777)</x:f>
        <x:v>9</x:v>
      </x:c>
      <x:c r="N2777" s="32" t="n">
        <x:f>'Raw_Data'!N2777</x:f>
        <x:v>0.021</x:v>
      </x:c>
      <x:c r="O2777" t="str">
        <x:f>IF(OR(D2777&lt;620,L2777&gt;=2,J2777&gt;0.9),"High",IF(OR(D2777&lt;700,L2777=1,J2777&gt;0.75),"Medium","Low"))</x:f>
        <x:v>Low</x:v>
      </x:c>
      <x:c r="P2777" s="30" t="n">
        <x:f>XLOOKUP(F2777,Assumptions!$A$4:$A$6,Assumptions!$B$4:$B$6)</x:f>
        <x:v>195</x:v>
      </x:c>
      <x:c r="Q2777" s="32" t="n">
        <x:f>XLOOKUP(F2777,Assumptions!$A$4:$A$6,Assumptions!$C$4:$C$6)</x:f>
        <x:v>0.199</x:v>
      </x:c>
      <x:c r="R2777" s="32" t="n">
        <x:f>XLOOKUP(F2777,Assumptions!$A$4:$A$6,Assumptions!$D$4:$D$6)</x:f>
        <x:v>0.017</x:v>
      </x:c>
      <x:c r="S2777" s="32" t="n">
        <x:f>XLOOKUP(F2777,Assumptions!$A$4:$A$6,Assumptions!$E$4:$E$6)</x:f>
        <x:v>0.013</x:v>
      </x:c>
      <x:c r="T2777" s="32" t="n">
        <x:f>XLOOKUP(O2777,Assumptions!$H$4:$H$6,Assumptions!$I$4:$I$6)</x:f>
        <x:v>0.0035</x:v>
      </x:c>
      <x:c r="U2777" s="30" t="n">
        <x:f>XLOOKUP(F2777,Assumptions!$A$4:$A$6,Assumptions!$F$4:$F$6)</x:f>
        <x:v>140</x:v>
      </x:c>
      <x:c r="V2777" s="60" t="n">
        <x:f>I2777*12</x:f>
        <x:v>30080.159999999996</x:v>
      </x:c>
      <x:c r="W2777" s="60" t="n">
        <x:f>H2777*J2777*(1-K2777)*Q2777</x:f>
        <x:v>49.09357143600005</x:v>
      </x:c>
      <x:c r="X2777" s="60" t="n">
        <x:f>V2777*R2777</x:f>
        <x:v>511.36271999999997</x:v>
      </x:c>
      <x:c r="Y2777" s="60" t="n">
        <x:f>V2777*S2777</x:f>
        <x:v>391.04207999999994</x:v>
      </x:c>
      <x:c r="Z2777" s="60" t="n">
        <x:f>H2777*J2777*T2777</x:f>
        <x:v>20.558447</x:v>
      </x:c>
      <x:c r="AA2777" s="60" t="n">
        <x:f>P2777+W2777+X2777-Y2777-Z2777-U2777</x:f>
        <x:v>203.85576443600007</x:v>
      </x:c>
      <x:c r="AB2777" s="32" t="n">
        <x:f>IFERROR(AA2777/(P2777+W2777+X2777),0)</x:f>
        <x:v>0.26984455189128587</x:v>
      </x:c>
      <x:c r="AC2777" t="n">
        <x:f>IF(O2777="High",0,IF(I2777&gt;=1800,3,IF(I2777&gt;=900,2,1))+IF(K2777&gt;=0.9,2,IF(K2777&gt;=0.75,1,0))+IF(J2777&lt;=0.7,2,IF(J2777&lt;=0.85,1,0))+IF(M2777&gt;=8,1,0))</x:f>
        <x:v>8</x:v>
      </x:c>
      <x:c r="AD2777" t="str">
        <x:f>IF(AND(O2777&lt;&gt;"High",AC2777&gt;=Assumptions!$B$10,AA2777&gt;0),"Priority Growth",IF(AND(O2777="Low",AA2777&gt;0),"Maintain","Watch"))</x:f>
        <x:v>Priority Growth</x:v>
      </x:c>
      <x:c r="AE2777" s="60" t="n">
        <x:f>MAX(AA2777,0)*N2777</x:f>
        <x:v>4.2809710531560015</x:v>
      </x:c>
      <x:c r="AF2777" t="str">
        <x:f>IF(AND(AA2777&gt;=Assumptions!$B$11,O2777&lt;&gt;"High",OR(N2777&gt;=Assumptions!$B$12,M2777&lt;=6)),"High","Standard")</x:f>
        <x:v>Standard</x:v>
      </x:c>
    </x:row>
    <x:row r="2778">
      <x:c r="A2778" t="str">
        <x:f>'Raw_Data'!A2778</x:f>
        <x:v>C02777</x:v>
      </x:c>
      <x:c r="B2778" t="n">
        <x:f>'Raw_Data'!B2778</x:f>
        <x:v>38</x:v>
      </x:c>
      <x:c r="C2778" s="30" t="n">
        <x:f>'Raw_Data'!C2778</x:f>
        <x:v>40114</x:v>
      </x:c>
      <x:c r="D2778" t="n">
        <x:f>'Raw_Data'!D2778</x:f>
        <x:v>725</x:v>
      </x:c>
      <x:c r="E2778" t="n">
        <x:f>'Raw_Data'!E2778</x:f>
        <x:v>115</x:v>
      </x:c>
      <x:c r="F2778" t="str">
        <x:f>PROPER(TRIM('Raw_Data'!F2778))</x:f>
        <x:v>Classic</x:v>
      </x:c>
      <x:c r="G2778" t="str">
        <x:f>PROPER(TRIM('Raw_Data'!G2778))</x:f>
        <x:v>Direct Mail</x:v>
      </x:c>
      <x:c r="H2778" s="60" t="n">
        <x:f>'Raw_Data'!H2778</x:f>
        <x:v>3622</x:v>
      </x:c>
      <x:c r="I2778" s="60" t="n">
        <x:f>'Raw_Data'!I2778</x:f>
        <x:v>595.2</x:v>
      </x:c>
      <x:c r="J2778" s="32" t="n">
        <x:f>'Raw_Data'!J2778</x:f>
        <x:v>0.525</x:v>
      </x:c>
      <x:c r="K2778" s="32" t="n">
        <x:f>'Raw_Data'!K2778</x:f>
        <x:v>0.698</x:v>
      </x:c>
      <x:c r="L2778" t="n">
        <x:f>'Raw_Data'!L2778</x:f>
        <x:v>0</x:v>
      </x:c>
      <x:c r="M2778" t="n">
        <x:f>IF('Raw_Data'!M2778="",Assumptions!$B$15,'Raw_Data'!M2778)</x:f>
        <x:v>7</x:v>
      </x:c>
      <x:c r="N2778" s="32" t="n">
        <x:f>'Raw_Data'!N2778</x:f>
        <x:v>0.058</x:v>
      </x:c>
      <x:c r="O2778" t="str">
        <x:f>IF(OR(D2778&lt;620,L2778&gt;=2,J2778&gt;0.9),"High",IF(OR(D2778&lt;700,L2778=1,J2778&gt;0.75),"Medium","Low"))</x:f>
        <x:v>Low</x:v>
      </x:c>
      <x:c r="P2778" s="30" t="n">
        <x:f>XLOOKUP(F2778,Assumptions!$A$4:$A$6,Assumptions!$B$4:$B$6)</x:f>
        <x:v>0</x:v>
      </x:c>
      <x:c r="Q2778" s="32" t="n">
        <x:f>XLOOKUP(F2778,Assumptions!$A$4:$A$6,Assumptions!$C$4:$C$6)</x:f>
        <x:v>0.229</x:v>
      </x:c>
      <x:c r="R2778" s="32" t="n">
        <x:f>XLOOKUP(F2778,Assumptions!$A$4:$A$6,Assumptions!$D$4:$D$6)</x:f>
        <x:v>0.015</x:v>
      </x:c>
      <x:c r="S2778" s="32" t="n">
        <x:f>XLOOKUP(F2778,Assumptions!$A$4:$A$6,Assumptions!$E$4:$E$6)</x:f>
        <x:v>0.0075</x:v>
      </x:c>
      <x:c r="T2778" s="32" t="n">
        <x:f>XLOOKUP(O2778,Assumptions!$H$4:$H$6,Assumptions!$I$4:$I$6)</x:f>
        <x:v>0.0035</x:v>
      </x:c>
      <x:c r="U2778" s="30" t="n">
        <x:f>XLOOKUP(F2778,Assumptions!$A$4:$A$6,Assumptions!$F$4:$F$6)</x:f>
        <x:v>60</x:v>
      </x:c>
      <x:c r="V2778" s="60" t="n">
        <x:f>I2778*12</x:f>
        <x:v>7142.400000000001</x:v>
      </x:c>
      <x:c r="W2778" s="60" t="n">
        <x:f>H2778*J2778*(1-K2778)*Q2778</x:f>
        <x:v>131.50739490000004</x:v>
      </x:c>
      <x:c r="X2778" s="60" t="n">
        <x:f>V2778*R2778</x:f>
        <x:v>107.13600000000001</x:v>
      </x:c>
      <x:c r="Y2778" s="60" t="n">
        <x:f>V2778*S2778</x:f>
        <x:v>53.568000000000005</x:v>
      </x:c>
      <x:c r="Z2778" s="60" t="n">
        <x:f>H2778*J2778*T2778</x:f>
        <x:v>6.655425000000001</x:v>
      </x:c>
      <x:c r="AA2778" s="60" t="n">
        <x:f>P2778+W2778+X2778-Y2778-Z2778-U2778</x:f>
        <x:v>118.41996990000001</x:v>
      </x:c>
      <x:c r="AB2778" s="32" t="n">
        <x:f>IFERROR(AA2778/(P2778+W2778+X2778),0)</x:f>
        <x:v>0.4962214435041127</x:v>
      </x:c>
      <x:c r="AC2778" t="n">
        <x:f>IF(O2778="High",0,IF(I2778&gt;=1800,3,IF(I2778&gt;=900,2,1))+IF(K2778&gt;=0.9,2,IF(K2778&gt;=0.75,1,0))+IF(J2778&lt;=0.7,2,IF(J2778&lt;=0.85,1,0))+IF(M2778&gt;=8,1,0))</x:f>
        <x:v>3</x:v>
      </x:c>
      <x:c r="AD2778" t="str">
        <x:f>IF(AND(O2778&lt;&gt;"High",AC2778&gt;=Assumptions!$B$10,AA2778&gt;0),"Priority Growth",IF(AND(O2778="Low",AA2778&gt;0),"Maintain","Watch"))</x:f>
        <x:v>Maintain</x:v>
      </x:c>
      <x:c r="AE2778" s="60" t="n">
        <x:f>MAX(AA2778,0)*N2778</x:f>
        <x:v>6.868358254200001</x:v>
      </x:c>
      <x:c r="AF2778" t="str">
        <x:f>IF(AND(AA2778&gt;=Assumptions!$B$11,O2778&lt;&gt;"High",OR(N2778&gt;=Assumptions!$B$12,M2778&lt;=6)),"High","Standard")</x:f>
        <x:v>Standard</x:v>
      </x:c>
    </x:row>
    <x:row r="2779">
      <x:c r="A2779" t="str">
        <x:f>'Raw_Data'!A2779</x:f>
        <x:v>C02778</x:v>
      </x:c>
      <x:c r="B2779" t="n">
        <x:f>'Raw_Data'!B2779</x:f>
        <x:v>41</x:v>
      </x:c>
      <x:c r="C2779" s="30" t="n">
        <x:f>'Raw_Data'!C2779</x:f>
        <x:v>65509</x:v>
      </x:c>
      <x:c r="D2779" t="n">
        <x:f>'Raw_Data'!D2779</x:f>
        <x:v>673</x:v>
      </x:c>
      <x:c r="E2779" t="n">
        <x:f>'Raw_Data'!E2779</x:f>
        <x:v>59</x:v>
      </x:c>
      <x:c r="F2779" t="str">
        <x:f>PROPER(TRIM('Raw_Data'!F2779))</x:f>
        <x:v>Gold</x:v>
      </x:c>
      <x:c r="G2779" t="str">
        <x:f>PROPER(TRIM('Raw_Data'!G2779))</x:f>
        <x:v>Digital</x:v>
      </x:c>
      <x:c r="H2779" s="60" t="n">
        <x:f>'Raw_Data'!H2779</x:f>
        <x:v>7890</x:v>
      </x:c>
      <x:c r="I2779" s="60" t="n">
        <x:f>'Raw_Data'!I2779</x:f>
        <x:v>323.3</x:v>
      </x:c>
      <x:c r="J2779" s="32" t="n">
        <x:f>'Raw_Data'!J2779</x:f>
        <x:v>0.515</x:v>
      </x:c>
      <x:c r="K2779" s="32" t="n">
        <x:f>'Raw_Data'!K2779</x:f>
        <x:v>0.664</x:v>
      </x:c>
      <x:c r="L2779" t="n">
        <x:f>'Raw_Data'!L2779</x:f>
        <x:v>0</x:v>
      </x:c>
      <x:c r="M2779" t="n">
        <x:f>IF('Raw_Data'!M2779="",Assumptions!$B$15,'Raw_Data'!M2779)</x:f>
        <x:v>10</x:v>
      </x:c>
      <x:c r="N2779" s="32" t="n">
        <x:f>'Raw_Data'!N2779</x:f>
        <x:v>0.035</x:v>
      </x:c>
      <x:c r="O2779" t="str">
        <x:f>IF(OR(D2779&lt;620,L2779&gt;=2,J2779&gt;0.9),"High",IF(OR(D2779&lt;700,L2779=1,J2779&gt;0.75),"Medium","Low"))</x:f>
        <x:v>Medium</x:v>
      </x:c>
      <x:c r="P2779" s="30" t="n">
        <x:f>XLOOKUP(F2779,Assumptions!$A$4:$A$6,Assumptions!$B$4:$B$6)</x:f>
        <x:v>95</x:v>
      </x:c>
      <x:c r="Q2779" s="32" t="n">
        <x:f>XLOOKUP(F2779,Assumptions!$A$4:$A$6,Assumptions!$C$4:$C$6)</x:f>
        <x:v>0.219</x:v>
      </x:c>
      <x:c r="R2779" s="32" t="n">
        <x:f>XLOOKUP(F2779,Assumptions!$A$4:$A$6,Assumptions!$D$4:$D$6)</x:f>
        <x:v>0.016</x:v>
      </x:c>
      <x:c r="S2779" s="32" t="n">
        <x:f>XLOOKUP(F2779,Assumptions!$A$4:$A$6,Assumptions!$E$4:$E$6)</x:f>
        <x:v>0.01</x:v>
      </x:c>
      <x:c r="T2779" s="32" t="n">
        <x:f>XLOOKUP(O2779,Assumptions!$H$4:$H$6,Assumptions!$I$4:$I$6)</x:f>
        <x:v>0.012</x:v>
      </x:c>
      <x:c r="U2779" s="30" t="n">
        <x:f>XLOOKUP(F2779,Assumptions!$A$4:$A$6,Assumptions!$F$4:$F$6)</x:f>
        <x:v>90</x:v>
      </x:c>
      <x:c r="V2779" s="60" t="n">
        <x:f>I2779*12</x:f>
        <x:v>3879.6000000000004</x:v>
      </x:c>
      <x:c r="W2779" s="60" t="n">
        <x:f>H2779*J2779*(1-K2779)*Q2779</x:f>
        <x:v>298.9975464</x:v>
      </x:c>
      <x:c r="X2779" s="60" t="n">
        <x:f>V2779*R2779</x:f>
        <x:v>62.073600000000006</x:v>
      </x:c>
      <x:c r="Y2779" s="60" t="n">
        <x:f>V2779*S2779</x:f>
        <x:v>38.79600000000001</x:v>
      </x:c>
      <x:c r="Z2779" s="60" t="n">
        <x:f>H2779*J2779*T2779</x:f>
        <x:v>48.7602</x:v>
      </x:c>
      <x:c r="AA2779" s="60" t="n">
        <x:f>P2779+W2779+X2779-Y2779-Z2779-U2779</x:f>
        <x:v>278.5149464</x:v>
      </x:c>
      <x:c r="AB2779" s="32" t="n">
        <x:f>IFERROR(AA2779/(P2779+W2779+X2779),0)</x:f>
        <x:v>0.6106831107349351</x:v>
      </x:c>
      <x:c r="AC2779" t="n">
        <x:f>IF(O2779="High",0,IF(I2779&gt;=1800,3,IF(I2779&gt;=900,2,1))+IF(K2779&gt;=0.9,2,IF(K2779&gt;=0.75,1,0))+IF(J2779&lt;=0.7,2,IF(J2779&lt;=0.85,1,0))+IF(M2779&gt;=8,1,0))</x:f>
        <x:v>4</x:v>
      </x:c>
      <x:c r="AD2779" t="str">
        <x:f>IF(AND(O2779&lt;&gt;"High",AC2779&gt;=Assumptions!$B$10,AA2779&gt;0),"Priority Growth",IF(AND(O2779="Low",AA2779&gt;0),"Maintain","Watch"))</x:f>
        <x:v>Watch</x:v>
      </x:c>
      <x:c r="AE2779" s="60" t="n">
        <x:f>MAX(AA2779,0)*N2779</x:f>
        <x:v>9.748023124000001</x:v>
      </x:c>
      <x:c r="AF2779" t="str">
        <x:f>IF(AND(AA2779&gt;=Assumptions!$B$11,O2779&lt;&gt;"High",OR(N2779&gt;=Assumptions!$B$12,M2779&lt;=6)),"High","Standard")</x:f>
        <x:v>Standard</x:v>
      </x:c>
    </x:row>
    <x:row r="2780">
      <x:c r="A2780" t="str">
        <x:f>'Raw_Data'!A2780</x:f>
        <x:v>C02779</x:v>
      </x:c>
      <x:c r="B2780" t="n">
        <x:f>'Raw_Data'!B2780</x:f>
        <x:v>21</x:v>
      </x:c>
      <x:c r="C2780" s="30" t="n">
        <x:f>'Raw_Data'!C2780</x:f>
        <x:v>94258</x:v>
      </x:c>
      <x:c r="D2780" t="n">
        <x:f>'Raw_Data'!D2780</x:f>
        <x:v>750</x:v>
      </x:c>
      <x:c r="E2780" t="n">
        <x:f>'Raw_Data'!E2780</x:f>
        <x:v>92</x:v>
      </x:c>
      <x:c r="F2780" t="str">
        <x:f>PROPER(TRIM('Raw_Data'!F2780))</x:f>
        <x:v>Platinum</x:v>
      </x:c>
      <x:c r="G2780" t="str">
        <x:f>PROPER(TRIM('Raw_Data'!G2780))</x:f>
        <x:v>Digital</x:v>
      </x:c>
      <x:c r="H2780" s="60" t="n">
        <x:f>'Raw_Data'!H2780</x:f>
        <x:v>20628</x:v>
      </x:c>
      <x:c r="I2780" s="60" t="n">
        <x:f>'Raw_Data'!I2780</x:f>
        <x:v>2190.26</x:v>
      </x:c>
      <x:c r="J2780" s="32" t="n">
        <x:f>'Raw_Data'!J2780</x:f>
        <x:v>0.421</x:v>
      </x:c>
      <x:c r="K2780" s="32" t="n">
        <x:f>'Raw_Data'!K2780</x:f>
        <x:v>0.91</x:v>
      </x:c>
      <x:c r="L2780" t="n">
        <x:f>'Raw_Data'!L2780</x:f>
        <x:v>0</x:v>
      </x:c>
      <x:c r="M2780" t="n">
        <x:f>IF('Raw_Data'!M2780="",Assumptions!$B$15,'Raw_Data'!M2780)</x:f>
        <x:v>8</x:v>
      </x:c>
      <x:c r="N2780" s="32" t="n">
        <x:f>'Raw_Data'!N2780</x:f>
        <x:v>0.049</x:v>
      </x:c>
      <x:c r="O2780" t="str">
        <x:f>IF(OR(D2780&lt;620,L2780&gt;=2,J2780&gt;0.9),"High",IF(OR(D2780&lt;700,L2780=1,J2780&gt;0.75),"Medium","Low"))</x:f>
        <x:v>Low</x:v>
      </x:c>
      <x:c r="P2780" s="30" t="n">
        <x:f>XLOOKUP(F2780,Assumptions!$A$4:$A$6,Assumptions!$B$4:$B$6)</x:f>
        <x:v>195</x:v>
      </x:c>
      <x:c r="Q2780" s="32" t="n">
        <x:f>XLOOKUP(F2780,Assumptions!$A$4:$A$6,Assumptions!$C$4:$C$6)</x:f>
        <x:v>0.199</x:v>
      </x:c>
      <x:c r="R2780" s="32" t="n">
        <x:f>XLOOKUP(F2780,Assumptions!$A$4:$A$6,Assumptions!$D$4:$D$6)</x:f>
        <x:v>0.017</x:v>
      </x:c>
      <x:c r="S2780" s="32" t="n">
        <x:f>XLOOKUP(F2780,Assumptions!$A$4:$A$6,Assumptions!$E$4:$E$6)</x:f>
        <x:v>0.013</x:v>
      </x:c>
      <x:c r="T2780" s="32" t="n">
        <x:f>XLOOKUP(O2780,Assumptions!$H$4:$H$6,Assumptions!$I$4:$I$6)</x:f>
        <x:v>0.0035</x:v>
      </x:c>
      <x:c r="U2780" s="30" t="n">
        <x:f>XLOOKUP(F2780,Assumptions!$A$4:$A$6,Assumptions!$F$4:$F$6)</x:f>
        <x:v>140</x:v>
      </x:c>
      <x:c r="V2780" s="60" t="n">
        <x:f>I2780*12</x:f>
        <x:v>26283.120000000003</x:v>
      </x:c>
      <x:c r="W2780" s="60" t="n">
        <x:f>H2780*J2780*(1-K2780)*Q2780</x:f>
        <x:v>155.53738907999994</x:v>
      </x:c>
      <x:c r="X2780" s="60" t="n">
        <x:f>V2780*R2780</x:f>
        <x:v>446.81304000000006</x:v>
      </x:c>
      <x:c r="Y2780" s="60" t="n">
        <x:f>V2780*S2780</x:f>
        <x:v>341.68056</x:v>
      </x:c>
      <x:c r="Z2780" s="60" t="n">
        <x:f>H2780*J2780*T2780</x:f>
        <x:v>30.395357999999998</x:v>
      </x:c>
      <x:c r="AA2780" s="60" t="n">
        <x:f>P2780+W2780+X2780-Y2780-Z2780-U2780</x:f>
        <x:v>285.2745110799999</x:v>
      </x:c>
      <x:c r="AB2780" s="32" t="n">
        <x:f>IFERROR(AA2780/(P2780+W2780+X2780),0)</x:f>
        <x:v>0.35777808686847484</x:v>
      </x:c>
      <x:c r="AC2780" t="n">
        <x:f>IF(O2780="High",0,IF(I2780&gt;=1800,3,IF(I2780&gt;=900,2,1))+IF(K2780&gt;=0.9,2,IF(K2780&gt;=0.75,1,0))+IF(J2780&lt;=0.7,2,IF(J2780&lt;=0.85,1,0))+IF(M2780&gt;=8,1,0))</x:f>
        <x:v>8</x:v>
      </x:c>
      <x:c r="AD2780" t="str">
        <x:f>IF(AND(O2780&lt;&gt;"High",AC2780&gt;=Assumptions!$B$10,AA2780&gt;0),"Priority Growth",IF(AND(O2780="Low",AA2780&gt;0),"Maintain","Watch"))</x:f>
        <x:v>Priority Growth</x:v>
      </x:c>
      <x:c r="AE2780" s="60" t="n">
        <x:f>MAX(AA2780,0)*N2780</x:f>
        <x:v>13.978451042919996</x:v>
      </x:c>
      <x:c r="AF2780" t="str">
        <x:f>IF(AND(AA2780&gt;=Assumptions!$B$11,O2780&lt;&gt;"High",OR(N2780&gt;=Assumptions!$B$12,M2780&lt;=6)),"High","Standard")</x:f>
        <x:v>Standard</x:v>
      </x:c>
    </x:row>
    <x:row r="2781">
      <x:c r="A2781" t="str">
        <x:f>'Raw_Data'!A2781</x:f>
        <x:v>C02780</x:v>
      </x:c>
      <x:c r="B2781" t="n">
        <x:f>'Raw_Data'!B2781</x:f>
        <x:v>52</x:v>
      </x:c>
      <x:c r="C2781" s="30" t="n">
        <x:f>'Raw_Data'!C2781</x:f>
        <x:v>83059</x:v>
      </x:c>
      <x:c r="D2781" t="n">
        <x:f>'Raw_Data'!D2781</x:f>
        <x:v>618</x:v>
      </x:c>
      <x:c r="E2781" t="n">
        <x:f>'Raw_Data'!E2781</x:f>
        <x:v>16</x:v>
      </x:c>
      <x:c r="F2781" t="str">
        <x:f>PROPER(TRIM('Raw_Data'!F2781))</x:f>
        <x:v>Gold</x:v>
      </x:c>
      <x:c r="G2781" t="str">
        <x:f>PROPER(TRIM('Raw_Data'!G2781))</x:f>
        <x:v>Partner</x:v>
      </x:c>
      <x:c r="H2781" s="60" t="n">
        <x:f>'Raw_Data'!H2781</x:f>
        <x:v>9976</x:v>
      </x:c>
      <x:c r="I2781" s="60" t="n">
        <x:f>'Raw_Data'!I2781</x:f>
        <x:v>1260.35</x:v>
      </x:c>
      <x:c r="J2781" s="32" t="n">
        <x:f>'Raw_Data'!J2781</x:f>
        <x:v>0.455</x:v>
      </x:c>
      <x:c r="K2781" s="32" t="n">
        <x:f>'Raw_Data'!K2781</x:f>
        <x:v>0.648</x:v>
      </x:c>
      <x:c r="L2781" t="n">
        <x:f>'Raw_Data'!L2781</x:f>
        <x:v>0</x:v>
      </x:c>
      <x:c r="M2781" t="n">
        <x:f>IF('Raw_Data'!M2781="",Assumptions!$B$15,'Raw_Data'!M2781)</x:f>
        <x:v>8</x:v>
      </x:c>
      <x:c r="N2781" s="32" t="n">
        <x:f>'Raw_Data'!N2781</x:f>
        <x:v>0.065</x:v>
      </x:c>
      <x:c r="O2781" t="str">
        <x:f>IF(OR(D2781&lt;620,L2781&gt;=2,J2781&gt;0.9),"High",IF(OR(D2781&lt;700,L2781=1,J2781&gt;0.75),"Medium","Low"))</x:f>
        <x:v>High</x:v>
      </x:c>
      <x:c r="P2781" s="30" t="n">
        <x:f>XLOOKUP(F2781,Assumptions!$A$4:$A$6,Assumptions!$B$4:$B$6)</x:f>
        <x:v>95</x:v>
      </x:c>
      <x:c r="Q2781" s="32" t="n">
        <x:f>XLOOKUP(F2781,Assumptions!$A$4:$A$6,Assumptions!$C$4:$C$6)</x:f>
        <x:v>0.219</x:v>
      </x:c>
      <x:c r="R2781" s="32" t="n">
        <x:f>XLOOKUP(F2781,Assumptions!$A$4:$A$6,Assumptions!$D$4:$D$6)</x:f>
        <x:v>0.016</x:v>
      </x:c>
      <x:c r="S2781" s="32" t="n">
        <x:f>XLOOKUP(F2781,Assumptions!$A$4:$A$6,Assumptions!$E$4:$E$6)</x:f>
        <x:v>0.01</x:v>
      </x:c>
      <x:c r="T2781" s="32" t="n">
        <x:f>XLOOKUP(O2781,Assumptions!$H$4:$H$6,Assumptions!$I$4:$I$6)</x:f>
        <x:v>0.045</x:v>
      </x:c>
      <x:c r="U2781" s="30" t="n">
        <x:f>XLOOKUP(F2781,Assumptions!$A$4:$A$6,Assumptions!$F$4:$F$6)</x:f>
        <x:v>90</x:v>
      </x:c>
      <x:c r="V2781" s="60" t="n">
        <x:f>I2781*12</x:f>
        <x:v>15124.199999999999</x:v>
      </x:c>
      <x:c r="W2781" s="60" t="n">
        <x:f>H2781*J2781*(1-K2781)*Q2781</x:f>
        <x:v>349.90859903999996</x:v>
      </x:c>
      <x:c r="X2781" s="60" t="n">
        <x:f>V2781*R2781</x:f>
        <x:v>241.9872</x:v>
      </x:c>
      <x:c r="Y2781" s="60" t="n">
        <x:f>V2781*S2781</x:f>
        <x:v>151.242</x:v>
      </x:c>
      <x:c r="Z2781" s="60" t="n">
        <x:f>H2781*J2781*T2781</x:f>
        <x:v>204.2586</x:v>
      </x:c>
      <x:c r="AA2781" s="60" t="n">
        <x:f>P2781+W2781+X2781-Y2781-Z2781-U2781</x:f>
        <x:v>241.39519903999997</x:v>
      </x:c>
      <x:c r="AB2781" s="32" t="n">
        <x:f>IFERROR(AA2781/(P2781+W2781+X2781),0)</x:f>
        <x:v>0.3514291387097897</x:v>
      </x:c>
      <x:c r="AC2781" t="n">
        <x:f>IF(O2781="High",0,IF(I2781&gt;=1800,3,IF(I2781&gt;=900,2,1))+IF(K2781&gt;=0.9,2,IF(K2781&gt;=0.75,1,0))+IF(J2781&lt;=0.7,2,IF(J2781&lt;=0.85,1,0))+IF(M2781&gt;=8,1,0))</x:f>
        <x:v>0</x:v>
      </x:c>
      <x:c r="AD2781" t="str">
        <x:f>IF(AND(O2781&lt;&gt;"High",AC2781&gt;=Assumptions!$B$10,AA2781&gt;0),"Priority Growth",IF(AND(O2781="Low",AA2781&gt;0),"Maintain","Watch"))</x:f>
        <x:v>Watch</x:v>
      </x:c>
      <x:c r="AE2781" s="60" t="n">
        <x:f>MAX(AA2781,0)*N2781</x:f>
        <x:v>15.690687937599998</x:v>
      </x:c>
      <x:c r="AF2781" t="str">
        <x:f>IF(AND(AA2781&gt;=Assumptions!$B$11,O2781&lt;&gt;"High",OR(N2781&gt;=Assumptions!$B$12,M2781&lt;=6)),"High","Standard")</x:f>
        <x:v>Standard</x:v>
      </x:c>
    </x:row>
    <x:row r="2782">
      <x:c r="A2782" t="str">
        <x:f>'Raw_Data'!A2782</x:f>
        <x:v>C02781</x:v>
      </x:c>
      <x:c r="B2782" t="n">
        <x:f>'Raw_Data'!B2782</x:f>
        <x:v>51</x:v>
      </x:c>
      <x:c r="C2782" s="30" t="n">
        <x:f>'Raw_Data'!C2782</x:f>
        <x:v>64647</x:v>
      </x:c>
      <x:c r="D2782" t="n">
        <x:f>'Raw_Data'!D2782</x:f>
        <x:v>789</x:v>
      </x:c>
      <x:c r="E2782" t="n">
        <x:f>'Raw_Data'!E2782</x:f>
        <x:v>108</x:v>
      </x:c>
      <x:c r="F2782" t="str">
        <x:f>PROPER(TRIM('Raw_Data'!F2782))</x:f>
        <x:v>Classic</x:v>
      </x:c>
      <x:c r="G2782" t="str">
        <x:f>PROPER(TRIM('Raw_Data'!G2782))</x:f>
        <x:v>Partner</x:v>
      </x:c>
      <x:c r="H2782" s="60" t="n">
        <x:f>'Raw_Data'!H2782</x:f>
        <x:v>8906</x:v>
      </x:c>
      <x:c r="I2782" s="60" t="n">
        <x:f>'Raw_Data'!I2782</x:f>
        <x:v>1039.57</x:v>
      </x:c>
      <x:c r="J2782" s="32" t="n">
        <x:f>'Raw_Data'!J2782</x:f>
        <x:v>0.515</x:v>
      </x:c>
      <x:c r="K2782" s="32" t="n">
        <x:f>'Raw_Data'!K2782</x:f>
        <x:v>0.96</x:v>
      </x:c>
      <x:c r="L2782" t="n">
        <x:f>'Raw_Data'!L2782</x:f>
        <x:v>0</x:v>
      </x:c>
      <x:c r="M2782" t="n">
        <x:f>IF('Raw_Data'!M2782="",Assumptions!$B$15,'Raw_Data'!M2782)</x:f>
        <x:v>8</x:v>
      </x:c>
      <x:c r="N2782" s="32" t="n">
        <x:f>'Raw_Data'!N2782</x:f>
        <x:v>0.049</x:v>
      </x:c>
      <x:c r="O2782" t="str">
        <x:f>IF(OR(D2782&lt;620,L2782&gt;=2,J2782&gt;0.9),"High",IF(OR(D2782&lt;700,L2782=1,J2782&gt;0.75),"Medium","Low"))</x:f>
        <x:v>Low</x:v>
      </x:c>
      <x:c r="P2782" s="30" t="n">
        <x:f>XLOOKUP(F2782,Assumptions!$A$4:$A$6,Assumptions!$B$4:$B$6)</x:f>
        <x:v>0</x:v>
      </x:c>
      <x:c r="Q2782" s="32" t="n">
        <x:f>XLOOKUP(F2782,Assumptions!$A$4:$A$6,Assumptions!$C$4:$C$6)</x:f>
        <x:v>0.229</x:v>
      </x:c>
      <x:c r="R2782" s="32" t="n">
        <x:f>XLOOKUP(F2782,Assumptions!$A$4:$A$6,Assumptions!$D$4:$D$6)</x:f>
        <x:v>0.015</x:v>
      </x:c>
      <x:c r="S2782" s="32" t="n">
        <x:f>XLOOKUP(F2782,Assumptions!$A$4:$A$6,Assumptions!$E$4:$E$6)</x:f>
        <x:v>0.0075</x:v>
      </x:c>
      <x:c r="T2782" s="32" t="n">
        <x:f>XLOOKUP(O2782,Assumptions!$H$4:$H$6,Assumptions!$I$4:$I$6)</x:f>
        <x:v>0.0035</x:v>
      </x:c>
      <x:c r="U2782" s="30" t="n">
        <x:f>XLOOKUP(F2782,Assumptions!$A$4:$A$6,Assumptions!$F$4:$F$6)</x:f>
        <x:v>60</x:v>
      </x:c>
      <x:c r="V2782" s="60" t="n">
        <x:f>I2782*12</x:f>
        <x:v>12474.84</x:v>
      </x:c>
      <x:c r="W2782" s="60" t="n">
        <x:f>H2782*J2782*(1-K2782)*Q2782</x:f>
        <x:v>42.013164400000036</x:v>
      </x:c>
      <x:c r="X2782" s="60" t="n">
        <x:f>V2782*R2782</x:f>
        <x:v>187.1226</x:v>
      </x:c>
      <x:c r="Y2782" s="60" t="n">
        <x:f>V2782*S2782</x:f>
        <x:v>93.5613</x:v>
      </x:c>
      <x:c r="Z2782" s="60" t="n">
        <x:f>H2782*J2782*T2782</x:f>
        <x:v>16.053065</x:v>
      </x:c>
      <x:c r="AA2782" s="60" t="n">
        <x:f>P2782+W2782+X2782-Y2782-Z2782-U2782</x:f>
        <x:v>59.52139940000001</x:v>
      </x:c>
      <x:c r="AB2782" s="32" t="n">
        <x:f>IFERROR(AA2782/(P2782+W2782+X2782),0)</x:f>
        <x:v>0.2597647711428151</x:v>
      </x:c>
      <x:c r="AC2782" t="n">
        <x:f>IF(O2782="High",0,IF(I2782&gt;=1800,3,IF(I2782&gt;=900,2,1))+IF(K2782&gt;=0.9,2,IF(K2782&gt;=0.75,1,0))+IF(J2782&lt;=0.7,2,IF(J2782&lt;=0.85,1,0))+IF(M2782&gt;=8,1,0))</x:f>
        <x:v>7</x:v>
      </x:c>
      <x:c r="AD2782" t="str">
        <x:f>IF(AND(O2782&lt;&gt;"High",AC2782&gt;=Assumptions!$B$10,AA2782&gt;0),"Priority Growth",IF(AND(O2782="Low",AA2782&gt;0),"Maintain","Watch"))</x:f>
        <x:v>Priority Growth</x:v>
      </x:c>
      <x:c r="AE2782" s="60" t="n">
        <x:f>MAX(AA2782,0)*N2782</x:f>
        <x:v>2.9165485706000003</x:v>
      </x:c>
      <x:c r="AF2782" t="str">
        <x:f>IF(AND(AA2782&gt;=Assumptions!$B$11,O2782&lt;&gt;"High",OR(N2782&gt;=Assumptions!$B$12,M2782&lt;=6)),"High","Standard")</x:f>
        <x:v>Standard</x:v>
      </x:c>
    </x:row>
    <x:row r="2783">
      <x:c r="A2783" t="str">
        <x:f>'Raw_Data'!A2783</x:f>
        <x:v>C02782</x:v>
      </x:c>
      <x:c r="B2783" t="n">
        <x:f>'Raw_Data'!B2783</x:f>
        <x:v>52</x:v>
      </x:c>
      <x:c r="C2783" s="30" t="n">
        <x:f>'Raw_Data'!C2783</x:f>
        <x:v>65485</x:v>
      </x:c>
      <x:c r="D2783" t="n">
        <x:f>'Raw_Data'!D2783</x:f>
        <x:v>604</x:v>
      </x:c>
      <x:c r="E2783" t="n">
        <x:f>'Raw_Data'!E2783</x:f>
        <x:v>24</x:v>
      </x:c>
      <x:c r="F2783" t="str">
        <x:f>PROPER(TRIM('Raw_Data'!F2783))</x:f>
        <x:v>Classic</x:v>
      </x:c>
      <x:c r="G2783" t="str">
        <x:f>PROPER(TRIM('Raw_Data'!G2783))</x:f>
        <x:v>Partner</x:v>
      </x:c>
      <x:c r="H2783" s="60" t="n">
        <x:f>'Raw_Data'!H2783</x:f>
        <x:v>4182</x:v>
      </x:c>
      <x:c r="I2783" s="60" t="n">
        <x:f>'Raw_Data'!I2783</x:f>
        <x:v>150</x:v>
      </x:c>
      <x:c r="J2783" s="32" t="n">
        <x:f>'Raw_Data'!J2783</x:f>
        <x:v>0.713</x:v>
      </x:c>
      <x:c r="K2783" s="32" t="n">
        <x:f>'Raw_Data'!K2783</x:f>
        <x:v>0.657</x:v>
      </x:c>
      <x:c r="L2783" t="n">
        <x:f>'Raw_Data'!L2783</x:f>
        <x:v>0</x:v>
      </x:c>
      <x:c r="M2783" t="n">
        <x:f>IF('Raw_Data'!M2783="",Assumptions!$B$15,'Raw_Data'!M2783)</x:f>
        <x:v>9</x:v>
      </x:c>
      <x:c r="N2783" s="32" t="n">
        <x:f>'Raw_Data'!N2783</x:f>
        <x:v>0.02</x:v>
      </x:c>
      <x:c r="O2783" t="str">
        <x:f>IF(OR(D2783&lt;620,L2783&gt;=2,J2783&gt;0.9),"High",IF(OR(D2783&lt;700,L2783=1,J2783&gt;0.75),"Medium","Low"))</x:f>
        <x:v>High</x:v>
      </x:c>
      <x:c r="P2783" s="30" t="n">
        <x:f>XLOOKUP(F2783,Assumptions!$A$4:$A$6,Assumptions!$B$4:$B$6)</x:f>
        <x:v>0</x:v>
      </x:c>
      <x:c r="Q2783" s="32" t="n">
        <x:f>XLOOKUP(F2783,Assumptions!$A$4:$A$6,Assumptions!$C$4:$C$6)</x:f>
        <x:v>0.229</x:v>
      </x:c>
      <x:c r="R2783" s="32" t="n">
        <x:f>XLOOKUP(F2783,Assumptions!$A$4:$A$6,Assumptions!$D$4:$D$6)</x:f>
        <x:v>0.015</x:v>
      </x:c>
      <x:c r="S2783" s="32" t="n">
        <x:f>XLOOKUP(F2783,Assumptions!$A$4:$A$6,Assumptions!$E$4:$E$6)</x:f>
        <x:v>0.0075</x:v>
      </x:c>
      <x:c r="T2783" s="32" t="n">
        <x:f>XLOOKUP(O2783,Assumptions!$H$4:$H$6,Assumptions!$I$4:$I$6)</x:f>
        <x:v>0.045</x:v>
      </x:c>
      <x:c r="U2783" s="30" t="n">
        <x:f>XLOOKUP(F2783,Assumptions!$A$4:$A$6,Assumptions!$F$4:$F$6)</x:f>
        <x:v>60</x:v>
      </x:c>
      <x:c r="V2783" s="60" t="n">
        <x:f>I2783*12</x:f>
        <x:v>1800</x:v>
      </x:c>
      <x:c r="W2783" s="60" t="n">
        <x:f>H2783*J2783*(1-K2783)*Q2783</x:f>
        <x:v>234.208774002</x:v>
      </x:c>
      <x:c r="X2783" s="60" t="n">
        <x:f>V2783*R2783</x:f>
        <x:v>27</x:v>
      </x:c>
      <x:c r="Y2783" s="60" t="n">
        <x:f>V2783*S2783</x:f>
        <x:v>13.5</x:v>
      </x:c>
      <x:c r="Z2783" s="60" t="n">
        <x:f>H2783*J2783*T2783</x:f>
        <x:v>134.17947</x:v>
      </x:c>
      <x:c r="AA2783" s="60" t="n">
        <x:f>P2783+W2783+X2783-Y2783-Z2783-U2783</x:f>
        <x:v>53.52930400200003</x:v>
      </x:c>
      <x:c r="AB2783" s="32" t="n">
        <x:f>IFERROR(AA2783/(P2783+W2783+X2783),0)</x:f>
        <x:v>0.2049291958377714</x:v>
      </x:c>
      <x:c r="AC2783" t="n">
        <x:f>IF(O2783="High",0,IF(I2783&gt;=1800,3,IF(I2783&gt;=900,2,1))+IF(K2783&gt;=0.9,2,IF(K2783&gt;=0.75,1,0))+IF(J2783&lt;=0.7,2,IF(J2783&lt;=0.85,1,0))+IF(M2783&gt;=8,1,0))</x:f>
        <x:v>0</x:v>
      </x:c>
      <x:c r="AD2783" t="str">
        <x:f>IF(AND(O2783&lt;&gt;"High",AC2783&gt;=Assumptions!$B$10,AA2783&gt;0),"Priority Growth",IF(AND(O2783="Low",AA2783&gt;0),"Maintain","Watch"))</x:f>
        <x:v>Watch</x:v>
      </x:c>
      <x:c r="AE2783" s="60" t="n">
        <x:f>MAX(AA2783,0)*N2783</x:f>
        <x:v>1.0705860800400007</x:v>
      </x:c>
      <x:c r="AF2783" t="str">
        <x:f>IF(AND(AA2783&gt;=Assumptions!$B$11,O2783&lt;&gt;"High",OR(N2783&gt;=Assumptions!$B$12,M2783&lt;=6)),"High","Standard")</x:f>
        <x:v>Standard</x:v>
      </x:c>
    </x:row>
    <x:row r="2784">
      <x:c r="A2784" t="str">
        <x:f>'Raw_Data'!A2784</x:f>
        <x:v>C02783</x:v>
      </x:c>
      <x:c r="B2784" t="n">
        <x:f>'Raw_Data'!B2784</x:f>
        <x:v>52</x:v>
      </x:c>
      <x:c r="C2784" s="30" t="n">
        <x:f>'Raw_Data'!C2784</x:f>
        <x:v>31912</x:v>
      </x:c>
      <x:c r="D2784" t="n">
        <x:f>'Raw_Data'!D2784</x:f>
        <x:v>740</x:v>
      </x:c>
      <x:c r="E2784" t="n">
        <x:f>'Raw_Data'!E2784</x:f>
        <x:v>45</x:v>
      </x:c>
      <x:c r="F2784" t="str">
        <x:f>PROPER(TRIM('Raw_Data'!F2784))</x:f>
        <x:v>Classic</x:v>
      </x:c>
      <x:c r="G2784" t="str">
        <x:f>PROPER(TRIM('Raw_Data'!G2784))</x:f>
        <x:v>Branch</x:v>
      </x:c>
      <x:c r="H2784" s="60" t="n">
        <x:f>'Raw_Data'!H2784</x:f>
        <x:v>3564</x:v>
      </x:c>
      <x:c r="I2784" s="60" t="n">
        <x:f>'Raw_Data'!I2784</x:f>
        <x:v>605.58</x:v>
      </x:c>
      <x:c r="J2784" s="32" t="n">
        <x:f>'Raw_Data'!J2784</x:f>
        <x:v>0.294</x:v>
      </x:c>
      <x:c r="K2784" s="32" t="n">
        <x:f>'Raw_Data'!K2784</x:f>
        <x:v>0.945</x:v>
      </x:c>
      <x:c r="L2784" t="n">
        <x:f>'Raw_Data'!L2784</x:f>
        <x:v>0</x:v>
      </x:c>
      <x:c r="M2784" t="n">
        <x:f>IF('Raw_Data'!M2784="",Assumptions!$B$15,'Raw_Data'!M2784)</x:f>
        <x:v>6</x:v>
      </x:c>
      <x:c r="N2784" s="32" t="n">
        <x:f>'Raw_Data'!N2784</x:f>
        <x:v>0.165</x:v>
      </x:c>
      <x:c r="O2784" t="str">
        <x:f>IF(OR(D2784&lt;620,L2784&gt;=2,J2784&gt;0.9),"High",IF(OR(D2784&lt;700,L2784=1,J2784&gt;0.75),"Medium","Low"))</x:f>
        <x:v>Low</x:v>
      </x:c>
      <x:c r="P2784" s="30" t="n">
        <x:f>XLOOKUP(F2784,Assumptions!$A$4:$A$6,Assumptions!$B$4:$B$6)</x:f>
        <x:v>0</x:v>
      </x:c>
      <x:c r="Q2784" s="32" t="n">
        <x:f>XLOOKUP(F2784,Assumptions!$A$4:$A$6,Assumptions!$C$4:$C$6)</x:f>
        <x:v>0.229</x:v>
      </x:c>
      <x:c r="R2784" s="32" t="n">
        <x:f>XLOOKUP(F2784,Assumptions!$A$4:$A$6,Assumptions!$D$4:$D$6)</x:f>
        <x:v>0.015</x:v>
      </x:c>
      <x:c r="S2784" s="32" t="n">
        <x:f>XLOOKUP(F2784,Assumptions!$A$4:$A$6,Assumptions!$E$4:$E$6)</x:f>
        <x:v>0.0075</x:v>
      </x:c>
      <x:c r="T2784" s="32" t="n">
        <x:f>XLOOKUP(O2784,Assumptions!$H$4:$H$6,Assumptions!$I$4:$I$6)</x:f>
        <x:v>0.0035</x:v>
      </x:c>
      <x:c r="U2784" s="30" t="n">
        <x:f>XLOOKUP(F2784,Assumptions!$A$4:$A$6,Assumptions!$F$4:$F$6)</x:f>
        <x:v>60</x:v>
      </x:c>
      <x:c r="V2784" s="60" t="n">
        <x:f>I2784*12</x:f>
        <x:v>7266.960000000001</x:v>
      </x:c>
      <x:c r="W2784" s="60" t="n">
        <x:f>H2784*J2784*(1-K2784)*Q2784</x:f>
        <x:v>13.197242520000012</x:v>
      </x:c>
      <x:c r="X2784" s="60" t="n">
        <x:f>V2784*R2784</x:f>
        <x:v>109.0044</x:v>
      </x:c>
      <x:c r="Y2784" s="60" t="n">
        <x:f>V2784*S2784</x:f>
        <x:v>54.5022</x:v>
      </x:c>
      <x:c r="Z2784" s="60" t="n">
        <x:f>H2784*J2784*T2784</x:f>
        <x:v>3.6673560000000003</x:v>
      </x:c>
      <x:c r="AA2784" s="60" t="n">
        <x:f>P2784+W2784+X2784-Y2784-Z2784-U2784</x:f>
        <x:v>4.032086520000021</x:v>
      </x:c>
      <x:c r="AB2784" s="32" t="n">
        <x:f>IFERROR(AA2784/(P2784+W2784+X2784),0)</x:f>
        <x:v>0.032995354537400046</x:v>
      </x:c>
      <x:c r="AC2784" t="n">
        <x:f>IF(O2784="High",0,IF(I2784&gt;=1800,3,IF(I2784&gt;=900,2,1))+IF(K2784&gt;=0.9,2,IF(K2784&gt;=0.75,1,0))+IF(J2784&lt;=0.7,2,IF(J2784&lt;=0.85,1,0))+IF(M2784&gt;=8,1,0))</x:f>
        <x:v>5</x:v>
      </x:c>
      <x:c r="AD2784" t="str">
        <x:f>IF(AND(O2784&lt;&gt;"High",AC2784&gt;=Assumptions!$B$10,AA2784&gt;0),"Priority Growth",IF(AND(O2784="Low",AA2784&gt;0),"Maintain","Watch"))</x:f>
        <x:v>Maintain</x:v>
      </x:c>
      <x:c r="AE2784" s="60" t="n">
        <x:f>MAX(AA2784,0)*N2784</x:f>
        <x:v>0.6652942758000036</x:v>
      </x:c>
      <x:c r="AF2784" t="str">
        <x:f>IF(AND(AA2784&gt;=Assumptions!$B$11,O2784&lt;&gt;"High",OR(N2784&gt;=Assumptions!$B$12,M2784&lt;=6)),"High","Standard")</x:f>
        <x:v>Standard</x:v>
      </x:c>
    </x:row>
    <x:row r="2785">
      <x:c r="A2785" t="str">
        <x:f>'Raw_Data'!A2785</x:f>
        <x:v>C02784</x:v>
      </x:c>
      <x:c r="B2785" t="n">
        <x:f>'Raw_Data'!B2785</x:f>
        <x:v>42</x:v>
      </x:c>
      <x:c r="C2785" s="30" t="n">
        <x:f>'Raw_Data'!C2785</x:f>
        <x:v>119987</x:v>
      </x:c>
      <x:c r="D2785" t="n">
        <x:f>'Raw_Data'!D2785</x:f>
        <x:v>785</x:v>
      </x:c>
      <x:c r="E2785" t="n">
        <x:f>'Raw_Data'!E2785</x:f>
        <x:v>15</x:v>
      </x:c>
      <x:c r="F2785" t="str">
        <x:f>PROPER(TRIM('Raw_Data'!F2785))</x:f>
        <x:v>Classic</x:v>
      </x:c>
      <x:c r="G2785" t="str">
        <x:f>PROPER(TRIM('Raw_Data'!G2785))</x:f>
        <x:v>Branch</x:v>
      </x:c>
      <x:c r="H2785" s="60" t="n">
        <x:f>'Raw_Data'!H2785</x:f>
        <x:v>13135</x:v>
      </x:c>
      <x:c r="I2785" s="60" t="n">
        <x:f>'Raw_Data'!I2785</x:f>
        <x:v>1480.27</x:v>
      </x:c>
      <x:c r="J2785" s="32" t="n">
        <x:f>'Raw_Data'!J2785</x:f>
        <x:v>0.172</x:v>
      </x:c>
      <x:c r="K2785" s="32" t="n">
        <x:f>'Raw_Data'!K2785</x:f>
        <x:v>1</x:v>
      </x:c>
      <x:c r="L2785" t="n">
        <x:f>'Raw_Data'!L2785</x:f>
        <x:v>0</x:v>
      </x:c>
      <x:c r="M2785" t="n">
        <x:f>IF('Raw_Data'!M2785="",Assumptions!$B$15,'Raw_Data'!M2785)</x:f>
        <x:v>8</x:v>
      </x:c>
      <x:c r="N2785" s="32" t="n">
        <x:f>'Raw_Data'!N2785</x:f>
        <x:v>0.02</x:v>
      </x:c>
      <x:c r="O2785" t="str">
        <x:f>IF(OR(D2785&lt;620,L2785&gt;=2,J2785&gt;0.9),"High",IF(OR(D2785&lt;700,L2785=1,J2785&gt;0.75),"Medium","Low"))</x:f>
        <x:v>Low</x:v>
      </x:c>
      <x:c r="P2785" s="30" t="n">
        <x:f>XLOOKUP(F2785,Assumptions!$A$4:$A$6,Assumptions!$B$4:$B$6)</x:f>
        <x:v>0</x:v>
      </x:c>
      <x:c r="Q2785" s="32" t="n">
        <x:f>XLOOKUP(F2785,Assumptions!$A$4:$A$6,Assumptions!$C$4:$C$6)</x:f>
        <x:v>0.229</x:v>
      </x:c>
      <x:c r="R2785" s="32" t="n">
        <x:f>XLOOKUP(F2785,Assumptions!$A$4:$A$6,Assumptions!$D$4:$D$6)</x:f>
        <x:v>0.015</x:v>
      </x:c>
      <x:c r="S2785" s="32" t="n">
        <x:f>XLOOKUP(F2785,Assumptions!$A$4:$A$6,Assumptions!$E$4:$E$6)</x:f>
        <x:v>0.0075</x:v>
      </x:c>
      <x:c r="T2785" s="32" t="n">
        <x:f>XLOOKUP(O2785,Assumptions!$H$4:$H$6,Assumptions!$I$4:$I$6)</x:f>
        <x:v>0.0035</x:v>
      </x:c>
      <x:c r="U2785" s="30" t="n">
        <x:f>XLOOKUP(F2785,Assumptions!$A$4:$A$6,Assumptions!$F$4:$F$6)</x:f>
        <x:v>60</x:v>
      </x:c>
      <x:c r="V2785" s="60" t="n">
        <x:f>I2785*12</x:f>
        <x:v>17763.239999999998</x:v>
      </x:c>
      <x:c r="W2785" s="60" t="n">
        <x:f>H2785*J2785*(1-K2785)*Q2785</x:f>
        <x:v>0</x:v>
      </x:c>
      <x:c r="X2785" s="60" t="n">
        <x:f>V2785*R2785</x:f>
        <x:v>266.44859999999994</x:v>
      </x:c>
      <x:c r="Y2785" s="60" t="n">
        <x:f>V2785*S2785</x:f>
        <x:v>133.22429999999997</x:v>
      </x:c>
      <x:c r="Z2785" s="60" t="n">
        <x:f>H2785*J2785*T2785</x:f>
        <x:v>7.90727</x:v>
      </x:c>
      <x:c r="AA2785" s="60" t="n">
        <x:f>P2785+W2785+X2785-Y2785-Z2785-U2785</x:f>
        <x:v>65.31702999999997</x:v>
      </x:c>
      <x:c r="AB2785" s="32" t="n">
        <x:f>IFERROR(AA2785/(P2785+W2785+X2785),0)</x:f>
        <x:v>0.2451393251831685</x:v>
      </x:c>
      <x:c r="AC2785" t="n">
        <x:f>IF(O2785="High",0,IF(I2785&gt;=1800,3,IF(I2785&gt;=900,2,1))+IF(K2785&gt;=0.9,2,IF(K2785&gt;=0.75,1,0))+IF(J2785&lt;=0.7,2,IF(J2785&lt;=0.85,1,0))+IF(M2785&gt;=8,1,0))</x:f>
        <x:v>7</x:v>
      </x:c>
      <x:c r="AD2785" t="str">
        <x:f>IF(AND(O2785&lt;&gt;"High",AC2785&gt;=Assumptions!$B$10,AA2785&gt;0),"Priority Growth",IF(AND(O2785="Low",AA2785&gt;0),"Maintain","Watch"))</x:f>
        <x:v>Priority Growth</x:v>
      </x:c>
      <x:c r="AE2785" s="60" t="n">
        <x:f>MAX(AA2785,0)*N2785</x:f>
        <x:v>1.3063405999999995</x:v>
      </x:c>
      <x:c r="AF2785" t="str">
        <x:f>IF(AND(AA2785&gt;=Assumptions!$B$11,O2785&lt;&gt;"High",OR(N2785&gt;=Assumptions!$B$12,M2785&lt;=6)),"High","Standard")</x:f>
        <x:v>Standard</x:v>
      </x:c>
    </x:row>
    <x:row r="2786">
      <x:c r="A2786" t="str">
        <x:f>'Raw_Data'!A2786</x:f>
        <x:v>C02785</x:v>
      </x:c>
      <x:c r="B2786" t="n">
        <x:f>'Raw_Data'!B2786</x:f>
        <x:v>25</x:v>
      </x:c>
      <x:c r="C2786" s="30" t="n">
        <x:f>'Raw_Data'!C2786</x:f>
        <x:v>68629</x:v>
      </x:c>
      <x:c r="D2786" t="n">
        <x:f>'Raw_Data'!D2786</x:f>
        <x:v>721</x:v>
      </x:c>
      <x:c r="E2786" t="n">
        <x:f>'Raw_Data'!E2786</x:f>
        <x:v>22</x:v>
      </x:c>
      <x:c r="F2786" t="str">
        <x:f>PROPER(TRIM('Raw_Data'!F2786))</x:f>
        <x:v>Gold</x:v>
      </x:c>
      <x:c r="G2786" t="str">
        <x:f>PROPER(TRIM('Raw_Data'!G2786))</x:f>
        <x:v>Digital</x:v>
      </x:c>
      <x:c r="H2786" s="60" t="n">
        <x:f>'Raw_Data'!H2786</x:f>
        <x:v>11666</x:v>
      </x:c>
      <x:c r="I2786" s="60" t="n">
        <x:f>'Raw_Data'!I2786</x:f>
        <x:v>968.32</x:v>
      </x:c>
      <x:c r="J2786" s="32" t="n">
        <x:f>'Raw_Data'!J2786</x:f>
        <x:v>0.277</x:v>
      </x:c>
      <x:c r="K2786" s="32" t="n">
        <x:f>'Raw_Data'!K2786</x:f>
        <x:v>0.928</x:v>
      </x:c>
      <x:c r="L2786" t="n">
        <x:f>'Raw_Data'!L2786</x:f>
        <x:v>0</x:v>
      </x:c>
      <x:c r="M2786" t="n">
        <x:f>IF('Raw_Data'!M2786="",Assumptions!$B$15,'Raw_Data'!M2786)</x:f>
        <x:v>7</x:v>
      </x:c>
      <x:c r="N2786" s="32" t="n">
        <x:f>'Raw_Data'!N2786</x:f>
        <x:v>0.039</x:v>
      </x:c>
      <x:c r="O2786" t="str">
        <x:f>IF(OR(D2786&lt;620,L2786&gt;=2,J2786&gt;0.9),"High",IF(OR(D2786&lt;700,L2786=1,J2786&gt;0.75),"Medium","Low"))</x:f>
        <x:v>Low</x:v>
      </x:c>
      <x:c r="P2786" s="30" t="n">
        <x:f>XLOOKUP(F2786,Assumptions!$A$4:$A$6,Assumptions!$B$4:$B$6)</x:f>
        <x:v>95</x:v>
      </x:c>
      <x:c r="Q2786" s="32" t="n">
        <x:f>XLOOKUP(F2786,Assumptions!$A$4:$A$6,Assumptions!$C$4:$C$6)</x:f>
        <x:v>0.219</x:v>
      </x:c>
      <x:c r="R2786" s="32" t="n">
        <x:f>XLOOKUP(F2786,Assumptions!$A$4:$A$6,Assumptions!$D$4:$D$6)</x:f>
        <x:v>0.016</x:v>
      </x:c>
      <x:c r="S2786" s="32" t="n">
        <x:f>XLOOKUP(F2786,Assumptions!$A$4:$A$6,Assumptions!$E$4:$E$6)</x:f>
        <x:v>0.01</x:v>
      </x:c>
      <x:c r="T2786" s="32" t="n">
        <x:f>XLOOKUP(O2786,Assumptions!$H$4:$H$6,Assumptions!$I$4:$I$6)</x:f>
        <x:v>0.0035</x:v>
      </x:c>
      <x:c r="U2786" s="30" t="n">
        <x:f>XLOOKUP(F2786,Assumptions!$A$4:$A$6,Assumptions!$F$4:$F$6)</x:f>
        <x:v>90</x:v>
      </x:c>
      <x:c r="V2786" s="60" t="n">
        <x:f>I2786*12</x:f>
        <x:v>11619.84</x:v>
      </x:c>
      <x:c r="W2786" s="60" t="n">
        <x:f>H2786*J2786*(1-K2786)*Q2786</x:f>
        <x:v>50.954008175999974</x:v>
      </x:c>
      <x:c r="X2786" s="60" t="n">
        <x:f>V2786*R2786</x:f>
        <x:v>185.91744</x:v>
      </x:c>
      <x:c r="Y2786" s="60" t="n">
        <x:f>V2786*S2786</x:f>
        <x:v>116.1984</x:v>
      </x:c>
      <x:c r="Z2786" s="60" t="n">
        <x:f>H2786*J2786*T2786</x:f>
        <x:v>11.310187</x:v>
      </x:c>
      <x:c r="AA2786" s="60" t="n">
        <x:f>P2786+W2786+X2786-Y2786-Z2786-U2786</x:f>
        <x:v>114.36286117599994</x:v>
      </x:c>
      <x:c r="AB2786" s="32" t="n">
        <x:f>IFERROR(AA2786/(P2786+W2786+X2786),0)</x:f>
        <x:v>0.34459987987683227</x:v>
      </x:c>
      <x:c r="AC2786" t="n">
        <x:f>IF(O2786="High",0,IF(I2786&gt;=1800,3,IF(I2786&gt;=900,2,1))+IF(K2786&gt;=0.9,2,IF(K2786&gt;=0.75,1,0))+IF(J2786&lt;=0.7,2,IF(J2786&lt;=0.85,1,0))+IF(M2786&gt;=8,1,0))</x:f>
        <x:v>6</x:v>
      </x:c>
      <x:c r="AD2786" t="str">
        <x:f>IF(AND(O2786&lt;&gt;"High",AC2786&gt;=Assumptions!$B$10,AA2786&gt;0),"Priority Growth",IF(AND(O2786="Low",AA2786&gt;0),"Maintain","Watch"))</x:f>
        <x:v>Priority Growth</x:v>
      </x:c>
      <x:c r="AE2786" s="60" t="n">
        <x:f>MAX(AA2786,0)*N2786</x:f>
        <x:v>4.460151585863998</x:v>
      </x:c>
      <x:c r="AF2786" t="str">
        <x:f>IF(AND(AA2786&gt;=Assumptions!$B$11,O2786&lt;&gt;"High",OR(N2786&gt;=Assumptions!$B$12,M2786&lt;=6)),"High","Standard")</x:f>
        <x:v>Standard</x:v>
      </x:c>
    </x:row>
    <x:row r="2787">
      <x:c r="A2787" t="str">
        <x:f>'Raw_Data'!A2787</x:f>
        <x:v>C02786</x:v>
      </x:c>
      <x:c r="B2787" t="n">
        <x:f>'Raw_Data'!B2787</x:f>
        <x:v>54</x:v>
      </x:c>
      <x:c r="C2787" s="30" t="n">
        <x:f>'Raw_Data'!C2787</x:f>
        <x:v>60105</x:v>
      </x:c>
      <x:c r="D2787" t="n">
        <x:f>'Raw_Data'!D2787</x:f>
        <x:v>630</x:v>
      </x:c>
      <x:c r="E2787" t="n">
        <x:f>'Raw_Data'!E2787</x:f>
        <x:v>25</x:v>
      </x:c>
      <x:c r="F2787" t="str">
        <x:f>PROPER(TRIM('Raw_Data'!F2787))</x:f>
        <x:v>Classic</x:v>
      </x:c>
      <x:c r="G2787" t="str">
        <x:f>PROPER(TRIM('Raw_Data'!G2787))</x:f>
        <x:v>Digital</x:v>
      </x:c>
      <x:c r="H2787" s="60" t="n">
        <x:f>'Raw_Data'!H2787</x:f>
        <x:v>3311</x:v>
      </x:c>
      <x:c r="I2787" s="60" t="n">
        <x:f>'Raw_Data'!I2787</x:f>
        <x:v>781.87</x:v>
      </x:c>
      <x:c r="J2787" s="32" t="n">
        <x:f>'Raw_Data'!J2787</x:f>
        <x:v>0.431</x:v>
      </x:c>
      <x:c r="K2787" s="32" t="n">
        <x:f>'Raw_Data'!K2787</x:f>
        <x:v>0.646</x:v>
      </x:c>
      <x:c r="L2787" t="n">
        <x:f>'Raw_Data'!L2787</x:f>
        <x:v>0</x:v>
      </x:c>
      <x:c r="M2787" t="n">
        <x:f>IF('Raw_Data'!M2787="",Assumptions!$B$15,'Raw_Data'!M2787)</x:f>
        <x:v>9</x:v>
      </x:c>
      <x:c r="N2787" s="32" t="n">
        <x:f>'Raw_Data'!N2787</x:f>
        <x:v>0.02</x:v>
      </x:c>
      <x:c r="O2787" t="str">
        <x:f>IF(OR(D2787&lt;620,L2787&gt;=2,J2787&gt;0.9),"High",IF(OR(D2787&lt;700,L2787=1,J2787&gt;0.75),"Medium","Low"))</x:f>
        <x:v>Medium</x:v>
      </x:c>
      <x:c r="P2787" s="30" t="n">
        <x:f>XLOOKUP(F2787,Assumptions!$A$4:$A$6,Assumptions!$B$4:$B$6)</x:f>
        <x:v>0</x:v>
      </x:c>
      <x:c r="Q2787" s="32" t="n">
        <x:f>XLOOKUP(F2787,Assumptions!$A$4:$A$6,Assumptions!$C$4:$C$6)</x:f>
        <x:v>0.229</x:v>
      </x:c>
      <x:c r="R2787" s="32" t="n">
        <x:f>XLOOKUP(F2787,Assumptions!$A$4:$A$6,Assumptions!$D$4:$D$6)</x:f>
        <x:v>0.015</x:v>
      </x:c>
      <x:c r="S2787" s="32" t="n">
        <x:f>XLOOKUP(F2787,Assumptions!$A$4:$A$6,Assumptions!$E$4:$E$6)</x:f>
        <x:v>0.0075</x:v>
      </x:c>
      <x:c r="T2787" s="32" t="n">
        <x:f>XLOOKUP(O2787,Assumptions!$H$4:$H$6,Assumptions!$I$4:$I$6)</x:f>
        <x:v>0.012</x:v>
      </x:c>
      <x:c r="U2787" s="30" t="n">
        <x:f>XLOOKUP(F2787,Assumptions!$A$4:$A$6,Assumptions!$F$4:$F$6)</x:f>
        <x:v>60</x:v>
      </x:c>
      <x:c r="V2787" s="60" t="n">
        <x:f>I2787*12</x:f>
        <x:v>9382.44</x:v>
      </x:c>
      <x:c r="W2787" s="60" t="n">
        <x:f>H2787*J2787*(1-K2787)*Q2787</x:f>
        <x:v>115.684505706</x:v>
      </x:c>
      <x:c r="X2787" s="60" t="n">
        <x:f>V2787*R2787</x:f>
        <x:v>140.7366</x:v>
      </x:c>
      <x:c r="Y2787" s="60" t="n">
        <x:f>V2787*S2787</x:f>
        <x:v>70.3683</x:v>
      </x:c>
      <x:c r="Z2787" s="60" t="n">
        <x:f>H2787*J2787*T2787</x:f>
        <x:v>17.124492</x:v>
      </x:c>
      <x:c r="AA2787" s="60" t="n">
        <x:f>P2787+W2787+X2787-Y2787-Z2787-U2787</x:f>
        <x:v>108.92831370599998</x:v>
      </x:c>
      <x:c r="AB2787" s="32" t="n">
        <x:f>IFERROR(AA2787/(P2787+W2787+X2787),0)</x:f>
        <x:v>0.4248024491045285</x:v>
      </x:c>
      <x:c r="AC2787" t="n">
        <x:f>IF(O2787="High",0,IF(I2787&gt;=1800,3,IF(I2787&gt;=900,2,1))+IF(K2787&gt;=0.9,2,IF(K2787&gt;=0.75,1,0))+IF(J2787&lt;=0.7,2,IF(J2787&lt;=0.85,1,0))+IF(M2787&gt;=8,1,0))</x:f>
        <x:v>4</x:v>
      </x:c>
      <x:c r="AD2787" t="str">
        <x:f>IF(AND(O2787&lt;&gt;"High",AC2787&gt;=Assumptions!$B$10,AA2787&gt;0),"Priority Growth",IF(AND(O2787="Low",AA2787&gt;0),"Maintain","Watch"))</x:f>
        <x:v>Watch</x:v>
      </x:c>
      <x:c r="AE2787" s="60" t="n">
        <x:f>MAX(AA2787,0)*N2787</x:f>
        <x:v>2.1785662741199996</x:v>
      </x:c>
      <x:c r="AF2787" t="str">
        <x:f>IF(AND(AA2787&gt;=Assumptions!$B$11,O2787&lt;&gt;"High",OR(N2787&gt;=Assumptions!$B$12,M2787&lt;=6)),"High","Standard")</x:f>
        <x:v>Standard</x:v>
      </x:c>
    </x:row>
    <x:row r="2788">
      <x:c r="A2788" t="str">
        <x:f>'Raw_Data'!A2788</x:f>
        <x:v>C02787</x:v>
      </x:c>
      <x:c r="B2788" t="n">
        <x:f>'Raw_Data'!B2788</x:f>
        <x:v>43</x:v>
      </x:c>
      <x:c r="C2788" s="30" t="n">
        <x:f>'Raw_Data'!C2788</x:f>
        <x:v>82354</x:v>
      </x:c>
      <x:c r="D2788" t="n">
        <x:f>'Raw_Data'!D2788</x:f>
        <x:v>716</x:v>
      </x:c>
      <x:c r="E2788" t="n">
        <x:f>'Raw_Data'!E2788</x:f>
        <x:v>6</x:v>
      </x:c>
      <x:c r="F2788" t="str">
        <x:f>PROPER(TRIM('Raw_Data'!F2788))</x:f>
        <x:v>Gold</x:v>
      </x:c>
      <x:c r="G2788" t="str">
        <x:f>PROPER(TRIM('Raw_Data'!G2788))</x:f>
        <x:v>Branch</x:v>
      </x:c>
      <x:c r="H2788" s="60" t="n">
        <x:f>'Raw_Data'!H2788</x:f>
        <x:v>13586</x:v>
      </x:c>
      <x:c r="I2788" s="60" t="n">
        <x:f>'Raw_Data'!I2788</x:f>
        <x:v>1755.61</x:v>
      </x:c>
      <x:c r="J2788" s="32" t="n">
        <x:f>'Raw_Data'!J2788</x:f>
        <x:v>0.229</x:v>
      </x:c>
      <x:c r="K2788" s="32" t="n">
        <x:f>'Raw_Data'!K2788</x:f>
        <x:v>0.745</x:v>
      </x:c>
      <x:c r="L2788" t="n">
        <x:f>'Raw_Data'!L2788</x:f>
        <x:v>0</x:v>
      </x:c>
      <x:c r="M2788" t="n">
        <x:f>IF('Raw_Data'!M2788="",Assumptions!$B$15,'Raw_Data'!M2788)</x:f>
        <x:v>4</x:v>
      </x:c>
      <x:c r="N2788" s="32" t="n">
        <x:f>'Raw_Data'!N2788</x:f>
        <x:v>0.316</x:v>
      </x:c>
      <x:c r="O2788" t="str">
        <x:f>IF(OR(D2788&lt;620,L2788&gt;=2,J2788&gt;0.9),"High",IF(OR(D2788&lt;700,L2788=1,J2788&gt;0.75),"Medium","Low"))</x:f>
        <x:v>Low</x:v>
      </x:c>
      <x:c r="P2788" s="30" t="n">
        <x:f>XLOOKUP(F2788,Assumptions!$A$4:$A$6,Assumptions!$B$4:$B$6)</x:f>
        <x:v>95</x:v>
      </x:c>
      <x:c r="Q2788" s="32" t="n">
        <x:f>XLOOKUP(F2788,Assumptions!$A$4:$A$6,Assumptions!$C$4:$C$6)</x:f>
        <x:v>0.219</x:v>
      </x:c>
      <x:c r="R2788" s="32" t="n">
        <x:f>XLOOKUP(F2788,Assumptions!$A$4:$A$6,Assumptions!$D$4:$D$6)</x:f>
        <x:v>0.016</x:v>
      </x:c>
      <x:c r="S2788" s="32" t="n">
        <x:f>XLOOKUP(F2788,Assumptions!$A$4:$A$6,Assumptions!$E$4:$E$6)</x:f>
        <x:v>0.01</x:v>
      </x:c>
      <x:c r="T2788" s="32" t="n">
        <x:f>XLOOKUP(O2788,Assumptions!$H$4:$H$6,Assumptions!$I$4:$I$6)</x:f>
        <x:v>0.0035</x:v>
      </x:c>
      <x:c r="U2788" s="30" t="n">
        <x:f>XLOOKUP(F2788,Assumptions!$A$4:$A$6,Assumptions!$F$4:$F$6)</x:f>
        <x:v>90</x:v>
      </x:c>
      <x:c r="V2788" s="60" t="n">
        <x:f>I2788*12</x:f>
        <x:v>21067.32</x:v>
      </x:c>
      <x:c r="W2788" s="60" t="n">
        <x:f>H2788*J2788*(1-K2788)*Q2788</x:f>
        <x:v>173.74462893</x:v>
      </x:c>
      <x:c r="X2788" s="60" t="n">
        <x:f>V2788*R2788</x:f>
        <x:v>337.07712</x:v>
      </x:c>
      <x:c r="Y2788" s="60" t="n">
        <x:f>V2788*S2788</x:f>
        <x:v>210.6732</x:v>
      </x:c>
      <x:c r="Z2788" s="60" t="n">
        <x:f>H2788*J2788*T2788</x:f>
        <x:v>10.889179</x:v>
      </x:c>
      <x:c r="AA2788" s="60" t="n">
        <x:f>P2788+W2788+X2788-Y2788-Z2788-U2788</x:f>
        <x:v>294.25936993</x:v>
      </x:c>
      <x:c r="AB2788" s="32" t="n">
        <x:f>IFERROR(AA2788/(P2788+W2788+X2788),0)</x:f>
        <x:v>0.48571938932486286</x:v>
      </x:c>
      <x:c r="AC2788" t="n">
        <x:f>IF(O2788="High",0,IF(I2788&gt;=1800,3,IF(I2788&gt;=900,2,1))+IF(K2788&gt;=0.9,2,IF(K2788&gt;=0.75,1,0))+IF(J2788&lt;=0.7,2,IF(J2788&lt;=0.85,1,0))+IF(M2788&gt;=8,1,0))</x:f>
        <x:v>4</x:v>
      </x:c>
      <x:c r="AD2788" t="str">
        <x:f>IF(AND(O2788&lt;&gt;"High",AC2788&gt;=Assumptions!$B$10,AA2788&gt;0),"Priority Growth",IF(AND(O2788="Low",AA2788&gt;0),"Maintain","Watch"))</x:f>
        <x:v>Maintain</x:v>
      </x:c>
      <x:c r="AE2788" s="60" t="n">
        <x:f>MAX(AA2788,0)*N2788</x:f>
        <x:v>92.98596089787999</x:v>
      </x:c>
      <x:c r="AF2788" t="str">
        <x:f>IF(AND(AA2788&gt;=Assumptions!$B$11,O2788&lt;&gt;"High",OR(N2788&gt;=Assumptions!$B$12,M2788&lt;=6)),"High","Standard")</x:f>
        <x:v>Standard</x:v>
      </x:c>
    </x:row>
    <x:row r="2789">
      <x:c r="A2789" t="str">
        <x:f>'Raw_Data'!A2789</x:f>
        <x:v>C02788</x:v>
      </x:c>
      <x:c r="B2789" t="n">
        <x:f>'Raw_Data'!B2789</x:f>
        <x:v>49</x:v>
      </x:c>
      <x:c r="C2789" s="30" t="n">
        <x:f>'Raw_Data'!C2789</x:f>
        <x:v>62258</x:v>
      </x:c>
      <x:c r="D2789" t="n">
        <x:f>'Raw_Data'!D2789</x:f>
        <x:v>554</x:v>
      </x:c>
      <x:c r="E2789" t="n">
        <x:f>'Raw_Data'!E2789</x:f>
        <x:v>114</x:v>
      </x:c>
      <x:c r="F2789" t="str">
        <x:f>PROPER(TRIM('Raw_Data'!F2789))</x:f>
        <x:v>Classic</x:v>
      </x:c>
      <x:c r="G2789" t="str">
        <x:f>PROPER(TRIM('Raw_Data'!G2789))</x:f>
        <x:v>Partner</x:v>
      </x:c>
      <x:c r="H2789" s="60" t="n">
        <x:f>'Raw_Data'!H2789</x:f>
        <x:v>1000</x:v>
      </x:c>
      <x:c r="I2789" s="60" t="n">
        <x:f>'Raw_Data'!I2789</x:f>
        <x:v>745.23</x:v>
      </x:c>
      <x:c r="J2789" s="32" t="n">
        <x:f>'Raw_Data'!J2789</x:f>
        <x:v>0.462</x:v>
      </x:c>
      <x:c r="K2789" s="32" t="n">
        <x:f>'Raw_Data'!K2789</x:f>
        <x:v>0.632</x:v>
      </x:c>
      <x:c r="L2789" t="n">
        <x:f>'Raw_Data'!L2789</x:f>
        <x:v>0</x:v>
      </x:c>
      <x:c r="M2789" t="n">
        <x:f>IF('Raw_Data'!M2789="",Assumptions!$B$15,'Raw_Data'!M2789)</x:f>
        <x:v>8</x:v>
      </x:c>
      <x:c r="N2789" s="32" t="n">
        <x:f>'Raw_Data'!N2789</x:f>
        <x:v>0.02</x:v>
      </x:c>
      <x:c r="O2789" t="str">
        <x:f>IF(OR(D2789&lt;620,L2789&gt;=2,J2789&gt;0.9),"High",IF(OR(D2789&lt;700,L2789=1,J2789&gt;0.75),"Medium","Low"))</x:f>
        <x:v>High</x:v>
      </x:c>
      <x:c r="P2789" s="30" t="n">
        <x:f>XLOOKUP(F2789,Assumptions!$A$4:$A$6,Assumptions!$B$4:$B$6)</x:f>
        <x:v>0</x:v>
      </x:c>
      <x:c r="Q2789" s="32" t="n">
        <x:f>XLOOKUP(F2789,Assumptions!$A$4:$A$6,Assumptions!$C$4:$C$6)</x:f>
        <x:v>0.229</x:v>
      </x:c>
      <x:c r="R2789" s="32" t="n">
        <x:f>XLOOKUP(F2789,Assumptions!$A$4:$A$6,Assumptions!$D$4:$D$6)</x:f>
        <x:v>0.015</x:v>
      </x:c>
      <x:c r="S2789" s="32" t="n">
        <x:f>XLOOKUP(F2789,Assumptions!$A$4:$A$6,Assumptions!$E$4:$E$6)</x:f>
        <x:v>0.0075</x:v>
      </x:c>
      <x:c r="T2789" s="32" t="n">
        <x:f>XLOOKUP(O2789,Assumptions!$H$4:$H$6,Assumptions!$I$4:$I$6)</x:f>
        <x:v>0.045</x:v>
      </x:c>
      <x:c r="U2789" s="30" t="n">
        <x:f>XLOOKUP(F2789,Assumptions!$A$4:$A$6,Assumptions!$F$4:$F$6)</x:f>
        <x:v>60</x:v>
      </x:c>
      <x:c r="V2789" s="60" t="n">
        <x:f>I2789*12</x:f>
        <x:v>8942.76</x:v>
      </x:c>
      <x:c r="W2789" s="60" t="n">
        <x:f>H2789*J2789*(1-K2789)*Q2789</x:f>
        <x:v>38.933664</x:v>
      </x:c>
      <x:c r="X2789" s="60" t="n">
        <x:f>V2789*R2789</x:f>
        <x:v>134.1414</x:v>
      </x:c>
      <x:c r="Y2789" s="60" t="n">
        <x:f>V2789*S2789</x:f>
        <x:v>67.0707</x:v>
      </x:c>
      <x:c r="Z2789" s="60" t="n">
        <x:f>H2789*J2789*T2789</x:f>
        <x:v>20.79</x:v>
      </x:c>
      <x:c r="AA2789" s="60" t="n">
        <x:f>P2789+W2789+X2789-Y2789-Z2789-U2789</x:f>
        <x:v>25.21436399999999</x:v>
      </x:c>
      <x:c r="AB2789" s="32" t="n">
        <x:f>IFERROR(AA2789/(P2789+W2789+X2789),0)</x:f>
        <x:v>0.14568455684638654</x:v>
      </x:c>
      <x:c r="AC2789" t="n">
        <x:f>IF(O2789="High",0,IF(I2789&gt;=1800,3,IF(I2789&gt;=900,2,1))+IF(K2789&gt;=0.9,2,IF(K2789&gt;=0.75,1,0))+IF(J2789&lt;=0.7,2,IF(J2789&lt;=0.85,1,0))+IF(M2789&gt;=8,1,0))</x:f>
        <x:v>0</x:v>
      </x:c>
      <x:c r="AD2789" t="str">
        <x:f>IF(AND(O2789&lt;&gt;"High",AC2789&gt;=Assumptions!$B$10,AA2789&gt;0),"Priority Growth",IF(AND(O2789="Low",AA2789&gt;0),"Maintain","Watch"))</x:f>
        <x:v>Watch</x:v>
      </x:c>
      <x:c r="AE2789" s="60" t="n">
        <x:f>MAX(AA2789,0)*N2789</x:f>
        <x:v>0.5042872799999998</x:v>
      </x:c>
      <x:c r="AF2789" t="str">
        <x:f>IF(AND(AA2789&gt;=Assumptions!$B$11,O2789&lt;&gt;"High",OR(N2789&gt;=Assumptions!$B$12,M2789&lt;=6)),"High","Standard")</x:f>
        <x:v>Standard</x:v>
      </x:c>
    </x:row>
    <x:row r="2790">
      <x:c r="A2790" t="str">
        <x:f>'Raw_Data'!A2790</x:f>
        <x:v>C02789</x:v>
      </x:c>
      <x:c r="B2790" t="n">
        <x:f>'Raw_Data'!B2790</x:f>
        <x:v>25</x:v>
      </x:c>
      <x:c r="C2790" s="30" t="n">
        <x:f>'Raw_Data'!C2790</x:f>
        <x:v>50489</x:v>
      </x:c>
      <x:c r="D2790" t="n">
        <x:f>'Raw_Data'!D2790</x:f>
        <x:v>757</x:v>
      </x:c>
      <x:c r="E2790" t="n">
        <x:f>'Raw_Data'!E2790</x:f>
        <x:v>88</x:v>
      </x:c>
      <x:c r="F2790" t="str">
        <x:f>PROPER(TRIM('Raw_Data'!F2790))</x:f>
        <x:v>Gold</x:v>
      </x:c>
      <x:c r="G2790" t="str">
        <x:f>PROPER(TRIM('Raw_Data'!G2790))</x:f>
        <x:v>Branch</x:v>
      </x:c>
      <x:c r="H2790" s="60" t="n">
        <x:f>'Raw_Data'!H2790</x:f>
        <x:v>12781</x:v>
      </x:c>
      <x:c r="I2790" s="60" t="n">
        <x:f>'Raw_Data'!I2790</x:f>
        <x:v>1232.76</x:v>
      </x:c>
      <x:c r="J2790" s="32" t="n">
        <x:f>'Raw_Data'!J2790</x:f>
        <x:v>0.35</x:v>
      </x:c>
      <x:c r="K2790" s="32" t="n">
        <x:f>'Raw_Data'!K2790</x:f>
        <x:v>0.822</x:v>
      </x:c>
      <x:c r="L2790" t="n">
        <x:f>'Raw_Data'!L2790</x:f>
        <x:v>0</x:v>
      </x:c>
      <x:c r="M2790" t="n">
        <x:f>IF('Raw_Data'!M2790="",Assumptions!$B$15,'Raw_Data'!M2790)</x:f>
        <x:v>4</x:v>
      </x:c>
      <x:c r="N2790" s="32" t="n">
        <x:f>'Raw_Data'!N2790</x:f>
        <x:v>0.292</x:v>
      </x:c>
      <x:c r="O2790" t="str">
        <x:f>IF(OR(D2790&lt;620,L2790&gt;=2,J2790&gt;0.9),"High",IF(OR(D2790&lt;700,L2790=1,J2790&gt;0.75),"Medium","Low"))</x:f>
        <x:v>Low</x:v>
      </x:c>
      <x:c r="P2790" s="30" t="n">
        <x:f>XLOOKUP(F2790,Assumptions!$A$4:$A$6,Assumptions!$B$4:$B$6)</x:f>
        <x:v>95</x:v>
      </x:c>
      <x:c r="Q2790" s="32" t="n">
        <x:f>XLOOKUP(F2790,Assumptions!$A$4:$A$6,Assumptions!$C$4:$C$6)</x:f>
        <x:v>0.219</x:v>
      </x:c>
      <x:c r="R2790" s="32" t="n">
        <x:f>XLOOKUP(F2790,Assumptions!$A$4:$A$6,Assumptions!$D$4:$D$6)</x:f>
        <x:v>0.016</x:v>
      </x:c>
      <x:c r="S2790" s="32" t="n">
        <x:f>XLOOKUP(F2790,Assumptions!$A$4:$A$6,Assumptions!$E$4:$E$6)</x:f>
        <x:v>0.01</x:v>
      </x:c>
      <x:c r="T2790" s="32" t="n">
        <x:f>XLOOKUP(O2790,Assumptions!$H$4:$H$6,Assumptions!$I$4:$I$6)</x:f>
        <x:v>0.0035</x:v>
      </x:c>
      <x:c r="U2790" s="30" t="n">
        <x:f>XLOOKUP(F2790,Assumptions!$A$4:$A$6,Assumptions!$F$4:$F$6)</x:f>
        <x:v>90</x:v>
      </x:c>
      <x:c r="V2790" s="60" t="n">
        <x:f>I2790*12</x:f>
        <x:v>14793.119999999999</x:v>
      </x:c>
      <x:c r="W2790" s="60" t="n">
        <x:f>H2790*J2790*(1-K2790)*Q2790</x:f>
        <x:v>174.38012970000003</x:v>
      </x:c>
      <x:c r="X2790" s="60" t="n">
        <x:f>V2790*R2790</x:f>
        <x:v>236.68992</x:v>
      </x:c>
      <x:c r="Y2790" s="60" t="n">
        <x:f>V2790*S2790</x:f>
        <x:v>147.9312</x:v>
      </x:c>
      <x:c r="Z2790" s="60" t="n">
        <x:f>H2790*J2790*T2790</x:f>
        <x:v>15.656724999999998</x:v>
      </x:c>
      <x:c r="AA2790" s="60" t="n">
        <x:f>P2790+W2790+X2790-Y2790-Z2790-U2790</x:f>
        <x:v>252.48212470000004</x:v>
      </x:c>
      <x:c r="AB2790" s="32" t="n">
        <x:f>IFERROR(AA2790/(P2790+W2790+X2790),0)</x:f>
        <x:v>0.49890746320528606</x:v>
      </x:c>
      <x:c r="AC2790" t="n">
        <x:f>IF(O2790="High",0,IF(I2790&gt;=1800,3,IF(I2790&gt;=900,2,1))+IF(K2790&gt;=0.9,2,IF(K2790&gt;=0.75,1,0))+IF(J2790&lt;=0.7,2,IF(J2790&lt;=0.85,1,0))+IF(M2790&gt;=8,1,0))</x:f>
        <x:v>5</x:v>
      </x:c>
      <x:c r="AD2790" t="str">
        <x:f>IF(AND(O2790&lt;&gt;"High",AC2790&gt;=Assumptions!$B$10,AA2790&gt;0),"Priority Growth",IF(AND(O2790="Low",AA2790&gt;0),"Maintain","Watch"))</x:f>
        <x:v>Maintain</x:v>
      </x:c>
      <x:c r="AE2790" s="60" t="n">
        <x:f>MAX(AA2790,0)*N2790</x:f>
        <x:v>73.72478041240001</x:v>
      </x:c>
      <x:c r="AF2790" t="str">
        <x:f>IF(AND(AA2790&gt;=Assumptions!$B$11,O2790&lt;&gt;"High",OR(N2790&gt;=Assumptions!$B$12,M2790&lt;=6)),"High","Standard")</x:f>
        <x:v>Standard</x:v>
      </x:c>
    </x:row>
    <x:row r="2791">
      <x:c r="A2791" t="str">
        <x:f>'Raw_Data'!A2791</x:f>
        <x:v>C02790</x:v>
      </x:c>
      <x:c r="B2791" t="n">
        <x:f>'Raw_Data'!B2791</x:f>
        <x:v>32</x:v>
      </x:c>
      <x:c r="C2791" s="30" t="n">
        <x:f>'Raw_Data'!C2791</x:f>
        <x:v>70409</x:v>
      </x:c>
      <x:c r="D2791" t="n">
        <x:f>'Raw_Data'!D2791</x:f>
        <x:v>639</x:v>
      </x:c>
      <x:c r="E2791" t="n">
        <x:f>'Raw_Data'!E2791</x:f>
        <x:v>29</x:v>
      </x:c>
      <x:c r="F2791" t="str">
        <x:f>PROPER(TRIM('Raw_Data'!F2791))</x:f>
        <x:v>Classic</x:v>
      </x:c>
      <x:c r="G2791" t="str">
        <x:f>PROPER(TRIM('Raw_Data'!G2791))</x:f>
        <x:v>Direct Mail</x:v>
      </x:c>
      <x:c r="H2791" s="60" t="n">
        <x:f>'Raw_Data'!H2791</x:f>
        <x:v>7673</x:v>
      </x:c>
      <x:c r="I2791" s="60" t="n">
        <x:f>'Raw_Data'!I2791</x:f>
        <x:v>542.99</x:v>
      </x:c>
      <x:c r="J2791" s="32" t="n">
        <x:f>'Raw_Data'!J2791</x:f>
        <x:v>0.534</x:v>
      </x:c>
      <x:c r="K2791" s="32" t="n">
        <x:f>'Raw_Data'!K2791</x:f>
        <x:v>0.809</x:v>
      </x:c>
      <x:c r="L2791" t="n">
        <x:f>'Raw_Data'!L2791</x:f>
        <x:v>0</x:v>
      </x:c>
      <x:c r="M2791" t="n">
        <x:f>IF('Raw_Data'!M2791="",Assumptions!$B$15,'Raw_Data'!M2791)</x:f>
        <x:v>10</x:v>
      </x:c>
      <x:c r="N2791" s="32" t="n">
        <x:f>'Raw_Data'!N2791</x:f>
        <x:v>0.02</x:v>
      </x:c>
      <x:c r="O2791" t="str">
        <x:f>IF(OR(D2791&lt;620,L2791&gt;=2,J2791&gt;0.9),"High",IF(OR(D2791&lt;700,L2791=1,J2791&gt;0.75),"Medium","Low"))</x:f>
        <x:v>Medium</x:v>
      </x:c>
      <x:c r="P2791" s="30" t="n">
        <x:f>XLOOKUP(F2791,Assumptions!$A$4:$A$6,Assumptions!$B$4:$B$6)</x:f>
        <x:v>0</x:v>
      </x:c>
      <x:c r="Q2791" s="32" t="n">
        <x:f>XLOOKUP(F2791,Assumptions!$A$4:$A$6,Assumptions!$C$4:$C$6)</x:f>
        <x:v>0.229</x:v>
      </x:c>
      <x:c r="R2791" s="32" t="n">
        <x:f>XLOOKUP(F2791,Assumptions!$A$4:$A$6,Assumptions!$D$4:$D$6)</x:f>
        <x:v>0.015</x:v>
      </x:c>
      <x:c r="S2791" s="32" t="n">
        <x:f>XLOOKUP(F2791,Assumptions!$A$4:$A$6,Assumptions!$E$4:$E$6)</x:f>
        <x:v>0.0075</x:v>
      </x:c>
      <x:c r="T2791" s="32" t="n">
        <x:f>XLOOKUP(O2791,Assumptions!$H$4:$H$6,Assumptions!$I$4:$I$6)</x:f>
        <x:v>0.012</x:v>
      </x:c>
      <x:c r="U2791" s="30" t="n">
        <x:f>XLOOKUP(F2791,Assumptions!$A$4:$A$6,Assumptions!$F$4:$F$6)</x:f>
        <x:v>60</x:v>
      </x:c>
      <x:c r="V2791" s="60" t="n">
        <x:f>I2791*12</x:f>
        <x:v>6515.88</x:v>
      </x:c>
      <x:c r="W2791" s="60" t="n">
        <x:f>H2791*J2791*(1-K2791)*Q2791</x:f>
        <x:v>179.215391298</x:v>
      </x:c>
      <x:c r="X2791" s="60" t="n">
        <x:f>V2791*R2791</x:f>
        <x:v>97.73819999999999</x:v>
      </x:c>
      <x:c r="Y2791" s="60" t="n">
        <x:f>V2791*S2791</x:f>
        <x:v>48.869099999999996</x:v>
      </x:c>
      <x:c r="Z2791" s="60" t="n">
        <x:f>H2791*J2791*T2791</x:f>
        <x:v>49.16858400000001</x:v>
      </x:c>
      <x:c r="AA2791" s="60" t="n">
        <x:f>P2791+W2791+X2791-Y2791-Z2791-U2791</x:f>
        <x:v>118.91590729799998</x:v>
      </x:c>
      <x:c r="AB2791" s="32" t="n">
        <x:f>IFERROR(AA2791/(P2791+W2791+X2791),0)</x:f>
        <x:v>0.4293712413717985</x:v>
      </x:c>
      <x:c r="AC2791" t="n">
        <x:f>IF(O2791="High",0,IF(I2791&gt;=1800,3,IF(I2791&gt;=900,2,1))+IF(K2791&gt;=0.9,2,IF(K2791&gt;=0.75,1,0))+IF(J2791&lt;=0.7,2,IF(J2791&lt;=0.85,1,0))+IF(M2791&gt;=8,1,0))</x:f>
        <x:v>5</x:v>
      </x:c>
      <x:c r="AD2791" t="str">
        <x:f>IF(AND(O2791&lt;&gt;"High",AC2791&gt;=Assumptions!$B$10,AA2791&gt;0),"Priority Growth",IF(AND(O2791="Low",AA2791&gt;0),"Maintain","Watch"))</x:f>
        <x:v>Watch</x:v>
      </x:c>
      <x:c r="AE2791" s="60" t="n">
        <x:f>MAX(AA2791,0)*N2791</x:f>
        <x:v>2.37831814596</x:v>
      </x:c>
      <x:c r="AF2791" t="str">
        <x:f>IF(AND(AA2791&gt;=Assumptions!$B$11,O2791&lt;&gt;"High",OR(N2791&gt;=Assumptions!$B$12,M2791&lt;=6)),"High","Standard")</x:f>
        <x:v>Standard</x:v>
      </x:c>
    </x:row>
    <x:row r="2792">
      <x:c r="A2792" t="str">
        <x:f>'Raw_Data'!A2792</x:f>
        <x:v>C02791</x:v>
      </x:c>
      <x:c r="B2792" t="n">
        <x:f>'Raw_Data'!B2792</x:f>
        <x:v>27</x:v>
      </x:c>
      <x:c r="C2792" s="30" t="n">
        <x:f>'Raw_Data'!C2792</x:f>
        <x:v>78076</x:v>
      </x:c>
      <x:c r="D2792" t="n">
        <x:f>'Raw_Data'!D2792</x:f>
        <x:v>661</x:v>
      </x:c>
      <x:c r="E2792" t="n">
        <x:f>'Raw_Data'!E2792</x:f>
        <x:v>30</x:v>
      </x:c>
      <x:c r="F2792" t="str">
        <x:f>PROPER(TRIM('Raw_Data'!F2792))</x:f>
        <x:v>Classic</x:v>
      </x:c>
      <x:c r="G2792" t="str">
        <x:f>PROPER(TRIM('Raw_Data'!G2792))</x:f>
        <x:v>Direct Mail</x:v>
      </x:c>
      <x:c r="H2792" s="60" t="n">
        <x:f>'Raw_Data'!H2792</x:f>
        <x:v>7004</x:v>
      </x:c>
      <x:c r="I2792" s="60" t="n">
        <x:f>'Raw_Data'!I2792</x:f>
        <x:v>805.18</x:v>
      </x:c>
      <x:c r="J2792" s="32" t="n">
        <x:f>'Raw_Data'!J2792</x:f>
        <x:v>0.389</x:v>
      </x:c>
      <x:c r="K2792" s="32" t="n">
        <x:f>'Raw_Data'!K2792</x:f>
        <x:v>0.769</x:v>
      </x:c>
      <x:c r="L2792" t="n">
        <x:f>'Raw_Data'!L2792</x:f>
        <x:v>0</x:v>
      </x:c>
      <x:c r="M2792" t="n">
        <x:f>IF('Raw_Data'!M2792="",Assumptions!$B$15,'Raw_Data'!M2792)</x:f>
        <x:v>10</x:v>
      </x:c>
      <x:c r="N2792" s="32" t="n">
        <x:f>'Raw_Data'!N2792</x:f>
        <x:v>0.02</x:v>
      </x:c>
      <x:c r="O2792" t="str">
        <x:f>IF(OR(D2792&lt;620,L2792&gt;=2,J2792&gt;0.9),"High",IF(OR(D2792&lt;700,L2792=1,J2792&gt;0.75),"Medium","Low"))</x:f>
        <x:v>Medium</x:v>
      </x:c>
      <x:c r="P2792" s="30" t="n">
        <x:f>XLOOKUP(F2792,Assumptions!$A$4:$A$6,Assumptions!$B$4:$B$6)</x:f>
        <x:v>0</x:v>
      </x:c>
      <x:c r="Q2792" s="32" t="n">
        <x:f>XLOOKUP(F2792,Assumptions!$A$4:$A$6,Assumptions!$C$4:$C$6)</x:f>
        <x:v>0.229</x:v>
      </x:c>
      <x:c r="R2792" s="32" t="n">
        <x:f>XLOOKUP(F2792,Assumptions!$A$4:$A$6,Assumptions!$D$4:$D$6)</x:f>
        <x:v>0.015</x:v>
      </x:c>
      <x:c r="S2792" s="32" t="n">
        <x:f>XLOOKUP(F2792,Assumptions!$A$4:$A$6,Assumptions!$E$4:$E$6)</x:f>
        <x:v>0.0075</x:v>
      </x:c>
      <x:c r="T2792" s="32" t="n">
        <x:f>XLOOKUP(O2792,Assumptions!$H$4:$H$6,Assumptions!$I$4:$I$6)</x:f>
        <x:v>0.012</x:v>
      </x:c>
      <x:c r="U2792" s="30" t="n">
        <x:f>XLOOKUP(F2792,Assumptions!$A$4:$A$6,Assumptions!$F$4:$F$6)</x:f>
        <x:v>60</x:v>
      </x:c>
      <x:c r="V2792" s="60" t="n">
        <x:f>I2792*12</x:f>
        <x:v>9662.16</x:v>
      </x:c>
      <x:c r="W2792" s="60" t="n">
        <x:f>H2792*J2792*(1-K2792)*Q2792</x:f>
        <x:v>144.12628784400002</x:v>
      </x:c>
      <x:c r="X2792" s="60" t="n">
        <x:f>V2792*R2792</x:f>
        <x:v>144.9324</x:v>
      </x:c>
      <x:c r="Y2792" s="60" t="n">
        <x:f>V2792*S2792</x:f>
        <x:v>72.4662</x:v>
      </x:c>
      <x:c r="Z2792" s="60" t="n">
        <x:f>H2792*J2792*T2792</x:f>
        <x:v>32.694672000000004</x:v>
      </x:c>
      <x:c r="AA2792" s="60" t="n">
        <x:f>P2792+W2792+X2792-Y2792-Z2792-U2792</x:f>
        <x:v>123.89781584400001</x:v>
      </x:c>
      <x:c r="AB2792" s="32" t="n">
        <x:f>IFERROR(AA2792/(P2792+W2792+X2792),0)</x:f>
        <x:v>0.42862512373565304</x:v>
      </x:c>
      <x:c r="AC2792" t="n">
        <x:f>IF(O2792="High",0,IF(I2792&gt;=1800,3,IF(I2792&gt;=900,2,1))+IF(K2792&gt;=0.9,2,IF(K2792&gt;=0.75,1,0))+IF(J2792&lt;=0.7,2,IF(J2792&lt;=0.85,1,0))+IF(M2792&gt;=8,1,0))</x:f>
        <x:v>5</x:v>
      </x:c>
      <x:c r="AD2792" t="str">
        <x:f>IF(AND(O2792&lt;&gt;"High",AC2792&gt;=Assumptions!$B$10,AA2792&gt;0),"Priority Growth",IF(AND(O2792="Low",AA2792&gt;0),"Maintain","Watch"))</x:f>
        <x:v>Watch</x:v>
      </x:c>
      <x:c r="AE2792" s="60" t="n">
        <x:f>MAX(AA2792,0)*N2792</x:f>
        <x:v>2.4779563168800003</x:v>
      </x:c>
      <x:c r="AF2792" t="str">
        <x:f>IF(AND(AA2792&gt;=Assumptions!$B$11,O2792&lt;&gt;"High",OR(N2792&gt;=Assumptions!$B$12,M2792&lt;=6)),"High","Standard")</x:f>
        <x:v>Standard</x:v>
      </x:c>
    </x:row>
    <x:row r="2793">
      <x:c r="A2793" t="str">
        <x:f>'Raw_Data'!A2793</x:f>
        <x:v>C02792</x:v>
      </x:c>
      <x:c r="B2793" t="n">
        <x:f>'Raw_Data'!B2793</x:f>
        <x:v>46</x:v>
      </x:c>
      <x:c r="C2793" s="30" t="n">
        <x:f>'Raw_Data'!C2793</x:f>
        <x:v>175446</x:v>
      </x:c>
      <x:c r="D2793" t="n">
        <x:f>'Raw_Data'!D2793</x:f>
        <x:v>716</x:v>
      </x:c>
      <x:c r="E2793" t="n">
        <x:f>'Raw_Data'!E2793</x:f>
        <x:v>21</x:v>
      </x:c>
      <x:c r="F2793" t="str">
        <x:f>PROPER(TRIM('Raw_Data'!F2793))</x:f>
        <x:v>Platinum</x:v>
      </x:c>
      <x:c r="G2793" t="str">
        <x:f>PROPER(TRIM('Raw_Data'!G2793))</x:f>
        <x:v>Partner</x:v>
      </x:c>
      <x:c r="H2793" s="60" t="n">
        <x:f>'Raw_Data'!H2793</x:f>
        <x:v>39064</x:v>
      </x:c>
      <x:c r="I2793" s="60" t="n">
        <x:f>'Raw_Data'!I2793</x:f>
        <x:v>3870.07</x:v>
      </x:c>
      <x:c r="J2793" s="32" t="n">
        <x:f>'Raw_Data'!J2793</x:f>
        <x:v>0.31</x:v>
      </x:c>
      <x:c r="K2793" s="32" t="n">
        <x:f>'Raw_Data'!K2793</x:f>
        <x:v>0.632</x:v>
      </x:c>
      <x:c r="L2793" t="n">
        <x:f>'Raw_Data'!L2793</x:f>
        <x:v>0</x:v>
      </x:c>
      <x:c r="M2793" t="n">
        <x:f>IF('Raw_Data'!M2793="",Assumptions!$B$15,'Raw_Data'!M2793)</x:f>
        <x:v>6</x:v>
      </x:c>
      <x:c r="N2793" s="32" t="n">
        <x:f>'Raw_Data'!N2793</x:f>
        <x:v>0.167</x:v>
      </x:c>
      <x:c r="O2793" t="str">
        <x:f>IF(OR(D2793&lt;620,L2793&gt;=2,J2793&gt;0.9),"High",IF(OR(D2793&lt;700,L2793=1,J2793&gt;0.75),"Medium","Low"))</x:f>
        <x:v>Low</x:v>
      </x:c>
      <x:c r="P2793" s="30" t="n">
        <x:f>XLOOKUP(F2793,Assumptions!$A$4:$A$6,Assumptions!$B$4:$B$6)</x:f>
        <x:v>195</x:v>
      </x:c>
      <x:c r="Q2793" s="32" t="n">
        <x:f>XLOOKUP(F2793,Assumptions!$A$4:$A$6,Assumptions!$C$4:$C$6)</x:f>
        <x:v>0.199</x:v>
      </x:c>
      <x:c r="R2793" s="32" t="n">
        <x:f>XLOOKUP(F2793,Assumptions!$A$4:$A$6,Assumptions!$D$4:$D$6)</x:f>
        <x:v>0.017</x:v>
      </x:c>
      <x:c r="S2793" s="32" t="n">
        <x:f>XLOOKUP(F2793,Assumptions!$A$4:$A$6,Assumptions!$E$4:$E$6)</x:f>
        <x:v>0.013</x:v>
      </x:c>
      <x:c r="T2793" s="32" t="n">
        <x:f>XLOOKUP(O2793,Assumptions!$H$4:$H$6,Assumptions!$I$4:$I$6)</x:f>
        <x:v>0.0035</x:v>
      </x:c>
      <x:c r="U2793" s="30" t="n">
        <x:f>XLOOKUP(F2793,Assumptions!$A$4:$A$6,Assumptions!$F$4:$F$6)</x:f>
        <x:v>140</x:v>
      </x:c>
      <x:c r="V2793" s="60" t="n">
        <x:f>I2793*12</x:f>
        <x:v>46440.840000000004</x:v>
      </x:c>
      <x:c r="W2793" s="60" t="n">
        <x:f>H2793*J2793*(1-K2793)*Q2793</x:f>
        <x:v>886.82780288</x:v>
      </x:c>
      <x:c r="X2793" s="60" t="n">
        <x:f>V2793*R2793</x:f>
        <x:v>789.4942800000001</x:v>
      </x:c>
      <x:c r="Y2793" s="60" t="n">
        <x:f>V2793*S2793</x:f>
        <x:v>603.73092</x:v>
      </x:c>
      <x:c r="Z2793" s="60" t="n">
        <x:f>H2793*J2793*T2793</x:f>
        <x:v>42.38444</x:v>
      </x:c>
      <x:c r="AA2793" s="60" t="n">
        <x:f>P2793+W2793+X2793-Y2793-Z2793-U2793</x:f>
        <x:v>1085.2067228800001</x:v>
      </x:c>
      <x:c r="AB2793" s="32" t="n">
        <x:f>IFERROR(AA2793/(P2793+W2793+X2793),0)</x:f>
        <x:v>0.5799144534274113</x:v>
      </x:c>
      <x:c r="AC2793" t="n">
        <x:f>IF(O2793="High",0,IF(I2793&gt;=1800,3,IF(I2793&gt;=900,2,1))+IF(K2793&gt;=0.9,2,IF(K2793&gt;=0.75,1,0))+IF(J2793&lt;=0.7,2,IF(J2793&lt;=0.85,1,0))+IF(M2793&gt;=8,1,0))</x:f>
        <x:v>5</x:v>
      </x:c>
      <x:c r="AD2793" t="str">
        <x:f>IF(AND(O2793&lt;&gt;"High",AC2793&gt;=Assumptions!$B$10,AA2793&gt;0),"Priority Growth",IF(AND(O2793="Low",AA2793&gt;0),"Maintain","Watch"))</x:f>
        <x:v>Maintain</x:v>
      </x:c>
      <x:c r="AE2793" s="60" t="n">
        <x:f>MAX(AA2793,0)*N2793</x:f>
        <x:v>181.22952272096003</x:v>
      </x:c>
      <x:c r="AF2793" t="str">
        <x:f>IF(AND(AA2793&gt;=Assumptions!$B$11,O2793&lt;&gt;"High",OR(N2793&gt;=Assumptions!$B$12,M2793&lt;=6)),"High","Standard")</x:f>
        <x:v>High</x:v>
      </x:c>
    </x:row>
    <x:row r="2794">
      <x:c r="A2794" t="str">
        <x:f>'Raw_Data'!A2794</x:f>
        <x:v>C02793</x:v>
      </x:c>
      <x:c r="B2794" t="n">
        <x:f>'Raw_Data'!B2794</x:f>
        <x:v>55</x:v>
      </x:c>
      <x:c r="C2794" s="30" t="n">
        <x:f>'Raw_Data'!C2794</x:f>
        <x:v>30027</x:v>
      </x:c>
      <x:c r="D2794" t="n">
        <x:f>'Raw_Data'!D2794</x:f>
        <x:v>769</x:v>
      </x:c>
      <x:c r="E2794" t="n">
        <x:f>'Raw_Data'!E2794</x:f>
        <x:v>65</x:v>
      </x:c>
      <x:c r="F2794" t="str">
        <x:f>PROPER(TRIM('Raw_Data'!F2794))</x:f>
        <x:v>Gold</x:v>
      </x:c>
      <x:c r="G2794" t="str">
        <x:f>PROPER(TRIM('Raw_Data'!G2794))</x:f>
        <x:v>Digital</x:v>
      </x:c>
      <x:c r="H2794" s="60" t="n">
        <x:f>'Raw_Data'!H2794</x:f>
        <x:v>7035</x:v>
      </x:c>
      <x:c r="I2794" s="60" t="n">
        <x:f>'Raw_Data'!I2794</x:f>
        <x:v>574.15</x:v>
      </x:c>
      <x:c r="J2794" s="32" t="n">
        <x:f>'Raw_Data'!J2794</x:f>
        <x:v>0.209</x:v>
      </x:c>
      <x:c r="K2794" s="32" t="n">
        <x:f>'Raw_Data'!K2794</x:f>
        <x:v>0.964</x:v>
      </x:c>
      <x:c r="L2794" t="n">
        <x:f>'Raw_Data'!L2794</x:f>
        <x:v>0</x:v>
      </x:c>
      <x:c r="M2794" t="n">
        <x:f>IF('Raw_Data'!M2794="",Assumptions!$B$15,'Raw_Data'!M2794)</x:f>
        <x:v>8</x:v>
      </x:c>
      <x:c r="N2794" s="32" t="n">
        <x:f>'Raw_Data'!N2794</x:f>
        <x:v>0.132</x:v>
      </x:c>
      <x:c r="O2794" t="str">
        <x:f>IF(OR(D2794&lt;620,L2794&gt;=2,J2794&gt;0.9),"High",IF(OR(D2794&lt;700,L2794=1,J2794&gt;0.75),"Medium","Low"))</x:f>
        <x:v>Low</x:v>
      </x:c>
      <x:c r="P2794" s="30" t="n">
        <x:f>XLOOKUP(F2794,Assumptions!$A$4:$A$6,Assumptions!$B$4:$B$6)</x:f>
        <x:v>95</x:v>
      </x:c>
      <x:c r="Q2794" s="32" t="n">
        <x:f>XLOOKUP(F2794,Assumptions!$A$4:$A$6,Assumptions!$C$4:$C$6)</x:f>
        <x:v>0.219</x:v>
      </x:c>
      <x:c r="R2794" s="32" t="n">
        <x:f>XLOOKUP(F2794,Assumptions!$A$4:$A$6,Assumptions!$D$4:$D$6)</x:f>
        <x:v>0.016</x:v>
      </x:c>
      <x:c r="S2794" s="32" t="n">
        <x:f>XLOOKUP(F2794,Assumptions!$A$4:$A$6,Assumptions!$E$4:$E$6)</x:f>
        <x:v>0.01</x:v>
      </x:c>
      <x:c r="T2794" s="32" t="n">
        <x:f>XLOOKUP(O2794,Assumptions!$H$4:$H$6,Assumptions!$I$4:$I$6)</x:f>
        <x:v>0.0035</x:v>
      </x:c>
      <x:c r="U2794" s="30" t="n">
        <x:f>XLOOKUP(F2794,Assumptions!$A$4:$A$6,Assumptions!$F$4:$F$6)</x:f>
        <x:v>90</x:v>
      </x:c>
      <x:c r="V2794" s="60" t="n">
        <x:f>I2794*12</x:f>
        <x:v>6889.799999999999</x:v>
      </x:c>
      <x:c r="W2794" s="60" t="n">
        <x:f>H2794*J2794*(1-K2794)*Q2794</x:f>
        <x:v>11.59196346000001</x:v>
      </x:c>
      <x:c r="X2794" s="60" t="n">
        <x:f>V2794*R2794</x:f>
        <x:v>110.23679999999999</x:v>
      </x:c>
      <x:c r="Y2794" s="60" t="n">
        <x:f>V2794*S2794</x:f>
        <x:v>68.898</x:v>
      </x:c>
      <x:c r="Z2794" s="60" t="n">
        <x:f>H2794*J2794*T2794</x:f>
        <x:v>5.1461025</x:v>
      </x:c>
      <x:c r="AA2794" s="60" t="n">
        <x:f>P2794+W2794+X2794-Y2794-Z2794-U2794</x:f>
        <x:v>52.78466096</x:v>
      </x:c>
      <x:c r="AB2794" s="32" t="n">
        <x:f>IFERROR(AA2794/(P2794+W2794+X2794),0)</x:f>
        <x:v>0.24343938561332787</x:v>
      </x:c>
      <x:c r="AC2794" t="n">
        <x:f>IF(O2794="High",0,IF(I2794&gt;=1800,3,IF(I2794&gt;=900,2,1))+IF(K2794&gt;=0.9,2,IF(K2794&gt;=0.75,1,0))+IF(J2794&lt;=0.7,2,IF(J2794&lt;=0.85,1,0))+IF(M2794&gt;=8,1,0))</x:f>
        <x:v>6</x:v>
      </x:c>
      <x:c r="AD2794" t="str">
        <x:f>IF(AND(O2794&lt;&gt;"High",AC2794&gt;=Assumptions!$B$10,AA2794&gt;0),"Priority Growth",IF(AND(O2794="Low",AA2794&gt;0),"Maintain","Watch"))</x:f>
        <x:v>Priority Growth</x:v>
      </x:c>
      <x:c r="AE2794" s="60" t="n">
        <x:f>MAX(AA2794,0)*N2794</x:f>
        <x:v>6.96757524672</x:v>
      </x:c>
      <x:c r="AF2794" t="str">
        <x:f>IF(AND(AA2794&gt;=Assumptions!$B$11,O2794&lt;&gt;"High",OR(N2794&gt;=Assumptions!$B$12,M2794&lt;=6)),"High","Standard")</x:f>
        <x:v>Standard</x:v>
      </x:c>
    </x:row>
    <x:row r="2795">
      <x:c r="A2795" t="str">
        <x:f>'Raw_Data'!A2795</x:f>
        <x:v>C02794</x:v>
      </x:c>
      <x:c r="B2795" t="n">
        <x:f>'Raw_Data'!B2795</x:f>
        <x:v>32</x:v>
      </x:c>
      <x:c r="C2795" s="30" t="n">
        <x:f>'Raw_Data'!C2795</x:f>
        <x:v>104683</x:v>
      </x:c>
      <x:c r="D2795" t="n">
        <x:f>'Raw_Data'!D2795</x:f>
        <x:v>574</x:v>
      </x:c>
      <x:c r="E2795" t="n">
        <x:f>'Raw_Data'!E2795</x:f>
        <x:v>41</x:v>
      </x:c>
      <x:c r="F2795" t="str">
        <x:f>PROPER(TRIM('Raw_Data'!F2795))</x:f>
        <x:v>Gold</x:v>
      </x:c>
      <x:c r="G2795" t="str">
        <x:f>PROPER(TRIM('Raw_Data'!G2795))</x:f>
        <x:v>Digital</x:v>
      </x:c>
      <x:c r="H2795" s="60" t="n">
        <x:f>'Raw_Data'!H2795</x:f>
        <x:v>11913</x:v>
      </x:c>
      <x:c r="I2795" s="60" t="n">
        <x:f>'Raw_Data'!I2795</x:f>
        <x:v>1648.63</x:v>
      </x:c>
      <x:c r="J2795" s="32" t="n">
        <x:f>'Raw_Data'!J2795</x:f>
        <x:v>0.584</x:v>
      </x:c>
      <x:c r="K2795" s="32" t="n">
        <x:f>'Raw_Data'!K2795</x:f>
        <x:v>0.6</x:v>
      </x:c>
      <x:c r="L2795" t="n">
        <x:f>'Raw_Data'!L2795</x:f>
        <x:v>1</x:v>
      </x:c>
      <x:c r="M2795" t="n">
        <x:f>IF('Raw_Data'!M2795="",Assumptions!$B$15,'Raw_Data'!M2795)</x:f>
        <x:v>3</x:v>
      </x:c>
      <x:c r="N2795" s="32" t="n">
        <x:f>'Raw_Data'!N2795</x:f>
        <x:v>0.303</x:v>
      </x:c>
      <x:c r="O2795" t="str">
        <x:f>IF(OR(D2795&lt;620,L2795&gt;=2,J2795&gt;0.9),"High",IF(OR(D2795&lt;700,L2795=1,J2795&gt;0.75),"Medium","Low"))</x:f>
        <x:v>High</x:v>
      </x:c>
      <x:c r="P2795" s="30" t="n">
        <x:f>XLOOKUP(F2795,Assumptions!$A$4:$A$6,Assumptions!$B$4:$B$6)</x:f>
        <x:v>95</x:v>
      </x:c>
      <x:c r="Q2795" s="32" t="n">
        <x:f>XLOOKUP(F2795,Assumptions!$A$4:$A$6,Assumptions!$C$4:$C$6)</x:f>
        <x:v>0.219</x:v>
      </x:c>
      <x:c r="R2795" s="32" t="n">
        <x:f>XLOOKUP(F2795,Assumptions!$A$4:$A$6,Assumptions!$D$4:$D$6)</x:f>
        <x:v>0.016</x:v>
      </x:c>
      <x:c r="S2795" s="32" t="n">
        <x:f>XLOOKUP(F2795,Assumptions!$A$4:$A$6,Assumptions!$E$4:$E$6)</x:f>
        <x:v>0.01</x:v>
      </x:c>
      <x:c r="T2795" s="32" t="n">
        <x:f>XLOOKUP(O2795,Assumptions!$H$4:$H$6,Assumptions!$I$4:$I$6)</x:f>
        <x:v>0.045</x:v>
      </x:c>
      <x:c r="U2795" s="30" t="n">
        <x:f>XLOOKUP(F2795,Assumptions!$A$4:$A$6,Assumptions!$F$4:$F$6)</x:f>
        <x:v>90</x:v>
      </x:c>
      <x:c r="V2795" s="60" t="n">
        <x:f>I2795*12</x:f>
        <x:v>19783.56</x:v>
      </x:c>
      <x:c r="W2795" s="60" t="n">
        <x:f>H2795*J2795*(1-K2795)*Q2795</x:f>
        <x:v>609.4500192</x:v>
      </x:c>
      <x:c r="X2795" s="60" t="n">
        <x:f>V2795*R2795</x:f>
        <x:v>316.53696</x:v>
      </x:c>
      <x:c r="Y2795" s="60" t="n">
        <x:f>V2795*S2795</x:f>
        <x:v>197.83560000000003</x:v>
      </x:c>
      <x:c r="Z2795" s="60" t="n">
        <x:f>H2795*J2795*T2795</x:f>
        <x:v>313.07364</x:v>
      </x:c>
      <x:c r="AA2795" s="60" t="n">
        <x:f>P2795+W2795+X2795-Y2795-Z2795-U2795</x:f>
        <x:v>420.07773920000005</x:v>
      </x:c>
      <x:c r="AB2795" s="32" t="n">
        <x:f>IFERROR(AA2795/(P2795+W2795+X2795),0)</x:f>
        <x:v>0.41144279776139187</x:v>
      </x:c>
      <x:c r="AC2795" t="n">
        <x:f>IF(O2795="High",0,IF(I2795&gt;=1800,3,IF(I2795&gt;=900,2,1))+IF(K2795&gt;=0.9,2,IF(K2795&gt;=0.75,1,0))+IF(J2795&lt;=0.7,2,IF(J2795&lt;=0.85,1,0))+IF(M2795&gt;=8,1,0))</x:f>
        <x:v>0</x:v>
      </x:c>
      <x:c r="AD2795" t="str">
        <x:f>IF(AND(O2795&lt;&gt;"High",AC2795&gt;=Assumptions!$B$10,AA2795&gt;0),"Priority Growth",IF(AND(O2795="Low",AA2795&gt;0),"Maintain","Watch"))</x:f>
        <x:v>Watch</x:v>
      </x:c>
      <x:c r="AE2795" s="60" t="n">
        <x:f>MAX(AA2795,0)*N2795</x:f>
        <x:v>127.28355497760002</x:v>
      </x:c>
      <x:c r="AF2795" t="str">
        <x:f>IF(AND(AA2795&gt;=Assumptions!$B$11,O2795&lt;&gt;"High",OR(N2795&gt;=Assumptions!$B$12,M2795&lt;=6)),"High","Standard")</x:f>
        <x:v>Standard</x:v>
      </x:c>
    </x:row>
    <x:row r="2796">
      <x:c r="A2796" t="str">
        <x:f>'Raw_Data'!A2796</x:f>
        <x:v>C02795</x:v>
      </x:c>
      <x:c r="B2796" t="n">
        <x:f>'Raw_Data'!B2796</x:f>
        <x:v>52</x:v>
      </x:c>
      <x:c r="C2796" s="30" t="n">
        <x:f>'Raw_Data'!C2796</x:f>
        <x:v>73525</x:v>
      </x:c>
      <x:c r="D2796" t="n">
        <x:f>'Raw_Data'!D2796</x:f>
        <x:v>716</x:v>
      </x:c>
      <x:c r="E2796" t="n">
        <x:f>'Raw_Data'!E2796</x:f>
        <x:v>39</x:v>
      </x:c>
      <x:c r="F2796" t="str">
        <x:f>PROPER(TRIM('Raw_Data'!F2796))</x:f>
        <x:v>Gold</x:v>
      </x:c>
      <x:c r="G2796" t="str">
        <x:f>PROPER(TRIM('Raw_Data'!G2796))</x:f>
        <x:v>Digital</x:v>
      </x:c>
      <x:c r="H2796" s="60" t="n">
        <x:f>'Raw_Data'!H2796</x:f>
        <x:v>9442</x:v>
      </x:c>
      <x:c r="I2796" s="60" t="n">
        <x:f>'Raw_Data'!I2796</x:f>
        <x:v>1539.18</x:v>
      </x:c>
      <x:c r="J2796" s="32" t="n">
        <x:f>'Raw_Data'!J2796</x:f>
        <x:v>0.332</x:v>
      </x:c>
      <x:c r="K2796" s="32" t="n">
        <x:f>'Raw_Data'!K2796</x:f>
        <x:v>0.751</x:v>
      </x:c>
      <x:c r="L2796" t="n">
        <x:f>'Raw_Data'!L2796</x:f>
        <x:v>0</x:v>
      </x:c>
      <x:c r="M2796" t="n">
        <x:f>IF('Raw_Data'!M2796="",Assumptions!$B$15,'Raw_Data'!M2796)</x:f>
        <x:v>9</x:v>
      </x:c>
      <x:c r="N2796" s="32" t="n">
        <x:f>'Raw_Data'!N2796</x:f>
        <x:v>0.02</x:v>
      </x:c>
      <x:c r="O2796" t="str">
        <x:f>IF(OR(D2796&lt;620,L2796&gt;=2,J2796&gt;0.9),"High",IF(OR(D2796&lt;700,L2796=1,J2796&gt;0.75),"Medium","Low"))</x:f>
        <x:v>Low</x:v>
      </x:c>
      <x:c r="P2796" s="30" t="n">
        <x:f>XLOOKUP(F2796,Assumptions!$A$4:$A$6,Assumptions!$B$4:$B$6)</x:f>
        <x:v>95</x:v>
      </x:c>
      <x:c r="Q2796" s="32" t="n">
        <x:f>XLOOKUP(F2796,Assumptions!$A$4:$A$6,Assumptions!$C$4:$C$6)</x:f>
        <x:v>0.219</x:v>
      </x:c>
      <x:c r="R2796" s="32" t="n">
        <x:f>XLOOKUP(F2796,Assumptions!$A$4:$A$6,Assumptions!$D$4:$D$6)</x:f>
        <x:v>0.016</x:v>
      </x:c>
      <x:c r="S2796" s="32" t="n">
        <x:f>XLOOKUP(F2796,Assumptions!$A$4:$A$6,Assumptions!$E$4:$E$6)</x:f>
        <x:v>0.01</x:v>
      </x:c>
      <x:c r="T2796" s="32" t="n">
        <x:f>XLOOKUP(O2796,Assumptions!$H$4:$H$6,Assumptions!$I$4:$I$6)</x:f>
        <x:v>0.0035</x:v>
      </x:c>
      <x:c r="U2796" s="30" t="n">
        <x:f>XLOOKUP(F2796,Assumptions!$A$4:$A$6,Assumptions!$F$4:$F$6)</x:f>
        <x:v>90</x:v>
      </x:c>
      <x:c r="V2796" s="60" t="n">
        <x:f>I2796*12</x:f>
        <x:v>18470.16</x:v>
      </x:c>
      <x:c r="W2796" s="60" t="n">
        <x:f>H2796*J2796*(1-K2796)*Q2796</x:f>
        <x:v>170.94072506400002</x:v>
      </x:c>
      <x:c r="X2796" s="60" t="n">
        <x:f>V2796*R2796</x:f>
        <x:v>295.52256</x:v>
      </x:c>
      <x:c r="Y2796" s="60" t="n">
        <x:f>V2796*S2796</x:f>
        <x:v>184.7016</x:v>
      </x:c>
      <x:c r="Z2796" s="60" t="n">
        <x:f>H2796*J2796*T2796</x:f>
        <x:v>10.971604000000001</x:v>
      </x:c>
      <x:c r="AA2796" s="60" t="n">
        <x:f>P2796+W2796+X2796-Y2796-Z2796-U2796</x:f>
        <x:v>275.79008106400005</x:v>
      </x:c>
      <x:c r="AB2796" s="32" t="n">
        <x:f>IFERROR(AA2796/(P2796+W2796+X2796),0)</x:f>
        <x:v>0.49119878075832385</x:v>
      </x:c>
      <x:c r="AC2796" t="n">
        <x:f>IF(O2796="High",0,IF(I2796&gt;=1800,3,IF(I2796&gt;=900,2,1))+IF(K2796&gt;=0.9,2,IF(K2796&gt;=0.75,1,0))+IF(J2796&lt;=0.7,2,IF(J2796&lt;=0.85,1,0))+IF(M2796&gt;=8,1,0))</x:f>
        <x:v>6</x:v>
      </x:c>
      <x:c r="AD2796" t="str">
        <x:f>IF(AND(O2796&lt;&gt;"High",AC2796&gt;=Assumptions!$B$10,AA2796&gt;0),"Priority Growth",IF(AND(O2796="Low",AA2796&gt;0),"Maintain","Watch"))</x:f>
        <x:v>Priority Growth</x:v>
      </x:c>
      <x:c r="AE2796" s="60" t="n">
        <x:f>MAX(AA2796,0)*N2796</x:f>
        <x:v>5.515801621280001</x:v>
      </x:c>
      <x:c r="AF2796" t="str">
        <x:f>IF(AND(AA2796&gt;=Assumptions!$B$11,O2796&lt;&gt;"High",OR(N2796&gt;=Assumptions!$B$12,M2796&lt;=6)),"High","Standard")</x:f>
        <x:v>Standard</x:v>
      </x:c>
    </x:row>
    <x:row r="2797">
      <x:c r="A2797" t="str">
        <x:f>'Raw_Data'!A2797</x:f>
        <x:v>C02796</x:v>
      </x:c>
      <x:c r="B2797" t="n">
        <x:f>'Raw_Data'!B2797</x:f>
        <x:v>62</x:v>
      </x:c>
      <x:c r="C2797" s="30" t="n">
        <x:f>'Raw_Data'!C2797</x:f>
        <x:v>31285</x:v>
      </x:c>
      <x:c r="D2797" t="n">
        <x:f>'Raw_Data'!D2797</x:f>
        <x:v>667</x:v>
      </x:c>
      <x:c r="E2797" t="n">
        <x:f>'Raw_Data'!E2797</x:f>
        <x:v>116</x:v>
      </x:c>
      <x:c r="F2797" t="str">
        <x:f>PROPER(TRIM('Raw_Data'!F2797))</x:f>
        <x:v>Classic</x:v>
      </x:c>
      <x:c r="G2797" t="str">
        <x:f>PROPER(TRIM('Raw_Data'!G2797))</x:f>
        <x:v>Digital</x:v>
      </x:c>
      <x:c r="H2797" s="60" t="n">
        <x:f>'Raw_Data'!H2797</x:f>
        <x:v>3144</x:v>
      </x:c>
      <x:c r="I2797" s="60" t="n">
        <x:f>'Raw_Data'!I2797</x:f>
        <x:v>150</x:v>
      </x:c>
      <x:c r="J2797" s="32" t="n">
        <x:f>'Raw_Data'!J2797</x:f>
        <x:v>0.563</x:v>
      </x:c>
      <x:c r="K2797" s="32" t="n">
        <x:f>'Raw_Data'!K2797</x:f>
        <x:v>0.74</x:v>
      </x:c>
      <x:c r="L2797" t="n">
        <x:f>'Raw_Data'!L2797</x:f>
        <x:v>0</x:v>
      </x:c>
      <x:c r="M2797" t="n">
        <x:f>IF('Raw_Data'!M2797="",Assumptions!$B$15,'Raw_Data'!M2797)</x:f>
        <x:v>6</x:v>
      </x:c>
      <x:c r="N2797" s="32" t="n">
        <x:f>'Raw_Data'!N2797</x:f>
        <x:v>0.193</x:v>
      </x:c>
      <x:c r="O2797" t="str">
        <x:f>IF(OR(D2797&lt;620,L2797&gt;=2,J2797&gt;0.9),"High",IF(OR(D2797&lt;700,L2797=1,J2797&gt;0.75),"Medium","Low"))</x:f>
        <x:v>Medium</x:v>
      </x:c>
      <x:c r="P2797" s="30" t="n">
        <x:f>XLOOKUP(F2797,Assumptions!$A$4:$A$6,Assumptions!$B$4:$B$6)</x:f>
        <x:v>0</x:v>
      </x:c>
      <x:c r="Q2797" s="32" t="n">
        <x:f>XLOOKUP(F2797,Assumptions!$A$4:$A$6,Assumptions!$C$4:$C$6)</x:f>
        <x:v>0.229</x:v>
      </x:c>
      <x:c r="R2797" s="32" t="n">
        <x:f>XLOOKUP(F2797,Assumptions!$A$4:$A$6,Assumptions!$D$4:$D$6)</x:f>
        <x:v>0.015</x:v>
      </x:c>
      <x:c r="S2797" s="32" t="n">
        <x:f>XLOOKUP(F2797,Assumptions!$A$4:$A$6,Assumptions!$E$4:$E$6)</x:f>
        <x:v>0.0075</x:v>
      </x:c>
      <x:c r="T2797" s="32" t="n">
        <x:f>XLOOKUP(O2797,Assumptions!$H$4:$H$6,Assumptions!$I$4:$I$6)</x:f>
        <x:v>0.012</x:v>
      </x:c>
      <x:c r="U2797" s="30" t="n">
        <x:f>XLOOKUP(F2797,Assumptions!$A$4:$A$6,Assumptions!$F$4:$F$6)</x:f>
        <x:v>60</x:v>
      </x:c>
      <x:c r="V2797" s="60" t="n">
        <x:f>I2797*12</x:f>
        <x:v>1800</x:v>
      </x:c>
      <x:c r="W2797" s="60" t="n">
        <x:f>H2797*J2797*(1-K2797)*Q2797</x:f>
        <x:v>105.39008688</x:v>
      </x:c>
      <x:c r="X2797" s="60" t="n">
        <x:f>V2797*R2797</x:f>
        <x:v>27</x:v>
      </x:c>
      <x:c r="Y2797" s="60" t="n">
        <x:f>V2797*S2797</x:f>
        <x:v>13.5</x:v>
      </x:c>
      <x:c r="Z2797" s="60" t="n">
        <x:f>H2797*J2797*T2797</x:f>
        <x:v>21.240864</x:v>
      </x:c>
      <x:c r="AA2797" s="60" t="n">
        <x:f>P2797+W2797+X2797-Y2797-Z2797-U2797</x:f>
        <x:v>37.64922288000001</x:v>
      </x:c>
      <x:c r="AB2797" s="32" t="n">
        <x:f>IFERROR(AA2797/(P2797+W2797+X2797),0)</x:f>
        <x:v>0.2843809817431854</x:v>
      </x:c>
      <x:c r="AC2797" t="n">
        <x:f>IF(O2797="High",0,IF(I2797&gt;=1800,3,IF(I2797&gt;=900,2,1))+IF(K2797&gt;=0.9,2,IF(K2797&gt;=0.75,1,0))+IF(J2797&lt;=0.7,2,IF(J2797&lt;=0.85,1,0))+IF(M2797&gt;=8,1,0))</x:f>
        <x:v>3</x:v>
      </x:c>
      <x:c r="AD2797" t="str">
        <x:f>IF(AND(O2797&lt;&gt;"High",AC2797&gt;=Assumptions!$B$10,AA2797&gt;0),"Priority Growth",IF(AND(O2797="Low",AA2797&gt;0),"Maintain","Watch"))</x:f>
        <x:v>Watch</x:v>
      </x:c>
      <x:c r="AE2797" s="60" t="n">
        <x:f>MAX(AA2797,0)*N2797</x:f>
        <x:v>7.266300015840002</x:v>
      </x:c>
      <x:c r="AF2797" t="str">
        <x:f>IF(AND(AA2797&gt;=Assumptions!$B$11,O2797&lt;&gt;"High",OR(N2797&gt;=Assumptions!$B$12,M2797&lt;=6)),"High","Standard")</x:f>
        <x:v>Standard</x:v>
      </x:c>
    </x:row>
    <x:row r="2798">
      <x:c r="A2798" t="str">
        <x:f>'Raw_Data'!A2798</x:f>
        <x:v>C02797</x:v>
      </x:c>
      <x:c r="B2798" t="n">
        <x:f>'Raw_Data'!B2798</x:f>
        <x:v>38</x:v>
      </x:c>
      <x:c r="C2798" s="30" t="n">
        <x:f>'Raw_Data'!C2798</x:f>
        <x:v>88230</x:v>
      </x:c>
      <x:c r="D2798" t="n">
        <x:f>'Raw_Data'!D2798</x:f>
        <x:v>764</x:v>
      </x:c>
      <x:c r="E2798" t="n">
        <x:f>'Raw_Data'!E2798</x:f>
        <x:v>72</x:v>
      </x:c>
      <x:c r="F2798" t="str">
        <x:f>PROPER(TRIM('Raw_Data'!F2798))</x:f>
        <x:v>Classic</x:v>
      </x:c>
      <x:c r="G2798" t="str">
        <x:f>PROPER(TRIM('Raw_Data'!G2798))</x:f>
        <x:v>Partner</x:v>
      </x:c>
      <x:c r="H2798" s="60" t="n">
        <x:f>'Raw_Data'!H2798</x:f>
        <x:v>9756</x:v>
      </x:c>
      <x:c r="I2798" s="60" t="n">
        <x:f>'Raw_Data'!I2798</x:f>
        <x:v>946.44</x:v>
      </x:c>
      <x:c r="J2798" s="32" t="n">
        <x:f>'Raw_Data'!J2798</x:f>
        <x:v>0.227</x:v>
      </x:c>
      <x:c r="K2798" s="32" t="n">
        <x:f>'Raw_Data'!K2798</x:f>
        <x:v>0.867</x:v>
      </x:c>
      <x:c r="L2798" t="n">
        <x:f>'Raw_Data'!L2798</x:f>
        <x:v>0</x:v>
      </x:c>
      <x:c r="M2798" t="n">
        <x:f>IF('Raw_Data'!M2798="",Assumptions!$B$15,'Raw_Data'!M2798)</x:f>
        <x:v>9</x:v>
      </x:c>
      <x:c r="N2798" s="32" t="n">
        <x:f>'Raw_Data'!N2798</x:f>
        <x:v>0.02</x:v>
      </x:c>
      <x:c r="O2798" t="str">
        <x:f>IF(OR(D2798&lt;620,L2798&gt;=2,J2798&gt;0.9),"High",IF(OR(D2798&lt;700,L2798=1,J2798&gt;0.75),"Medium","Low"))</x:f>
        <x:v>Low</x:v>
      </x:c>
      <x:c r="P2798" s="30" t="n">
        <x:f>XLOOKUP(F2798,Assumptions!$A$4:$A$6,Assumptions!$B$4:$B$6)</x:f>
        <x:v>0</x:v>
      </x:c>
      <x:c r="Q2798" s="32" t="n">
        <x:f>XLOOKUP(F2798,Assumptions!$A$4:$A$6,Assumptions!$C$4:$C$6)</x:f>
        <x:v>0.229</x:v>
      </x:c>
      <x:c r="R2798" s="32" t="n">
        <x:f>XLOOKUP(F2798,Assumptions!$A$4:$A$6,Assumptions!$D$4:$D$6)</x:f>
        <x:v>0.015</x:v>
      </x:c>
      <x:c r="S2798" s="32" t="n">
        <x:f>XLOOKUP(F2798,Assumptions!$A$4:$A$6,Assumptions!$E$4:$E$6)</x:f>
        <x:v>0.0075</x:v>
      </x:c>
      <x:c r="T2798" s="32" t="n">
        <x:f>XLOOKUP(O2798,Assumptions!$H$4:$H$6,Assumptions!$I$4:$I$6)</x:f>
        <x:v>0.0035</x:v>
      </x:c>
      <x:c r="U2798" s="30" t="n">
        <x:f>XLOOKUP(F2798,Assumptions!$A$4:$A$6,Assumptions!$F$4:$F$6)</x:f>
        <x:v>60</x:v>
      </x:c>
      <x:c r="V2798" s="60" t="n">
        <x:f>I2798*12</x:f>
        <x:v>11357.28</x:v>
      </x:c>
      <x:c r="W2798" s="60" t="n">
        <x:f>H2798*J2798*(1-K2798)*Q2798</x:f>
        <x:v>67.45043768400001</x:v>
      </x:c>
      <x:c r="X2798" s="60" t="n">
        <x:f>V2798*R2798</x:f>
        <x:v>170.35920000000002</x:v>
      </x:c>
      <x:c r="Y2798" s="60" t="n">
        <x:f>V2798*S2798</x:f>
        <x:v>85.17960000000001</x:v>
      </x:c>
      <x:c r="Z2798" s="60" t="n">
        <x:f>H2798*J2798*T2798</x:f>
        <x:v>7.751142000000001</x:v>
      </x:c>
      <x:c r="AA2798" s="60" t="n">
        <x:f>P2798+W2798+X2798-Y2798-Z2798-U2798</x:f>
        <x:v>84.87889568400001</x:v>
      </x:c>
      <x:c r="AB2798" s="32" t="n">
        <x:f>IFERROR(AA2798/(P2798+W2798+X2798),0)</x:f>
        <x:v>0.35691949456138766</x:v>
      </x:c>
      <x:c r="AC2798" t="n">
        <x:f>IF(O2798="High",0,IF(I2798&gt;=1800,3,IF(I2798&gt;=900,2,1))+IF(K2798&gt;=0.9,2,IF(K2798&gt;=0.75,1,0))+IF(J2798&lt;=0.7,2,IF(J2798&lt;=0.85,1,0))+IF(M2798&gt;=8,1,0))</x:f>
        <x:v>6</x:v>
      </x:c>
      <x:c r="AD2798" t="str">
        <x:f>IF(AND(O2798&lt;&gt;"High",AC2798&gt;=Assumptions!$B$10,AA2798&gt;0),"Priority Growth",IF(AND(O2798="Low",AA2798&gt;0),"Maintain","Watch"))</x:f>
        <x:v>Priority Growth</x:v>
      </x:c>
      <x:c r="AE2798" s="60" t="n">
        <x:f>MAX(AA2798,0)*N2798</x:f>
        <x:v>1.6975779136800002</x:v>
      </x:c>
      <x:c r="AF2798" t="str">
        <x:f>IF(AND(AA2798&gt;=Assumptions!$B$11,O2798&lt;&gt;"High",OR(N2798&gt;=Assumptions!$B$12,M2798&lt;=6)),"High","Standard")</x:f>
        <x:v>Standard</x:v>
      </x:c>
    </x:row>
    <x:row r="2799">
      <x:c r="A2799" t="str">
        <x:f>'Raw_Data'!A2799</x:f>
        <x:v>C02798</x:v>
      </x:c>
      <x:c r="B2799" t="n">
        <x:f>'Raw_Data'!B2799</x:f>
        <x:v>64</x:v>
      </x:c>
      <x:c r="C2799" s="30" t="n">
        <x:f>'Raw_Data'!C2799</x:f>
        <x:v>167217</x:v>
      </x:c>
      <x:c r="D2799" t="n">
        <x:f>'Raw_Data'!D2799</x:f>
        <x:v>647</x:v>
      </x:c>
      <x:c r="E2799" t="n">
        <x:f>'Raw_Data'!E2799</x:f>
        <x:v>12</x:v>
      </x:c>
      <x:c r="F2799" t="str">
        <x:f>PROPER(TRIM('Raw_Data'!F2799))</x:f>
        <x:v>Platinum</x:v>
      </x:c>
      <x:c r="G2799" t="str">
        <x:f>PROPER(TRIM('Raw_Data'!G2799))</x:f>
        <x:v>Digital</x:v>
      </x:c>
      <x:c r="H2799" s="60" t="n">
        <x:f>'Raw_Data'!H2799</x:f>
        <x:v>35865</x:v>
      </x:c>
      <x:c r="I2799" s="60" t="n">
        <x:f>'Raw_Data'!I2799</x:f>
        <x:v>3910.66</x:v>
      </x:c>
      <x:c r="J2799" s="32" t="n">
        <x:f>'Raw_Data'!J2799</x:f>
        <x:v>0.527</x:v>
      </x:c>
      <x:c r="K2799" s="32" t="n">
        <x:f>'Raw_Data'!K2799</x:f>
        <x:v>0.681</x:v>
      </x:c>
      <x:c r="L2799" t="n">
        <x:f>'Raw_Data'!L2799</x:f>
        <x:v>0</x:v>
      </x:c>
      <x:c r="M2799" t="n">
        <x:f>IF('Raw_Data'!M2799="",Assumptions!$B$15,'Raw_Data'!M2799)</x:f>
        <x:v>8</x:v>
      </x:c>
      <x:c r="N2799" s="32" t="n">
        <x:f>'Raw_Data'!N2799</x:f>
        <x:v>0.068</x:v>
      </x:c>
      <x:c r="O2799" t="str">
        <x:f>IF(OR(D2799&lt;620,L2799&gt;=2,J2799&gt;0.9),"High",IF(OR(D2799&lt;700,L2799=1,J2799&gt;0.75),"Medium","Low"))</x:f>
        <x:v>Medium</x:v>
      </x:c>
      <x:c r="P2799" s="30" t="n">
        <x:f>XLOOKUP(F2799,Assumptions!$A$4:$A$6,Assumptions!$B$4:$B$6)</x:f>
        <x:v>195</x:v>
      </x:c>
      <x:c r="Q2799" s="32" t="n">
        <x:f>XLOOKUP(F2799,Assumptions!$A$4:$A$6,Assumptions!$C$4:$C$6)</x:f>
        <x:v>0.199</x:v>
      </x:c>
      <x:c r="R2799" s="32" t="n">
        <x:f>XLOOKUP(F2799,Assumptions!$A$4:$A$6,Assumptions!$D$4:$D$6)</x:f>
        <x:v>0.017</x:v>
      </x:c>
      <x:c r="S2799" s="32" t="n">
        <x:f>XLOOKUP(F2799,Assumptions!$A$4:$A$6,Assumptions!$E$4:$E$6)</x:f>
        <x:v>0.013</x:v>
      </x:c>
      <x:c r="T2799" s="32" t="n">
        <x:f>XLOOKUP(O2799,Assumptions!$H$4:$H$6,Assumptions!$I$4:$I$6)</x:f>
        <x:v>0.012</x:v>
      </x:c>
      <x:c r="U2799" s="30" t="n">
        <x:f>XLOOKUP(F2799,Assumptions!$A$4:$A$6,Assumptions!$F$4:$F$6)</x:f>
        <x:v>140</x:v>
      </x:c>
      <x:c r="V2799" s="60" t="n">
        <x:f>I2799*12</x:f>
        <x:v>46927.92</x:v>
      </x:c>
      <x:c r="W2799" s="60" t="n">
        <x:f>H2799*J2799*(1-K2799)*Q2799</x:f>
        <x:v>1199.8451762549998</x:v>
      </x:c>
      <x:c r="X2799" s="60" t="n">
        <x:f>V2799*R2799</x:f>
        <x:v>797.77464</x:v>
      </x:c>
      <x:c r="Y2799" s="60" t="n">
        <x:f>V2799*S2799</x:f>
        <x:v>610.06296</x:v>
      </x:c>
      <x:c r="Z2799" s="60" t="n">
        <x:f>H2799*J2799*T2799</x:f>
        <x:v>226.81026</x:v>
      </x:c>
      <x:c r="AA2799" s="60" t="n">
        <x:f>P2799+W2799+X2799-Y2799-Z2799-U2799</x:f>
        <x:v>1215.746596255</x:v>
      </x:c>
      <x:c r="AB2799" s="32" t="n">
        <x:f>IFERROR(AA2799/(P2799+W2799+X2799),0)</x:f>
        <x:v>0.554472137505123</x:v>
      </x:c>
      <x:c r="AC2799" t="n">
        <x:f>IF(O2799="High",0,IF(I2799&gt;=1800,3,IF(I2799&gt;=900,2,1))+IF(K2799&gt;=0.9,2,IF(K2799&gt;=0.75,1,0))+IF(J2799&lt;=0.7,2,IF(J2799&lt;=0.85,1,0))+IF(M2799&gt;=8,1,0))</x:f>
        <x:v>6</x:v>
      </x:c>
      <x:c r="AD2799" t="str">
        <x:f>IF(AND(O2799&lt;&gt;"High",AC2799&gt;=Assumptions!$B$10,AA2799&gt;0),"Priority Growth",IF(AND(O2799="Low",AA2799&gt;0),"Maintain","Watch"))</x:f>
        <x:v>Priority Growth</x:v>
      </x:c>
      <x:c r="AE2799" s="60" t="n">
        <x:f>MAX(AA2799,0)*N2799</x:f>
        <x:v>82.67076854534001</x:v>
      </x:c>
      <x:c r="AF2799" t="str">
        <x:f>IF(AND(AA2799&gt;=Assumptions!$B$11,O2799&lt;&gt;"High",OR(N2799&gt;=Assumptions!$B$12,M2799&lt;=6)),"High","Standard")</x:f>
        <x:v>Standard</x:v>
      </x:c>
    </x:row>
    <x:row r="2800">
      <x:c r="A2800" t="str">
        <x:f>'Raw_Data'!A2800</x:f>
        <x:v>C02799</x:v>
      </x:c>
      <x:c r="B2800" t="n">
        <x:f>'Raw_Data'!B2800</x:f>
        <x:v>38</x:v>
      </x:c>
      <x:c r="C2800" s="30" t="n">
        <x:f>'Raw_Data'!C2800</x:f>
        <x:v>76669</x:v>
      </x:c>
      <x:c r="D2800" t="n">
        <x:f>'Raw_Data'!D2800</x:f>
        <x:v>747</x:v>
      </x:c>
      <x:c r="E2800" t="n">
        <x:f>'Raw_Data'!E2800</x:f>
        <x:v>49</x:v>
      </x:c>
      <x:c r="F2800" t="str">
        <x:f>PROPER(TRIM('Raw_Data'!F2800))</x:f>
        <x:v>Gold</x:v>
      </x:c>
      <x:c r="G2800" t="str">
        <x:f>PROPER(TRIM('Raw_Data'!G2800))</x:f>
        <x:v>Branch</x:v>
      </x:c>
      <x:c r="H2800" s="60" t="n">
        <x:f>'Raw_Data'!H2800</x:f>
        <x:v>12707</x:v>
      </x:c>
      <x:c r="I2800" s="60" t="n">
        <x:f>'Raw_Data'!I2800</x:f>
        <x:v>1202.41</x:v>
      </x:c>
      <x:c r="J2800" s="32" t="n">
        <x:f>'Raw_Data'!J2800</x:f>
        <x:v>0.298</x:v>
      </x:c>
      <x:c r="K2800" s="32" t="n">
        <x:f>'Raw_Data'!K2800</x:f>
        <x:v>0.967</x:v>
      </x:c>
      <x:c r="L2800" t="n">
        <x:f>'Raw_Data'!L2800</x:f>
        <x:v>0</x:v>
      </x:c>
      <x:c r="M2800" t="n">
        <x:f>IF('Raw_Data'!M2800="",Assumptions!$B$15,'Raw_Data'!M2800)</x:f>
        <x:v>7</x:v>
      </x:c>
      <x:c r="N2800" s="32" t="n">
        <x:f>'Raw_Data'!N2800</x:f>
        <x:v>0.127</x:v>
      </x:c>
      <x:c r="O2800" t="str">
        <x:f>IF(OR(D2800&lt;620,L2800&gt;=2,J2800&gt;0.9),"High",IF(OR(D2800&lt;700,L2800=1,J2800&gt;0.75),"Medium","Low"))</x:f>
        <x:v>Low</x:v>
      </x:c>
      <x:c r="P2800" s="30" t="n">
        <x:f>XLOOKUP(F2800,Assumptions!$A$4:$A$6,Assumptions!$B$4:$B$6)</x:f>
        <x:v>95</x:v>
      </x:c>
      <x:c r="Q2800" s="32" t="n">
        <x:f>XLOOKUP(F2800,Assumptions!$A$4:$A$6,Assumptions!$C$4:$C$6)</x:f>
        <x:v>0.219</x:v>
      </x:c>
      <x:c r="R2800" s="32" t="n">
        <x:f>XLOOKUP(F2800,Assumptions!$A$4:$A$6,Assumptions!$D$4:$D$6)</x:f>
        <x:v>0.016</x:v>
      </x:c>
      <x:c r="S2800" s="32" t="n">
        <x:f>XLOOKUP(F2800,Assumptions!$A$4:$A$6,Assumptions!$E$4:$E$6)</x:f>
        <x:v>0.01</x:v>
      </x:c>
      <x:c r="T2800" s="32" t="n">
        <x:f>XLOOKUP(O2800,Assumptions!$H$4:$H$6,Assumptions!$I$4:$I$6)</x:f>
        <x:v>0.0035</x:v>
      </x:c>
      <x:c r="U2800" s="30" t="n">
        <x:f>XLOOKUP(F2800,Assumptions!$A$4:$A$6,Assumptions!$F$4:$F$6)</x:f>
        <x:v>90</x:v>
      </x:c>
      <x:c r="V2800" s="60" t="n">
        <x:f>I2800*12</x:f>
        <x:v>14428.920000000002</x:v>
      </x:c>
      <x:c r="W2800" s="60" t="n">
        <x:f>H2800*J2800*(1-K2800)*Q2800</x:f>
        <x:v>27.366379722000023</x:v>
      </x:c>
      <x:c r="X2800" s="60" t="n">
        <x:f>V2800*R2800</x:f>
        <x:v>230.86272000000002</x:v>
      </x:c>
      <x:c r="Y2800" s="60" t="n">
        <x:f>V2800*S2800</x:f>
        <x:v>144.28920000000002</x:v>
      </x:c>
      <x:c r="Z2800" s="60" t="n">
        <x:f>H2800*J2800*T2800</x:f>
        <x:v>13.253400999999998</x:v>
      </x:c>
      <x:c r="AA2800" s="60" t="n">
        <x:f>P2800+W2800+X2800-Y2800-Z2800-U2800</x:f>
        <x:v>105.68649872200004</x:v>
      </x:c>
      <x:c r="AB2800" s="32" t="n">
        <x:f>IFERROR(AA2800/(P2800+W2800+X2800),0)</x:f>
        <x:v>0.2992009967615293</x:v>
      </x:c>
      <x:c r="AC2800" t="n">
        <x:f>IF(O2800="High",0,IF(I2800&gt;=1800,3,IF(I2800&gt;=900,2,1))+IF(K2800&gt;=0.9,2,IF(K2800&gt;=0.75,1,0))+IF(J2800&lt;=0.7,2,IF(J2800&lt;=0.85,1,0))+IF(M2800&gt;=8,1,0))</x:f>
        <x:v>6</x:v>
      </x:c>
      <x:c r="AD2800" t="str">
        <x:f>IF(AND(O2800&lt;&gt;"High",AC2800&gt;=Assumptions!$B$10,AA2800&gt;0),"Priority Growth",IF(AND(O2800="Low",AA2800&gt;0),"Maintain","Watch"))</x:f>
        <x:v>Priority Growth</x:v>
      </x:c>
      <x:c r="AE2800" s="60" t="n">
        <x:f>MAX(AA2800,0)*N2800</x:f>
        <x:v>13.422185337694005</x:v>
      </x:c>
      <x:c r="AF2800" t="str">
        <x:f>IF(AND(AA2800&gt;=Assumptions!$B$11,O2800&lt;&gt;"High",OR(N2800&gt;=Assumptions!$B$12,M2800&lt;=6)),"High","Standard")</x:f>
        <x:v>Standard</x:v>
      </x:c>
    </x:row>
    <x:row r="2801">
      <x:c r="A2801" t="str">
        <x:f>'Raw_Data'!A2801</x:f>
        <x:v>C02800</x:v>
      </x:c>
      <x:c r="B2801" t="n">
        <x:f>'Raw_Data'!B2801</x:f>
        <x:v>42</x:v>
      </x:c>
      <x:c r="C2801" s="30" t="n">
        <x:f>'Raw_Data'!C2801</x:f>
        <x:v>47069</x:v>
      </x:c>
      <x:c r="D2801" t="n">
        <x:f>'Raw_Data'!D2801</x:f>
        <x:v>754</x:v>
      </x:c>
      <x:c r="E2801" t="n">
        <x:f>'Raw_Data'!E2801</x:f>
        <x:v>54</x:v>
      </x:c>
      <x:c r="F2801" t="str">
        <x:f>PROPER(TRIM('Raw_Data'!F2801))</x:f>
        <x:v>Gold</x:v>
      </x:c>
      <x:c r="G2801" t="str">
        <x:f>PROPER(TRIM('Raw_Data'!G2801))</x:f>
        <x:v>Digital</x:v>
      </x:c>
      <x:c r="H2801" s="60" t="n">
        <x:f>'Raw_Data'!H2801</x:f>
        <x:v>6684</x:v>
      </x:c>
      <x:c r="I2801" s="60" t="n">
        <x:f>'Raw_Data'!I2801</x:f>
        <x:v>537</x:v>
      </x:c>
      <x:c r="J2801" s="32" t="n">
        <x:f>'Raw_Data'!J2801</x:f>
        <x:v>0.392</x:v>
      </x:c>
      <x:c r="K2801" s="32" t="n">
        <x:f>'Raw_Data'!K2801</x:f>
        <x:v>0.918</x:v>
      </x:c>
      <x:c r="L2801" t="n">
        <x:f>'Raw_Data'!L2801</x:f>
        <x:v>0</x:v>
      </x:c>
      <x:c r="M2801" t="n">
        <x:f>IF('Raw_Data'!M2801="",Assumptions!$B$15,'Raw_Data'!M2801)</x:f>
        <x:v>5</x:v>
      </x:c>
      <x:c r="N2801" s="32" t="n">
        <x:f>'Raw_Data'!N2801</x:f>
        <x:v>0.296</x:v>
      </x:c>
      <x:c r="O2801" t="str">
        <x:f>IF(OR(D2801&lt;620,L2801&gt;=2,J2801&gt;0.9),"High",IF(OR(D2801&lt;700,L2801=1,J2801&gt;0.75),"Medium","Low"))</x:f>
        <x:v>Low</x:v>
      </x:c>
      <x:c r="P2801" s="30" t="n">
        <x:f>XLOOKUP(F2801,Assumptions!$A$4:$A$6,Assumptions!$B$4:$B$6)</x:f>
        <x:v>95</x:v>
      </x:c>
      <x:c r="Q2801" s="32" t="n">
        <x:f>XLOOKUP(F2801,Assumptions!$A$4:$A$6,Assumptions!$C$4:$C$6)</x:f>
        <x:v>0.219</x:v>
      </x:c>
      <x:c r="R2801" s="32" t="n">
        <x:f>XLOOKUP(F2801,Assumptions!$A$4:$A$6,Assumptions!$D$4:$D$6)</x:f>
        <x:v>0.016</x:v>
      </x:c>
      <x:c r="S2801" s="32" t="n">
        <x:f>XLOOKUP(F2801,Assumptions!$A$4:$A$6,Assumptions!$E$4:$E$6)</x:f>
        <x:v>0.01</x:v>
      </x:c>
      <x:c r="T2801" s="32" t="n">
        <x:f>XLOOKUP(O2801,Assumptions!$H$4:$H$6,Assumptions!$I$4:$I$6)</x:f>
        <x:v>0.0035</x:v>
      </x:c>
      <x:c r="U2801" s="30" t="n">
        <x:f>XLOOKUP(F2801,Assumptions!$A$4:$A$6,Assumptions!$F$4:$F$6)</x:f>
        <x:v>90</x:v>
      </x:c>
      <x:c r="V2801" s="60" t="n">
        <x:f>I2801*12</x:f>
        <x:v>6444</x:v>
      </x:c>
      <x:c r="W2801" s="60" t="n">
        <x:f>H2801*J2801*(1-K2801)*Q2801</x:f>
        <x:v>47.05225862399998</x:v>
      </x:c>
      <x:c r="X2801" s="60" t="n">
        <x:f>V2801*R2801</x:f>
        <x:v>103.104</x:v>
      </x:c>
      <x:c r="Y2801" s="60" t="n">
        <x:f>V2801*S2801</x:f>
        <x:v>64.44</x:v>
      </x:c>
      <x:c r="Z2801" s="60" t="n">
        <x:f>H2801*J2801*T2801</x:f>
        <x:v>9.170448</x:v>
      </x:c>
      <x:c r="AA2801" s="60" t="n">
        <x:f>P2801+W2801+X2801-Y2801-Z2801-U2801</x:f>
        <x:v>81.54581062399998</x:v>
      </x:c>
      <x:c r="AB2801" s="32" t="n">
        <x:f>IFERROR(AA2801/(P2801+W2801+X2801),0)</x:f>
        <x:v>0.3326278965166787</x:v>
      </x:c>
      <x:c r="AC2801" t="n">
        <x:f>IF(O2801="High",0,IF(I2801&gt;=1800,3,IF(I2801&gt;=900,2,1))+IF(K2801&gt;=0.9,2,IF(K2801&gt;=0.75,1,0))+IF(J2801&lt;=0.7,2,IF(J2801&lt;=0.85,1,0))+IF(M2801&gt;=8,1,0))</x:f>
        <x:v>5</x:v>
      </x:c>
      <x:c r="AD2801" t="str">
        <x:f>IF(AND(O2801&lt;&gt;"High",AC2801&gt;=Assumptions!$B$10,AA2801&gt;0),"Priority Growth",IF(AND(O2801="Low",AA2801&gt;0),"Maintain","Watch"))</x:f>
        <x:v>Maintain</x:v>
      </x:c>
      <x:c r="AE2801" s="60" t="n">
        <x:f>MAX(AA2801,0)*N2801</x:f>
        <x:v>24.137559944703995</x:v>
      </x:c>
      <x:c r="AF2801" t="str">
        <x:f>IF(AND(AA2801&gt;=Assumptions!$B$11,O2801&lt;&gt;"High",OR(N2801&gt;=Assumptions!$B$12,M2801&lt;=6)),"High","Standard")</x:f>
        <x:v>Standard</x:v>
      </x:c>
    </x:row>
    <x:row r="2802">
      <x:c r="A2802" t="str">
        <x:f>'Raw_Data'!A2802</x:f>
        <x:v>C02801</x:v>
      </x:c>
      <x:c r="B2802" t="n">
        <x:f>'Raw_Data'!B2802</x:f>
        <x:v>53</x:v>
      </x:c>
      <x:c r="C2802" s="30" t="n">
        <x:f>'Raw_Data'!C2802</x:f>
        <x:v>118257</x:v>
      </x:c>
      <x:c r="D2802" t="n">
        <x:f>'Raw_Data'!D2802</x:f>
        <x:v>783</x:v>
      </x:c>
      <x:c r="E2802" t="n">
        <x:f>'Raw_Data'!E2802</x:f>
        <x:v>47</x:v>
      </x:c>
      <x:c r="F2802" t="str">
        <x:f>PROPER(TRIM('Raw_Data'!F2802))</x:f>
        <x:v>Platinum</x:v>
      </x:c>
      <x:c r="G2802" t="str">
        <x:f>PROPER(TRIM('Raw_Data'!G2802))</x:f>
        <x:v>Digital</x:v>
      </x:c>
      <x:c r="H2802" s="60" t="n">
        <x:f>'Raw_Data'!H2802</x:f>
        <x:v>28795</x:v>
      </x:c>
      <x:c r="I2802" s="60" t="n">
        <x:f>'Raw_Data'!I2802</x:f>
        <x:v>3183.63</x:v>
      </x:c>
      <x:c r="J2802" s="32" t="n">
        <x:f>'Raw_Data'!J2802</x:f>
        <x:v>0.215</x:v>
      </x:c>
      <x:c r="K2802" s="32" t="n">
        <x:f>'Raw_Data'!K2802</x:f>
        <x:v>0.933</x:v>
      </x:c>
      <x:c r="L2802" t="n">
        <x:f>'Raw_Data'!L2802</x:f>
        <x:v>0</x:v>
      </x:c>
      <x:c r="M2802" t="n">
        <x:f>IF('Raw_Data'!M2802="",Assumptions!$B$15,'Raw_Data'!M2802)</x:f>
        <x:v>8</x:v>
      </x:c>
      <x:c r="N2802" s="32" t="n">
        <x:f>'Raw_Data'!N2802</x:f>
        <x:v>0.087</x:v>
      </x:c>
      <x:c r="O2802" t="str">
        <x:f>IF(OR(D2802&lt;620,L2802&gt;=2,J2802&gt;0.9),"High",IF(OR(D2802&lt;700,L2802=1,J2802&gt;0.75),"Medium","Low"))</x:f>
        <x:v>Low</x:v>
      </x:c>
      <x:c r="P2802" s="30" t="n">
        <x:f>XLOOKUP(F2802,Assumptions!$A$4:$A$6,Assumptions!$B$4:$B$6)</x:f>
        <x:v>195</x:v>
      </x:c>
      <x:c r="Q2802" s="32" t="n">
        <x:f>XLOOKUP(F2802,Assumptions!$A$4:$A$6,Assumptions!$C$4:$C$6)</x:f>
        <x:v>0.199</x:v>
      </x:c>
      <x:c r="R2802" s="32" t="n">
        <x:f>XLOOKUP(F2802,Assumptions!$A$4:$A$6,Assumptions!$D$4:$D$6)</x:f>
        <x:v>0.017</x:v>
      </x:c>
      <x:c r="S2802" s="32" t="n">
        <x:f>XLOOKUP(F2802,Assumptions!$A$4:$A$6,Assumptions!$E$4:$E$6)</x:f>
        <x:v>0.013</x:v>
      </x:c>
      <x:c r="T2802" s="32" t="n">
        <x:f>XLOOKUP(O2802,Assumptions!$H$4:$H$6,Assumptions!$I$4:$I$6)</x:f>
        <x:v>0.0035</x:v>
      </x:c>
      <x:c r="U2802" s="30" t="n">
        <x:f>XLOOKUP(F2802,Assumptions!$A$4:$A$6,Assumptions!$F$4:$F$6)</x:f>
        <x:v>140</x:v>
      </x:c>
      <x:c r="V2802" s="60" t="n">
        <x:f>I2802*12</x:f>
        <x:v>38203.56</x:v>
      </x:c>
      <x:c r="W2802" s="60" t="n">
        <x:f>H2802*J2802*(1-K2802)*Q2802</x:f>
        <x:v>82.54360302499994</x:v>
      </x:c>
      <x:c r="X2802" s="60" t="n">
        <x:f>V2802*R2802</x:f>
        <x:v>649.46052</x:v>
      </x:c>
      <x:c r="Y2802" s="60" t="n">
        <x:f>V2802*S2802</x:f>
        <x:v>496.64627999999993</x:v>
      </x:c>
      <x:c r="Z2802" s="60" t="n">
        <x:f>H2802*J2802*T2802</x:f>
        <x:v>21.6682375</x:v>
      </x:c>
      <x:c r="AA2802" s="60" t="n">
        <x:f>P2802+W2802+X2802-Y2802-Z2802-U2802</x:f>
        <x:v>268.689605525</x:v>
      </x:c>
      <x:c r="AB2802" s="32" t="n">
        <x:f>IFERROR(AA2802/(P2802+W2802+X2802),0)</x:f>
        <x:v>0.2898472604935262</x:v>
      </x:c>
      <x:c r="AC2802" t="n">
        <x:f>IF(O2802="High",0,IF(I2802&gt;=1800,3,IF(I2802&gt;=900,2,1))+IF(K2802&gt;=0.9,2,IF(K2802&gt;=0.75,1,0))+IF(J2802&lt;=0.7,2,IF(J2802&lt;=0.85,1,0))+IF(M2802&gt;=8,1,0))</x:f>
        <x:v>8</x:v>
      </x:c>
      <x:c r="AD2802" t="str">
        <x:f>IF(AND(O2802&lt;&gt;"High",AC2802&gt;=Assumptions!$B$10,AA2802&gt;0),"Priority Growth",IF(AND(O2802="Low",AA2802&gt;0),"Maintain","Watch"))</x:f>
        <x:v>Priority Growth</x:v>
      </x:c>
      <x:c r="AE2802" s="60" t="n">
        <x:f>MAX(AA2802,0)*N2802</x:f>
        <x:v>23.375995680674997</x:v>
      </x:c>
      <x:c r="AF2802" t="str">
        <x:f>IF(AND(AA2802&gt;=Assumptions!$B$11,O2802&lt;&gt;"High",OR(N2802&gt;=Assumptions!$B$12,M2802&lt;=6)),"High","Standard")</x:f>
        <x:v>Standard</x:v>
      </x:c>
    </x:row>
    <x:row r="2803">
      <x:c r="A2803" t="str">
        <x:f>'Raw_Data'!A2803</x:f>
        <x:v>C02802</x:v>
      </x:c>
      <x:c r="B2803" t="n">
        <x:f>'Raw_Data'!B2803</x:f>
        <x:v>22</x:v>
      </x:c>
      <x:c r="C2803" s="30" t="n">
        <x:f>'Raw_Data'!C2803</x:f>
        <x:v>71028</x:v>
      </x:c>
      <x:c r="D2803" t="n">
        <x:f>'Raw_Data'!D2803</x:f>
        <x:v>728</x:v>
      </x:c>
      <x:c r="E2803" t="n">
        <x:f>'Raw_Data'!E2803</x:f>
        <x:v>32</x:v>
      </x:c>
      <x:c r="F2803" t="str">
        <x:f>PROPER(TRIM('Raw_Data'!F2803))</x:f>
        <x:v>Gold</x:v>
      </x:c>
      <x:c r="G2803" t="str">
        <x:f>PROPER(TRIM('Raw_Data'!G2803))</x:f>
        <x:v>Digital</x:v>
      </x:c>
      <x:c r="H2803" s="60" t="n">
        <x:f>'Raw_Data'!H2803</x:f>
        <x:v>12943</x:v>
      </x:c>
      <x:c r="I2803" s="60" t="n">
        <x:f>'Raw_Data'!I2803</x:f>
        <x:v>1336.2</x:v>
      </x:c>
      <x:c r="J2803" s="32" t="n">
        <x:f>'Raw_Data'!J2803</x:f>
        <x:v>0.457</x:v>
      </x:c>
      <x:c r="K2803" s="32" t="n">
        <x:f>'Raw_Data'!K2803</x:f>
        <x:v>0.862</x:v>
      </x:c>
      <x:c r="L2803" t="n">
        <x:f>'Raw_Data'!L2803</x:f>
        <x:v>0</x:v>
      </x:c>
      <x:c r="M2803" t="n">
        <x:f>IF('Raw_Data'!M2803="",Assumptions!$B$15,'Raw_Data'!M2803)</x:f>
        <x:v>8</x:v>
      </x:c>
      <x:c r="N2803" s="32" t="n">
        <x:f>'Raw_Data'!N2803</x:f>
        <x:v>0.046</x:v>
      </x:c>
      <x:c r="O2803" t="str">
        <x:f>IF(OR(D2803&lt;620,L2803&gt;=2,J2803&gt;0.9),"High",IF(OR(D2803&lt;700,L2803=1,J2803&gt;0.75),"Medium","Low"))</x:f>
        <x:v>Low</x:v>
      </x:c>
      <x:c r="P2803" s="30" t="n">
        <x:f>XLOOKUP(F2803,Assumptions!$A$4:$A$6,Assumptions!$B$4:$B$6)</x:f>
        <x:v>95</x:v>
      </x:c>
      <x:c r="Q2803" s="32" t="n">
        <x:f>XLOOKUP(F2803,Assumptions!$A$4:$A$6,Assumptions!$C$4:$C$6)</x:f>
        <x:v>0.219</x:v>
      </x:c>
      <x:c r="R2803" s="32" t="n">
        <x:f>XLOOKUP(F2803,Assumptions!$A$4:$A$6,Assumptions!$D$4:$D$6)</x:f>
        <x:v>0.016</x:v>
      </x:c>
      <x:c r="S2803" s="32" t="n">
        <x:f>XLOOKUP(F2803,Assumptions!$A$4:$A$6,Assumptions!$E$4:$E$6)</x:f>
        <x:v>0.01</x:v>
      </x:c>
      <x:c r="T2803" s="32" t="n">
        <x:f>XLOOKUP(O2803,Assumptions!$H$4:$H$6,Assumptions!$I$4:$I$6)</x:f>
        <x:v>0.0035</x:v>
      </x:c>
      <x:c r="U2803" s="30" t="n">
        <x:f>XLOOKUP(F2803,Assumptions!$A$4:$A$6,Assumptions!$F$4:$F$6)</x:f>
        <x:v>90</x:v>
      </x:c>
      <x:c r="V2803" s="60" t="n">
        <x:f>I2803*12</x:f>
        <x:v>16034.400000000001</x:v>
      </x:c>
      <x:c r="W2803" s="60" t="n">
        <x:f>H2803*J2803*(1-K2803)*Q2803</x:f>
        <x:v>178.76164912200002</x:v>
      </x:c>
      <x:c r="X2803" s="60" t="n">
        <x:f>V2803*R2803</x:f>
        <x:v>256.5504</x:v>
      </x:c>
      <x:c r="Y2803" s="60" t="n">
        <x:f>V2803*S2803</x:f>
        <x:v>160.34400000000002</x:v>
      </x:c>
      <x:c r="Z2803" s="60" t="n">
        <x:f>H2803*J2803*T2803</x:f>
        <x:v>20.7023285</x:v>
      </x:c>
      <x:c r="AA2803" s="60" t="n">
        <x:f>P2803+W2803+X2803-Y2803-Z2803-U2803</x:f>
        <x:v>259.2657206219999</x:v>
      </x:c>
      <x:c r="AB2803" s="32" t="n">
        <x:f>IFERROR(AA2803/(P2803+W2803+X2803),0)</x:f>
        <x:v>0.4888927586149471</x:v>
      </x:c>
      <x:c r="AC2803" t="n">
        <x:f>IF(O2803="High",0,IF(I2803&gt;=1800,3,IF(I2803&gt;=900,2,1))+IF(K2803&gt;=0.9,2,IF(K2803&gt;=0.75,1,0))+IF(J2803&lt;=0.7,2,IF(J2803&lt;=0.85,1,0))+IF(M2803&gt;=8,1,0))</x:f>
        <x:v>6</x:v>
      </x:c>
      <x:c r="AD2803" t="str">
        <x:f>IF(AND(O2803&lt;&gt;"High",AC2803&gt;=Assumptions!$B$10,AA2803&gt;0),"Priority Growth",IF(AND(O2803="Low",AA2803&gt;0),"Maintain","Watch"))</x:f>
        <x:v>Priority Growth</x:v>
      </x:c>
      <x:c r="AE2803" s="60" t="n">
        <x:f>MAX(AA2803,0)*N2803</x:f>
        <x:v>11.926223148611994</x:v>
      </x:c>
      <x:c r="AF2803" t="str">
        <x:f>IF(AND(AA2803&gt;=Assumptions!$B$11,O2803&lt;&gt;"High",OR(N2803&gt;=Assumptions!$B$12,M2803&lt;=6)),"High","Standard")</x:f>
        <x:v>Standard</x:v>
      </x:c>
    </x:row>
    <x:row r="2804">
      <x:c r="A2804" t="str">
        <x:f>'Raw_Data'!A2804</x:f>
        <x:v>C02803</x:v>
      </x:c>
      <x:c r="B2804" t="n">
        <x:f>'Raw_Data'!B2804</x:f>
        <x:v>49</x:v>
      </x:c>
      <x:c r="C2804" s="30" t="n">
        <x:f>'Raw_Data'!C2804</x:f>
        <x:v>168918</x:v>
      </x:c>
      <x:c r="D2804" t="n">
        <x:f>'Raw_Data'!D2804</x:f>
        <x:v>636</x:v>
      </x:c>
      <x:c r="E2804" t="n">
        <x:f>'Raw_Data'!E2804</x:f>
        <x:v>10</x:v>
      </x:c>
      <x:c r="F2804" t="str">
        <x:f>PROPER(TRIM('Raw_Data'!F2804))</x:f>
        <x:v>Platinum</x:v>
      </x:c>
      <x:c r="G2804" t="str">
        <x:f>PROPER(TRIM('Raw_Data'!G2804))</x:f>
        <x:v>Partner</x:v>
      </x:c>
      <x:c r="H2804" s="60" t="n">
        <x:f>'Raw_Data'!H2804</x:f>
        <x:v>33480</x:v>
      </x:c>
      <x:c r="I2804" s="60" t="n">
        <x:f>'Raw_Data'!I2804</x:f>
        <x:v>3558</x:v>
      </x:c>
      <x:c r="J2804" s="32" t="n">
        <x:f>'Raw_Data'!J2804</x:f>
        <x:v>0.406</x:v>
      </x:c>
      <x:c r="K2804" s="32" t="n">
        <x:f>'Raw_Data'!K2804</x:f>
        <x:v>0.774</x:v>
      </x:c>
      <x:c r="L2804" t="n">
        <x:f>'Raw_Data'!L2804</x:f>
        <x:v>0</x:v>
      </x:c>
      <x:c r="M2804" t="n">
        <x:f>IF('Raw_Data'!M2804="",Assumptions!$B$15,'Raw_Data'!M2804)</x:f>
        <x:v>6</x:v>
      </x:c>
      <x:c r="N2804" s="32" t="n">
        <x:f>'Raw_Data'!N2804</x:f>
        <x:v>0.2</x:v>
      </x:c>
      <x:c r="O2804" t="str">
        <x:f>IF(OR(D2804&lt;620,L2804&gt;=2,J2804&gt;0.9),"High",IF(OR(D2804&lt;700,L2804=1,J2804&gt;0.75),"Medium","Low"))</x:f>
        <x:v>Medium</x:v>
      </x:c>
      <x:c r="P2804" s="30" t="n">
        <x:f>XLOOKUP(F2804,Assumptions!$A$4:$A$6,Assumptions!$B$4:$B$6)</x:f>
        <x:v>195</x:v>
      </x:c>
      <x:c r="Q2804" s="32" t="n">
        <x:f>XLOOKUP(F2804,Assumptions!$A$4:$A$6,Assumptions!$C$4:$C$6)</x:f>
        <x:v>0.199</x:v>
      </x:c>
      <x:c r="R2804" s="32" t="n">
        <x:f>XLOOKUP(F2804,Assumptions!$A$4:$A$6,Assumptions!$D$4:$D$6)</x:f>
        <x:v>0.017</x:v>
      </x:c>
      <x:c r="S2804" s="32" t="n">
        <x:f>XLOOKUP(F2804,Assumptions!$A$4:$A$6,Assumptions!$E$4:$E$6)</x:f>
        <x:v>0.013</x:v>
      </x:c>
      <x:c r="T2804" s="32" t="n">
        <x:f>XLOOKUP(O2804,Assumptions!$H$4:$H$6,Assumptions!$I$4:$I$6)</x:f>
        <x:v>0.012</x:v>
      </x:c>
      <x:c r="U2804" s="30" t="n">
        <x:f>XLOOKUP(F2804,Assumptions!$A$4:$A$6,Assumptions!$F$4:$F$6)</x:f>
        <x:v>140</x:v>
      </x:c>
      <x:c r="V2804" s="60" t="n">
        <x:f>I2804*12</x:f>
        <x:v>42696</x:v>
      </x:c>
      <x:c r="W2804" s="60" t="n">
        <x:f>H2804*J2804*(1-K2804)*Q2804</x:f>
        <x:v>611.32618512</x:v>
      </x:c>
      <x:c r="X2804" s="60" t="n">
        <x:f>V2804*R2804</x:f>
        <x:v>725.8320000000001</x:v>
      </x:c>
      <x:c r="Y2804" s="60" t="n">
        <x:f>V2804*S2804</x:f>
        <x:v>555.048</x:v>
      </x:c>
      <x:c r="Z2804" s="60" t="n">
        <x:f>H2804*J2804*T2804</x:f>
        <x:v>163.11456</x:v>
      </x:c>
      <x:c r="AA2804" s="60" t="n">
        <x:f>P2804+W2804+X2804-Y2804-Z2804-U2804</x:f>
        <x:v>673.9956251200001</x:v>
      </x:c>
      <x:c r="AB2804" s="32" t="n">
        <x:f>IFERROR(AA2804/(P2804+W2804+X2804),0)</x:f>
        <x:v>0.439899503632004</x:v>
      </x:c>
      <x:c r="AC2804" t="n">
        <x:f>IF(O2804="High",0,IF(I2804&gt;=1800,3,IF(I2804&gt;=900,2,1))+IF(K2804&gt;=0.9,2,IF(K2804&gt;=0.75,1,0))+IF(J2804&lt;=0.7,2,IF(J2804&lt;=0.85,1,0))+IF(M2804&gt;=8,1,0))</x:f>
        <x:v>6</x:v>
      </x:c>
      <x:c r="AD2804" t="str">
        <x:f>IF(AND(O2804&lt;&gt;"High",AC2804&gt;=Assumptions!$B$10,AA2804&gt;0),"Priority Growth",IF(AND(O2804="Low",AA2804&gt;0),"Maintain","Watch"))</x:f>
        <x:v>Priority Growth</x:v>
      </x:c>
      <x:c r="AE2804" s="60" t="n">
        <x:f>MAX(AA2804,0)*N2804</x:f>
        <x:v>134.79912502400003</x:v>
      </x:c>
      <x:c r="AF2804" t="str">
        <x:f>IF(AND(AA2804&gt;=Assumptions!$B$11,O2804&lt;&gt;"High",OR(N2804&gt;=Assumptions!$B$12,M2804&lt;=6)),"High","Standard")</x:f>
        <x:v>High</x:v>
      </x:c>
    </x:row>
    <x:row r="2805">
      <x:c r="A2805" t="str">
        <x:f>'Raw_Data'!A2805</x:f>
        <x:v>C02804</x:v>
      </x:c>
      <x:c r="B2805" t="n">
        <x:f>'Raw_Data'!B2805</x:f>
        <x:v>21</x:v>
      </x:c>
      <x:c r="C2805" s="30" t="n">
        <x:f>'Raw_Data'!C2805</x:f>
        <x:v>79741</x:v>
      </x:c>
      <x:c r="D2805" t="n">
        <x:f>'Raw_Data'!D2805</x:f>
        <x:v>671</x:v>
      </x:c>
      <x:c r="E2805" t="n">
        <x:f>'Raw_Data'!E2805</x:f>
        <x:v>13</x:v>
      </x:c>
      <x:c r="F2805" t="str">
        <x:f>PROPER(TRIM('Raw_Data'!F2805))</x:f>
        <x:v>Gold</x:v>
      </x:c>
      <x:c r="G2805" t="str">
        <x:f>PROPER(TRIM('Raw_Data'!G2805))</x:f>
        <x:v>Partner</x:v>
      </x:c>
      <x:c r="H2805" s="60" t="n">
        <x:f>'Raw_Data'!H2805</x:f>
        <x:v>8711</x:v>
      </x:c>
      <x:c r="I2805" s="60" t="n">
        <x:f>'Raw_Data'!I2805</x:f>
        <x:v>993.25</x:v>
      </x:c>
      <x:c r="J2805" s="32" t="n">
        <x:f>'Raw_Data'!J2805</x:f>
        <x:v>0.379</x:v>
      </x:c>
      <x:c r="K2805" s="32" t="n">
        <x:f>'Raw_Data'!K2805</x:f>
        <x:v>0.78</x:v>
      </x:c>
      <x:c r="L2805" t="n">
        <x:f>'Raw_Data'!L2805</x:f>
        <x:v>0</x:v>
      </x:c>
      <x:c r="M2805" t="n">
        <x:f>IF('Raw_Data'!M2805="",Assumptions!$B$15,'Raw_Data'!M2805)</x:f>
        <x:v>5</x:v>
      </x:c>
      <x:c r="N2805" s="32" t="n">
        <x:f>'Raw_Data'!N2805</x:f>
        <x:v>0.245</x:v>
      </x:c>
      <x:c r="O2805" t="str">
        <x:f>IF(OR(D2805&lt;620,L2805&gt;=2,J2805&gt;0.9),"High",IF(OR(D2805&lt;700,L2805=1,J2805&gt;0.75),"Medium","Low"))</x:f>
        <x:v>Medium</x:v>
      </x:c>
      <x:c r="P2805" s="30" t="n">
        <x:f>XLOOKUP(F2805,Assumptions!$A$4:$A$6,Assumptions!$B$4:$B$6)</x:f>
        <x:v>95</x:v>
      </x:c>
      <x:c r="Q2805" s="32" t="n">
        <x:f>XLOOKUP(F2805,Assumptions!$A$4:$A$6,Assumptions!$C$4:$C$6)</x:f>
        <x:v>0.219</x:v>
      </x:c>
      <x:c r="R2805" s="32" t="n">
        <x:f>XLOOKUP(F2805,Assumptions!$A$4:$A$6,Assumptions!$D$4:$D$6)</x:f>
        <x:v>0.016</x:v>
      </x:c>
      <x:c r="S2805" s="32" t="n">
        <x:f>XLOOKUP(F2805,Assumptions!$A$4:$A$6,Assumptions!$E$4:$E$6)</x:f>
        <x:v>0.01</x:v>
      </x:c>
      <x:c r="T2805" s="32" t="n">
        <x:f>XLOOKUP(O2805,Assumptions!$H$4:$H$6,Assumptions!$I$4:$I$6)</x:f>
        <x:v>0.012</x:v>
      </x:c>
      <x:c r="U2805" s="30" t="n">
        <x:f>XLOOKUP(F2805,Assumptions!$A$4:$A$6,Assumptions!$F$4:$F$6)</x:f>
        <x:v>90</x:v>
      </x:c>
      <x:c r="V2805" s="60" t="n">
        <x:f>I2805*12</x:f>
        <x:v>11919</x:v>
      </x:c>
      <x:c r="W2805" s="60" t="n">
        <x:f>H2805*J2805*(1-K2805)*Q2805</x:f>
        <x:v>159.06477642</x:v>
      </x:c>
      <x:c r="X2805" s="60" t="n">
        <x:f>V2805*R2805</x:f>
        <x:v>190.704</x:v>
      </x:c>
      <x:c r="Y2805" s="60" t="n">
        <x:f>V2805*S2805</x:f>
        <x:v>119.19</x:v>
      </x:c>
      <x:c r="Z2805" s="60" t="n">
        <x:f>H2805*J2805*T2805</x:f>
        <x:v>39.617628</x:v>
      </x:c>
      <x:c r="AA2805" s="60" t="n">
        <x:f>P2805+W2805+X2805-Y2805-Z2805-U2805</x:f>
        <x:v>195.96114841999997</x:v>
      </x:c>
      <x:c r="AB2805" s="32" t="n">
        <x:f>IFERROR(AA2805/(P2805+W2805+X2805),0)</x:f>
        <x:v>0.4405910639620793</x:v>
      </x:c>
      <x:c r="AC2805" t="n">
        <x:f>IF(O2805="High",0,IF(I2805&gt;=1800,3,IF(I2805&gt;=900,2,1))+IF(K2805&gt;=0.9,2,IF(K2805&gt;=0.75,1,0))+IF(J2805&lt;=0.7,2,IF(J2805&lt;=0.85,1,0))+IF(M2805&gt;=8,1,0))</x:f>
        <x:v>5</x:v>
      </x:c>
      <x:c r="AD2805" t="str">
        <x:f>IF(AND(O2805&lt;&gt;"High",AC2805&gt;=Assumptions!$B$10,AA2805&gt;0),"Priority Growth",IF(AND(O2805="Low",AA2805&gt;0),"Maintain","Watch"))</x:f>
        <x:v>Watch</x:v>
      </x:c>
      <x:c r="AE2805" s="60" t="n">
        <x:f>MAX(AA2805,0)*N2805</x:f>
        <x:v>48.010481362899995</x:v>
      </x:c>
      <x:c r="AF2805" t="str">
        <x:f>IF(AND(AA2805&gt;=Assumptions!$B$11,O2805&lt;&gt;"High",OR(N2805&gt;=Assumptions!$B$12,M2805&lt;=6)),"High","Standard")</x:f>
        <x:v>Standard</x:v>
      </x:c>
    </x:row>
    <x:row r="2806">
      <x:c r="A2806" t="str">
        <x:f>'Raw_Data'!A2806</x:f>
        <x:v>C02805</x:v>
      </x:c>
      <x:c r="B2806" t="n">
        <x:f>'Raw_Data'!B2806</x:f>
        <x:v>47</x:v>
      </x:c>
      <x:c r="C2806" s="30" t="n">
        <x:f>'Raw_Data'!C2806</x:f>
        <x:v>76403</x:v>
      </x:c>
      <x:c r="D2806" t="n">
        <x:f>'Raw_Data'!D2806</x:f>
        <x:v>680</x:v>
      </x:c>
      <x:c r="E2806" t="n">
        <x:f>'Raw_Data'!E2806</x:f>
        <x:v>32</x:v>
      </x:c>
      <x:c r="F2806" t="str">
        <x:f>PROPER(TRIM('Raw_Data'!F2806))</x:f>
        <x:v>Gold</x:v>
      </x:c>
      <x:c r="G2806" t="str">
        <x:f>PROPER(TRIM('Raw_Data'!G2806))</x:f>
        <x:v>Branch</x:v>
      </x:c>
      <x:c r="H2806" s="60" t="n">
        <x:f>'Raw_Data'!H2806</x:f>
        <x:v>11165</x:v>
      </x:c>
      <x:c r="I2806" s="60" t="n">
        <x:f>'Raw_Data'!I2806</x:f>
        <x:v>1310.58</x:v>
      </x:c>
      <x:c r="J2806" s="32" t="n">
        <x:f>'Raw_Data'!J2806</x:f>
        <x:v>0.547</x:v>
      </x:c>
      <x:c r="K2806" s="32" t="n">
        <x:f>'Raw_Data'!K2806</x:f>
        <x:v>0.717</x:v>
      </x:c>
      <x:c r="L2806" t="n">
        <x:f>'Raw_Data'!L2806</x:f>
        <x:v>0</x:v>
      </x:c>
      <x:c r="M2806" t="n">
        <x:f>IF('Raw_Data'!M2806="",Assumptions!$B$15,'Raw_Data'!M2806)</x:f>
        <x:v>9</x:v>
      </x:c>
      <x:c r="N2806" s="32" t="n">
        <x:f>'Raw_Data'!N2806</x:f>
        <x:v>0.02</x:v>
      </x:c>
      <x:c r="O2806" t="str">
        <x:f>IF(OR(D2806&lt;620,L2806&gt;=2,J2806&gt;0.9),"High",IF(OR(D2806&lt;700,L2806=1,J2806&gt;0.75),"Medium","Low"))</x:f>
        <x:v>Medium</x:v>
      </x:c>
      <x:c r="P2806" s="30" t="n">
        <x:f>XLOOKUP(F2806,Assumptions!$A$4:$A$6,Assumptions!$B$4:$B$6)</x:f>
        <x:v>95</x:v>
      </x:c>
      <x:c r="Q2806" s="32" t="n">
        <x:f>XLOOKUP(F2806,Assumptions!$A$4:$A$6,Assumptions!$C$4:$C$6)</x:f>
        <x:v>0.219</x:v>
      </x:c>
      <x:c r="R2806" s="32" t="n">
        <x:f>XLOOKUP(F2806,Assumptions!$A$4:$A$6,Assumptions!$D$4:$D$6)</x:f>
        <x:v>0.016</x:v>
      </x:c>
      <x:c r="S2806" s="32" t="n">
        <x:f>XLOOKUP(F2806,Assumptions!$A$4:$A$6,Assumptions!$E$4:$E$6)</x:f>
        <x:v>0.01</x:v>
      </x:c>
      <x:c r="T2806" s="32" t="n">
        <x:f>XLOOKUP(O2806,Assumptions!$H$4:$H$6,Assumptions!$I$4:$I$6)</x:f>
        <x:v>0.012</x:v>
      </x:c>
      <x:c r="U2806" s="30" t="n">
        <x:f>XLOOKUP(F2806,Assumptions!$A$4:$A$6,Assumptions!$F$4:$F$6)</x:f>
        <x:v>90</x:v>
      </x:c>
      <x:c r="V2806" s="60" t="n">
        <x:f>I2806*12</x:f>
        <x:v>15726.96</x:v>
      </x:c>
      <x:c r="W2806" s="60" t="n">
        <x:f>H2806*J2806*(1-K2806)*Q2806</x:f>
        <x:v>378.50934313500005</x:v>
      </x:c>
      <x:c r="X2806" s="60" t="n">
        <x:f>V2806*R2806</x:f>
        <x:v>251.63136</x:v>
      </x:c>
      <x:c r="Y2806" s="60" t="n">
        <x:f>V2806*S2806</x:f>
        <x:v>157.2696</x:v>
      </x:c>
      <x:c r="Z2806" s="60" t="n">
        <x:f>H2806*J2806*T2806</x:f>
        <x:v>73.28706</x:v>
      </x:c>
      <x:c r="AA2806" s="60" t="n">
        <x:f>P2806+W2806+X2806-Y2806-Z2806-U2806</x:f>
        <x:v>404.5840431350001</x:v>
      </x:c>
      <x:c r="AB2806" s="32" t="n">
        <x:f>IFERROR(AA2806/(P2806+W2806+X2806),0)</x:f>
        <x:v>0.5579386750541824</x:v>
      </x:c>
      <x:c r="AC2806" t="n">
        <x:f>IF(O2806="High",0,IF(I2806&gt;=1800,3,IF(I2806&gt;=900,2,1))+IF(K2806&gt;=0.9,2,IF(K2806&gt;=0.75,1,0))+IF(J2806&lt;=0.7,2,IF(J2806&lt;=0.85,1,0))+IF(M2806&gt;=8,1,0))</x:f>
        <x:v>5</x:v>
      </x:c>
      <x:c r="AD2806" t="str">
        <x:f>IF(AND(O2806&lt;&gt;"High",AC2806&gt;=Assumptions!$B$10,AA2806&gt;0),"Priority Growth",IF(AND(O2806="Low",AA2806&gt;0),"Maintain","Watch"))</x:f>
        <x:v>Watch</x:v>
      </x:c>
      <x:c r="AE2806" s="60" t="n">
        <x:f>MAX(AA2806,0)*N2806</x:f>
        <x:v>8.091680862700002</x:v>
      </x:c>
      <x:c r="AF2806" t="str">
        <x:f>IF(AND(AA2806&gt;=Assumptions!$B$11,O2806&lt;&gt;"High",OR(N2806&gt;=Assumptions!$B$12,M2806&lt;=6)),"High","Standard")</x:f>
        <x:v>Standard</x:v>
      </x:c>
    </x:row>
    <x:row r="2807">
      <x:c r="A2807" t="str">
        <x:f>'Raw_Data'!A2807</x:f>
        <x:v>C02806</x:v>
      </x:c>
      <x:c r="B2807" t="n">
        <x:f>'Raw_Data'!B2807</x:f>
        <x:v>44</x:v>
      </x:c>
      <x:c r="C2807" s="30" t="n">
        <x:f>'Raw_Data'!C2807</x:f>
        <x:v>99726</x:v>
      </x:c>
      <x:c r="D2807" t="n">
        <x:f>'Raw_Data'!D2807</x:f>
        <x:v>644</x:v>
      </x:c>
      <x:c r="E2807" t="n">
        <x:f>'Raw_Data'!E2807</x:f>
        <x:v>30</x:v>
      </x:c>
      <x:c r="F2807" t="str">
        <x:f>PROPER(TRIM('Raw_Data'!F2807))</x:f>
        <x:v>Gold</x:v>
      </x:c>
      <x:c r="G2807" t="str">
        <x:f>PROPER(TRIM('Raw_Data'!G2807))</x:f>
        <x:v>Digital</x:v>
      </x:c>
      <x:c r="H2807" s="60" t="n">
        <x:f>'Raw_Data'!H2807</x:f>
        <x:v>11533</x:v>
      </x:c>
      <x:c r="I2807" s="60" t="n">
        <x:f>'Raw_Data'!I2807</x:f>
        <x:v>1326.85</x:v>
      </x:c>
      <x:c r="J2807" s="32" t="n">
        <x:f>'Raw_Data'!J2807</x:f>
        <x:v>0.473</x:v>
      </x:c>
      <x:c r="K2807" s="32" t="n">
        <x:f>'Raw_Data'!K2807</x:f>
        <x:v>0.748</x:v>
      </x:c>
      <x:c r="L2807" t="n">
        <x:f>'Raw_Data'!L2807</x:f>
        <x:v>0</x:v>
      </x:c>
      <x:c r="M2807" t="n">
        <x:f>IF('Raw_Data'!M2807="",Assumptions!$B$15,'Raw_Data'!M2807)</x:f>
        <x:v>8</x:v>
      </x:c>
      <x:c r="N2807" s="32" t="n">
        <x:f>'Raw_Data'!N2807</x:f>
        <x:v>0.05</x:v>
      </x:c>
      <x:c r="O2807" t="str">
        <x:f>IF(OR(D2807&lt;620,L2807&gt;=2,J2807&gt;0.9),"High",IF(OR(D2807&lt;700,L2807=1,J2807&gt;0.75),"Medium","Low"))</x:f>
        <x:v>Medium</x:v>
      </x:c>
      <x:c r="P2807" s="30" t="n">
        <x:f>XLOOKUP(F2807,Assumptions!$A$4:$A$6,Assumptions!$B$4:$B$6)</x:f>
        <x:v>95</x:v>
      </x:c>
      <x:c r="Q2807" s="32" t="n">
        <x:f>XLOOKUP(F2807,Assumptions!$A$4:$A$6,Assumptions!$C$4:$C$6)</x:f>
        <x:v>0.219</x:v>
      </x:c>
      <x:c r="R2807" s="32" t="n">
        <x:f>XLOOKUP(F2807,Assumptions!$A$4:$A$6,Assumptions!$D$4:$D$6)</x:f>
        <x:v>0.016</x:v>
      </x:c>
      <x:c r="S2807" s="32" t="n">
        <x:f>XLOOKUP(F2807,Assumptions!$A$4:$A$6,Assumptions!$E$4:$E$6)</x:f>
        <x:v>0.01</x:v>
      </x:c>
      <x:c r="T2807" s="32" t="n">
        <x:f>XLOOKUP(O2807,Assumptions!$H$4:$H$6,Assumptions!$I$4:$I$6)</x:f>
        <x:v>0.012</x:v>
      </x:c>
      <x:c r="U2807" s="30" t="n">
        <x:f>XLOOKUP(F2807,Assumptions!$A$4:$A$6,Assumptions!$F$4:$F$6)</x:f>
        <x:v>90</x:v>
      </x:c>
      <x:c r="V2807" s="60" t="n">
        <x:f>I2807*12</x:f>
        <x:v>15922.199999999999</x:v>
      </x:c>
      <x:c r="W2807" s="60" t="n">
        <x:f>H2807*J2807*(1-K2807)*Q2807</x:f>
        <x:v>301.056555492</x:v>
      </x:c>
      <x:c r="X2807" s="60" t="n">
        <x:f>V2807*R2807</x:f>
        <x:v>254.75519999999997</x:v>
      </x:c>
      <x:c r="Y2807" s="60" t="n">
        <x:f>V2807*S2807</x:f>
        <x:v>159.22199999999998</x:v>
      </x:c>
      <x:c r="Z2807" s="60" t="n">
        <x:f>H2807*J2807*T2807</x:f>
        <x:v>65.46130799999999</x:v>
      </x:c>
      <x:c r="AA2807" s="60" t="n">
        <x:f>P2807+W2807+X2807-Y2807-Z2807-U2807</x:f>
        <x:v>336.128447492</x:v>
      </x:c>
      <x:c r="AB2807" s="32" t="n">
        <x:f>IFERROR(AA2807/(P2807+W2807+X2807),0)</x:f>
        <x:v>0.5164756854121266</x:v>
      </x:c>
      <x:c r="AC2807" t="n">
        <x:f>IF(O2807="High",0,IF(I2807&gt;=1800,3,IF(I2807&gt;=900,2,1))+IF(K2807&gt;=0.9,2,IF(K2807&gt;=0.75,1,0))+IF(J2807&lt;=0.7,2,IF(J2807&lt;=0.85,1,0))+IF(M2807&gt;=8,1,0))</x:f>
        <x:v>5</x:v>
      </x:c>
      <x:c r="AD2807" t="str">
        <x:f>IF(AND(O2807&lt;&gt;"High",AC2807&gt;=Assumptions!$B$10,AA2807&gt;0),"Priority Growth",IF(AND(O2807="Low",AA2807&gt;0),"Maintain","Watch"))</x:f>
        <x:v>Watch</x:v>
      </x:c>
      <x:c r="AE2807" s="60" t="n">
        <x:f>MAX(AA2807,0)*N2807</x:f>
        <x:v>16.8064223746</x:v>
      </x:c>
      <x:c r="AF2807" t="str">
        <x:f>IF(AND(AA2807&gt;=Assumptions!$B$11,O2807&lt;&gt;"High",OR(N2807&gt;=Assumptions!$B$12,M2807&lt;=6)),"High","Standard")</x:f>
        <x:v>Standard</x:v>
      </x:c>
    </x:row>
    <x:row r="2808">
      <x:c r="A2808" t="str">
        <x:f>'Raw_Data'!A2808</x:f>
        <x:v>C02807</x:v>
      </x:c>
      <x:c r="B2808" t="n">
        <x:f>'Raw_Data'!B2808</x:f>
        <x:v>52</x:v>
      </x:c>
      <x:c r="C2808" s="30" t="n">
        <x:f>'Raw_Data'!C2808</x:f>
        <x:v>93969</x:v>
      </x:c>
      <x:c r="D2808" t="n">
        <x:f>'Raw_Data'!D2808</x:f>
        <x:v>662</x:v>
      </x:c>
      <x:c r="E2808" t="n">
        <x:f>'Raw_Data'!E2808</x:f>
        <x:v>21</x:v>
      </x:c>
      <x:c r="F2808" t="str">
        <x:f>PROPER(TRIM('Raw_Data'!F2808))</x:f>
        <x:v>Gold</x:v>
      </x:c>
      <x:c r="G2808" t="str">
        <x:f>PROPER(TRIM('Raw_Data'!G2808))</x:f>
        <x:v>Digital</x:v>
      </x:c>
      <x:c r="H2808" s="60" t="n">
        <x:f>'Raw_Data'!H2808</x:f>
        <x:v>12615</x:v>
      </x:c>
      <x:c r="I2808" s="60" t="n">
        <x:f>'Raw_Data'!I2808</x:f>
        <x:v>1435.97</x:v>
      </x:c>
      <x:c r="J2808" s="32" t="n">
        <x:f>'Raw_Data'!J2808</x:f>
        <x:v>0.651</x:v>
      </x:c>
      <x:c r="K2808" s="32" t="n">
        <x:f>'Raw_Data'!K2808</x:f>
        <x:v>0.596</x:v>
      </x:c>
      <x:c r="L2808" t="n">
        <x:f>'Raw_Data'!L2808</x:f>
        <x:v>1</x:v>
      </x:c>
      <x:c r="M2808" t="n">
        <x:f>IF('Raw_Data'!M2808="",Assumptions!$B$15,'Raw_Data'!M2808)</x:f>
        <x:v>8</x:v>
      </x:c>
      <x:c r="N2808" s="32" t="n">
        <x:f>'Raw_Data'!N2808</x:f>
        <x:v>0.043</x:v>
      </x:c>
      <x:c r="O2808" t="str">
        <x:f>IF(OR(D2808&lt;620,L2808&gt;=2,J2808&gt;0.9),"High",IF(OR(D2808&lt;700,L2808=1,J2808&gt;0.75),"Medium","Low"))</x:f>
        <x:v>Medium</x:v>
      </x:c>
      <x:c r="P2808" s="30" t="n">
        <x:f>XLOOKUP(F2808,Assumptions!$A$4:$A$6,Assumptions!$B$4:$B$6)</x:f>
        <x:v>95</x:v>
      </x:c>
      <x:c r="Q2808" s="32" t="n">
        <x:f>XLOOKUP(F2808,Assumptions!$A$4:$A$6,Assumptions!$C$4:$C$6)</x:f>
        <x:v>0.219</x:v>
      </x:c>
      <x:c r="R2808" s="32" t="n">
        <x:f>XLOOKUP(F2808,Assumptions!$A$4:$A$6,Assumptions!$D$4:$D$6)</x:f>
        <x:v>0.016</x:v>
      </x:c>
      <x:c r="S2808" s="32" t="n">
        <x:f>XLOOKUP(F2808,Assumptions!$A$4:$A$6,Assumptions!$E$4:$E$6)</x:f>
        <x:v>0.01</x:v>
      </x:c>
      <x:c r="T2808" s="32" t="n">
        <x:f>XLOOKUP(O2808,Assumptions!$H$4:$H$6,Assumptions!$I$4:$I$6)</x:f>
        <x:v>0.012</x:v>
      </x:c>
      <x:c r="U2808" s="30" t="n">
        <x:f>XLOOKUP(F2808,Assumptions!$A$4:$A$6,Assumptions!$F$4:$F$6)</x:f>
        <x:v>90</x:v>
      </x:c>
      <x:c r="V2808" s="60" t="n">
        <x:f>I2808*12</x:f>
        <x:v>17231.64</x:v>
      </x:c>
      <x:c r="W2808" s="60" t="n">
        <x:f>H2808*J2808*(1-K2808)*Q2808</x:f>
        <x:v>726.59720574</x:v>
      </x:c>
      <x:c r="X2808" s="60" t="n">
        <x:f>V2808*R2808</x:f>
        <x:v>275.70624</x:v>
      </x:c>
      <x:c r="Y2808" s="60" t="n">
        <x:f>V2808*S2808</x:f>
        <x:v>172.3164</x:v>
      </x:c>
      <x:c r="Z2808" s="60" t="n">
        <x:f>H2808*J2808*T2808</x:f>
        <x:v>98.54838</x:v>
      </x:c>
      <x:c r="AA2808" s="60" t="n">
        <x:f>P2808+W2808+X2808-Y2808-Z2808-U2808</x:f>
        <x:v>736.43866574</x:v>
      </x:c>
      <x:c r="AB2808" s="32" t="n">
        <x:f>IFERROR(AA2808/(P2808+W2808+X2808),0)</x:f>
        <x:v>0.6711349249827245</x:v>
      </x:c>
      <x:c r="AC2808" t="n">
        <x:f>IF(O2808="High",0,IF(I2808&gt;=1800,3,IF(I2808&gt;=900,2,1))+IF(K2808&gt;=0.9,2,IF(K2808&gt;=0.75,1,0))+IF(J2808&lt;=0.7,2,IF(J2808&lt;=0.85,1,0))+IF(M2808&gt;=8,1,0))</x:f>
        <x:v>5</x:v>
      </x:c>
      <x:c r="AD2808" t="str">
        <x:f>IF(AND(O2808&lt;&gt;"High",AC2808&gt;=Assumptions!$B$10,AA2808&gt;0),"Priority Growth",IF(AND(O2808="Low",AA2808&gt;0),"Maintain","Watch"))</x:f>
        <x:v>Watch</x:v>
      </x:c>
      <x:c r="AE2808" s="60" t="n">
        <x:f>MAX(AA2808,0)*N2808</x:f>
        <x:v>31.66686262682</x:v>
      </x:c>
      <x:c r="AF2808" t="str">
        <x:f>IF(AND(AA2808&gt;=Assumptions!$B$11,O2808&lt;&gt;"High",OR(N2808&gt;=Assumptions!$B$12,M2808&lt;=6)),"High","Standard")</x:f>
        <x:v>Standard</x:v>
      </x:c>
    </x:row>
    <x:row r="2809">
      <x:c r="A2809" t="str">
        <x:f>'Raw_Data'!A2809</x:f>
        <x:v>C02808</x:v>
      </x:c>
      <x:c r="B2809" t="n">
        <x:f>'Raw_Data'!B2809</x:f>
        <x:v>66</x:v>
      </x:c>
      <x:c r="C2809" s="30" t="n">
        <x:f>'Raw_Data'!C2809</x:f>
        <x:v>66038</x:v>
      </x:c>
      <x:c r="D2809" t="n">
        <x:f>'Raw_Data'!D2809</x:f>
        <x:v>642</x:v>
      </x:c>
      <x:c r="E2809" t="n">
        <x:f>'Raw_Data'!E2809</x:f>
        <x:v>25</x:v>
      </x:c>
      <x:c r="F2809" t="str">
        <x:f>PROPER(TRIM('Raw_Data'!F2809))</x:f>
        <x:v>Classic</x:v>
      </x:c>
      <x:c r="G2809" t="str">
        <x:f>PROPER(TRIM('Raw_Data'!G2809))</x:f>
        <x:v>Digital</x:v>
      </x:c>
      <x:c r="H2809" s="60" t="n">
        <x:f>'Raw_Data'!H2809</x:f>
        <x:v>6981</x:v>
      </x:c>
      <x:c r="I2809" s="60" t="n">
        <x:f>'Raw_Data'!I2809</x:f>
        <x:v>728.91</x:v>
      </x:c>
      <x:c r="J2809" s="32" t="n">
        <x:f>'Raw_Data'!J2809</x:f>
        <x:v>0.562</x:v>
      </x:c>
      <x:c r="K2809" s="32" t="n">
        <x:f>'Raw_Data'!K2809</x:f>
        <x:v>0.666</x:v>
      </x:c>
      <x:c r="L2809" t="n">
        <x:f>'Raw_Data'!L2809</x:f>
        <x:v>0</x:v>
      </x:c>
      <x:c r="M2809" t="n">
        <x:f>IF('Raw_Data'!M2809="",Assumptions!$B$15,'Raw_Data'!M2809)</x:f>
        <x:v>7</x:v>
      </x:c>
      <x:c r="N2809" s="32" t="n">
        <x:f>'Raw_Data'!N2809</x:f>
        <x:v>0.131</x:v>
      </x:c>
      <x:c r="O2809" t="str">
        <x:f>IF(OR(D2809&lt;620,L2809&gt;=2,J2809&gt;0.9),"High",IF(OR(D2809&lt;700,L2809=1,J2809&gt;0.75),"Medium","Low"))</x:f>
        <x:v>Medium</x:v>
      </x:c>
      <x:c r="P2809" s="30" t="n">
        <x:f>XLOOKUP(F2809,Assumptions!$A$4:$A$6,Assumptions!$B$4:$B$6)</x:f>
        <x:v>0</x:v>
      </x:c>
      <x:c r="Q2809" s="32" t="n">
        <x:f>XLOOKUP(F2809,Assumptions!$A$4:$A$6,Assumptions!$C$4:$C$6)</x:f>
        <x:v>0.229</x:v>
      </x:c>
      <x:c r="R2809" s="32" t="n">
        <x:f>XLOOKUP(F2809,Assumptions!$A$4:$A$6,Assumptions!$D$4:$D$6)</x:f>
        <x:v>0.015</x:v>
      </x:c>
      <x:c r="S2809" s="32" t="n">
        <x:f>XLOOKUP(F2809,Assumptions!$A$4:$A$6,Assumptions!$E$4:$E$6)</x:f>
        <x:v>0.0075</x:v>
      </x:c>
      <x:c r="T2809" s="32" t="n">
        <x:f>XLOOKUP(O2809,Assumptions!$H$4:$H$6,Assumptions!$I$4:$I$6)</x:f>
        <x:v>0.012</x:v>
      </x:c>
      <x:c r="U2809" s="30" t="n">
        <x:f>XLOOKUP(F2809,Assumptions!$A$4:$A$6,Assumptions!$F$4:$F$6)</x:f>
        <x:v>60</x:v>
      </x:c>
      <x:c r="V2809" s="60" t="n">
        <x:f>I2809*12</x:f>
        <x:v>8746.92</x:v>
      </x:c>
      <x:c r="W2809" s="60" t="n">
        <x:f>H2809*J2809*(1-K2809)*Q2809</x:f>
        <x:v>300.079206492</x:v>
      </x:c>
      <x:c r="X2809" s="60" t="n">
        <x:f>V2809*R2809</x:f>
        <x:v>131.2038</x:v>
      </x:c>
      <x:c r="Y2809" s="60" t="n">
        <x:f>V2809*S2809</x:f>
        <x:v>65.6019</x:v>
      </x:c>
      <x:c r="Z2809" s="60" t="n">
        <x:f>H2809*J2809*T2809</x:f>
        <x:v>47.07986400000001</x:v>
      </x:c>
      <x:c r="AA2809" s="60" t="n">
        <x:f>P2809+W2809+X2809-Y2809-Z2809-U2809</x:f>
        <x:v>258.60124249200004</x:v>
      </x:c>
      <x:c r="AB2809" s="32" t="n">
        <x:f>IFERROR(AA2809/(P2809+W2809+X2809),0)</x:f>
        <x:v>0.5996091628915059</x:v>
      </x:c>
      <x:c r="AC2809" t="n">
        <x:f>IF(O2809="High",0,IF(I2809&gt;=1800,3,IF(I2809&gt;=900,2,1))+IF(K2809&gt;=0.9,2,IF(K2809&gt;=0.75,1,0))+IF(J2809&lt;=0.7,2,IF(J2809&lt;=0.85,1,0))+IF(M2809&gt;=8,1,0))</x:f>
        <x:v>3</x:v>
      </x:c>
      <x:c r="AD2809" t="str">
        <x:f>IF(AND(O2809&lt;&gt;"High",AC2809&gt;=Assumptions!$B$10,AA2809&gt;0),"Priority Growth",IF(AND(O2809="Low",AA2809&gt;0),"Maintain","Watch"))</x:f>
        <x:v>Watch</x:v>
      </x:c>
      <x:c r="AE2809" s="60" t="n">
        <x:f>MAX(AA2809,0)*N2809</x:f>
        <x:v>33.876762766452</x:v>
      </x:c>
      <x:c r="AF2809" t="str">
        <x:f>IF(AND(AA2809&gt;=Assumptions!$B$11,O2809&lt;&gt;"High",OR(N2809&gt;=Assumptions!$B$12,M2809&lt;=6)),"High","Standard")</x:f>
        <x:v>Standard</x:v>
      </x:c>
    </x:row>
    <x:row r="2810">
      <x:c r="A2810" t="str">
        <x:f>'Raw_Data'!A2810</x:f>
        <x:v>C02809</x:v>
      </x:c>
      <x:c r="B2810" t="n">
        <x:f>'Raw_Data'!B2810</x:f>
        <x:v>44</x:v>
      </x:c>
      <x:c r="C2810" s="30" t="n">
        <x:f>'Raw_Data'!C2810</x:f>
        <x:v>70318</x:v>
      </x:c>
      <x:c r="D2810" t="n">
        <x:f>'Raw_Data'!D2810</x:f>
        <x:v>674</x:v>
      </x:c>
      <x:c r="E2810" t="n">
        <x:f>'Raw_Data'!E2810</x:f>
        <x:v>34</x:v>
      </x:c>
      <x:c r="F2810" t="str">
        <x:f>PROPER(TRIM('Raw_Data'!F2810))</x:f>
        <x:v>Gold</x:v>
      </x:c>
      <x:c r="G2810" t="str">
        <x:f>PROPER(TRIM('Raw_Data'!G2810))</x:f>
        <x:v>Direct Mail</x:v>
      </x:c>
      <x:c r="H2810" s="60" t="n">
        <x:f>'Raw_Data'!H2810</x:f>
        <x:v>7835</x:v>
      </x:c>
      <x:c r="I2810" s="60" t="n">
        <x:f>'Raw_Data'!I2810</x:f>
        <x:v>824.81</x:v>
      </x:c>
      <x:c r="J2810" s="32" t="n">
        <x:f>'Raw_Data'!J2810</x:f>
        <x:v>0.353</x:v>
      </x:c>
      <x:c r="K2810" s="32" t="n">
        <x:f>'Raw_Data'!K2810</x:f>
        <x:v>0.772</x:v>
      </x:c>
      <x:c r="L2810" t="n">
        <x:f>'Raw_Data'!L2810</x:f>
        <x:v>0</x:v>
      </x:c>
      <x:c r="M2810" t="n">
        <x:f>IF('Raw_Data'!M2810="",Assumptions!$B$15,'Raw_Data'!M2810)</x:f>
        <x:v>7</x:v>
      </x:c>
      <x:c r="N2810" s="32" t="n">
        <x:f>'Raw_Data'!N2810</x:f>
        <x:v>0.173</x:v>
      </x:c>
      <x:c r="O2810" t="str">
        <x:f>IF(OR(D2810&lt;620,L2810&gt;=2,J2810&gt;0.9),"High",IF(OR(D2810&lt;700,L2810=1,J2810&gt;0.75),"Medium","Low"))</x:f>
        <x:v>Medium</x:v>
      </x:c>
      <x:c r="P2810" s="30" t="n">
        <x:f>XLOOKUP(F2810,Assumptions!$A$4:$A$6,Assumptions!$B$4:$B$6)</x:f>
        <x:v>95</x:v>
      </x:c>
      <x:c r="Q2810" s="32" t="n">
        <x:f>XLOOKUP(F2810,Assumptions!$A$4:$A$6,Assumptions!$C$4:$C$6)</x:f>
        <x:v>0.219</x:v>
      </x:c>
      <x:c r="R2810" s="32" t="n">
        <x:f>XLOOKUP(F2810,Assumptions!$A$4:$A$6,Assumptions!$D$4:$D$6)</x:f>
        <x:v>0.016</x:v>
      </x:c>
      <x:c r="S2810" s="32" t="n">
        <x:f>XLOOKUP(F2810,Assumptions!$A$4:$A$6,Assumptions!$E$4:$E$6)</x:f>
        <x:v>0.01</x:v>
      </x:c>
      <x:c r="T2810" s="32" t="n">
        <x:f>XLOOKUP(O2810,Assumptions!$H$4:$H$6,Assumptions!$I$4:$I$6)</x:f>
        <x:v>0.012</x:v>
      </x:c>
      <x:c r="U2810" s="30" t="n">
        <x:f>XLOOKUP(F2810,Assumptions!$A$4:$A$6,Assumptions!$F$4:$F$6)</x:f>
        <x:v>90</x:v>
      </x:c>
      <x:c r="V2810" s="60" t="n">
        <x:f>I2810*12</x:f>
        <x:v>9897.72</x:v>
      </x:c>
      <x:c r="W2810" s="60" t="n">
        <x:f>H2810*J2810*(1-K2810)*Q2810</x:f>
        <x:v>138.09967865999997</x:v>
      </x:c>
      <x:c r="X2810" s="60" t="n">
        <x:f>V2810*R2810</x:f>
        <x:v>158.36352</x:v>
      </x:c>
      <x:c r="Y2810" s="60" t="n">
        <x:f>V2810*S2810</x:f>
        <x:v>98.9772</x:v>
      </x:c>
      <x:c r="Z2810" s="60" t="n">
        <x:f>H2810*J2810*T2810</x:f>
        <x:v>33.18906</x:v>
      </x:c>
      <x:c r="AA2810" s="60" t="n">
        <x:f>P2810+W2810+X2810-Y2810-Z2810-U2810</x:f>
        <x:v>169.29693866000002</x:v>
      </x:c>
      <x:c r="AB2810" s="32" t="n">
        <x:f>IFERROR(AA2810/(P2810+W2810+X2810),0)</x:f>
        <x:v>0.43247216913240566</x:v>
      </x:c>
      <x:c r="AC2810" t="n">
        <x:f>IF(O2810="High",0,IF(I2810&gt;=1800,3,IF(I2810&gt;=900,2,1))+IF(K2810&gt;=0.9,2,IF(K2810&gt;=0.75,1,0))+IF(J2810&lt;=0.7,2,IF(J2810&lt;=0.85,1,0))+IF(M2810&gt;=8,1,0))</x:f>
        <x:v>4</x:v>
      </x:c>
      <x:c r="AD2810" t="str">
        <x:f>IF(AND(O2810&lt;&gt;"High",AC2810&gt;=Assumptions!$B$10,AA2810&gt;0),"Priority Growth",IF(AND(O2810="Low",AA2810&gt;0),"Maintain","Watch"))</x:f>
        <x:v>Watch</x:v>
      </x:c>
      <x:c r="AE2810" s="60" t="n">
        <x:f>MAX(AA2810,0)*N2810</x:f>
        <x:v>29.288370388180002</x:v>
      </x:c>
      <x:c r="AF2810" t="str">
        <x:f>IF(AND(AA2810&gt;=Assumptions!$B$11,O2810&lt;&gt;"High",OR(N2810&gt;=Assumptions!$B$12,M2810&lt;=6)),"High","Standard")</x:f>
        <x:v>Standard</x:v>
      </x:c>
    </x:row>
    <x:row r="2811">
      <x:c r="A2811" t="str">
        <x:f>'Raw_Data'!A2811</x:f>
        <x:v>C02810</x:v>
      </x:c>
      <x:c r="B2811" t="n">
        <x:f>'Raw_Data'!B2811</x:f>
        <x:v>38</x:v>
      </x:c>
      <x:c r="C2811" s="30" t="n">
        <x:f>'Raw_Data'!C2811</x:f>
        <x:v>72156</x:v>
      </x:c>
      <x:c r="D2811" t="n">
        <x:f>'Raw_Data'!D2811</x:f>
        <x:v>661</x:v>
      </x:c>
      <x:c r="E2811" t="n">
        <x:f>'Raw_Data'!E2811</x:f>
        <x:v>42</x:v>
      </x:c>
      <x:c r="F2811" t="str">
        <x:f>PROPER(TRIM('Raw_Data'!F2811))</x:f>
        <x:v>Gold</x:v>
      </x:c>
      <x:c r="G2811" t="str">
        <x:f>PROPER(TRIM('Raw_Data'!G2811))</x:f>
        <x:v>Digital</x:v>
      </x:c>
      <x:c r="H2811" s="60" t="n">
        <x:f>'Raw_Data'!H2811</x:f>
        <x:v>9972</x:v>
      </x:c>
      <x:c r="I2811" s="60" t="n">
        <x:f>'Raw_Data'!I2811</x:f>
        <x:v>756.7</x:v>
      </x:c>
      <x:c r="J2811" s="32" t="n">
        <x:f>'Raw_Data'!J2811</x:f>
        <x:v>0.364</x:v>
      </x:c>
      <x:c r="K2811" s="32" t="n">
        <x:f>'Raw_Data'!K2811</x:f>
        <x:v>0.69</x:v>
      </x:c>
      <x:c r="L2811" t="n">
        <x:f>'Raw_Data'!L2811</x:f>
        <x:v>0</x:v>
      </x:c>
      <x:c r="M2811" t="n">
        <x:f>IF('Raw_Data'!M2811="",Assumptions!$B$15,'Raw_Data'!M2811)</x:f>
        <x:v>6</x:v>
      </x:c>
      <x:c r="N2811" s="32" t="n">
        <x:f>'Raw_Data'!N2811</x:f>
        <x:v>0.249</x:v>
      </x:c>
      <x:c r="O2811" t="str">
        <x:f>IF(OR(D2811&lt;620,L2811&gt;=2,J2811&gt;0.9),"High",IF(OR(D2811&lt;700,L2811=1,J2811&gt;0.75),"Medium","Low"))</x:f>
        <x:v>Medium</x:v>
      </x:c>
      <x:c r="P2811" s="30" t="n">
        <x:f>XLOOKUP(F2811,Assumptions!$A$4:$A$6,Assumptions!$B$4:$B$6)</x:f>
        <x:v>95</x:v>
      </x:c>
      <x:c r="Q2811" s="32" t="n">
        <x:f>XLOOKUP(F2811,Assumptions!$A$4:$A$6,Assumptions!$C$4:$C$6)</x:f>
        <x:v>0.219</x:v>
      </x:c>
      <x:c r="R2811" s="32" t="n">
        <x:f>XLOOKUP(F2811,Assumptions!$A$4:$A$6,Assumptions!$D$4:$D$6)</x:f>
        <x:v>0.016</x:v>
      </x:c>
      <x:c r="S2811" s="32" t="n">
        <x:f>XLOOKUP(F2811,Assumptions!$A$4:$A$6,Assumptions!$E$4:$E$6)</x:f>
        <x:v>0.01</x:v>
      </x:c>
      <x:c r="T2811" s="32" t="n">
        <x:f>XLOOKUP(O2811,Assumptions!$H$4:$H$6,Assumptions!$I$4:$I$6)</x:f>
        <x:v>0.012</x:v>
      </x:c>
      <x:c r="U2811" s="30" t="n">
        <x:f>XLOOKUP(F2811,Assumptions!$A$4:$A$6,Assumptions!$F$4:$F$6)</x:f>
        <x:v>90</x:v>
      </x:c>
      <x:c r="V2811" s="60" t="n">
        <x:f>I2811*12</x:f>
        <x:v>9080.400000000001</x:v>
      </x:c>
      <x:c r="W2811" s="60" t="n">
        <x:f>H2811*J2811*(1-K2811)*Q2811</x:f>
        <x:v>246.42766512000003</x:v>
      </x:c>
      <x:c r="X2811" s="60" t="n">
        <x:f>V2811*R2811</x:f>
        <x:v>145.28640000000001</x:v>
      </x:c>
      <x:c r="Y2811" s="60" t="n">
        <x:f>V2811*S2811</x:f>
        <x:v>90.80400000000002</x:v>
      </x:c>
      <x:c r="Z2811" s="60" t="n">
        <x:f>H2811*J2811*T2811</x:f>
        <x:v>43.557696</x:v>
      </x:c>
      <x:c r="AA2811" s="60" t="n">
        <x:f>P2811+W2811+X2811-Y2811-Z2811-U2811</x:f>
        <x:v>262.35236912</x:v>
      </x:c>
      <x:c r="AB2811" s="32" t="n">
        <x:f>IFERROR(AA2811/(P2811+W2811+X2811),0)</x:f>
        <x:v>0.5390277124112216</x:v>
      </x:c>
      <x:c r="AC2811" t="n">
        <x:f>IF(O2811="High",0,IF(I2811&gt;=1800,3,IF(I2811&gt;=900,2,1))+IF(K2811&gt;=0.9,2,IF(K2811&gt;=0.75,1,0))+IF(J2811&lt;=0.7,2,IF(J2811&lt;=0.85,1,0))+IF(M2811&gt;=8,1,0))</x:f>
        <x:v>3</x:v>
      </x:c>
      <x:c r="AD2811" t="str">
        <x:f>IF(AND(O2811&lt;&gt;"High",AC2811&gt;=Assumptions!$B$10,AA2811&gt;0),"Priority Growth",IF(AND(O2811="Low",AA2811&gt;0),"Maintain","Watch"))</x:f>
        <x:v>Watch</x:v>
      </x:c>
      <x:c r="AE2811" s="60" t="n">
        <x:f>MAX(AA2811,0)*N2811</x:f>
        <x:v>65.32573991088</x:v>
      </x:c>
      <x:c r="AF2811" t="str">
        <x:f>IF(AND(AA2811&gt;=Assumptions!$B$11,O2811&lt;&gt;"High",OR(N2811&gt;=Assumptions!$B$12,M2811&lt;=6)),"High","Standard")</x:f>
        <x:v>Standard</x:v>
      </x:c>
    </x:row>
    <x:row r="2812">
      <x:c r="A2812" t="str">
        <x:f>'Raw_Data'!A2812</x:f>
        <x:v>C02811</x:v>
      </x:c>
      <x:c r="B2812" t="n">
        <x:f>'Raw_Data'!B2812</x:f>
        <x:v>43</x:v>
      </x:c>
      <x:c r="C2812" s="30" t="n">
        <x:f>'Raw_Data'!C2812</x:f>
        <x:v>160819</x:v>
      </x:c>
      <x:c r="D2812" t="n">
        <x:f>'Raw_Data'!D2812</x:f>
        <x:v>703</x:v>
      </x:c>
      <x:c r="E2812" t="n">
        <x:f>'Raw_Data'!E2812</x:f>
        <x:v>17</x:v>
      </x:c>
      <x:c r="F2812" t="str">
        <x:f>PROPER(TRIM('Raw_Data'!F2812))</x:f>
        <x:v>Platinum</x:v>
      </x:c>
      <x:c r="G2812" t="str">
        <x:f>PROPER(TRIM('Raw_Data'!G2812))</x:f>
        <x:v>Partner</x:v>
      </x:c>
      <x:c r="H2812" s="60" t="n">
        <x:f>'Raw_Data'!H2812</x:f>
        <x:v>32485</x:v>
      </x:c>
      <x:c r="I2812" s="60" t="n">
        <x:f>'Raw_Data'!I2812</x:f>
        <x:v>3335.17</x:v>
      </x:c>
      <x:c r="J2812" s="32" t="n">
        <x:f>'Raw_Data'!J2812</x:f>
        <x:v>0.295</x:v>
      </x:c>
      <x:c r="K2812" s="32" t="n">
        <x:f>'Raw_Data'!K2812</x:f>
        <x:v>0.821</x:v>
      </x:c>
      <x:c r="L2812" t="n">
        <x:f>'Raw_Data'!L2812</x:f>
        <x:v>0</x:v>
      </x:c>
      <x:c r="M2812" t="n">
        <x:f>IF('Raw_Data'!M2812="",Assumptions!$B$15,'Raw_Data'!M2812)</x:f>
        <x:v>7</x:v>
      </x:c>
      <x:c r="N2812" s="32" t="n">
        <x:f>'Raw_Data'!N2812</x:f>
        <x:v>0.152</x:v>
      </x:c>
      <x:c r="O2812" t="str">
        <x:f>IF(OR(D2812&lt;620,L2812&gt;=2,J2812&gt;0.9),"High",IF(OR(D2812&lt;700,L2812=1,J2812&gt;0.75),"Medium","Low"))</x:f>
        <x:v>Low</x:v>
      </x:c>
      <x:c r="P2812" s="30" t="n">
        <x:f>XLOOKUP(F2812,Assumptions!$A$4:$A$6,Assumptions!$B$4:$B$6)</x:f>
        <x:v>195</x:v>
      </x:c>
      <x:c r="Q2812" s="32" t="n">
        <x:f>XLOOKUP(F2812,Assumptions!$A$4:$A$6,Assumptions!$C$4:$C$6)</x:f>
        <x:v>0.199</x:v>
      </x:c>
      <x:c r="R2812" s="32" t="n">
        <x:f>XLOOKUP(F2812,Assumptions!$A$4:$A$6,Assumptions!$D$4:$D$6)</x:f>
        <x:v>0.017</x:v>
      </x:c>
      <x:c r="S2812" s="32" t="n">
        <x:f>XLOOKUP(F2812,Assumptions!$A$4:$A$6,Assumptions!$E$4:$E$6)</x:f>
        <x:v>0.013</x:v>
      </x:c>
      <x:c r="T2812" s="32" t="n">
        <x:f>XLOOKUP(O2812,Assumptions!$H$4:$H$6,Assumptions!$I$4:$I$6)</x:f>
        <x:v>0.0035</x:v>
      </x:c>
      <x:c r="U2812" s="30" t="n">
        <x:f>XLOOKUP(F2812,Assumptions!$A$4:$A$6,Assumptions!$F$4:$F$6)</x:f>
        <x:v>140</x:v>
      </x:c>
      <x:c r="V2812" s="60" t="n">
        <x:f>I2812*12</x:f>
        <x:v>40022.04</x:v>
      </x:c>
      <x:c r="W2812" s="60" t="n">
        <x:f>H2812*J2812*(1-K2812)*Q2812</x:f>
        <x:v>341.3587145750001</x:v>
      </x:c>
      <x:c r="X2812" s="60" t="n">
        <x:f>V2812*R2812</x:f>
        <x:v>680.37468</x:v>
      </x:c>
      <x:c r="Y2812" s="60" t="n">
        <x:f>V2812*S2812</x:f>
        <x:v>520.28652</x:v>
      </x:c>
      <x:c r="Z2812" s="60" t="n">
        <x:f>H2812*J2812*T2812</x:f>
        <x:v>33.5407625</x:v>
      </x:c>
      <x:c r="AA2812" s="60" t="n">
        <x:f>P2812+W2812+X2812-Y2812-Z2812-U2812</x:f>
        <x:v>522.9061120750001</x:v>
      </x:c>
      <x:c r="AB2812" s="32" t="n">
        <x:f>IFERROR(AA2812/(P2812+W2812+X2812),0)</x:f>
        <x:v>0.42976227529092276</x:v>
      </x:c>
      <x:c r="AC2812" t="n">
        <x:f>IF(O2812="High",0,IF(I2812&gt;=1800,3,IF(I2812&gt;=900,2,1))+IF(K2812&gt;=0.9,2,IF(K2812&gt;=0.75,1,0))+IF(J2812&lt;=0.7,2,IF(J2812&lt;=0.85,1,0))+IF(M2812&gt;=8,1,0))</x:f>
        <x:v>6</x:v>
      </x:c>
      <x:c r="AD2812" t="str">
        <x:f>IF(AND(O2812&lt;&gt;"High",AC2812&gt;=Assumptions!$B$10,AA2812&gt;0),"Priority Growth",IF(AND(O2812="Low",AA2812&gt;0),"Maintain","Watch"))</x:f>
        <x:v>Priority Growth</x:v>
      </x:c>
      <x:c r="AE2812" s="60" t="n">
        <x:f>MAX(AA2812,0)*N2812</x:f>
        <x:v>79.48172903540002</x:v>
      </x:c>
      <x:c r="AF2812" t="str">
        <x:f>IF(AND(AA2812&gt;=Assumptions!$B$11,O2812&lt;&gt;"High",OR(N2812&gt;=Assumptions!$B$12,M2812&lt;=6)),"High","Standard")</x:f>
        <x:v>High</x:v>
      </x:c>
    </x:row>
    <x:row r="2813">
      <x:c r="A2813" t="str">
        <x:f>'Raw_Data'!A2813</x:f>
        <x:v>C02812</x:v>
      </x:c>
      <x:c r="B2813" t="n">
        <x:f>'Raw_Data'!B2813</x:f>
        <x:v>42</x:v>
      </x:c>
      <x:c r="C2813" s="30" t="n">
        <x:f>'Raw_Data'!C2813</x:f>
        <x:v>75195</x:v>
      </x:c>
      <x:c r="D2813" t="n">
        <x:f>'Raw_Data'!D2813</x:f>
        <x:v>640</x:v>
      </x:c>
      <x:c r="E2813" t="n">
        <x:f>'Raw_Data'!E2813</x:f>
        <x:v>54</x:v>
      </x:c>
      <x:c r="F2813" t="str">
        <x:f>PROPER(TRIM('Raw_Data'!F2813))</x:f>
        <x:v>Gold</x:v>
      </x:c>
      <x:c r="G2813" t="str">
        <x:f>PROPER(TRIM('Raw_Data'!G2813))</x:f>
        <x:v>Digital</x:v>
      </x:c>
      <x:c r="H2813" s="60" t="n">
        <x:f>'Raw_Data'!H2813</x:f>
        <x:v>7538</x:v>
      </x:c>
      <x:c r="I2813" s="60" t="n">
        <x:f>'Raw_Data'!I2813</x:f>
        <x:v>942.58</x:v>
      </x:c>
      <x:c r="J2813" s="32" t="n">
        <x:f>'Raw_Data'!J2813</x:f>
        <x:v>0.347</x:v>
      </x:c>
      <x:c r="K2813" s="32" t="n">
        <x:f>'Raw_Data'!K2813</x:f>
        <x:v>0.652</x:v>
      </x:c>
      <x:c r="L2813" t="n">
        <x:f>'Raw_Data'!L2813</x:f>
        <x:v>0</x:v>
      </x:c>
      <x:c r="M2813" t="n">
        <x:f>IF('Raw_Data'!M2813="",Assumptions!$B$15,'Raw_Data'!M2813)</x:f>
        <x:v>6</x:v>
      </x:c>
      <x:c r="N2813" s="32" t="n">
        <x:f>'Raw_Data'!N2813</x:f>
        <x:v>0.181</x:v>
      </x:c>
      <x:c r="O2813" t="str">
        <x:f>IF(OR(D2813&lt;620,L2813&gt;=2,J2813&gt;0.9),"High",IF(OR(D2813&lt;700,L2813=1,J2813&gt;0.75),"Medium","Low"))</x:f>
        <x:v>Medium</x:v>
      </x:c>
      <x:c r="P2813" s="30" t="n">
        <x:f>XLOOKUP(F2813,Assumptions!$A$4:$A$6,Assumptions!$B$4:$B$6)</x:f>
        <x:v>95</x:v>
      </x:c>
      <x:c r="Q2813" s="32" t="n">
        <x:f>XLOOKUP(F2813,Assumptions!$A$4:$A$6,Assumptions!$C$4:$C$6)</x:f>
        <x:v>0.219</x:v>
      </x:c>
      <x:c r="R2813" s="32" t="n">
        <x:f>XLOOKUP(F2813,Assumptions!$A$4:$A$6,Assumptions!$D$4:$D$6)</x:f>
        <x:v>0.016</x:v>
      </x:c>
      <x:c r="S2813" s="32" t="n">
        <x:f>XLOOKUP(F2813,Assumptions!$A$4:$A$6,Assumptions!$E$4:$E$6)</x:f>
        <x:v>0.01</x:v>
      </x:c>
      <x:c r="T2813" s="32" t="n">
        <x:f>XLOOKUP(O2813,Assumptions!$H$4:$H$6,Assumptions!$I$4:$I$6)</x:f>
        <x:v>0.012</x:v>
      </x:c>
      <x:c r="U2813" s="30" t="n">
        <x:f>XLOOKUP(F2813,Assumptions!$A$4:$A$6,Assumptions!$F$4:$F$6)</x:f>
        <x:v>90</x:v>
      </x:c>
      <x:c r="V2813" s="60" t="n">
        <x:f>I2813*12</x:f>
        <x:v>11310.960000000001</x:v>
      </x:c>
      <x:c r="W2813" s="60" t="n">
        <x:f>H2813*J2813*(1-K2813)*Q2813</x:f>
        <x:v>199.34666143199996</x:v>
      </x:c>
      <x:c r="X2813" s="60" t="n">
        <x:f>V2813*R2813</x:f>
        <x:v>180.97536000000002</x:v>
      </x:c>
      <x:c r="Y2813" s="60" t="n">
        <x:f>V2813*S2813</x:f>
        <x:v>113.10960000000001</x:v>
      </x:c>
      <x:c r="Z2813" s="60" t="n">
        <x:f>H2813*J2813*T2813</x:f>
        <x:v>31.388232</x:v>
      </x:c>
      <x:c r="AA2813" s="60" t="n">
        <x:f>P2813+W2813+X2813-Y2813-Z2813-U2813</x:f>
        <x:v>240.82418943199997</x:v>
      </x:c>
      <x:c r="AB2813" s="32" t="n">
        <x:f>IFERROR(AA2813/(P2813+W2813+X2813),0)</x:f>
        <x:v>0.5066548120503028</x:v>
      </x:c>
      <x:c r="AC2813" t="n">
        <x:f>IF(O2813="High",0,IF(I2813&gt;=1800,3,IF(I2813&gt;=900,2,1))+IF(K2813&gt;=0.9,2,IF(K2813&gt;=0.75,1,0))+IF(J2813&lt;=0.7,2,IF(J2813&lt;=0.85,1,0))+IF(M2813&gt;=8,1,0))</x:f>
        <x:v>4</x:v>
      </x:c>
      <x:c r="AD2813" t="str">
        <x:f>IF(AND(O2813&lt;&gt;"High",AC2813&gt;=Assumptions!$B$10,AA2813&gt;0),"Priority Growth",IF(AND(O2813="Low",AA2813&gt;0),"Maintain","Watch"))</x:f>
        <x:v>Watch</x:v>
      </x:c>
      <x:c r="AE2813" s="60" t="n">
        <x:f>MAX(AA2813,0)*N2813</x:f>
        <x:v>43.58917828719199</x:v>
      </x:c>
      <x:c r="AF2813" t="str">
        <x:f>IF(AND(AA2813&gt;=Assumptions!$B$11,O2813&lt;&gt;"High",OR(N2813&gt;=Assumptions!$B$12,M2813&lt;=6)),"High","Standard")</x:f>
        <x:v>Standard</x:v>
      </x:c>
    </x:row>
    <x:row r="2814">
      <x:c r="A2814" t="str">
        <x:f>'Raw_Data'!A2814</x:f>
        <x:v>C02813</x:v>
      </x:c>
      <x:c r="B2814" t="n">
        <x:f>'Raw_Data'!B2814</x:f>
        <x:v>26</x:v>
      </x:c>
      <x:c r="C2814" s="30" t="n">
        <x:f>'Raw_Data'!C2814</x:f>
        <x:v>63640</x:v>
      </x:c>
      <x:c r="D2814" t="n">
        <x:f>'Raw_Data'!D2814</x:f>
        <x:v>625</x:v>
      </x:c>
      <x:c r="E2814" t="n">
        <x:f>'Raw_Data'!E2814</x:f>
        <x:v>59</x:v>
      </x:c>
      <x:c r="F2814" t="str">
        <x:f>PROPER(TRIM('Raw_Data'!F2814))</x:f>
        <x:v>Classic</x:v>
      </x:c>
      <x:c r="G2814" t="str">
        <x:f>PROPER(TRIM('Raw_Data'!G2814))</x:f>
        <x:v>Branch</x:v>
      </x:c>
      <x:c r="H2814" s="60" t="n">
        <x:f>'Raw_Data'!H2814</x:f>
        <x:v>4427</x:v>
      </x:c>
      <x:c r="I2814" s="60" t="n">
        <x:f>'Raw_Data'!I2814</x:f>
        <x:v>431.71</x:v>
      </x:c>
      <x:c r="J2814" s="32" t="n">
        <x:f>'Raw_Data'!J2814</x:f>
        <x:v>0.622</x:v>
      </x:c>
      <x:c r="K2814" s="32" t="n">
        <x:f>'Raw_Data'!K2814</x:f>
        <x:v>0.594</x:v>
      </x:c>
      <x:c r="L2814" t="n">
        <x:f>'Raw_Data'!L2814</x:f>
        <x:v>0</x:v>
      </x:c>
      <x:c r="M2814" t="n">
        <x:f>IF('Raw_Data'!M2814="",Assumptions!$B$15,'Raw_Data'!M2814)</x:f>
        <x:v>10</x:v>
      </x:c>
      <x:c r="N2814" s="32" t="n">
        <x:f>'Raw_Data'!N2814</x:f>
        <x:v>0.02</x:v>
      </x:c>
      <x:c r="O2814" t="str">
        <x:f>IF(OR(D2814&lt;620,L2814&gt;=2,J2814&gt;0.9),"High",IF(OR(D2814&lt;700,L2814=1,J2814&gt;0.75),"Medium","Low"))</x:f>
        <x:v>Medium</x:v>
      </x:c>
      <x:c r="P2814" s="30" t="n">
        <x:f>XLOOKUP(F2814,Assumptions!$A$4:$A$6,Assumptions!$B$4:$B$6)</x:f>
        <x:v>0</x:v>
      </x:c>
      <x:c r="Q2814" s="32" t="n">
        <x:f>XLOOKUP(F2814,Assumptions!$A$4:$A$6,Assumptions!$C$4:$C$6)</x:f>
        <x:v>0.229</x:v>
      </x:c>
      <x:c r="R2814" s="32" t="n">
        <x:f>XLOOKUP(F2814,Assumptions!$A$4:$A$6,Assumptions!$D$4:$D$6)</x:f>
        <x:v>0.015</x:v>
      </x:c>
      <x:c r="S2814" s="32" t="n">
        <x:f>XLOOKUP(F2814,Assumptions!$A$4:$A$6,Assumptions!$E$4:$E$6)</x:f>
        <x:v>0.0075</x:v>
      </x:c>
      <x:c r="T2814" s="32" t="n">
        <x:f>XLOOKUP(O2814,Assumptions!$H$4:$H$6,Assumptions!$I$4:$I$6)</x:f>
        <x:v>0.012</x:v>
      </x:c>
      <x:c r="U2814" s="30" t="n">
        <x:f>XLOOKUP(F2814,Assumptions!$A$4:$A$6,Assumptions!$F$4:$F$6)</x:f>
        <x:v>60</x:v>
      </x:c>
      <x:c r="V2814" s="60" t="n">
        <x:f>I2814*12</x:f>
        <x:v>5180.5199999999995</x:v>
      </x:c>
      <x:c r="W2814" s="60" t="n">
        <x:f>H2814*J2814*(1-K2814)*Q2814</x:f>
        <x:v>256.01264855600004</x:v>
      </x:c>
      <x:c r="X2814" s="60" t="n">
        <x:f>V2814*R2814</x:f>
        <x:v>77.70779999999999</x:v>
      </x:c>
      <x:c r="Y2814" s="60" t="n">
        <x:f>V2814*S2814</x:f>
        <x:v>38.853899999999996</x:v>
      </x:c>
      <x:c r="Z2814" s="60" t="n">
        <x:f>H2814*J2814*T2814</x:f>
        <x:v>33.043128</x:v>
      </x:c>
      <x:c r="AA2814" s="60" t="n">
        <x:f>P2814+W2814+X2814-Y2814-Z2814-U2814</x:f>
        <x:v>201.82342055600003</x:v>
      </x:c>
      <x:c r="AB2814" s="32" t="n">
        <x:f>IFERROR(AA2814/(P2814+W2814+X2814),0)</x:f>
        <x:v>0.6047679170673684</x:v>
      </x:c>
      <x:c r="AC2814" t="n">
        <x:f>IF(O2814="High",0,IF(I2814&gt;=1800,3,IF(I2814&gt;=900,2,1))+IF(K2814&gt;=0.9,2,IF(K2814&gt;=0.75,1,0))+IF(J2814&lt;=0.7,2,IF(J2814&lt;=0.85,1,0))+IF(M2814&gt;=8,1,0))</x:f>
        <x:v>4</x:v>
      </x:c>
      <x:c r="AD2814" t="str">
        <x:f>IF(AND(O2814&lt;&gt;"High",AC2814&gt;=Assumptions!$B$10,AA2814&gt;0),"Priority Growth",IF(AND(O2814="Low",AA2814&gt;0),"Maintain","Watch"))</x:f>
        <x:v>Watch</x:v>
      </x:c>
      <x:c r="AE2814" s="60" t="n">
        <x:f>MAX(AA2814,0)*N2814</x:f>
        <x:v>4.03646841112</x:v>
      </x:c>
      <x:c r="AF2814" t="str">
        <x:f>IF(AND(AA2814&gt;=Assumptions!$B$11,O2814&lt;&gt;"High",OR(N2814&gt;=Assumptions!$B$12,M2814&lt;=6)),"High","Standard")</x:f>
        <x:v>Standard</x:v>
      </x:c>
    </x:row>
    <x:row r="2815">
      <x:c r="A2815" t="str">
        <x:f>'Raw_Data'!A2815</x:f>
        <x:v>C02814</x:v>
      </x:c>
      <x:c r="B2815" t="n">
        <x:f>'Raw_Data'!B2815</x:f>
        <x:v>39</x:v>
      </x:c>
      <x:c r="C2815" s="30" t="n">
        <x:f>'Raw_Data'!C2815</x:f>
        <x:v>62888</x:v>
      </x:c>
      <x:c r="D2815" t="n">
        <x:f>'Raw_Data'!D2815</x:f>
        <x:v>707</x:v>
      </x:c>
      <x:c r="E2815" t="n">
        <x:f>'Raw_Data'!E2815</x:f>
        <x:v>52</x:v>
      </x:c>
      <x:c r="F2815" t="str">
        <x:f>PROPER(TRIM('Raw_Data'!F2815))</x:f>
        <x:v>Gold</x:v>
      </x:c>
      <x:c r="G2815" t="str">
        <x:f>PROPER(TRIM('Raw_Data'!G2815))</x:f>
        <x:v>Branch</x:v>
      </x:c>
      <x:c r="H2815" s="60" t="n">
        <x:f>'Raw_Data'!H2815</x:f>
        <x:v>9188</x:v>
      </x:c>
      <x:c r="I2815" s="60" t="n">
        <x:f>'Raw_Data'!I2815</x:f>
        <x:v>1142.99</x:v>
      </x:c>
      <x:c r="J2815" s="32" t="n">
        <x:f>'Raw_Data'!J2815</x:f>
        <x:v>0.656</x:v>
      </x:c>
      <x:c r="K2815" s="32" t="n">
        <x:f>'Raw_Data'!K2815</x:f>
        <x:v>0.69</x:v>
      </x:c>
      <x:c r="L2815" t="n">
        <x:f>'Raw_Data'!L2815</x:f>
        <x:v>0</x:v>
      </x:c>
      <x:c r="M2815" t="n">
        <x:f>IF('Raw_Data'!M2815="",Assumptions!$B$15,'Raw_Data'!M2815)</x:f>
        <x:v>9</x:v>
      </x:c>
      <x:c r="N2815" s="32" t="n">
        <x:f>'Raw_Data'!N2815</x:f>
        <x:v>0.036</x:v>
      </x:c>
      <x:c r="O2815" t="str">
        <x:f>IF(OR(D2815&lt;620,L2815&gt;=2,J2815&gt;0.9),"High",IF(OR(D2815&lt;700,L2815=1,J2815&gt;0.75),"Medium","Low"))</x:f>
        <x:v>Low</x:v>
      </x:c>
      <x:c r="P2815" s="30" t="n">
        <x:f>XLOOKUP(F2815,Assumptions!$A$4:$A$6,Assumptions!$B$4:$B$6)</x:f>
        <x:v>95</x:v>
      </x:c>
      <x:c r="Q2815" s="32" t="n">
        <x:f>XLOOKUP(F2815,Assumptions!$A$4:$A$6,Assumptions!$C$4:$C$6)</x:f>
        <x:v>0.219</x:v>
      </x:c>
      <x:c r="R2815" s="32" t="n">
        <x:f>XLOOKUP(F2815,Assumptions!$A$4:$A$6,Assumptions!$D$4:$D$6)</x:f>
        <x:v>0.016</x:v>
      </x:c>
      <x:c r="S2815" s="32" t="n">
        <x:f>XLOOKUP(F2815,Assumptions!$A$4:$A$6,Assumptions!$E$4:$E$6)</x:f>
        <x:v>0.01</x:v>
      </x:c>
      <x:c r="T2815" s="32" t="n">
        <x:f>XLOOKUP(O2815,Assumptions!$H$4:$H$6,Assumptions!$I$4:$I$6)</x:f>
        <x:v>0.0035</x:v>
      </x:c>
      <x:c r="U2815" s="30" t="n">
        <x:f>XLOOKUP(F2815,Assumptions!$A$4:$A$6,Assumptions!$F$4:$F$6)</x:f>
        <x:v>90</x:v>
      </x:c>
      <x:c r="V2815" s="60" t="n">
        <x:f>I2815*12</x:f>
        <x:v>13715.880000000001</x:v>
      </x:c>
      <x:c r="W2815" s="60" t="n">
        <x:f>H2815*J2815*(1-K2815)*Q2815</x:f>
        <x:v>409.19529792000014</x:v>
      </x:c>
      <x:c r="X2815" s="60" t="n">
        <x:f>V2815*R2815</x:f>
        <x:v>219.45408000000003</x:v>
      </x:c>
      <x:c r="Y2815" s="60" t="n">
        <x:f>V2815*S2815</x:f>
        <x:v>137.1588</x:v>
      </x:c>
      <x:c r="Z2815" s="60" t="n">
        <x:f>H2815*J2815*T2815</x:f>
        <x:v>21.095648</x:v>
      </x:c>
      <x:c r="AA2815" s="60" t="n">
        <x:f>P2815+W2815+X2815-Y2815-Z2815-U2815</x:f>
        <x:v>475.3949299200002</x:v>
      </x:c>
      <x:c r="AB2815" s="32" t="n">
        <x:f>IFERROR(AA2815/(P2815+W2815+X2815),0)</x:f>
        <x:v>0.6569409778067347</x:v>
      </x:c>
      <x:c r="AC2815" t="n">
        <x:f>IF(O2815="High",0,IF(I2815&gt;=1800,3,IF(I2815&gt;=900,2,1))+IF(K2815&gt;=0.9,2,IF(K2815&gt;=0.75,1,0))+IF(J2815&lt;=0.7,2,IF(J2815&lt;=0.85,1,0))+IF(M2815&gt;=8,1,0))</x:f>
        <x:v>5</x:v>
      </x:c>
      <x:c r="AD2815" t="str">
        <x:f>IF(AND(O2815&lt;&gt;"High",AC2815&gt;=Assumptions!$B$10,AA2815&gt;0),"Priority Growth",IF(AND(O2815="Low",AA2815&gt;0),"Maintain","Watch"))</x:f>
        <x:v>Maintain</x:v>
      </x:c>
      <x:c r="AE2815" s="60" t="n">
        <x:f>MAX(AA2815,0)*N2815</x:f>
        <x:v>17.114217477120008</x:v>
      </x:c>
      <x:c r="AF2815" t="str">
        <x:f>IF(AND(AA2815&gt;=Assumptions!$B$11,O2815&lt;&gt;"High",OR(N2815&gt;=Assumptions!$B$12,M2815&lt;=6)),"High","Standard")</x:f>
        <x:v>Standard</x:v>
      </x:c>
    </x:row>
    <x:row r="2816">
      <x:c r="A2816" t="str">
        <x:f>'Raw_Data'!A2816</x:f>
        <x:v>C02815</x:v>
      </x:c>
      <x:c r="B2816" t="n">
        <x:f>'Raw_Data'!B2816</x:f>
        <x:v>30</x:v>
      </x:c>
      <x:c r="C2816" s="30" t="n">
        <x:f>'Raw_Data'!C2816</x:f>
        <x:v>91413</x:v>
      </x:c>
      <x:c r="D2816" t="n">
        <x:f>'Raw_Data'!D2816</x:f>
        <x:v>644</x:v>
      </x:c>
      <x:c r="E2816" t="n">
        <x:f>'Raw_Data'!E2816</x:f>
        <x:v>11</x:v>
      </x:c>
      <x:c r="F2816" t="str">
        <x:f>PROPER(TRIM('Raw_Data'!F2816))</x:f>
        <x:v>Gold</x:v>
      </x:c>
      <x:c r="G2816" t="str">
        <x:f>PROPER(TRIM('Raw_Data'!G2816))</x:f>
        <x:v>Direct Mail</x:v>
      </x:c>
      <x:c r="H2816" s="60" t="n">
        <x:f>'Raw_Data'!H2816</x:f>
        <x:v>13941</x:v>
      </x:c>
      <x:c r="I2816" s="60" t="n">
        <x:f>'Raw_Data'!I2816</x:f>
        <x:v>1870.58</x:v>
      </x:c>
      <x:c r="J2816" s="32" t="n">
        <x:f>'Raw_Data'!J2816</x:f>
        <x:v>0.668</x:v>
      </x:c>
      <x:c r="K2816" s="32" t="n">
        <x:f>'Raw_Data'!K2816</x:f>
        <x:v>0.8</x:v>
      </x:c>
      <x:c r="L2816" t="n">
        <x:f>'Raw_Data'!L2816</x:f>
        <x:v>0</x:v>
      </x:c>
      <x:c r="M2816" t="n">
        <x:f>IF('Raw_Data'!M2816="",Assumptions!$B$15,'Raw_Data'!M2816)</x:f>
        <x:v>6</x:v>
      </x:c>
      <x:c r="N2816" s="32" t="n">
        <x:f>'Raw_Data'!N2816</x:f>
        <x:v>0.134</x:v>
      </x:c>
      <x:c r="O2816" t="str">
        <x:f>IF(OR(D2816&lt;620,L2816&gt;=2,J2816&gt;0.9),"High",IF(OR(D2816&lt;700,L2816=1,J2816&gt;0.75),"Medium","Low"))</x:f>
        <x:v>Medium</x:v>
      </x:c>
      <x:c r="P2816" s="30" t="n">
        <x:f>XLOOKUP(F2816,Assumptions!$A$4:$A$6,Assumptions!$B$4:$B$6)</x:f>
        <x:v>95</x:v>
      </x:c>
      <x:c r="Q2816" s="32" t="n">
        <x:f>XLOOKUP(F2816,Assumptions!$A$4:$A$6,Assumptions!$C$4:$C$6)</x:f>
        <x:v>0.219</x:v>
      </x:c>
      <x:c r="R2816" s="32" t="n">
        <x:f>XLOOKUP(F2816,Assumptions!$A$4:$A$6,Assumptions!$D$4:$D$6)</x:f>
        <x:v>0.016</x:v>
      </x:c>
      <x:c r="S2816" s="32" t="n">
        <x:f>XLOOKUP(F2816,Assumptions!$A$4:$A$6,Assumptions!$E$4:$E$6)</x:f>
        <x:v>0.01</x:v>
      </x:c>
      <x:c r="T2816" s="32" t="n">
        <x:f>XLOOKUP(O2816,Assumptions!$H$4:$H$6,Assumptions!$I$4:$I$6)</x:f>
        <x:v>0.012</x:v>
      </x:c>
      <x:c r="U2816" s="30" t="n">
        <x:f>XLOOKUP(F2816,Assumptions!$A$4:$A$6,Assumptions!$F$4:$F$6)</x:f>
        <x:v>90</x:v>
      </x:c>
      <x:c r="V2816" s="60" t="n">
        <x:f>I2816*12</x:f>
        <x:v>22446.96</x:v>
      </x:c>
      <x:c r="W2816" s="60" t="n">
        <x:f>H2816*J2816*(1-K2816)*Q2816</x:f>
        <x:v>407.8913543999999</x:v>
      </x:c>
      <x:c r="X2816" s="60" t="n">
        <x:f>V2816*R2816</x:f>
        <x:v>359.15136</x:v>
      </x:c>
      <x:c r="Y2816" s="60" t="n">
        <x:f>V2816*S2816</x:f>
        <x:v>224.46959999999999</x:v>
      </x:c>
      <x:c r="Z2816" s="60" t="n">
        <x:f>H2816*J2816*T2816</x:f>
        <x:v>111.751056</x:v>
      </x:c>
      <x:c r="AA2816" s="60" t="n">
        <x:f>P2816+W2816+X2816-Y2816-Z2816-U2816</x:f>
        <x:v>435.82205839999983</x:v>
      </x:c>
      <x:c r="AB2816" s="32" t="n">
        <x:f>IFERROR(AA2816/(P2816+W2816+X2816),0)</x:f>
        <x:v>0.5055689829747488</x:v>
      </x:c>
      <x:c r="AC2816" t="n">
        <x:f>IF(O2816="High",0,IF(I2816&gt;=1800,3,IF(I2816&gt;=900,2,1))+IF(K2816&gt;=0.9,2,IF(K2816&gt;=0.75,1,0))+IF(J2816&lt;=0.7,2,IF(J2816&lt;=0.85,1,0))+IF(M2816&gt;=8,1,0))</x:f>
        <x:v>6</x:v>
      </x:c>
      <x:c r="AD2816" t="str">
        <x:f>IF(AND(O2816&lt;&gt;"High",AC2816&gt;=Assumptions!$B$10,AA2816&gt;0),"Priority Growth",IF(AND(O2816="Low",AA2816&gt;0),"Maintain","Watch"))</x:f>
        <x:v>Priority Growth</x:v>
      </x:c>
      <x:c r="AE2816" s="60" t="n">
        <x:f>MAX(AA2816,0)*N2816</x:f>
        <x:v>58.40015582559998</x:v>
      </x:c>
      <x:c r="AF2816" t="str">
        <x:f>IF(AND(AA2816&gt;=Assumptions!$B$11,O2816&lt;&gt;"High",OR(N2816&gt;=Assumptions!$B$12,M2816&lt;=6)),"High","Standard")</x:f>
        <x:v>High</x:v>
      </x:c>
    </x:row>
    <x:row r="2817">
      <x:c r="A2817" t="str">
        <x:f>'Raw_Data'!A2817</x:f>
        <x:v>C02816</x:v>
      </x:c>
      <x:c r="B2817" t="n">
        <x:f>'Raw_Data'!B2817</x:f>
        <x:v>44</x:v>
      </x:c>
      <x:c r="C2817" s="30" t="n">
        <x:f>'Raw_Data'!C2817</x:f>
        <x:v>56264</x:v>
      </x:c>
      <x:c r="D2817" t="n">
        <x:f>'Raw_Data'!D2817</x:f>
        <x:v>640</x:v>
      </x:c>
      <x:c r="E2817" t="n">
        <x:f>'Raw_Data'!E2817</x:f>
        <x:v>37</x:v>
      </x:c>
      <x:c r="F2817" t="str">
        <x:f>PROPER(TRIM('Raw_Data'!F2817))</x:f>
        <x:v>Classic</x:v>
      </x:c>
      <x:c r="G2817" t="str">
        <x:f>PROPER(TRIM('Raw_Data'!G2817))</x:f>
        <x:v>Digital</x:v>
      </x:c>
      <x:c r="H2817" s="60" t="n">
        <x:f>'Raw_Data'!H2817</x:f>
        <x:v>4270</x:v>
      </x:c>
      <x:c r="I2817" s="60" t="n">
        <x:f>'Raw_Data'!I2817</x:f>
        <x:v>905.32</x:v>
      </x:c>
      <x:c r="J2817" s="32" t="n">
        <x:f>'Raw_Data'!J2817</x:f>
        <x:v>0.498</x:v>
      </x:c>
      <x:c r="K2817" s="32" t="n">
        <x:f>'Raw_Data'!K2817</x:f>
        <x:v>0.768</x:v>
      </x:c>
      <x:c r="L2817" t="n">
        <x:f>'Raw_Data'!L2817</x:f>
        <x:v>0</x:v>
      </x:c>
      <x:c r="M2817" t="n">
        <x:f>IF('Raw_Data'!M2817="",Assumptions!$B$15,'Raw_Data'!M2817)</x:f>
        <x:v>8</x:v>
      </x:c>
      <x:c r="N2817" s="32" t="n">
        <x:f>'Raw_Data'!N2817</x:f>
        <x:v>0.034</x:v>
      </x:c>
      <x:c r="O2817" t="str">
        <x:f>IF(OR(D2817&lt;620,L2817&gt;=2,J2817&gt;0.9),"High",IF(OR(D2817&lt;700,L2817=1,J2817&gt;0.75),"Medium","Low"))</x:f>
        <x:v>Medium</x:v>
      </x:c>
      <x:c r="P2817" s="30" t="n">
        <x:f>XLOOKUP(F2817,Assumptions!$A$4:$A$6,Assumptions!$B$4:$B$6)</x:f>
        <x:v>0</x:v>
      </x:c>
      <x:c r="Q2817" s="32" t="n">
        <x:f>XLOOKUP(F2817,Assumptions!$A$4:$A$6,Assumptions!$C$4:$C$6)</x:f>
        <x:v>0.229</x:v>
      </x:c>
      <x:c r="R2817" s="32" t="n">
        <x:f>XLOOKUP(F2817,Assumptions!$A$4:$A$6,Assumptions!$D$4:$D$6)</x:f>
        <x:v>0.015</x:v>
      </x:c>
      <x:c r="S2817" s="32" t="n">
        <x:f>XLOOKUP(F2817,Assumptions!$A$4:$A$6,Assumptions!$E$4:$E$6)</x:f>
        <x:v>0.0075</x:v>
      </x:c>
      <x:c r="T2817" s="32" t="n">
        <x:f>XLOOKUP(O2817,Assumptions!$H$4:$H$6,Assumptions!$I$4:$I$6)</x:f>
        <x:v>0.012</x:v>
      </x:c>
      <x:c r="U2817" s="30" t="n">
        <x:f>XLOOKUP(F2817,Assumptions!$A$4:$A$6,Assumptions!$F$4:$F$6)</x:f>
        <x:v>60</x:v>
      </x:c>
      <x:c r="V2817" s="60" t="n">
        <x:f>I2817*12</x:f>
        <x:v>10863.84</x:v>
      </x:c>
      <x:c r="W2817" s="60" t="n">
        <x:f>H2817*J2817*(1-K2817)*Q2817</x:f>
        <x:v>112.97456688</x:v>
      </x:c>
      <x:c r="X2817" s="60" t="n">
        <x:f>V2817*R2817</x:f>
        <x:v>162.95759999999999</x:v>
      </x:c>
      <x:c r="Y2817" s="60" t="n">
        <x:f>V2817*S2817</x:f>
        <x:v>81.47879999999999</x:v>
      </x:c>
      <x:c r="Z2817" s="60" t="n">
        <x:f>H2817*J2817*T2817</x:f>
        <x:v>25.51752</x:v>
      </x:c>
      <x:c r="AA2817" s="60" t="n">
        <x:f>P2817+W2817+X2817-Y2817-Z2817-U2817</x:f>
        <x:v>108.93584687999999</x:v>
      </x:c>
      <x:c r="AB2817" s="32" t="n">
        <x:f>IFERROR(AA2817/(P2817+W2817+X2817),0)</x:f>
        <x:v>0.3947921263104314</x:v>
      </x:c>
      <x:c r="AC2817" t="n">
        <x:f>IF(O2817="High",0,IF(I2817&gt;=1800,3,IF(I2817&gt;=900,2,1))+IF(K2817&gt;=0.9,2,IF(K2817&gt;=0.75,1,0))+IF(J2817&lt;=0.7,2,IF(J2817&lt;=0.85,1,0))+IF(M2817&gt;=8,1,0))</x:f>
        <x:v>6</x:v>
      </x:c>
      <x:c r="AD2817" t="str">
        <x:f>IF(AND(O2817&lt;&gt;"High",AC2817&gt;=Assumptions!$B$10,AA2817&gt;0),"Priority Growth",IF(AND(O2817="Low",AA2817&gt;0),"Maintain","Watch"))</x:f>
        <x:v>Priority Growth</x:v>
      </x:c>
      <x:c r="AE2817" s="60" t="n">
        <x:f>MAX(AA2817,0)*N2817</x:f>
        <x:v>3.7038187939199996</x:v>
      </x:c>
      <x:c r="AF2817" t="str">
        <x:f>IF(AND(AA2817&gt;=Assumptions!$B$11,O2817&lt;&gt;"High",OR(N2817&gt;=Assumptions!$B$12,M2817&lt;=6)),"High","Standard")</x:f>
        <x:v>Standard</x:v>
      </x:c>
    </x:row>
    <x:row r="2818">
      <x:c r="A2818" t="str">
        <x:f>'Raw_Data'!A2818</x:f>
        <x:v>C02817</x:v>
      </x:c>
      <x:c r="B2818" t="n">
        <x:f>'Raw_Data'!B2818</x:f>
        <x:v>51</x:v>
      </x:c>
      <x:c r="C2818" s="30" t="n">
        <x:f>'Raw_Data'!C2818</x:f>
        <x:v>191993</x:v>
      </x:c>
      <x:c r="D2818" t="n">
        <x:f>'Raw_Data'!D2818</x:f>
        <x:v>690</x:v>
      </x:c>
      <x:c r="E2818" t="n">
        <x:f>'Raw_Data'!E2818</x:f>
        <x:v>50</x:v>
      </x:c>
      <x:c r="F2818" t="str">
        <x:f>PROPER(TRIM('Raw_Data'!F2818))</x:f>
        <x:v>Classic</x:v>
      </x:c>
      <x:c r="G2818" t="str">
        <x:f>PROPER(TRIM('Raw_Data'!G2818))</x:f>
        <x:v>Digital</x:v>
      </x:c>
      <x:c r="H2818" s="60" t="n">
        <x:f>'Raw_Data'!H2818</x:f>
        <x:v>16138</x:v>
      </x:c>
      <x:c r="I2818" s="60" t="n">
        <x:f>'Raw_Data'!I2818</x:f>
        <x:v>1938.68</x:v>
      </x:c>
      <x:c r="J2818" s="32" t="n">
        <x:f>'Raw_Data'!J2818</x:f>
        <x:v>0.467</x:v>
      </x:c>
      <x:c r="K2818" s="32" t="n">
        <x:f>'Raw_Data'!K2818</x:f>
        <x:v>0.756</x:v>
      </x:c>
      <x:c r="L2818" t="n">
        <x:f>'Raw_Data'!L2818</x:f>
        <x:v>0</x:v>
      </x:c>
      <x:c r="M2818" t="n">
        <x:f>IF('Raw_Data'!M2818="",Assumptions!$B$15,'Raw_Data'!M2818)</x:f>
        <x:v>8</x:v>
      </x:c>
      <x:c r="N2818" s="32" t="n">
        <x:f>'Raw_Data'!N2818</x:f>
        <x:v>0.086</x:v>
      </x:c>
      <x:c r="O2818" t="str">
        <x:f>IF(OR(D2818&lt;620,L2818&gt;=2,J2818&gt;0.9),"High",IF(OR(D2818&lt;700,L2818=1,J2818&gt;0.75),"Medium","Low"))</x:f>
        <x:v>Medium</x:v>
      </x:c>
      <x:c r="P2818" s="30" t="n">
        <x:f>XLOOKUP(F2818,Assumptions!$A$4:$A$6,Assumptions!$B$4:$B$6)</x:f>
        <x:v>0</x:v>
      </x:c>
      <x:c r="Q2818" s="32" t="n">
        <x:f>XLOOKUP(F2818,Assumptions!$A$4:$A$6,Assumptions!$C$4:$C$6)</x:f>
        <x:v>0.229</x:v>
      </x:c>
      <x:c r="R2818" s="32" t="n">
        <x:f>XLOOKUP(F2818,Assumptions!$A$4:$A$6,Assumptions!$D$4:$D$6)</x:f>
        <x:v>0.015</x:v>
      </x:c>
      <x:c r="S2818" s="32" t="n">
        <x:f>XLOOKUP(F2818,Assumptions!$A$4:$A$6,Assumptions!$E$4:$E$6)</x:f>
        <x:v>0.0075</x:v>
      </x:c>
      <x:c r="T2818" s="32" t="n">
        <x:f>XLOOKUP(O2818,Assumptions!$H$4:$H$6,Assumptions!$I$4:$I$6)</x:f>
        <x:v>0.012</x:v>
      </x:c>
      <x:c r="U2818" s="30" t="n">
        <x:f>XLOOKUP(F2818,Assumptions!$A$4:$A$6,Assumptions!$F$4:$F$6)</x:f>
        <x:v>60</x:v>
      </x:c>
      <x:c r="V2818" s="60" t="n">
        <x:f>I2818*12</x:f>
        <x:v>23264.16</x:v>
      </x:c>
      <x:c r="W2818" s="60" t="n">
        <x:f>H2818*J2818*(1-K2818)*Q2818</x:f>
        <x:v>421.10645669600007</x:v>
      </x:c>
      <x:c r="X2818" s="60" t="n">
        <x:f>V2818*R2818</x:f>
        <x:v>348.9624</x:v>
      </x:c>
      <x:c r="Y2818" s="60" t="n">
        <x:f>V2818*S2818</x:f>
        <x:v>174.4812</x:v>
      </x:c>
      <x:c r="Z2818" s="60" t="n">
        <x:f>H2818*J2818*T2818</x:f>
        <x:v>90.43735200000002</x:v>
      </x:c>
      <x:c r="AA2818" s="60" t="n">
        <x:f>P2818+W2818+X2818-Y2818-Z2818-U2818</x:f>
        <x:v>445.15030469600003</x:v>
      </x:c>
      <x:c r="AB2818" s="32" t="n">
        <x:f>IFERROR(AA2818/(P2818+W2818+X2818),0)</x:f>
        <x:v>0.5780655857268774</x:v>
      </x:c>
      <x:c r="AC2818" t="n">
        <x:f>IF(O2818="High",0,IF(I2818&gt;=1800,3,IF(I2818&gt;=900,2,1))+IF(K2818&gt;=0.9,2,IF(K2818&gt;=0.75,1,0))+IF(J2818&lt;=0.7,2,IF(J2818&lt;=0.85,1,0))+IF(M2818&gt;=8,1,0))</x:f>
        <x:v>7</x:v>
      </x:c>
      <x:c r="AD2818" t="str">
        <x:f>IF(AND(O2818&lt;&gt;"High",AC2818&gt;=Assumptions!$B$10,AA2818&gt;0),"Priority Growth",IF(AND(O2818="Low",AA2818&gt;0),"Maintain","Watch"))</x:f>
        <x:v>Priority Growth</x:v>
      </x:c>
      <x:c r="AE2818" s="60" t="n">
        <x:f>MAX(AA2818,0)*N2818</x:f>
        <x:v>38.282926203856</x:v>
      </x:c>
      <x:c r="AF2818" t="str">
        <x:f>IF(AND(AA2818&gt;=Assumptions!$B$11,O2818&lt;&gt;"High",OR(N2818&gt;=Assumptions!$B$12,M2818&lt;=6)),"High","Standard")</x:f>
        <x:v>Standard</x:v>
      </x:c>
    </x:row>
    <x:row r="2819">
      <x:c r="A2819" t="str">
        <x:f>'Raw_Data'!A2819</x:f>
        <x:v>C02818</x:v>
      </x:c>
      <x:c r="B2819" t="n">
        <x:f>'Raw_Data'!B2819</x:f>
        <x:v>22</x:v>
      </x:c>
      <x:c r="C2819" s="30" t="n">
        <x:f>'Raw_Data'!C2819</x:f>
        <x:v>90818</x:v>
      </x:c>
      <x:c r="D2819" t="n">
        <x:f>'Raw_Data'!D2819</x:f>
        <x:v>658</x:v>
      </x:c>
      <x:c r="E2819" t="n">
        <x:f>'Raw_Data'!E2819</x:f>
        <x:v>35</x:v>
      </x:c>
      <x:c r="F2819" t="str">
        <x:f>PROPER(TRIM('Raw_Data'!F2819))</x:f>
        <x:v>Gold</x:v>
      </x:c>
      <x:c r="G2819" t="str">
        <x:f>PROPER(TRIM('Raw_Data'!G2819))</x:f>
        <x:v>Direct Mail</x:v>
      </x:c>
      <x:c r="H2819" s="60" t="n">
        <x:f>'Raw_Data'!H2819</x:f>
        <x:v>12781</x:v>
      </x:c>
      <x:c r="I2819" s="60" t="n">
        <x:f>'Raw_Data'!I2819</x:f>
        <x:v>1251.58</x:v>
      </x:c>
      <x:c r="J2819" s="32" t="n">
        <x:f>'Raw_Data'!J2819</x:f>
        <x:v>0.439</x:v>
      </x:c>
      <x:c r="K2819" s="32" t="n">
        <x:f>'Raw_Data'!K2819</x:f>
        <x:v>0.632</x:v>
      </x:c>
      <x:c r="L2819" t="n">
        <x:f>'Raw_Data'!L2819</x:f>
        <x:v>1</x:v>
      </x:c>
      <x:c r="M2819" t="n">
        <x:f>IF('Raw_Data'!M2819="",Assumptions!$B$15,'Raw_Data'!M2819)</x:f>
        <x:v>8</x:v>
      </x:c>
      <x:c r="N2819" s="32" t="n">
        <x:f>'Raw_Data'!N2819</x:f>
        <x:v>0.091</x:v>
      </x:c>
      <x:c r="O2819" t="str">
        <x:f>IF(OR(D2819&lt;620,L2819&gt;=2,J2819&gt;0.9),"High",IF(OR(D2819&lt;700,L2819=1,J2819&gt;0.75),"Medium","Low"))</x:f>
        <x:v>Medium</x:v>
      </x:c>
      <x:c r="P2819" s="30" t="n">
        <x:f>XLOOKUP(F2819,Assumptions!$A$4:$A$6,Assumptions!$B$4:$B$6)</x:f>
        <x:v>95</x:v>
      </x:c>
      <x:c r="Q2819" s="32" t="n">
        <x:f>XLOOKUP(F2819,Assumptions!$A$4:$A$6,Assumptions!$C$4:$C$6)</x:f>
        <x:v>0.219</x:v>
      </x:c>
      <x:c r="R2819" s="32" t="n">
        <x:f>XLOOKUP(F2819,Assumptions!$A$4:$A$6,Assumptions!$D$4:$D$6)</x:f>
        <x:v>0.016</x:v>
      </x:c>
      <x:c r="S2819" s="32" t="n">
        <x:f>XLOOKUP(F2819,Assumptions!$A$4:$A$6,Assumptions!$E$4:$E$6)</x:f>
        <x:v>0.01</x:v>
      </x:c>
      <x:c r="T2819" s="32" t="n">
        <x:f>XLOOKUP(O2819,Assumptions!$H$4:$H$6,Assumptions!$I$4:$I$6)</x:f>
        <x:v>0.012</x:v>
      </x:c>
      <x:c r="U2819" s="30" t="n">
        <x:f>XLOOKUP(F2819,Assumptions!$A$4:$A$6,Assumptions!$F$4:$F$6)</x:f>
        <x:v>90</x:v>
      </x:c>
      <x:c r="V2819" s="60" t="n">
        <x:f>I2819*12</x:f>
        <x:v>15018.96</x:v>
      </x:c>
      <x:c r="W2819" s="60" t="n">
        <x:f>H2819*J2819*(1-K2819)*Q2819</x:f>
        <x:v>452.190348528</x:v>
      </x:c>
      <x:c r="X2819" s="60" t="n">
        <x:f>V2819*R2819</x:f>
        <x:v>240.30336</x:v>
      </x:c>
      <x:c r="Y2819" s="60" t="n">
        <x:f>V2819*S2819</x:f>
        <x:v>150.18959999999998</x:v>
      </x:c>
      <x:c r="Z2819" s="60" t="n">
        <x:f>H2819*J2819*T2819</x:f>
        <x:v>67.330308</x:v>
      </x:c>
      <x:c r="AA2819" s="60" t="n">
        <x:f>P2819+W2819+X2819-Y2819-Z2819-U2819</x:f>
        <x:v>479.97380052799986</x:v>
      </x:c>
      <x:c r="AB2819" s="32" t="n">
        <x:f>IFERROR(AA2819/(P2819+W2819+X2819),0)</x:f>
        <x:v>0.6094954097159418</x:v>
      </x:c>
      <x:c r="AC2819" t="n">
        <x:f>IF(O2819="High",0,IF(I2819&gt;=1800,3,IF(I2819&gt;=900,2,1))+IF(K2819&gt;=0.9,2,IF(K2819&gt;=0.75,1,0))+IF(J2819&lt;=0.7,2,IF(J2819&lt;=0.85,1,0))+IF(M2819&gt;=8,1,0))</x:f>
        <x:v>5</x:v>
      </x:c>
      <x:c r="AD2819" t="str">
        <x:f>IF(AND(O2819&lt;&gt;"High",AC2819&gt;=Assumptions!$B$10,AA2819&gt;0),"Priority Growth",IF(AND(O2819="Low",AA2819&gt;0),"Maintain","Watch"))</x:f>
        <x:v>Watch</x:v>
      </x:c>
      <x:c r="AE2819" s="60" t="n">
        <x:f>MAX(AA2819,0)*N2819</x:f>
        <x:v>43.677615848047985</x:v>
      </x:c>
      <x:c r="AF2819" t="str">
        <x:f>IF(AND(AA2819&gt;=Assumptions!$B$11,O2819&lt;&gt;"High",OR(N2819&gt;=Assumptions!$B$12,M2819&lt;=6)),"High","Standard")</x:f>
        <x:v>Standard</x:v>
      </x:c>
    </x:row>
    <x:row r="2820">
      <x:c r="A2820" t="str">
        <x:f>'Raw_Data'!A2820</x:f>
        <x:v>C02819</x:v>
      </x:c>
      <x:c r="B2820" t="n">
        <x:f>'Raw_Data'!B2820</x:f>
        <x:v>50</x:v>
      </x:c>
      <x:c r="C2820" s="30" t="n">
        <x:f>'Raw_Data'!C2820</x:f>
        <x:v>96968</x:v>
      </x:c>
      <x:c r="D2820" t="n">
        <x:f>'Raw_Data'!D2820</x:f>
        <x:v>689</x:v>
      </x:c>
      <x:c r="E2820" t="n">
        <x:f>'Raw_Data'!E2820</x:f>
        <x:v>39</x:v>
      </x:c>
      <x:c r="F2820" t="str">
        <x:f>PROPER(TRIM('Raw_Data'!F2820))</x:f>
        <x:v>Gold</x:v>
      </x:c>
      <x:c r="G2820" t="str">
        <x:f>PROPER(TRIM('Raw_Data'!G2820))</x:f>
        <x:v>Digital</x:v>
      </x:c>
      <x:c r="H2820" s="60" t="n">
        <x:f>'Raw_Data'!H2820</x:f>
        <x:v>14404</x:v>
      </x:c>
      <x:c r="I2820" s="60" t="n">
        <x:f>'Raw_Data'!I2820</x:f>
        <x:v>1410.87</x:v>
      </x:c>
      <x:c r="J2820" s="32" t="n">
        <x:f>'Raw_Data'!J2820</x:f>
        <x:v>0.261</x:v>
      </x:c>
      <x:c r="K2820" s="32" t="n">
        <x:f>'Raw_Data'!K2820</x:f>
        <x:v>0.882</x:v>
      </x:c>
      <x:c r="L2820" t="n">
        <x:f>'Raw_Data'!L2820</x:f>
        <x:v>0</x:v>
      </x:c>
      <x:c r="M2820" t="n">
        <x:f>IF('Raw_Data'!M2820="",Assumptions!$B$15,'Raw_Data'!M2820)</x:f>
        <x:v>9</x:v>
      </x:c>
      <x:c r="N2820" s="32" t="n">
        <x:f>'Raw_Data'!N2820</x:f>
        <x:v>0.02</x:v>
      </x:c>
      <x:c r="O2820" t="str">
        <x:f>IF(OR(D2820&lt;620,L2820&gt;=2,J2820&gt;0.9),"High",IF(OR(D2820&lt;700,L2820=1,J2820&gt;0.75),"Medium","Low"))</x:f>
        <x:v>Medium</x:v>
      </x:c>
      <x:c r="P2820" s="30" t="n">
        <x:f>XLOOKUP(F2820,Assumptions!$A$4:$A$6,Assumptions!$B$4:$B$6)</x:f>
        <x:v>95</x:v>
      </x:c>
      <x:c r="Q2820" s="32" t="n">
        <x:f>XLOOKUP(F2820,Assumptions!$A$4:$A$6,Assumptions!$C$4:$C$6)</x:f>
        <x:v>0.219</x:v>
      </x:c>
      <x:c r="R2820" s="32" t="n">
        <x:f>XLOOKUP(F2820,Assumptions!$A$4:$A$6,Assumptions!$D$4:$D$6)</x:f>
        <x:v>0.016</x:v>
      </x:c>
      <x:c r="S2820" s="32" t="n">
        <x:f>XLOOKUP(F2820,Assumptions!$A$4:$A$6,Assumptions!$E$4:$E$6)</x:f>
        <x:v>0.01</x:v>
      </x:c>
      <x:c r="T2820" s="32" t="n">
        <x:f>XLOOKUP(O2820,Assumptions!$H$4:$H$6,Assumptions!$I$4:$I$6)</x:f>
        <x:v>0.012</x:v>
      </x:c>
      <x:c r="U2820" s="30" t="n">
        <x:f>XLOOKUP(F2820,Assumptions!$A$4:$A$6,Assumptions!$F$4:$F$6)</x:f>
        <x:v>90</x:v>
      </x:c>
      <x:c r="V2820" s="60" t="n">
        <x:f>I2820*12</x:f>
        <x:v>16930.44</x:v>
      </x:c>
      <x:c r="W2820" s="60" t="n">
        <x:f>H2820*J2820*(1-K2820)*Q2820</x:f>
        <x:v>97.15155184799998</x:v>
      </x:c>
      <x:c r="X2820" s="60" t="n">
        <x:f>V2820*R2820</x:f>
        <x:v>270.88703999999996</x:v>
      </x:c>
      <x:c r="Y2820" s="60" t="n">
        <x:f>V2820*S2820</x:f>
        <x:v>169.3044</x:v>
      </x:c>
      <x:c r="Z2820" s="60" t="n">
        <x:f>H2820*J2820*T2820</x:f>
        <x:v>45.113328</x:v>
      </x:c>
      <x:c r="AA2820" s="60" t="n">
        <x:f>P2820+W2820+X2820-Y2820-Z2820-U2820</x:f>
        <x:v>158.62086384799997</x:v>
      </x:c>
      <x:c r="AB2820" s="32" t="n">
        <x:f>IFERROR(AA2820/(P2820+W2820+X2820),0)</x:f>
        <x:v>0.34256510502707704</x:v>
      </x:c>
      <x:c r="AC2820" t="n">
        <x:f>IF(O2820="High",0,IF(I2820&gt;=1800,3,IF(I2820&gt;=900,2,1))+IF(K2820&gt;=0.9,2,IF(K2820&gt;=0.75,1,0))+IF(J2820&lt;=0.7,2,IF(J2820&lt;=0.85,1,0))+IF(M2820&gt;=8,1,0))</x:f>
        <x:v>6</x:v>
      </x:c>
      <x:c r="AD2820" t="str">
        <x:f>IF(AND(O2820&lt;&gt;"High",AC2820&gt;=Assumptions!$B$10,AA2820&gt;0),"Priority Growth",IF(AND(O2820="Low",AA2820&gt;0),"Maintain","Watch"))</x:f>
        <x:v>Priority Growth</x:v>
      </x:c>
      <x:c r="AE2820" s="60" t="n">
        <x:f>MAX(AA2820,0)*N2820</x:f>
        <x:v>3.1724172769599996</x:v>
      </x:c>
      <x:c r="AF2820" t="str">
        <x:f>IF(AND(AA2820&gt;=Assumptions!$B$11,O2820&lt;&gt;"High",OR(N2820&gt;=Assumptions!$B$12,M2820&lt;=6)),"High","Standard")</x:f>
        <x:v>Standard</x:v>
      </x:c>
    </x:row>
    <x:row r="2821">
      <x:c r="A2821" t="str">
        <x:f>'Raw_Data'!A2821</x:f>
        <x:v>C02820</x:v>
      </x:c>
      <x:c r="B2821" t="n">
        <x:f>'Raw_Data'!B2821</x:f>
        <x:v>55</x:v>
      </x:c>
      <x:c r="C2821" s="30" t="n">
        <x:f>'Raw_Data'!C2821</x:f>
        <x:v>69746</x:v>
      </x:c>
      <x:c r="D2821" t="n">
        <x:f>'Raw_Data'!D2821</x:f>
        <x:v>762</x:v>
      </x:c>
      <x:c r="E2821" t="n">
        <x:f>'Raw_Data'!E2821</x:f>
        <x:v>82</x:v>
      </x:c>
      <x:c r="F2821" t="str">
        <x:f>PROPER(TRIM('Raw_Data'!F2821))</x:f>
        <x:v>Gold</x:v>
      </x:c>
      <x:c r="G2821" t="str">
        <x:f>PROPER(TRIM('Raw_Data'!G2821))</x:f>
        <x:v>Digital</x:v>
      </x:c>
      <x:c r="H2821" s="60" t="n">
        <x:f>'Raw_Data'!H2821</x:f>
        <x:v>11250</x:v>
      </x:c>
      <x:c r="I2821" s="60" t="n">
        <x:f>'Raw_Data'!I2821</x:f>
        <x:v>1258.05</x:v>
      </x:c>
      <x:c r="J2821" s="32" t="n">
        <x:f>'Raw_Data'!J2821</x:f>
        <x:v>0.278</x:v>
      </x:c>
      <x:c r="K2821" s="32" t="n">
        <x:f>'Raw_Data'!K2821</x:f>
        <x:v>0.951</x:v>
      </x:c>
      <x:c r="L2821" t="n">
        <x:f>'Raw_Data'!L2821</x:f>
        <x:v>0</x:v>
      </x:c>
      <x:c r="M2821" t="n">
        <x:f>IF('Raw_Data'!M2821="",Assumptions!$B$15,'Raw_Data'!M2821)</x:f>
        <x:v>9</x:v>
      </x:c>
      <x:c r="N2821" s="32" t="n">
        <x:f>'Raw_Data'!N2821</x:f>
        <x:v>0.044</x:v>
      </x:c>
      <x:c r="O2821" t="str">
        <x:f>IF(OR(D2821&lt;620,L2821&gt;=2,J2821&gt;0.9),"High",IF(OR(D2821&lt;700,L2821=1,J2821&gt;0.75),"Medium","Low"))</x:f>
        <x:v>Low</x:v>
      </x:c>
      <x:c r="P2821" s="30" t="n">
        <x:f>XLOOKUP(F2821,Assumptions!$A$4:$A$6,Assumptions!$B$4:$B$6)</x:f>
        <x:v>95</x:v>
      </x:c>
      <x:c r="Q2821" s="32" t="n">
        <x:f>XLOOKUP(F2821,Assumptions!$A$4:$A$6,Assumptions!$C$4:$C$6)</x:f>
        <x:v>0.219</x:v>
      </x:c>
      <x:c r="R2821" s="32" t="n">
        <x:f>XLOOKUP(F2821,Assumptions!$A$4:$A$6,Assumptions!$D$4:$D$6)</x:f>
        <x:v>0.016</x:v>
      </x:c>
      <x:c r="S2821" s="32" t="n">
        <x:f>XLOOKUP(F2821,Assumptions!$A$4:$A$6,Assumptions!$E$4:$E$6)</x:f>
        <x:v>0.01</x:v>
      </x:c>
      <x:c r="T2821" s="32" t="n">
        <x:f>XLOOKUP(O2821,Assumptions!$H$4:$H$6,Assumptions!$I$4:$I$6)</x:f>
        <x:v>0.0035</x:v>
      </x:c>
      <x:c r="U2821" s="30" t="n">
        <x:f>XLOOKUP(F2821,Assumptions!$A$4:$A$6,Assumptions!$F$4:$F$6)</x:f>
        <x:v>90</x:v>
      </x:c>
      <x:c r="V2821" s="60" t="n">
        <x:f>I2821*12</x:f>
        <x:v>15096.599999999999</x:v>
      </x:c>
      <x:c r="W2821" s="60" t="n">
        <x:f>H2821*J2821*(1-K2821)*Q2821</x:f>
        <x:v>33.56120250000003</x:v>
      </x:c>
      <x:c r="X2821" s="60" t="n">
        <x:f>V2821*R2821</x:f>
        <x:v>241.54559999999998</x:v>
      </x:c>
      <x:c r="Y2821" s="60" t="n">
        <x:f>V2821*S2821</x:f>
        <x:v>150.96599999999998</x:v>
      </x:c>
      <x:c r="Z2821" s="60" t="n">
        <x:f>H2821*J2821*T2821</x:f>
        <x:v>10.946250000000003</x:v>
      </x:c>
      <x:c r="AA2821" s="60" t="n">
        <x:f>P2821+W2821+X2821-Y2821-Z2821-U2821</x:f>
        <x:v>118.19455250000004</x:v>
      </x:c>
      <x:c r="AB2821" s="32" t="n">
        <x:f>IFERROR(AA2821/(P2821+W2821+X2821),0)</x:f>
        <x:v>0.31935255364564674</x:v>
      </x:c>
      <x:c r="AC2821" t="n">
        <x:f>IF(O2821="High",0,IF(I2821&gt;=1800,3,IF(I2821&gt;=900,2,1))+IF(K2821&gt;=0.9,2,IF(K2821&gt;=0.75,1,0))+IF(J2821&lt;=0.7,2,IF(J2821&lt;=0.85,1,0))+IF(M2821&gt;=8,1,0))</x:f>
        <x:v>7</x:v>
      </x:c>
      <x:c r="AD2821" t="str">
        <x:f>IF(AND(O2821&lt;&gt;"High",AC2821&gt;=Assumptions!$B$10,AA2821&gt;0),"Priority Growth",IF(AND(O2821="Low",AA2821&gt;0),"Maintain","Watch"))</x:f>
        <x:v>Priority Growth</x:v>
      </x:c>
      <x:c r="AE2821" s="60" t="n">
        <x:f>MAX(AA2821,0)*N2821</x:f>
        <x:v>5.200560310000002</x:v>
      </x:c>
      <x:c r="AF2821" t="str">
        <x:f>IF(AND(AA2821&gt;=Assumptions!$B$11,O2821&lt;&gt;"High",OR(N2821&gt;=Assumptions!$B$12,M2821&lt;=6)),"High","Standard")</x:f>
        <x:v>Standard</x:v>
      </x:c>
    </x:row>
    <x:row r="2822">
      <x:c r="A2822" t="str">
        <x:f>'Raw_Data'!A2822</x:f>
        <x:v>C02821</x:v>
      </x:c>
      <x:c r="B2822" t="n">
        <x:f>'Raw_Data'!B2822</x:f>
        <x:v>32</x:v>
      </x:c>
      <x:c r="C2822" s="30" t="n">
        <x:f>'Raw_Data'!C2822</x:f>
        <x:v>109375</x:v>
      </x:c>
      <x:c r="D2822" t="n">
        <x:f>'Raw_Data'!D2822</x:f>
        <x:v>723</x:v>
      </x:c>
      <x:c r="E2822" t="n">
        <x:f>'Raw_Data'!E2822</x:f>
        <x:v>122</x:v>
      </x:c>
      <x:c r="F2822" t="str">
        <x:f>PROPER(TRIM('Raw_Data'!F2822))</x:f>
        <x:v>Gold</x:v>
      </x:c>
      <x:c r="G2822" t="str">
        <x:f>PROPER(TRIM('Raw_Data'!G2822))</x:f>
        <x:v>Partner</x:v>
      </x:c>
      <x:c r="H2822" s="60" t="n">
        <x:f>'Raw_Data'!H2822</x:f>
        <x:v>18075</x:v>
      </x:c>
      <x:c r="I2822" s="60" t="n">
        <x:f>'Raw_Data'!I2822</x:f>
        <x:v>1694.87</x:v>
      </x:c>
      <x:c r="J2822" s="32" t="n">
        <x:f>'Raw_Data'!J2822</x:f>
        <x:v>0.298</x:v>
      </x:c>
      <x:c r="K2822" s="32" t="n">
        <x:f>'Raw_Data'!K2822</x:f>
        <x:v>0.935</x:v>
      </x:c>
      <x:c r="L2822" t="n">
        <x:f>'Raw_Data'!L2822</x:f>
        <x:v>0</x:v>
      </x:c>
      <x:c r="M2822" t="n">
        <x:f>IF('Raw_Data'!M2822="",Assumptions!$B$15,'Raw_Data'!M2822)</x:f>
        <x:v>9</x:v>
      </x:c>
      <x:c r="N2822" s="32" t="n">
        <x:f>'Raw_Data'!N2822</x:f>
        <x:v>0.026</x:v>
      </x:c>
      <x:c r="O2822" t="str">
        <x:f>IF(OR(D2822&lt;620,L2822&gt;=2,J2822&gt;0.9),"High",IF(OR(D2822&lt;700,L2822=1,J2822&gt;0.75),"Medium","Low"))</x:f>
        <x:v>Low</x:v>
      </x:c>
      <x:c r="P2822" s="30" t="n">
        <x:f>XLOOKUP(F2822,Assumptions!$A$4:$A$6,Assumptions!$B$4:$B$6)</x:f>
        <x:v>95</x:v>
      </x:c>
      <x:c r="Q2822" s="32" t="n">
        <x:f>XLOOKUP(F2822,Assumptions!$A$4:$A$6,Assumptions!$C$4:$C$6)</x:f>
        <x:v>0.219</x:v>
      </x:c>
      <x:c r="R2822" s="32" t="n">
        <x:f>XLOOKUP(F2822,Assumptions!$A$4:$A$6,Assumptions!$D$4:$D$6)</x:f>
        <x:v>0.016</x:v>
      </x:c>
      <x:c r="S2822" s="32" t="n">
        <x:f>XLOOKUP(F2822,Assumptions!$A$4:$A$6,Assumptions!$E$4:$E$6)</x:f>
        <x:v>0.01</x:v>
      </x:c>
      <x:c r="T2822" s="32" t="n">
        <x:f>XLOOKUP(O2822,Assumptions!$H$4:$H$6,Assumptions!$I$4:$I$6)</x:f>
        <x:v>0.0035</x:v>
      </x:c>
      <x:c r="U2822" s="30" t="n">
        <x:f>XLOOKUP(F2822,Assumptions!$A$4:$A$6,Assumptions!$F$4:$F$6)</x:f>
        <x:v>90</x:v>
      </x:c>
      <x:c r="V2822" s="60" t="n">
        <x:f>I2822*12</x:f>
        <x:v>20338.44</x:v>
      </x:c>
      <x:c r="W2822" s="60" t="n">
        <x:f>H2822*J2822*(1-K2822)*Q2822</x:f>
        <x:v>76.67469224999992</x:v>
      </x:c>
      <x:c r="X2822" s="60" t="n">
        <x:f>V2822*R2822</x:f>
        <x:v>325.41504</x:v>
      </x:c>
      <x:c r="Y2822" s="60" t="n">
        <x:f>V2822*S2822</x:f>
        <x:v>203.3844</x:v>
      </x:c>
      <x:c r="Z2822" s="60" t="n">
        <x:f>H2822*J2822*T2822</x:f>
        <x:v>18.852224999999997</x:v>
      </x:c>
      <x:c r="AA2822" s="60" t="n">
        <x:f>P2822+W2822+X2822-Y2822-Z2822-U2822</x:f>
        <x:v>184.85310724999988</x:v>
      </x:c>
      <x:c r="AB2822" s="32" t="n">
        <x:f>IFERROR(AA2822/(P2822+W2822+X2822),0)</x:f>
        <x:v>0.3718707011172628</x:v>
      </x:c>
      <x:c r="AC2822" t="n">
        <x:f>IF(O2822="High",0,IF(I2822&gt;=1800,3,IF(I2822&gt;=900,2,1))+IF(K2822&gt;=0.9,2,IF(K2822&gt;=0.75,1,0))+IF(J2822&lt;=0.7,2,IF(J2822&lt;=0.85,1,0))+IF(M2822&gt;=8,1,0))</x:f>
        <x:v>7</x:v>
      </x:c>
      <x:c r="AD2822" t="str">
        <x:f>IF(AND(O2822&lt;&gt;"High",AC2822&gt;=Assumptions!$B$10,AA2822&gt;0),"Priority Growth",IF(AND(O2822="Low",AA2822&gt;0),"Maintain","Watch"))</x:f>
        <x:v>Priority Growth</x:v>
      </x:c>
      <x:c r="AE2822" s="60" t="n">
        <x:f>MAX(AA2822,0)*N2822</x:f>
        <x:v>4.806180788499996</x:v>
      </x:c>
      <x:c r="AF2822" t="str">
        <x:f>IF(AND(AA2822&gt;=Assumptions!$B$11,O2822&lt;&gt;"High",OR(N2822&gt;=Assumptions!$B$12,M2822&lt;=6)),"High","Standard")</x:f>
        <x:v>Standard</x:v>
      </x:c>
    </x:row>
    <x:row r="2823">
      <x:c r="A2823" t="str">
        <x:f>'Raw_Data'!A2823</x:f>
        <x:v>C02822</x:v>
      </x:c>
      <x:c r="B2823" t="n">
        <x:f>'Raw_Data'!B2823</x:f>
        <x:v>36</x:v>
      </x:c>
      <x:c r="C2823" s="30" t="n">
        <x:f>'Raw_Data'!C2823</x:f>
        <x:v>60726</x:v>
      </x:c>
      <x:c r="D2823" t="n">
        <x:f>'Raw_Data'!D2823</x:f>
        <x:v>732</x:v>
      </x:c>
      <x:c r="E2823" t="n">
        <x:f>'Raw_Data'!E2823</x:f>
        <x:v>79</x:v>
      </x:c>
      <x:c r="F2823" t="str">
        <x:f>PROPER(TRIM('Raw_Data'!F2823))</x:f>
        <x:v>Gold</x:v>
      </x:c>
      <x:c r="G2823" t="str">
        <x:f>PROPER(TRIM('Raw_Data'!G2823))</x:f>
        <x:v>Digital</x:v>
      </x:c>
      <x:c r="H2823" s="60" t="n">
        <x:f>'Raw_Data'!H2823</x:f>
        <x:v>7652</x:v>
      </x:c>
      <x:c r="I2823" s="60" t="n">
        <x:f>'Raw_Data'!I2823</x:f>
        <x:v>398.42</x:v>
      </x:c>
      <x:c r="J2823" s="32" t="n">
        <x:f>'Raw_Data'!J2823</x:f>
        <x:v>0.406</x:v>
      </x:c>
      <x:c r="K2823" s="32" t="n">
        <x:f>'Raw_Data'!K2823</x:f>
        <x:v>0.726</x:v>
      </x:c>
      <x:c r="L2823" t="n">
        <x:f>'Raw_Data'!L2823</x:f>
        <x:v>0</x:v>
      </x:c>
      <x:c r="M2823" t="n">
        <x:f>IF('Raw_Data'!M2823="",Assumptions!$B$15,'Raw_Data'!M2823)</x:f>
        <x:v>7</x:v>
      </x:c>
      <x:c r="N2823" s="32" t="n">
        <x:f>'Raw_Data'!N2823</x:f>
        <x:v>0.194</x:v>
      </x:c>
      <x:c r="O2823" t="str">
        <x:f>IF(OR(D2823&lt;620,L2823&gt;=2,J2823&gt;0.9),"High",IF(OR(D2823&lt;700,L2823=1,J2823&gt;0.75),"Medium","Low"))</x:f>
        <x:v>Low</x:v>
      </x:c>
      <x:c r="P2823" s="30" t="n">
        <x:f>XLOOKUP(F2823,Assumptions!$A$4:$A$6,Assumptions!$B$4:$B$6)</x:f>
        <x:v>95</x:v>
      </x:c>
      <x:c r="Q2823" s="32" t="n">
        <x:f>XLOOKUP(F2823,Assumptions!$A$4:$A$6,Assumptions!$C$4:$C$6)</x:f>
        <x:v>0.219</x:v>
      </x:c>
      <x:c r="R2823" s="32" t="n">
        <x:f>XLOOKUP(F2823,Assumptions!$A$4:$A$6,Assumptions!$D$4:$D$6)</x:f>
        <x:v>0.016</x:v>
      </x:c>
      <x:c r="S2823" s="32" t="n">
        <x:f>XLOOKUP(F2823,Assumptions!$A$4:$A$6,Assumptions!$E$4:$E$6)</x:f>
        <x:v>0.01</x:v>
      </x:c>
      <x:c r="T2823" s="32" t="n">
        <x:f>XLOOKUP(O2823,Assumptions!$H$4:$H$6,Assumptions!$I$4:$I$6)</x:f>
        <x:v>0.0035</x:v>
      </x:c>
      <x:c r="U2823" s="30" t="n">
        <x:f>XLOOKUP(F2823,Assumptions!$A$4:$A$6,Assumptions!$F$4:$F$6)</x:f>
        <x:v>90</x:v>
      </x:c>
      <x:c r="V2823" s="60" t="n">
        <x:f>I2823*12</x:f>
        <x:v>4781.04</x:v>
      </x:c>
      <x:c r="W2823" s="60" t="n">
        <x:f>H2823*J2823*(1-K2823)*Q2823</x:f>
        <x:v>186.42136027200002</x:v>
      </x:c>
      <x:c r="X2823" s="60" t="n">
        <x:f>V2823*R2823</x:f>
        <x:v>76.49664</x:v>
      </x:c>
      <x:c r="Y2823" s="60" t="n">
        <x:f>V2823*S2823</x:f>
        <x:v>47.8104</x:v>
      </x:c>
      <x:c r="Z2823" s="60" t="n">
        <x:f>H2823*J2823*T2823</x:f>
        <x:v>10.873492</x:v>
      </x:c>
      <x:c r="AA2823" s="60" t="n">
        <x:f>P2823+W2823+X2823-Y2823-Z2823-U2823</x:f>
        <x:v>209.23410827200001</x:v>
      </x:c>
      <x:c r="AB2823" s="32" t="n">
        <x:f>IFERROR(AA2823/(P2823+W2823+X2823),0)</x:f>
        <x:v>0.5845867157086048</x:v>
      </x:c>
      <x:c r="AC2823" t="n">
        <x:f>IF(O2823="High",0,IF(I2823&gt;=1800,3,IF(I2823&gt;=900,2,1))+IF(K2823&gt;=0.9,2,IF(K2823&gt;=0.75,1,0))+IF(J2823&lt;=0.7,2,IF(J2823&lt;=0.85,1,0))+IF(M2823&gt;=8,1,0))</x:f>
        <x:v>3</x:v>
      </x:c>
      <x:c r="AD2823" t="str">
        <x:f>IF(AND(O2823&lt;&gt;"High",AC2823&gt;=Assumptions!$B$10,AA2823&gt;0),"Priority Growth",IF(AND(O2823="Low",AA2823&gt;0),"Maintain","Watch"))</x:f>
        <x:v>Maintain</x:v>
      </x:c>
      <x:c r="AE2823" s="60" t="n">
        <x:f>MAX(AA2823,0)*N2823</x:f>
        <x:v>40.591417004768005</x:v>
      </x:c>
      <x:c r="AF2823" t="str">
        <x:f>IF(AND(AA2823&gt;=Assumptions!$B$11,O2823&lt;&gt;"High",OR(N2823&gt;=Assumptions!$B$12,M2823&lt;=6)),"High","Standard")</x:f>
        <x:v>Standard</x:v>
      </x:c>
    </x:row>
    <x:row r="2824">
      <x:c r="A2824" t="str">
        <x:f>'Raw_Data'!A2824</x:f>
        <x:v>C02823</x:v>
      </x:c>
      <x:c r="B2824" t="n">
        <x:f>'Raw_Data'!B2824</x:f>
        <x:v>47</x:v>
      </x:c>
      <x:c r="C2824" s="30" t="n">
        <x:f>'Raw_Data'!C2824</x:f>
        <x:v>71882</x:v>
      </x:c>
      <x:c r="D2824" t="n">
        <x:f>'Raw_Data'!D2824</x:f>
        <x:v>728</x:v>
      </x:c>
      <x:c r="E2824" t="n">
        <x:f>'Raw_Data'!E2824</x:f>
        <x:v>39</x:v>
      </x:c>
      <x:c r="F2824" t="str">
        <x:f>PROPER(TRIM('Raw_Data'!F2824))</x:f>
        <x:v>Classic</x:v>
      </x:c>
      <x:c r="G2824" t="str">
        <x:f>PROPER(TRIM('Raw_Data'!G2824))</x:f>
        <x:v>Partner</x:v>
      </x:c>
      <x:c r="H2824" s="60" t="n">
        <x:f>'Raw_Data'!H2824</x:f>
        <x:v>9038</x:v>
      </x:c>
      <x:c r="I2824" s="60" t="n">
        <x:f>'Raw_Data'!I2824</x:f>
        <x:v>673.67</x:v>
      </x:c>
      <x:c r="J2824" s="32" t="n">
        <x:f>'Raw_Data'!J2824</x:f>
        <x:v>0.549</x:v>
      </x:c>
      <x:c r="K2824" s="32" t="n">
        <x:f>'Raw_Data'!K2824</x:f>
        <x:v>0.9</x:v>
      </x:c>
      <x:c r="L2824" t="n">
        <x:f>'Raw_Data'!L2824</x:f>
        <x:v>0</x:v>
      </x:c>
      <x:c r="M2824" t="n">
        <x:f>IF('Raw_Data'!M2824="",Assumptions!$B$15,'Raw_Data'!M2824)</x:f>
        <x:v>10</x:v>
      </x:c>
      <x:c r="N2824" s="32" t="n">
        <x:f>'Raw_Data'!N2824</x:f>
        <x:v>0.02</x:v>
      </x:c>
      <x:c r="O2824" t="str">
        <x:f>IF(OR(D2824&lt;620,L2824&gt;=2,J2824&gt;0.9),"High",IF(OR(D2824&lt;700,L2824=1,J2824&gt;0.75),"Medium","Low"))</x:f>
        <x:v>Low</x:v>
      </x:c>
      <x:c r="P2824" s="30" t="n">
        <x:f>XLOOKUP(F2824,Assumptions!$A$4:$A$6,Assumptions!$B$4:$B$6)</x:f>
        <x:v>0</x:v>
      </x:c>
      <x:c r="Q2824" s="32" t="n">
        <x:f>XLOOKUP(F2824,Assumptions!$A$4:$A$6,Assumptions!$C$4:$C$6)</x:f>
        <x:v>0.229</x:v>
      </x:c>
      <x:c r="R2824" s="32" t="n">
        <x:f>XLOOKUP(F2824,Assumptions!$A$4:$A$6,Assumptions!$D$4:$D$6)</x:f>
        <x:v>0.015</x:v>
      </x:c>
      <x:c r="S2824" s="32" t="n">
        <x:f>XLOOKUP(F2824,Assumptions!$A$4:$A$6,Assumptions!$E$4:$E$6)</x:f>
        <x:v>0.0075</x:v>
      </x:c>
      <x:c r="T2824" s="32" t="n">
        <x:f>XLOOKUP(O2824,Assumptions!$H$4:$H$6,Assumptions!$I$4:$I$6)</x:f>
        <x:v>0.0035</x:v>
      </x:c>
      <x:c r="U2824" s="30" t="n">
        <x:f>XLOOKUP(F2824,Assumptions!$A$4:$A$6,Assumptions!$F$4:$F$6)</x:f>
        <x:v>60</x:v>
      </x:c>
      <x:c r="V2824" s="60" t="n">
        <x:f>I2824*12</x:f>
        <x:v>8084.039999999999</x:v>
      </x:c>
      <x:c r="W2824" s="60" t="n">
        <x:f>H2824*J2824*(1-K2824)*Q2824</x:f>
        <x:v>113.62663979999998</x:v>
      </x:c>
      <x:c r="X2824" s="60" t="n">
        <x:f>V2824*R2824</x:f>
        <x:v>121.26059999999998</x:v>
      </x:c>
      <x:c r="Y2824" s="60" t="n">
        <x:f>V2824*S2824</x:f>
        <x:v>60.63029999999999</x:v>
      </x:c>
      <x:c r="Z2824" s="60" t="n">
        <x:f>H2824*J2824*T2824</x:f>
        <x:v>17.366517</x:v>
      </x:c>
      <x:c r="AA2824" s="60" t="n">
        <x:f>P2824+W2824+X2824-Y2824-Z2824-U2824</x:f>
        <x:v>96.89042280000001</x:v>
      </x:c>
      <x:c r="AB2824" s="32" t="n">
        <x:f>IFERROR(AA2824/(P2824+W2824+X2824),0)</x:f>
        <x:v>0.4124976004762947</x:v>
      </x:c>
      <x:c r="AC2824" t="n">
        <x:f>IF(O2824="High",0,IF(I2824&gt;=1800,3,IF(I2824&gt;=900,2,1))+IF(K2824&gt;=0.9,2,IF(K2824&gt;=0.75,1,0))+IF(J2824&lt;=0.7,2,IF(J2824&lt;=0.85,1,0))+IF(M2824&gt;=8,1,0))</x:f>
        <x:v>6</x:v>
      </x:c>
      <x:c r="AD2824" t="str">
        <x:f>IF(AND(O2824&lt;&gt;"High",AC2824&gt;=Assumptions!$B$10,AA2824&gt;0),"Priority Growth",IF(AND(O2824="Low",AA2824&gt;0),"Maintain","Watch"))</x:f>
        <x:v>Priority Growth</x:v>
      </x:c>
      <x:c r="AE2824" s="60" t="n">
        <x:f>MAX(AA2824,0)*N2824</x:f>
        <x:v>1.9378084560000002</x:v>
      </x:c>
      <x:c r="AF2824" t="str">
        <x:f>IF(AND(AA2824&gt;=Assumptions!$B$11,O2824&lt;&gt;"High",OR(N2824&gt;=Assumptions!$B$12,M2824&lt;=6)),"High","Standard")</x:f>
        <x:v>Standard</x:v>
      </x:c>
    </x:row>
    <x:row r="2825">
      <x:c r="A2825" t="str">
        <x:f>'Raw_Data'!A2825</x:f>
        <x:v>C02824</x:v>
      </x:c>
      <x:c r="B2825" t="n">
        <x:f>'Raw_Data'!B2825</x:f>
        <x:v>50</x:v>
      </x:c>
      <x:c r="C2825" s="30" t="n">
        <x:f>'Raw_Data'!C2825</x:f>
        <x:v>65410</x:v>
      </x:c>
      <x:c r="D2825" t="n">
        <x:f>'Raw_Data'!D2825</x:f>
        <x:v>697</x:v>
      </x:c>
      <x:c r="E2825" t="n">
        <x:f>'Raw_Data'!E2825</x:f>
        <x:v>33</x:v>
      </x:c>
      <x:c r="F2825" t="str">
        <x:f>PROPER(TRIM('Raw_Data'!F2825))</x:f>
        <x:v>Gold</x:v>
      </x:c>
      <x:c r="G2825" t="str">
        <x:f>PROPER(TRIM('Raw_Data'!G2825))</x:f>
        <x:v>Digital</x:v>
      </x:c>
      <x:c r="H2825" s="60" t="n">
        <x:f>'Raw_Data'!H2825</x:f>
        <x:v>10999</x:v>
      </x:c>
      <x:c r="I2825" s="60" t="n">
        <x:f>'Raw_Data'!I2825</x:f>
        <x:v>1567.46</x:v>
      </x:c>
      <x:c r="J2825" s="32" t="n">
        <x:f>'Raw_Data'!J2825</x:f>
        <x:v>0.297</x:v>
      </x:c>
      <x:c r="K2825" s="32" t="n">
        <x:f>'Raw_Data'!K2825</x:f>
        <x:v>0.801</x:v>
      </x:c>
      <x:c r="L2825" t="n">
        <x:f>'Raw_Data'!L2825</x:f>
        <x:v>0</x:v>
      </x:c>
      <x:c r="M2825" t="n">
        <x:f>IF('Raw_Data'!M2825="",Assumptions!$B$15,'Raw_Data'!M2825)</x:f>
        <x:v>6</x:v>
      </x:c>
      <x:c r="N2825" s="32" t="n">
        <x:f>'Raw_Data'!N2825</x:f>
        <x:v>0.173</x:v>
      </x:c>
      <x:c r="O2825" t="str">
        <x:f>IF(OR(D2825&lt;620,L2825&gt;=2,J2825&gt;0.9),"High",IF(OR(D2825&lt;700,L2825=1,J2825&gt;0.75),"Medium","Low"))</x:f>
        <x:v>Medium</x:v>
      </x:c>
      <x:c r="P2825" s="30" t="n">
        <x:f>XLOOKUP(F2825,Assumptions!$A$4:$A$6,Assumptions!$B$4:$B$6)</x:f>
        <x:v>95</x:v>
      </x:c>
      <x:c r="Q2825" s="32" t="n">
        <x:f>XLOOKUP(F2825,Assumptions!$A$4:$A$6,Assumptions!$C$4:$C$6)</x:f>
        <x:v>0.219</x:v>
      </x:c>
      <x:c r="R2825" s="32" t="n">
        <x:f>XLOOKUP(F2825,Assumptions!$A$4:$A$6,Assumptions!$D$4:$D$6)</x:f>
        <x:v>0.016</x:v>
      </x:c>
      <x:c r="S2825" s="32" t="n">
        <x:f>XLOOKUP(F2825,Assumptions!$A$4:$A$6,Assumptions!$E$4:$E$6)</x:f>
        <x:v>0.01</x:v>
      </x:c>
      <x:c r="T2825" s="32" t="n">
        <x:f>XLOOKUP(O2825,Assumptions!$H$4:$H$6,Assumptions!$I$4:$I$6)</x:f>
        <x:v>0.012</x:v>
      </x:c>
      <x:c r="U2825" s="30" t="n">
        <x:f>XLOOKUP(F2825,Assumptions!$A$4:$A$6,Assumptions!$F$4:$F$6)</x:f>
        <x:v>90</x:v>
      </x:c>
      <x:c r="V2825" s="60" t="n">
        <x:f>I2825*12</x:f>
        <x:v>18809.52</x:v>
      </x:c>
      <x:c r="W2825" s="60" t="n">
        <x:f>H2825*J2825*(1-K2825)*Q2825</x:f>
        <x:v>142.36618344299998</x:v>
      </x:c>
      <x:c r="X2825" s="60" t="n">
        <x:f>V2825*R2825</x:f>
        <x:v>300.95232</x:v>
      </x:c>
      <x:c r="Y2825" s="60" t="n">
        <x:f>V2825*S2825</x:f>
        <x:v>188.0952</x:v>
      </x:c>
      <x:c r="Z2825" s="60" t="n">
        <x:f>H2825*J2825*T2825</x:f>
        <x:v>39.200436</x:v>
      </x:c>
      <x:c r="AA2825" s="60" t="n">
        <x:f>P2825+W2825+X2825-Y2825-Z2825-U2825</x:f>
        <x:v>221.02286744299994</x:v>
      </x:c>
      <x:c r="AB2825" s="32" t="n">
        <x:f>IFERROR(AA2825/(P2825+W2825+X2825),0)</x:f>
        <x:v>0.4105801045837597</x:v>
      </x:c>
      <x:c r="AC2825" t="n">
        <x:f>IF(O2825="High",0,IF(I2825&gt;=1800,3,IF(I2825&gt;=900,2,1))+IF(K2825&gt;=0.9,2,IF(K2825&gt;=0.75,1,0))+IF(J2825&lt;=0.7,2,IF(J2825&lt;=0.85,1,0))+IF(M2825&gt;=8,1,0))</x:f>
        <x:v>5</x:v>
      </x:c>
      <x:c r="AD2825" t="str">
        <x:f>IF(AND(O2825&lt;&gt;"High",AC2825&gt;=Assumptions!$B$10,AA2825&gt;0),"Priority Growth",IF(AND(O2825="Low",AA2825&gt;0),"Maintain","Watch"))</x:f>
        <x:v>Watch</x:v>
      </x:c>
      <x:c r="AE2825" s="60" t="n">
        <x:f>MAX(AA2825,0)*N2825</x:f>
        <x:v>38.236956067638985</x:v>
      </x:c>
      <x:c r="AF2825" t="str">
        <x:f>IF(AND(AA2825&gt;=Assumptions!$B$11,O2825&lt;&gt;"High",OR(N2825&gt;=Assumptions!$B$12,M2825&lt;=6)),"High","Standard")</x:f>
        <x:v>Standard</x:v>
      </x:c>
    </x:row>
    <x:row r="2826">
      <x:c r="A2826" t="str">
        <x:f>'Raw_Data'!A2826</x:f>
        <x:v>C02825</x:v>
      </x:c>
      <x:c r="B2826" t="n">
        <x:f>'Raw_Data'!B2826</x:f>
        <x:v>42</x:v>
      </x:c>
      <x:c r="C2826" s="30" t="n">
        <x:f>'Raw_Data'!C2826</x:f>
        <x:v>54121</x:v>
      </x:c>
      <x:c r="D2826" t="n">
        <x:f>'Raw_Data'!D2826</x:f>
        <x:v>676</x:v>
      </x:c>
      <x:c r="E2826" t="n">
        <x:f>'Raw_Data'!E2826</x:f>
        <x:v>58</x:v>
      </x:c>
      <x:c r="F2826" t="str">
        <x:f>PROPER(TRIM('Raw_Data'!F2826))</x:f>
        <x:v>Classic</x:v>
      </x:c>
      <x:c r="G2826" t="str">
        <x:f>PROPER(TRIM('Raw_Data'!G2826))</x:f>
        <x:v>Direct Mail</x:v>
      </x:c>
      <x:c r="H2826" s="60" t="n">
        <x:f>'Raw_Data'!H2826</x:f>
        <x:v>3253</x:v>
      </x:c>
      <x:c r="I2826" s="60" t="n">
        <x:f>'Raw_Data'!I2826</x:f>
        <x:v>414.36</x:v>
      </x:c>
      <x:c r="J2826" s="32" t="n">
        <x:f>'Raw_Data'!J2826</x:f>
        <x:v>0.248</x:v>
      </x:c>
      <x:c r="K2826" s="32" t="n">
        <x:f>'Raw_Data'!K2826</x:f>
        <x:v>0.648</x:v>
      </x:c>
      <x:c r="L2826" t="n">
        <x:f>'Raw_Data'!L2826</x:f>
        <x:v>0</x:v>
      </x:c>
      <x:c r="M2826" t="n">
        <x:f>IF('Raw_Data'!M2826="",Assumptions!$B$15,'Raw_Data'!M2826)</x:f>
        <x:v>8</x:v>
      </x:c>
      <x:c r="N2826" s="32" t="n">
        <x:f>'Raw_Data'!N2826</x:f>
        <x:v>0.108</x:v>
      </x:c>
      <x:c r="O2826" t="str">
        <x:f>IF(OR(D2826&lt;620,L2826&gt;=2,J2826&gt;0.9),"High",IF(OR(D2826&lt;700,L2826=1,J2826&gt;0.75),"Medium","Low"))</x:f>
        <x:v>Medium</x:v>
      </x:c>
      <x:c r="P2826" s="30" t="n">
        <x:f>XLOOKUP(F2826,Assumptions!$A$4:$A$6,Assumptions!$B$4:$B$6)</x:f>
        <x:v>0</x:v>
      </x:c>
      <x:c r="Q2826" s="32" t="n">
        <x:f>XLOOKUP(F2826,Assumptions!$A$4:$A$6,Assumptions!$C$4:$C$6)</x:f>
        <x:v>0.229</x:v>
      </x:c>
      <x:c r="R2826" s="32" t="n">
        <x:f>XLOOKUP(F2826,Assumptions!$A$4:$A$6,Assumptions!$D$4:$D$6)</x:f>
        <x:v>0.015</x:v>
      </x:c>
      <x:c r="S2826" s="32" t="n">
        <x:f>XLOOKUP(F2826,Assumptions!$A$4:$A$6,Assumptions!$E$4:$E$6)</x:f>
        <x:v>0.0075</x:v>
      </x:c>
      <x:c r="T2826" s="32" t="n">
        <x:f>XLOOKUP(O2826,Assumptions!$H$4:$H$6,Assumptions!$I$4:$I$6)</x:f>
        <x:v>0.012</x:v>
      </x:c>
      <x:c r="U2826" s="30" t="n">
        <x:f>XLOOKUP(F2826,Assumptions!$A$4:$A$6,Assumptions!$F$4:$F$6)</x:f>
        <x:v>60</x:v>
      </x:c>
      <x:c r="V2826" s="60" t="n">
        <x:f>I2826*12</x:f>
        <x:v>4972.32</x:v>
      </x:c>
      <x:c r="W2826" s="60" t="n">
        <x:f>H2826*J2826*(1-K2826)*Q2826</x:f>
        <x:v>65.030020352</x:v>
      </x:c>
      <x:c r="X2826" s="60" t="n">
        <x:f>V2826*R2826</x:f>
        <x:v>74.58479999999999</x:v>
      </x:c>
      <x:c r="Y2826" s="60" t="n">
        <x:f>V2826*S2826</x:f>
        <x:v>37.292399999999994</x:v>
      </x:c>
      <x:c r="Z2826" s="60" t="n">
        <x:f>H2826*J2826*T2826</x:f>
        <x:v>9.680928</x:v>
      </x:c>
      <x:c r="AA2826" s="60" t="n">
        <x:f>P2826+W2826+X2826-Y2826-Z2826-U2826</x:f>
        <x:v>32.641492352</x:v>
      </x:c>
      <x:c r="AB2826" s="32" t="n">
        <x:f>IFERROR(AA2826/(P2826+W2826+X2826),0)</x:f>
        <x:v>0.23379675789220333</x:v>
      </x:c>
      <x:c r="AC2826" t="n">
        <x:f>IF(O2826="High",0,IF(I2826&gt;=1800,3,IF(I2826&gt;=900,2,1))+IF(K2826&gt;=0.9,2,IF(K2826&gt;=0.75,1,0))+IF(J2826&lt;=0.7,2,IF(J2826&lt;=0.85,1,0))+IF(M2826&gt;=8,1,0))</x:f>
        <x:v>4</x:v>
      </x:c>
      <x:c r="AD2826" t="str">
        <x:f>IF(AND(O2826&lt;&gt;"High",AC2826&gt;=Assumptions!$B$10,AA2826&gt;0),"Priority Growth",IF(AND(O2826="Low",AA2826&gt;0),"Maintain","Watch"))</x:f>
        <x:v>Watch</x:v>
      </x:c>
      <x:c r="AE2826" s="60" t="n">
        <x:f>MAX(AA2826,0)*N2826</x:f>
        <x:v>3.525281174016</x:v>
      </x:c>
      <x:c r="AF2826" t="str">
        <x:f>IF(AND(AA2826&gt;=Assumptions!$B$11,O2826&lt;&gt;"High",OR(N2826&gt;=Assumptions!$B$12,M2826&lt;=6)),"High","Standard")</x:f>
        <x:v>Standard</x:v>
      </x:c>
    </x:row>
    <x:row r="2827">
      <x:c r="A2827" t="str">
        <x:f>'Raw_Data'!A2827</x:f>
        <x:v>C02826</x:v>
      </x:c>
      <x:c r="B2827" t="n">
        <x:f>'Raw_Data'!B2827</x:f>
        <x:v>31</x:v>
      </x:c>
      <x:c r="C2827" s="30" t="n">
        <x:f>'Raw_Data'!C2827</x:f>
        <x:v>95590</x:v>
      </x:c>
      <x:c r="D2827" t="n">
        <x:f>'Raw_Data'!D2827</x:f>
        <x:v>722</x:v>
      </x:c>
      <x:c r="E2827" t="n">
        <x:f>'Raw_Data'!E2827</x:f>
        <x:v>50</x:v>
      </x:c>
      <x:c r="F2827" t="str">
        <x:f>PROPER(TRIM('Raw_Data'!F2827))</x:f>
        <x:v>Platinum</x:v>
      </x:c>
      <x:c r="G2827" t="str">
        <x:f>PROPER(TRIM('Raw_Data'!G2827))</x:f>
        <x:v>Digital</x:v>
      </x:c>
      <x:c r="H2827" s="60" t="n">
        <x:f>'Raw_Data'!H2827</x:f>
        <x:v>20109</x:v>
      </x:c>
      <x:c r="I2827" s="60" t="n">
        <x:f>'Raw_Data'!I2827</x:f>
        <x:v>2079.06</x:v>
      </x:c>
      <x:c r="J2827" s="32" t="n">
        <x:f>'Raw_Data'!J2827</x:f>
        <x:v>0.44</x:v>
      </x:c>
      <x:c r="K2827" s="32" t="n">
        <x:f>'Raw_Data'!K2827</x:f>
        <x:v>0.872</x:v>
      </x:c>
      <x:c r="L2827" t="n">
        <x:f>'Raw_Data'!L2827</x:f>
        <x:v>0</x:v>
      </x:c>
      <x:c r="M2827" t="n">
        <x:f>IF('Raw_Data'!M2827="",Assumptions!$B$15,'Raw_Data'!M2827)</x:f>
        <x:v>8</x:v>
      </x:c>
      <x:c r="N2827" s="32" t="n">
        <x:f>'Raw_Data'!N2827</x:f>
        <x:v>0.075</x:v>
      </x:c>
      <x:c r="O2827" t="str">
        <x:f>IF(OR(D2827&lt;620,L2827&gt;=2,J2827&gt;0.9),"High",IF(OR(D2827&lt;700,L2827=1,J2827&gt;0.75),"Medium","Low"))</x:f>
        <x:v>Low</x:v>
      </x:c>
      <x:c r="P2827" s="30" t="n">
        <x:f>XLOOKUP(F2827,Assumptions!$A$4:$A$6,Assumptions!$B$4:$B$6)</x:f>
        <x:v>195</x:v>
      </x:c>
      <x:c r="Q2827" s="32" t="n">
        <x:f>XLOOKUP(F2827,Assumptions!$A$4:$A$6,Assumptions!$C$4:$C$6)</x:f>
        <x:v>0.199</x:v>
      </x:c>
      <x:c r="R2827" s="32" t="n">
        <x:f>XLOOKUP(F2827,Assumptions!$A$4:$A$6,Assumptions!$D$4:$D$6)</x:f>
        <x:v>0.017</x:v>
      </x:c>
      <x:c r="S2827" s="32" t="n">
        <x:f>XLOOKUP(F2827,Assumptions!$A$4:$A$6,Assumptions!$E$4:$E$6)</x:f>
        <x:v>0.013</x:v>
      </x:c>
      <x:c r="T2827" s="32" t="n">
        <x:f>XLOOKUP(O2827,Assumptions!$H$4:$H$6,Assumptions!$I$4:$I$6)</x:f>
        <x:v>0.0035</x:v>
      </x:c>
      <x:c r="U2827" s="30" t="n">
        <x:f>XLOOKUP(F2827,Assumptions!$A$4:$A$6,Assumptions!$F$4:$F$6)</x:f>
        <x:v>140</x:v>
      </x:c>
      <x:c r="V2827" s="60" t="n">
        <x:f>I2827*12</x:f>
        <x:v>24948.72</x:v>
      </x:c>
      <x:c r="W2827" s="60" t="n">
        <x:f>H2827*J2827*(1-K2827)*Q2827</x:f>
        <x:v>225.37523712000004</x:v>
      </x:c>
      <x:c r="X2827" s="60" t="n">
        <x:f>V2827*R2827</x:f>
        <x:v>424.12824000000006</x:v>
      </x:c>
      <x:c r="Y2827" s="60" t="n">
        <x:f>V2827*S2827</x:f>
        <x:v>324.33336</x:v>
      </x:c>
      <x:c r="Z2827" s="60" t="n">
        <x:f>H2827*J2827*T2827</x:f>
        <x:v>30.967860000000005</x:v>
      </x:c>
      <x:c r="AA2827" s="60" t="n">
        <x:f>P2827+W2827+X2827-Y2827-Z2827-U2827</x:f>
        <x:v>349.20225711999996</x:v>
      </x:c>
      <x:c r="AB2827" s="32" t="n">
        <x:f>IFERROR(AA2827/(P2827+W2827+X2827),0)</x:f>
        <x:v>0.41350008209661865</x:v>
      </x:c>
      <x:c r="AC2827" t="n">
        <x:f>IF(O2827="High",0,IF(I2827&gt;=1800,3,IF(I2827&gt;=900,2,1))+IF(K2827&gt;=0.9,2,IF(K2827&gt;=0.75,1,0))+IF(J2827&lt;=0.7,2,IF(J2827&lt;=0.85,1,0))+IF(M2827&gt;=8,1,0))</x:f>
        <x:v>7</x:v>
      </x:c>
      <x:c r="AD2827" t="str">
        <x:f>IF(AND(O2827&lt;&gt;"High",AC2827&gt;=Assumptions!$B$10,AA2827&gt;0),"Priority Growth",IF(AND(O2827="Low",AA2827&gt;0),"Maintain","Watch"))</x:f>
        <x:v>Priority Growth</x:v>
      </x:c>
      <x:c r="AE2827" s="60" t="n">
        <x:f>MAX(AA2827,0)*N2827</x:f>
        <x:v>26.190169283999996</x:v>
      </x:c>
      <x:c r="AF2827" t="str">
        <x:f>IF(AND(AA2827&gt;=Assumptions!$B$11,O2827&lt;&gt;"High",OR(N2827&gt;=Assumptions!$B$12,M2827&lt;=6)),"High","Standard")</x:f>
        <x:v>Standard</x:v>
      </x:c>
    </x:row>
    <x:row r="2828">
      <x:c r="A2828" t="str">
        <x:f>'Raw_Data'!A2828</x:f>
        <x:v>C02827</x:v>
      </x:c>
      <x:c r="B2828" t="n">
        <x:f>'Raw_Data'!B2828</x:f>
        <x:v>21</x:v>
      </x:c>
      <x:c r="C2828" s="30" t="n">
        <x:f>'Raw_Data'!C2828</x:f>
        <x:v>40502</x:v>
      </x:c>
      <x:c r="D2828" t="n">
        <x:f>'Raw_Data'!D2828</x:f>
        <x:v>623</x:v>
      </x:c>
      <x:c r="E2828" t="n">
        <x:f>'Raw_Data'!E2828</x:f>
        <x:v>14</x:v>
      </x:c>
      <x:c r="F2828" t="str">
        <x:f>PROPER(TRIM('Raw_Data'!F2828))</x:f>
        <x:v>Classic</x:v>
      </x:c>
      <x:c r="G2828" t="str">
        <x:f>PROPER(TRIM('Raw_Data'!G2828))</x:f>
        <x:v>Branch</x:v>
      </x:c>
      <x:c r="H2828" s="60" t="n">
        <x:f>'Raw_Data'!H2828</x:f>
        <x:v>3347</x:v>
      </x:c>
      <x:c r="I2828" s="60" t="n">
        <x:f>'Raw_Data'!I2828</x:f>
        <x:v>205.35</x:v>
      </x:c>
      <x:c r="J2828" s="32" t="n">
        <x:f>'Raw_Data'!J2828</x:f>
        <x:v>0.637</x:v>
      </x:c>
      <x:c r="K2828" s="32" t="n">
        <x:f>'Raw_Data'!K2828</x:f>
        <x:v>0.607</x:v>
      </x:c>
      <x:c r="L2828" t="n">
        <x:f>'Raw_Data'!L2828</x:f>
        <x:v>1</x:v>
      </x:c>
      <x:c r="M2828" t="n">
        <x:f>IF('Raw_Data'!M2828="",Assumptions!$B$15,'Raw_Data'!M2828)</x:f>
        <x:v>7</x:v>
      </x:c>
      <x:c r="N2828" s="32" t="n">
        <x:f>'Raw_Data'!N2828</x:f>
        <x:v>0.125</x:v>
      </x:c>
      <x:c r="O2828" t="str">
        <x:f>IF(OR(D2828&lt;620,L2828&gt;=2,J2828&gt;0.9),"High",IF(OR(D2828&lt;700,L2828=1,J2828&gt;0.75),"Medium","Low"))</x:f>
        <x:v>Medium</x:v>
      </x:c>
      <x:c r="P2828" s="30" t="n">
        <x:f>XLOOKUP(F2828,Assumptions!$A$4:$A$6,Assumptions!$B$4:$B$6)</x:f>
        <x:v>0</x:v>
      </x:c>
      <x:c r="Q2828" s="32" t="n">
        <x:f>XLOOKUP(F2828,Assumptions!$A$4:$A$6,Assumptions!$C$4:$C$6)</x:f>
        <x:v>0.229</x:v>
      </x:c>
      <x:c r="R2828" s="32" t="n">
        <x:f>XLOOKUP(F2828,Assumptions!$A$4:$A$6,Assumptions!$D$4:$D$6)</x:f>
        <x:v>0.015</x:v>
      </x:c>
      <x:c r="S2828" s="32" t="n">
        <x:f>XLOOKUP(F2828,Assumptions!$A$4:$A$6,Assumptions!$E$4:$E$6)</x:f>
        <x:v>0.0075</x:v>
      </x:c>
      <x:c r="T2828" s="32" t="n">
        <x:f>XLOOKUP(O2828,Assumptions!$H$4:$H$6,Assumptions!$I$4:$I$6)</x:f>
        <x:v>0.012</x:v>
      </x:c>
      <x:c r="U2828" s="30" t="n">
        <x:f>XLOOKUP(F2828,Assumptions!$A$4:$A$6,Assumptions!$F$4:$F$6)</x:f>
        <x:v>60</x:v>
      </x:c>
      <x:c r="V2828" s="60" t="n">
        <x:f>I2828*12</x:f>
        <x:v>2464.2</x:v>
      </x:c>
      <x:c r="W2828" s="60" t="n">
        <x:f>H2828*J2828*(1-K2828)*Q2828</x:f>
        <x:v>191.87711388300005</x:v>
      </x:c>
      <x:c r="X2828" s="60" t="n">
        <x:f>V2828*R2828</x:f>
        <x:v>36.962999999999994</x:v>
      </x:c>
      <x:c r="Y2828" s="60" t="n">
        <x:f>V2828*S2828</x:f>
        <x:v>18.481499999999997</x:v>
      </x:c>
      <x:c r="Z2828" s="60" t="n">
        <x:f>H2828*J2828*T2828</x:f>
        <x:v>25.584468000000005</x:v>
      </x:c>
      <x:c r="AA2828" s="60" t="n">
        <x:f>P2828+W2828+X2828-Y2828-Z2828-U2828</x:f>
        <x:v>124.77414588300002</x:v>
      </x:c>
      <x:c r="AB2828" s="32" t="n">
        <x:f>IFERROR(AA2828/(P2828+W2828+X2828),0)</x:f>
        <x:v>0.5452459525815206</x:v>
      </x:c>
      <x:c r="AC2828" t="n">
        <x:f>IF(O2828="High",0,IF(I2828&gt;=1800,3,IF(I2828&gt;=900,2,1))+IF(K2828&gt;=0.9,2,IF(K2828&gt;=0.75,1,0))+IF(J2828&lt;=0.7,2,IF(J2828&lt;=0.85,1,0))+IF(M2828&gt;=8,1,0))</x:f>
        <x:v>3</x:v>
      </x:c>
      <x:c r="AD2828" t="str">
        <x:f>IF(AND(O2828&lt;&gt;"High",AC2828&gt;=Assumptions!$B$10,AA2828&gt;0),"Priority Growth",IF(AND(O2828="Low",AA2828&gt;0),"Maintain","Watch"))</x:f>
        <x:v>Watch</x:v>
      </x:c>
      <x:c r="AE2828" s="60" t="n">
        <x:f>MAX(AA2828,0)*N2828</x:f>
        <x:v>15.596768235375002</x:v>
      </x:c>
      <x:c r="AF2828" t="str">
        <x:f>IF(AND(AA2828&gt;=Assumptions!$B$11,O2828&lt;&gt;"High",OR(N2828&gt;=Assumptions!$B$12,M2828&lt;=6)),"High","Standard")</x:f>
        <x:v>Standard</x:v>
      </x:c>
    </x:row>
    <x:row r="2829">
      <x:c r="A2829" t="str">
        <x:f>'Raw_Data'!A2829</x:f>
        <x:v>C02828</x:v>
      </x:c>
      <x:c r="B2829" t="n">
        <x:f>'Raw_Data'!B2829</x:f>
        <x:v>38</x:v>
      </x:c>
      <x:c r="C2829" s="30" t="n">
        <x:f>'Raw_Data'!C2829</x:f>
        <x:v>61889</x:v>
      </x:c>
      <x:c r="D2829" t="n">
        <x:f>'Raw_Data'!D2829</x:f>
        <x:v>798</x:v>
      </x:c>
      <x:c r="E2829" t="n">
        <x:f>'Raw_Data'!E2829</x:f>
        <x:v>42</x:v>
      </x:c>
      <x:c r="F2829" t="str">
        <x:f>PROPER(TRIM('Raw_Data'!F2829))</x:f>
        <x:v>Gold</x:v>
      </x:c>
      <x:c r="G2829" t="str">
        <x:f>PROPER(TRIM('Raw_Data'!G2829))</x:f>
        <x:v>Digital</x:v>
      </x:c>
      <x:c r="H2829" s="60" t="n">
        <x:f>'Raw_Data'!H2829</x:f>
        <x:v>11975</x:v>
      </x:c>
      <x:c r="I2829" s="60" t="n">
        <x:f>'Raw_Data'!I2829</x:f>
        <x:v>1215.37</x:v>
      </x:c>
      <x:c r="J2829" s="32" t="n">
        <x:f>'Raw_Data'!J2829</x:f>
        <x:v>0.178</x:v>
      </x:c>
      <x:c r="K2829" s="32" t="n">
        <x:f>'Raw_Data'!K2829</x:f>
        <x:v>0.863</x:v>
      </x:c>
      <x:c r="L2829" t="n">
        <x:f>'Raw_Data'!L2829</x:f>
        <x:v>1</x:v>
      </x:c>
      <x:c r="M2829" t="n">
        <x:f>IF('Raw_Data'!M2829="",Assumptions!$B$15,'Raw_Data'!M2829)</x:f>
        <x:v>10</x:v>
      </x:c>
      <x:c r="N2829" s="32" t="n">
        <x:f>'Raw_Data'!N2829</x:f>
        <x:v>0.02</x:v>
      </x:c>
      <x:c r="O2829" t="str">
        <x:f>IF(OR(D2829&lt;620,L2829&gt;=2,J2829&gt;0.9),"High",IF(OR(D2829&lt;700,L2829=1,J2829&gt;0.75),"Medium","Low"))</x:f>
        <x:v>Medium</x:v>
      </x:c>
      <x:c r="P2829" s="30" t="n">
        <x:f>XLOOKUP(F2829,Assumptions!$A$4:$A$6,Assumptions!$B$4:$B$6)</x:f>
        <x:v>95</x:v>
      </x:c>
      <x:c r="Q2829" s="32" t="n">
        <x:f>XLOOKUP(F2829,Assumptions!$A$4:$A$6,Assumptions!$C$4:$C$6)</x:f>
        <x:v>0.219</x:v>
      </x:c>
      <x:c r="R2829" s="32" t="n">
        <x:f>XLOOKUP(F2829,Assumptions!$A$4:$A$6,Assumptions!$D$4:$D$6)</x:f>
        <x:v>0.016</x:v>
      </x:c>
      <x:c r="S2829" s="32" t="n">
        <x:f>XLOOKUP(F2829,Assumptions!$A$4:$A$6,Assumptions!$E$4:$E$6)</x:f>
        <x:v>0.01</x:v>
      </x:c>
      <x:c r="T2829" s="32" t="n">
        <x:f>XLOOKUP(O2829,Assumptions!$H$4:$H$6,Assumptions!$I$4:$I$6)</x:f>
        <x:v>0.012</x:v>
      </x:c>
      <x:c r="U2829" s="30" t="n">
        <x:f>XLOOKUP(F2829,Assumptions!$A$4:$A$6,Assumptions!$F$4:$F$6)</x:f>
        <x:v>90</x:v>
      </x:c>
      <x:c r="V2829" s="60" t="n">
        <x:f>I2829*12</x:f>
        <x:v>14584.439999999999</x:v>
      </x:c>
      <x:c r="W2829" s="60" t="n">
        <x:f>H2829*J2829*(1-K2829)*Q2829</x:f>
        <x:v>63.95289464999999</x:v>
      </x:c>
      <x:c r="X2829" s="60" t="n">
        <x:f>V2829*R2829</x:f>
        <x:v>233.35103999999998</x:v>
      </x:c>
      <x:c r="Y2829" s="60" t="n">
        <x:f>V2829*S2829</x:f>
        <x:v>145.84439999999998</x:v>
      </x:c>
      <x:c r="Z2829" s="60" t="n">
        <x:f>H2829*J2829*T2829</x:f>
        <x:v>25.578599999999998</x:v>
      </x:c>
      <x:c r="AA2829" s="60" t="n">
        <x:f>P2829+W2829+X2829-Y2829-Z2829-U2829</x:f>
        <x:v>130.88093465</x:v>
      </x:c>
      <x:c r="AB2829" s="32" t="n">
        <x:f>IFERROR(AA2829/(P2829+W2829+X2829),0)</x:f>
        <x:v>0.33362126425463323</x:v>
      </x:c>
      <x:c r="AC2829" t="n">
        <x:f>IF(O2829="High",0,IF(I2829&gt;=1800,3,IF(I2829&gt;=900,2,1))+IF(K2829&gt;=0.9,2,IF(K2829&gt;=0.75,1,0))+IF(J2829&lt;=0.7,2,IF(J2829&lt;=0.85,1,0))+IF(M2829&gt;=8,1,0))</x:f>
        <x:v>6</x:v>
      </x:c>
      <x:c r="AD2829" t="str">
        <x:f>IF(AND(O2829&lt;&gt;"High",AC2829&gt;=Assumptions!$B$10,AA2829&gt;0),"Priority Growth",IF(AND(O2829="Low",AA2829&gt;0),"Maintain","Watch"))</x:f>
        <x:v>Priority Growth</x:v>
      </x:c>
      <x:c r="AE2829" s="60" t="n">
        <x:f>MAX(AA2829,0)*N2829</x:f>
        <x:v>2.6176186930000003</x:v>
      </x:c>
      <x:c r="AF2829" t="str">
        <x:f>IF(AND(AA2829&gt;=Assumptions!$B$11,O2829&lt;&gt;"High",OR(N2829&gt;=Assumptions!$B$12,M2829&lt;=6)),"High","Standard")</x:f>
        <x:v>Standard</x:v>
      </x:c>
    </x:row>
    <x:row r="2830">
      <x:c r="A2830" t="str">
        <x:f>'Raw_Data'!A2830</x:f>
        <x:v>C02829</x:v>
      </x:c>
      <x:c r="B2830" t="n">
        <x:f>'Raw_Data'!B2830</x:f>
        <x:v>66</x:v>
      </x:c>
      <x:c r="C2830" s="30" t="n">
        <x:f>'Raw_Data'!C2830</x:f>
        <x:v>65082</x:v>
      </x:c>
      <x:c r="D2830" t="n">
        <x:f>'Raw_Data'!D2830</x:f>
        <x:v>694</x:v>
      </x:c>
      <x:c r="E2830" t="n">
        <x:f>'Raw_Data'!E2830</x:f>
        <x:v>47</x:v>
      </x:c>
      <x:c r="F2830" t="str">
        <x:f>PROPER(TRIM('Raw_Data'!F2830))</x:f>
        <x:v>Gold</x:v>
      </x:c>
      <x:c r="G2830" t="str">
        <x:f>PROPER(TRIM('Raw_Data'!G2830))</x:f>
        <x:v>Digital</x:v>
      </x:c>
      <x:c r="H2830" s="60" t="n">
        <x:f>'Raw_Data'!H2830</x:f>
        <x:v>10116</x:v>
      </x:c>
      <x:c r="I2830" s="60" t="n">
        <x:f>'Raw_Data'!I2830</x:f>
        <x:v>1272.65</x:v>
      </x:c>
      <x:c r="J2830" s="32" t="n">
        <x:f>'Raw_Data'!J2830</x:f>
        <x:v>0.424</x:v>
      </x:c>
      <x:c r="K2830" s="32" t="n">
        <x:f>'Raw_Data'!K2830</x:f>
        <x:v>0.705</x:v>
      </x:c>
      <x:c r="L2830" t="n">
        <x:f>'Raw_Data'!L2830</x:f>
        <x:v>0</x:v>
      </x:c>
      <x:c r="M2830" t="n">
        <x:f>IF('Raw_Data'!M2830="",Assumptions!$B$15,'Raw_Data'!M2830)</x:f>
        <x:v>5</x:v>
      </x:c>
      <x:c r="N2830" s="32" t="n">
        <x:f>'Raw_Data'!N2830</x:f>
        <x:v>0.23</x:v>
      </x:c>
      <x:c r="O2830" t="str">
        <x:f>IF(OR(D2830&lt;620,L2830&gt;=2,J2830&gt;0.9),"High",IF(OR(D2830&lt;700,L2830=1,J2830&gt;0.75),"Medium","Low"))</x:f>
        <x:v>Medium</x:v>
      </x:c>
      <x:c r="P2830" s="30" t="n">
        <x:f>XLOOKUP(F2830,Assumptions!$A$4:$A$6,Assumptions!$B$4:$B$6)</x:f>
        <x:v>95</x:v>
      </x:c>
      <x:c r="Q2830" s="32" t="n">
        <x:f>XLOOKUP(F2830,Assumptions!$A$4:$A$6,Assumptions!$C$4:$C$6)</x:f>
        <x:v>0.219</x:v>
      </x:c>
      <x:c r="R2830" s="32" t="n">
        <x:f>XLOOKUP(F2830,Assumptions!$A$4:$A$6,Assumptions!$D$4:$D$6)</x:f>
        <x:v>0.016</x:v>
      </x:c>
      <x:c r="S2830" s="32" t="n">
        <x:f>XLOOKUP(F2830,Assumptions!$A$4:$A$6,Assumptions!$E$4:$E$6)</x:f>
        <x:v>0.01</x:v>
      </x:c>
      <x:c r="T2830" s="32" t="n">
        <x:f>XLOOKUP(O2830,Assumptions!$H$4:$H$6,Assumptions!$I$4:$I$6)</x:f>
        <x:v>0.012</x:v>
      </x:c>
      <x:c r="U2830" s="30" t="n">
        <x:f>XLOOKUP(F2830,Assumptions!$A$4:$A$6,Assumptions!$F$4:$F$6)</x:f>
        <x:v>90</x:v>
      </x:c>
      <x:c r="V2830" s="60" t="n">
        <x:f>I2830*12</x:f>
        <x:v>15271.800000000001</x:v>
      </x:c>
      <x:c r="W2830" s="60" t="n">
        <x:f>H2830*J2830*(1-K2830)*Q2830</x:f>
        <x:v>277.10273232000003</x:v>
      </x:c>
      <x:c r="X2830" s="60" t="n">
        <x:f>V2830*R2830</x:f>
        <x:v>244.3488</x:v>
      </x:c>
      <x:c r="Y2830" s="60" t="n">
        <x:f>V2830*S2830</x:f>
        <x:v>152.71800000000002</x:v>
      </x:c>
      <x:c r="Z2830" s="60" t="n">
        <x:f>H2830*J2830*T2830</x:f>
        <x:v>51.47020800000001</x:v>
      </x:c>
      <x:c r="AA2830" s="60" t="n">
        <x:f>P2830+W2830+X2830-Y2830-Z2830-U2830</x:f>
        <x:v>322.26332432000004</x:v>
      </x:c>
      <x:c r="AB2830" s="32" t="n">
        <x:f>IFERROR(AA2830/(P2830+W2830+X2830),0)</x:f>
        <x:v>0.522771552058878</x:v>
      </x:c>
      <x:c r="AC2830" t="n">
        <x:f>IF(O2830="High",0,IF(I2830&gt;=1800,3,IF(I2830&gt;=900,2,1))+IF(K2830&gt;=0.9,2,IF(K2830&gt;=0.75,1,0))+IF(J2830&lt;=0.7,2,IF(J2830&lt;=0.85,1,0))+IF(M2830&gt;=8,1,0))</x:f>
        <x:v>4</x:v>
      </x:c>
      <x:c r="AD2830" t="str">
        <x:f>IF(AND(O2830&lt;&gt;"High",AC2830&gt;=Assumptions!$B$10,AA2830&gt;0),"Priority Growth",IF(AND(O2830="Low",AA2830&gt;0),"Maintain","Watch"))</x:f>
        <x:v>Watch</x:v>
      </x:c>
      <x:c r="AE2830" s="60" t="n">
        <x:f>MAX(AA2830,0)*N2830</x:f>
        <x:v>74.12056459360001</x:v>
      </x:c>
      <x:c r="AF2830" t="str">
        <x:f>IF(AND(AA2830&gt;=Assumptions!$B$11,O2830&lt;&gt;"High",OR(N2830&gt;=Assumptions!$B$12,M2830&lt;=6)),"High","Standard")</x:f>
        <x:v>High</x:v>
      </x:c>
    </x:row>
    <x:row r="2831">
      <x:c r="A2831" t="str">
        <x:f>'Raw_Data'!A2831</x:f>
        <x:v>C02830</x:v>
      </x:c>
      <x:c r="B2831" t="n">
        <x:f>'Raw_Data'!B2831</x:f>
        <x:v>30</x:v>
      </x:c>
      <x:c r="C2831" s="30" t="n">
        <x:f>'Raw_Data'!C2831</x:f>
        <x:v>65687</x:v>
      </x:c>
      <x:c r="D2831" t="n">
        <x:f>'Raw_Data'!D2831</x:f>
        <x:v>680</x:v>
      </x:c>
      <x:c r="E2831" t="n">
        <x:f>'Raw_Data'!E2831</x:f>
        <x:v>27</x:v>
      </x:c>
      <x:c r="F2831" t="str">
        <x:f>PROPER(TRIM('Raw_Data'!F2831))</x:f>
        <x:v>Gold</x:v>
      </x:c>
      <x:c r="G2831" t="str">
        <x:f>PROPER(TRIM('Raw_Data'!G2831))</x:f>
        <x:v>Branch</x:v>
      </x:c>
      <x:c r="H2831" s="60" t="n">
        <x:f>'Raw_Data'!H2831</x:f>
        <x:v>11952</x:v>
      </x:c>
      <x:c r="I2831" s="60" t="n">
        <x:f>'Raw_Data'!I2831</x:f>
        <x:v>1197.15</x:v>
      </x:c>
      <x:c r="J2831" s="32" t="n">
        <x:f>'Raw_Data'!J2831</x:f>
        <x:v>0.444</x:v>
      </x:c>
      <x:c r="K2831" s="32" t="n">
        <x:f>'Raw_Data'!K2831</x:f>
        <x:v>0.716</x:v>
      </x:c>
      <x:c r="L2831" t="n">
        <x:f>'Raw_Data'!L2831</x:f>
        <x:v>0</x:v>
      </x:c>
      <x:c r="M2831" t="n">
        <x:f>IF('Raw_Data'!M2831="",Assumptions!$B$15,'Raw_Data'!M2831)</x:f>
        <x:v>9</x:v>
      </x:c>
      <x:c r="N2831" s="32" t="n">
        <x:f>'Raw_Data'!N2831</x:f>
        <x:v>0.02</x:v>
      </x:c>
      <x:c r="O2831" t="str">
        <x:f>IF(OR(D2831&lt;620,L2831&gt;=2,J2831&gt;0.9),"High",IF(OR(D2831&lt;700,L2831=1,J2831&gt;0.75),"Medium","Low"))</x:f>
        <x:v>Medium</x:v>
      </x:c>
      <x:c r="P2831" s="30" t="n">
        <x:f>XLOOKUP(F2831,Assumptions!$A$4:$A$6,Assumptions!$B$4:$B$6)</x:f>
        <x:v>95</x:v>
      </x:c>
      <x:c r="Q2831" s="32" t="n">
        <x:f>XLOOKUP(F2831,Assumptions!$A$4:$A$6,Assumptions!$C$4:$C$6)</x:f>
        <x:v>0.219</x:v>
      </x:c>
      <x:c r="R2831" s="32" t="n">
        <x:f>XLOOKUP(F2831,Assumptions!$A$4:$A$6,Assumptions!$D$4:$D$6)</x:f>
        <x:v>0.016</x:v>
      </x:c>
      <x:c r="S2831" s="32" t="n">
        <x:f>XLOOKUP(F2831,Assumptions!$A$4:$A$6,Assumptions!$E$4:$E$6)</x:f>
        <x:v>0.01</x:v>
      </x:c>
      <x:c r="T2831" s="32" t="n">
        <x:f>XLOOKUP(O2831,Assumptions!$H$4:$H$6,Assumptions!$I$4:$I$6)</x:f>
        <x:v>0.012</x:v>
      </x:c>
      <x:c r="U2831" s="30" t="n">
        <x:f>XLOOKUP(F2831,Assumptions!$A$4:$A$6,Assumptions!$F$4:$F$6)</x:f>
        <x:v>90</x:v>
      </x:c>
      <x:c r="V2831" s="60" t="n">
        <x:f>I2831*12</x:f>
        <x:v>14365.800000000001</x:v>
      </x:c>
      <x:c r="W2831" s="60" t="n">
        <x:f>H2831*J2831*(1-K2831)*Q2831</x:f>
        <x:v>330.05476684800004</x:v>
      </x:c>
      <x:c r="X2831" s="60" t="n">
        <x:f>V2831*R2831</x:f>
        <x:v>229.85280000000003</x:v>
      </x:c>
      <x:c r="Y2831" s="60" t="n">
        <x:f>V2831*S2831</x:f>
        <x:v>143.65800000000002</x:v>
      </x:c>
      <x:c r="Z2831" s="60" t="n">
        <x:f>H2831*J2831*T2831</x:f>
        <x:v>63.680256</x:v>
      </x:c>
      <x:c r="AA2831" s="60" t="n">
        <x:f>P2831+W2831+X2831-Y2831-Z2831-U2831</x:f>
        <x:v>357.5693108480001</x:v>
      </x:c>
      <x:c r="AB2831" s="32" t="n">
        <x:f>IFERROR(AA2831/(P2831+W2831+X2831),0)</x:f>
        <x:v>0.5459843937503164</x:v>
      </x:c>
      <x:c r="AC2831" t="n">
        <x:f>IF(O2831="High",0,IF(I2831&gt;=1800,3,IF(I2831&gt;=900,2,1))+IF(K2831&gt;=0.9,2,IF(K2831&gt;=0.75,1,0))+IF(J2831&lt;=0.7,2,IF(J2831&lt;=0.85,1,0))+IF(M2831&gt;=8,1,0))</x:f>
        <x:v>5</x:v>
      </x:c>
      <x:c r="AD2831" t="str">
        <x:f>IF(AND(O2831&lt;&gt;"High",AC2831&gt;=Assumptions!$B$10,AA2831&gt;0),"Priority Growth",IF(AND(O2831="Low",AA2831&gt;0),"Maintain","Watch"))</x:f>
        <x:v>Watch</x:v>
      </x:c>
      <x:c r="AE2831" s="60" t="n">
        <x:f>MAX(AA2831,0)*N2831</x:f>
        <x:v>7.151386216960002</x:v>
      </x:c>
      <x:c r="AF2831" t="str">
        <x:f>IF(AND(AA2831&gt;=Assumptions!$B$11,O2831&lt;&gt;"High",OR(N2831&gt;=Assumptions!$B$12,M2831&lt;=6)),"High","Standard")</x:f>
        <x:v>Standard</x:v>
      </x:c>
    </x:row>
    <x:row r="2832">
      <x:c r="A2832" t="str">
        <x:f>'Raw_Data'!A2832</x:f>
        <x:v>C02831</x:v>
      </x:c>
      <x:c r="B2832" t="n">
        <x:f>'Raw_Data'!B2832</x:f>
        <x:v>41</x:v>
      </x:c>
      <x:c r="C2832" s="30" t="n">
        <x:f>'Raw_Data'!C2832</x:f>
        <x:v>85085</x:v>
      </x:c>
      <x:c r="D2832" t="n">
        <x:f>'Raw_Data'!D2832</x:f>
        <x:v>683</x:v>
      </x:c>
      <x:c r="E2832" t="n">
        <x:f>'Raw_Data'!E2832</x:f>
        <x:v>28</x:v>
      </x:c>
      <x:c r="F2832" t="str">
        <x:f>PROPER(TRIM('Raw_Data'!F2832))</x:f>
        <x:v>Gold</x:v>
      </x:c>
      <x:c r="G2832" t="str">
        <x:f>PROPER(TRIM('Raw_Data'!G2832))</x:f>
        <x:v>Branch</x:v>
      </x:c>
      <x:c r="H2832" s="60" t="n">
        <x:f>'Raw_Data'!H2832</x:f>
        <x:v>17878</x:v>
      </x:c>
      <x:c r="I2832" s="60" t="n">
        <x:f>'Raw_Data'!I2832</x:f>
        <x:v>1903.38</x:v>
      </x:c>
      <x:c r="J2832" s="32" t="n">
        <x:f>'Raw_Data'!J2832</x:f>
        <x:v>0.604</x:v>
      </x:c>
      <x:c r="K2832" s="32" t="n">
        <x:f>'Raw_Data'!K2832</x:f>
        <x:v>0.717</x:v>
      </x:c>
      <x:c r="L2832" t="n">
        <x:f>'Raw_Data'!L2832</x:f>
        <x:v>0</x:v>
      </x:c>
      <x:c r="M2832" t="n">
        <x:f>IF('Raw_Data'!M2832="",Assumptions!$B$15,'Raw_Data'!M2832)</x:f>
        <x:v>8</x:v>
      </x:c>
      <x:c r="N2832" s="32" t="n">
        <x:f>'Raw_Data'!N2832</x:f>
        <x:v>0.047</x:v>
      </x:c>
      <x:c r="O2832" t="str">
        <x:f>IF(OR(D2832&lt;620,L2832&gt;=2,J2832&gt;0.9),"High",IF(OR(D2832&lt;700,L2832=1,J2832&gt;0.75),"Medium","Low"))</x:f>
        <x:v>Medium</x:v>
      </x:c>
      <x:c r="P2832" s="30" t="n">
        <x:f>XLOOKUP(F2832,Assumptions!$A$4:$A$6,Assumptions!$B$4:$B$6)</x:f>
        <x:v>95</x:v>
      </x:c>
      <x:c r="Q2832" s="32" t="n">
        <x:f>XLOOKUP(F2832,Assumptions!$A$4:$A$6,Assumptions!$C$4:$C$6)</x:f>
        <x:v>0.219</x:v>
      </x:c>
      <x:c r="R2832" s="32" t="n">
        <x:f>XLOOKUP(F2832,Assumptions!$A$4:$A$6,Assumptions!$D$4:$D$6)</x:f>
        <x:v>0.016</x:v>
      </x:c>
      <x:c r="S2832" s="32" t="n">
        <x:f>XLOOKUP(F2832,Assumptions!$A$4:$A$6,Assumptions!$E$4:$E$6)</x:f>
        <x:v>0.01</x:v>
      </x:c>
      <x:c r="T2832" s="32" t="n">
        <x:f>XLOOKUP(O2832,Assumptions!$H$4:$H$6,Assumptions!$I$4:$I$6)</x:f>
        <x:v>0.012</x:v>
      </x:c>
      <x:c r="U2832" s="30" t="n">
        <x:f>XLOOKUP(F2832,Assumptions!$A$4:$A$6,Assumptions!$F$4:$F$6)</x:f>
        <x:v>90</x:v>
      </x:c>
      <x:c r="V2832" s="60" t="n">
        <x:f>I2832*12</x:f>
        <x:v>22840.56</x:v>
      </x:c>
      <x:c r="W2832" s="60" t="n">
        <x:f>H2832*J2832*(1-K2832)*Q2832</x:f>
        <x:v>669.246982824</x:v>
      </x:c>
      <x:c r="X2832" s="60" t="n">
        <x:f>V2832*R2832</x:f>
        <x:v>365.44896000000006</x:v>
      </x:c>
      <x:c r="Y2832" s="60" t="n">
        <x:f>V2832*S2832</x:f>
        <x:v>228.40560000000002</x:v>
      </x:c>
      <x:c r="Z2832" s="60" t="n">
        <x:f>H2832*J2832*T2832</x:f>
        <x:v>129.579744</x:v>
      </x:c>
      <x:c r="AA2832" s="60" t="n">
        <x:f>P2832+W2832+X2832-Y2832-Z2832-U2832</x:f>
        <x:v>681.7105988240002</x:v>
      </x:c>
      <x:c r="AB2832" s="32" t="n">
        <x:f>IFERROR(AA2832/(P2832+W2832+X2832),0)</x:f>
        <x:v>0.6034460893254766</x:v>
      </x:c>
      <x:c r="AC2832" t="n">
        <x:f>IF(O2832="High",0,IF(I2832&gt;=1800,3,IF(I2832&gt;=900,2,1))+IF(K2832&gt;=0.9,2,IF(K2832&gt;=0.75,1,0))+IF(J2832&lt;=0.7,2,IF(J2832&lt;=0.85,1,0))+IF(M2832&gt;=8,1,0))</x:f>
        <x:v>6</x:v>
      </x:c>
      <x:c r="AD2832" t="str">
        <x:f>IF(AND(O2832&lt;&gt;"High",AC2832&gt;=Assumptions!$B$10,AA2832&gt;0),"Priority Growth",IF(AND(O2832="Low",AA2832&gt;0),"Maintain","Watch"))</x:f>
        <x:v>Priority Growth</x:v>
      </x:c>
      <x:c r="AE2832" s="60" t="n">
        <x:f>MAX(AA2832,0)*N2832</x:f>
        <x:v>32.04039814472801</x:v>
      </x:c>
      <x:c r="AF2832" t="str">
        <x:f>IF(AND(AA2832&gt;=Assumptions!$B$11,O2832&lt;&gt;"High",OR(N2832&gt;=Assumptions!$B$12,M2832&lt;=6)),"High","Standard")</x:f>
        <x:v>Standard</x:v>
      </x:c>
    </x:row>
    <x:row r="2833">
      <x:c r="A2833" t="str">
        <x:f>'Raw_Data'!A2833</x:f>
        <x:v>C02832</x:v>
      </x:c>
      <x:c r="B2833" t="n">
        <x:f>'Raw_Data'!B2833</x:f>
        <x:v>43</x:v>
      </x:c>
      <x:c r="C2833" s="30" t="n">
        <x:f>'Raw_Data'!C2833</x:f>
        <x:v>131008</x:v>
      </x:c>
      <x:c r="D2833" t="n">
        <x:f>'Raw_Data'!D2833</x:f>
        <x:v>752</x:v>
      </x:c>
      <x:c r="E2833" t="n">
        <x:f>'Raw_Data'!E2833</x:f>
        <x:v>92</x:v>
      </x:c>
      <x:c r="F2833" t="str">
        <x:f>PROPER(TRIM('Raw_Data'!F2833))</x:f>
        <x:v>Classic</x:v>
      </x:c>
      <x:c r="G2833" t="str">
        <x:f>PROPER(TRIM('Raw_Data'!G2833))</x:f>
        <x:v>Digital</x:v>
      </x:c>
      <x:c r="H2833" s="60" t="n">
        <x:f>'Raw_Data'!H2833</x:f>
        <x:v>16464</x:v>
      </x:c>
      <x:c r="I2833" s="60" t="n">
        <x:f>'Raw_Data'!I2833</x:f>
        <x:v>1994.85</x:v>
      </x:c>
      <x:c r="J2833" s="32" t="n">
        <x:f>'Raw_Data'!J2833</x:f>
        <x:v>0.434</x:v>
      </x:c>
      <x:c r="K2833" s="32" t="n">
        <x:f>'Raw_Data'!K2833</x:f>
        <x:v>0.93</x:v>
      </x:c>
      <x:c r="L2833" t="n">
        <x:f>'Raw_Data'!L2833</x:f>
        <x:v>0</x:v>
      </x:c>
      <x:c r="M2833" t="n">
        <x:f>IF('Raw_Data'!M2833="",Assumptions!$B$15,'Raw_Data'!M2833)</x:f>
        <x:v>7.370408870408871</x:v>
      </x:c>
      <x:c r="N2833" s="32" t="n">
        <x:f>'Raw_Data'!N2833</x:f>
        <x:v>0.034</x:v>
      </x:c>
      <x:c r="O2833" t="str">
        <x:f>IF(OR(D2833&lt;620,L2833&gt;=2,J2833&gt;0.9),"High",IF(OR(D2833&lt;700,L2833=1,J2833&gt;0.75),"Medium","Low"))</x:f>
        <x:v>Low</x:v>
      </x:c>
      <x:c r="P2833" s="30" t="n">
        <x:f>XLOOKUP(F2833,Assumptions!$A$4:$A$6,Assumptions!$B$4:$B$6)</x:f>
        <x:v>0</x:v>
      </x:c>
      <x:c r="Q2833" s="32" t="n">
        <x:f>XLOOKUP(F2833,Assumptions!$A$4:$A$6,Assumptions!$C$4:$C$6)</x:f>
        <x:v>0.229</x:v>
      </x:c>
      <x:c r="R2833" s="32" t="n">
        <x:f>XLOOKUP(F2833,Assumptions!$A$4:$A$6,Assumptions!$D$4:$D$6)</x:f>
        <x:v>0.015</x:v>
      </x:c>
      <x:c r="S2833" s="32" t="n">
        <x:f>XLOOKUP(F2833,Assumptions!$A$4:$A$6,Assumptions!$E$4:$E$6)</x:f>
        <x:v>0.0075</x:v>
      </x:c>
      <x:c r="T2833" s="32" t="n">
        <x:f>XLOOKUP(O2833,Assumptions!$H$4:$H$6,Assumptions!$I$4:$I$6)</x:f>
        <x:v>0.0035</x:v>
      </x:c>
      <x:c r="U2833" s="30" t="n">
        <x:f>XLOOKUP(F2833,Assumptions!$A$4:$A$6,Assumptions!$F$4:$F$6)</x:f>
        <x:v>60</x:v>
      </x:c>
      <x:c r="V2833" s="60" t="n">
        <x:f>I2833*12</x:f>
        <x:v>23938.199999999997</x:v>
      </x:c>
      <x:c r="W2833" s="60" t="n">
        <x:f>H2833*J2833*(1-K2833)*Q2833</x:f>
        <x:v>114.54037727999993</x:v>
      </x:c>
      <x:c r="X2833" s="60" t="n">
        <x:f>V2833*R2833</x:f>
        <x:v>359.0729999999999</x:v>
      </x:c>
      <x:c r="Y2833" s="60" t="n">
        <x:f>V2833*S2833</x:f>
        <x:v>179.53649999999996</x:v>
      </x:c>
      <x:c r="Z2833" s="60" t="n">
        <x:f>H2833*J2833*T2833</x:f>
        <x:v>25.008816</x:v>
      </x:c>
      <x:c r="AA2833" s="60" t="n">
        <x:f>P2833+W2833+X2833-Y2833-Z2833-U2833</x:f>
        <x:v>209.06806127999982</x:v>
      </x:c>
      <x:c r="AB2833" s="32" t="n">
        <x:f>IFERROR(AA2833/(P2833+W2833+X2833),0)</x:f>
        <x:v>0.4414319174865683</x:v>
      </x:c>
      <x:c r="AC2833" t="n">
        <x:f>IF(O2833="High",0,IF(I2833&gt;=1800,3,IF(I2833&gt;=900,2,1))+IF(K2833&gt;=0.9,2,IF(K2833&gt;=0.75,1,0))+IF(J2833&lt;=0.7,2,IF(J2833&lt;=0.85,1,0))+IF(M2833&gt;=8,1,0))</x:f>
        <x:v>7</x:v>
      </x:c>
      <x:c r="AD2833" t="str">
        <x:f>IF(AND(O2833&lt;&gt;"High",AC2833&gt;=Assumptions!$B$10,AA2833&gt;0),"Priority Growth",IF(AND(O2833="Low",AA2833&gt;0),"Maintain","Watch"))</x:f>
        <x:v>Priority Growth</x:v>
      </x:c>
      <x:c r="AE2833" s="60" t="n">
        <x:f>MAX(AA2833,0)*N2833</x:f>
        <x:v>7.1083140835199945</x:v>
      </x:c>
      <x:c r="AF2833" t="str">
        <x:f>IF(AND(AA2833&gt;=Assumptions!$B$11,O2833&lt;&gt;"High",OR(N2833&gt;=Assumptions!$B$12,M2833&lt;=6)),"High","Standard")</x:f>
        <x:v>Standard</x:v>
      </x:c>
    </x:row>
    <x:row r="2834">
      <x:c r="A2834" t="str">
        <x:f>'Raw_Data'!A2834</x:f>
        <x:v>C02833</x:v>
      </x:c>
      <x:c r="B2834" t="n">
        <x:f>'Raw_Data'!B2834</x:f>
        <x:v>31</x:v>
      </x:c>
      <x:c r="C2834" s="30" t="n">
        <x:f>'Raw_Data'!C2834</x:f>
        <x:v>40510</x:v>
      </x:c>
      <x:c r="D2834" t="n">
        <x:f>'Raw_Data'!D2834</x:f>
        <x:v>730</x:v>
      </x:c>
      <x:c r="E2834" t="n">
        <x:f>'Raw_Data'!E2834</x:f>
        <x:v>12</x:v>
      </x:c>
      <x:c r="F2834" t="str">
        <x:f>PROPER(TRIM('Raw_Data'!F2834))</x:f>
        <x:v>Gold</x:v>
      </x:c>
      <x:c r="G2834" t="str">
        <x:f>PROPER(TRIM('Raw_Data'!G2834))</x:f>
        <x:v>Digital</x:v>
      </x:c>
      <x:c r="H2834" s="60" t="n">
        <x:f>'Raw_Data'!H2834</x:f>
        <x:v>6998</x:v>
      </x:c>
      <x:c r="I2834" s="60" t="n">
        <x:f>'Raw_Data'!I2834</x:f>
        <x:v>705.84</x:v>
      </x:c>
      <x:c r="J2834" s="32" t="n">
        <x:f>'Raw_Data'!J2834</x:f>
        <x:v>0.371</x:v>
      </x:c>
      <x:c r="K2834" s="32" t="n">
        <x:f>'Raw_Data'!K2834</x:f>
        <x:v>0.674</x:v>
      </x:c>
      <x:c r="L2834" t="n">
        <x:f>'Raw_Data'!L2834</x:f>
        <x:v>0</x:v>
      </x:c>
      <x:c r="M2834" t="n">
        <x:f>IF('Raw_Data'!M2834="",Assumptions!$B$15,'Raw_Data'!M2834)</x:f>
        <x:v>9</x:v>
      </x:c>
      <x:c r="N2834" s="32" t="n">
        <x:f>'Raw_Data'!N2834</x:f>
        <x:v>0.124</x:v>
      </x:c>
      <x:c r="O2834" t="str">
        <x:f>IF(OR(D2834&lt;620,L2834&gt;=2,J2834&gt;0.9),"High",IF(OR(D2834&lt;700,L2834=1,J2834&gt;0.75),"Medium","Low"))</x:f>
        <x:v>Low</x:v>
      </x:c>
      <x:c r="P2834" s="30" t="n">
        <x:f>XLOOKUP(F2834,Assumptions!$A$4:$A$6,Assumptions!$B$4:$B$6)</x:f>
        <x:v>95</x:v>
      </x:c>
      <x:c r="Q2834" s="32" t="n">
        <x:f>XLOOKUP(F2834,Assumptions!$A$4:$A$6,Assumptions!$C$4:$C$6)</x:f>
        <x:v>0.219</x:v>
      </x:c>
      <x:c r="R2834" s="32" t="n">
        <x:f>XLOOKUP(F2834,Assumptions!$A$4:$A$6,Assumptions!$D$4:$D$6)</x:f>
        <x:v>0.016</x:v>
      </x:c>
      <x:c r="S2834" s="32" t="n">
        <x:f>XLOOKUP(F2834,Assumptions!$A$4:$A$6,Assumptions!$E$4:$E$6)</x:f>
        <x:v>0.01</x:v>
      </x:c>
      <x:c r="T2834" s="32" t="n">
        <x:f>XLOOKUP(O2834,Assumptions!$H$4:$H$6,Assumptions!$I$4:$I$6)</x:f>
        <x:v>0.0035</x:v>
      </x:c>
      <x:c r="U2834" s="30" t="n">
        <x:f>XLOOKUP(F2834,Assumptions!$A$4:$A$6,Assumptions!$F$4:$F$6)</x:f>
        <x:v>90</x:v>
      </x:c>
      <x:c r="V2834" s="60" t="n">
        <x:f>I2834*12</x:f>
        <x:v>8470.08</x:v>
      </x:c>
      <x:c r="W2834" s="60" t="n">
        <x:f>H2834*J2834*(1-K2834)*Q2834</x:f>
        <x:v>185.35724365199997</x:v>
      </x:c>
      <x:c r="X2834" s="60" t="n">
        <x:f>V2834*R2834</x:f>
        <x:v>135.52128</x:v>
      </x:c>
      <x:c r="Y2834" s="60" t="n">
        <x:f>V2834*S2834</x:f>
        <x:v>84.7008</x:v>
      </x:c>
      <x:c r="Z2834" s="60" t="n">
        <x:f>H2834*J2834*T2834</x:f>
        <x:v>9.086903</x:v>
      </x:c>
      <x:c r="AA2834" s="60" t="n">
        <x:f>P2834+W2834+X2834-Y2834-Z2834-U2834</x:f>
        <x:v>232.09082065199993</x:v>
      </x:c>
      <x:c r="AB2834" s="32" t="n">
        <x:f>IFERROR(AA2834/(P2834+W2834+X2834),0)</x:f>
        <x:v>0.5580735898884973</x:v>
      </x:c>
      <x:c r="AC2834" t="n">
        <x:f>IF(O2834="High",0,IF(I2834&gt;=1800,3,IF(I2834&gt;=900,2,1))+IF(K2834&gt;=0.9,2,IF(K2834&gt;=0.75,1,0))+IF(J2834&lt;=0.7,2,IF(J2834&lt;=0.85,1,0))+IF(M2834&gt;=8,1,0))</x:f>
        <x:v>4</x:v>
      </x:c>
      <x:c r="AD2834" t="str">
        <x:f>IF(AND(O2834&lt;&gt;"High",AC2834&gt;=Assumptions!$B$10,AA2834&gt;0),"Priority Growth",IF(AND(O2834="Low",AA2834&gt;0),"Maintain","Watch"))</x:f>
        <x:v>Maintain</x:v>
      </x:c>
      <x:c r="AE2834" s="60" t="n">
        <x:f>MAX(AA2834,0)*N2834</x:f>
        <x:v>28.77926176084799</x:v>
      </x:c>
      <x:c r="AF2834" t="str">
        <x:f>IF(AND(AA2834&gt;=Assumptions!$B$11,O2834&lt;&gt;"High",OR(N2834&gt;=Assumptions!$B$12,M2834&lt;=6)),"High","Standard")</x:f>
        <x:v>Standard</x:v>
      </x:c>
    </x:row>
    <x:row r="2835">
      <x:c r="A2835" t="str">
        <x:f>'Raw_Data'!A2835</x:f>
        <x:v>C02834</x:v>
      </x:c>
      <x:c r="B2835" t="n">
        <x:f>'Raw_Data'!B2835</x:f>
        <x:v>54</x:v>
      </x:c>
      <x:c r="C2835" s="30" t="n">
        <x:f>'Raw_Data'!C2835</x:f>
        <x:v>77806</x:v>
      </x:c>
      <x:c r="D2835" t="n">
        <x:f>'Raw_Data'!D2835</x:f>
        <x:v>605</x:v>
      </x:c>
      <x:c r="E2835" t="n">
        <x:f>'Raw_Data'!E2835</x:f>
        <x:v>51</x:v>
      </x:c>
      <x:c r="F2835" t="str">
        <x:f>PROPER(TRIM('Raw_Data'!F2835))</x:f>
        <x:v>Classic</x:v>
      </x:c>
      <x:c r="G2835" t="str">
        <x:f>PROPER(TRIM('Raw_Data'!G2835))</x:f>
        <x:v>Partner</x:v>
      </x:c>
      <x:c r="H2835" s="60" t="n">
        <x:f>'Raw_Data'!H2835</x:f>
        <x:v>4362</x:v>
      </x:c>
      <x:c r="I2835" s="60" t="n">
        <x:f>'Raw_Data'!I2835</x:f>
        <x:v>288.39</x:v>
      </x:c>
      <x:c r="J2835" s="32" t="n">
        <x:f>'Raw_Data'!J2835</x:f>
        <x:v>0.531</x:v>
      </x:c>
      <x:c r="K2835" s="32" t="n">
        <x:f>'Raw_Data'!K2835</x:f>
        <x:v>0.607</x:v>
      </x:c>
      <x:c r="L2835" t="n">
        <x:f>'Raw_Data'!L2835</x:f>
        <x:v>0</x:v>
      </x:c>
      <x:c r="M2835" t="n">
        <x:f>IF('Raw_Data'!M2835="",Assumptions!$B$15,'Raw_Data'!M2835)</x:f>
        <x:v>6</x:v>
      </x:c>
      <x:c r="N2835" s="32" t="n">
        <x:f>'Raw_Data'!N2835</x:f>
        <x:v>0.183</x:v>
      </x:c>
      <x:c r="O2835" t="str">
        <x:f>IF(OR(D2835&lt;620,L2835&gt;=2,J2835&gt;0.9),"High",IF(OR(D2835&lt;700,L2835=1,J2835&gt;0.75),"Medium","Low"))</x:f>
        <x:v>High</x:v>
      </x:c>
      <x:c r="P2835" s="30" t="n">
        <x:f>XLOOKUP(F2835,Assumptions!$A$4:$A$6,Assumptions!$B$4:$B$6)</x:f>
        <x:v>0</x:v>
      </x:c>
      <x:c r="Q2835" s="32" t="n">
        <x:f>XLOOKUP(F2835,Assumptions!$A$4:$A$6,Assumptions!$C$4:$C$6)</x:f>
        <x:v>0.229</x:v>
      </x:c>
      <x:c r="R2835" s="32" t="n">
        <x:f>XLOOKUP(F2835,Assumptions!$A$4:$A$6,Assumptions!$D$4:$D$6)</x:f>
        <x:v>0.015</x:v>
      </x:c>
      <x:c r="S2835" s="32" t="n">
        <x:f>XLOOKUP(F2835,Assumptions!$A$4:$A$6,Assumptions!$E$4:$E$6)</x:f>
        <x:v>0.0075</x:v>
      </x:c>
      <x:c r="T2835" s="32" t="n">
        <x:f>XLOOKUP(O2835,Assumptions!$H$4:$H$6,Assumptions!$I$4:$I$6)</x:f>
        <x:v>0.045</x:v>
      </x:c>
      <x:c r="U2835" s="30" t="n">
        <x:f>XLOOKUP(F2835,Assumptions!$A$4:$A$6,Assumptions!$F$4:$F$6)</x:f>
        <x:v>60</x:v>
      </x:c>
      <x:c r="V2835" s="60" t="n">
        <x:f>I2835*12</x:f>
        <x:v>3460.68</x:v>
      </x:c>
      <x:c r="W2835" s="60" t="n">
        <x:f>H2835*J2835*(1-K2835)*Q2835</x:f>
        <x:v>208.45303133400003</x:v>
      </x:c>
      <x:c r="X2835" s="60" t="n">
        <x:f>V2835*R2835</x:f>
        <x:v>51.910199999999996</x:v>
      </x:c>
      <x:c r="Y2835" s="60" t="n">
        <x:f>V2835*S2835</x:f>
        <x:v>25.955099999999998</x:v>
      </x:c>
      <x:c r="Z2835" s="60" t="n">
        <x:f>H2835*J2835*T2835</x:f>
        <x:v>104.22999</x:v>
      </x:c>
      <x:c r="AA2835" s="60" t="n">
        <x:f>P2835+W2835+X2835-Y2835-Z2835-U2835</x:f>
        <x:v>70.17814133400003</x:v>
      </x:c>
      <x:c r="AB2835" s="32" t="n">
        <x:f>IFERROR(AA2835/(P2835+W2835+X2835),0)</x:f>
        <x:v>0.2695393699580179</x:v>
      </x:c>
      <x:c r="AC2835" t="n">
        <x:f>IF(O2835="High",0,IF(I2835&gt;=1800,3,IF(I2835&gt;=900,2,1))+IF(K2835&gt;=0.9,2,IF(K2835&gt;=0.75,1,0))+IF(J2835&lt;=0.7,2,IF(J2835&lt;=0.85,1,0))+IF(M2835&gt;=8,1,0))</x:f>
        <x:v>0</x:v>
      </x:c>
      <x:c r="AD2835" t="str">
        <x:f>IF(AND(O2835&lt;&gt;"High",AC2835&gt;=Assumptions!$B$10,AA2835&gt;0),"Priority Growth",IF(AND(O2835="Low",AA2835&gt;0),"Maintain","Watch"))</x:f>
        <x:v>Watch</x:v>
      </x:c>
      <x:c r="AE2835" s="60" t="n">
        <x:f>MAX(AA2835,0)*N2835</x:f>
        <x:v>12.842599864122006</x:v>
      </x:c>
      <x:c r="AF2835" t="str">
        <x:f>IF(AND(AA2835&gt;=Assumptions!$B$11,O2835&lt;&gt;"High",OR(N2835&gt;=Assumptions!$B$12,M2835&lt;=6)),"High","Standard")</x:f>
        <x:v>Standard</x:v>
      </x:c>
    </x:row>
    <x:row r="2836">
      <x:c r="A2836" t="str">
        <x:f>'Raw_Data'!A2836</x:f>
        <x:v>C02835</x:v>
      </x:c>
      <x:c r="B2836" t="n">
        <x:f>'Raw_Data'!B2836</x:f>
        <x:v>54</x:v>
      </x:c>
      <x:c r="C2836" s="30" t="n">
        <x:f>'Raw_Data'!C2836</x:f>
        <x:v>102152</x:v>
      </x:c>
      <x:c r="D2836" t="n">
        <x:f>'Raw_Data'!D2836</x:f>
        <x:v>681</x:v>
      </x:c>
      <x:c r="E2836" t="n">
        <x:f>'Raw_Data'!E2836</x:f>
        <x:v>67</x:v>
      </x:c>
      <x:c r="F2836" t="str">
        <x:f>PROPER(TRIM('Raw_Data'!F2836))</x:f>
        <x:v>Gold</x:v>
      </x:c>
      <x:c r="G2836" t="str">
        <x:f>PROPER(TRIM('Raw_Data'!G2836))</x:f>
        <x:v>Digital</x:v>
      </x:c>
      <x:c r="H2836" s="60" t="n">
        <x:f>'Raw_Data'!H2836</x:f>
        <x:v>15601</x:v>
      </x:c>
      <x:c r="I2836" s="60" t="n">
        <x:f>'Raw_Data'!I2836</x:f>
        <x:v>1607.77</x:v>
      </x:c>
      <x:c r="J2836" s="32" t="n">
        <x:f>'Raw_Data'!J2836</x:f>
        <x:v>0.459</x:v>
      </x:c>
      <x:c r="K2836" s="32" t="n">
        <x:f>'Raw_Data'!K2836</x:f>
        <x:v>0.643</x:v>
      </x:c>
      <x:c r="L2836" t="n">
        <x:f>'Raw_Data'!L2836</x:f>
        <x:v>0</x:v>
      </x:c>
      <x:c r="M2836" t="n">
        <x:f>IF('Raw_Data'!M2836="",Assumptions!$B$15,'Raw_Data'!M2836)</x:f>
        <x:v>7.370408870408871</x:v>
      </x:c>
      <x:c r="N2836" s="32" t="n">
        <x:f>'Raw_Data'!N2836</x:f>
        <x:v>0.02</x:v>
      </x:c>
      <x:c r="O2836" t="str">
        <x:f>IF(OR(D2836&lt;620,L2836&gt;=2,J2836&gt;0.9),"High",IF(OR(D2836&lt;700,L2836=1,J2836&gt;0.75),"Medium","Low"))</x:f>
        <x:v>Medium</x:v>
      </x:c>
      <x:c r="P2836" s="30" t="n">
        <x:f>XLOOKUP(F2836,Assumptions!$A$4:$A$6,Assumptions!$B$4:$B$6)</x:f>
        <x:v>95</x:v>
      </x:c>
      <x:c r="Q2836" s="32" t="n">
        <x:f>XLOOKUP(F2836,Assumptions!$A$4:$A$6,Assumptions!$C$4:$C$6)</x:f>
        <x:v>0.219</x:v>
      </x:c>
      <x:c r="R2836" s="32" t="n">
        <x:f>XLOOKUP(F2836,Assumptions!$A$4:$A$6,Assumptions!$D$4:$D$6)</x:f>
        <x:v>0.016</x:v>
      </x:c>
      <x:c r="S2836" s="32" t="n">
        <x:f>XLOOKUP(F2836,Assumptions!$A$4:$A$6,Assumptions!$E$4:$E$6)</x:f>
        <x:v>0.01</x:v>
      </x:c>
      <x:c r="T2836" s="32" t="n">
        <x:f>XLOOKUP(O2836,Assumptions!$H$4:$H$6,Assumptions!$I$4:$I$6)</x:f>
        <x:v>0.012</x:v>
      </x:c>
      <x:c r="U2836" s="30" t="n">
        <x:f>XLOOKUP(F2836,Assumptions!$A$4:$A$6,Assumptions!$F$4:$F$6)</x:f>
        <x:v>90</x:v>
      </x:c>
      <x:c r="V2836" s="60" t="n">
        <x:f>I2836*12</x:f>
        <x:v>19293.239999999998</x:v>
      </x:c>
      <x:c r="W2836" s="60" t="n">
        <x:f>H2836*J2836*(1-K2836)*Q2836</x:f>
        <x:v>559.8574391970001</x:v>
      </x:c>
      <x:c r="X2836" s="60" t="n">
        <x:f>V2836*R2836</x:f>
        <x:v>308.69183999999996</x:v>
      </x:c>
      <x:c r="Y2836" s="60" t="n">
        <x:f>V2836*S2836</x:f>
        <x:v>192.93239999999997</x:v>
      </x:c>
      <x:c r="Z2836" s="60" t="n">
        <x:f>H2836*J2836*T2836</x:f>
        <x:v>85.93030800000001</x:v>
      </x:c>
      <x:c r="AA2836" s="60" t="n">
        <x:f>P2836+W2836+X2836-Y2836-Z2836-U2836</x:f>
        <x:v>594.6865711970001</x:v>
      </x:c>
      <x:c r="AB2836" s="32" t="n">
        <x:f>IFERROR(AA2836/(P2836+W2836+X2836),0)</x:f>
        <x:v>0.6171833491407915</x:v>
      </x:c>
      <x:c r="AC2836" t="n">
        <x:f>IF(O2836="High",0,IF(I2836&gt;=1800,3,IF(I2836&gt;=900,2,1))+IF(K2836&gt;=0.9,2,IF(K2836&gt;=0.75,1,0))+IF(J2836&lt;=0.7,2,IF(J2836&lt;=0.85,1,0))+IF(M2836&gt;=8,1,0))</x:f>
        <x:v>4</x:v>
      </x:c>
      <x:c r="AD2836" t="str">
        <x:f>IF(AND(O2836&lt;&gt;"High",AC2836&gt;=Assumptions!$B$10,AA2836&gt;0),"Priority Growth",IF(AND(O2836="Low",AA2836&gt;0),"Maintain","Watch"))</x:f>
        <x:v>Watch</x:v>
      </x:c>
      <x:c r="AE2836" s="60" t="n">
        <x:f>MAX(AA2836,0)*N2836</x:f>
        <x:v>11.893731423940004</x:v>
      </x:c>
      <x:c r="AF2836" t="str">
        <x:f>IF(AND(AA2836&gt;=Assumptions!$B$11,O2836&lt;&gt;"High",OR(N2836&gt;=Assumptions!$B$12,M2836&lt;=6)),"High","Standard")</x:f>
        <x:v>Standard</x:v>
      </x:c>
    </x:row>
    <x:row r="2837">
      <x:c r="A2837" t="str">
        <x:f>'Raw_Data'!A2837</x:f>
        <x:v>C02836</x:v>
      </x:c>
      <x:c r="B2837" t="n">
        <x:f>'Raw_Data'!B2837</x:f>
        <x:v>23</x:v>
      </x:c>
      <x:c r="C2837" s="30" t="n">
        <x:f>'Raw_Data'!C2837</x:f>
        <x:v>62827</x:v>
      </x:c>
      <x:c r="D2837" t="n">
        <x:f>'Raw_Data'!D2837</x:f>
        <x:v>538</x:v>
      </x:c>
      <x:c r="E2837" t="n">
        <x:f>'Raw_Data'!E2837</x:f>
        <x:v>59</x:v>
      </x:c>
      <x:c r="F2837" t="str">
        <x:f>PROPER(TRIM('Raw_Data'!F2837))</x:f>
        <x:v>Classic</x:v>
      </x:c>
      <x:c r="G2837" t="str">
        <x:f>PROPER(TRIM('Raw_Data'!G2837))</x:f>
        <x:v>Partner</x:v>
      </x:c>
      <x:c r="H2837" s="60" t="n">
        <x:f>'Raw_Data'!H2837</x:f>
        <x:v>1000</x:v>
      </x:c>
      <x:c r="I2837" s="60" t="n">
        <x:f>'Raw_Data'!I2837</x:f>
        <x:v>558.26</x:v>
      </x:c>
      <x:c r="J2837" s="32" t="n">
        <x:f>'Raw_Data'!J2837</x:f>
        <x:v>0.436</x:v>
      </x:c>
      <x:c r="K2837" s="32" t="n">
        <x:f>'Raw_Data'!K2837</x:f>
        <x:v>0.373</x:v>
      </x:c>
      <x:c r="L2837" t="n">
        <x:f>'Raw_Data'!L2837</x:f>
        <x:v>0</x:v>
      </x:c>
      <x:c r="M2837" t="n">
        <x:f>IF('Raw_Data'!M2837="",Assumptions!$B$15,'Raw_Data'!M2837)</x:f>
        <x:v>6</x:v>
      </x:c>
      <x:c r="N2837" s="32" t="n">
        <x:f>'Raw_Data'!N2837</x:f>
        <x:v>0.156</x:v>
      </x:c>
      <x:c r="O2837" t="str">
        <x:f>IF(OR(D2837&lt;620,L2837&gt;=2,J2837&gt;0.9),"High",IF(OR(D2837&lt;700,L2837=1,J2837&gt;0.75),"Medium","Low"))</x:f>
        <x:v>High</x:v>
      </x:c>
      <x:c r="P2837" s="30" t="n">
        <x:f>XLOOKUP(F2837,Assumptions!$A$4:$A$6,Assumptions!$B$4:$B$6)</x:f>
        <x:v>0</x:v>
      </x:c>
      <x:c r="Q2837" s="32" t="n">
        <x:f>XLOOKUP(F2837,Assumptions!$A$4:$A$6,Assumptions!$C$4:$C$6)</x:f>
        <x:v>0.229</x:v>
      </x:c>
      <x:c r="R2837" s="32" t="n">
        <x:f>XLOOKUP(F2837,Assumptions!$A$4:$A$6,Assumptions!$D$4:$D$6)</x:f>
        <x:v>0.015</x:v>
      </x:c>
      <x:c r="S2837" s="32" t="n">
        <x:f>XLOOKUP(F2837,Assumptions!$A$4:$A$6,Assumptions!$E$4:$E$6)</x:f>
        <x:v>0.0075</x:v>
      </x:c>
      <x:c r="T2837" s="32" t="n">
        <x:f>XLOOKUP(O2837,Assumptions!$H$4:$H$6,Assumptions!$I$4:$I$6)</x:f>
        <x:v>0.045</x:v>
      </x:c>
      <x:c r="U2837" s="30" t="n">
        <x:f>XLOOKUP(F2837,Assumptions!$A$4:$A$6,Assumptions!$F$4:$F$6)</x:f>
        <x:v>60</x:v>
      </x:c>
      <x:c r="V2837" s="60" t="n">
        <x:f>I2837*12</x:f>
        <x:v>6699.12</x:v>
      </x:c>
      <x:c r="W2837" s="60" t="n">
        <x:f>H2837*J2837*(1-K2837)*Q2837</x:f>
        <x:v>62.602188000000005</x:v>
      </x:c>
      <x:c r="X2837" s="60" t="n">
        <x:f>V2837*R2837</x:f>
        <x:v>100.48679999999999</x:v>
      </x:c>
      <x:c r="Y2837" s="60" t="n">
        <x:f>V2837*S2837</x:f>
        <x:v>50.243399999999994</x:v>
      </x:c>
      <x:c r="Z2837" s="60" t="n">
        <x:f>H2837*J2837*T2837</x:f>
        <x:v>19.62</x:v>
      </x:c>
      <x:c r="AA2837" s="60" t="n">
        <x:f>P2837+W2837+X2837-Y2837-Z2837-U2837</x:f>
        <x:v>33.225588</x:v>
      </x:c>
      <x:c r="AB2837" s="32" t="n">
        <x:f>IFERROR(AA2837/(P2837+W2837+X2837),0)</x:f>
        <x:v>0.20372674088823214</x:v>
      </x:c>
      <x:c r="AC2837" t="n">
        <x:f>IF(O2837="High",0,IF(I2837&gt;=1800,3,IF(I2837&gt;=900,2,1))+IF(K2837&gt;=0.9,2,IF(K2837&gt;=0.75,1,0))+IF(J2837&lt;=0.7,2,IF(J2837&lt;=0.85,1,0))+IF(M2837&gt;=8,1,0))</x:f>
        <x:v>0</x:v>
      </x:c>
      <x:c r="AD2837" t="str">
        <x:f>IF(AND(O2837&lt;&gt;"High",AC2837&gt;=Assumptions!$B$10,AA2837&gt;0),"Priority Growth",IF(AND(O2837="Low",AA2837&gt;0),"Maintain","Watch"))</x:f>
        <x:v>Watch</x:v>
      </x:c>
      <x:c r="AE2837" s="60" t="n">
        <x:f>MAX(AA2837,0)*N2837</x:f>
        <x:v>5.183191728000001</x:v>
      </x:c>
      <x:c r="AF2837" t="str">
        <x:f>IF(AND(AA2837&gt;=Assumptions!$B$11,O2837&lt;&gt;"High",OR(N2837&gt;=Assumptions!$B$12,M2837&lt;=6)),"High","Standard")</x:f>
        <x:v>Standard</x:v>
      </x:c>
    </x:row>
    <x:row r="2838">
      <x:c r="A2838" t="str">
        <x:f>'Raw_Data'!A2838</x:f>
        <x:v>C02837</x:v>
      </x:c>
      <x:c r="B2838" t="n">
        <x:f>'Raw_Data'!B2838</x:f>
        <x:v>67</x:v>
      </x:c>
      <x:c r="C2838" s="30" t="n">
        <x:f>'Raw_Data'!C2838</x:f>
        <x:v>117057</x:v>
      </x:c>
      <x:c r="D2838" t="n">
        <x:f>'Raw_Data'!D2838</x:f>
        <x:v>835</x:v>
      </x:c>
      <x:c r="E2838" t="n">
        <x:f>'Raw_Data'!E2838</x:f>
        <x:v>57</x:v>
      </x:c>
      <x:c r="F2838" t="str">
        <x:f>PROPER(TRIM('Raw_Data'!F2838))</x:f>
        <x:v>Classic</x:v>
      </x:c>
      <x:c r="G2838" t="str">
        <x:f>PROPER(TRIM('Raw_Data'!G2838))</x:f>
        <x:v>Branch</x:v>
      </x:c>
      <x:c r="H2838" s="60" t="n">
        <x:f>'Raw_Data'!H2838</x:f>
        <x:v>17978</x:v>
      </x:c>
      <x:c r="I2838" s="60" t="n">
        <x:f>'Raw_Data'!I2838</x:f>
        <x:v>1807.35</x:v>
      </x:c>
      <x:c r="J2838" s="32" t="n">
        <x:f>'Raw_Data'!J2838</x:f>
        <x:v>0.333</x:v>
      </x:c>
      <x:c r="K2838" s="32" t="n">
        <x:f>'Raw_Data'!K2838</x:f>
        <x:v>0.955</x:v>
      </x:c>
      <x:c r="L2838" t="n">
        <x:f>'Raw_Data'!L2838</x:f>
        <x:v>0</x:v>
      </x:c>
      <x:c r="M2838" t="n">
        <x:f>IF('Raw_Data'!M2838="",Assumptions!$B$15,'Raw_Data'!M2838)</x:f>
        <x:v>8</x:v>
      </x:c>
      <x:c r="N2838" s="32" t="n">
        <x:f>'Raw_Data'!N2838</x:f>
        <x:v>0.063</x:v>
      </x:c>
      <x:c r="O2838" t="str">
        <x:f>IF(OR(D2838&lt;620,L2838&gt;=2,J2838&gt;0.9),"High",IF(OR(D2838&lt;700,L2838=1,J2838&gt;0.75),"Medium","Low"))</x:f>
        <x:v>Low</x:v>
      </x:c>
      <x:c r="P2838" s="30" t="n">
        <x:f>XLOOKUP(F2838,Assumptions!$A$4:$A$6,Assumptions!$B$4:$B$6)</x:f>
        <x:v>0</x:v>
      </x:c>
      <x:c r="Q2838" s="32" t="n">
        <x:f>XLOOKUP(F2838,Assumptions!$A$4:$A$6,Assumptions!$C$4:$C$6)</x:f>
        <x:v>0.229</x:v>
      </x:c>
      <x:c r="R2838" s="32" t="n">
        <x:f>XLOOKUP(F2838,Assumptions!$A$4:$A$6,Assumptions!$D$4:$D$6)</x:f>
        <x:v>0.015</x:v>
      </x:c>
      <x:c r="S2838" s="32" t="n">
        <x:f>XLOOKUP(F2838,Assumptions!$A$4:$A$6,Assumptions!$E$4:$E$6)</x:f>
        <x:v>0.0075</x:v>
      </x:c>
      <x:c r="T2838" s="32" t="n">
        <x:f>XLOOKUP(O2838,Assumptions!$H$4:$H$6,Assumptions!$I$4:$I$6)</x:f>
        <x:v>0.0035</x:v>
      </x:c>
      <x:c r="U2838" s="30" t="n">
        <x:f>XLOOKUP(F2838,Assumptions!$A$4:$A$6,Assumptions!$F$4:$F$6)</x:f>
        <x:v>60</x:v>
      </x:c>
      <x:c r="V2838" s="60" t="n">
        <x:f>I2838*12</x:f>
        <x:v>21688.199999999997</x:v>
      </x:c>
      <x:c r="W2838" s="60" t="n">
        <x:f>H2838*J2838*(1-K2838)*Q2838</x:f>
        <x:v>61.692675570000056</x:v>
      </x:c>
      <x:c r="X2838" s="60" t="n">
        <x:f>V2838*R2838</x:f>
        <x:v>325.3229999999999</x:v>
      </x:c>
      <x:c r="Y2838" s="60" t="n">
        <x:f>V2838*S2838</x:f>
        <x:v>162.66149999999996</x:v>
      </x:c>
      <x:c r="Z2838" s="60" t="n">
        <x:f>H2838*J2838*T2838</x:f>
        <x:v>20.953359</x:v>
      </x:c>
      <x:c r="AA2838" s="60" t="n">
        <x:f>P2838+W2838+X2838-Y2838-Z2838-U2838</x:f>
        <x:v>143.40081657000002</x:v>
      </x:c>
      <x:c r="AB2838" s="32" t="n">
        <x:f>IFERROR(AA2838/(P2838+W2838+X2838),0)</x:f>
        <x:v>0.37052973722265403</x:v>
      </x:c>
      <x:c r="AC2838" t="n">
        <x:f>IF(O2838="High",0,IF(I2838&gt;=1800,3,IF(I2838&gt;=900,2,1))+IF(K2838&gt;=0.9,2,IF(K2838&gt;=0.75,1,0))+IF(J2838&lt;=0.7,2,IF(J2838&lt;=0.85,1,0))+IF(M2838&gt;=8,1,0))</x:f>
        <x:v>8</x:v>
      </x:c>
      <x:c r="AD2838" t="str">
        <x:f>IF(AND(O2838&lt;&gt;"High",AC2838&gt;=Assumptions!$B$10,AA2838&gt;0),"Priority Growth",IF(AND(O2838="Low",AA2838&gt;0),"Maintain","Watch"))</x:f>
        <x:v>Priority Growth</x:v>
      </x:c>
      <x:c r="AE2838" s="60" t="n">
        <x:f>MAX(AA2838,0)*N2838</x:f>
        <x:v>9.034251443910001</x:v>
      </x:c>
      <x:c r="AF2838" t="str">
        <x:f>IF(AND(AA2838&gt;=Assumptions!$B$11,O2838&lt;&gt;"High",OR(N2838&gt;=Assumptions!$B$12,M2838&lt;=6)),"High","Standard")</x:f>
        <x:v>Standard</x:v>
      </x:c>
    </x:row>
    <x:row r="2839">
      <x:c r="A2839" t="str">
        <x:f>'Raw_Data'!A2839</x:f>
        <x:v>C02838</x:v>
      </x:c>
      <x:c r="B2839" t="n">
        <x:f>'Raw_Data'!B2839</x:f>
        <x:v>47</x:v>
      </x:c>
      <x:c r="C2839" s="30" t="n">
        <x:f>'Raw_Data'!C2839</x:f>
        <x:v>60998</x:v>
      </x:c>
      <x:c r="D2839" t="n">
        <x:f>'Raw_Data'!D2839</x:f>
        <x:v>694</x:v>
      </x:c>
      <x:c r="E2839" t="n">
        <x:f>'Raw_Data'!E2839</x:f>
        <x:v>78</x:v>
      </x:c>
      <x:c r="F2839" t="str">
        <x:f>PROPER(TRIM('Raw_Data'!F2839))</x:f>
        <x:v>Gold</x:v>
      </x:c>
      <x:c r="G2839" t="str">
        <x:f>PROPER(TRIM('Raw_Data'!G2839))</x:f>
        <x:v>Branch</x:v>
      </x:c>
      <x:c r="H2839" s="60" t="n">
        <x:f>'Raw_Data'!H2839</x:f>
        <x:v>9302</x:v>
      </x:c>
      <x:c r="I2839" s="60" t="n">
        <x:f>'Raw_Data'!I2839</x:f>
        <x:v>1415.3</x:v>
      </x:c>
      <x:c r="J2839" s="32" t="n">
        <x:f>'Raw_Data'!J2839</x:f>
        <x:v>0.27</x:v>
      </x:c>
      <x:c r="K2839" s="32" t="n">
        <x:f>'Raw_Data'!K2839</x:f>
        <x:v>0.626</x:v>
      </x:c>
      <x:c r="L2839" t="n">
        <x:f>'Raw_Data'!L2839</x:f>
        <x:v>0</x:v>
      </x:c>
      <x:c r="M2839" t="n">
        <x:f>IF('Raw_Data'!M2839="",Assumptions!$B$15,'Raw_Data'!M2839)</x:f>
        <x:v>6</x:v>
      </x:c>
      <x:c r="N2839" s="32" t="n">
        <x:f>'Raw_Data'!N2839</x:f>
        <x:v>0.132</x:v>
      </x:c>
      <x:c r="O2839" t="str">
        <x:f>IF(OR(D2839&lt;620,L2839&gt;=2,J2839&gt;0.9),"High",IF(OR(D2839&lt;700,L2839=1,J2839&gt;0.75),"Medium","Low"))</x:f>
        <x:v>Medium</x:v>
      </x:c>
      <x:c r="P2839" s="30" t="n">
        <x:f>XLOOKUP(F2839,Assumptions!$A$4:$A$6,Assumptions!$B$4:$B$6)</x:f>
        <x:v>95</x:v>
      </x:c>
      <x:c r="Q2839" s="32" t="n">
        <x:f>XLOOKUP(F2839,Assumptions!$A$4:$A$6,Assumptions!$C$4:$C$6)</x:f>
        <x:v>0.219</x:v>
      </x:c>
      <x:c r="R2839" s="32" t="n">
        <x:f>XLOOKUP(F2839,Assumptions!$A$4:$A$6,Assumptions!$D$4:$D$6)</x:f>
        <x:v>0.016</x:v>
      </x:c>
      <x:c r="S2839" s="32" t="n">
        <x:f>XLOOKUP(F2839,Assumptions!$A$4:$A$6,Assumptions!$E$4:$E$6)</x:f>
        <x:v>0.01</x:v>
      </x:c>
      <x:c r="T2839" s="32" t="n">
        <x:f>XLOOKUP(O2839,Assumptions!$H$4:$H$6,Assumptions!$I$4:$I$6)</x:f>
        <x:v>0.012</x:v>
      </x:c>
      <x:c r="U2839" s="30" t="n">
        <x:f>XLOOKUP(F2839,Assumptions!$A$4:$A$6,Assumptions!$F$4:$F$6)</x:f>
        <x:v>90</x:v>
      </x:c>
      <x:c r="V2839" s="60" t="n">
        <x:f>I2839*12</x:f>
        <x:v>16983.6</x:v>
      </x:c>
      <x:c r="W2839" s="60" t="n">
        <x:f>H2839*J2839*(1-K2839)*Q2839</x:f>
        <x:v>205.71019524</x:v>
      </x:c>
      <x:c r="X2839" s="60" t="n">
        <x:f>V2839*R2839</x:f>
        <x:v>271.7376</x:v>
      </x:c>
      <x:c r="Y2839" s="60" t="n">
        <x:f>V2839*S2839</x:f>
        <x:v>169.83599999999998</x:v>
      </x:c>
      <x:c r="Z2839" s="60" t="n">
        <x:f>H2839*J2839*T2839</x:f>
        <x:v>30.13848</x:v>
      </x:c>
      <x:c r="AA2839" s="60" t="n">
        <x:f>P2839+W2839+X2839-Y2839-Z2839-U2839</x:f>
        <x:v>282.47331524</x:v>
      </x:c>
      <x:c r="AB2839" s="32" t="n">
        <x:f>IFERROR(AA2839/(P2839+W2839+X2839),0)</x:f>
        <x:v>0.49344816695742955</x:v>
      </x:c>
      <x:c r="AC2839" t="n">
        <x:f>IF(O2839="High",0,IF(I2839&gt;=1800,3,IF(I2839&gt;=900,2,1))+IF(K2839&gt;=0.9,2,IF(K2839&gt;=0.75,1,0))+IF(J2839&lt;=0.7,2,IF(J2839&lt;=0.85,1,0))+IF(M2839&gt;=8,1,0))</x:f>
        <x:v>4</x:v>
      </x:c>
      <x:c r="AD2839" t="str">
        <x:f>IF(AND(O2839&lt;&gt;"High",AC2839&gt;=Assumptions!$B$10,AA2839&gt;0),"Priority Growth",IF(AND(O2839="Low",AA2839&gt;0),"Maintain","Watch"))</x:f>
        <x:v>Watch</x:v>
      </x:c>
      <x:c r="AE2839" s="60" t="n">
        <x:f>MAX(AA2839,0)*N2839</x:f>
        <x:v>37.28647761168</x:v>
      </x:c>
      <x:c r="AF2839" t="str">
        <x:f>IF(AND(AA2839&gt;=Assumptions!$B$11,O2839&lt;&gt;"High",OR(N2839&gt;=Assumptions!$B$12,M2839&lt;=6)),"High","Standard")</x:f>
        <x:v>Standard</x:v>
      </x:c>
    </x:row>
    <x:row r="2840">
      <x:c r="A2840" t="str">
        <x:f>'Raw_Data'!A2840</x:f>
        <x:v>C02839</x:v>
      </x:c>
      <x:c r="B2840" t="n">
        <x:f>'Raw_Data'!B2840</x:f>
        <x:v>25</x:v>
      </x:c>
      <x:c r="C2840" s="30" t="n">
        <x:f>'Raw_Data'!C2840</x:f>
        <x:v>102670</x:v>
      </x:c>
      <x:c r="D2840" t="n">
        <x:f>'Raw_Data'!D2840</x:f>
        <x:v>651</x:v>
      </x:c>
      <x:c r="E2840" t="n">
        <x:f>'Raw_Data'!E2840</x:f>
        <x:v>26</x:v>
      </x:c>
      <x:c r="F2840" t="str">
        <x:f>PROPER(TRIM('Raw_Data'!F2840))</x:f>
        <x:v>Gold</x:v>
      </x:c>
      <x:c r="G2840" t="str">
        <x:f>PROPER(TRIM('Raw_Data'!G2840))</x:f>
        <x:v>Digital</x:v>
      </x:c>
      <x:c r="H2840" s="60" t="n">
        <x:f>'Raw_Data'!H2840</x:f>
        <x:v>15391</x:v>
      </x:c>
      <x:c r="I2840" s="60" t="n">
        <x:f>'Raw_Data'!I2840</x:f>
        <x:v>1593.16</x:v>
      </x:c>
      <x:c r="J2840" s="32" t="n">
        <x:f>'Raw_Data'!J2840</x:f>
        <x:v>0.3</x:v>
      </x:c>
      <x:c r="K2840" s="32" t="n">
        <x:f>'Raw_Data'!K2840</x:f>
        <x:v>0.828</x:v>
      </x:c>
      <x:c r="L2840" t="n">
        <x:f>'Raw_Data'!L2840</x:f>
        <x:v>0</x:v>
      </x:c>
      <x:c r="M2840" t="n">
        <x:f>IF('Raw_Data'!M2840="",Assumptions!$B$15,'Raw_Data'!M2840)</x:f>
        <x:v>8</x:v>
      </x:c>
      <x:c r="N2840" s="32" t="n">
        <x:f>'Raw_Data'!N2840</x:f>
        <x:v>0.04</x:v>
      </x:c>
      <x:c r="O2840" t="str">
        <x:f>IF(OR(D2840&lt;620,L2840&gt;=2,J2840&gt;0.9),"High",IF(OR(D2840&lt;700,L2840=1,J2840&gt;0.75),"Medium","Low"))</x:f>
        <x:v>Medium</x:v>
      </x:c>
      <x:c r="P2840" s="30" t="n">
        <x:f>XLOOKUP(F2840,Assumptions!$A$4:$A$6,Assumptions!$B$4:$B$6)</x:f>
        <x:v>95</x:v>
      </x:c>
      <x:c r="Q2840" s="32" t="n">
        <x:f>XLOOKUP(F2840,Assumptions!$A$4:$A$6,Assumptions!$C$4:$C$6)</x:f>
        <x:v>0.219</x:v>
      </x:c>
      <x:c r="R2840" s="32" t="n">
        <x:f>XLOOKUP(F2840,Assumptions!$A$4:$A$6,Assumptions!$D$4:$D$6)</x:f>
        <x:v>0.016</x:v>
      </x:c>
      <x:c r="S2840" s="32" t="n">
        <x:f>XLOOKUP(F2840,Assumptions!$A$4:$A$6,Assumptions!$E$4:$E$6)</x:f>
        <x:v>0.01</x:v>
      </x:c>
      <x:c r="T2840" s="32" t="n">
        <x:f>XLOOKUP(O2840,Assumptions!$H$4:$H$6,Assumptions!$I$4:$I$6)</x:f>
        <x:v>0.012</x:v>
      </x:c>
      <x:c r="U2840" s="30" t="n">
        <x:f>XLOOKUP(F2840,Assumptions!$A$4:$A$6,Assumptions!$F$4:$F$6)</x:f>
        <x:v>90</x:v>
      </x:c>
      <x:c r="V2840" s="60" t="n">
        <x:f>I2840*12</x:f>
        <x:v>19117.920000000002</x:v>
      </x:c>
      <x:c r="W2840" s="60" t="n">
        <x:f>H2840*J2840*(1-K2840)*Q2840</x:f>
        <x:v>173.92445640000005</x:v>
      </x:c>
      <x:c r="X2840" s="60" t="n">
        <x:f>V2840*R2840</x:f>
        <x:v>305.88672</x:v>
      </x:c>
      <x:c r="Y2840" s="60" t="n">
        <x:f>V2840*S2840</x:f>
        <x:v>191.17920000000004</x:v>
      </x:c>
      <x:c r="Z2840" s="60" t="n">
        <x:f>H2840*J2840*T2840</x:f>
        <x:v>55.4076</x:v>
      </x:c>
      <x:c r="AA2840" s="60" t="n">
        <x:f>P2840+W2840+X2840-Y2840-Z2840-U2840</x:f>
        <x:v>238.22437639999998</x:v>
      </x:c>
      <x:c r="AB2840" s="32" t="n">
        <x:f>IFERROR(AA2840/(P2840+W2840+X2840),0)</x:f>
        <x:v>0.41443936057747116</x:v>
      </x:c>
      <x:c r="AC2840" t="n">
        <x:f>IF(O2840="High",0,IF(I2840&gt;=1800,3,IF(I2840&gt;=900,2,1))+IF(K2840&gt;=0.9,2,IF(K2840&gt;=0.75,1,0))+IF(J2840&lt;=0.7,2,IF(J2840&lt;=0.85,1,0))+IF(M2840&gt;=8,1,0))</x:f>
        <x:v>6</x:v>
      </x:c>
      <x:c r="AD2840" t="str">
        <x:f>IF(AND(O2840&lt;&gt;"High",AC2840&gt;=Assumptions!$B$10,AA2840&gt;0),"Priority Growth",IF(AND(O2840="Low",AA2840&gt;0),"Maintain","Watch"))</x:f>
        <x:v>Priority Growth</x:v>
      </x:c>
      <x:c r="AE2840" s="60" t="n">
        <x:f>MAX(AA2840,0)*N2840</x:f>
        <x:v>9.528975056</x:v>
      </x:c>
      <x:c r="AF2840" t="str">
        <x:f>IF(AND(AA2840&gt;=Assumptions!$B$11,O2840&lt;&gt;"High",OR(N2840&gt;=Assumptions!$B$12,M2840&lt;=6)),"High","Standard")</x:f>
        <x:v>Standard</x:v>
      </x:c>
    </x:row>
    <x:row r="2841">
      <x:c r="A2841" t="str">
        <x:f>'Raw_Data'!A2841</x:f>
        <x:v>C02840</x:v>
      </x:c>
      <x:c r="B2841" t="n">
        <x:f>'Raw_Data'!B2841</x:f>
        <x:v>46</x:v>
      </x:c>
      <x:c r="C2841" s="30" t="n">
        <x:f>'Raw_Data'!C2841</x:f>
        <x:v>47972</x:v>
      </x:c>
      <x:c r="D2841" t="n">
        <x:f>'Raw_Data'!D2841</x:f>
        <x:v>606</x:v>
      </x:c>
      <x:c r="E2841" t="n">
        <x:f>'Raw_Data'!E2841</x:f>
        <x:v>65</x:v>
      </x:c>
      <x:c r="F2841" t="str">
        <x:f>PROPER(TRIM('Raw_Data'!F2841))</x:f>
        <x:v>Classic</x:v>
      </x:c>
      <x:c r="G2841" t="str">
        <x:f>PROPER(TRIM('Raw_Data'!G2841))</x:f>
        <x:v>Partner</x:v>
      </x:c>
      <x:c r="H2841" s="60" t="n">
        <x:f>'Raw_Data'!H2841</x:f>
        <x:v>1000</x:v>
      </x:c>
      <x:c r="I2841" s="60" t="n">
        <x:f>'Raw_Data'!I2841</x:f>
        <x:v>150</x:v>
      </x:c>
      <x:c r="J2841" s="32" t="n">
        <x:f>'Raw_Data'!J2841</x:f>
        <x:v>0.411</x:v>
      </x:c>
      <x:c r="K2841" s="32" t="n">
        <x:f>'Raw_Data'!K2841</x:f>
        <x:v>0.709</x:v>
      </x:c>
      <x:c r="L2841" t="n">
        <x:f>'Raw_Data'!L2841</x:f>
        <x:v>1</x:v>
      </x:c>
      <x:c r="M2841" t="n">
        <x:f>IF('Raw_Data'!M2841="",Assumptions!$B$15,'Raw_Data'!M2841)</x:f>
        <x:v>7</x:v>
      </x:c>
      <x:c r="N2841" s="32" t="n">
        <x:f>'Raw_Data'!N2841</x:f>
        <x:v>0.099</x:v>
      </x:c>
      <x:c r="O2841" t="str">
        <x:f>IF(OR(D2841&lt;620,L2841&gt;=2,J2841&gt;0.9),"High",IF(OR(D2841&lt;700,L2841=1,J2841&gt;0.75),"Medium","Low"))</x:f>
        <x:v>High</x:v>
      </x:c>
      <x:c r="P2841" s="30" t="n">
        <x:f>XLOOKUP(F2841,Assumptions!$A$4:$A$6,Assumptions!$B$4:$B$6)</x:f>
        <x:v>0</x:v>
      </x:c>
      <x:c r="Q2841" s="32" t="n">
        <x:f>XLOOKUP(F2841,Assumptions!$A$4:$A$6,Assumptions!$C$4:$C$6)</x:f>
        <x:v>0.229</x:v>
      </x:c>
      <x:c r="R2841" s="32" t="n">
        <x:f>XLOOKUP(F2841,Assumptions!$A$4:$A$6,Assumptions!$D$4:$D$6)</x:f>
        <x:v>0.015</x:v>
      </x:c>
      <x:c r="S2841" s="32" t="n">
        <x:f>XLOOKUP(F2841,Assumptions!$A$4:$A$6,Assumptions!$E$4:$E$6)</x:f>
        <x:v>0.0075</x:v>
      </x:c>
      <x:c r="T2841" s="32" t="n">
        <x:f>XLOOKUP(O2841,Assumptions!$H$4:$H$6,Assumptions!$I$4:$I$6)</x:f>
        <x:v>0.045</x:v>
      </x:c>
      <x:c r="U2841" s="30" t="n">
        <x:f>XLOOKUP(F2841,Assumptions!$A$4:$A$6,Assumptions!$F$4:$F$6)</x:f>
        <x:v>60</x:v>
      </x:c>
      <x:c r="V2841" s="60" t="n">
        <x:f>I2841*12</x:f>
        <x:v>1800</x:v>
      </x:c>
      <x:c r="W2841" s="60" t="n">
        <x:f>H2841*J2841*(1-K2841)*Q2841</x:f>
        <x:v>27.388629000000005</x:v>
      </x:c>
      <x:c r="X2841" s="60" t="n">
        <x:f>V2841*R2841</x:f>
        <x:v>27</x:v>
      </x:c>
      <x:c r="Y2841" s="60" t="n">
        <x:f>V2841*S2841</x:f>
        <x:v>13.5</x:v>
      </x:c>
      <x:c r="Z2841" s="60" t="n">
        <x:f>H2841*J2841*T2841</x:f>
        <x:v>18.495</x:v>
      </x:c>
      <x:c r="AA2841" s="60" t="n">
        <x:f>P2841+W2841+X2841-Y2841-Z2841-U2841</x:f>
        <x:v>-37.606370999999996</x:v>
      </x:c>
      <x:c r="AB2841" s="32" t="n">
        <x:f>IFERROR(AA2841/(P2841+W2841+X2841),0)</x:f>
        <x:v>-0.6914381129187865</x:v>
      </x:c>
      <x:c r="AC2841" t="n">
        <x:f>IF(O2841="High",0,IF(I2841&gt;=1800,3,IF(I2841&gt;=900,2,1))+IF(K2841&gt;=0.9,2,IF(K2841&gt;=0.75,1,0))+IF(J2841&lt;=0.7,2,IF(J2841&lt;=0.85,1,0))+IF(M2841&gt;=8,1,0))</x:f>
        <x:v>0</x:v>
      </x:c>
      <x:c r="AD2841" t="str">
        <x:f>IF(AND(O2841&lt;&gt;"High",AC2841&gt;=Assumptions!$B$10,AA2841&gt;0),"Priority Growth",IF(AND(O2841="Low",AA2841&gt;0),"Maintain","Watch"))</x:f>
        <x:v>Watch</x:v>
      </x:c>
      <x:c r="AE2841" s="60" t="n">
        <x:f>MAX(AA2841,0)*N2841</x:f>
        <x:v>0</x:v>
      </x:c>
      <x:c r="AF2841" t="str">
        <x:f>IF(AND(AA2841&gt;=Assumptions!$B$11,O2841&lt;&gt;"High",OR(N2841&gt;=Assumptions!$B$12,M2841&lt;=6)),"High","Standard")</x:f>
        <x:v>Standard</x:v>
      </x:c>
    </x:row>
    <x:row r="2842">
      <x:c r="A2842" t="str">
        <x:f>'Raw_Data'!A2842</x:f>
        <x:v>C02841</x:v>
      </x:c>
      <x:c r="B2842" t="n">
        <x:f>'Raw_Data'!B2842</x:f>
        <x:v>29</x:v>
      </x:c>
      <x:c r="C2842" s="30" t="n">
        <x:f>'Raw_Data'!C2842</x:f>
        <x:v>63542</x:v>
      </x:c>
      <x:c r="D2842" t="n">
        <x:f>'Raw_Data'!D2842</x:f>
        <x:v>618</x:v>
      </x:c>
      <x:c r="E2842" t="n">
        <x:f>'Raw_Data'!E2842</x:f>
        <x:v>85</x:v>
      </x:c>
      <x:c r="F2842" t="str">
        <x:f>PROPER(TRIM('Raw_Data'!F2842))</x:f>
        <x:v>Classic</x:v>
      </x:c>
      <x:c r="G2842" t="str">
        <x:f>PROPER(TRIM('Raw_Data'!G2842))</x:f>
        <x:v>Partner</x:v>
      </x:c>
      <x:c r="H2842" s="60" t="n">
        <x:f>'Raw_Data'!H2842</x:f>
        <x:v>2996</x:v>
      </x:c>
      <x:c r="I2842" s="60" t="n">
        <x:f>'Raw_Data'!I2842</x:f>
        <x:v>754.75</x:v>
      </x:c>
      <x:c r="J2842" s="32" t="n">
        <x:f>'Raw_Data'!J2842</x:f>
        <x:v>0.49</x:v>
      </x:c>
      <x:c r="K2842" s="32" t="n">
        <x:f>'Raw_Data'!K2842</x:f>
        <x:v>0.581</x:v>
      </x:c>
      <x:c r="L2842" t="n">
        <x:f>'Raw_Data'!L2842</x:f>
        <x:v>1</x:v>
      </x:c>
      <x:c r="M2842" t="n">
        <x:f>IF('Raw_Data'!M2842="",Assumptions!$B$15,'Raw_Data'!M2842)</x:f>
        <x:v>9</x:v>
      </x:c>
      <x:c r="N2842" s="32" t="n">
        <x:f>'Raw_Data'!N2842</x:f>
        <x:v>0.02</x:v>
      </x:c>
      <x:c r="O2842" t="str">
        <x:f>IF(OR(D2842&lt;620,L2842&gt;=2,J2842&gt;0.9),"High",IF(OR(D2842&lt;700,L2842=1,J2842&gt;0.75),"Medium","Low"))</x:f>
        <x:v>High</x:v>
      </x:c>
      <x:c r="P2842" s="30" t="n">
        <x:f>XLOOKUP(F2842,Assumptions!$A$4:$A$6,Assumptions!$B$4:$B$6)</x:f>
        <x:v>0</x:v>
      </x:c>
      <x:c r="Q2842" s="32" t="n">
        <x:f>XLOOKUP(F2842,Assumptions!$A$4:$A$6,Assumptions!$C$4:$C$6)</x:f>
        <x:v>0.229</x:v>
      </x:c>
      <x:c r="R2842" s="32" t="n">
        <x:f>XLOOKUP(F2842,Assumptions!$A$4:$A$6,Assumptions!$D$4:$D$6)</x:f>
        <x:v>0.015</x:v>
      </x:c>
      <x:c r="S2842" s="32" t="n">
        <x:f>XLOOKUP(F2842,Assumptions!$A$4:$A$6,Assumptions!$E$4:$E$6)</x:f>
        <x:v>0.0075</x:v>
      </x:c>
      <x:c r="T2842" s="32" t="n">
        <x:f>XLOOKUP(O2842,Assumptions!$H$4:$H$6,Assumptions!$I$4:$I$6)</x:f>
        <x:v>0.045</x:v>
      </x:c>
      <x:c r="U2842" s="30" t="n">
        <x:f>XLOOKUP(F2842,Assumptions!$A$4:$A$6,Assumptions!$F$4:$F$6)</x:f>
        <x:v>60</x:v>
      </x:c>
      <x:c r="V2842" s="60" t="n">
        <x:f>I2842*12</x:f>
        <x:v>9057</x:v>
      </x:c>
      <x:c r="W2842" s="60" t="n">
        <x:f>H2842*J2842*(1-K2842)*Q2842</x:f>
        <x:v>140.85990604000003</x:v>
      </x:c>
      <x:c r="X2842" s="60" t="n">
        <x:f>V2842*R2842</x:f>
        <x:v>135.855</x:v>
      </x:c>
      <x:c r="Y2842" s="60" t="n">
        <x:f>V2842*S2842</x:f>
        <x:v>67.9275</x:v>
      </x:c>
      <x:c r="Z2842" s="60" t="n">
        <x:f>H2842*J2842*T2842</x:f>
        <x:v>66.06179999999999</x:v>
      </x:c>
      <x:c r="AA2842" s="60" t="n">
        <x:f>P2842+W2842+X2842-Y2842-Z2842-U2842</x:f>
        <x:v>82.72560604</x:v>
      </x:c>
      <x:c r="AB2842" s="32" t="n">
        <x:f>IFERROR(AA2842/(P2842+W2842+X2842),0)</x:f>
        <x:v>0.29895608886368324</x:v>
      </x:c>
      <x:c r="AC2842" t="n">
        <x:f>IF(O2842="High",0,IF(I2842&gt;=1800,3,IF(I2842&gt;=900,2,1))+IF(K2842&gt;=0.9,2,IF(K2842&gt;=0.75,1,0))+IF(J2842&lt;=0.7,2,IF(J2842&lt;=0.85,1,0))+IF(M2842&gt;=8,1,0))</x:f>
        <x:v>0</x:v>
      </x:c>
      <x:c r="AD2842" t="str">
        <x:f>IF(AND(O2842&lt;&gt;"High",AC2842&gt;=Assumptions!$B$10,AA2842&gt;0),"Priority Growth",IF(AND(O2842="Low",AA2842&gt;0),"Maintain","Watch"))</x:f>
        <x:v>Watch</x:v>
      </x:c>
      <x:c r="AE2842" s="60" t="n">
        <x:f>MAX(AA2842,0)*N2842</x:f>
        <x:v>1.6545121208</x:v>
      </x:c>
      <x:c r="AF2842" t="str">
        <x:f>IF(AND(AA2842&gt;=Assumptions!$B$11,O2842&lt;&gt;"High",OR(N2842&gt;=Assumptions!$B$12,M2842&lt;=6)),"High","Standard")</x:f>
        <x:v>Standard</x:v>
      </x:c>
    </x:row>
    <x:row r="2843">
      <x:c r="A2843" t="str">
        <x:f>'Raw_Data'!A2843</x:f>
        <x:v>C02842</x:v>
      </x:c>
      <x:c r="B2843" t="n">
        <x:f>'Raw_Data'!B2843</x:f>
        <x:v>63</x:v>
      </x:c>
      <x:c r="C2843" s="30" t="n">
        <x:f>'Raw_Data'!C2843</x:f>
        <x:v>56509</x:v>
      </x:c>
      <x:c r="D2843" t="n">
        <x:f>'Raw_Data'!D2843</x:f>
        <x:v>667</x:v>
      </x:c>
      <x:c r="E2843" t="n">
        <x:f>'Raw_Data'!E2843</x:f>
        <x:v>65</x:v>
      </x:c>
      <x:c r="F2843" t="str">
        <x:f>PROPER(TRIM('Raw_Data'!F2843))</x:f>
        <x:v>Classic</x:v>
      </x:c>
      <x:c r="G2843" t="str">
        <x:f>PROPER(TRIM('Raw_Data'!G2843))</x:f>
        <x:v>Digital</x:v>
      </x:c>
      <x:c r="H2843" s="60" t="n">
        <x:f>'Raw_Data'!H2843</x:f>
        <x:v>6364</x:v>
      </x:c>
      <x:c r="I2843" s="60" t="n">
        <x:f>'Raw_Data'!I2843</x:f>
        <x:v>501.51</x:v>
      </x:c>
      <x:c r="J2843" s="32" t="n">
        <x:f>'Raw_Data'!J2843</x:f>
        <x:v>0.408</x:v>
      </x:c>
      <x:c r="K2843" s="32" t="n">
        <x:f>'Raw_Data'!K2843</x:f>
        <x:v>0.705</x:v>
      </x:c>
      <x:c r="L2843" t="n">
        <x:f>'Raw_Data'!L2843</x:f>
        <x:v>0</x:v>
      </x:c>
      <x:c r="M2843" t="n">
        <x:f>IF('Raw_Data'!M2843="",Assumptions!$B$15,'Raw_Data'!M2843)</x:f>
        <x:v>8</x:v>
      </x:c>
      <x:c r="N2843" s="32" t="n">
        <x:f>'Raw_Data'!N2843</x:f>
        <x:v>0.054</x:v>
      </x:c>
      <x:c r="O2843" t="str">
        <x:f>IF(OR(D2843&lt;620,L2843&gt;=2,J2843&gt;0.9),"High",IF(OR(D2843&lt;700,L2843=1,J2843&gt;0.75),"Medium","Low"))</x:f>
        <x:v>Medium</x:v>
      </x:c>
      <x:c r="P2843" s="30" t="n">
        <x:f>XLOOKUP(F2843,Assumptions!$A$4:$A$6,Assumptions!$B$4:$B$6)</x:f>
        <x:v>0</x:v>
      </x:c>
      <x:c r="Q2843" s="32" t="n">
        <x:f>XLOOKUP(F2843,Assumptions!$A$4:$A$6,Assumptions!$C$4:$C$6)</x:f>
        <x:v>0.229</x:v>
      </x:c>
      <x:c r="R2843" s="32" t="n">
        <x:f>XLOOKUP(F2843,Assumptions!$A$4:$A$6,Assumptions!$D$4:$D$6)</x:f>
        <x:v>0.015</x:v>
      </x:c>
      <x:c r="S2843" s="32" t="n">
        <x:f>XLOOKUP(F2843,Assumptions!$A$4:$A$6,Assumptions!$E$4:$E$6)</x:f>
        <x:v>0.0075</x:v>
      </x:c>
      <x:c r="T2843" s="32" t="n">
        <x:f>XLOOKUP(O2843,Assumptions!$H$4:$H$6,Assumptions!$I$4:$I$6)</x:f>
        <x:v>0.012</x:v>
      </x:c>
      <x:c r="U2843" s="30" t="n">
        <x:f>XLOOKUP(F2843,Assumptions!$A$4:$A$6,Assumptions!$F$4:$F$6)</x:f>
        <x:v>60</x:v>
      </x:c>
      <x:c r="V2843" s="60" t="n">
        <x:f>I2843*12</x:f>
        <x:v>6018.12</x:v>
      </x:c>
      <x:c r="W2843" s="60" t="n">
        <x:f>H2843*J2843*(1-K2843)*Q2843</x:f>
        <x:v>175.40736816</x:v>
      </x:c>
      <x:c r="X2843" s="60" t="n">
        <x:f>V2843*R2843</x:f>
        <x:v>90.2718</x:v>
      </x:c>
      <x:c r="Y2843" s="60" t="n">
        <x:f>V2843*S2843</x:f>
        <x:v>45.1359</x:v>
      </x:c>
      <x:c r="Z2843" s="60" t="n">
        <x:f>H2843*J2843*T2843</x:f>
        <x:v>31.158143999999997</x:v>
      </x:c>
      <x:c r="AA2843" s="60" t="n">
        <x:f>P2843+W2843+X2843-Y2843-Z2843-U2843</x:f>
        <x:v>129.38512416000003</x:v>
      </x:c>
      <x:c r="AB2843" s="32" t="n">
        <x:f>IFERROR(AA2843/(P2843+W2843+X2843),0)</x:f>
        <x:v>0.4869976259564333</x:v>
      </x:c>
      <x:c r="AC2843" t="n">
        <x:f>IF(O2843="High",0,IF(I2843&gt;=1800,3,IF(I2843&gt;=900,2,1))+IF(K2843&gt;=0.9,2,IF(K2843&gt;=0.75,1,0))+IF(J2843&lt;=0.7,2,IF(J2843&lt;=0.85,1,0))+IF(M2843&gt;=8,1,0))</x:f>
        <x:v>4</x:v>
      </x:c>
      <x:c r="AD2843" t="str">
        <x:f>IF(AND(O2843&lt;&gt;"High",AC2843&gt;=Assumptions!$B$10,AA2843&gt;0),"Priority Growth",IF(AND(O2843="Low",AA2843&gt;0),"Maintain","Watch"))</x:f>
        <x:v>Watch</x:v>
      </x:c>
      <x:c r="AE2843" s="60" t="n">
        <x:f>MAX(AA2843,0)*N2843</x:f>
        <x:v>6.9867967046400015</x:v>
      </x:c>
      <x:c r="AF2843" t="str">
        <x:f>IF(AND(AA2843&gt;=Assumptions!$B$11,O2843&lt;&gt;"High",OR(N2843&gt;=Assumptions!$B$12,M2843&lt;=6)),"High","Standard")</x:f>
        <x:v>Standard</x:v>
      </x:c>
    </x:row>
    <x:row r="2844">
      <x:c r="A2844" t="str">
        <x:f>'Raw_Data'!A2844</x:f>
        <x:v>C02843</x:v>
      </x:c>
      <x:c r="B2844" t="n">
        <x:f>'Raw_Data'!B2844</x:f>
        <x:v>33</x:v>
      </x:c>
      <x:c r="C2844" s="30" t="n">
        <x:f>'Raw_Data'!C2844</x:f>
        <x:v>63203</x:v>
      </x:c>
      <x:c r="D2844" t="n">
        <x:f>'Raw_Data'!D2844</x:f>
        <x:v>670</x:v>
      </x:c>
      <x:c r="E2844" t="n">
        <x:f>'Raw_Data'!E2844</x:f>
        <x:v>118</x:v>
      </x:c>
      <x:c r="F2844" t="str">
        <x:f>PROPER(TRIM('Raw_Data'!F2844))</x:f>
        <x:v>Gold</x:v>
      </x:c>
      <x:c r="G2844" t="str">
        <x:f>PROPER(TRIM('Raw_Data'!G2844))</x:f>
        <x:v>Digital</x:v>
      </x:c>
      <x:c r="H2844" s="60" t="n">
        <x:f>'Raw_Data'!H2844</x:f>
        <x:v>12770</x:v>
      </x:c>
      <x:c r="I2844" s="60" t="n">
        <x:f>'Raw_Data'!I2844</x:f>
        <x:v>1363.82</x:v>
      </x:c>
      <x:c r="J2844" s="32" t="n">
        <x:f>'Raw_Data'!J2844</x:f>
        <x:v>0.471</x:v>
      </x:c>
      <x:c r="K2844" s="32" t="n">
        <x:f>'Raw_Data'!K2844</x:f>
        <x:v>0.666</x:v>
      </x:c>
      <x:c r="L2844" t="n">
        <x:f>'Raw_Data'!L2844</x:f>
        <x:v>0</x:v>
      </x:c>
      <x:c r="M2844" t="n">
        <x:f>IF('Raw_Data'!M2844="",Assumptions!$B$15,'Raw_Data'!M2844)</x:f>
        <x:v>6</x:v>
      </x:c>
      <x:c r="N2844" s="32" t="n">
        <x:f>'Raw_Data'!N2844</x:f>
        <x:v>0.151</x:v>
      </x:c>
      <x:c r="O2844" t="str">
        <x:f>IF(OR(D2844&lt;620,L2844&gt;=2,J2844&gt;0.9),"High",IF(OR(D2844&lt;700,L2844=1,J2844&gt;0.75),"Medium","Low"))</x:f>
        <x:v>Medium</x:v>
      </x:c>
      <x:c r="P2844" s="30" t="n">
        <x:f>XLOOKUP(F2844,Assumptions!$A$4:$A$6,Assumptions!$B$4:$B$6)</x:f>
        <x:v>95</x:v>
      </x:c>
      <x:c r="Q2844" s="32" t="n">
        <x:f>XLOOKUP(F2844,Assumptions!$A$4:$A$6,Assumptions!$C$4:$C$6)</x:f>
        <x:v>0.219</x:v>
      </x:c>
      <x:c r="R2844" s="32" t="n">
        <x:f>XLOOKUP(F2844,Assumptions!$A$4:$A$6,Assumptions!$D$4:$D$6)</x:f>
        <x:v>0.016</x:v>
      </x:c>
      <x:c r="S2844" s="32" t="n">
        <x:f>XLOOKUP(F2844,Assumptions!$A$4:$A$6,Assumptions!$E$4:$E$6)</x:f>
        <x:v>0.01</x:v>
      </x:c>
      <x:c r="T2844" s="32" t="n">
        <x:f>XLOOKUP(O2844,Assumptions!$H$4:$H$6,Assumptions!$I$4:$I$6)</x:f>
        <x:v>0.012</x:v>
      </x:c>
      <x:c r="U2844" s="30" t="n">
        <x:f>XLOOKUP(F2844,Assumptions!$A$4:$A$6,Assumptions!$F$4:$F$6)</x:f>
        <x:v>90</x:v>
      </x:c>
      <x:c r="V2844" s="60" t="n">
        <x:f>I2844*12</x:f>
        <x:v>16365.84</x:v>
      </x:c>
      <x:c r="W2844" s="60" t="n">
        <x:f>H2844*J2844*(1-K2844)*Q2844</x:f>
        <x:v>439.94905181999997</x:v>
      </x:c>
      <x:c r="X2844" s="60" t="n">
        <x:f>V2844*R2844</x:f>
        <x:v>261.85344000000003</x:v>
      </x:c>
      <x:c r="Y2844" s="60" t="n">
        <x:f>V2844*S2844</x:f>
        <x:v>163.6584</x:v>
      </x:c>
      <x:c r="Z2844" s="60" t="n">
        <x:f>H2844*J2844*T2844</x:f>
        <x:v>72.17604</x:v>
      </x:c>
      <x:c r="AA2844" s="60" t="n">
        <x:f>P2844+W2844+X2844-Y2844-Z2844-U2844</x:f>
        <x:v>470.96805182</x:v>
      </x:c>
      <x:c r="AB2844" s="32" t="n">
        <x:f>IFERROR(AA2844/(P2844+W2844+X2844),0)</x:f>
        <x:v>0.5910725137721997</x:v>
      </x:c>
      <x:c r="AC2844" t="n">
        <x:f>IF(O2844="High",0,IF(I2844&gt;=1800,3,IF(I2844&gt;=900,2,1))+IF(K2844&gt;=0.9,2,IF(K2844&gt;=0.75,1,0))+IF(J2844&lt;=0.7,2,IF(J2844&lt;=0.85,1,0))+IF(M2844&gt;=8,1,0))</x:f>
        <x:v>4</x:v>
      </x:c>
      <x:c r="AD2844" t="str">
        <x:f>IF(AND(O2844&lt;&gt;"High",AC2844&gt;=Assumptions!$B$10,AA2844&gt;0),"Priority Growth",IF(AND(O2844="Low",AA2844&gt;0),"Maintain","Watch"))</x:f>
        <x:v>Watch</x:v>
      </x:c>
      <x:c r="AE2844" s="60" t="n">
        <x:f>MAX(AA2844,0)*N2844</x:f>
        <x:v>71.11617582482</x:v>
      </x:c>
      <x:c r="AF2844" t="str">
        <x:f>IF(AND(AA2844&gt;=Assumptions!$B$11,O2844&lt;&gt;"High",OR(N2844&gt;=Assumptions!$B$12,M2844&lt;=6)),"High","Standard")</x:f>
        <x:v>High</x:v>
      </x:c>
    </x:row>
    <x:row r="2845">
      <x:c r="A2845" t="str">
        <x:f>'Raw_Data'!A2845</x:f>
        <x:v>C02844</x:v>
      </x:c>
      <x:c r="B2845" t="n">
        <x:f>'Raw_Data'!B2845</x:f>
        <x:v>45</x:v>
      </x:c>
      <x:c r="C2845" s="30" t="n">
        <x:f>'Raw_Data'!C2845</x:f>
        <x:v>44783</x:v>
      </x:c>
      <x:c r="D2845" t="n">
        <x:f>'Raw_Data'!D2845</x:f>
        <x:v>695</x:v>
      </x:c>
      <x:c r="E2845" t="n">
        <x:f>'Raw_Data'!E2845</x:f>
        <x:v>9</x:v>
      </x:c>
      <x:c r="F2845" t="str">
        <x:f>PROPER(TRIM('Raw_Data'!F2845))</x:f>
        <x:v>Classic</x:v>
      </x:c>
      <x:c r="G2845" t="str">
        <x:f>PROPER(TRIM('Raw_Data'!G2845))</x:f>
        <x:v>Partner</x:v>
      </x:c>
      <x:c r="H2845" s="60" t="n">
        <x:f>'Raw_Data'!H2845</x:f>
        <x:v>6543</x:v>
      </x:c>
      <x:c r="I2845" s="60" t="n">
        <x:f>'Raw_Data'!I2845</x:f>
        <x:v>419.93</x:v>
      </x:c>
      <x:c r="J2845" s="32" t="n">
        <x:f>'Raw_Data'!J2845</x:f>
        <x:v>0.312</x:v>
      </x:c>
      <x:c r="K2845" s="32" t="n">
        <x:f>'Raw_Data'!K2845</x:f>
        <x:v>0.72</x:v>
      </x:c>
      <x:c r="L2845" t="n">
        <x:f>'Raw_Data'!L2845</x:f>
        <x:v>0</x:v>
      </x:c>
      <x:c r="M2845" t="n">
        <x:f>IF('Raw_Data'!M2845="",Assumptions!$B$15,'Raw_Data'!M2845)</x:f>
        <x:v>6</x:v>
      </x:c>
      <x:c r="N2845" s="32" t="n">
        <x:f>'Raw_Data'!N2845</x:f>
        <x:v>0.167</x:v>
      </x:c>
      <x:c r="O2845" t="str">
        <x:f>IF(OR(D2845&lt;620,L2845&gt;=2,J2845&gt;0.9),"High",IF(OR(D2845&lt;700,L2845=1,J2845&gt;0.75),"Medium","Low"))</x:f>
        <x:v>Medium</x:v>
      </x:c>
      <x:c r="P2845" s="30" t="n">
        <x:f>XLOOKUP(F2845,Assumptions!$A$4:$A$6,Assumptions!$B$4:$B$6)</x:f>
        <x:v>0</x:v>
      </x:c>
      <x:c r="Q2845" s="32" t="n">
        <x:f>XLOOKUP(F2845,Assumptions!$A$4:$A$6,Assumptions!$C$4:$C$6)</x:f>
        <x:v>0.229</x:v>
      </x:c>
      <x:c r="R2845" s="32" t="n">
        <x:f>XLOOKUP(F2845,Assumptions!$A$4:$A$6,Assumptions!$D$4:$D$6)</x:f>
        <x:v>0.015</x:v>
      </x:c>
      <x:c r="S2845" s="32" t="n">
        <x:f>XLOOKUP(F2845,Assumptions!$A$4:$A$6,Assumptions!$E$4:$E$6)</x:f>
        <x:v>0.0075</x:v>
      </x:c>
      <x:c r="T2845" s="32" t="n">
        <x:f>XLOOKUP(O2845,Assumptions!$H$4:$H$6,Assumptions!$I$4:$I$6)</x:f>
        <x:v>0.012</x:v>
      </x:c>
      <x:c r="U2845" s="30" t="n">
        <x:f>XLOOKUP(F2845,Assumptions!$A$4:$A$6,Assumptions!$F$4:$F$6)</x:f>
        <x:v>60</x:v>
      </x:c>
      <x:c r="V2845" s="60" t="n">
        <x:f>I2845*12</x:f>
        <x:v>5039.16</x:v>
      </x:c>
      <x:c r="W2845" s="60" t="n">
        <x:f>H2845*J2845*(1-K2845)*Q2845</x:f>
        <x:v>130.89559392</x:v>
      </x:c>
      <x:c r="X2845" s="60" t="n">
        <x:f>V2845*R2845</x:f>
        <x:v>75.58739999999999</x:v>
      </x:c>
      <x:c r="Y2845" s="60" t="n">
        <x:f>V2845*S2845</x:f>
        <x:v>37.793699999999994</x:v>
      </x:c>
      <x:c r="Z2845" s="60" t="n">
        <x:f>H2845*J2845*T2845</x:f>
        <x:v>24.496992</x:v>
      </x:c>
      <x:c r="AA2845" s="60" t="n">
        <x:f>P2845+W2845+X2845-Y2845-Z2845-U2845</x:f>
        <x:v>84.19230192</x:v>
      </x:c>
      <x:c r="AB2845" s="32" t="n">
        <x:f>IFERROR(AA2845/(P2845+W2845+X2845),0)</x:f>
        <x:v>0.4077444845294115</x:v>
      </x:c>
      <x:c r="AC2845" t="n">
        <x:f>IF(O2845="High",0,IF(I2845&gt;=1800,3,IF(I2845&gt;=900,2,1))+IF(K2845&gt;=0.9,2,IF(K2845&gt;=0.75,1,0))+IF(J2845&lt;=0.7,2,IF(J2845&lt;=0.85,1,0))+IF(M2845&gt;=8,1,0))</x:f>
        <x:v>3</x:v>
      </x:c>
      <x:c r="AD2845" t="str">
        <x:f>IF(AND(O2845&lt;&gt;"High",AC2845&gt;=Assumptions!$B$10,AA2845&gt;0),"Priority Growth",IF(AND(O2845="Low",AA2845&gt;0),"Maintain","Watch"))</x:f>
        <x:v>Watch</x:v>
      </x:c>
      <x:c r="AE2845" s="60" t="n">
        <x:f>MAX(AA2845,0)*N2845</x:f>
        <x:v>14.060114420640001</x:v>
      </x:c>
      <x:c r="AF2845" t="str">
        <x:f>IF(AND(AA2845&gt;=Assumptions!$B$11,O2845&lt;&gt;"High",OR(N2845&gt;=Assumptions!$B$12,M2845&lt;=6)),"High","Standard")</x:f>
        <x:v>Standard</x:v>
      </x:c>
    </x:row>
    <x:row r="2846">
      <x:c r="A2846" t="str">
        <x:f>'Raw_Data'!A2846</x:f>
        <x:v>C02845</x:v>
      </x:c>
      <x:c r="B2846" t="n">
        <x:f>'Raw_Data'!B2846</x:f>
        <x:v>37</x:v>
      </x:c>
      <x:c r="C2846" s="30" t="n">
        <x:f>'Raw_Data'!C2846</x:f>
        <x:v>103029</x:v>
      </x:c>
      <x:c r="D2846" t="n">
        <x:f>'Raw_Data'!D2846</x:f>
        <x:v>662</x:v>
      </x:c>
      <x:c r="E2846" t="n">
        <x:f>'Raw_Data'!E2846</x:f>
        <x:v>66</x:v>
      </x:c>
      <x:c r="F2846" t="str">
        <x:f>PROPER(TRIM('Raw_Data'!F2846))</x:f>
        <x:v>Gold</x:v>
      </x:c>
      <x:c r="G2846" t="str">
        <x:f>PROPER(TRIM('Raw_Data'!G2846))</x:f>
        <x:v>Direct Mail</x:v>
      </x:c>
      <x:c r="H2846" s="60" t="n">
        <x:f>'Raw_Data'!H2846</x:f>
        <x:v>10080</x:v>
      </x:c>
      <x:c r="I2846" s="60" t="n">
        <x:f>'Raw_Data'!I2846</x:f>
        <x:v>1229.73</x:v>
      </x:c>
      <x:c r="J2846" s="32" t="n">
        <x:f>'Raw_Data'!J2846</x:f>
        <x:v>0.417</x:v>
      </x:c>
      <x:c r="K2846" s="32" t="n">
        <x:f>'Raw_Data'!K2846</x:f>
        <x:v>0.732</x:v>
      </x:c>
      <x:c r="L2846" t="n">
        <x:f>'Raw_Data'!L2846</x:f>
        <x:v>0</x:v>
      </x:c>
      <x:c r="M2846" t="n">
        <x:f>IF('Raw_Data'!M2846="",Assumptions!$B$15,'Raw_Data'!M2846)</x:f>
        <x:v>10</x:v>
      </x:c>
      <x:c r="N2846" s="32" t="n">
        <x:f>'Raw_Data'!N2846</x:f>
        <x:v>0.02</x:v>
      </x:c>
      <x:c r="O2846" t="str">
        <x:f>IF(OR(D2846&lt;620,L2846&gt;=2,J2846&gt;0.9),"High",IF(OR(D2846&lt;700,L2846=1,J2846&gt;0.75),"Medium","Low"))</x:f>
        <x:v>Medium</x:v>
      </x:c>
      <x:c r="P2846" s="30" t="n">
        <x:f>XLOOKUP(F2846,Assumptions!$A$4:$A$6,Assumptions!$B$4:$B$6)</x:f>
        <x:v>95</x:v>
      </x:c>
      <x:c r="Q2846" s="32" t="n">
        <x:f>XLOOKUP(F2846,Assumptions!$A$4:$A$6,Assumptions!$C$4:$C$6)</x:f>
        <x:v>0.219</x:v>
      </x:c>
      <x:c r="R2846" s="32" t="n">
        <x:f>XLOOKUP(F2846,Assumptions!$A$4:$A$6,Assumptions!$D$4:$D$6)</x:f>
        <x:v>0.016</x:v>
      </x:c>
      <x:c r="S2846" s="32" t="n">
        <x:f>XLOOKUP(F2846,Assumptions!$A$4:$A$6,Assumptions!$E$4:$E$6)</x:f>
        <x:v>0.01</x:v>
      </x:c>
      <x:c r="T2846" s="32" t="n">
        <x:f>XLOOKUP(O2846,Assumptions!$H$4:$H$6,Assumptions!$I$4:$I$6)</x:f>
        <x:v>0.012</x:v>
      </x:c>
      <x:c r="U2846" s="30" t="n">
        <x:f>XLOOKUP(F2846,Assumptions!$A$4:$A$6,Assumptions!$F$4:$F$6)</x:f>
        <x:v>90</x:v>
      </x:c>
      <x:c r="V2846" s="60" t="n">
        <x:f>I2846*12</x:f>
        <x:v>14756.76</x:v>
      </x:c>
      <x:c r="W2846" s="60" t="n">
        <x:f>H2846*J2846*(1-K2846)*Q2846</x:f>
        <x:v>246.70360512</x:v>
      </x:c>
      <x:c r="X2846" s="60" t="n">
        <x:f>V2846*R2846</x:f>
        <x:v>236.10816</x:v>
      </x:c>
      <x:c r="Y2846" s="60" t="n">
        <x:f>V2846*S2846</x:f>
        <x:v>147.5676</x:v>
      </x:c>
      <x:c r="Z2846" s="60" t="n">
        <x:f>H2846*J2846*T2846</x:f>
        <x:v>50.44032</x:v>
      </x:c>
      <x:c r="AA2846" s="60" t="n">
        <x:f>P2846+W2846+X2846-Y2846-Z2846-U2846</x:f>
        <x:v>289.80384512000006</x:v>
      </x:c>
      <x:c r="AB2846" s="32" t="n">
        <x:f>IFERROR(AA2846/(P2846+W2846+X2846),0)</x:f>
        <x:v>0.5015540745519669</x:v>
      </x:c>
      <x:c r="AC2846" t="n">
        <x:f>IF(O2846="High",0,IF(I2846&gt;=1800,3,IF(I2846&gt;=900,2,1))+IF(K2846&gt;=0.9,2,IF(K2846&gt;=0.75,1,0))+IF(J2846&lt;=0.7,2,IF(J2846&lt;=0.85,1,0))+IF(M2846&gt;=8,1,0))</x:f>
        <x:v>5</x:v>
      </x:c>
      <x:c r="AD2846" t="str">
        <x:f>IF(AND(O2846&lt;&gt;"High",AC2846&gt;=Assumptions!$B$10,AA2846&gt;0),"Priority Growth",IF(AND(O2846="Low",AA2846&gt;0),"Maintain","Watch"))</x:f>
        <x:v>Watch</x:v>
      </x:c>
      <x:c r="AE2846" s="60" t="n">
        <x:f>MAX(AA2846,0)*N2846</x:f>
        <x:v>5.796076902400001</x:v>
      </x:c>
      <x:c r="AF2846" t="str">
        <x:f>IF(AND(AA2846&gt;=Assumptions!$B$11,O2846&lt;&gt;"High",OR(N2846&gt;=Assumptions!$B$12,M2846&lt;=6)),"High","Standard")</x:f>
        <x:v>Standard</x:v>
      </x:c>
    </x:row>
    <x:row r="2847">
      <x:c r="A2847" t="str">
        <x:f>'Raw_Data'!A2847</x:f>
        <x:v>C02846</x:v>
      </x:c>
      <x:c r="B2847" t="n">
        <x:f>'Raw_Data'!B2847</x:f>
        <x:v>36</x:v>
      </x:c>
      <x:c r="C2847" s="30" t="n">
        <x:f>'Raw_Data'!C2847</x:f>
        <x:v>38314</x:v>
      </x:c>
      <x:c r="D2847" t="n">
        <x:f>'Raw_Data'!D2847</x:f>
        <x:v>636</x:v>
      </x:c>
      <x:c r="E2847" t="n">
        <x:f>'Raw_Data'!E2847</x:f>
        <x:v>36</x:v>
      </x:c>
      <x:c r="F2847" t="str">
        <x:f>PROPER(TRIM('Raw_Data'!F2847))</x:f>
        <x:v>Classic</x:v>
      </x:c>
      <x:c r="G2847" t="str">
        <x:f>PROPER(TRIM('Raw_Data'!G2847))</x:f>
        <x:v>Direct Mail</x:v>
      </x:c>
      <x:c r="H2847" s="60" t="n">
        <x:f>'Raw_Data'!H2847</x:f>
        <x:v>3531</x:v>
      </x:c>
      <x:c r="I2847" s="60" t="n">
        <x:f>'Raw_Data'!I2847</x:f>
        <x:v>183</x:v>
      </x:c>
      <x:c r="J2847" s="32" t="n">
        <x:f>'Raw_Data'!J2847</x:f>
        <x:v>0.525</x:v>
      </x:c>
      <x:c r="K2847" s="32" t="n">
        <x:f>'Raw_Data'!K2847</x:f>
        <x:v>0.724</x:v>
      </x:c>
      <x:c r="L2847" t="n">
        <x:f>'Raw_Data'!L2847</x:f>
        <x:v>2</x:v>
      </x:c>
      <x:c r="M2847" t="n">
        <x:f>IF('Raw_Data'!M2847="",Assumptions!$B$15,'Raw_Data'!M2847)</x:f>
        <x:v>7.370408870408871</x:v>
      </x:c>
      <x:c r="N2847" s="32" t="n">
        <x:f>'Raw_Data'!N2847</x:f>
        <x:v>0.02</x:v>
      </x:c>
      <x:c r="O2847" t="str">
        <x:f>IF(OR(D2847&lt;620,L2847&gt;=2,J2847&gt;0.9),"High",IF(OR(D2847&lt;700,L2847=1,J2847&gt;0.75),"Medium","Low"))</x:f>
        <x:v>High</x:v>
      </x:c>
      <x:c r="P2847" s="30" t="n">
        <x:f>XLOOKUP(F2847,Assumptions!$A$4:$A$6,Assumptions!$B$4:$B$6)</x:f>
        <x:v>0</x:v>
      </x:c>
      <x:c r="Q2847" s="32" t="n">
        <x:f>XLOOKUP(F2847,Assumptions!$A$4:$A$6,Assumptions!$C$4:$C$6)</x:f>
        <x:v>0.229</x:v>
      </x:c>
      <x:c r="R2847" s="32" t="n">
        <x:f>XLOOKUP(F2847,Assumptions!$A$4:$A$6,Assumptions!$D$4:$D$6)</x:f>
        <x:v>0.015</x:v>
      </x:c>
      <x:c r="S2847" s="32" t="n">
        <x:f>XLOOKUP(F2847,Assumptions!$A$4:$A$6,Assumptions!$E$4:$E$6)</x:f>
        <x:v>0.0075</x:v>
      </x:c>
      <x:c r="T2847" s="32" t="n">
        <x:f>XLOOKUP(O2847,Assumptions!$H$4:$H$6,Assumptions!$I$4:$I$6)</x:f>
        <x:v>0.045</x:v>
      </x:c>
      <x:c r="U2847" s="30" t="n">
        <x:f>XLOOKUP(F2847,Assumptions!$A$4:$A$6,Assumptions!$F$4:$F$6)</x:f>
        <x:v>60</x:v>
      </x:c>
      <x:c r="V2847" s="60" t="n">
        <x:f>I2847*12</x:f>
        <x:v>2196</x:v>
      </x:c>
      <x:c r="W2847" s="60" t="n">
        <x:f>H2847*J2847*(1-K2847)*Q2847</x:f>
        <x:v>117.16599510000002</x:v>
      </x:c>
      <x:c r="X2847" s="60" t="n">
        <x:f>V2847*R2847</x:f>
        <x:v>32.94</x:v>
      </x:c>
      <x:c r="Y2847" s="60" t="n">
        <x:f>V2847*S2847</x:f>
        <x:v>16.47</x:v>
      </x:c>
      <x:c r="Z2847" s="60" t="n">
        <x:f>H2847*J2847*T2847</x:f>
        <x:v>83.419875</x:v>
      </x:c>
      <x:c r="AA2847" s="60" t="n">
        <x:f>P2847+W2847+X2847-Y2847-Z2847-U2847</x:f>
        <x:v>-9.783879899999974</x:v>
      </x:c>
      <x:c r="AB2847" s="32" t="n">
        <x:f>IFERROR(AA2847/(P2847+W2847+X2847),0)</x:f>
        <x:v>-0.0651798077317431</x:v>
      </x:c>
      <x:c r="AC2847" t="n">
        <x:f>IF(O2847="High",0,IF(I2847&gt;=1800,3,IF(I2847&gt;=900,2,1))+IF(K2847&gt;=0.9,2,IF(K2847&gt;=0.75,1,0))+IF(J2847&lt;=0.7,2,IF(J2847&lt;=0.85,1,0))+IF(M2847&gt;=8,1,0))</x:f>
        <x:v>0</x:v>
      </x:c>
      <x:c r="AD2847" t="str">
        <x:f>IF(AND(O2847&lt;&gt;"High",AC2847&gt;=Assumptions!$B$10,AA2847&gt;0),"Priority Growth",IF(AND(O2847="Low",AA2847&gt;0),"Maintain","Watch"))</x:f>
        <x:v>Watch</x:v>
      </x:c>
      <x:c r="AE2847" s="60" t="n">
        <x:f>MAX(AA2847,0)*N2847</x:f>
        <x:v>0</x:v>
      </x:c>
      <x:c r="AF2847" t="str">
        <x:f>IF(AND(AA2847&gt;=Assumptions!$B$11,O2847&lt;&gt;"High",OR(N2847&gt;=Assumptions!$B$12,M2847&lt;=6)),"High","Standard")</x:f>
        <x:v>Standard</x:v>
      </x:c>
    </x:row>
    <x:row r="2848">
      <x:c r="A2848" t="str">
        <x:f>'Raw_Data'!A2848</x:f>
        <x:v>C02847</x:v>
      </x:c>
      <x:c r="B2848" t="n">
        <x:f>'Raw_Data'!B2848</x:f>
        <x:v>40</x:v>
      </x:c>
      <x:c r="C2848" s="30" t="n">
        <x:f>'Raw_Data'!C2848</x:f>
        <x:v>82044</x:v>
      </x:c>
      <x:c r="D2848" t="n">
        <x:f>'Raw_Data'!D2848</x:f>
        <x:v>655</x:v>
      </x:c>
      <x:c r="E2848" t="n">
        <x:f>'Raw_Data'!E2848</x:f>
        <x:v>3</x:v>
      </x:c>
      <x:c r="F2848" t="str">
        <x:f>PROPER(TRIM('Raw_Data'!F2848))</x:f>
        <x:v>Gold</x:v>
      </x:c>
      <x:c r="G2848" t="str">
        <x:f>PROPER(TRIM('Raw_Data'!G2848))</x:f>
        <x:v>Partner</x:v>
      </x:c>
      <x:c r="H2848" s="60" t="n">
        <x:f>'Raw_Data'!H2848</x:f>
        <x:v>11534</x:v>
      </x:c>
      <x:c r="I2848" s="60" t="n">
        <x:f>'Raw_Data'!I2848</x:f>
        <x:v>1456.71</x:v>
      </x:c>
      <x:c r="J2848" s="32" t="n">
        <x:f>'Raw_Data'!J2848</x:f>
        <x:v>0.435</x:v>
      </x:c>
      <x:c r="K2848" s="32" t="n">
        <x:f>'Raw_Data'!K2848</x:f>
        <x:v>0.783</x:v>
      </x:c>
      <x:c r="L2848" t="n">
        <x:f>'Raw_Data'!L2848</x:f>
        <x:v>0</x:v>
      </x:c>
      <x:c r="M2848" t="n">
        <x:f>IF('Raw_Data'!M2848="",Assumptions!$B$15,'Raw_Data'!M2848)</x:f>
        <x:v>6</x:v>
      </x:c>
      <x:c r="N2848" s="32" t="n">
        <x:f>'Raw_Data'!N2848</x:f>
        <x:v>0.227</x:v>
      </x:c>
      <x:c r="O2848" t="str">
        <x:f>IF(OR(D2848&lt;620,L2848&gt;=2,J2848&gt;0.9),"High",IF(OR(D2848&lt;700,L2848=1,J2848&gt;0.75),"Medium","Low"))</x:f>
        <x:v>Medium</x:v>
      </x:c>
      <x:c r="P2848" s="30" t="n">
        <x:f>XLOOKUP(F2848,Assumptions!$A$4:$A$6,Assumptions!$B$4:$B$6)</x:f>
        <x:v>95</x:v>
      </x:c>
      <x:c r="Q2848" s="32" t="n">
        <x:f>XLOOKUP(F2848,Assumptions!$A$4:$A$6,Assumptions!$C$4:$C$6)</x:f>
        <x:v>0.219</x:v>
      </x:c>
      <x:c r="R2848" s="32" t="n">
        <x:f>XLOOKUP(F2848,Assumptions!$A$4:$A$6,Assumptions!$D$4:$D$6)</x:f>
        <x:v>0.016</x:v>
      </x:c>
      <x:c r="S2848" s="32" t="n">
        <x:f>XLOOKUP(F2848,Assumptions!$A$4:$A$6,Assumptions!$E$4:$E$6)</x:f>
        <x:v>0.01</x:v>
      </x:c>
      <x:c r="T2848" s="32" t="n">
        <x:f>XLOOKUP(O2848,Assumptions!$H$4:$H$6,Assumptions!$I$4:$I$6)</x:f>
        <x:v>0.012</x:v>
      </x:c>
      <x:c r="U2848" s="30" t="n">
        <x:f>XLOOKUP(F2848,Assumptions!$A$4:$A$6,Assumptions!$F$4:$F$6)</x:f>
        <x:v>90</x:v>
      </x:c>
      <x:c r="V2848" s="60" t="n">
        <x:f>I2848*12</x:f>
        <x:v>17480.52</x:v>
      </x:c>
      <x:c r="W2848" s="60" t="n">
        <x:f>H2848*J2848*(1-K2848)*Q2848</x:f>
        <x:v>238.43667266999998</x:v>
      </x:c>
      <x:c r="X2848" s="60" t="n">
        <x:f>V2848*R2848</x:f>
        <x:v>279.68832000000003</x:v>
      </x:c>
      <x:c r="Y2848" s="60" t="n">
        <x:f>V2848*S2848</x:f>
        <x:v>174.8052</x:v>
      </x:c>
      <x:c r="Z2848" s="60" t="n">
        <x:f>H2848*J2848*T2848</x:f>
        <x:v>60.207480000000004</x:v>
      </x:c>
      <x:c r="AA2848" s="60" t="n">
        <x:f>P2848+W2848+X2848-Y2848-Z2848-U2848</x:f>
        <x:v>288.11231266999994</x:v>
      </x:c>
      <x:c r="AB2848" s="32" t="n">
        <x:f>IFERROR(AA2848/(P2848+W2848+X2848),0)</x:f>
        <x:v>0.4699079569654235</x:v>
      </x:c>
      <x:c r="AC2848" t="n">
        <x:f>IF(O2848="High",0,IF(I2848&gt;=1800,3,IF(I2848&gt;=900,2,1))+IF(K2848&gt;=0.9,2,IF(K2848&gt;=0.75,1,0))+IF(J2848&lt;=0.7,2,IF(J2848&lt;=0.85,1,0))+IF(M2848&gt;=8,1,0))</x:f>
        <x:v>5</x:v>
      </x:c>
      <x:c r="AD2848" t="str">
        <x:f>IF(AND(O2848&lt;&gt;"High",AC2848&gt;=Assumptions!$B$10,AA2848&gt;0),"Priority Growth",IF(AND(O2848="Low",AA2848&gt;0),"Maintain","Watch"))</x:f>
        <x:v>Watch</x:v>
      </x:c>
      <x:c r="AE2848" s="60" t="n">
        <x:f>MAX(AA2848,0)*N2848</x:f>
        <x:v>65.40149497608999</x:v>
      </x:c>
      <x:c r="AF2848" t="str">
        <x:f>IF(AND(AA2848&gt;=Assumptions!$B$11,O2848&lt;&gt;"High",OR(N2848&gt;=Assumptions!$B$12,M2848&lt;=6)),"High","Standard")</x:f>
        <x:v>Standard</x:v>
      </x:c>
    </x:row>
    <x:row r="2849">
      <x:c r="A2849" t="str">
        <x:f>'Raw_Data'!A2849</x:f>
        <x:v>C02848</x:v>
      </x:c>
      <x:c r="B2849" t="n">
        <x:f>'Raw_Data'!B2849</x:f>
        <x:v>61</x:v>
      </x:c>
      <x:c r="C2849" s="30" t="n">
        <x:f>'Raw_Data'!C2849</x:f>
        <x:v>90914</x:v>
      </x:c>
      <x:c r="D2849" t="n">
        <x:f>'Raw_Data'!D2849</x:f>
        <x:v>648</x:v>
      </x:c>
      <x:c r="E2849" t="n">
        <x:f>'Raw_Data'!E2849</x:f>
        <x:v>89</x:v>
      </x:c>
      <x:c r="F2849" t="str">
        <x:f>PROPER(TRIM('Raw_Data'!F2849))</x:f>
        <x:v>Gold</x:v>
      </x:c>
      <x:c r="G2849" t="str">
        <x:f>PROPER(TRIM('Raw_Data'!G2849))</x:f>
        <x:v>Digital</x:v>
      </x:c>
      <x:c r="H2849" s="60" t="n">
        <x:f>'Raw_Data'!H2849</x:f>
        <x:v>11778</x:v>
      </x:c>
      <x:c r="I2849" s="60" t="n">
        <x:f>'Raw_Data'!I2849</x:f>
        <x:v>1208.05</x:v>
      </x:c>
      <x:c r="J2849" s="32" t="n">
        <x:f>'Raw_Data'!J2849</x:f>
        <x:v>0.462</x:v>
      </x:c>
      <x:c r="K2849" s="32" t="n">
        <x:f>'Raw_Data'!K2849</x:f>
        <x:v>0.789</x:v>
      </x:c>
      <x:c r="L2849" t="n">
        <x:f>'Raw_Data'!L2849</x:f>
        <x:v>0</x:v>
      </x:c>
      <x:c r="M2849" t="n">
        <x:f>IF('Raw_Data'!M2849="",Assumptions!$B$15,'Raw_Data'!M2849)</x:f>
        <x:v>8</x:v>
      </x:c>
      <x:c r="N2849" s="32" t="n">
        <x:f>'Raw_Data'!N2849</x:f>
        <x:v>0.052</x:v>
      </x:c>
      <x:c r="O2849" t="str">
        <x:f>IF(OR(D2849&lt;620,L2849&gt;=2,J2849&gt;0.9),"High",IF(OR(D2849&lt;700,L2849=1,J2849&gt;0.75),"Medium","Low"))</x:f>
        <x:v>Medium</x:v>
      </x:c>
      <x:c r="P2849" s="30" t="n">
        <x:f>XLOOKUP(F2849,Assumptions!$A$4:$A$6,Assumptions!$B$4:$B$6)</x:f>
        <x:v>95</x:v>
      </x:c>
      <x:c r="Q2849" s="32" t="n">
        <x:f>XLOOKUP(F2849,Assumptions!$A$4:$A$6,Assumptions!$C$4:$C$6)</x:f>
        <x:v>0.219</x:v>
      </x:c>
      <x:c r="R2849" s="32" t="n">
        <x:f>XLOOKUP(F2849,Assumptions!$A$4:$A$6,Assumptions!$D$4:$D$6)</x:f>
        <x:v>0.016</x:v>
      </x:c>
      <x:c r="S2849" s="32" t="n">
        <x:f>XLOOKUP(F2849,Assumptions!$A$4:$A$6,Assumptions!$E$4:$E$6)</x:f>
        <x:v>0.01</x:v>
      </x:c>
      <x:c r="T2849" s="32" t="n">
        <x:f>XLOOKUP(O2849,Assumptions!$H$4:$H$6,Assumptions!$I$4:$I$6)</x:f>
        <x:v>0.012</x:v>
      </x:c>
      <x:c r="U2849" s="30" t="n">
        <x:f>XLOOKUP(F2849,Assumptions!$A$4:$A$6,Assumptions!$F$4:$F$6)</x:f>
        <x:v>90</x:v>
      </x:c>
      <x:c r="V2849" s="60" t="n">
        <x:f>I2849*12</x:f>
        <x:v>14496.599999999999</x:v>
      </x:c>
      <x:c r="W2849" s="60" t="n">
        <x:f>H2849*J2849*(1-K2849)*Q2849</x:f>
        <x:v>251.443316124</x:v>
      </x:c>
      <x:c r="X2849" s="60" t="n">
        <x:f>V2849*R2849</x:f>
        <x:v>231.94559999999998</x:v>
      </x:c>
      <x:c r="Y2849" s="60" t="n">
        <x:f>V2849*S2849</x:f>
        <x:v>144.96599999999998</x:v>
      </x:c>
      <x:c r="Z2849" s="60" t="n">
        <x:f>H2849*J2849*T2849</x:f>
        <x:v>65.29723200000001</x:v>
      </x:c>
      <x:c r="AA2849" s="60" t="n">
        <x:f>P2849+W2849+X2849-Y2849-Z2849-U2849</x:f>
        <x:v>278.12568412400003</x:v>
      </x:c>
      <x:c r="AB2849" s="32" t="n">
        <x:f>IFERROR(AA2849/(P2849+W2849+X2849),0)</x:f>
        <x:v>0.4808627488711644</x:v>
      </x:c>
      <x:c r="AC2849" t="n">
        <x:f>IF(O2849="High",0,IF(I2849&gt;=1800,3,IF(I2849&gt;=900,2,1))+IF(K2849&gt;=0.9,2,IF(K2849&gt;=0.75,1,0))+IF(J2849&lt;=0.7,2,IF(J2849&lt;=0.85,1,0))+IF(M2849&gt;=8,1,0))</x:f>
        <x:v>6</x:v>
      </x:c>
      <x:c r="AD2849" t="str">
        <x:f>IF(AND(O2849&lt;&gt;"High",AC2849&gt;=Assumptions!$B$10,AA2849&gt;0),"Priority Growth",IF(AND(O2849="Low",AA2849&gt;0),"Maintain","Watch"))</x:f>
        <x:v>Priority Growth</x:v>
      </x:c>
      <x:c r="AE2849" s="60" t="n">
        <x:f>MAX(AA2849,0)*N2849</x:f>
        <x:v>14.462535574448001</x:v>
      </x:c>
      <x:c r="AF2849" t="str">
        <x:f>IF(AND(AA2849&gt;=Assumptions!$B$11,O2849&lt;&gt;"High",OR(N2849&gt;=Assumptions!$B$12,M2849&lt;=6)),"High","Standard")</x:f>
        <x:v>Standard</x:v>
      </x:c>
    </x:row>
    <x:row r="2850">
      <x:c r="A2850" t="str">
        <x:f>'Raw_Data'!A2850</x:f>
        <x:v>C02849</x:v>
      </x:c>
      <x:c r="B2850" t="n">
        <x:f>'Raw_Data'!B2850</x:f>
        <x:v>22</x:v>
      </x:c>
      <x:c r="C2850" s="30" t="n">
        <x:f>'Raw_Data'!C2850</x:f>
        <x:v>43746</x:v>
      </x:c>
      <x:c r="D2850" t="n">
        <x:f>'Raw_Data'!D2850</x:f>
        <x:v>759</x:v>
      </x:c>
      <x:c r="E2850" t="n">
        <x:f>'Raw_Data'!E2850</x:f>
        <x:v>51</x:v>
      </x:c>
      <x:c r="F2850" t="str">
        <x:f>PROPER(TRIM('Raw_Data'!F2850))</x:f>
        <x:v>Gold</x:v>
      </x:c>
      <x:c r="G2850" t="str">
        <x:f>PROPER(TRIM('Raw_Data'!G2850))</x:f>
        <x:v>Digital</x:v>
      </x:c>
      <x:c r="H2850" s="60" t="n">
        <x:f>'Raw_Data'!H2850</x:f>
        <x:v>7211</x:v>
      </x:c>
      <x:c r="I2850" s="60" t="n">
        <x:f>'Raw_Data'!I2850</x:f>
        <x:v>1076.44</x:v>
      </x:c>
      <x:c r="J2850" s="32" t="n">
        <x:f>'Raw_Data'!J2850</x:f>
        <x:v>0.392</x:v>
      </x:c>
      <x:c r="K2850" s="32" t="n">
        <x:f>'Raw_Data'!K2850</x:f>
        <x:v>0.853</x:v>
      </x:c>
      <x:c r="L2850" t="n">
        <x:f>'Raw_Data'!L2850</x:f>
        <x:v>0</x:v>
      </x:c>
      <x:c r="M2850" t="n">
        <x:f>IF('Raw_Data'!M2850="",Assumptions!$B$15,'Raw_Data'!M2850)</x:f>
        <x:v>9</x:v>
      </x:c>
      <x:c r="N2850" s="32" t="n">
        <x:f>'Raw_Data'!N2850</x:f>
        <x:v>0.02</x:v>
      </x:c>
      <x:c r="O2850" t="str">
        <x:f>IF(OR(D2850&lt;620,L2850&gt;=2,J2850&gt;0.9),"High",IF(OR(D2850&lt;700,L2850=1,J2850&gt;0.75),"Medium","Low"))</x:f>
        <x:v>Low</x:v>
      </x:c>
      <x:c r="P2850" s="30" t="n">
        <x:f>XLOOKUP(F2850,Assumptions!$A$4:$A$6,Assumptions!$B$4:$B$6)</x:f>
        <x:v>95</x:v>
      </x:c>
      <x:c r="Q2850" s="32" t="n">
        <x:f>XLOOKUP(F2850,Assumptions!$A$4:$A$6,Assumptions!$C$4:$C$6)</x:f>
        <x:v>0.219</x:v>
      </x:c>
      <x:c r="R2850" s="32" t="n">
        <x:f>XLOOKUP(F2850,Assumptions!$A$4:$A$6,Assumptions!$D$4:$D$6)</x:f>
        <x:v>0.016</x:v>
      </x:c>
      <x:c r="S2850" s="32" t="n">
        <x:f>XLOOKUP(F2850,Assumptions!$A$4:$A$6,Assumptions!$E$4:$E$6)</x:f>
        <x:v>0.01</x:v>
      </x:c>
      <x:c r="T2850" s="32" t="n">
        <x:f>XLOOKUP(O2850,Assumptions!$H$4:$H$6,Assumptions!$I$4:$I$6)</x:f>
        <x:v>0.0035</x:v>
      </x:c>
      <x:c r="U2850" s="30" t="n">
        <x:f>XLOOKUP(F2850,Assumptions!$A$4:$A$6,Assumptions!$F$4:$F$6)</x:f>
        <x:v>90</x:v>
      </x:c>
      <x:c r="V2850" s="60" t="n">
        <x:f>I2850*12</x:f>
        <x:v>12917.28</x:v>
      </x:c>
      <x:c r="W2850" s="60" t="n">
        <x:f>H2850*J2850*(1-K2850)*Q2850</x:f>
        <x:v>91.000339416</x:v>
      </x:c>
      <x:c r="X2850" s="60" t="n">
        <x:f>V2850*R2850</x:f>
        <x:v>206.67648000000003</x:v>
      </x:c>
      <x:c r="Y2850" s="60" t="n">
        <x:f>V2850*S2850</x:f>
        <x:v>129.1728</x:v>
      </x:c>
      <x:c r="Z2850" s="60" t="n">
        <x:f>H2850*J2850*T2850</x:f>
        <x:v>9.893492</x:v>
      </x:c>
      <x:c r="AA2850" s="60" t="n">
        <x:f>P2850+W2850+X2850-Y2850-Z2850-U2850</x:f>
        <x:v>163.61052741600005</x:v>
      </x:c>
      <x:c r="AB2850" s="32" t="n">
        <x:f>IFERROR(AA2850/(P2850+W2850+X2850),0)</x:f>
        <x:v>0.41665440720266145</x:v>
      </x:c>
      <x:c r="AC2850" t="n">
        <x:f>IF(O2850="High",0,IF(I2850&gt;=1800,3,IF(I2850&gt;=900,2,1))+IF(K2850&gt;=0.9,2,IF(K2850&gt;=0.75,1,0))+IF(J2850&lt;=0.7,2,IF(J2850&lt;=0.85,1,0))+IF(M2850&gt;=8,1,0))</x:f>
        <x:v>6</x:v>
      </x:c>
      <x:c r="AD2850" t="str">
        <x:f>IF(AND(O2850&lt;&gt;"High",AC2850&gt;=Assumptions!$B$10,AA2850&gt;0),"Priority Growth",IF(AND(O2850="Low",AA2850&gt;0),"Maintain","Watch"))</x:f>
        <x:v>Priority Growth</x:v>
      </x:c>
      <x:c r="AE2850" s="60" t="n">
        <x:f>MAX(AA2850,0)*N2850</x:f>
        <x:v>3.2722105483200012</x:v>
      </x:c>
      <x:c r="AF2850" t="str">
        <x:f>IF(AND(AA2850&gt;=Assumptions!$B$11,O2850&lt;&gt;"High",OR(N2850&gt;=Assumptions!$B$12,M2850&lt;=6)),"High","Standard")</x:f>
        <x:v>Standard</x:v>
      </x:c>
    </x:row>
    <x:row r="2851">
      <x:c r="A2851" t="str">
        <x:f>'Raw_Data'!A2851</x:f>
        <x:v>C02850</x:v>
      </x:c>
      <x:c r="B2851" t="n">
        <x:f>'Raw_Data'!B2851</x:f>
        <x:v>30</x:v>
      </x:c>
      <x:c r="C2851" s="30" t="n">
        <x:f>'Raw_Data'!C2851</x:f>
        <x:v>51576</x:v>
      </x:c>
      <x:c r="D2851" t="n">
        <x:f>'Raw_Data'!D2851</x:f>
        <x:v>611</x:v>
      </x:c>
      <x:c r="E2851" t="n">
        <x:f>'Raw_Data'!E2851</x:f>
        <x:v>9</x:v>
      </x:c>
      <x:c r="F2851" t="str">
        <x:f>PROPER(TRIM('Raw_Data'!F2851))</x:f>
        <x:v>Classic</x:v>
      </x:c>
      <x:c r="G2851" t="str">
        <x:f>PROPER(TRIM('Raw_Data'!G2851))</x:f>
        <x:v>Digital</x:v>
      </x:c>
      <x:c r="H2851" s="60" t="n">
        <x:f>'Raw_Data'!H2851</x:f>
        <x:v>7972</x:v>
      </x:c>
      <x:c r="I2851" s="60" t="n">
        <x:f>'Raw_Data'!I2851</x:f>
        <x:v>874.66</x:v>
      </x:c>
      <x:c r="J2851" s="32" t="n">
        <x:f>'Raw_Data'!J2851</x:f>
        <x:v>0.579</x:v>
      </x:c>
      <x:c r="K2851" s="32" t="n">
        <x:f>'Raw_Data'!K2851</x:f>
        <x:v>0.752</x:v>
      </x:c>
      <x:c r="L2851" t="n">
        <x:f>'Raw_Data'!L2851</x:f>
        <x:v>1</x:v>
      </x:c>
      <x:c r="M2851" t="n">
        <x:f>IF('Raw_Data'!M2851="",Assumptions!$B$15,'Raw_Data'!M2851)</x:f>
        <x:v>7</x:v>
      </x:c>
      <x:c r="N2851" s="32" t="n">
        <x:f>'Raw_Data'!N2851</x:f>
        <x:v>0.146</x:v>
      </x:c>
      <x:c r="O2851" t="str">
        <x:f>IF(OR(D2851&lt;620,L2851&gt;=2,J2851&gt;0.9),"High",IF(OR(D2851&lt;700,L2851=1,J2851&gt;0.75),"Medium","Low"))</x:f>
        <x:v>High</x:v>
      </x:c>
      <x:c r="P2851" s="30" t="n">
        <x:f>XLOOKUP(F2851,Assumptions!$A$4:$A$6,Assumptions!$B$4:$B$6)</x:f>
        <x:v>0</x:v>
      </x:c>
      <x:c r="Q2851" s="32" t="n">
        <x:f>XLOOKUP(F2851,Assumptions!$A$4:$A$6,Assumptions!$C$4:$C$6)</x:f>
        <x:v>0.229</x:v>
      </x:c>
      <x:c r="R2851" s="32" t="n">
        <x:f>XLOOKUP(F2851,Assumptions!$A$4:$A$6,Assumptions!$D$4:$D$6)</x:f>
        <x:v>0.015</x:v>
      </x:c>
      <x:c r="S2851" s="32" t="n">
        <x:f>XLOOKUP(F2851,Assumptions!$A$4:$A$6,Assumptions!$E$4:$E$6)</x:f>
        <x:v>0.0075</x:v>
      </x:c>
      <x:c r="T2851" s="32" t="n">
        <x:f>XLOOKUP(O2851,Assumptions!$H$4:$H$6,Assumptions!$I$4:$I$6)</x:f>
        <x:v>0.045</x:v>
      </x:c>
      <x:c r="U2851" s="30" t="n">
        <x:f>XLOOKUP(F2851,Assumptions!$A$4:$A$6,Assumptions!$F$4:$F$6)</x:f>
        <x:v>60</x:v>
      </x:c>
      <x:c r="V2851" s="60" t="n">
        <x:f>I2851*12</x:f>
        <x:v>10495.92</x:v>
      </x:c>
      <x:c r="W2851" s="60" t="n">
        <x:f>H2851*J2851*(1-K2851)*Q2851</x:f>
        <x:v>262.139832096</x:v>
      </x:c>
      <x:c r="X2851" s="60" t="n">
        <x:f>V2851*R2851</x:f>
        <x:v>157.4388</x:v>
      </x:c>
      <x:c r="Y2851" s="60" t="n">
        <x:f>V2851*S2851</x:f>
        <x:v>78.7194</x:v>
      </x:c>
      <x:c r="Z2851" s="60" t="n">
        <x:f>H2851*J2851*T2851</x:f>
        <x:v>207.71045999999998</x:v>
      </x:c>
      <x:c r="AA2851" s="60" t="n">
        <x:f>P2851+W2851+X2851-Y2851-Z2851-U2851</x:f>
        <x:v>73.14877209599999</x:v>
      </x:c>
      <x:c r="AB2851" s="32" t="n">
        <x:f>IFERROR(AA2851/(P2851+W2851+X2851),0)</x:f>
        <x:v>0.1743386495412938</x:v>
      </x:c>
      <x:c r="AC2851" t="n">
        <x:f>IF(O2851="High",0,IF(I2851&gt;=1800,3,IF(I2851&gt;=900,2,1))+IF(K2851&gt;=0.9,2,IF(K2851&gt;=0.75,1,0))+IF(J2851&lt;=0.7,2,IF(J2851&lt;=0.85,1,0))+IF(M2851&gt;=8,1,0))</x:f>
        <x:v>0</x:v>
      </x:c>
      <x:c r="AD2851" t="str">
        <x:f>IF(AND(O2851&lt;&gt;"High",AC2851&gt;=Assumptions!$B$10,AA2851&gt;0),"Priority Growth",IF(AND(O2851="Low",AA2851&gt;0),"Maintain","Watch"))</x:f>
        <x:v>Watch</x:v>
      </x:c>
      <x:c r="AE2851" s="60" t="n">
        <x:f>MAX(AA2851,0)*N2851</x:f>
        <x:v>10.679720726015997</x:v>
      </x:c>
      <x:c r="AF2851" t="str">
        <x:f>IF(AND(AA2851&gt;=Assumptions!$B$11,O2851&lt;&gt;"High",OR(N2851&gt;=Assumptions!$B$12,M2851&lt;=6)),"High","Standard")</x:f>
        <x:v>Standard</x:v>
      </x:c>
    </x:row>
    <x:row r="2852">
      <x:c r="A2852" t="str">
        <x:f>'Raw_Data'!A2852</x:f>
        <x:v>C02851</x:v>
      </x:c>
      <x:c r="B2852" t="n">
        <x:f>'Raw_Data'!B2852</x:f>
        <x:v>30</x:v>
      </x:c>
      <x:c r="C2852" s="30" t="n">
        <x:f>'Raw_Data'!C2852</x:f>
        <x:v>38224</x:v>
      </x:c>
      <x:c r="D2852" t="n">
        <x:f>'Raw_Data'!D2852</x:f>
        <x:v>673</x:v>
      </x:c>
      <x:c r="E2852" t="n">
        <x:f>'Raw_Data'!E2852</x:f>
        <x:v>35</x:v>
      </x:c>
      <x:c r="F2852" t="str">
        <x:f>PROPER(TRIM('Raw_Data'!F2852))</x:f>
        <x:v>Classic</x:v>
      </x:c>
      <x:c r="G2852" t="str">
        <x:f>PROPER(TRIM('Raw_Data'!G2852))</x:f>
        <x:v>Direct Mail</x:v>
      </x:c>
      <x:c r="H2852" s="60" t="n">
        <x:f>'Raw_Data'!H2852</x:f>
        <x:v>1729</x:v>
      </x:c>
      <x:c r="I2852" s="60" t="n">
        <x:f>'Raw_Data'!I2852</x:f>
        <x:v>150.19</x:v>
      </x:c>
      <x:c r="J2852" s="32" t="n">
        <x:f>'Raw_Data'!J2852</x:f>
        <x:v>0.428</x:v>
      </x:c>
      <x:c r="K2852" s="32" t="n">
        <x:f>'Raw_Data'!K2852</x:f>
        <x:v>0.778</x:v>
      </x:c>
      <x:c r="L2852" t="n">
        <x:f>'Raw_Data'!L2852</x:f>
        <x:v>0</x:v>
      </x:c>
      <x:c r="M2852" t="n">
        <x:f>IF('Raw_Data'!M2852="",Assumptions!$B$15,'Raw_Data'!M2852)</x:f>
        <x:v>8</x:v>
      </x:c>
      <x:c r="N2852" s="32" t="n">
        <x:f>'Raw_Data'!N2852</x:f>
        <x:v>0.03</x:v>
      </x:c>
      <x:c r="O2852" t="str">
        <x:f>IF(OR(D2852&lt;620,L2852&gt;=2,J2852&gt;0.9),"High",IF(OR(D2852&lt;700,L2852=1,J2852&gt;0.75),"Medium","Low"))</x:f>
        <x:v>Medium</x:v>
      </x:c>
      <x:c r="P2852" s="30" t="n">
        <x:f>XLOOKUP(F2852,Assumptions!$A$4:$A$6,Assumptions!$B$4:$B$6)</x:f>
        <x:v>0</x:v>
      </x:c>
      <x:c r="Q2852" s="32" t="n">
        <x:f>XLOOKUP(F2852,Assumptions!$A$4:$A$6,Assumptions!$C$4:$C$6)</x:f>
        <x:v>0.229</x:v>
      </x:c>
      <x:c r="R2852" s="32" t="n">
        <x:f>XLOOKUP(F2852,Assumptions!$A$4:$A$6,Assumptions!$D$4:$D$6)</x:f>
        <x:v>0.015</x:v>
      </x:c>
      <x:c r="S2852" s="32" t="n">
        <x:f>XLOOKUP(F2852,Assumptions!$A$4:$A$6,Assumptions!$E$4:$E$6)</x:f>
        <x:v>0.0075</x:v>
      </x:c>
      <x:c r="T2852" s="32" t="n">
        <x:f>XLOOKUP(O2852,Assumptions!$H$4:$H$6,Assumptions!$I$4:$I$6)</x:f>
        <x:v>0.012</x:v>
      </x:c>
      <x:c r="U2852" s="30" t="n">
        <x:f>XLOOKUP(F2852,Assumptions!$A$4:$A$6,Assumptions!$F$4:$F$6)</x:f>
        <x:v>60</x:v>
      </x:c>
      <x:c r="V2852" s="60" t="n">
        <x:f>I2852*12</x:f>
        <x:v>1802.28</x:v>
      </x:c>
      <x:c r="W2852" s="60" t="n">
        <x:f>H2852*J2852*(1-K2852)*Q2852</x:f>
        <x:v>37.620730056</x:v>
      </x:c>
      <x:c r="X2852" s="60" t="n">
        <x:f>V2852*R2852</x:f>
        <x:v>27.0342</x:v>
      </x:c>
      <x:c r="Y2852" s="60" t="n">
        <x:f>V2852*S2852</x:f>
        <x:v>13.5171</x:v>
      </x:c>
      <x:c r="Z2852" s="60" t="n">
        <x:f>H2852*J2852*T2852</x:f>
        <x:v>8.880144</x:v>
      </x:c>
      <x:c r="AA2852" s="60" t="n">
        <x:f>P2852+W2852+X2852-Y2852-Z2852-U2852</x:f>
        <x:v>-17.742313944000003</x:v>
      </x:c>
      <x:c r="AB2852" s="32" t="n">
        <x:f>IFERROR(AA2852/(P2852+W2852+X2852),0)</x:f>
        <x:v>-0.27441548430464213</x:v>
      </x:c>
      <x:c r="AC2852" t="n">
        <x:f>IF(O2852="High",0,IF(I2852&gt;=1800,3,IF(I2852&gt;=900,2,1))+IF(K2852&gt;=0.9,2,IF(K2852&gt;=0.75,1,0))+IF(J2852&lt;=0.7,2,IF(J2852&lt;=0.85,1,0))+IF(M2852&gt;=8,1,0))</x:f>
        <x:v>5</x:v>
      </x:c>
      <x:c r="AD2852" t="str">
        <x:f>IF(AND(O2852&lt;&gt;"High",AC2852&gt;=Assumptions!$B$10,AA2852&gt;0),"Priority Growth",IF(AND(O2852="Low",AA2852&gt;0),"Maintain","Watch"))</x:f>
        <x:v>Watch</x:v>
      </x:c>
      <x:c r="AE2852" s="60" t="n">
        <x:f>MAX(AA2852,0)*N2852</x:f>
        <x:v>0</x:v>
      </x:c>
      <x:c r="AF2852" t="str">
        <x:f>IF(AND(AA2852&gt;=Assumptions!$B$11,O2852&lt;&gt;"High",OR(N2852&gt;=Assumptions!$B$12,M2852&lt;=6)),"High","Standard")</x:f>
        <x:v>Standard</x:v>
      </x:c>
    </x:row>
    <x:row r="2853">
      <x:c r="A2853" t="str">
        <x:f>'Raw_Data'!A2853</x:f>
        <x:v>C02852</x:v>
      </x:c>
      <x:c r="B2853" t="n">
        <x:f>'Raw_Data'!B2853</x:f>
        <x:v>47</x:v>
      </x:c>
      <x:c r="C2853" s="30" t="n">
        <x:f>'Raw_Data'!C2853</x:f>
        <x:v>51066</x:v>
      </x:c>
      <x:c r="D2853" t="n">
        <x:f>'Raw_Data'!D2853</x:f>
        <x:v>711</x:v>
      </x:c>
      <x:c r="E2853" t="n">
        <x:f>'Raw_Data'!E2853</x:f>
        <x:v>30</x:v>
      </x:c>
      <x:c r="F2853" t="str">
        <x:f>PROPER(TRIM('Raw_Data'!F2853))</x:f>
        <x:v>Gold</x:v>
      </x:c>
      <x:c r="G2853" t="str">
        <x:f>PROPER(TRIM('Raw_Data'!G2853))</x:f>
        <x:v>Partner</x:v>
      </x:c>
      <x:c r="H2853" s="60" t="n">
        <x:f>'Raw_Data'!H2853</x:f>
        <x:v>8156</x:v>
      </x:c>
      <x:c r="I2853" s="60" t="n">
        <x:f>'Raw_Data'!I2853</x:f>
        <x:v>865.1</x:v>
      </x:c>
      <x:c r="J2853" s="32" t="n">
        <x:f>'Raw_Data'!J2853</x:f>
        <x:v>0.472</x:v>
      </x:c>
      <x:c r="K2853" s="32" t="n">
        <x:f>'Raw_Data'!K2853</x:f>
        <x:v>0.84</x:v>
      </x:c>
      <x:c r="L2853" t="n">
        <x:f>'Raw_Data'!L2853</x:f>
        <x:v>0</x:v>
      </x:c>
      <x:c r="M2853" t="n">
        <x:f>IF('Raw_Data'!M2853="",Assumptions!$B$15,'Raw_Data'!M2853)</x:f>
        <x:v>6</x:v>
      </x:c>
      <x:c r="N2853" s="32" t="n">
        <x:f>'Raw_Data'!N2853</x:f>
        <x:v>0.301</x:v>
      </x:c>
      <x:c r="O2853" t="str">
        <x:f>IF(OR(D2853&lt;620,L2853&gt;=2,J2853&gt;0.9),"High",IF(OR(D2853&lt;700,L2853=1,J2853&gt;0.75),"Medium","Low"))</x:f>
        <x:v>Low</x:v>
      </x:c>
      <x:c r="P2853" s="30" t="n">
        <x:f>XLOOKUP(F2853,Assumptions!$A$4:$A$6,Assumptions!$B$4:$B$6)</x:f>
        <x:v>95</x:v>
      </x:c>
      <x:c r="Q2853" s="32" t="n">
        <x:f>XLOOKUP(F2853,Assumptions!$A$4:$A$6,Assumptions!$C$4:$C$6)</x:f>
        <x:v>0.219</x:v>
      </x:c>
      <x:c r="R2853" s="32" t="n">
        <x:f>XLOOKUP(F2853,Assumptions!$A$4:$A$6,Assumptions!$D$4:$D$6)</x:f>
        <x:v>0.016</x:v>
      </x:c>
      <x:c r="S2853" s="32" t="n">
        <x:f>XLOOKUP(F2853,Assumptions!$A$4:$A$6,Assumptions!$E$4:$E$6)</x:f>
        <x:v>0.01</x:v>
      </x:c>
      <x:c r="T2853" s="32" t="n">
        <x:f>XLOOKUP(O2853,Assumptions!$H$4:$H$6,Assumptions!$I$4:$I$6)</x:f>
        <x:v>0.0035</x:v>
      </x:c>
      <x:c r="U2853" s="30" t="n">
        <x:f>XLOOKUP(F2853,Assumptions!$A$4:$A$6,Assumptions!$F$4:$F$6)</x:f>
        <x:v>90</x:v>
      </x:c>
      <x:c r="V2853" s="60" t="n">
        <x:f>I2853*12</x:f>
        <x:v>10381.2</x:v>
      </x:c>
      <x:c r="W2853" s="60" t="n">
        <x:f>H2853*J2853*(1-K2853)*Q2853</x:f>
        <x:v>134.89110528</x:v>
      </x:c>
      <x:c r="X2853" s="60" t="n">
        <x:f>V2853*R2853</x:f>
        <x:v>166.09920000000002</x:v>
      </x:c>
      <x:c r="Y2853" s="60" t="n">
        <x:f>V2853*S2853</x:f>
        <x:v>103.81200000000001</x:v>
      </x:c>
      <x:c r="Z2853" s="60" t="n">
        <x:f>H2853*J2853*T2853</x:f>
        <x:v>13.473711999999999</x:v>
      </x:c>
      <x:c r="AA2853" s="60" t="n">
        <x:f>P2853+W2853+X2853-Y2853-Z2853-U2853</x:f>
        <x:v>188.70459328000004</x:v>
      </x:c>
      <x:c r="AB2853" s="32" t="n">
        <x:f>IFERROR(AA2853/(P2853+W2853+X2853),0)</x:f>
        <x:v>0.4765384171376854</x:v>
      </x:c>
      <x:c r="AC2853" t="n">
        <x:f>IF(O2853="High",0,IF(I2853&gt;=1800,3,IF(I2853&gt;=900,2,1))+IF(K2853&gt;=0.9,2,IF(K2853&gt;=0.75,1,0))+IF(J2853&lt;=0.7,2,IF(J2853&lt;=0.85,1,0))+IF(M2853&gt;=8,1,0))</x:f>
        <x:v>4</x:v>
      </x:c>
      <x:c r="AD2853" t="str">
        <x:f>IF(AND(O2853&lt;&gt;"High",AC2853&gt;=Assumptions!$B$10,AA2853&gt;0),"Priority Growth",IF(AND(O2853="Low",AA2853&gt;0),"Maintain","Watch"))</x:f>
        <x:v>Maintain</x:v>
      </x:c>
      <x:c r="AE2853" s="60" t="n">
        <x:f>MAX(AA2853,0)*N2853</x:f>
        <x:v>56.80008257728001</x:v>
      </x:c>
      <x:c r="AF2853" t="str">
        <x:f>IF(AND(AA2853&gt;=Assumptions!$B$11,O2853&lt;&gt;"High",OR(N2853&gt;=Assumptions!$B$12,M2853&lt;=6)),"High","Standard")</x:f>
        <x:v>Standard</x:v>
      </x:c>
    </x:row>
    <x:row r="2854">
      <x:c r="A2854" t="str">
        <x:f>'Raw_Data'!A2854</x:f>
        <x:v>C02853</x:v>
      </x:c>
      <x:c r="B2854" t="n">
        <x:f>'Raw_Data'!B2854</x:f>
        <x:v>36</x:v>
      </x:c>
      <x:c r="C2854" s="30" t="n">
        <x:f>'Raw_Data'!C2854</x:f>
        <x:v>172969</x:v>
      </x:c>
      <x:c r="D2854" t="n">
        <x:f>'Raw_Data'!D2854</x:f>
        <x:v>724</x:v>
      </x:c>
      <x:c r="E2854" t="n">
        <x:f>'Raw_Data'!E2854</x:f>
        <x:v>60</x:v>
      </x:c>
      <x:c r="F2854" t="str">
        <x:f>PROPER(TRIM('Raw_Data'!F2854))</x:f>
        <x:v>Platinum</x:v>
      </x:c>
      <x:c r="G2854" t="str">
        <x:f>PROPER(TRIM('Raw_Data'!G2854))</x:f>
        <x:v>Partner</x:v>
      </x:c>
      <x:c r="H2854" s="60" t="n">
        <x:f>'Raw_Data'!H2854</x:f>
        <x:v>40000</x:v>
      </x:c>
      <x:c r="I2854" s="60" t="n">
        <x:f>'Raw_Data'!I2854</x:f>
        <x:v>4244.82</x:v>
      </x:c>
      <x:c r="J2854" s="32" t="n">
        <x:f>'Raw_Data'!J2854</x:f>
        <x:v>0.255</x:v>
      </x:c>
      <x:c r="K2854" s="32" t="n">
        <x:f>'Raw_Data'!K2854</x:f>
        <x:v>0.893</x:v>
      </x:c>
      <x:c r="L2854" t="n">
        <x:f>'Raw_Data'!L2854</x:f>
        <x:v>0</x:v>
      </x:c>
      <x:c r="M2854" t="n">
        <x:f>IF('Raw_Data'!M2854="",Assumptions!$B$15,'Raw_Data'!M2854)</x:f>
        <x:v>6</x:v>
      </x:c>
      <x:c r="N2854" s="32" t="n">
        <x:f>'Raw_Data'!N2854</x:f>
        <x:v>0.114</x:v>
      </x:c>
      <x:c r="O2854" t="str">
        <x:f>IF(OR(D2854&lt;620,L2854&gt;=2,J2854&gt;0.9),"High",IF(OR(D2854&lt;700,L2854=1,J2854&gt;0.75),"Medium","Low"))</x:f>
        <x:v>Low</x:v>
      </x:c>
      <x:c r="P2854" s="30" t="n">
        <x:f>XLOOKUP(F2854,Assumptions!$A$4:$A$6,Assumptions!$B$4:$B$6)</x:f>
        <x:v>195</x:v>
      </x:c>
      <x:c r="Q2854" s="32" t="n">
        <x:f>XLOOKUP(F2854,Assumptions!$A$4:$A$6,Assumptions!$C$4:$C$6)</x:f>
        <x:v>0.199</x:v>
      </x:c>
      <x:c r="R2854" s="32" t="n">
        <x:f>XLOOKUP(F2854,Assumptions!$A$4:$A$6,Assumptions!$D$4:$D$6)</x:f>
        <x:v>0.017</x:v>
      </x:c>
      <x:c r="S2854" s="32" t="n">
        <x:f>XLOOKUP(F2854,Assumptions!$A$4:$A$6,Assumptions!$E$4:$E$6)</x:f>
        <x:v>0.013</x:v>
      </x:c>
      <x:c r="T2854" s="32" t="n">
        <x:f>XLOOKUP(O2854,Assumptions!$H$4:$H$6,Assumptions!$I$4:$I$6)</x:f>
        <x:v>0.0035</x:v>
      </x:c>
      <x:c r="U2854" s="30" t="n">
        <x:f>XLOOKUP(F2854,Assumptions!$A$4:$A$6,Assumptions!$F$4:$F$6)</x:f>
        <x:v>140</x:v>
      </x:c>
      <x:c r="V2854" s="60" t="n">
        <x:f>I2854*12</x:f>
        <x:v>50937.84</x:v>
      </x:c>
      <x:c r="W2854" s="60" t="n">
        <x:f>H2854*J2854*(1-K2854)*Q2854</x:f>
        <x:v>217.18859999999998</x:v>
      </x:c>
      <x:c r="X2854" s="60" t="n">
        <x:f>V2854*R2854</x:f>
        <x:v>865.94328</x:v>
      </x:c>
      <x:c r="Y2854" s="60" t="n">
        <x:f>V2854*S2854</x:f>
        <x:v>662.1919199999999</x:v>
      </x:c>
      <x:c r="Z2854" s="60" t="n">
        <x:f>H2854*J2854*T2854</x:f>
        <x:v>35.7</x:v>
      </x:c>
      <x:c r="AA2854" s="60" t="n">
        <x:f>P2854+W2854+X2854-Y2854-Z2854-U2854</x:f>
        <x:v>440.23996</x:v>
      </x:c>
      <x:c r="AB2854" s="32" t="n">
        <x:f>IFERROR(AA2854/(P2854+W2854+X2854),0)</x:f>
        <x:v>0.3444401684120421</x:v>
      </x:c>
      <x:c r="AC2854" t="n">
        <x:f>IF(O2854="High",0,IF(I2854&gt;=1800,3,IF(I2854&gt;=900,2,1))+IF(K2854&gt;=0.9,2,IF(K2854&gt;=0.75,1,0))+IF(J2854&lt;=0.7,2,IF(J2854&lt;=0.85,1,0))+IF(M2854&gt;=8,1,0))</x:f>
        <x:v>6</x:v>
      </x:c>
      <x:c r="AD2854" t="str">
        <x:f>IF(AND(O2854&lt;&gt;"High",AC2854&gt;=Assumptions!$B$10,AA2854&gt;0),"Priority Growth",IF(AND(O2854="Low",AA2854&gt;0),"Maintain","Watch"))</x:f>
        <x:v>Priority Growth</x:v>
      </x:c>
      <x:c r="AE2854" s="60" t="n">
        <x:f>MAX(AA2854,0)*N2854</x:f>
        <x:v>50.187355440000005</x:v>
      </x:c>
      <x:c r="AF2854" t="str">
        <x:f>IF(AND(AA2854&gt;=Assumptions!$B$11,O2854&lt;&gt;"High",OR(N2854&gt;=Assumptions!$B$12,M2854&lt;=6)),"High","Standard")</x:f>
        <x:v>High</x:v>
      </x:c>
    </x:row>
    <x:row r="2855">
      <x:c r="A2855" t="str">
        <x:f>'Raw_Data'!A2855</x:f>
        <x:v>C02854</x:v>
      </x:c>
      <x:c r="B2855" t="n">
        <x:f>'Raw_Data'!B2855</x:f>
        <x:v>28</x:v>
      </x:c>
      <x:c r="C2855" s="30" t="n">
        <x:f>'Raw_Data'!C2855</x:f>
        <x:v>77860</x:v>
      </x:c>
      <x:c r="D2855" t="n">
        <x:f>'Raw_Data'!D2855</x:f>
        <x:v>783</x:v>
      </x:c>
      <x:c r="E2855" t="n">
        <x:f>'Raw_Data'!E2855</x:f>
        <x:v>29</x:v>
      </x:c>
      <x:c r="F2855" t="str">
        <x:f>PROPER(TRIM('Raw_Data'!F2855))</x:f>
        <x:v>Classic</x:v>
      </x:c>
      <x:c r="G2855" t="str">
        <x:f>PROPER(TRIM('Raw_Data'!G2855))</x:f>
        <x:v>Partner</x:v>
      </x:c>
      <x:c r="H2855" s="60" t="n">
        <x:f>'Raw_Data'!H2855</x:f>
        <x:v>12470</x:v>
      </x:c>
      <x:c r="I2855" s="60" t="n">
        <x:f>'Raw_Data'!I2855</x:f>
        <x:v>620.38</x:v>
      </x:c>
      <x:c r="J2855" s="32" t="n">
        <x:f>'Raw_Data'!J2855</x:f>
        <x:v>0.227</x:v>
      </x:c>
      <x:c r="K2855" s="32" t="n">
        <x:f>'Raw_Data'!K2855</x:f>
        <x:v>0.865</x:v>
      </x:c>
      <x:c r="L2855" t="n">
        <x:f>'Raw_Data'!L2855</x:f>
        <x:v>0</x:v>
      </x:c>
      <x:c r="M2855" t="n">
        <x:f>IF('Raw_Data'!M2855="",Assumptions!$B$15,'Raw_Data'!M2855)</x:f>
        <x:v>7</x:v>
      </x:c>
      <x:c r="N2855" s="32" t="n">
        <x:f>'Raw_Data'!N2855</x:f>
        <x:v>0.094</x:v>
      </x:c>
      <x:c r="O2855" t="str">
        <x:f>IF(OR(D2855&lt;620,L2855&gt;=2,J2855&gt;0.9),"High",IF(OR(D2855&lt;700,L2855=1,J2855&gt;0.75),"Medium","Low"))</x:f>
        <x:v>Low</x:v>
      </x:c>
      <x:c r="P2855" s="30" t="n">
        <x:f>XLOOKUP(F2855,Assumptions!$A$4:$A$6,Assumptions!$B$4:$B$6)</x:f>
        <x:v>0</x:v>
      </x:c>
      <x:c r="Q2855" s="32" t="n">
        <x:f>XLOOKUP(F2855,Assumptions!$A$4:$A$6,Assumptions!$C$4:$C$6)</x:f>
        <x:v>0.229</x:v>
      </x:c>
      <x:c r="R2855" s="32" t="n">
        <x:f>XLOOKUP(F2855,Assumptions!$A$4:$A$6,Assumptions!$D$4:$D$6)</x:f>
        <x:v>0.015</x:v>
      </x:c>
      <x:c r="S2855" s="32" t="n">
        <x:f>XLOOKUP(F2855,Assumptions!$A$4:$A$6,Assumptions!$E$4:$E$6)</x:f>
        <x:v>0.0075</x:v>
      </x:c>
      <x:c r="T2855" s="32" t="n">
        <x:f>XLOOKUP(O2855,Assumptions!$H$4:$H$6,Assumptions!$I$4:$I$6)</x:f>
        <x:v>0.0035</x:v>
      </x:c>
      <x:c r="U2855" s="30" t="n">
        <x:f>XLOOKUP(F2855,Assumptions!$A$4:$A$6,Assumptions!$F$4:$F$6)</x:f>
        <x:v>60</x:v>
      </x:c>
      <x:c r="V2855" s="60" t="n">
        <x:f>I2855*12</x:f>
        <x:v>7444.5599999999995</x:v>
      </x:c>
      <x:c r="W2855" s="60" t="n">
        <x:f>H2855*J2855*(1-K2855)*Q2855</x:f>
        <x:v>87.51078135000002</x:v>
      </x:c>
      <x:c r="X2855" s="60" t="n">
        <x:f>V2855*R2855</x:f>
        <x:v>111.66839999999999</x:v>
      </x:c>
      <x:c r="Y2855" s="60" t="n">
        <x:f>V2855*S2855</x:f>
        <x:v>55.834199999999996</x:v>
      </x:c>
      <x:c r="Z2855" s="60" t="n">
        <x:f>H2855*J2855*T2855</x:f>
        <x:v>9.907415</x:v>
      </x:c>
      <x:c r="AA2855" s="60" t="n">
        <x:f>P2855+W2855+X2855-Y2855-Z2855-U2855</x:f>
        <x:v>73.43756635</x:v>
      </x:c>
      <x:c r="AB2855" s="32" t="n">
        <x:f>IFERROR(AA2855/(P2855+W2855+X2855),0)</x:f>
        <x:v>0.36870101509732905</x:v>
      </x:c>
      <x:c r="AC2855" t="n">
        <x:f>IF(O2855="High",0,IF(I2855&gt;=1800,3,IF(I2855&gt;=900,2,1))+IF(K2855&gt;=0.9,2,IF(K2855&gt;=0.75,1,0))+IF(J2855&lt;=0.7,2,IF(J2855&lt;=0.85,1,0))+IF(M2855&gt;=8,1,0))</x:f>
        <x:v>4</x:v>
      </x:c>
      <x:c r="AD2855" t="str">
        <x:f>IF(AND(O2855&lt;&gt;"High",AC2855&gt;=Assumptions!$B$10,AA2855&gt;0),"Priority Growth",IF(AND(O2855="Low",AA2855&gt;0),"Maintain","Watch"))</x:f>
        <x:v>Maintain</x:v>
      </x:c>
      <x:c r="AE2855" s="60" t="n">
        <x:f>MAX(AA2855,0)*N2855</x:f>
        <x:v>6.9031312369</x:v>
      </x:c>
      <x:c r="AF2855" t="str">
        <x:f>IF(AND(AA2855&gt;=Assumptions!$B$11,O2855&lt;&gt;"High",OR(N2855&gt;=Assumptions!$B$12,M2855&lt;=6)),"High","Standard")</x:f>
        <x:v>Standard</x:v>
      </x:c>
    </x:row>
    <x:row r="2856">
      <x:c r="A2856" t="str">
        <x:f>'Raw_Data'!A2856</x:f>
        <x:v>C02855</x:v>
      </x:c>
      <x:c r="B2856" t="n">
        <x:f>'Raw_Data'!B2856</x:f>
        <x:v>47</x:v>
      </x:c>
      <x:c r="C2856" s="30" t="n">
        <x:f>'Raw_Data'!C2856</x:f>
        <x:v>40918</x:v>
      </x:c>
      <x:c r="D2856" t="n">
        <x:f>'Raw_Data'!D2856</x:f>
        <x:v>708</x:v>
      </x:c>
      <x:c r="E2856" t="n">
        <x:f>'Raw_Data'!E2856</x:f>
        <x:v>49</x:v>
      </x:c>
      <x:c r="F2856" t="str">
        <x:f>PROPER(TRIM('Raw_Data'!F2856))</x:f>
        <x:v>Classic</x:v>
      </x:c>
      <x:c r="G2856" t="str">
        <x:f>PROPER(TRIM('Raw_Data'!G2856))</x:f>
        <x:v>Direct Mail</x:v>
      </x:c>
      <x:c r="H2856" s="60" t="n">
        <x:f>'Raw_Data'!H2856</x:f>
        <x:v>5823</x:v>
      </x:c>
      <x:c r="I2856" s="60" t="n">
        <x:f>'Raw_Data'!I2856</x:f>
        <x:v>503.27</x:v>
      </x:c>
      <x:c r="J2856" s="32" t="n">
        <x:f>'Raw_Data'!J2856</x:f>
        <x:v>0.507</x:v>
      </x:c>
      <x:c r="K2856" s="32" t="n">
        <x:f>'Raw_Data'!K2856</x:f>
        <x:v>0.742</x:v>
      </x:c>
      <x:c r="L2856" t="n">
        <x:f>'Raw_Data'!L2856</x:f>
        <x:v>0</x:v>
      </x:c>
      <x:c r="M2856" t="n">
        <x:f>IF('Raw_Data'!M2856="",Assumptions!$B$15,'Raw_Data'!M2856)</x:f>
        <x:v>9</x:v>
      </x:c>
      <x:c r="N2856" s="32" t="n">
        <x:f>'Raw_Data'!N2856</x:f>
        <x:v>0.02</x:v>
      </x:c>
      <x:c r="O2856" t="str">
        <x:f>IF(OR(D2856&lt;620,L2856&gt;=2,J2856&gt;0.9),"High",IF(OR(D2856&lt;700,L2856=1,J2856&gt;0.75),"Medium","Low"))</x:f>
        <x:v>Low</x:v>
      </x:c>
      <x:c r="P2856" s="30" t="n">
        <x:f>XLOOKUP(F2856,Assumptions!$A$4:$A$6,Assumptions!$B$4:$B$6)</x:f>
        <x:v>0</x:v>
      </x:c>
      <x:c r="Q2856" s="32" t="n">
        <x:f>XLOOKUP(F2856,Assumptions!$A$4:$A$6,Assumptions!$C$4:$C$6)</x:f>
        <x:v>0.229</x:v>
      </x:c>
      <x:c r="R2856" s="32" t="n">
        <x:f>XLOOKUP(F2856,Assumptions!$A$4:$A$6,Assumptions!$D$4:$D$6)</x:f>
        <x:v>0.015</x:v>
      </x:c>
      <x:c r="S2856" s="32" t="n">
        <x:f>XLOOKUP(F2856,Assumptions!$A$4:$A$6,Assumptions!$E$4:$E$6)</x:f>
        <x:v>0.0075</x:v>
      </x:c>
      <x:c r="T2856" s="32" t="n">
        <x:f>XLOOKUP(O2856,Assumptions!$H$4:$H$6,Assumptions!$I$4:$I$6)</x:f>
        <x:v>0.0035</x:v>
      </x:c>
      <x:c r="U2856" s="30" t="n">
        <x:f>XLOOKUP(F2856,Assumptions!$A$4:$A$6,Assumptions!$F$4:$F$6)</x:f>
        <x:v>60</x:v>
      </x:c>
      <x:c r="V2856" s="60" t="n">
        <x:f>I2856*12</x:f>
        <x:v>6039.24</x:v>
      </x:c>
      <x:c r="W2856" s="60" t="n">
        <x:f>H2856*J2856*(1-K2856)*Q2856</x:f>
        <x:v>174.42548440200002</x:v>
      </x:c>
      <x:c r="X2856" s="60" t="n">
        <x:f>V2856*R2856</x:f>
        <x:v>90.5886</x:v>
      </x:c>
      <x:c r="Y2856" s="60" t="n">
        <x:f>V2856*S2856</x:f>
        <x:v>45.2943</x:v>
      </x:c>
      <x:c r="Z2856" s="60" t="n">
        <x:f>H2856*J2856*T2856</x:f>
        <x:v>10.3329135</x:v>
      </x:c>
      <x:c r="AA2856" s="60" t="n">
        <x:f>P2856+W2856+X2856-Y2856-Z2856-U2856</x:f>
        <x:v>149.38687090200006</x:v>
      </x:c>
      <x:c r="AB2856" s="32" t="n">
        <x:f>IFERROR(AA2856/(P2856+W2856+X2856),0)</x:f>
        <x:v>0.5636940815394362</x:v>
      </x:c>
      <x:c r="AC2856" t="n">
        <x:f>IF(O2856="High",0,IF(I2856&gt;=1800,3,IF(I2856&gt;=900,2,1))+IF(K2856&gt;=0.9,2,IF(K2856&gt;=0.75,1,0))+IF(J2856&lt;=0.7,2,IF(J2856&lt;=0.85,1,0))+IF(M2856&gt;=8,1,0))</x:f>
        <x:v>4</x:v>
      </x:c>
      <x:c r="AD2856" t="str">
        <x:f>IF(AND(O2856&lt;&gt;"High",AC2856&gt;=Assumptions!$B$10,AA2856&gt;0),"Priority Growth",IF(AND(O2856="Low",AA2856&gt;0),"Maintain","Watch"))</x:f>
        <x:v>Maintain</x:v>
      </x:c>
      <x:c r="AE2856" s="60" t="n">
        <x:f>MAX(AA2856,0)*N2856</x:f>
        <x:v>2.9877374180400014</x:v>
      </x:c>
      <x:c r="AF2856" t="str">
        <x:f>IF(AND(AA2856&gt;=Assumptions!$B$11,O2856&lt;&gt;"High",OR(N2856&gt;=Assumptions!$B$12,M2856&lt;=6)),"High","Standard")</x:f>
        <x:v>Standard</x:v>
      </x:c>
    </x:row>
    <x:row r="2857">
      <x:c r="A2857" t="str">
        <x:f>'Raw_Data'!A2857</x:f>
        <x:v>C02856</x:v>
      </x:c>
      <x:c r="B2857" t="n">
        <x:f>'Raw_Data'!B2857</x:f>
        <x:v>36</x:v>
      </x:c>
      <x:c r="C2857" s="30" t="n">
        <x:f>'Raw_Data'!C2857</x:f>
        <x:v>71904</x:v>
      </x:c>
      <x:c r="D2857" t="n">
        <x:f>'Raw_Data'!D2857</x:f>
        <x:v>685</x:v>
      </x:c>
      <x:c r="E2857" t="n">
        <x:f>'Raw_Data'!E2857</x:f>
        <x:v>34</x:v>
      </x:c>
      <x:c r="F2857" t="str">
        <x:f>PROPER(TRIM('Raw_Data'!F2857))</x:f>
        <x:v>Gold</x:v>
      </x:c>
      <x:c r="G2857" t="str">
        <x:f>PROPER(TRIM('Raw_Data'!G2857))</x:f>
        <x:v>Branch</x:v>
      </x:c>
      <x:c r="H2857" s="60" t="n">
        <x:f>'Raw_Data'!H2857</x:f>
        <x:v>9304</x:v>
      </x:c>
      <x:c r="I2857" s="60" t="n">
        <x:f>'Raw_Data'!I2857</x:f>
        <x:v>1280.7</x:v>
      </x:c>
      <x:c r="J2857" s="32" t="n">
        <x:f>'Raw_Data'!J2857</x:f>
        <x:v>0.536</x:v>
      </x:c>
      <x:c r="K2857" s="32" t="n">
        <x:f>'Raw_Data'!K2857</x:f>
        <x:v>0.706</x:v>
      </x:c>
      <x:c r="L2857" t="n">
        <x:f>'Raw_Data'!L2857</x:f>
        <x:v>0</x:v>
      </x:c>
      <x:c r="M2857" t="n">
        <x:f>IF('Raw_Data'!M2857="",Assumptions!$B$15,'Raw_Data'!M2857)</x:f>
        <x:v>5</x:v>
      </x:c>
      <x:c r="N2857" s="32" t="n">
        <x:f>'Raw_Data'!N2857</x:f>
        <x:v>0.201</x:v>
      </x:c>
      <x:c r="O2857" t="str">
        <x:f>IF(OR(D2857&lt;620,L2857&gt;=2,J2857&gt;0.9),"High",IF(OR(D2857&lt;700,L2857=1,J2857&gt;0.75),"Medium","Low"))</x:f>
        <x:v>Medium</x:v>
      </x:c>
      <x:c r="P2857" s="30" t="n">
        <x:f>XLOOKUP(F2857,Assumptions!$A$4:$A$6,Assumptions!$B$4:$B$6)</x:f>
        <x:v>95</x:v>
      </x:c>
      <x:c r="Q2857" s="32" t="n">
        <x:f>XLOOKUP(F2857,Assumptions!$A$4:$A$6,Assumptions!$C$4:$C$6)</x:f>
        <x:v>0.219</x:v>
      </x:c>
      <x:c r="R2857" s="32" t="n">
        <x:f>XLOOKUP(F2857,Assumptions!$A$4:$A$6,Assumptions!$D$4:$D$6)</x:f>
        <x:v>0.016</x:v>
      </x:c>
      <x:c r="S2857" s="32" t="n">
        <x:f>XLOOKUP(F2857,Assumptions!$A$4:$A$6,Assumptions!$E$4:$E$6)</x:f>
        <x:v>0.01</x:v>
      </x:c>
      <x:c r="T2857" s="32" t="n">
        <x:f>XLOOKUP(O2857,Assumptions!$H$4:$H$6,Assumptions!$I$4:$I$6)</x:f>
        <x:v>0.012</x:v>
      </x:c>
      <x:c r="U2857" s="30" t="n">
        <x:f>XLOOKUP(F2857,Assumptions!$A$4:$A$6,Assumptions!$F$4:$F$6)</x:f>
        <x:v>90</x:v>
      </x:c>
      <x:c r="V2857" s="60" t="n">
        <x:f>I2857*12</x:f>
        <x:v>15368.400000000001</x:v>
      </x:c>
      <x:c r="W2857" s="60" t="n">
        <x:f>H2857*J2857*(1-K2857)*Q2857</x:f>
        <x:v>321.08937638400005</x:v>
      </x:c>
      <x:c r="X2857" s="60" t="n">
        <x:f>V2857*R2857</x:f>
        <x:v>245.89440000000002</x:v>
      </x:c>
      <x:c r="Y2857" s="60" t="n">
        <x:f>V2857*S2857</x:f>
        <x:v>153.68400000000003</x:v>
      </x:c>
      <x:c r="Z2857" s="60" t="n">
        <x:f>H2857*J2857*T2857</x:f>
        <x:v>59.84332800000001</x:v>
      </x:c>
      <x:c r="AA2857" s="60" t="n">
        <x:f>P2857+W2857+X2857-Y2857-Z2857-U2857</x:f>
        <x:v>358.45644838400005</x:v>
      </x:c>
      <x:c r="AB2857" s="32" t="n">
        <x:f>IFERROR(AA2857/(P2857+W2857+X2857),0)</x:f>
        <x:v>0.5414882677971681</x:v>
      </x:c>
      <x:c r="AC2857" t="n">
        <x:f>IF(O2857="High",0,IF(I2857&gt;=1800,3,IF(I2857&gt;=900,2,1))+IF(K2857&gt;=0.9,2,IF(K2857&gt;=0.75,1,0))+IF(J2857&lt;=0.7,2,IF(J2857&lt;=0.85,1,0))+IF(M2857&gt;=8,1,0))</x:f>
        <x:v>4</x:v>
      </x:c>
      <x:c r="AD2857" t="str">
        <x:f>IF(AND(O2857&lt;&gt;"High",AC2857&gt;=Assumptions!$B$10,AA2857&gt;0),"Priority Growth",IF(AND(O2857="Low",AA2857&gt;0),"Maintain","Watch"))</x:f>
        <x:v>Watch</x:v>
      </x:c>
      <x:c r="AE2857" s="60" t="n">
        <x:f>MAX(AA2857,0)*N2857</x:f>
        <x:v>72.04974612518401</x:v>
      </x:c>
      <x:c r="AF2857" t="str">
        <x:f>IF(AND(AA2857&gt;=Assumptions!$B$11,O2857&lt;&gt;"High",OR(N2857&gt;=Assumptions!$B$12,M2857&lt;=6)),"High","Standard")</x:f>
        <x:v>High</x:v>
      </x:c>
    </x:row>
    <x:row r="2858">
      <x:c r="A2858" t="str">
        <x:f>'Raw_Data'!A2858</x:f>
        <x:v>C02857</x:v>
      </x:c>
      <x:c r="B2858" t="n">
        <x:f>'Raw_Data'!B2858</x:f>
        <x:v>45</x:v>
      </x:c>
      <x:c r="C2858" s="30" t="n">
        <x:f>'Raw_Data'!C2858</x:f>
        <x:v>106189</x:v>
      </x:c>
      <x:c r="D2858" t="n">
        <x:f>'Raw_Data'!D2858</x:f>
        <x:v>642</x:v>
      </x:c>
      <x:c r="E2858" t="n">
        <x:f>'Raw_Data'!E2858</x:f>
        <x:v>8</x:v>
      </x:c>
      <x:c r="F2858" t="str">
        <x:f>PROPER(TRIM('Raw_Data'!F2858))</x:f>
        <x:v>Gold</x:v>
      </x:c>
      <x:c r="G2858" t="str">
        <x:f>PROPER(TRIM('Raw_Data'!G2858))</x:f>
        <x:v>Digital</x:v>
      </x:c>
      <x:c r="H2858" s="60" t="n">
        <x:f>'Raw_Data'!H2858</x:f>
        <x:v>11945</x:v>
      </x:c>
      <x:c r="I2858" s="60" t="n">
        <x:f>'Raw_Data'!I2858</x:f>
        <x:v>1373.43</x:v>
      </x:c>
      <x:c r="J2858" s="32" t="n">
        <x:f>'Raw_Data'!J2858</x:f>
        <x:v>0.399</x:v>
      </x:c>
      <x:c r="K2858" s="32" t="n">
        <x:f>'Raw_Data'!K2858</x:f>
        <x:v>0.797</x:v>
      </x:c>
      <x:c r="L2858" t="n">
        <x:f>'Raw_Data'!L2858</x:f>
        <x:v>0</x:v>
      </x:c>
      <x:c r="M2858" t="n">
        <x:f>IF('Raw_Data'!M2858="",Assumptions!$B$15,'Raw_Data'!M2858)</x:f>
        <x:v>8</x:v>
      </x:c>
      <x:c r="N2858" s="32" t="n">
        <x:f>'Raw_Data'!N2858</x:f>
        <x:v>0.086</x:v>
      </x:c>
      <x:c r="O2858" t="str">
        <x:f>IF(OR(D2858&lt;620,L2858&gt;=2,J2858&gt;0.9),"High",IF(OR(D2858&lt;700,L2858=1,J2858&gt;0.75),"Medium","Low"))</x:f>
        <x:v>Medium</x:v>
      </x:c>
      <x:c r="P2858" s="30" t="n">
        <x:f>XLOOKUP(F2858,Assumptions!$A$4:$A$6,Assumptions!$B$4:$B$6)</x:f>
        <x:v>95</x:v>
      </x:c>
      <x:c r="Q2858" s="32" t="n">
        <x:f>XLOOKUP(F2858,Assumptions!$A$4:$A$6,Assumptions!$C$4:$C$6)</x:f>
        <x:v>0.219</x:v>
      </x:c>
      <x:c r="R2858" s="32" t="n">
        <x:f>XLOOKUP(F2858,Assumptions!$A$4:$A$6,Assumptions!$D$4:$D$6)</x:f>
        <x:v>0.016</x:v>
      </x:c>
      <x:c r="S2858" s="32" t="n">
        <x:f>XLOOKUP(F2858,Assumptions!$A$4:$A$6,Assumptions!$E$4:$E$6)</x:f>
        <x:v>0.01</x:v>
      </x:c>
      <x:c r="T2858" s="32" t="n">
        <x:f>XLOOKUP(O2858,Assumptions!$H$4:$H$6,Assumptions!$I$4:$I$6)</x:f>
        <x:v>0.012</x:v>
      </x:c>
      <x:c r="U2858" s="30" t="n">
        <x:f>XLOOKUP(F2858,Assumptions!$A$4:$A$6,Assumptions!$F$4:$F$6)</x:f>
        <x:v>90</x:v>
      </x:c>
      <x:c r="V2858" s="60" t="n">
        <x:f>I2858*12</x:f>
        <x:v>16481.16</x:v>
      </x:c>
      <x:c r="W2858" s="60" t="n">
        <x:f>H2858*J2858*(1-K2858)*Q2858</x:f>
        <x:v>211.88450713499995</x:v>
      </x:c>
      <x:c r="X2858" s="60" t="n">
        <x:f>V2858*R2858</x:f>
        <x:v>263.69856</x:v>
      </x:c>
      <x:c r="Y2858" s="60" t="n">
        <x:f>V2858*S2858</x:f>
        <x:v>164.8116</x:v>
      </x:c>
      <x:c r="Z2858" s="60" t="n">
        <x:f>H2858*J2858*T2858</x:f>
        <x:v>57.192660000000004</x:v>
      </x:c>
      <x:c r="AA2858" s="60" t="n">
        <x:f>P2858+W2858+X2858-Y2858-Z2858-U2858</x:f>
        <x:v>258.578807135</x:v>
      </x:c>
      <x:c r="AB2858" s="32" t="n">
        <x:f>IFERROR(AA2858/(P2858+W2858+X2858),0)</x:f>
        <x:v>0.45318345746460825</x:v>
      </x:c>
      <x:c r="AC2858" t="n">
        <x:f>IF(O2858="High",0,IF(I2858&gt;=1800,3,IF(I2858&gt;=900,2,1))+IF(K2858&gt;=0.9,2,IF(K2858&gt;=0.75,1,0))+IF(J2858&lt;=0.7,2,IF(J2858&lt;=0.85,1,0))+IF(M2858&gt;=8,1,0))</x:f>
        <x:v>6</x:v>
      </x:c>
      <x:c r="AD2858" t="str">
        <x:f>IF(AND(O2858&lt;&gt;"High",AC2858&gt;=Assumptions!$B$10,AA2858&gt;0),"Priority Growth",IF(AND(O2858="Low",AA2858&gt;0),"Maintain","Watch"))</x:f>
        <x:v>Priority Growth</x:v>
      </x:c>
      <x:c r="AE2858" s="60" t="n">
        <x:f>MAX(AA2858,0)*N2858</x:f>
        <x:v>22.237777413609997</x:v>
      </x:c>
      <x:c r="AF2858" t="str">
        <x:f>IF(AND(AA2858&gt;=Assumptions!$B$11,O2858&lt;&gt;"High",OR(N2858&gt;=Assumptions!$B$12,M2858&lt;=6)),"High","Standard")</x:f>
        <x:v>Standard</x:v>
      </x:c>
    </x:row>
    <x:row r="2859">
      <x:c r="A2859" t="str">
        <x:f>'Raw_Data'!A2859</x:f>
        <x:v>C02858</x:v>
      </x:c>
      <x:c r="B2859" t="n">
        <x:f>'Raw_Data'!B2859</x:f>
        <x:v>54</x:v>
      </x:c>
      <x:c r="C2859" s="30" t="n">
        <x:f>'Raw_Data'!C2859</x:f>
        <x:v>210091</x:v>
      </x:c>
      <x:c r="D2859" t="n">
        <x:f>'Raw_Data'!D2859</x:f>
        <x:v>571</x:v>
      </x:c>
      <x:c r="E2859" t="n">
        <x:f>'Raw_Data'!E2859</x:f>
        <x:v>33</x:v>
      </x:c>
      <x:c r="F2859" t="str">
        <x:f>PROPER(TRIM('Raw_Data'!F2859))</x:f>
        <x:v>Platinum</x:v>
      </x:c>
      <x:c r="G2859" t="str">
        <x:f>PROPER(TRIM('Raw_Data'!G2859))</x:f>
        <x:v>Digital</x:v>
      </x:c>
      <x:c r="H2859" s="60" t="n">
        <x:f>'Raw_Data'!H2859</x:f>
        <x:v>40000</x:v>
      </x:c>
      <x:c r="I2859" s="60" t="n">
        <x:f>'Raw_Data'!I2859</x:f>
        <x:v>4789.87</x:v>
      </x:c>
      <x:c r="J2859" s="32" t="n">
        <x:f>'Raw_Data'!J2859</x:f>
        <x:v>0.59</x:v>
      </x:c>
      <x:c r="K2859" s="32" t="n">
        <x:f>'Raw_Data'!K2859</x:f>
        <x:v>0.584</x:v>
      </x:c>
      <x:c r="L2859" t="n">
        <x:f>'Raw_Data'!L2859</x:f>
        <x:v>1</x:v>
      </x:c>
      <x:c r="M2859" t="n">
        <x:f>IF('Raw_Data'!M2859="",Assumptions!$B$15,'Raw_Data'!M2859)</x:f>
        <x:v>8</x:v>
      </x:c>
      <x:c r="N2859" s="32" t="n">
        <x:f>'Raw_Data'!N2859</x:f>
        <x:v>0.069</x:v>
      </x:c>
      <x:c r="O2859" t="str">
        <x:f>IF(OR(D2859&lt;620,L2859&gt;=2,J2859&gt;0.9),"High",IF(OR(D2859&lt;700,L2859=1,J2859&gt;0.75),"Medium","Low"))</x:f>
        <x:v>High</x:v>
      </x:c>
      <x:c r="P2859" s="30" t="n">
        <x:f>XLOOKUP(F2859,Assumptions!$A$4:$A$6,Assumptions!$B$4:$B$6)</x:f>
        <x:v>195</x:v>
      </x:c>
      <x:c r="Q2859" s="32" t="n">
        <x:f>XLOOKUP(F2859,Assumptions!$A$4:$A$6,Assumptions!$C$4:$C$6)</x:f>
        <x:v>0.199</x:v>
      </x:c>
      <x:c r="R2859" s="32" t="n">
        <x:f>XLOOKUP(F2859,Assumptions!$A$4:$A$6,Assumptions!$D$4:$D$6)</x:f>
        <x:v>0.017</x:v>
      </x:c>
      <x:c r="S2859" s="32" t="n">
        <x:f>XLOOKUP(F2859,Assumptions!$A$4:$A$6,Assumptions!$E$4:$E$6)</x:f>
        <x:v>0.013</x:v>
      </x:c>
      <x:c r="T2859" s="32" t="n">
        <x:f>XLOOKUP(O2859,Assumptions!$H$4:$H$6,Assumptions!$I$4:$I$6)</x:f>
        <x:v>0.045</x:v>
      </x:c>
      <x:c r="U2859" s="30" t="n">
        <x:f>XLOOKUP(F2859,Assumptions!$A$4:$A$6,Assumptions!$F$4:$F$6)</x:f>
        <x:v>140</x:v>
      </x:c>
      <x:c r="V2859" s="60" t="n">
        <x:f>I2859*12</x:f>
        <x:v>57478.44</x:v>
      </x:c>
      <x:c r="W2859" s="60" t="n">
        <x:f>H2859*J2859*(1-K2859)*Q2859</x:f>
        <x:v>1953.7024000000001</x:v>
      </x:c>
      <x:c r="X2859" s="60" t="n">
        <x:f>V2859*R2859</x:f>
        <x:v>977.1334800000001</x:v>
      </x:c>
      <x:c r="Y2859" s="60" t="n">
        <x:f>V2859*S2859</x:f>
        <x:v>747.21972</x:v>
      </x:c>
      <x:c r="Z2859" s="60" t="n">
        <x:f>H2859*J2859*T2859</x:f>
        <x:v>1062</x:v>
      </x:c>
      <x:c r="AA2859" s="60" t="n">
        <x:f>P2859+W2859+X2859-Y2859-Z2859-U2859</x:f>
        <x:v>1176.61616</x:v>
      </x:c>
      <x:c r="AB2859" s="32" t="n">
        <x:f>IFERROR(AA2859/(P2859+W2859+X2859),0)</x:f>
        <x:v>0.37641648671586686</x:v>
      </x:c>
      <x:c r="AC2859" t="n">
        <x:f>IF(O2859="High",0,IF(I2859&gt;=1800,3,IF(I2859&gt;=900,2,1))+IF(K2859&gt;=0.9,2,IF(K2859&gt;=0.75,1,0))+IF(J2859&lt;=0.7,2,IF(J2859&lt;=0.85,1,0))+IF(M2859&gt;=8,1,0))</x:f>
        <x:v>0</x:v>
      </x:c>
      <x:c r="AD2859" t="str">
        <x:f>IF(AND(O2859&lt;&gt;"High",AC2859&gt;=Assumptions!$B$10,AA2859&gt;0),"Priority Growth",IF(AND(O2859="Low",AA2859&gt;0),"Maintain","Watch"))</x:f>
        <x:v>Watch</x:v>
      </x:c>
      <x:c r="AE2859" s="60" t="n">
        <x:f>MAX(AA2859,0)*N2859</x:f>
        <x:v>81.18651504</x:v>
      </x:c>
      <x:c r="AF2859" t="str">
        <x:f>IF(AND(AA2859&gt;=Assumptions!$B$11,O2859&lt;&gt;"High",OR(N2859&gt;=Assumptions!$B$12,M2859&lt;=6)),"High","Standard")</x:f>
        <x:v>Standard</x:v>
      </x:c>
    </x:row>
    <x:row r="2860">
      <x:c r="A2860" t="str">
        <x:f>'Raw_Data'!A2860</x:f>
        <x:v>C02859</x:v>
      </x:c>
      <x:c r="B2860" t="n">
        <x:f>'Raw_Data'!B2860</x:f>
        <x:v>46</x:v>
      </x:c>
      <x:c r="C2860" s="30" t="n">
        <x:f>'Raw_Data'!C2860</x:f>
        <x:v>141011</x:v>
      </x:c>
      <x:c r="D2860" t="n">
        <x:f>'Raw_Data'!D2860</x:f>
        <x:v>638</x:v>
      </x:c>
      <x:c r="E2860" t="n">
        <x:f>'Raw_Data'!E2860</x:f>
        <x:v>34</x:v>
      </x:c>
      <x:c r="F2860" t="str">
        <x:f>PROPER(TRIM('Raw_Data'!F2860))</x:f>
        <x:v>Platinum</x:v>
      </x:c>
      <x:c r="G2860" t="str">
        <x:f>PROPER(TRIM('Raw_Data'!G2860))</x:f>
        <x:v>Partner</x:v>
      </x:c>
      <x:c r="H2860" s="60" t="n">
        <x:f>'Raw_Data'!H2860</x:f>
        <x:v>24411</x:v>
      </x:c>
      <x:c r="I2860" s="60" t="n">
        <x:f>'Raw_Data'!I2860</x:f>
        <x:v>2750.14</x:v>
      </x:c>
      <x:c r="J2860" s="32" t="n">
        <x:f>'Raw_Data'!J2860</x:f>
        <x:v>0.541</x:v>
      </x:c>
      <x:c r="K2860" s="32" t="n">
        <x:f>'Raw_Data'!K2860</x:f>
        <x:v>0.707</x:v>
      </x:c>
      <x:c r="L2860" t="n">
        <x:f>'Raw_Data'!L2860</x:f>
        <x:v>0</x:v>
      </x:c>
      <x:c r="M2860" t="n">
        <x:f>IF('Raw_Data'!M2860="",Assumptions!$B$15,'Raw_Data'!M2860)</x:f>
        <x:v>7</x:v>
      </x:c>
      <x:c r="N2860" s="32" t="n">
        <x:f>'Raw_Data'!N2860</x:f>
        <x:v>0.141</x:v>
      </x:c>
      <x:c r="O2860" t="str">
        <x:f>IF(OR(D2860&lt;620,L2860&gt;=2,J2860&gt;0.9),"High",IF(OR(D2860&lt;700,L2860=1,J2860&gt;0.75),"Medium","Low"))</x:f>
        <x:v>Medium</x:v>
      </x:c>
      <x:c r="P2860" s="30" t="n">
        <x:f>XLOOKUP(F2860,Assumptions!$A$4:$A$6,Assumptions!$B$4:$B$6)</x:f>
        <x:v>195</x:v>
      </x:c>
      <x:c r="Q2860" s="32" t="n">
        <x:f>XLOOKUP(F2860,Assumptions!$A$4:$A$6,Assumptions!$C$4:$C$6)</x:f>
        <x:v>0.199</x:v>
      </x:c>
      <x:c r="R2860" s="32" t="n">
        <x:f>XLOOKUP(F2860,Assumptions!$A$4:$A$6,Assumptions!$D$4:$D$6)</x:f>
        <x:v>0.017</x:v>
      </x:c>
      <x:c r="S2860" s="32" t="n">
        <x:f>XLOOKUP(F2860,Assumptions!$A$4:$A$6,Assumptions!$E$4:$E$6)</x:f>
        <x:v>0.013</x:v>
      </x:c>
      <x:c r="T2860" s="32" t="n">
        <x:f>XLOOKUP(O2860,Assumptions!$H$4:$H$6,Assumptions!$I$4:$I$6)</x:f>
        <x:v>0.012</x:v>
      </x:c>
      <x:c r="U2860" s="30" t="n">
        <x:f>XLOOKUP(F2860,Assumptions!$A$4:$A$6,Assumptions!$F$4:$F$6)</x:f>
        <x:v>140</x:v>
      </x:c>
      <x:c r="V2860" s="60" t="n">
        <x:f>I2860*12</x:f>
        <x:v>33001.68</x:v>
      </x:c>
      <x:c r="W2860" s="60" t="n">
        <x:f>H2860*J2860*(1-K2860)*Q2860</x:f>
        <x:v>770.0227077570001</x:v>
      </x:c>
      <x:c r="X2860" s="60" t="n">
        <x:f>V2860*R2860</x:f>
        <x:v>561.0285600000001</x:v>
      </x:c>
      <x:c r="Y2860" s="60" t="n">
        <x:f>V2860*S2860</x:f>
        <x:v>429.02184</x:v>
      </x:c>
      <x:c r="Z2860" s="60" t="n">
        <x:f>H2860*J2860*T2860</x:f>
        <x:v>158.476212</x:v>
      </x:c>
      <x:c r="AA2860" s="60" t="n">
        <x:f>P2860+W2860+X2860-Y2860-Z2860-U2860</x:f>
        <x:v>798.5532157570001</x:v>
      </x:c>
      <x:c r="AB2860" s="32" t="n">
        <x:f>IFERROR(AA2860/(P2860+W2860+X2860),0)</x:f>
        <x:v>0.5232807262961215</x:v>
      </x:c>
      <x:c r="AC2860" t="n">
        <x:f>IF(O2860="High",0,IF(I2860&gt;=1800,3,IF(I2860&gt;=900,2,1))+IF(K2860&gt;=0.9,2,IF(K2860&gt;=0.75,1,0))+IF(J2860&lt;=0.7,2,IF(J2860&lt;=0.85,1,0))+IF(M2860&gt;=8,1,0))</x:f>
        <x:v>5</x:v>
      </x:c>
      <x:c r="AD2860" t="str">
        <x:f>IF(AND(O2860&lt;&gt;"High",AC2860&gt;=Assumptions!$B$10,AA2860&gt;0),"Priority Growth",IF(AND(O2860="Low",AA2860&gt;0),"Maintain","Watch"))</x:f>
        <x:v>Watch</x:v>
      </x:c>
      <x:c r="AE2860" s="60" t="n">
        <x:f>MAX(AA2860,0)*N2860</x:f>
        <x:v>112.596003421737</x:v>
      </x:c>
      <x:c r="AF2860" t="str">
        <x:f>IF(AND(AA2860&gt;=Assumptions!$B$11,O2860&lt;&gt;"High",OR(N2860&gt;=Assumptions!$B$12,M2860&lt;=6)),"High","Standard")</x:f>
        <x:v>Standard</x:v>
      </x:c>
    </x:row>
    <x:row r="2861">
      <x:c r="A2861" t="str">
        <x:f>'Raw_Data'!A2861</x:f>
        <x:v>C02860</x:v>
      </x:c>
      <x:c r="B2861" t="n">
        <x:f>'Raw_Data'!B2861</x:f>
        <x:v>45</x:v>
      </x:c>
      <x:c r="C2861" s="30" t="n">
        <x:f>'Raw_Data'!C2861</x:f>
        <x:v>112844</x:v>
      </x:c>
      <x:c r="D2861" t="n">
        <x:f>'Raw_Data'!D2861</x:f>
        <x:v>701</x:v>
      </x:c>
      <x:c r="E2861" t="n">
        <x:f>'Raw_Data'!E2861</x:f>
        <x:v>35</x:v>
      </x:c>
      <x:c r="F2861" t="str">
        <x:f>PROPER(TRIM('Raw_Data'!F2861))</x:f>
        <x:v>Platinum</x:v>
      </x:c>
      <x:c r="G2861" t="str">
        <x:f>PROPER(TRIM('Raw_Data'!G2861))</x:f>
        <x:v>Direct Mail</x:v>
      </x:c>
      <x:c r="H2861" s="60" t="n">
        <x:f>'Raw_Data'!H2861</x:f>
        <x:v>23477</x:v>
      </x:c>
      <x:c r="I2861" s="60" t="n">
        <x:f>'Raw_Data'!I2861</x:f>
        <x:v>2386.88</x:v>
      </x:c>
      <x:c r="J2861" s="32" t="n">
        <x:f>'Raw_Data'!J2861</x:f>
        <x:v>0.529</x:v>
      </x:c>
      <x:c r="K2861" s="32" t="n">
        <x:f>'Raw_Data'!K2861</x:f>
        <x:v>0.714</x:v>
      </x:c>
      <x:c r="L2861" t="n">
        <x:f>'Raw_Data'!L2861</x:f>
        <x:v>0</x:v>
      </x:c>
      <x:c r="M2861" t="n">
        <x:f>IF('Raw_Data'!M2861="",Assumptions!$B$15,'Raw_Data'!M2861)</x:f>
        <x:v>10</x:v>
      </x:c>
      <x:c r="N2861" s="32" t="n">
        <x:f>'Raw_Data'!N2861</x:f>
        <x:v>0.02</x:v>
      </x:c>
      <x:c r="O2861" t="str">
        <x:f>IF(OR(D2861&lt;620,L2861&gt;=2,J2861&gt;0.9),"High",IF(OR(D2861&lt;700,L2861=1,J2861&gt;0.75),"Medium","Low"))</x:f>
        <x:v>Low</x:v>
      </x:c>
      <x:c r="P2861" s="30" t="n">
        <x:f>XLOOKUP(F2861,Assumptions!$A$4:$A$6,Assumptions!$B$4:$B$6)</x:f>
        <x:v>195</x:v>
      </x:c>
      <x:c r="Q2861" s="32" t="n">
        <x:f>XLOOKUP(F2861,Assumptions!$A$4:$A$6,Assumptions!$C$4:$C$6)</x:f>
        <x:v>0.199</x:v>
      </x:c>
      <x:c r="R2861" s="32" t="n">
        <x:f>XLOOKUP(F2861,Assumptions!$A$4:$A$6,Assumptions!$D$4:$D$6)</x:f>
        <x:v>0.017</x:v>
      </x:c>
      <x:c r="S2861" s="32" t="n">
        <x:f>XLOOKUP(F2861,Assumptions!$A$4:$A$6,Assumptions!$E$4:$E$6)</x:f>
        <x:v>0.013</x:v>
      </x:c>
      <x:c r="T2861" s="32" t="n">
        <x:f>XLOOKUP(O2861,Assumptions!$H$4:$H$6,Assumptions!$I$4:$I$6)</x:f>
        <x:v>0.0035</x:v>
      </x:c>
      <x:c r="U2861" s="30" t="n">
        <x:f>XLOOKUP(F2861,Assumptions!$A$4:$A$6,Assumptions!$F$4:$F$6)</x:f>
        <x:v>140</x:v>
      </x:c>
      <x:c r="V2861" s="60" t="n">
        <x:f>I2861*12</x:f>
        <x:v>28642.56</x:v>
      </x:c>
      <x:c r="W2861" s="60" t="n">
        <x:f>H2861*J2861*(1-K2861)*Q2861</x:f>
        <x:v>706.8339183620002</x:v>
      </x:c>
      <x:c r="X2861" s="60" t="n">
        <x:f>V2861*R2861</x:f>
        <x:v>486.92352000000005</x:v>
      </x:c>
      <x:c r="Y2861" s="60" t="n">
        <x:f>V2861*S2861</x:f>
        <x:v>372.35328</x:v>
      </x:c>
      <x:c r="Z2861" s="60" t="n">
        <x:f>H2861*J2861*T2861</x:f>
        <x:v>43.4676655</x:v>
      </x:c>
      <x:c r="AA2861" s="60" t="n">
        <x:f>P2861+W2861+X2861-Y2861-Z2861-U2861</x:f>
        <x:v>832.9364928620004</x:v>
      </x:c>
      <x:c r="AB2861" s="32" t="n">
        <x:f>IFERROR(AA2861/(P2861+W2861+X2861),0)</x:f>
        <x:v>0.5997710398184618</x:v>
      </x:c>
      <x:c r="AC2861" t="n">
        <x:f>IF(O2861="High",0,IF(I2861&gt;=1800,3,IF(I2861&gt;=900,2,1))+IF(K2861&gt;=0.9,2,IF(K2861&gt;=0.75,1,0))+IF(J2861&lt;=0.7,2,IF(J2861&lt;=0.85,1,0))+IF(M2861&gt;=8,1,0))</x:f>
        <x:v>6</x:v>
      </x:c>
      <x:c r="AD2861" t="str">
        <x:f>IF(AND(O2861&lt;&gt;"High",AC2861&gt;=Assumptions!$B$10,AA2861&gt;0),"Priority Growth",IF(AND(O2861="Low",AA2861&gt;0),"Maintain","Watch"))</x:f>
        <x:v>Priority Growth</x:v>
      </x:c>
      <x:c r="AE2861" s="60" t="n">
        <x:f>MAX(AA2861,0)*N2861</x:f>
        <x:v>16.658729857240008</x:v>
      </x:c>
      <x:c r="AF2861" t="str">
        <x:f>IF(AND(AA2861&gt;=Assumptions!$B$11,O2861&lt;&gt;"High",OR(N2861&gt;=Assumptions!$B$12,M2861&lt;=6)),"High","Standard")</x:f>
        <x:v>Standard</x:v>
      </x:c>
    </x:row>
    <x:row r="2862">
      <x:c r="A2862" t="str">
        <x:f>'Raw_Data'!A2862</x:f>
        <x:v>C02861</x:v>
      </x:c>
      <x:c r="B2862" t="n">
        <x:f>'Raw_Data'!B2862</x:f>
        <x:v>51</x:v>
      </x:c>
      <x:c r="C2862" s="30" t="n">
        <x:f>'Raw_Data'!C2862</x:f>
        <x:v>38414</x:v>
      </x:c>
      <x:c r="D2862" t="n">
        <x:f>'Raw_Data'!D2862</x:f>
        <x:v>570</x:v>
      </x:c>
      <x:c r="E2862" t="n">
        <x:f>'Raw_Data'!E2862</x:f>
        <x:v>14</x:v>
      </x:c>
      <x:c r="F2862" t="str">
        <x:f>PROPER(TRIM('Raw_Data'!F2862))</x:f>
        <x:v>Classic</x:v>
      </x:c>
      <x:c r="G2862" t="str">
        <x:f>PROPER(TRIM('Raw_Data'!G2862))</x:f>
        <x:v>Direct Mail</x:v>
      </x:c>
      <x:c r="H2862" s="60" t="n">
        <x:f>'Raw_Data'!H2862</x:f>
        <x:v>1000</x:v>
      </x:c>
      <x:c r="I2862" s="60" t="n">
        <x:f>'Raw_Data'!I2862</x:f>
        <x:v>669.87</x:v>
      </x:c>
      <x:c r="J2862" s="32" t="n">
        <x:f>'Raw_Data'!J2862</x:f>
        <x:v>0.62</x:v>
      </x:c>
      <x:c r="K2862" s="32" t="n">
        <x:f>'Raw_Data'!K2862</x:f>
        <x:v>0.709</x:v>
      </x:c>
      <x:c r="L2862" t="n">
        <x:f>'Raw_Data'!L2862</x:f>
        <x:v>0</x:v>
      </x:c>
      <x:c r="M2862" t="n">
        <x:f>IF('Raw_Data'!M2862="",Assumptions!$B$15,'Raw_Data'!M2862)</x:f>
        <x:v>7</x:v>
      </x:c>
      <x:c r="N2862" s="32" t="n">
        <x:f>'Raw_Data'!N2862</x:f>
        <x:v>0.104</x:v>
      </x:c>
      <x:c r="O2862" t="str">
        <x:f>IF(OR(D2862&lt;620,L2862&gt;=2,J2862&gt;0.9),"High",IF(OR(D2862&lt;700,L2862=1,J2862&gt;0.75),"Medium","Low"))</x:f>
        <x:v>High</x:v>
      </x:c>
      <x:c r="P2862" s="30" t="n">
        <x:f>XLOOKUP(F2862,Assumptions!$A$4:$A$6,Assumptions!$B$4:$B$6)</x:f>
        <x:v>0</x:v>
      </x:c>
      <x:c r="Q2862" s="32" t="n">
        <x:f>XLOOKUP(F2862,Assumptions!$A$4:$A$6,Assumptions!$C$4:$C$6)</x:f>
        <x:v>0.229</x:v>
      </x:c>
      <x:c r="R2862" s="32" t="n">
        <x:f>XLOOKUP(F2862,Assumptions!$A$4:$A$6,Assumptions!$D$4:$D$6)</x:f>
        <x:v>0.015</x:v>
      </x:c>
      <x:c r="S2862" s="32" t="n">
        <x:f>XLOOKUP(F2862,Assumptions!$A$4:$A$6,Assumptions!$E$4:$E$6)</x:f>
        <x:v>0.0075</x:v>
      </x:c>
      <x:c r="T2862" s="32" t="n">
        <x:f>XLOOKUP(O2862,Assumptions!$H$4:$H$6,Assumptions!$I$4:$I$6)</x:f>
        <x:v>0.045</x:v>
      </x:c>
      <x:c r="U2862" s="30" t="n">
        <x:f>XLOOKUP(F2862,Assumptions!$A$4:$A$6,Assumptions!$F$4:$F$6)</x:f>
        <x:v>60</x:v>
      </x:c>
      <x:c r="V2862" s="60" t="n">
        <x:f>I2862*12</x:f>
        <x:v>8038.4400000000005</x:v>
      </x:c>
      <x:c r="W2862" s="60" t="n">
        <x:f>H2862*J2862*(1-K2862)*Q2862</x:f>
        <x:v>41.31618</x:v>
      </x:c>
      <x:c r="X2862" s="60" t="n">
        <x:f>V2862*R2862</x:f>
        <x:v>120.5766</x:v>
      </x:c>
      <x:c r="Y2862" s="60" t="n">
        <x:f>V2862*S2862</x:f>
        <x:v>60.2883</x:v>
      </x:c>
      <x:c r="Z2862" s="60" t="n">
        <x:f>H2862*J2862*T2862</x:f>
        <x:v>27.9</x:v>
      </x:c>
      <x:c r="AA2862" s="60" t="n">
        <x:f>P2862+W2862+X2862-Y2862-Z2862-U2862</x:f>
        <x:v>13.704480000000018</x:v>
      </x:c>
      <x:c r="AB2862" s="32" t="n">
        <x:f>IFERROR(AA2862/(P2862+W2862+X2862),0)</x:f>
        <x:v>0.08465158236210421</x:v>
      </x:c>
      <x:c r="AC2862" t="n">
        <x:f>IF(O2862="High",0,IF(I2862&gt;=1800,3,IF(I2862&gt;=900,2,1))+IF(K2862&gt;=0.9,2,IF(K2862&gt;=0.75,1,0))+IF(J2862&lt;=0.7,2,IF(J2862&lt;=0.85,1,0))+IF(M2862&gt;=8,1,0))</x:f>
        <x:v>0</x:v>
      </x:c>
      <x:c r="AD2862" t="str">
        <x:f>IF(AND(O2862&lt;&gt;"High",AC2862&gt;=Assumptions!$B$10,AA2862&gt;0),"Priority Growth",IF(AND(O2862="Low",AA2862&gt;0),"Maintain","Watch"))</x:f>
        <x:v>Watch</x:v>
      </x:c>
      <x:c r="AE2862" s="60" t="n">
        <x:f>MAX(AA2862,0)*N2862</x:f>
        <x:v>1.4252659200000017</x:v>
      </x:c>
      <x:c r="AF2862" t="str">
        <x:f>IF(AND(AA2862&gt;=Assumptions!$B$11,O2862&lt;&gt;"High",OR(N2862&gt;=Assumptions!$B$12,M2862&lt;=6)),"High","Standard")</x:f>
        <x:v>Standard</x:v>
      </x:c>
    </x:row>
    <x:row r="2863">
      <x:c r="A2863" t="str">
        <x:f>'Raw_Data'!A2863</x:f>
        <x:v>C02862</x:v>
      </x:c>
      <x:c r="B2863" t="n">
        <x:f>'Raw_Data'!B2863</x:f>
        <x:v>41</x:v>
      </x:c>
      <x:c r="C2863" s="30" t="n">
        <x:f>'Raw_Data'!C2863</x:f>
        <x:v>78622</x:v>
      </x:c>
      <x:c r="D2863" t="n">
        <x:f>'Raw_Data'!D2863</x:f>
        <x:v>688</x:v>
      </x:c>
      <x:c r="E2863" t="n">
        <x:f>'Raw_Data'!E2863</x:f>
        <x:v>58</x:v>
      </x:c>
      <x:c r="F2863" t="str">
        <x:f>PROPER(TRIM('Raw_Data'!F2863))</x:f>
        <x:v>Gold</x:v>
      </x:c>
      <x:c r="G2863" t="str">
        <x:f>PROPER(TRIM('Raw_Data'!G2863))</x:f>
        <x:v>Branch</x:v>
      </x:c>
      <x:c r="H2863" s="60" t="n">
        <x:f>'Raw_Data'!H2863</x:f>
        <x:v>14407</x:v>
      </x:c>
      <x:c r="I2863" s="60" t="n">
        <x:f>'Raw_Data'!I2863</x:f>
        <x:v>1622.32</x:v>
      </x:c>
      <x:c r="J2863" s="32" t="n">
        <x:f>'Raw_Data'!J2863</x:f>
        <x:v>0.499</x:v>
      </x:c>
      <x:c r="K2863" s="32" t="n">
        <x:f>'Raw_Data'!K2863</x:f>
        <x:v>0.726</x:v>
      </x:c>
      <x:c r="L2863" t="n">
        <x:f>'Raw_Data'!L2863</x:f>
        <x:v>0</x:v>
      </x:c>
      <x:c r="M2863" t="n">
        <x:f>IF('Raw_Data'!M2863="",Assumptions!$B$15,'Raw_Data'!M2863)</x:f>
        <x:v>7</x:v>
      </x:c>
      <x:c r="N2863" s="32" t="n">
        <x:f>'Raw_Data'!N2863</x:f>
        <x:v>0.112</x:v>
      </x:c>
      <x:c r="O2863" t="str">
        <x:f>IF(OR(D2863&lt;620,L2863&gt;=2,J2863&gt;0.9),"High",IF(OR(D2863&lt;700,L2863=1,J2863&gt;0.75),"Medium","Low"))</x:f>
        <x:v>Medium</x:v>
      </x:c>
      <x:c r="P2863" s="30" t="n">
        <x:f>XLOOKUP(F2863,Assumptions!$A$4:$A$6,Assumptions!$B$4:$B$6)</x:f>
        <x:v>95</x:v>
      </x:c>
      <x:c r="Q2863" s="32" t="n">
        <x:f>XLOOKUP(F2863,Assumptions!$A$4:$A$6,Assumptions!$C$4:$C$6)</x:f>
        <x:v>0.219</x:v>
      </x:c>
      <x:c r="R2863" s="32" t="n">
        <x:f>XLOOKUP(F2863,Assumptions!$A$4:$A$6,Assumptions!$D$4:$D$6)</x:f>
        <x:v>0.016</x:v>
      </x:c>
      <x:c r="S2863" s="32" t="n">
        <x:f>XLOOKUP(F2863,Assumptions!$A$4:$A$6,Assumptions!$E$4:$E$6)</x:f>
        <x:v>0.01</x:v>
      </x:c>
      <x:c r="T2863" s="32" t="n">
        <x:f>XLOOKUP(O2863,Assumptions!$H$4:$H$6,Assumptions!$I$4:$I$6)</x:f>
        <x:v>0.012</x:v>
      </x:c>
      <x:c r="U2863" s="30" t="n">
        <x:f>XLOOKUP(F2863,Assumptions!$A$4:$A$6,Assumptions!$F$4:$F$6)</x:f>
        <x:v>90</x:v>
      </x:c>
      <x:c r="V2863" s="60" t="n">
        <x:f>I2863*12</x:f>
        <x:v>19467.84</x:v>
      </x:c>
      <x:c r="W2863" s="60" t="n">
        <x:f>H2863*J2863*(1-K2863)*Q2863</x:f>
        <x:v>431.388714558</x:v>
      </x:c>
      <x:c r="X2863" s="60" t="n">
        <x:f>V2863*R2863</x:f>
        <x:v>311.48544</x:v>
      </x:c>
      <x:c r="Y2863" s="60" t="n">
        <x:f>V2863*S2863</x:f>
        <x:v>194.6784</x:v>
      </x:c>
      <x:c r="Z2863" s="60" t="n">
        <x:f>H2863*J2863*T2863</x:f>
        <x:v>86.269116</x:v>
      </x:c>
      <x:c r="AA2863" s="60" t="n">
        <x:f>P2863+W2863+X2863-Y2863-Z2863-U2863</x:f>
        <x:v>466.9266385579999</x:v>
      </x:c>
      <x:c r="AB2863" s="32" t="n">
        <x:f>IFERROR(AA2863/(P2863+W2863+X2863),0)</x:f>
        <x:v>0.5572753808169626</x:v>
      </x:c>
      <x:c r="AC2863" t="n">
        <x:f>IF(O2863="High",0,IF(I2863&gt;=1800,3,IF(I2863&gt;=900,2,1))+IF(K2863&gt;=0.9,2,IF(K2863&gt;=0.75,1,0))+IF(J2863&lt;=0.7,2,IF(J2863&lt;=0.85,1,0))+IF(M2863&gt;=8,1,0))</x:f>
        <x:v>4</x:v>
      </x:c>
      <x:c r="AD2863" t="str">
        <x:f>IF(AND(O2863&lt;&gt;"High",AC2863&gt;=Assumptions!$B$10,AA2863&gt;0),"Priority Growth",IF(AND(O2863="Low",AA2863&gt;0),"Maintain","Watch"))</x:f>
        <x:v>Watch</x:v>
      </x:c>
      <x:c r="AE2863" s="60" t="n">
        <x:f>MAX(AA2863,0)*N2863</x:f>
        <x:v>52.295783518495995</x:v>
      </x:c>
      <x:c r="AF2863" t="str">
        <x:f>IF(AND(AA2863&gt;=Assumptions!$B$11,O2863&lt;&gt;"High",OR(N2863&gt;=Assumptions!$B$12,M2863&lt;=6)),"High","Standard")</x:f>
        <x:v>Standard</x:v>
      </x:c>
    </x:row>
    <x:row r="2864">
      <x:c r="A2864" t="str">
        <x:f>'Raw_Data'!A2864</x:f>
        <x:v>C02863</x:v>
      </x:c>
      <x:c r="B2864" t="n">
        <x:f>'Raw_Data'!B2864</x:f>
        <x:v>30</x:v>
      </x:c>
      <x:c r="C2864" s="30" t="n">
        <x:f>'Raw_Data'!C2864</x:f>
        <x:v>76005</x:v>
      </x:c>
      <x:c r="D2864" t="n">
        <x:f>'Raw_Data'!D2864</x:f>
        <x:v>603</x:v>
      </x:c>
      <x:c r="E2864" t="n">
        <x:f>'Raw_Data'!E2864</x:f>
        <x:v>79</x:v>
      </x:c>
      <x:c r="F2864" t="str">
        <x:f>PROPER(TRIM('Raw_Data'!F2864))</x:f>
        <x:v>Classic</x:v>
      </x:c>
      <x:c r="G2864" t="str">
        <x:f>PROPER(TRIM('Raw_Data'!G2864))</x:f>
        <x:v>Branch</x:v>
      </x:c>
      <x:c r="H2864" s="60" t="n">
        <x:f>'Raw_Data'!H2864</x:f>
        <x:v>1695</x:v>
      </x:c>
      <x:c r="I2864" s="60" t="n">
        <x:f>'Raw_Data'!I2864</x:f>
        <x:v>1115.03</x:v>
      </x:c>
      <x:c r="J2864" s="32" t="n">
        <x:f>'Raw_Data'!J2864</x:f>
        <x:v>0.5</x:v>
      </x:c>
      <x:c r="K2864" s="32" t="n">
        <x:f>'Raw_Data'!K2864</x:f>
        <x:v>0.597</x:v>
      </x:c>
      <x:c r="L2864" t="n">
        <x:f>'Raw_Data'!L2864</x:f>
        <x:v>1</x:v>
      </x:c>
      <x:c r="M2864" t="n">
        <x:f>IF('Raw_Data'!M2864="",Assumptions!$B$15,'Raw_Data'!M2864)</x:f>
        <x:v>6</x:v>
      </x:c>
      <x:c r="N2864" s="32" t="n">
        <x:f>'Raw_Data'!N2864</x:f>
        <x:v>0.154</x:v>
      </x:c>
      <x:c r="O2864" t="str">
        <x:f>IF(OR(D2864&lt;620,L2864&gt;=2,J2864&gt;0.9),"High",IF(OR(D2864&lt;700,L2864=1,J2864&gt;0.75),"Medium","Low"))</x:f>
        <x:v>High</x:v>
      </x:c>
      <x:c r="P2864" s="30" t="n">
        <x:f>XLOOKUP(F2864,Assumptions!$A$4:$A$6,Assumptions!$B$4:$B$6)</x:f>
        <x:v>0</x:v>
      </x:c>
      <x:c r="Q2864" s="32" t="n">
        <x:f>XLOOKUP(F2864,Assumptions!$A$4:$A$6,Assumptions!$C$4:$C$6)</x:f>
        <x:v>0.229</x:v>
      </x:c>
      <x:c r="R2864" s="32" t="n">
        <x:f>XLOOKUP(F2864,Assumptions!$A$4:$A$6,Assumptions!$D$4:$D$6)</x:f>
        <x:v>0.015</x:v>
      </x:c>
      <x:c r="S2864" s="32" t="n">
        <x:f>XLOOKUP(F2864,Assumptions!$A$4:$A$6,Assumptions!$E$4:$E$6)</x:f>
        <x:v>0.0075</x:v>
      </x:c>
      <x:c r="T2864" s="32" t="n">
        <x:f>XLOOKUP(O2864,Assumptions!$H$4:$H$6,Assumptions!$I$4:$I$6)</x:f>
        <x:v>0.045</x:v>
      </x:c>
      <x:c r="U2864" s="30" t="n">
        <x:f>XLOOKUP(F2864,Assumptions!$A$4:$A$6,Assumptions!$F$4:$F$6)</x:f>
        <x:v>60</x:v>
      </x:c>
      <x:c r="V2864" s="60" t="n">
        <x:f>I2864*12</x:f>
        <x:v>13380.36</x:v>
      </x:c>
      <x:c r="W2864" s="60" t="n">
        <x:f>H2864*J2864*(1-K2864)*Q2864</x:f>
        <x:v>78.2132325</x:v>
      </x:c>
      <x:c r="X2864" s="60" t="n">
        <x:f>V2864*R2864</x:f>
        <x:v>200.7054</x:v>
      </x:c>
      <x:c r="Y2864" s="60" t="n">
        <x:f>V2864*S2864</x:f>
        <x:v>100.3527</x:v>
      </x:c>
      <x:c r="Z2864" s="60" t="n">
        <x:f>H2864*J2864*T2864</x:f>
        <x:v>38.137499999999996</x:v>
      </x:c>
      <x:c r="AA2864" s="60" t="n">
        <x:f>P2864+W2864+X2864-Y2864-Z2864-U2864</x:f>
        <x:v>80.42843250000001</x:v>
      </x:c>
      <x:c r="AB2864" s="32" t="n">
        <x:f>IFERROR(AA2864/(P2864+W2864+X2864),0)</x:f>
        <x:v>0.2883580482920947</x:v>
      </x:c>
      <x:c r="AC2864" t="n">
        <x:f>IF(O2864="High",0,IF(I2864&gt;=1800,3,IF(I2864&gt;=900,2,1))+IF(K2864&gt;=0.9,2,IF(K2864&gt;=0.75,1,0))+IF(J2864&lt;=0.7,2,IF(J2864&lt;=0.85,1,0))+IF(M2864&gt;=8,1,0))</x:f>
        <x:v>0</x:v>
      </x:c>
      <x:c r="AD2864" t="str">
        <x:f>IF(AND(O2864&lt;&gt;"High",AC2864&gt;=Assumptions!$B$10,AA2864&gt;0),"Priority Growth",IF(AND(O2864="Low",AA2864&gt;0),"Maintain","Watch"))</x:f>
        <x:v>Watch</x:v>
      </x:c>
      <x:c r="AE2864" s="60" t="n">
        <x:f>MAX(AA2864,0)*N2864</x:f>
        <x:v>12.385978605000002</x:v>
      </x:c>
      <x:c r="AF2864" t="str">
        <x:f>IF(AND(AA2864&gt;=Assumptions!$B$11,O2864&lt;&gt;"High",OR(N2864&gt;=Assumptions!$B$12,M2864&lt;=6)),"High","Standard")</x:f>
        <x:v>Standard</x:v>
      </x:c>
    </x:row>
    <x:row r="2865">
      <x:c r="A2865" t="str">
        <x:f>'Raw_Data'!A2865</x:f>
        <x:v>C02864</x:v>
      </x:c>
      <x:c r="B2865" t="n">
        <x:f>'Raw_Data'!B2865</x:f>
        <x:v>21</x:v>
      </x:c>
      <x:c r="C2865" s="30" t="n">
        <x:f>'Raw_Data'!C2865</x:f>
        <x:v>78535</x:v>
      </x:c>
      <x:c r="D2865" t="n">
        <x:f>'Raw_Data'!D2865</x:f>
        <x:v>675</x:v>
      </x:c>
      <x:c r="E2865" t="n">
        <x:f>'Raw_Data'!E2865</x:f>
        <x:v>47</x:v>
      </x:c>
      <x:c r="F2865" t="str">
        <x:f>PROPER(TRIM('Raw_Data'!F2865))</x:f>
        <x:v>Gold</x:v>
      </x:c>
      <x:c r="G2865" t="str">
        <x:f>PROPER(TRIM('Raw_Data'!G2865))</x:f>
        <x:v>Branch</x:v>
      </x:c>
      <x:c r="H2865" s="60" t="n">
        <x:f>'Raw_Data'!H2865</x:f>
        <x:v>12141</x:v>
      </x:c>
      <x:c r="I2865" s="60" t="n">
        <x:f>'Raw_Data'!I2865</x:f>
        <x:v>1198.98</x:v>
      </x:c>
      <x:c r="J2865" s="32" t="n">
        <x:f>'Raw_Data'!J2865</x:f>
        <x:v>0.566</x:v>
      </x:c>
      <x:c r="K2865" s="32" t="n">
        <x:f>'Raw_Data'!K2865</x:f>
        <x:v>0.773</x:v>
      </x:c>
      <x:c r="L2865" t="n">
        <x:f>'Raw_Data'!L2865</x:f>
        <x:v>0</x:v>
      </x:c>
      <x:c r="M2865" t="n">
        <x:f>IF('Raw_Data'!M2865="",Assumptions!$B$15,'Raw_Data'!M2865)</x:f>
        <x:v>6</x:v>
      </x:c>
      <x:c r="N2865" s="32" t="n">
        <x:f>'Raw_Data'!N2865</x:f>
        <x:v>0.141</x:v>
      </x:c>
      <x:c r="O2865" t="str">
        <x:f>IF(OR(D2865&lt;620,L2865&gt;=2,J2865&gt;0.9),"High",IF(OR(D2865&lt;700,L2865=1,J2865&gt;0.75),"Medium","Low"))</x:f>
        <x:v>Medium</x:v>
      </x:c>
      <x:c r="P2865" s="30" t="n">
        <x:f>XLOOKUP(F2865,Assumptions!$A$4:$A$6,Assumptions!$B$4:$B$6)</x:f>
        <x:v>95</x:v>
      </x:c>
      <x:c r="Q2865" s="32" t="n">
        <x:f>XLOOKUP(F2865,Assumptions!$A$4:$A$6,Assumptions!$C$4:$C$6)</x:f>
        <x:v>0.219</x:v>
      </x:c>
      <x:c r="R2865" s="32" t="n">
        <x:f>XLOOKUP(F2865,Assumptions!$A$4:$A$6,Assumptions!$D$4:$D$6)</x:f>
        <x:v>0.016</x:v>
      </x:c>
      <x:c r="S2865" s="32" t="n">
        <x:f>XLOOKUP(F2865,Assumptions!$A$4:$A$6,Assumptions!$E$4:$E$6)</x:f>
        <x:v>0.01</x:v>
      </x:c>
      <x:c r="T2865" s="32" t="n">
        <x:f>XLOOKUP(O2865,Assumptions!$H$4:$H$6,Assumptions!$I$4:$I$6)</x:f>
        <x:v>0.012</x:v>
      </x:c>
      <x:c r="U2865" s="30" t="n">
        <x:f>XLOOKUP(F2865,Assumptions!$A$4:$A$6,Assumptions!$F$4:$F$6)</x:f>
        <x:v>90</x:v>
      </x:c>
      <x:c r="V2865" s="60" t="n">
        <x:f>I2865*12</x:f>
        <x:v>14387.76</x:v>
      </x:c>
      <x:c r="W2865" s="60" t="n">
        <x:f>H2865*J2865*(1-K2865)*Q2865</x:f>
        <x:v>341.6180916779999</x:v>
      </x:c>
      <x:c r="X2865" s="60" t="n">
        <x:f>V2865*R2865</x:f>
        <x:v>230.20416</x:v>
      </x:c>
      <x:c r="Y2865" s="60" t="n">
        <x:f>V2865*S2865</x:f>
        <x:v>143.8776</x:v>
      </x:c>
      <x:c r="Z2865" s="60" t="n">
        <x:f>H2865*J2865*T2865</x:f>
        <x:v>82.461672</x:v>
      </x:c>
      <x:c r="AA2865" s="60" t="n">
        <x:f>P2865+W2865+X2865-Y2865-Z2865-U2865</x:f>
        <x:v>350.4829796779999</x:v>
      </x:c>
      <x:c r="AB2865" s="32" t="n">
        <x:f>IFERROR(AA2865/(P2865+W2865+X2865),0)</x:f>
        <x:v>0.5256018058726146</x:v>
      </x:c>
      <x:c r="AC2865" t="n">
        <x:f>IF(O2865="High",0,IF(I2865&gt;=1800,3,IF(I2865&gt;=900,2,1))+IF(K2865&gt;=0.9,2,IF(K2865&gt;=0.75,1,0))+IF(J2865&lt;=0.7,2,IF(J2865&lt;=0.85,1,0))+IF(M2865&gt;=8,1,0))</x:f>
        <x:v>5</x:v>
      </x:c>
      <x:c r="AD2865" t="str">
        <x:f>IF(AND(O2865&lt;&gt;"High",AC2865&gt;=Assumptions!$B$10,AA2865&gt;0),"Priority Growth",IF(AND(O2865="Low",AA2865&gt;0),"Maintain","Watch"))</x:f>
        <x:v>Watch</x:v>
      </x:c>
      <x:c r="AE2865" s="60" t="n">
        <x:f>MAX(AA2865,0)*N2865</x:f>
        <x:v>49.41810013459798</x:v>
      </x:c>
      <x:c r="AF2865" t="str">
        <x:f>IF(AND(AA2865&gt;=Assumptions!$B$11,O2865&lt;&gt;"High",OR(N2865&gt;=Assumptions!$B$12,M2865&lt;=6)),"High","Standard")</x:f>
        <x:v>High</x:v>
      </x:c>
    </x:row>
    <x:row r="2866">
      <x:c r="A2866" t="str">
        <x:f>'Raw_Data'!A2866</x:f>
        <x:v>C02865</x:v>
      </x:c>
      <x:c r="B2866" t="n">
        <x:f>'Raw_Data'!B2866</x:f>
        <x:v>32</x:v>
      </x:c>
      <x:c r="C2866" s="30" t="n">
        <x:f>'Raw_Data'!C2866</x:f>
        <x:v>67807</x:v>
      </x:c>
      <x:c r="D2866" t="n">
        <x:f>'Raw_Data'!D2866</x:f>
        <x:v>687</x:v>
      </x:c>
      <x:c r="E2866" t="n">
        <x:f>'Raw_Data'!E2866</x:f>
        <x:v>35</x:v>
      </x:c>
      <x:c r="F2866" t="str">
        <x:f>PROPER(TRIM('Raw_Data'!F2866))</x:f>
        <x:v>Gold</x:v>
      </x:c>
      <x:c r="G2866" t="str">
        <x:f>PROPER(TRIM('Raw_Data'!G2866))</x:f>
        <x:v>Digital</x:v>
      </x:c>
      <x:c r="H2866" s="60" t="n">
        <x:f>'Raw_Data'!H2866</x:f>
        <x:v>12058</x:v>
      </x:c>
      <x:c r="I2866" s="60" t="n">
        <x:f>'Raw_Data'!I2866</x:f>
        <x:v>996.29</x:v>
      </x:c>
      <x:c r="J2866" s="32" t="n">
        <x:f>'Raw_Data'!J2866</x:f>
        <x:v>0.47</x:v>
      </x:c>
      <x:c r="K2866" s="32" t="n">
        <x:f>'Raw_Data'!K2866</x:f>
        <x:v>0.61</x:v>
      </x:c>
      <x:c r="L2866" t="n">
        <x:f>'Raw_Data'!L2866</x:f>
        <x:v>1</x:v>
      </x:c>
      <x:c r="M2866" t="n">
        <x:f>IF('Raw_Data'!M2866="",Assumptions!$B$15,'Raw_Data'!M2866)</x:f>
        <x:v>6</x:v>
      </x:c>
      <x:c r="N2866" s="32" t="n">
        <x:f>'Raw_Data'!N2866</x:f>
        <x:v>0.132</x:v>
      </x:c>
      <x:c r="O2866" t="str">
        <x:f>IF(OR(D2866&lt;620,L2866&gt;=2,J2866&gt;0.9),"High",IF(OR(D2866&lt;700,L2866=1,J2866&gt;0.75),"Medium","Low"))</x:f>
        <x:v>Medium</x:v>
      </x:c>
      <x:c r="P2866" s="30" t="n">
        <x:f>XLOOKUP(F2866,Assumptions!$A$4:$A$6,Assumptions!$B$4:$B$6)</x:f>
        <x:v>95</x:v>
      </x:c>
      <x:c r="Q2866" s="32" t="n">
        <x:f>XLOOKUP(F2866,Assumptions!$A$4:$A$6,Assumptions!$C$4:$C$6)</x:f>
        <x:v>0.219</x:v>
      </x:c>
      <x:c r="R2866" s="32" t="n">
        <x:f>XLOOKUP(F2866,Assumptions!$A$4:$A$6,Assumptions!$D$4:$D$6)</x:f>
        <x:v>0.016</x:v>
      </x:c>
      <x:c r="S2866" s="32" t="n">
        <x:f>XLOOKUP(F2866,Assumptions!$A$4:$A$6,Assumptions!$E$4:$E$6)</x:f>
        <x:v>0.01</x:v>
      </x:c>
      <x:c r="T2866" s="32" t="n">
        <x:f>XLOOKUP(O2866,Assumptions!$H$4:$H$6,Assumptions!$I$4:$I$6)</x:f>
        <x:v>0.012</x:v>
      </x:c>
      <x:c r="U2866" s="30" t="n">
        <x:f>XLOOKUP(F2866,Assumptions!$A$4:$A$6,Assumptions!$F$4:$F$6)</x:f>
        <x:v>90</x:v>
      </x:c>
      <x:c r="V2866" s="60" t="n">
        <x:f>I2866*12</x:f>
        <x:v>11955.48</x:v>
      </x:c>
      <x:c r="W2866" s="60" t="n">
        <x:f>H2866*J2866*(1-K2866)*Q2866</x:f>
        <x:v>484.0406765999999</x:v>
      </x:c>
      <x:c r="X2866" s="60" t="n">
        <x:f>V2866*R2866</x:f>
        <x:v>191.28768</x:v>
      </x:c>
      <x:c r="Y2866" s="60" t="n">
        <x:f>V2866*S2866</x:f>
        <x:v>119.5548</x:v>
      </x:c>
      <x:c r="Z2866" s="60" t="n">
        <x:f>H2866*J2866*T2866</x:f>
        <x:v>68.00711999999999</x:v>
      </x:c>
      <x:c r="AA2866" s="60" t="n">
        <x:f>P2866+W2866+X2866-Y2866-Z2866-U2866</x:f>
        <x:v>492.7664365999999</x:v>
      </x:c>
      <x:c r="AB2866" s="32" t="n">
        <x:f>IFERROR(AA2866/(P2866+W2866+X2866),0)</x:f>
        <x:v>0.6396836263108946</x:v>
      </x:c>
      <x:c r="AC2866" t="n">
        <x:f>IF(O2866="High",0,IF(I2866&gt;=1800,3,IF(I2866&gt;=900,2,1))+IF(K2866&gt;=0.9,2,IF(K2866&gt;=0.75,1,0))+IF(J2866&lt;=0.7,2,IF(J2866&lt;=0.85,1,0))+IF(M2866&gt;=8,1,0))</x:f>
        <x:v>4</x:v>
      </x:c>
      <x:c r="AD2866" t="str">
        <x:f>IF(AND(O2866&lt;&gt;"High",AC2866&gt;=Assumptions!$B$10,AA2866&gt;0),"Priority Growth",IF(AND(O2866="Low",AA2866&gt;0),"Maintain","Watch"))</x:f>
        <x:v>Watch</x:v>
      </x:c>
      <x:c r="AE2866" s="60" t="n">
        <x:f>MAX(AA2866,0)*N2866</x:f>
        <x:v>65.0451696312</x:v>
      </x:c>
      <x:c r="AF2866" t="str">
        <x:f>IF(AND(AA2866&gt;=Assumptions!$B$11,O2866&lt;&gt;"High",OR(N2866&gt;=Assumptions!$B$12,M2866&lt;=6)),"High","Standard")</x:f>
        <x:v>High</x:v>
      </x:c>
    </x:row>
    <x:row r="2867">
      <x:c r="A2867" t="str">
        <x:f>'Raw_Data'!A2867</x:f>
        <x:v>C02866</x:v>
      </x:c>
      <x:c r="B2867" t="n">
        <x:f>'Raw_Data'!B2867</x:f>
        <x:v>36</x:v>
      </x:c>
      <x:c r="C2867" s="30" t="n">
        <x:f>'Raw_Data'!C2867</x:f>
        <x:v>81439</x:v>
      </x:c>
      <x:c r="D2867" t="n">
        <x:f>'Raw_Data'!D2867</x:f>
        <x:v>637</x:v>
      </x:c>
      <x:c r="E2867" t="n">
        <x:f>'Raw_Data'!E2867</x:f>
        <x:v>35</x:v>
      </x:c>
      <x:c r="F2867" t="str">
        <x:f>PROPER(TRIM('Raw_Data'!F2867))</x:f>
        <x:v>Gold</x:v>
      </x:c>
      <x:c r="G2867" t="str">
        <x:f>PROPER(TRIM('Raw_Data'!G2867))</x:f>
        <x:v>Digital</x:v>
      </x:c>
      <x:c r="H2867" s="60" t="n">
        <x:f>'Raw_Data'!H2867</x:f>
        <x:v>9779</x:v>
      </x:c>
      <x:c r="I2867" s="60" t="n">
        <x:f>'Raw_Data'!I2867</x:f>
        <x:v>1595.55</x:v>
      </x:c>
      <x:c r="J2867" s="32" t="n">
        <x:f>'Raw_Data'!J2867</x:f>
        <x:v>0.456</x:v>
      </x:c>
      <x:c r="K2867" s="32" t="n">
        <x:f>'Raw_Data'!K2867</x:f>
        <x:v>0.912</x:v>
      </x:c>
      <x:c r="L2867" t="n">
        <x:f>'Raw_Data'!L2867</x:f>
        <x:v>1</x:v>
      </x:c>
      <x:c r="M2867" t="n">
        <x:f>IF('Raw_Data'!M2867="",Assumptions!$B$15,'Raw_Data'!M2867)</x:f>
        <x:v>9</x:v>
      </x:c>
      <x:c r="N2867" s="32" t="n">
        <x:f>'Raw_Data'!N2867</x:f>
        <x:v>0.052</x:v>
      </x:c>
      <x:c r="O2867" t="str">
        <x:f>IF(OR(D2867&lt;620,L2867&gt;=2,J2867&gt;0.9),"High",IF(OR(D2867&lt;700,L2867=1,J2867&gt;0.75),"Medium","Low"))</x:f>
        <x:v>Medium</x:v>
      </x:c>
      <x:c r="P2867" s="30" t="n">
        <x:f>XLOOKUP(F2867,Assumptions!$A$4:$A$6,Assumptions!$B$4:$B$6)</x:f>
        <x:v>95</x:v>
      </x:c>
      <x:c r="Q2867" s="32" t="n">
        <x:f>XLOOKUP(F2867,Assumptions!$A$4:$A$6,Assumptions!$C$4:$C$6)</x:f>
        <x:v>0.219</x:v>
      </x:c>
      <x:c r="R2867" s="32" t="n">
        <x:f>XLOOKUP(F2867,Assumptions!$A$4:$A$6,Assumptions!$D$4:$D$6)</x:f>
        <x:v>0.016</x:v>
      </x:c>
      <x:c r="S2867" s="32" t="n">
        <x:f>XLOOKUP(F2867,Assumptions!$A$4:$A$6,Assumptions!$E$4:$E$6)</x:f>
        <x:v>0.01</x:v>
      </x:c>
      <x:c r="T2867" s="32" t="n">
        <x:f>XLOOKUP(O2867,Assumptions!$H$4:$H$6,Assumptions!$I$4:$I$6)</x:f>
        <x:v>0.012</x:v>
      </x:c>
      <x:c r="U2867" s="30" t="n">
        <x:f>XLOOKUP(F2867,Assumptions!$A$4:$A$6,Assumptions!$F$4:$F$6)</x:f>
        <x:v>90</x:v>
      </x:c>
      <x:c r="V2867" s="60" t="n">
        <x:f>I2867*12</x:f>
        <x:v>19146.6</x:v>
      </x:c>
      <x:c r="W2867" s="60" t="n">
        <x:f>H2867*J2867*(1-K2867)*Q2867</x:f>
        <x:v>85.93816492799996</x:v>
      </x:c>
      <x:c r="X2867" s="60" t="n">
        <x:f>V2867*R2867</x:f>
        <x:v>306.3456</x:v>
      </x:c>
      <x:c r="Y2867" s="60" t="n">
        <x:f>V2867*S2867</x:f>
        <x:v>191.46599999999998</x:v>
      </x:c>
      <x:c r="Z2867" s="60" t="n">
        <x:f>H2867*J2867*T2867</x:f>
        <x:v>53.510688</x:v>
      </x:c>
      <x:c r="AA2867" s="60" t="n">
        <x:f>P2867+W2867+X2867-Y2867-Z2867-U2867</x:f>
        <x:v>152.30707692799996</x:v>
      </x:c>
      <x:c r="AB2867" s="32" t="n">
        <x:f>IFERROR(AA2867/(P2867+W2867+X2867),0)</x:f>
        <x:v>0.31256341353893563</x:v>
      </x:c>
      <x:c r="AC2867" t="n">
        <x:f>IF(O2867="High",0,IF(I2867&gt;=1800,3,IF(I2867&gt;=900,2,1))+IF(K2867&gt;=0.9,2,IF(K2867&gt;=0.75,1,0))+IF(J2867&lt;=0.7,2,IF(J2867&lt;=0.85,1,0))+IF(M2867&gt;=8,1,0))</x:f>
        <x:v>7</x:v>
      </x:c>
      <x:c r="AD2867" t="str">
        <x:f>IF(AND(O2867&lt;&gt;"High",AC2867&gt;=Assumptions!$B$10,AA2867&gt;0),"Priority Growth",IF(AND(O2867="Low",AA2867&gt;0),"Maintain","Watch"))</x:f>
        <x:v>Priority Growth</x:v>
      </x:c>
      <x:c r="AE2867" s="60" t="n">
        <x:f>MAX(AA2867,0)*N2867</x:f>
        <x:v>7.919968000255998</x:v>
      </x:c>
      <x:c r="AF2867" t="str">
        <x:f>IF(AND(AA2867&gt;=Assumptions!$B$11,O2867&lt;&gt;"High",OR(N2867&gt;=Assumptions!$B$12,M2867&lt;=6)),"High","Standard")</x:f>
        <x:v>Standard</x:v>
      </x:c>
    </x:row>
    <x:row r="2868">
      <x:c r="A2868" t="str">
        <x:f>'Raw_Data'!A2868</x:f>
        <x:v>C02867</x:v>
      </x:c>
      <x:c r="B2868" t="n">
        <x:f>'Raw_Data'!B2868</x:f>
        <x:v>43</x:v>
      </x:c>
      <x:c r="C2868" s="30" t="n">
        <x:f>'Raw_Data'!C2868</x:f>
        <x:v>95469</x:v>
      </x:c>
      <x:c r="D2868" t="n">
        <x:f>'Raw_Data'!D2868</x:f>
        <x:v>725</x:v>
      </x:c>
      <x:c r="E2868" t="n">
        <x:f>'Raw_Data'!E2868</x:f>
        <x:v>36</x:v>
      </x:c>
      <x:c r="F2868" t="str">
        <x:f>PROPER(TRIM('Raw_Data'!F2868))</x:f>
        <x:v>Platinum</x:v>
      </x:c>
      <x:c r="G2868" t="str">
        <x:f>PROPER(TRIM('Raw_Data'!G2868))</x:f>
        <x:v>Digital</x:v>
      </x:c>
      <x:c r="H2868" s="60" t="n">
        <x:f>'Raw_Data'!H2868</x:f>
        <x:v>22685</x:v>
      </x:c>
      <x:c r="I2868" s="60" t="n">
        <x:f>'Raw_Data'!I2868</x:f>
        <x:v>2438.23</x:v>
      </x:c>
      <x:c r="J2868" s="32" t="n">
        <x:f>'Raw_Data'!J2868</x:f>
        <x:v>0.412</x:v>
      </x:c>
      <x:c r="K2868" s="32" t="n">
        <x:f>'Raw_Data'!K2868</x:f>
        <x:v>0.768</x:v>
      </x:c>
      <x:c r="L2868" t="n">
        <x:f>'Raw_Data'!L2868</x:f>
        <x:v>0</x:v>
      </x:c>
      <x:c r="M2868" t="n">
        <x:f>IF('Raw_Data'!M2868="",Assumptions!$B$15,'Raw_Data'!M2868)</x:f>
        <x:v>10</x:v>
      </x:c>
      <x:c r="N2868" s="32" t="n">
        <x:f>'Raw_Data'!N2868</x:f>
        <x:v>0.02</x:v>
      </x:c>
      <x:c r="O2868" t="str">
        <x:f>IF(OR(D2868&lt;620,L2868&gt;=2,J2868&gt;0.9),"High",IF(OR(D2868&lt;700,L2868=1,J2868&gt;0.75),"Medium","Low"))</x:f>
        <x:v>Low</x:v>
      </x:c>
      <x:c r="P2868" s="30" t="n">
        <x:f>XLOOKUP(F2868,Assumptions!$A$4:$A$6,Assumptions!$B$4:$B$6)</x:f>
        <x:v>195</x:v>
      </x:c>
      <x:c r="Q2868" s="32" t="n">
        <x:f>XLOOKUP(F2868,Assumptions!$A$4:$A$6,Assumptions!$C$4:$C$6)</x:f>
        <x:v>0.199</x:v>
      </x:c>
      <x:c r="R2868" s="32" t="n">
        <x:f>XLOOKUP(F2868,Assumptions!$A$4:$A$6,Assumptions!$D$4:$D$6)</x:f>
        <x:v>0.017</x:v>
      </x:c>
      <x:c r="S2868" s="32" t="n">
        <x:f>XLOOKUP(F2868,Assumptions!$A$4:$A$6,Assumptions!$E$4:$E$6)</x:f>
        <x:v>0.013</x:v>
      </x:c>
      <x:c r="T2868" s="32" t="n">
        <x:f>XLOOKUP(O2868,Assumptions!$H$4:$H$6,Assumptions!$I$4:$I$6)</x:f>
        <x:v>0.0035</x:v>
      </x:c>
      <x:c r="U2868" s="30" t="n">
        <x:f>XLOOKUP(F2868,Assumptions!$A$4:$A$6,Assumptions!$F$4:$F$6)</x:f>
        <x:v>140</x:v>
      </x:c>
      <x:c r="V2868" s="60" t="n">
        <x:f>I2868*12</x:f>
        <x:v>29258.760000000002</x:v>
      </x:c>
      <x:c r="W2868" s="60" t="n">
        <x:f>H2868*J2868*(1-K2868)*Q2868</x:f>
        <x:v>431.49628495999997</x:v>
      </x:c>
      <x:c r="X2868" s="60" t="n">
        <x:f>V2868*R2868</x:f>
        <x:v>497.3989200000001</x:v>
      </x:c>
      <x:c r="Y2868" s="60" t="n">
        <x:f>V2868*S2868</x:f>
        <x:v>380.36388</x:v>
      </x:c>
      <x:c r="Z2868" s="60" t="n">
        <x:f>H2868*J2868*T2868</x:f>
        <x:v>32.71177</x:v>
      </x:c>
      <x:c r="AA2868" s="60" t="n">
        <x:f>P2868+W2868+X2868-Y2868-Z2868-U2868</x:f>
        <x:v>570.81955496</x:v>
      </x:c>
      <x:c r="AB2868" s="32" t="n">
        <x:f>IFERROR(AA2868/(P2868+W2868+X2868),0)</x:f>
        <x:v>0.5078939321396213</x:v>
      </x:c>
      <x:c r="AC2868" t="n">
        <x:f>IF(O2868="High",0,IF(I2868&gt;=1800,3,IF(I2868&gt;=900,2,1))+IF(K2868&gt;=0.9,2,IF(K2868&gt;=0.75,1,0))+IF(J2868&lt;=0.7,2,IF(J2868&lt;=0.85,1,0))+IF(M2868&gt;=8,1,0))</x:f>
        <x:v>7</x:v>
      </x:c>
      <x:c r="AD2868" t="str">
        <x:f>IF(AND(O2868&lt;&gt;"High",AC2868&gt;=Assumptions!$B$10,AA2868&gt;0),"Priority Growth",IF(AND(O2868="Low",AA2868&gt;0),"Maintain","Watch"))</x:f>
        <x:v>Priority Growth</x:v>
      </x:c>
      <x:c r="AE2868" s="60" t="n">
        <x:f>MAX(AA2868,0)*N2868</x:f>
        <x:v>11.4163910992</x:v>
      </x:c>
      <x:c r="AF2868" t="str">
        <x:f>IF(AND(AA2868&gt;=Assumptions!$B$11,O2868&lt;&gt;"High",OR(N2868&gt;=Assumptions!$B$12,M2868&lt;=6)),"High","Standard")</x:f>
        <x:v>Standard</x:v>
      </x:c>
    </x:row>
    <x:row r="2869">
      <x:c r="A2869" t="str">
        <x:f>'Raw_Data'!A2869</x:f>
        <x:v>C02868</x:v>
      </x:c>
      <x:c r="B2869" t="n">
        <x:f>'Raw_Data'!B2869</x:f>
        <x:v>28</x:v>
      </x:c>
      <x:c r="C2869" s="30" t="n">
        <x:f>'Raw_Data'!C2869</x:f>
        <x:v>42708</x:v>
      </x:c>
      <x:c r="D2869" t="n">
        <x:f>'Raw_Data'!D2869</x:f>
        <x:v>654</x:v>
      </x:c>
      <x:c r="E2869" t="n">
        <x:f>'Raw_Data'!E2869</x:f>
        <x:v>37</x:v>
      </x:c>
      <x:c r="F2869" t="str">
        <x:f>PROPER(TRIM('Raw_Data'!F2869))</x:f>
        <x:v>Classic</x:v>
      </x:c>
      <x:c r="G2869" t="str">
        <x:f>PROPER(TRIM('Raw_Data'!G2869))</x:f>
        <x:v>Digital</x:v>
      </x:c>
      <x:c r="H2869" s="60" t="n">
        <x:f>'Raw_Data'!H2869</x:f>
        <x:v>1000</x:v>
      </x:c>
      <x:c r="I2869" s="60" t="n">
        <x:f>'Raw_Data'!I2869</x:f>
        <x:v>150</x:v>
      </x:c>
      <x:c r="J2869" s="32" t="n">
        <x:f>'Raw_Data'!J2869</x:f>
        <x:v>0.414</x:v>
      </x:c>
      <x:c r="K2869" s="32" t="n">
        <x:f>'Raw_Data'!K2869</x:f>
        <x:v>0.836</x:v>
      </x:c>
      <x:c r="L2869" t="n">
        <x:f>'Raw_Data'!L2869</x:f>
        <x:v>0</x:v>
      </x:c>
      <x:c r="M2869" t="n">
        <x:f>IF('Raw_Data'!M2869="",Assumptions!$B$15,'Raw_Data'!M2869)</x:f>
        <x:v>8</x:v>
      </x:c>
      <x:c r="N2869" s="32" t="n">
        <x:f>'Raw_Data'!N2869</x:f>
        <x:v>0.076</x:v>
      </x:c>
      <x:c r="O2869" t="str">
        <x:f>IF(OR(D2869&lt;620,L2869&gt;=2,J2869&gt;0.9),"High",IF(OR(D2869&lt;700,L2869=1,J2869&gt;0.75),"Medium","Low"))</x:f>
        <x:v>Medium</x:v>
      </x:c>
      <x:c r="P2869" s="30" t="n">
        <x:f>XLOOKUP(F2869,Assumptions!$A$4:$A$6,Assumptions!$B$4:$B$6)</x:f>
        <x:v>0</x:v>
      </x:c>
      <x:c r="Q2869" s="32" t="n">
        <x:f>XLOOKUP(F2869,Assumptions!$A$4:$A$6,Assumptions!$C$4:$C$6)</x:f>
        <x:v>0.229</x:v>
      </x:c>
      <x:c r="R2869" s="32" t="n">
        <x:f>XLOOKUP(F2869,Assumptions!$A$4:$A$6,Assumptions!$D$4:$D$6)</x:f>
        <x:v>0.015</x:v>
      </x:c>
      <x:c r="S2869" s="32" t="n">
        <x:f>XLOOKUP(F2869,Assumptions!$A$4:$A$6,Assumptions!$E$4:$E$6)</x:f>
        <x:v>0.0075</x:v>
      </x:c>
      <x:c r="T2869" s="32" t="n">
        <x:f>XLOOKUP(O2869,Assumptions!$H$4:$H$6,Assumptions!$I$4:$I$6)</x:f>
        <x:v>0.012</x:v>
      </x:c>
      <x:c r="U2869" s="30" t="n">
        <x:f>XLOOKUP(F2869,Assumptions!$A$4:$A$6,Assumptions!$F$4:$F$6)</x:f>
        <x:v>60</x:v>
      </x:c>
      <x:c r="V2869" s="60" t="n">
        <x:f>I2869*12</x:f>
        <x:v>1800</x:v>
      </x:c>
      <x:c r="W2869" s="60" t="n">
        <x:f>H2869*J2869*(1-K2869)*Q2869</x:f>
        <x:v>15.548184000000004</x:v>
      </x:c>
      <x:c r="X2869" s="60" t="n">
        <x:f>V2869*R2869</x:f>
        <x:v>27</x:v>
      </x:c>
      <x:c r="Y2869" s="60" t="n">
        <x:f>V2869*S2869</x:f>
        <x:v>13.5</x:v>
      </x:c>
      <x:c r="Z2869" s="60" t="n">
        <x:f>H2869*J2869*T2869</x:f>
        <x:v>4.968</x:v>
      </x:c>
      <x:c r="AA2869" s="60" t="n">
        <x:f>P2869+W2869+X2869-Y2869-Z2869-U2869</x:f>
        <x:v>-35.919816</x:v>
      </x:c>
      <x:c r="AB2869" s="32" t="n">
        <x:f>IFERROR(AA2869/(P2869+W2869+X2869),0)</x:f>
        <x:v>-0.8442150198466752</x:v>
      </x:c>
      <x:c r="AC2869" t="n">
        <x:f>IF(O2869="High",0,IF(I2869&gt;=1800,3,IF(I2869&gt;=900,2,1))+IF(K2869&gt;=0.9,2,IF(K2869&gt;=0.75,1,0))+IF(J2869&lt;=0.7,2,IF(J2869&lt;=0.85,1,0))+IF(M2869&gt;=8,1,0))</x:f>
        <x:v>5</x:v>
      </x:c>
      <x:c r="AD2869" t="str">
        <x:f>IF(AND(O2869&lt;&gt;"High",AC2869&gt;=Assumptions!$B$10,AA2869&gt;0),"Priority Growth",IF(AND(O2869="Low",AA2869&gt;0),"Maintain","Watch"))</x:f>
        <x:v>Watch</x:v>
      </x:c>
      <x:c r="AE2869" s="60" t="n">
        <x:f>MAX(AA2869,0)*N2869</x:f>
        <x:v>0</x:v>
      </x:c>
      <x:c r="AF2869" t="str">
        <x:f>IF(AND(AA2869&gt;=Assumptions!$B$11,O2869&lt;&gt;"High",OR(N2869&gt;=Assumptions!$B$12,M2869&lt;=6)),"High","Standard")</x:f>
        <x:v>Standard</x:v>
      </x:c>
    </x:row>
    <x:row r="2870">
      <x:c r="A2870" t="str">
        <x:f>'Raw_Data'!A2870</x:f>
        <x:v>C02869</x:v>
      </x:c>
      <x:c r="B2870" t="n">
        <x:f>'Raw_Data'!B2870</x:f>
        <x:v>29</x:v>
      </x:c>
      <x:c r="C2870" s="30" t="n">
        <x:f>'Raw_Data'!C2870</x:f>
        <x:v>68871</x:v>
      </x:c>
      <x:c r="D2870" t="n">
        <x:f>'Raw_Data'!D2870</x:f>
        <x:v>649</x:v>
      </x:c>
      <x:c r="E2870" t="n">
        <x:f>'Raw_Data'!E2870</x:f>
        <x:v>48</x:v>
      </x:c>
      <x:c r="F2870" t="str">
        <x:f>PROPER(TRIM('Raw_Data'!F2870))</x:f>
        <x:v>Gold</x:v>
      </x:c>
      <x:c r="G2870" t="str">
        <x:f>PROPER(TRIM('Raw_Data'!G2870))</x:f>
        <x:v>Partner</x:v>
      </x:c>
      <x:c r="H2870" s="60" t="n">
        <x:f>'Raw_Data'!H2870</x:f>
        <x:v>8672</x:v>
      </x:c>
      <x:c r="I2870" s="60" t="n">
        <x:f>'Raw_Data'!I2870</x:f>
        <x:v>1336.68</x:v>
      </x:c>
      <x:c r="J2870" s="32" t="n">
        <x:f>'Raw_Data'!J2870</x:f>
        <x:v>0.427</x:v>
      </x:c>
      <x:c r="K2870" s="32" t="n">
        <x:f>'Raw_Data'!K2870</x:f>
        <x:v>0.745</x:v>
      </x:c>
      <x:c r="L2870" t="n">
        <x:f>'Raw_Data'!L2870</x:f>
        <x:v>0</x:v>
      </x:c>
      <x:c r="M2870" t="n">
        <x:f>IF('Raw_Data'!M2870="",Assumptions!$B$15,'Raw_Data'!M2870)</x:f>
        <x:v>5</x:v>
      </x:c>
      <x:c r="N2870" s="32" t="n">
        <x:f>'Raw_Data'!N2870</x:f>
        <x:v>0.203</x:v>
      </x:c>
      <x:c r="O2870" t="str">
        <x:f>IF(OR(D2870&lt;620,L2870&gt;=2,J2870&gt;0.9),"High",IF(OR(D2870&lt;700,L2870=1,J2870&gt;0.75),"Medium","Low"))</x:f>
        <x:v>Medium</x:v>
      </x:c>
      <x:c r="P2870" s="30" t="n">
        <x:f>XLOOKUP(F2870,Assumptions!$A$4:$A$6,Assumptions!$B$4:$B$6)</x:f>
        <x:v>95</x:v>
      </x:c>
      <x:c r="Q2870" s="32" t="n">
        <x:f>XLOOKUP(F2870,Assumptions!$A$4:$A$6,Assumptions!$C$4:$C$6)</x:f>
        <x:v>0.219</x:v>
      </x:c>
      <x:c r="R2870" s="32" t="n">
        <x:f>XLOOKUP(F2870,Assumptions!$A$4:$A$6,Assumptions!$D$4:$D$6)</x:f>
        <x:v>0.016</x:v>
      </x:c>
      <x:c r="S2870" s="32" t="n">
        <x:f>XLOOKUP(F2870,Assumptions!$A$4:$A$6,Assumptions!$E$4:$E$6)</x:f>
        <x:v>0.01</x:v>
      </x:c>
      <x:c r="T2870" s="32" t="n">
        <x:f>XLOOKUP(O2870,Assumptions!$H$4:$H$6,Assumptions!$I$4:$I$6)</x:f>
        <x:v>0.012</x:v>
      </x:c>
      <x:c r="U2870" s="30" t="n">
        <x:f>XLOOKUP(F2870,Assumptions!$A$4:$A$6,Assumptions!$F$4:$F$6)</x:f>
        <x:v>90</x:v>
      </x:c>
      <x:c r="V2870" s="60" t="n">
        <x:f>I2870*12</x:f>
        <x:v>16040.16</x:v>
      </x:c>
      <x:c r="W2870" s="60" t="n">
        <x:f>H2870*J2870*(1-K2870)*Q2870</x:f>
        <x:v>206.79090768</x:v>
      </x:c>
      <x:c r="X2870" s="60" t="n">
        <x:f>V2870*R2870</x:f>
        <x:v>256.64256</x:v>
      </x:c>
      <x:c r="Y2870" s="60" t="n">
        <x:f>V2870*S2870</x:f>
        <x:v>160.4016</x:v>
      </x:c>
      <x:c r="Z2870" s="60" t="n">
        <x:f>H2870*J2870*T2870</x:f>
        <x:v>44.435328</x:v>
      </x:c>
      <x:c r="AA2870" s="60" t="n">
        <x:f>P2870+W2870+X2870-Y2870-Z2870-U2870</x:f>
        <x:v>263.59653968</x:v>
      </x:c>
      <x:c r="AB2870" s="32" t="n">
        <x:f>IFERROR(AA2870/(P2870+W2870+X2870),0)</x:f>
        <x:v>0.4720285493903261</x:v>
      </x:c>
      <x:c r="AC2870" t="n">
        <x:f>IF(O2870="High",0,IF(I2870&gt;=1800,3,IF(I2870&gt;=900,2,1))+IF(K2870&gt;=0.9,2,IF(K2870&gt;=0.75,1,0))+IF(J2870&lt;=0.7,2,IF(J2870&lt;=0.85,1,0))+IF(M2870&gt;=8,1,0))</x:f>
        <x:v>4</x:v>
      </x:c>
      <x:c r="AD2870" t="str">
        <x:f>IF(AND(O2870&lt;&gt;"High",AC2870&gt;=Assumptions!$B$10,AA2870&gt;0),"Priority Growth",IF(AND(O2870="Low",AA2870&gt;0),"Maintain","Watch"))</x:f>
        <x:v>Watch</x:v>
      </x:c>
      <x:c r="AE2870" s="60" t="n">
        <x:f>MAX(AA2870,0)*N2870</x:f>
        <x:v>53.51009755504</x:v>
      </x:c>
      <x:c r="AF2870" t="str">
        <x:f>IF(AND(AA2870&gt;=Assumptions!$B$11,O2870&lt;&gt;"High",OR(N2870&gt;=Assumptions!$B$12,M2870&lt;=6)),"High","Standard")</x:f>
        <x:v>Standard</x:v>
      </x:c>
    </x:row>
    <x:row r="2871">
      <x:c r="A2871" t="str">
        <x:f>'Raw_Data'!A2871</x:f>
        <x:v>C02870</x:v>
      </x:c>
      <x:c r="B2871" t="n">
        <x:f>'Raw_Data'!B2871</x:f>
        <x:v>47</x:v>
      </x:c>
      <x:c r="C2871" s="30" t="n">
        <x:f>'Raw_Data'!C2871</x:f>
        <x:v>106120</x:v>
      </x:c>
      <x:c r="D2871" t="n">
        <x:f>'Raw_Data'!D2871</x:f>
        <x:v>714</x:v>
      </x:c>
      <x:c r="E2871" t="n">
        <x:f>'Raw_Data'!E2871</x:f>
        <x:v>54</x:v>
      </x:c>
      <x:c r="F2871" t="str">
        <x:f>PROPER(TRIM('Raw_Data'!F2871))</x:f>
        <x:v>Platinum</x:v>
      </x:c>
      <x:c r="G2871" t="str">
        <x:f>PROPER(TRIM('Raw_Data'!G2871))</x:f>
        <x:v>Branch</x:v>
      </x:c>
      <x:c r="H2871" s="60" t="n">
        <x:f>'Raw_Data'!H2871</x:f>
        <x:v>24476</x:v>
      </x:c>
      <x:c r="I2871" s="60" t="n">
        <x:f>'Raw_Data'!I2871</x:f>
        <x:v>2895.93</x:v>
      </x:c>
      <x:c r="J2871" s="32" t="n">
        <x:f>'Raw_Data'!J2871</x:f>
        <x:v>0.263</x:v>
      </x:c>
      <x:c r="K2871" s="32" t="n">
        <x:f>'Raw_Data'!K2871</x:f>
        <x:v>0.855</x:v>
      </x:c>
      <x:c r="L2871" t="n">
        <x:f>'Raw_Data'!L2871</x:f>
        <x:v>0</x:v>
      </x:c>
      <x:c r="M2871" t="n">
        <x:f>IF('Raw_Data'!M2871="",Assumptions!$B$15,'Raw_Data'!M2871)</x:f>
        <x:v>9</x:v>
      </x:c>
      <x:c r="N2871" s="32" t="n">
        <x:f>'Raw_Data'!N2871</x:f>
        <x:v>0.022</x:v>
      </x:c>
      <x:c r="O2871" t="str">
        <x:f>IF(OR(D2871&lt;620,L2871&gt;=2,J2871&gt;0.9),"High",IF(OR(D2871&lt;700,L2871=1,J2871&gt;0.75),"Medium","Low"))</x:f>
        <x:v>Low</x:v>
      </x:c>
      <x:c r="P2871" s="30" t="n">
        <x:f>XLOOKUP(F2871,Assumptions!$A$4:$A$6,Assumptions!$B$4:$B$6)</x:f>
        <x:v>195</x:v>
      </x:c>
      <x:c r="Q2871" s="32" t="n">
        <x:f>XLOOKUP(F2871,Assumptions!$A$4:$A$6,Assumptions!$C$4:$C$6)</x:f>
        <x:v>0.199</x:v>
      </x:c>
      <x:c r="R2871" s="32" t="n">
        <x:f>XLOOKUP(F2871,Assumptions!$A$4:$A$6,Assumptions!$D$4:$D$6)</x:f>
        <x:v>0.017</x:v>
      </x:c>
      <x:c r="S2871" s="32" t="n">
        <x:f>XLOOKUP(F2871,Assumptions!$A$4:$A$6,Assumptions!$E$4:$E$6)</x:f>
        <x:v>0.013</x:v>
      </x:c>
      <x:c r="T2871" s="32" t="n">
        <x:f>XLOOKUP(O2871,Assumptions!$H$4:$H$6,Assumptions!$I$4:$I$6)</x:f>
        <x:v>0.0035</x:v>
      </x:c>
      <x:c r="U2871" s="30" t="n">
        <x:f>XLOOKUP(F2871,Assumptions!$A$4:$A$6,Assumptions!$F$4:$F$6)</x:f>
        <x:v>140</x:v>
      </x:c>
      <x:c r="V2871" s="60" t="n">
        <x:f>I2871*12</x:f>
        <x:v>34751.159999999996</x:v>
      </x:c>
      <x:c r="W2871" s="60" t="n">
        <x:f>H2871*J2871*(1-K2871)*Q2871</x:f>
        <x:v>185.74505974000002</x:v>
      </x:c>
      <x:c r="X2871" s="60" t="n">
        <x:f>V2871*R2871</x:f>
        <x:v>590.76972</x:v>
      </x:c>
      <x:c r="Y2871" s="60" t="n">
        <x:f>V2871*S2871</x:f>
        <x:v>451.76507999999995</x:v>
      </x:c>
      <x:c r="Z2871" s="60" t="n">
        <x:f>H2871*J2871*T2871</x:f>
        <x:v>22.530158</x:v>
      </x:c>
      <x:c r="AA2871" s="60" t="n">
        <x:f>P2871+W2871+X2871-Y2871-Z2871-U2871</x:f>
        <x:v>357.21954174000007</x:v>
      </x:c>
      <x:c r="AB2871" s="32" t="n">
        <x:f>IFERROR(AA2871/(P2871+W2871+X2871),0)</x:f>
        <x:v>0.3676933683248755</x:v>
      </x:c>
      <x:c r="AC2871" t="n">
        <x:f>IF(O2871="High",0,IF(I2871&gt;=1800,3,IF(I2871&gt;=900,2,1))+IF(K2871&gt;=0.9,2,IF(K2871&gt;=0.75,1,0))+IF(J2871&lt;=0.7,2,IF(J2871&lt;=0.85,1,0))+IF(M2871&gt;=8,1,0))</x:f>
        <x:v>7</x:v>
      </x:c>
      <x:c r="AD2871" t="str">
        <x:f>IF(AND(O2871&lt;&gt;"High",AC2871&gt;=Assumptions!$B$10,AA2871&gt;0),"Priority Growth",IF(AND(O2871="Low",AA2871&gt;0),"Maintain","Watch"))</x:f>
        <x:v>Priority Growth</x:v>
      </x:c>
      <x:c r="AE2871" s="60" t="n">
        <x:f>MAX(AA2871,0)*N2871</x:f>
        <x:v>7.858829918280001</x:v>
      </x:c>
      <x:c r="AF2871" t="str">
        <x:f>IF(AND(AA2871&gt;=Assumptions!$B$11,O2871&lt;&gt;"High",OR(N2871&gt;=Assumptions!$B$12,M2871&lt;=6)),"High","Standard")</x:f>
        <x:v>Standard</x:v>
      </x:c>
    </x:row>
    <x:row r="2872">
      <x:c r="A2872" t="str">
        <x:f>'Raw_Data'!A2872</x:f>
        <x:v>C02871</x:v>
      </x:c>
      <x:c r="B2872" t="n">
        <x:f>'Raw_Data'!B2872</x:f>
        <x:v>48</x:v>
      </x:c>
      <x:c r="C2872" s="30" t="n">
        <x:f>'Raw_Data'!C2872</x:f>
        <x:v>93547</x:v>
      </x:c>
      <x:c r="D2872" t="n">
        <x:f>'Raw_Data'!D2872</x:f>
        <x:v>729</x:v>
      </x:c>
      <x:c r="E2872" t="n">
        <x:f>'Raw_Data'!E2872</x:f>
        <x:v>15</x:v>
      </x:c>
      <x:c r="F2872" t="str">
        <x:f>PROPER(TRIM('Raw_Data'!F2872))</x:f>
        <x:v>Platinum</x:v>
      </x:c>
      <x:c r="G2872" t="str">
        <x:f>PROPER(TRIM('Raw_Data'!G2872))</x:f>
        <x:v>Direct Mail</x:v>
      </x:c>
      <x:c r="H2872" s="60" t="n">
        <x:f>'Raw_Data'!H2872</x:f>
        <x:v>22530</x:v>
      </x:c>
      <x:c r="I2872" s="60" t="n">
        <x:f>'Raw_Data'!I2872</x:f>
        <x:v>2113.06</x:v>
      </x:c>
      <x:c r="J2872" s="32" t="n">
        <x:f>'Raw_Data'!J2872</x:f>
        <x:v>0.29</x:v>
      </x:c>
      <x:c r="K2872" s="32" t="n">
        <x:f>'Raw_Data'!K2872</x:f>
        <x:v>0.85</x:v>
      </x:c>
      <x:c r="L2872" t="n">
        <x:f>'Raw_Data'!L2872</x:f>
        <x:v>0</x:v>
      </x:c>
      <x:c r="M2872" t="n">
        <x:f>IF('Raw_Data'!M2872="",Assumptions!$B$15,'Raw_Data'!M2872)</x:f>
        <x:v>5</x:v>
      </x:c>
      <x:c r="N2872" s="32" t="n">
        <x:f>'Raw_Data'!N2872</x:f>
        <x:v>0.186</x:v>
      </x:c>
      <x:c r="O2872" t="str">
        <x:f>IF(OR(D2872&lt;620,L2872&gt;=2,J2872&gt;0.9),"High",IF(OR(D2872&lt;700,L2872=1,J2872&gt;0.75),"Medium","Low"))</x:f>
        <x:v>Low</x:v>
      </x:c>
      <x:c r="P2872" s="30" t="n">
        <x:f>XLOOKUP(F2872,Assumptions!$A$4:$A$6,Assumptions!$B$4:$B$6)</x:f>
        <x:v>195</x:v>
      </x:c>
      <x:c r="Q2872" s="32" t="n">
        <x:f>XLOOKUP(F2872,Assumptions!$A$4:$A$6,Assumptions!$C$4:$C$6)</x:f>
        <x:v>0.199</x:v>
      </x:c>
      <x:c r="R2872" s="32" t="n">
        <x:f>XLOOKUP(F2872,Assumptions!$A$4:$A$6,Assumptions!$D$4:$D$6)</x:f>
        <x:v>0.017</x:v>
      </x:c>
      <x:c r="S2872" s="32" t="n">
        <x:f>XLOOKUP(F2872,Assumptions!$A$4:$A$6,Assumptions!$E$4:$E$6)</x:f>
        <x:v>0.013</x:v>
      </x:c>
      <x:c r="T2872" s="32" t="n">
        <x:f>XLOOKUP(O2872,Assumptions!$H$4:$H$6,Assumptions!$I$4:$I$6)</x:f>
        <x:v>0.0035</x:v>
      </x:c>
      <x:c r="U2872" s="30" t="n">
        <x:f>XLOOKUP(F2872,Assumptions!$A$4:$A$6,Assumptions!$F$4:$F$6)</x:f>
        <x:v>140</x:v>
      </x:c>
      <x:c r="V2872" s="60" t="n">
        <x:f>I2872*12</x:f>
        <x:v>25356.72</x:v>
      </x:c>
      <x:c r="W2872" s="60" t="n">
        <x:f>H2872*J2872*(1-K2872)*Q2872</x:f>
        <x:v>195.03094500000003</x:v>
      </x:c>
      <x:c r="X2872" s="60" t="n">
        <x:f>V2872*R2872</x:f>
        <x:v>431.06424000000004</x:v>
      </x:c>
      <x:c r="Y2872" s="60" t="n">
        <x:f>V2872*S2872</x:f>
        <x:v>329.63736</x:v>
      </x:c>
      <x:c r="Z2872" s="60" t="n">
        <x:f>H2872*J2872*T2872</x:f>
        <x:v>22.86795</x:v>
      </x:c>
      <x:c r="AA2872" s="60" t="n">
        <x:f>P2872+W2872+X2872-Y2872-Z2872-U2872</x:f>
        <x:v>328.5898750000001</x:v>
      </x:c>
      <x:c r="AB2872" s="32" t="n">
        <x:f>IFERROR(AA2872/(P2872+W2872+X2872),0)</x:f>
        <x:v>0.4001848762515884</x:v>
      </x:c>
      <x:c r="AC2872" t="n">
        <x:f>IF(O2872="High",0,IF(I2872&gt;=1800,3,IF(I2872&gt;=900,2,1))+IF(K2872&gt;=0.9,2,IF(K2872&gt;=0.75,1,0))+IF(J2872&lt;=0.7,2,IF(J2872&lt;=0.85,1,0))+IF(M2872&gt;=8,1,0))</x:f>
        <x:v>6</x:v>
      </x:c>
      <x:c r="AD2872" t="str">
        <x:f>IF(AND(O2872&lt;&gt;"High",AC2872&gt;=Assumptions!$B$10,AA2872&gt;0),"Priority Growth",IF(AND(O2872="Low",AA2872&gt;0),"Maintain","Watch"))</x:f>
        <x:v>Priority Growth</x:v>
      </x:c>
      <x:c r="AE2872" s="60" t="n">
        <x:f>MAX(AA2872,0)*N2872</x:f>
        <x:v>61.11771675000002</x:v>
      </x:c>
      <x:c r="AF2872" t="str">
        <x:f>IF(AND(AA2872&gt;=Assumptions!$B$11,O2872&lt;&gt;"High",OR(N2872&gt;=Assumptions!$B$12,M2872&lt;=6)),"High","Standard")</x:f>
        <x:v>High</x:v>
      </x:c>
    </x:row>
    <x:row r="2873">
      <x:c r="A2873" t="str">
        <x:f>'Raw_Data'!A2873</x:f>
        <x:v>C02872</x:v>
      </x:c>
      <x:c r="B2873" t="n">
        <x:f>'Raw_Data'!B2873</x:f>
        <x:v>37</x:v>
      </x:c>
      <x:c r="C2873" s="30" t="n">
        <x:f>'Raw_Data'!C2873</x:f>
        <x:v>88246</x:v>
      </x:c>
      <x:c r="D2873" t="n">
        <x:f>'Raw_Data'!D2873</x:f>
        <x:v>671</x:v>
      </x:c>
      <x:c r="E2873" t="n">
        <x:f>'Raw_Data'!E2873</x:f>
        <x:v>75</x:v>
      </x:c>
      <x:c r="F2873" t="str">
        <x:f>PROPER(TRIM('Raw_Data'!F2873))</x:f>
        <x:v>Gold</x:v>
      </x:c>
      <x:c r="G2873" t="str">
        <x:f>PROPER(TRIM('Raw_Data'!G2873))</x:f>
        <x:v>Branch</x:v>
      </x:c>
      <x:c r="H2873" s="60" t="n">
        <x:f>'Raw_Data'!H2873</x:f>
        <x:v>13455</x:v>
      </x:c>
      <x:c r="I2873" s="60" t="n">
        <x:f>'Raw_Data'!I2873</x:f>
        <x:v>1287.7</x:v>
      </x:c>
      <x:c r="J2873" s="32" t="n">
        <x:f>'Raw_Data'!J2873</x:f>
        <x:v>0.508</x:v>
      </x:c>
      <x:c r="K2873" s="32" t="n">
        <x:f>'Raw_Data'!K2873</x:f>
        <x:v>0.821</x:v>
      </x:c>
      <x:c r="L2873" t="n">
        <x:f>'Raw_Data'!L2873</x:f>
        <x:v>0</x:v>
      </x:c>
      <x:c r="M2873" t="n">
        <x:f>IF('Raw_Data'!M2873="",Assumptions!$B$15,'Raw_Data'!M2873)</x:f>
        <x:v>7</x:v>
      </x:c>
      <x:c r="N2873" s="32" t="n">
        <x:f>'Raw_Data'!N2873</x:f>
        <x:v>0.077</x:v>
      </x:c>
      <x:c r="O2873" t="str">
        <x:f>IF(OR(D2873&lt;620,L2873&gt;=2,J2873&gt;0.9),"High",IF(OR(D2873&lt;700,L2873=1,J2873&gt;0.75),"Medium","Low"))</x:f>
        <x:v>Medium</x:v>
      </x:c>
      <x:c r="P2873" s="30" t="n">
        <x:f>XLOOKUP(F2873,Assumptions!$A$4:$A$6,Assumptions!$B$4:$B$6)</x:f>
        <x:v>95</x:v>
      </x:c>
      <x:c r="Q2873" s="32" t="n">
        <x:f>XLOOKUP(F2873,Assumptions!$A$4:$A$6,Assumptions!$C$4:$C$6)</x:f>
        <x:v>0.219</x:v>
      </x:c>
      <x:c r="R2873" s="32" t="n">
        <x:f>XLOOKUP(F2873,Assumptions!$A$4:$A$6,Assumptions!$D$4:$D$6)</x:f>
        <x:v>0.016</x:v>
      </x:c>
      <x:c r="S2873" s="32" t="n">
        <x:f>XLOOKUP(F2873,Assumptions!$A$4:$A$6,Assumptions!$E$4:$E$6)</x:f>
        <x:v>0.01</x:v>
      </x:c>
      <x:c r="T2873" s="32" t="n">
        <x:f>XLOOKUP(O2873,Assumptions!$H$4:$H$6,Assumptions!$I$4:$I$6)</x:f>
        <x:v>0.012</x:v>
      </x:c>
      <x:c r="U2873" s="30" t="n">
        <x:f>XLOOKUP(F2873,Assumptions!$A$4:$A$6,Assumptions!$F$4:$F$6)</x:f>
        <x:v>90</x:v>
      </x:c>
      <x:c r="V2873" s="60" t="n">
        <x:f>I2873*12</x:f>
        <x:v>15452.400000000001</x:v>
      </x:c>
      <x:c r="W2873" s="60" t="n">
        <x:f>H2873*J2873*(1-K2873)*Q2873</x:f>
        <x:v>267.94432314000005</x:v>
      </x:c>
      <x:c r="X2873" s="60" t="n">
        <x:f>V2873*R2873</x:f>
        <x:v>247.23840000000004</x:v>
      </x:c>
      <x:c r="Y2873" s="60" t="n">
        <x:f>V2873*S2873</x:f>
        <x:v>154.52400000000003</x:v>
      </x:c>
      <x:c r="Z2873" s="60" t="n">
        <x:f>H2873*J2873*T2873</x:f>
        <x:v>82.02168</x:v>
      </x:c>
      <x:c r="AA2873" s="60" t="n">
        <x:f>P2873+W2873+X2873-Y2873-Z2873-U2873</x:f>
        <x:v>283.6370431400001</x:v>
      </x:c>
      <x:c r="AB2873" s="32" t="n">
        <x:f>IFERROR(AA2873/(P2873+W2873+X2873),0)</x:f>
        <x:v>0.46483951836657056</x:v>
      </x:c>
      <x:c r="AC2873" t="n">
        <x:f>IF(O2873="High",0,IF(I2873&gt;=1800,3,IF(I2873&gt;=900,2,1))+IF(K2873&gt;=0.9,2,IF(K2873&gt;=0.75,1,0))+IF(J2873&lt;=0.7,2,IF(J2873&lt;=0.85,1,0))+IF(M2873&gt;=8,1,0))</x:f>
        <x:v>5</x:v>
      </x:c>
      <x:c r="AD2873" t="str">
        <x:f>IF(AND(O2873&lt;&gt;"High",AC2873&gt;=Assumptions!$B$10,AA2873&gt;0),"Priority Growth",IF(AND(O2873="Low",AA2873&gt;0),"Maintain","Watch"))</x:f>
        <x:v>Watch</x:v>
      </x:c>
      <x:c r="AE2873" s="60" t="n">
        <x:f>MAX(AA2873,0)*N2873</x:f>
        <x:v>21.840052321780007</x:v>
      </x:c>
      <x:c r="AF2873" t="str">
        <x:f>IF(AND(AA2873&gt;=Assumptions!$B$11,O2873&lt;&gt;"High",OR(N2873&gt;=Assumptions!$B$12,M2873&lt;=6)),"High","Standard")</x:f>
        <x:v>Standard</x:v>
      </x:c>
    </x:row>
    <x:row r="2874">
      <x:c r="A2874" t="str">
        <x:f>'Raw_Data'!A2874</x:f>
        <x:v>C02873</x:v>
      </x:c>
      <x:c r="B2874" t="n">
        <x:f>'Raw_Data'!B2874</x:f>
        <x:v>41</x:v>
      </x:c>
      <x:c r="C2874" s="30" t="n">
        <x:f>'Raw_Data'!C2874</x:f>
        <x:v>147354</x:v>
      </x:c>
      <x:c r="D2874" t="n">
        <x:f>'Raw_Data'!D2874</x:f>
        <x:v>743</x:v>
      </x:c>
      <x:c r="E2874" t="n">
        <x:f>'Raw_Data'!E2874</x:f>
        <x:v>31</x:v>
      </x:c>
      <x:c r="F2874" t="str">
        <x:f>PROPER(TRIM('Raw_Data'!F2874))</x:f>
        <x:v>Gold</x:v>
      </x:c>
      <x:c r="G2874" t="str">
        <x:f>PROPER(TRIM('Raw_Data'!G2874))</x:f>
        <x:v>Digital</x:v>
      </x:c>
      <x:c r="H2874" s="60" t="n">
        <x:f>'Raw_Data'!H2874</x:f>
        <x:v>24848</x:v>
      </x:c>
      <x:c r="I2874" s="60" t="n">
        <x:f>'Raw_Data'!I2874</x:f>
        <x:v>2757.46</x:v>
      </x:c>
      <x:c r="J2874" s="32" t="n">
        <x:f>'Raw_Data'!J2874</x:f>
        <x:v>0.243</x:v>
      </x:c>
      <x:c r="K2874" s="32" t="n">
        <x:f>'Raw_Data'!K2874</x:f>
        <x:v>0.859</x:v>
      </x:c>
      <x:c r="L2874" t="n">
        <x:f>'Raw_Data'!L2874</x:f>
        <x:v>0</x:v>
      </x:c>
      <x:c r="M2874" t="n">
        <x:f>IF('Raw_Data'!M2874="",Assumptions!$B$15,'Raw_Data'!M2874)</x:f>
        <x:v>8</x:v>
      </x:c>
      <x:c r="N2874" s="32" t="n">
        <x:f>'Raw_Data'!N2874</x:f>
        <x:v>0.068</x:v>
      </x:c>
      <x:c r="O2874" t="str">
        <x:f>IF(OR(D2874&lt;620,L2874&gt;=2,J2874&gt;0.9),"High",IF(OR(D2874&lt;700,L2874=1,J2874&gt;0.75),"Medium","Low"))</x:f>
        <x:v>Low</x:v>
      </x:c>
      <x:c r="P2874" s="30" t="n">
        <x:f>XLOOKUP(F2874,Assumptions!$A$4:$A$6,Assumptions!$B$4:$B$6)</x:f>
        <x:v>95</x:v>
      </x:c>
      <x:c r="Q2874" s="32" t="n">
        <x:f>XLOOKUP(F2874,Assumptions!$A$4:$A$6,Assumptions!$C$4:$C$6)</x:f>
        <x:v>0.219</x:v>
      </x:c>
      <x:c r="R2874" s="32" t="n">
        <x:f>XLOOKUP(F2874,Assumptions!$A$4:$A$6,Assumptions!$D$4:$D$6)</x:f>
        <x:v>0.016</x:v>
      </x:c>
      <x:c r="S2874" s="32" t="n">
        <x:f>XLOOKUP(F2874,Assumptions!$A$4:$A$6,Assumptions!$E$4:$E$6)</x:f>
        <x:v>0.01</x:v>
      </x:c>
      <x:c r="T2874" s="32" t="n">
        <x:f>XLOOKUP(O2874,Assumptions!$H$4:$H$6,Assumptions!$I$4:$I$6)</x:f>
        <x:v>0.0035</x:v>
      </x:c>
      <x:c r="U2874" s="30" t="n">
        <x:f>XLOOKUP(F2874,Assumptions!$A$4:$A$6,Assumptions!$F$4:$F$6)</x:f>
        <x:v>90</x:v>
      </x:c>
      <x:c r="V2874" s="60" t="n">
        <x:f>I2874*12</x:f>
        <x:v>33089.520000000004</x:v>
      </x:c>
      <x:c r="W2874" s="60" t="n">
        <x:f>H2874*J2874*(1-K2874)*Q2874</x:f>
        <x:v>186.44937825600002</x:v>
      </x:c>
      <x:c r="X2874" s="60" t="n">
        <x:f>V2874*R2874</x:f>
        <x:v>529.4323200000001</x:v>
      </x:c>
      <x:c r="Y2874" s="60" t="n">
        <x:f>V2874*S2874</x:f>
        <x:v>330.89520000000005</x:v>
      </x:c>
      <x:c r="Z2874" s="60" t="n">
        <x:f>H2874*J2874*T2874</x:f>
        <x:v>21.133224</x:v>
      </x:c>
      <x:c r="AA2874" s="60" t="n">
        <x:f>P2874+W2874+X2874-Y2874-Z2874-U2874</x:f>
        <x:v>368.85327425600013</x:v>
      </x:c>
      <x:c r="AB2874" s="32" t="n">
        <x:f>IFERROR(AA2874/(P2874+W2874+X2874),0)</x:f>
        <x:v>0.45487926913298143</x:v>
      </x:c>
      <x:c r="AC2874" t="n">
        <x:f>IF(O2874="High",0,IF(I2874&gt;=1800,3,IF(I2874&gt;=900,2,1))+IF(K2874&gt;=0.9,2,IF(K2874&gt;=0.75,1,0))+IF(J2874&lt;=0.7,2,IF(J2874&lt;=0.85,1,0))+IF(M2874&gt;=8,1,0))</x:f>
        <x:v>7</x:v>
      </x:c>
      <x:c r="AD2874" t="str">
        <x:f>IF(AND(O2874&lt;&gt;"High",AC2874&gt;=Assumptions!$B$10,AA2874&gt;0),"Priority Growth",IF(AND(O2874="Low",AA2874&gt;0),"Maintain","Watch"))</x:f>
        <x:v>Priority Growth</x:v>
      </x:c>
      <x:c r="AE2874" s="60" t="n">
        <x:f>MAX(AA2874,0)*N2874</x:f>
        <x:v>25.08202264940801</x:v>
      </x:c>
      <x:c r="AF2874" t="str">
        <x:f>IF(AND(AA2874&gt;=Assumptions!$B$11,O2874&lt;&gt;"High",OR(N2874&gt;=Assumptions!$B$12,M2874&lt;=6)),"High","Standard")</x:f>
        <x:v>Standard</x:v>
      </x:c>
    </x:row>
    <x:row r="2875">
      <x:c r="A2875" t="str">
        <x:f>'Raw_Data'!A2875</x:f>
        <x:v>C02874</x:v>
      </x:c>
      <x:c r="B2875" t="n">
        <x:f>'Raw_Data'!B2875</x:f>
        <x:v>59</x:v>
      </x:c>
      <x:c r="C2875" s="30" t="n">
        <x:f>'Raw_Data'!C2875</x:f>
        <x:v>75070</x:v>
      </x:c>
      <x:c r="D2875" t="n">
        <x:f>'Raw_Data'!D2875</x:f>
        <x:v>733</x:v>
      </x:c>
      <x:c r="E2875" t="n">
        <x:f>'Raw_Data'!E2875</x:f>
        <x:v>18</x:v>
      </x:c>
      <x:c r="F2875" t="str">
        <x:f>PROPER(TRIM('Raw_Data'!F2875))</x:f>
        <x:v>Gold</x:v>
      </x:c>
      <x:c r="G2875" t="str">
        <x:f>PROPER(TRIM('Raw_Data'!G2875))</x:f>
        <x:v>Digital</x:v>
      </x:c>
      <x:c r="H2875" s="60" t="n">
        <x:f>'Raw_Data'!H2875</x:f>
        <x:v>13536</x:v>
      </x:c>
      <x:c r="I2875" s="60" t="n">
        <x:f>'Raw_Data'!I2875</x:f>
        <x:v>1126.48</x:v>
      </x:c>
      <x:c r="J2875" s="32" t="n">
        <x:f>'Raw_Data'!J2875</x:f>
        <x:v>0.39</x:v>
      </x:c>
      <x:c r="K2875" s="32" t="n">
        <x:f>'Raw_Data'!K2875</x:f>
        <x:v>0.774</x:v>
      </x:c>
      <x:c r="L2875" t="n">
        <x:f>'Raw_Data'!L2875</x:f>
        <x:v>0</x:v>
      </x:c>
      <x:c r="M2875" t="n">
        <x:f>IF('Raw_Data'!M2875="",Assumptions!$B$15,'Raw_Data'!M2875)</x:f>
        <x:v>9</x:v>
      </x:c>
      <x:c r="N2875" s="32" t="n">
        <x:f>'Raw_Data'!N2875</x:f>
        <x:v>0.02</x:v>
      </x:c>
      <x:c r="O2875" t="str">
        <x:f>IF(OR(D2875&lt;620,L2875&gt;=2,J2875&gt;0.9),"High",IF(OR(D2875&lt;700,L2875=1,J2875&gt;0.75),"Medium","Low"))</x:f>
        <x:v>Low</x:v>
      </x:c>
      <x:c r="P2875" s="30" t="n">
        <x:f>XLOOKUP(F2875,Assumptions!$A$4:$A$6,Assumptions!$B$4:$B$6)</x:f>
        <x:v>95</x:v>
      </x:c>
      <x:c r="Q2875" s="32" t="n">
        <x:f>XLOOKUP(F2875,Assumptions!$A$4:$A$6,Assumptions!$C$4:$C$6)</x:f>
        <x:v>0.219</x:v>
      </x:c>
      <x:c r="R2875" s="32" t="n">
        <x:f>XLOOKUP(F2875,Assumptions!$A$4:$A$6,Assumptions!$D$4:$D$6)</x:f>
        <x:v>0.016</x:v>
      </x:c>
      <x:c r="S2875" s="32" t="n">
        <x:f>XLOOKUP(F2875,Assumptions!$A$4:$A$6,Assumptions!$E$4:$E$6)</x:f>
        <x:v>0.01</x:v>
      </x:c>
      <x:c r="T2875" s="32" t="n">
        <x:f>XLOOKUP(O2875,Assumptions!$H$4:$H$6,Assumptions!$I$4:$I$6)</x:f>
        <x:v>0.0035</x:v>
      </x:c>
      <x:c r="U2875" s="30" t="n">
        <x:f>XLOOKUP(F2875,Assumptions!$A$4:$A$6,Assumptions!$F$4:$F$6)</x:f>
        <x:v>90</x:v>
      </x:c>
      <x:c r="V2875" s="60" t="n">
        <x:f>I2875*12</x:f>
        <x:v>13517.76</x:v>
      </x:c>
      <x:c r="W2875" s="60" t="n">
        <x:f>H2875*J2875*(1-K2875)*Q2875</x:f>
        <x:v>261.28080575999996</x:v>
      </x:c>
      <x:c r="X2875" s="60" t="n">
        <x:f>V2875*R2875</x:f>
        <x:v>216.28416</x:v>
      </x:c>
      <x:c r="Y2875" s="60" t="n">
        <x:f>V2875*S2875</x:f>
        <x:v>135.1776</x:v>
      </x:c>
      <x:c r="Z2875" s="60" t="n">
        <x:f>H2875*J2875*T2875</x:f>
        <x:v>18.47664</x:v>
      </x:c>
      <x:c r="AA2875" s="60" t="n">
        <x:f>P2875+W2875+X2875-Y2875-Z2875-U2875</x:f>
        <x:v>328.91072576</x:v>
      </x:c>
      <x:c r="AB2875" s="32" t="n">
        <x:f>IFERROR(AA2875/(P2875+W2875+X2875),0)</x:f>
        <x:v>0.5744513643502742</x:v>
      </x:c>
      <x:c r="AC2875" t="n">
        <x:f>IF(O2875="High",0,IF(I2875&gt;=1800,3,IF(I2875&gt;=900,2,1))+IF(K2875&gt;=0.9,2,IF(K2875&gt;=0.75,1,0))+IF(J2875&lt;=0.7,2,IF(J2875&lt;=0.85,1,0))+IF(M2875&gt;=8,1,0))</x:f>
        <x:v>6</x:v>
      </x:c>
      <x:c r="AD2875" t="str">
        <x:f>IF(AND(O2875&lt;&gt;"High",AC2875&gt;=Assumptions!$B$10,AA2875&gt;0),"Priority Growth",IF(AND(O2875="Low",AA2875&gt;0),"Maintain","Watch"))</x:f>
        <x:v>Priority Growth</x:v>
      </x:c>
      <x:c r="AE2875" s="60" t="n">
        <x:f>MAX(AA2875,0)*N2875</x:f>
        <x:v>6.5782145152</x:v>
      </x:c>
      <x:c r="AF2875" t="str">
        <x:f>IF(AND(AA2875&gt;=Assumptions!$B$11,O2875&lt;&gt;"High",OR(N2875&gt;=Assumptions!$B$12,M2875&lt;=6)),"High","Standard")</x:f>
        <x:v>Standard</x:v>
      </x:c>
    </x:row>
    <x:row r="2876">
      <x:c r="A2876" t="str">
        <x:f>'Raw_Data'!A2876</x:f>
        <x:v>C02875</x:v>
      </x:c>
      <x:c r="B2876" t="n">
        <x:f>'Raw_Data'!B2876</x:f>
        <x:v>50</x:v>
      </x:c>
      <x:c r="C2876" s="30" t="n">
        <x:f>'Raw_Data'!C2876</x:f>
        <x:v>57799</x:v>
      </x:c>
      <x:c r="D2876" t="n">
        <x:f>'Raw_Data'!D2876</x:f>
        <x:v>636</x:v>
      </x:c>
      <x:c r="E2876" t="n">
        <x:f>'Raw_Data'!E2876</x:f>
        <x:v>77</x:v>
      </x:c>
      <x:c r="F2876" t="str">
        <x:f>PROPER(TRIM('Raw_Data'!F2876))</x:f>
        <x:v>Classic</x:v>
      </x:c>
      <x:c r="G2876" t="str">
        <x:f>PROPER(TRIM('Raw_Data'!G2876))</x:f>
        <x:v>Branch</x:v>
      </x:c>
      <x:c r="H2876" s="60" t="n">
        <x:f>'Raw_Data'!H2876</x:f>
        <x:v>5113</x:v>
      </x:c>
      <x:c r="I2876" s="60" t="n">
        <x:f>'Raw_Data'!I2876</x:f>
        <x:v>335.45</x:v>
      </x:c>
      <x:c r="J2876" s="32" t="n">
        <x:f>'Raw_Data'!J2876</x:f>
        <x:v>0.783</x:v>
      </x:c>
      <x:c r="K2876" s="32" t="n">
        <x:f>'Raw_Data'!K2876</x:f>
        <x:v>0.689</x:v>
      </x:c>
      <x:c r="L2876" t="n">
        <x:f>'Raw_Data'!L2876</x:f>
        <x:v>0</x:v>
      </x:c>
      <x:c r="M2876" t="n">
        <x:f>IF('Raw_Data'!M2876="",Assumptions!$B$15,'Raw_Data'!M2876)</x:f>
        <x:v>9</x:v>
      </x:c>
      <x:c r="N2876" s="32" t="n">
        <x:f>'Raw_Data'!N2876</x:f>
        <x:v>0.028</x:v>
      </x:c>
      <x:c r="O2876" t="str">
        <x:f>IF(OR(D2876&lt;620,L2876&gt;=2,J2876&gt;0.9),"High",IF(OR(D2876&lt;700,L2876=1,J2876&gt;0.75),"Medium","Low"))</x:f>
        <x:v>Medium</x:v>
      </x:c>
      <x:c r="P2876" s="30" t="n">
        <x:f>XLOOKUP(F2876,Assumptions!$A$4:$A$6,Assumptions!$B$4:$B$6)</x:f>
        <x:v>0</x:v>
      </x:c>
      <x:c r="Q2876" s="32" t="n">
        <x:f>XLOOKUP(F2876,Assumptions!$A$4:$A$6,Assumptions!$C$4:$C$6)</x:f>
        <x:v>0.229</x:v>
      </x:c>
      <x:c r="R2876" s="32" t="n">
        <x:f>XLOOKUP(F2876,Assumptions!$A$4:$A$6,Assumptions!$D$4:$D$6)</x:f>
        <x:v>0.015</x:v>
      </x:c>
      <x:c r="S2876" s="32" t="n">
        <x:f>XLOOKUP(F2876,Assumptions!$A$4:$A$6,Assumptions!$E$4:$E$6)</x:f>
        <x:v>0.0075</x:v>
      </x:c>
      <x:c r="T2876" s="32" t="n">
        <x:f>XLOOKUP(O2876,Assumptions!$H$4:$H$6,Assumptions!$I$4:$I$6)</x:f>
        <x:v>0.012</x:v>
      </x:c>
      <x:c r="U2876" s="30" t="n">
        <x:f>XLOOKUP(F2876,Assumptions!$A$4:$A$6,Assumptions!$F$4:$F$6)</x:f>
        <x:v>60</x:v>
      </x:c>
      <x:c r="V2876" s="60" t="n">
        <x:f>I2876*12</x:f>
        <x:v>4025.3999999999996</x:v>
      </x:c>
      <x:c r="W2876" s="60" t="n">
        <x:f>H2876*J2876*(1-K2876)*Q2876</x:f>
        <x:v>285.12377090100006</x:v>
      </x:c>
      <x:c r="X2876" s="60" t="n">
        <x:f>V2876*R2876</x:f>
        <x:v>60.38099999999999</x:v>
      </x:c>
      <x:c r="Y2876" s="60" t="n">
        <x:f>V2876*S2876</x:f>
        <x:v>30.190499999999997</x:v>
      </x:c>
      <x:c r="Z2876" s="60" t="n">
        <x:f>H2876*J2876*T2876</x:f>
        <x:v>48.041748000000005</x:v>
      </x:c>
      <x:c r="AA2876" s="60" t="n">
        <x:f>P2876+W2876+X2876-Y2876-Z2876-U2876</x:f>
        <x:v>207.27252290100006</x:v>
      </x:c>
      <x:c r="AB2876" s="32" t="n">
        <x:f>IFERROR(AA2876/(P2876+W2876+X2876),0)</x:f>
        <x:v>0.5999121874944857</x:v>
      </x:c>
      <x:c r="AC2876" t="n">
        <x:f>IF(O2876="High",0,IF(I2876&gt;=1800,3,IF(I2876&gt;=900,2,1))+IF(K2876&gt;=0.9,2,IF(K2876&gt;=0.75,1,0))+IF(J2876&lt;=0.7,2,IF(J2876&lt;=0.85,1,0))+IF(M2876&gt;=8,1,0))</x:f>
        <x:v>3</x:v>
      </x:c>
      <x:c r="AD2876" t="str">
        <x:f>IF(AND(O2876&lt;&gt;"High",AC2876&gt;=Assumptions!$B$10,AA2876&gt;0),"Priority Growth",IF(AND(O2876="Low",AA2876&gt;0),"Maintain","Watch"))</x:f>
        <x:v>Watch</x:v>
      </x:c>
      <x:c r="AE2876" s="60" t="n">
        <x:f>MAX(AA2876,0)*N2876</x:f>
        <x:v>5.803630641228001</x:v>
      </x:c>
      <x:c r="AF2876" t="str">
        <x:f>IF(AND(AA2876&gt;=Assumptions!$B$11,O2876&lt;&gt;"High",OR(N2876&gt;=Assumptions!$B$12,M2876&lt;=6)),"High","Standard")</x:f>
        <x:v>Standard</x:v>
      </x:c>
    </x:row>
    <x:row r="2877">
      <x:c r="A2877" t="str">
        <x:f>'Raw_Data'!A2877</x:f>
        <x:v>C02876</x:v>
      </x:c>
      <x:c r="B2877" t="n">
        <x:f>'Raw_Data'!B2877</x:f>
        <x:v>27</x:v>
      </x:c>
      <x:c r="C2877" s="30" t="n">
        <x:f>'Raw_Data'!C2877</x:f>
        <x:v>90685</x:v>
      </x:c>
      <x:c r="D2877" t="n">
        <x:f>'Raw_Data'!D2877</x:f>
        <x:v>819</x:v>
      </x:c>
      <x:c r="E2877" t="n">
        <x:f>'Raw_Data'!E2877</x:f>
        <x:v>97</x:v>
      </x:c>
      <x:c r="F2877" t="str">
        <x:f>PROPER(TRIM('Raw_Data'!F2877))</x:f>
        <x:v>Gold</x:v>
      </x:c>
      <x:c r="G2877" t="str">
        <x:f>PROPER(TRIM('Raw_Data'!G2877))</x:f>
        <x:v>Digital</x:v>
      </x:c>
      <x:c r="H2877" s="60" t="n">
        <x:f>'Raw_Data'!H2877</x:f>
        <x:v>19446</x:v>
      </x:c>
      <x:c r="I2877" s="60" t="n">
        <x:f>'Raw_Data'!I2877</x:f>
        <x:v>2205.64</x:v>
      </x:c>
      <x:c r="J2877" s="32" t="n">
        <x:f>'Raw_Data'!J2877</x:f>
        <x:v>0.117</x:v>
      </x:c>
      <x:c r="K2877" s="32" t="n">
        <x:f>'Raw_Data'!K2877</x:f>
        <x:v>0.922</x:v>
      </x:c>
      <x:c r="L2877" t="n">
        <x:f>'Raw_Data'!L2877</x:f>
        <x:v>0</x:v>
      </x:c>
      <x:c r="M2877" t="n">
        <x:f>IF('Raw_Data'!M2877="",Assumptions!$B$15,'Raw_Data'!M2877)</x:f>
        <x:v>5</x:v>
      </x:c>
      <x:c r="N2877" s="32" t="n">
        <x:f>'Raw_Data'!N2877</x:f>
        <x:v>0.195</x:v>
      </x:c>
      <x:c r="O2877" t="str">
        <x:f>IF(OR(D2877&lt;620,L2877&gt;=2,J2877&gt;0.9),"High",IF(OR(D2877&lt;700,L2877=1,J2877&gt;0.75),"Medium","Low"))</x:f>
        <x:v>Low</x:v>
      </x:c>
      <x:c r="P2877" s="30" t="n">
        <x:f>XLOOKUP(F2877,Assumptions!$A$4:$A$6,Assumptions!$B$4:$B$6)</x:f>
        <x:v>95</x:v>
      </x:c>
      <x:c r="Q2877" s="32" t="n">
        <x:f>XLOOKUP(F2877,Assumptions!$A$4:$A$6,Assumptions!$C$4:$C$6)</x:f>
        <x:v>0.219</x:v>
      </x:c>
      <x:c r="R2877" s="32" t="n">
        <x:f>XLOOKUP(F2877,Assumptions!$A$4:$A$6,Assumptions!$D$4:$D$6)</x:f>
        <x:v>0.016</x:v>
      </x:c>
      <x:c r="S2877" s="32" t="n">
        <x:f>XLOOKUP(F2877,Assumptions!$A$4:$A$6,Assumptions!$E$4:$E$6)</x:f>
        <x:v>0.01</x:v>
      </x:c>
      <x:c r="T2877" s="32" t="n">
        <x:f>XLOOKUP(O2877,Assumptions!$H$4:$H$6,Assumptions!$I$4:$I$6)</x:f>
        <x:v>0.0035</x:v>
      </x:c>
      <x:c r="U2877" s="30" t="n">
        <x:f>XLOOKUP(F2877,Assumptions!$A$4:$A$6,Assumptions!$F$4:$F$6)</x:f>
        <x:v>90</x:v>
      </x:c>
      <x:c r="V2877" s="60" t="n">
        <x:f>I2877*12</x:f>
        <x:v>26467.68</x:v>
      </x:c>
      <x:c r="W2877" s="60" t="n">
        <x:f>H2877*J2877*(1-K2877)*Q2877</x:f>
        <x:v>38.86465892399998</x:v>
      </x:c>
      <x:c r="X2877" s="60" t="n">
        <x:f>V2877*R2877</x:f>
        <x:v>423.48288</x:v>
      </x:c>
      <x:c r="Y2877" s="60" t="n">
        <x:f>V2877*S2877</x:f>
        <x:v>264.6768</x:v>
      </x:c>
      <x:c r="Z2877" s="60" t="n">
        <x:f>H2877*J2877*T2877</x:f>
        <x:v>7.963137000000001</x:v>
      </x:c>
      <x:c r="AA2877" s="60" t="n">
        <x:f>P2877+W2877+X2877-Y2877-Z2877-U2877</x:f>
        <x:v>194.70760192399996</x:v>
      </x:c>
      <x:c r="AB2877" s="32" t="n">
        <x:f>IFERROR(AA2877/(P2877+W2877+X2877),0)</x:f>
        <x:v>0.3493468407519968</x:v>
      </x:c>
      <x:c r="AC2877" t="n">
        <x:f>IF(O2877="High",0,IF(I2877&gt;=1800,3,IF(I2877&gt;=900,2,1))+IF(K2877&gt;=0.9,2,IF(K2877&gt;=0.75,1,0))+IF(J2877&lt;=0.7,2,IF(J2877&lt;=0.85,1,0))+IF(M2877&gt;=8,1,0))</x:f>
        <x:v>7</x:v>
      </x:c>
      <x:c r="AD2877" t="str">
        <x:f>IF(AND(O2877&lt;&gt;"High",AC2877&gt;=Assumptions!$B$10,AA2877&gt;0),"Priority Growth",IF(AND(O2877="Low",AA2877&gt;0),"Maintain","Watch"))</x:f>
        <x:v>Priority Growth</x:v>
      </x:c>
      <x:c r="AE2877" s="60" t="n">
        <x:f>MAX(AA2877,0)*N2877</x:f>
        <x:v>37.96798237517999</x:v>
      </x:c>
      <x:c r="AF2877" t="str">
        <x:f>IF(AND(AA2877&gt;=Assumptions!$B$11,O2877&lt;&gt;"High",OR(N2877&gt;=Assumptions!$B$12,M2877&lt;=6)),"High","Standard")</x:f>
        <x:v>Standard</x:v>
      </x:c>
    </x:row>
    <x:row r="2878">
      <x:c r="A2878" t="str">
        <x:f>'Raw_Data'!A2878</x:f>
        <x:v>C02877</x:v>
      </x:c>
      <x:c r="B2878" t="n">
        <x:f>'Raw_Data'!B2878</x:f>
        <x:v>21</x:v>
      </x:c>
      <x:c r="C2878" s="30" t="n">
        <x:f>'Raw_Data'!C2878</x:f>
        <x:v>61388</x:v>
      </x:c>
      <x:c r="D2878" t="n">
        <x:f>'Raw_Data'!D2878</x:f>
        <x:v>702</x:v>
      </x:c>
      <x:c r="E2878" t="n">
        <x:f>'Raw_Data'!E2878</x:f>
        <x:v>13</x:v>
      </x:c>
      <x:c r="F2878" t="str">
        <x:f>PROPER(TRIM('Raw_Data'!F2878))</x:f>
        <x:v>Gold</x:v>
      </x:c>
      <x:c r="G2878" t="str">
        <x:f>PROPER(TRIM('Raw_Data'!G2878))</x:f>
        <x:v>Digital</x:v>
      </x:c>
      <x:c r="H2878" s="60" t="n">
        <x:f>'Raw_Data'!H2878</x:f>
        <x:v>11446</x:v>
      </x:c>
      <x:c r="I2878" s="60" t="n">
        <x:f>'Raw_Data'!I2878</x:f>
        <x:v>1293.42</x:v>
      </x:c>
      <x:c r="J2878" s="32" t="n">
        <x:f>'Raw_Data'!J2878</x:f>
        <x:v>0.285</x:v>
      </x:c>
      <x:c r="K2878" s="32" t="n">
        <x:f>'Raw_Data'!K2878</x:f>
        <x:v>0.656</x:v>
      </x:c>
      <x:c r="L2878" t="n">
        <x:f>'Raw_Data'!L2878</x:f>
        <x:v>0</x:v>
      </x:c>
      <x:c r="M2878" t="n">
        <x:f>IF('Raw_Data'!M2878="",Assumptions!$B$15,'Raw_Data'!M2878)</x:f>
        <x:v>10</x:v>
      </x:c>
      <x:c r="N2878" s="32" t="n">
        <x:f>'Raw_Data'!N2878</x:f>
        <x:v>0.02</x:v>
      </x:c>
      <x:c r="O2878" t="str">
        <x:f>IF(OR(D2878&lt;620,L2878&gt;=2,J2878&gt;0.9),"High",IF(OR(D2878&lt;700,L2878=1,J2878&gt;0.75),"Medium","Low"))</x:f>
        <x:v>Low</x:v>
      </x:c>
      <x:c r="P2878" s="30" t="n">
        <x:f>XLOOKUP(F2878,Assumptions!$A$4:$A$6,Assumptions!$B$4:$B$6)</x:f>
        <x:v>95</x:v>
      </x:c>
      <x:c r="Q2878" s="32" t="n">
        <x:f>XLOOKUP(F2878,Assumptions!$A$4:$A$6,Assumptions!$C$4:$C$6)</x:f>
        <x:v>0.219</x:v>
      </x:c>
      <x:c r="R2878" s="32" t="n">
        <x:f>XLOOKUP(F2878,Assumptions!$A$4:$A$6,Assumptions!$D$4:$D$6)</x:f>
        <x:v>0.016</x:v>
      </x:c>
      <x:c r="S2878" s="32" t="n">
        <x:f>XLOOKUP(F2878,Assumptions!$A$4:$A$6,Assumptions!$E$4:$E$6)</x:f>
        <x:v>0.01</x:v>
      </x:c>
      <x:c r="T2878" s="32" t="n">
        <x:f>XLOOKUP(O2878,Assumptions!$H$4:$H$6,Assumptions!$I$4:$I$6)</x:f>
        <x:v>0.0035</x:v>
      </x:c>
      <x:c r="U2878" s="30" t="n">
        <x:f>XLOOKUP(F2878,Assumptions!$A$4:$A$6,Assumptions!$F$4:$F$6)</x:f>
        <x:v>90</x:v>
      </x:c>
      <x:c r="V2878" s="60" t="n">
        <x:f>I2878*12</x:f>
        <x:v>15521.04</x:v>
      </x:c>
      <x:c r="W2878" s="60" t="n">
        <x:f>H2878*J2878*(1-K2878)*Q2878</x:f>
        <x:v>245.75431895999998</x:v>
      </x:c>
      <x:c r="X2878" s="60" t="n">
        <x:f>V2878*R2878</x:f>
        <x:v>248.33664000000002</x:v>
      </x:c>
      <x:c r="Y2878" s="60" t="n">
        <x:f>V2878*S2878</x:f>
        <x:v>155.21040000000002</x:v>
      </x:c>
      <x:c r="Z2878" s="60" t="n">
        <x:f>H2878*J2878*T2878</x:f>
        <x:v>11.417385</x:v>
      </x:c>
      <x:c r="AA2878" s="60" t="n">
        <x:f>P2878+W2878+X2878-Y2878-Z2878-U2878</x:f>
        <x:v>332.4631739599999</x:v>
      </x:c>
      <x:c r="AB2878" s="32" t="n">
        <x:f>IFERROR(AA2878/(P2878+W2878+X2878),0)</x:f>
        <x:v>0.564366451230114</x:v>
      </x:c>
      <x:c r="AC2878" t="n">
        <x:f>IF(O2878="High",0,IF(I2878&gt;=1800,3,IF(I2878&gt;=900,2,1))+IF(K2878&gt;=0.9,2,IF(K2878&gt;=0.75,1,0))+IF(J2878&lt;=0.7,2,IF(J2878&lt;=0.85,1,0))+IF(M2878&gt;=8,1,0))</x:f>
        <x:v>5</x:v>
      </x:c>
      <x:c r="AD2878" t="str">
        <x:f>IF(AND(O2878&lt;&gt;"High",AC2878&gt;=Assumptions!$B$10,AA2878&gt;0),"Priority Growth",IF(AND(O2878="Low",AA2878&gt;0),"Maintain","Watch"))</x:f>
        <x:v>Maintain</x:v>
      </x:c>
      <x:c r="AE2878" s="60" t="n">
        <x:f>MAX(AA2878,0)*N2878</x:f>
        <x:v>6.649263479199998</x:v>
      </x:c>
      <x:c r="AF2878" t="str">
        <x:f>IF(AND(AA2878&gt;=Assumptions!$B$11,O2878&lt;&gt;"High",OR(N2878&gt;=Assumptions!$B$12,M2878&lt;=6)),"High","Standard")</x:f>
        <x:v>Standard</x:v>
      </x:c>
    </x:row>
    <x:row r="2879">
      <x:c r="A2879" t="str">
        <x:f>'Raw_Data'!A2879</x:f>
        <x:v>C02878</x:v>
      </x:c>
      <x:c r="B2879" t="n">
        <x:f>'Raw_Data'!B2879</x:f>
        <x:v>21</x:v>
      </x:c>
      <x:c r="C2879" s="30" t="n">
        <x:f>'Raw_Data'!C2879</x:f>
        <x:v>114179</x:v>
      </x:c>
      <x:c r="D2879" t="n">
        <x:f>'Raw_Data'!D2879</x:f>
        <x:v>721</x:v>
      </x:c>
      <x:c r="E2879" t="n">
        <x:f>'Raw_Data'!E2879</x:f>
        <x:v>23</x:v>
      </x:c>
      <x:c r="F2879" t="str">
        <x:f>PROPER(TRIM('Raw_Data'!F2879))</x:f>
        <x:v>Classic</x:v>
      </x:c>
      <x:c r="G2879" t="str">
        <x:f>PROPER(TRIM('Raw_Data'!G2879))</x:f>
        <x:v>Branch</x:v>
      </x:c>
      <x:c r="H2879" s="60" t="n">
        <x:f>'Raw_Data'!H2879</x:f>
        <x:v>10906</x:v>
      </x:c>
      <x:c r="I2879" s="60" t="n">
        <x:f>'Raw_Data'!I2879</x:f>
        <x:v>1395.67</x:v>
      </x:c>
      <x:c r="J2879" s="32" t="n">
        <x:f>'Raw_Data'!J2879</x:f>
        <x:v>0.277</x:v>
      </x:c>
      <x:c r="K2879" s="32" t="n">
        <x:f>'Raw_Data'!K2879</x:f>
        <x:v>0.74</x:v>
      </x:c>
      <x:c r="L2879" t="n">
        <x:f>'Raw_Data'!L2879</x:f>
        <x:v>0</x:v>
      </x:c>
      <x:c r="M2879" t="n">
        <x:f>IF('Raw_Data'!M2879="",Assumptions!$B$15,'Raw_Data'!M2879)</x:f>
        <x:v>5</x:v>
      </x:c>
      <x:c r="N2879" s="32" t="n">
        <x:f>'Raw_Data'!N2879</x:f>
        <x:v>0.203</x:v>
      </x:c>
      <x:c r="O2879" t="str">
        <x:f>IF(OR(D2879&lt;620,L2879&gt;=2,J2879&gt;0.9),"High",IF(OR(D2879&lt;700,L2879=1,J2879&gt;0.75),"Medium","Low"))</x:f>
        <x:v>Low</x:v>
      </x:c>
      <x:c r="P2879" s="30" t="n">
        <x:f>XLOOKUP(F2879,Assumptions!$A$4:$A$6,Assumptions!$B$4:$B$6)</x:f>
        <x:v>0</x:v>
      </x:c>
      <x:c r="Q2879" s="32" t="n">
        <x:f>XLOOKUP(F2879,Assumptions!$A$4:$A$6,Assumptions!$C$4:$C$6)</x:f>
        <x:v>0.229</x:v>
      </x:c>
      <x:c r="R2879" s="32" t="n">
        <x:f>XLOOKUP(F2879,Assumptions!$A$4:$A$6,Assumptions!$D$4:$D$6)</x:f>
        <x:v>0.015</x:v>
      </x:c>
      <x:c r="S2879" s="32" t="n">
        <x:f>XLOOKUP(F2879,Assumptions!$A$4:$A$6,Assumptions!$E$4:$E$6)</x:f>
        <x:v>0.0075</x:v>
      </x:c>
      <x:c r="T2879" s="32" t="n">
        <x:f>XLOOKUP(O2879,Assumptions!$H$4:$H$6,Assumptions!$I$4:$I$6)</x:f>
        <x:v>0.0035</x:v>
      </x:c>
      <x:c r="U2879" s="30" t="n">
        <x:f>XLOOKUP(F2879,Assumptions!$A$4:$A$6,Assumptions!$F$4:$F$6)</x:f>
        <x:v>60</x:v>
      </x:c>
      <x:c r="V2879" s="60" t="n">
        <x:f>I2879*12</x:f>
        <x:v>16748.04</x:v>
      </x:c>
      <x:c r="W2879" s="60" t="n">
        <x:f>H2879*J2879*(1-K2879)*Q2879</x:f>
        <x:v>179.86807748000004</x:v>
      </x:c>
      <x:c r="X2879" s="60" t="n">
        <x:f>V2879*R2879</x:f>
        <x:v>251.2206</x:v>
      </x:c>
      <x:c r="Y2879" s="60" t="n">
        <x:f>V2879*S2879</x:f>
        <x:v>125.6103</x:v>
      </x:c>
      <x:c r="Z2879" s="60" t="n">
        <x:f>H2879*J2879*T2879</x:f>
        <x:v>10.573367000000001</x:v>
      </x:c>
      <x:c r="AA2879" s="60" t="n">
        <x:f>P2879+W2879+X2879-Y2879-Z2879-U2879</x:f>
        <x:v>234.90501048</x:v>
      </x:c>
      <x:c r="AB2879" s="32" t="n">
        <x:f>IFERROR(AA2879/(P2879+W2879+X2879),0)</x:f>
        <x:v>0.5449111116839718</x:v>
      </x:c>
      <x:c r="AC2879" t="n">
        <x:f>IF(O2879="High",0,IF(I2879&gt;=1800,3,IF(I2879&gt;=900,2,1))+IF(K2879&gt;=0.9,2,IF(K2879&gt;=0.75,1,0))+IF(J2879&lt;=0.7,2,IF(J2879&lt;=0.85,1,0))+IF(M2879&gt;=8,1,0))</x:f>
        <x:v>4</x:v>
      </x:c>
      <x:c r="AD2879" t="str">
        <x:f>IF(AND(O2879&lt;&gt;"High",AC2879&gt;=Assumptions!$B$10,AA2879&gt;0),"Priority Growth",IF(AND(O2879="Low",AA2879&gt;0),"Maintain","Watch"))</x:f>
        <x:v>Maintain</x:v>
      </x:c>
      <x:c r="AE2879" s="60" t="n">
        <x:f>MAX(AA2879,0)*N2879</x:f>
        <x:v>47.68571712744</x:v>
      </x:c>
      <x:c r="AF2879" t="str">
        <x:f>IF(AND(AA2879&gt;=Assumptions!$B$11,O2879&lt;&gt;"High",OR(N2879&gt;=Assumptions!$B$12,M2879&lt;=6)),"High","Standard")</x:f>
        <x:v>Standard</x:v>
      </x:c>
    </x:row>
    <x:row r="2880">
      <x:c r="A2880" t="str">
        <x:f>'Raw_Data'!A2880</x:f>
        <x:v>C02879</x:v>
      </x:c>
      <x:c r="B2880" t="n">
        <x:f>'Raw_Data'!B2880</x:f>
        <x:v>41</x:v>
      </x:c>
      <x:c r="C2880" s="30" t="n">
        <x:f>'Raw_Data'!C2880</x:f>
        <x:v>54314</x:v>
      </x:c>
      <x:c r="D2880" t="n">
        <x:f>'Raw_Data'!D2880</x:f>
        <x:v>704</x:v>
      </x:c>
      <x:c r="E2880" t="n">
        <x:f>'Raw_Data'!E2880</x:f>
        <x:v>21</x:v>
      </x:c>
      <x:c r="F2880" t="str">
        <x:f>PROPER(TRIM('Raw_Data'!F2880))</x:f>
        <x:v>Gold</x:v>
      </x:c>
      <x:c r="G2880" t="str">
        <x:f>PROPER(TRIM('Raw_Data'!G2880))</x:f>
        <x:v>Branch</x:v>
      </x:c>
      <x:c r="H2880" s="60" t="n">
        <x:f>'Raw_Data'!H2880</x:f>
        <x:v>6563</x:v>
      </x:c>
      <x:c r="I2880" s="60" t="n">
        <x:f>'Raw_Data'!I2880</x:f>
        <x:v>752.23</x:v>
      </x:c>
      <x:c r="J2880" s="32" t="n">
        <x:f>'Raw_Data'!J2880</x:f>
        <x:v>0.259</x:v>
      </x:c>
      <x:c r="K2880" s="32" t="n">
        <x:f>'Raw_Data'!K2880</x:f>
        <x:v>0.882</x:v>
      </x:c>
      <x:c r="L2880" t="n">
        <x:f>'Raw_Data'!L2880</x:f>
        <x:v>0</x:v>
      </x:c>
      <x:c r="M2880" t="n">
        <x:f>IF('Raw_Data'!M2880="",Assumptions!$B$15,'Raw_Data'!M2880)</x:f>
        <x:v>7</x:v>
      </x:c>
      <x:c r="N2880" s="32" t="n">
        <x:f>'Raw_Data'!N2880</x:f>
        <x:v>0.185</x:v>
      </x:c>
      <x:c r="O2880" t="str">
        <x:f>IF(OR(D2880&lt;620,L2880&gt;=2,J2880&gt;0.9),"High",IF(OR(D2880&lt;700,L2880=1,J2880&gt;0.75),"Medium","Low"))</x:f>
        <x:v>Low</x:v>
      </x:c>
      <x:c r="P2880" s="30" t="n">
        <x:f>XLOOKUP(F2880,Assumptions!$A$4:$A$6,Assumptions!$B$4:$B$6)</x:f>
        <x:v>95</x:v>
      </x:c>
      <x:c r="Q2880" s="32" t="n">
        <x:f>XLOOKUP(F2880,Assumptions!$A$4:$A$6,Assumptions!$C$4:$C$6)</x:f>
        <x:v>0.219</x:v>
      </x:c>
      <x:c r="R2880" s="32" t="n">
        <x:f>XLOOKUP(F2880,Assumptions!$A$4:$A$6,Assumptions!$D$4:$D$6)</x:f>
        <x:v>0.016</x:v>
      </x:c>
      <x:c r="S2880" s="32" t="n">
        <x:f>XLOOKUP(F2880,Assumptions!$A$4:$A$6,Assumptions!$E$4:$E$6)</x:f>
        <x:v>0.01</x:v>
      </x:c>
      <x:c r="T2880" s="32" t="n">
        <x:f>XLOOKUP(O2880,Assumptions!$H$4:$H$6,Assumptions!$I$4:$I$6)</x:f>
        <x:v>0.0035</x:v>
      </x:c>
      <x:c r="U2880" s="30" t="n">
        <x:f>XLOOKUP(F2880,Assumptions!$A$4:$A$6,Assumptions!$F$4:$F$6)</x:f>
        <x:v>90</x:v>
      </x:c>
      <x:c r="V2880" s="60" t="n">
        <x:f>I2880*12</x:f>
        <x:v>9026.76</x:v>
      </x:c>
      <x:c r="W2880" s="60" t="n">
        <x:f>H2880*J2880*(1-K2880)*Q2880</x:f>
        <x:v>43.926670914</x:v>
      </x:c>
      <x:c r="X2880" s="60" t="n">
        <x:f>V2880*R2880</x:f>
        <x:v>144.42816000000002</x:v>
      </x:c>
      <x:c r="Y2880" s="60" t="n">
        <x:f>V2880*S2880</x:f>
        <x:v>90.2676</x:v>
      </x:c>
      <x:c r="Z2880" s="60" t="n">
        <x:f>H2880*J2880*T2880</x:f>
        <x:v>5.9493595</x:v>
      </x:c>
      <x:c r="AA2880" s="60" t="n">
        <x:f>P2880+W2880+X2880-Y2880-Z2880-U2880</x:f>
        <x:v>97.13787141399996</x:v>
      </x:c>
      <x:c r="AB2880" s="32" t="n">
        <x:f>IFERROR(AA2880/(P2880+W2880+X2880),0)</x:f>
        <x:v>0.34281353559658184</x:v>
      </x:c>
      <x:c r="AC2880" t="n">
        <x:f>IF(O2880="High",0,IF(I2880&gt;=1800,3,IF(I2880&gt;=900,2,1))+IF(K2880&gt;=0.9,2,IF(K2880&gt;=0.75,1,0))+IF(J2880&lt;=0.7,2,IF(J2880&lt;=0.85,1,0))+IF(M2880&gt;=8,1,0))</x:f>
        <x:v>4</x:v>
      </x:c>
      <x:c r="AD2880" t="str">
        <x:f>IF(AND(O2880&lt;&gt;"High",AC2880&gt;=Assumptions!$B$10,AA2880&gt;0),"Priority Growth",IF(AND(O2880="Low",AA2880&gt;0),"Maintain","Watch"))</x:f>
        <x:v>Maintain</x:v>
      </x:c>
      <x:c r="AE2880" s="60" t="n">
        <x:f>MAX(AA2880,0)*N2880</x:f>
        <x:v>17.970506211589992</x:v>
      </x:c>
      <x:c r="AF2880" t="str">
        <x:f>IF(AND(AA2880&gt;=Assumptions!$B$11,O2880&lt;&gt;"High",OR(N2880&gt;=Assumptions!$B$12,M2880&lt;=6)),"High","Standard")</x:f>
        <x:v>Standard</x:v>
      </x:c>
    </x:row>
    <x:row r="2881">
      <x:c r="A2881" t="str">
        <x:f>'Raw_Data'!A2881</x:f>
        <x:v>C02880</x:v>
      </x:c>
      <x:c r="B2881" t="n">
        <x:f>'Raw_Data'!B2881</x:f>
        <x:v>21</x:v>
      </x:c>
      <x:c r="C2881" s="30" t="n">
        <x:f>'Raw_Data'!C2881</x:f>
        <x:v>66265</x:v>
      </x:c>
      <x:c r="D2881" t="n">
        <x:f>'Raw_Data'!D2881</x:f>
        <x:v>641</x:v>
      </x:c>
      <x:c r="E2881" t="n">
        <x:f>'Raw_Data'!E2881</x:f>
        <x:v>14</x:v>
      </x:c>
      <x:c r="F2881" t="str">
        <x:f>PROPER(TRIM('Raw_Data'!F2881))</x:f>
        <x:v>Classic</x:v>
      </x:c>
      <x:c r="G2881" t="str">
        <x:f>PROPER(TRIM('Raw_Data'!G2881))</x:f>
        <x:v>Digital</x:v>
      </x:c>
      <x:c r="H2881" s="60" t="n">
        <x:f>'Raw_Data'!H2881</x:f>
        <x:v>2979</x:v>
      </x:c>
      <x:c r="I2881" s="60" t="n">
        <x:f>'Raw_Data'!I2881</x:f>
        <x:v>222.12</x:v>
      </x:c>
      <x:c r="J2881" s="32" t="n">
        <x:f>'Raw_Data'!J2881</x:f>
        <x:v>0.365</x:v>
      </x:c>
      <x:c r="K2881" s="32" t="n">
        <x:f>'Raw_Data'!K2881</x:f>
        <x:v>0.649</x:v>
      </x:c>
      <x:c r="L2881" t="n">
        <x:f>'Raw_Data'!L2881</x:f>
        <x:v>0</x:v>
      </x:c>
      <x:c r="M2881" t="n">
        <x:f>IF('Raw_Data'!M2881="",Assumptions!$B$15,'Raw_Data'!M2881)</x:f>
        <x:v>5</x:v>
      </x:c>
      <x:c r="N2881" s="32" t="n">
        <x:f>'Raw_Data'!N2881</x:f>
        <x:v>0.215</x:v>
      </x:c>
      <x:c r="O2881" t="str">
        <x:f>IF(OR(D2881&lt;620,L2881&gt;=2,J2881&gt;0.9),"High",IF(OR(D2881&lt;700,L2881=1,J2881&gt;0.75),"Medium","Low"))</x:f>
        <x:v>Medium</x:v>
      </x:c>
      <x:c r="P2881" s="30" t="n">
        <x:f>XLOOKUP(F2881,Assumptions!$A$4:$A$6,Assumptions!$B$4:$B$6)</x:f>
        <x:v>0</x:v>
      </x:c>
      <x:c r="Q2881" s="32" t="n">
        <x:f>XLOOKUP(F2881,Assumptions!$A$4:$A$6,Assumptions!$C$4:$C$6)</x:f>
        <x:v>0.229</x:v>
      </x:c>
      <x:c r="R2881" s="32" t="n">
        <x:f>XLOOKUP(F2881,Assumptions!$A$4:$A$6,Assumptions!$D$4:$D$6)</x:f>
        <x:v>0.015</x:v>
      </x:c>
      <x:c r="S2881" s="32" t="n">
        <x:f>XLOOKUP(F2881,Assumptions!$A$4:$A$6,Assumptions!$E$4:$E$6)</x:f>
        <x:v>0.0075</x:v>
      </x:c>
      <x:c r="T2881" s="32" t="n">
        <x:f>XLOOKUP(O2881,Assumptions!$H$4:$H$6,Assumptions!$I$4:$I$6)</x:f>
        <x:v>0.012</x:v>
      </x:c>
      <x:c r="U2881" s="30" t="n">
        <x:f>XLOOKUP(F2881,Assumptions!$A$4:$A$6,Assumptions!$F$4:$F$6)</x:f>
        <x:v>60</x:v>
      </x:c>
      <x:c r="V2881" s="60" t="n">
        <x:f>I2881*12</x:f>
        <x:v>2665.44</x:v>
      </x:c>
      <x:c r="W2881" s="60" t="n">
        <x:f>H2881*J2881*(1-K2881)*Q2881</x:f>
        <x:v>87.398899965</x:v>
      </x:c>
      <x:c r="X2881" s="60" t="n">
        <x:f>V2881*R2881</x:f>
        <x:v>39.9816</x:v>
      </x:c>
      <x:c r="Y2881" s="60" t="n">
        <x:f>V2881*S2881</x:f>
        <x:v>19.9908</x:v>
      </x:c>
      <x:c r="Z2881" s="60" t="n">
        <x:f>H2881*J2881*T2881</x:f>
        <x:v>13.048020000000001</x:v>
      </x:c>
      <x:c r="AA2881" s="60" t="n">
        <x:f>P2881+W2881+X2881-Y2881-Z2881-U2881</x:f>
        <x:v>34.341679965</x:v>
      </x:c>
      <x:c r="AB2881" s="32" t="n">
        <x:f>IFERROR(AA2881/(P2881+W2881+X2881),0)</x:f>
        <x:v>0.2695991927684062</x:v>
      </x:c>
      <x:c r="AC2881" t="n">
        <x:f>IF(O2881="High",0,IF(I2881&gt;=1800,3,IF(I2881&gt;=900,2,1))+IF(K2881&gt;=0.9,2,IF(K2881&gt;=0.75,1,0))+IF(J2881&lt;=0.7,2,IF(J2881&lt;=0.85,1,0))+IF(M2881&gt;=8,1,0))</x:f>
        <x:v>3</x:v>
      </x:c>
      <x:c r="AD2881" t="str">
        <x:f>IF(AND(O2881&lt;&gt;"High",AC2881&gt;=Assumptions!$B$10,AA2881&gt;0),"Priority Growth",IF(AND(O2881="Low",AA2881&gt;0),"Maintain","Watch"))</x:f>
        <x:v>Watch</x:v>
      </x:c>
      <x:c r="AE2881" s="60" t="n">
        <x:f>MAX(AA2881,0)*N2881</x:f>
        <x:v>7.383461192474999</x:v>
      </x:c>
      <x:c r="AF2881" t="str">
        <x:f>IF(AND(AA2881&gt;=Assumptions!$B$11,O2881&lt;&gt;"High",OR(N2881&gt;=Assumptions!$B$12,M2881&lt;=6)),"High","Standard")</x:f>
        <x:v>Standard</x:v>
      </x:c>
    </x:row>
    <x:row r="2882">
      <x:c r="A2882" t="str">
        <x:f>'Raw_Data'!A2882</x:f>
        <x:v>C02881</x:v>
      </x:c>
      <x:c r="B2882" t="n">
        <x:f>'Raw_Data'!B2882</x:f>
        <x:v>54</x:v>
      </x:c>
      <x:c r="C2882" s="30" t="n">
        <x:f>'Raw_Data'!C2882</x:f>
        <x:v>130990</x:v>
      </x:c>
      <x:c r="D2882" t="n">
        <x:f>'Raw_Data'!D2882</x:f>
        <x:v>773</x:v>
      </x:c>
      <x:c r="E2882" t="n">
        <x:f>'Raw_Data'!E2882</x:f>
        <x:v>33</x:v>
      </x:c>
      <x:c r="F2882" t="str">
        <x:f>PROPER(TRIM('Raw_Data'!F2882))</x:f>
        <x:v>Platinum</x:v>
      </x:c>
      <x:c r="G2882" t="str">
        <x:f>PROPER(TRIM('Raw_Data'!G2882))</x:f>
        <x:v>Digital</x:v>
      </x:c>
      <x:c r="H2882" s="60" t="n">
        <x:f>'Raw_Data'!H2882</x:f>
        <x:v>28986</x:v>
      </x:c>
      <x:c r="I2882" s="60" t="n">
        <x:f>'Raw_Data'!I2882</x:f>
        <x:v>2822.04</x:v>
      </x:c>
      <x:c r="J2882" s="32" t="n">
        <x:f>'Raw_Data'!J2882</x:f>
        <x:v>0.121</x:v>
      </x:c>
      <x:c r="K2882" s="32" t="n">
        <x:f>'Raw_Data'!K2882</x:f>
        <x:v>0.953</x:v>
      </x:c>
      <x:c r="L2882" t="n">
        <x:f>'Raw_Data'!L2882</x:f>
        <x:v>0</x:v>
      </x:c>
      <x:c r="M2882" t="n">
        <x:f>IF('Raw_Data'!M2882="",Assumptions!$B$15,'Raw_Data'!M2882)</x:f>
        <x:v>6</x:v>
      </x:c>
      <x:c r="N2882" s="32" t="n">
        <x:f>'Raw_Data'!N2882</x:f>
        <x:v>0.145</x:v>
      </x:c>
      <x:c r="O2882" t="str">
        <x:f>IF(OR(D2882&lt;620,L2882&gt;=2,J2882&gt;0.9),"High",IF(OR(D2882&lt;700,L2882=1,J2882&gt;0.75),"Medium","Low"))</x:f>
        <x:v>Low</x:v>
      </x:c>
      <x:c r="P2882" s="30" t="n">
        <x:f>XLOOKUP(F2882,Assumptions!$A$4:$A$6,Assumptions!$B$4:$B$6)</x:f>
        <x:v>195</x:v>
      </x:c>
      <x:c r="Q2882" s="32" t="n">
        <x:f>XLOOKUP(F2882,Assumptions!$A$4:$A$6,Assumptions!$C$4:$C$6)</x:f>
        <x:v>0.199</x:v>
      </x:c>
      <x:c r="R2882" s="32" t="n">
        <x:f>XLOOKUP(F2882,Assumptions!$A$4:$A$6,Assumptions!$D$4:$D$6)</x:f>
        <x:v>0.017</x:v>
      </x:c>
      <x:c r="S2882" s="32" t="n">
        <x:f>XLOOKUP(F2882,Assumptions!$A$4:$A$6,Assumptions!$E$4:$E$6)</x:f>
        <x:v>0.013</x:v>
      </x:c>
      <x:c r="T2882" s="32" t="n">
        <x:f>XLOOKUP(O2882,Assumptions!$H$4:$H$6,Assumptions!$I$4:$I$6)</x:f>
        <x:v>0.0035</x:v>
      </x:c>
      <x:c r="U2882" s="30" t="n">
        <x:f>XLOOKUP(F2882,Assumptions!$A$4:$A$6,Assumptions!$F$4:$F$6)</x:f>
        <x:v>140</x:v>
      </x:c>
      <x:c r="V2882" s="60" t="n">
        <x:f>I2882*12</x:f>
        <x:v>33864.479999999996</x:v>
      </x:c>
      <x:c r="W2882" s="60" t="n">
        <x:f>H2882*J2882*(1-K2882)*Q2882</x:f>
        <x:v>32.803833018000034</x:v>
      </x:c>
      <x:c r="X2882" s="60" t="n">
        <x:f>V2882*R2882</x:f>
        <x:v>575.69616</x:v>
      </x:c>
      <x:c r="Y2882" s="60" t="n">
        <x:f>V2882*S2882</x:f>
        <x:v>440.2382399999999</x:v>
      </x:c>
      <x:c r="Z2882" s="60" t="n">
        <x:f>H2882*J2882*T2882</x:f>
        <x:v>12.275571000000001</x:v>
      </x:c>
      <x:c r="AA2882" s="60" t="n">
        <x:f>P2882+W2882+X2882-Y2882-Z2882-U2882</x:f>
        <x:v>210.98618201800002</x:v>
      </x:c>
      <x:c r="AB2882" s="32" t="n">
        <x:f>IFERROR(AA2882/(P2882+W2882+X2882),0)</x:f>
        <x:v>0.2625839251417063</x:v>
      </x:c>
      <x:c r="AC2882" t="n">
        <x:f>IF(O2882="High",0,IF(I2882&gt;=1800,3,IF(I2882&gt;=900,2,1))+IF(K2882&gt;=0.9,2,IF(K2882&gt;=0.75,1,0))+IF(J2882&lt;=0.7,2,IF(J2882&lt;=0.85,1,0))+IF(M2882&gt;=8,1,0))</x:f>
        <x:v>7</x:v>
      </x:c>
      <x:c r="AD2882" t="str">
        <x:f>IF(AND(O2882&lt;&gt;"High",AC2882&gt;=Assumptions!$B$10,AA2882&gt;0),"Priority Growth",IF(AND(O2882="Low",AA2882&gt;0),"Maintain","Watch"))</x:f>
        <x:v>Priority Growth</x:v>
      </x:c>
      <x:c r="AE2882" s="60" t="n">
        <x:f>MAX(AA2882,0)*N2882</x:f>
        <x:v>30.59299639261</x:v>
      </x:c>
      <x:c r="AF2882" t="str">
        <x:f>IF(AND(AA2882&gt;=Assumptions!$B$11,O2882&lt;&gt;"High",OR(N2882&gt;=Assumptions!$B$12,M2882&lt;=6)),"High","Standard")</x:f>
        <x:v>Standard</x:v>
      </x:c>
    </x:row>
    <x:row r="2883">
      <x:c r="A2883" t="str">
        <x:f>'Raw_Data'!A2883</x:f>
        <x:v>C02882</x:v>
      </x:c>
      <x:c r="B2883" t="n">
        <x:f>'Raw_Data'!B2883</x:f>
        <x:v>68</x:v>
      </x:c>
      <x:c r="C2883" s="30" t="n">
        <x:f>'Raw_Data'!C2883</x:f>
        <x:v>104697</x:v>
      </x:c>
      <x:c r="D2883" t="n">
        <x:f>'Raw_Data'!D2883</x:f>
        <x:v>699</x:v>
      </x:c>
      <x:c r="E2883" t="n">
        <x:f>'Raw_Data'!E2883</x:f>
        <x:v>58</x:v>
      </x:c>
      <x:c r="F2883" t="str">
        <x:f>PROPER(TRIM('Raw_Data'!F2883))</x:f>
        <x:v>Platinum</x:v>
      </x:c>
      <x:c r="G2883" t="str">
        <x:f>PROPER(TRIM('Raw_Data'!G2883))</x:f>
        <x:v>Direct Mail</x:v>
      </x:c>
      <x:c r="H2883" s="60" t="n">
        <x:f>'Raw_Data'!H2883</x:f>
        <x:v>24888</x:v>
      </x:c>
      <x:c r="I2883" s="60" t="n">
        <x:f>'Raw_Data'!I2883</x:f>
        <x:v>2654.96</x:v>
      </x:c>
      <x:c r="J2883" s="32" t="n">
        <x:f>'Raw_Data'!J2883</x:f>
        <x:v>0.276</x:v>
      </x:c>
      <x:c r="K2883" s="32" t="n">
        <x:f>'Raw_Data'!K2883</x:f>
        <x:v>0.77</x:v>
      </x:c>
      <x:c r="L2883" t="n">
        <x:f>'Raw_Data'!L2883</x:f>
        <x:v>0</x:v>
      </x:c>
      <x:c r="M2883" t="n">
        <x:f>IF('Raw_Data'!M2883="",Assumptions!$B$15,'Raw_Data'!M2883)</x:f>
        <x:v>7</x:v>
      </x:c>
      <x:c r="N2883" s="32" t="n">
        <x:f>'Raw_Data'!N2883</x:f>
        <x:v>0.081</x:v>
      </x:c>
      <x:c r="O2883" t="str">
        <x:f>IF(OR(D2883&lt;620,L2883&gt;=2,J2883&gt;0.9),"High",IF(OR(D2883&lt;700,L2883=1,J2883&gt;0.75),"Medium","Low"))</x:f>
        <x:v>Medium</x:v>
      </x:c>
      <x:c r="P2883" s="30" t="n">
        <x:f>XLOOKUP(F2883,Assumptions!$A$4:$A$6,Assumptions!$B$4:$B$6)</x:f>
        <x:v>195</x:v>
      </x:c>
      <x:c r="Q2883" s="32" t="n">
        <x:f>XLOOKUP(F2883,Assumptions!$A$4:$A$6,Assumptions!$C$4:$C$6)</x:f>
        <x:v>0.199</x:v>
      </x:c>
      <x:c r="R2883" s="32" t="n">
        <x:f>XLOOKUP(F2883,Assumptions!$A$4:$A$6,Assumptions!$D$4:$D$6)</x:f>
        <x:v>0.017</x:v>
      </x:c>
      <x:c r="S2883" s="32" t="n">
        <x:f>XLOOKUP(F2883,Assumptions!$A$4:$A$6,Assumptions!$E$4:$E$6)</x:f>
        <x:v>0.013</x:v>
      </x:c>
      <x:c r="T2883" s="32" t="n">
        <x:f>XLOOKUP(O2883,Assumptions!$H$4:$H$6,Assumptions!$I$4:$I$6)</x:f>
        <x:v>0.012</x:v>
      </x:c>
      <x:c r="U2883" s="30" t="n">
        <x:f>XLOOKUP(F2883,Assumptions!$A$4:$A$6,Assumptions!$F$4:$F$6)</x:f>
        <x:v>140</x:v>
      </x:c>
      <x:c r="V2883" s="60" t="n">
        <x:f>I2883*12</x:f>
        <x:v>31859.52</x:v>
      </x:c>
      <x:c r="W2883" s="60" t="n">
        <x:f>H2883*J2883*(1-K2883)*Q2883</x:f>
        <x:v>314.39815776</x:v>
      </x:c>
      <x:c r="X2883" s="60" t="n">
        <x:f>V2883*R2883</x:f>
        <x:v>541.61184</x:v>
      </x:c>
      <x:c r="Y2883" s="60" t="n">
        <x:f>V2883*S2883</x:f>
        <x:v>414.17375999999996</x:v>
      </x:c>
      <x:c r="Z2883" s="60" t="n">
        <x:f>H2883*J2883*T2883</x:f>
        <x:v>82.429056</x:v>
      </x:c>
      <x:c r="AA2883" s="60" t="n">
        <x:f>P2883+W2883+X2883-Y2883-Z2883-U2883</x:f>
        <x:v>414.4071817600002</x:v>
      </x:c>
      <x:c r="AB2883" s="32" t="n">
        <x:f>IFERROR(AA2883/(P2883+W2883+X2883),0)</x:f>
        <x:v>0.3942942337781936</x:v>
      </x:c>
      <x:c r="AC2883" t="n">
        <x:f>IF(O2883="High",0,IF(I2883&gt;=1800,3,IF(I2883&gt;=900,2,1))+IF(K2883&gt;=0.9,2,IF(K2883&gt;=0.75,1,0))+IF(J2883&lt;=0.7,2,IF(J2883&lt;=0.85,1,0))+IF(M2883&gt;=8,1,0))</x:f>
        <x:v>6</x:v>
      </x:c>
      <x:c r="AD2883" t="str">
        <x:f>IF(AND(O2883&lt;&gt;"High",AC2883&gt;=Assumptions!$B$10,AA2883&gt;0),"Priority Growth",IF(AND(O2883="Low",AA2883&gt;0),"Maintain","Watch"))</x:f>
        <x:v>Priority Growth</x:v>
      </x:c>
      <x:c r="AE2883" s="60" t="n">
        <x:f>MAX(AA2883,0)*N2883</x:f>
        <x:v>33.566981722560016</x:v>
      </x:c>
      <x:c r="AF2883" t="str">
        <x:f>IF(AND(AA2883&gt;=Assumptions!$B$11,O2883&lt;&gt;"High",OR(N2883&gt;=Assumptions!$B$12,M2883&lt;=6)),"High","Standard")</x:f>
        <x:v>Standard</x:v>
      </x:c>
    </x:row>
    <x:row r="2884">
      <x:c r="A2884" t="str">
        <x:f>'Raw_Data'!A2884</x:f>
        <x:v>C02883</x:v>
      </x:c>
      <x:c r="B2884" t="n">
        <x:f>'Raw_Data'!B2884</x:f>
        <x:v>42</x:v>
      </x:c>
      <x:c r="C2884" s="30" t="n">
        <x:f>'Raw_Data'!C2884</x:f>
        <x:v>28772</x:v>
      </x:c>
      <x:c r="D2884" t="n">
        <x:f>'Raw_Data'!D2884</x:f>
        <x:v>763</x:v>
      </x:c>
      <x:c r="E2884" t="n">
        <x:f>'Raw_Data'!E2884</x:f>
        <x:v>57</x:v>
      </x:c>
      <x:c r="F2884" t="str">
        <x:f>PROPER(TRIM('Raw_Data'!F2884))</x:f>
        <x:v>Gold</x:v>
      </x:c>
      <x:c r="G2884" t="str">
        <x:f>PROPER(TRIM('Raw_Data'!G2884))</x:f>
        <x:v>Direct Mail</x:v>
      </x:c>
      <x:c r="H2884" s="60" t="n">
        <x:f>'Raw_Data'!H2884</x:f>
        <x:v>6125</x:v>
      </x:c>
      <x:c r="I2884" s="60" t="n">
        <x:f>'Raw_Data'!I2884</x:f>
        <x:v>638.68</x:v>
      </x:c>
      <x:c r="J2884" s="32" t="n">
        <x:f>'Raw_Data'!J2884</x:f>
        <x:v>0.253</x:v>
      </x:c>
      <x:c r="K2884" s="32" t="n">
        <x:f>'Raw_Data'!K2884</x:f>
        <x:v>0.905</x:v>
      </x:c>
      <x:c r="L2884" t="n">
        <x:f>'Raw_Data'!L2884</x:f>
        <x:v>0</x:v>
      </x:c>
      <x:c r="M2884" t="n">
        <x:f>IF('Raw_Data'!M2884="",Assumptions!$B$15,'Raw_Data'!M2884)</x:f>
        <x:v>7</x:v>
      </x:c>
      <x:c r="N2884" s="32" t="n">
        <x:f>'Raw_Data'!N2884</x:f>
        <x:v>0.243</x:v>
      </x:c>
      <x:c r="O2884" t="str">
        <x:f>IF(OR(D2884&lt;620,L2884&gt;=2,J2884&gt;0.9),"High",IF(OR(D2884&lt;700,L2884=1,J2884&gt;0.75),"Medium","Low"))</x:f>
        <x:v>Low</x:v>
      </x:c>
      <x:c r="P2884" s="30" t="n">
        <x:f>XLOOKUP(F2884,Assumptions!$A$4:$A$6,Assumptions!$B$4:$B$6)</x:f>
        <x:v>95</x:v>
      </x:c>
      <x:c r="Q2884" s="32" t="n">
        <x:f>XLOOKUP(F2884,Assumptions!$A$4:$A$6,Assumptions!$C$4:$C$6)</x:f>
        <x:v>0.219</x:v>
      </x:c>
      <x:c r="R2884" s="32" t="n">
        <x:f>XLOOKUP(F2884,Assumptions!$A$4:$A$6,Assumptions!$D$4:$D$6)</x:f>
        <x:v>0.016</x:v>
      </x:c>
      <x:c r="S2884" s="32" t="n">
        <x:f>XLOOKUP(F2884,Assumptions!$A$4:$A$6,Assumptions!$E$4:$E$6)</x:f>
        <x:v>0.01</x:v>
      </x:c>
      <x:c r="T2884" s="32" t="n">
        <x:f>XLOOKUP(O2884,Assumptions!$H$4:$H$6,Assumptions!$I$4:$I$6)</x:f>
        <x:v>0.0035</x:v>
      </x:c>
      <x:c r="U2884" s="30" t="n">
        <x:f>XLOOKUP(F2884,Assumptions!$A$4:$A$6,Assumptions!$F$4:$F$6)</x:f>
        <x:v>90</x:v>
      </x:c>
      <x:c r="V2884" s="60" t="n">
        <x:f>I2884*12</x:f>
        <x:v>7664.16</x:v>
      </x:c>
      <x:c r="W2884" s="60" t="n">
        <x:f>H2884*J2884*(1-K2884)*Q2884</x:f>
        <x:v>32.23994812499999</x:v>
      </x:c>
      <x:c r="X2884" s="60" t="n">
        <x:f>V2884*R2884</x:f>
        <x:v>122.62656</x:v>
      </x:c>
      <x:c r="Y2884" s="60" t="n">
        <x:f>V2884*S2884</x:f>
        <x:v>76.6416</x:v>
      </x:c>
      <x:c r="Z2884" s="60" t="n">
        <x:f>H2884*J2884*T2884</x:f>
        <x:v>5.4236875</x:v>
      </x:c>
      <x:c r="AA2884" s="60" t="n">
        <x:f>P2884+W2884+X2884-Y2884-Z2884-U2884</x:f>
        <x:v>77.80122062500001</x:v>
      </x:c>
      <x:c r="AB2884" s="32" t="n">
        <x:f>IFERROR(AA2884/(P2884+W2884+X2884),0)</x:f>
        <x:v>0.3113711445716391</x:v>
      </x:c>
      <x:c r="AC2884" t="n">
        <x:f>IF(O2884="High",0,IF(I2884&gt;=1800,3,IF(I2884&gt;=900,2,1))+IF(K2884&gt;=0.9,2,IF(K2884&gt;=0.75,1,0))+IF(J2884&lt;=0.7,2,IF(J2884&lt;=0.85,1,0))+IF(M2884&gt;=8,1,0))</x:f>
        <x:v>5</x:v>
      </x:c>
      <x:c r="AD2884" t="str">
        <x:f>IF(AND(O2884&lt;&gt;"High",AC2884&gt;=Assumptions!$B$10,AA2884&gt;0),"Priority Growth",IF(AND(O2884="Low",AA2884&gt;0),"Maintain","Watch"))</x:f>
        <x:v>Maintain</x:v>
      </x:c>
      <x:c r="AE2884" s="60" t="n">
        <x:f>MAX(AA2884,0)*N2884</x:f>
        <x:v>18.905696611875</x:v>
      </x:c>
      <x:c r="AF2884" t="str">
        <x:f>IF(AND(AA2884&gt;=Assumptions!$B$11,O2884&lt;&gt;"High",OR(N2884&gt;=Assumptions!$B$12,M2884&lt;=6)),"High","Standard")</x:f>
        <x:v>Standard</x:v>
      </x:c>
    </x:row>
    <x:row r="2885">
      <x:c r="A2885" t="str">
        <x:f>'Raw_Data'!A2885</x:f>
        <x:v>C02884</x:v>
      </x:c>
      <x:c r="B2885" t="n">
        <x:f>'Raw_Data'!B2885</x:f>
        <x:v>57</x:v>
      </x:c>
      <x:c r="C2885" s="30" t="n">
        <x:f>'Raw_Data'!C2885</x:f>
        <x:v>50026</x:v>
      </x:c>
      <x:c r="D2885" t="n">
        <x:f>'Raw_Data'!D2885</x:f>
        <x:v>709</x:v>
      </x:c>
      <x:c r="E2885" t="n">
        <x:f>'Raw_Data'!E2885</x:f>
        <x:v>54</x:v>
      </x:c>
      <x:c r="F2885" t="str">
        <x:f>PROPER(TRIM('Raw_Data'!F2885))</x:f>
        <x:v>Gold</x:v>
      </x:c>
      <x:c r="G2885" t="str">
        <x:f>PROPER(TRIM('Raw_Data'!G2885))</x:f>
        <x:v>Branch</x:v>
      </x:c>
      <x:c r="H2885" s="60" t="n">
        <x:f>'Raw_Data'!H2885</x:f>
        <x:v>10187</x:v>
      </x:c>
      <x:c r="I2885" s="60" t="n">
        <x:f>'Raw_Data'!I2885</x:f>
        <x:v>1190.9</x:v>
      </x:c>
      <x:c r="J2885" s="32" t="n">
        <x:f>'Raw_Data'!J2885</x:f>
        <x:v>0.27</x:v>
      </x:c>
      <x:c r="K2885" s="32" t="n">
        <x:f>'Raw_Data'!K2885</x:f>
        <x:v>0.751</x:v>
      </x:c>
      <x:c r="L2885" t="n">
        <x:f>'Raw_Data'!L2885</x:f>
        <x:v>0</x:v>
      </x:c>
      <x:c r="M2885" t="n">
        <x:f>IF('Raw_Data'!M2885="",Assumptions!$B$15,'Raw_Data'!M2885)</x:f>
        <x:v>8</x:v>
      </x:c>
      <x:c r="N2885" s="32" t="n">
        <x:f>'Raw_Data'!N2885</x:f>
        <x:v>0.022</x:v>
      </x:c>
      <x:c r="O2885" t="str">
        <x:f>IF(OR(D2885&lt;620,L2885&gt;=2,J2885&gt;0.9),"High",IF(OR(D2885&lt;700,L2885=1,J2885&gt;0.75),"Medium","Low"))</x:f>
        <x:v>Low</x:v>
      </x:c>
      <x:c r="P2885" s="30" t="n">
        <x:f>XLOOKUP(F2885,Assumptions!$A$4:$A$6,Assumptions!$B$4:$B$6)</x:f>
        <x:v>95</x:v>
      </x:c>
      <x:c r="Q2885" s="32" t="n">
        <x:f>XLOOKUP(F2885,Assumptions!$A$4:$A$6,Assumptions!$C$4:$C$6)</x:f>
        <x:v>0.219</x:v>
      </x:c>
      <x:c r="R2885" s="32" t="n">
        <x:f>XLOOKUP(F2885,Assumptions!$A$4:$A$6,Assumptions!$D$4:$D$6)</x:f>
        <x:v>0.016</x:v>
      </x:c>
      <x:c r="S2885" s="32" t="n">
        <x:f>XLOOKUP(F2885,Assumptions!$A$4:$A$6,Assumptions!$E$4:$E$6)</x:f>
        <x:v>0.01</x:v>
      </x:c>
      <x:c r="T2885" s="32" t="n">
        <x:f>XLOOKUP(O2885,Assumptions!$H$4:$H$6,Assumptions!$I$4:$I$6)</x:f>
        <x:v>0.0035</x:v>
      </x:c>
      <x:c r="U2885" s="30" t="n">
        <x:f>XLOOKUP(F2885,Assumptions!$A$4:$A$6,Assumptions!$F$4:$F$6)</x:f>
        <x:v>90</x:v>
      </x:c>
      <x:c r="V2885" s="60" t="n">
        <x:f>I2885*12</x:f>
        <x:v>14290.800000000001</x:v>
      </x:c>
      <x:c r="W2885" s="60" t="n">
        <x:f>H2885*J2885*(1-K2885)*Q2885</x:f>
        <x:v>149.98697019000002</x:v>
      </x:c>
      <x:c r="X2885" s="60" t="n">
        <x:f>V2885*R2885</x:f>
        <x:v>228.6528</x:v>
      </x:c>
      <x:c r="Y2885" s="60" t="n">
        <x:f>V2885*S2885</x:f>
        <x:v>142.90800000000002</x:v>
      </x:c>
      <x:c r="Z2885" s="60" t="n">
        <x:f>H2885*J2885*T2885</x:f>
        <x:v>9.626715</x:v>
      </x:c>
      <x:c r="AA2885" s="60" t="n">
        <x:f>P2885+W2885+X2885-Y2885-Z2885-U2885</x:f>
        <x:v>231.10505519000003</x:v>
      </x:c>
      <x:c r="AB2885" s="32" t="n">
        <x:f>IFERROR(AA2885/(P2885+W2885+X2885),0)</x:f>
        <x:v>0.48793422709687684</x:v>
      </x:c>
      <x:c r="AC2885" t="n">
        <x:f>IF(O2885="High",0,IF(I2885&gt;=1800,3,IF(I2885&gt;=900,2,1))+IF(K2885&gt;=0.9,2,IF(K2885&gt;=0.75,1,0))+IF(J2885&lt;=0.7,2,IF(J2885&lt;=0.85,1,0))+IF(M2885&gt;=8,1,0))</x:f>
        <x:v>6</x:v>
      </x:c>
      <x:c r="AD2885" t="str">
        <x:f>IF(AND(O2885&lt;&gt;"High",AC2885&gt;=Assumptions!$B$10,AA2885&gt;0),"Priority Growth",IF(AND(O2885="Low",AA2885&gt;0),"Maintain","Watch"))</x:f>
        <x:v>Priority Growth</x:v>
      </x:c>
      <x:c r="AE2885" s="60" t="n">
        <x:f>MAX(AA2885,0)*N2885</x:f>
        <x:v>5.08431121418</x:v>
      </x:c>
      <x:c r="AF2885" t="str">
        <x:f>IF(AND(AA2885&gt;=Assumptions!$B$11,O2885&lt;&gt;"High",OR(N2885&gt;=Assumptions!$B$12,M2885&lt;=6)),"High","Standard")</x:f>
        <x:v>Standard</x:v>
      </x:c>
    </x:row>
    <x:row r="2886">
      <x:c r="A2886" t="str">
        <x:f>'Raw_Data'!A2886</x:f>
        <x:v>C02885</x:v>
      </x:c>
      <x:c r="B2886" t="n">
        <x:f>'Raw_Data'!B2886</x:f>
        <x:v>45</x:v>
      </x:c>
      <x:c r="C2886" s="30" t="n">
        <x:f>'Raw_Data'!C2886</x:f>
        <x:v>55408</x:v>
      </x:c>
      <x:c r="D2886" t="n">
        <x:f>'Raw_Data'!D2886</x:f>
        <x:v>670</x:v>
      </x:c>
      <x:c r="E2886" t="n">
        <x:f>'Raw_Data'!E2886</x:f>
        <x:v>42</x:v>
      </x:c>
      <x:c r="F2886" t="str">
        <x:f>PROPER(TRIM('Raw_Data'!F2886))</x:f>
        <x:v>Classic</x:v>
      </x:c>
      <x:c r="G2886" t="str">
        <x:f>PROPER(TRIM('Raw_Data'!G2886))</x:f>
        <x:v>Branch</x:v>
      </x:c>
      <x:c r="H2886" s="60" t="n">
        <x:f>'Raw_Data'!H2886</x:f>
        <x:v>4277</x:v>
      </x:c>
      <x:c r="I2886" s="60" t="n">
        <x:f>'Raw_Data'!I2886</x:f>
        <x:v>478.79</x:v>
      </x:c>
      <x:c r="J2886" s="32" t="n">
        <x:f>'Raw_Data'!J2886</x:f>
        <x:v>0.345</x:v>
      </x:c>
      <x:c r="K2886" s="32" t="n">
        <x:f>'Raw_Data'!K2886</x:f>
        <x:v>0.839</x:v>
      </x:c>
      <x:c r="L2886" t="n">
        <x:f>'Raw_Data'!L2886</x:f>
        <x:v>0</x:v>
      </x:c>
      <x:c r="M2886" t="n">
        <x:f>IF('Raw_Data'!M2886="",Assumptions!$B$15,'Raw_Data'!M2886)</x:f>
        <x:v>9</x:v>
      </x:c>
      <x:c r="N2886" s="32" t="n">
        <x:f>'Raw_Data'!N2886</x:f>
        <x:v>0.024</x:v>
      </x:c>
      <x:c r="O2886" t="str">
        <x:f>IF(OR(D2886&lt;620,L2886&gt;=2,J2886&gt;0.9),"High",IF(OR(D2886&lt;700,L2886=1,J2886&gt;0.75),"Medium","Low"))</x:f>
        <x:v>Medium</x:v>
      </x:c>
      <x:c r="P2886" s="30" t="n">
        <x:f>XLOOKUP(F2886,Assumptions!$A$4:$A$6,Assumptions!$B$4:$B$6)</x:f>
        <x:v>0</x:v>
      </x:c>
      <x:c r="Q2886" s="32" t="n">
        <x:f>XLOOKUP(F2886,Assumptions!$A$4:$A$6,Assumptions!$C$4:$C$6)</x:f>
        <x:v>0.229</x:v>
      </x:c>
      <x:c r="R2886" s="32" t="n">
        <x:f>XLOOKUP(F2886,Assumptions!$A$4:$A$6,Assumptions!$D$4:$D$6)</x:f>
        <x:v>0.015</x:v>
      </x:c>
      <x:c r="S2886" s="32" t="n">
        <x:f>XLOOKUP(F2886,Assumptions!$A$4:$A$6,Assumptions!$E$4:$E$6)</x:f>
        <x:v>0.0075</x:v>
      </x:c>
      <x:c r="T2886" s="32" t="n">
        <x:f>XLOOKUP(O2886,Assumptions!$H$4:$H$6,Assumptions!$I$4:$I$6)</x:f>
        <x:v>0.012</x:v>
      </x:c>
      <x:c r="U2886" s="30" t="n">
        <x:f>XLOOKUP(F2886,Assumptions!$A$4:$A$6,Assumptions!$F$4:$F$6)</x:f>
        <x:v>60</x:v>
      </x:c>
      <x:c r="V2886" s="60" t="n">
        <x:f>I2886*12</x:f>
        <x:v>5745.4800000000005</x:v>
      </x:c>
      <x:c r="W2886" s="60" t="n">
        <x:f>H2886*J2886*(1-K2886)*Q2886</x:f>
        <x:v>54.402605985</x:v>
      </x:c>
      <x:c r="X2886" s="60" t="n">
        <x:f>V2886*R2886</x:f>
        <x:v>86.18220000000001</x:v>
      </x:c>
      <x:c r="Y2886" s="60" t="n">
        <x:f>V2886*S2886</x:f>
        <x:v>43.091100000000004</x:v>
      </x:c>
      <x:c r="Z2886" s="60" t="n">
        <x:f>H2886*J2886*T2886</x:f>
        <x:v>17.70678</x:v>
      </x:c>
      <x:c r="AA2886" s="60" t="n">
        <x:f>P2886+W2886+X2886-Y2886-Z2886-U2886</x:f>
        <x:v>19.786925984999996</x:v>
      </x:c>
      <x:c r="AB2886" s="32" t="n">
        <x:f>IFERROR(AA2886/(P2886+W2886+X2886),0)</x:f>
        <x:v>0.14074725818600345</x:v>
      </x:c>
      <x:c r="AC2886" t="n">
        <x:f>IF(O2886="High",0,IF(I2886&gt;=1800,3,IF(I2886&gt;=900,2,1))+IF(K2886&gt;=0.9,2,IF(K2886&gt;=0.75,1,0))+IF(J2886&lt;=0.7,2,IF(J2886&lt;=0.85,1,0))+IF(M2886&gt;=8,1,0))</x:f>
        <x:v>5</x:v>
      </x:c>
      <x:c r="AD2886" t="str">
        <x:f>IF(AND(O2886&lt;&gt;"High",AC2886&gt;=Assumptions!$B$10,AA2886&gt;0),"Priority Growth",IF(AND(O2886="Low",AA2886&gt;0),"Maintain","Watch"))</x:f>
        <x:v>Watch</x:v>
      </x:c>
      <x:c r="AE2886" s="60" t="n">
        <x:f>MAX(AA2886,0)*N2886</x:f>
        <x:v>0.47488622363999994</x:v>
      </x:c>
      <x:c r="AF2886" t="str">
        <x:f>IF(AND(AA2886&gt;=Assumptions!$B$11,O2886&lt;&gt;"High",OR(N2886&gt;=Assumptions!$B$12,M2886&lt;=6)),"High","Standard")</x:f>
        <x:v>Standard</x:v>
      </x:c>
    </x:row>
    <x:row r="2887">
      <x:c r="A2887" t="str">
        <x:f>'Raw_Data'!A2887</x:f>
        <x:v>C02886</x:v>
      </x:c>
      <x:c r="B2887" t="n">
        <x:f>'Raw_Data'!B2887</x:f>
        <x:v>51</x:v>
      </x:c>
      <x:c r="C2887" s="30" t="n">
        <x:f>'Raw_Data'!C2887</x:f>
        <x:v>75646</x:v>
      </x:c>
      <x:c r="D2887" t="n">
        <x:f>'Raw_Data'!D2887</x:f>
        <x:v>657</x:v>
      </x:c>
      <x:c r="E2887" t="n">
        <x:f>'Raw_Data'!E2887</x:f>
        <x:v>93</x:v>
      </x:c>
      <x:c r="F2887" t="str">
        <x:f>PROPER(TRIM('Raw_Data'!F2887))</x:f>
        <x:v>Gold</x:v>
      </x:c>
      <x:c r="G2887" t="str">
        <x:f>PROPER(TRIM('Raw_Data'!G2887))</x:f>
        <x:v>Digital</x:v>
      </x:c>
      <x:c r="H2887" s="60" t="n">
        <x:f>'Raw_Data'!H2887</x:f>
        <x:v>12523</x:v>
      </x:c>
      <x:c r="I2887" s="60" t="n">
        <x:f>'Raw_Data'!I2887</x:f>
        <x:v>1230.74</x:v>
      </x:c>
      <x:c r="J2887" s="32" t="n">
        <x:f>'Raw_Data'!J2887</x:f>
        <x:v>0.364</x:v>
      </x:c>
      <x:c r="K2887" s="32" t="n">
        <x:f>'Raw_Data'!K2887</x:f>
        <x:v>0.624</x:v>
      </x:c>
      <x:c r="L2887" t="n">
        <x:f>'Raw_Data'!L2887</x:f>
        <x:v>0</x:v>
      </x:c>
      <x:c r="M2887" t="n">
        <x:f>IF('Raw_Data'!M2887="",Assumptions!$B$15,'Raw_Data'!M2887)</x:f>
        <x:v>7</x:v>
      </x:c>
      <x:c r="N2887" s="32" t="n">
        <x:f>'Raw_Data'!N2887</x:f>
        <x:v>0.071</x:v>
      </x:c>
      <x:c r="O2887" t="str">
        <x:f>IF(OR(D2887&lt;620,L2887&gt;=2,J2887&gt;0.9),"High",IF(OR(D2887&lt;700,L2887=1,J2887&gt;0.75),"Medium","Low"))</x:f>
        <x:v>Medium</x:v>
      </x:c>
      <x:c r="P2887" s="30" t="n">
        <x:f>XLOOKUP(F2887,Assumptions!$A$4:$A$6,Assumptions!$B$4:$B$6)</x:f>
        <x:v>95</x:v>
      </x:c>
      <x:c r="Q2887" s="32" t="n">
        <x:f>XLOOKUP(F2887,Assumptions!$A$4:$A$6,Assumptions!$C$4:$C$6)</x:f>
        <x:v>0.219</x:v>
      </x:c>
      <x:c r="R2887" s="32" t="n">
        <x:f>XLOOKUP(F2887,Assumptions!$A$4:$A$6,Assumptions!$D$4:$D$6)</x:f>
        <x:v>0.016</x:v>
      </x:c>
      <x:c r="S2887" s="32" t="n">
        <x:f>XLOOKUP(F2887,Assumptions!$A$4:$A$6,Assumptions!$E$4:$E$6)</x:f>
        <x:v>0.01</x:v>
      </x:c>
      <x:c r="T2887" s="32" t="n">
        <x:f>XLOOKUP(O2887,Assumptions!$H$4:$H$6,Assumptions!$I$4:$I$6)</x:f>
        <x:v>0.012</x:v>
      </x:c>
      <x:c r="U2887" s="30" t="n">
        <x:f>XLOOKUP(F2887,Assumptions!$A$4:$A$6,Assumptions!$F$4:$F$6)</x:f>
        <x:v>90</x:v>
      </x:c>
      <x:c r="V2887" s="60" t="n">
        <x:f>I2887*12</x:f>
        <x:v>14768.880000000001</x:v>
      </x:c>
      <x:c r="W2887" s="60" t="n">
        <x:f>H2887*J2887*(1-K2887)*Q2887</x:f>
        <x:v>375.35458396800004</x:v>
      </x:c>
      <x:c r="X2887" s="60" t="n">
        <x:f>V2887*R2887</x:f>
        <x:v>236.30208000000002</x:v>
      </x:c>
      <x:c r="Y2887" s="60" t="n">
        <x:f>V2887*S2887</x:f>
        <x:v>147.68880000000001</x:v>
      </x:c>
      <x:c r="Z2887" s="60" t="n">
        <x:f>H2887*J2887*T2887</x:f>
        <x:v>54.700464000000004</x:v>
      </x:c>
      <x:c r="AA2887" s="60" t="n">
        <x:f>P2887+W2887+X2887-Y2887-Z2887-U2887</x:f>
        <x:v>414.26739996800006</x:v>
      </x:c>
      <x:c r="AB2887" s="32" t="n">
        <x:f>IFERROR(AA2887/(P2887+W2887+X2887),0)</x:f>
        <x:v>0.5862357508125892</x:v>
      </x:c>
      <x:c r="AC2887" t="n">
        <x:f>IF(O2887="High",0,IF(I2887&gt;=1800,3,IF(I2887&gt;=900,2,1))+IF(K2887&gt;=0.9,2,IF(K2887&gt;=0.75,1,0))+IF(J2887&lt;=0.7,2,IF(J2887&lt;=0.85,1,0))+IF(M2887&gt;=8,1,0))</x:f>
        <x:v>4</x:v>
      </x:c>
      <x:c r="AD2887" t="str">
        <x:f>IF(AND(O2887&lt;&gt;"High",AC2887&gt;=Assumptions!$B$10,AA2887&gt;0),"Priority Growth",IF(AND(O2887="Low",AA2887&gt;0),"Maintain","Watch"))</x:f>
        <x:v>Watch</x:v>
      </x:c>
      <x:c r="AE2887" s="60" t="n">
        <x:f>MAX(AA2887,0)*N2887</x:f>
        <x:v>29.412985397728</x:v>
      </x:c>
      <x:c r="AF2887" t="str">
        <x:f>IF(AND(AA2887&gt;=Assumptions!$B$11,O2887&lt;&gt;"High",OR(N2887&gt;=Assumptions!$B$12,M2887&lt;=6)),"High","Standard")</x:f>
        <x:v>Standard</x:v>
      </x:c>
    </x:row>
    <x:row r="2888">
      <x:c r="A2888" t="str">
        <x:f>'Raw_Data'!A2888</x:f>
        <x:v>C02887</x:v>
      </x:c>
      <x:c r="B2888" t="n">
        <x:f>'Raw_Data'!B2888</x:f>
        <x:v>58</x:v>
      </x:c>
      <x:c r="C2888" s="30" t="n">
        <x:f>'Raw_Data'!C2888</x:f>
        <x:v>45917</x:v>
      </x:c>
      <x:c r="D2888" t="n">
        <x:f>'Raw_Data'!D2888</x:f>
        <x:v>674</x:v>
      </x:c>
      <x:c r="E2888" t="n">
        <x:f>'Raw_Data'!E2888</x:f>
        <x:v>34</x:v>
      </x:c>
      <x:c r="F2888" t="str">
        <x:f>PROPER(TRIM('Raw_Data'!F2888))</x:f>
        <x:v>Classic</x:v>
      </x:c>
      <x:c r="G2888" t="str">
        <x:f>PROPER(TRIM('Raw_Data'!G2888))</x:f>
        <x:v>Digital</x:v>
      </x:c>
      <x:c r="H2888" s="60" t="n">
        <x:f>'Raw_Data'!H2888</x:f>
        <x:v>1000</x:v>
      </x:c>
      <x:c r="I2888" s="60" t="n">
        <x:f>'Raw_Data'!I2888</x:f>
        <x:v>150</x:v>
      </x:c>
      <x:c r="J2888" s="32" t="n">
        <x:f>'Raw_Data'!J2888</x:f>
        <x:v>0.561</x:v>
      </x:c>
      <x:c r="K2888" s="32" t="n">
        <x:f>'Raw_Data'!K2888</x:f>
        <x:v>0.709</x:v>
      </x:c>
      <x:c r="L2888" t="n">
        <x:f>'Raw_Data'!L2888</x:f>
        <x:v>0</x:v>
      </x:c>
      <x:c r="M2888" t="n">
        <x:f>IF('Raw_Data'!M2888="",Assumptions!$B$15,'Raw_Data'!M2888)</x:f>
        <x:v>7.370408870408871</x:v>
      </x:c>
      <x:c r="N2888" s="32" t="n">
        <x:f>'Raw_Data'!N2888</x:f>
        <x:v>0.02</x:v>
      </x:c>
      <x:c r="O2888" t="str">
        <x:f>IF(OR(D2888&lt;620,L2888&gt;=2,J2888&gt;0.9),"High",IF(OR(D2888&lt;700,L2888=1,J2888&gt;0.75),"Medium","Low"))</x:f>
        <x:v>Medium</x:v>
      </x:c>
      <x:c r="P2888" s="30" t="n">
        <x:f>XLOOKUP(F2888,Assumptions!$A$4:$A$6,Assumptions!$B$4:$B$6)</x:f>
        <x:v>0</x:v>
      </x:c>
      <x:c r="Q2888" s="32" t="n">
        <x:f>XLOOKUP(F2888,Assumptions!$A$4:$A$6,Assumptions!$C$4:$C$6)</x:f>
        <x:v>0.229</x:v>
      </x:c>
      <x:c r="R2888" s="32" t="n">
        <x:f>XLOOKUP(F2888,Assumptions!$A$4:$A$6,Assumptions!$D$4:$D$6)</x:f>
        <x:v>0.015</x:v>
      </x:c>
      <x:c r="S2888" s="32" t="n">
        <x:f>XLOOKUP(F2888,Assumptions!$A$4:$A$6,Assumptions!$E$4:$E$6)</x:f>
        <x:v>0.0075</x:v>
      </x:c>
      <x:c r="T2888" s="32" t="n">
        <x:f>XLOOKUP(O2888,Assumptions!$H$4:$H$6,Assumptions!$I$4:$I$6)</x:f>
        <x:v>0.012</x:v>
      </x:c>
      <x:c r="U2888" s="30" t="n">
        <x:f>XLOOKUP(F2888,Assumptions!$A$4:$A$6,Assumptions!$F$4:$F$6)</x:f>
        <x:v>60</x:v>
      </x:c>
      <x:c r="V2888" s="60" t="n">
        <x:f>I2888*12</x:f>
        <x:v>1800</x:v>
      </x:c>
      <x:c r="W2888" s="60" t="n">
        <x:f>H2888*J2888*(1-K2888)*Q2888</x:f>
        <x:v>37.384479000000006</x:v>
      </x:c>
      <x:c r="X2888" s="60" t="n">
        <x:f>V2888*R2888</x:f>
        <x:v>27</x:v>
      </x:c>
      <x:c r="Y2888" s="60" t="n">
        <x:f>V2888*S2888</x:f>
        <x:v>13.5</x:v>
      </x:c>
      <x:c r="Z2888" s="60" t="n">
        <x:f>H2888*J2888*T2888</x:f>
        <x:v>6.732</x:v>
      </x:c>
      <x:c r="AA2888" s="60" t="n">
        <x:f>P2888+W2888+X2888-Y2888-Z2888-U2888</x:f>
        <x:v>-15.847521</x:v>
      </x:c>
      <x:c r="AB2888" s="32" t="n">
        <x:f>IFERROR(AA2888/(P2888+W2888+X2888),0)</x:f>
        <x:v>-0.24613884038729272</x:v>
      </x:c>
      <x:c r="AC2888" t="n">
        <x:f>IF(O2888="High",0,IF(I2888&gt;=1800,3,IF(I2888&gt;=900,2,1))+IF(K2888&gt;=0.9,2,IF(K2888&gt;=0.75,1,0))+IF(J2888&lt;=0.7,2,IF(J2888&lt;=0.85,1,0))+IF(M2888&gt;=8,1,0))</x:f>
        <x:v>3</x:v>
      </x:c>
      <x:c r="AD2888" t="str">
        <x:f>IF(AND(O2888&lt;&gt;"High",AC2888&gt;=Assumptions!$B$10,AA2888&gt;0),"Priority Growth",IF(AND(O2888="Low",AA2888&gt;0),"Maintain","Watch"))</x:f>
        <x:v>Watch</x:v>
      </x:c>
      <x:c r="AE2888" s="60" t="n">
        <x:f>MAX(AA2888,0)*N2888</x:f>
        <x:v>0</x:v>
      </x:c>
      <x:c r="AF2888" t="str">
        <x:f>IF(AND(AA2888&gt;=Assumptions!$B$11,O2888&lt;&gt;"High",OR(N2888&gt;=Assumptions!$B$12,M2888&lt;=6)),"High","Standard")</x:f>
        <x:v>Standard</x:v>
      </x:c>
    </x:row>
    <x:row r="2889">
      <x:c r="A2889" t="str">
        <x:f>'Raw_Data'!A2889</x:f>
        <x:v>C02888</x:v>
      </x:c>
      <x:c r="B2889" t="n">
        <x:f>'Raw_Data'!B2889</x:f>
        <x:v>37</x:v>
      </x:c>
      <x:c r="C2889" s="30" t="n">
        <x:f>'Raw_Data'!C2889</x:f>
        <x:v>58030</x:v>
      </x:c>
      <x:c r="D2889" t="n">
        <x:f>'Raw_Data'!D2889</x:f>
        <x:v>763</x:v>
      </x:c>
      <x:c r="E2889" t="n">
        <x:f>'Raw_Data'!E2889</x:f>
        <x:v>65</x:v>
      </x:c>
      <x:c r="F2889" t="str">
        <x:f>PROPER(TRIM('Raw_Data'!F2889))</x:f>
        <x:v>Gold</x:v>
      </x:c>
      <x:c r="G2889" t="str">
        <x:f>PROPER(TRIM('Raw_Data'!G2889))</x:f>
        <x:v>Partner</x:v>
      </x:c>
      <x:c r="H2889" s="60" t="n">
        <x:f>'Raw_Data'!H2889</x:f>
        <x:v>13613</x:v>
      </x:c>
      <x:c r="I2889" s="60" t="n">
        <x:f>'Raw_Data'!I2889</x:f>
        <x:v>1312.68</x:v>
      </x:c>
      <x:c r="J2889" s="32" t="n">
        <x:f>'Raw_Data'!J2889</x:f>
        <x:v>0.327</x:v>
      </x:c>
      <x:c r="K2889" s="32" t="n">
        <x:f>'Raw_Data'!K2889</x:f>
        <x:v>0.973</x:v>
      </x:c>
      <x:c r="L2889" t="n">
        <x:f>'Raw_Data'!L2889</x:f>
        <x:v>0</x:v>
      </x:c>
      <x:c r="M2889" t="n">
        <x:f>IF('Raw_Data'!M2889="",Assumptions!$B$15,'Raw_Data'!M2889)</x:f>
        <x:v>8</x:v>
      </x:c>
      <x:c r="N2889" s="32" t="n">
        <x:f>'Raw_Data'!N2889</x:f>
        <x:v>0.063</x:v>
      </x:c>
      <x:c r="O2889" t="str">
        <x:f>IF(OR(D2889&lt;620,L2889&gt;=2,J2889&gt;0.9),"High",IF(OR(D2889&lt;700,L2889=1,J2889&gt;0.75),"Medium","Low"))</x:f>
        <x:v>Low</x:v>
      </x:c>
      <x:c r="P2889" s="30" t="n">
        <x:f>XLOOKUP(F2889,Assumptions!$A$4:$A$6,Assumptions!$B$4:$B$6)</x:f>
        <x:v>95</x:v>
      </x:c>
      <x:c r="Q2889" s="32" t="n">
        <x:f>XLOOKUP(F2889,Assumptions!$A$4:$A$6,Assumptions!$C$4:$C$6)</x:f>
        <x:v>0.219</x:v>
      </x:c>
      <x:c r="R2889" s="32" t="n">
        <x:f>XLOOKUP(F2889,Assumptions!$A$4:$A$6,Assumptions!$D$4:$D$6)</x:f>
        <x:v>0.016</x:v>
      </x:c>
      <x:c r="S2889" s="32" t="n">
        <x:f>XLOOKUP(F2889,Assumptions!$A$4:$A$6,Assumptions!$E$4:$E$6)</x:f>
        <x:v>0.01</x:v>
      </x:c>
      <x:c r="T2889" s="32" t="n">
        <x:f>XLOOKUP(O2889,Assumptions!$H$4:$H$6,Assumptions!$I$4:$I$6)</x:f>
        <x:v>0.0035</x:v>
      </x:c>
      <x:c r="U2889" s="30" t="n">
        <x:f>XLOOKUP(F2889,Assumptions!$A$4:$A$6,Assumptions!$F$4:$F$6)</x:f>
        <x:v>90</x:v>
      </x:c>
      <x:c r="V2889" s="60" t="n">
        <x:f>I2889*12</x:f>
        <x:v>15752.16</x:v>
      </x:c>
      <x:c r="W2889" s="60" t="n">
        <x:f>H2889*J2889*(1-K2889)*Q2889</x:f>
        <x:v>26.321429763000022</x:v>
      </x:c>
      <x:c r="X2889" s="60" t="n">
        <x:f>V2889*R2889</x:f>
        <x:v>252.03456</x:v>
      </x:c>
      <x:c r="Y2889" s="60" t="n">
        <x:f>V2889*S2889</x:f>
        <x:v>157.5216</x:v>
      </x:c>
      <x:c r="Z2889" s="60" t="n">
        <x:f>H2889*J2889*T2889</x:f>
        <x:v>15.5800785</x:v>
      </x:c>
      <x:c r="AA2889" s="60" t="n">
        <x:f>P2889+W2889+X2889-Y2889-Z2889-U2889</x:f>
        <x:v>110.254311263</x:v>
      </x:c>
      <x:c r="AB2889" s="32" t="n">
        <x:f>IFERROR(AA2889/(P2889+W2889+X2889),0)</x:f>
        <x:v>0.29530612682278795</x:v>
      </x:c>
      <x:c r="AC2889" t="n">
        <x:f>IF(O2889="High",0,IF(I2889&gt;=1800,3,IF(I2889&gt;=900,2,1))+IF(K2889&gt;=0.9,2,IF(K2889&gt;=0.75,1,0))+IF(J2889&lt;=0.7,2,IF(J2889&lt;=0.85,1,0))+IF(M2889&gt;=8,1,0))</x:f>
        <x:v>7</x:v>
      </x:c>
      <x:c r="AD2889" t="str">
        <x:f>IF(AND(O2889&lt;&gt;"High",AC2889&gt;=Assumptions!$B$10,AA2889&gt;0),"Priority Growth",IF(AND(O2889="Low",AA2889&gt;0),"Maintain","Watch"))</x:f>
        <x:v>Priority Growth</x:v>
      </x:c>
      <x:c r="AE2889" s="60" t="n">
        <x:f>MAX(AA2889,0)*N2889</x:f>
        <x:v>6.946021609569001</x:v>
      </x:c>
      <x:c r="AF2889" t="str">
        <x:f>IF(AND(AA2889&gt;=Assumptions!$B$11,O2889&lt;&gt;"High",OR(N2889&gt;=Assumptions!$B$12,M2889&lt;=6)),"High","Standard")</x:f>
        <x:v>Standard</x:v>
      </x:c>
    </x:row>
    <x:row r="2890">
      <x:c r="A2890" t="str">
        <x:f>'Raw_Data'!A2890</x:f>
        <x:v>C02889</x:v>
      </x:c>
      <x:c r="B2890" t="n">
        <x:f>'Raw_Data'!B2890</x:f>
        <x:v>50</x:v>
      </x:c>
      <x:c r="C2890" s="30" t="n">
        <x:f>'Raw_Data'!C2890</x:f>
        <x:v>66684</x:v>
      </x:c>
      <x:c r="D2890" t="n">
        <x:f>'Raw_Data'!D2890</x:f>
        <x:v>625</x:v>
      </x:c>
      <x:c r="E2890" t="n">
        <x:f>'Raw_Data'!E2890</x:f>
        <x:v>56</x:v>
      </x:c>
      <x:c r="F2890" t="str">
        <x:f>PROPER(TRIM('Raw_Data'!F2890))</x:f>
        <x:v>Classic</x:v>
      </x:c>
      <x:c r="G2890" t="str">
        <x:f>PROPER(TRIM('Raw_Data'!G2890))</x:f>
        <x:v>Branch</x:v>
      </x:c>
      <x:c r="H2890" s="60" t="n">
        <x:f>'Raw_Data'!H2890</x:f>
        <x:v>5729</x:v>
      </x:c>
      <x:c r="I2890" s="60" t="n">
        <x:f>'Raw_Data'!I2890</x:f>
        <x:v>400.62</x:v>
      </x:c>
      <x:c r="J2890" s="32" t="n">
        <x:f>'Raw_Data'!J2890</x:f>
        <x:v>0.737</x:v>
      </x:c>
      <x:c r="K2890" s="32" t="n">
        <x:f>'Raw_Data'!K2890</x:f>
        <x:v>0.665</x:v>
      </x:c>
      <x:c r="L2890" t="n">
        <x:f>'Raw_Data'!L2890</x:f>
        <x:v>0</x:v>
      </x:c>
      <x:c r="M2890" t="n">
        <x:f>IF('Raw_Data'!M2890="",Assumptions!$B$15,'Raw_Data'!M2890)</x:f>
        <x:v>7</x:v>
      </x:c>
      <x:c r="N2890" s="32" t="n">
        <x:f>'Raw_Data'!N2890</x:f>
        <x:v>0.132</x:v>
      </x:c>
      <x:c r="O2890" t="str">
        <x:f>IF(OR(D2890&lt;620,L2890&gt;=2,J2890&gt;0.9),"High",IF(OR(D2890&lt;700,L2890=1,J2890&gt;0.75),"Medium","Low"))</x:f>
        <x:v>Medium</x:v>
      </x:c>
      <x:c r="P2890" s="30" t="n">
        <x:f>XLOOKUP(F2890,Assumptions!$A$4:$A$6,Assumptions!$B$4:$B$6)</x:f>
        <x:v>0</x:v>
      </x:c>
      <x:c r="Q2890" s="32" t="n">
        <x:f>XLOOKUP(F2890,Assumptions!$A$4:$A$6,Assumptions!$C$4:$C$6)</x:f>
        <x:v>0.229</x:v>
      </x:c>
      <x:c r="R2890" s="32" t="n">
        <x:f>XLOOKUP(F2890,Assumptions!$A$4:$A$6,Assumptions!$D$4:$D$6)</x:f>
        <x:v>0.015</x:v>
      </x:c>
      <x:c r="S2890" s="32" t="n">
        <x:f>XLOOKUP(F2890,Assumptions!$A$4:$A$6,Assumptions!$E$4:$E$6)</x:f>
        <x:v>0.0075</x:v>
      </x:c>
      <x:c r="T2890" s="32" t="n">
        <x:f>XLOOKUP(O2890,Assumptions!$H$4:$H$6,Assumptions!$I$4:$I$6)</x:f>
        <x:v>0.012</x:v>
      </x:c>
      <x:c r="U2890" s="30" t="n">
        <x:f>XLOOKUP(F2890,Assumptions!$A$4:$A$6,Assumptions!$F$4:$F$6)</x:f>
        <x:v>60</x:v>
      </x:c>
      <x:c r="V2890" s="60" t="n">
        <x:f>I2890*12</x:f>
        <x:v>4807.4400000000005</x:v>
      </x:c>
      <x:c r="W2890" s="60" t="n">
        <x:f>H2890*J2890*(1-K2890)*Q2890</x:f>
        <x:v>323.911673195</x:v>
      </x:c>
      <x:c r="X2890" s="60" t="n">
        <x:f>V2890*R2890</x:f>
        <x:v>72.11160000000001</x:v>
      </x:c>
      <x:c r="Y2890" s="60" t="n">
        <x:f>V2890*S2890</x:f>
        <x:v>36.055800000000005</x:v>
      </x:c>
      <x:c r="Z2890" s="60" t="n">
        <x:f>H2890*J2890*T2890</x:f>
        <x:v>50.667276</x:v>
      </x:c>
      <x:c r="AA2890" s="60" t="n">
        <x:f>P2890+W2890+X2890-Y2890-Z2890-U2890</x:f>
        <x:v>249.300197195</x:v>
      </x:c>
      <x:c r="AB2890" s="32" t="n">
        <x:f>IFERROR(AA2890/(P2890+W2890+X2890),0)</x:f>
        <x:v>0.6295089558341329</x:v>
      </x:c>
      <x:c r="AC2890" t="n">
        <x:f>IF(O2890="High",0,IF(I2890&gt;=1800,3,IF(I2890&gt;=900,2,1))+IF(K2890&gt;=0.9,2,IF(K2890&gt;=0.75,1,0))+IF(J2890&lt;=0.7,2,IF(J2890&lt;=0.85,1,0))+IF(M2890&gt;=8,1,0))</x:f>
        <x:v>2</x:v>
      </x:c>
      <x:c r="AD2890" t="str">
        <x:f>IF(AND(O2890&lt;&gt;"High",AC2890&gt;=Assumptions!$B$10,AA2890&gt;0),"Priority Growth",IF(AND(O2890="Low",AA2890&gt;0),"Maintain","Watch"))</x:f>
        <x:v>Watch</x:v>
      </x:c>
      <x:c r="AE2890" s="60" t="n">
        <x:f>MAX(AA2890,0)*N2890</x:f>
        <x:v>32.90762602974</x:v>
      </x:c>
      <x:c r="AF2890" t="str">
        <x:f>IF(AND(AA2890&gt;=Assumptions!$B$11,O2890&lt;&gt;"High",OR(N2890&gt;=Assumptions!$B$12,M2890&lt;=6)),"High","Standard")</x:f>
        <x:v>Standard</x:v>
      </x:c>
    </x:row>
    <x:row r="2891">
      <x:c r="A2891" t="str">
        <x:f>'Raw_Data'!A2891</x:f>
        <x:v>C02890</x:v>
      </x:c>
      <x:c r="B2891" t="n">
        <x:f>'Raw_Data'!B2891</x:f>
        <x:v>62</x:v>
      </x:c>
      <x:c r="C2891" s="30" t="n">
        <x:f>'Raw_Data'!C2891</x:f>
        <x:v>79455</x:v>
      </x:c>
      <x:c r="D2891" t="n">
        <x:f>'Raw_Data'!D2891</x:f>
        <x:v>653</x:v>
      </x:c>
      <x:c r="E2891" t="n">
        <x:f>'Raw_Data'!E2891</x:f>
        <x:v>9</x:v>
      </x:c>
      <x:c r="F2891" t="str">
        <x:f>PROPER(TRIM('Raw_Data'!F2891))</x:f>
        <x:v>Gold</x:v>
      </x:c>
      <x:c r="G2891" t="str">
        <x:f>PROPER(TRIM('Raw_Data'!G2891))</x:f>
        <x:v>Branch</x:v>
      </x:c>
      <x:c r="H2891" s="60" t="n">
        <x:f>'Raw_Data'!H2891</x:f>
        <x:v>12075</x:v>
      </x:c>
      <x:c r="I2891" s="60" t="n">
        <x:f>'Raw_Data'!I2891</x:f>
        <x:v>1140.03</x:v>
      </x:c>
      <x:c r="J2891" s="32" t="n">
        <x:f>'Raw_Data'!J2891</x:f>
        <x:v>0.407</x:v>
      </x:c>
      <x:c r="K2891" s="32" t="n">
        <x:f>'Raw_Data'!K2891</x:f>
        <x:v>0.79</x:v>
      </x:c>
      <x:c r="L2891" t="n">
        <x:f>'Raw_Data'!L2891</x:f>
        <x:v>1</x:v>
      </x:c>
      <x:c r="M2891" t="n">
        <x:f>IF('Raw_Data'!M2891="",Assumptions!$B$15,'Raw_Data'!M2891)</x:f>
        <x:v>8</x:v>
      </x:c>
      <x:c r="N2891" s="32" t="n">
        <x:f>'Raw_Data'!N2891</x:f>
        <x:v>0.081</x:v>
      </x:c>
      <x:c r="O2891" t="str">
        <x:f>IF(OR(D2891&lt;620,L2891&gt;=2,J2891&gt;0.9),"High",IF(OR(D2891&lt;700,L2891=1,J2891&gt;0.75),"Medium","Low"))</x:f>
        <x:v>Medium</x:v>
      </x:c>
      <x:c r="P2891" s="30" t="n">
        <x:f>XLOOKUP(F2891,Assumptions!$A$4:$A$6,Assumptions!$B$4:$B$6)</x:f>
        <x:v>95</x:v>
      </x:c>
      <x:c r="Q2891" s="32" t="n">
        <x:f>XLOOKUP(F2891,Assumptions!$A$4:$A$6,Assumptions!$C$4:$C$6)</x:f>
        <x:v>0.219</x:v>
      </x:c>
      <x:c r="R2891" s="32" t="n">
        <x:f>XLOOKUP(F2891,Assumptions!$A$4:$A$6,Assumptions!$D$4:$D$6)</x:f>
        <x:v>0.016</x:v>
      </x:c>
      <x:c r="S2891" s="32" t="n">
        <x:f>XLOOKUP(F2891,Assumptions!$A$4:$A$6,Assumptions!$E$4:$E$6)</x:f>
        <x:v>0.01</x:v>
      </x:c>
      <x:c r="T2891" s="32" t="n">
        <x:f>XLOOKUP(O2891,Assumptions!$H$4:$H$6,Assumptions!$I$4:$I$6)</x:f>
        <x:v>0.012</x:v>
      </x:c>
      <x:c r="U2891" s="30" t="n">
        <x:f>XLOOKUP(F2891,Assumptions!$A$4:$A$6,Assumptions!$F$4:$F$6)</x:f>
        <x:v>90</x:v>
      </x:c>
      <x:c r="V2891" s="60" t="n">
        <x:f>I2891*12</x:f>
        <x:v>13680.36</x:v>
      </x:c>
      <x:c r="W2891" s="60" t="n">
        <x:f>H2891*J2891*(1-K2891)*Q2891</x:f>
        <x:v>226.01900474999997</x:v>
      </x:c>
      <x:c r="X2891" s="60" t="n">
        <x:f>V2891*R2891</x:f>
        <x:v>218.88576</x:v>
      </x:c>
      <x:c r="Y2891" s="60" t="n">
        <x:f>V2891*S2891</x:f>
        <x:v>136.80360000000002</x:v>
      </x:c>
      <x:c r="Z2891" s="60" t="n">
        <x:f>H2891*J2891*T2891</x:f>
        <x:v>58.9743</x:v>
      </x:c>
      <x:c r="AA2891" s="60" t="n">
        <x:f>P2891+W2891+X2891-Y2891-Z2891-U2891</x:f>
        <x:v>254.12686474999987</x:v>
      </x:c>
      <x:c r="AB2891" s="32" t="n">
        <x:f>IFERROR(AA2891/(P2891+W2891+X2891),0)</x:f>
        <x:v>0.4706883164249754</x:v>
      </x:c>
      <x:c r="AC2891" t="n">
        <x:f>IF(O2891="High",0,IF(I2891&gt;=1800,3,IF(I2891&gt;=900,2,1))+IF(K2891&gt;=0.9,2,IF(K2891&gt;=0.75,1,0))+IF(J2891&lt;=0.7,2,IF(J2891&lt;=0.85,1,0))+IF(M2891&gt;=8,1,0))</x:f>
        <x:v>6</x:v>
      </x:c>
      <x:c r="AD2891" t="str">
        <x:f>IF(AND(O2891&lt;&gt;"High",AC2891&gt;=Assumptions!$B$10,AA2891&gt;0),"Priority Growth",IF(AND(O2891="Low",AA2891&gt;0),"Maintain","Watch"))</x:f>
        <x:v>Priority Growth</x:v>
      </x:c>
      <x:c r="AE2891" s="60" t="n">
        <x:f>MAX(AA2891,0)*N2891</x:f>
        <x:v>20.58427604474999</x:v>
      </x:c>
      <x:c r="AF2891" t="str">
        <x:f>IF(AND(AA2891&gt;=Assumptions!$B$11,O2891&lt;&gt;"High",OR(N2891&gt;=Assumptions!$B$12,M2891&lt;=6)),"High","Standard")</x:f>
        <x:v>Standard</x:v>
      </x:c>
    </x:row>
    <x:row r="2892">
      <x:c r="A2892" t="str">
        <x:f>'Raw_Data'!A2892</x:f>
        <x:v>C02891</x:v>
      </x:c>
      <x:c r="B2892" t="n">
        <x:f>'Raw_Data'!B2892</x:f>
        <x:v>29</x:v>
      </x:c>
      <x:c r="C2892" s="30" t="n">
        <x:f>'Raw_Data'!C2892</x:f>
        <x:v>37139</x:v>
      </x:c>
      <x:c r="D2892" t="n">
        <x:f>'Raw_Data'!D2892</x:f>
        <x:v>734</x:v>
      </x:c>
      <x:c r="E2892" t="n">
        <x:f>'Raw_Data'!E2892</x:f>
        <x:v>31</x:v>
      </x:c>
      <x:c r="F2892" t="str">
        <x:f>PROPER(TRIM('Raw_Data'!F2892))</x:f>
        <x:v>Classic</x:v>
      </x:c>
      <x:c r="G2892" t="str">
        <x:f>PROPER(TRIM('Raw_Data'!G2892))</x:f>
        <x:v>Digital</x:v>
      </x:c>
      <x:c r="H2892" s="60" t="n">
        <x:f>'Raw_Data'!H2892</x:f>
        <x:v>6176</x:v>
      </x:c>
      <x:c r="I2892" s="60" t="n">
        <x:f>'Raw_Data'!I2892</x:f>
        <x:v>535.52</x:v>
      </x:c>
      <x:c r="J2892" s="32" t="n">
        <x:f>'Raw_Data'!J2892</x:f>
        <x:v>0.49</x:v>
      </x:c>
      <x:c r="K2892" s="32" t="n">
        <x:f>'Raw_Data'!K2892</x:f>
        <x:v>0.914</x:v>
      </x:c>
      <x:c r="L2892" t="n">
        <x:f>'Raw_Data'!L2892</x:f>
        <x:v>0</x:v>
      </x:c>
      <x:c r="M2892" t="n">
        <x:f>IF('Raw_Data'!M2892="",Assumptions!$B$15,'Raw_Data'!M2892)</x:f>
        <x:v>6</x:v>
      </x:c>
      <x:c r="N2892" s="32" t="n">
        <x:f>'Raw_Data'!N2892</x:f>
        <x:v>0.156</x:v>
      </x:c>
      <x:c r="O2892" t="str">
        <x:f>IF(OR(D2892&lt;620,L2892&gt;=2,J2892&gt;0.9),"High",IF(OR(D2892&lt;700,L2892=1,J2892&gt;0.75),"Medium","Low"))</x:f>
        <x:v>Low</x:v>
      </x:c>
      <x:c r="P2892" s="30" t="n">
        <x:f>XLOOKUP(F2892,Assumptions!$A$4:$A$6,Assumptions!$B$4:$B$6)</x:f>
        <x:v>0</x:v>
      </x:c>
      <x:c r="Q2892" s="32" t="n">
        <x:f>XLOOKUP(F2892,Assumptions!$A$4:$A$6,Assumptions!$C$4:$C$6)</x:f>
        <x:v>0.229</x:v>
      </x:c>
      <x:c r="R2892" s="32" t="n">
        <x:f>XLOOKUP(F2892,Assumptions!$A$4:$A$6,Assumptions!$D$4:$D$6)</x:f>
        <x:v>0.015</x:v>
      </x:c>
      <x:c r="S2892" s="32" t="n">
        <x:f>XLOOKUP(F2892,Assumptions!$A$4:$A$6,Assumptions!$E$4:$E$6)</x:f>
        <x:v>0.0075</x:v>
      </x:c>
      <x:c r="T2892" s="32" t="n">
        <x:f>XLOOKUP(O2892,Assumptions!$H$4:$H$6,Assumptions!$I$4:$I$6)</x:f>
        <x:v>0.0035</x:v>
      </x:c>
      <x:c r="U2892" s="30" t="n">
        <x:f>XLOOKUP(F2892,Assumptions!$A$4:$A$6,Assumptions!$F$4:$F$6)</x:f>
        <x:v>60</x:v>
      </x:c>
      <x:c r="V2892" s="60" t="n">
        <x:f>I2892*12</x:f>
        <x:v>6426.24</x:v>
      </x:c>
      <x:c r="W2892" s="60" t="n">
        <x:f>H2892*J2892*(1-K2892)*Q2892</x:f>
        <x:v>59.59877055999998</x:v>
      </x:c>
      <x:c r="X2892" s="60" t="n">
        <x:f>V2892*R2892</x:f>
        <x:v>96.39359999999999</x:v>
      </x:c>
      <x:c r="Y2892" s="60" t="n">
        <x:f>V2892*S2892</x:f>
        <x:v>48.196799999999996</x:v>
      </x:c>
      <x:c r="Z2892" s="60" t="n">
        <x:f>H2892*J2892*T2892</x:f>
        <x:v>10.59184</x:v>
      </x:c>
      <x:c r="AA2892" s="60" t="n">
        <x:f>P2892+W2892+X2892-Y2892-Z2892-U2892</x:f>
        <x:v>37.20373055999998</x:v>
      </x:c>
      <x:c r="AB2892" s="32" t="n">
        <x:f>IFERROR(AA2892/(P2892+W2892+X2892),0)</x:f>
        <x:v>0.2384971164066653</x:v>
      </x:c>
      <x:c r="AC2892" t="n">
        <x:f>IF(O2892="High",0,IF(I2892&gt;=1800,3,IF(I2892&gt;=900,2,1))+IF(K2892&gt;=0.9,2,IF(K2892&gt;=0.75,1,0))+IF(J2892&lt;=0.7,2,IF(J2892&lt;=0.85,1,0))+IF(M2892&gt;=8,1,0))</x:f>
        <x:v>5</x:v>
      </x:c>
      <x:c r="AD2892" t="str">
        <x:f>IF(AND(O2892&lt;&gt;"High",AC2892&gt;=Assumptions!$B$10,AA2892&gt;0),"Priority Growth",IF(AND(O2892="Low",AA2892&gt;0),"Maintain","Watch"))</x:f>
        <x:v>Maintain</x:v>
      </x:c>
      <x:c r="AE2892" s="60" t="n">
        <x:f>MAX(AA2892,0)*N2892</x:f>
        <x:v>5.803781967359997</x:v>
      </x:c>
      <x:c r="AF2892" t="str">
        <x:f>IF(AND(AA2892&gt;=Assumptions!$B$11,O2892&lt;&gt;"High",OR(N2892&gt;=Assumptions!$B$12,M2892&lt;=6)),"High","Standard")</x:f>
        <x:v>Standard</x:v>
      </x:c>
    </x:row>
    <x:row r="2893">
      <x:c r="A2893" t="str">
        <x:f>'Raw_Data'!A2893</x:f>
        <x:v>C02892</x:v>
      </x:c>
      <x:c r="B2893" t="n">
        <x:f>'Raw_Data'!B2893</x:f>
        <x:v>37</x:v>
      </x:c>
      <x:c r="C2893" s="30" t="n">
        <x:f>'Raw_Data'!C2893</x:f>
        <x:v>40645</x:v>
      </x:c>
      <x:c r="D2893" t="n">
        <x:f>'Raw_Data'!D2893</x:f>
        <x:v>650</x:v>
      </x:c>
      <x:c r="E2893" t="n">
        <x:f>'Raw_Data'!E2893</x:f>
        <x:v>68</x:v>
      </x:c>
      <x:c r="F2893" t="str">
        <x:f>PROPER(TRIM('Raw_Data'!F2893))</x:f>
        <x:v>Classic</x:v>
      </x:c>
      <x:c r="G2893" t="str">
        <x:f>PROPER(TRIM('Raw_Data'!G2893))</x:f>
        <x:v>Digital</x:v>
      </x:c>
      <x:c r="H2893" s="60" t="n">
        <x:f>'Raw_Data'!H2893</x:f>
        <x:v>2336</x:v>
      </x:c>
      <x:c r="I2893" s="60" t="n">
        <x:f>'Raw_Data'!I2893</x:f>
        <x:v>150</x:v>
      </x:c>
      <x:c r="J2893" s="32" t="n">
        <x:f>'Raw_Data'!J2893</x:f>
        <x:v>0.346</x:v>
      </x:c>
      <x:c r="K2893" s="32" t="n">
        <x:f>'Raw_Data'!K2893</x:f>
        <x:v>0.835</x:v>
      </x:c>
      <x:c r="L2893" t="n">
        <x:f>'Raw_Data'!L2893</x:f>
        <x:v>0</x:v>
      </x:c>
      <x:c r="M2893" t="n">
        <x:f>IF('Raw_Data'!M2893="",Assumptions!$B$15,'Raw_Data'!M2893)</x:f>
        <x:v>5</x:v>
      </x:c>
      <x:c r="N2893" s="32" t="n">
        <x:f>'Raw_Data'!N2893</x:f>
        <x:v>0.221</x:v>
      </x:c>
      <x:c r="O2893" t="str">
        <x:f>IF(OR(D2893&lt;620,L2893&gt;=2,J2893&gt;0.9),"High",IF(OR(D2893&lt;700,L2893=1,J2893&gt;0.75),"Medium","Low"))</x:f>
        <x:v>Medium</x:v>
      </x:c>
      <x:c r="P2893" s="30" t="n">
        <x:f>XLOOKUP(F2893,Assumptions!$A$4:$A$6,Assumptions!$B$4:$B$6)</x:f>
        <x:v>0</x:v>
      </x:c>
      <x:c r="Q2893" s="32" t="n">
        <x:f>XLOOKUP(F2893,Assumptions!$A$4:$A$6,Assumptions!$C$4:$C$6)</x:f>
        <x:v>0.229</x:v>
      </x:c>
      <x:c r="R2893" s="32" t="n">
        <x:f>XLOOKUP(F2893,Assumptions!$A$4:$A$6,Assumptions!$D$4:$D$6)</x:f>
        <x:v>0.015</x:v>
      </x:c>
      <x:c r="S2893" s="32" t="n">
        <x:f>XLOOKUP(F2893,Assumptions!$A$4:$A$6,Assumptions!$E$4:$E$6)</x:f>
        <x:v>0.0075</x:v>
      </x:c>
      <x:c r="T2893" s="32" t="n">
        <x:f>XLOOKUP(O2893,Assumptions!$H$4:$H$6,Assumptions!$I$4:$I$6)</x:f>
        <x:v>0.012</x:v>
      </x:c>
      <x:c r="U2893" s="30" t="n">
        <x:f>XLOOKUP(F2893,Assumptions!$A$4:$A$6,Assumptions!$F$4:$F$6)</x:f>
        <x:v>60</x:v>
      </x:c>
      <x:c r="V2893" s="60" t="n">
        <x:f>I2893*12</x:f>
        <x:v>1800</x:v>
      </x:c>
      <x:c r="W2893" s="60" t="n">
        <x:f>H2893*J2893*(1-K2893)*Q2893</x:f>
        <x:v>30.539952960000004</x:v>
      </x:c>
      <x:c r="X2893" s="60" t="n">
        <x:f>V2893*R2893</x:f>
        <x:v>27</x:v>
      </x:c>
      <x:c r="Y2893" s="60" t="n">
        <x:f>V2893*S2893</x:f>
        <x:v>13.5</x:v>
      </x:c>
      <x:c r="Z2893" s="60" t="n">
        <x:f>H2893*J2893*T2893</x:f>
        <x:v>9.699072</x:v>
      </x:c>
      <x:c r="AA2893" s="60" t="n">
        <x:f>P2893+W2893+X2893-Y2893-Z2893-U2893</x:f>
        <x:v>-25.659119039999993</x:v>
      </x:c>
      <x:c r="AB2893" s="32" t="n">
        <x:f>IFERROR(AA2893/(P2893+W2893+X2893),0)</x:f>
        <x:v>-0.44593569719873455</x:v>
      </x:c>
      <x:c r="AC2893" t="n">
        <x:f>IF(O2893="High",0,IF(I2893&gt;=1800,3,IF(I2893&gt;=900,2,1))+IF(K2893&gt;=0.9,2,IF(K2893&gt;=0.75,1,0))+IF(J2893&lt;=0.7,2,IF(J2893&lt;=0.85,1,0))+IF(M2893&gt;=8,1,0))</x:f>
        <x:v>4</x:v>
      </x:c>
      <x:c r="AD2893" t="str">
        <x:f>IF(AND(O2893&lt;&gt;"High",AC2893&gt;=Assumptions!$B$10,AA2893&gt;0),"Priority Growth",IF(AND(O2893="Low",AA2893&gt;0),"Maintain","Watch"))</x:f>
        <x:v>Watch</x:v>
      </x:c>
      <x:c r="AE2893" s="60" t="n">
        <x:f>MAX(AA2893,0)*N2893</x:f>
        <x:v>0</x:v>
      </x:c>
      <x:c r="AF2893" t="str">
        <x:f>IF(AND(AA2893&gt;=Assumptions!$B$11,O2893&lt;&gt;"High",OR(N2893&gt;=Assumptions!$B$12,M2893&lt;=6)),"High","Standard")</x:f>
        <x:v>Standard</x:v>
      </x:c>
    </x:row>
    <x:row r="2894">
      <x:c r="A2894" t="str">
        <x:f>'Raw_Data'!A2894</x:f>
        <x:v>C02893</x:v>
      </x:c>
      <x:c r="B2894" t="n">
        <x:f>'Raw_Data'!B2894</x:f>
        <x:v>58</x:v>
      </x:c>
      <x:c r="C2894" s="30" t="n">
        <x:f>'Raw_Data'!C2894</x:f>
        <x:v>72859</x:v>
      </x:c>
      <x:c r="D2894" t="n">
        <x:f>'Raw_Data'!D2894</x:f>
        <x:v>686</x:v>
      </x:c>
      <x:c r="E2894" t="n">
        <x:f>'Raw_Data'!E2894</x:f>
        <x:v>8</x:v>
      </x:c>
      <x:c r="F2894" t="str">
        <x:f>PROPER(TRIM('Raw_Data'!F2894))</x:f>
        <x:v>Classic</x:v>
      </x:c>
      <x:c r="G2894" t="str">
        <x:f>PROPER(TRIM('Raw_Data'!G2894))</x:f>
        <x:v>Partner</x:v>
      </x:c>
      <x:c r="H2894" s="60" t="n">
        <x:f>'Raw_Data'!H2894</x:f>
        <x:v>9983</x:v>
      </x:c>
      <x:c r="I2894" s="60" t="n">
        <x:f>'Raw_Data'!I2894</x:f>
        <x:v>1198.31</x:v>
      </x:c>
      <x:c r="J2894" s="32" t="n">
        <x:f>'Raw_Data'!J2894</x:f>
        <x:v>0.454</x:v>
      </x:c>
      <x:c r="K2894" s="32" t="n">
        <x:f>'Raw_Data'!K2894</x:f>
        <x:v>0.782</x:v>
      </x:c>
      <x:c r="L2894" t="n">
        <x:f>'Raw_Data'!L2894</x:f>
        <x:v>0</x:v>
      </x:c>
      <x:c r="M2894" t="n">
        <x:f>IF('Raw_Data'!M2894="",Assumptions!$B$15,'Raw_Data'!M2894)</x:f>
        <x:v>7</x:v>
      </x:c>
      <x:c r="N2894" s="32" t="n">
        <x:f>'Raw_Data'!N2894</x:f>
        <x:v>0.125</x:v>
      </x:c>
      <x:c r="O2894" t="str">
        <x:f>IF(OR(D2894&lt;620,L2894&gt;=2,J2894&gt;0.9),"High",IF(OR(D2894&lt;700,L2894=1,J2894&gt;0.75),"Medium","Low"))</x:f>
        <x:v>Medium</x:v>
      </x:c>
      <x:c r="P2894" s="30" t="n">
        <x:f>XLOOKUP(F2894,Assumptions!$A$4:$A$6,Assumptions!$B$4:$B$6)</x:f>
        <x:v>0</x:v>
      </x:c>
      <x:c r="Q2894" s="32" t="n">
        <x:f>XLOOKUP(F2894,Assumptions!$A$4:$A$6,Assumptions!$C$4:$C$6)</x:f>
        <x:v>0.229</x:v>
      </x:c>
      <x:c r="R2894" s="32" t="n">
        <x:f>XLOOKUP(F2894,Assumptions!$A$4:$A$6,Assumptions!$D$4:$D$6)</x:f>
        <x:v>0.015</x:v>
      </x:c>
      <x:c r="S2894" s="32" t="n">
        <x:f>XLOOKUP(F2894,Assumptions!$A$4:$A$6,Assumptions!$E$4:$E$6)</x:f>
        <x:v>0.0075</x:v>
      </x:c>
      <x:c r="T2894" s="32" t="n">
        <x:f>XLOOKUP(O2894,Assumptions!$H$4:$H$6,Assumptions!$I$4:$I$6)</x:f>
        <x:v>0.012</x:v>
      </x:c>
      <x:c r="U2894" s="30" t="n">
        <x:f>XLOOKUP(F2894,Assumptions!$A$4:$A$6,Assumptions!$F$4:$F$6)</x:f>
        <x:v>60</x:v>
      </x:c>
      <x:c r="V2894" s="60" t="n">
        <x:f>I2894*12</x:f>
        <x:v>14379.72</x:v>
      </x:c>
      <x:c r="W2894" s="60" t="n">
        <x:f>H2894*J2894*(1-K2894)*Q2894</x:f>
        <x:v>226.26058200399999</x:v>
      </x:c>
      <x:c r="X2894" s="60" t="n">
        <x:f>V2894*R2894</x:f>
        <x:v>215.6958</x:v>
      </x:c>
      <x:c r="Y2894" s="60" t="n">
        <x:f>V2894*S2894</x:f>
        <x:v>107.8479</x:v>
      </x:c>
      <x:c r="Z2894" s="60" t="n">
        <x:f>H2894*J2894*T2894</x:f>
        <x:v>54.387384000000004</x:v>
      </x:c>
      <x:c r="AA2894" s="60" t="n">
        <x:f>P2894+W2894+X2894-Y2894-Z2894-U2894</x:f>
        <x:v>219.721098004</x:v>
      </x:c>
      <x:c r="AB2894" s="32" t="n">
        <x:f>IFERROR(AA2894/(P2894+W2894+X2894),0)</x:f>
        <x:v>0.4971556175016642</x:v>
      </x:c>
      <x:c r="AC2894" t="n">
        <x:f>IF(O2894="High",0,IF(I2894&gt;=1800,3,IF(I2894&gt;=900,2,1))+IF(K2894&gt;=0.9,2,IF(K2894&gt;=0.75,1,0))+IF(J2894&lt;=0.7,2,IF(J2894&lt;=0.85,1,0))+IF(M2894&gt;=8,1,0))</x:f>
        <x:v>5</x:v>
      </x:c>
      <x:c r="AD2894" t="str">
        <x:f>IF(AND(O2894&lt;&gt;"High",AC2894&gt;=Assumptions!$B$10,AA2894&gt;0),"Priority Growth",IF(AND(O2894="Low",AA2894&gt;0),"Maintain","Watch"))</x:f>
        <x:v>Watch</x:v>
      </x:c>
      <x:c r="AE2894" s="60" t="n">
        <x:f>MAX(AA2894,0)*N2894</x:f>
        <x:v>27.4651372505</x:v>
      </x:c>
      <x:c r="AF2894" t="str">
        <x:f>IF(AND(AA2894&gt;=Assumptions!$B$11,O2894&lt;&gt;"High",OR(N2894&gt;=Assumptions!$B$12,M2894&lt;=6)),"High","Standard")</x:f>
        <x:v>Standard</x:v>
      </x:c>
    </x:row>
    <x:row r="2895">
      <x:c r="A2895" t="str">
        <x:f>'Raw_Data'!A2895</x:f>
        <x:v>C02894</x:v>
      </x:c>
      <x:c r="B2895" t="n">
        <x:f>'Raw_Data'!B2895</x:f>
        <x:v>35</x:v>
      </x:c>
      <x:c r="C2895" s="30" t="n">
        <x:f>'Raw_Data'!C2895</x:f>
        <x:v>54003</x:v>
      </x:c>
      <x:c r="D2895" t="n">
        <x:f>'Raw_Data'!D2895</x:f>
        <x:v>693</x:v>
      </x:c>
      <x:c r="E2895" t="n">
        <x:f>'Raw_Data'!E2895</x:f>
        <x:v>46</x:v>
      </x:c>
      <x:c r="F2895" t="str">
        <x:f>PROPER(TRIM('Raw_Data'!F2895))</x:f>
        <x:v>Gold</x:v>
      </x:c>
      <x:c r="G2895" t="str">
        <x:f>PROPER(TRIM('Raw_Data'!G2895))</x:f>
        <x:v>Branch</x:v>
      </x:c>
      <x:c r="H2895" s="60" t="n">
        <x:f>'Raw_Data'!H2895</x:f>
        <x:v>5863</x:v>
      </x:c>
      <x:c r="I2895" s="60" t="n">
        <x:f>'Raw_Data'!I2895</x:f>
        <x:v>850.37</x:v>
      </x:c>
      <x:c r="J2895" s="32" t="n">
        <x:f>'Raw_Data'!J2895</x:f>
        <x:v>0.283</x:v>
      </x:c>
      <x:c r="K2895" s="32" t="n">
        <x:f>'Raw_Data'!K2895</x:f>
        <x:v>0.72</x:v>
      </x:c>
      <x:c r="L2895" t="n">
        <x:f>'Raw_Data'!L2895</x:f>
        <x:v>0</x:v>
      </x:c>
      <x:c r="M2895" t="n">
        <x:f>IF('Raw_Data'!M2895="",Assumptions!$B$15,'Raw_Data'!M2895)</x:f>
        <x:v>10</x:v>
      </x:c>
      <x:c r="N2895" s="32" t="n">
        <x:f>'Raw_Data'!N2895</x:f>
        <x:v>0.02</x:v>
      </x:c>
      <x:c r="O2895" t="str">
        <x:f>IF(OR(D2895&lt;620,L2895&gt;=2,J2895&gt;0.9),"High",IF(OR(D2895&lt;700,L2895=1,J2895&gt;0.75),"Medium","Low"))</x:f>
        <x:v>Medium</x:v>
      </x:c>
      <x:c r="P2895" s="30" t="n">
        <x:f>XLOOKUP(F2895,Assumptions!$A$4:$A$6,Assumptions!$B$4:$B$6)</x:f>
        <x:v>95</x:v>
      </x:c>
      <x:c r="Q2895" s="32" t="n">
        <x:f>XLOOKUP(F2895,Assumptions!$A$4:$A$6,Assumptions!$C$4:$C$6)</x:f>
        <x:v>0.219</x:v>
      </x:c>
      <x:c r="R2895" s="32" t="n">
        <x:f>XLOOKUP(F2895,Assumptions!$A$4:$A$6,Assumptions!$D$4:$D$6)</x:f>
        <x:v>0.016</x:v>
      </x:c>
      <x:c r="S2895" s="32" t="n">
        <x:f>XLOOKUP(F2895,Assumptions!$A$4:$A$6,Assumptions!$E$4:$E$6)</x:f>
        <x:v>0.01</x:v>
      </x:c>
      <x:c r="T2895" s="32" t="n">
        <x:f>XLOOKUP(O2895,Assumptions!$H$4:$H$6,Assumptions!$I$4:$I$6)</x:f>
        <x:v>0.012</x:v>
      </x:c>
      <x:c r="U2895" s="30" t="n">
        <x:f>XLOOKUP(F2895,Assumptions!$A$4:$A$6,Assumptions!$F$4:$F$6)</x:f>
        <x:v>90</x:v>
      </x:c>
      <x:c r="V2895" s="60" t="n">
        <x:f>I2895*12</x:f>
        <x:v>10204.44</x:v>
      </x:c>
      <x:c r="W2895" s="60" t="n">
        <x:f>H2895*J2895*(1-K2895)*Q2895</x:f>
        <x:v>101.74392227999999</x:v>
      </x:c>
      <x:c r="X2895" s="60" t="n">
        <x:f>V2895*R2895</x:f>
        <x:v>163.27104</x:v>
      </x:c>
      <x:c r="Y2895" s="60" t="n">
        <x:f>V2895*S2895</x:f>
        <x:v>102.04440000000001</x:v>
      </x:c>
      <x:c r="Z2895" s="60" t="n">
        <x:f>H2895*J2895*T2895</x:f>
        <x:v>19.910747999999998</x:v>
      </x:c>
      <x:c r="AA2895" s="60" t="n">
        <x:f>P2895+W2895+X2895-Y2895-Z2895-U2895</x:f>
        <x:v>148.05981427999996</x:v>
      </x:c>
      <x:c r="AB2895" s="32" t="n">
        <x:f>IFERROR(AA2895/(P2895+W2895+X2895),0)</x:f>
        <x:v>0.4112601691394346</x:v>
      </x:c>
      <x:c r="AC2895" t="n">
        <x:f>IF(O2895="High",0,IF(I2895&gt;=1800,3,IF(I2895&gt;=900,2,1))+IF(K2895&gt;=0.9,2,IF(K2895&gt;=0.75,1,0))+IF(J2895&lt;=0.7,2,IF(J2895&lt;=0.85,1,0))+IF(M2895&gt;=8,1,0))</x:f>
        <x:v>4</x:v>
      </x:c>
      <x:c r="AD2895" t="str">
        <x:f>IF(AND(O2895&lt;&gt;"High",AC2895&gt;=Assumptions!$B$10,AA2895&gt;0),"Priority Growth",IF(AND(O2895="Low",AA2895&gt;0),"Maintain","Watch"))</x:f>
        <x:v>Watch</x:v>
      </x:c>
      <x:c r="AE2895" s="60" t="n">
        <x:f>MAX(AA2895,0)*N2895</x:f>
        <x:v>2.9611962855999994</x:v>
      </x:c>
      <x:c r="AF2895" t="str">
        <x:f>IF(AND(AA2895&gt;=Assumptions!$B$11,O2895&lt;&gt;"High",OR(N2895&gt;=Assumptions!$B$12,M2895&lt;=6)),"High","Standard")</x:f>
        <x:v>Standard</x:v>
      </x:c>
    </x:row>
    <x:row r="2896">
      <x:c r="A2896" t="str">
        <x:f>'Raw_Data'!A2896</x:f>
        <x:v>C02895</x:v>
      </x:c>
      <x:c r="B2896" t="n">
        <x:f>'Raw_Data'!B2896</x:f>
        <x:v>24</x:v>
      </x:c>
      <x:c r="C2896" s="30" t="n">
        <x:f>'Raw_Data'!C2896</x:f>
        <x:v>155463</x:v>
      </x:c>
      <x:c r="D2896" t="n">
        <x:f>'Raw_Data'!D2896</x:f>
        <x:v>754</x:v>
      </x:c>
      <x:c r="E2896" t="n">
        <x:f>'Raw_Data'!E2896</x:f>
        <x:v>50</x:v>
      </x:c>
      <x:c r="F2896" t="str">
        <x:f>PROPER(TRIM('Raw_Data'!F2896))</x:f>
        <x:v>Platinum</x:v>
      </x:c>
      <x:c r="G2896" t="str">
        <x:f>PROPER(TRIM('Raw_Data'!G2896))</x:f>
        <x:v>Direct Mail</x:v>
      </x:c>
      <x:c r="H2896" s="60" t="n">
        <x:f>'Raw_Data'!H2896</x:f>
        <x:v>33898</x:v>
      </x:c>
      <x:c r="I2896" s="60" t="n">
        <x:f>'Raw_Data'!I2896</x:f>
        <x:v>3432.73</x:v>
      </x:c>
      <x:c r="J2896" s="32" t="n">
        <x:f>'Raw_Data'!J2896</x:f>
        <x:v>0.215</x:v>
      </x:c>
      <x:c r="K2896" s="32" t="n">
        <x:f>'Raw_Data'!K2896</x:f>
        <x:v>0.789</x:v>
      </x:c>
      <x:c r="L2896" t="n">
        <x:f>'Raw_Data'!L2896</x:f>
        <x:v>1</x:v>
      </x:c>
      <x:c r="M2896" t="n">
        <x:f>IF('Raw_Data'!M2896="",Assumptions!$B$15,'Raw_Data'!M2896)</x:f>
        <x:v>8</x:v>
      </x:c>
      <x:c r="N2896" s="32" t="n">
        <x:f>'Raw_Data'!N2896</x:f>
        <x:v>0.075</x:v>
      </x:c>
      <x:c r="O2896" t="str">
        <x:f>IF(OR(D2896&lt;620,L2896&gt;=2,J2896&gt;0.9),"High",IF(OR(D2896&lt;700,L2896=1,J2896&gt;0.75),"Medium","Low"))</x:f>
        <x:v>Medium</x:v>
      </x:c>
      <x:c r="P2896" s="30" t="n">
        <x:f>XLOOKUP(F2896,Assumptions!$A$4:$A$6,Assumptions!$B$4:$B$6)</x:f>
        <x:v>195</x:v>
      </x:c>
      <x:c r="Q2896" s="32" t="n">
        <x:f>XLOOKUP(F2896,Assumptions!$A$4:$A$6,Assumptions!$C$4:$C$6)</x:f>
        <x:v>0.199</x:v>
      </x:c>
      <x:c r="R2896" s="32" t="n">
        <x:f>XLOOKUP(F2896,Assumptions!$A$4:$A$6,Assumptions!$D$4:$D$6)</x:f>
        <x:v>0.017</x:v>
      </x:c>
      <x:c r="S2896" s="32" t="n">
        <x:f>XLOOKUP(F2896,Assumptions!$A$4:$A$6,Assumptions!$E$4:$E$6)</x:f>
        <x:v>0.013</x:v>
      </x:c>
      <x:c r="T2896" s="32" t="n">
        <x:f>XLOOKUP(O2896,Assumptions!$H$4:$H$6,Assumptions!$I$4:$I$6)</x:f>
        <x:v>0.012</x:v>
      </x:c>
      <x:c r="U2896" s="30" t="n">
        <x:f>XLOOKUP(F2896,Assumptions!$A$4:$A$6,Assumptions!$F$4:$F$6)</x:f>
        <x:v>140</x:v>
      </x:c>
      <x:c r="V2896" s="60" t="n">
        <x:f>I2896*12</x:f>
        <x:v>41192.76</x:v>
      </x:c>
      <x:c r="W2896" s="60" t="n">
        <x:f>H2896*J2896*(1-K2896)*Q2896</x:f>
        <x:v>306.0187712299999</x:v>
      </x:c>
      <x:c r="X2896" s="60" t="n">
        <x:f>V2896*R2896</x:f>
        <x:v>700.2769200000001</x:v>
      </x:c>
      <x:c r="Y2896" s="60" t="n">
        <x:f>V2896*S2896</x:f>
        <x:v>535.50588</x:v>
      </x:c>
      <x:c r="Z2896" s="60" t="n">
        <x:f>H2896*J2896*T2896</x:f>
        <x:v>87.45684</x:v>
      </x:c>
      <x:c r="AA2896" s="60" t="n">
        <x:f>P2896+W2896+X2896-Y2896-Z2896-U2896</x:f>
        <x:v>438.3329712300001</x:v>
      </x:c>
      <x:c r="AB2896" s="32" t="n">
        <x:f>IFERROR(AA2896/(P2896+W2896+X2896),0)</x:f>
        <x:v>0.36488349573716805</x:v>
      </x:c>
      <x:c r="AC2896" t="n">
        <x:f>IF(O2896="High",0,IF(I2896&gt;=1800,3,IF(I2896&gt;=900,2,1))+IF(K2896&gt;=0.9,2,IF(K2896&gt;=0.75,1,0))+IF(J2896&lt;=0.7,2,IF(J2896&lt;=0.85,1,0))+IF(M2896&gt;=8,1,0))</x:f>
        <x:v>7</x:v>
      </x:c>
      <x:c r="AD2896" t="str">
        <x:f>IF(AND(O2896&lt;&gt;"High",AC2896&gt;=Assumptions!$B$10,AA2896&gt;0),"Priority Growth",IF(AND(O2896="Low",AA2896&gt;0),"Maintain","Watch"))</x:f>
        <x:v>Priority Growth</x:v>
      </x:c>
      <x:c r="AE2896" s="60" t="n">
        <x:f>MAX(AA2896,0)*N2896</x:f>
        <x:v>32.87497284225001</x:v>
      </x:c>
      <x:c r="AF2896" t="str">
        <x:f>IF(AND(AA2896&gt;=Assumptions!$B$11,O2896&lt;&gt;"High",OR(N2896&gt;=Assumptions!$B$12,M2896&lt;=6)),"High","Standard")</x:f>
        <x:v>Standard</x:v>
      </x:c>
    </x:row>
    <x:row r="2897">
      <x:c r="A2897" t="str">
        <x:f>'Raw_Data'!A2897</x:f>
        <x:v>C02896</x:v>
      </x:c>
      <x:c r="B2897" t="n">
        <x:f>'Raw_Data'!B2897</x:f>
        <x:v>35</x:v>
      </x:c>
      <x:c r="C2897" s="30" t="n">
        <x:f>'Raw_Data'!C2897</x:f>
        <x:v>40146</x:v>
      </x:c>
      <x:c r="D2897" t="n">
        <x:f>'Raw_Data'!D2897</x:f>
        <x:v>709</x:v>
      </x:c>
      <x:c r="E2897" t="n">
        <x:f>'Raw_Data'!E2897</x:f>
        <x:v>54</x:v>
      </x:c>
      <x:c r="F2897" t="str">
        <x:f>PROPER(TRIM('Raw_Data'!F2897))</x:f>
        <x:v>Classic</x:v>
      </x:c>
      <x:c r="G2897" t="str">
        <x:f>PROPER(TRIM('Raw_Data'!G2897))</x:f>
        <x:v>Direct Mail</x:v>
      </x:c>
      <x:c r="H2897" s="60" t="n">
        <x:f>'Raw_Data'!H2897</x:f>
        <x:v>5463</x:v>
      </x:c>
      <x:c r="I2897" s="60" t="n">
        <x:f>'Raw_Data'!I2897</x:f>
        <x:v>366.31</x:v>
      </x:c>
      <x:c r="J2897" s="32" t="n">
        <x:f>'Raw_Data'!J2897</x:f>
        <x:v>0.274</x:v>
      </x:c>
      <x:c r="K2897" s="32" t="n">
        <x:f>'Raw_Data'!K2897</x:f>
        <x:v>0.678</x:v>
      </x:c>
      <x:c r="L2897" t="n">
        <x:f>'Raw_Data'!L2897</x:f>
        <x:v>0</x:v>
      </x:c>
      <x:c r="M2897" t="n">
        <x:f>IF('Raw_Data'!M2897="",Assumptions!$B$15,'Raw_Data'!M2897)</x:f>
        <x:v>5</x:v>
      </x:c>
      <x:c r="N2897" s="32" t="n">
        <x:f>'Raw_Data'!N2897</x:f>
        <x:v>0.242</x:v>
      </x:c>
      <x:c r="O2897" t="str">
        <x:f>IF(OR(D2897&lt;620,L2897&gt;=2,J2897&gt;0.9),"High",IF(OR(D2897&lt;700,L2897=1,J2897&gt;0.75),"Medium","Low"))</x:f>
        <x:v>Low</x:v>
      </x:c>
      <x:c r="P2897" s="30" t="n">
        <x:f>XLOOKUP(F2897,Assumptions!$A$4:$A$6,Assumptions!$B$4:$B$6)</x:f>
        <x:v>0</x:v>
      </x:c>
      <x:c r="Q2897" s="32" t="n">
        <x:f>XLOOKUP(F2897,Assumptions!$A$4:$A$6,Assumptions!$C$4:$C$6)</x:f>
        <x:v>0.229</x:v>
      </x:c>
      <x:c r="R2897" s="32" t="n">
        <x:f>XLOOKUP(F2897,Assumptions!$A$4:$A$6,Assumptions!$D$4:$D$6)</x:f>
        <x:v>0.015</x:v>
      </x:c>
      <x:c r="S2897" s="32" t="n">
        <x:f>XLOOKUP(F2897,Assumptions!$A$4:$A$6,Assumptions!$E$4:$E$6)</x:f>
        <x:v>0.0075</x:v>
      </x:c>
      <x:c r="T2897" s="32" t="n">
        <x:f>XLOOKUP(O2897,Assumptions!$H$4:$H$6,Assumptions!$I$4:$I$6)</x:f>
        <x:v>0.0035</x:v>
      </x:c>
      <x:c r="U2897" s="30" t="n">
        <x:f>XLOOKUP(F2897,Assumptions!$A$4:$A$6,Assumptions!$F$4:$F$6)</x:f>
        <x:v>60</x:v>
      </x:c>
      <x:c r="V2897" s="60" t="n">
        <x:f>I2897*12</x:f>
        <x:v>4395.72</x:v>
      </x:c>
      <x:c r="W2897" s="60" t="n">
        <x:f>H2897*J2897*(1-K2897)*Q2897</x:f>
        <x:v>110.375610156</x:v>
      </x:c>
      <x:c r="X2897" s="60" t="n">
        <x:f>V2897*R2897</x:f>
        <x:v>65.9358</x:v>
      </x:c>
      <x:c r="Y2897" s="60" t="n">
        <x:f>V2897*S2897</x:f>
        <x:v>32.9679</x:v>
      </x:c>
      <x:c r="Z2897" s="60" t="n">
        <x:f>H2897*J2897*T2897</x:f>
        <x:v>5.2390170000000005</x:v>
      </x:c>
      <x:c r="AA2897" s="60" t="n">
        <x:f>P2897+W2897+X2897-Y2897-Z2897-U2897</x:f>
        <x:v>78.10449315599999</x:v>
      </x:c>
      <x:c r="AB2897" s="32" t="n">
        <x:f>IFERROR(AA2897/(P2897+W2897+X2897),0)</x:f>
        <x:v>0.4429917104451339</x:v>
      </x:c>
      <x:c r="AC2897" t="n">
        <x:f>IF(O2897="High",0,IF(I2897&gt;=1800,3,IF(I2897&gt;=900,2,1))+IF(K2897&gt;=0.9,2,IF(K2897&gt;=0.75,1,0))+IF(J2897&lt;=0.7,2,IF(J2897&lt;=0.85,1,0))+IF(M2897&gt;=8,1,0))</x:f>
        <x:v>3</x:v>
      </x:c>
      <x:c r="AD2897" t="str">
        <x:f>IF(AND(O2897&lt;&gt;"High",AC2897&gt;=Assumptions!$B$10,AA2897&gt;0),"Priority Growth",IF(AND(O2897="Low",AA2897&gt;0),"Maintain","Watch"))</x:f>
        <x:v>Maintain</x:v>
      </x:c>
      <x:c r="AE2897" s="60" t="n">
        <x:f>MAX(AA2897,0)*N2897</x:f>
        <x:v>18.901287343751996</x:v>
      </x:c>
      <x:c r="AF2897" t="str">
        <x:f>IF(AND(AA2897&gt;=Assumptions!$B$11,O2897&lt;&gt;"High",OR(N2897&gt;=Assumptions!$B$12,M2897&lt;=6)),"High","Standard")</x:f>
        <x:v>Standard</x:v>
      </x:c>
    </x:row>
    <x:row r="2898">
      <x:c r="A2898" t="str">
        <x:f>'Raw_Data'!A2898</x:f>
        <x:v>C02897</x:v>
      </x:c>
      <x:c r="B2898" t="n">
        <x:f>'Raw_Data'!B2898</x:f>
        <x:v>38</x:v>
      </x:c>
      <x:c r="C2898" s="30" t="n">
        <x:f>'Raw_Data'!C2898</x:f>
        <x:v>92646</x:v>
      </x:c>
      <x:c r="D2898" t="n">
        <x:f>'Raw_Data'!D2898</x:f>
        <x:v>773</x:v>
      </x:c>
      <x:c r="E2898" t="n">
        <x:f>'Raw_Data'!E2898</x:f>
        <x:v>47</x:v>
      </x:c>
      <x:c r="F2898" t="str">
        <x:f>PROPER(TRIM('Raw_Data'!F2898))</x:f>
        <x:v>Gold</x:v>
      </x:c>
      <x:c r="G2898" t="str">
        <x:f>PROPER(TRIM('Raw_Data'!G2898))</x:f>
        <x:v>Branch</x:v>
      </x:c>
      <x:c r="H2898" s="60" t="n">
        <x:f>'Raw_Data'!H2898</x:f>
        <x:v>16704</x:v>
      </x:c>
      <x:c r="I2898" s="60" t="n">
        <x:f>'Raw_Data'!I2898</x:f>
        <x:v>1834.6</x:v>
      </x:c>
      <x:c r="J2898" s="32" t="n">
        <x:f>'Raw_Data'!J2898</x:f>
        <x:v>0.172</x:v>
      </x:c>
      <x:c r="K2898" s="32" t="n">
        <x:f>'Raw_Data'!K2898</x:f>
        <x:v>0.88</x:v>
      </x:c>
      <x:c r="L2898" t="n">
        <x:f>'Raw_Data'!L2898</x:f>
        <x:v>0</x:v>
      </x:c>
      <x:c r="M2898" t="n">
        <x:f>IF('Raw_Data'!M2898="",Assumptions!$B$15,'Raw_Data'!M2898)</x:f>
        <x:v>8</x:v>
      </x:c>
      <x:c r="N2898" s="32" t="n">
        <x:f>'Raw_Data'!N2898</x:f>
        <x:v>0.048</x:v>
      </x:c>
      <x:c r="O2898" t="str">
        <x:f>IF(OR(D2898&lt;620,L2898&gt;=2,J2898&gt;0.9),"High",IF(OR(D2898&lt;700,L2898=1,J2898&gt;0.75),"Medium","Low"))</x:f>
        <x:v>Low</x:v>
      </x:c>
      <x:c r="P2898" s="30" t="n">
        <x:f>XLOOKUP(F2898,Assumptions!$A$4:$A$6,Assumptions!$B$4:$B$6)</x:f>
        <x:v>95</x:v>
      </x:c>
      <x:c r="Q2898" s="32" t="n">
        <x:f>XLOOKUP(F2898,Assumptions!$A$4:$A$6,Assumptions!$C$4:$C$6)</x:f>
        <x:v>0.219</x:v>
      </x:c>
      <x:c r="R2898" s="32" t="n">
        <x:f>XLOOKUP(F2898,Assumptions!$A$4:$A$6,Assumptions!$D$4:$D$6)</x:f>
        <x:v>0.016</x:v>
      </x:c>
      <x:c r="S2898" s="32" t="n">
        <x:f>XLOOKUP(F2898,Assumptions!$A$4:$A$6,Assumptions!$E$4:$E$6)</x:f>
        <x:v>0.01</x:v>
      </x:c>
      <x:c r="T2898" s="32" t="n">
        <x:f>XLOOKUP(O2898,Assumptions!$H$4:$H$6,Assumptions!$I$4:$I$6)</x:f>
        <x:v>0.0035</x:v>
      </x:c>
      <x:c r="U2898" s="30" t="n">
        <x:f>XLOOKUP(F2898,Assumptions!$A$4:$A$6,Assumptions!$F$4:$F$6)</x:f>
        <x:v>90</x:v>
      </x:c>
      <x:c r="V2898" s="60" t="n">
        <x:f>I2898*12</x:f>
        <x:v>22015.199999999997</x:v>
      </x:c>
      <x:c r="W2898" s="60" t="n">
        <x:f>H2898*J2898*(1-K2898)*Q2898</x:f>
        <x:v>75.50475263999998</x:v>
      </x:c>
      <x:c r="X2898" s="60" t="n">
        <x:f>V2898*R2898</x:f>
        <x:v>352.24319999999994</x:v>
      </x:c>
      <x:c r="Y2898" s="60" t="n">
        <x:f>V2898*S2898</x:f>
        <x:v>220.152</x:v>
      </x:c>
      <x:c r="Z2898" s="60" t="n">
        <x:f>H2898*J2898*T2898</x:f>
        <x:v>10.055807999999999</x:v>
      </x:c>
      <x:c r="AA2898" s="60" t="n">
        <x:f>P2898+W2898+X2898-Y2898-Z2898-U2898</x:f>
        <x:v>202.54014464</x:v>
      </x:c>
      <x:c r="AB2898" s="32" t="n">
        <x:f>IFERROR(AA2898/(P2898+W2898+X2898),0)</x:f>
        <x:v>0.3874527745486609</x:v>
      </x:c>
      <x:c r="AC2898" t="n">
        <x:f>IF(O2898="High",0,IF(I2898&gt;=1800,3,IF(I2898&gt;=900,2,1))+IF(K2898&gt;=0.9,2,IF(K2898&gt;=0.75,1,0))+IF(J2898&lt;=0.7,2,IF(J2898&lt;=0.85,1,0))+IF(M2898&gt;=8,1,0))</x:f>
        <x:v>7</x:v>
      </x:c>
      <x:c r="AD2898" t="str">
        <x:f>IF(AND(O2898&lt;&gt;"High",AC2898&gt;=Assumptions!$B$10,AA2898&gt;0),"Priority Growth",IF(AND(O2898="Low",AA2898&gt;0),"Maintain","Watch"))</x:f>
        <x:v>Priority Growth</x:v>
      </x:c>
      <x:c r="AE2898" s="60" t="n">
        <x:f>MAX(AA2898,0)*N2898</x:f>
        <x:v>9.72192694272</x:v>
      </x:c>
      <x:c r="AF2898" t="str">
        <x:f>IF(AND(AA2898&gt;=Assumptions!$B$11,O2898&lt;&gt;"High",OR(N2898&gt;=Assumptions!$B$12,M2898&lt;=6)),"High","Standard")</x:f>
        <x:v>Standard</x:v>
      </x:c>
    </x:row>
    <x:row r="2899">
      <x:c r="A2899" t="str">
        <x:f>'Raw_Data'!A2899</x:f>
        <x:v>C02898</x:v>
      </x:c>
      <x:c r="B2899" t="n">
        <x:f>'Raw_Data'!B2899</x:f>
        <x:v>49</x:v>
      </x:c>
      <x:c r="C2899" s="30" t="n">
        <x:f>'Raw_Data'!C2899</x:f>
        <x:v>89238</x:v>
      </x:c>
      <x:c r="D2899" t="n">
        <x:f>'Raw_Data'!D2899</x:f>
        <x:v>681</x:v>
      </x:c>
      <x:c r="E2899" t="n">
        <x:f>'Raw_Data'!E2899</x:f>
        <x:v>8</x:v>
      </x:c>
      <x:c r="F2899" t="str">
        <x:f>PROPER(TRIM('Raw_Data'!F2899))</x:f>
        <x:v>Gold</x:v>
      </x:c>
      <x:c r="G2899" t="str">
        <x:f>PROPER(TRIM('Raw_Data'!G2899))</x:f>
        <x:v>Branch</x:v>
      </x:c>
      <x:c r="H2899" s="60" t="n">
        <x:f>'Raw_Data'!H2899</x:f>
        <x:v>12770</x:v>
      </x:c>
      <x:c r="I2899" s="60" t="n">
        <x:f>'Raw_Data'!I2899</x:f>
        <x:v>1492.75</x:v>
      </x:c>
      <x:c r="J2899" s="32" t="n">
        <x:f>'Raw_Data'!J2899</x:f>
        <x:v>0.342</x:v>
      </x:c>
      <x:c r="K2899" s="32" t="n">
        <x:f>'Raw_Data'!K2899</x:f>
        <x:v>0.851</x:v>
      </x:c>
      <x:c r="L2899" t="n">
        <x:f>'Raw_Data'!L2899</x:f>
        <x:v>0</x:v>
      </x:c>
      <x:c r="M2899" t="n">
        <x:f>IF('Raw_Data'!M2899="",Assumptions!$B$15,'Raw_Data'!M2899)</x:f>
        <x:v>10</x:v>
      </x:c>
      <x:c r="N2899" s="32" t="n">
        <x:f>'Raw_Data'!N2899</x:f>
        <x:v>0.02</x:v>
      </x:c>
      <x:c r="O2899" t="str">
        <x:f>IF(OR(D2899&lt;620,L2899&gt;=2,J2899&gt;0.9),"High",IF(OR(D2899&lt;700,L2899=1,J2899&gt;0.75),"Medium","Low"))</x:f>
        <x:v>Medium</x:v>
      </x:c>
      <x:c r="P2899" s="30" t="n">
        <x:f>XLOOKUP(F2899,Assumptions!$A$4:$A$6,Assumptions!$B$4:$B$6)</x:f>
        <x:v>95</x:v>
      </x:c>
      <x:c r="Q2899" s="32" t="n">
        <x:f>XLOOKUP(F2899,Assumptions!$A$4:$A$6,Assumptions!$C$4:$C$6)</x:f>
        <x:v>0.219</x:v>
      </x:c>
      <x:c r="R2899" s="32" t="n">
        <x:f>XLOOKUP(F2899,Assumptions!$A$4:$A$6,Assumptions!$D$4:$D$6)</x:f>
        <x:v>0.016</x:v>
      </x:c>
      <x:c r="S2899" s="32" t="n">
        <x:f>XLOOKUP(F2899,Assumptions!$A$4:$A$6,Assumptions!$E$4:$E$6)</x:f>
        <x:v>0.01</x:v>
      </x:c>
      <x:c r="T2899" s="32" t="n">
        <x:f>XLOOKUP(O2899,Assumptions!$H$4:$H$6,Assumptions!$I$4:$I$6)</x:f>
        <x:v>0.012</x:v>
      </x:c>
      <x:c r="U2899" s="30" t="n">
        <x:f>XLOOKUP(F2899,Assumptions!$A$4:$A$6,Assumptions!$F$4:$F$6)</x:f>
        <x:v>90</x:v>
      </x:c>
      <x:c r="V2899" s="60" t="n">
        <x:f>I2899*12</x:f>
        <x:v>17913</x:v>
      </x:c>
      <x:c r="W2899" s="60" t="n">
        <x:f>H2899*J2899*(1-K2899)*Q2899</x:f>
        <x:v>142.51067154000003</x:v>
      </x:c>
      <x:c r="X2899" s="60" t="n">
        <x:f>V2899*R2899</x:f>
        <x:v>286.608</x:v>
      </x:c>
      <x:c r="Y2899" s="60" t="n">
        <x:f>V2899*S2899</x:f>
        <x:v>179.13</x:v>
      </x:c>
      <x:c r="Z2899" s="60" t="n">
        <x:f>H2899*J2899*T2899</x:f>
        <x:v>52.408080000000005</x:v>
      </x:c>
      <x:c r="AA2899" s="60" t="n">
        <x:f>P2899+W2899+X2899-Y2899-Z2899-U2899</x:f>
        <x:v>202.58059154000006</x:v>
      </x:c>
      <x:c r="AB2899" s="32" t="n">
        <x:f>IFERROR(AA2899/(P2899+W2899+X2899),0)</x:f>
        <x:v>0.38651664697379395</x:v>
      </x:c>
      <x:c r="AC2899" t="n">
        <x:f>IF(O2899="High",0,IF(I2899&gt;=1800,3,IF(I2899&gt;=900,2,1))+IF(K2899&gt;=0.9,2,IF(K2899&gt;=0.75,1,0))+IF(J2899&lt;=0.7,2,IF(J2899&lt;=0.85,1,0))+IF(M2899&gt;=8,1,0))</x:f>
        <x:v>6</x:v>
      </x:c>
      <x:c r="AD2899" t="str">
        <x:f>IF(AND(O2899&lt;&gt;"High",AC2899&gt;=Assumptions!$B$10,AA2899&gt;0),"Priority Growth",IF(AND(O2899="Low",AA2899&gt;0),"Maintain","Watch"))</x:f>
        <x:v>Priority Growth</x:v>
      </x:c>
      <x:c r="AE2899" s="60" t="n">
        <x:f>MAX(AA2899,0)*N2899</x:f>
        <x:v>4.0516118308000015</x:v>
      </x:c>
      <x:c r="AF2899" t="str">
        <x:f>IF(AND(AA2899&gt;=Assumptions!$B$11,O2899&lt;&gt;"High",OR(N2899&gt;=Assumptions!$B$12,M2899&lt;=6)),"High","Standard")</x:f>
        <x:v>Standard</x:v>
      </x:c>
    </x:row>
    <x:row r="2900">
      <x:c r="A2900" t="str">
        <x:f>'Raw_Data'!A2900</x:f>
        <x:v>C02899</x:v>
      </x:c>
      <x:c r="B2900" t="n">
        <x:f>'Raw_Data'!B2900</x:f>
        <x:v>28</x:v>
      </x:c>
      <x:c r="C2900" s="30" t="n">
        <x:f>'Raw_Data'!C2900</x:f>
        <x:v>67823</x:v>
      </x:c>
      <x:c r="D2900" t="n">
        <x:f>'Raw_Data'!D2900</x:f>
        <x:v>675</x:v>
      </x:c>
      <x:c r="E2900" t="n">
        <x:f>'Raw_Data'!E2900</x:f>
        <x:v>95</x:v>
      </x:c>
      <x:c r="F2900" t="str">
        <x:f>PROPER(TRIM('Raw_Data'!F2900))</x:f>
        <x:v>Gold</x:v>
      </x:c>
      <x:c r="G2900" t="str">
        <x:f>PROPER(TRIM('Raw_Data'!G2900))</x:f>
        <x:v>Digital</x:v>
      </x:c>
      <x:c r="H2900" s="60" t="n">
        <x:f>'Raw_Data'!H2900</x:f>
        <x:v>9435</x:v>
      </x:c>
      <x:c r="I2900" s="60" t="n">
        <x:f>'Raw_Data'!I2900</x:f>
        <x:v>1490.54</x:v>
      </x:c>
      <x:c r="J2900" s="32" t="n">
        <x:f>'Raw_Data'!J2900</x:f>
        <x:v>0.351</x:v>
      </x:c>
      <x:c r="K2900" s="32" t="n">
        <x:f>'Raw_Data'!K2900</x:f>
        <x:v>0.813</x:v>
      </x:c>
      <x:c r="L2900" t="n">
        <x:f>'Raw_Data'!L2900</x:f>
        <x:v>0</x:v>
      </x:c>
      <x:c r="M2900" t="n">
        <x:f>IF('Raw_Data'!M2900="",Assumptions!$B$15,'Raw_Data'!M2900)</x:f>
        <x:v>8</x:v>
      </x:c>
      <x:c r="N2900" s="32" t="n">
        <x:f>'Raw_Data'!N2900</x:f>
        <x:v>0.081</x:v>
      </x:c>
      <x:c r="O2900" t="str">
        <x:f>IF(OR(D2900&lt;620,L2900&gt;=2,J2900&gt;0.9),"High",IF(OR(D2900&lt;700,L2900=1,J2900&gt;0.75),"Medium","Low"))</x:f>
        <x:v>Medium</x:v>
      </x:c>
      <x:c r="P2900" s="30" t="n">
        <x:f>XLOOKUP(F2900,Assumptions!$A$4:$A$6,Assumptions!$B$4:$B$6)</x:f>
        <x:v>95</x:v>
      </x:c>
      <x:c r="Q2900" s="32" t="n">
        <x:f>XLOOKUP(F2900,Assumptions!$A$4:$A$6,Assumptions!$C$4:$C$6)</x:f>
        <x:v>0.219</x:v>
      </x:c>
      <x:c r="R2900" s="32" t="n">
        <x:f>XLOOKUP(F2900,Assumptions!$A$4:$A$6,Assumptions!$D$4:$D$6)</x:f>
        <x:v>0.016</x:v>
      </x:c>
      <x:c r="S2900" s="32" t="n">
        <x:f>XLOOKUP(F2900,Assumptions!$A$4:$A$6,Assumptions!$E$4:$E$6)</x:f>
        <x:v>0.01</x:v>
      </x:c>
      <x:c r="T2900" s="32" t="n">
        <x:f>XLOOKUP(O2900,Assumptions!$H$4:$H$6,Assumptions!$I$4:$I$6)</x:f>
        <x:v>0.012</x:v>
      </x:c>
      <x:c r="U2900" s="30" t="n">
        <x:f>XLOOKUP(F2900,Assumptions!$A$4:$A$6,Assumptions!$F$4:$F$6)</x:f>
        <x:v>90</x:v>
      </x:c>
      <x:c r="V2900" s="60" t="n">
        <x:f>I2900*12</x:f>
        <x:v>17886.48</x:v>
      </x:c>
      <x:c r="W2900" s="60" t="n">
        <x:f>H2900*J2900*(1-K2900)*Q2900</x:f>
        <x:v>135.62343580500004</x:v>
      </x:c>
      <x:c r="X2900" s="60" t="n">
        <x:f>V2900*R2900</x:f>
        <x:v>286.18368</x:v>
      </x:c>
      <x:c r="Y2900" s="60" t="n">
        <x:f>V2900*S2900</x:f>
        <x:v>178.8648</x:v>
      </x:c>
      <x:c r="Z2900" s="60" t="n">
        <x:f>H2900*J2900*T2900</x:f>
        <x:v>39.74022</x:v>
      </x:c>
      <x:c r="AA2900" s="60" t="n">
        <x:f>P2900+W2900+X2900-Y2900-Z2900-U2900</x:f>
        <x:v>208.20209580499994</x:v>
      </x:c>
      <x:c r="AB2900" s="32" t="n">
        <x:f>IFERROR(AA2900/(P2900+W2900+X2900),0)</x:f>
        <x:v>0.4028622854402765</x:v>
      </x:c>
      <x:c r="AC2900" t="n">
        <x:f>IF(O2900="High",0,IF(I2900&gt;=1800,3,IF(I2900&gt;=900,2,1))+IF(K2900&gt;=0.9,2,IF(K2900&gt;=0.75,1,0))+IF(J2900&lt;=0.7,2,IF(J2900&lt;=0.85,1,0))+IF(M2900&gt;=8,1,0))</x:f>
        <x:v>6</x:v>
      </x:c>
      <x:c r="AD2900" t="str">
        <x:f>IF(AND(O2900&lt;&gt;"High",AC2900&gt;=Assumptions!$B$10,AA2900&gt;0),"Priority Growth",IF(AND(O2900="Low",AA2900&gt;0),"Maintain","Watch"))</x:f>
        <x:v>Priority Growth</x:v>
      </x:c>
      <x:c r="AE2900" s="60" t="n">
        <x:f>MAX(AA2900,0)*N2900</x:f>
        <x:v>16.864369760204998</x:v>
      </x:c>
      <x:c r="AF2900" t="str">
        <x:f>IF(AND(AA2900&gt;=Assumptions!$B$11,O2900&lt;&gt;"High",OR(N2900&gt;=Assumptions!$B$12,M2900&lt;=6)),"High","Standard")</x:f>
        <x:v>Standard</x:v>
      </x:c>
    </x:row>
    <x:row r="2901">
      <x:c r="A2901" t="str">
        <x:f>'Raw_Data'!A2901</x:f>
        <x:v>C02900</x:v>
      </x:c>
      <x:c r="B2901" t="n">
        <x:f>'Raw_Data'!B2901</x:f>
        <x:v>40</x:v>
      </x:c>
      <x:c r="C2901" s="30" t="n">
        <x:f>'Raw_Data'!C2901</x:f>
        <x:v>56142</x:v>
      </x:c>
      <x:c r="D2901" t="n">
        <x:f>'Raw_Data'!D2901</x:f>
        <x:v>679</x:v>
      </x:c>
      <x:c r="E2901" t="n">
        <x:f>'Raw_Data'!E2901</x:f>
        <x:v>36</x:v>
      </x:c>
      <x:c r="F2901" t="str">
        <x:f>PROPER(TRIM('Raw_Data'!F2901))</x:f>
        <x:v>Classic</x:v>
      </x:c>
      <x:c r="G2901" t="str">
        <x:f>PROPER(TRIM('Raw_Data'!G2901))</x:f>
        <x:v>Digital</x:v>
      </x:c>
      <x:c r="H2901" s="60" t="n">
        <x:f>'Raw_Data'!H2901</x:f>
        <x:v>7443</x:v>
      </x:c>
      <x:c r="I2901" s="60" t="n">
        <x:f>'Raw_Data'!I2901</x:f>
        <x:v>1070.13</x:v>
      </x:c>
      <x:c r="J2901" s="32" t="n">
        <x:f>'Raw_Data'!J2901</x:f>
        <x:v>0.375</x:v>
      </x:c>
      <x:c r="K2901" s="32" t="n">
        <x:f>'Raw_Data'!K2901</x:f>
        <x:v>0.773</x:v>
      </x:c>
      <x:c r="L2901" t="n">
        <x:f>'Raw_Data'!L2901</x:f>
        <x:v>0</x:v>
      </x:c>
      <x:c r="M2901" t="n">
        <x:f>IF('Raw_Data'!M2901="",Assumptions!$B$15,'Raw_Data'!M2901)</x:f>
        <x:v>6</x:v>
      </x:c>
      <x:c r="N2901" s="32" t="n">
        <x:f>'Raw_Data'!N2901</x:f>
        <x:v>0.148</x:v>
      </x:c>
      <x:c r="O2901" t="str">
        <x:f>IF(OR(D2901&lt;620,L2901&gt;=2,J2901&gt;0.9),"High",IF(OR(D2901&lt;700,L2901=1,J2901&gt;0.75),"Medium","Low"))</x:f>
        <x:v>Medium</x:v>
      </x:c>
      <x:c r="P2901" s="30" t="n">
        <x:f>XLOOKUP(F2901,Assumptions!$A$4:$A$6,Assumptions!$B$4:$B$6)</x:f>
        <x:v>0</x:v>
      </x:c>
      <x:c r="Q2901" s="32" t="n">
        <x:f>XLOOKUP(F2901,Assumptions!$A$4:$A$6,Assumptions!$C$4:$C$6)</x:f>
        <x:v>0.229</x:v>
      </x:c>
      <x:c r="R2901" s="32" t="n">
        <x:f>XLOOKUP(F2901,Assumptions!$A$4:$A$6,Assumptions!$D$4:$D$6)</x:f>
        <x:v>0.015</x:v>
      </x:c>
      <x:c r="S2901" s="32" t="n">
        <x:f>XLOOKUP(F2901,Assumptions!$A$4:$A$6,Assumptions!$E$4:$E$6)</x:f>
        <x:v>0.0075</x:v>
      </x:c>
      <x:c r="T2901" s="32" t="n">
        <x:f>XLOOKUP(O2901,Assumptions!$H$4:$H$6,Assumptions!$I$4:$I$6)</x:f>
        <x:v>0.012</x:v>
      </x:c>
      <x:c r="U2901" s="30" t="n">
        <x:f>XLOOKUP(F2901,Assumptions!$A$4:$A$6,Assumptions!$F$4:$F$6)</x:f>
        <x:v>60</x:v>
      </x:c>
      <x:c r="V2901" s="60" t="n">
        <x:f>I2901*12</x:f>
        <x:v>12841.560000000001</x:v>
      </x:c>
      <x:c r="W2901" s="60" t="n">
        <x:f>H2901*J2901*(1-K2901)*Q2901</x:f>
        <x:v>145.091050875</x:v>
      </x:c>
      <x:c r="X2901" s="60" t="n">
        <x:f>V2901*R2901</x:f>
        <x:v>192.6234</x:v>
      </x:c>
      <x:c r="Y2901" s="60" t="n">
        <x:f>V2901*S2901</x:f>
        <x:v>96.3117</x:v>
      </x:c>
      <x:c r="Z2901" s="60" t="n">
        <x:f>H2901*J2901*T2901</x:f>
        <x:v>33.4935</x:v>
      </x:c>
      <x:c r="AA2901" s="60" t="n">
        <x:f>P2901+W2901+X2901-Y2901-Z2901-U2901</x:f>
        <x:v>147.909250875</x:v>
      </x:c>
      <x:c r="AB2901" s="32" t="n">
        <x:f>IFERROR(AA2901/(P2901+W2901+X2901),0)</x:f>
        <x:v>0.4379713408525311</x:v>
      </x:c>
      <x:c r="AC2901" t="n">
        <x:f>IF(O2901="High",0,IF(I2901&gt;=1800,3,IF(I2901&gt;=900,2,1))+IF(K2901&gt;=0.9,2,IF(K2901&gt;=0.75,1,0))+IF(J2901&lt;=0.7,2,IF(J2901&lt;=0.85,1,0))+IF(M2901&gt;=8,1,0))</x:f>
        <x:v>5</x:v>
      </x:c>
      <x:c r="AD2901" t="str">
        <x:f>IF(AND(O2901&lt;&gt;"High",AC2901&gt;=Assumptions!$B$10,AA2901&gt;0),"Priority Growth",IF(AND(O2901="Low",AA2901&gt;0),"Maintain","Watch"))</x:f>
        <x:v>Watch</x:v>
      </x:c>
      <x:c r="AE2901" s="60" t="n">
        <x:f>MAX(AA2901,0)*N2901</x:f>
        <x:v>21.890569129499998</x:v>
      </x:c>
      <x:c r="AF2901" t="str">
        <x:f>IF(AND(AA2901&gt;=Assumptions!$B$11,O2901&lt;&gt;"High",OR(N2901&gt;=Assumptions!$B$12,M2901&lt;=6)),"High","Standard")</x:f>
        <x:v>Standard</x:v>
      </x:c>
    </x:row>
    <x:row r="2902">
      <x:c r="A2902" t="str">
        <x:f>'Raw_Data'!A2902</x:f>
        <x:v>C02901</x:v>
      </x:c>
      <x:c r="B2902" t="n">
        <x:f>'Raw_Data'!B2902</x:f>
        <x:v>50</x:v>
      </x:c>
      <x:c r="C2902" s="30" t="n">
        <x:f>'Raw_Data'!C2902</x:f>
        <x:v>75016</x:v>
      </x:c>
      <x:c r="D2902" t="n">
        <x:f>'Raw_Data'!D2902</x:f>
        <x:v>688</x:v>
      </x:c>
      <x:c r="E2902" t="n">
        <x:f>'Raw_Data'!E2902</x:f>
        <x:v>51</x:v>
      </x:c>
      <x:c r="F2902" t="str">
        <x:f>PROPER(TRIM('Raw_Data'!F2902))</x:f>
        <x:v>Gold</x:v>
      </x:c>
      <x:c r="G2902" t="str">
        <x:f>PROPER(TRIM('Raw_Data'!G2902))</x:f>
        <x:v>Digital</x:v>
      </x:c>
      <x:c r="H2902" s="60" t="n">
        <x:f>'Raw_Data'!H2902</x:f>
        <x:v>11637</x:v>
      </x:c>
      <x:c r="I2902" s="60" t="n">
        <x:f>'Raw_Data'!I2902</x:f>
        <x:v>1085.05</x:v>
      </x:c>
      <x:c r="J2902" s="32" t="n">
        <x:f>'Raw_Data'!J2902</x:f>
        <x:v>0.378</x:v>
      </x:c>
      <x:c r="K2902" s="32" t="n">
        <x:f>'Raw_Data'!K2902</x:f>
        <x:v>0.649</x:v>
      </x:c>
      <x:c r="L2902" t="n">
        <x:f>'Raw_Data'!L2902</x:f>
        <x:v>0</x:v>
      </x:c>
      <x:c r="M2902" t="n">
        <x:f>IF('Raw_Data'!M2902="",Assumptions!$B$15,'Raw_Data'!M2902)</x:f>
        <x:v>7</x:v>
      </x:c>
      <x:c r="N2902" s="32" t="n">
        <x:f>'Raw_Data'!N2902</x:f>
        <x:v>0.118</x:v>
      </x:c>
      <x:c r="O2902" t="str">
        <x:f>IF(OR(D2902&lt;620,L2902&gt;=2,J2902&gt;0.9),"High",IF(OR(D2902&lt;700,L2902=1,J2902&gt;0.75),"Medium","Low"))</x:f>
        <x:v>Medium</x:v>
      </x:c>
      <x:c r="P2902" s="30" t="n">
        <x:f>XLOOKUP(F2902,Assumptions!$A$4:$A$6,Assumptions!$B$4:$B$6)</x:f>
        <x:v>95</x:v>
      </x:c>
      <x:c r="Q2902" s="32" t="n">
        <x:f>XLOOKUP(F2902,Assumptions!$A$4:$A$6,Assumptions!$C$4:$C$6)</x:f>
        <x:v>0.219</x:v>
      </x:c>
      <x:c r="R2902" s="32" t="n">
        <x:f>XLOOKUP(F2902,Assumptions!$A$4:$A$6,Assumptions!$D$4:$D$6)</x:f>
        <x:v>0.016</x:v>
      </x:c>
      <x:c r="S2902" s="32" t="n">
        <x:f>XLOOKUP(F2902,Assumptions!$A$4:$A$6,Assumptions!$E$4:$E$6)</x:f>
        <x:v>0.01</x:v>
      </x:c>
      <x:c r="T2902" s="32" t="n">
        <x:f>XLOOKUP(O2902,Assumptions!$H$4:$H$6,Assumptions!$I$4:$I$6)</x:f>
        <x:v>0.012</x:v>
      </x:c>
      <x:c r="U2902" s="30" t="n">
        <x:f>XLOOKUP(F2902,Assumptions!$A$4:$A$6,Assumptions!$F$4:$F$6)</x:f>
        <x:v>90</x:v>
      </x:c>
      <x:c r="V2902" s="60" t="n">
        <x:f>I2902*12</x:f>
        <x:v>13020.599999999999</x:v>
      </x:c>
      <x:c r="W2902" s="60" t="n">
        <x:f>H2902*J2902*(1-K2902)*Q2902</x:f>
        <x:v>338.130281034</x:v>
      </x:c>
      <x:c r="X2902" s="60" t="n">
        <x:f>V2902*R2902</x:f>
        <x:v>208.32959999999997</x:v>
      </x:c>
      <x:c r="Y2902" s="60" t="n">
        <x:f>V2902*S2902</x:f>
        <x:v>130.206</x:v>
      </x:c>
      <x:c r="Z2902" s="60" t="n">
        <x:f>H2902*J2902*T2902</x:f>
        <x:v>52.785432</x:v>
      </x:c>
      <x:c r="AA2902" s="60" t="n">
        <x:f>P2902+W2902+X2902-Y2902-Z2902-U2902</x:f>
        <x:v>368.46844903399995</x:v>
      </x:c>
      <x:c r="AB2902" s="32" t="n">
        <x:f>IFERROR(AA2902/(P2902+W2902+X2902),0)</x:f>
        <x:v>0.5744216589820831</x:v>
      </x:c>
      <x:c r="AC2902" t="n">
        <x:f>IF(O2902="High",0,IF(I2902&gt;=1800,3,IF(I2902&gt;=900,2,1))+IF(K2902&gt;=0.9,2,IF(K2902&gt;=0.75,1,0))+IF(J2902&lt;=0.7,2,IF(J2902&lt;=0.85,1,0))+IF(M2902&gt;=8,1,0))</x:f>
        <x:v>4</x:v>
      </x:c>
      <x:c r="AD2902" t="str">
        <x:f>IF(AND(O2902&lt;&gt;"High",AC2902&gt;=Assumptions!$B$10,AA2902&gt;0),"Priority Growth",IF(AND(O2902="Low",AA2902&gt;0),"Maintain","Watch"))</x:f>
        <x:v>Watch</x:v>
      </x:c>
      <x:c r="AE2902" s="60" t="n">
        <x:f>MAX(AA2902,0)*N2902</x:f>
        <x:v>43.47927698601199</x:v>
      </x:c>
      <x:c r="AF2902" t="str">
        <x:f>IF(AND(AA2902&gt;=Assumptions!$B$11,O2902&lt;&gt;"High",OR(N2902&gt;=Assumptions!$B$12,M2902&lt;=6)),"High","Standard")</x:f>
        <x:v>Standard</x:v>
      </x:c>
    </x:row>
    <x:row r="2903">
      <x:c r="A2903" t="str">
        <x:f>'Raw_Data'!A2903</x:f>
        <x:v>C02902</x:v>
      </x:c>
      <x:c r="B2903" t="n">
        <x:f>'Raw_Data'!B2903</x:f>
        <x:v>23</x:v>
      </x:c>
      <x:c r="C2903" s="30" t="n">
        <x:f>'Raw_Data'!C2903</x:f>
        <x:v>52569</x:v>
      </x:c>
      <x:c r="D2903" t="n">
        <x:f>'Raw_Data'!D2903</x:f>
        <x:v>642</x:v>
      </x:c>
      <x:c r="E2903" t="n">
        <x:f>'Raw_Data'!E2903</x:f>
        <x:v>49</x:v>
      </x:c>
      <x:c r="F2903" t="str">
        <x:f>PROPER(TRIM('Raw_Data'!F2903))</x:f>
        <x:v>Classic</x:v>
      </x:c>
      <x:c r="G2903" t="str">
        <x:f>PROPER(TRIM('Raw_Data'!G2903))</x:f>
        <x:v>Partner</x:v>
      </x:c>
      <x:c r="H2903" s="60" t="n">
        <x:f>'Raw_Data'!H2903</x:f>
        <x:v>3913</x:v>
      </x:c>
      <x:c r="I2903" s="60" t="n">
        <x:f>'Raw_Data'!I2903</x:f>
        <x:v>352.54</x:v>
      </x:c>
      <x:c r="J2903" s="32" t="n">
        <x:f>'Raw_Data'!J2903</x:f>
        <x:v>0.362</x:v>
      </x:c>
      <x:c r="K2903" s="32" t="n">
        <x:f>'Raw_Data'!K2903</x:f>
        <x:v>0.562</x:v>
      </x:c>
      <x:c r="L2903" t="n">
        <x:f>'Raw_Data'!L2903</x:f>
        <x:v>0</x:v>
      </x:c>
      <x:c r="M2903" t="n">
        <x:f>IF('Raw_Data'!M2903="",Assumptions!$B$15,'Raw_Data'!M2903)</x:f>
        <x:v>10</x:v>
      </x:c>
      <x:c r="N2903" s="32" t="n">
        <x:f>'Raw_Data'!N2903</x:f>
        <x:v>0.02</x:v>
      </x:c>
      <x:c r="O2903" t="str">
        <x:f>IF(OR(D2903&lt;620,L2903&gt;=2,J2903&gt;0.9),"High",IF(OR(D2903&lt;700,L2903=1,J2903&gt;0.75),"Medium","Low"))</x:f>
        <x:v>Medium</x:v>
      </x:c>
      <x:c r="P2903" s="30" t="n">
        <x:f>XLOOKUP(F2903,Assumptions!$A$4:$A$6,Assumptions!$B$4:$B$6)</x:f>
        <x:v>0</x:v>
      </x:c>
      <x:c r="Q2903" s="32" t="n">
        <x:f>XLOOKUP(F2903,Assumptions!$A$4:$A$6,Assumptions!$C$4:$C$6)</x:f>
        <x:v>0.229</x:v>
      </x:c>
      <x:c r="R2903" s="32" t="n">
        <x:f>XLOOKUP(F2903,Assumptions!$A$4:$A$6,Assumptions!$D$4:$D$6)</x:f>
        <x:v>0.015</x:v>
      </x:c>
      <x:c r="S2903" s="32" t="n">
        <x:f>XLOOKUP(F2903,Assumptions!$A$4:$A$6,Assumptions!$E$4:$E$6)</x:f>
        <x:v>0.0075</x:v>
      </x:c>
      <x:c r="T2903" s="32" t="n">
        <x:f>XLOOKUP(O2903,Assumptions!$H$4:$H$6,Assumptions!$I$4:$I$6)</x:f>
        <x:v>0.012</x:v>
      </x:c>
      <x:c r="U2903" s="30" t="n">
        <x:f>XLOOKUP(F2903,Assumptions!$A$4:$A$6,Assumptions!$F$4:$F$6)</x:f>
        <x:v>60</x:v>
      </x:c>
      <x:c r="V2903" s="60" t="n">
        <x:f>I2903*12</x:f>
        <x:v>4230.4800000000005</x:v>
      </x:c>
      <x:c r="W2903" s="60" t="n">
        <x:f>H2903*J2903*(1-K2903)*Q2903</x:f>
        <x:v>142.07838481199997</x:v>
      </x:c>
      <x:c r="X2903" s="60" t="n">
        <x:f>V2903*R2903</x:f>
        <x:v>63.45720000000001</x:v>
      </x:c>
      <x:c r="Y2903" s="60" t="n">
        <x:f>V2903*S2903</x:f>
        <x:v>31.728600000000004</x:v>
      </x:c>
      <x:c r="Z2903" s="60" t="n">
        <x:f>H2903*J2903*T2903</x:f>
        <x:v>16.998071999999997</x:v>
      </x:c>
      <x:c r="AA2903" s="60" t="n">
        <x:f>P2903+W2903+X2903-Y2903-Z2903-U2903</x:f>
        <x:v>96.80891281199996</x:v>
      </x:c>
      <x:c r="AB2903" s="32" t="n">
        <x:f>IFERROR(AA2903/(P2903+W2903+X2903),0)</x:f>
        <x:v>0.47100803931615776</x:v>
      </x:c>
      <x:c r="AC2903" t="n">
        <x:f>IF(O2903="High",0,IF(I2903&gt;=1800,3,IF(I2903&gt;=900,2,1))+IF(K2903&gt;=0.9,2,IF(K2903&gt;=0.75,1,0))+IF(J2903&lt;=0.7,2,IF(J2903&lt;=0.85,1,0))+IF(M2903&gt;=8,1,0))</x:f>
        <x:v>4</x:v>
      </x:c>
      <x:c r="AD2903" t="str">
        <x:f>IF(AND(O2903&lt;&gt;"High",AC2903&gt;=Assumptions!$B$10,AA2903&gt;0),"Priority Growth",IF(AND(O2903="Low",AA2903&gt;0),"Maintain","Watch"))</x:f>
        <x:v>Watch</x:v>
      </x:c>
      <x:c r="AE2903" s="60" t="n">
        <x:f>MAX(AA2903,0)*N2903</x:f>
        <x:v>1.9361782562399992</x:v>
      </x:c>
      <x:c r="AF2903" t="str">
        <x:f>IF(AND(AA2903&gt;=Assumptions!$B$11,O2903&lt;&gt;"High",OR(N2903&gt;=Assumptions!$B$12,M2903&lt;=6)),"High","Standard")</x:f>
        <x:v>Standard</x:v>
      </x:c>
    </x:row>
    <x:row r="2904">
      <x:c r="A2904" t="str">
        <x:f>'Raw_Data'!A2904</x:f>
        <x:v>C02903</x:v>
      </x:c>
      <x:c r="B2904" t="n">
        <x:f>'Raw_Data'!B2904</x:f>
        <x:v>61</x:v>
      </x:c>
      <x:c r="C2904" s="30" t="n">
        <x:f>'Raw_Data'!C2904</x:f>
        <x:v>143610</x:v>
      </x:c>
      <x:c r="D2904" t="n">
        <x:f>'Raw_Data'!D2904</x:f>
        <x:v>641</x:v>
      </x:c>
      <x:c r="E2904" t="n">
        <x:f>'Raw_Data'!E2904</x:f>
        <x:v>6</x:v>
      </x:c>
      <x:c r="F2904" t="str">
        <x:f>PROPER(TRIM('Raw_Data'!F2904))</x:f>
        <x:v>Platinum</x:v>
      </x:c>
      <x:c r="G2904" t="str">
        <x:f>PROPER(TRIM('Raw_Data'!G2904))</x:f>
        <x:v>Partner</x:v>
      </x:c>
      <x:c r="H2904" s="60" t="n">
        <x:f>'Raw_Data'!H2904</x:f>
        <x:v>24952</x:v>
      </x:c>
      <x:c r="I2904" s="60" t="n">
        <x:f>'Raw_Data'!I2904</x:f>
        <x:v>2870.82</x:v>
      </x:c>
      <x:c r="J2904" s="32" t="n">
        <x:f>'Raw_Data'!J2904</x:f>
        <x:v>0.41</x:v>
      </x:c>
      <x:c r="K2904" s="32" t="n">
        <x:f>'Raw_Data'!K2904</x:f>
        <x:v>0.659</x:v>
      </x:c>
      <x:c r="L2904" t="n">
        <x:f>'Raw_Data'!L2904</x:f>
        <x:v>0</x:v>
      </x:c>
      <x:c r="M2904" t="n">
        <x:f>IF('Raw_Data'!M2904="",Assumptions!$B$15,'Raw_Data'!M2904)</x:f>
        <x:v>8</x:v>
      </x:c>
      <x:c r="N2904" s="32" t="n">
        <x:f>'Raw_Data'!N2904</x:f>
        <x:v>0.103</x:v>
      </x:c>
      <x:c r="O2904" t="str">
        <x:f>IF(OR(D2904&lt;620,L2904&gt;=2,J2904&gt;0.9),"High",IF(OR(D2904&lt;700,L2904=1,J2904&gt;0.75),"Medium","Low"))</x:f>
        <x:v>Medium</x:v>
      </x:c>
      <x:c r="P2904" s="30" t="n">
        <x:f>XLOOKUP(F2904,Assumptions!$A$4:$A$6,Assumptions!$B$4:$B$6)</x:f>
        <x:v>195</x:v>
      </x:c>
      <x:c r="Q2904" s="32" t="n">
        <x:f>XLOOKUP(F2904,Assumptions!$A$4:$A$6,Assumptions!$C$4:$C$6)</x:f>
        <x:v>0.199</x:v>
      </x:c>
      <x:c r="R2904" s="32" t="n">
        <x:f>XLOOKUP(F2904,Assumptions!$A$4:$A$6,Assumptions!$D$4:$D$6)</x:f>
        <x:v>0.017</x:v>
      </x:c>
      <x:c r="S2904" s="32" t="n">
        <x:f>XLOOKUP(F2904,Assumptions!$A$4:$A$6,Assumptions!$E$4:$E$6)</x:f>
        <x:v>0.013</x:v>
      </x:c>
      <x:c r="T2904" s="32" t="n">
        <x:f>XLOOKUP(O2904,Assumptions!$H$4:$H$6,Assumptions!$I$4:$I$6)</x:f>
        <x:v>0.012</x:v>
      </x:c>
      <x:c r="U2904" s="30" t="n">
        <x:f>XLOOKUP(F2904,Assumptions!$A$4:$A$6,Assumptions!$F$4:$F$6)</x:f>
        <x:v>140</x:v>
      </x:c>
      <x:c r="V2904" s="60" t="n">
        <x:f>I2904*12</x:f>
        <x:v>34449.840000000004</x:v>
      </x:c>
      <x:c r="W2904" s="60" t="n">
        <x:f>H2904*J2904*(1-K2904)*Q2904</x:f>
        <x:v>694.2192848799999</x:v>
      </x:c>
      <x:c r="X2904" s="60" t="n">
        <x:f>V2904*R2904</x:f>
        <x:v>585.6472800000001</x:v>
      </x:c>
      <x:c r="Y2904" s="60" t="n">
        <x:f>V2904*S2904</x:f>
        <x:v>447.84792000000004</x:v>
      </x:c>
      <x:c r="Z2904" s="60" t="n">
        <x:f>H2904*J2904*T2904</x:f>
        <x:v>122.76384</x:v>
      </x:c>
      <x:c r="AA2904" s="60" t="n">
        <x:f>P2904+W2904+X2904-Y2904-Z2904-U2904</x:f>
        <x:v>764.25480488</x:v>
      </x:c>
      <x:c r="AB2904" s="32" t="n">
        <x:f>IFERROR(AA2904/(P2904+W2904+X2904),0)</x:f>
        <x:v>0.51818572817276</x:v>
      </x:c>
      <x:c r="AC2904" t="n">
        <x:f>IF(O2904="High",0,IF(I2904&gt;=1800,3,IF(I2904&gt;=900,2,1))+IF(K2904&gt;=0.9,2,IF(K2904&gt;=0.75,1,0))+IF(J2904&lt;=0.7,2,IF(J2904&lt;=0.85,1,0))+IF(M2904&gt;=8,1,0))</x:f>
        <x:v>6</x:v>
      </x:c>
      <x:c r="AD2904" t="str">
        <x:f>IF(AND(O2904&lt;&gt;"High",AC2904&gt;=Assumptions!$B$10,AA2904&gt;0),"Priority Growth",IF(AND(O2904="Low",AA2904&gt;0),"Maintain","Watch"))</x:f>
        <x:v>Priority Growth</x:v>
      </x:c>
      <x:c r="AE2904" s="60" t="n">
        <x:f>MAX(AA2904,0)*N2904</x:f>
        <x:v>78.71824490264</x:v>
      </x:c>
      <x:c r="AF2904" t="str">
        <x:f>IF(AND(AA2904&gt;=Assumptions!$B$11,O2904&lt;&gt;"High",OR(N2904&gt;=Assumptions!$B$12,M2904&lt;=6)),"High","Standard")</x:f>
        <x:v>Standard</x:v>
      </x:c>
    </x:row>
    <x:row r="2905">
      <x:c r="A2905" t="str">
        <x:f>'Raw_Data'!A2905</x:f>
        <x:v>C02904</x:v>
      </x:c>
      <x:c r="B2905" t="n">
        <x:f>'Raw_Data'!B2905</x:f>
        <x:v>29</x:v>
      </x:c>
      <x:c r="C2905" s="30" t="n">
        <x:f>'Raw_Data'!C2905</x:f>
        <x:v>40911</x:v>
      </x:c>
      <x:c r="D2905" t="n">
        <x:f>'Raw_Data'!D2905</x:f>
        <x:v>699</x:v>
      </x:c>
      <x:c r="E2905" t="n">
        <x:f>'Raw_Data'!E2905</x:f>
        <x:v>36</x:v>
      </x:c>
      <x:c r="F2905" t="str">
        <x:f>PROPER(TRIM('Raw_Data'!F2905))</x:f>
        <x:v>Classic</x:v>
      </x:c>
      <x:c r="G2905" t="str">
        <x:f>PROPER(TRIM('Raw_Data'!G2905))</x:f>
        <x:v>Digital</x:v>
      </x:c>
      <x:c r="H2905" s="60" t="n">
        <x:f>'Raw_Data'!H2905</x:f>
        <x:v>7709</x:v>
      </x:c>
      <x:c r="I2905" s="60" t="n">
        <x:f>'Raw_Data'!I2905</x:f>
        <x:v>945.17</x:v>
      </x:c>
      <x:c r="J2905" s="32" t="n">
        <x:f>'Raw_Data'!J2905</x:f>
        <x:v>0.536</x:v>
      </x:c>
      <x:c r="K2905" s="32" t="n">
        <x:f>'Raw_Data'!K2905</x:f>
        <x:v>0.729</x:v>
      </x:c>
      <x:c r="L2905" t="n">
        <x:f>'Raw_Data'!L2905</x:f>
        <x:v>0</x:v>
      </x:c>
      <x:c r="M2905" t="n">
        <x:f>IF('Raw_Data'!M2905="",Assumptions!$B$15,'Raw_Data'!M2905)</x:f>
        <x:v>9</x:v>
      </x:c>
      <x:c r="N2905" s="32" t="n">
        <x:f>'Raw_Data'!N2905</x:f>
        <x:v>0.02</x:v>
      </x:c>
      <x:c r="O2905" t="str">
        <x:f>IF(OR(D2905&lt;620,L2905&gt;=2,J2905&gt;0.9),"High",IF(OR(D2905&lt;700,L2905=1,J2905&gt;0.75),"Medium","Low"))</x:f>
        <x:v>Medium</x:v>
      </x:c>
      <x:c r="P2905" s="30" t="n">
        <x:f>XLOOKUP(F2905,Assumptions!$A$4:$A$6,Assumptions!$B$4:$B$6)</x:f>
        <x:v>0</x:v>
      </x:c>
      <x:c r="Q2905" s="32" t="n">
        <x:f>XLOOKUP(F2905,Assumptions!$A$4:$A$6,Assumptions!$C$4:$C$6)</x:f>
        <x:v>0.229</x:v>
      </x:c>
      <x:c r="R2905" s="32" t="n">
        <x:f>XLOOKUP(F2905,Assumptions!$A$4:$A$6,Assumptions!$D$4:$D$6)</x:f>
        <x:v>0.015</x:v>
      </x:c>
      <x:c r="S2905" s="32" t="n">
        <x:f>XLOOKUP(F2905,Assumptions!$A$4:$A$6,Assumptions!$E$4:$E$6)</x:f>
        <x:v>0.0075</x:v>
      </x:c>
      <x:c r="T2905" s="32" t="n">
        <x:f>XLOOKUP(O2905,Assumptions!$H$4:$H$6,Assumptions!$I$4:$I$6)</x:f>
        <x:v>0.012</x:v>
      </x:c>
      <x:c r="U2905" s="30" t="n">
        <x:f>XLOOKUP(F2905,Assumptions!$A$4:$A$6,Assumptions!$F$4:$F$6)</x:f>
        <x:v>60</x:v>
      </x:c>
      <x:c r="V2905" s="60" t="n">
        <x:f>I2905*12</x:f>
        <x:v>11342.039999999999</x:v>
      </x:c>
      <x:c r="W2905" s="60" t="n">
        <x:f>H2905*J2905*(1-K2905)*Q2905</x:f>
        <x:v>256.42927741600005</x:v>
      </x:c>
      <x:c r="X2905" s="60" t="n">
        <x:f>V2905*R2905</x:f>
        <x:v>170.1306</x:v>
      </x:c>
      <x:c r="Y2905" s="60" t="n">
        <x:f>V2905*S2905</x:f>
        <x:v>85.0653</x:v>
      </x:c>
      <x:c r="Z2905" s="60" t="n">
        <x:f>H2905*J2905*T2905</x:f>
        <x:v>49.58428800000001</x:v>
      </x:c>
      <x:c r="AA2905" s="60" t="n">
        <x:f>P2905+W2905+X2905-Y2905-Z2905-U2905</x:f>
        <x:v>231.91028941600007</x:v>
      </x:c>
      <x:c r="AB2905" s="32" t="n">
        <x:f>IFERROR(AA2905/(P2905+W2905+X2905),0)</x:f>
        <x:v>0.5436758159742036</x:v>
      </x:c>
      <x:c r="AC2905" t="n">
        <x:f>IF(O2905="High",0,IF(I2905&gt;=1800,3,IF(I2905&gt;=900,2,1))+IF(K2905&gt;=0.9,2,IF(K2905&gt;=0.75,1,0))+IF(J2905&lt;=0.7,2,IF(J2905&lt;=0.85,1,0))+IF(M2905&gt;=8,1,0))</x:f>
        <x:v>5</x:v>
      </x:c>
      <x:c r="AD2905" t="str">
        <x:f>IF(AND(O2905&lt;&gt;"High",AC2905&gt;=Assumptions!$B$10,AA2905&gt;0),"Priority Growth",IF(AND(O2905="Low",AA2905&gt;0),"Maintain","Watch"))</x:f>
        <x:v>Watch</x:v>
      </x:c>
      <x:c r="AE2905" s="60" t="n">
        <x:f>MAX(AA2905,0)*N2905</x:f>
        <x:v>4.638205788320001</x:v>
      </x:c>
      <x:c r="AF2905" t="str">
        <x:f>IF(AND(AA2905&gt;=Assumptions!$B$11,O2905&lt;&gt;"High",OR(N2905&gt;=Assumptions!$B$12,M2905&lt;=6)),"High","Standard")</x:f>
        <x:v>Standard</x:v>
      </x:c>
    </x:row>
    <x:row r="2906">
      <x:c r="A2906" t="str">
        <x:f>'Raw_Data'!A2906</x:f>
        <x:v>C02905</x:v>
      </x:c>
      <x:c r="B2906" t="n">
        <x:f>'Raw_Data'!B2906</x:f>
        <x:v>28</x:v>
      </x:c>
      <x:c r="C2906" s="30" t="n">
        <x:f>'Raw_Data'!C2906</x:f>
        <x:v>155963</x:v>
      </x:c>
      <x:c r="D2906" t="n">
        <x:f>'Raw_Data'!D2906</x:f>
        <x:v>702</x:v>
      </x:c>
      <x:c r="E2906" t="n">
        <x:f>'Raw_Data'!E2906</x:f>
        <x:v>41</x:v>
      </x:c>
      <x:c r="F2906" t="str">
        <x:f>PROPER(TRIM('Raw_Data'!F2906))</x:f>
        <x:v>Platinum</x:v>
      </x:c>
      <x:c r="G2906" t="str">
        <x:f>PROPER(TRIM('Raw_Data'!G2906))</x:f>
        <x:v>Branch</x:v>
      </x:c>
      <x:c r="H2906" s="60" t="n">
        <x:f>'Raw_Data'!H2906</x:f>
        <x:v>31542</x:v>
      </x:c>
      <x:c r="I2906" s="60" t="n">
        <x:f>'Raw_Data'!I2906</x:f>
        <x:v>3230.5</x:v>
      </x:c>
      <x:c r="J2906" s="32" t="n">
        <x:f>'Raw_Data'!J2906</x:f>
        <x:v>0.629</x:v>
      </x:c>
      <x:c r="K2906" s="32" t="n">
        <x:f>'Raw_Data'!K2906</x:f>
        <x:v>0.88</x:v>
      </x:c>
      <x:c r="L2906" t="n">
        <x:f>'Raw_Data'!L2906</x:f>
        <x:v>0</x:v>
      </x:c>
      <x:c r="M2906" t="n">
        <x:f>IF('Raw_Data'!M2906="",Assumptions!$B$15,'Raw_Data'!M2906)</x:f>
        <x:v>8</x:v>
      </x:c>
      <x:c r="N2906" s="32" t="n">
        <x:f>'Raw_Data'!N2906</x:f>
        <x:v>0.02</x:v>
      </x:c>
      <x:c r="O2906" t="str">
        <x:f>IF(OR(D2906&lt;620,L2906&gt;=2,J2906&gt;0.9),"High",IF(OR(D2906&lt;700,L2906=1,J2906&gt;0.75),"Medium","Low"))</x:f>
        <x:v>Low</x:v>
      </x:c>
      <x:c r="P2906" s="30" t="n">
        <x:f>XLOOKUP(F2906,Assumptions!$A$4:$A$6,Assumptions!$B$4:$B$6)</x:f>
        <x:v>195</x:v>
      </x:c>
      <x:c r="Q2906" s="32" t="n">
        <x:f>XLOOKUP(F2906,Assumptions!$A$4:$A$6,Assumptions!$C$4:$C$6)</x:f>
        <x:v>0.199</x:v>
      </x:c>
      <x:c r="R2906" s="32" t="n">
        <x:f>XLOOKUP(F2906,Assumptions!$A$4:$A$6,Assumptions!$D$4:$D$6)</x:f>
        <x:v>0.017</x:v>
      </x:c>
      <x:c r="S2906" s="32" t="n">
        <x:f>XLOOKUP(F2906,Assumptions!$A$4:$A$6,Assumptions!$E$4:$E$6)</x:f>
        <x:v>0.013</x:v>
      </x:c>
      <x:c r="T2906" s="32" t="n">
        <x:f>XLOOKUP(O2906,Assumptions!$H$4:$H$6,Assumptions!$I$4:$I$6)</x:f>
        <x:v>0.0035</x:v>
      </x:c>
      <x:c r="U2906" s="30" t="n">
        <x:f>XLOOKUP(F2906,Assumptions!$A$4:$A$6,Assumptions!$F$4:$F$6)</x:f>
        <x:v>140</x:v>
      </x:c>
      <x:c r="V2906" s="60" t="n">
        <x:f>I2906*12</x:f>
        <x:v>38766</x:v>
      </x:c>
      <x:c r="W2906" s="60" t="n">
        <x:f>H2906*J2906*(1-K2906)*Q2906</x:f>
        <x:v>473.77724184000004</x:v>
      </x:c>
      <x:c r="X2906" s="60" t="n">
        <x:f>V2906*R2906</x:f>
        <x:v>659.022</x:v>
      </x:c>
      <x:c r="Y2906" s="60" t="n">
        <x:f>V2906*S2906</x:f>
        <x:v>503.95799999999997</x:v>
      </x:c>
      <x:c r="Z2906" s="60" t="n">
        <x:f>H2906*J2906*T2906</x:f>
        <x:v>69.43971300000001</x:v>
      </x:c>
      <x:c r="AA2906" s="60" t="n">
        <x:f>P2906+W2906+X2906-Y2906-Z2906-U2906</x:f>
        <x:v>614.40152884</x:v>
      </x:c>
      <x:c r="AB2906" s="32" t="n">
        <x:f>IFERROR(AA2906/(P2906+W2906+X2906),0)</x:f>
        <x:v>0.4627217048178097</x:v>
      </x:c>
      <x:c r="AC2906" t="n">
        <x:f>IF(O2906="High",0,IF(I2906&gt;=1800,3,IF(I2906&gt;=900,2,1))+IF(K2906&gt;=0.9,2,IF(K2906&gt;=0.75,1,0))+IF(J2906&lt;=0.7,2,IF(J2906&lt;=0.85,1,0))+IF(M2906&gt;=8,1,0))</x:f>
        <x:v>7</x:v>
      </x:c>
      <x:c r="AD2906" t="str">
        <x:f>IF(AND(O2906&lt;&gt;"High",AC2906&gt;=Assumptions!$B$10,AA2906&gt;0),"Priority Growth",IF(AND(O2906="Low",AA2906&gt;0),"Maintain","Watch"))</x:f>
        <x:v>Priority Growth</x:v>
      </x:c>
      <x:c r="AE2906" s="60" t="n">
        <x:f>MAX(AA2906,0)*N2906</x:f>
        <x:v>12.288030576799999</x:v>
      </x:c>
      <x:c r="AF2906" t="str">
        <x:f>IF(AND(AA2906&gt;=Assumptions!$B$11,O2906&lt;&gt;"High",OR(N2906&gt;=Assumptions!$B$12,M2906&lt;=6)),"High","Standard")</x:f>
        <x:v>Standard</x:v>
      </x:c>
    </x:row>
    <x:row r="2907">
      <x:c r="A2907" t="str">
        <x:f>'Raw_Data'!A2907</x:f>
        <x:v>C02906</x:v>
      </x:c>
      <x:c r="B2907" t="n">
        <x:f>'Raw_Data'!B2907</x:f>
        <x:v>41</x:v>
      </x:c>
      <x:c r="C2907" s="30" t="n">
        <x:f>'Raw_Data'!C2907</x:f>
        <x:v>89588</x:v>
      </x:c>
      <x:c r="D2907" t="n">
        <x:f>'Raw_Data'!D2907</x:f>
        <x:v>667</x:v>
      </x:c>
      <x:c r="E2907" t="n">
        <x:f>'Raw_Data'!E2907</x:f>
        <x:v>59</x:v>
      </x:c>
      <x:c r="F2907" t="str">
        <x:f>PROPER(TRIM('Raw_Data'!F2907))</x:f>
        <x:v>Gold</x:v>
      </x:c>
      <x:c r="G2907" t="str">
        <x:f>PROPER(TRIM('Raw_Data'!G2907))</x:f>
        <x:v>Branch</x:v>
      </x:c>
      <x:c r="H2907" s="60" t="n">
        <x:f>'Raw_Data'!H2907</x:f>
        <x:v>11830</x:v>
      </x:c>
      <x:c r="I2907" s="60" t="n">
        <x:f>'Raw_Data'!I2907</x:f>
        <x:v>1212.92</x:v>
      </x:c>
      <x:c r="J2907" s="32" t="n">
        <x:f>'Raw_Data'!J2907</x:f>
        <x:v>0.314</x:v>
      </x:c>
      <x:c r="K2907" s="32" t="n">
        <x:f>'Raw_Data'!K2907</x:f>
        <x:v>0.611</x:v>
      </x:c>
      <x:c r="L2907" t="n">
        <x:f>'Raw_Data'!L2907</x:f>
        <x:v>0</x:v>
      </x:c>
      <x:c r="M2907" t="n">
        <x:f>IF('Raw_Data'!M2907="",Assumptions!$B$15,'Raw_Data'!M2907)</x:f>
        <x:v>8</x:v>
      </x:c>
      <x:c r="N2907" s="32" t="n">
        <x:f>'Raw_Data'!N2907</x:f>
        <x:v>0.049</x:v>
      </x:c>
      <x:c r="O2907" t="str">
        <x:f>IF(OR(D2907&lt;620,L2907&gt;=2,J2907&gt;0.9),"High",IF(OR(D2907&lt;700,L2907=1,J2907&gt;0.75),"Medium","Low"))</x:f>
        <x:v>Medium</x:v>
      </x:c>
      <x:c r="P2907" s="30" t="n">
        <x:f>XLOOKUP(F2907,Assumptions!$A$4:$A$6,Assumptions!$B$4:$B$6)</x:f>
        <x:v>95</x:v>
      </x:c>
      <x:c r="Q2907" s="32" t="n">
        <x:f>XLOOKUP(F2907,Assumptions!$A$4:$A$6,Assumptions!$C$4:$C$6)</x:f>
        <x:v>0.219</x:v>
      </x:c>
      <x:c r="R2907" s="32" t="n">
        <x:f>XLOOKUP(F2907,Assumptions!$A$4:$A$6,Assumptions!$D$4:$D$6)</x:f>
        <x:v>0.016</x:v>
      </x:c>
      <x:c r="S2907" s="32" t="n">
        <x:f>XLOOKUP(F2907,Assumptions!$A$4:$A$6,Assumptions!$E$4:$E$6)</x:f>
        <x:v>0.01</x:v>
      </x:c>
      <x:c r="T2907" s="32" t="n">
        <x:f>XLOOKUP(O2907,Assumptions!$H$4:$H$6,Assumptions!$I$4:$I$6)</x:f>
        <x:v>0.012</x:v>
      </x:c>
      <x:c r="U2907" s="30" t="n">
        <x:f>XLOOKUP(F2907,Assumptions!$A$4:$A$6,Assumptions!$F$4:$F$6)</x:f>
        <x:v>90</x:v>
      </x:c>
      <x:c r="V2907" s="60" t="n">
        <x:f>I2907*12</x:f>
        <x:v>14555.04</x:v>
      </x:c>
      <x:c r="W2907" s="60" t="n">
        <x:f>H2907*J2907*(1-K2907)*Q2907</x:f>
        <x:v>316.45219242</x:v>
      </x:c>
      <x:c r="X2907" s="60" t="n">
        <x:f>V2907*R2907</x:f>
        <x:v>232.88064000000003</x:v>
      </x:c>
      <x:c r="Y2907" s="60" t="n">
        <x:f>V2907*S2907</x:f>
        <x:v>145.55040000000002</x:v>
      </x:c>
      <x:c r="Z2907" s="60" t="n">
        <x:f>H2907*J2907*T2907</x:f>
        <x:v>44.57544</x:v>
      </x:c>
      <x:c r="AA2907" s="60" t="n">
        <x:f>P2907+W2907+X2907-Y2907-Z2907-U2907</x:f>
        <x:v>364.20699242</x:v>
      </x:c>
      <x:c r="AB2907" s="32" t="n">
        <x:f>IFERROR(AA2907/(P2907+W2907+X2907),0)</x:f>
        <x:v>0.5652466770195507</x:v>
      </x:c>
      <x:c r="AC2907" t="n">
        <x:f>IF(O2907="High",0,IF(I2907&gt;=1800,3,IF(I2907&gt;=900,2,1))+IF(K2907&gt;=0.9,2,IF(K2907&gt;=0.75,1,0))+IF(J2907&lt;=0.7,2,IF(J2907&lt;=0.85,1,0))+IF(M2907&gt;=8,1,0))</x:f>
        <x:v>5</x:v>
      </x:c>
      <x:c r="AD2907" t="str">
        <x:f>IF(AND(O2907&lt;&gt;"High",AC2907&gt;=Assumptions!$B$10,AA2907&gt;0),"Priority Growth",IF(AND(O2907="Low",AA2907&gt;0),"Maintain","Watch"))</x:f>
        <x:v>Watch</x:v>
      </x:c>
      <x:c r="AE2907" s="60" t="n">
        <x:f>MAX(AA2907,0)*N2907</x:f>
        <x:v>17.84614262858</x:v>
      </x:c>
      <x:c r="AF2907" t="str">
        <x:f>IF(AND(AA2907&gt;=Assumptions!$B$11,O2907&lt;&gt;"High",OR(N2907&gt;=Assumptions!$B$12,M2907&lt;=6)),"High","Standard")</x:f>
        <x:v>Standard</x:v>
      </x:c>
    </x:row>
    <x:row r="2908">
      <x:c r="A2908" t="str">
        <x:f>'Raw_Data'!A2908</x:f>
        <x:v>C02907</x:v>
      </x:c>
      <x:c r="B2908" t="n">
        <x:f>'Raw_Data'!B2908</x:f>
        <x:v>39</x:v>
      </x:c>
      <x:c r="C2908" s="30" t="n">
        <x:f>'Raw_Data'!C2908</x:f>
        <x:v>83820</x:v>
      </x:c>
      <x:c r="D2908" t="n">
        <x:f>'Raw_Data'!D2908</x:f>
        <x:v>727</x:v>
      </x:c>
      <x:c r="E2908" t="n">
        <x:f>'Raw_Data'!E2908</x:f>
        <x:v>67</x:v>
      </x:c>
      <x:c r="F2908" t="str">
        <x:f>PROPER(TRIM('Raw_Data'!F2908))</x:f>
        <x:v>Gold</x:v>
      </x:c>
      <x:c r="G2908" t="str">
        <x:f>PROPER(TRIM('Raw_Data'!G2908))</x:f>
        <x:v>Partner</x:v>
      </x:c>
      <x:c r="H2908" s="60" t="n">
        <x:f>'Raw_Data'!H2908</x:f>
        <x:v>16091</x:v>
      </x:c>
      <x:c r="I2908" s="60" t="n">
        <x:f>'Raw_Data'!I2908</x:f>
        <x:v>1512.23</x:v>
      </x:c>
      <x:c r="J2908" s="32" t="n">
        <x:f>'Raw_Data'!J2908</x:f>
        <x:v>0.275</x:v>
      </x:c>
      <x:c r="K2908" s="32" t="n">
        <x:f>'Raw_Data'!K2908</x:f>
        <x:v>1</x:v>
      </x:c>
      <x:c r="L2908" t="n">
        <x:f>'Raw_Data'!L2908</x:f>
        <x:v>0</x:v>
      </x:c>
      <x:c r="M2908" t="n">
        <x:f>IF('Raw_Data'!M2908="",Assumptions!$B$15,'Raw_Data'!M2908)</x:f>
        <x:v>7</x:v>
      </x:c>
      <x:c r="N2908" s="32" t="n">
        <x:f>'Raw_Data'!N2908</x:f>
        <x:v>0.066</x:v>
      </x:c>
      <x:c r="O2908" t="str">
        <x:f>IF(OR(D2908&lt;620,L2908&gt;=2,J2908&gt;0.9),"High",IF(OR(D2908&lt;700,L2908=1,J2908&gt;0.75),"Medium","Low"))</x:f>
        <x:v>Low</x:v>
      </x:c>
      <x:c r="P2908" s="30" t="n">
        <x:f>XLOOKUP(F2908,Assumptions!$A$4:$A$6,Assumptions!$B$4:$B$6)</x:f>
        <x:v>95</x:v>
      </x:c>
      <x:c r="Q2908" s="32" t="n">
        <x:f>XLOOKUP(F2908,Assumptions!$A$4:$A$6,Assumptions!$C$4:$C$6)</x:f>
        <x:v>0.219</x:v>
      </x:c>
      <x:c r="R2908" s="32" t="n">
        <x:f>XLOOKUP(F2908,Assumptions!$A$4:$A$6,Assumptions!$D$4:$D$6)</x:f>
        <x:v>0.016</x:v>
      </x:c>
      <x:c r="S2908" s="32" t="n">
        <x:f>XLOOKUP(F2908,Assumptions!$A$4:$A$6,Assumptions!$E$4:$E$6)</x:f>
        <x:v>0.01</x:v>
      </x:c>
      <x:c r="T2908" s="32" t="n">
        <x:f>XLOOKUP(O2908,Assumptions!$H$4:$H$6,Assumptions!$I$4:$I$6)</x:f>
        <x:v>0.0035</x:v>
      </x:c>
      <x:c r="U2908" s="30" t="n">
        <x:f>XLOOKUP(F2908,Assumptions!$A$4:$A$6,Assumptions!$F$4:$F$6)</x:f>
        <x:v>90</x:v>
      </x:c>
      <x:c r="V2908" s="60" t="n">
        <x:f>I2908*12</x:f>
        <x:v>18146.760000000002</x:v>
      </x:c>
      <x:c r="W2908" s="60" t="n">
        <x:f>H2908*J2908*(1-K2908)*Q2908</x:f>
        <x:v>0</x:v>
      </x:c>
      <x:c r="X2908" s="60" t="n">
        <x:f>V2908*R2908</x:f>
        <x:v>290.34816000000006</x:v>
      </x:c>
      <x:c r="Y2908" s="60" t="n">
        <x:f>V2908*S2908</x:f>
        <x:v>181.46760000000003</x:v>
      </x:c>
      <x:c r="Z2908" s="60" t="n">
        <x:f>H2908*J2908*T2908</x:f>
        <x:v>15.487587500000002</x:v>
      </x:c>
      <x:c r="AA2908" s="60" t="n">
        <x:f>P2908+W2908+X2908-Y2908-Z2908-U2908</x:f>
        <x:v>98.39297250000004</x:v>
      </x:c>
      <x:c r="AB2908" s="32" t="n">
        <x:f>IFERROR(AA2908/(P2908+W2908+X2908),0)</x:f>
        <x:v>0.2553352596778976</x:v>
      </x:c>
      <x:c r="AC2908" t="n">
        <x:f>IF(O2908="High",0,IF(I2908&gt;=1800,3,IF(I2908&gt;=900,2,1))+IF(K2908&gt;=0.9,2,IF(K2908&gt;=0.75,1,0))+IF(J2908&lt;=0.7,2,IF(J2908&lt;=0.85,1,0))+IF(M2908&gt;=8,1,0))</x:f>
        <x:v>6</x:v>
      </x:c>
      <x:c r="AD2908" t="str">
        <x:f>IF(AND(O2908&lt;&gt;"High",AC2908&gt;=Assumptions!$B$10,AA2908&gt;0),"Priority Growth",IF(AND(O2908="Low",AA2908&gt;0),"Maintain","Watch"))</x:f>
        <x:v>Priority Growth</x:v>
      </x:c>
      <x:c r="AE2908" s="60" t="n">
        <x:f>MAX(AA2908,0)*N2908</x:f>
        <x:v>6.4939361850000035</x:v>
      </x:c>
      <x:c r="AF2908" t="str">
        <x:f>IF(AND(AA2908&gt;=Assumptions!$B$11,O2908&lt;&gt;"High",OR(N2908&gt;=Assumptions!$B$12,M2908&lt;=6)),"High","Standard")</x:f>
        <x:v>Standard</x:v>
      </x:c>
    </x:row>
    <x:row r="2909">
      <x:c r="A2909" t="str">
        <x:f>'Raw_Data'!A2909</x:f>
        <x:v>C02908</x:v>
      </x:c>
      <x:c r="B2909" t="n">
        <x:f>'Raw_Data'!B2909</x:f>
        <x:v>34</x:v>
      </x:c>
      <x:c r="C2909" s="30" t="n">
        <x:f>'Raw_Data'!C2909</x:f>
        <x:v>123874</x:v>
      </x:c>
      <x:c r="D2909" t="n">
        <x:f>'Raw_Data'!D2909</x:f>
        <x:v>662</x:v>
      </x:c>
      <x:c r="E2909" t="n">
        <x:f>'Raw_Data'!E2909</x:f>
        <x:v>39</x:v>
      </x:c>
      <x:c r="F2909" t="str">
        <x:f>PROPER(TRIM('Raw_Data'!F2909))</x:f>
        <x:v>Platinum</x:v>
      </x:c>
      <x:c r="G2909" t="str">
        <x:f>PROPER(TRIM('Raw_Data'!G2909))</x:f>
        <x:v>Partner</x:v>
      </x:c>
      <x:c r="H2909" s="60" t="n">
        <x:f>'Raw_Data'!H2909</x:f>
        <x:v>23068</x:v>
      </x:c>
      <x:c r="I2909" s="60" t="n">
        <x:f>'Raw_Data'!I2909</x:f>
        <x:v>2721.9</x:v>
      </x:c>
      <x:c r="J2909" s="32" t="n">
        <x:f>'Raw_Data'!J2909</x:f>
        <x:v>0.532</x:v>
      </x:c>
      <x:c r="K2909" s="32" t="n">
        <x:f>'Raw_Data'!K2909</x:f>
        <x:v>0.672</x:v>
      </x:c>
      <x:c r="L2909" t="n">
        <x:f>'Raw_Data'!L2909</x:f>
        <x:v>0</x:v>
      </x:c>
      <x:c r="M2909" t="n">
        <x:f>IF('Raw_Data'!M2909="",Assumptions!$B$15,'Raw_Data'!M2909)</x:f>
        <x:v>9</x:v>
      </x:c>
      <x:c r="N2909" s="32" t="n">
        <x:f>'Raw_Data'!N2909</x:f>
        <x:v>0.02</x:v>
      </x:c>
      <x:c r="O2909" t="str">
        <x:f>IF(OR(D2909&lt;620,L2909&gt;=2,J2909&gt;0.9),"High",IF(OR(D2909&lt;700,L2909=1,J2909&gt;0.75),"Medium","Low"))</x:f>
        <x:v>Medium</x:v>
      </x:c>
      <x:c r="P2909" s="30" t="n">
        <x:f>XLOOKUP(F2909,Assumptions!$A$4:$A$6,Assumptions!$B$4:$B$6)</x:f>
        <x:v>195</x:v>
      </x:c>
      <x:c r="Q2909" s="32" t="n">
        <x:f>XLOOKUP(F2909,Assumptions!$A$4:$A$6,Assumptions!$C$4:$C$6)</x:f>
        <x:v>0.199</x:v>
      </x:c>
      <x:c r="R2909" s="32" t="n">
        <x:f>XLOOKUP(F2909,Assumptions!$A$4:$A$6,Assumptions!$D$4:$D$6)</x:f>
        <x:v>0.017</x:v>
      </x:c>
      <x:c r="S2909" s="32" t="n">
        <x:f>XLOOKUP(F2909,Assumptions!$A$4:$A$6,Assumptions!$E$4:$E$6)</x:f>
        <x:v>0.013</x:v>
      </x:c>
      <x:c r="T2909" s="32" t="n">
        <x:f>XLOOKUP(O2909,Assumptions!$H$4:$H$6,Assumptions!$I$4:$I$6)</x:f>
        <x:v>0.012</x:v>
      </x:c>
      <x:c r="U2909" s="30" t="n">
        <x:f>XLOOKUP(F2909,Assumptions!$A$4:$A$6,Assumptions!$F$4:$F$6)</x:f>
        <x:v>140</x:v>
      </x:c>
      <x:c r="V2909" s="60" t="n">
        <x:f>I2909*12</x:f>
        <x:v>32662.800000000003</x:v>
      </x:c>
      <x:c r="W2909" s="60" t="n">
        <x:f>H2909*J2909*(1-K2909)*Q2909</x:f>
        <x:v>801.029471872</x:v>
      </x:c>
      <x:c r="X2909" s="60" t="n">
        <x:f>V2909*R2909</x:f>
        <x:v>555.2676000000001</x:v>
      </x:c>
      <x:c r="Y2909" s="60" t="n">
        <x:f>V2909*S2909</x:f>
        <x:v>424.6164</x:v>
      </x:c>
      <x:c r="Z2909" s="60" t="n">
        <x:f>H2909*J2909*T2909</x:f>
        <x:v>147.26611200000002</x:v>
      </x:c>
      <x:c r="AA2909" s="60" t="n">
        <x:f>P2909+W2909+X2909-Y2909-Z2909-U2909</x:f>
        <x:v>839.4145598720004</x:v>
      </x:c>
      <x:c r="AB2909" s="32" t="n">
        <x:f>IFERROR(AA2909/(P2909+W2909+X2909),0)</x:f>
        <x:v>0.5411049727948314</x:v>
      </x:c>
      <x:c r="AC2909" t="n">
        <x:f>IF(O2909="High",0,IF(I2909&gt;=1800,3,IF(I2909&gt;=900,2,1))+IF(K2909&gt;=0.9,2,IF(K2909&gt;=0.75,1,0))+IF(J2909&lt;=0.7,2,IF(J2909&lt;=0.85,1,0))+IF(M2909&gt;=8,1,0))</x:f>
        <x:v>6</x:v>
      </x:c>
      <x:c r="AD2909" t="str">
        <x:f>IF(AND(O2909&lt;&gt;"High",AC2909&gt;=Assumptions!$B$10,AA2909&gt;0),"Priority Growth",IF(AND(O2909="Low",AA2909&gt;0),"Maintain","Watch"))</x:f>
        <x:v>Priority Growth</x:v>
      </x:c>
      <x:c r="AE2909" s="60" t="n">
        <x:f>MAX(AA2909,0)*N2909</x:f>
        <x:v>16.788291197440007</x:v>
      </x:c>
      <x:c r="AF2909" t="str">
        <x:f>IF(AND(AA2909&gt;=Assumptions!$B$11,O2909&lt;&gt;"High",OR(N2909&gt;=Assumptions!$B$12,M2909&lt;=6)),"High","Standard")</x:f>
        <x:v>Standard</x:v>
      </x:c>
    </x:row>
    <x:row r="2910">
      <x:c r="A2910" t="str">
        <x:f>'Raw_Data'!A2910</x:f>
        <x:v>C02909</x:v>
      </x:c>
      <x:c r="B2910" t="n">
        <x:f>'Raw_Data'!B2910</x:f>
        <x:v>30</x:v>
      </x:c>
      <x:c r="C2910" s="30" t="n">
        <x:f>'Raw_Data'!C2910</x:f>
        <x:v>124688</x:v>
      </x:c>
      <x:c r="D2910" t="n">
        <x:f>'Raw_Data'!D2910</x:f>
        <x:v>680</x:v>
      </x:c>
      <x:c r="E2910" t="n">
        <x:f>'Raw_Data'!E2910</x:f>
        <x:v>43</x:v>
      </x:c>
      <x:c r="F2910" t="str">
        <x:f>PROPER(TRIM('Raw_Data'!F2910))</x:f>
        <x:v>Platinum</x:v>
      </x:c>
      <x:c r="G2910" t="str">
        <x:f>PROPER(TRIM('Raw_Data'!G2910))</x:f>
        <x:v>Direct Mail</x:v>
      </x:c>
      <x:c r="H2910" s="60" t="n">
        <x:f>'Raw_Data'!H2910</x:f>
        <x:v>24073</x:v>
      </x:c>
      <x:c r="I2910" s="60" t="n">
        <x:f>'Raw_Data'!I2910</x:f>
        <x:v>2305.19</x:v>
      </x:c>
      <x:c r="J2910" s="32" t="n">
        <x:f>'Raw_Data'!J2910</x:f>
        <x:v>0.418</x:v>
      </x:c>
      <x:c r="K2910" s="32" t="n">
        <x:f>'Raw_Data'!K2910</x:f>
        <x:v>0.747</x:v>
      </x:c>
      <x:c r="L2910" t="n">
        <x:f>'Raw_Data'!L2910</x:f>
        <x:v>0</x:v>
      </x:c>
      <x:c r="M2910" t="n">
        <x:f>IF('Raw_Data'!M2910="",Assumptions!$B$15,'Raw_Data'!M2910)</x:f>
        <x:v>9</x:v>
      </x:c>
      <x:c r="N2910" s="32" t="n">
        <x:f>'Raw_Data'!N2910</x:f>
        <x:v>0.02</x:v>
      </x:c>
      <x:c r="O2910" t="str">
        <x:f>IF(OR(D2910&lt;620,L2910&gt;=2,J2910&gt;0.9),"High",IF(OR(D2910&lt;700,L2910=1,J2910&gt;0.75),"Medium","Low"))</x:f>
        <x:v>Medium</x:v>
      </x:c>
      <x:c r="P2910" s="30" t="n">
        <x:f>XLOOKUP(F2910,Assumptions!$A$4:$A$6,Assumptions!$B$4:$B$6)</x:f>
        <x:v>195</x:v>
      </x:c>
      <x:c r="Q2910" s="32" t="n">
        <x:f>XLOOKUP(F2910,Assumptions!$A$4:$A$6,Assumptions!$C$4:$C$6)</x:f>
        <x:v>0.199</x:v>
      </x:c>
      <x:c r="R2910" s="32" t="n">
        <x:f>XLOOKUP(F2910,Assumptions!$A$4:$A$6,Assumptions!$D$4:$D$6)</x:f>
        <x:v>0.017</x:v>
      </x:c>
      <x:c r="S2910" s="32" t="n">
        <x:f>XLOOKUP(F2910,Assumptions!$A$4:$A$6,Assumptions!$E$4:$E$6)</x:f>
        <x:v>0.013</x:v>
      </x:c>
      <x:c r="T2910" s="32" t="n">
        <x:f>XLOOKUP(O2910,Assumptions!$H$4:$H$6,Assumptions!$I$4:$I$6)</x:f>
        <x:v>0.012</x:v>
      </x:c>
      <x:c r="U2910" s="30" t="n">
        <x:f>XLOOKUP(F2910,Assumptions!$A$4:$A$6,Assumptions!$F$4:$F$6)</x:f>
        <x:v>140</x:v>
      </x:c>
      <x:c r="V2910" s="60" t="n">
        <x:f>I2910*12</x:f>
        <x:v>27662.28</x:v>
      </x:c>
      <x:c r="W2910" s="60" t="n">
        <x:f>H2910*J2910*(1-K2910)*Q2910</x:f>
        <x:v>506.617392358</x:v>
      </x:c>
      <x:c r="X2910" s="60" t="n">
        <x:f>V2910*R2910</x:f>
        <x:v>470.25876</x:v>
      </x:c>
      <x:c r="Y2910" s="60" t="n">
        <x:f>V2910*S2910</x:f>
        <x:v>359.60963999999996</x:v>
      </x:c>
      <x:c r="Z2910" s="60" t="n">
        <x:f>H2910*J2910*T2910</x:f>
        <x:v>120.75016799999999</x:v>
      </x:c>
      <x:c r="AA2910" s="60" t="n">
        <x:f>P2910+W2910+X2910-Y2910-Z2910-U2910</x:f>
        <x:v>551.516344358</x:v>
      </x:c>
      <x:c r="AB2910" s="32" t="n">
        <x:f>IFERROR(AA2910/(P2910+W2910+X2910),0)</x:f>
        <x:v>0.4706268177300664</x:v>
      </x:c>
      <x:c r="AC2910" t="n">
        <x:f>IF(O2910="High",0,IF(I2910&gt;=1800,3,IF(I2910&gt;=900,2,1))+IF(K2910&gt;=0.9,2,IF(K2910&gt;=0.75,1,0))+IF(J2910&lt;=0.7,2,IF(J2910&lt;=0.85,1,0))+IF(M2910&gt;=8,1,0))</x:f>
        <x:v>6</x:v>
      </x:c>
      <x:c r="AD2910" t="str">
        <x:f>IF(AND(O2910&lt;&gt;"High",AC2910&gt;=Assumptions!$B$10,AA2910&gt;0),"Priority Growth",IF(AND(O2910="Low",AA2910&gt;0),"Maintain","Watch"))</x:f>
        <x:v>Priority Growth</x:v>
      </x:c>
      <x:c r="AE2910" s="60" t="n">
        <x:f>MAX(AA2910,0)*N2910</x:f>
        <x:v>11.03032688716</x:v>
      </x:c>
      <x:c r="AF2910" t="str">
        <x:f>IF(AND(AA2910&gt;=Assumptions!$B$11,O2910&lt;&gt;"High",OR(N2910&gt;=Assumptions!$B$12,M2910&lt;=6)),"High","Standard")</x:f>
        <x:v>Standard</x:v>
      </x:c>
    </x:row>
    <x:row r="2911">
      <x:c r="A2911" t="str">
        <x:f>'Raw_Data'!A2911</x:f>
        <x:v>C02910</x:v>
      </x:c>
      <x:c r="B2911" t="n">
        <x:f>'Raw_Data'!B2911</x:f>
        <x:v>34</x:v>
      </x:c>
      <x:c r="C2911" s="30" t="n">
        <x:f>'Raw_Data'!C2911</x:f>
        <x:v>90645</x:v>
      </x:c>
      <x:c r="D2911" t="n">
        <x:f>'Raw_Data'!D2911</x:f>
        <x:v>660</x:v>
      </x:c>
      <x:c r="E2911" t="n">
        <x:f>'Raw_Data'!E2911</x:f>
        <x:v>36</x:v>
      </x:c>
      <x:c r="F2911" t="str">
        <x:f>PROPER(TRIM('Raw_Data'!F2911))</x:f>
        <x:v>Classic</x:v>
      </x:c>
      <x:c r="G2911" t="str">
        <x:f>PROPER(TRIM('Raw_Data'!G2911))</x:f>
        <x:v>Partner</x:v>
      </x:c>
      <x:c r="H2911" s="60" t="n">
        <x:f>'Raw_Data'!H2911</x:f>
        <x:v>9531</x:v>
      </x:c>
      <x:c r="I2911" s="60" t="n">
        <x:f>'Raw_Data'!I2911</x:f>
        <x:v>834.42</x:v>
      </x:c>
      <x:c r="J2911" s="32" t="n">
        <x:f>'Raw_Data'!J2911</x:f>
        <x:v>0.415</x:v>
      </x:c>
      <x:c r="K2911" s="32" t="n">
        <x:f>'Raw_Data'!K2911</x:f>
        <x:v>0.714</x:v>
      </x:c>
      <x:c r="L2911" t="n">
        <x:f>'Raw_Data'!L2911</x:f>
        <x:v>0</x:v>
      </x:c>
      <x:c r="M2911" t="n">
        <x:f>IF('Raw_Data'!M2911="",Assumptions!$B$15,'Raw_Data'!M2911)</x:f>
        <x:v>7</x:v>
      </x:c>
      <x:c r="N2911" s="32" t="n">
        <x:f>'Raw_Data'!N2911</x:f>
        <x:v>0.143</x:v>
      </x:c>
      <x:c r="O2911" t="str">
        <x:f>IF(OR(D2911&lt;620,L2911&gt;=2,J2911&gt;0.9),"High",IF(OR(D2911&lt;700,L2911=1,J2911&gt;0.75),"Medium","Low"))</x:f>
        <x:v>Medium</x:v>
      </x:c>
      <x:c r="P2911" s="30" t="n">
        <x:f>XLOOKUP(F2911,Assumptions!$A$4:$A$6,Assumptions!$B$4:$B$6)</x:f>
        <x:v>0</x:v>
      </x:c>
      <x:c r="Q2911" s="32" t="n">
        <x:f>XLOOKUP(F2911,Assumptions!$A$4:$A$6,Assumptions!$C$4:$C$6)</x:f>
        <x:v>0.229</x:v>
      </x:c>
      <x:c r="R2911" s="32" t="n">
        <x:f>XLOOKUP(F2911,Assumptions!$A$4:$A$6,Assumptions!$D$4:$D$6)</x:f>
        <x:v>0.015</x:v>
      </x:c>
      <x:c r="S2911" s="32" t="n">
        <x:f>XLOOKUP(F2911,Assumptions!$A$4:$A$6,Assumptions!$E$4:$E$6)</x:f>
        <x:v>0.0075</x:v>
      </x:c>
      <x:c r="T2911" s="32" t="n">
        <x:f>XLOOKUP(O2911,Assumptions!$H$4:$H$6,Assumptions!$I$4:$I$6)</x:f>
        <x:v>0.012</x:v>
      </x:c>
      <x:c r="U2911" s="30" t="n">
        <x:f>XLOOKUP(F2911,Assumptions!$A$4:$A$6,Assumptions!$F$4:$F$6)</x:f>
        <x:v>60</x:v>
      </x:c>
      <x:c r="V2911" s="60" t="n">
        <x:f>I2911*12</x:f>
        <x:v>10013.039999999999</x:v>
      </x:c>
      <x:c r="W2911" s="60" t="n">
        <x:f>H2911*J2911*(1-K2911)*Q2911</x:f>
        <x:v>259.05267531000004</x:v>
      </x:c>
      <x:c r="X2911" s="60" t="n">
        <x:f>V2911*R2911</x:f>
        <x:v>150.19559999999998</x:v>
      </x:c>
      <x:c r="Y2911" s="60" t="n">
        <x:f>V2911*S2911</x:f>
        <x:v>75.09779999999999</x:v>
      </x:c>
      <x:c r="Z2911" s="60" t="n">
        <x:f>H2911*J2911*T2911</x:f>
        <x:v>47.46438</x:v>
      </x:c>
      <x:c r="AA2911" s="60" t="n">
        <x:f>P2911+W2911+X2911-Y2911-Z2911-U2911</x:f>
        <x:v>226.68609531000004</x:v>
      </x:c>
      <x:c r="AB2911" s="32" t="n">
        <x:f>IFERROR(AA2911/(P2911+W2911+X2911),0)</x:f>
        <x:v>0.5539084926828057</x:v>
      </x:c>
      <x:c r="AC2911" t="n">
        <x:f>IF(O2911="High",0,IF(I2911&gt;=1800,3,IF(I2911&gt;=900,2,1))+IF(K2911&gt;=0.9,2,IF(K2911&gt;=0.75,1,0))+IF(J2911&lt;=0.7,2,IF(J2911&lt;=0.85,1,0))+IF(M2911&gt;=8,1,0))</x:f>
        <x:v>3</x:v>
      </x:c>
      <x:c r="AD2911" t="str">
        <x:f>IF(AND(O2911&lt;&gt;"High",AC2911&gt;=Assumptions!$B$10,AA2911&gt;0),"Priority Growth",IF(AND(O2911="Low",AA2911&gt;0),"Maintain","Watch"))</x:f>
        <x:v>Watch</x:v>
      </x:c>
      <x:c r="AE2911" s="60" t="n">
        <x:f>MAX(AA2911,0)*N2911</x:f>
        <x:v>32.416111629330004</x:v>
      </x:c>
      <x:c r="AF2911" t="str">
        <x:f>IF(AND(AA2911&gt;=Assumptions!$B$11,O2911&lt;&gt;"High",OR(N2911&gt;=Assumptions!$B$12,M2911&lt;=6)),"High","Standard")</x:f>
        <x:v>Standard</x:v>
      </x:c>
    </x:row>
    <x:row r="2912">
      <x:c r="A2912" t="str">
        <x:f>'Raw_Data'!A2912</x:f>
        <x:v>C02911</x:v>
      </x:c>
      <x:c r="B2912" t="n">
        <x:f>'Raw_Data'!B2912</x:f>
        <x:v>46</x:v>
      </x:c>
      <x:c r="C2912" s="30" t="n">
        <x:f>'Raw_Data'!C2912</x:f>
        <x:v>29629</x:v>
      </x:c>
      <x:c r="D2912" t="n">
        <x:f>'Raw_Data'!D2912</x:f>
        <x:v>660</x:v>
      </x:c>
      <x:c r="E2912" t="n">
        <x:f>'Raw_Data'!E2912</x:f>
        <x:v>13</x:v>
      </x:c>
      <x:c r="F2912" t="str">
        <x:f>PROPER(TRIM('Raw_Data'!F2912))</x:f>
        <x:v>Classic</x:v>
      </x:c>
      <x:c r="G2912" t="str">
        <x:f>PROPER(TRIM('Raw_Data'!G2912))</x:f>
        <x:v>Branch</x:v>
      </x:c>
      <x:c r="H2912" s="60" t="n">
        <x:f>'Raw_Data'!H2912</x:f>
        <x:v>3543</x:v>
      </x:c>
      <x:c r="I2912" s="60" t="n">
        <x:f>'Raw_Data'!I2912</x:f>
        <x:v>276.25</x:v>
      </x:c>
      <x:c r="J2912" s="32" t="n">
        <x:f>'Raw_Data'!J2912</x:f>
        <x:v>0.342</x:v>
      </x:c>
      <x:c r="K2912" s="32" t="n">
        <x:f>'Raw_Data'!K2912</x:f>
        <x:v>0.644</x:v>
      </x:c>
      <x:c r="L2912" t="n">
        <x:f>'Raw_Data'!L2912</x:f>
        <x:v>0</x:v>
      </x:c>
      <x:c r="M2912" t="n">
        <x:f>IF('Raw_Data'!M2912="",Assumptions!$B$15,'Raw_Data'!M2912)</x:f>
        <x:v>9</x:v>
      </x:c>
      <x:c r="N2912" s="32" t="n">
        <x:f>'Raw_Data'!N2912</x:f>
        <x:v>0.02</x:v>
      </x:c>
      <x:c r="O2912" t="str">
        <x:f>IF(OR(D2912&lt;620,L2912&gt;=2,J2912&gt;0.9),"High",IF(OR(D2912&lt;700,L2912=1,J2912&gt;0.75),"Medium","Low"))</x:f>
        <x:v>Medium</x:v>
      </x:c>
      <x:c r="P2912" s="30" t="n">
        <x:f>XLOOKUP(F2912,Assumptions!$A$4:$A$6,Assumptions!$B$4:$B$6)</x:f>
        <x:v>0</x:v>
      </x:c>
      <x:c r="Q2912" s="32" t="n">
        <x:f>XLOOKUP(F2912,Assumptions!$A$4:$A$6,Assumptions!$C$4:$C$6)</x:f>
        <x:v>0.229</x:v>
      </x:c>
      <x:c r="R2912" s="32" t="n">
        <x:f>XLOOKUP(F2912,Assumptions!$A$4:$A$6,Assumptions!$D$4:$D$6)</x:f>
        <x:v>0.015</x:v>
      </x:c>
      <x:c r="S2912" s="32" t="n">
        <x:f>XLOOKUP(F2912,Assumptions!$A$4:$A$6,Assumptions!$E$4:$E$6)</x:f>
        <x:v>0.0075</x:v>
      </x:c>
      <x:c r="T2912" s="32" t="n">
        <x:f>XLOOKUP(O2912,Assumptions!$H$4:$H$6,Assumptions!$I$4:$I$6)</x:f>
        <x:v>0.012</x:v>
      </x:c>
      <x:c r="U2912" s="30" t="n">
        <x:f>XLOOKUP(F2912,Assumptions!$A$4:$A$6,Assumptions!$F$4:$F$6)</x:f>
        <x:v>60</x:v>
      </x:c>
      <x:c r="V2912" s="60" t="n">
        <x:f>I2912*12</x:f>
        <x:v>3315</x:v>
      </x:c>
      <x:c r="W2912" s="60" t="n">
        <x:f>H2912*J2912*(1-K2912)*Q2912</x:f>
        <x:v>98.783119944</x:v>
      </x:c>
      <x:c r="X2912" s="60" t="n">
        <x:f>V2912*R2912</x:f>
        <x:v>49.725</x:v>
      </x:c>
      <x:c r="Y2912" s="60" t="n">
        <x:f>V2912*S2912</x:f>
        <x:v>24.8625</x:v>
      </x:c>
      <x:c r="Z2912" s="60" t="n">
        <x:f>H2912*J2912*T2912</x:f>
        <x:v>14.540472000000001</x:v>
      </x:c>
      <x:c r="AA2912" s="60" t="n">
        <x:f>P2912+W2912+X2912-Y2912-Z2912-U2912</x:f>
        <x:v>49.10514794400001</x:v>
      </x:c>
      <x:c r="AB2912" s="32" t="n">
        <x:f>IFERROR(AA2912/(P2912+W2912+X2912),0)</x:f>
        <x:v>0.3306563167220537</x:v>
      </x:c>
      <x:c r="AC2912" t="n">
        <x:f>IF(O2912="High",0,IF(I2912&gt;=1800,3,IF(I2912&gt;=900,2,1))+IF(K2912&gt;=0.9,2,IF(K2912&gt;=0.75,1,0))+IF(J2912&lt;=0.7,2,IF(J2912&lt;=0.85,1,0))+IF(M2912&gt;=8,1,0))</x:f>
        <x:v>4</x:v>
      </x:c>
      <x:c r="AD2912" t="str">
        <x:f>IF(AND(O2912&lt;&gt;"High",AC2912&gt;=Assumptions!$B$10,AA2912&gt;0),"Priority Growth",IF(AND(O2912="Low",AA2912&gt;0),"Maintain","Watch"))</x:f>
        <x:v>Watch</x:v>
      </x:c>
      <x:c r="AE2912" s="60" t="n">
        <x:f>MAX(AA2912,0)*N2912</x:f>
        <x:v>0.9821029588800002</x:v>
      </x:c>
      <x:c r="AF2912" t="str">
        <x:f>IF(AND(AA2912&gt;=Assumptions!$B$11,O2912&lt;&gt;"High",OR(N2912&gt;=Assumptions!$B$12,M2912&lt;=6)),"High","Standard")</x:f>
        <x:v>Standard</x:v>
      </x:c>
    </x:row>
    <x:row r="2913">
      <x:c r="A2913" t="str">
        <x:f>'Raw_Data'!A2913</x:f>
        <x:v>C02912</x:v>
      </x:c>
      <x:c r="B2913" t="n">
        <x:f>'Raw_Data'!B2913</x:f>
        <x:v>44</x:v>
      </x:c>
      <x:c r="C2913" s="30" t="n">
        <x:f>'Raw_Data'!C2913</x:f>
        <x:v>101495</x:v>
      </x:c>
      <x:c r="D2913" t="n">
        <x:f>'Raw_Data'!D2913</x:f>
        <x:v>695</x:v>
      </x:c>
      <x:c r="E2913" t="n">
        <x:f>'Raw_Data'!E2913</x:f>
        <x:v>12</x:v>
      </x:c>
      <x:c r="F2913" t="str">
        <x:f>PROPER(TRIM('Raw_Data'!F2913))</x:f>
        <x:v>Gold</x:v>
      </x:c>
      <x:c r="G2913" t="str">
        <x:f>PROPER(TRIM('Raw_Data'!G2913))</x:f>
        <x:v>Branch</x:v>
      </x:c>
      <x:c r="H2913" s="60" t="n">
        <x:f>'Raw_Data'!H2913</x:f>
        <x:v>15116</x:v>
      </x:c>
      <x:c r="I2913" s="60" t="n">
        <x:f>'Raw_Data'!I2913</x:f>
        <x:v>1295.75</x:v>
      </x:c>
      <x:c r="J2913" s="32" t="n">
        <x:f>'Raw_Data'!J2913</x:f>
        <x:v>0.403</x:v>
      </x:c>
      <x:c r="K2913" s="32" t="n">
        <x:f>'Raw_Data'!K2913</x:f>
        <x:v>0.794</x:v>
      </x:c>
      <x:c r="L2913" t="n">
        <x:f>'Raw_Data'!L2913</x:f>
        <x:v>0</x:v>
      </x:c>
      <x:c r="M2913" t="n">
        <x:f>IF('Raw_Data'!M2913="",Assumptions!$B$15,'Raw_Data'!M2913)</x:f>
        <x:v>7</x:v>
      </x:c>
      <x:c r="N2913" s="32" t="n">
        <x:f>'Raw_Data'!N2913</x:f>
        <x:v>0.127</x:v>
      </x:c>
      <x:c r="O2913" t="str">
        <x:f>IF(OR(D2913&lt;620,L2913&gt;=2,J2913&gt;0.9),"High",IF(OR(D2913&lt;700,L2913=1,J2913&gt;0.75),"Medium","Low"))</x:f>
        <x:v>Medium</x:v>
      </x:c>
      <x:c r="P2913" s="30" t="n">
        <x:f>XLOOKUP(F2913,Assumptions!$A$4:$A$6,Assumptions!$B$4:$B$6)</x:f>
        <x:v>95</x:v>
      </x:c>
      <x:c r="Q2913" s="32" t="n">
        <x:f>XLOOKUP(F2913,Assumptions!$A$4:$A$6,Assumptions!$C$4:$C$6)</x:f>
        <x:v>0.219</x:v>
      </x:c>
      <x:c r="R2913" s="32" t="n">
        <x:f>XLOOKUP(F2913,Assumptions!$A$4:$A$6,Assumptions!$D$4:$D$6)</x:f>
        <x:v>0.016</x:v>
      </x:c>
      <x:c r="S2913" s="32" t="n">
        <x:f>XLOOKUP(F2913,Assumptions!$A$4:$A$6,Assumptions!$E$4:$E$6)</x:f>
        <x:v>0.01</x:v>
      </x:c>
      <x:c r="T2913" s="32" t="n">
        <x:f>XLOOKUP(O2913,Assumptions!$H$4:$H$6,Assumptions!$I$4:$I$6)</x:f>
        <x:v>0.012</x:v>
      </x:c>
      <x:c r="U2913" s="30" t="n">
        <x:f>XLOOKUP(F2913,Assumptions!$A$4:$A$6,Assumptions!$F$4:$F$6)</x:f>
        <x:v>90</x:v>
      </x:c>
      <x:c r="V2913" s="60" t="n">
        <x:f>I2913*12</x:f>
        <x:v>15549</x:v>
      </x:c>
      <x:c r="W2913" s="60" t="n">
        <x:f>H2913*J2913*(1-K2913)*Q2913</x:f>
        <x:v>274.823119272</x:v>
      </x:c>
      <x:c r="X2913" s="60" t="n">
        <x:f>V2913*R2913</x:f>
        <x:v>248.784</x:v>
      </x:c>
      <x:c r="Y2913" s="60" t="n">
        <x:f>V2913*S2913</x:f>
        <x:v>155.49</x:v>
      </x:c>
      <x:c r="Z2913" s="60" t="n">
        <x:f>H2913*J2913*T2913</x:f>
        <x:v>73.100976</x:v>
      </x:c>
      <x:c r="AA2913" s="60" t="n">
        <x:f>P2913+W2913+X2913-Y2913-Z2913-U2913</x:f>
        <x:v>300.01614327199997</x:v>
      </x:c>
      <x:c r="AB2913" s="32" t="n">
        <x:f>IFERROR(AA2913/(P2913+W2913+X2913),0)</x:f>
        <x:v>0.4849865672821066</x:v>
      </x:c>
      <x:c r="AC2913" t="n">
        <x:f>IF(O2913="High",0,IF(I2913&gt;=1800,3,IF(I2913&gt;=900,2,1))+IF(K2913&gt;=0.9,2,IF(K2913&gt;=0.75,1,0))+IF(J2913&lt;=0.7,2,IF(J2913&lt;=0.85,1,0))+IF(M2913&gt;=8,1,0))</x:f>
        <x:v>5</x:v>
      </x:c>
      <x:c r="AD2913" t="str">
        <x:f>IF(AND(O2913&lt;&gt;"High",AC2913&gt;=Assumptions!$B$10,AA2913&gt;0),"Priority Growth",IF(AND(O2913="Low",AA2913&gt;0),"Maintain","Watch"))</x:f>
        <x:v>Watch</x:v>
      </x:c>
      <x:c r="AE2913" s="60" t="n">
        <x:f>MAX(AA2913,0)*N2913</x:f>
        <x:v>38.102050195543995</x:v>
      </x:c>
      <x:c r="AF2913" t="str">
        <x:f>IF(AND(AA2913&gt;=Assumptions!$B$11,O2913&lt;&gt;"High",OR(N2913&gt;=Assumptions!$B$12,M2913&lt;=6)),"High","Standard")</x:f>
        <x:v>Standard</x:v>
      </x:c>
    </x:row>
    <x:row r="2914">
      <x:c r="A2914" t="str">
        <x:f>'Raw_Data'!A2914</x:f>
        <x:v>C02913</x:v>
      </x:c>
      <x:c r="B2914" t="n">
        <x:f>'Raw_Data'!B2914</x:f>
        <x:v>46</x:v>
      </x:c>
      <x:c r="C2914" s="30" t="n">
        <x:f>'Raw_Data'!C2914</x:f>
        <x:v>68497</x:v>
      </x:c>
      <x:c r="D2914" t="n">
        <x:f>'Raw_Data'!D2914</x:f>
        <x:v>660</x:v>
      </x:c>
      <x:c r="E2914" t="n">
        <x:f>'Raw_Data'!E2914</x:f>
        <x:v>13</x:v>
      </x:c>
      <x:c r="F2914" t="str">
        <x:f>PROPER(TRIM('Raw_Data'!F2914))</x:f>
        <x:v>Gold</x:v>
      </x:c>
      <x:c r="G2914" t="str">
        <x:f>PROPER(TRIM('Raw_Data'!G2914))</x:f>
        <x:v>Digital</x:v>
      </x:c>
      <x:c r="H2914" s="60" t="n">
        <x:f>'Raw_Data'!H2914</x:f>
        <x:v>9982</x:v>
      </x:c>
      <x:c r="I2914" s="60" t="n">
        <x:f>'Raw_Data'!I2914</x:f>
        <x:v>1066.19</x:v>
      </x:c>
      <x:c r="J2914" s="32" t="n">
        <x:f>'Raw_Data'!J2914</x:f>
        <x:v>0.297</x:v>
      </x:c>
      <x:c r="K2914" s="32" t="n">
        <x:f>'Raw_Data'!K2914</x:f>
        <x:v>1</x:v>
      </x:c>
      <x:c r="L2914" t="n">
        <x:f>'Raw_Data'!L2914</x:f>
        <x:v>0</x:v>
      </x:c>
      <x:c r="M2914" t="n">
        <x:f>IF('Raw_Data'!M2914="",Assumptions!$B$15,'Raw_Data'!M2914)</x:f>
        <x:v>8</x:v>
      </x:c>
      <x:c r="N2914" s="32" t="n">
        <x:f>'Raw_Data'!N2914</x:f>
        <x:v>0.037</x:v>
      </x:c>
      <x:c r="O2914" t="str">
        <x:f>IF(OR(D2914&lt;620,L2914&gt;=2,J2914&gt;0.9),"High",IF(OR(D2914&lt;700,L2914=1,J2914&gt;0.75),"Medium","Low"))</x:f>
        <x:v>Medium</x:v>
      </x:c>
      <x:c r="P2914" s="30" t="n">
        <x:f>XLOOKUP(F2914,Assumptions!$A$4:$A$6,Assumptions!$B$4:$B$6)</x:f>
        <x:v>95</x:v>
      </x:c>
      <x:c r="Q2914" s="32" t="n">
        <x:f>XLOOKUP(F2914,Assumptions!$A$4:$A$6,Assumptions!$C$4:$C$6)</x:f>
        <x:v>0.219</x:v>
      </x:c>
      <x:c r="R2914" s="32" t="n">
        <x:f>XLOOKUP(F2914,Assumptions!$A$4:$A$6,Assumptions!$D$4:$D$6)</x:f>
        <x:v>0.016</x:v>
      </x:c>
      <x:c r="S2914" s="32" t="n">
        <x:f>XLOOKUP(F2914,Assumptions!$A$4:$A$6,Assumptions!$E$4:$E$6)</x:f>
        <x:v>0.01</x:v>
      </x:c>
      <x:c r="T2914" s="32" t="n">
        <x:f>XLOOKUP(O2914,Assumptions!$H$4:$H$6,Assumptions!$I$4:$I$6)</x:f>
        <x:v>0.012</x:v>
      </x:c>
      <x:c r="U2914" s="30" t="n">
        <x:f>XLOOKUP(F2914,Assumptions!$A$4:$A$6,Assumptions!$F$4:$F$6)</x:f>
        <x:v>90</x:v>
      </x:c>
      <x:c r="V2914" s="60" t="n">
        <x:f>I2914*12</x:f>
        <x:v>12794.28</x:v>
      </x:c>
      <x:c r="W2914" s="60" t="n">
        <x:f>H2914*J2914*(1-K2914)*Q2914</x:f>
        <x:v>0</x:v>
      </x:c>
      <x:c r="X2914" s="60" t="n">
        <x:f>V2914*R2914</x:f>
        <x:v>204.70848</x:v>
      </x:c>
      <x:c r="Y2914" s="60" t="n">
        <x:f>V2914*S2914</x:f>
        <x:v>127.9428</x:v>
      </x:c>
      <x:c r="Z2914" s="60" t="n">
        <x:f>H2914*J2914*T2914</x:f>
        <x:v>35.575848</x:v>
      </x:c>
      <x:c r="AA2914" s="60" t="n">
        <x:f>P2914+W2914+X2914-Y2914-Z2914-U2914</x:f>
        <x:v>46.189831999999996</x:v>
      </x:c>
      <x:c r="AB2914" s="32" t="n">
        <x:f>IFERROR(AA2914/(P2914+W2914+X2914),0)</x:f>
        <x:v>0.15411586619104</x:v>
      </x:c>
      <x:c r="AC2914" t="n">
        <x:f>IF(O2914="High",0,IF(I2914&gt;=1800,3,IF(I2914&gt;=900,2,1))+IF(K2914&gt;=0.9,2,IF(K2914&gt;=0.75,1,0))+IF(J2914&lt;=0.7,2,IF(J2914&lt;=0.85,1,0))+IF(M2914&gt;=8,1,0))</x:f>
        <x:v>7</x:v>
      </x:c>
      <x:c r="AD2914" t="str">
        <x:f>IF(AND(O2914&lt;&gt;"High",AC2914&gt;=Assumptions!$B$10,AA2914&gt;0),"Priority Growth",IF(AND(O2914="Low",AA2914&gt;0),"Maintain","Watch"))</x:f>
        <x:v>Priority Growth</x:v>
      </x:c>
      <x:c r="AE2914" s="60" t="n">
        <x:f>MAX(AA2914,0)*N2914</x:f>
        <x:v>1.7090237839999998</x:v>
      </x:c>
      <x:c r="AF2914" t="str">
        <x:f>IF(AND(AA2914&gt;=Assumptions!$B$11,O2914&lt;&gt;"High",OR(N2914&gt;=Assumptions!$B$12,M2914&lt;=6)),"High","Standard")</x:f>
        <x:v>Standard</x:v>
      </x:c>
    </x:row>
    <x:row r="2915">
      <x:c r="A2915" t="str">
        <x:f>'Raw_Data'!A2915</x:f>
        <x:v>C02914</x:v>
      </x:c>
      <x:c r="B2915" t="n">
        <x:f>'Raw_Data'!B2915</x:f>
        <x:v>75</x:v>
      </x:c>
      <x:c r="C2915" s="30" t="n">
        <x:f>'Raw_Data'!C2915</x:f>
        <x:v>84410</x:v>
      </x:c>
      <x:c r="D2915" t="n">
        <x:f>'Raw_Data'!D2915</x:f>
        <x:v>654</x:v>
      </x:c>
      <x:c r="E2915" t="n">
        <x:f>'Raw_Data'!E2915</x:f>
        <x:v>9</x:v>
      </x:c>
      <x:c r="F2915" t="str">
        <x:f>PROPER(TRIM('Raw_Data'!F2915))</x:f>
        <x:v>Gold</x:v>
      </x:c>
      <x:c r="G2915" t="str">
        <x:f>PROPER(TRIM('Raw_Data'!G2915))</x:f>
        <x:v>Digital</x:v>
      </x:c>
      <x:c r="H2915" s="60" t="n">
        <x:f>'Raw_Data'!H2915</x:f>
        <x:v>9335</x:v>
      </x:c>
      <x:c r="I2915" s="60" t="n">
        <x:f>'Raw_Data'!I2915</x:f>
        <x:v>1269.35</x:v>
      </x:c>
      <x:c r="J2915" s="32" t="n">
        <x:f>'Raw_Data'!J2915</x:f>
        <x:v>0.417</x:v>
      </x:c>
      <x:c r="K2915" s="32" t="n">
        <x:f>'Raw_Data'!K2915</x:f>
        <x:v>0.842</x:v>
      </x:c>
      <x:c r="L2915" t="n">
        <x:f>'Raw_Data'!L2915</x:f>
        <x:v>0</x:v>
      </x:c>
      <x:c r="M2915" t="n">
        <x:f>IF('Raw_Data'!M2915="",Assumptions!$B$15,'Raw_Data'!M2915)</x:f>
        <x:v>9</x:v>
      </x:c>
      <x:c r="N2915" s="32" t="n">
        <x:f>'Raw_Data'!N2915</x:f>
        <x:v>0.021</x:v>
      </x:c>
      <x:c r="O2915" t="str">
        <x:f>IF(OR(D2915&lt;620,L2915&gt;=2,J2915&gt;0.9),"High",IF(OR(D2915&lt;700,L2915=1,J2915&gt;0.75),"Medium","Low"))</x:f>
        <x:v>Medium</x:v>
      </x:c>
      <x:c r="P2915" s="30" t="n">
        <x:f>XLOOKUP(F2915,Assumptions!$A$4:$A$6,Assumptions!$B$4:$B$6)</x:f>
        <x:v>95</x:v>
      </x:c>
      <x:c r="Q2915" s="32" t="n">
        <x:f>XLOOKUP(F2915,Assumptions!$A$4:$A$6,Assumptions!$C$4:$C$6)</x:f>
        <x:v>0.219</x:v>
      </x:c>
      <x:c r="R2915" s="32" t="n">
        <x:f>XLOOKUP(F2915,Assumptions!$A$4:$A$6,Assumptions!$D$4:$D$6)</x:f>
        <x:v>0.016</x:v>
      </x:c>
      <x:c r="S2915" s="32" t="n">
        <x:f>XLOOKUP(F2915,Assumptions!$A$4:$A$6,Assumptions!$E$4:$E$6)</x:f>
        <x:v>0.01</x:v>
      </x:c>
      <x:c r="T2915" s="32" t="n">
        <x:f>XLOOKUP(O2915,Assumptions!$H$4:$H$6,Assumptions!$I$4:$I$6)</x:f>
        <x:v>0.012</x:v>
      </x:c>
      <x:c r="U2915" s="30" t="n">
        <x:f>XLOOKUP(F2915,Assumptions!$A$4:$A$6,Assumptions!$F$4:$F$6)</x:f>
        <x:v>90</x:v>
      </x:c>
      <x:c r="V2915" s="60" t="n">
        <x:f>I2915*12</x:f>
        <x:v>15232.199999999999</x:v>
      </x:c>
      <x:c r="W2915" s="60" t="n">
        <x:f>H2915*J2915*(1-K2915)*Q2915</x:f>
        <x:v>134.69503239000002</x:v>
      </x:c>
      <x:c r="X2915" s="60" t="n">
        <x:f>V2915*R2915</x:f>
        <x:v>243.71519999999998</x:v>
      </x:c>
      <x:c r="Y2915" s="60" t="n">
        <x:f>V2915*S2915</x:f>
        <x:v>152.322</x:v>
      </x:c>
      <x:c r="Z2915" s="60" t="n">
        <x:f>H2915*J2915*T2915</x:f>
        <x:v>46.71234</x:v>
      </x:c>
      <x:c r="AA2915" s="60" t="n">
        <x:f>P2915+W2915+X2915-Y2915-Z2915-U2915</x:f>
        <x:v>184.37589239000005</x:v>
      </x:c>
      <x:c r="AB2915" s="32" t="n">
        <x:f>IFERROR(AA2915/(P2915+W2915+X2915),0)</x:f>
        <x:v>0.3894632599282505</x:v>
      </x:c>
      <x:c r="AC2915" t="n">
        <x:f>IF(O2915="High",0,IF(I2915&gt;=1800,3,IF(I2915&gt;=900,2,1))+IF(K2915&gt;=0.9,2,IF(K2915&gt;=0.75,1,0))+IF(J2915&lt;=0.7,2,IF(J2915&lt;=0.85,1,0))+IF(M2915&gt;=8,1,0))</x:f>
        <x:v>6</x:v>
      </x:c>
      <x:c r="AD2915" t="str">
        <x:f>IF(AND(O2915&lt;&gt;"High",AC2915&gt;=Assumptions!$B$10,AA2915&gt;0),"Priority Growth",IF(AND(O2915="Low",AA2915&gt;0),"Maintain","Watch"))</x:f>
        <x:v>Priority Growth</x:v>
      </x:c>
      <x:c r="AE2915" s="60" t="n">
        <x:f>MAX(AA2915,0)*N2915</x:f>
        <x:v>3.8718937401900013</x:v>
      </x:c>
      <x:c r="AF2915" t="str">
        <x:f>IF(AND(AA2915&gt;=Assumptions!$B$11,O2915&lt;&gt;"High",OR(N2915&gt;=Assumptions!$B$12,M2915&lt;=6)),"High","Standard")</x:f>
        <x:v>Standard</x:v>
      </x:c>
    </x:row>
    <x:row r="2916">
      <x:c r="A2916" t="str">
        <x:f>'Raw_Data'!A2916</x:f>
        <x:v>C02915</x:v>
      </x:c>
      <x:c r="B2916" t="n">
        <x:f>'Raw_Data'!B2916</x:f>
        <x:v>44</x:v>
      </x:c>
      <x:c r="C2916" s="30" t="n">
        <x:f>'Raw_Data'!C2916</x:f>
        <x:v>86088</x:v>
      </x:c>
      <x:c r="D2916" t="n">
        <x:f>'Raw_Data'!D2916</x:f>
        <x:v>703</x:v>
      </x:c>
      <x:c r="E2916" t="n">
        <x:f>'Raw_Data'!E2916</x:f>
        <x:v>43</x:v>
      </x:c>
      <x:c r="F2916" t="str">
        <x:f>PROPER(TRIM('Raw_Data'!F2916))</x:f>
        <x:v>Gold</x:v>
      </x:c>
      <x:c r="G2916" t="str">
        <x:f>PROPER(TRIM('Raw_Data'!G2916))</x:f>
        <x:v>Branch</x:v>
      </x:c>
      <x:c r="H2916" s="60" t="n">
        <x:f>'Raw_Data'!H2916</x:f>
        <x:v>16826</x:v>
      </x:c>
      <x:c r="I2916" s="60" t="n">
        <x:f>'Raw_Data'!I2916</x:f>
        <x:v>1119.83</x:v>
      </x:c>
      <x:c r="J2916" s="32" t="n">
        <x:f>'Raw_Data'!J2916</x:f>
        <x:v>0.48</x:v>
      </x:c>
      <x:c r="K2916" s="32" t="n">
        <x:f>'Raw_Data'!K2916</x:f>
        <x:v>0.663</x:v>
      </x:c>
      <x:c r="L2916" t="n">
        <x:f>'Raw_Data'!L2916</x:f>
        <x:v>0</x:v>
      </x:c>
      <x:c r="M2916" t="n">
        <x:f>IF('Raw_Data'!M2916="",Assumptions!$B$15,'Raw_Data'!M2916)</x:f>
        <x:v>10</x:v>
      </x:c>
      <x:c r="N2916" s="32" t="n">
        <x:f>'Raw_Data'!N2916</x:f>
        <x:v>0.02</x:v>
      </x:c>
      <x:c r="O2916" t="str">
        <x:f>IF(OR(D2916&lt;620,L2916&gt;=2,J2916&gt;0.9),"High",IF(OR(D2916&lt;700,L2916=1,J2916&gt;0.75),"Medium","Low"))</x:f>
        <x:v>Low</x:v>
      </x:c>
      <x:c r="P2916" s="30" t="n">
        <x:f>XLOOKUP(F2916,Assumptions!$A$4:$A$6,Assumptions!$B$4:$B$6)</x:f>
        <x:v>95</x:v>
      </x:c>
      <x:c r="Q2916" s="32" t="n">
        <x:f>XLOOKUP(F2916,Assumptions!$A$4:$A$6,Assumptions!$C$4:$C$6)</x:f>
        <x:v>0.219</x:v>
      </x:c>
      <x:c r="R2916" s="32" t="n">
        <x:f>XLOOKUP(F2916,Assumptions!$A$4:$A$6,Assumptions!$D$4:$D$6)</x:f>
        <x:v>0.016</x:v>
      </x:c>
      <x:c r="S2916" s="32" t="n">
        <x:f>XLOOKUP(F2916,Assumptions!$A$4:$A$6,Assumptions!$E$4:$E$6)</x:f>
        <x:v>0.01</x:v>
      </x:c>
      <x:c r="T2916" s="32" t="n">
        <x:f>XLOOKUP(O2916,Assumptions!$H$4:$H$6,Assumptions!$I$4:$I$6)</x:f>
        <x:v>0.0035</x:v>
      </x:c>
      <x:c r="U2916" s="30" t="n">
        <x:f>XLOOKUP(F2916,Assumptions!$A$4:$A$6,Assumptions!$F$4:$F$6)</x:f>
        <x:v>90</x:v>
      </x:c>
      <x:c r="V2916" s="60" t="n">
        <x:f>I2916*12</x:f>
        <x:v>13437.96</x:v>
      </x:c>
      <x:c r="W2916" s="60" t="n">
        <x:f>H2916*J2916*(1-K2916)*Q2916</x:f>
        <x:v>596.0684534399999</x:v>
      </x:c>
      <x:c r="X2916" s="60" t="n">
        <x:f>V2916*R2916</x:f>
        <x:v>215.00735999999998</x:v>
      </x:c>
      <x:c r="Y2916" s="60" t="n">
        <x:f>V2916*S2916</x:f>
        <x:v>134.37959999999998</x:v>
      </x:c>
      <x:c r="Z2916" s="60" t="n">
        <x:f>H2916*J2916*T2916</x:f>
        <x:v>28.26768</x:v>
      </x:c>
      <x:c r="AA2916" s="60" t="n">
        <x:f>P2916+W2916+X2916-Y2916-Z2916-U2916</x:f>
        <x:v>653.4285334399998</x:v>
      </x:c>
      <x:c r="AB2916" s="32" t="n">
        <x:f>IFERROR(AA2916/(P2916+W2916+X2916),0)</x:f>
        <x:v>0.7211632004160872</x:v>
      </x:c>
      <x:c r="AC2916" t="n">
        <x:f>IF(O2916="High",0,IF(I2916&gt;=1800,3,IF(I2916&gt;=900,2,1))+IF(K2916&gt;=0.9,2,IF(K2916&gt;=0.75,1,0))+IF(J2916&lt;=0.7,2,IF(J2916&lt;=0.85,1,0))+IF(M2916&gt;=8,1,0))</x:f>
        <x:v>5</x:v>
      </x:c>
      <x:c r="AD2916" t="str">
        <x:f>IF(AND(O2916&lt;&gt;"High",AC2916&gt;=Assumptions!$B$10,AA2916&gt;0),"Priority Growth",IF(AND(O2916="Low",AA2916&gt;0),"Maintain","Watch"))</x:f>
        <x:v>Maintain</x:v>
      </x:c>
      <x:c r="AE2916" s="60" t="n">
        <x:f>MAX(AA2916,0)*N2916</x:f>
        <x:v>13.068570668799996</x:v>
      </x:c>
      <x:c r="AF2916" t="str">
        <x:f>IF(AND(AA2916&gt;=Assumptions!$B$11,O2916&lt;&gt;"High",OR(N2916&gt;=Assumptions!$B$12,M2916&lt;=6)),"High","Standard")</x:f>
        <x:v>Standard</x:v>
      </x:c>
    </x:row>
    <x:row r="2917">
      <x:c r="A2917" t="str">
        <x:f>'Raw_Data'!A2917</x:f>
        <x:v>C02916</x:v>
      </x:c>
      <x:c r="B2917" t="n">
        <x:f>'Raw_Data'!B2917</x:f>
        <x:v>53</x:v>
      </x:c>
      <x:c r="C2917" s="30" t="n">
        <x:f>'Raw_Data'!C2917</x:f>
        <x:v>76307</x:v>
      </x:c>
      <x:c r="D2917" t="n">
        <x:f>'Raw_Data'!D2917</x:f>
        <x:v>679</x:v>
      </x:c>
      <x:c r="E2917" t="n">
        <x:f>'Raw_Data'!E2917</x:f>
        <x:v>20</x:v>
      </x:c>
      <x:c r="F2917" t="str">
        <x:f>PROPER(TRIM('Raw_Data'!F2917))</x:f>
        <x:v>Gold</x:v>
      </x:c>
      <x:c r="G2917" t="str">
        <x:f>PROPER(TRIM('Raw_Data'!G2917))</x:f>
        <x:v>Partner</x:v>
      </x:c>
      <x:c r="H2917" s="60" t="n">
        <x:f>'Raw_Data'!H2917</x:f>
        <x:v>6777</x:v>
      </x:c>
      <x:c r="I2917" s="60" t="n">
        <x:f>'Raw_Data'!I2917</x:f>
        <x:v>788.76</x:v>
      </x:c>
      <x:c r="J2917" s="32" t="n">
        <x:f>'Raw_Data'!J2917</x:f>
        <x:v>0.383</x:v>
      </x:c>
      <x:c r="K2917" s="32" t="n">
        <x:f>'Raw_Data'!K2917</x:f>
        <x:v>0.627</x:v>
      </x:c>
      <x:c r="L2917" t="n">
        <x:f>'Raw_Data'!L2917</x:f>
        <x:v>0</x:v>
      </x:c>
      <x:c r="M2917" t="n">
        <x:f>IF('Raw_Data'!M2917="",Assumptions!$B$15,'Raw_Data'!M2917)</x:f>
        <x:v>9</x:v>
      </x:c>
      <x:c r="N2917" s="32" t="n">
        <x:f>'Raw_Data'!N2917</x:f>
        <x:v>0.07</x:v>
      </x:c>
      <x:c r="O2917" t="str">
        <x:f>IF(OR(D2917&lt;620,L2917&gt;=2,J2917&gt;0.9),"High",IF(OR(D2917&lt;700,L2917=1,J2917&gt;0.75),"Medium","Low"))</x:f>
        <x:v>Medium</x:v>
      </x:c>
      <x:c r="P2917" s="30" t="n">
        <x:f>XLOOKUP(F2917,Assumptions!$A$4:$A$6,Assumptions!$B$4:$B$6)</x:f>
        <x:v>95</x:v>
      </x:c>
      <x:c r="Q2917" s="32" t="n">
        <x:f>XLOOKUP(F2917,Assumptions!$A$4:$A$6,Assumptions!$C$4:$C$6)</x:f>
        <x:v>0.219</x:v>
      </x:c>
      <x:c r="R2917" s="32" t="n">
        <x:f>XLOOKUP(F2917,Assumptions!$A$4:$A$6,Assumptions!$D$4:$D$6)</x:f>
        <x:v>0.016</x:v>
      </x:c>
      <x:c r="S2917" s="32" t="n">
        <x:f>XLOOKUP(F2917,Assumptions!$A$4:$A$6,Assumptions!$E$4:$E$6)</x:f>
        <x:v>0.01</x:v>
      </x:c>
      <x:c r="T2917" s="32" t="n">
        <x:f>XLOOKUP(O2917,Assumptions!$H$4:$H$6,Assumptions!$I$4:$I$6)</x:f>
        <x:v>0.012</x:v>
      </x:c>
      <x:c r="U2917" s="30" t="n">
        <x:f>XLOOKUP(F2917,Assumptions!$A$4:$A$6,Assumptions!$F$4:$F$6)</x:f>
        <x:v>90</x:v>
      </x:c>
      <x:c r="V2917" s="60" t="n">
        <x:f>I2917*12</x:f>
        <x:v>9465.119999999999</x:v>
      </x:c>
      <x:c r="W2917" s="60" t="n">
        <x:f>H2917*J2917*(1-K2917)*Q2917</x:f>
        <x:v>212.026042017</x:v>
      </x:c>
      <x:c r="X2917" s="60" t="n">
        <x:f>V2917*R2917</x:f>
        <x:v>151.44191999999998</x:v>
      </x:c>
      <x:c r="Y2917" s="60" t="n">
        <x:f>V2917*S2917</x:f>
        <x:v>94.65119999999999</x:v>
      </x:c>
      <x:c r="Z2917" s="60" t="n">
        <x:f>H2917*J2917*T2917</x:f>
        <x:v>31.147092</x:v>
      </x:c>
      <x:c r="AA2917" s="60" t="n">
        <x:f>P2917+W2917+X2917-Y2917-Z2917-U2917</x:f>
        <x:v>242.669670017</x:v>
      </x:c>
      <x:c r="AB2917" s="32" t="n">
        <x:f>IFERROR(AA2917/(P2917+W2917+X2917),0)</x:f>
        <x:v>0.5293056224679049</x:v>
      </x:c>
      <x:c r="AC2917" t="n">
        <x:f>IF(O2917="High",0,IF(I2917&gt;=1800,3,IF(I2917&gt;=900,2,1))+IF(K2917&gt;=0.9,2,IF(K2917&gt;=0.75,1,0))+IF(J2917&lt;=0.7,2,IF(J2917&lt;=0.85,1,0))+IF(M2917&gt;=8,1,0))</x:f>
        <x:v>4</x:v>
      </x:c>
      <x:c r="AD2917" t="str">
        <x:f>IF(AND(O2917&lt;&gt;"High",AC2917&gt;=Assumptions!$B$10,AA2917&gt;0),"Priority Growth",IF(AND(O2917="Low",AA2917&gt;0),"Maintain","Watch"))</x:f>
        <x:v>Watch</x:v>
      </x:c>
      <x:c r="AE2917" s="60" t="n">
        <x:f>MAX(AA2917,0)*N2917</x:f>
        <x:v>16.98687690119</x:v>
      </x:c>
      <x:c r="AF2917" t="str">
        <x:f>IF(AND(AA2917&gt;=Assumptions!$B$11,O2917&lt;&gt;"High",OR(N2917&gt;=Assumptions!$B$12,M2917&lt;=6)),"High","Standard")</x:f>
        <x:v>Standard</x:v>
      </x:c>
    </x:row>
    <x:row r="2918">
      <x:c r="A2918" t="str">
        <x:f>'Raw_Data'!A2918</x:f>
        <x:v>C02917</x:v>
      </x:c>
      <x:c r="B2918" t="n">
        <x:f>'Raw_Data'!B2918</x:f>
        <x:v>39</x:v>
      </x:c>
      <x:c r="C2918" s="30" t="n">
        <x:f>'Raw_Data'!C2918</x:f>
        <x:v>93186</x:v>
      </x:c>
      <x:c r="D2918" t="n">
        <x:f>'Raw_Data'!D2918</x:f>
        <x:v>645</x:v>
      </x:c>
      <x:c r="E2918" t="n">
        <x:f>'Raw_Data'!E2918</x:f>
        <x:v>16</x:v>
      </x:c>
      <x:c r="F2918" t="str">
        <x:f>PROPER(TRIM('Raw_Data'!F2918))</x:f>
        <x:v>Gold</x:v>
      </x:c>
      <x:c r="G2918" t="str">
        <x:f>PROPER(TRIM('Raw_Data'!G2918))</x:f>
        <x:v>Partner</x:v>
      </x:c>
      <x:c r="H2918" s="60" t="n">
        <x:f>'Raw_Data'!H2918</x:f>
        <x:v>11132</x:v>
      </x:c>
      <x:c r="I2918" s="60" t="n">
        <x:f>'Raw_Data'!I2918</x:f>
        <x:v>798.42</x:v>
      </x:c>
      <x:c r="J2918" s="32" t="n">
        <x:f>'Raw_Data'!J2918</x:f>
        <x:v>0.321</x:v>
      </x:c>
      <x:c r="K2918" s="32" t="n">
        <x:f>'Raw_Data'!K2918</x:f>
        <x:v>0.627</x:v>
      </x:c>
      <x:c r="L2918" t="n">
        <x:f>'Raw_Data'!L2918</x:f>
        <x:v>0</x:v>
      </x:c>
      <x:c r="M2918" t="n">
        <x:f>IF('Raw_Data'!M2918="",Assumptions!$B$15,'Raw_Data'!M2918)</x:f>
        <x:v>7</x:v>
      </x:c>
      <x:c r="N2918" s="32" t="n">
        <x:f>'Raw_Data'!N2918</x:f>
        <x:v>0.213</x:v>
      </x:c>
      <x:c r="O2918" t="str">
        <x:f>IF(OR(D2918&lt;620,L2918&gt;=2,J2918&gt;0.9),"High",IF(OR(D2918&lt;700,L2918=1,J2918&gt;0.75),"Medium","Low"))</x:f>
        <x:v>Medium</x:v>
      </x:c>
      <x:c r="P2918" s="30" t="n">
        <x:f>XLOOKUP(F2918,Assumptions!$A$4:$A$6,Assumptions!$B$4:$B$6)</x:f>
        <x:v>95</x:v>
      </x:c>
      <x:c r="Q2918" s="32" t="n">
        <x:f>XLOOKUP(F2918,Assumptions!$A$4:$A$6,Assumptions!$C$4:$C$6)</x:f>
        <x:v>0.219</x:v>
      </x:c>
      <x:c r="R2918" s="32" t="n">
        <x:f>XLOOKUP(F2918,Assumptions!$A$4:$A$6,Assumptions!$D$4:$D$6)</x:f>
        <x:v>0.016</x:v>
      </x:c>
      <x:c r="S2918" s="32" t="n">
        <x:f>XLOOKUP(F2918,Assumptions!$A$4:$A$6,Assumptions!$E$4:$E$6)</x:f>
        <x:v>0.01</x:v>
      </x:c>
      <x:c r="T2918" s="32" t="n">
        <x:f>XLOOKUP(O2918,Assumptions!$H$4:$H$6,Assumptions!$I$4:$I$6)</x:f>
        <x:v>0.012</x:v>
      </x:c>
      <x:c r="U2918" s="30" t="n">
        <x:f>XLOOKUP(F2918,Assumptions!$A$4:$A$6,Assumptions!$F$4:$F$6)</x:f>
        <x:v>90</x:v>
      </x:c>
      <x:c r="V2918" s="60" t="n">
        <x:f>I2918*12</x:f>
        <x:v>9581.039999999999</x:v>
      </x:c>
      <x:c r="W2918" s="60" t="n">
        <x:f>H2918*J2918*(1-K2918)*Q2918</x:f>
        <x:v>291.89803856400005</x:v>
      </x:c>
      <x:c r="X2918" s="60" t="n">
        <x:f>V2918*R2918</x:f>
        <x:v>153.29664</x:v>
      </x:c>
      <x:c r="Y2918" s="60" t="n">
        <x:f>V2918*S2918</x:f>
        <x:v>95.81039999999999</x:v>
      </x:c>
      <x:c r="Z2918" s="60" t="n">
        <x:f>H2918*J2918*T2918</x:f>
        <x:v>42.880464</x:v>
      </x:c>
      <x:c r="AA2918" s="60" t="n">
        <x:f>P2918+W2918+X2918-Y2918-Z2918-U2918</x:f>
        <x:v>311.50381456400004</x:v>
      </x:c>
      <x:c r="AB2918" s="32" t="n">
        <x:f>IFERROR(AA2918/(P2918+W2918+X2918),0)</x:f>
        <x:v>0.576651024019842</x:v>
      </x:c>
      <x:c r="AC2918" t="n">
        <x:f>IF(O2918="High",0,IF(I2918&gt;=1800,3,IF(I2918&gt;=900,2,1))+IF(K2918&gt;=0.9,2,IF(K2918&gt;=0.75,1,0))+IF(J2918&lt;=0.7,2,IF(J2918&lt;=0.85,1,0))+IF(M2918&gt;=8,1,0))</x:f>
        <x:v>3</x:v>
      </x:c>
      <x:c r="AD2918" t="str">
        <x:f>IF(AND(O2918&lt;&gt;"High",AC2918&gt;=Assumptions!$B$10,AA2918&gt;0),"Priority Growth",IF(AND(O2918="Low",AA2918&gt;0),"Maintain","Watch"))</x:f>
        <x:v>Watch</x:v>
      </x:c>
      <x:c r="AE2918" s="60" t="n">
        <x:f>MAX(AA2918,0)*N2918</x:f>
        <x:v>66.35031250213201</x:v>
      </x:c>
      <x:c r="AF2918" t="str">
        <x:f>IF(AND(AA2918&gt;=Assumptions!$B$11,O2918&lt;&gt;"High",OR(N2918&gt;=Assumptions!$B$12,M2918&lt;=6)),"High","Standard")</x:f>
        <x:v>High</x:v>
      </x:c>
    </x:row>
    <x:row r="2919">
      <x:c r="A2919" t="str">
        <x:f>'Raw_Data'!A2919</x:f>
        <x:v>C02918</x:v>
      </x:c>
      <x:c r="B2919" t="n">
        <x:f>'Raw_Data'!B2919</x:f>
        <x:v>32</x:v>
      </x:c>
      <x:c r="C2919" s="30" t="n">
        <x:f>'Raw_Data'!C2919</x:f>
        <x:v>84026</x:v>
      </x:c>
      <x:c r="D2919" t="n">
        <x:f>'Raw_Data'!D2919</x:f>
        <x:v>716</x:v>
      </x:c>
      <x:c r="E2919" t="n">
        <x:f>'Raw_Data'!E2919</x:f>
        <x:v>74</x:v>
      </x:c>
      <x:c r="F2919" t="str">
        <x:f>PROPER(TRIM('Raw_Data'!F2919))</x:f>
        <x:v>Gold</x:v>
      </x:c>
      <x:c r="G2919" t="str">
        <x:f>PROPER(TRIM('Raw_Data'!G2919))</x:f>
        <x:v>Digital</x:v>
      </x:c>
      <x:c r="H2919" s="60" t="n">
        <x:f>'Raw_Data'!H2919</x:f>
        <x:v>13942</x:v>
      </x:c>
      <x:c r="I2919" s="60" t="n">
        <x:f>'Raw_Data'!I2919</x:f>
        <x:v>1586.56</x:v>
      </x:c>
      <x:c r="J2919" s="32" t="n">
        <x:f>'Raw_Data'!J2919</x:f>
        <x:v>0.325</x:v>
      </x:c>
      <x:c r="K2919" s="32" t="n">
        <x:f>'Raw_Data'!K2919</x:f>
        <x:v>0.894</x:v>
      </x:c>
      <x:c r="L2919" t="n">
        <x:f>'Raw_Data'!L2919</x:f>
        <x:v>0</x:v>
      </x:c>
      <x:c r="M2919" t="n">
        <x:f>IF('Raw_Data'!M2919="",Assumptions!$B$15,'Raw_Data'!M2919)</x:f>
        <x:v>8</x:v>
      </x:c>
      <x:c r="N2919" s="32" t="n">
        <x:f>'Raw_Data'!N2919</x:f>
        <x:v>0.053</x:v>
      </x:c>
      <x:c r="O2919" t="str">
        <x:f>IF(OR(D2919&lt;620,L2919&gt;=2,J2919&gt;0.9),"High",IF(OR(D2919&lt;700,L2919=1,J2919&gt;0.75),"Medium","Low"))</x:f>
        <x:v>Low</x:v>
      </x:c>
      <x:c r="P2919" s="30" t="n">
        <x:f>XLOOKUP(F2919,Assumptions!$A$4:$A$6,Assumptions!$B$4:$B$6)</x:f>
        <x:v>95</x:v>
      </x:c>
      <x:c r="Q2919" s="32" t="n">
        <x:f>XLOOKUP(F2919,Assumptions!$A$4:$A$6,Assumptions!$C$4:$C$6)</x:f>
        <x:v>0.219</x:v>
      </x:c>
      <x:c r="R2919" s="32" t="n">
        <x:f>XLOOKUP(F2919,Assumptions!$A$4:$A$6,Assumptions!$D$4:$D$6)</x:f>
        <x:v>0.016</x:v>
      </x:c>
      <x:c r="S2919" s="32" t="n">
        <x:f>XLOOKUP(F2919,Assumptions!$A$4:$A$6,Assumptions!$E$4:$E$6)</x:f>
        <x:v>0.01</x:v>
      </x:c>
      <x:c r="T2919" s="32" t="n">
        <x:f>XLOOKUP(O2919,Assumptions!$H$4:$H$6,Assumptions!$I$4:$I$6)</x:f>
        <x:v>0.0035</x:v>
      </x:c>
      <x:c r="U2919" s="30" t="n">
        <x:f>XLOOKUP(F2919,Assumptions!$A$4:$A$6,Assumptions!$F$4:$F$6)</x:f>
        <x:v>90</x:v>
      </x:c>
      <x:c r="V2919" s="60" t="n">
        <x:f>I2919*12</x:f>
        <x:v>19038.72</x:v>
      </x:c>
      <x:c r="W2919" s="60" t="n">
        <x:f>H2919*J2919*(1-K2919)*Q2919</x:f>
        <x:v>105.18611609999999</x:v>
      </x:c>
      <x:c r="X2919" s="60" t="n">
        <x:f>V2919*R2919</x:f>
        <x:v>304.61952</x:v>
      </x:c>
      <x:c r="Y2919" s="60" t="n">
        <x:f>V2919*S2919</x:f>
        <x:v>190.3872</x:v>
      </x:c>
      <x:c r="Z2919" s="60" t="n">
        <x:f>H2919*J2919*T2919</x:f>
        <x:v>15.859025000000003</x:v>
      </x:c>
      <x:c r="AA2919" s="60" t="n">
        <x:f>P2919+W2919+X2919-Y2919-Z2919-U2919</x:f>
        <x:v>208.55941110000003</x:v>
      </x:c>
      <x:c r="AB2919" s="32" t="n">
        <x:f>IFERROR(AA2919/(P2919+W2919+X2919),0)</x:f>
        <x:v>0.4131479448432411</x:v>
      </x:c>
      <x:c r="AC2919" t="n">
        <x:f>IF(O2919="High",0,IF(I2919&gt;=1800,3,IF(I2919&gt;=900,2,1))+IF(K2919&gt;=0.9,2,IF(K2919&gt;=0.75,1,0))+IF(J2919&lt;=0.7,2,IF(J2919&lt;=0.85,1,0))+IF(M2919&gt;=8,1,0))</x:f>
        <x:v>6</x:v>
      </x:c>
      <x:c r="AD2919" t="str">
        <x:f>IF(AND(O2919&lt;&gt;"High",AC2919&gt;=Assumptions!$B$10,AA2919&gt;0),"Priority Growth",IF(AND(O2919="Low",AA2919&gt;0),"Maintain","Watch"))</x:f>
        <x:v>Priority Growth</x:v>
      </x:c>
      <x:c r="AE2919" s="60" t="n">
        <x:f>MAX(AA2919,0)*N2919</x:f>
        <x:v>11.053648788300002</x:v>
      </x:c>
      <x:c r="AF2919" t="str">
        <x:f>IF(AND(AA2919&gt;=Assumptions!$B$11,O2919&lt;&gt;"High",OR(N2919&gt;=Assumptions!$B$12,M2919&lt;=6)),"High","Standard")</x:f>
        <x:v>Standard</x:v>
      </x:c>
    </x:row>
    <x:row r="2920">
      <x:c r="A2920" t="str">
        <x:f>'Raw_Data'!A2920</x:f>
        <x:v>C02919</x:v>
      </x:c>
      <x:c r="B2920" t="n">
        <x:f>'Raw_Data'!B2920</x:f>
        <x:v>40</x:v>
      </x:c>
      <x:c r="C2920" s="30" t="n">
        <x:f>'Raw_Data'!C2920</x:f>
        <x:v>128410</x:v>
      </x:c>
      <x:c r="D2920" t="n">
        <x:f>'Raw_Data'!D2920</x:f>
        <x:v>666</x:v>
      </x:c>
      <x:c r="E2920" t="n">
        <x:f>'Raw_Data'!E2920</x:f>
        <x:v>76</x:v>
      </x:c>
      <x:c r="F2920" t="str">
        <x:f>PROPER(TRIM('Raw_Data'!F2920))</x:f>
        <x:v>Platinum</x:v>
      </x:c>
      <x:c r="G2920" t="str">
        <x:f>PROPER(TRIM('Raw_Data'!G2920))</x:f>
        <x:v>Digital</x:v>
      </x:c>
      <x:c r="H2920" s="60" t="n">
        <x:f>'Raw_Data'!H2920</x:f>
        <x:v>25072</x:v>
      </x:c>
      <x:c r="I2920" s="60" t="n">
        <x:f>'Raw_Data'!I2920</x:f>
        <x:v>2586.43</x:v>
      </x:c>
      <x:c r="J2920" s="32" t="n">
        <x:f>'Raw_Data'!J2920</x:f>
        <x:v>0.52</x:v>
      </x:c>
      <x:c r="K2920" s="32" t="n">
        <x:f>'Raw_Data'!K2920</x:f>
        <x:v>0.723</x:v>
      </x:c>
      <x:c r="L2920" t="n">
        <x:f>'Raw_Data'!L2920</x:f>
        <x:v>0</x:v>
      </x:c>
      <x:c r="M2920" t="n">
        <x:f>IF('Raw_Data'!M2920="",Assumptions!$B$15,'Raw_Data'!M2920)</x:f>
        <x:v>10</x:v>
      </x:c>
      <x:c r="N2920" s="32" t="n">
        <x:f>'Raw_Data'!N2920</x:f>
        <x:v>0.02</x:v>
      </x:c>
      <x:c r="O2920" t="str">
        <x:f>IF(OR(D2920&lt;620,L2920&gt;=2,J2920&gt;0.9),"High",IF(OR(D2920&lt;700,L2920=1,J2920&gt;0.75),"Medium","Low"))</x:f>
        <x:v>Medium</x:v>
      </x:c>
      <x:c r="P2920" s="30" t="n">
        <x:f>XLOOKUP(F2920,Assumptions!$A$4:$A$6,Assumptions!$B$4:$B$6)</x:f>
        <x:v>195</x:v>
      </x:c>
      <x:c r="Q2920" s="32" t="n">
        <x:f>XLOOKUP(F2920,Assumptions!$A$4:$A$6,Assumptions!$C$4:$C$6)</x:f>
        <x:v>0.199</x:v>
      </x:c>
      <x:c r="R2920" s="32" t="n">
        <x:f>XLOOKUP(F2920,Assumptions!$A$4:$A$6,Assumptions!$D$4:$D$6)</x:f>
        <x:v>0.017</x:v>
      </x:c>
      <x:c r="S2920" s="32" t="n">
        <x:f>XLOOKUP(F2920,Assumptions!$A$4:$A$6,Assumptions!$E$4:$E$6)</x:f>
        <x:v>0.013</x:v>
      </x:c>
      <x:c r="T2920" s="32" t="n">
        <x:f>XLOOKUP(O2920,Assumptions!$H$4:$H$6,Assumptions!$I$4:$I$6)</x:f>
        <x:v>0.012</x:v>
      </x:c>
      <x:c r="U2920" s="30" t="n">
        <x:f>XLOOKUP(F2920,Assumptions!$A$4:$A$6,Assumptions!$F$4:$F$6)</x:f>
        <x:v>140</x:v>
      </x:c>
      <x:c r="V2920" s="60" t="n">
        <x:f>I2920*12</x:f>
        <x:v>31037.159999999996</x:v>
      </x:c>
      <x:c r="W2920" s="60" t="n">
        <x:f>H2920*J2920*(1-K2920)*Q2920</x:f>
        <x:v>718.6628051200001</x:v>
      </x:c>
      <x:c r="X2920" s="60" t="n">
        <x:f>V2920*R2920</x:f>
        <x:v>527.63172</x:v>
      </x:c>
      <x:c r="Y2920" s="60" t="n">
        <x:f>V2920*S2920</x:f>
        <x:v>403.4830799999999</x:v>
      </x:c>
      <x:c r="Z2920" s="60" t="n">
        <x:f>H2920*J2920*T2920</x:f>
        <x:v>156.44928000000002</x:v>
      </x:c>
      <x:c r="AA2920" s="60" t="n">
        <x:f>P2920+W2920+X2920-Y2920-Z2920-U2920</x:f>
        <x:v>741.3621651200001</x:v>
      </x:c>
      <x:c r="AB2920" s="32" t="n">
        <x:f>IFERROR(AA2920/(P2920+W2920+X2920),0)</x:f>
        <x:v>0.5143724285348793</x:v>
      </x:c>
      <x:c r="AC2920" t="n">
        <x:f>IF(O2920="High",0,IF(I2920&gt;=1800,3,IF(I2920&gt;=900,2,1))+IF(K2920&gt;=0.9,2,IF(K2920&gt;=0.75,1,0))+IF(J2920&lt;=0.7,2,IF(J2920&lt;=0.85,1,0))+IF(M2920&gt;=8,1,0))</x:f>
        <x:v>6</x:v>
      </x:c>
      <x:c r="AD2920" t="str">
        <x:f>IF(AND(O2920&lt;&gt;"High",AC2920&gt;=Assumptions!$B$10,AA2920&gt;0),"Priority Growth",IF(AND(O2920="Low",AA2920&gt;0),"Maintain","Watch"))</x:f>
        <x:v>Priority Growth</x:v>
      </x:c>
      <x:c r="AE2920" s="60" t="n">
        <x:f>MAX(AA2920,0)*N2920</x:f>
        <x:v>14.827243302400003</x:v>
      </x:c>
      <x:c r="AF2920" t="str">
        <x:f>IF(AND(AA2920&gt;=Assumptions!$B$11,O2920&lt;&gt;"High",OR(N2920&gt;=Assumptions!$B$12,M2920&lt;=6)),"High","Standard")</x:f>
        <x:v>Standard</x:v>
      </x:c>
    </x:row>
    <x:row r="2921">
      <x:c r="A2921" t="str">
        <x:f>'Raw_Data'!A2921</x:f>
        <x:v>C02920</x:v>
      </x:c>
      <x:c r="B2921" t="n">
        <x:f>'Raw_Data'!B2921</x:f>
        <x:v>61</x:v>
      </x:c>
      <x:c r="C2921" s="30" t="n">
        <x:f>'Raw_Data'!C2921</x:f>
        <x:v>108322</x:v>
      </x:c>
      <x:c r="D2921" t="n">
        <x:f>'Raw_Data'!D2921</x:f>
        <x:v>694</x:v>
      </x:c>
      <x:c r="E2921" t="n">
        <x:f>'Raw_Data'!E2921</x:f>
        <x:v>19</x:v>
      </x:c>
      <x:c r="F2921" t="str">
        <x:f>PROPER(TRIM('Raw_Data'!F2921))</x:f>
        <x:v>Platinum</x:v>
      </x:c>
      <x:c r="G2921" t="str">
        <x:f>PROPER(TRIM('Raw_Data'!G2921))</x:f>
        <x:v>Digital</x:v>
      </x:c>
      <x:c r="H2921" s="60" t="n">
        <x:f>'Raw_Data'!H2921</x:f>
        <x:v>21551</x:v>
      </x:c>
      <x:c r="I2921" s="60" t="n">
        <x:f>'Raw_Data'!I2921</x:f>
        <x:v>2164.18</x:v>
      </x:c>
      <x:c r="J2921" s="32" t="n">
        <x:f>'Raw_Data'!J2921</x:f>
        <x:v>0.23</x:v>
      </x:c>
      <x:c r="K2921" s="32" t="n">
        <x:f>'Raw_Data'!K2921</x:f>
        <x:v>0.712</x:v>
      </x:c>
      <x:c r="L2921" t="n">
        <x:f>'Raw_Data'!L2921</x:f>
        <x:v>0</x:v>
      </x:c>
      <x:c r="M2921" t="n">
        <x:f>IF('Raw_Data'!M2921="",Assumptions!$B$15,'Raw_Data'!M2921)</x:f>
        <x:v>7.370408870408871</x:v>
      </x:c>
      <x:c r="N2921" s="32" t="n">
        <x:f>'Raw_Data'!N2921</x:f>
        <x:v>0.039</x:v>
      </x:c>
      <x:c r="O2921" t="str">
        <x:f>IF(OR(D2921&lt;620,L2921&gt;=2,J2921&gt;0.9),"High",IF(OR(D2921&lt;700,L2921=1,J2921&gt;0.75),"Medium","Low"))</x:f>
        <x:v>Medium</x:v>
      </x:c>
      <x:c r="P2921" s="30" t="n">
        <x:f>XLOOKUP(F2921,Assumptions!$A$4:$A$6,Assumptions!$B$4:$B$6)</x:f>
        <x:v>195</x:v>
      </x:c>
      <x:c r="Q2921" s="32" t="n">
        <x:f>XLOOKUP(F2921,Assumptions!$A$4:$A$6,Assumptions!$C$4:$C$6)</x:f>
        <x:v>0.199</x:v>
      </x:c>
      <x:c r="R2921" s="32" t="n">
        <x:f>XLOOKUP(F2921,Assumptions!$A$4:$A$6,Assumptions!$D$4:$D$6)</x:f>
        <x:v>0.017</x:v>
      </x:c>
      <x:c r="S2921" s="32" t="n">
        <x:f>XLOOKUP(F2921,Assumptions!$A$4:$A$6,Assumptions!$E$4:$E$6)</x:f>
        <x:v>0.013</x:v>
      </x:c>
      <x:c r="T2921" s="32" t="n">
        <x:f>XLOOKUP(O2921,Assumptions!$H$4:$H$6,Assumptions!$I$4:$I$6)</x:f>
        <x:v>0.012</x:v>
      </x:c>
      <x:c r="U2921" s="30" t="n">
        <x:f>XLOOKUP(F2921,Assumptions!$A$4:$A$6,Assumptions!$F$4:$F$6)</x:f>
        <x:v>140</x:v>
      </x:c>
      <x:c r="V2921" s="60" t="n">
        <x:f>I2921*12</x:f>
        <x:v>25970.159999999996</x:v>
      </x:c>
      <x:c r="W2921" s="60" t="n">
        <x:f>H2921*J2921*(1-K2921)*Q2921</x:f>
        <x:v>284.0801097600001</x:v>
      </x:c>
      <x:c r="X2921" s="60" t="n">
        <x:f>V2921*R2921</x:f>
        <x:v>441.49271999999996</x:v>
      </x:c>
      <x:c r="Y2921" s="60" t="n">
        <x:f>V2921*S2921</x:f>
        <x:v>337.61207999999993</x:v>
      </x:c>
      <x:c r="Z2921" s="60" t="n">
        <x:f>H2921*J2921*T2921</x:f>
        <x:v>59.480760000000004</x:v>
      </x:c>
      <x:c r="AA2921" s="60" t="n">
        <x:f>P2921+W2921+X2921-Y2921-Z2921-U2921</x:f>
        <x:v>383.4799897600002</x:v>
      </x:c>
      <x:c r="AB2921" s="32" t="n">
        <x:f>IFERROR(AA2921/(P2921+W2921+X2921),0)</x:f>
        <x:v>0.4165667042986443</x:v>
      </x:c>
      <x:c r="AC2921" t="n">
        <x:f>IF(O2921="High",0,IF(I2921&gt;=1800,3,IF(I2921&gt;=900,2,1))+IF(K2921&gt;=0.9,2,IF(K2921&gt;=0.75,1,0))+IF(J2921&lt;=0.7,2,IF(J2921&lt;=0.85,1,0))+IF(M2921&gt;=8,1,0))</x:f>
        <x:v>5</x:v>
      </x:c>
      <x:c r="AD2921" t="str">
        <x:f>IF(AND(O2921&lt;&gt;"High",AC2921&gt;=Assumptions!$B$10,AA2921&gt;0),"Priority Growth",IF(AND(O2921="Low",AA2921&gt;0),"Maintain","Watch"))</x:f>
        <x:v>Watch</x:v>
      </x:c>
      <x:c r="AE2921" s="60" t="n">
        <x:f>MAX(AA2921,0)*N2921</x:f>
        <x:v>14.955719600640007</x:v>
      </x:c>
      <x:c r="AF2921" t="str">
        <x:f>IF(AND(AA2921&gt;=Assumptions!$B$11,O2921&lt;&gt;"High",OR(N2921&gt;=Assumptions!$B$12,M2921&lt;=6)),"High","Standard")</x:f>
        <x:v>Standard</x:v>
      </x:c>
    </x:row>
    <x:row r="2922">
      <x:c r="A2922" t="str">
        <x:f>'Raw_Data'!A2922</x:f>
        <x:v>C02921</x:v>
      </x:c>
      <x:c r="B2922" t="n">
        <x:f>'Raw_Data'!B2922</x:f>
        <x:v>41</x:v>
      </x:c>
      <x:c r="C2922" s="30" t="n">
        <x:f>'Raw_Data'!C2922</x:f>
        <x:v>104757</x:v>
      </x:c>
      <x:c r="D2922" t="n">
        <x:f>'Raw_Data'!D2922</x:f>
        <x:v>689</x:v>
      </x:c>
      <x:c r="E2922" t="n">
        <x:f>'Raw_Data'!E2922</x:f>
        <x:v>42</x:v>
      </x:c>
      <x:c r="F2922" t="str">
        <x:f>PROPER(TRIM('Raw_Data'!F2922))</x:f>
        <x:v>Platinum</x:v>
      </x:c>
      <x:c r="G2922" t="str">
        <x:f>PROPER(TRIM('Raw_Data'!G2922))</x:f>
        <x:v>Partner</x:v>
      </x:c>
      <x:c r="H2922" s="60" t="n">
        <x:f>'Raw_Data'!H2922</x:f>
        <x:v>20187</x:v>
      </x:c>
      <x:c r="I2922" s="60" t="n">
        <x:f>'Raw_Data'!I2922</x:f>
        <x:v>2420.97</x:v>
      </x:c>
      <x:c r="J2922" s="32" t="n">
        <x:f>'Raw_Data'!J2922</x:f>
        <x:v>0.272</x:v>
      </x:c>
      <x:c r="K2922" s="32" t="n">
        <x:f>'Raw_Data'!K2922</x:f>
        <x:v>0.767</x:v>
      </x:c>
      <x:c r="L2922" t="n">
        <x:f>'Raw_Data'!L2922</x:f>
        <x:v>0</x:v>
      </x:c>
      <x:c r="M2922" t="n">
        <x:f>IF('Raw_Data'!M2922="",Assumptions!$B$15,'Raw_Data'!M2922)</x:f>
        <x:v>7</x:v>
      </x:c>
      <x:c r="N2922" s="32" t="n">
        <x:f>'Raw_Data'!N2922</x:f>
        <x:v>0.115</x:v>
      </x:c>
      <x:c r="O2922" t="str">
        <x:f>IF(OR(D2922&lt;620,L2922&gt;=2,J2922&gt;0.9),"High",IF(OR(D2922&lt;700,L2922=1,J2922&gt;0.75),"Medium","Low"))</x:f>
        <x:v>Medium</x:v>
      </x:c>
      <x:c r="P2922" s="30" t="n">
        <x:f>XLOOKUP(F2922,Assumptions!$A$4:$A$6,Assumptions!$B$4:$B$6)</x:f>
        <x:v>195</x:v>
      </x:c>
      <x:c r="Q2922" s="32" t="n">
        <x:f>XLOOKUP(F2922,Assumptions!$A$4:$A$6,Assumptions!$C$4:$C$6)</x:f>
        <x:v>0.199</x:v>
      </x:c>
      <x:c r="R2922" s="32" t="n">
        <x:f>XLOOKUP(F2922,Assumptions!$A$4:$A$6,Assumptions!$D$4:$D$6)</x:f>
        <x:v>0.017</x:v>
      </x:c>
      <x:c r="S2922" s="32" t="n">
        <x:f>XLOOKUP(F2922,Assumptions!$A$4:$A$6,Assumptions!$E$4:$E$6)</x:f>
        <x:v>0.013</x:v>
      </x:c>
      <x:c r="T2922" s="32" t="n">
        <x:f>XLOOKUP(O2922,Assumptions!$H$4:$H$6,Assumptions!$I$4:$I$6)</x:f>
        <x:v>0.012</x:v>
      </x:c>
      <x:c r="U2922" s="30" t="n">
        <x:f>XLOOKUP(F2922,Assumptions!$A$4:$A$6,Assumptions!$F$4:$F$6)</x:f>
        <x:v>140</x:v>
      </x:c>
      <x:c r="V2922" s="60" t="n">
        <x:f>I2922*12</x:f>
        <x:v>29051.64</x:v>
      </x:c>
      <x:c r="W2922" s="60" t="n">
        <x:f>H2922*J2922*(1-K2922)*Q2922</x:f>
        <x:v>254.594891088</x:v>
      </x:c>
      <x:c r="X2922" s="60" t="n">
        <x:f>V2922*R2922</x:f>
        <x:v>493.87788</x:v>
      </x:c>
      <x:c r="Y2922" s="60" t="n">
        <x:f>V2922*S2922</x:f>
        <x:v>377.67132</x:v>
      </x:c>
      <x:c r="Z2922" s="60" t="n">
        <x:f>H2922*J2922*T2922</x:f>
        <x:v>65.89036800000001</x:v>
      </x:c>
      <x:c r="AA2922" s="60" t="n">
        <x:f>P2922+W2922+X2922-Y2922-Z2922-U2922</x:f>
        <x:v>359.911083088</x:v>
      </x:c>
      <x:c r="AB2922" s="32" t="n">
        <x:f>IFERROR(AA2922/(P2922+W2922+X2922),0)</x:f>
        <x:v>0.38147479621797187</x:v>
      </x:c>
      <x:c r="AC2922" t="n">
        <x:f>IF(O2922="High",0,IF(I2922&gt;=1800,3,IF(I2922&gt;=900,2,1))+IF(K2922&gt;=0.9,2,IF(K2922&gt;=0.75,1,0))+IF(J2922&lt;=0.7,2,IF(J2922&lt;=0.85,1,0))+IF(M2922&gt;=8,1,0))</x:f>
        <x:v>6</x:v>
      </x:c>
      <x:c r="AD2922" t="str">
        <x:f>IF(AND(O2922&lt;&gt;"High",AC2922&gt;=Assumptions!$B$10,AA2922&gt;0),"Priority Growth",IF(AND(O2922="Low",AA2922&gt;0),"Maintain","Watch"))</x:f>
        <x:v>Priority Growth</x:v>
      </x:c>
      <x:c r="AE2922" s="60" t="n">
        <x:f>MAX(AA2922,0)*N2922</x:f>
        <x:v>41.38977455512</x:v>
      </x:c>
      <x:c r="AF2922" t="str">
        <x:f>IF(AND(AA2922&gt;=Assumptions!$B$11,O2922&lt;&gt;"High",OR(N2922&gt;=Assumptions!$B$12,M2922&lt;=6)),"High","Standard")</x:f>
        <x:v>Standard</x:v>
      </x:c>
    </x:row>
    <x:row r="2923">
      <x:c r="A2923" t="str">
        <x:f>'Raw_Data'!A2923</x:f>
        <x:v>C02922</x:v>
      </x:c>
      <x:c r="B2923" t="n">
        <x:f>'Raw_Data'!B2923</x:f>
        <x:v>46</x:v>
      </x:c>
      <x:c r="C2923" s="30" t="n">
        <x:f>'Raw_Data'!C2923</x:f>
        <x:v>85128</x:v>
      </x:c>
      <x:c r="D2923" t="n">
        <x:f>'Raw_Data'!D2923</x:f>
        <x:v>736</x:v>
      </x:c>
      <x:c r="E2923" t="n">
        <x:f>'Raw_Data'!E2923</x:f>
        <x:v>50</x:v>
      </x:c>
      <x:c r="F2923" t="str">
        <x:f>PROPER(TRIM('Raw_Data'!F2923))</x:f>
        <x:v>Gold</x:v>
      </x:c>
      <x:c r="G2923" t="str">
        <x:f>PROPER(TRIM('Raw_Data'!G2923))</x:f>
        <x:v>Direct Mail</x:v>
      </x:c>
      <x:c r="H2923" s="60" t="n">
        <x:f>'Raw_Data'!H2923</x:f>
        <x:v>16165</x:v>
      </x:c>
      <x:c r="I2923" s="60" t="n">
        <x:f>'Raw_Data'!I2923</x:f>
        <x:v>1905.66</x:v>
      </x:c>
      <x:c r="J2923" s="32" t="n">
        <x:f>'Raw_Data'!J2923</x:f>
        <x:v>0.269</x:v>
      </x:c>
      <x:c r="K2923" s="32" t="n">
        <x:f>'Raw_Data'!K2923</x:f>
        <x:v>0.858</x:v>
      </x:c>
      <x:c r="L2923" t="n">
        <x:f>'Raw_Data'!L2923</x:f>
        <x:v>0</x:v>
      </x:c>
      <x:c r="M2923" t="n">
        <x:f>IF('Raw_Data'!M2923="",Assumptions!$B$15,'Raw_Data'!M2923)</x:f>
        <x:v>9</x:v>
      </x:c>
      <x:c r="N2923" s="32" t="n">
        <x:f>'Raw_Data'!N2923</x:f>
        <x:v>0.02</x:v>
      </x:c>
      <x:c r="O2923" t="str">
        <x:f>IF(OR(D2923&lt;620,L2923&gt;=2,J2923&gt;0.9),"High",IF(OR(D2923&lt;700,L2923=1,J2923&gt;0.75),"Medium","Low"))</x:f>
        <x:v>Low</x:v>
      </x:c>
      <x:c r="P2923" s="30" t="n">
        <x:f>XLOOKUP(F2923,Assumptions!$A$4:$A$6,Assumptions!$B$4:$B$6)</x:f>
        <x:v>95</x:v>
      </x:c>
      <x:c r="Q2923" s="32" t="n">
        <x:f>XLOOKUP(F2923,Assumptions!$A$4:$A$6,Assumptions!$C$4:$C$6)</x:f>
        <x:v>0.219</x:v>
      </x:c>
      <x:c r="R2923" s="32" t="n">
        <x:f>XLOOKUP(F2923,Assumptions!$A$4:$A$6,Assumptions!$D$4:$D$6)</x:f>
        <x:v>0.016</x:v>
      </x:c>
      <x:c r="S2923" s="32" t="n">
        <x:f>XLOOKUP(F2923,Assumptions!$A$4:$A$6,Assumptions!$E$4:$E$6)</x:f>
        <x:v>0.01</x:v>
      </x:c>
      <x:c r="T2923" s="32" t="n">
        <x:f>XLOOKUP(O2923,Assumptions!$H$4:$H$6,Assumptions!$I$4:$I$6)</x:f>
        <x:v>0.0035</x:v>
      </x:c>
      <x:c r="U2923" s="30" t="n">
        <x:f>XLOOKUP(F2923,Assumptions!$A$4:$A$6,Assumptions!$F$4:$F$6)</x:f>
        <x:v>90</x:v>
      </x:c>
      <x:c r="V2923" s="60" t="n">
        <x:f>I2923*12</x:f>
        <x:v>22867.920000000002</x:v>
      </x:c>
      <x:c r="W2923" s="60" t="n">
        <x:f>H2923*J2923*(1-K2923)*Q2923</x:f>
        <x:v>135.22607673000002</x:v>
      </x:c>
      <x:c r="X2923" s="60" t="n">
        <x:f>V2923*R2923</x:f>
        <x:v>365.88672</x:v>
      </x:c>
      <x:c r="Y2923" s="60" t="n">
        <x:f>V2923*S2923</x:f>
        <x:v>228.67920000000004</x:v>
      </x:c>
      <x:c r="Z2923" s="60" t="n">
        <x:f>H2923*J2923*T2923</x:f>
        <x:v>15.219347500000001</x:v>
      </x:c>
      <x:c r="AA2923" s="60" t="n">
        <x:f>P2923+W2923+X2923-Y2923-Z2923-U2923</x:f>
        <x:v>262.21424922999995</x:v>
      </x:c>
      <x:c r="AB2923" s="32" t="n">
        <x:f>IFERROR(AA2923/(P2923+W2923+X2923),0)</x:f>
        <x:v>0.43987354518874017</x:v>
      </x:c>
      <x:c r="AC2923" t="n">
        <x:f>IF(O2923="High",0,IF(I2923&gt;=1800,3,IF(I2923&gt;=900,2,1))+IF(K2923&gt;=0.9,2,IF(K2923&gt;=0.75,1,0))+IF(J2923&lt;=0.7,2,IF(J2923&lt;=0.85,1,0))+IF(M2923&gt;=8,1,0))</x:f>
        <x:v>7</x:v>
      </x:c>
      <x:c r="AD2923" t="str">
        <x:f>IF(AND(O2923&lt;&gt;"High",AC2923&gt;=Assumptions!$B$10,AA2923&gt;0),"Priority Growth",IF(AND(O2923="Low",AA2923&gt;0),"Maintain","Watch"))</x:f>
        <x:v>Priority Growth</x:v>
      </x:c>
      <x:c r="AE2923" s="60" t="n">
        <x:f>MAX(AA2923,0)*N2923</x:f>
        <x:v>5.244284984599999</x:v>
      </x:c>
      <x:c r="AF2923" t="str">
        <x:f>IF(AND(AA2923&gt;=Assumptions!$B$11,O2923&lt;&gt;"High",OR(N2923&gt;=Assumptions!$B$12,M2923&lt;=6)),"High","Standard")</x:f>
        <x:v>Standard</x:v>
      </x:c>
    </x:row>
    <x:row r="2924">
      <x:c r="A2924" t="str">
        <x:f>'Raw_Data'!A2924</x:f>
        <x:v>C02923</x:v>
      </x:c>
      <x:c r="B2924" t="n">
        <x:f>'Raw_Data'!B2924</x:f>
        <x:v>39</x:v>
      </x:c>
      <x:c r="C2924" s="30" t="n">
        <x:f>'Raw_Data'!C2924</x:f>
        <x:v>136099</x:v>
      </x:c>
      <x:c r="D2924" t="n">
        <x:f>'Raw_Data'!D2924</x:f>
        <x:v>681</x:v>
      </x:c>
      <x:c r="E2924" t="n">
        <x:f>'Raw_Data'!E2924</x:f>
        <x:v>19</x:v>
      </x:c>
      <x:c r="F2924" t="str">
        <x:f>PROPER(TRIM('Raw_Data'!F2924))</x:f>
        <x:v>Platinum</x:v>
      </x:c>
      <x:c r="G2924" t="str">
        <x:f>PROPER(TRIM('Raw_Data'!G2924))</x:f>
        <x:v>Direct Mail</x:v>
      </x:c>
      <x:c r="H2924" s="60" t="n">
        <x:f>'Raw_Data'!H2924</x:f>
        <x:v>25636</x:v>
      </x:c>
      <x:c r="I2924" s="60" t="n">
        <x:f>'Raw_Data'!I2924</x:f>
        <x:v>3124.05</x:v>
      </x:c>
      <x:c r="J2924" s="32" t="n">
        <x:f>'Raw_Data'!J2924</x:f>
        <x:v>0.323</x:v>
      </x:c>
      <x:c r="K2924" s="32" t="n">
        <x:f>'Raw_Data'!K2924</x:f>
        <x:v>0.724</x:v>
      </x:c>
      <x:c r="L2924" t="n">
        <x:f>'Raw_Data'!L2924</x:f>
        <x:v>0</x:v>
      </x:c>
      <x:c r="M2924" t="n">
        <x:f>IF('Raw_Data'!M2924="",Assumptions!$B$15,'Raw_Data'!M2924)</x:f>
        <x:v>9</x:v>
      </x:c>
      <x:c r="N2924" s="32" t="n">
        <x:f>'Raw_Data'!N2924</x:f>
        <x:v>0.02</x:v>
      </x:c>
      <x:c r="O2924" t="str">
        <x:f>IF(OR(D2924&lt;620,L2924&gt;=2,J2924&gt;0.9),"High",IF(OR(D2924&lt;700,L2924=1,J2924&gt;0.75),"Medium","Low"))</x:f>
        <x:v>Medium</x:v>
      </x:c>
      <x:c r="P2924" s="30" t="n">
        <x:f>XLOOKUP(F2924,Assumptions!$A$4:$A$6,Assumptions!$B$4:$B$6)</x:f>
        <x:v>195</x:v>
      </x:c>
      <x:c r="Q2924" s="32" t="n">
        <x:f>XLOOKUP(F2924,Assumptions!$A$4:$A$6,Assumptions!$C$4:$C$6)</x:f>
        <x:v>0.199</x:v>
      </x:c>
      <x:c r="R2924" s="32" t="n">
        <x:f>XLOOKUP(F2924,Assumptions!$A$4:$A$6,Assumptions!$D$4:$D$6)</x:f>
        <x:v>0.017</x:v>
      </x:c>
      <x:c r="S2924" s="32" t="n">
        <x:f>XLOOKUP(F2924,Assumptions!$A$4:$A$6,Assumptions!$E$4:$E$6)</x:f>
        <x:v>0.013</x:v>
      </x:c>
      <x:c r="T2924" s="32" t="n">
        <x:f>XLOOKUP(O2924,Assumptions!$H$4:$H$6,Assumptions!$I$4:$I$6)</x:f>
        <x:v>0.012</x:v>
      </x:c>
      <x:c r="U2924" s="30" t="n">
        <x:f>XLOOKUP(F2924,Assumptions!$A$4:$A$6,Assumptions!$F$4:$F$6)</x:f>
        <x:v>140</x:v>
      </x:c>
      <x:c r="V2924" s="60" t="n">
        <x:f>I2924*12</x:f>
        <x:v>37488.600000000006</x:v>
      </x:c>
      <x:c r="W2924" s="60" t="n">
        <x:f>H2924*J2924*(1-K2924)*Q2924</x:f>
        <x:v>454.7942274720001</x:v>
      </x:c>
      <x:c r="X2924" s="60" t="n">
        <x:f>V2924*R2924</x:f>
        <x:v>637.3062000000001</x:v>
      </x:c>
      <x:c r="Y2924" s="60" t="n">
        <x:f>V2924*S2924</x:f>
        <x:v>487.3518</x:v>
      </x:c>
      <x:c r="Z2924" s="60" t="n">
        <x:f>H2924*J2924*T2924</x:f>
        <x:v>99.365136</x:v>
      </x:c>
      <x:c r="AA2924" s="60" t="n">
        <x:f>P2924+W2924+X2924-Y2924-Z2924-U2924</x:f>
        <x:v>560.3834914720003</x:v>
      </x:c>
      <x:c r="AB2924" s="32" t="n">
        <x:f>IFERROR(AA2924/(P2924+W2924+X2924),0)</x:f>
        <x:v>0.43538443427654827</x:v>
      </x:c>
      <x:c r="AC2924" t="n">
        <x:f>IF(O2924="High",0,IF(I2924&gt;=1800,3,IF(I2924&gt;=900,2,1))+IF(K2924&gt;=0.9,2,IF(K2924&gt;=0.75,1,0))+IF(J2924&lt;=0.7,2,IF(J2924&lt;=0.85,1,0))+IF(M2924&gt;=8,1,0))</x:f>
        <x:v>6</x:v>
      </x:c>
      <x:c r="AD2924" t="str">
        <x:f>IF(AND(O2924&lt;&gt;"High",AC2924&gt;=Assumptions!$B$10,AA2924&gt;0),"Priority Growth",IF(AND(O2924="Low",AA2924&gt;0),"Maintain","Watch"))</x:f>
        <x:v>Priority Growth</x:v>
      </x:c>
      <x:c r="AE2924" s="60" t="n">
        <x:f>MAX(AA2924,0)*N2924</x:f>
        <x:v>11.207669829440006</x:v>
      </x:c>
      <x:c r="AF2924" t="str">
        <x:f>IF(AND(AA2924&gt;=Assumptions!$B$11,O2924&lt;&gt;"High",OR(N2924&gt;=Assumptions!$B$12,M2924&lt;=6)),"High","Standard")</x:f>
        <x:v>Standard</x:v>
      </x:c>
    </x:row>
    <x:row r="2925">
      <x:c r="A2925" t="str">
        <x:f>'Raw_Data'!A2925</x:f>
        <x:v>C02924</x:v>
      </x:c>
      <x:c r="B2925" t="n">
        <x:f>'Raw_Data'!B2925</x:f>
        <x:v>47</x:v>
      </x:c>
      <x:c r="C2925" s="30" t="n">
        <x:f>'Raw_Data'!C2925</x:f>
        <x:v>150460</x:v>
      </x:c>
      <x:c r="D2925" t="n">
        <x:f>'Raw_Data'!D2925</x:f>
        <x:v>662</x:v>
      </x:c>
      <x:c r="E2925" t="n">
        <x:f>'Raw_Data'!E2925</x:f>
        <x:v>37</x:v>
      </x:c>
      <x:c r="F2925" t="str">
        <x:f>PROPER(TRIM('Raw_Data'!F2925))</x:f>
        <x:v>Classic</x:v>
      </x:c>
      <x:c r="G2925" t="str">
        <x:f>PROPER(TRIM('Raw_Data'!G2925))</x:f>
        <x:v>Partner</x:v>
      </x:c>
      <x:c r="H2925" s="60" t="n">
        <x:f>'Raw_Data'!H2925</x:f>
        <x:v>12229</x:v>
      </x:c>
      <x:c r="I2925" s="60" t="n">
        <x:f>'Raw_Data'!I2925</x:f>
        <x:v>1542.1</x:v>
      </x:c>
      <x:c r="J2925" s="32" t="n">
        <x:f>'Raw_Data'!J2925</x:f>
        <x:v>0.425</x:v>
      </x:c>
      <x:c r="K2925" s="32" t="n">
        <x:f>'Raw_Data'!K2925</x:f>
        <x:v>0.696</x:v>
      </x:c>
      <x:c r="L2925" t="n">
        <x:f>'Raw_Data'!L2925</x:f>
        <x:v>0</x:v>
      </x:c>
      <x:c r="M2925" t="n">
        <x:f>IF('Raw_Data'!M2925="",Assumptions!$B$15,'Raw_Data'!M2925)</x:f>
        <x:v>6</x:v>
      </x:c>
      <x:c r="N2925" s="32" t="n">
        <x:f>'Raw_Data'!N2925</x:f>
        <x:v>0.161</x:v>
      </x:c>
      <x:c r="O2925" t="str">
        <x:f>IF(OR(D2925&lt;620,L2925&gt;=2,J2925&gt;0.9),"High",IF(OR(D2925&lt;700,L2925=1,J2925&gt;0.75),"Medium","Low"))</x:f>
        <x:v>Medium</x:v>
      </x:c>
      <x:c r="P2925" s="30" t="n">
        <x:f>XLOOKUP(F2925,Assumptions!$A$4:$A$6,Assumptions!$B$4:$B$6)</x:f>
        <x:v>0</x:v>
      </x:c>
      <x:c r="Q2925" s="32" t="n">
        <x:f>XLOOKUP(F2925,Assumptions!$A$4:$A$6,Assumptions!$C$4:$C$6)</x:f>
        <x:v>0.229</x:v>
      </x:c>
      <x:c r="R2925" s="32" t="n">
        <x:f>XLOOKUP(F2925,Assumptions!$A$4:$A$6,Assumptions!$D$4:$D$6)</x:f>
        <x:v>0.015</x:v>
      </x:c>
      <x:c r="S2925" s="32" t="n">
        <x:f>XLOOKUP(F2925,Assumptions!$A$4:$A$6,Assumptions!$E$4:$E$6)</x:f>
        <x:v>0.0075</x:v>
      </x:c>
      <x:c r="T2925" s="32" t="n">
        <x:f>XLOOKUP(O2925,Assumptions!$H$4:$H$6,Assumptions!$I$4:$I$6)</x:f>
        <x:v>0.012</x:v>
      </x:c>
      <x:c r="U2925" s="30" t="n">
        <x:f>XLOOKUP(F2925,Assumptions!$A$4:$A$6,Assumptions!$F$4:$F$6)</x:f>
        <x:v>60</x:v>
      </x:c>
      <x:c r="V2925" s="60" t="n">
        <x:f>I2925*12</x:f>
        <x:v>18505.199999999997</x:v>
      </x:c>
      <x:c r="W2925" s="60" t="n">
        <x:f>H2925*J2925*(1-K2925)*Q2925</x:f>
        <x:v>361.81697720000005</x:v>
      </x:c>
      <x:c r="X2925" s="60" t="n">
        <x:f>V2925*R2925</x:f>
        <x:v>277.5779999999999</x:v>
      </x:c>
      <x:c r="Y2925" s="60" t="n">
        <x:f>V2925*S2925</x:f>
        <x:v>138.78899999999996</x:v>
      </x:c>
      <x:c r="Z2925" s="60" t="n">
        <x:f>H2925*J2925*T2925</x:f>
        <x:v>62.3679</x:v>
      </x:c>
      <x:c r="AA2925" s="60" t="n">
        <x:f>P2925+W2925+X2925-Y2925-Z2925-U2925</x:f>
        <x:v>378.23807719999996</x:v>
      </x:c>
      <x:c r="AB2925" s="32" t="n">
        <x:f>IFERROR(AA2925/(P2925+W2925+X2925),0)</x:f>
        <x:v>0.5915562221904799</x:v>
      </x:c>
      <x:c r="AC2925" t="n">
        <x:f>IF(O2925="High",0,IF(I2925&gt;=1800,3,IF(I2925&gt;=900,2,1))+IF(K2925&gt;=0.9,2,IF(K2925&gt;=0.75,1,0))+IF(J2925&lt;=0.7,2,IF(J2925&lt;=0.85,1,0))+IF(M2925&gt;=8,1,0))</x:f>
        <x:v>4</x:v>
      </x:c>
      <x:c r="AD2925" t="str">
        <x:f>IF(AND(O2925&lt;&gt;"High",AC2925&gt;=Assumptions!$B$10,AA2925&gt;0),"Priority Growth",IF(AND(O2925="Low",AA2925&gt;0),"Maintain","Watch"))</x:f>
        <x:v>Watch</x:v>
      </x:c>
      <x:c r="AE2925" s="60" t="n">
        <x:f>MAX(AA2925,0)*N2925</x:f>
        <x:v>60.8963304292</x:v>
      </x:c>
      <x:c r="AF2925" t="str">
        <x:f>IF(AND(AA2925&gt;=Assumptions!$B$11,O2925&lt;&gt;"High",OR(N2925&gt;=Assumptions!$B$12,M2925&lt;=6)),"High","Standard")</x:f>
        <x:v>High</x:v>
      </x:c>
    </x:row>
    <x:row r="2926">
      <x:c r="A2926" t="str">
        <x:f>'Raw_Data'!A2926</x:f>
        <x:v>C02925</x:v>
      </x:c>
      <x:c r="B2926" t="n">
        <x:f>'Raw_Data'!B2926</x:f>
        <x:v>44</x:v>
      </x:c>
      <x:c r="C2926" s="30" t="n">
        <x:f>'Raw_Data'!C2926</x:f>
        <x:v>87876</x:v>
      </x:c>
      <x:c r="D2926" t="n">
        <x:f>'Raw_Data'!D2926</x:f>
        <x:v>683</x:v>
      </x:c>
      <x:c r="E2926" t="n">
        <x:f>'Raw_Data'!E2926</x:f>
        <x:v>57</x:v>
      </x:c>
      <x:c r="F2926" t="str">
        <x:f>PROPER(TRIM('Raw_Data'!F2926))</x:f>
        <x:v>Gold</x:v>
      </x:c>
      <x:c r="G2926" t="str">
        <x:f>PROPER(TRIM('Raw_Data'!G2926))</x:f>
        <x:v>Direct Mail</x:v>
      </x:c>
      <x:c r="H2926" s="60" t="n">
        <x:f>'Raw_Data'!H2926</x:f>
        <x:v>11637</x:v>
      </x:c>
      <x:c r="I2926" s="60" t="n">
        <x:f>'Raw_Data'!I2926</x:f>
        <x:v>1534.01</x:v>
      </x:c>
      <x:c r="J2926" s="32" t="n">
        <x:f>'Raw_Data'!J2926</x:f>
        <x:v>0.621</x:v>
      </x:c>
      <x:c r="K2926" s="32" t="n">
        <x:f>'Raw_Data'!K2926</x:f>
        <x:v>0.822</x:v>
      </x:c>
      <x:c r="L2926" t="n">
        <x:f>'Raw_Data'!L2926</x:f>
        <x:v>0</x:v>
      </x:c>
      <x:c r="M2926" t="n">
        <x:f>IF('Raw_Data'!M2926="",Assumptions!$B$15,'Raw_Data'!M2926)</x:f>
        <x:v>6</x:v>
      </x:c>
      <x:c r="N2926" s="32" t="n">
        <x:f>'Raw_Data'!N2926</x:f>
        <x:v>0.161</x:v>
      </x:c>
      <x:c r="O2926" t="str">
        <x:f>IF(OR(D2926&lt;620,L2926&gt;=2,J2926&gt;0.9),"High",IF(OR(D2926&lt;700,L2926=1,J2926&gt;0.75),"Medium","Low"))</x:f>
        <x:v>Medium</x:v>
      </x:c>
      <x:c r="P2926" s="30" t="n">
        <x:f>XLOOKUP(F2926,Assumptions!$A$4:$A$6,Assumptions!$B$4:$B$6)</x:f>
        <x:v>95</x:v>
      </x:c>
      <x:c r="Q2926" s="32" t="n">
        <x:f>XLOOKUP(F2926,Assumptions!$A$4:$A$6,Assumptions!$C$4:$C$6)</x:f>
        <x:v>0.219</x:v>
      </x:c>
      <x:c r="R2926" s="32" t="n">
        <x:f>XLOOKUP(F2926,Assumptions!$A$4:$A$6,Assumptions!$D$4:$D$6)</x:f>
        <x:v>0.016</x:v>
      </x:c>
      <x:c r="S2926" s="32" t="n">
        <x:f>XLOOKUP(F2926,Assumptions!$A$4:$A$6,Assumptions!$E$4:$E$6)</x:f>
        <x:v>0.01</x:v>
      </x:c>
      <x:c r="T2926" s="32" t="n">
        <x:f>XLOOKUP(O2926,Assumptions!$H$4:$H$6,Assumptions!$I$4:$I$6)</x:f>
        <x:v>0.012</x:v>
      </x:c>
      <x:c r="U2926" s="30" t="n">
        <x:f>XLOOKUP(F2926,Assumptions!$A$4:$A$6,Assumptions!$F$4:$F$6)</x:f>
        <x:v>90</x:v>
      </x:c>
      <x:c r="V2926" s="60" t="n">
        <x:f>I2926*12</x:f>
        <x:v>18408.12</x:v>
      </x:c>
      <x:c r="W2926" s="60" t="n">
        <x:f>H2926*J2926*(1-K2926)*Q2926</x:f>
        <x:v>281.70642461400007</x:v>
      </x:c>
      <x:c r="X2926" s="60" t="n">
        <x:f>V2926*R2926</x:f>
        <x:v>294.52992</x:v>
      </x:c>
      <x:c r="Y2926" s="60" t="n">
        <x:f>V2926*S2926</x:f>
        <x:v>184.0812</x:v>
      </x:c>
      <x:c r="Z2926" s="60" t="n">
        <x:f>H2926*J2926*T2926</x:f>
        <x:v>86.718924</x:v>
      </x:c>
      <x:c r="AA2926" s="60" t="n">
        <x:f>P2926+W2926+X2926-Y2926-Z2926-U2926</x:f>
        <x:v>310.43622061400004</x:v>
      </x:c>
      <x:c r="AB2926" s="32" t="n">
        <x:f>IFERROR(AA2926/(P2926+W2926+X2926),0)</x:f>
        <x:v>0.46248422497521186</x:v>
      </x:c>
      <x:c r="AC2926" t="n">
        <x:f>IF(O2926="High",0,IF(I2926&gt;=1800,3,IF(I2926&gt;=900,2,1))+IF(K2926&gt;=0.9,2,IF(K2926&gt;=0.75,1,0))+IF(J2926&lt;=0.7,2,IF(J2926&lt;=0.85,1,0))+IF(M2926&gt;=8,1,0))</x:f>
        <x:v>5</x:v>
      </x:c>
      <x:c r="AD2926" t="str">
        <x:f>IF(AND(O2926&lt;&gt;"High",AC2926&gt;=Assumptions!$B$10,AA2926&gt;0),"Priority Growth",IF(AND(O2926="Low",AA2926&gt;0),"Maintain","Watch"))</x:f>
        <x:v>Watch</x:v>
      </x:c>
      <x:c r="AE2926" s="60" t="n">
        <x:f>MAX(AA2926,0)*N2926</x:f>
        <x:v>49.980231518854005</x:v>
      </x:c>
      <x:c r="AF2926" t="str">
        <x:f>IF(AND(AA2926&gt;=Assumptions!$B$11,O2926&lt;&gt;"High",OR(N2926&gt;=Assumptions!$B$12,M2926&lt;=6)),"High","Standard")</x:f>
        <x:v>High</x:v>
      </x:c>
    </x:row>
    <x:row r="2927">
      <x:c r="A2927" t="str">
        <x:f>'Raw_Data'!A2927</x:f>
        <x:v>C02926</x:v>
      </x:c>
      <x:c r="B2927" t="n">
        <x:f>'Raw_Data'!B2927</x:f>
        <x:v>42</x:v>
      </x:c>
      <x:c r="C2927" s="30" t="n">
        <x:f>'Raw_Data'!C2927</x:f>
        <x:v>83984</x:v>
      </x:c>
      <x:c r="D2927" t="n">
        <x:f>'Raw_Data'!D2927</x:f>
        <x:v>730</x:v>
      </x:c>
      <x:c r="E2927" t="n">
        <x:f>'Raw_Data'!E2927</x:f>
        <x:v>14</x:v>
      </x:c>
      <x:c r="F2927" t="str">
        <x:f>PROPER(TRIM('Raw_Data'!F2927))</x:f>
        <x:v>Gold</x:v>
      </x:c>
      <x:c r="G2927" t="str">
        <x:f>PROPER(TRIM('Raw_Data'!G2927))</x:f>
        <x:v>Direct Mail</x:v>
      </x:c>
      <x:c r="H2927" s="60" t="n">
        <x:f>'Raw_Data'!H2927</x:f>
        <x:v>12129</x:v>
      </x:c>
      <x:c r="I2927" s="60" t="n">
        <x:f>'Raw_Data'!I2927</x:f>
        <x:v>1187.78</x:v>
      </x:c>
      <x:c r="J2927" s="32" t="n">
        <x:f>'Raw_Data'!J2927</x:f>
        <x:v>0.162</x:v>
      </x:c>
      <x:c r="K2927" s="32" t="n">
        <x:f>'Raw_Data'!K2927</x:f>
        <x:v>0.802</x:v>
      </x:c>
      <x:c r="L2927" t="n">
        <x:f>'Raw_Data'!L2927</x:f>
        <x:v>0</x:v>
      </x:c>
      <x:c r="M2927" t="n">
        <x:f>IF('Raw_Data'!M2927="",Assumptions!$B$15,'Raw_Data'!M2927)</x:f>
        <x:v>6</x:v>
      </x:c>
      <x:c r="N2927" s="32" t="n">
        <x:f>'Raw_Data'!N2927</x:f>
        <x:v>0.136</x:v>
      </x:c>
      <x:c r="O2927" t="str">
        <x:f>IF(OR(D2927&lt;620,L2927&gt;=2,J2927&gt;0.9),"High",IF(OR(D2927&lt;700,L2927=1,J2927&gt;0.75),"Medium","Low"))</x:f>
        <x:v>Low</x:v>
      </x:c>
      <x:c r="P2927" s="30" t="n">
        <x:f>XLOOKUP(F2927,Assumptions!$A$4:$A$6,Assumptions!$B$4:$B$6)</x:f>
        <x:v>95</x:v>
      </x:c>
      <x:c r="Q2927" s="32" t="n">
        <x:f>XLOOKUP(F2927,Assumptions!$A$4:$A$6,Assumptions!$C$4:$C$6)</x:f>
        <x:v>0.219</x:v>
      </x:c>
      <x:c r="R2927" s="32" t="n">
        <x:f>XLOOKUP(F2927,Assumptions!$A$4:$A$6,Assumptions!$D$4:$D$6)</x:f>
        <x:v>0.016</x:v>
      </x:c>
      <x:c r="S2927" s="32" t="n">
        <x:f>XLOOKUP(F2927,Assumptions!$A$4:$A$6,Assumptions!$E$4:$E$6)</x:f>
        <x:v>0.01</x:v>
      </x:c>
      <x:c r="T2927" s="32" t="n">
        <x:f>XLOOKUP(O2927,Assumptions!$H$4:$H$6,Assumptions!$I$4:$I$6)</x:f>
        <x:v>0.0035</x:v>
      </x:c>
      <x:c r="U2927" s="30" t="n">
        <x:f>XLOOKUP(F2927,Assumptions!$A$4:$A$6,Assumptions!$F$4:$F$6)</x:f>
        <x:v>90</x:v>
      </x:c>
      <x:c r="V2927" s="60" t="n">
        <x:f>I2927*12</x:f>
        <x:v>14253.36</x:v>
      </x:c>
      <x:c r="W2927" s="60" t="n">
        <x:f>H2927*J2927*(1-K2927)*Q2927</x:f>
        <x:v>85.20190707599998</x:v>
      </x:c>
      <x:c r="X2927" s="60" t="n">
        <x:f>V2927*R2927</x:f>
        <x:v>228.05376</x:v>
      </x:c>
      <x:c r="Y2927" s="60" t="n">
        <x:f>V2927*S2927</x:f>
        <x:v>142.5336</x:v>
      </x:c>
      <x:c r="Z2927" s="60" t="n">
        <x:f>H2927*J2927*T2927</x:f>
        <x:v>6.877143</x:v>
      </x:c>
      <x:c r="AA2927" s="60" t="n">
        <x:f>P2927+W2927+X2927-Y2927-Z2927-U2927</x:f>
        <x:v>168.84492407600004</x:v>
      </x:c>
      <x:c r="AB2927" s="32" t="n">
        <x:f>IFERROR(AA2927/(P2927+W2927+X2927),0)</x:f>
        <x:v>0.41357643675909644</x:v>
      </x:c>
      <x:c r="AC2927" t="n">
        <x:f>IF(O2927="High",0,IF(I2927&gt;=1800,3,IF(I2927&gt;=900,2,1))+IF(K2927&gt;=0.9,2,IF(K2927&gt;=0.75,1,0))+IF(J2927&lt;=0.7,2,IF(J2927&lt;=0.85,1,0))+IF(M2927&gt;=8,1,0))</x:f>
        <x:v>5</x:v>
      </x:c>
      <x:c r="AD2927" t="str">
        <x:f>IF(AND(O2927&lt;&gt;"High",AC2927&gt;=Assumptions!$B$10,AA2927&gt;0),"Priority Growth",IF(AND(O2927="Low",AA2927&gt;0),"Maintain","Watch"))</x:f>
        <x:v>Maintain</x:v>
      </x:c>
      <x:c r="AE2927" s="60" t="n">
        <x:f>MAX(AA2927,0)*N2927</x:f>
        <x:v>22.962909674336007</x:v>
      </x:c>
      <x:c r="AF2927" t="str">
        <x:f>IF(AND(AA2927&gt;=Assumptions!$B$11,O2927&lt;&gt;"High",OR(N2927&gt;=Assumptions!$B$12,M2927&lt;=6)),"High","Standard")</x:f>
        <x:v>Standard</x:v>
      </x:c>
    </x:row>
    <x:row r="2928">
      <x:c r="A2928" t="str">
        <x:f>'Raw_Data'!A2928</x:f>
        <x:v>C02927</x:v>
      </x:c>
      <x:c r="B2928" t="n">
        <x:f>'Raw_Data'!B2928</x:f>
        <x:v>37</x:v>
      </x:c>
      <x:c r="C2928" s="30" t="n">
        <x:f>'Raw_Data'!C2928</x:f>
        <x:v>117943</x:v>
      </x:c>
      <x:c r="D2928" t="n">
        <x:f>'Raw_Data'!D2928</x:f>
        <x:v>808</x:v>
      </x:c>
      <x:c r="E2928" t="n">
        <x:f>'Raw_Data'!E2928</x:f>
        <x:v>124</x:v>
      </x:c>
      <x:c r="F2928" t="str">
        <x:f>PROPER(TRIM('Raw_Data'!F2928))</x:f>
        <x:v>Platinum</x:v>
      </x:c>
      <x:c r="G2928" t="str">
        <x:f>PROPER(TRIM('Raw_Data'!G2928))</x:f>
        <x:v>Branch</x:v>
      </x:c>
      <x:c r="H2928" s="60" t="n">
        <x:f>'Raw_Data'!H2928</x:f>
        <x:v>29566</x:v>
      </x:c>
      <x:c r="I2928" s="60" t="n">
        <x:f>'Raw_Data'!I2928</x:f>
        <x:v>3243.84</x:v>
      </x:c>
      <x:c r="J2928" s="32" t="n">
        <x:f>'Raw_Data'!J2928</x:f>
        <x:v>0.184</x:v>
      </x:c>
      <x:c r="K2928" s="32" t="n">
        <x:f>'Raw_Data'!K2928</x:f>
        <x:v>0.815</x:v>
      </x:c>
      <x:c r="L2928" t="n">
        <x:f>'Raw_Data'!L2928</x:f>
        <x:v>0</x:v>
      </x:c>
      <x:c r="M2928" t="n">
        <x:f>IF('Raw_Data'!M2928="",Assumptions!$B$15,'Raw_Data'!M2928)</x:f>
        <x:v>7</x:v>
      </x:c>
      <x:c r="N2928" s="32" t="n">
        <x:f>'Raw_Data'!N2928</x:f>
        <x:v>0.085</x:v>
      </x:c>
      <x:c r="O2928" t="str">
        <x:f>IF(OR(D2928&lt;620,L2928&gt;=2,J2928&gt;0.9),"High",IF(OR(D2928&lt;700,L2928=1,J2928&gt;0.75),"Medium","Low"))</x:f>
        <x:v>Low</x:v>
      </x:c>
      <x:c r="P2928" s="30" t="n">
        <x:f>XLOOKUP(F2928,Assumptions!$A$4:$A$6,Assumptions!$B$4:$B$6)</x:f>
        <x:v>195</x:v>
      </x:c>
      <x:c r="Q2928" s="32" t="n">
        <x:f>XLOOKUP(F2928,Assumptions!$A$4:$A$6,Assumptions!$C$4:$C$6)</x:f>
        <x:v>0.199</x:v>
      </x:c>
      <x:c r="R2928" s="32" t="n">
        <x:f>XLOOKUP(F2928,Assumptions!$A$4:$A$6,Assumptions!$D$4:$D$6)</x:f>
        <x:v>0.017</x:v>
      </x:c>
      <x:c r="S2928" s="32" t="n">
        <x:f>XLOOKUP(F2928,Assumptions!$A$4:$A$6,Assumptions!$E$4:$E$6)</x:f>
        <x:v>0.013</x:v>
      </x:c>
      <x:c r="T2928" s="32" t="n">
        <x:f>XLOOKUP(O2928,Assumptions!$H$4:$H$6,Assumptions!$I$4:$I$6)</x:f>
        <x:v>0.0035</x:v>
      </x:c>
      <x:c r="U2928" s="30" t="n">
        <x:f>XLOOKUP(F2928,Assumptions!$A$4:$A$6,Assumptions!$F$4:$F$6)</x:f>
        <x:v>140</x:v>
      </x:c>
      <x:c r="V2928" s="60" t="n">
        <x:f>I2928*12</x:f>
        <x:v>38926.08</x:v>
      </x:c>
      <x:c r="W2928" s="60" t="n">
        <x:f>H2928*J2928*(1-K2928)*Q2928</x:f>
        <x:v>200.27890136000008</x:v>
      </x:c>
      <x:c r="X2928" s="60" t="n">
        <x:f>V2928*R2928</x:f>
        <x:v>661.74336</x:v>
      </x:c>
      <x:c r="Y2928" s="60" t="n">
        <x:f>V2928*S2928</x:f>
        <x:v>506.03904</x:v>
      </x:c>
      <x:c r="Z2928" s="60" t="n">
        <x:f>H2928*J2928*T2928</x:f>
        <x:v>19.040504000000002</x:v>
      </x:c>
      <x:c r="AA2928" s="60" t="n">
        <x:f>P2928+W2928+X2928-Y2928-Z2928-U2928</x:f>
        <x:v>391.9427173600001</x:v>
      </x:c>
      <x:c r="AB2928" s="32" t="n">
        <x:f>IFERROR(AA2928/(P2928+W2928+X2928),0)</x:f>
        <x:v>0.3707989241926783</x:v>
      </x:c>
      <x:c r="AC2928" t="n">
        <x:f>IF(O2928="High",0,IF(I2928&gt;=1800,3,IF(I2928&gt;=900,2,1))+IF(K2928&gt;=0.9,2,IF(K2928&gt;=0.75,1,0))+IF(J2928&lt;=0.7,2,IF(J2928&lt;=0.85,1,0))+IF(M2928&gt;=8,1,0))</x:f>
        <x:v>6</x:v>
      </x:c>
      <x:c r="AD2928" t="str">
        <x:f>IF(AND(O2928&lt;&gt;"High",AC2928&gt;=Assumptions!$B$10,AA2928&gt;0),"Priority Growth",IF(AND(O2928="Low",AA2928&gt;0),"Maintain","Watch"))</x:f>
        <x:v>Priority Growth</x:v>
      </x:c>
      <x:c r="AE2928" s="60" t="n">
        <x:f>MAX(AA2928,0)*N2928</x:f>
        <x:v>33.315130975600006</x:v>
      </x:c>
      <x:c r="AF2928" t="str">
        <x:f>IF(AND(AA2928&gt;=Assumptions!$B$11,O2928&lt;&gt;"High",OR(N2928&gt;=Assumptions!$B$12,M2928&lt;=6)),"High","Standard")</x:f>
        <x:v>Standard</x:v>
      </x:c>
    </x:row>
    <x:row r="2929">
      <x:c r="A2929" t="str">
        <x:f>'Raw_Data'!A2929</x:f>
        <x:v>C02928</x:v>
      </x:c>
      <x:c r="B2929" t="n">
        <x:f>'Raw_Data'!B2929</x:f>
        <x:v>55</x:v>
      </x:c>
      <x:c r="C2929" s="30" t="n">
        <x:f>'Raw_Data'!C2929</x:f>
        <x:v>90332</x:v>
      </x:c>
      <x:c r="D2929" t="n">
        <x:f>'Raw_Data'!D2929</x:f>
        <x:v>699</x:v>
      </x:c>
      <x:c r="E2929" t="n">
        <x:f>'Raw_Data'!E2929</x:f>
        <x:v>80</x:v>
      </x:c>
      <x:c r="F2929" t="str">
        <x:f>PROPER(TRIM('Raw_Data'!F2929))</x:f>
        <x:v>Gold</x:v>
      </x:c>
      <x:c r="G2929" t="str">
        <x:f>PROPER(TRIM('Raw_Data'!G2929))</x:f>
        <x:v>Digital</x:v>
      </x:c>
      <x:c r="H2929" s="60" t="n">
        <x:f>'Raw_Data'!H2929</x:f>
        <x:v>12422</x:v>
      </x:c>
      <x:c r="I2929" s="60" t="n">
        <x:f>'Raw_Data'!I2929</x:f>
        <x:v>1337.82</x:v>
      </x:c>
      <x:c r="J2929" s="32" t="n">
        <x:f>'Raw_Data'!J2929</x:f>
        <x:v>0.304</x:v>
      </x:c>
      <x:c r="K2929" s="32" t="n">
        <x:f>'Raw_Data'!K2929</x:f>
        <x:v>0.728</x:v>
      </x:c>
      <x:c r="L2929" t="n">
        <x:f>'Raw_Data'!L2929</x:f>
        <x:v>0</x:v>
      </x:c>
      <x:c r="M2929" t="n">
        <x:f>IF('Raw_Data'!M2929="",Assumptions!$B$15,'Raw_Data'!M2929)</x:f>
        <x:v>7</x:v>
      </x:c>
      <x:c r="N2929" s="32" t="n">
        <x:f>'Raw_Data'!N2929</x:f>
        <x:v>0.103</x:v>
      </x:c>
      <x:c r="O2929" t="str">
        <x:f>IF(OR(D2929&lt;620,L2929&gt;=2,J2929&gt;0.9),"High",IF(OR(D2929&lt;700,L2929=1,J2929&gt;0.75),"Medium","Low"))</x:f>
        <x:v>Medium</x:v>
      </x:c>
      <x:c r="P2929" s="30" t="n">
        <x:f>XLOOKUP(F2929,Assumptions!$A$4:$A$6,Assumptions!$B$4:$B$6)</x:f>
        <x:v>95</x:v>
      </x:c>
      <x:c r="Q2929" s="32" t="n">
        <x:f>XLOOKUP(F2929,Assumptions!$A$4:$A$6,Assumptions!$C$4:$C$6)</x:f>
        <x:v>0.219</x:v>
      </x:c>
      <x:c r="R2929" s="32" t="n">
        <x:f>XLOOKUP(F2929,Assumptions!$A$4:$A$6,Assumptions!$D$4:$D$6)</x:f>
        <x:v>0.016</x:v>
      </x:c>
      <x:c r="S2929" s="32" t="n">
        <x:f>XLOOKUP(F2929,Assumptions!$A$4:$A$6,Assumptions!$E$4:$E$6)</x:f>
        <x:v>0.01</x:v>
      </x:c>
      <x:c r="T2929" s="32" t="n">
        <x:f>XLOOKUP(O2929,Assumptions!$H$4:$H$6,Assumptions!$I$4:$I$6)</x:f>
        <x:v>0.012</x:v>
      </x:c>
      <x:c r="U2929" s="30" t="n">
        <x:f>XLOOKUP(F2929,Assumptions!$A$4:$A$6,Assumptions!$F$4:$F$6)</x:f>
        <x:v>90</x:v>
      </x:c>
      <x:c r="V2929" s="60" t="n">
        <x:f>I2929*12</x:f>
        <x:v>16053.84</x:v>
      </x:c>
      <x:c r="W2929" s="60" t="n">
        <x:f>H2929*J2929*(1-K2929)*Q2929</x:f>
        <x:v>224.94592358400004</x:v>
      </x:c>
      <x:c r="X2929" s="60" t="n">
        <x:f>V2929*R2929</x:f>
        <x:v>256.86144</x:v>
      </x:c>
      <x:c r="Y2929" s="60" t="n">
        <x:f>V2929*S2929</x:f>
        <x:v>160.5384</x:v>
      </x:c>
      <x:c r="Z2929" s="60" t="n">
        <x:f>H2929*J2929*T2929</x:f>
        <x:v>45.315456000000005</x:v>
      </x:c>
      <x:c r="AA2929" s="60" t="n">
        <x:f>P2929+W2929+X2929-Y2929-Z2929-U2929</x:f>
        <x:v>280.9535075840001</x:v>
      </x:c>
      <x:c r="AB2929" s="32" t="n">
        <x:f>IFERROR(AA2929/(P2929+W2929+X2929),0)</x:f>
        <x:v>0.4870837741014466</x:v>
      </x:c>
      <x:c r="AC2929" t="n">
        <x:f>IF(O2929="High",0,IF(I2929&gt;=1800,3,IF(I2929&gt;=900,2,1))+IF(K2929&gt;=0.9,2,IF(K2929&gt;=0.75,1,0))+IF(J2929&lt;=0.7,2,IF(J2929&lt;=0.85,1,0))+IF(M2929&gt;=8,1,0))</x:f>
        <x:v>4</x:v>
      </x:c>
      <x:c r="AD2929" t="str">
        <x:f>IF(AND(O2929&lt;&gt;"High",AC2929&gt;=Assumptions!$B$10,AA2929&gt;0),"Priority Growth",IF(AND(O2929="Low",AA2929&gt;0),"Maintain","Watch"))</x:f>
        <x:v>Watch</x:v>
      </x:c>
      <x:c r="AE2929" s="60" t="n">
        <x:f>MAX(AA2929,0)*N2929</x:f>
        <x:v>28.938211281152007</x:v>
      </x:c>
      <x:c r="AF2929" t="str">
        <x:f>IF(AND(AA2929&gt;=Assumptions!$B$11,O2929&lt;&gt;"High",OR(N2929&gt;=Assumptions!$B$12,M2929&lt;=6)),"High","Standard")</x:f>
        <x:v>Standard</x:v>
      </x:c>
    </x:row>
    <x:row r="2930">
      <x:c r="A2930" t="str">
        <x:f>'Raw_Data'!A2930</x:f>
        <x:v>C02929</x:v>
      </x:c>
      <x:c r="B2930" t="n">
        <x:f>'Raw_Data'!B2930</x:f>
        <x:v>50</x:v>
      </x:c>
      <x:c r="C2930" s="30" t="n">
        <x:f>'Raw_Data'!C2930</x:f>
        <x:v>35629</x:v>
      </x:c>
      <x:c r="D2930" t="n">
        <x:f>'Raw_Data'!D2930</x:f>
        <x:v>767</x:v>
      </x:c>
      <x:c r="E2930" t="n">
        <x:f>'Raw_Data'!E2930</x:f>
        <x:v>45</x:v>
      </x:c>
      <x:c r="F2930" t="str">
        <x:f>PROPER(TRIM('Raw_Data'!F2930))</x:f>
        <x:v>Gold</x:v>
      </x:c>
      <x:c r="G2930" t="str">
        <x:f>PROPER(TRIM('Raw_Data'!G2930))</x:f>
        <x:v>Partner</x:v>
      </x:c>
      <x:c r="H2930" s="60" t="n">
        <x:f>'Raw_Data'!H2930</x:f>
        <x:v>8057</x:v>
      </x:c>
      <x:c r="I2930" s="60" t="n">
        <x:f>'Raw_Data'!I2930</x:f>
        <x:v>446.54</x:v>
      </x:c>
      <x:c r="J2930" s="32" t="n">
        <x:f>'Raw_Data'!J2930</x:f>
        <x:v>0.173</x:v>
      </x:c>
      <x:c r="K2930" s="32" t="n">
        <x:f>'Raw_Data'!K2930</x:f>
        <x:v>0.956</x:v>
      </x:c>
      <x:c r="L2930" t="n">
        <x:f>'Raw_Data'!L2930</x:f>
        <x:v>0</x:v>
      </x:c>
      <x:c r="M2930" t="n">
        <x:f>IF('Raw_Data'!M2930="",Assumptions!$B$15,'Raw_Data'!M2930)</x:f>
        <x:v>6</x:v>
      </x:c>
      <x:c r="N2930" s="32" t="n">
        <x:f>'Raw_Data'!N2930</x:f>
        <x:v>0.271</x:v>
      </x:c>
      <x:c r="O2930" t="str">
        <x:f>IF(OR(D2930&lt;620,L2930&gt;=2,J2930&gt;0.9),"High",IF(OR(D2930&lt;700,L2930=1,J2930&gt;0.75),"Medium","Low"))</x:f>
        <x:v>Low</x:v>
      </x:c>
      <x:c r="P2930" s="30" t="n">
        <x:f>XLOOKUP(F2930,Assumptions!$A$4:$A$6,Assumptions!$B$4:$B$6)</x:f>
        <x:v>95</x:v>
      </x:c>
      <x:c r="Q2930" s="32" t="n">
        <x:f>XLOOKUP(F2930,Assumptions!$A$4:$A$6,Assumptions!$C$4:$C$6)</x:f>
        <x:v>0.219</x:v>
      </x:c>
      <x:c r="R2930" s="32" t="n">
        <x:f>XLOOKUP(F2930,Assumptions!$A$4:$A$6,Assumptions!$D$4:$D$6)</x:f>
        <x:v>0.016</x:v>
      </x:c>
      <x:c r="S2930" s="32" t="n">
        <x:f>XLOOKUP(F2930,Assumptions!$A$4:$A$6,Assumptions!$E$4:$E$6)</x:f>
        <x:v>0.01</x:v>
      </x:c>
      <x:c r="T2930" s="32" t="n">
        <x:f>XLOOKUP(O2930,Assumptions!$H$4:$H$6,Assumptions!$I$4:$I$6)</x:f>
        <x:v>0.0035</x:v>
      </x:c>
      <x:c r="U2930" s="30" t="n">
        <x:f>XLOOKUP(F2930,Assumptions!$A$4:$A$6,Assumptions!$F$4:$F$6)</x:f>
        <x:v>90</x:v>
      </x:c>
      <x:c r="V2930" s="60" t="n">
        <x:f>I2930*12</x:f>
        <x:v>5358.4800000000005</x:v>
      </x:c>
      <x:c r="W2930" s="60" t="n">
        <x:f>H2930*J2930*(1-K2930)*Q2930</x:f>
        <x:v>13.431244596000012</x:v>
      </x:c>
      <x:c r="X2930" s="60" t="n">
        <x:f>V2930*R2930</x:f>
        <x:v>85.73568000000002</x:v>
      </x:c>
      <x:c r="Y2930" s="60" t="n">
        <x:f>V2930*S2930</x:f>
        <x:v>53.58480000000001</x:v>
      </x:c>
      <x:c r="Z2930" s="60" t="n">
        <x:f>H2930*J2930*T2930</x:f>
        <x:v>4.8785134999999995</x:v>
      </x:c>
      <x:c r="AA2930" s="60" t="n">
        <x:f>P2930+W2930+X2930-Y2930-Z2930-U2930</x:f>
        <x:v>45.70361109600003</x:v>
      </x:c>
      <x:c r="AB2930" s="32" t="n">
        <x:f>IFERROR(AA2930/(P2930+W2930+X2930),0)</x:f>
        <x:v>0.23538309210538713</x:v>
      </x:c>
      <x:c r="AC2930" t="n">
        <x:f>IF(O2930="High",0,IF(I2930&gt;=1800,3,IF(I2930&gt;=900,2,1))+IF(K2930&gt;=0.9,2,IF(K2930&gt;=0.75,1,0))+IF(J2930&lt;=0.7,2,IF(J2930&lt;=0.85,1,0))+IF(M2930&gt;=8,1,0))</x:f>
        <x:v>5</x:v>
      </x:c>
      <x:c r="AD2930" t="str">
        <x:f>IF(AND(O2930&lt;&gt;"High",AC2930&gt;=Assumptions!$B$10,AA2930&gt;0),"Priority Growth",IF(AND(O2930="Low",AA2930&gt;0),"Maintain","Watch"))</x:f>
        <x:v>Maintain</x:v>
      </x:c>
      <x:c r="AE2930" s="60" t="n">
        <x:f>MAX(AA2930,0)*N2930</x:f>
        <x:v>12.38567860701601</x:v>
      </x:c>
      <x:c r="AF2930" t="str">
        <x:f>IF(AND(AA2930&gt;=Assumptions!$B$11,O2930&lt;&gt;"High",OR(N2930&gt;=Assumptions!$B$12,M2930&lt;=6)),"High","Standard")</x:f>
        <x:v>Standard</x:v>
      </x:c>
    </x:row>
    <x:row r="2931">
      <x:c r="A2931" t="str">
        <x:f>'Raw_Data'!A2931</x:f>
        <x:v>C02930</x:v>
      </x:c>
      <x:c r="B2931" t="n">
        <x:f>'Raw_Data'!B2931</x:f>
        <x:v>27</x:v>
      </x:c>
      <x:c r="C2931" s="30" t="n">
        <x:f>'Raw_Data'!C2931</x:f>
        <x:v>46404</x:v>
      </x:c>
      <x:c r="D2931" t="n">
        <x:f>'Raw_Data'!D2931</x:f>
        <x:v>730</x:v>
      </x:c>
      <x:c r="E2931" t="n">
        <x:f>'Raw_Data'!E2931</x:f>
        <x:v>9</x:v>
      </x:c>
      <x:c r="F2931" t="str">
        <x:f>PROPER(TRIM('Raw_Data'!F2931))</x:f>
        <x:v>Gold</x:v>
      </x:c>
      <x:c r="G2931" t="str">
        <x:f>PROPER(TRIM('Raw_Data'!G2931))</x:f>
        <x:v>Branch</x:v>
      </x:c>
      <x:c r="H2931" s="60" t="n">
        <x:f>'Raw_Data'!H2931</x:f>
        <x:v>10887</x:v>
      </x:c>
      <x:c r="I2931" s="60" t="n">
        <x:f>'Raw_Data'!I2931</x:f>
        <x:v>1138.37</x:v>
      </x:c>
      <x:c r="J2931" s="32" t="n">
        <x:f>'Raw_Data'!J2931</x:f>
        <x:v>0.25</x:v>
      </x:c>
      <x:c r="K2931" s="32" t="n">
        <x:f>'Raw_Data'!K2931</x:f>
        <x:v>0.722</x:v>
      </x:c>
      <x:c r="L2931" t="n">
        <x:f>'Raw_Data'!L2931</x:f>
        <x:v>0</x:v>
      </x:c>
      <x:c r="M2931" t="n">
        <x:f>IF('Raw_Data'!M2931="",Assumptions!$B$15,'Raw_Data'!M2931)</x:f>
        <x:v>8</x:v>
      </x:c>
      <x:c r="N2931" s="32" t="n">
        <x:f>'Raw_Data'!N2931</x:f>
        <x:v>0.063</x:v>
      </x:c>
      <x:c r="O2931" t="str">
        <x:f>IF(OR(D2931&lt;620,L2931&gt;=2,J2931&gt;0.9),"High",IF(OR(D2931&lt;700,L2931=1,J2931&gt;0.75),"Medium","Low"))</x:f>
        <x:v>Low</x:v>
      </x:c>
      <x:c r="P2931" s="30" t="n">
        <x:f>XLOOKUP(F2931,Assumptions!$A$4:$A$6,Assumptions!$B$4:$B$6)</x:f>
        <x:v>95</x:v>
      </x:c>
      <x:c r="Q2931" s="32" t="n">
        <x:f>XLOOKUP(F2931,Assumptions!$A$4:$A$6,Assumptions!$C$4:$C$6)</x:f>
        <x:v>0.219</x:v>
      </x:c>
      <x:c r="R2931" s="32" t="n">
        <x:f>XLOOKUP(F2931,Assumptions!$A$4:$A$6,Assumptions!$D$4:$D$6)</x:f>
        <x:v>0.016</x:v>
      </x:c>
      <x:c r="S2931" s="32" t="n">
        <x:f>XLOOKUP(F2931,Assumptions!$A$4:$A$6,Assumptions!$E$4:$E$6)</x:f>
        <x:v>0.01</x:v>
      </x:c>
      <x:c r="T2931" s="32" t="n">
        <x:f>XLOOKUP(O2931,Assumptions!$H$4:$H$6,Assumptions!$I$4:$I$6)</x:f>
        <x:v>0.0035</x:v>
      </x:c>
      <x:c r="U2931" s="30" t="n">
        <x:f>XLOOKUP(F2931,Assumptions!$A$4:$A$6,Assumptions!$F$4:$F$6)</x:f>
        <x:v>90</x:v>
      </x:c>
      <x:c r="V2931" s="60" t="n">
        <x:f>I2931*12</x:f>
        <x:v>13660.439999999999</x:v>
      </x:c>
      <x:c r="W2931" s="60" t="n">
        <x:f>H2931*J2931*(1-K2931)*Q2931</x:f>
        <x:v>165.70558350000002</x:v>
      </x:c>
      <x:c r="X2931" s="60" t="n">
        <x:f>V2931*R2931</x:f>
        <x:v>218.56704</x:v>
      </x:c>
      <x:c r="Y2931" s="60" t="n">
        <x:f>V2931*S2931</x:f>
        <x:v>136.6044</x:v>
      </x:c>
      <x:c r="Z2931" s="60" t="n">
        <x:f>H2931*J2931*T2931</x:f>
        <x:v>9.526125</x:v>
      </x:c>
      <x:c r="AA2931" s="60" t="n">
        <x:f>P2931+W2931+X2931-Y2931-Z2931-U2931</x:f>
        <x:v>243.14209850000003</x:v>
      </x:c>
      <x:c r="AB2931" s="32" t="n">
        <x:f>IFERROR(AA2931/(P2931+W2931+X2931),0)</x:f>
        <x:v>0.5073148070181814</x:v>
      </x:c>
      <x:c r="AC2931" t="n">
        <x:f>IF(O2931="High",0,IF(I2931&gt;=1800,3,IF(I2931&gt;=900,2,1))+IF(K2931&gt;=0.9,2,IF(K2931&gt;=0.75,1,0))+IF(J2931&lt;=0.7,2,IF(J2931&lt;=0.85,1,0))+IF(M2931&gt;=8,1,0))</x:f>
        <x:v>5</x:v>
      </x:c>
      <x:c r="AD2931" t="str">
        <x:f>IF(AND(O2931&lt;&gt;"High",AC2931&gt;=Assumptions!$B$10,AA2931&gt;0),"Priority Growth",IF(AND(O2931="Low",AA2931&gt;0),"Maintain","Watch"))</x:f>
        <x:v>Maintain</x:v>
      </x:c>
      <x:c r="AE2931" s="60" t="n">
        <x:f>MAX(AA2931,0)*N2931</x:f>
        <x:v>15.317952205500003</x:v>
      </x:c>
      <x:c r="AF2931" t="str">
        <x:f>IF(AND(AA2931&gt;=Assumptions!$B$11,O2931&lt;&gt;"High",OR(N2931&gt;=Assumptions!$B$12,M2931&lt;=6)),"High","Standard")</x:f>
        <x:v>Standard</x:v>
      </x:c>
    </x:row>
    <x:row r="2932">
      <x:c r="A2932" t="str">
        <x:f>'Raw_Data'!A2932</x:f>
        <x:v>C02931</x:v>
      </x:c>
      <x:c r="B2932" t="n">
        <x:f>'Raw_Data'!B2932</x:f>
        <x:v>50</x:v>
      </x:c>
      <x:c r="C2932" s="30" t="n">
        <x:f>'Raw_Data'!C2932</x:f>
        <x:v>49727</x:v>
      </x:c>
      <x:c r="D2932" t="n">
        <x:f>'Raw_Data'!D2932</x:f>
        <x:v>827</x:v>
      </x:c>
      <x:c r="E2932" t="n">
        <x:f>'Raw_Data'!E2932</x:f>
        <x:v>31</x:v>
      </x:c>
      <x:c r="F2932" t="str">
        <x:f>PROPER(TRIM('Raw_Data'!F2932))</x:f>
        <x:v>Gold</x:v>
      </x:c>
      <x:c r="G2932" t="str">
        <x:f>PROPER(TRIM('Raw_Data'!G2932))</x:f>
        <x:v>Direct Mail</x:v>
      </x:c>
      <x:c r="H2932" s="60" t="n">
        <x:f>'Raw_Data'!H2932</x:f>
        <x:v>11764</x:v>
      </x:c>
      <x:c r="I2932" s="60" t="n">
        <x:f>'Raw_Data'!I2932</x:f>
        <x:v>1369.76</x:v>
      </x:c>
      <x:c r="J2932" s="32" t="n">
        <x:f>'Raw_Data'!J2932</x:f>
        <x:v>0.285</x:v>
      </x:c>
      <x:c r="K2932" s="32" t="n">
        <x:f>'Raw_Data'!K2932</x:f>
        <x:v>1</x:v>
      </x:c>
      <x:c r="L2932" t="n">
        <x:f>'Raw_Data'!L2932</x:f>
        <x:v>0</x:v>
      </x:c>
      <x:c r="M2932" t="n">
        <x:f>IF('Raw_Data'!M2932="",Assumptions!$B$15,'Raw_Data'!M2932)</x:f>
        <x:v>7</x:v>
      </x:c>
      <x:c r="N2932" s="32" t="n">
        <x:f>'Raw_Data'!N2932</x:f>
        <x:v>0.176</x:v>
      </x:c>
      <x:c r="O2932" t="str">
        <x:f>IF(OR(D2932&lt;620,L2932&gt;=2,J2932&gt;0.9),"High",IF(OR(D2932&lt;700,L2932=1,J2932&gt;0.75),"Medium","Low"))</x:f>
        <x:v>Low</x:v>
      </x:c>
      <x:c r="P2932" s="30" t="n">
        <x:f>XLOOKUP(F2932,Assumptions!$A$4:$A$6,Assumptions!$B$4:$B$6)</x:f>
        <x:v>95</x:v>
      </x:c>
      <x:c r="Q2932" s="32" t="n">
        <x:f>XLOOKUP(F2932,Assumptions!$A$4:$A$6,Assumptions!$C$4:$C$6)</x:f>
        <x:v>0.219</x:v>
      </x:c>
      <x:c r="R2932" s="32" t="n">
        <x:f>XLOOKUP(F2932,Assumptions!$A$4:$A$6,Assumptions!$D$4:$D$6)</x:f>
        <x:v>0.016</x:v>
      </x:c>
      <x:c r="S2932" s="32" t="n">
        <x:f>XLOOKUP(F2932,Assumptions!$A$4:$A$6,Assumptions!$E$4:$E$6)</x:f>
        <x:v>0.01</x:v>
      </x:c>
      <x:c r="T2932" s="32" t="n">
        <x:f>XLOOKUP(O2932,Assumptions!$H$4:$H$6,Assumptions!$I$4:$I$6)</x:f>
        <x:v>0.0035</x:v>
      </x:c>
      <x:c r="U2932" s="30" t="n">
        <x:f>XLOOKUP(F2932,Assumptions!$A$4:$A$6,Assumptions!$F$4:$F$6)</x:f>
        <x:v>90</x:v>
      </x:c>
      <x:c r="V2932" s="60" t="n">
        <x:f>I2932*12</x:f>
        <x:v>16437.12</x:v>
      </x:c>
      <x:c r="W2932" s="60" t="n">
        <x:f>H2932*J2932*(1-K2932)*Q2932</x:f>
        <x:v>0</x:v>
      </x:c>
      <x:c r="X2932" s="60" t="n">
        <x:f>V2932*R2932</x:f>
        <x:v>262.99392</x:v>
      </x:c>
      <x:c r="Y2932" s="60" t="n">
        <x:f>V2932*S2932</x:f>
        <x:v>164.3712</x:v>
      </x:c>
      <x:c r="Z2932" s="60" t="n">
        <x:f>H2932*J2932*T2932</x:f>
        <x:v>11.734589999999999</x:v>
      </x:c>
      <x:c r="AA2932" s="60" t="n">
        <x:f>P2932+W2932+X2932-Y2932-Z2932-U2932</x:f>
        <x:v>91.88813000000002</x:v>
      </x:c>
      <x:c r="AB2932" s="32" t="n">
        <x:f>IFERROR(AA2932/(P2932+W2932+X2932),0)</x:f>
        <x:v>0.25667511336505383</x:v>
      </x:c>
      <x:c r="AC2932" t="n">
        <x:f>IF(O2932="High",0,IF(I2932&gt;=1800,3,IF(I2932&gt;=900,2,1))+IF(K2932&gt;=0.9,2,IF(K2932&gt;=0.75,1,0))+IF(J2932&lt;=0.7,2,IF(J2932&lt;=0.85,1,0))+IF(M2932&gt;=8,1,0))</x:f>
        <x:v>6</x:v>
      </x:c>
      <x:c r="AD2932" t="str">
        <x:f>IF(AND(O2932&lt;&gt;"High",AC2932&gt;=Assumptions!$B$10,AA2932&gt;0),"Priority Growth",IF(AND(O2932="Low",AA2932&gt;0),"Maintain","Watch"))</x:f>
        <x:v>Priority Growth</x:v>
      </x:c>
      <x:c r="AE2932" s="60" t="n">
        <x:f>MAX(AA2932,0)*N2932</x:f>
        <x:v>16.17231088</x:v>
      </x:c>
      <x:c r="AF2932" t="str">
        <x:f>IF(AND(AA2932&gt;=Assumptions!$B$11,O2932&lt;&gt;"High",OR(N2932&gt;=Assumptions!$B$12,M2932&lt;=6)),"High","Standard")</x:f>
        <x:v>Standard</x:v>
      </x:c>
    </x:row>
    <x:row r="2933">
      <x:c r="A2933" t="str">
        <x:f>'Raw_Data'!A2933</x:f>
        <x:v>C02932</x:v>
      </x:c>
      <x:c r="B2933" t="n">
        <x:f>'Raw_Data'!B2933</x:f>
        <x:v>50</x:v>
      </x:c>
      <x:c r="C2933" s="30" t="n">
        <x:f>'Raw_Data'!C2933</x:f>
        <x:v>144027</x:v>
      </x:c>
      <x:c r="D2933" t="n">
        <x:f>'Raw_Data'!D2933</x:f>
        <x:v>684</x:v>
      </x:c>
      <x:c r="E2933" t="n">
        <x:f>'Raw_Data'!E2933</x:f>
        <x:v>81</x:v>
      </x:c>
      <x:c r="F2933" t="str">
        <x:f>PROPER(TRIM('Raw_Data'!F2933))</x:f>
        <x:v>Gold</x:v>
      </x:c>
      <x:c r="G2933" t="str">
        <x:f>PROPER(TRIM('Raw_Data'!G2933))</x:f>
        <x:v>Branch</x:v>
      </x:c>
      <x:c r="H2933" s="60" t="n">
        <x:f>'Raw_Data'!H2933</x:f>
        <x:v>22604</x:v>
      </x:c>
      <x:c r="I2933" s="60" t="n">
        <x:f>'Raw_Data'!I2933</x:f>
        <x:v>2406.26</x:v>
      </x:c>
      <x:c r="J2933" s="32" t="n">
        <x:f>'Raw_Data'!J2933</x:f>
        <x:v>0.414</x:v>
      </x:c>
      <x:c r="K2933" s="32" t="n">
        <x:f>'Raw_Data'!K2933</x:f>
        <x:v>0.736</x:v>
      </x:c>
      <x:c r="L2933" t="n">
        <x:f>'Raw_Data'!L2933</x:f>
        <x:v>0</x:v>
      </x:c>
      <x:c r="M2933" t="n">
        <x:f>IF('Raw_Data'!M2933="",Assumptions!$B$15,'Raw_Data'!M2933)</x:f>
        <x:v>9</x:v>
      </x:c>
      <x:c r="N2933" s="32" t="n">
        <x:f>'Raw_Data'!N2933</x:f>
        <x:v>0.02</x:v>
      </x:c>
      <x:c r="O2933" t="str">
        <x:f>IF(OR(D2933&lt;620,L2933&gt;=2,J2933&gt;0.9),"High",IF(OR(D2933&lt;700,L2933=1,J2933&gt;0.75),"Medium","Low"))</x:f>
        <x:v>Medium</x:v>
      </x:c>
      <x:c r="P2933" s="30" t="n">
        <x:f>XLOOKUP(F2933,Assumptions!$A$4:$A$6,Assumptions!$B$4:$B$6)</x:f>
        <x:v>95</x:v>
      </x:c>
      <x:c r="Q2933" s="32" t="n">
        <x:f>XLOOKUP(F2933,Assumptions!$A$4:$A$6,Assumptions!$C$4:$C$6)</x:f>
        <x:v>0.219</x:v>
      </x:c>
      <x:c r="R2933" s="32" t="n">
        <x:f>XLOOKUP(F2933,Assumptions!$A$4:$A$6,Assumptions!$D$4:$D$6)</x:f>
        <x:v>0.016</x:v>
      </x:c>
      <x:c r="S2933" s="32" t="n">
        <x:f>XLOOKUP(F2933,Assumptions!$A$4:$A$6,Assumptions!$E$4:$E$6)</x:f>
        <x:v>0.01</x:v>
      </x:c>
      <x:c r="T2933" s="32" t="n">
        <x:f>XLOOKUP(O2933,Assumptions!$H$4:$H$6,Assumptions!$I$4:$I$6)</x:f>
        <x:v>0.012</x:v>
      </x:c>
      <x:c r="U2933" s="30" t="n">
        <x:f>XLOOKUP(F2933,Assumptions!$A$4:$A$6,Assumptions!$F$4:$F$6)</x:f>
        <x:v>90</x:v>
      </x:c>
      <x:c r="V2933" s="60" t="n">
        <x:f>I2933*12</x:f>
        <x:v>28875.120000000003</x:v>
      </x:c>
      <x:c r="W2933" s="60" t="n">
        <x:f>H2933*J2933*(1-K2933)*Q2933</x:f>
        <x:v>541.045365696</x:v>
      </x:c>
      <x:c r="X2933" s="60" t="n">
        <x:f>V2933*R2933</x:f>
        <x:v>462.00192000000004</x:v>
      </x:c>
      <x:c r="Y2933" s="60" t="n">
        <x:f>V2933*S2933</x:f>
        <x:v>288.75120000000004</x:v>
      </x:c>
      <x:c r="Z2933" s="60" t="n">
        <x:f>H2933*J2933*T2933</x:f>
        <x:v>112.29667199999999</x:v>
      </x:c>
      <x:c r="AA2933" s="60" t="n">
        <x:f>P2933+W2933+X2933-Y2933-Z2933-U2933</x:f>
        <x:v>606.999413696</x:v>
      </x:c>
      <x:c r="AB2933" s="32" t="n">
        <x:f>IFERROR(AA2933/(P2933+W2933+X2933),0)</x:f>
        <x:v>0.552798974691925</x:v>
      </x:c>
      <x:c r="AC2933" t="n">
        <x:f>IF(O2933="High",0,IF(I2933&gt;=1800,3,IF(I2933&gt;=900,2,1))+IF(K2933&gt;=0.9,2,IF(K2933&gt;=0.75,1,0))+IF(J2933&lt;=0.7,2,IF(J2933&lt;=0.85,1,0))+IF(M2933&gt;=8,1,0))</x:f>
        <x:v>6</x:v>
      </x:c>
      <x:c r="AD2933" t="str">
        <x:f>IF(AND(O2933&lt;&gt;"High",AC2933&gt;=Assumptions!$B$10,AA2933&gt;0),"Priority Growth",IF(AND(O2933="Low",AA2933&gt;0),"Maintain","Watch"))</x:f>
        <x:v>Priority Growth</x:v>
      </x:c>
      <x:c r="AE2933" s="60" t="n">
        <x:f>MAX(AA2933,0)*N2933</x:f>
        <x:v>12.13998827392</x:v>
      </x:c>
      <x:c r="AF2933" t="str">
        <x:f>IF(AND(AA2933&gt;=Assumptions!$B$11,O2933&lt;&gt;"High",OR(N2933&gt;=Assumptions!$B$12,M2933&lt;=6)),"High","Standard")</x:f>
        <x:v>Standard</x:v>
      </x:c>
    </x:row>
    <x:row r="2934">
      <x:c r="A2934" t="str">
        <x:f>'Raw_Data'!A2934</x:f>
        <x:v>C02933</x:v>
      </x:c>
      <x:c r="B2934" t="n">
        <x:f>'Raw_Data'!B2934</x:f>
        <x:v>47</x:v>
      </x:c>
      <x:c r="C2934" s="30" t="n">
        <x:f>'Raw_Data'!C2934</x:f>
        <x:v>108930</x:v>
      </x:c>
      <x:c r="D2934" t="n">
        <x:f>'Raw_Data'!D2934</x:f>
        <x:v>627</x:v>
      </x:c>
      <x:c r="E2934" t="n">
        <x:f>'Raw_Data'!E2934</x:f>
        <x:v>36</x:v>
      </x:c>
      <x:c r="F2934" t="str">
        <x:f>PROPER(TRIM('Raw_Data'!F2934))</x:f>
        <x:v>Gold</x:v>
      </x:c>
      <x:c r="G2934" t="str">
        <x:f>PROPER(TRIM('Raw_Data'!G2934))</x:f>
        <x:v>Digital</x:v>
      </x:c>
      <x:c r="H2934" s="60" t="n">
        <x:f>'Raw_Data'!H2934</x:f>
        <x:v>12182</x:v>
      </x:c>
      <x:c r="I2934" s="60" t="n">
        <x:f>'Raw_Data'!I2934</x:f>
        <x:v>1685.05</x:v>
      </x:c>
      <x:c r="J2934" s="32" t="n">
        <x:f>'Raw_Data'!J2934</x:f>
        <x:v>0.518</x:v>
      </x:c>
      <x:c r="K2934" s="32" t="n">
        <x:f>'Raw_Data'!K2934</x:f>
        <x:v>0.613</x:v>
      </x:c>
      <x:c r="L2934" t="n">
        <x:f>'Raw_Data'!L2934</x:f>
        <x:v>0</x:v>
      </x:c>
      <x:c r="M2934" t="n">
        <x:f>IF('Raw_Data'!M2934="",Assumptions!$B$15,'Raw_Data'!M2934)</x:f>
        <x:v>8</x:v>
      </x:c>
      <x:c r="N2934" s="32" t="n">
        <x:f>'Raw_Data'!N2934</x:f>
        <x:v>0.023</x:v>
      </x:c>
      <x:c r="O2934" t="str">
        <x:f>IF(OR(D2934&lt;620,L2934&gt;=2,J2934&gt;0.9),"High",IF(OR(D2934&lt;700,L2934=1,J2934&gt;0.75),"Medium","Low"))</x:f>
        <x:v>Medium</x:v>
      </x:c>
      <x:c r="P2934" s="30" t="n">
        <x:f>XLOOKUP(F2934,Assumptions!$A$4:$A$6,Assumptions!$B$4:$B$6)</x:f>
        <x:v>95</x:v>
      </x:c>
      <x:c r="Q2934" s="32" t="n">
        <x:f>XLOOKUP(F2934,Assumptions!$A$4:$A$6,Assumptions!$C$4:$C$6)</x:f>
        <x:v>0.219</x:v>
      </x:c>
      <x:c r="R2934" s="32" t="n">
        <x:f>XLOOKUP(F2934,Assumptions!$A$4:$A$6,Assumptions!$D$4:$D$6)</x:f>
        <x:v>0.016</x:v>
      </x:c>
      <x:c r="S2934" s="32" t="n">
        <x:f>XLOOKUP(F2934,Assumptions!$A$4:$A$6,Assumptions!$E$4:$E$6)</x:f>
        <x:v>0.01</x:v>
      </x:c>
      <x:c r="T2934" s="32" t="n">
        <x:f>XLOOKUP(O2934,Assumptions!$H$4:$H$6,Assumptions!$I$4:$I$6)</x:f>
        <x:v>0.012</x:v>
      </x:c>
      <x:c r="U2934" s="30" t="n">
        <x:f>XLOOKUP(F2934,Assumptions!$A$4:$A$6,Assumptions!$F$4:$F$6)</x:f>
        <x:v>90</x:v>
      </x:c>
      <x:c r="V2934" s="60" t="n">
        <x:f>I2934*12</x:f>
        <x:v>20220.6</x:v>
      </x:c>
      <x:c r="W2934" s="60" t="n">
        <x:f>H2934*J2934*(1-K2934)*Q2934</x:f>
        <x:v>534.8148218279999</x:v>
      </x:c>
      <x:c r="X2934" s="60" t="n">
        <x:f>V2934*R2934</x:f>
        <x:v>323.52959999999996</x:v>
      </x:c>
      <x:c r="Y2934" s="60" t="n">
        <x:f>V2934*S2934</x:f>
        <x:v>202.206</x:v>
      </x:c>
      <x:c r="Z2934" s="60" t="n">
        <x:f>H2934*J2934*T2934</x:f>
        <x:v>75.72331199999999</x:v>
      </x:c>
      <x:c r="AA2934" s="60" t="n">
        <x:f>P2934+W2934+X2934-Y2934-Z2934-U2934</x:f>
        <x:v>585.4151098279999</x:v>
      </x:c>
      <x:c r="AB2934" s="32" t="n">
        <x:f>IFERROR(AA2934/(P2934+W2934+X2934),0)</x:f>
        <x:v>0.6140646511629971</x:v>
      </x:c>
      <x:c r="AC2934" t="n">
        <x:f>IF(O2934="High",0,IF(I2934&gt;=1800,3,IF(I2934&gt;=900,2,1))+IF(K2934&gt;=0.9,2,IF(K2934&gt;=0.75,1,0))+IF(J2934&lt;=0.7,2,IF(J2934&lt;=0.85,1,0))+IF(M2934&gt;=8,1,0))</x:f>
        <x:v>5</x:v>
      </x:c>
      <x:c r="AD2934" t="str">
        <x:f>IF(AND(O2934&lt;&gt;"High",AC2934&gt;=Assumptions!$B$10,AA2934&gt;0),"Priority Growth",IF(AND(O2934="Low",AA2934&gt;0),"Maintain","Watch"))</x:f>
        <x:v>Watch</x:v>
      </x:c>
      <x:c r="AE2934" s="60" t="n">
        <x:f>MAX(AA2934,0)*N2934</x:f>
        <x:v>13.464547526043997</x:v>
      </x:c>
      <x:c r="AF2934" t="str">
        <x:f>IF(AND(AA2934&gt;=Assumptions!$B$11,O2934&lt;&gt;"High",OR(N2934&gt;=Assumptions!$B$12,M2934&lt;=6)),"High","Standard")</x:f>
        <x:v>Standard</x:v>
      </x:c>
    </x:row>
    <x:row r="2935">
      <x:c r="A2935" t="str">
        <x:f>'Raw_Data'!A2935</x:f>
        <x:v>C02934</x:v>
      </x:c>
      <x:c r="B2935" t="n">
        <x:f>'Raw_Data'!B2935</x:f>
        <x:v>37</x:v>
      </x:c>
      <x:c r="C2935" s="30" t="n">
        <x:f>'Raw_Data'!C2935</x:f>
        <x:v>75391</x:v>
      </x:c>
      <x:c r="D2935" t="n">
        <x:f>'Raw_Data'!D2935</x:f>
        <x:v>692</x:v>
      </x:c>
      <x:c r="E2935" t="n">
        <x:f>'Raw_Data'!E2935</x:f>
        <x:v>91</x:v>
      </x:c>
      <x:c r="F2935" t="str">
        <x:f>PROPER(TRIM('Raw_Data'!F2935))</x:f>
        <x:v>Gold</x:v>
      </x:c>
      <x:c r="G2935" t="str">
        <x:f>PROPER(TRIM('Raw_Data'!G2935))</x:f>
        <x:v>Branch</x:v>
      </x:c>
      <x:c r="H2935" s="60" t="n">
        <x:f>'Raw_Data'!H2935</x:f>
        <x:v>11390</x:v>
      </x:c>
      <x:c r="I2935" s="60" t="n">
        <x:f>'Raw_Data'!I2935</x:f>
        <x:v>1303.82</x:v>
      </x:c>
      <x:c r="J2935" s="32" t="n">
        <x:f>'Raw_Data'!J2935</x:f>
        <x:v>0.326</x:v>
      </x:c>
      <x:c r="K2935" s="32" t="n">
        <x:f>'Raw_Data'!K2935</x:f>
        <x:v>0.837</x:v>
      </x:c>
      <x:c r="L2935" t="n">
        <x:f>'Raw_Data'!L2935</x:f>
        <x:v>0</x:v>
      </x:c>
      <x:c r="M2935" t="n">
        <x:f>IF('Raw_Data'!M2935="",Assumptions!$B$15,'Raw_Data'!M2935)</x:f>
        <x:v>7</x:v>
      </x:c>
      <x:c r="N2935" s="32" t="n">
        <x:f>'Raw_Data'!N2935</x:f>
        <x:v>0.143</x:v>
      </x:c>
      <x:c r="O2935" t="str">
        <x:f>IF(OR(D2935&lt;620,L2935&gt;=2,J2935&gt;0.9),"High",IF(OR(D2935&lt;700,L2935=1,J2935&gt;0.75),"Medium","Low"))</x:f>
        <x:v>Medium</x:v>
      </x:c>
      <x:c r="P2935" s="30" t="n">
        <x:f>XLOOKUP(F2935,Assumptions!$A$4:$A$6,Assumptions!$B$4:$B$6)</x:f>
        <x:v>95</x:v>
      </x:c>
      <x:c r="Q2935" s="32" t="n">
        <x:f>XLOOKUP(F2935,Assumptions!$A$4:$A$6,Assumptions!$C$4:$C$6)</x:f>
        <x:v>0.219</x:v>
      </x:c>
      <x:c r="R2935" s="32" t="n">
        <x:f>XLOOKUP(F2935,Assumptions!$A$4:$A$6,Assumptions!$D$4:$D$6)</x:f>
        <x:v>0.016</x:v>
      </x:c>
      <x:c r="S2935" s="32" t="n">
        <x:f>XLOOKUP(F2935,Assumptions!$A$4:$A$6,Assumptions!$E$4:$E$6)</x:f>
        <x:v>0.01</x:v>
      </x:c>
      <x:c r="T2935" s="32" t="n">
        <x:f>XLOOKUP(O2935,Assumptions!$H$4:$H$6,Assumptions!$I$4:$I$6)</x:f>
        <x:v>0.012</x:v>
      </x:c>
      <x:c r="U2935" s="30" t="n">
        <x:f>XLOOKUP(F2935,Assumptions!$A$4:$A$6,Assumptions!$F$4:$F$6)</x:f>
        <x:v>90</x:v>
      </x:c>
      <x:c r="V2935" s="60" t="n">
        <x:f>I2935*12</x:f>
        <x:v>15645.84</x:v>
      </x:c>
      <x:c r="W2935" s="60" t="n">
        <x:f>H2935*J2935*(1-K2935)*Q2935</x:f>
        <x:v>132.54795858000003</x:v>
      </x:c>
      <x:c r="X2935" s="60" t="n">
        <x:f>V2935*R2935</x:f>
        <x:v>250.33344</x:v>
      </x:c>
      <x:c r="Y2935" s="60" t="n">
        <x:f>V2935*S2935</x:f>
        <x:v>156.4584</x:v>
      </x:c>
      <x:c r="Z2935" s="60" t="n">
        <x:f>H2935*J2935*T2935</x:f>
        <x:v>44.557680000000005</x:v>
      </x:c>
      <x:c r="AA2935" s="60" t="n">
        <x:f>P2935+W2935+X2935-Y2935-Z2935-U2935</x:f>
        <x:v>186.86531858</x:v>
      </x:c>
      <x:c r="AB2935" s="32" t="n">
        <x:f>IFERROR(AA2935/(P2935+W2935+X2935),0)</x:f>
        <x:v>0.3910286509063979</x:v>
      </x:c>
      <x:c r="AC2935" t="n">
        <x:f>IF(O2935="High",0,IF(I2935&gt;=1800,3,IF(I2935&gt;=900,2,1))+IF(K2935&gt;=0.9,2,IF(K2935&gt;=0.75,1,0))+IF(J2935&lt;=0.7,2,IF(J2935&lt;=0.85,1,0))+IF(M2935&gt;=8,1,0))</x:f>
        <x:v>5</x:v>
      </x:c>
      <x:c r="AD2935" t="str">
        <x:f>IF(AND(O2935&lt;&gt;"High",AC2935&gt;=Assumptions!$B$10,AA2935&gt;0),"Priority Growth",IF(AND(O2935="Low",AA2935&gt;0),"Maintain","Watch"))</x:f>
        <x:v>Watch</x:v>
      </x:c>
      <x:c r="AE2935" s="60" t="n">
        <x:f>MAX(AA2935,0)*N2935</x:f>
        <x:v>26.72174055694</x:v>
      </x:c>
      <x:c r="AF2935" t="str">
        <x:f>IF(AND(AA2935&gt;=Assumptions!$B$11,O2935&lt;&gt;"High",OR(N2935&gt;=Assumptions!$B$12,M2935&lt;=6)),"High","Standard")</x:f>
        <x:v>Standard</x:v>
      </x:c>
    </x:row>
    <x:row r="2936">
      <x:c r="A2936" t="str">
        <x:f>'Raw_Data'!A2936</x:f>
        <x:v>C02935</x:v>
      </x:c>
      <x:c r="B2936" t="n">
        <x:f>'Raw_Data'!B2936</x:f>
        <x:v>43</x:v>
      </x:c>
      <x:c r="C2936" s="30" t="n">
        <x:f>'Raw_Data'!C2936</x:f>
        <x:v>28616</x:v>
      </x:c>
      <x:c r="D2936" t="n">
        <x:f>'Raw_Data'!D2936</x:f>
        <x:v>756</x:v>
      </x:c>
      <x:c r="E2936" t="n">
        <x:f>'Raw_Data'!E2936</x:f>
        <x:v>28</x:v>
      </x:c>
      <x:c r="F2936" t="str">
        <x:f>PROPER(TRIM('Raw_Data'!F2936))</x:f>
        <x:v>Classic</x:v>
      </x:c>
      <x:c r="G2936" t="str">
        <x:f>PROPER(TRIM('Raw_Data'!G2936))</x:f>
        <x:v>Digital</x:v>
      </x:c>
      <x:c r="H2936" s="60" t="n">
        <x:f>'Raw_Data'!H2936</x:f>
        <x:v>5736</x:v>
      </x:c>
      <x:c r="I2936" s="60" t="n">
        <x:f>'Raw_Data'!I2936</x:f>
        <x:v>184.72</x:v>
      </x:c>
      <x:c r="J2936" s="32" t="n">
        <x:f>'Raw_Data'!J2936</x:f>
        <x:v>0.631</x:v>
      </x:c>
      <x:c r="K2936" s="32" t="n">
        <x:f>'Raw_Data'!K2936</x:f>
        <x:v>0.754</x:v>
      </x:c>
      <x:c r="L2936" t="n">
        <x:f>'Raw_Data'!L2936</x:f>
        <x:v>0</x:v>
      </x:c>
      <x:c r="M2936" t="n">
        <x:f>IF('Raw_Data'!M2936="",Assumptions!$B$15,'Raw_Data'!M2936)</x:f>
        <x:v>7</x:v>
      </x:c>
      <x:c r="N2936" s="32" t="n">
        <x:f>'Raw_Data'!N2936</x:f>
        <x:v>0.086</x:v>
      </x:c>
      <x:c r="O2936" t="str">
        <x:f>IF(OR(D2936&lt;620,L2936&gt;=2,J2936&gt;0.9),"High",IF(OR(D2936&lt;700,L2936=1,J2936&gt;0.75),"Medium","Low"))</x:f>
        <x:v>Low</x:v>
      </x:c>
      <x:c r="P2936" s="30" t="n">
        <x:f>XLOOKUP(F2936,Assumptions!$A$4:$A$6,Assumptions!$B$4:$B$6)</x:f>
        <x:v>0</x:v>
      </x:c>
      <x:c r="Q2936" s="32" t="n">
        <x:f>XLOOKUP(F2936,Assumptions!$A$4:$A$6,Assumptions!$C$4:$C$6)</x:f>
        <x:v>0.229</x:v>
      </x:c>
      <x:c r="R2936" s="32" t="n">
        <x:f>XLOOKUP(F2936,Assumptions!$A$4:$A$6,Assumptions!$D$4:$D$6)</x:f>
        <x:v>0.015</x:v>
      </x:c>
      <x:c r="S2936" s="32" t="n">
        <x:f>XLOOKUP(F2936,Assumptions!$A$4:$A$6,Assumptions!$E$4:$E$6)</x:f>
        <x:v>0.0075</x:v>
      </x:c>
      <x:c r="T2936" s="32" t="n">
        <x:f>XLOOKUP(O2936,Assumptions!$H$4:$H$6,Assumptions!$I$4:$I$6)</x:f>
        <x:v>0.0035</x:v>
      </x:c>
      <x:c r="U2936" s="30" t="n">
        <x:f>XLOOKUP(F2936,Assumptions!$A$4:$A$6,Assumptions!$F$4:$F$6)</x:f>
        <x:v>60</x:v>
      </x:c>
      <x:c r="V2936" s="60" t="n">
        <x:f>I2936*12</x:f>
        <x:v>2216.64</x:v>
      </x:c>
      <x:c r="W2936" s="60" t="n">
        <x:f>H2936*J2936*(1-K2936)*Q2936</x:f>
        <x:v>203.896180944</x:v>
      </x:c>
      <x:c r="X2936" s="60" t="n">
        <x:f>V2936*R2936</x:f>
        <x:v>33.249599999999994</x:v>
      </x:c>
      <x:c r="Y2936" s="60" t="n">
        <x:f>V2936*S2936</x:f>
        <x:v>16.624799999999997</x:v>
      </x:c>
      <x:c r="Z2936" s="60" t="n">
        <x:f>H2936*J2936*T2936</x:f>
        <x:v>12.667956</x:v>
      </x:c>
      <x:c r="AA2936" s="60" t="n">
        <x:f>P2936+W2936+X2936-Y2936-Z2936-U2936</x:f>
        <x:v>147.853024944</x:v>
      </x:c>
      <x:c r="AB2936" s="32" t="n">
        <x:f>IFERROR(AA2936/(P2936+W2936+X2936),0)</x:f>
        <x:v>0.6234689242854978</x:v>
      </x:c>
      <x:c r="AC2936" t="n">
        <x:f>IF(O2936="High",0,IF(I2936&gt;=1800,3,IF(I2936&gt;=900,2,1))+IF(K2936&gt;=0.9,2,IF(K2936&gt;=0.75,1,0))+IF(J2936&lt;=0.7,2,IF(J2936&lt;=0.85,1,0))+IF(M2936&gt;=8,1,0))</x:f>
        <x:v>4</x:v>
      </x:c>
      <x:c r="AD2936" t="str">
        <x:f>IF(AND(O2936&lt;&gt;"High",AC2936&gt;=Assumptions!$B$10,AA2936&gt;0),"Priority Growth",IF(AND(O2936="Low",AA2936&gt;0),"Maintain","Watch"))</x:f>
        <x:v>Maintain</x:v>
      </x:c>
      <x:c r="AE2936" s="60" t="n">
        <x:f>MAX(AA2936,0)*N2936</x:f>
        <x:v>12.715360145183999</x:v>
      </x:c>
      <x:c r="AF2936" t="str">
        <x:f>IF(AND(AA2936&gt;=Assumptions!$B$11,O2936&lt;&gt;"High",OR(N2936&gt;=Assumptions!$B$12,M2936&lt;=6)),"High","Standard")</x:f>
        <x:v>Standard</x:v>
      </x:c>
    </x:row>
    <x:row r="2937">
      <x:c r="A2937" t="str">
        <x:f>'Raw_Data'!A2937</x:f>
        <x:v>C02936</x:v>
      </x:c>
      <x:c r="B2937" t="n">
        <x:f>'Raw_Data'!B2937</x:f>
        <x:v>51</x:v>
      </x:c>
      <x:c r="C2937" s="30" t="n">
        <x:f>'Raw_Data'!C2937</x:f>
        <x:v>56603</x:v>
      </x:c>
      <x:c r="D2937" t="n">
        <x:f>'Raw_Data'!D2937</x:f>
        <x:v>652</x:v>
      </x:c>
      <x:c r="E2937" t="n">
        <x:f>'Raw_Data'!E2937</x:f>
        <x:v>92</x:v>
      </x:c>
      <x:c r="F2937" t="str">
        <x:f>PROPER(TRIM('Raw_Data'!F2937))</x:f>
        <x:v>Classic</x:v>
      </x:c>
      <x:c r="G2937" t="str">
        <x:f>PROPER(TRIM('Raw_Data'!G2937))</x:f>
        <x:v>Partner</x:v>
      </x:c>
      <x:c r="H2937" s="60" t="n">
        <x:f>'Raw_Data'!H2937</x:f>
        <x:v>4399</x:v>
      </x:c>
      <x:c r="I2937" s="60" t="n">
        <x:f>'Raw_Data'!I2937</x:f>
        <x:v>623.5</x:v>
      </x:c>
      <x:c r="J2937" s="32" t="n">
        <x:f>'Raw_Data'!J2937</x:f>
        <x:v>0.705</x:v>
      </x:c>
      <x:c r="K2937" s="32" t="n">
        <x:f>'Raw_Data'!K2937</x:f>
        <x:v>0.715</x:v>
      </x:c>
      <x:c r="L2937" t="n">
        <x:f>'Raw_Data'!L2937</x:f>
        <x:v>0</x:v>
      </x:c>
      <x:c r="M2937" t="n">
        <x:f>IF('Raw_Data'!M2937="",Assumptions!$B$15,'Raw_Data'!M2937)</x:f>
        <x:v>9</x:v>
      </x:c>
      <x:c r="N2937" s="32" t="n">
        <x:f>'Raw_Data'!N2937</x:f>
        <x:v>0.02</x:v>
      </x:c>
      <x:c r="O2937" t="str">
        <x:f>IF(OR(D2937&lt;620,L2937&gt;=2,J2937&gt;0.9),"High",IF(OR(D2937&lt;700,L2937=1,J2937&gt;0.75),"Medium","Low"))</x:f>
        <x:v>Medium</x:v>
      </x:c>
      <x:c r="P2937" s="30" t="n">
        <x:f>XLOOKUP(F2937,Assumptions!$A$4:$A$6,Assumptions!$B$4:$B$6)</x:f>
        <x:v>0</x:v>
      </x:c>
      <x:c r="Q2937" s="32" t="n">
        <x:f>XLOOKUP(F2937,Assumptions!$A$4:$A$6,Assumptions!$C$4:$C$6)</x:f>
        <x:v>0.229</x:v>
      </x:c>
      <x:c r="R2937" s="32" t="n">
        <x:f>XLOOKUP(F2937,Assumptions!$A$4:$A$6,Assumptions!$D$4:$D$6)</x:f>
        <x:v>0.015</x:v>
      </x:c>
      <x:c r="S2937" s="32" t="n">
        <x:f>XLOOKUP(F2937,Assumptions!$A$4:$A$6,Assumptions!$E$4:$E$6)</x:f>
        <x:v>0.0075</x:v>
      </x:c>
      <x:c r="T2937" s="32" t="n">
        <x:f>XLOOKUP(O2937,Assumptions!$H$4:$H$6,Assumptions!$I$4:$I$6)</x:f>
        <x:v>0.012</x:v>
      </x:c>
      <x:c r="U2937" s="30" t="n">
        <x:f>XLOOKUP(F2937,Assumptions!$A$4:$A$6,Assumptions!$F$4:$F$6)</x:f>
        <x:v>60</x:v>
      </x:c>
      <x:c r="V2937" s="60" t="n">
        <x:f>I2937*12</x:f>
        <x:v>7482</x:v>
      </x:c>
      <x:c r="W2937" s="60" t="n">
        <x:f>H2937*J2937*(1-K2937)*Q2937</x:f>
        <x:v>202.40601817499999</x:v>
      </x:c>
      <x:c r="X2937" s="60" t="n">
        <x:f>V2937*R2937</x:f>
        <x:v>112.22999999999999</x:v>
      </x:c>
      <x:c r="Y2937" s="60" t="n">
        <x:f>V2937*S2937</x:f>
        <x:v>56.114999999999995</x:v>
      </x:c>
      <x:c r="Z2937" s="60" t="n">
        <x:f>H2937*J2937*T2937</x:f>
        <x:v>37.21554</x:v>
      </x:c>
      <x:c r="AA2937" s="60" t="n">
        <x:f>P2937+W2937+X2937-Y2937-Z2937-U2937</x:f>
        <x:v>161.305478175</x:v>
      </x:c>
      <x:c r="AB2937" s="32" t="n">
        <x:f>IFERROR(AA2937/(P2937+W2937+X2937),0)</x:f>
        <x:v>0.5126732759670324</x:v>
      </x:c>
      <x:c r="AC2937" t="n">
        <x:f>IF(O2937="High",0,IF(I2937&gt;=1800,3,IF(I2937&gt;=900,2,1))+IF(K2937&gt;=0.9,2,IF(K2937&gt;=0.75,1,0))+IF(J2937&lt;=0.7,2,IF(J2937&lt;=0.85,1,0))+IF(M2937&gt;=8,1,0))</x:f>
        <x:v>3</x:v>
      </x:c>
      <x:c r="AD2937" t="str">
        <x:f>IF(AND(O2937&lt;&gt;"High",AC2937&gt;=Assumptions!$B$10,AA2937&gt;0),"Priority Growth",IF(AND(O2937="Low",AA2937&gt;0),"Maintain","Watch"))</x:f>
        <x:v>Watch</x:v>
      </x:c>
      <x:c r="AE2937" s="60" t="n">
        <x:f>MAX(AA2937,0)*N2937</x:f>
        <x:v>3.2261095634999997</x:v>
      </x:c>
      <x:c r="AF2937" t="str">
        <x:f>IF(AND(AA2937&gt;=Assumptions!$B$11,O2937&lt;&gt;"High",OR(N2937&gt;=Assumptions!$B$12,M2937&lt;=6)),"High","Standard")</x:f>
        <x:v>Standard</x:v>
      </x:c>
    </x:row>
    <x:row r="2938">
      <x:c r="A2938" t="str">
        <x:f>'Raw_Data'!A2938</x:f>
        <x:v>C02937</x:v>
      </x:c>
      <x:c r="B2938" t="n">
        <x:f>'Raw_Data'!B2938</x:f>
        <x:v>72</x:v>
      </x:c>
      <x:c r="C2938" s="30" t="n">
        <x:f>'Raw_Data'!C2938</x:f>
        <x:v>65962</x:v>
      </x:c>
      <x:c r="D2938" t="n">
        <x:f>'Raw_Data'!D2938</x:f>
        <x:v>697</x:v>
      </x:c>
      <x:c r="E2938" t="n">
        <x:f>'Raw_Data'!E2938</x:f>
        <x:v>5</x:v>
      </x:c>
      <x:c r="F2938" t="str">
        <x:f>PROPER(TRIM('Raw_Data'!F2938))</x:f>
        <x:v>Gold</x:v>
      </x:c>
      <x:c r="G2938" t="str">
        <x:f>PROPER(TRIM('Raw_Data'!G2938))</x:f>
        <x:v>Digital</x:v>
      </x:c>
      <x:c r="H2938" s="60" t="n">
        <x:f>'Raw_Data'!H2938</x:f>
        <x:v>10506</x:v>
      </x:c>
      <x:c r="I2938" s="60" t="n">
        <x:f>'Raw_Data'!I2938</x:f>
        <x:v>1476.94</x:v>
      </x:c>
      <x:c r="J2938" s="32" t="n">
        <x:f>'Raw_Data'!J2938</x:f>
        <x:v>0.315</x:v>
      </x:c>
      <x:c r="K2938" s="32" t="n">
        <x:f>'Raw_Data'!K2938</x:f>
        <x:v>0.767</x:v>
      </x:c>
      <x:c r="L2938" t="n">
        <x:f>'Raw_Data'!L2938</x:f>
        <x:v>0</x:v>
      </x:c>
      <x:c r="M2938" t="n">
        <x:f>IF('Raw_Data'!M2938="",Assumptions!$B$15,'Raw_Data'!M2938)</x:f>
        <x:v>8</x:v>
      </x:c>
      <x:c r="N2938" s="32" t="n">
        <x:f>'Raw_Data'!N2938</x:f>
        <x:v>0.123</x:v>
      </x:c>
      <x:c r="O2938" t="str">
        <x:f>IF(OR(D2938&lt;620,L2938&gt;=2,J2938&gt;0.9),"High",IF(OR(D2938&lt;700,L2938=1,J2938&gt;0.75),"Medium","Low"))</x:f>
        <x:v>Medium</x:v>
      </x:c>
      <x:c r="P2938" s="30" t="n">
        <x:f>XLOOKUP(F2938,Assumptions!$A$4:$A$6,Assumptions!$B$4:$B$6)</x:f>
        <x:v>95</x:v>
      </x:c>
      <x:c r="Q2938" s="32" t="n">
        <x:f>XLOOKUP(F2938,Assumptions!$A$4:$A$6,Assumptions!$C$4:$C$6)</x:f>
        <x:v>0.219</x:v>
      </x:c>
      <x:c r="R2938" s="32" t="n">
        <x:f>XLOOKUP(F2938,Assumptions!$A$4:$A$6,Assumptions!$D$4:$D$6)</x:f>
        <x:v>0.016</x:v>
      </x:c>
      <x:c r="S2938" s="32" t="n">
        <x:f>XLOOKUP(F2938,Assumptions!$A$4:$A$6,Assumptions!$E$4:$E$6)</x:f>
        <x:v>0.01</x:v>
      </x:c>
      <x:c r="T2938" s="32" t="n">
        <x:f>XLOOKUP(O2938,Assumptions!$H$4:$H$6,Assumptions!$I$4:$I$6)</x:f>
        <x:v>0.012</x:v>
      </x:c>
      <x:c r="U2938" s="30" t="n">
        <x:f>XLOOKUP(F2938,Assumptions!$A$4:$A$6,Assumptions!$F$4:$F$6)</x:f>
        <x:v>90</x:v>
      </x:c>
      <x:c r="V2938" s="60" t="n">
        <x:f>I2938*12</x:f>
        <x:v>17723.28</x:v>
      </x:c>
      <x:c r="W2938" s="60" t="n">
        <x:f>H2938*J2938*(1-K2938)*Q2938</x:f>
        <x:v>168.86824353</x:v>
      </x:c>
      <x:c r="X2938" s="60" t="n">
        <x:f>V2938*R2938</x:f>
        <x:v>283.57248</x:v>
      </x:c>
      <x:c r="Y2938" s="60" t="n">
        <x:f>V2938*S2938</x:f>
        <x:v>177.2328</x:v>
      </x:c>
      <x:c r="Z2938" s="60" t="n">
        <x:f>H2938*J2938*T2938</x:f>
        <x:v>39.71268</x:v>
      </x:c>
      <x:c r="AA2938" s="60" t="n">
        <x:f>P2938+W2938+X2938-Y2938-Z2938-U2938</x:f>
        <x:v>240.49524353000004</x:v>
      </x:c>
      <x:c r="AB2938" s="32" t="n">
        <x:f>IFERROR(AA2938/(P2938+W2938+X2938),0)</x:f>
        <x:v>0.4393082815966664</x:v>
      </x:c>
      <x:c r="AC2938" t="n">
        <x:f>IF(O2938="High",0,IF(I2938&gt;=1800,3,IF(I2938&gt;=900,2,1))+IF(K2938&gt;=0.9,2,IF(K2938&gt;=0.75,1,0))+IF(J2938&lt;=0.7,2,IF(J2938&lt;=0.85,1,0))+IF(M2938&gt;=8,1,0))</x:f>
        <x:v>6</x:v>
      </x:c>
      <x:c r="AD2938" t="str">
        <x:f>IF(AND(O2938&lt;&gt;"High",AC2938&gt;=Assumptions!$B$10,AA2938&gt;0),"Priority Growth",IF(AND(O2938="Low",AA2938&gt;0),"Maintain","Watch"))</x:f>
        <x:v>Priority Growth</x:v>
      </x:c>
      <x:c r="AE2938" s="60" t="n">
        <x:f>MAX(AA2938,0)*N2938</x:f>
        <x:v>29.580914954190003</x:v>
      </x:c>
      <x:c r="AF2938" t="str">
        <x:f>IF(AND(AA2938&gt;=Assumptions!$B$11,O2938&lt;&gt;"High",OR(N2938&gt;=Assumptions!$B$12,M2938&lt;=6)),"High","Standard")</x:f>
        <x:v>Standard</x:v>
      </x:c>
    </x:row>
    <x:row r="2939">
      <x:c r="A2939" t="str">
        <x:f>'Raw_Data'!A2939</x:f>
        <x:v>C02938</x:v>
      </x:c>
      <x:c r="B2939" t="n">
        <x:f>'Raw_Data'!B2939</x:f>
        <x:v>62</x:v>
      </x:c>
      <x:c r="C2939" s="30" t="n">
        <x:f>'Raw_Data'!C2939</x:f>
        <x:v>110884</x:v>
      </x:c>
      <x:c r="D2939" t="n">
        <x:f>'Raw_Data'!D2939</x:f>
        <x:v>625</x:v>
      </x:c>
      <x:c r="E2939" t="n">
        <x:f>'Raw_Data'!E2939</x:f>
        <x:v>73</x:v>
      </x:c>
      <x:c r="F2939" t="str">
        <x:f>PROPER(TRIM('Raw_Data'!F2939))</x:f>
        <x:v>Gold</x:v>
      </x:c>
      <x:c r="G2939" t="str">
        <x:f>PROPER(TRIM('Raw_Data'!G2939))</x:f>
        <x:v>Branch</x:v>
      </x:c>
      <x:c r="H2939" s="60" t="n">
        <x:f>'Raw_Data'!H2939</x:f>
        <x:v>13731</x:v>
      </x:c>
      <x:c r="I2939" s="60" t="n">
        <x:f>'Raw_Data'!I2939</x:f>
        <x:v>1173.8</x:v>
      </x:c>
      <x:c r="J2939" s="32" t="n">
        <x:f>'Raw_Data'!J2939</x:f>
        <x:v>0.501</x:v>
      </x:c>
      <x:c r="K2939" s="32" t="n">
        <x:f>'Raw_Data'!K2939</x:f>
        <x:v>0.728</x:v>
      </x:c>
      <x:c r="L2939" t="n">
        <x:f>'Raw_Data'!L2939</x:f>
        <x:v>0</x:v>
      </x:c>
      <x:c r="M2939" t="n">
        <x:f>IF('Raw_Data'!M2939="",Assumptions!$B$15,'Raw_Data'!M2939)</x:f>
        <x:v>8</x:v>
      </x:c>
      <x:c r="N2939" s="32" t="n">
        <x:f>'Raw_Data'!N2939</x:f>
        <x:v>0.057</x:v>
      </x:c>
      <x:c r="O2939" t="str">
        <x:f>IF(OR(D2939&lt;620,L2939&gt;=2,J2939&gt;0.9),"High",IF(OR(D2939&lt;700,L2939=1,J2939&gt;0.75),"Medium","Low"))</x:f>
        <x:v>Medium</x:v>
      </x:c>
      <x:c r="P2939" s="30" t="n">
        <x:f>XLOOKUP(F2939,Assumptions!$A$4:$A$6,Assumptions!$B$4:$B$6)</x:f>
        <x:v>95</x:v>
      </x:c>
      <x:c r="Q2939" s="32" t="n">
        <x:f>XLOOKUP(F2939,Assumptions!$A$4:$A$6,Assumptions!$C$4:$C$6)</x:f>
        <x:v>0.219</x:v>
      </x:c>
      <x:c r="R2939" s="32" t="n">
        <x:f>XLOOKUP(F2939,Assumptions!$A$4:$A$6,Assumptions!$D$4:$D$6)</x:f>
        <x:v>0.016</x:v>
      </x:c>
      <x:c r="S2939" s="32" t="n">
        <x:f>XLOOKUP(F2939,Assumptions!$A$4:$A$6,Assumptions!$E$4:$E$6)</x:f>
        <x:v>0.01</x:v>
      </x:c>
      <x:c r="T2939" s="32" t="n">
        <x:f>XLOOKUP(O2939,Assumptions!$H$4:$H$6,Assumptions!$I$4:$I$6)</x:f>
        <x:v>0.012</x:v>
      </x:c>
      <x:c r="U2939" s="30" t="n">
        <x:f>XLOOKUP(F2939,Assumptions!$A$4:$A$6,Assumptions!$F$4:$F$6)</x:f>
        <x:v>90</x:v>
      </x:c>
      <x:c r="V2939" s="60" t="n">
        <x:f>I2939*12</x:f>
        <x:v>14085.599999999999</x:v>
      </x:c>
      <x:c r="W2939" s="60" t="n">
        <x:f>H2939*J2939*(1-K2939)*Q2939</x:f>
        <x:v>409.78203220800003</x:v>
      </x:c>
      <x:c r="X2939" s="60" t="n">
        <x:f>V2939*R2939</x:f>
        <x:v>225.3696</x:v>
      </x:c>
      <x:c r="Y2939" s="60" t="n">
        <x:f>V2939*S2939</x:f>
        <x:v>140.856</x:v>
      </x:c>
      <x:c r="Z2939" s="60" t="n">
        <x:f>H2939*J2939*T2939</x:f>
        <x:v>82.550772</x:v>
      </x:c>
      <x:c r="AA2939" s="60" t="n">
        <x:f>P2939+W2939+X2939-Y2939-Z2939-U2939</x:f>
        <x:v>416.74486020800003</x:v>
      </x:c>
      <x:c r="AB2939" s="32" t="n">
        <x:f>IFERROR(AA2939/(P2939+W2939+X2939),0)</x:f>
        <x:v>0.5707648135329799</x:v>
      </x:c>
      <x:c r="AC2939" t="n">
        <x:f>IF(O2939="High",0,IF(I2939&gt;=1800,3,IF(I2939&gt;=900,2,1))+IF(K2939&gt;=0.9,2,IF(K2939&gt;=0.75,1,0))+IF(J2939&lt;=0.7,2,IF(J2939&lt;=0.85,1,0))+IF(M2939&gt;=8,1,0))</x:f>
        <x:v>5</x:v>
      </x:c>
      <x:c r="AD2939" t="str">
        <x:f>IF(AND(O2939&lt;&gt;"High",AC2939&gt;=Assumptions!$B$10,AA2939&gt;0),"Priority Growth",IF(AND(O2939="Low",AA2939&gt;0),"Maintain","Watch"))</x:f>
        <x:v>Watch</x:v>
      </x:c>
      <x:c r="AE2939" s="60" t="n">
        <x:f>MAX(AA2939,0)*N2939</x:f>
        <x:v>23.754457031856003</x:v>
      </x:c>
      <x:c r="AF2939" t="str">
        <x:f>IF(AND(AA2939&gt;=Assumptions!$B$11,O2939&lt;&gt;"High",OR(N2939&gt;=Assumptions!$B$12,M2939&lt;=6)),"High","Standard")</x:f>
        <x:v>Standard</x:v>
      </x:c>
    </x:row>
    <x:row r="2940">
      <x:c r="A2940" t="str">
        <x:f>'Raw_Data'!A2940</x:f>
        <x:v>C02939</x:v>
      </x:c>
      <x:c r="B2940" t="n">
        <x:f>'Raw_Data'!B2940</x:f>
        <x:v>55</x:v>
      </x:c>
      <x:c r="C2940" s="30" t="n">
        <x:f>'Raw_Data'!C2940</x:f>
        <x:v>82188</x:v>
      </x:c>
      <x:c r="D2940" t="n">
        <x:f>'Raw_Data'!D2940</x:f>
        <x:v>784</x:v>
      </x:c>
      <x:c r="E2940" t="n">
        <x:f>'Raw_Data'!E2940</x:f>
        <x:v>16</x:v>
      </x:c>
      <x:c r="F2940" t="str">
        <x:f>PROPER(TRIM('Raw_Data'!F2940))</x:f>
        <x:v>Platinum</x:v>
      </x:c>
      <x:c r="G2940" t="str">
        <x:f>PROPER(TRIM('Raw_Data'!G2940))</x:f>
        <x:v>Partner</x:v>
      </x:c>
      <x:c r="H2940" s="60" t="n">
        <x:f>'Raw_Data'!H2940</x:f>
        <x:v>21047</x:v>
      </x:c>
      <x:c r="I2940" s="60" t="n">
        <x:f>'Raw_Data'!I2940</x:f>
        <x:v>2293.6</x:v>
      </x:c>
      <x:c r="J2940" s="32" t="n">
        <x:f>'Raw_Data'!J2940</x:f>
        <x:v>0.409</x:v>
      </x:c>
      <x:c r="K2940" s="32" t="n">
        <x:f>'Raw_Data'!K2940</x:f>
        <x:v>0.942</x:v>
      </x:c>
      <x:c r="L2940" t="n">
        <x:f>'Raw_Data'!L2940</x:f>
        <x:v>0</x:v>
      </x:c>
      <x:c r="M2940" t="n">
        <x:f>IF('Raw_Data'!M2940="",Assumptions!$B$15,'Raw_Data'!M2940)</x:f>
        <x:v>5</x:v>
      </x:c>
      <x:c r="N2940" s="32" t="n">
        <x:f>'Raw_Data'!N2940</x:f>
        <x:v>0.194</x:v>
      </x:c>
      <x:c r="O2940" t="str">
        <x:f>IF(OR(D2940&lt;620,L2940&gt;=2,J2940&gt;0.9),"High",IF(OR(D2940&lt;700,L2940=1,J2940&gt;0.75),"Medium","Low"))</x:f>
        <x:v>Low</x:v>
      </x:c>
      <x:c r="P2940" s="30" t="n">
        <x:f>XLOOKUP(F2940,Assumptions!$A$4:$A$6,Assumptions!$B$4:$B$6)</x:f>
        <x:v>195</x:v>
      </x:c>
      <x:c r="Q2940" s="32" t="n">
        <x:f>XLOOKUP(F2940,Assumptions!$A$4:$A$6,Assumptions!$C$4:$C$6)</x:f>
        <x:v>0.199</x:v>
      </x:c>
      <x:c r="R2940" s="32" t="n">
        <x:f>XLOOKUP(F2940,Assumptions!$A$4:$A$6,Assumptions!$D$4:$D$6)</x:f>
        <x:v>0.017</x:v>
      </x:c>
      <x:c r="S2940" s="32" t="n">
        <x:f>XLOOKUP(F2940,Assumptions!$A$4:$A$6,Assumptions!$E$4:$E$6)</x:f>
        <x:v>0.013</x:v>
      </x:c>
      <x:c r="T2940" s="32" t="n">
        <x:f>XLOOKUP(O2940,Assumptions!$H$4:$H$6,Assumptions!$I$4:$I$6)</x:f>
        <x:v>0.0035</x:v>
      </x:c>
      <x:c r="U2940" s="30" t="n">
        <x:f>XLOOKUP(F2940,Assumptions!$A$4:$A$6,Assumptions!$F$4:$F$6)</x:f>
        <x:v>140</x:v>
      </x:c>
      <x:c r="V2940" s="60" t="n">
        <x:f>I2940*12</x:f>
        <x:v>27523.199999999997</x:v>
      </x:c>
      <x:c r="W2940" s="60" t="n">
        <x:f>H2940*J2940*(1-K2940)*Q2940</x:f>
        <x:v>99.3561098660001</x:v>
      </x:c>
      <x:c r="X2940" s="60" t="n">
        <x:f>V2940*R2940</x:f>
        <x:v>467.89439999999996</x:v>
      </x:c>
      <x:c r="Y2940" s="60" t="n">
        <x:f>V2940*S2940</x:f>
        <x:v>357.80159999999995</x:v>
      </x:c>
      <x:c r="Z2940" s="60" t="n">
        <x:f>H2940*J2940*T2940</x:f>
        <x:v>30.1287805</x:v>
      </x:c>
      <x:c r="AA2940" s="60" t="n">
        <x:f>P2940+W2940+X2940-Y2940-Z2940-U2940</x:f>
        <x:v>234.32012936600017</x:v>
      </x:c>
      <x:c r="AB2940" s="32" t="n">
        <x:f>IFERROR(AA2940/(P2940+W2940+X2940),0)</x:f>
        <x:v>0.3074056708826505</x:v>
      </x:c>
      <x:c r="AC2940" t="n">
        <x:f>IF(O2940="High",0,IF(I2940&gt;=1800,3,IF(I2940&gt;=900,2,1))+IF(K2940&gt;=0.9,2,IF(K2940&gt;=0.75,1,0))+IF(J2940&lt;=0.7,2,IF(J2940&lt;=0.85,1,0))+IF(M2940&gt;=8,1,0))</x:f>
        <x:v>7</x:v>
      </x:c>
      <x:c r="AD2940" t="str">
        <x:f>IF(AND(O2940&lt;&gt;"High",AC2940&gt;=Assumptions!$B$10,AA2940&gt;0),"Priority Growth",IF(AND(O2940="Low",AA2940&gt;0),"Maintain","Watch"))</x:f>
        <x:v>Priority Growth</x:v>
      </x:c>
      <x:c r="AE2940" s="60" t="n">
        <x:f>MAX(AA2940,0)*N2940</x:f>
        <x:v>45.45810509700404</x:v>
      </x:c>
      <x:c r="AF2940" t="str">
        <x:f>IF(AND(AA2940&gt;=Assumptions!$B$11,O2940&lt;&gt;"High",OR(N2940&gt;=Assumptions!$B$12,M2940&lt;=6)),"High","Standard")</x:f>
        <x:v>Standard</x:v>
      </x:c>
    </x:row>
    <x:row r="2941">
      <x:c r="A2941" t="str">
        <x:f>'Raw_Data'!A2941</x:f>
        <x:v>C02940</x:v>
      </x:c>
      <x:c r="B2941" t="n">
        <x:f>'Raw_Data'!B2941</x:f>
        <x:v>32</x:v>
      </x:c>
      <x:c r="C2941" s="30" t="n">
        <x:f>'Raw_Data'!C2941</x:f>
        <x:v>93951</x:v>
      </x:c>
      <x:c r="D2941" t="n">
        <x:f>'Raw_Data'!D2941</x:f>
        <x:v>686</x:v>
      </x:c>
      <x:c r="E2941" t="n">
        <x:f>'Raw_Data'!E2941</x:f>
        <x:v>56</x:v>
      </x:c>
      <x:c r="F2941" t="str">
        <x:f>PROPER(TRIM('Raw_Data'!F2941))</x:f>
        <x:v>Classic</x:v>
      </x:c>
      <x:c r="G2941" t="str">
        <x:f>PROPER(TRIM('Raw_Data'!G2941))</x:f>
        <x:v>Branch</x:v>
      </x:c>
      <x:c r="H2941" s="60" t="n">
        <x:f>'Raw_Data'!H2941</x:f>
        <x:v>10120</x:v>
      </x:c>
      <x:c r="I2941" s="60" t="n">
        <x:f>'Raw_Data'!I2941</x:f>
        <x:v>1075.15</x:v>
      </x:c>
      <x:c r="J2941" s="32" t="n">
        <x:f>'Raw_Data'!J2941</x:f>
        <x:v>0.541</x:v>
      </x:c>
      <x:c r="K2941" s="32" t="n">
        <x:f>'Raw_Data'!K2941</x:f>
        <x:v>0.692</x:v>
      </x:c>
      <x:c r="L2941" t="n">
        <x:f>'Raw_Data'!L2941</x:f>
        <x:v>0</x:v>
      </x:c>
      <x:c r="M2941" t="n">
        <x:f>IF('Raw_Data'!M2941="",Assumptions!$B$15,'Raw_Data'!M2941)</x:f>
        <x:v>6</x:v>
      </x:c>
      <x:c r="N2941" s="32" t="n">
        <x:f>'Raw_Data'!N2941</x:f>
        <x:v>0.123</x:v>
      </x:c>
      <x:c r="O2941" t="str">
        <x:f>IF(OR(D2941&lt;620,L2941&gt;=2,J2941&gt;0.9),"High",IF(OR(D2941&lt;700,L2941=1,J2941&gt;0.75),"Medium","Low"))</x:f>
        <x:v>Medium</x:v>
      </x:c>
      <x:c r="P2941" s="30" t="n">
        <x:f>XLOOKUP(F2941,Assumptions!$A$4:$A$6,Assumptions!$B$4:$B$6)</x:f>
        <x:v>0</x:v>
      </x:c>
      <x:c r="Q2941" s="32" t="n">
        <x:f>XLOOKUP(F2941,Assumptions!$A$4:$A$6,Assumptions!$C$4:$C$6)</x:f>
        <x:v>0.229</x:v>
      </x:c>
      <x:c r="R2941" s="32" t="n">
        <x:f>XLOOKUP(F2941,Assumptions!$A$4:$A$6,Assumptions!$D$4:$D$6)</x:f>
        <x:v>0.015</x:v>
      </x:c>
      <x:c r="S2941" s="32" t="n">
        <x:f>XLOOKUP(F2941,Assumptions!$A$4:$A$6,Assumptions!$E$4:$E$6)</x:f>
        <x:v>0.0075</x:v>
      </x:c>
      <x:c r="T2941" s="32" t="n">
        <x:f>XLOOKUP(O2941,Assumptions!$H$4:$H$6,Assumptions!$I$4:$I$6)</x:f>
        <x:v>0.012</x:v>
      </x:c>
      <x:c r="U2941" s="30" t="n">
        <x:f>XLOOKUP(F2941,Assumptions!$A$4:$A$6,Assumptions!$F$4:$F$6)</x:f>
        <x:v>60</x:v>
      </x:c>
      <x:c r="V2941" s="60" t="n">
        <x:f>I2941*12</x:f>
        <x:v>12901.800000000001</x:v>
      </x:c>
      <x:c r="W2941" s="60" t="n">
        <x:f>H2941*J2941*(1-K2941)*Q2941</x:f>
        <x:v>386.1570574400001</x:v>
      </x:c>
      <x:c r="X2941" s="60" t="n">
        <x:f>V2941*R2941</x:f>
        <x:v>193.52700000000002</x:v>
      </x:c>
      <x:c r="Y2941" s="60" t="n">
        <x:f>V2941*S2941</x:f>
        <x:v>96.76350000000001</x:v>
      </x:c>
      <x:c r="Z2941" s="60" t="n">
        <x:f>H2941*J2941*T2941</x:f>
        <x:v>65.69904</x:v>
      </x:c>
      <x:c r="AA2941" s="60" t="n">
        <x:f>P2941+W2941+X2941-Y2941-Z2941-U2941</x:f>
        <x:v>357.22151744000007</x:v>
      </x:c>
      <x:c r="AB2941" s="32" t="n">
        <x:f>IFERROR(AA2941/(P2941+W2941+X2941),0)</x:f>
        <x:v>0.6162348487166635</x:v>
      </x:c>
      <x:c r="AC2941" t="n">
        <x:f>IF(O2941="High",0,IF(I2941&gt;=1800,3,IF(I2941&gt;=900,2,1))+IF(K2941&gt;=0.9,2,IF(K2941&gt;=0.75,1,0))+IF(J2941&lt;=0.7,2,IF(J2941&lt;=0.85,1,0))+IF(M2941&gt;=8,1,0))</x:f>
        <x:v>4</x:v>
      </x:c>
      <x:c r="AD2941" t="str">
        <x:f>IF(AND(O2941&lt;&gt;"High",AC2941&gt;=Assumptions!$B$10,AA2941&gt;0),"Priority Growth",IF(AND(O2941="Low",AA2941&gt;0),"Maintain","Watch"))</x:f>
        <x:v>Watch</x:v>
      </x:c>
      <x:c r="AE2941" s="60" t="n">
        <x:f>MAX(AA2941,0)*N2941</x:f>
        <x:v>43.93824664512001</x:v>
      </x:c>
      <x:c r="AF2941" t="str">
        <x:f>IF(AND(AA2941&gt;=Assumptions!$B$11,O2941&lt;&gt;"High",OR(N2941&gt;=Assumptions!$B$12,M2941&lt;=6)),"High","Standard")</x:f>
        <x:v>High</x:v>
      </x:c>
    </x:row>
    <x:row r="2942">
      <x:c r="A2942" t="str">
        <x:f>'Raw_Data'!A2942</x:f>
        <x:v>C02941</x:v>
      </x:c>
      <x:c r="B2942" t="n">
        <x:f>'Raw_Data'!B2942</x:f>
        <x:v>62</x:v>
      </x:c>
      <x:c r="C2942" s="30" t="n">
        <x:f>'Raw_Data'!C2942</x:f>
        <x:v>78830</x:v>
      </x:c>
      <x:c r="D2942" t="n">
        <x:f>'Raw_Data'!D2942</x:f>
        <x:v>642</x:v>
      </x:c>
      <x:c r="E2942" t="n">
        <x:f>'Raw_Data'!E2942</x:f>
        <x:v>10</x:v>
      </x:c>
      <x:c r="F2942" t="str">
        <x:f>PROPER(TRIM('Raw_Data'!F2942))</x:f>
        <x:v>Gold</x:v>
      </x:c>
      <x:c r="G2942" t="str">
        <x:f>PROPER(TRIM('Raw_Data'!G2942))</x:f>
        <x:v>Partner</x:v>
      </x:c>
      <x:c r="H2942" s="60" t="n">
        <x:f>'Raw_Data'!H2942</x:f>
        <x:v>11214</x:v>
      </x:c>
      <x:c r="I2942" s="60" t="n">
        <x:f>'Raw_Data'!I2942</x:f>
        <x:v>1277.2</x:v>
      </x:c>
      <x:c r="J2942" s="32" t="n">
        <x:f>'Raw_Data'!J2942</x:f>
        <x:v>0.619</x:v>
      </x:c>
      <x:c r="K2942" s="32" t="n">
        <x:f>'Raw_Data'!K2942</x:f>
        <x:v>0.713</x:v>
      </x:c>
      <x:c r="L2942" t="n">
        <x:f>'Raw_Data'!L2942</x:f>
        <x:v>0</x:v>
      </x:c>
      <x:c r="M2942" t="n">
        <x:f>IF('Raw_Data'!M2942="",Assumptions!$B$15,'Raw_Data'!M2942)</x:f>
        <x:v>9</x:v>
      </x:c>
      <x:c r="N2942" s="32" t="n">
        <x:f>'Raw_Data'!N2942</x:f>
        <x:v>0.02</x:v>
      </x:c>
      <x:c r="O2942" t="str">
        <x:f>IF(OR(D2942&lt;620,L2942&gt;=2,J2942&gt;0.9),"High",IF(OR(D2942&lt;700,L2942=1,J2942&gt;0.75),"Medium","Low"))</x:f>
        <x:v>Medium</x:v>
      </x:c>
      <x:c r="P2942" s="30" t="n">
        <x:f>XLOOKUP(F2942,Assumptions!$A$4:$A$6,Assumptions!$B$4:$B$6)</x:f>
        <x:v>95</x:v>
      </x:c>
      <x:c r="Q2942" s="32" t="n">
        <x:f>XLOOKUP(F2942,Assumptions!$A$4:$A$6,Assumptions!$C$4:$C$6)</x:f>
        <x:v>0.219</x:v>
      </x:c>
      <x:c r="R2942" s="32" t="n">
        <x:f>XLOOKUP(F2942,Assumptions!$A$4:$A$6,Assumptions!$D$4:$D$6)</x:f>
        <x:v>0.016</x:v>
      </x:c>
      <x:c r="S2942" s="32" t="n">
        <x:f>XLOOKUP(F2942,Assumptions!$A$4:$A$6,Assumptions!$E$4:$E$6)</x:f>
        <x:v>0.01</x:v>
      </x:c>
      <x:c r="T2942" s="32" t="n">
        <x:f>XLOOKUP(O2942,Assumptions!$H$4:$H$6,Assumptions!$I$4:$I$6)</x:f>
        <x:v>0.012</x:v>
      </x:c>
      <x:c r="U2942" s="30" t="n">
        <x:f>XLOOKUP(F2942,Assumptions!$A$4:$A$6,Assumptions!$F$4:$F$6)</x:f>
        <x:v>90</x:v>
      </x:c>
      <x:c r="V2942" s="60" t="n">
        <x:f>I2942*12</x:f>
        <x:v>15326.400000000001</x:v>
      </x:c>
      <x:c r="W2942" s="60" t="n">
        <x:f>H2942*J2942*(1-K2942)*Q2942</x:f>
        <x:v>436.29196249800003</x:v>
      </x:c>
      <x:c r="X2942" s="60" t="n">
        <x:f>V2942*R2942</x:f>
        <x:v>245.22240000000002</x:v>
      </x:c>
      <x:c r="Y2942" s="60" t="n">
        <x:f>V2942*S2942</x:f>
        <x:v>153.264</x:v>
      </x:c>
      <x:c r="Z2942" s="60" t="n">
        <x:f>H2942*J2942*T2942</x:f>
        <x:v>83.29759200000001</x:v>
      </x:c>
      <x:c r="AA2942" s="60" t="n">
        <x:f>P2942+W2942+X2942-Y2942-Z2942-U2942</x:f>
        <x:v>449.95277049799995</x:v>
      </x:c>
      <x:c r="AB2942" s="32" t="n">
        <x:f>IFERROR(AA2942/(P2942+W2942+X2942),0)</x:f>
        <x:v>0.579451961520105</x:v>
      </x:c>
      <x:c r="AC2942" t="n">
        <x:f>IF(O2942="High",0,IF(I2942&gt;=1800,3,IF(I2942&gt;=900,2,1))+IF(K2942&gt;=0.9,2,IF(K2942&gt;=0.75,1,0))+IF(J2942&lt;=0.7,2,IF(J2942&lt;=0.85,1,0))+IF(M2942&gt;=8,1,0))</x:f>
        <x:v>5</x:v>
      </x:c>
      <x:c r="AD2942" t="str">
        <x:f>IF(AND(O2942&lt;&gt;"High",AC2942&gt;=Assumptions!$B$10,AA2942&gt;0),"Priority Growth",IF(AND(O2942="Low",AA2942&gt;0),"Maintain","Watch"))</x:f>
        <x:v>Watch</x:v>
      </x:c>
      <x:c r="AE2942" s="60" t="n">
        <x:f>MAX(AA2942,0)*N2942</x:f>
        <x:v>8.999055409959999</x:v>
      </x:c>
      <x:c r="AF2942" t="str">
        <x:f>IF(AND(AA2942&gt;=Assumptions!$B$11,O2942&lt;&gt;"High",OR(N2942&gt;=Assumptions!$B$12,M2942&lt;=6)),"High","Standard")</x:f>
        <x:v>Standard</x:v>
      </x:c>
    </x:row>
    <x:row r="2943">
      <x:c r="A2943" t="str">
        <x:f>'Raw_Data'!A2943</x:f>
        <x:v>C02942</x:v>
      </x:c>
      <x:c r="B2943" t="n">
        <x:f>'Raw_Data'!B2943</x:f>
        <x:v>61</x:v>
      </x:c>
      <x:c r="C2943" s="30" t="n">
        <x:f>'Raw_Data'!C2943</x:f>
        <x:v>55224</x:v>
      </x:c>
      <x:c r="D2943" t="n">
        <x:f>'Raw_Data'!D2943</x:f>
        <x:v>719</x:v>
      </x:c>
      <x:c r="E2943" t="n">
        <x:f>'Raw_Data'!E2943</x:f>
        <x:v>4</x:v>
      </x:c>
      <x:c r="F2943" t="str">
        <x:f>PROPER(TRIM('Raw_Data'!F2943))</x:f>
        <x:v>Gold</x:v>
      </x:c>
      <x:c r="G2943" t="str">
        <x:f>PROPER(TRIM('Raw_Data'!G2943))</x:f>
        <x:v>Partner</x:v>
      </x:c>
      <x:c r="H2943" s="60" t="n">
        <x:f>'Raw_Data'!H2943</x:f>
        <x:v>10856</x:v>
      </x:c>
      <x:c r="I2943" s="60" t="n">
        <x:f>'Raw_Data'!I2943</x:f>
        <x:v>785.85</x:v>
      </x:c>
      <x:c r="J2943" s="32" t="n">
        <x:f>'Raw_Data'!J2943</x:f>
        <x:v>0.322</x:v>
      </x:c>
      <x:c r="K2943" s="32" t="n">
        <x:f>'Raw_Data'!K2943</x:f>
        <x:v>0.711</x:v>
      </x:c>
      <x:c r="L2943" t="n">
        <x:f>'Raw_Data'!L2943</x:f>
        <x:v>0</x:v>
      </x:c>
      <x:c r="M2943" t="n">
        <x:f>IF('Raw_Data'!M2943="",Assumptions!$B$15,'Raw_Data'!M2943)</x:f>
        <x:v>9</x:v>
      </x:c>
      <x:c r="N2943" s="32" t="n">
        <x:f>'Raw_Data'!N2943</x:f>
        <x:v>0.173</x:v>
      </x:c>
      <x:c r="O2943" t="str">
        <x:f>IF(OR(D2943&lt;620,L2943&gt;=2,J2943&gt;0.9),"High",IF(OR(D2943&lt;700,L2943=1,J2943&gt;0.75),"Medium","Low"))</x:f>
        <x:v>Low</x:v>
      </x:c>
      <x:c r="P2943" s="30" t="n">
        <x:f>XLOOKUP(F2943,Assumptions!$A$4:$A$6,Assumptions!$B$4:$B$6)</x:f>
        <x:v>95</x:v>
      </x:c>
      <x:c r="Q2943" s="32" t="n">
        <x:f>XLOOKUP(F2943,Assumptions!$A$4:$A$6,Assumptions!$C$4:$C$6)</x:f>
        <x:v>0.219</x:v>
      </x:c>
      <x:c r="R2943" s="32" t="n">
        <x:f>XLOOKUP(F2943,Assumptions!$A$4:$A$6,Assumptions!$D$4:$D$6)</x:f>
        <x:v>0.016</x:v>
      </x:c>
      <x:c r="S2943" s="32" t="n">
        <x:f>XLOOKUP(F2943,Assumptions!$A$4:$A$6,Assumptions!$E$4:$E$6)</x:f>
        <x:v>0.01</x:v>
      </x:c>
      <x:c r="T2943" s="32" t="n">
        <x:f>XLOOKUP(O2943,Assumptions!$H$4:$H$6,Assumptions!$I$4:$I$6)</x:f>
        <x:v>0.0035</x:v>
      </x:c>
      <x:c r="U2943" s="30" t="n">
        <x:f>XLOOKUP(F2943,Assumptions!$A$4:$A$6,Assumptions!$F$4:$F$6)</x:f>
        <x:v>90</x:v>
      </x:c>
      <x:c r="V2943" s="60" t="n">
        <x:f>I2943*12</x:f>
        <x:v>9430.2</x:v>
      </x:c>
      <x:c r="W2943" s="60" t="n">
        <x:f>H2943*J2943*(1-K2943)*Q2943</x:f>
        <x:v>221.24204491200004</x:v>
      </x:c>
      <x:c r="X2943" s="60" t="n">
        <x:f>V2943*R2943</x:f>
        <x:v>150.88320000000002</x:v>
      </x:c>
      <x:c r="Y2943" s="60" t="n">
        <x:f>V2943*S2943</x:f>
        <x:v>94.302</x:v>
      </x:c>
      <x:c r="Z2943" s="60" t="n">
        <x:f>H2943*J2943*T2943</x:f>
        <x:v>12.234712</x:v>
      </x:c>
      <x:c r="AA2943" s="60" t="n">
        <x:f>P2943+W2943+X2943-Y2943-Z2943-U2943</x:f>
        <x:v>270.58853291200006</x:v>
      </x:c>
      <x:c r="AB2943" s="32" t="n">
        <x:f>IFERROR(AA2943/(P2943+W2943+X2943),0)</x:f>
        <x:v>0.5792633471628689</x:v>
      </x:c>
      <x:c r="AC2943" t="n">
        <x:f>IF(O2943="High",0,IF(I2943&gt;=1800,3,IF(I2943&gt;=900,2,1))+IF(K2943&gt;=0.9,2,IF(K2943&gt;=0.75,1,0))+IF(J2943&lt;=0.7,2,IF(J2943&lt;=0.85,1,0))+IF(M2943&gt;=8,1,0))</x:f>
        <x:v>4</x:v>
      </x:c>
      <x:c r="AD2943" t="str">
        <x:f>IF(AND(O2943&lt;&gt;"High",AC2943&gt;=Assumptions!$B$10,AA2943&gt;0),"Priority Growth",IF(AND(O2943="Low",AA2943&gt;0),"Maintain","Watch"))</x:f>
        <x:v>Maintain</x:v>
      </x:c>
      <x:c r="AE2943" s="60" t="n">
        <x:f>MAX(AA2943,0)*N2943</x:f>
        <x:v>46.81181619377601</x:v>
      </x:c>
      <x:c r="AF2943" t="str">
        <x:f>IF(AND(AA2943&gt;=Assumptions!$B$11,O2943&lt;&gt;"High",OR(N2943&gt;=Assumptions!$B$12,M2943&lt;=6)),"High","Standard")</x:f>
        <x:v>Standard</x:v>
      </x:c>
    </x:row>
    <x:row r="2944">
      <x:c r="A2944" t="str">
        <x:f>'Raw_Data'!A2944</x:f>
        <x:v>C02943</x:v>
      </x:c>
      <x:c r="B2944" t="n">
        <x:f>'Raw_Data'!B2944</x:f>
        <x:v>41</x:v>
      </x:c>
      <x:c r="C2944" s="30" t="n">
        <x:f>'Raw_Data'!C2944</x:f>
        <x:v>42692</x:v>
      </x:c>
      <x:c r="D2944" t="n">
        <x:f>'Raw_Data'!D2944</x:f>
        <x:v>665</x:v>
      </x:c>
      <x:c r="E2944" t="n">
        <x:f>'Raw_Data'!E2944</x:f>
        <x:v>35</x:v>
      </x:c>
      <x:c r="F2944" t="str">
        <x:f>PROPER(TRIM('Raw_Data'!F2944))</x:f>
        <x:v>Classic</x:v>
      </x:c>
      <x:c r="G2944" t="str">
        <x:f>PROPER(TRIM('Raw_Data'!G2944))</x:f>
        <x:v>Branch</x:v>
      </x:c>
      <x:c r="H2944" s="60" t="n">
        <x:f>'Raw_Data'!H2944</x:f>
        <x:v>4767</x:v>
      </x:c>
      <x:c r="I2944" s="60" t="n">
        <x:f>'Raw_Data'!I2944</x:f>
        <x:v>318.98</x:v>
      </x:c>
      <x:c r="J2944" s="32" t="n">
        <x:f>'Raw_Data'!J2944</x:f>
        <x:v>0.331</x:v>
      </x:c>
      <x:c r="K2944" s="32" t="n">
        <x:f>'Raw_Data'!K2944</x:f>
        <x:v>0.714</x:v>
      </x:c>
      <x:c r="L2944" t="n">
        <x:f>'Raw_Data'!L2944</x:f>
        <x:v>0</x:v>
      </x:c>
      <x:c r="M2944" t="n">
        <x:f>IF('Raw_Data'!M2944="",Assumptions!$B$15,'Raw_Data'!M2944)</x:f>
        <x:v>5</x:v>
      </x:c>
      <x:c r="N2944" s="32" t="n">
        <x:f>'Raw_Data'!N2944</x:f>
        <x:v>0.217</x:v>
      </x:c>
      <x:c r="O2944" t="str">
        <x:f>IF(OR(D2944&lt;620,L2944&gt;=2,J2944&gt;0.9),"High",IF(OR(D2944&lt;700,L2944=1,J2944&gt;0.75),"Medium","Low"))</x:f>
        <x:v>Medium</x:v>
      </x:c>
      <x:c r="P2944" s="30" t="n">
        <x:f>XLOOKUP(F2944,Assumptions!$A$4:$A$6,Assumptions!$B$4:$B$6)</x:f>
        <x:v>0</x:v>
      </x:c>
      <x:c r="Q2944" s="32" t="n">
        <x:f>XLOOKUP(F2944,Assumptions!$A$4:$A$6,Assumptions!$C$4:$C$6)</x:f>
        <x:v>0.229</x:v>
      </x:c>
      <x:c r="R2944" s="32" t="n">
        <x:f>XLOOKUP(F2944,Assumptions!$A$4:$A$6,Assumptions!$D$4:$D$6)</x:f>
        <x:v>0.015</x:v>
      </x:c>
      <x:c r="S2944" s="32" t="n">
        <x:f>XLOOKUP(F2944,Assumptions!$A$4:$A$6,Assumptions!$E$4:$E$6)</x:f>
        <x:v>0.0075</x:v>
      </x:c>
      <x:c r="T2944" s="32" t="n">
        <x:f>XLOOKUP(O2944,Assumptions!$H$4:$H$6,Assumptions!$I$4:$I$6)</x:f>
        <x:v>0.012</x:v>
      </x:c>
      <x:c r="U2944" s="30" t="n">
        <x:f>XLOOKUP(F2944,Assumptions!$A$4:$A$6,Assumptions!$F$4:$F$6)</x:f>
        <x:v>60</x:v>
      </x:c>
      <x:c r="V2944" s="60" t="n">
        <x:f>I2944*12</x:f>
        <x:v>3827.76</x:v>
      </x:c>
      <x:c r="W2944" s="60" t="n">
        <x:f>H2944*J2944*(1-K2944)*Q2944</x:f>
        <x:v>103.34147623800003</x:v>
      </x:c>
      <x:c r="X2944" s="60" t="n">
        <x:f>V2944*R2944</x:f>
        <x:v>57.4164</x:v>
      </x:c>
      <x:c r="Y2944" s="60" t="n">
        <x:f>V2944*S2944</x:f>
        <x:v>28.7082</x:v>
      </x:c>
      <x:c r="Z2944" s="60" t="n">
        <x:f>H2944*J2944*T2944</x:f>
        <x:v>18.934524000000003</x:v>
      </x:c>
      <x:c r="AA2944" s="60" t="n">
        <x:f>P2944+W2944+X2944-Y2944-Z2944-U2944</x:f>
        <x:v>53.11515223800001</x:v>
      </x:c>
      <x:c r="AB2944" s="32" t="n">
        <x:f>IFERROR(AA2944/(P2944+W2944+X2944),0)</x:f>
        <x:v>0.3304046649593933</x:v>
      </x:c>
      <x:c r="AC2944" t="n">
        <x:f>IF(O2944="High",0,IF(I2944&gt;=1800,3,IF(I2944&gt;=900,2,1))+IF(K2944&gt;=0.9,2,IF(K2944&gt;=0.75,1,0))+IF(J2944&lt;=0.7,2,IF(J2944&lt;=0.85,1,0))+IF(M2944&gt;=8,1,0))</x:f>
        <x:v>3</x:v>
      </x:c>
      <x:c r="AD2944" t="str">
        <x:f>IF(AND(O2944&lt;&gt;"High",AC2944&gt;=Assumptions!$B$10,AA2944&gt;0),"Priority Growth",IF(AND(O2944="Low",AA2944&gt;0),"Maintain","Watch"))</x:f>
        <x:v>Watch</x:v>
      </x:c>
      <x:c r="AE2944" s="60" t="n">
        <x:f>MAX(AA2944,0)*N2944</x:f>
        <x:v>11.525988035646002</x:v>
      </x:c>
      <x:c r="AF2944" t="str">
        <x:f>IF(AND(AA2944&gt;=Assumptions!$B$11,O2944&lt;&gt;"High",OR(N2944&gt;=Assumptions!$B$12,M2944&lt;=6)),"High","Standard")</x:f>
        <x:v>Standard</x:v>
      </x:c>
    </x:row>
    <x:row r="2945">
      <x:c r="A2945" t="str">
        <x:f>'Raw_Data'!A2945</x:f>
        <x:v>C02944</x:v>
      </x:c>
      <x:c r="B2945" t="n">
        <x:f>'Raw_Data'!B2945</x:f>
        <x:v>50</x:v>
      </x:c>
      <x:c r="C2945" s="30" t="n">
        <x:f>'Raw_Data'!C2945</x:f>
        <x:v>130267</x:v>
      </x:c>
      <x:c r="D2945" t="n">
        <x:f>'Raw_Data'!D2945</x:f>
        <x:v>726</x:v>
      </x:c>
      <x:c r="E2945" t="n">
        <x:f>'Raw_Data'!E2945</x:f>
        <x:v>30</x:v>
      </x:c>
      <x:c r="F2945" t="str">
        <x:f>PROPER(TRIM('Raw_Data'!F2945))</x:f>
        <x:v>Platinum</x:v>
      </x:c>
      <x:c r="G2945" t="str">
        <x:f>PROPER(TRIM('Raw_Data'!G2945))</x:f>
        <x:v>Digital</x:v>
      </x:c>
      <x:c r="H2945" s="60" t="n">
        <x:f>'Raw_Data'!H2945</x:f>
        <x:v>26562</x:v>
      </x:c>
      <x:c r="I2945" s="60" t="n">
        <x:f>'Raw_Data'!I2945</x:f>
        <x:v>2544.81</x:v>
      </x:c>
      <x:c r="J2945" s="32" t="n">
        <x:f>'Raw_Data'!J2945</x:f>
        <x:v>0.337</x:v>
      </x:c>
      <x:c r="K2945" s="32" t="n">
        <x:f>'Raw_Data'!K2945</x:f>
        <x:v>0.936</x:v>
      </x:c>
      <x:c r="L2945" t="n">
        <x:f>'Raw_Data'!L2945</x:f>
        <x:v>0</x:v>
      </x:c>
      <x:c r="M2945" t="n">
        <x:f>IF('Raw_Data'!M2945="",Assumptions!$B$15,'Raw_Data'!M2945)</x:f>
        <x:v>5</x:v>
      </x:c>
      <x:c r="N2945" s="32" t="n">
        <x:f>'Raw_Data'!N2945</x:f>
        <x:v>0.19</x:v>
      </x:c>
      <x:c r="O2945" t="str">
        <x:f>IF(OR(D2945&lt;620,L2945&gt;=2,J2945&gt;0.9),"High",IF(OR(D2945&lt;700,L2945=1,J2945&gt;0.75),"Medium","Low"))</x:f>
        <x:v>Low</x:v>
      </x:c>
      <x:c r="P2945" s="30" t="n">
        <x:f>XLOOKUP(F2945,Assumptions!$A$4:$A$6,Assumptions!$B$4:$B$6)</x:f>
        <x:v>195</x:v>
      </x:c>
      <x:c r="Q2945" s="32" t="n">
        <x:f>XLOOKUP(F2945,Assumptions!$A$4:$A$6,Assumptions!$C$4:$C$6)</x:f>
        <x:v>0.199</x:v>
      </x:c>
      <x:c r="R2945" s="32" t="n">
        <x:f>XLOOKUP(F2945,Assumptions!$A$4:$A$6,Assumptions!$D$4:$D$6)</x:f>
        <x:v>0.017</x:v>
      </x:c>
      <x:c r="S2945" s="32" t="n">
        <x:f>XLOOKUP(F2945,Assumptions!$A$4:$A$6,Assumptions!$E$4:$E$6)</x:f>
        <x:v>0.013</x:v>
      </x:c>
      <x:c r="T2945" s="32" t="n">
        <x:f>XLOOKUP(O2945,Assumptions!$H$4:$H$6,Assumptions!$I$4:$I$6)</x:f>
        <x:v>0.0035</x:v>
      </x:c>
      <x:c r="U2945" s="30" t="n">
        <x:f>XLOOKUP(F2945,Assumptions!$A$4:$A$6,Assumptions!$F$4:$F$6)</x:f>
        <x:v>140</x:v>
      </x:c>
      <x:c r="V2945" s="60" t="n">
        <x:f>I2945*12</x:f>
        <x:v>30537.72</x:v>
      </x:c>
      <x:c r="W2945" s="60" t="n">
        <x:f>H2945*J2945*(1-K2945)*Q2945</x:f>
        <x:v>114.00495398399993</x:v>
      </x:c>
      <x:c r="X2945" s="60" t="n">
        <x:f>V2945*R2945</x:f>
        <x:v>519.14124</x:v>
      </x:c>
      <x:c r="Y2945" s="60" t="n">
        <x:f>V2945*S2945</x:f>
        <x:v>396.99036</x:v>
      </x:c>
      <x:c r="Z2945" s="60" t="n">
        <x:f>H2945*J2945*T2945</x:f>
        <x:v>31.329879000000002</x:v>
      </x:c>
      <x:c r="AA2945" s="60" t="n">
        <x:f>P2945+W2945+X2945-Y2945-Z2945-U2945</x:f>
        <x:v>259.82595498399996</x:v>
      </x:c>
      <x:c r="AB2945" s="32" t="n">
        <x:f>IFERROR(AA2945/(P2945+W2945+X2945),0)</x:f>
        <x:v>0.3137440670155635</x:v>
      </x:c>
      <x:c r="AC2945" t="n">
        <x:f>IF(O2945="High",0,IF(I2945&gt;=1800,3,IF(I2945&gt;=900,2,1))+IF(K2945&gt;=0.9,2,IF(K2945&gt;=0.75,1,0))+IF(J2945&lt;=0.7,2,IF(J2945&lt;=0.85,1,0))+IF(M2945&gt;=8,1,0))</x:f>
        <x:v>7</x:v>
      </x:c>
      <x:c r="AD2945" t="str">
        <x:f>IF(AND(O2945&lt;&gt;"High",AC2945&gt;=Assumptions!$B$10,AA2945&gt;0),"Priority Growth",IF(AND(O2945="Low",AA2945&gt;0),"Maintain","Watch"))</x:f>
        <x:v>Priority Growth</x:v>
      </x:c>
      <x:c r="AE2945" s="60" t="n">
        <x:f>MAX(AA2945,0)*N2945</x:f>
        <x:v>49.366931446959995</x:v>
      </x:c>
      <x:c r="AF2945" t="str">
        <x:f>IF(AND(AA2945&gt;=Assumptions!$B$11,O2945&lt;&gt;"High",OR(N2945&gt;=Assumptions!$B$12,M2945&lt;=6)),"High","Standard")</x:f>
        <x:v>Standard</x:v>
      </x:c>
    </x:row>
    <x:row r="2946">
      <x:c r="A2946" t="str">
        <x:f>'Raw_Data'!A2946</x:f>
        <x:v>C02945</x:v>
      </x:c>
      <x:c r="B2946" t="n">
        <x:f>'Raw_Data'!B2946</x:f>
        <x:v>65</x:v>
      </x:c>
      <x:c r="C2946" s="30" t="n">
        <x:f>'Raw_Data'!C2946</x:f>
        <x:v>28000</x:v>
      </x:c>
      <x:c r="D2946" t="n">
        <x:f>'Raw_Data'!D2946</x:f>
        <x:v>700</x:v>
      </x:c>
      <x:c r="E2946" t="n">
        <x:f>'Raw_Data'!E2946</x:f>
        <x:v>42</x:v>
      </x:c>
      <x:c r="F2946" t="str">
        <x:f>PROPER(TRIM('Raw_Data'!F2946))</x:f>
        <x:v>Classic</x:v>
      </x:c>
      <x:c r="G2946" t="str">
        <x:f>PROPER(TRIM('Raw_Data'!G2946))</x:f>
        <x:v>Direct Mail</x:v>
      </x:c>
      <x:c r="H2946" s="60" t="n">
        <x:f>'Raw_Data'!H2946</x:f>
        <x:v>2530</x:v>
      </x:c>
      <x:c r="I2946" s="60" t="n">
        <x:f>'Raw_Data'!I2946</x:f>
        <x:v>435.79</x:v>
      </x:c>
      <x:c r="J2946" s="32" t="n">
        <x:f>'Raw_Data'!J2946</x:f>
        <x:v>0.316</x:v>
      </x:c>
      <x:c r="K2946" s="32" t="n">
        <x:f>'Raw_Data'!K2946</x:f>
        <x:v>0.832</x:v>
      </x:c>
      <x:c r="L2946" t="n">
        <x:f>'Raw_Data'!L2946</x:f>
        <x:v>0</x:v>
      </x:c>
      <x:c r="M2946" t="n">
        <x:f>IF('Raw_Data'!M2946="",Assumptions!$B$15,'Raw_Data'!M2946)</x:f>
        <x:v>5</x:v>
      </x:c>
      <x:c r="N2946" s="32" t="n">
        <x:f>'Raw_Data'!N2946</x:f>
        <x:v>0.193</x:v>
      </x:c>
      <x:c r="O2946" t="str">
        <x:f>IF(OR(D2946&lt;620,L2946&gt;=2,J2946&gt;0.9),"High",IF(OR(D2946&lt;700,L2946=1,J2946&gt;0.75),"Medium","Low"))</x:f>
        <x:v>Low</x:v>
      </x:c>
      <x:c r="P2946" s="30" t="n">
        <x:f>XLOOKUP(F2946,Assumptions!$A$4:$A$6,Assumptions!$B$4:$B$6)</x:f>
        <x:v>0</x:v>
      </x:c>
      <x:c r="Q2946" s="32" t="n">
        <x:f>XLOOKUP(F2946,Assumptions!$A$4:$A$6,Assumptions!$C$4:$C$6)</x:f>
        <x:v>0.229</x:v>
      </x:c>
      <x:c r="R2946" s="32" t="n">
        <x:f>XLOOKUP(F2946,Assumptions!$A$4:$A$6,Assumptions!$D$4:$D$6)</x:f>
        <x:v>0.015</x:v>
      </x:c>
      <x:c r="S2946" s="32" t="n">
        <x:f>XLOOKUP(F2946,Assumptions!$A$4:$A$6,Assumptions!$E$4:$E$6)</x:f>
        <x:v>0.0075</x:v>
      </x:c>
      <x:c r="T2946" s="32" t="n">
        <x:f>XLOOKUP(O2946,Assumptions!$H$4:$H$6,Assumptions!$I$4:$I$6)</x:f>
        <x:v>0.0035</x:v>
      </x:c>
      <x:c r="U2946" s="30" t="n">
        <x:f>XLOOKUP(F2946,Assumptions!$A$4:$A$6,Assumptions!$F$4:$F$6)</x:f>
        <x:v>60</x:v>
      </x:c>
      <x:c r="V2946" s="60" t="n">
        <x:f>I2946*12</x:f>
        <x:v>5229.4800000000005</x:v>
      </x:c>
      <x:c r="W2946" s="60" t="n">
        <x:f>H2946*J2946*(1-K2946)*Q2946</x:f>
        <x:v>30.757594560000012</x:v>
      </x:c>
      <x:c r="X2946" s="60" t="n">
        <x:f>V2946*R2946</x:f>
        <x:v>78.4422</x:v>
      </x:c>
      <x:c r="Y2946" s="60" t="n">
        <x:f>V2946*S2946</x:f>
        <x:v>39.2211</x:v>
      </x:c>
      <x:c r="Z2946" s="60" t="n">
        <x:f>H2946*J2946*T2946</x:f>
        <x:v>2.7981800000000003</x:v>
      </x:c>
      <x:c r="AA2946" s="60" t="n">
        <x:f>P2946+W2946+X2946-Y2946-Z2946-U2946</x:f>
        <x:v>7.180514560000006</x:v>
      </x:c>
      <x:c r="AB2946" s="32" t="n">
        <x:f>IFERROR(AA2946/(P2946+W2946+X2946),0)</x:f>
        <x:v>0.06575575154635167</x:v>
      </x:c>
      <x:c r="AC2946" t="n">
        <x:f>IF(O2946="High",0,IF(I2946&gt;=1800,3,IF(I2946&gt;=900,2,1))+IF(K2946&gt;=0.9,2,IF(K2946&gt;=0.75,1,0))+IF(J2946&lt;=0.7,2,IF(J2946&lt;=0.85,1,0))+IF(M2946&gt;=8,1,0))</x:f>
        <x:v>4</x:v>
      </x:c>
      <x:c r="AD2946" t="str">
        <x:f>IF(AND(O2946&lt;&gt;"High",AC2946&gt;=Assumptions!$B$10,AA2946&gt;0),"Priority Growth",IF(AND(O2946="Low",AA2946&gt;0),"Maintain","Watch"))</x:f>
        <x:v>Maintain</x:v>
      </x:c>
      <x:c r="AE2946" s="60" t="n">
        <x:f>MAX(AA2946,0)*N2946</x:f>
        <x:v>1.3858393100800013</x:v>
      </x:c>
      <x:c r="AF2946" t="str">
        <x:f>IF(AND(AA2946&gt;=Assumptions!$B$11,O2946&lt;&gt;"High",OR(N2946&gt;=Assumptions!$B$12,M2946&lt;=6)),"High","Standard")</x:f>
        <x:v>Standard</x:v>
      </x:c>
    </x:row>
    <x:row r="2947">
      <x:c r="A2947" t="str">
        <x:f>'Raw_Data'!A2947</x:f>
        <x:v>C02946</x:v>
      </x:c>
      <x:c r="B2947" t="n">
        <x:f>'Raw_Data'!B2947</x:f>
        <x:v>29</x:v>
      </x:c>
      <x:c r="C2947" s="30" t="n">
        <x:f>'Raw_Data'!C2947</x:f>
        <x:v>47009</x:v>
      </x:c>
      <x:c r="D2947" t="n">
        <x:f>'Raw_Data'!D2947</x:f>
        <x:v>639</x:v>
      </x:c>
      <x:c r="E2947" t="n">
        <x:f>'Raw_Data'!E2947</x:f>
        <x:v>7</x:v>
      </x:c>
      <x:c r="F2947" t="str">
        <x:f>PROPER(TRIM('Raw_Data'!F2947))</x:f>
        <x:v>Classic</x:v>
      </x:c>
      <x:c r="G2947" t="str">
        <x:f>PROPER(TRIM('Raw_Data'!G2947))</x:f>
        <x:v>Branch</x:v>
      </x:c>
      <x:c r="H2947" s="60" t="n">
        <x:f>'Raw_Data'!H2947</x:f>
        <x:v>5972</x:v>
      </x:c>
      <x:c r="I2947" s="60" t="n">
        <x:f>'Raw_Data'!I2947</x:f>
        <x:v>1056.64</x:v>
      </x:c>
      <x:c r="J2947" s="32" t="n">
        <x:f>'Raw_Data'!J2947</x:f>
        <x:v>0.435</x:v>
      </x:c>
      <x:c r="K2947" s="32" t="n">
        <x:f>'Raw_Data'!K2947</x:f>
        <x:v>0.709</x:v>
      </x:c>
      <x:c r="L2947" t="n">
        <x:f>'Raw_Data'!L2947</x:f>
        <x:v>1</x:v>
      </x:c>
      <x:c r="M2947" t="n">
        <x:f>IF('Raw_Data'!M2947="",Assumptions!$B$15,'Raw_Data'!M2947)</x:f>
        <x:v>7</x:v>
      </x:c>
      <x:c r="N2947" s="32" t="n">
        <x:f>'Raw_Data'!N2947</x:f>
        <x:v>0.177</x:v>
      </x:c>
      <x:c r="O2947" t="str">
        <x:f>IF(OR(D2947&lt;620,L2947&gt;=2,J2947&gt;0.9),"High",IF(OR(D2947&lt;700,L2947=1,J2947&gt;0.75),"Medium","Low"))</x:f>
        <x:v>Medium</x:v>
      </x:c>
      <x:c r="P2947" s="30" t="n">
        <x:f>XLOOKUP(F2947,Assumptions!$A$4:$A$6,Assumptions!$B$4:$B$6)</x:f>
        <x:v>0</x:v>
      </x:c>
      <x:c r="Q2947" s="32" t="n">
        <x:f>XLOOKUP(F2947,Assumptions!$A$4:$A$6,Assumptions!$C$4:$C$6)</x:f>
        <x:v>0.229</x:v>
      </x:c>
      <x:c r="R2947" s="32" t="n">
        <x:f>XLOOKUP(F2947,Assumptions!$A$4:$A$6,Assumptions!$D$4:$D$6)</x:f>
        <x:v>0.015</x:v>
      </x:c>
      <x:c r="S2947" s="32" t="n">
        <x:f>XLOOKUP(F2947,Assumptions!$A$4:$A$6,Assumptions!$E$4:$E$6)</x:f>
        <x:v>0.0075</x:v>
      </x:c>
      <x:c r="T2947" s="32" t="n">
        <x:f>XLOOKUP(O2947,Assumptions!$H$4:$H$6,Assumptions!$I$4:$I$6)</x:f>
        <x:v>0.012</x:v>
      </x:c>
      <x:c r="U2947" s="30" t="n">
        <x:f>XLOOKUP(F2947,Assumptions!$A$4:$A$6,Assumptions!$F$4:$F$6)</x:f>
        <x:v>60</x:v>
      </x:c>
      <x:c r="V2947" s="60" t="n">
        <x:f>I2947*12</x:f>
        <x:v>12679.68</x:v>
      </x:c>
      <x:c r="W2947" s="60" t="n">
        <x:f>H2947*J2947*(1-K2947)*Q2947</x:f>
        <x:v>173.11612698000005</x:v>
      </x:c>
      <x:c r="X2947" s="60" t="n">
        <x:f>V2947*R2947</x:f>
        <x:v>190.1952</x:v>
      </x:c>
      <x:c r="Y2947" s="60" t="n">
        <x:f>V2947*S2947</x:f>
        <x:v>95.0976</x:v>
      </x:c>
      <x:c r="Z2947" s="60" t="n">
        <x:f>H2947*J2947*T2947</x:f>
        <x:v>31.173840000000002</x:v>
      </x:c>
      <x:c r="AA2947" s="60" t="n">
        <x:f>P2947+W2947+X2947-Y2947-Z2947-U2947</x:f>
        <x:v>177.03988698000003</x:v>
      </x:c>
      <x:c r="AB2947" s="32" t="n">
        <x:f>IFERROR(AA2947/(P2947+W2947+X2947),0)</x:f>
        <x:v>0.48729525845404187</x:v>
      </x:c>
      <x:c r="AC2947" t="n">
        <x:f>IF(O2947="High",0,IF(I2947&gt;=1800,3,IF(I2947&gt;=900,2,1))+IF(K2947&gt;=0.9,2,IF(K2947&gt;=0.75,1,0))+IF(J2947&lt;=0.7,2,IF(J2947&lt;=0.85,1,0))+IF(M2947&gt;=8,1,0))</x:f>
        <x:v>4</x:v>
      </x:c>
      <x:c r="AD2947" t="str">
        <x:f>IF(AND(O2947&lt;&gt;"High",AC2947&gt;=Assumptions!$B$10,AA2947&gt;0),"Priority Growth",IF(AND(O2947="Low",AA2947&gt;0),"Maintain","Watch"))</x:f>
        <x:v>Watch</x:v>
      </x:c>
      <x:c r="AE2947" s="60" t="n">
        <x:f>MAX(AA2947,0)*N2947</x:f>
        <x:v>31.336059995460005</x:v>
      </x:c>
      <x:c r="AF2947" t="str">
        <x:f>IF(AND(AA2947&gt;=Assumptions!$B$11,O2947&lt;&gt;"High",OR(N2947&gt;=Assumptions!$B$12,M2947&lt;=6)),"High","Standard")</x:f>
        <x:v>Standard</x:v>
      </x:c>
    </x:row>
    <x:row r="2948">
      <x:c r="A2948" t="str">
        <x:f>'Raw_Data'!A2948</x:f>
        <x:v>C02947</x:v>
      </x:c>
      <x:c r="B2948" t="n">
        <x:f>'Raw_Data'!B2948</x:f>
        <x:v>33</x:v>
      </x:c>
      <x:c r="C2948" s="30" t="n">
        <x:f>'Raw_Data'!C2948</x:f>
        <x:v>69097</x:v>
      </x:c>
      <x:c r="D2948" t="n">
        <x:f>'Raw_Data'!D2948</x:f>
        <x:v>662</x:v>
      </x:c>
      <x:c r="E2948" t="n">
        <x:f>'Raw_Data'!E2948</x:f>
        <x:v>30</x:v>
      </x:c>
      <x:c r="F2948" t="str">
        <x:f>PROPER(TRIM('Raw_Data'!F2948))</x:f>
        <x:v>Gold</x:v>
      </x:c>
      <x:c r="G2948" t="str">
        <x:f>PROPER(TRIM('Raw_Data'!G2948))</x:f>
        <x:v>Digital</x:v>
      </x:c>
      <x:c r="H2948" s="60" t="n">
        <x:f>'Raw_Data'!H2948</x:f>
        <x:v>8142</x:v>
      </x:c>
      <x:c r="I2948" s="60" t="n">
        <x:f>'Raw_Data'!I2948</x:f>
        <x:v>529.18</x:v>
      </x:c>
      <x:c r="J2948" s="32" t="n">
        <x:f>'Raw_Data'!J2948</x:f>
        <x:v>0.539</x:v>
      </x:c>
      <x:c r="K2948" s="32" t="n">
        <x:f>'Raw_Data'!K2948</x:f>
        <x:v>0.838</x:v>
      </x:c>
      <x:c r="L2948" t="n">
        <x:f>'Raw_Data'!L2948</x:f>
        <x:v>0</x:v>
      </x:c>
      <x:c r="M2948" t="n">
        <x:f>IF('Raw_Data'!M2948="",Assumptions!$B$15,'Raw_Data'!M2948)</x:f>
        <x:v>6</x:v>
      </x:c>
      <x:c r="N2948" s="32" t="n">
        <x:f>'Raw_Data'!N2948</x:f>
        <x:v>0.239</x:v>
      </x:c>
      <x:c r="O2948" t="str">
        <x:f>IF(OR(D2948&lt;620,L2948&gt;=2,J2948&gt;0.9),"High",IF(OR(D2948&lt;700,L2948=1,J2948&gt;0.75),"Medium","Low"))</x:f>
        <x:v>Medium</x:v>
      </x:c>
      <x:c r="P2948" s="30" t="n">
        <x:f>XLOOKUP(F2948,Assumptions!$A$4:$A$6,Assumptions!$B$4:$B$6)</x:f>
        <x:v>95</x:v>
      </x:c>
      <x:c r="Q2948" s="32" t="n">
        <x:f>XLOOKUP(F2948,Assumptions!$A$4:$A$6,Assumptions!$C$4:$C$6)</x:f>
        <x:v>0.219</x:v>
      </x:c>
      <x:c r="R2948" s="32" t="n">
        <x:f>XLOOKUP(F2948,Assumptions!$A$4:$A$6,Assumptions!$D$4:$D$6)</x:f>
        <x:v>0.016</x:v>
      </x:c>
      <x:c r="S2948" s="32" t="n">
        <x:f>XLOOKUP(F2948,Assumptions!$A$4:$A$6,Assumptions!$E$4:$E$6)</x:f>
        <x:v>0.01</x:v>
      </x:c>
      <x:c r="T2948" s="32" t="n">
        <x:f>XLOOKUP(O2948,Assumptions!$H$4:$H$6,Assumptions!$I$4:$I$6)</x:f>
        <x:v>0.012</x:v>
      </x:c>
      <x:c r="U2948" s="30" t="n">
        <x:f>XLOOKUP(F2948,Assumptions!$A$4:$A$6,Assumptions!$F$4:$F$6)</x:f>
        <x:v>90</x:v>
      </x:c>
      <x:c r="V2948" s="60" t="n">
        <x:f>I2948*12</x:f>
        <x:v>6350.16</x:v>
      </x:c>
      <x:c r="W2948" s="60" t="n">
        <x:f>H2948*J2948*(1-K2948)*Q2948</x:f>
        <x:v>155.69655116400006</x:v>
      </x:c>
      <x:c r="X2948" s="60" t="n">
        <x:f>V2948*R2948</x:f>
        <x:v>101.60256</x:v>
      </x:c>
      <x:c r="Y2948" s="60" t="n">
        <x:f>V2948*S2948</x:f>
        <x:v>63.5016</x:v>
      </x:c>
      <x:c r="Z2948" s="60" t="n">
        <x:f>H2948*J2948*T2948</x:f>
        <x:v>52.662456000000006</x:v>
      </x:c>
      <x:c r="AA2948" s="60" t="n">
        <x:f>P2948+W2948+X2948-Y2948-Z2948-U2948</x:f>
        <x:v>146.13505516400005</x:v>
      </x:c>
      <x:c r="AB2948" s="32" t="n">
        <x:f>IFERROR(AA2948/(P2948+W2948+X2948),0)</x:f>
        <x:v>0.41480392806319677</x:v>
      </x:c>
      <x:c r="AC2948" t="n">
        <x:f>IF(O2948="High",0,IF(I2948&gt;=1800,3,IF(I2948&gt;=900,2,1))+IF(K2948&gt;=0.9,2,IF(K2948&gt;=0.75,1,0))+IF(J2948&lt;=0.7,2,IF(J2948&lt;=0.85,1,0))+IF(M2948&gt;=8,1,0))</x:f>
        <x:v>4</x:v>
      </x:c>
      <x:c r="AD2948" t="str">
        <x:f>IF(AND(O2948&lt;&gt;"High",AC2948&gt;=Assumptions!$B$10,AA2948&gt;0),"Priority Growth",IF(AND(O2948="Low",AA2948&gt;0),"Maintain","Watch"))</x:f>
        <x:v>Watch</x:v>
      </x:c>
      <x:c r="AE2948" s="60" t="n">
        <x:f>MAX(AA2948,0)*N2948</x:f>
        <x:v>34.92627818419601</x:v>
      </x:c>
      <x:c r="AF2948" t="str">
        <x:f>IF(AND(AA2948&gt;=Assumptions!$B$11,O2948&lt;&gt;"High",OR(N2948&gt;=Assumptions!$B$12,M2948&lt;=6)),"High","Standard")</x:f>
        <x:v>Standard</x:v>
      </x:c>
    </x:row>
    <x:row r="2949">
      <x:c r="A2949" t="str">
        <x:f>'Raw_Data'!A2949</x:f>
        <x:v>C02948</x:v>
      </x:c>
      <x:c r="B2949" t="n">
        <x:f>'Raw_Data'!B2949</x:f>
        <x:v>21</x:v>
      </x:c>
      <x:c r="C2949" s="30" t="n">
        <x:f>'Raw_Data'!C2949</x:f>
        <x:v>38401</x:v>
      </x:c>
      <x:c r="D2949" t="n">
        <x:f>'Raw_Data'!D2949</x:f>
        <x:v>718</x:v>
      </x:c>
      <x:c r="E2949" t="n">
        <x:f>'Raw_Data'!E2949</x:f>
        <x:v>64</x:v>
      </x:c>
      <x:c r="F2949" t="str">
        <x:f>PROPER(TRIM('Raw_Data'!F2949))</x:f>
        <x:v>Classic</x:v>
      </x:c>
      <x:c r="G2949" t="str">
        <x:f>PROPER(TRIM('Raw_Data'!G2949))</x:f>
        <x:v>Direct Mail</x:v>
      </x:c>
      <x:c r="H2949" s="60" t="n">
        <x:f>'Raw_Data'!H2949</x:f>
        <x:v>6353</x:v>
      </x:c>
      <x:c r="I2949" s="60" t="n">
        <x:f>'Raw_Data'!I2949</x:f>
        <x:v>569.89</x:v>
      </x:c>
      <x:c r="J2949" s="32" t="n">
        <x:f>'Raw_Data'!J2949</x:f>
        <x:v>0.436</x:v>
      </x:c>
      <x:c r="K2949" s="32" t="n">
        <x:f>'Raw_Data'!K2949</x:f>
        <x:v>0.737</x:v>
      </x:c>
      <x:c r="L2949" t="n">
        <x:f>'Raw_Data'!L2949</x:f>
        <x:v>0</x:v>
      </x:c>
      <x:c r="M2949" t="n">
        <x:f>IF('Raw_Data'!M2949="",Assumptions!$B$15,'Raw_Data'!M2949)</x:f>
        <x:v>8</x:v>
      </x:c>
      <x:c r="N2949" s="32" t="n">
        <x:f>'Raw_Data'!N2949</x:f>
        <x:v>0.02</x:v>
      </x:c>
      <x:c r="O2949" t="str">
        <x:f>IF(OR(D2949&lt;620,L2949&gt;=2,J2949&gt;0.9),"High",IF(OR(D2949&lt;700,L2949=1,J2949&gt;0.75),"Medium","Low"))</x:f>
        <x:v>Low</x:v>
      </x:c>
      <x:c r="P2949" s="30" t="n">
        <x:f>XLOOKUP(F2949,Assumptions!$A$4:$A$6,Assumptions!$B$4:$B$6)</x:f>
        <x:v>0</x:v>
      </x:c>
      <x:c r="Q2949" s="32" t="n">
        <x:f>XLOOKUP(F2949,Assumptions!$A$4:$A$6,Assumptions!$C$4:$C$6)</x:f>
        <x:v>0.229</x:v>
      </x:c>
      <x:c r="R2949" s="32" t="n">
        <x:f>XLOOKUP(F2949,Assumptions!$A$4:$A$6,Assumptions!$D$4:$D$6)</x:f>
        <x:v>0.015</x:v>
      </x:c>
      <x:c r="S2949" s="32" t="n">
        <x:f>XLOOKUP(F2949,Assumptions!$A$4:$A$6,Assumptions!$E$4:$E$6)</x:f>
        <x:v>0.0075</x:v>
      </x:c>
      <x:c r="T2949" s="32" t="n">
        <x:f>XLOOKUP(O2949,Assumptions!$H$4:$H$6,Assumptions!$I$4:$I$6)</x:f>
        <x:v>0.0035</x:v>
      </x:c>
      <x:c r="U2949" s="30" t="n">
        <x:f>XLOOKUP(F2949,Assumptions!$A$4:$A$6,Assumptions!$F$4:$F$6)</x:f>
        <x:v>60</x:v>
      </x:c>
      <x:c r="V2949" s="60" t="n">
        <x:f>I2949*12</x:f>
        <x:v>6838.68</x:v>
      </x:c>
      <x:c r="W2949" s="60" t="n">
        <x:f>H2949*J2949*(1-K2949)*Q2949</x:f>
        <x:v>166.823249116</x:v>
      </x:c>
      <x:c r="X2949" s="60" t="n">
        <x:f>V2949*R2949</x:f>
        <x:v>102.5802</x:v>
      </x:c>
      <x:c r="Y2949" s="60" t="n">
        <x:f>V2949*S2949</x:f>
        <x:v>51.2901</x:v>
      </x:c>
      <x:c r="Z2949" s="60" t="n">
        <x:f>H2949*J2949*T2949</x:f>
        <x:v>9.694678</x:v>
      </x:c>
      <x:c r="AA2949" s="60" t="n">
        <x:f>P2949+W2949+X2949-Y2949-Z2949-U2949</x:f>
        <x:v>148.41867111599998</x:v>
      </x:c>
      <x:c r="AB2949" s="32" t="n">
        <x:f>IFERROR(AA2949/(P2949+W2949+X2949),0)</x:f>
        <x:v>0.5509160020148581</x:v>
      </x:c>
      <x:c r="AC2949" t="n">
        <x:f>IF(O2949="High",0,IF(I2949&gt;=1800,3,IF(I2949&gt;=900,2,1))+IF(K2949&gt;=0.9,2,IF(K2949&gt;=0.75,1,0))+IF(J2949&lt;=0.7,2,IF(J2949&lt;=0.85,1,0))+IF(M2949&gt;=8,1,0))</x:f>
        <x:v>4</x:v>
      </x:c>
      <x:c r="AD2949" t="str">
        <x:f>IF(AND(O2949&lt;&gt;"High",AC2949&gt;=Assumptions!$B$10,AA2949&gt;0),"Priority Growth",IF(AND(O2949="Low",AA2949&gt;0),"Maintain","Watch"))</x:f>
        <x:v>Maintain</x:v>
      </x:c>
      <x:c r="AE2949" s="60" t="n">
        <x:f>MAX(AA2949,0)*N2949</x:f>
        <x:v>2.9683734223199996</x:v>
      </x:c>
      <x:c r="AF2949" t="str">
        <x:f>IF(AND(AA2949&gt;=Assumptions!$B$11,O2949&lt;&gt;"High",OR(N2949&gt;=Assumptions!$B$12,M2949&lt;=6)),"High","Standard")</x:f>
        <x:v>Standard</x:v>
      </x:c>
    </x:row>
    <x:row r="2950">
      <x:c r="A2950" t="str">
        <x:f>'Raw_Data'!A2950</x:f>
        <x:v>C02949</x:v>
      </x:c>
      <x:c r="B2950" t="n">
        <x:f>'Raw_Data'!B2950</x:f>
        <x:v>59</x:v>
      </x:c>
      <x:c r="C2950" s="30" t="n">
        <x:f>'Raw_Data'!C2950</x:f>
        <x:v>79323</x:v>
      </x:c>
      <x:c r="D2950" t="n">
        <x:f>'Raw_Data'!D2950</x:f>
        <x:v>670</x:v>
      </x:c>
      <x:c r="E2950" t="n">
        <x:f>'Raw_Data'!E2950</x:f>
        <x:v>80</x:v>
      </x:c>
      <x:c r="F2950" t="str">
        <x:f>PROPER(TRIM('Raw_Data'!F2950))</x:f>
        <x:v>Gold</x:v>
      </x:c>
      <x:c r="G2950" t="str">
        <x:f>PROPER(TRIM('Raw_Data'!G2950))</x:f>
        <x:v>Partner</x:v>
      </x:c>
      <x:c r="H2950" s="60" t="n">
        <x:f>'Raw_Data'!H2950</x:f>
        <x:v>10417</x:v>
      </x:c>
      <x:c r="I2950" s="60" t="n">
        <x:f>'Raw_Data'!I2950</x:f>
        <x:v>977.61</x:v>
      </x:c>
      <x:c r="J2950" s="32" t="n">
        <x:f>'Raw_Data'!J2950</x:f>
        <x:v>0.388</x:v>
      </x:c>
      <x:c r="K2950" s="32" t="n">
        <x:f>'Raw_Data'!K2950</x:f>
        <x:v>0.876</x:v>
      </x:c>
      <x:c r="L2950" t="n">
        <x:f>'Raw_Data'!L2950</x:f>
        <x:v>0</x:v>
      </x:c>
      <x:c r="M2950" t="n">
        <x:f>IF('Raw_Data'!M2950="",Assumptions!$B$15,'Raw_Data'!M2950)</x:f>
        <x:v>8</x:v>
      </x:c>
      <x:c r="N2950" s="32" t="n">
        <x:f>'Raw_Data'!N2950</x:f>
        <x:v>0.067</x:v>
      </x:c>
      <x:c r="O2950" t="str">
        <x:f>IF(OR(D2950&lt;620,L2950&gt;=2,J2950&gt;0.9),"High",IF(OR(D2950&lt;700,L2950=1,J2950&gt;0.75),"Medium","Low"))</x:f>
        <x:v>Medium</x:v>
      </x:c>
      <x:c r="P2950" s="30" t="n">
        <x:f>XLOOKUP(F2950,Assumptions!$A$4:$A$6,Assumptions!$B$4:$B$6)</x:f>
        <x:v>95</x:v>
      </x:c>
      <x:c r="Q2950" s="32" t="n">
        <x:f>XLOOKUP(F2950,Assumptions!$A$4:$A$6,Assumptions!$C$4:$C$6)</x:f>
        <x:v>0.219</x:v>
      </x:c>
      <x:c r="R2950" s="32" t="n">
        <x:f>XLOOKUP(F2950,Assumptions!$A$4:$A$6,Assumptions!$D$4:$D$6)</x:f>
        <x:v>0.016</x:v>
      </x:c>
      <x:c r="S2950" s="32" t="n">
        <x:f>XLOOKUP(F2950,Assumptions!$A$4:$A$6,Assumptions!$E$4:$E$6)</x:f>
        <x:v>0.01</x:v>
      </x:c>
      <x:c r="T2950" s="32" t="n">
        <x:f>XLOOKUP(O2950,Assumptions!$H$4:$H$6,Assumptions!$I$4:$I$6)</x:f>
        <x:v>0.012</x:v>
      </x:c>
      <x:c r="U2950" s="30" t="n">
        <x:f>XLOOKUP(F2950,Assumptions!$A$4:$A$6,Assumptions!$F$4:$F$6)</x:f>
        <x:v>90</x:v>
      </x:c>
      <x:c r="V2950" s="60" t="n">
        <x:f>I2950*12</x:f>
        <x:v>11731.32</x:v>
      </x:c>
      <x:c r="W2950" s="60" t="n">
        <x:f>H2950*J2950*(1-K2950)*Q2950</x:f>
        <x:v>109.75901217600001</x:v>
      </x:c>
      <x:c r="X2950" s="60" t="n">
        <x:f>V2950*R2950</x:f>
        <x:v>187.70112</x:v>
      </x:c>
      <x:c r="Y2950" s="60" t="n">
        <x:f>V2950*S2950</x:f>
        <x:v>117.3132</x:v>
      </x:c>
      <x:c r="Z2950" s="60" t="n">
        <x:f>H2950*J2950*T2950</x:f>
        <x:v>48.501552000000004</x:v>
      </x:c>
      <x:c r="AA2950" s="60" t="n">
        <x:f>P2950+W2950+X2950-Y2950-Z2950-U2950</x:f>
        <x:v>136.645380176</x:v>
      </x:c>
      <x:c r="AB2950" s="32" t="n">
        <x:f>IFERROR(AA2950/(P2950+W2950+X2950),0)</x:f>
        <x:v>0.3481764616914539</x:v>
      </x:c>
      <x:c r="AC2950" t="n">
        <x:f>IF(O2950="High",0,IF(I2950&gt;=1800,3,IF(I2950&gt;=900,2,1))+IF(K2950&gt;=0.9,2,IF(K2950&gt;=0.75,1,0))+IF(J2950&lt;=0.7,2,IF(J2950&lt;=0.85,1,0))+IF(M2950&gt;=8,1,0))</x:f>
        <x:v>6</x:v>
      </x:c>
      <x:c r="AD2950" t="str">
        <x:f>IF(AND(O2950&lt;&gt;"High",AC2950&gt;=Assumptions!$B$10,AA2950&gt;0),"Priority Growth",IF(AND(O2950="Low",AA2950&gt;0),"Maintain","Watch"))</x:f>
        <x:v>Priority Growth</x:v>
      </x:c>
      <x:c r="AE2950" s="60" t="n">
        <x:f>MAX(AA2950,0)*N2950</x:f>
        <x:v>9.155240471792</x:v>
      </x:c>
      <x:c r="AF2950" t="str">
        <x:f>IF(AND(AA2950&gt;=Assumptions!$B$11,O2950&lt;&gt;"High",OR(N2950&gt;=Assumptions!$B$12,M2950&lt;=6)),"High","Standard")</x:f>
        <x:v>Standard</x:v>
      </x:c>
    </x:row>
    <x:row r="2951">
      <x:c r="A2951" t="str">
        <x:f>'Raw_Data'!A2951</x:f>
        <x:v>C02950</x:v>
      </x:c>
      <x:c r="B2951" t="n">
        <x:f>'Raw_Data'!B2951</x:f>
        <x:v>41</x:v>
      </x:c>
      <x:c r="C2951" s="30" t="n">
        <x:f>'Raw_Data'!C2951</x:f>
        <x:v>74882</x:v>
      </x:c>
      <x:c r="D2951" t="n">
        <x:f>'Raw_Data'!D2951</x:f>
        <x:v>603</x:v>
      </x:c>
      <x:c r="E2951" t="n">
        <x:f>'Raw_Data'!E2951</x:f>
        <x:v>56</x:v>
      </x:c>
      <x:c r="F2951" t="str">
        <x:f>PROPER(TRIM('Raw_Data'!F2951))</x:f>
        <x:v>Classic</x:v>
      </x:c>
      <x:c r="G2951" t="str">
        <x:f>PROPER(TRIM('Raw_Data'!G2951))</x:f>
        <x:v>Direct Mail</x:v>
      </x:c>
      <x:c r="H2951" s="60" t="n">
        <x:f>'Raw_Data'!H2951</x:f>
        <x:v>4235</x:v>
      </x:c>
      <x:c r="I2951" s="60" t="n">
        <x:f>'Raw_Data'!I2951</x:f>
        <x:v>562.09</x:v>
      </x:c>
      <x:c r="J2951" s="32" t="n">
        <x:f>'Raw_Data'!J2951</x:f>
        <x:v>0.626</x:v>
      </x:c>
      <x:c r="K2951" s="32" t="n">
        <x:f>'Raw_Data'!K2951</x:f>
        <x:v>0.502</x:v>
      </x:c>
      <x:c r="L2951" t="n">
        <x:f>'Raw_Data'!L2951</x:f>
        <x:v>0</x:v>
      </x:c>
      <x:c r="M2951" t="n">
        <x:f>IF('Raw_Data'!M2951="",Assumptions!$B$15,'Raw_Data'!M2951)</x:f>
        <x:v>8</x:v>
      </x:c>
      <x:c r="N2951" s="32" t="n">
        <x:f>'Raw_Data'!N2951</x:f>
        <x:v>0.05</x:v>
      </x:c>
      <x:c r="O2951" t="str">
        <x:f>IF(OR(D2951&lt;620,L2951&gt;=2,J2951&gt;0.9),"High",IF(OR(D2951&lt;700,L2951=1,J2951&gt;0.75),"Medium","Low"))</x:f>
        <x:v>High</x:v>
      </x:c>
      <x:c r="P2951" s="30" t="n">
        <x:f>XLOOKUP(F2951,Assumptions!$A$4:$A$6,Assumptions!$B$4:$B$6)</x:f>
        <x:v>0</x:v>
      </x:c>
      <x:c r="Q2951" s="32" t="n">
        <x:f>XLOOKUP(F2951,Assumptions!$A$4:$A$6,Assumptions!$C$4:$C$6)</x:f>
        <x:v>0.229</x:v>
      </x:c>
      <x:c r="R2951" s="32" t="n">
        <x:f>XLOOKUP(F2951,Assumptions!$A$4:$A$6,Assumptions!$D$4:$D$6)</x:f>
        <x:v>0.015</x:v>
      </x:c>
      <x:c r="S2951" s="32" t="n">
        <x:f>XLOOKUP(F2951,Assumptions!$A$4:$A$6,Assumptions!$E$4:$E$6)</x:f>
        <x:v>0.0075</x:v>
      </x:c>
      <x:c r="T2951" s="32" t="n">
        <x:f>XLOOKUP(O2951,Assumptions!$H$4:$H$6,Assumptions!$I$4:$I$6)</x:f>
        <x:v>0.045</x:v>
      </x:c>
      <x:c r="U2951" s="30" t="n">
        <x:f>XLOOKUP(F2951,Assumptions!$A$4:$A$6,Assumptions!$F$4:$F$6)</x:f>
        <x:v>60</x:v>
      </x:c>
      <x:c r="V2951" s="60" t="n">
        <x:f>I2951*12</x:f>
        <x:v>6745.08</x:v>
      </x:c>
      <x:c r="W2951" s="60" t="n">
        <x:f>H2951*J2951*(1-K2951)*Q2951</x:f>
        <x:v>302.33788662</x:v>
      </x:c>
      <x:c r="X2951" s="60" t="n">
        <x:f>V2951*R2951</x:f>
        <x:v>101.1762</x:v>
      </x:c>
      <x:c r="Y2951" s="60" t="n">
        <x:f>V2951*S2951</x:f>
        <x:v>50.5881</x:v>
      </x:c>
      <x:c r="Z2951" s="60" t="n">
        <x:f>H2951*J2951*T2951</x:f>
        <x:v>119.29995</x:v>
      </x:c>
      <x:c r="AA2951" s="60" t="n">
        <x:f>P2951+W2951+X2951-Y2951-Z2951-U2951</x:f>
        <x:v>173.62603662</x:v>
      </x:c>
      <x:c r="AB2951" s="32" t="n">
        <x:f>IFERROR(AA2951/(P2951+W2951+X2951),0)</x:f>
        <x:v>0.4302849451288383</x:v>
      </x:c>
      <x:c r="AC2951" t="n">
        <x:f>IF(O2951="High",0,IF(I2951&gt;=1800,3,IF(I2951&gt;=900,2,1))+IF(K2951&gt;=0.9,2,IF(K2951&gt;=0.75,1,0))+IF(J2951&lt;=0.7,2,IF(J2951&lt;=0.85,1,0))+IF(M2951&gt;=8,1,0))</x:f>
        <x:v>0</x:v>
      </x:c>
      <x:c r="AD2951" t="str">
        <x:f>IF(AND(O2951&lt;&gt;"High",AC2951&gt;=Assumptions!$B$10,AA2951&gt;0),"Priority Growth",IF(AND(O2951="Low",AA2951&gt;0),"Maintain","Watch"))</x:f>
        <x:v>Watch</x:v>
      </x:c>
      <x:c r="AE2951" s="60" t="n">
        <x:f>MAX(AA2951,0)*N2951</x:f>
        <x:v>8.681301831</x:v>
      </x:c>
      <x:c r="AF2951" t="str">
        <x:f>IF(AND(AA2951&gt;=Assumptions!$B$11,O2951&lt;&gt;"High",OR(N2951&gt;=Assumptions!$B$12,M2951&lt;=6)),"High","Standard")</x:f>
        <x:v>Standard</x:v>
      </x:c>
    </x:row>
    <x:row r="2952">
      <x:c r="A2952" t="str">
        <x:f>'Raw_Data'!A2952</x:f>
        <x:v>C02951</x:v>
      </x:c>
      <x:c r="B2952" t="n">
        <x:f>'Raw_Data'!B2952</x:f>
        <x:v>56</x:v>
      </x:c>
      <x:c r="C2952" s="30" t="n">
        <x:f>'Raw_Data'!C2952</x:f>
        <x:v>111144</x:v>
      </x:c>
      <x:c r="D2952" t="n">
        <x:f>'Raw_Data'!D2952</x:f>
        <x:v>666</x:v>
      </x:c>
      <x:c r="E2952" t="n">
        <x:f>'Raw_Data'!E2952</x:f>
        <x:v>19</x:v>
      </x:c>
      <x:c r="F2952" t="str">
        <x:f>PROPER(TRIM('Raw_Data'!F2952))</x:f>
        <x:v>Gold</x:v>
      </x:c>
      <x:c r="G2952" t="str">
        <x:f>PROPER(TRIM('Raw_Data'!G2952))</x:f>
        <x:v>Partner</x:v>
      </x:c>
      <x:c r="H2952" s="60" t="n">
        <x:f>'Raw_Data'!H2952</x:f>
        <x:v>14413</x:v>
      </x:c>
      <x:c r="I2952" s="60" t="n">
        <x:f>'Raw_Data'!I2952</x:f>
        <x:v>2045.24</x:v>
      </x:c>
      <x:c r="J2952" s="32" t="n">
        <x:f>'Raw_Data'!J2952</x:f>
        <x:v>0.396</x:v>
      </x:c>
      <x:c r="K2952" s="32" t="n">
        <x:f>'Raw_Data'!K2952</x:f>
        <x:v>0.869</x:v>
      </x:c>
      <x:c r="L2952" t="n">
        <x:f>'Raw_Data'!L2952</x:f>
        <x:v>0</x:v>
      </x:c>
      <x:c r="M2952" t="n">
        <x:f>IF('Raw_Data'!M2952="",Assumptions!$B$15,'Raw_Data'!M2952)</x:f>
        <x:v>6</x:v>
      </x:c>
      <x:c r="N2952" s="32" t="n">
        <x:f>'Raw_Data'!N2952</x:f>
        <x:v>0.11</x:v>
      </x:c>
      <x:c r="O2952" t="str">
        <x:f>IF(OR(D2952&lt;620,L2952&gt;=2,J2952&gt;0.9),"High",IF(OR(D2952&lt;700,L2952=1,J2952&gt;0.75),"Medium","Low"))</x:f>
        <x:v>Medium</x:v>
      </x:c>
      <x:c r="P2952" s="30" t="n">
        <x:f>XLOOKUP(F2952,Assumptions!$A$4:$A$6,Assumptions!$B$4:$B$6)</x:f>
        <x:v>95</x:v>
      </x:c>
      <x:c r="Q2952" s="32" t="n">
        <x:f>XLOOKUP(F2952,Assumptions!$A$4:$A$6,Assumptions!$C$4:$C$6)</x:f>
        <x:v>0.219</x:v>
      </x:c>
      <x:c r="R2952" s="32" t="n">
        <x:f>XLOOKUP(F2952,Assumptions!$A$4:$A$6,Assumptions!$D$4:$D$6)</x:f>
        <x:v>0.016</x:v>
      </x:c>
      <x:c r="S2952" s="32" t="n">
        <x:f>XLOOKUP(F2952,Assumptions!$A$4:$A$6,Assumptions!$E$4:$E$6)</x:f>
        <x:v>0.01</x:v>
      </x:c>
      <x:c r="T2952" s="32" t="n">
        <x:f>XLOOKUP(O2952,Assumptions!$H$4:$H$6,Assumptions!$I$4:$I$6)</x:f>
        <x:v>0.012</x:v>
      </x:c>
      <x:c r="U2952" s="30" t="n">
        <x:f>XLOOKUP(F2952,Assumptions!$A$4:$A$6,Assumptions!$F$4:$F$6)</x:f>
        <x:v>90</x:v>
      </x:c>
      <x:c r="V2952" s="60" t="n">
        <x:f>I2952*12</x:f>
        <x:v>24542.88</x:v>
      </x:c>
      <x:c r="W2952" s="60" t="n">
        <x:f>H2952*J2952*(1-K2952)*Q2952</x:f>
        <x:v>163.74384457200003</x:v>
      </x:c>
      <x:c r="X2952" s="60" t="n">
        <x:f>V2952*R2952</x:f>
        <x:v>392.68608</x:v>
      </x:c>
      <x:c r="Y2952" s="60" t="n">
        <x:f>V2952*S2952</x:f>
        <x:v>245.42880000000002</x:v>
      </x:c>
      <x:c r="Z2952" s="60" t="n">
        <x:f>H2952*J2952*T2952</x:f>
        <x:v>68.490576</x:v>
      </x:c>
      <x:c r="AA2952" s="60" t="n">
        <x:f>P2952+W2952+X2952-Y2952-Z2952-U2952</x:f>
        <x:v>247.51054857200006</x:v>
      </x:c>
      <x:c r="AB2952" s="32" t="n">
        <x:f>IFERROR(AA2952/(P2952+W2952+X2952),0)</x:f>
        <x:v>0.3799496142806434</x:v>
      </x:c>
      <x:c r="AC2952" t="n">
        <x:f>IF(O2952="High",0,IF(I2952&gt;=1800,3,IF(I2952&gt;=900,2,1))+IF(K2952&gt;=0.9,2,IF(K2952&gt;=0.75,1,0))+IF(J2952&lt;=0.7,2,IF(J2952&lt;=0.85,1,0))+IF(M2952&gt;=8,1,0))</x:f>
        <x:v>6</x:v>
      </x:c>
      <x:c r="AD2952" t="str">
        <x:f>IF(AND(O2952&lt;&gt;"High",AC2952&gt;=Assumptions!$B$10,AA2952&gt;0),"Priority Growth",IF(AND(O2952="Low",AA2952&gt;0),"Maintain","Watch"))</x:f>
        <x:v>Priority Growth</x:v>
      </x:c>
      <x:c r="AE2952" s="60" t="n">
        <x:f>MAX(AA2952,0)*N2952</x:f>
        <x:v>27.226160342920007</x:v>
      </x:c>
      <x:c r="AF2952" t="str">
        <x:f>IF(AND(AA2952&gt;=Assumptions!$B$11,O2952&lt;&gt;"High",OR(N2952&gt;=Assumptions!$B$12,M2952&lt;=6)),"High","Standard")</x:f>
        <x:v>Standard</x:v>
      </x:c>
    </x:row>
    <x:row r="2953">
      <x:c r="A2953" t="str">
        <x:f>'Raw_Data'!A2953</x:f>
        <x:v>C02952</x:v>
      </x:c>
      <x:c r="B2953" t="n">
        <x:f>'Raw_Data'!B2953</x:f>
        <x:v>44</x:v>
      </x:c>
      <x:c r="C2953" s="30" t="n">
        <x:f>'Raw_Data'!C2953</x:f>
        <x:v>51137</x:v>
      </x:c>
      <x:c r="D2953" t="n">
        <x:f>'Raw_Data'!D2953</x:f>
        <x:v>703</x:v>
      </x:c>
      <x:c r="E2953" t="n">
        <x:f>'Raw_Data'!E2953</x:f>
        <x:v>34</x:v>
      </x:c>
      <x:c r="F2953" t="str">
        <x:f>PROPER(TRIM('Raw_Data'!F2953))</x:f>
        <x:v>Gold</x:v>
      </x:c>
      <x:c r="G2953" t="str">
        <x:f>PROPER(TRIM('Raw_Data'!G2953))</x:f>
        <x:v>Digital</x:v>
      </x:c>
      <x:c r="H2953" s="60" t="n">
        <x:f>'Raw_Data'!H2953</x:f>
        <x:v>12508</x:v>
      </x:c>
      <x:c r="I2953" s="60" t="n">
        <x:f>'Raw_Data'!I2953</x:f>
        <x:v>1063.8</x:v>
      </x:c>
      <x:c r="J2953" s="32" t="n">
        <x:f>'Raw_Data'!J2953</x:f>
        <x:v>0.367</x:v>
      </x:c>
      <x:c r="K2953" s="32" t="n">
        <x:f>'Raw_Data'!K2953</x:f>
        <x:v>0.946</x:v>
      </x:c>
      <x:c r="L2953" t="n">
        <x:f>'Raw_Data'!L2953</x:f>
        <x:v>0</x:v>
      </x:c>
      <x:c r="M2953" t="n">
        <x:f>IF('Raw_Data'!M2953="",Assumptions!$B$15,'Raw_Data'!M2953)</x:f>
        <x:v>8</x:v>
      </x:c>
      <x:c r="N2953" s="32" t="n">
        <x:f>'Raw_Data'!N2953</x:f>
        <x:v>0.058</x:v>
      </x:c>
      <x:c r="O2953" t="str">
        <x:f>IF(OR(D2953&lt;620,L2953&gt;=2,J2953&gt;0.9),"High",IF(OR(D2953&lt;700,L2953=1,J2953&gt;0.75),"Medium","Low"))</x:f>
        <x:v>Low</x:v>
      </x:c>
      <x:c r="P2953" s="30" t="n">
        <x:f>XLOOKUP(F2953,Assumptions!$A$4:$A$6,Assumptions!$B$4:$B$6)</x:f>
        <x:v>95</x:v>
      </x:c>
      <x:c r="Q2953" s="32" t="n">
        <x:f>XLOOKUP(F2953,Assumptions!$A$4:$A$6,Assumptions!$C$4:$C$6)</x:f>
        <x:v>0.219</x:v>
      </x:c>
      <x:c r="R2953" s="32" t="n">
        <x:f>XLOOKUP(F2953,Assumptions!$A$4:$A$6,Assumptions!$D$4:$D$6)</x:f>
        <x:v>0.016</x:v>
      </x:c>
      <x:c r="S2953" s="32" t="n">
        <x:f>XLOOKUP(F2953,Assumptions!$A$4:$A$6,Assumptions!$E$4:$E$6)</x:f>
        <x:v>0.01</x:v>
      </x:c>
      <x:c r="T2953" s="32" t="n">
        <x:f>XLOOKUP(O2953,Assumptions!$H$4:$H$6,Assumptions!$I$4:$I$6)</x:f>
        <x:v>0.0035</x:v>
      </x:c>
      <x:c r="U2953" s="30" t="n">
        <x:f>XLOOKUP(F2953,Assumptions!$A$4:$A$6,Assumptions!$F$4:$F$6)</x:f>
        <x:v>90</x:v>
      </x:c>
      <x:c r="V2953" s="60" t="n">
        <x:f>I2953*12</x:f>
        <x:v>12765.599999999999</x:v>
      </x:c>
      <x:c r="W2953" s="60" t="n">
        <x:f>H2953*J2953*(1-K2953)*Q2953</x:f>
        <x:v>54.286496136000046</x:v>
      </x:c>
      <x:c r="X2953" s="60" t="n">
        <x:f>V2953*R2953</x:f>
        <x:v>204.2496</x:v>
      </x:c>
      <x:c r="Y2953" s="60" t="n">
        <x:f>V2953*S2953</x:f>
        <x:v>127.65599999999999</x:v>
      </x:c>
      <x:c r="Z2953" s="60" t="n">
        <x:f>H2953*J2953*T2953</x:f>
        <x:v>16.066526</x:v>
      </x:c>
      <x:c r="AA2953" s="60" t="n">
        <x:f>P2953+W2953+X2953-Y2953-Z2953-U2953</x:f>
        <x:v>119.81357013600001</x:v>
      </x:c>
      <x:c r="AB2953" s="32" t="n">
        <x:f>IFERROR(AA2953/(P2953+W2953+X2953),0)</x:f>
        <x:v>0.3389005293816152</x:v>
      </x:c>
      <x:c r="AC2953" t="n">
        <x:f>IF(O2953="High",0,IF(I2953&gt;=1800,3,IF(I2953&gt;=900,2,1))+IF(K2953&gt;=0.9,2,IF(K2953&gt;=0.75,1,0))+IF(J2953&lt;=0.7,2,IF(J2953&lt;=0.85,1,0))+IF(M2953&gt;=8,1,0))</x:f>
        <x:v>7</x:v>
      </x:c>
      <x:c r="AD2953" t="str">
        <x:f>IF(AND(O2953&lt;&gt;"High",AC2953&gt;=Assumptions!$B$10,AA2953&gt;0),"Priority Growth",IF(AND(O2953="Low",AA2953&gt;0),"Maintain","Watch"))</x:f>
        <x:v>Priority Growth</x:v>
      </x:c>
      <x:c r="AE2953" s="60" t="n">
        <x:f>MAX(AA2953,0)*N2953</x:f>
        <x:v>6.949187067888001</x:v>
      </x:c>
      <x:c r="AF2953" t="str">
        <x:f>IF(AND(AA2953&gt;=Assumptions!$B$11,O2953&lt;&gt;"High",OR(N2953&gt;=Assumptions!$B$12,M2953&lt;=6)),"High","Standard")</x:f>
        <x:v>Standard</x:v>
      </x:c>
    </x:row>
    <x:row r="2954">
      <x:c r="A2954" t="str">
        <x:f>'Raw_Data'!A2954</x:f>
        <x:v>C02953</x:v>
      </x:c>
      <x:c r="B2954" t="n">
        <x:f>'Raw_Data'!B2954</x:f>
        <x:v>37</x:v>
      </x:c>
      <x:c r="C2954" s="30" t="n">
        <x:f>'Raw_Data'!C2954</x:f>
        <x:v>94676</x:v>
      </x:c>
      <x:c r="D2954" t="n">
        <x:f>'Raw_Data'!D2954</x:f>
        <x:v>684</x:v>
      </x:c>
      <x:c r="E2954" t="n">
        <x:f>'Raw_Data'!E2954</x:f>
        <x:v>26</x:v>
      </x:c>
      <x:c r="F2954" t="str">
        <x:f>PROPER(TRIM('Raw_Data'!F2954))</x:f>
        <x:v>Gold</x:v>
      </x:c>
      <x:c r="G2954" t="str">
        <x:f>PROPER(TRIM('Raw_Data'!G2954))</x:f>
        <x:v>Digital</x:v>
      </x:c>
      <x:c r="H2954" s="60" t="n">
        <x:f>'Raw_Data'!H2954</x:f>
        <x:v>12315</x:v>
      </x:c>
      <x:c r="I2954" s="60" t="n">
        <x:f>'Raw_Data'!I2954</x:f>
        <x:v>1584</x:v>
      </x:c>
      <x:c r="J2954" s="32" t="n">
        <x:f>'Raw_Data'!J2954</x:f>
        <x:v>0.655</x:v>
      </x:c>
      <x:c r="K2954" s="32" t="n">
        <x:f>'Raw_Data'!K2954</x:f>
        <x:v>0.742</x:v>
      </x:c>
      <x:c r="L2954" t="n">
        <x:f>'Raw_Data'!L2954</x:f>
        <x:v>0</x:v>
      </x:c>
      <x:c r="M2954" t="n">
        <x:f>IF('Raw_Data'!M2954="",Assumptions!$B$15,'Raw_Data'!M2954)</x:f>
        <x:v>9</x:v>
      </x:c>
      <x:c r="N2954" s="32" t="n">
        <x:f>'Raw_Data'!N2954</x:f>
        <x:v>0.02</x:v>
      </x:c>
      <x:c r="O2954" t="str">
        <x:f>IF(OR(D2954&lt;620,L2954&gt;=2,J2954&gt;0.9),"High",IF(OR(D2954&lt;700,L2954=1,J2954&gt;0.75),"Medium","Low"))</x:f>
        <x:v>Medium</x:v>
      </x:c>
      <x:c r="P2954" s="30" t="n">
        <x:f>XLOOKUP(F2954,Assumptions!$A$4:$A$6,Assumptions!$B$4:$B$6)</x:f>
        <x:v>95</x:v>
      </x:c>
      <x:c r="Q2954" s="32" t="n">
        <x:f>XLOOKUP(F2954,Assumptions!$A$4:$A$6,Assumptions!$C$4:$C$6)</x:f>
        <x:v>0.219</x:v>
      </x:c>
      <x:c r="R2954" s="32" t="n">
        <x:f>XLOOKUP(F2954,Assumptions!$A$4:$A$6,Assumptions!$D$4:$D$6)</x:f>
        <x:v>0.016</x:v>
      </x:c>
      <x:c r="S2954" s="32" t="n">
        <x:f>XLOOKUP(F2954,Assumptions!$A$4:$A$6,Assumptions!$E$4:$E$6)</x:f>
        <x:v>0.01</x:v>
      </x:c>
      <x:c r="T2954" s="32" t="n">
        <x:f>XLOOKUP(O2954,Assumptions!$H$4:$H$6,Assumptions!$I$4:$I$6)</x:f>
        <x:v>0.012</x:v>
      </x:c>
      <x:c r="U2954" s="30" t="n">
        <x:f>XLOOKUP(F2954,Assumptions!$A$4:$A$6,Assumptions!$F$4:$F$6)</x:f>
        <x:v>90</x:v>
      </x:c>
      <x:c r="V2954" s="60" t="n">
        <x:f>I2954*12</x:f>
        <x:v>19008</x:v>
      </x:c>
      <x:c r="W2954" s="60" t="n">
        <x:f>H2954*J2954*(1-K2954)*Q2954</x:f>
        <x:v>455.76349515000004</x:v>
      </x:c>
      <x:c r="X2954" s="60" t="n">
        <x:f>V2954*R2954</x:f>
        <x:v>304.128</x:v>
      </x:c>
      <x:c r="Y2954" s="60" t="n">
        <x:f>V2954*S2954</x:f>
        <x:v>190.08</x:v>
      </x:c>
      <x:c r="Z2954" s="60" t="n">
        <x:f>H2954*J2954*T2954</x:f>
        <x:v>96.79590000000002</x:v>
      </x:c>
      <x:c r="AA2954" s="60" t="n">
        <x:f>P2954+W2954+X2954-Y2954-Z2954-U2954</x:f>
        <x:v>478.0155951500001</x:v>
      </x:c>
      <x:c r="AB2954" s="32" t="n">
        <x:f>IFERROR(AA2954/(P2954+W2954+X2954),0)</x:f>
        <x:v>0.5591535275083384</x:v>
      </x:c>
      <x:c r="AC2954" t="n">
        <x:f>IF(O2954="High",0,IF(I2954&gt;=1800,3,IF(I2954&gt;=900,2,1))+IF(K2954&gt;=0.9,2,IF(K2954&gt;=0.75,1,0))+IF(J2954&lt;=0.7,2,IF(J2954&lt;=0.85,1,0))+IF(M2954&gt;=8,1,0))</x:f>
        <x:v>5</x:v>
      </x:c>
      <x:c r="AD2954" t="str">
        <x:f>IF(AND(O2954&lt;&gt;"High",AC2954&gt;=Assumptions!$B$10,AA2954&gt;0),"Priority Growth",IF(AND(O2954="Low",AA2954&gt;0),"Maintain","Watch"))</x:f>
        <x:v>Watch</x:v>
      </x:c>
      <x:c r="AE2954" s="60" t="n">
        <x:f>MAX(AA2954,0)*N2954</x:f>
        <x:v>9.560311903000002</x:v>
      </x:c>
      <x:c r="AF2954" t="str">
        <x:f>IF(AND(AA2954&gt;=Assumptions!$B$11,O2954&lt;&gt;"High",OR(N2954&gt;=Assumptions!$B$12,M2954&lt;=6)),"High","Standard")</x:f>
        <x:v>Standard</x:v>
      </x:c>
    </x:row>
    <x:row r="2955">
      <x:c r="A2955" t="str">
        <x:f>'Raw_Data'!A2955</x:f>
        <x:v>C02954</x:v>
      </x:c>
      <x:c r="B2955" t="n">
        <x:f>'Raw_Data'!B2955</x:f>
        <x:v>46</x:v>
      </x:c>
      <x:c r="C2955" s="30" t="n">
        <x:f>'Raw_Data'!C2955</x:f>
        <x:v>41415</x:v>
      </x:c>
      <x:c r="D2955" t="n">
        <x:f>'Raw_Data'!D2955</x:f>
        <x:v>768</x:v>
      </x:c>
      <x:c r="E2955" t="n">
        <x:f>'Raw_Data'!E2955</x:f>
        <x:v>56</x:v>
      </x:c>
      <x:c r="F2955" t="str">
        <x:f>PROPER(TRIM('Raw_Data'!F2955))</x:f>
        <x:v>Gold</x:v>
      </x:c>
      <x:c r="G2955" t="str">
        <x:f>PROPER(TRIM('Raw_Data'!G2955))</x:f>
        <x:v>Partner</x:v>
      </x:c>
      <x:c r="H2955" s="60" t="n">
        <x:f>'Raw_Data'!H2955</x:f>
        <x:v>10938</x:v>
      </x:c>
      <x:c r="I2955" s="60" t="n">
        <x:f>'Raw_Data'!I2955</x:f>
        <x:v>1119.33</x:v>
      </x:c>
      <x:c r="J2955" s="32" t="n">
        <x:f>'Raw_Data'!J2955</x:f>
        <x:v>0.229</x:v>
      </x:c>
      <x:c r="K2955" s="32" t="n">
        <x:f>'Raw_Data'!K2955</x:f>
        <x:v>0.821</x:v>
      </x:c>
      <x:c r="L2955" t="n">
        <x:f>'Raw_Data'!L2955</x:f>
        <x:v>0</x:v>
      </x:c>
      <x:c r="M2955" t="n">
        <x:f>IF('Raw_Data'!M2955="",Assumptions!$B$15,'Raw_Data'!M2955)</x:f>
        <x:v>9</x:v>
      </x:c>
      <x:c r="N2955" s="32" t="n">
        <x:f>'Raw_Data'!N2955</x:f>
        <x:v>0.029</x:v>
      </x:c>
      <x:c r="O2955" t="str">
        <x:f>IF(OR(D2955&lt;620,L2955&gt;=2,J2955&gt;0.9),"High",IF(OR(D2955&lt;700,L2955=1,J2955&gt;0.75),"Medium","Low"))</x:f>
        <x:v>Low</x:v>
      </x:c>
      <x:c r="P2955" s="30" t="n">
        <x:f>XLOOKUP(F2955,Assumptions!$A$4:$A$6,Assumptions!$B$4:$B$6)</x:f>
        <x:v>95</x:v>
      </x:c>
      <x:c r="Q2955" s="32" t="n">
        <x:f>XLOOKUP(F2955,Assumptions!$A$4:$A$6,Assumptions!$C$4:$C$6)</x:f>
        <x:v>0.219</x:v>
      </x:c>
      <x:c r="R2955" s="32" t="n">
        <x:f>XLOOKUP(F2955,Assumptions!$A$4:$A$6,Assumptions!$D$4:$D$6)</x:f>
        <x:v>0.016</x:v>
      </x:c>
      <x:c r="S2955" s="32" t="n">
        <x:f>XLOOKUP(F2955,Assumptions!$A$4:$A$6,Assumptions!$E$4:$E$6)</x:f>
        <x:v>0.01</x:v>
      </x:c>
      <x:c r="T2955" s="32" t="n">
        <x:f>XLOOKUP(O2955,Assumptions!$H$4:$H$6,Assumptions!$I$4:$I$6)</x:f>
        <x:v>0.0035</x:v>
      </x:c>
      <x:c r="U2955" s="30" t="n">
        <x:f>XLOOKUP(F2955,Assumptions!$A$4:$A$6,Assumptions!$F$4:$F$6)</x:f>
        <x:v>90</x:v>
      </x:c>
      <x:c r="V2955" s="60" t="n">
        <x:f>I2955*12</x:f>
        <x:v>13431.96</x:v>
      </x:c>
      <x:c r="W2955" s="60" t="n">
        <x:f>H2955*J2955*(1-K2955)*Q2955</x:f>
        <x:v>98.19074320200004</x:v>
      </x:c>
      <x:c r="X2955" s="60" t="n">
        <x:f>V2955*R2955</x:f>
        <x:v>214.91136</x:v>
      </x:c>
      <x:c r="Y2955" s="60" t="n">
        <x:f>V2955*S2955</x:f>
        <x:v>134.31959999999998</x:v>
      </x:c>
      <x:c r="Z2955" s="60" t="n">
        <x:f>H2955*J2955*T2955</x:f>
        <x:v>8.766807</x:v>
      </x:c>
      <x:c r="AA2955" s="60" t="n">
        <x:f>P2955+W2955+X2955-Y2955-Z2955-U2955</x:f>
        <x:v>175.01569620200007</x:v>
      </x:c>
      <x:c r="AB2955" s="32" t="n">
        <x:f>IFERROR(AA2955/(P2955+W2955+X2955),0)</x:f>
        <x:v>0.4288527180546575</x:v>
      </x:c>
      <x:c r="AC2955" t="n">
        <x:f>IF(O2955="High",0,IF(I2955&gt;=1800,3,IF(I2955&gt;=900,2,1))+IF(K2955&gt;=0.9,2,IF(K2955&gt;=0.75,1,0))+IF(J2955&lt;=0.7,2,IF(J2955&lt;=0.85,1,0))+IF(M2955&gt;=8,1,0))</x:f>
        <x:v>6</x:v>
      </x:c>
      <x:c r="AD2955" t="str">
        <x:f>IF(AND(O2955&lt;&gt;"High",AC2955&gt;=Assumptions!$B$10,AA2955&gt;0),"Priority Growth",IF(AND(O2955="Low",AA2955&gt;0),"Maintain","Watch"))</x:f>
        <x:v>Priority Growth</x:v>
      </x:c>
      <x:c r="AE2955" s="60" t="n">
        <x:f>MAX(AA2955,0)*N2955</x:f>
        <x:v>5.075455189858002</x:v>
      </x:c>
      <x:c r="AF2955" t="str">
        <x:f>IF(AND(AA2955&gt;=Assumptions!$B$11,O2955&lt;&gt;"High",OR(N2955&gt;=Assumptions!$B$12,M2955&lt;=6)),"High","Standard")</x:f>
        <x:v>Standard</x:v>
      </x:c>
    </x:row>
    <x:row r="2956">
      <x:c r="A2956" t="str">
        <x:f>'Raw_Data'!A2956</x:f>
        <x:v>C02955</x:v>
      </x:c>
      <x:c r="B2956" t="n">
        <x:f>'Raw_Data'!B2956</x:f>
        <x:v>31</x:v>
      </x:c>
      <x:c r="C2956" s="30" t="n">
        <x:f>'Raw_Data'!C2956</x:f>
        <x:v>52116</x:v>
      </x:c>
      <x:c r="D2956" t="n">
        <x:f>'Raw_Data'!D2956</x:f>
        <x:v>684</x:v>
      </x:c>
      <x:c r="E2956" t="n">
        <x:f>'Raw_Data'!E2956</x:f>
        <x:v>51</x:v>
      </x:c>
      <x:c r="F2956" t="str">
        <x:f>PROPER(TRIM('Raw_Data'!F2956))</x:f>
        <x:v>Classic</x:v>
      </x:c>
      <x:c r="G2956" t="str">
        <x:f>PROPER(TRIM('Raw_Data'!G2956))</x:f>
        <x:v>Direct Mail</x:v>
      </x:c>
      <x:c r="H2956" s="60" t="n">
        <x:f>'Raw_Data'!H2956</x:f>
        <x:v>5404</x:v>
      </x:c>
      <x:c r="I2956" s="60" t="n">
        <x:f>'Raw_Data'!I2956</x:f>
        <x:v>500.34</x:v>
      </x:c>
      <x:c r="J2956" s="32" t="n">
        <x:f>'Raw_Data'!J2956</x:f>
        <x:v>0.48</x:v>
      </x:c>
      <x:c r="K2956" s="32" t="n">
        <x:f>'Raw_Data'!K2956</x:f>
        <x:v>0.72</x:v>
      </x:c>
      <x:c r="L2956" t="n">
        <x:f>'Raw_Data'!L2956</x:f>
        <x:v>0</x:v>
      </x:c>
      <x:c r="M2956" t="n">
        <x:f>IF('Raw_Data'!M2956="",Assumptions!$B$15,'Raw_Data'!M2956)</x:f>
        <x:v>8</x:v>
      </x:c>
      <x:c r="N2956" s="32" t="n">
        <x:f>'Raw_Data'!N2956</x:f>
        <x:v>0.082</x:v>
      </x:c>
      <x:c r="O2956" t="str">
        <x:f>IF(OR(D2956&lt;620,L2956&gt;=2,J2956&gt;0.9),"High",IF(OR(D2956&lt;700,L2956=1,J2956&gt;0.75),"Medium","Low"))</x:f>
        <x:v>Medium</x:v>
      </x:c>
      <x:c r="P2956" s="30" t="n">
        <x:f>XLOOKUP(F2956,Assumptions!$A$4:$A$6,Assumptions!$B$4:$B$6)</x:f>
        <x:v>0</x:v>
      </x:c>
      <x:c r="Q2956" s="32" t="n">
        <x:f>XLOOKUP(F2956,Assumptions!$A$4:$A$6,Assumptions!$C$4:$C$6)</x:f>
        <x:v>0.229</x:v>
      </x:c>
      <x:c r="R2956" s="32" t="n">
        <x:f>XLOOKUP(F2956,Assumptions!$A$4:$A$6,Assumptions!$D$4:$D$6)</x:f>
        <x:v>0.015</x:v>
      </x:c>
      <x:c r="S2956" s="32" t="n">
        <x:f>XLOOKUP(F2956,Assumptions!$A$4:$A$6,Assumptions!$E$4:$E$6)</x:f>
        <x:v>0.0075</x:v>
      </x:c>
      <x:c r="T2956" s="32" t="n">
        <x:f>XLOOKUP(O2956,Assumptions!$H$4:$H$6,Assumptions!$I$4:$I$6)</x:f>
        <x:v>0.012</x:v>
      </x:c>
      <x:c r="U2956" s="30" t="n">
        <x:f>XLOOKUP(F2956,Assumptions!$A$4:$A$6,Assumptions!$F$4:$F$6)</x:f>
        <x:v>60</x:v>
      </x:c>
      <x:c r="V2956" s="60" t="n">
        <x:f>I2956*12</x:f>
        <x:v>6004.08</x:v>
      </x:c>
      <x:c r="W2956" s="60" t="n">
        <x:f>H2956*J2956*(1-K2956)*Q2956</x:f>
        <x:v>166.32215040000003</x:v>
      </x:c>
      <x:c r="X2956" s="60" t="n">
        <x:f>V2956*R2956</x:f>
        <x:v>90.0612</x:v>
      </x:c>
      <x:c r="Y2956" s="60" t="n">
        <x:f>V2956*S2956</x:f>
        <x:v>45.0306</x:v>
      </x:c>
      <x:c r="Z2956" s="60" t="n">
        <x:f>H2956*J2956*T2956</x:f>
        <x:v>31.12704</x:v>
      </x:c>
      <x:c r="AA2956" s="60" t="n">
        <x:f>P2956+W2956+X2956-Y2956-Z2956-U2956</x:f>
        <x:v>120.22571040000005</x:v>
      </x:c>
      <x:c r="AB2956" s="32" t="n">
        <x:f>IFERROR(AA2956/(P2956+W2956+X2956),0)</x:f>
        <x:v>0.4689294769431332</x:v>
      </x:c>
      <x:c r="AC2956" t="n">
        <x:f>IF(O2956="High",0,IF(I2956&gt;=1800,3,IF(I2956&gt;=900,2,1))+IF(K2956&gt;=0.9,2,IF(K2956&gt;=0.75,1,0))+IF(J2956&lt;=0.7,2,IF(J2956&lt;=0.85,1,0))+IF(M2956&gt;=8,1,0))</x:f>
        <x:v>4</x:v>
      </x:c>
      <x:c r="AD2956" t="str">
        <x:f>IF(AND(O2956&lt;&gt;"High",AC2956&gt;=Assumptions!$B$10,AA2956&gt;0),"Priority Growth",IF(AND(O2956="Low",AA2956&gt;0),"Maintain","Watch"))</x:f>
        <x:v>Watch</x:v>
      </x:c>
      <x:c r="AE2956" s="60" t="n">
        <x:f>MAX(AA2956,0)*N2956</x:f>
        <x:v>9.858508252800005</x:v>
      </x:c>
      <x:c r="AF2956" t="str">
        <x:f>IF(AND(AA2956&gt;=Assumptions!$B$11,O2956&lt;&gt;"High",OR(N2956&gt;=Assumptions!$B$12,M2956&lt;=6)),"High","Standard")</x:f>
        <x:v>Standard</x:v>
      </x:c>
    </x:row>
    <x:row r="2957">
      <x:c r="A2957" t="str">
        <x:f>'Raw_Data'!A2957</x:f>
        <x:v>C02956</x:v>
      </x:c>
      <x:c r="B2957" t="n">
        <x:f>'Raw_Data'!B2957</x:f>
        <x:v>37</x:v>
      </x:c>
      <x:c r="C2957" s="30" t="n">
        <x:f>'Raw_Data'!C2957</x:f>
        <x:v>28000</x:v>
      </x:c>
      <x:c r="D2957" t="n">
        <x:f>'Raw_Data'!D2957</x:f>
        <x:v>664</x:v>
      </x:c>
      <x:c r="E2957" t="n">
        <x:f>'Raw_Data'!E2957</x:f>
        <x:v>22</x:v>
      </x:c>
      <x:c r="F2957" t="str">
        <x:f>PROPER(TRIM('Raw_Data'!F2957))</x:f>
        <x:v>Classic</x:v>
      </x:c>
      <x:c r="G2957" t="str">
        <x:f>PROPER(TRIM('Raw_Data'!G2957))</x:f>
        <x:v>Partner</x:v>
      </x:c>
      <x:c r="H2957" s="60" t="n">
        <x:f>'Raw_Data'!H2957</x:f>
        <x:v>1000</x:v>
      </x:c>
      <x:c r="I2957" s="60" t="n">
        <x:f>'Raw_Data'!I2957</x:f>
        <x:v>179.04</x:v>
      </x:c>
      <x:c r="J2957" s="32" t="n">
        <x:f>'Raw_Data'!J2957</x:f>
        <x:v>0.348</x:v>
      </x:c>
      <x:c r="K2957" s="32" t="n">
        <x:f>'Raw_Data'!K2957</x:f>
        <x:v>0.623</x:v>
      </x:c>
      <x:c r="L2957" t="n">
        <x:f>'Raw_Data'!L2957</x:f>
        <x:v>0</x:v>
      </x:c>
      <x:c r="M2957" t="n">
        <x:f>IF('Raw_Data'!M2957="",Assumptions!$B$15,'Raw_Data'!M2957)</x:f>
        <x:v>7</x:v>
      </x:c>
      <x:c r="N2957" s="32" t="n">
        <x:f>'Raw_Data'!N2957</x:f>
        <x:v>0.104</x:v>
      </x:c>
      <x:c r="O2957" t="str">
        <x:f>IF(OR(D2957&lt;620,L2957&gt;=2,J2957&gt;0.9),"High",IF(OR(D2957&lt;700,L2957=1,J2957&gt;0.75),"Medium","Low"))</x:f>
        <x:v>Medium</x:v>
      </x:c>
      <x:c r="P2957" s="30" t="n">
        <x:f>XLOOKUP(F2957,Assumptions!$A$4:$A$6,Assumptions!$B$4:$B$6)</x:f>
        <x:v>0</x:v>
      </x:c>
      <x:c r="Q2957" s="32" t="n">
        <x:f>XLOOKUP(F2957,Assumptions!$A$4:$A$6,Assumptions!$C$4:$C$6)</x:f>
        <x:v>0.229</x:v>
      </x:c>
      <x:c r="R2957" s="32" t="n">
        <x:f>XLOOKUP(F2957,Assumptions!$A$4:$A$6,Assumptions!$D$4:$D$6)</x:f>
        <x:v>0.015</x:v>
      </x:c>
      <x:c r="S2957" s="32" t="n">
        <x:f>XLOOKUP(F2957,Assumptions!$A$4:$A$6,Assumptions!$E$4:$E$6)</x:f>
        <x:v>0.0075</x:v>
      </x:c>
      <x:c r="T2957" s="32" t="n">
        <x:f>XLOOKUP(O2957,Assumptions!$H$4:$H$6,Assumptions!$I$4:$I$6)</x:f>
        <x:v>0.012</x:v>
      </x:c>
      <x:c r="U2957" s="30" t="n">
        <x:f>XLOOKUP(F2957,Assumptions!$A$4:$A$6,Assumptions!$F$4:$F$6)</x:f>
        <x:v>60</x:v>
      </x:c>
      <x:c r="V2957" s="60" t="n">
        <x:f>I2957*12</x:f>
        <x:v>2148.48</x:v>
      </x:c>
      <x:c r="W2957" s="60" t="n">
        <x:f>H2957*J2957*(1-K2957)*Q2957</x:f>
        <x:v>30.043884000000002</x:v>
      </x:c>
      <x:c r="X2957" s="60" t="n">
        <x:f>V2957*R2957</x:f>
        <x:v>32.227199999999996</x:v>
      </x:c>
      <x:c r="Y2957" s="60" t="n">
        <x:f>V2957*S2957</x:f>
        <x:v>16.113599999999998</x:v>
      </x:c>
      <x:c r="Z2957" s="60" t="n">
        <x:f>H2957*J2957*T2957</x:f>
        <x:v>4.176</x:v>
      </x:c>
      <x:c r="AA2957" s="60" t="n">
        <x:f>P2957+W2957+X2957-Y2957-Z2957-U2957</x:f>
        <x:v>-18.018515999999998</x:v>
      </x:c>
      <x:c r="AB2957" s="32" t="n">
        <x:f>IFERROR(AA2957/(P2957+W2957+X2957),0)</x:f>
        <x:v>-0.2893560677376356</x:v>
      </x:c>
      <x:c r="AC2957" t="n">
        <x:f>IF(O2957="High",0,IF(I2957&gt;=1800,3,IF(I2957&gt;=900,2,1))+IF(K2957&gt;=0.9,2,IF(K2957&gt;=0.75,1,0))+IF(J2957&lt;=0.7,2,IF(J2957&lt;=0.85,1,0))+IF(M2957&gt;=8,1,0))</x:f>
        <x:v>3</x:v>
      </x:c>
      <x:c r="AD2957" t="str">
        <x:f>IF(AND(O2957&lt;&gt;"High",AC2957&gt;=Assumptions!$B$10,AA2957&gt;0),"Priority Growth",IF(AND(O2957="Low",AA2957&gt;0),"Maintain","Watch"))</x:f>
        <x:v>Watch</x:v>
      </x:c>
      <x:c r="AE2957" s="60" t="n">
        <x:f>MAX(AA2957,0)*N2957</x:f>
        <x:v>0</x:v>
      </x:c>
      <x:c r="AF2957" t="str">
        <x:f>IF(AND(AA2957&gt;=Assumptions!$B$11,O2957&lt;&gt;"High",OR(N2957&gt;=Assumptions!$B$12,M2957&lt;=6)),"High","Standard")</x:f>
        <x:v>Standard</x:v>
      </x:c>
    </x:row>
    <x:row r="2958">
      <x:c r="A2958" t="str">
        <x:f>'Raw_Data'!A2958</x:f>
        <x:v>C02957</x:v>
      </x:c>
      <x:c r="B2958" t="n">
        <x:f>'Raw_Data'!B2958</x:f>
        <x:v>46</x:v>
      </x:c>
      <x:c r="C2958" s="30" t="n">
        <x:f>'Raw_Data'!C2958</x:f>
        <x:v>82889</x:v>
      </x:c>
      <x:c r="D2958" t="n">
        <x:f>'Raw_Data'!D2958</x:f>
        <x:v>631</x:v>
      </x:c>
      <x:c r="E2958" t="n">
        <x:f>'Raw_Data'!E2958</x:f>
        <x:v>71</x:v>
      </x:c>
      <x:c r="F2958" t="str">
        <x:f>PROPER(TRIM('Raw_Data'!F2958))</x:f>
        <x:v>Gold</x:v>
      </x:c>
      <x:c r="G2958" t="str">
        <x:f>PROPER(TRIM('Raw_Data'!G2958))</x:f>
        <x:v>Partner</x:v>
      </x:c>
      <x:c r="H2958" s="60" t="n">
        <x:f>'Raw_Data'!H2958</x:f>
        <x:v>12476</x:v>
      </x:c>
      <x:c r="I2958" s="60" t="n">
        <x:f>'Raw_Data'!I2958</x:f>
        <x:v>1664.68</x:v>
      </x:c>
      <x:c r="J2958" s="32" t="n">
        <x:f>'Raw_Data'!J2958</x:f>
        <x:v>0.413</x:v>
      </x:c>
      <x:c r="K2958" s="32" t="n">
        <x:f>'Raw_Data'!K2958</x:f>
        <x:v>0.729</x:v>
      </x:c>
      <x:c r="L2958" t="n">
        <x:f>'Raw_Data'!L2958</x:f>
        <x:v>0</x:v>
      </x:c>
      <x:c r="M2958" t="n">
        <x:f>IF('Raw_Data'!M2958="",Assumptions!$B$15,'Raw_Data'!M2958)</x:f>
        <x:v>7</x:v>
      </x:c>
      <x:c r="N2958" s="32" t="n">
        <x:f>'Raw_Data'!N2958</x:f>
        <x:v>0.101</x:v>
      </x:c>
      <x:c r="O2958" t="str">
        <x:f>IF(OR(D2958&lt;620,L2958&gt;=2,J2958&gt;0.9),"High",IF(OR(D2958&lt;700,L2958=1,J2958&gt;0.75),"Medium","Low"))</x:f>
        <x:v>Medium</x:v>
      </x:c>
      <x:c r="P2958" s="30" t="n">
        <x:f>XLOOKUP(F2958,Assumptions!$A$4:$A$6,Assumptions!$B$4:$B$6)</x:f>
        <x:v>95</x:v>
      </x:c>
      <x:c r="Q2958" s="32" t="n">
        <x:f>XLOOKUP(F2958,Assumptions!$A$4:$A$6,Assumptions!$C$4:$C$6)</x:f>
        <x:v>0.219</x:v>
      </x:c>
      <x:c r="R2958" s="32" t="n">
        <x:f>XLOOKUP(F2958,Assumptions!$A$4:$A$6,Assumptions!$D$4:$D$6)</x:f>
        <x:v>0.016</x:v>
      </x:c>
      <x:c r="S2958" s="32" t="n">
        <x:f>XLOOKUP(F2958,Assumptions!$A$4:$A$6,Assumptions!$E$4:$E$6)</x:f>
        <x:v>0.01</x:v>
      </x:c>
      <x:c r="T2958" s="32" t="n">
        <x:f>XLOOKUP(O2958,Assumptions!$H$4:$H$6,Assumptions!$I$4:$I$6)</x:f>
        <x:v>0.012</x:v>
      </x:c>
      <x:c r="U2958" s="30" t="n">
        <x:f>XLOOKUP(F2958,Assumptions!$A$4:$A$6,Assumptions!$F$4:$F$6)</x:f>
        <x:v>90</x:v>
      </x:c>
      <x:c r="V2958" s="60" t="n">
        <x:f>I2958*12</x:f>
        <x:v>19976.16</x:v>
      </x:c>
      <x:c r="W2958" s="60" t="n">
        <x:f>H2958*J2958*(1-K2958)*Q2958</x:f>
        <x:v>305.800945212</x:v>
      </x:c>
      <x:c r="X2958" s="60" t="n">
        <x:f>V2958*R2958</x:f>
        <x:v>319.61856</x:v>
      </x:c>
      <x:c r="Y2958" s="60" t="n">
        <x:f>V2958*S2958</x:f>
        <x:v>199.76160000000002</x:v>
      </x:c>
      <x:c r="Z2958" s="60" t="n">
        <x:f>H2958*J2958*T2958</x:f>
        <x:v>61.831056</x:v>
      </x:c>
      <x:c r="AA2958" s="60" t="n">
        <x:f>P2958+W2958+X2958-Y2958-Z2958-U2958</x:f>
        <x:v>368.82684921199996</x:v>
      </x:c>
      <x:c r="AB2958" s="32" t="n">
        <x:f>IFERROR(AA2958/(P2958+W2958+X2958),0)</x:f>
        <x:v>0.5119612205717059</x:v>
      </x:c>
      <x:c r="AC2958" t="n">
        <x:f>IF(O2958="High",0,IF(I2958&gt;=1800,3,IF(I2958&gt;=900,2,1))+IF(K2958&gt;=0.9,2,IF(K2958&gt;=0.75,1,0))+IF(J2958&lt;=0.7,2,IF(J2958&lt;=0.85,1,0))+IF(M2958&gt;=8,1,0))</x:f>
        <x:v>4</x:v>
      </x:c>
      <x:c r="AD2958" t="str">
        <x:f>IF(AND(O2958&lt;&gt;"High",AC2958&gt;=Assumptions!$B$10,AA2958&gt;0),"Priority Growth",IF(AND(O2958="Low",AA2958&gt;0),"Maintain","Watch"))</x:f>
        <x:v>Watch</x:v>
      </x:c>
      <x:c r="AE2958" s="60" t="n">
        <x:f>MAX(AA2958,0)*N2958</x:f>
        <x:v>37.251511770411994</x:v>
      </x:c>
      <x:c r="AF2958" t="str">
        <x:f>IF(AND(AA2958&gt;=Assumptions!$B$11,O2958&lt;&gt;"High",OR(N2958&gt;=Assumptions!$B$12,M2958&lt;=6)),"High","Standard")</x:f>
        <x:v>Standard</x:v>
      </x:c>
    </x:row>
    <x:row r="2959">
      <x:c r="A2959" t="str">
        <x:f>'Raw_Data'!A2959</x:f>
        <x:v>C02958</x:v>
      </x:c>
      <x:c r="B2959" t="n">
        <x:f>'Raw_Data'!B2959</x:f>
        <x:v>50</x:v>
      </x:c>
      <x:c r="C2959" s="30" t="n">
        <x:f>'Raw_Data'!C2959</x:f>
        <x:v>97402</x:v>
      </x:c>
      <x:c r="D2959" t="n">
        <x:f>'Raw_Data'!D2959</x:f>
        <x:v>679</x:v>
      </x:c>
      <x:c r="E2959" t="n">
        <x:f>'Raw_Data'!E2959</x:f>
        <x:v>18</x:v>
      </x:c>
      <x:c r="F2959" t="str">
        <x:f>PROPER(TRIM('Raw_Data'!F2959))</x:f>
        <x:v>Gold</x:v>
      </x:c>
      <x:c r="G2959" t="str">
        <x:f>PROPER(TRIM('Raw_Data'!G2959))</x:f>
        <x:v>Branch</x:v>
      </x:c>
      <x:c r="H2959" s="60" t="n">
        <x:f>'Raw_Data'!H2959</x:f>
        <x:v>14222</x:v>
      </x:c>
      <x:c r="I2959" s="60" t="n">
        <x:f>'Raw_Data'!I2959</x:f>
        <x:v>1493.79</x:v>
      </x:c>
      <x:c r="J2959" s="32" t="n">
        <x:f>'Raw_Data'!J2959</x:f>
        <x:v>0.255</x:v>
      </x:c>
      <x:c r="K2959" s="32" t="n">
        <x:f>'Raw_Data'!K2959</x:f>
        <x:v>0.868</x:v>
      </x:c>
      <x:c r="L2959" t="n">
        <x:f>'Raw_Data'!L2959</x:f>
        <x:v>0</x:v>
      </x:c>
      <x:c r="M2959" t="n">
        <x:f>IF('Raw_Data'!M2959="",Assumptions!$B$15,'Raw_Data'!M2959)</x:f>
        <x:v>8</x:v>
      </x:c>
      <x:c r="N2959" s="32" t="n">
        <x:f>'Raw_Data'!N2959</x:f>
        <x:v>0.065</x:v>
      </x:c>
      <x:c r="O2959" t="str">
        <x:f>IF(OR(D2959&lt;620,L2959&gt;=2,J2959&gt;0.9),"High",IF(OR(D2959&lt;700,L2959=1,J2959&gt;0.75),"Medium","Low"))</x:f>
        <x:v>Medium</x:v>
      </x:c>
      <x:c r="P2959" s="30" t="n">
        <x:f>XLOOKUP(F2959,Assumptions!$A$4:$A$6,Assumptions!$B$4:$B$6)</x:f>
        <x:v>95</x:v>
      </x:c>
      <x:c r="Q2959" s="32" t="n">
        <x:f>XLOOKUP(F2959,Assumptions!$A$4:$A$6,Assumptions!$C$4:$C$6)</x:f>
        <x:v>0.219</x:v>
      </x:c>
      <x:c r="R2959" s="32" t="n">
        <x:f>XLOOKUP(F2959,Assumptions!$A$4:$A$6,Assumptions!$D$4:$D$6)</x:f>
        <x:v>0.016</x:v>
      </x:c>
      <x:c r="S2959" s="32" t="n">
        <x:f>XLOOKUP(F2959,Assumptions!$A$4:$A$6,Assumptions!$E$4:$E$6)</x:f>
        <x:v>0.01</x:v>
      </x:c>
      <x:c r="T2959" s="32" t="n">
        <x:f>XLOOKUP(O2959,Assumptions!$H$4:$H$6,Assumptions!$I$4:$I$6)</x:f>
        <x:v>0.012</x:v>
      </x:c>
      <x:c r="U2959" s="30" t="n">
        <x:f>XLOOKUP(F2959,Assumptions!$A$4:$A$6,Assumptions!$F$4:$F$6)</x:f>
        <x:v>90</x:v>
      </x:c>
      <x:c r="V2959" s="60" t="n">
        <x:f>I2959*12</x:f>
        <x:v>17925.48</x:v>
      </x:c>
      <x:c r="W2959" s="60" t="n">
        <x:f>H2959*J2959*(1-K2959)*Q2959</x:f>
        <x:v>104.83804188</x:v>
      </x:c>
      <x:c r="X2959" s="60" t="n">
        <x:f>V2959*R2959</x:f>
        <x:v>286.80768</x:v>
      </x:c>
      <x:c r="Y2959" s="60" t="n">
        <x:f>V2959*S2959</x:f>
        <x:v>179.2548</x:v>
      </x:c>
      <x:c r="Z2959" s="60" t="n">
        <x:f>H2959*J2959*T2959</x:f>
        <x:v>43.51932</x:v>
      </x:c>
      <x:c r="AA2959" s="60" t="n">
        <x:f>P2959+W2959+X2959-Y2959-Z2959-U2959</x:f>
        <x:v>173.87160188000001</x:v>
      </x:c>
      <x:c r="AB2959" s="32" t="n">
        <x:f>IFERROR(AA2959/(P2959+W2959+X2959),0)</x:f>
        <x:v>0.35728579141372646</x:v>
      </x:c>
      <x:c r="AC2959" t="n">
        <x:f>IF(O2959="High",0,IF(I2959&gt;=1800,3,IF(I2959&gt;=900,2,1))+IF(K2959&gt;=0.9,2,IF(K2959&gt;=0.75,1,0))+IF(J2959&lt;=0.7,2,IF(J2959&lt;=0.85,1,0))+IF(M2959&gt;=8,1,0))</x:f>
        <x:v>6</x:v>
      </x:c>
      <x:c r="AD2959" t="str">
        <x:f>IF(AND(O2959&lt;&gt;"High",AC2959&gt;=Assumptions!$B$10,AA2959&gt;0),"Priority Growth",IF(AND(O2959="Low",AA2959&gt;0),"Maintain","Watch"))</x:f>
        <x:v>Priority Growth</x:v>
      </x:c>
      <x:c r="AE2959" s="60" t="n">
        <x:f>MAX(AA2959,0)*N2959</x:f>
        <x:v>11.3016541222</x:v>
      </x:c>
      <x:c r="AF2959" t="str">
        <x:f>IF(AND(AA2959&gt;=Assumptions!$B$11,O2959&lt;&gt;"High",OR(N2959&gt;=Assumptions!$B$12,M2959&lt;=6)),"High","Standard")</x:f>
        <x:v>Standard</x:v>
      </x:c>
    </x:row>
    <x:row r="2960">
      <x:c r="A2960" t="str">
        <x:f>'Raw_Data'!A2960</x:f>
        <x:v>C02959</x:v>
      </x:c>
      <x:c r="B2960" t="n">
        <x:f>'Raw_Data'!B2960</x:f>
        <x:v>61</x:v>
      </x:c>
      <x:c r="C2960" s="30" t="n">
        <x:f>'Raw_Data'!C2960</x:f>
        <x:v>69025</x:v>
      </x:c>
      <x:c r="D2960" t="n">
        <x:f>'Raw_Data'!D2960</x:f>
        <x:v>629</x:v>
      </x:c>
      <x:c r="E2960" t="n">
        <x:f>'Raw_Data'!E2960</x:f>
        <x:v>36</x:v>
      </x:c>
      <x:c r="F2960" t="str">
        <x:f>PROPER(TRIM('Raw_Data'!F2960))</x:f>
        <x:v>Classic</x:v>
      </x:c>
      <x:c r="G2960" t="str">
        <x:f>PROPER(TRIM('Raw_Data'!G2960))</x:f>
        <x:v>Direct Mail</x:v>
      </x:c>
      <x:c r="H2960" s="60" t="n">
        <x:f>'Raw_Data'!H2960</x:f>
        <x:v>5419</x:v>
      </x:c>
      <x:c r="I2960" s="60" t="n">
        <x:f>'Raw_Data'!I2960</x:f>
        <x:v>336.46</x:v>
      </x:c>
      <x:c r="J2960" s="32" t="n">
        <x:f>'Raw_Data'!J2960</x:f>
        <x:v>0.601</x:v>
      </x:c>
      <x:c r="K2960" s="32" t="n">
        <x:f>'Raw_Data'!K2960</x:f>
        <x:v>0.681</x:v>
      </x:c>
      <x:c r="L2960" t="n">
        <x:f>'Raw_Data'!L2960</x:f>
        <x:v>0</x:v>
      </x:c>
      <x:c r="M2960" t="n">
        <x:f>IF('Raw_Data'!M2960="",Assumptions!$B$15,'Raw_Data'!M2960)</x:f>
        <x:v>7</x:v>
      </x:c>
      <x:c r="N2960" s="32" t="n">
        <x:f>'Raw_Data'!N2960</x:f>
        <x:v>0.107</x:v>
      </x:c>
      <x:c r="O2960" t="str">
        <x:f>IF(OR(D2960&lt;620,L2960&gt;=2,J2960&gt;0.9),"High",IF(OR(D2960&lt;700,L2960=1,J2960&gt;0.75),"Medium","Low"))</x:f>
        <x:v>Medium</x:v>
      </x:c>
      <x:c r="P2960" s="30" t="n">
        <x:f>XLOOKUP(F2960,Assumptions!$A$4:$A$6,Assumptions!$B$4:$B$6)</x:f>
        <x:v>0</x:v>
      </x:c>
      <x:c r="Q2960" s="32" t="n">
        <x:f>XLOOKUP(F2960,Assumptions!$A$4:$A$6,Assumptions!$C$4:$C$6)</x:f>
        <x:v>0.229</x:v>
      </x:c>
      <x:c r="R2960" s="32" t="n">
        <x:f>XLOOKUP(F2960,Assumptions!$A$4:$A$6,Assumptions!$D$4:$D$6)</x:f>
        <x:v>0.015</x:v>
      </x:c>
      <x:c r="S2960" s="32" t="n">
        <x:f>XLOOKUP(F2960,Assumptions!$A$4:$A$6,Assumptions!$E$4:$E$6)</x:f>
        <x:v>0.0075</x:v>
      </x:c>
      <x:c r="T2960" s="32" t="n">
        <x:f>XLOOKUP(O2960,Assumptions!$H$4:$H$6,Assumptions!$I$4:$I$6)</x:f>
        <x:v>0.012</x:v>
      </x:c>
      <x:c r="U2960" s="30" t="n">
        <x:f>XLOOKUP(F2960,Assumptions!$A$4:$A$6,Assumptions!$F$4:$F$6)</x:f>
        <x:v>60</x:v>
      </x:c>
      <x:c r="V2960" s="60" t="n">
        <x:f>I2960*12</x:f>
        <x:v>4037.5199999999995</x:v>
      </x:c>
      <x:c r="W2960" s="60" t="n">
        <x:f>H2960*J2960*(1-K2960)*Q2960</x:f>
        <x:v>237.913884769</x:v>
      </x:c>
      <x:c r="X2960" s="60" t="n">
        <x:f>V2960*R2960</x:f>
        <x:v>60.56279999999999</x:v>
      </x:c>
      <x:c r="Y2960" s="60" t="n">
        <x:f>V2960*S2960</x:f>
        <x:v>30.281399999999994</x:v>
      </x:c>
      <x:c r="Z2960" s="60" t="n">
        <x:f>H2960*J2960*T2960</x:f>
        <x:v>39.081828</x:v>
      </x:c>
      <x:c r="AA2960" s="60" t="n">
        <x:f>P2960+W2960+X2960-Y2960-Z2960-U2960</x:f>
        <x:v>169.11345676899995</x:v>
      </x:c>
      <x:c r="AB2960" s="32" t="n">
        <x:f>IFERROR(AA2960/(P2960+W2960+X2960),0)</x:f>
        <x:v>0.5665884988634269</x:v>
      </x:c>
      <x:c r="AC2960" t="n">
        <x:f>IF(O2960="High",0,IF(I2960&gt;=1800,3,IF(I2960&gt;=900,2,1))+IF(K2960&gt;=0.9,2,IF(K2960&gt;=0.75,1,0))+IF(J2960&lt;=0.7,2,IF(J2960&lt;=0.85,1,0))+IF(M2960&gt;=8,1,0))</x:f>
        <x:v>3</x:v>
      </x:c>
      <x:c r="AD2960" t="str">
        <x:f>IF(AND(O2960&lt;&gt;"High",AC2960&gt;=Assumptions!$B$10,AA2960&gt;0),"Priority Growth",IF(AND(O2960="Low",AA2960&gt;0),"Maintain","Watch"))</x:f>
        <x:v>Watch</x:v>
      </x:c>
      <x:c r="AE2960" s="60" t="n">
        <x:f>MAX(AA2960,0)*N2960</x:f>
        <x:v>18.095139874282996</x:v>
      </x:c>
      <x:c r="AF2960" t="str">
        <x:f>IF(AND(AA2960&gt;=Assumptions!$B$11,O2960&lt;&gt;"High",OR(N2960&gt;=Assumptions!$B$12,M2960&lt;=6)),"High","Standard")</x:f>
        <x:v>Standard</x:v>
      </x:c>
    </x:row>
    <x:row r="2961">
      <x:c r="A2961" t="str">
        <x:f>'Raw_Data'!A2961</x:f>
        <x:v>C02960</x:v>
      </x:c>
      <x:c r="B2961" t="n">
        <x:f>'Raw_Data'!B2961</x:f>
        <x:v>26</x:v>
      </x:c>
      <x:c r="C2961" s="30" t="n">
        <x:f>'Raw_Data'!C2961</x:f>
        <x:v>58402</x:v>
      </x:c>
      <x:c r="D2961" t="n">
        <x:f>'Raw_Data'!D2961</x:f>
        <x:v>613</x:v>
      </x:c>
      <x:c r="E2961" t="n">
        <x:f>'Raw_Data'!E2961</x:f>
        <x:v>75</x:v>
      </x:c>
      <x:c r="F2961" t="str">
        <x:f>PROPER(TRIM('Raw_Data'!F2961))</x:f>
        <x:v>Classic</x:v>
      </x:c>
      <x:c r="G2961" t="str">
        <x:f>PROPER(TRIM('Raw_Data'!G2961))</x:f>
        <x:v>Digital</x:v>
      </x:c>
      <x:c r="H2961" s="60" t="n">
        <x:f>'Raw_Data'!H2961</x:f>
        <x:v>6632</x:v>
      </x:c>
      <x:c r="I2961" s="60" t="n">
        <x:f>'Raw_Data'!I2961</x:f>
        <x:v>846.29</x:v>
      </x:c>
      <x:c r="J2961" s="32" t="n">
        <x:f>'Raw_Data'!J2961</x:f>
        <x:v>0.436</x:v>
      </x:c>
      <x:c r="K2961" s="32" t="n">
        <x:f>'Raw_Data'!K2961</x:f>
        <x:v>0.657</x:v>
      </x:c>
      <x:c r="L2961" t="n">
        <x:f>'Raw_Data'!L2961</x:f>
        <x:v>0</x:v>
      </x:c>
      <x:c r="M2961" t="n">
        <x:f>IF('Raw_Data'!M2961="",Assumptions!$B$15,'Raw_Data'!M2961)</x:f>
        <x:v>9</x:v>
      </x:c>
      <x:c r="N2961" s="32" t="n">
        <x:f>'Raw_Data'!N2961</x:f>
        <x:v>0.02</x:v>
      </x:c>
      <x:c r="O2961" t="str">
        <x:f>IF(OR(D2961&lt;620,L2961&gt;=2,J2961&gt;0.9),"High",IF(OR(D2961&lt;700,L2961=1,J2961&gt;0.75),"Medium","Low"))</x:f>
        <x:v>High</x:v>
      </x:c>
      <x:c r="P2961" s="30" t="n">
        <x:f>XLOOKUP(F2961,Assumptions!$A$4:$A$6,Assumptions!$B$4:$B$6)</x:f>
        <x:v>0</x:v>
      </x:c>
      <x:c r="Q2961" s="32" t="n">
        <x:f>XLOOKUP(F2961,Assumptions!$A$4:$A$6,Assumptions!$C$4:$C$6)</x:f>
        <x:v>0.229</x:v>
      </x:c>
      <x:c r="R2961" s="32" t="n">
        <x:f>XLOOKUP(F2961,Assumptions!$A$4:$A$6,Assumptions!$D$4:$D$6)</x:f>
        <x:v>0.015</x:v>
      </x:c>
      <x:c r="S2961" s="32" t="n">
        <x:f>XLOOKUP(F2961,Assumptions!$A$4:$A$6,Assumptions!$E$4:$E$6)</x:f>
        <x:v>0.0075</x:v>
      </x:c>
      <x:c r="T2961" s="32" t="n">
        <x:f>XLOOKUP(O2961,Assumptions!$H$4:$H$6,Assumptions!$I$4:$I$6)</x:f>
        <x:v>0.045</x:v>
      </x:c>
      <x:c r="U2961" s="30" t="n">
        <x:f>XLOOKUP(F2961,Assumptions!$A$4:$A$6,Assumptions!$F$4:$F$6)</x:f>
        <x:v>60</x:v>
      </x:c>
      <x:c r="V2961" s="60" t="n">
        <x:f>I2961*12</x:f>
        <x:v>10155.48</x:v>
      </x:c>
      <x:c r="W2961" s="60" t="n">
        <x:f>H2961*J2961*(1-K2961)*Q2961</x:f>
        <x:v>227.122734944</x:v>
      </x:c>
      <x:c r="X2961" s="60" t="n">
        <x:f>V2961*R2961</x:f>
        <x:v>152.3322</x:v>
      </x:c>
      <x:c r="Y2961" s="60" t="n">
        <x:f>V2961*S2961</x:f>
        <x:v>76.1661</x:v>
      </x:c>
      <x:c r="Z2961" s="60" t="n">
        <x:f>H2961*J2961*T2961</x:f>
        <x:v>130.11984</x:v>
      </x:c>
      <x:c r="AA2961" s="60" t="n">
        <x:f>P2961+W2961+X2961-Y2961-Z2961-U2961</x:f>
        <x:v>113.16899494399996</x:v>
      </x:c>
      <x:c r="AB2961" s="32" t="n">
        <x:f>IFERROR(AA2961/(P2961+W2961+X2961),0)</x:f>
        <x:v>0.2982409359380224</x:v>
      </x:c>
      <x:c r="AC2961" t="n">
        <x:f>IF(O2961="High",0,IF(I2961&gt;=1800,3,IF(I2961&gt;=900,2,1))+IF(K2961&gt;=0.9,2,IF(K2961&gt;=0.75,1,0))+IF(J2961&lt;=0.7,2,IF(J2961&lt;=0.85,1,0))+IF(M2961&gt;=8,1,0))</x:f>
        <x:v>0</x:v>
      </x:c>
      <x:c r="AD2961" t="str">
        <x:f>IF(AND(O2961&lt;&gt;"High",AC2961&gt;=Assumptions!$B$10,AA2961&gt;0),"Priority Growth",IF(AND(O2961="Low",AA2961&gt;0),"Maintain","Watch"))</x:f>
        <x:v>Watch</x:v>
      </x:c>
      <x:c r="AE2961" s="60" t="n">
        <x:f>MAX(AA2961,0)*N2961</x:f>
        <x:v>2.2633798988799994</x:v>
      </x:c>
      <x:c r="AF2961" t="str">
        <x:f>IF(AND(AA2961&gt;=Assumptions!$B$11,O2961&lt;&gt;"High",OR(N2961&gt;=Assumptions!$B$12,M2961&lt;=6)),"High","Standard")</x:f>
        <x:v>Standard</x:v>
      </x:c>
    </x:row>
    <x:row r="2962">
      <x:c r="A2962" t="str">
        <x:f>'Raw_Data'!A2962</x:f>
        <x:v>C02961</x:v>
      </x:c>
      <x:c r="B2962" t="n">
        <x:f>'Raw_Data'!B2962</x:f>
        <x:v>70</x:v>
      </x:c>
      <x:c r="C2962" s="30" t="n">
        <x:f>'Raw_Data'!C2962</x:f>
        <x:v>62200</x:v>
      </x:c>
      <x:c r="D2962" t="n">
        <x:f>'Raw_Data'!D2962</x:f>
        <x:v>655</x:v>
      </x:c>
      <x:c r="E2962" t="n">
        <x:f>'Raw_Data'!E2962</x:f>
        <x:v>42</x:v>
      </x:c>
      <x:c r="F2962" t="str">
        <x:f>PROPER(TRIM('Raw_Data'!F2962))</x:f>
        <x:v>Classic</x:v>
      </x:c>
      <x:c r="G2962" t="str">
        <x:f>PROPER(TRIM('Raw_Data'!G2962))</x:f>
        <x:v>Branch</x:v>
      </x:c>
      <x:c r="H2962" s="60" t="n">
        <x:f>'Raw_Data'!H2962</x:f>
        <x:v>6700</x:v>
      </x:c>
      <x:c r="I2962" s="60" t="n">
        <x:f>'Raw_Data'!I2962</x:f>
        <x:v>591.25</x:v>
      </x:c>
      <x:c r="J2962" s="32" t="n">
        <x:f>'Raw_Data'!J2962</x:f>
        <x:v>0.475</x:v>
      </x:c>
      <x:c r="K2962" s="32" t="n">
        <x:f>'Raw_Data'!K2962</x:f>
        <x:v>0.764</x:v>
      </x:c>
      <x:c r="L2962" t="n">
        <x:f>'Raw_Data'!L2962</x:f>
        <x:v>0</x:v>
      </x:c>
      <x:c r="M2962" t="n">
        <x:f>IF('Raw_Data'!M2962="",Assumptions!$B$15,'Raw_Data'!M2962)</x:f>
        <x:v>8</x:v>
      </x:c>
      <x:c r="N2962" s="32" t="n">
        <x:f>'Raw_Data'!N2962</x:f>
        <x:v>0.082</x:v>
      </x:c>
      <x:c r="O2962" t="str">
        <x:f>IF(OR(D2962&lt;620,L2962&gt;=2,J2962&gt;0.9),"High",IF(OR(D2962&lt;700,L2962=1,J2962&gt;0.75),"Medium","Low"))</x:f>
        <x:v>Medium</x:v>
      </x:c>
      <x:c r="P2962" s="30" t="n">
        <x:f>XLOOKUP(F2962,Assumptions!$A$4:$A$6,Assumptions!$B$4:$B$6)</x:f>
        <x:v>0</x:v>
      </x:c>
      <x:c r="Q2962" s="32" t="n">
        <x:f>XLOOKUP(F2962,Assumptions!$A$4:$A$6,Assumptions!$C$4:$C$6)</x:f>
        <x:v>0.229</x:v>
      </x:c>
      <x:c r="R2962" s="32" t="n">
        <x:f>XLOOKUP(F2962,Assumptions!$A$4:$A$6,Assumptions!$D$4:$D$6)</x:f>
        <x:v>0.015</x:v>
      </x:c>
      <x:c r="S2962" s="32" t="n">
        <x:f>XLOOKUP(F2962,Assumptions!$A$4:$A$6,Assumptions!$E$4:$E$6)</x:f>
        <x:v>0.0075</x:v>
      </x:c>
      <x:c r="T2962" s="32" t="n">
        <x:f>XLOOKUP(O2962,Assumptions!$H$4:$H$6,Assumptions!$I$4:$I$6)</x:f>
        <x:v>0.012</x:v>
      </x:c>
      <x:c r="U2962" s="30" t="n">
        <x:f>XLOOKUP(F2962,Assumptions!$A$4:$A$6,Assumptions!$F$4:$F$6)</x:f>
        <x:v>60</x:v>
      </x:c>
      <x:c r="V2962" s="60" t="n">
        <x:f>I2962*12</x:f>
        <x:v>7095</x:v>
      </x:c>
      <x:c r="W2962" s="60" t="n">
        <x:f>H2962*J2962*(1-K2962)*Q2962</x:f>
        <x:v>171.99502999999999</x:v>
      </x:c>
      <x:c r="X2962" s="60" t="n">
        <x:f>V2962*R2962</x:f>
        <x:v>106.425</x:v>
      </x:c>
      <x:c r="Y2962" s="60" t="n">
        <x:f>V2962*S2962</x:f>
        <x:v>53.2125</x:v>
      </x:c>
      <x:c r="Z2962" s="60" t="n">
        <x:f>H2962*J2962*T2962</x:f>
        <x:v>38.19</x:v>
      </x:c>
      <x:c r="AA2962" s="60" t="n">
        <x:f>P2962+W2962+X2962-Y2962-Z2962-U2962</x:f>
        <x:v>127.01753</x:v>
      </x:c>
      <x:c r="AB2962" s="32" t="n">
        <x:f>IFERROR(AA2962/(P2962+W2962+X2962),0)</x:f>
        <x:v>0.456208305128047</x:v>
      </x:c>
      <x:c r="AC2962" t="n">
        <x:f>IF(O2962="High",0,IF(I2962&gt;=1800,3,IF(I2962&gt;=900,2,1))+IF(K2962&gt;=0.9,2,IF(K2962&gt;=0.75,1,0))+IF(J2962&lt;=0.7,2,IF(J2962&lt;=0.85,1,0))+IF(M2962&gt;=8,1,0))</x:f>
        <x:v>5</x:v>
      </x:c>
      <x:c r="AD2962" t="str">
        <x:f>IF(AND(O2962&lt;&gt;"High",AC2962&gt;=Assumptions!$B$10,AA2962&gt;0),"Priority Growth",IF(AND(O2962="Low",AA2962&gt;0),"Maintain","Watch"))</x:f>
        <x:v>Watch</x:v>
      </x:c>
      <x:c r="AE2962" s="60" t="n">
        <x:f>MAX(AA2962,0)*N2962</x:f>
        <x:v>10.41543746</x:v>
      </x:c>
      <x:c r="AF2962" t="str">
        <x:f>IF(AND(AA2962&gt;=Assumptions!$B$11,O2962&lt;&gt;"High",OR(N2962&gt;=Assumptions!$B$12,M2962&lt;=6)),"High","Standard")</x:f>
        <x:v>Standard</x:v>
      </x:c>
    </x:row>
    <x:row r="2963">
      <x:c r="A2963" t="str">
        <x:f>'Raw_Data'!A2963</x:f>
        <x:v>C02962</x:v>
      </x:c>
      <x:c r="B2963" t="n">
        <x:f>'Raw_Data'!B2963</x:f>
        <x:v>38</x:v>
      </x:c>
      <x:c r="C2963" s="30" t="n">
        <x:f>'Raw_Data'!C2963</x:f>
        <x:v>45034</x:v>
      </x:c>
      <x:c r="D2963" t="n">
        <x:f>'Raw_Data'!D2963</x:f>
        <x:v>561</x:v>
      </x:c>
      <x:c r="E2963" t="n">
        <x:f>'Raw_Data'!E2963</x:f>
        <x:v>78</x:v>
      </x:c>
      <x:c r="F2963" t="str">
        <x:f>PROPER(TRIM('Raw_Data'!F2963))</x:f>
        <x:v>Classic</x:v>
      </x:c>
      <x:c r="G2963" t="str">
        <x:f>PROPER(TRIM('Raw_Data'!G2963))</x:f>
        <x:v>Partner</x:v>
      </x:c>
      <x:c r="H2963" s="60" t="n">
        <x:f>'Raw_Data'!H2963</x:f>
        <x:v>4160</x:v>
      </x:c>
      <x:c r="I2963" s="60" t="n">
        <x:f>'Raw_Data'!I2963</x:f>
        <x:v>965.07</x:v>
      </x:c>
      <x:c r="J2963" s="32" t="n">
        <x:f>'Raw_Data'!J2963</x:f>
        <x:v>0.559</x:v>
      </x:c>
      <x:c r="K2963" s="32" t="n">
        <x:f>'Raw_Data'!K2963</x:f>
        <x:v>0.658</x:v>
      </x:c>
      <x:c r="L2963" t="n">
        <x:f>'Raw_Data'!L2963</x:f>
        <x:v>0</x:v>
      </x:c>
      <x:c r="M2963" t="n">
        <x:f>IF('Raw_Data'!M2963="",Assumptions!$B$15,'Raw_Data'!M2963)</x:f>
        <x:v>8</x:v>
      </x:c>
      <x:c r="N2963" s="32" t="n">
        <x:f>'Raw_Data'!N2963</x:f>
        <x:v>0.053</x:v>
      </x:c>
      <x:c r="O2963" t="str">
        <x:f>IF(OR(D2963&lt;620,L2963&gt;=2,J2963&gt;0.9),"High",IF(OR(D2963&lt;700,L2963=1,J2963&gt;0.75),"Medium","Low"))</x:f>
        <x:v>High</x:v>
      </x:c>
      <x:c r="P2963" s="30" t="n">
        <x:f>XLOOKUP(F2963,Assumptions!$A$4:$A$6,Assumptions!$B$4:$B$6)</x:f>
        <x:v>0</x:v>
      </x:c>
      <x:c r="Q2963" s="32" t="n">
        <x:f>XLOOKUP(F2963,Assumptions!$A$4:$A$6,Assumptions!$C$4:$C$6)</x:f>
        <x:v>0.229</x:v>
      </x:c>
      <x:c r="R2963" s="32" t="n">
        <x:f>XLOOKUP(F2963,Assumptions!$A$4:$A$6,Assumptions!$D$4:$D$6)</x:f>
        <x:v>0.015</x:v>
      </x:c>
      <x:c r="S2963" s="32" t="n">
        <x:f>XLOOKUP(F2963,Assumptions!$A$4:$A$6,Assumptions!$E$4:$E$6)</x:f>
        <x:v>0.0075</x:v>
      </x:c>
      <x:c r="T2963" s="32" t="n">
        <x:f>XLOOKUP(O2963,Assumptions!$H$4:$H$6,Assumptions!$I$4:$I$6)</x:f>
        <x:v>0.045</x:v>
      </x:c>
      <x:c r="U2963" s="30" t="n">
        <x:f>XLOOKUP(F2963,Assumptions!$A$4:$A$6,Assumptions!$F$4:$F$6)</x:f>
        <x:v>60</x:v>
      </x:c>
      <x:c r="V2963" s="60" t="n">
        <x:f>I2963*12</x:f>
        <x:v>11580.84</x:v>
      </x:c>
      <x:c r="W2963" s="60" t="n">
        <x:f>H2963*J2963*(1-K2963)*Q2963</x:f>
        <x:v>182.12380992</x:v>
      </x:c>
      <x:c r="X2963" s="60" t="n">
        <x:f>V2963*R2963</x:f>
        <x:v>173.7126</x:v>
      </x:c>
      <x:c r="Y2963" s="60" t="n">
        <x:f>V2963*S2963</x:f>
        <x:v>86.8563</x:v>
      </x:c>
      <x:c r="Z2963" s="60" t="n">
        <x:f>H2963*J2963*T2963</x:f>
        <x:v>104.6448</x:v>
      </x:c>
      <x:c r="AA2963" s="60" t="n">
        <x:f>P2963+W2963+X2963-Y2963-Z2963-U2963</x:f>
        <x:v>104.33530992000001</x:v>
      </x:c>
      <x:c r="AB2963" s="32" t="n">
        <x:f>IFERROR(AA2963/(P2963+W2963+X2963),0)</x:f>
        <x:v>0.2932114505748777</x:v>
      </x:c>
      <x:c r="AC2963" t="n">
        <x:f>IF(O2963="High",0,IF(I2963&gt;=1800,3,IF(I2963&gt;=900,2,1))+IF(K2963&gt;=0.9,2,IF(K2963&gt;=0.75,1,0))+IF(J2963&lt;=0.7,2,IF(J2963&lt;=0.85,1,0))+IF(M2963&gt;=8,1,0))</x:f>
        <x:v>0</x:v>
      </x:c>
      <x:c r="AD2963" t="str">
        <x:f>IF(AND(O2963&lt;&gt;"High",AC2963&gt;=Assumptions!$B$10,AA2963&gt;0),"Priority Growth",IF(AND(O2963="Low",AA2963&gt;0),"Maintain","Watch"))</x:f>
        <x:v>Watch</x:v>
      </x:c>
      <x:c r="AE2963" s="60" t="n">
        <x:f>MAX(AA2963,0)*N2963</x:f>
        <x:v>5.529771425760001</x:v>
      </x:c>
      <x:c r="AF2963" t="str">
        <x:f>IF(AND(AA2963&gt;=Assumptions!$B$11,O2963&lt;&gt;"High",OR(N2963&gt;=Assumptions!$B$12,M2963&lt;=6)),"High","Standard")</x:f>
        <x:v>Standard</x:v>
      </x:c>
    </x:row>
    <x:row r="2964">
      <x:c r="A2964" t="str">
        <x:f>'Raw_Data'!A2964</x:f>
        <x:v>C02963</x:v>
      </x:c>
      <x:c r="B2964" t="n">
        <x:f>'Raw_Data'!B2964</x:f>
        <x:v>52</x:v>
      </x:c>
      <x:c r="C2964" s="30" t="n">
        <x:f>'Raw_Data'!C2964</x:f>
        <x:v>107997</x:v>
      </x:c>
      <x:c r="D2964" t="n">
        <x:f>'Raw_Data'!D2964</x:f>
        <x:v>799</x:v>
      </x:c>
      <x:c r="E2964" t="n">
        <x:f>'Raw_Data'!E2964</x:f>
        <x:v>46</x:v>
      </x:c>
      <x:c r="F2964" t="str">
        <x:f>PROPER(TRIM('Raw_Data'!F2964))</x:f>
        <x:v>Platinum</x:v>
      </x:c>
      <x:c r="G2964" t="str">
        <x:f>PROPER(TRIM('Raw_Data'!G2964))</x:f>
        <x:v>Branch</x:v>
      </x:c>
      <x:c r="H2964" s="60" t="n">
        <x:f>'Raw_Data'!H2964</x:f>
        <x:v>22363</x:v>
      </x:c>
      <x:c r="I2964" s="60" t="n">
        <x:f>'Raw_Data'!I2964</x:f>
        <x:v>2373.36</x:v>
      </x:c>
      <x:c r="J2964" s="32" t="n">
        <x:f>'Raw_Data'!J2964</x:f>
        <x:v>0.462</x:v>
      </x:c>
      <x:c r="K2964" s="32" t="n">
        <x:f>'Raw_Data'!K2964</x:f>
        <x:v>0.87</x:v>
      </x:c>
      <x:c r="L2964" t="n">
        <x:f>'Raw_Data'!L2964</x:f>
        <x:v>0</x:v>
      </x:c>
      <x:c r="M2964" t="n">
        <x:f>IF('Raw_Data'!M2964="",Assumptions!$B$15,'Raw_Data'!M2964)</x:f>
        <x:v>8</x:v>
      </x:c>
      <x:c r="N2964" s="32" t="n">
        <x:f>'Raw_Data'!N2964</x:f>
        <x:v>0.073</x:v>
      </x:c>
      <x:c r="O2964" t="str">
        <x:f>IF(OR(D2964&lt;620,L2964&gt;=2,J2964&gt;0.9),"High",IF(OR(D2964&lt;700,L2964=1,J2964&gt;0.75),"Medium","Low"))</x:f>
        <x:v>Low</x:v>
      </x:c>
      <x:c r="P2964" s="30" t="n">
        <x:f>XLOOKUP(F2964,Assumptions!$A$4:$A$6,Assumptions!$B$4:$B$6)</x:f>
        <x:v>195</x:v>
      </x:c>
      <x:c r="Q2964" s="32" t="n">
        <x:f>XLOOKUP(F2964,Assumptions!$A$4:$A$6,Assumptions!$C$4:$C$6)</x:f>
        <x:v>0.199</x:v>
      </x:c>
      <x:c r="R2964" s="32" t="n">
        <x:f>XLOOKUP(F2964,Assumptions!$A$4:$A$6,Assumptions!$D$4:$D$6)</x:f>
        <x:v>0.017</x:v>
      </x:c>
      <x:c r="S2964" s="32" t="n">
        <x:f>XLOOKUP(F2964,Assumptions!$A$4:$A$6,Assumptions!$E$4:$E$6)</x:f>
        <x:v>0.013</x:v>
      </x:c>
      <x:c r="T2964" s="32" t="n">
        <x:f>XLOOKUP(O2964,Assumptions!$H$4:$H$6,Assumptions!$I$4:$I$6)</x:f>
        <x:v>0.0035</x:v>
      </x:c>
      <x:c r="U2964" s="30" t="n">
        <x:f>XLOOKUP(F2964,Assumptions!$A$4:$A$6,Assumptions!$F$4:$F$6)</x:f>
        <x:v>140</x:v>
      </x:c>
      <x:c r="V2964" s="60" t="n">
        <x:f>I2964*12</x:f>
        <x:v>28480.32</x:v>
      </x:c>
      <x:c r="W2964" s="60" t="n">
        <x:f>H2964*J2964*(1-K2964)*Q2964</x:f>
        <x:v>267.28123422000004</x:v>
      </x:c>
      <x:c r="X2964" s="60" t="n">
        <x:f>V2964*R2964</x:f>
        <x:v>484.16544000000005</x:v>
      </x:c>
      <x:c r="Y2964" s="60" t="n">
        <x:f>V2964*S2964</x:f>
        <x:v>370.24415999999997</x:v>
      </x:c>
      <x:c r="Z2964" s="60" t="n">
        <x:f>H2964*J2964*T2964</x:f>
        <x:v>36.160971</x:v>
      </x:c>
      <x:c r="AA2964" s="60" t="n">
        <x:f>P2964+W2964+X2964-Y2964-Z2964-U2964</x:f>
        <x:v>400.0415432200001</x:v>
      </x:c>
      <x:c r="AB2964" s="32" t="n">
        <x:f>IFERROR(AA2964/(P2964+W2964+X2964),0)</x:f>
        <x:v>0.4226773194059648</x:v>
      </x:c>
      <x:c r="AC2964" t="n">
        <x:f>IF(O2964="High",0,IF(I2964&gt;=1800,3,IF(I2964&gt;=900,2,1))+IF(K2964&gt;=0.9,2,IF(K2964&gt;=0.75,1,0))+IF(J2964&lt;=0.7,2,IF(J2964&lt;=0.85,1,0))+IF(M2964&gt;=8,1,0))</x:f>
        <x:v>7</x:v>
      </x:c>
      <x:c r="AD2964" t="str">
        <x:f>IF(AND(O2964&lt;&gt;"High",AC2964&gt;=Assumptions!$B$10,AA2964&gt;0),"Priority Growth",IF(AND(O2964="Low",AA2964&gt;0),"Maintain","Watch"))</x:f>
        <x:v>Priority Growth</x:v>
      </x:c>
      <x:c r="AE2964" s="60" t="n">
        <x:f>MAX(AA2964,0)*N2964</x:f>
        <x:v>29.203032655060007</x:v>
      </x:c>
      <x:c r="AF2964" t="str">
        <x:f>IF(AND(AA2964&gt;=Assumptions!$B$11,O2964&lt;&gt;"High",OR(N2964&gt;=Assumptions!$B$12,M2964&lt;=6)),"High","Standard")</x:f>
        <x:v>Standard</x:v>
      </x:c>
    </x:row>
    <x:row r="2965">
      <x:c r="A2965" t="str">
        <x:f>'Raw_Data'!A2965</x:f>
        <x:v>C02964</x:v>
      </x:c>
      <x:c r="B2965" t="n">
        <x:f>'Raw_Data'!B2965</x:f>
        <x:v>59</x:v>
      </x:c>
      <x:c r="C2965" s="30" t="n">
        <x:f>'Raw_Data'!C2965</x:f>
        <x:v>82232</x:v>
      </x:c>
      <x:c r="D2965" t="n">
        <x:f>'Raw_Data'!D2965</x:f>
        <x:v>643</x:v>
      </x:c>
      <x:c r="E2965" t="n">
        <x:f>'Raw_Data'!E2965</x:f>
        <x:v>114</x:v>
      </x:c>
      <x:c r="F2965" t="str">
        <x:f>PROPER(TRIM('Raw_Data'!F2965))</x:f>
        <x:v>Gold</x:v>
      </x:c>
      <x:c r="G2965" t="str">
        <x:f>PROPER(TRIM('Raw_Data'!G2965))</x:f>
        <x:v>Digital</x:v>
      </x:c>
      <x:c r="H2965" s="60" t="n">
        <x:f>'Raw_Data'!H2965</x:f>
        <x:v>5674</x:v>
      </x:c>
      <x:c r="I2965" s="60" t="n">
        <x:f>'Raw_Data'!I2965</x:f>
        <x:v>949.91</x:v>
      </x:c>
      <x:c r="J2965" s="32" t="n">
        <x:f>'Raw_Data'!J2965</x:f>
        <x:v>0.468</x:v>
      </x:c>
      <x:c r="K2965" s="32" t="n">
        <x:f>'Raw_Data'!K2965</x:f>
        <x:v>0.646</x:v>
      </x:c>
      <x:c r="L2965" t="n">
        <x:f>'Raw_Data'!L2965</x:f>
        <x:v>0</x:v>
      </x:c>
      <x:c r="M2965" t="n">
        <x:f>IF('Raw_Data'!M2965="",Assumptions!$B$15,'Raw_Data'!M2965)</x:f>
        <x:v>7</x:v>
      </x:c>
      <x:c r="N2965" s="32" t="n">
        <x:f>'Raw_Data'!N2965</x:f>
        <x:v>0.104</x:v>
      </x:c>
      <x:c r="O2965" t="str">
        <x:f>IF(OR(D2965&lt;620,L2965&gt;=2,J2965&gt;0.9),"High",IF(OR(D2965&lt;700,L2965=1,J2965&gt;0.75),"Medium","Low"))</x:f>
        <x:v>Medium</x:v>
      </x:c>
      <x:c r="P2965" s="30" t="n">
        <x:f>XLOOKUP(F2965,Assumptions!$A$4:$A$6,Assumptions!$B$4:$B$6)</x:f>
        <x:v>95</x:v>
      </x:c>
      <x:c r="Q2965" s="32" t="n">
        <x:f>XLOOKUP(F2965,Assumptions!$A$4:$A$6,Assumptions!$C$4:$C$6)</x:f>
        <x:v>0.219</x:v>
      </x:c>
      <x:c r="R2965" s="32" t="n">
        <x:f>XLOOKUP(F2965,Assumptions!$A$4:$A$6,Assumptions!$D$4:$D$6)</x:f>
        <x:v>0.016</x:v>
      </x:c>
      <x:c r="S2965" s="32" t="n">
        <x:f>XLOOKUP(F2965,Assumptions!$A$4:$A$6,Assumptions!$E$4:$E$6)</x:f>
        <x:v>0.01</x:v>
      </x:c>
      <x:c r="T2965" s="32" t="n">
        <x:f>XLOOKUP(O2965,Assumptions!$H$4:$H$6,Assumptions!$I$4:$I$6)</x:f>
        <x:v>0.012</x:v>
      </x:c>
      <x:c r="U2965" s="30" t="n">
        <x:f>XLOOKUP(F2965,Assumptions!$A$4:$A$6,Assumptions!$F$4:$F$6)</x:f>
        <x:v>90</x:v>
      </x:c>
      <x:c r="V2965" s="60" t="n">
        <x:f>I2965*12</x:f>
        <x:v>11398.92</x:v>
      </x:c>
      <x:c r="W2965" s="60" t="n">
        <x:f>H2965*J2965*(1-K2965)*Q2965</x:f>
        <x:v>205.86502123200003</x:v>
      </x:c>
      <x:c r="X2965" s="60" t="n">
        <x:f>V2965*R2965</x:f>
        <x:v>182.38272</x:v>
      </x:c>
      <x:c r="Y2965" s="60" t="n">
        <x:f>V2965*S2965</x:f>
        <x:v>113.9892</x:v>
      </x:c>
      <x:c r="Z2965" s="60" t="n">
        <x:f>H2965*J2965*T2965</x:f>
        <x:v>31.865184000000003</x:v>
      </x:c>
      <x:c r="AA2965" s="60" t="n">
        <x:f>P2965+W2965+X2965-Y2965-Z2965-U2965</x:f>
        <x:v>247.39335723200003</x:v>
      </x:c>
      <x:c r="AB2965" s="32" t="n">
        <x:f>IFERROR(AA2965/(P2965+W2965+X2965),0)</x:f>
        <x:v>0.511938983100658</x:v>
      </x:c>
      <x:c r="AC2965" t="n">
        <x:f>IF(O2965="High",0,IF(I2965&gt;=1800,3,IF(I2965&gt;=900,2,1))+IF(K2965&gt;=0.9,2,IF(K2965&gt;=0.75,1,0))+IF(J2965&lt;=0.7,2,IF(J2965&lt;=0.85,1,0))+IF(M2965&gt;=8,1,0))</x:f>
        <x:v>4</x:v>
      </x:c>
      <x:c r="AD2965" t="str">
        <x:f>IF(AND(O2965&lt;&gt;"High",AC2965&gt;=Assumptions!$B$10,AA2965&gt;0),"Priority Growth",IF(AND(O2965="Low",AA2965&gt;0),"Maintain","Watch"))</x:f>
        <x:v>Watch</x:v>
      </x:c>
      <x:c r="AE2965" s="60" t="n">
        <x:f>MAX(AA2965,0)*N2965</x:f>
        <x:v>25.728909152128</x:v>
      </x:c>
      <x:c r="AF2965" t="str">
        <x:f>IF(AND(AA2965&gt;=Assumptions!$B$11,O2965&lt;&gt;"High",OR(N2965&gt;=Assumptions!$B$12,M2965&lt;=6)),"High","Standard")</x:f>
        <x:v>Standard</x:v>
      </x:c>
    </x:row>
    <x:row r="2966">
      <x:c r="A2966" t="str">
        <x:f>'Raw_Data'!A2966</x:f>
        <x:v>C02965</x:v>
      </x:c>
      <x:c r="B2966" t="n">
        <x:f>'Raw_Data'!B2966</x:f>
        <x:v>47</x:v>
      </x:c>
      <x:c r="C2966" s="30" t="n">
        <x:f>'Raw_Data'!C2966</x:f>
        <x:v>73246</x:v>
      </x:c>
      <x:c r="D2966" t="n">
        <x:f>'Raw_Data'!D2966</x:f>
        <x:v>721</x:v>
      </x:c>
      <x:c r="E2966" t="n">
        <x:f>'Raw_Data'!E2966</x:f>
        <x:v>35</x:v>
      </x:c>
      <x:c r="F2966" t="str">
        <x:f>PROPER(TRIM('Raw_Data'!F2966))</x:f>
        <x:v>Gold</x:v>
      </x:c>
      <x:c r="G2966" t="str">
        <x:f>PROPER(TRIM('Raw_Data'!G2966))</x:f>
        <x:v>Branch</x:v>
      </x:c>
      <x:c r="H2966" s="60" t="n">
        <x:f>'Raw_Data'!H2966</x:f>
        <x:v>10914</x:v>
      </x:c>
      <x:c r="I2966" s="60" t="n">
        <x:f>'Raw_Data'!I2966</x:f>
        <x:v>848.21</x:v>
      </x:c>
      <x:c r="J2966" s="32" t="n">
        <x:f>'Raw_Data'!J2966</x:f>
        <x:v>0.322</x:v>
      </x:c>
      <x:c r="K2966" s="32" t="n">
        <x:f>'Raw_Data'!K2966</x:f>
        <x:v>0.738</x:v>
      </x:c>
      <x:c r="L2966" t="n">
        <x:f>'Raw_Data'!L2966</x:f>
        <x:v>0</x:v>
      </x:c>
      <x:c r="M2966" t="n">
        <x:f>IF('Raw_Data'!M2966="",Assumptions!$B$15,'Raw_Data'!M2966)</x:f>
        <x:v>6</x:v>
      </x:c>
      <x:c r="N2966" s="32" t="n">
        <x:f>'Raw_Data'!N2966</x:f>
        <x:v>0.233</x:v>
      </x:c>
      <x:c r="O2966" t="str">
        <x:f>IF(OR(D2966&lt;620,L2966&gt;=2,J2966&gt;0.9),"High",IF(OR(D2966&lt;700,L2966=1,J2966&gt;0.75),"Medium","Low"))</x:f>
        <x:v>Low</x:v>
      </x:c>
      <x:c r="P2966" s="30" t="n">
        <x:f>XLOOKUP(F2966,Assumptions!$A$4:$A$6,Assumptions!$B$4:$B$6)</x:f>
        <x:v>95</x:v>
      </x:c>
      <x:c r="Q2966" s="32" t="n">
        <x:f>XLOOKUP(F2966,Assumptions!$A$4:$A$6,Assumptions!$C$4:$C$6)</x:f>
        <x:v>0.219</x:v>
      </x:c>
      <x:c r="R2966" s="32" t="n">
        <x:f>XLOOKUP(F2966,Assumptions!$A$4:$A$6,Assumptions!$D$4:$D$6)</x:f>
        <x:v>0.016</x:v>
      </x:c>
      <x:c r="S2966" s="32" t="n">
        <x:f>XLOOKUP(F2966,Assumptions!$A$4:$A$6,Assumptions!$E$4:$E$6)</x:f>
        <x:v>0.01</x:v>
      </x:c>
      <x:c r="T2966" s="32" t="n">
        <x:f>XLOOKUP(O2966,Assumptions!$H$4:$H$6,Assumptions!$I$4:$I$6)</x:f>
        <x:v>0.0035</x:v>
      </x:c>
      <x:c r="U2966" s="30" t="n">
        <x:f>XLOOKUP(F2966,Assumptions!$A$4:$A$6,Assumptions!$F$4:$F$6)</x:f>
        <x:v>90</x:v>
      </x:c>
      <x:c r="V2966" s="60" t="n">
        <x:f>I2966*12</x:f>
        <x:v>10178.52</x:v>
      </x:c>
      <x:c r="W2966" s="60" t="n">
        <x:f>H2966*J2966*(1-K2966)*Q2966</x:f>
        <x:v>201.643964424</x:v>
      </x:c>
      <x:c r="X2966" s="60" t="n">
        <x:f>V2966*R2966</x:f>
        <x:v>162.85632</x:v>
      </x:c>
      <x:c r="Y2966" s="60" t="n">
        <x:f>V2966*S2966</x:f>
        <x:v>101.7852</x:v>
      </x:c>
      <x:c r="Z2966" s="60" t="n">
        <x:f>H2966*J2966*T2966</x:f>
        <x:v>12.300078000000001</x:v>
      </x:c>
      <x:c r="AA2966" s="60" t="n">
        <x:f>P2966+W2966+X2966-Y2966-Z2966-U2966</x:f>
        <x:v>255.415006424</x:v>
      </x:c>
      <x:c r="AB2966" s="32" t="n">
        <x:f>IFERROR(AA2966/(P2966+W2966+X2966),0)</x:f>
        <x:v>0.5558538592509726</x:v>
      </x:c>
      <x:c r="AC2966" t="n">
        <x:f>IF(O2966="High",0,IF(I2966&gt;=1800,3,IF(I2966&gt;=900,2,1))+IF(K2966&gt;=0.9,2,IF(K2966&gt;=0.75,1,0))+IF(J2966&lt;=0.7,2,IF(J2966&lt;=0.85,1,0))+IF(M2966&gt;=8,1,0))</x:f>
        <x:v>3</x:v>
      </x:c>
      <x:c r="AD2966" t="str">
        <x:f>IF(AND(O2966&lt;&gt;"High",AC2966&gt;=Assumptions!$B$10,AA2966&gt;0),"Priority Growth",IF(AND(O2966="Low",AA2966&gt;0),"Maintain","Watch"))</x:f>
        <x:v>Maintain</x:v>
      </x:c>
      <x:c r="AE2966" s="60" t="n">
        <x:f>MAX(AA2966,0)*N2966</x:f>
        <x:v>59.511696496792005</x:v>
      </x:c>
      <x:c r="AF2966" t="str">
        <x:f>IF(AND(AA2966&gt;=Assumptions!$B$11,O2966&lt;&gt;"High",OR(N2966&gt;=Assumptions!$B$12,M2966&lt;=6)),"High","Standard")</x:f>
        <x:v>Standard</x:v>
      </x:c>
    </x:row>
    <x:row r="2967">
      <x:c r="A2967" t="str">
        <x:f>'Raw_Data'!A2967</x:f>
        <x:v>C02966</x:v>
      </x:c>
      <x:c r="B2967" t="n">
        <x:f>'Raw_Data'!B2967</x:f>
        <x:v>51</x:v>
      </x:c>
      <x:c r="C2967" s="30" t="n">
        <x:f>'Raw_Data'!C2967</x:f>
        <x:v>151333</x:v>
      </x:c>
      <x:c r="D2967" t="n">
        <x:f>'Raw_Data'!D2967</x:f>
        <x:v>663</x:v>
      </x:c>
      <x:c r="E2967" t="n">
        <x:f>'Raw_Data'!E2967</x:f>
        <x:v>59</x:v>
      </x:c>
      <x:c r="F2967" t="str">
        <x:f>PROPER(TRIM('Raw_Data'!F2967))</x:f>
        <x:v>Platinum</x:v>
      </x:c>
      <x:c r="G2967" t="str">
        <x:f>PROPER(TRIM('Raw_Data'!G2967))</x:f>
        <x:v>Branch</x:v>
      </x:c>
      <x:c r="H2967" s="60" t="n">
        <x:f>'Raw_Data'!H2967</x:f>
        <x:v>33128</x:v>
      </x:c>
      <x:c r="I2967" s="60" t="n">
        <x:f>'Raw_Data'!I2967</x:f>
        <x:v>3297.51</x:v>
      </x:c>
      <x:c r="J2967" s="32" t="n">
        <x:f>'Raw_Data'!J2967</x:f>
        <x:v>0.382</x:v>
      </x:c>
      <x:c r="K2967" s="32" t="n">
        <x:f>'Raw_Data'!K2967</x:f>
        <x:v>0.758</x:v>
      </x:c>
      <x:c r="L2967" t="n">
        <x:f>'Raw_Data'!L2967</x:f>
        <x:v>0</x:v>
      </x:c>
      <x:c r="M2967" t="n">
        <x:f>IF('Raw_Data'!M2967="",Assumptions!$B$15,'Raw_Data'!M2967)</x:f>
        <x:v>9</x:v>
      </x:c>
      <x:c r="N2967" s="32" t="n">
        <x:f>'Raw_Data'!N2967</x:f>
        <x:v>0.02</x:v>
      </x:c>
      <x:c r="O2967" t="str">
        <x:f>IF(OR(D2967&lt;620,L2967&gt;=2,J2967&gt;0.9),"High",IF(OR(D2967&lt;700,L2967=1,J2967&gt;0.75),"Medium","Low"))</x:f>
        <x:v>Medium</x:v>
      </x:c>
      <x:c r="P2967" s="30" t="n">
        <x:f>XLOOKUP(F2967,Assumptions!$A$4:$A$6,Assumptions!$B$4:$B$6)</x:f>
        <x:v>195</x:v>
      </x:c>
      <x:c r="Q2967" s="32" t="n">
        <x:f>XLOOKUP(F2967,Assumptions!$A$4:$A$6,Assumptions!$C$4:$C$6)</x:f>
        <x:v>0.199</x:v>
      </x:c>
      <x:c r="R2967" s="32" t="n">
        <x:f>XLOOKUP(F2967,Assumptions!$A$4:$A$6,Assumptions!$D$4:$D$6)</x:f>
        <x:v>0.017</x:v>
      </x:c>
      <x:c r="S2967" s="32" t="n">
        <x:f>XLOOKUP(F2967,Assumptions!$A$4:$A$6,Assumptions!$E$4:$E$6)</x:f>
        <x:v>0.013</x:v>
      </x:c>
      <x:c r="T2967" s="32" t="n">
        <x:f>XLOOKUP(O2967,Assumptions!$H$4:$H$6,Assumptions!$I$4:$I$6)</x:f>
        <x:v>0.012</x:v>
      </x:c>
      <x:c r="U2967" s="30" t="n">
        <x:f>XLOOKUP(F2967,Assumptions!$A$4:$A$6,Assumptions!$F$4:$F$6)</x:f>
        <x:v>140</x:v>
      </x:c>
      <x:c r="V2967" s="60" t="n">
        <x:f>I2967*12</x:f>
        <x:v>39570.12</x:v>
      </x:c>
      <x:c r="W2967" s="60" t="n">
        <x:f>H2967*J2967*(1-K2967)*Q2967</x:f>
        <x:v>609.434481568</x:v>
      </x:c>
      <x:c r="X2967" s="60" t="n">
        <x:f>V2967*R2967</x:f>
        <x:v>672.6920400000001</x:v>
      </x:c>
      <x:c r="Y2967" s="60" t="n">
        <x:f>V2967*S2967</x:f>
        <x:v>514.41156</x:v>
      </x:c>
      <x:c r="Z2967" s="60" t="n">
        <x:f>H2967*J2967*T2967</x:f>
        <x:v>151.858752</x:v>
      </x:c>
      <x:c r="AA2967" s="60" t="n">
        <x:f>P2967+W2967+X2967-Y2967-Z2967-U2967</x:f>
        <x:v>670.856209568</x:v>
      </x:c>
      <x:c r="AB2967" s="32" t="n">
        <x:f>IFERROR(AA2967/(P2967+W2967+X2967),0)</x:f>
        <x:v>0.4541629980726854</x:v>
      </x:c>
      <x:c r="AC2967" t="n">
        <x:f>IF(O2967="High",0,IF(I2967&gt;=1800,3,IF(I2967&gt;=900,2,1))+IF(K2967&gt;=0.9,2,IF(K2967&gt;=0.75,1,0))+IF(J2967&lt;=0.7,2,IF(J2967&lt;=0.85,1,0))+IF(M2967&gt;=8,1,0))</x:f>
        <x:v>7</x:v>
      </x:c>
      <x:c r="AD2967" t="str">
        <x:f>IF(AND(O2967&lt;&gt;"High",AC2967&gt;=Assumptions!$B$10,AA2967&gt;0),"Priority Growth",IF(AND(O2967="Low",AA2967&gt;0),"Maintain","Watch"))</x:f>
        <x:v>Priority Growth</x:v>
      </x:c>
      <x:c r="AE2967" s="60" t="n">
        <x:f>MAX(AA2967,0)*N2967</x:f>
        <x:v>13.417124191360001</x:v>
      </x:c>
      <x:c r="AF2967" t="str">
        <x:f>IF(AND(AA2967&gt;=Assumptions!$B$11,O2967&lt;&gt;"High",OR(N2967&gt;=Assumptions!$B$12,M2967&lt;=6)),"High","Standard")</x:f>
        <x:v>Standard</x:v>
      </x:c>
    </x:row>
    <x:row r="2968">
      <x:c r="A2968" t="str">
        <x:f>'Raw_Data'!A2968</x:f>
        <x:v>C02967</x:v>
      </x:c>
      <x:c r="B2968" t="n">
        <x:f>'Raw_Data'!B2968</x:f>
        <x:v>52</x:v>
      </x:c>
      <x:c r="C2968" s="30" t="n">
        <x:f>'Raw_Data'!C2968</x:f>
        <x:v>92350</x:v>
      </x:c>
      <x:c r="D2968" t="n">
        <x:f>'Raw_Data'!D2968</x:f>
        <x:v>631</x:v>
      </x:c>
      <x:c r="E2968" t="n">
        <x:f>'Raw_Data'!E2968</x:f>
        <x:v>41</x:v>
      </x:c>
      <x:c r="F2968" t="str">
        <x:f>PROPER(TRIM('Raw_Data'!F2968))</x:f>
        <x:v>Gold</x:v>
      </x:c>
      <x:c r="G2968" t="str">
        <x:f>PROPER(TRIM('Raw_Data'!G2968))</x:f>
        <x:v>Direct Mail</x:v>
      </x:c>
      <x:c r="H2968" s="60" t="n">
        <x:f>'Raw_Data'!H2968</x:f>
        <x:v>11566</x:v>
      </x:c>
      <x:c r="I2968" s="60" t="n">
        <x:f>'Raw_Data'!I2968</x:f>
        <x:v>1206.84</x:v>
      </x:c>
      <x:c r="J2968" s="32" t="n">
        <x:f>'Raw_Data'!J2968</x:f>
        <x:v>0.501</x:v>
      </x:c>
      <x:c r="K2968" s="32" t="n">
        <x:f>'Raw_Data'!K2968</x:f>
        <x:v>0.707</x:v>
      </x:c>
      <x:c r="L2968" t="n">
        <x:f>'Raw_Data'!L2968</x:f>
        <x:v>0</x:v>
      </x:c>
      <x:c r="M2968" t="n">
        <x:f>IF('Raw_Data'!M2968="",Assumptions!$B$15,'Raw_Data'!M2968)</x:f>
        <x:v>5</x:v>
      </x:c>
      <x:c r="N2968" s="32" t="n">
        <x:f>'Raw_Data'!N2968</x:f>
        <x:v>0.225</x:v>
      </x:c>
      <x:c r="O2968" t="str">
        <x:f>IF(OR(D2968&lt;620,L2968&gt;=2,J2968&gt;0.9),"High",IF(OR(D2968&lt;700,L2968=1,J2968&gt;0.75),"Medium","Low"))</x:f>
        <x:v>Medium</x:v>
      </x:c>
      <x:c r="P2968" s="30" t="n">
        <x:f>XLOOKUP(F2968,Assumptions!$A$4:$A$6,Assumptions!$B$4:$B$6)</x:f>
        <x:v>95</x:v>
      </x:c>
      <x:c r="Q2968" s="32" t="n">
        <x:f>XLOOKUP(F2968,Assumptions!$A$4:$A$6,Assumptions!$C$4:$C$6)</x:f>
        <x:v>0.219</x:v>
      </x:c>
      <x:c r="R2968" s="32" t="n">
        <x:f>XLOOKUP(F2968,Assumptions!$A$4:$A$6,Assumptions!$D$4:$D$6)</x:f>
        <x:v>0.016</x:v>
      </x:c>
      <x:c r="S2968" s="32" t="n">
        <x:f>XLOOKUP(F2968,Assumptions!$A$4:$A$6,Assumptions!$E$4:$E$6)</x:f>
        <x:v>0.01</x:v>
      </x:c>
      <x:c r="T2968" s="32" t="n">
        <x:f>XLOOKUP(O2968,Assumptions!$H$4:$H$6,Assumptions!$I$4:$I$6)</x:f>
        <x:v>0.012</x:v>
      </x:c>
      <x:c r="U2968" s="30" t="n">
        <x:f>XLOOKUP(F2968,Assumptions!$A$4:$A$6,Assumptions!$F$4:$F$6)</x:f>
        <x:v>90</x:v>
      </x:c>
      <x:c r="V2968" s="60" t="n">
        <x:f>I2968*12</x:f>
        <x:v>14482.079999999998</x:v>
      </x:c>
      <x:c r="W2968" s="60" t="n">
        <x:f>H2968*J2968*(1-K2968)*Q2968</x:f>
        <x:v>371.819916522</x:v>
      </x:c>
      <x:c r="X2968" s="60" t="n">
        <x:f>V2968*R2968</x:f>
        <x:v>231.71327999999997</x:v>
      </x:c>
      <x:c r="Y2968" s="60" t="n">
        <x:f>V2968*S2968</x:f>
        <x:v>144.8208</x:v>
      </x:c>
      <x:c r="Z2968" s="60" t="n">
        <x:f>H2968*J2968*T2968</x:f>
        <x:v>69.534792</x:v>
      </x:c>
      <x:c r="AA2968" s="60" t="n">
        <x:f>P2968+W2968+X2968-Y2968-Z2968-U2968</x:f>
        <x:v>394.1776045220001</x:v>
      </x:c>
      <x:c r="AB2968" s="32" t="n">
        <x:f>IFERROR(AA2968/(P2968+W2968+X2968),0)</x:f>
        <x:v>0.5642933027157653</x:v>
      </x:c>
      <x:c r="AC2968" t="n">
        <x:f>IF(O2968="High",0,IF(I2968&gt;=1800,3,IF(I2968&gt;=900,2,1))+IF(K2968&gt;=0.9,2,IF(K2968&gt;=0.75,1,0))+IF(J2968&lt;=0.7,2,IF(J2968&lt;=0.85,1,0))+IF(M2968&gt;=8,1,0))</x:f>
        <x:v>4</x:v>
      </x:c>
      <x:c r="AD2968" t="str">
        <x:f>IF(AND(O2968&lt;&gt;"High",AC2968&gt;=Assumptions!$B$10,AA2968&gt;0),"Priority Growth",IF(AND(O2968="Low",AA2968&gt;0),"Maintain","Watch"))</x:f>
        <x:v>Watch</x:v>
      </x:c>
      <x:c r="AE2968" s="60" t="n">
        <x:f>MAX(AA2968,0)*N2968</x:f>
        <x:v>88.68996101745002</x:v>
      </x:c>
      <x:c r="AF2968" t="str">
        <x:f>IF(AND(AA2968&gt;=Assumptions!$B$11,O2968&lt;&gt;"High",OR(N2968&gt;=Assumptions!$B$12,M2968&lt;=6)),"High","Standard")</x:f>
        <x:v>High</x:v>
      </x:c>
    </x:row>
    <x:row r="2969">
      <x:c r="A2969" t="str">
        <x:f>'Raw_Data'!A2969</x:f>
        <x:v>C02968</x:v>
      </x:c>
      <x:c r="B2969" t="n">
        <x:f>'Raw_Data'!B2969</x:f>
        <x:v>39</x:v>
      </x:c>
      <x:c r="C2969" s="30" t="n">
        <x:f>'Raw_Data'!C2969</x:f>
        <x:v>57262</x:v>
      </x:c>
      <x:c r="D2969" t="n">
        <x:f>'Raw_Data'!D2969</x:f>
        <x:v>744</x:v>
      </x:c>
      <x:c r="E2969" t="n">
        <x:f>'Raw_Data'!E2969</x:f>
        <x:v>41</x:v>
      </x:c>
      <x:c r="F2969" t="str">
        <x:f>PROPER(TRIM('Raw_Data'!F2969))</x:f>
        <x:v>Gold</x:v>
      </x:c>
      <x:c r="G2969" t="str">
        <x:f>PROPER(TRIM('Raw_Data'!G2969))</x:f>
        <x:v>Digital</x:v>
      </x:c>
      <x:c r="H2969" s="60" t="n">
        <x:f>'Raw_Data'!H2969</x:f>
        <x:v>10420</x:v>
      </x:c>
      <x:c r="I2969" s="60" t="n">
        <x:f>'Raw_Data'!I2969</x:f>
        <x:v>1019.26</x:v>
      </x:c>
      <x:c r="J2969" s="32" t="n">
        <x:f>'Raw_Data'!J2969</x:f>
        <x:v>0.53</x:v>
      </x:c>
      <x:c r="K2969" s="32" t="n">
        <x:f>'Raw_Data'!K2969</x:f>
        <x:v>0.718</x:v>
      </x:c>
      <x:c r="L2969" t="n">
        <x:f>'Raw_Data'!L2969</x:f>
        <x:v>0</x:v>
      </x:c>
      <x:c r="M2969" t="n">
        <x:f>IF('Raw_Data'!M2969="",Assumptions!$B$15,'Raw_Data'!M2969)</x:f>
        <x:v>6</x:v>
      </x:c>
      <x:c r="N2969" s="32" t="n">
        <x:f>'Raw_Data'!N2969</x:f>
        <x:v>0.151</x:v>
      </x:c>
      <x:c r="O2969" t="str">
        <x:f>IF(OR(D2969&lt;620,L2969&gt;=2,J2969&gt;0.9),"High",IF(OR(D2969&lt;700,L2969=1,J2969&gt;0.75),"Medium","Low"))</x:f>
        <x:v>Low</x:v>
      </x:c>
      <x:c r="P2969" s="30" t="n">
        <x:f>XLOOKUP(F2969,Assumptions!$A$4:$A$6,Assumptions!$B$4:$B$6)</x:f>
        <x:v>95</x:v>
      </x:c>
      <x:c r="Q2969" s="32" t="n">
        <x:f>XLOOKUP(F2969,Assumptions!$A$4:$A$6,Assumptions!$C$4:$C$6)</x:f>
        <x:v>0.219</x:v>
      </x:c>
      <x:c r="R2969" s="32" t="n">
        <x:f>XLOOKUP(F2969,Assumptions!$A$4:$A$6,Assumptions!$D$4:$D$6)</x:f>
        <x:v>0.016</x:v>
      </x:c>
      <x:c r="S2969" s="32" t="n">
        <x:f>XLOOKUP(F2969,Assumptions!$A$4:$A$6,Assumptions!$E$4:$E$6)</x:f>
        <x:v>0.01</x:v>
      </x:c>
      <x:c r="T2969" s="32" t="n">
        <x:f>XLOOKUP(O2969,Assumptions!$H$4:$H$6,Assumptions!$I$4:$I$6)</x:f>
        <x:v>0.0035</x:v>
      </x:c>
      <x:c r="U2969" s="30" t="n">
        <x:f>XLOOKUP(F2969,Assumptions!$A$4:$A$6,Assumptions!$F$4:$F$6)</x:f>
        <x:v>90</x:v>
      </x:c>
      <x:c r="V2969" s="60" t="n">
        <x:f>I2969*12</x:f>
        <x:v>12231.119999999999</x:v>
      </x:c>
      <x:c r="W2969" s="60" t="n">
        <x:f>H2969*J2969*(1-K2969)*Q2969</x:f>
        <x:v>341.06473080000006</x:v>
      </x:c>
      <x:c r="X2969" s="60" t="n">
        <x:f>V2969*R2969</x:f>
        <x:v>195.69791999999998</x:v>
      </x:c>
      <x:c r="Y2969" s="60" t="n">
        <x:f>V2969*S2969</x:f>
        <x:v>122.31119999999999</x:v>
      </x:c>
      <x:c r="Z2969" s="60" t="n">
        <x:f>H2969*J2969*T2969</x:f>
        <x:v>19.3291</x:v>
      </x:c>
      <x:c r="AA2969" s="60" t="n">
        <x:f>P2969+W2969+X2969-Y2969-Z2969-U2969</x:f>
        <x:v>400.1223508000001</x:v>
      </x:c>
      <x:c r="AB2969" s="32" t="n">
        <x:f>IFERROR(AA2969/(P2969+W2969+X2969),0)</x:f>
        <x:v>0.6333428389496052</x:v>
      </x:c>
      <x:c r="AC2969" t="n">
        <x:f>IF(O2969="High",0,IF(I2969&gt;=1800,3,IF(I2969&gt;=900,2,1))+IF(K2969&gt;=0.9,2,IF(K2969&gt;=0.75,1,0))+IF(J2969&lt;=0.7,2,IF(J2969&lt;=0.85,1,0))+IF(M2969&gt;=8,1,0))</x:f>
        <x:v>4</x:v>
      </x:c>
      <x:c r="AD2969" t="str">
        <x:f>IF(AND(O2969&lt;&gt;"High",AC2969&gt;=Assumptions!$B$10,AA2969&gt;0),"Priority Growth",IF(AND(O2969="Low",AA2969&gt;0),"Maintain","Watch"))</x:f>
        <x:v>Maintain</x:v>
      </x:c>
      <x:c r="AE2969" s="60" t="n">
        <x:f>MAX(AA2969,0)*N2969</x:f>
        <x:v>60.41847497080001</x:v>
      </x:c>
      <x:c r="AF2969" t="str">
        <x:f>IF(AND(AA2969&gt;=Assumptions!$B$11,O2969&lt;&gt;"High",OR(N2969&gt;=Assumptions!$B$12,M2969&lt;=6)),"High","Standard")</x:f>
        <x:v>High</x:v>
      </x:c>
    </x:row>
    <x:row r="2970">
      <x:c r="A2970" t="str">
        <x:f>'Raw_Data'!A2970</x:f>
        <x:v>C02969</x:v>
      </x:c>
      <x:c r="B2970" t="n">
        <x:f>'Raw_Data'!B2970</x:f>
        <x:v>38</x:v>
      </x:c>
      <x:c r="C2970" s="30" t="n">
        <x:f>'Raw_Data'!C2970</x:f>
        <x:v>82078</x:v>
      </x:c>
      <x:c r="D2970" t="n">
        <x:f>'Raw_Data'!D2970</x:f>
        <x:v>560</x:v>
      </x:c>
      <x:c r="E2970" t="n">
        <x:f>'Raw_Data'!E2970</x:f>
        <x:v>92</x:v>
      </x:c>
      <x:c r="F2970" t="str">
        <x:f>PROPER(TRIM('Raw_Data'!F2970))</x:f>
        <x:v>Classic</x:v>
      </x:c>
      <x:c r="G2970" t="str">
        <x:f>PROPER(TRIM('Raw_Data'!G2970))</x:f>
        <x:v>Partner</x:v>
      </x:c>
      <x:c r="H2970" s="60" t="n">
        <x:f>'Raw_Data'!H2970</x:f>
        <x:v>3449</x:v>
      </x:c>
      <x:c r="I2970" s="60" t="n">
        <x:f>'Raw_Data'!I2970</x:f>
        <x:v>1028.93</x:v>
      </x:c>
      <x:c r="J2970" s="32" t="n">
        <x:f>'Raw_Data'!J2970</x:f>
        <x:v>0.426</x:v>
      </x:c>
      <x:c r="K2970" s="32" t="n">
        <x:f>'Raw_Data'!K2970</x:f>
        <x:v>0.652</x:v>
      </x:c>
      <x:c r="L2970" t="n">
        <x:f>'Raw_Data'!L2970</x:f>
        <x:v>0</x:v>
      </x:c>
      <x:c r="M2970" t="n">
        <x:f>IF('Raw_Data'!M2970="",Assumptions!$B$15,'Raw_Data'!M2970)</x:f>
        <x:v>10</x:v>
      </x:c>
      <x:c r="N2970" s="32" t="n">
        <x:f>'Raw_Data'!N2970</x:f>
        <x:v>0.02</x:v>
      </x:c>
      <x:c r="O2970" t="str">
        <x:f>IF(OR(D2970&lt;620,L2970&gt;=2,J2970&gt;0.9),"High",IF(OR(D2970&lt;700,L2970=1,J2970&gt;0.75),"Medium","Low"))</x:f>
        <x:v>High</x:v>
      </x:c>
      <x:c r="P2970" s="30" t="n">
        <x:f>XLOOKUP(F2970,Assumptions!$A$4:$A$6,Assumptions!$B$4:$B$6)</x:f>
        <x:v>0</x:v>
      </x:c>
      <x:c r="Q2970" s="32" t="n">
        <x:f>XLOOKUP(F2970,Assumptions!$A$4:$A$6,Assumptions!$C$4:$C$6)</x:f>
        <x:v>0.229</x:v>
      </x:c>
      <x:c r="R2970" s="32" t="n">
        <x:f>XLOOKUP(F2970,Assumptions!$A$4:$A$6,Assumptions!$D$4:$D$6)</x:f>
        <x:v>0.015</x:v>
      </x:c>
      <x:c r="S2970" s="32" t="n">
        <x:f>XLOOKUP(F2970,Assumptions!$A$4:$A$6,Assumptions!$E$4:$E$6)</x:f>
        <x:v>0.0075</x:v>
      </x:c>
      <x:c r="T2970" s="32" t="n">
        <x:f>XLOOKUP(O2970,Assumptions!$H$4:$H$6,Assumptions!$I$4:$I$6)</x:f>
        <x:v>0.045</x:v>
      </x:c>
      <x:c r="U2970" s="30" t="n">
        <x:f>XLOOKUP(F2970,Assumptions!$A$4:$A$6,Assumptions!$F$4:$F$6)</x:f>
        <x:v>60</x:v>
      </x:c>
      <x:c r="V2970" s="60" t="n">
        <x:f>I2970*12</x:f>
        <x:v>12347.16</x:v>
      </x:c>
      <x:c r="W2970" s="60" t="n">
        <x:f>H2970*J2970*(1-K2970)*Q2970</x:f>
        <x:v>117.08938360799999</x:v>
      </x:c>
      <x:c r="X2970" s="60" t="n">
        <x:f>V2970*R2970</x:f>
        <x:v>185.20739999999998</x:v>
      </x:c>
      <x:c r="Y2970" s="60" t="n">
        <x:f>V2970*S2970</x:f>
        <x:v>92.60369999999999</x:v>
      </x:c>
      <x:c r="Z2970" s="60" t="n">
        <x:f>H2970*J2970*T2970</x:f>
        <x:v>66.11733</x:v>
      </x:c>
      <x:c r="AA2970" s="60" t="n">
        <x:f>P2970+W2970+X2970-Y2970-Z2970-U2970</x:f>
        <x:v>83.57575360799996</x:v>
      </x:c>
      <x:c r="AB2970" s="32" t="n">
        <x:f>IFERROR(AA2970/(P2970+W2970+X2970),0)</x:f>
        <x:v>0.2764692121778441</x:v>
      </x:c>
      <x:c r="AC2970" t="n">
        <x:f>IF(O2970="High",0,IF(I2970&gt;=1800,3,IF(I2970&gt;=900,2,1))+IF(K2970&gt;=0.9,2,IF(K2970&gt;=0.75,1,0))+IF(J2970&lt;=0.7,2,IF(J2970&lt;=0.85,1,0))+IF(M2970&gt;=8,1,0))</x:f>
        <x:v>0</x:v>
      </x:c>
      <x:c r="AD2970" t="str">
        <x:f>IF(AND(O2970&lt;&gt;"High",AC2970&gt;=Assumptions!$B$10,AA2970&gt;0),"Priority Growth",IF(AND(O2970="Low",AA2970&gt;0),"Maintain","Watch"))</x:f>
        <x:v>Watch</x:v>
      </x:c>
      <x:c r="AE2970" s="60" t="n">
        <x:f>MAX(AA2970,0)*N2970</x:f>
        <x:v>1.6715150721599992</x:v>
      </x:c>
      <x:c r="AF2970" t="str">
        <x:f>IF(AND(AA2970&gt;=Assumptions!$B$11,O2970&lt;&gt;"High",OR(N2970&gt;=Assumptions!$B$12,M2970&lt;=6)),"High","Standard")</x:f>
        <x:v>Standard</x:v>
      </x:c>
    </x:row>
    <x:row r="2971">
      <x:c r="A2971" t="str">
        <x:f>'Raw_Data'!A2971</x:f>
        <x:v>C02970</x:v>
      </x:c>
      <x:c r="B2971" t="n">
        <x:f>'Raw_Data'!B2971</x:f>
        <x:v>27</x:v>
      </x:c>
      <x:c r="C2971" s="30" t="n">
        <x:f>'Raw_Data'!C2971</x:f>
        <x:v>79496</x:v>
      </x:c>
      <x:c r="D2971" t="n">
        <x:f>'Raw_Data'!D2971</x:f>
        <x:v>720</x:v>
      </x:c>
      <x:c r="E2971" t="n">
        <x:f>'Raw_Data'!E2971</x:f>
        <x:v>66</x:v>
      </x:c>
      <x:c r="F2971" t="str">
        <x:f>PROPER(TRIM('Raw_Data'!F2971))</x:f>
        <x:v>Gold</x:v>
      </x:c>
      <x:c r="G2971" t="str">
        <x:f>PROPER(TRIM('Raw_Data'!G2971))</x:f>
        <x:v>Digital</x:v>
      </x:c>
      <x:c r="H2971" s="60" t="n">
        <x:f>'Raw_Data'!H2971</x:f>
        <x:v>8746</x:v>
      </x:c>
      <x:c r="I2971" s="60" t="n">
        <x:f>'Raw_Data'!I2971</x:f>
        <x:v>550.81</x:v>
      </x:c>
      <x:c r="J2971" s="32" t="n">
        <x:f>'Raw_Data'!J2971</x:f>
        <x:v>0.392</x:v>
      </x:c>
      <x:c r="K2971" s="32" t="n">
        <x:f>'Raw_Data'!K2971</x:f>
        <x:v>0.803</x:v>
      </x:c>
      <x:c r="L2971" t="n">
        <x:f>'Raw_Data'!L2971</x:f>
        <x:v>0</x:v>
      </x:c>
      <x:c r="M2971" t="n">
        <x:f>IF('Raw_Data'!M2971="",Assumptions!$B$15,'Raw_Data'!M2971)</x:f>
        <x:v>5</x:v>
      </x:c>
      <x:c r="N2971" s="32" t="n">
        <x:f>'Raw_Data'!N2971</x:f>
        <x:v>0.256</x:v>
      </x:c>
      <x:c r="O2971" t="str">
        <x:f>IF(OR(D2971&lt;620,L2971&gt;=2,J2971&gt;0.9),"High",IF(OR(D2971&lt;700,L2971=1,J2971&gt;0.75),"Medium","Low"))</x:f>
        <x:v>Low</x:v>
      </x:c>
      <x:c r="P2971" s="30" t="n">
        <x:f>XLOOKUP(F2971,Assumptions!$A$4:$A$6,Assumptions!$B$4:$B$6)</x:f>
        <x:v>95</x:v>
      </x:c>
      <x:c r="Q2971" s="32" t="n">
        <x:f>XLOOKUP(F2971,Assumptions!$A$4:$A$6,Assumptions!$C$4:$C$6)</x:f>
        <x:v>0.219</x:v>
      </x:c>
      <x:c r="R2971" s="32" t="n">
        <x:f>XLOOKUP(F2971,Assumptions!$A$4:$A$6,Assumptions!$D$4:$D$6)</x:f>
        <x:v>0.016</x:v>
      </x:c>
      <x:c r="S2971" s="32" t="n">
        <x:f>XLOOKUP(F2971,Assumptions!$A$4:$A$6,Assumptions!$E$4:$E$6)</x:f>
        <x:v>0.01</x:v>
      </x:c>
      <x:c r="T2971" s="32" t="n">
        <x:f>XLOOKUP(O2971,Assumptions!$H$4:$H$6,Assumptions!$I$4:$I$6)</x:f>
        <x:v>0.0035</x:v>
      </x:c>
      <x:c r="U2971" s="30" t="n">
        <x:f>XLOOKUP(F2971,Assumptions!$A$4:$A$6,Assumptions!$F$4:$F$6)</x:f>
        <x:v>90</x:v>
      </x:c>
      <x:c r="V2971" s="60" t="n">
        <x:f>I2971*12</x:f>
        <x:v>6609.719999999999</x:v>
      </x:c>
      <x:c r="W2971" s="60" t="n">
        <x:f>H2971*J2971*(1-K2971)*Q2971</x:f>
        <x:v>147.912841776</x:v>
      </x:c>
      <x:c r="X2971" s="60" t="n">
        <x:f>V2971*R2971</x:f>
        <x:v>105.75551999999999</x:v>
      </x:c>
      <x:c r="Y2971" s="60" t="n">
        <x:f>V2971*S2971</x:f>
        <x:v>66.0972</x:v>
      </x:c>
      <x:c r="Z2971" s="60" t="n">
        <x:f>H2971*J2971*T2971</x:f>
        <x:v>11.999512000000001</x:v>
      </x:c>
      <x:c r="AA2971" s="60" t="n">
        <x:f>P2971+W2971+X2971-Y2971-Z2971-U2971</x:f>
        <x:v>180.57164977600002</x:v>
      </x:c>
      <x:c r="AB2971" s="32" t="n">
        <x:f>IFERROR(AA2971/(P2971+W2971+X2971),0)</x:f>
        <x:v>0.5178894031458101</x:v>
      </x:c>
      <x:c r="AC2971" t="n">
        <x:f>IF(O2971="High",0,IF(I2971&gt;=1800,3,IF(I2971&gt;=900,2,1))+IF(K2971&gt;=0.9,2,IF(K2971&gt;=0.75,1,0))+IF(J2971&lt;=0.7,2,IF(J2971&lt;=0.85,1,0))+IF(M2971&gt;=8,1,0))</x:f>
        <x:v>4</x:v>
      </x:c>
      <x:c r="AD2971" t="str">
        <x:f>IF(AND(O2971&lt;&gt;"High",AC2971&gt;=Assumptions!$B$10,AA2971&gt;0),"Priority Growth",IF(AND(O2971="Low",AA2971&gt;0),"Maintain","Watch"))</x:f>
        <x:v>Maintain</x:v>
      </x:c>
      <x:c r="AE2971" s="60" t="n">
        <x:f>MAX(AA2971,0)*N2971</x:f>
        <x:v>46.226342342656004</x:v>
      </x:c>
      <x:c r="AF2971" t="str">
        <x:f>IF(AND(AA2971&gt;=Assumptions!$B$11,O2971&lt;&gt;"High",OR(N2971&gt;=Assumptions!$B$12,M2971&lt;=6)),"High","Standard")</x:f>
        <x:v>Standard</x:v>
      </x:c>
    </x:row>
    <x:row r="2972">
      <x:c r="A2972" t="str">
        <x:f>'Raw_Data'!A2972</x:f>
        <x:v>C02971</x:v>
      </x:c>
      <x:c r="B2972" t="n">
        <x:f>'Raw_Data'!B2972</x:f>
        <x:v>27</x:v>
      </x:c>
      <x:c r="C2972" s="30" t="n">
        <x:f>'Raw_Data'!C2972</x:f>
        <x:v>43726</x:v>
      </x:c>
      <x:c r="D2972" t="n">
        <x:f>'Raw_Data'!D2972</x:f>
        <x:v>733</x:v>
      </x:c>
      <x:c r="E2972" t="n">
        <x:f>'Raw_Data'!E2972</x:f>
        <x:v>32</x:v>
      </x:c>
      <x:c r="F2972" t="str">
        <x:f>PROPER(TRIM('Raw_Data'!F2972))</x:f>
        <x:v>Gold</x:v>
      </x:c>
      <x:c r="G2972" t="str">
        <x:f>PROPER(TRIM('Raw_Data'!G2972))</x:f>
        <x:v>Digital</x:v>
      </x:c>
      <x:c r="H2972" s="60" t="n">
        <x:f>'Raw_Data'!H2972</x:f>
        <x:v>7854</x:v>
      </x:c>
      <x:c r="I2972" s="60" t="n">
        <x:f>'Raw_Data'!I2972</x:f>
        <x:v>844.87</x:v>
      </x:c>
      <x:c r="J2972" s="32" t="n">
        <x:f>'Raw_Data'!J2972</x:f>
        <x:v>0.244</x:v>
      </x:c>
      <x:c r="K2972" s="32" t="n">
        <x:f>'Raw_Data'!K2972</x:f>
        <x:v>0.864</x:v>
      </x:c>
      <x:c r="L2972" t="n">
        <x:f>'Raw_Data'!L2972</x:f>
        <x:v>0</x:v>
      </x:c>
      <x:c r="M2972" t="n">
        <x:f>IF('Raw_Data'!M2972="",Assumptions!$B$15,'Raw_Data'!M2972)</x:f>
        <x:v>7</x:v>
      </x:c>
      <x:c r="N2972" s="32" t="n">
        <x:f>'Raw_Data'!N2972</x:f>
        <x:v>0.189</x:v>
      </x:c>
      <x:c r="O2972" t="str">
        <x:f>IF(OR(D2972&lt;620,L2972&gt;=2,J2972&gt;0.9),"High",IF(OR(D2972&lt;700,L2972=1,J2972&gt;0.75),"Medium","Low"))</x:f>
        <x:v>Low</x:v>
      </x:c>
      <x:c r="P2972" s="30" t="n">
        <x:f>XLOOKUP(F2972,Assumptions!$A$4:$A$6,Assumptions!$B$4:$B$6)</x:f>
        <x:v>95</x:v>
      </x:c>
      <x:c r="Q2972" s="32" t="n">
        <x:f>XLOOKUP(F2972,Assumptions!$A$4:$A$6,Assumptions!$C$4:$C$6)</x:f>
        <x:v>0.219</x:v>
      </x:c>
      <x:c r="R2972" s="32" t="n">
        <x:f>XLOOKUP(F2972,Assumptions!$A$4:$A$6,Assumptions!$D$4:$D$6)</x:f>
        <x:v>0.016</x:v>
      </x:c>
      <x:c r="S2972" s="32" t="n">
        <x:f>XLOOKUP(F2972,Assumptions!$A$4:$A$6,Assumptions!$E$4:$E$6)</x:f>
        <x:v>0.01</x:v>
      </x:c>
      <x:c r="T2972" s="32" t="n">
        <x:f>XLOOKUP(O2972,Assumptions!$H$4:$H$6,Assumptions!$I$4:$I$6)</x:f>
        <x:v>0.0035</x:v>
      </x:c>
      <x:c r="U2972" s="30" t="n">
        <x:f>XLOOKUP(F2972,Assumptions!$A$4:$A$6,Assumptions!$F$4:$F$6)</x:f>
        <x:v>90</x:v>
      </x:c>
      <x:c r="V2972" s="60" t="n">
        <x:f>I2972*12</x:f>
        <x:v>10138.44</x:v>
      </x:c>
      <x:c r="W2972" s="60" t="n">
        <x:f>H2972*J2972*(1-K2972)*Q2972</x:f>
        <x:v>57.077342784</x:v>
      </x:c>
      <x:c r="X2972" s="60" t="n">
        <x:f>V2972*R2972</x:f>
        <x:v>162.21504000000002</x:v>
      </x:c>
      <x:c r="Y2972" s="60" t="n">
        <x:f>V2972*S2972</x:f>
        <x:v>101.38440000000001</x:v>
      </x:c>
      <x:c r="Z2972" s="60" t="n">
        <x:f>H2972*J2972*T2972</x:f>
        <x:v>6.7073160000000005</x:v>
      </x:c>
      <x:c r="AA2972" s="60" t="n">
        <x:f>P2972+W2972+X2972-Y2972-Z2972-U2972</x:f>
        <x:v>116.20066678399996</x:v>
      </x:c>
      <x:c r="AB2972" s="32" t="n">
        <x:f>IFERROR(AA2972/(P2972+W2972+X2972),0)</x:f>
        <x:v>0.3697215495797104</x:v>
      </x:c>
      <x:c r="AC2972" t="n">
        <x:f>IF(O2972="High",0,IF(I2972&gt;=1800,3,IF(I2972&gt;=900,2,1))+IF(K2972&gt;=0.9,2,IF(K2972&gt;=0.75,1,0))+IF(J2972&lt;=0.7,2,IF(J2972&lt;=0.85,1,0))+IF(M2972&gt;=8,1,0))</x:f>
        <x:v>4</x:v>
      </x:c>
      <x:c r="AD2972" t="str">
        <x:f>IF(AND(O2972&lt;&gt;"High",AC2972&gt;=Assumptions!$B$10,AA2972&gt;0),"Priority Growth",IF(AND(O2972="Low",AA2972&gt;0),"Maintain","Watch"))</x:f>
        <x:v>Maintain</x:v>
      </x:c>
      <x:c r="AE2972" s="60" t="n">
        <x:f>MAX(AA2972,0)*N2972</x:f>
        <x:v>21.961926022175994</x:v>
      </x:c>
      <x:c r="AF2972" t="str">
        <x:f>IF(AND(AA2972&gt;=Assumptions!$B$11,O2972&lt;&gt;"High",OR(N2972&gt;=Assumptions!$B$12,M2972&lt;=6)),"High","Standard")</x:f>
        <x:v>Standard</x:v>
      </x:c>
    </x:row>
    <x:row r="2973">
      <x:c r="A2973" t="str">
        <x:f>'Raw_Data'!A2973</x:f>
        <x:v>C02972</x:v>
      </x:c>
      <x:c r="B2973" t="n">
        <x:f>'Raw_Data'!B2973</x:f>
        <x:v>67</x:v>
      </x:c>
      <x:c r="C2973" s="30" t="n">
        <x:f>'Raw_Data'!C2973</x:f>
        <x:v>85202</x:v>
      </x:c>
      <x:c r="D2973" t="n">
        <x:f>'Raw_Data'!D2973</x:f>
        <x:v>721</x:v>
      </x:c>
      <x:c r="E2973" t="n">
        <x:f>'Raw_Data'!E2973</x:f>
        <x:v>95</x:v>
      </x:c>
      <x:c r="F2973" t="str">
        <x:f>PROPER(TRIM('Raw_Data'!F2973))</x:f>
        <x:v>Gold</x:v>
      </x:c>
      <x:c r="G2973" t="str">
        <x:f>PROPER(TRIM('Raw_Data'!G2973))</x:f>
        <x:v>Digital</x:v>
      </x:c>
      <x:c r="H2973" s="60" t="n">
        <x:f>'Raw_Data'!H2973</x:f>
        <x:v>11990</x:v>
      </x:c>
      <x:c r="I2973" s="60" t="n">
        <x:f>'Raw_Data'!I2973</x:f>
        <x:v>1335.62</x:v>
      </x:c>
      <x:c r="J2973" s="32" t="n">
        <x:f>'Raw_Data'!J2973</x:f>
        <x:v>0.602</x:v>
      </x:c>
      <x:c r="K2973" s="32" t="n">
        <x:f>'Raw_Data'!K2973</x:f>
        <x:v>0.878</x:v>
      </x:c>
      <x:c r="L2973" t="n">
        <x:f>'Raw_Data'!L2973</x:f>
        <x:v>0</x:v>
      </x:c>
      <x:c r="M2973" t="n">
        <x:f>IF('Raw_Data'!M2973="",Assumptions!$B$15,'Raw_Data'!M2973)</x:f>
        <x:v>9</x:v>
      </x:c>
      <x:c r="N2973" s="32" t="n">
        <x:f>'Raw_Data'!N2973</x:f>
        <x:v>0.02</x:v>
      </x:c>
      <x:c r="O2973" t="str">
        <x:f>IF(OR(D2973&lt;620,L2973&gt;=2,J2973&gt;0.9),"High",IF(OR(D2973&lt;700,L2973=1,J2973&gt;0.75),"Medium","Low"))</x:f>
        <x:v>Low</x:v>
      </x:c>
      <x:c r="P2973" s="30" t="n">
        <x:f>XLOOKUP(F2973,Assumptions!$A$4:$A$6,Assumptions!$B$4:$B$6)</x:f>
        <x:v>95</x:v>
      </x:c>
      <x:c r="Q2973" s="32" t="n">
        <x:f>XLOOKUP(F2973,Assumptions!$A$4:$A$6,Assumptions!$C$4:$C$6)</x:f>
        <x:v>0.219</x:v>
      </x:c>
      <x:c r="R2973" s="32" t="n">
        <x:f>XLOOKUP(F2973,Assumptions!$A$4:$A$6,Assumptions!$D$4:$D$6)</x:f>
        <x:v>0.016</x:v>
      </x:c>
      <x:c r="S2973" s="32" t="n">
        <x:f>XLOOKUP(F2973,Assumptions!$A$4:$A$6,Assumptions!$E$4:$E$6)</x:f>
        <x:v>0.01</x:v>
      </x:c>
      <x:c r="T2973" s="32" t="n">
        <x:f>XLOOKUP(O2973,Assumptions!$H$4:$H$6,Assumptions!$I$4:$I$6)</x:f>
        <x:v>0.0035</x:v>
      </x:c>
      <x:c r="U2973" s="30" t="n">
        <x:f>XLOOKUP(F2973,Assumptions!$A$4:$A$6,Assumptions!$F$4:$F$6)</x:f>
        <x:v>90</x:v>
      </x:c>
      <x:c r="V2973" s="60" t="n">
        <x:f>I2973*12</x:f>
        <x:v>16027.439999999999</x:v>
      </x:c>
      <x:c r="W2973" s="60" t="n">
        <x:f>H2973*J2973*(1-K2973)*Q2973</x:f>
        <x:v>192.84998964</x:v>
      </x:c>
      <x:c r="X2973" s="60" t="n">
        <x:f>V2973*R2973</x:f>
        <x:v>256.43904</x:v>
      </x:c>
      <x:c r="Y2973" s="60" t="n">
        <x:f>V2973*S2973</x:f>
        <x:v>160.27439999999999</x:v>
      </x:c>
      <x:c r="Z2973" s="60" t="n">
        <x:f>H2973*J2973*T2973</x:f>
        <x:v>25.26293</x:v>
      </x:c>
      <x:c r="AA2973" s="60" t="n">
        <x:f>P2973+W2973+X2973-Y2973-Z2973-U2973</x:f>
        <x:v>268.75169963999997</x:v>
      </x:c>
      <x:c r="AB2973" s="32" t="n">
        <x:f>IFERROR(AA2973/(P2973+W2973+X2973),0)</x:f>
        <x:v>0.4937665192659788</x:v>
      </x:c>
      <x:c r="AC2973" t="n">
        <x:f>IF(O2973="High",0,IF(I2973&gt;=1800,3,IF(I2973&gt;=900,2,1))+IF(K2973&gt;=0.9,2,IF(K2973&gt;=0.75,1,0))+IF(J2973&lt;=0.7,2,IF(J2973&lt;=0.85,1,0))+IF(M2973&gt;=8,1,0))</x:f>
        <x:v>6</x:v>
      </x:c>
      <x:c r="AD2973" t="str">
        <x:f>IF(AND(O2973&lt;&gt;"High",AC2973&gt;=Assumptions!$B$10,AA2973&gt;0),"Priority Growth",IF(AND(O2973="Low",AA2973&gt;0),"Maintain","Watch"))</x:f>
        <x:v>Priority Growth</x:v>
      </x:c>
      <x:c r="AE2973" s="60" t="n">
        <x:f>MAX(AA2973,0)*N2973</x:f>
        <x:v>5.3750339928</x:v>
      </x:c>
      <x:c r="AF2973" t="str">
        <x:f>IF(AND(AA2973&gt;=Assumptions!$B$11,O2973&lt;&gt;"High",OR(N2973&gt;=Assumptions!$B$12,M2973&lt;=6)),"High","Standard")</x:f>
        <x:v>Standard</x:v>
      </x:c>
    </x:row>
    <x:row r="2974">
      <x:c r="A2974" t="str">
        <x:f>'Raw_Data'!A2974</x:f>
        <x:v>C02973</x:v>
      </x:c>
      <x:c r="B2974" t="n">
        <x:f>'Raw_Data'!B2974</x:f>
        <x:v>62</x:v>
      </x:c>
      <x:c r="C2974" s="30" t="n">
        <x:f>'Raw_Data'!C2974</x:f>
        <x:v>90552</x:v>
      </x:c>
      <x:c r="D2974" t="n">
        <x:f>'Raw_Data'!D2974</x:f>
        <x:v>779</x:v>
      </x:c>
      <x:c r="E2974" t="n">
        <x:f>'Raw_Data'!E2974</x:f>
        <x:v>28</x:v>
      </x:c>
      <x:c r="F2974" t="str">
        <x:f>PROPER(TRIM('Raw_Data'!F2974))</x:f>
        <x:v>Platinum</x:v>
      </x:c>
      <x:c r="G2974" t="str">
        <x:f>PROPER(TRIM('Raw_Data'!G2974))</x:f>
        <x:v>Partner</x:v>
      </x:c>
      <x:c r="H2974" s="60" t="n">
        <x:f>'Raw_Data'!H2974</x:f>
        <x:v>24026</x:v>
      </x:c>
      <x:c r="I2974" s="60" t="n">
        <x:f>'Raw_Data'!I2974</x:f>
        <x:v>2466.93</x:v>
      </x:c>
      <x:c r="J2974" s="32" t="n">
        <x:f>'Raw_Data'!J2974</x:f>
        <x:v>0.257</x:v>
      </x:c>
      <x:c r="K2974" s="32" t="n">
        <x:f>'Raw_Data'!K2974</x:f>
        <x:v>0.858</x:v>
      </x:c>
      <x:c r="L2974" t="n">
        <x:f>'Raw_Data'!L2974</x:f>
        <x:v>0</x:v>
      </x:c>
      <x:c r="M2974" t="n">
        <x:f>IF('Raw_Data'!M2974="",Assumptions!$B$15,'Raw_Data'!M2974)</x:f>
        <x:v>10</x:v>
      </x:c>
      <x:c r="N2974" s="32" t="n">
        <x:f>'Raw_Data'!N2974</x:f>
        <x:v>0.02</x:v>
      </x:c>
      <x:c r="O2974" t="str">
        <x:f>IF(OR(D2974&lt;620,L2974&gt;=2,J2974&gt;0.9),"High",IF(OR(D2974&lt;700,L2974=1,J2974&gt;0.75),"Medium","Low"))</x:f>
        <x:v>Low</x:v>
      </x:c>
      <x:c r="P2974" s="30" t="n">
        <x:f>XLOOKUP(F2974,Assumptions!$A$4:$A$6,Assumptions!$B$4:$B$6)</x:f>
        <x:v>195</x:v>
      </x:c>
      <x:c r="Q2974" s="32" t="n">
        <x:f>XLOOKUP(F2974,Assumptions!$A$4:$A$6,Assumptions!$C$4:$C$6)</x:f>
        <x:v>0.199</x:v>
      </x:c>
      <x:c r="R2974" s="32" t="n">
        <x:f>XLOOKUP(F2974,Assumptions!$A$4:$A$6,Assumptions!$D$4:$D$6)</x:f>
        <x:v>0.017</x:v>
      </x:c>
      <x:c r="S2974" s="32" t="n">
        <x:f>XLOOKUP(F2974,Assumptions!$A$4:$A$6,Assumptions!$E$4:$E$6)</x:f>
        <x:v>0.013</x:v>
      </x:c>
      <x:c r="T2974" s="32" t="n">
        <x:f>XLOOKUP(O2974,Assumptions!$H$4:$H$6,Assumptions!$I$4:$I$6)</x:f>
        <x:v>0.0035</x:v>
      </x:c>
      <x:c r="U2974" s="30" t="n">
        <x:f>XLOOKUP(F2974,Assumptions!$A$4:$A$6,Assumptions!$F$4:$F$6)</x:f>
        <x:v>140</x:v>
      </x:c>
      <x:c r="V2974" s="60" t="n">
        <x:f>I2974*12</x:f>
        <x:v>29603.159999999996</x:v>
      </x:c>
      <x:c r="W2974" s="60" t="n">
        <x:f>H2974*J2974*(1-K2974)*Q2974</x:f>
        <x:v>174.48416395600003</x:v>
      </x:c>
      <x:c r="X2974" s="60" t="n">
        <x:f>V2974*R2974</x:f>
        <x:v>503.25372</x:v>
      </x:c>
      <x:c r="Y2974" s="60" t="n">
        <x:f>V2974*S2974</x:f>
        <x:v>384.8410799999999</x:v>
      </x:c>
      <x:c r="Z2974" s="60" t="n">
        <x:f>H2974*J2974*T2974</x:f>
        <x:v>21.611387</x:v>
      </x:c>
      <x:c r="AA2974" s="60" t="n">
        <x:f>P2974+W2974+X2974-Y2974-Z2974-U2974</x:f>
        <x:v>326.2854169560001</x:v>
      </x:c>
      <x:c r="AB2974" s="32" t="n">
        <x:f>IFERROR(AA2974/(P2974+W2974+X2974),0)</x:f>
        <x:v>0.3738641612267288</x:v>
      </x:c>
      <x:c r="AC2974" t="n">
        <x:f>IF(O2974="High",0,IF(I2974&gt;=1800,3,IF(I2974&gt;=900,2,1))+IF(K2974&gt;=0.9,2,IF(K2974&gt;=0.75,1,0))+IF(J2974&lt;=0.7,2,IF(J2974&lt;=0.85,1,0))+IF(M2974&gt;=8,1,0))</x:f>
        <x:v>7</x:v>
      </x:c>
      <x:c r="AD2974" t="str">
        <x:f>IF(AND(O2974&lt;&gt;"High",AC2974&gt;=Assumptions!$B$10,AA2974&gt;0),"Priority Growth",IF(AND(O2974="Low",AA2974&gt;0),"Maintain","Watch"))</x:f>
        <x:v>Priority Growth</x:v>
      </x:c>
      <x:c r="AE2974" s="60" t="n">
        <x:f>MAX(AA2974,0)*N2974</x:f>
        <x:v>6.525708339120002</x:v>
      </x:c>
      <x:c r="AF2974" t="str">
        <x:f>IF(AND(AA2974&gt;=Assumptions!$B$11,O2974&lt;&gt;"High",OR(N2974&gt;=Assumptions!$B$12,M2974&lt;=6)),"High","Standard")</x:f>
        <x:v>Standard</x:v>
      </x:c>
    </x:row>
    <x:row r="2975">
      <x:c r="A2975" t="str">
        <x:f>'Raw_Data'!A2975</x:f>
        <x:v>C02974</x:v>
      </x:c>
      <x:c r="B2975" t="n">
        <x:f>'Raw_Data'!B2975</x:f>
        <x:v>57</x:v>
      </x:c>
      <x:c r="C2975" s="30" t="n">
        <x:f>'Raw_Data'!C2975</x:f>
        <x:v>36370</x:v>
      </x:c>
      <x:c r="D2975" t="n">
        <x:f>'Raw_Data'!D2975</x:f>
        <x:v>717</x:v>
      </x:c>
      <x:c r="E2975" t="n">
        <x:f>'Raw_Data'!E2975</x:f>
        <x:v>93</x:v>
      </x:c>
      <x:c r="F2975" t="str">
        <x:f>PROPER(TRIM('Raw_Data'!F2975))</x:f>
        <x:v>Classic</x:v>
      </x:c>
      <x:c r="G2975" t="str">
        <x:f>PROPER(TRIM('Raw_Data'!G2975))</x:f>
        <x:v>Digital</x:v>
      </x:c>
      <x:c r="H2975" s="60" t="n">
        <x:f>'Raw_Data'!H2975</x:f>
        <x:v>8592</x:v>
      </x:c>
      <x:c r="I2975" s="60" t="n">
        <x:f>'Raw_Data'!I2975</x:f>
        <x:v>1083.4</x:v>
      </x:c>
      <x:c r="J2975" s="32" t="n">
        <x:f>'Raw_Data'!J2975</x:f>
        <x:v>0.383</x:v>
      </x:c>
      <x:c r="K2975" s="32" t="n">
        <x:f>'Raw_Data'!K2975</x:f>
        <x:v>0.808</x:v>
      </x:c>
      <x:c r="L2975" t="n">
        <x:f>'Raw_Data'!L2975</x:f>
        <x:v>0</x:v>
      </x:c>
      <x:c r="M2975" t="n">
        <x:f>IF('Raw_Data'!M2975="",Assumptions!$B$15,'Raw_Data'!M2975)</x:f>
        <x:v>8</x:v>
      </x:c>
      <x:c r="N2975" s="32" t="n">
        <x:f>'Raw_Data'!N2975</x:f>
        <x:v>0.081</x:v>
      </x:c>
      <x:c r="O2975" t="str">
        <x:f>IF(OR(D2975&lt;620,L2975&gt;=2,J2975&gt;0.9),"High",IF(OR(D2975&lt;700,L2975=1,J2975&gt;0.75),"Medium","Low"))</x:f>
        <x:v>Low</x:v>
      </x:c>
      <x:c r="P2975" s="30" t="n">
        <x:f>XLOOKUP(F2975,Assumptions!$A$4:$A$6,Assumptions!$B$4:$B$6)</x:f>
        <x:v>0</x:v>
      </x:c>
      <x:c r="Q2975" s="32" t="n">
        <x:f>XLOOKUP(F2975,Assumptions!$A$4:$A$6,Assumptions!$C$4:$C$6)</x:f>
        <x:v>0.229</x:v>
      </x:c>
      <x:c r="R2975" s="32" t="n">
        <x:f>XLOOKUP(F2975,Assumptions!$A$4:$A$6,Assumptions!$D$4:$D$6)</x:f>
        <x:v>0.015</x:v>
      </x:c>
      <x:c r="S2975" s="32" t="n">
        <x:f>XLOOKUP(F2975,Assumptions!$A$4:$A$6,Assumptions!$E$4:$E$6)</x:f>
        <x:v>0.0075</x:v>
      </x:c>
      <x:c r="T2975" s="32" t="n">
        <x:f>XLOOKUP(O2975,Assumptions!$H$4:$H$6,Assumptions!$I$4:$I$6)</x:f>
        <x:v>0.0035</x:v>
      </x:c>
      <x:c r="U2975" s="30" t="n">
        <x:f>XLOOKUP(F2975,Assumptions!$A$4:$A$6,Assumptions!$F$4:$F$6)</x:f>
        <x:v>60</x:v>
      </x:c>
      <x:c r="V2975" s="60" t="n">
        <x:f>I2975*12</x:f>
        <x:v>13000.800000000001</x:v>
      </x:c>
      <x:c r="W2975" s="60" t="n">
        <x:f>H2975*J2975*(1-K2975)*Q2975</x:f>
        <x:v>144.68708044799996</x:v>
      </x:c>
      <x:c r="X2975" s="60" t="n">
        <x:f>V2975*R2975</x:f>
        <x:v>195.012</x:v>
      </x:c>
      <x:c r="Y2975" s="60" t="n">
        <x:f>V2975*S2975</x:f>
        <x:v>97.506</x:v>
      </x:c>
      <x:c r="Z2975" s="60" t="n">
        <x:f>H2975*J2975*T2975</x:f>
        <x:v>11.517576</x:v>
      </x:c>
      <x:c r="AA2975" s="60" t="n">
        <x:f>P2975+W2975+X2975-Y2975-Z2975-U2975</x:f>
        <x:v>170.67550444799997</x:v>
      </x:c>
      <x:c r="AB2975" s="32" t="n">
        <x:f>IFERROR(AA2975/(P2975+W2975+X2975),0)</x:f>
        <x:v>0.5024314585217914</x:v>
      </x:c>
      <x:c r="AC2975" t="n">
        <x:f>IF(O2975="High",0,IF(I2975&gt;=1800,3,IF(I2975&gt;=900,2,1))+IF(K2975&gt;=0.9,2,IF(K2975&gt;=0.75,1,0))+IF(J2975&lt;=0.7,2,IF(J2975&lt;=0.85,1,0))+IF(M2975&gt;=8,1,0))</x:f>
        <x:v>6</x:v>
      </x:c>
      <x:c r="AD2975" t="str">
        <x:f>IF(AND(O2975&lt;&gt;"High",AC2975&gt;=Assumptions!$B$10,AA2975&gt;0),"Priority Growth",IF(AND(O2975="Low",AA2975&gt;0),"Maintain","Watch"))</x:f>
        <x:v>Priority Growth</x:v>
      </x:c>
      <x:c r="AE2975" s="60" t="n">
        <x:f>MAX(AA2975,0)*N2975</x:f>
        <x:v>13.824715860287998</x:v>
      </x:c>
      <x:c r="AF2975" t="str">
        <x:f>IF(AND(AA2975&gt;=Assumptions!$B$11,O2975&lt;&gt;"High",OR(N2975&gt;=Assumptions!$B$12,M2975&lt;=6)),"High","Standard")</x:f>
        <x:v>Standard</x:v>
      </x:c>
    </x:row>
    <x:row r="2976">
      <x:c r="A2976" t="str">
        <x:f>'Raw_Data'!A2976</x:f>
        <x:v>C02975</x:v>
      </x:c>
      <x:c r="B2976" t="n">
        <x:f>'Raw_Data'!B2976</x:f>
        <x:v>44</x:v>
      </x:c>
      <x:c r="C2976" s="30" t="n">
        <x:f>'Raw_Data'!C2976</x:f>
        <x:v>78395</x:v>
      </x:c>
      <x:c r="D2976" t="n">
        <x:f>'Raw_Data'!D2976</x:f>
        <x:v>745</x:v>
      </x:c>
      <x:c r="E2976" t="n">
        <x:f>'Raw_Data'!E2976</x:f>
        <x:v>41</x:v>
      </x:c>
      <x:c r="F2976" t="str">
        <x:f>PROPER(TRIM('Raw_Data'!F2976))</x:f>
        <x:v>Gold</x:v>
      </x:c>
      <x:c r="G2976" t="str">
        <x:f>PROPER(TRIM('Raw_Data'!G2976))</x:f>
        <x:v>Branch</x:v>
      </x:c>
      <x:c r="H2976" s="60" t="n">
        <x:f>'Raw_Data'!H2976</x:f>
        <x:v>14157</x:v>
      </x:c>
      <x:c r="I2976" s="60" t="n">
        <x:f>'Raw_Data'!I2976</x:f>
        <x:v>1711.36</x:v>
      </x:c>
      <x:c r="J2976" s="32" t="n">
        <x:f>'Raw_Data'!J2976</x:f>
        <x:v>0.289</x:v>
      </x:c>
      <x:c r="K2976" s="32" t="n">
        <x:f>'Raw_Data'!K2976</x:f>
        <x:v>0.769</x:v>
      </x:c>
      <x:c r="L2976" t="n">
        <x:f>'Raw_Data'!L2976</x:f>
        <x:v>0</x:v>
      </x:c>
      <x:c r="M2976" t="n">
        <x:f>IF('Raw_Data'!M2976="",Assumptions!$B$15,'Raw_Data'!M2976)</x:f>
        <x:v>8</x:v>
      </x:c>
      <x:c r="N2976" s="32" t="n">
        <x:f>'Raw_Data'!N2976</x:f>
        <x:v>0.057</x:v>
      </x:c>
      <x:c r="O2976" t="str">
        <x:f>IF(OR(D2976&lt;620,L2976&gt;=2,J2976&gt;0.9),"High",IF(OR(D2976&lt;700,L2976=1,J2976&gt;0.75),"Medium","Low"))</x:f>
        <x:v>Low</x:v>
      </x:c>
      <x:c r="P2976" s="30" t="n">
        <x:f>XLOOKUP(F2976,Assumptions!$A$4:$A$6,Assumptions!$B$4:$B$6)</x:f>
        <x:v>95</x:v>
      </x:c>
      <x:c r="Q2976" s="32" t="n">
        <x:f>XLOOKUP(F2976,Assumptions!$A$4:$A$6,Assumptions!$C$4:$C$6)</x:f>
        <x:v>0.219</x:v>
      </x:c>
      <x:c r="R2976" s="32" t="n">
        <x:f>XLOOKUP(F2976,Assumptions!$A$4:$A$6,Assumptions!$D$4:$D$6)</x:f>
        <x:v>0.016</x:v>
      </x:c>
      <x:c r="S2976" s="32" t="n">
        <x:f>XLOOKUP(F2976,Assumptions!$A$4:$A$6,Assumptions!$E$4:$E$6)</x:f>
        <x:v>0.01</x:v>
      </x:c>
      <x:c r="T2976" s="32" t="n">
        <x:f>XLOOKUP(O2976,Assumptions!$H$4:$H$6,Assumptions!$I$4:$I$6)</x:f>
        <x:v>0.0035</x:v>
      </x:c>
      <x:c r="U2976" s="30" t="n">
        <x:f>XLOOKUP(F2976,Assumptions!$A$4:$A$6,Assumptions!$F$4:$F$6)</x:f>
        <x:v>90</x:v>
      </x:c>
      <x:c r="V2976" s="60" t="n">
        <x:f>I2976*12</x:f>
        <x:v>20536.32</x:v>
      </x:c>
      <x:c r="W2976" s="60" t="n">
        <x:f>H2976*J2976*(1-K2976)*Q2976</x:f>
        <x:v>206.97846869699995</x:v>
      </x:c>
      <x:c r="X2976" s="60" t="n">
        <x:f>V2976*R2976</x:f>
        <x:v>328.58112</x:v>
      </x:c>
      <x:c r="Y2976" s="60" t="n">
        <x:f>V2976*S2976</x:f>
        <x:v>205.3632</x:v>
      </x:c>
      <x:c r="Z2976" s="60" t="n">
        <x:f>H2976*J2976*T2976</x:f>
        <x:v>14.3198055</x:v>
      </x:c>
      <x:c r="AA2976" s="60" t="n">
        <x:f>P2976+W2976+X2976-Y2976-Z2976-U2976</x:f>
        <x:v>320.876583197</x:v>
      </x:c>
      <x:c r="AB2976" s="32" t="n">
        <x:f>IFERROR(AA2976/(P2976+W2976+X2976),0)</x:f>
        <x:v>0.5088759079218276</x:v>
      </x:c>
      <x:c r="AC2976" t="n">
        <x:f>IF(O2976="High",0,IF(I2976&gt;=1800,3,IF(I2976&gt;=900,2,1))+IF(K2976&gt;=0.9,2,IF(K2976&gt;=0.75,1,0))+IF(J2976&lt;=0.7,2,IF(J2976&lt;=0.85,1,0))+IF(M2976&gt;=8,1,0))</x:f>
        <x:v>6</x:v>
      </x:c>
      <x:c r="AD2976" t="str">
        <x:f>IF(AND(O2976&lt;&gt;"High",AC2976&gt;=Assumptions!$B$10,AA2976&gt;0),"Priority Growth",IF(AND(O2976="Low",AA2976&gt;0),"Maintain","Watch"))</x:f>
        <x:v>Priority Growth</x:v>
      </x:c>
      <x:c r="AE2976" s="60" t="n">
        <x:f>MAX(AA2976,0)*N2976</x:f>
        <x:v>18.289965242229</x:v>
      </x:c>
      <x:c r="AF2976" t="str">
        <x:f>IF(AND(AA2976&gt;=Assumptions!$B$11,O2976&lt;&gt;"High",OR(N2976&gt;=Assumptions!$B$12,M2976&lt;=6)),"High","Standard")</x:f>
        <x:v>Standard</x:v>
      </x:c>
    </x:row>
    <x:row r="2977">
      <x:c r="A2977" t="str">
        <x:f>'Raw_Data'!A2977</x:f>
        <x:v>C02976</x:v>
      </x:c>
      <x:c r="B2977" t="n">
        <x:f>'Raw_Data'!B2977</x:f>
        <x:v>55</x:v>
      </x:c>
      <x:c r="C2977" s="30" t="n">
        <x:f>'Raw_Data'!C2977</x:f>
        <x:v>110008</x:v>
      </x:c>
      <x:c r="D2977" t="n">
        <x:f>'Raw_Data'!D2977</x:f>
        <x:v>647</x:v>
      </x:c>
      <x:c r="E2977" t="n">
        <x:f>'Raw_Data'!E2977</x:f>
        <x:v>11</x:v>
      </x:c>
      <x:c r="F2977" t="str">
        <x:f>PROPER(TRIM('Raw_Data'!F2977))</x:f>
        <x:v>Gold</x:v>
      </x:c>
      <x:c r="G2977" t="str">
        <x:f>PROPER(TRIM('Raw_Data'!G2977))</x:f>
        <x:v>Digital</x:v>
      </x:c>
      <x:c r="H2977" s="60" t="n">
        <x:f>'Raw_Data'!H2977</x:f>
        <x:v>12918</x:v>
      </x:c>
      <x:c r="I2977" s="60" t="n">
        <x:f>'Raw_Data'!I2977</x:f>
        <x:v>1587.47</x:v>
      </x:c>
      <x:c r="J2977" s="32" t="n">
        <x:f>'Raw_Data'!J2977</x:f>
        <x:v>0.369</x:v>
      </x:c>
      <x:c r="K2977" s="32" t="n">
        <x:f>'Raw_Data'!K2977</x:f>
        <x:v>0.695</x:v>
      </x:c>
      <x:c r="L2977" t="n">
        <x:f>'Raw_Data'!L2977</x:f>
        <x:v>0</x:v>
      </x:c>
      <x:c r="M2977" t="n">
        <x:f>IF('Raw_Data'!M2977="",Assumptions!$B$15,'Raw_Data'!M2977)</x:f>
        <x:v>8</x:v>
      </x:c>
      <x:c r="N2977" s="32" t="n">
        <x:f>'Raw_Data'!N2977</x:f>
        <x:v>0.073</x:v>
      </x:c>
      <x:c r="O2977" t="str">
        <x:f>IF(OR(D2977&lt;620,L2977&gt;=2,J2977&gt;0.9),"High",IF(OR(D2977&lt;700,L2977=1,J2977&gt;0.75),"Medium","Low"))</x:f>
        <x:v>Medium</x:v>
      </x:c>
      <x:c r="P2977" s="30" t="n">
        <x:f>XLOOKUP(F2977,Assumptions!$A$4:$A$6,Assumptions!$B$4:$B$6)</x:f>
        <x:v>95</x:v>
      </x:c>
      <x:c r="Q2977" s="32" t="n">
        <x:f>XLOOKUP(F2977,Assumptions!$A$4:$A$6,Assumptions!$C$4:$C$6)</x:f>
        <x:v>0.219</x:v>
      </x:c>
      <x:c r="R2977" s="32" t="n">
        <x:f>XLOOKUP(F2977,Assumptions!$A$4:$A$6,Assumptions!$D$4:$D$6)</x:f>
        <x:v>0.016</x:v>
      </x:c>
      <x:c r="S2977" s="32" t="n">
        <x:f>XLOOKUP(F2977,Assumptions!$A$4:$A$6,Assumptions!$E$4:$E$6)</x:f>
        <x:v>0.01</x:v>
      </x:c>
      <x:c r="T2977" s="32" t="n">
        <x:f>XLOOKUP(O2977,Assumptions!$H$4:$H$6,Assumptions!$I$4:$I$6)</x:f>
        <x:v>0.012</x:v>
      </x:c>
      <x:c r="U2977" s="30" t="n">
        <x:f>XLOOKUP(F2977,Assumptions!$A$4:$A$6,Assumptions!$F$4:$F$6)</x:f>
        <x:v>90</x:v>
      </x:c>
      <x:c r="V2977" s="60" t="n">
        <x:f>I2977*12</x:f>
        <x:v>19049.64</x:v>
      </x:c>
      <x:c r="W2977" s="60" t="n">
        <x:f>H2977*J2977*(1-K2977)*Q2977</x:f>
        <x:v>318.39453189000005</x:v>
      </x:c>
      <x:c r="X2977" s="60" t="n">
        <x:f>V2977*R2977</x:f>
        <x:v>304.79424</x:v>
      </x:c>
      <x:c r="Y2977" s="60" t="n">
        <x:f>V2977*S2977</x:f>
        <x:v>190.4964</x:v>
      </x:c>
      <x:c r="Z2977" s="60" t="n">
        <x:f>H2977*J2977*T2977</x:f>
        <x:v>57.200904</x:v>
      </x:c>
      <x:c r="AA2977" s="60" t="n">
        <x:f>P2977+W2977+X2977-Y2977-Z2977-U2977</x:f>
        <x:v>380.49146789</x:v>
      </x:c>
      <x:c r="AB2977" s="32" t="n">
        <x:f>IFERROR(AA2977/(P2977+W2977+X2977),0)</x:f>
        <x:v>0.5297931167716408</x:v>
      </x:c>
      <x:c r="AC2977" t="n">
        <x:f>IF(O2977="High",0,IF(I2977&gt;=1800,3,IF(I2977&gt;=900,2,1))+IF(K2977&gt;=0.9,2,IF(K2977&gt;=0.75,1,0))+IF(J2977&lt;=0.7,2,IF(J2977&lt;=0.85,1,0))+IF(M2977&gt;=8,1,0))</x:f>
        <x:v>5</x:v>
      </x:c>
      <x:c r="AD2977" t="str">
        <x:f>IF(AND(O2977&lt;&gt;"High",AC2977&gt;=Assumptions!$B$10,AA2977&gt;0),"Priority Growth",IF(AND(O2977="Low",AA2977&gt;0),"Maintain","Watch"))</x:f>
        <x:v>Watch</x:v>
      </x:c>
      <x:c r="AE2977" s="60" t="n">
        <x:f>MAX(AA2977,0)*N2977</x:f>
        <x:v>27.77587715597</x:v>
      </x:c>
      <x:c r="AF2977" t="str">
        <x:f>IF(AND(AA2977&gt;=Assumptions!$B$11,O2977&lt;&gt;"High",OR(N2977&gt;=Assumptions!$B$12,M2977&lt;=6)),"High","Standard")</x:f>
        <x:v>Standard</x:v>
      </x:c>
    </x:row>
    <x:row r="2978">
      <x:c r="A2978" t="str">
        <x:f>'Raw_Data'!A2978</x:f>
        <x:v>C02977</x:v>
      </x:c>
      <x:c r="B2978" t="n">
        <x:f>'Raw_Data'!B2978</x:f>
        <x:v>21</x:v>
      </x:c>
      <x:c r="C2978" s="30" t="n">
        <x:f>'Raw_Data'!C2978</x:f>
        <x:v>48477</x:v>
      </x:c>
      <x:c r="D2978" t="n">
        <x:f>'Raw_Data'!D2978</x:f>
        <x:v>747</x:v>
      </x:c>
      <x:c r="E2978" t="n">
        <x:f>'Raw_Data'!E2978</x:f>
        <x:v>11</x:v>
      </x:c>
      <x:c r="F2978" t="str">
        <x:f>PROPER(TRIM('Raw_Data'!F2978))</x:f>
        <x:v>Gold</x:v>
      </x:c>
      <x:c r="G2978" t="str">
        <x:f>PROPER(TRIM('Raw_Data'!G2978))</x:f>
        <x:v>Digital</x:v>
      </x:c>
      <x:c r="H2978" s="60" t="n">
        <x:f>'Raw_Data'!H2978</x:f>
        <x:v>8702</x:v>
      </x:c>
      <x:c r="I2978" s="60" t="n">
        <x:f>'Raw_Data'!I2978</x:f>
        <x:v>935.36</x:v>
      </x:c>
      <x:c r="J2978" s="32" t="n">
        <x:f>'Raw_Data'!J2978</x:f>
        <x:v>0.266</x:v>
      </x:c>
      <x:c r="K2978" s="32" t="n">
        <x:f>'Raw_Data'!K2978</x:f>
        <x:v>0.766</x:v>
      </x:c>
      <x:c r="L2978" t="n">
        <x:f>'Raw_Data'!L2978</x:f>
        <x:v>0</x:v>
      </x:c>
      <x:c r="M2978" t="n">
        <x:f>IF('Raw_Data'!M2978="",Assumptions!$B$15,'Raw_Data'!M2978)</x:f>
        <x:v>8</x:v>
      </x:c>
      <x:c r="N2978" s="32" t="n">
        <x:f>'Raw_Data'!N2978</x:f>
        <x:v>0.058</x:v>
      </x:c>
      <x:c r="O2978" t="str">
        <x:f>IF(OR(D2978&lt;620,L2978&gt;=2,J2978&gt;0.9),"High",IF(OR(D2978&lt;700,L2978=1,J2978&gt;0.75),"Medium","Low"))</x:f>
        <x:v>Low</x:v>
      </x:c>
      <x:c r="P2978" s="30" t="n">
        <x:f>XLOOKUP(F2978,Assumptions!$A$4:$A$6,Assumptions!$B$4:$B$6)</x:f>
        <x:v>95</x:v>
      </x:c>
      <x:c r="Q2978" s="32" t="n">
        <x:f>XLOOKUP(F2978,Assumptions!$A$4:$A$6,Assumptions!$C$4:$C$6)</x:f>
        <x:v>0.219</x:v>
      </x:c>
      <x:c r="R2978" s="32" t="n">
        <x:f>XLOOKUP(F2978,Assumptions!$A$4:$A$6,Assumptions!$D$4:$D$6)</x:f>
        <x:v>0.016</x:v>
      </x:c>
      <x:c r="S2978" s="32" t="n">
        <x:f>XLOOKUP(F2978,Assumptions!$A$4:$A$6,Assumptions!$E$4:$E$6)</x:f>
        <x:v>0.01</x:v>
      </x:c>
      <x:c r="T2978" s="32" t="n">
        <x:f>XLOOKUP(O2978,Assumptions!$H$4:$H$6,Assumptions!$I$4:$I$6)</x:f>
        <x:v>0.0035</x:v>
      </x:c>
      <x:c r="U2978" s="30" t="n">
        <x:f>XLOOKUP(F2978,Assumptions!$A$4:$A$6,Assumptions!$F$4:$F$6)</x:f>
        <x:v>90</x:v>
      </x:c>
      <x:c r="V2978" s="60" t="n">
        <x:f>I2978*12</x:f>
        <x:v>11224.32</x:v>
      </x:c>
      <x:c r="W2978" s="60" t="n">
        <x:f>H2978*J2978*(1-K2978)*Q2978</x:f>
        <x:v>118.620756072</x:v>
      </x:c>
      <x:c r="X2978" s="60" t="n">
        <x:f>V2978*R2978</x:f>
        <x:v>179.58912</x:v>
      </x:c>
      <x:c r="Y2978" s="60" t="n">
        <x:f>V2978*S2978</x:f>
        <x:v>112.2432</x:v>
      </x:c>
      <x:c r="Z2978" s="60" t="n">
        <x:f>H2978*J2978*T2978</x:f>
        <x:v>8.101562</x:v>
      </x:c>
      <x:c r="AA2978" s="60" t="n">
        <x:f>P2978+W2978+X2978-Y2978-Z2978-U2978</x:f>
        <x:v>182.86511407200004</x:v>
      </x:c>
      <x:c r="AB2978" s="32" t="n">
        <x:f>IFERROR(AA2978/(P2978+W2978+X2978),0)</x:f>
        <x:v>0.46505727653319645</x:v>
      </x:c>
      <x:c r="AC2978" t="n">
        <x:f>IF(O2978="High",0,IF(I2978&gt;=1800,3,IF(I2978&gt;=900,2,1))+IF(K2978&gt;=0.9,2,IF(K2978&gt;=0.75,1,0))+IF(J2978&lt;=0.7,2,IF(J2978&lt;=0.85,1,0))+IF(M2978&gt;=8,1,0))</x:f>
        <x:v>6</x:v>
      </x:c>
      <x:c r="AD2978" t="str">
        <x:f>IF(AND(O2978&lt;&gt;"High",AC2978&gt;=Assumptions!$B$10,AA2978&gt;0),"Priority Growth",IF(AND(O2978="Low",AA2978&gt;0),"Maintain","Watch"))</x:f>
        <x:v>Priority Growth</x:v>
      </x:c>
      <x:c r="AE2978" s="60" t="n">
        <x:f>MAX(AA2978,0)*N2978</x:f>
        <x:v>10.606176616176002</x:v>
      </x:c>
      <x:c r="AF2978" t="str">
        <x:f>IF(AND(AA2978&gt;=Assumptions!$B$11,O2978&lt;&gt;"High",OR(N2978&gt;=Assumptions!$B$12,M2978&lt;=6)),"High","Standard")</x:f>
        <x:v>Standard</x:v>
      </x:c>
    </x:row>
    <x:row r="2979">
      <x:c r="A2979" t="str">
        <x:f>'Raw_Data'!A2979</x:f>
        <x:v>C02978</x:v>
      </x:c>
      <x:c r="B2979" t="n">
        <x:f>'Raw_Data'!B2979</x:f>
        <x:v>53</x:v>
      </x:c>
      <x:c r="C2979" s="30" t="n">
        <x:f>'Raw_Data'!C2979</x:f>
        <x:v>46471</x:v>
      </x:c>
      <x:c r="D2979" t="n">
        <x:f>'Raw_Data'!D2979</x:f>
        <x:v>690</x:v>
      </x:c>
      <x:c r="E2979" t="n">
        <x:f>'Raw_Data'!E2979</x:f>
        <x:v>53</x:v>
      </x:c>
      <x:c r="F2979" t="str">
        <x:f>PROPER(TRIM('Raw_Data'!F2979))</x:f>
        <x:v>Classic</x:v>
      </x:c>
      <x:c r="G2979" t="str">
        <x:f>PROPER(TRIM('Raw_Data'!G2979))</x:f>
        <x:v>Direct Mail</x:v>
      </x:c>
      <x:c r="H2979" s="60" t="n">
        <x:f>'Raw_Data'!H2979</x:f>
        <x:v>4611</x:v>
      </x:c>
      <x:c r="I2979" s="60" t="n">
        <x:f>'Raw_Data'!I2979</x:f>
        <x:v>319.32</x:v>
      </x:c>
      <x:c r="J2979" s="32" t="n">
        <x:f>'Raw_Data'!J2979</x:f>
        <x:v>0.406</x:v>
      </x:c>
      <x:c r="K2979" s="32" t="n">
        <x:f>'Raw_Data'!K2979</x:f>
        <x:v>0.93</x:v>
      </x:c>
      <x:c r="L2979" t="n">
        <x:f>'Raw_Data'!L2979</x:f>
        <x:v>0</x:v>
      </x:c>
      <x:c r="M2979" t="n">
        <x:f>IF('Raw_Data'!M2979="",Assumptions!$B$15,'Raw_Data'!M2979)</x:f>
        <x:v>7</x:v>
      </x:c>
      <x:c r="N2979" s="32" t="n">
        <x:f>'Raw_Data'!N2979</x:f>
        <x:v>0.121</x:v>
      </x:c>
      <x:c r="O2979" t="str">
        <x:f>IF(OR(D2979&lt;620,L2979&gt;=2,J2979&gt;0.9),"High",IF(OR(D2979&lt;700,L2979=1,J2979&gt;0.75),"Medium","Low"))</x:f>
        <x:v>Medium</x:v>
      </x:c>
      <x:c r="P2979" s="30" t="n">
        <x:f>XLOOKUP(F2979,Assumptions!$A$4:$A$6,Assumptions!$B$4:$B$6)</x:f>
        <x:v>0</x:v>
      </x:c>
      <x:c r="Q2979" s="32" t="n">
        <x:f>XLOOKUP(F2979,Assumptions!$A$4:$A$6,Assumptions!$C$4:$C$6)</x:f>
        <x:v>0.229</x:v>
      </x:c>
      <x:c r="R2979" s="32" t="n">
        <x:f>XLOOKUP(F2979,Assumptions!$A$4:$A$6,Assumptions!$D$4:$D$6)</x:f>
        <x:v>0.015</x:v>
      </x:c>
      <x:c r="S2979" s="32" t="n">
        <x:f>XLOOKUP(F2979,Assumptions!$A$4:$A$6,Assumptions!$E$4:$E$6)</x:f>
        <x:v>0.0075</x:v>
      </x:c>
      <x:c r="T2979" s="32" t="n">
        <x:f>XLOOKUP(O2979,Assumptions!$H$4:$H$6,Assumptions!$I$4:$I$6)</x:f>
        <x:v>0.012</x:v>
      </x:c>
      <x:c r="U2979" s="30" t="n">
        <x:f>XLOOKUP(F2979,Assumptions!$A$4:$A$6,Assumptions!$F$4:$F$6)</x:f>
        <x:v>60</x:v>
      </x:c>
      <x:c r="V2979" s="60" t="n">
        <x:f>I2979*12</x:f>
        <x:v>3831.84</x:v>
      </x:c>
      <x:c r="W2979" s="60" t="n">
        <x:f>H2979*J2979*(1-K2979)*Q2979</x:f>
        <x:v>30.009217979999985</x:v>
      </x:c>
      <x:c r="X2979" s="60" t="n">
        <x:f>V2979*R2979</x:f>
        <x:v>57.4776</x:v>
      </x:c>
      <x:c r="Y2979" s="60" t="n">
        <x:f>V2979*S2979</x:f>
        <x:v>28.7388</x:v>
      </x:c>
      <x:c r="Z2979" s="60" t="n">
        <x:f>H2979*J2979*T2979</x:f>
        <x:v>22.464792</x:v>
      </x:c>
      <x:c r="AA2979" s="60" t="n">
        <x:f>P2979+W2979+X2979-Y2979-Z2979-U2979</x:f>
        <x:v>-23.716774020000017</x:v>
      </x:c>
      <x:c r="AB2979" s="32" t="n">
        <x:f>IFERROR(AA2979/(P2979+W2979+X2979),0)</x:f>
        <x:v>-0.27108968605329564</x:v>
      </x:c>
      <x:c r="AC2979" t="n">
        <x:f>IF(O2979="High",0,IF(I2979&gt;=1800,3,IF(I2979&gt;=900,2,1))+IF(K2979&gt;=0.9,2,IF(K2979&gt;=0.75,1,0))+IF(J2979&lt;=0.7,2,IF(J2979&lt;=0.85,1,0))+IF(M2979&gt;=8,1,0))</x:f>
        <x:v>5</x:v>
      </x:c>
      <x:c r="AD2979" t="str">
        <x:f>IF(AND(O2979&lt;&gt;"High",AC2979&gt;=Assumptions!$B$10,AA2979&gt;0),"Priority Growth",IF(AND(O2979="Low",AA2979&gt;0),"Maintain","Watch"))</x:f>
        <x:v>Watch</x:v>
      </x:c>
      <x:c r="AE2979" s="60" t="n">
        <x:f>MAX(AA2979,0)*N2979</x:f>
        <x:v>0</x:v>
      </x:c>
      <x:c r="AF2979" t="str">
        <x:f>IF(AND(AA2979&gt;=Assumptions!$B$11,O2979&lt;&gt;"High",OR(N2979&gt;=Assumptions!$B$12,M2979&lt;=6)),"High","Standard")</x:f>
        <x:v>Standard</x:v>
      </x:c>
    </x:row>
    <x:row r="2980">
      <x:c r="A2980" t="str">
        <x:f>'Raw_Data'!A2980</x:f>
        <x:v>C02979</x:v>
      </x:c>
      <x:c r="B2980" t="n">
        <x:f>'Raw_Data'!B2980</x:f>
        <x:v>28</x:v>
      </x:c>
      <x:c r="C2980" s="30" t="n">
        <x:f>'Raw_Data'!C2980</x:f>
        <x:v>28000</x:v>
      </x:c>
      <x:c r="D2980" t="n">
        <x:f>'Raw_Data'!D2980</x:f>
        <x:v>646</x:v>
      </x:c>
      <x:c r="E2980" t="n">
        <x:f>'Raw_Data'!E2980</x:f>
        <x:v>37</x:v>
      </x:c>
      <x:c r="F2980" t="str">
        <x:f>PROPER(TRIM('Raw_Data'!F2980))</x:f>
        <x:v>Classic</x:v>
      </x:c>
      <x:c r="G2980" t="str">
        <x:f>PROPER(TRIM('Raw_Data'!G2980))</x:f>
        <x:v>Digital</x:v>
      </x:c>
      <x:c r="H2980" s="60" t="n">
        <x:f>'Raw_Data'!H2980</x:f>
        <x:v>1000</x:v>
      </x:c>
      <x:c r="I2980" s="60" t="n">
        <x:f>'Raw_Data'!I2980</x:f>
        <x:v>150</x:v>
      </x:c>
      <x:c r="J2980" s="32" t="n">
        <x:f>'Raw_Data'!J2980</x:f>
        <x:v>0.685</x:v>
      </x:c>
      <x:c r="K2980" s="32" t="n">
        <x:f>'Raw_Data'!K2980</x:f>
        <x:v>0.609</x:v>
      </x:c>
      <x:c r="L2980" t="n">
        <x:f>'Raw_Data'!L2980</x:f>
        <x:v>0</x:v>
      </x:c>
      <x:c r="M2980" t="n">
        <x:f>IF('Raw_Data'!M2980="",Assumptions!$B$15,'Raw_Data'!M2980)</x:f>
        <x:v>7</x:v>
      </x:c>
      <x:c r="N2980" s="32" t="n">
        <x:f>'Raw_Data'!N2980</x:f>
        <x:v>0.104</x:v>
      </x:c>
      <x:c r="O2980" t="str">
        <x:f>IF(OR(D2980&lt;620,L2980&gt;=2,J2980&gt;0.9),"High",IF(OR(D2980&lt;700,L2980=1,J2980&gt;0.75),"Medium","Low"))</x:f>
        <x:v>Medium</x:v>
      </x:c>
      <x:c r="P2980" s="30" t="n">
        <x:f>XLOOKUP(F2980,Assumptions!$A$4:$A$6,Assumptions!$B$4:$B$6)</x:f>
        <x:v>0</x:v>
      </x:c>
      <x:c r="Q2980" s="32" t="n">
        <x:f>XLOOKUP(F2980,Assumptions!$A$4:$A$6,Assumptions!$C$4:$C$6)</x:f>
        <x:v>0.229</x:v>
      </x:c>
      <x:c r="R2980" s="32" t="n">
        <x:f>XLOOKUP(F2980,Assumptions!$A$4:$A$6,Assumptions!$D$4:$D$6)</x:f>
        <x:v>0.015</x:v>
      </x:c>
      <x:c r="S2980" s="32" t="n">
        <x:f>XLOOKUP(F2980,Assumptions!$A$4:$A$6,Assumptions!$E$4:$E$6)</x:f>
        <x:v>0.0075</x:v>
      </x:c>
      <x:c r="T2980" s="32" t="n">
        <x:f>XLOOKUP(O2980,Assumptions!$H$4:$H$6,Assumptions!$I$4:$I$6)</x:f>
        <x:v>0.012</x:v>
      </x:c>
      <x:c r="U2980" s="30" t="n">
        <x:f>XLOOKUP(F2980,Assumptions!$A$4:$A$6,Assumptions!$F$4:$F$6)</x:f>
        <x:v>60</x:v>
      </x:c>
      <x:c r="V2980" s="60" t="n">
        <x:f>I2980*12</x:f>
        <x:v>1800</x:v>
      </x:c>
      <x:c r="W2980" s="60" t="n">
        <x:f>H2980*J2980*(1-K2980)*Q2980</x:f>
        <x:v>61.33421500000001</x:v>
      </x:c>
      <x:c r="X2980" s="60" t="n">
        <x:f>V2980*R2980</x:f>
        <x:v>27</x:v>
      </x:c>
      <x:c r="Y2980" s="60" t="n">
        <x:f>V2980*S2980</x:f>
        <x:v>13.5</x:v>
      </x:c>
      <x:c r="Z2980" s="60" t="n">
        <x:f>H2980*J2980*T2980</x:f>
        <x:v>8.22</x:v>
      </x:c>
      <x:c r="AA2980" s="60" t="n">
        <x:f>P2980+W2980+X2980-Y2980-Z2980-U2980</x:f>
        <x:v>6.6142150000000015</x:v>
      </x:c>
      <x:c r="AB2980" s="32" t="n">
        <x:f>IFERROR(AA2980/(P2980+W2980+X2980),0)</x:f>
        <x:v>0.07487715830157093</x:v>
      </x:c>
      <x:c r="AC2980" t="n">
        <x:f>IF(O2980="High",0,IF(I2980&gt;=1800,3,IF(I2980&gt;=900,2,1))+IF(K2980&gt;=0.9,2,IF(K2980&gt;=0.75,1,0))+IF(J2980&lt;=0.7,2,IF(J2980&lt;=0.85,1,0))+IF(M2980&gt;=8,1,0))</x:f>
        <x:v>3</x:v>
      </x:c>
      <x:c r="AD2980" t="str">
        <x:f>IF(AND(O2980&lt;&gt;"High",AC2980&gt;=Assumptions!$B$10,AA2980&gt;0),"Priority Growth",IF(AND(O2980="Low",AA2980&gt;0),"Maintain","Watch"))</x:f>
        <x:v>Watch</x:v>
      </x:c>
      <x:c r="AE2980" s="60" t="n">
        <x:f>MAX(AA2980,0)*N2980</x:f>
        <x:v>0.6878783600000001</x:v>
      </x:c>
      <x:c r="AF2980" t="str">
        <x:f>IF(AND(AA2980&gt;=Assumptions!$B$11,O2980&lt;&gt;"High",OR(N2980&gt;=Assumptions!$B$12,M2980&lt;=6)),"High","Standard")</x:f>
        <x:v>Standard</x:v>
      </x:c>
    </x:row>
    <x:row r="2981">
      <x:c r="A2981" t="str">
        <x:f>'Raw_Data'!A2981</x:f>
        <x:v>C02980</x:v>
      </x:c>
      <x:c r="B2981" t="n">
        <x:f>'Raw_Data'!B2981</x:f>
        <x:v>47</x:v>
      </x:c>
      <x:c r="C2981" s="30" t="n">
        <x:f>'Raw_Data'!C2981</x:f>
        <x:v>184570</x:v>
      </x:c>
      <x:c r="D2981" t="n">
        <x:f>'Raw_Data'!D2981</x:f>
        <x:v>692</x:v>
      </x:c>
      <x:c r="E2981" t="n">
        <x:f>'Raw_Data'!E2981</x:f>
        <x:v>24</x:v>
      </x:c>
      <x:c r="F2981" t="str">
        <x:f>PROPER(TRIM('Raw_Data'!F2981))</x:f>
        <x:v>Platinum</x:v>
      </x:c>
      <x:c r="G2981" t="str">
        <x:f>PROPER(TRIM('Raw_Data'!G2981))</x:f>
        <x:v>Direct Mail</x:v>
      </x:c>
      <x:c r="H2981" s="60" t="n">
        <x:f>'Raw_Data'!H2981</x:f>
        <x:v>38906</x:v>
      </x:c>
      <x:c r="I2981" s="60" t="n">
        <x:f>'Raw_Data'!I2981</x:f>
        <x:v>4086.35</x:v>
      </x:c>
      <x:c r="J2981" s="32" t="n">
        <x:f>'Raw_Data'!J2981</x:f>
        <x:v>0.535</x:v>
      </x:c>
      <x:c r="K2981" s="32" t="n">
        <x:f>'Raw_Data'!K2981</x:f>
        <x:v>0.866</x:v>
      </x:c>
      <x:c r="L2981" t="n">
        <x:f>'Raw_Data'!L2981</x:f>
        <x:v>0</x:v>
      </x:c>
      <x:c r="M2981" t="n">
        <x:f>IF('Raw_Data'!M2981="",Assumptions!$B$15,'Raw_Data'!M2981)</x:f>
        <x:v>8</x:v>
      </x:c>
      <x:c r="N2981" s="32" t="n">
        <x:f>'Raw_Data'!N2981</x:f>
        <x:v>0.049</x:v>
      </x:c>
      <x:c r="O2981" t="str">
        <x:f>IF(OR(D2981&lt;620,L2981&gt;=2,J2981&gt;0.9),"High",IF(OR(D2981&lt;700,L2981=1,J2981&gt;0.75),"Medium","Low"))</x:f>
        <x:v>Medium</x:v>
      </x:c>
      <x:c r="P2981" s="30" t="n">
        <x:f>XLOOKUP(F2981,Assumptions!$A$4:$A$6,Assumptions!$B$4:$B$6)</x:f>
        <x:v>195</x:v>
      </x:c>
      <x:c r="Q2981" s="32" t="n">
        <x:f>XLOOKUP(F2981,Assumptions!$A$4:$A$6,Assumptions!$C$4:$C$6)</x:f>
        <x:v>0.199</x:v>
      </x:c>
      <x:c r="R2981" s="32" t="n">
        <x:f>XLOOKUP(F2981,Assumptions!$A$4:$A$6,Assumptions!$D$4:$D$6)</x:f>
        <x:v>0.017</x:v>
      </x:c>
      <x:c r="S2981" s="32" t="n">
        <x:f>XLOOKUP(F2981,Assumptions!$A$4:$A$6,Assumptions!$E$4:$E$6)</x:f>
        <x:v>0.013</x:v>
      </x:c>
      <x:c r="T2981" s="32" t="n">
        <x:f>XLOOKUP(O2981,Assumptions!$H$4:$H$6,Assumptions!$I$4:$I$6)</x:f>
        <x:v>0.012</x:v>
      </x:c>
      <x:c r="U2981" s="30" t="n">
        <x:f>XLOOKUP(F2981,Assumptions!$A$4:$A$6,Assumptions!$F$4:$F$6)</x:f>
        <x:v>140</x:v>
      </x:c>
      <x:c r="V2981" s="60" t="n">
        <x:f>I2981*12</x:f>
        <x:v>49036.2</x:v>
      </x:c>
      <x:c r="W2981" s="60" t="n">
        <x:f>H2981*J2981*(1-K2981)*Q2981</x:f>
        <x:v>555.0450568600002</x:v>
      </x:c>
      <x:c r="X2981" s="60" t="n">
        <x:f>V2981*R2981</x:f>
        <x:v>833.6154</x:v>
      </x:c>
      <x:c r="Y2981" s="60" t="n">
        <x:f>V2981*S2981</x:f>
        <x:v>637.4705999999999</x:v>
      </x:c>
      <x:c r="Z2981" s="60" t="n">
        <x:f>H2981*J2981*T2981</x:f>
        <x:v>249.77652000000003</x:v>
      </x:c>
      <x:c r="AA2981" s="60" t="n">
        <x:f>P2981+W2981+X2981-Y2981-Z2981-U2981</x:f>
        <x:v>556.4133368600002</x:v>
      </x:c>
      <x:c r="AB2981" s="32" t="n">
        <x:f>IFERROR(AA2981/(P2981+W2981+X2981),0)</x:f>
        <x:v>0.35134635991557667</x:v>
      </x:c>
      <x:c r="AC2981" t="n">
        <x:f>IF(O2981="High",0,IF(I2981&gt;=1800,3,IF(I2981&gt;=900,2,1))+IF(K2981&gt;=0.9,2,IF(K2981&gt;=0.75,1,0))+IF(J2981&lt;=0.7,2,IF(J2981&lt;=0.85,1,0))+IF(M2981&gt;=8,1,0))</x:f>
        <x:v>7</x:v>
      </x:c>
      <x:c r="AD2981" t="str">
        <x:f>IF(AND(O2981&lt;&gt;"High",AC2981&gt;=Assumptions!$B$10,AA2981&gt;0),"Priority Growth",IF(AND(O2981="Low",AA2981&gt;0),"Maintain","Watch"))</x:f>
        <x:v>Priority Growth</x:v>
      </x:c>
      <x:c r="AE2981" s="60" t="n">
        <x:f>MAX(AA2981,0)*N2981</x:f>
        <x:v>27.26425350614001</x:v>
      </x:c>
      <x:c r="AF2981" t="str">
        <x:f>IF(AND(AA2981&gt;=Assumptions!$B$11,O2981&lt;&gt;"High",OR(N2981&gt;=Assumptions!$B$12,M2981&lt;=6)),"High","Standard")</x:f>
        <x:v>Standard</x:v>
      </x:c>
    </x:row>
    <x:row r="2982">
      <x:c r="A2982" t="str">
        <x:f>'Raw_Data'!A2982</x:f>
        <x:v>C02981</x:v>
      </x:c>
      <x:c r="B2982" t="n">
        <x:f>'Raw_Data'!B2982</x:f>
        <x:v>59</x:v>
      </x:c>
      <x:c r="C2982" s="30" t="n">
        <x:f>'Raw_Data'!C2982</x:f>
        <x:v>133382</x:v>
      </x:c>
      <x:c r="D2982" t="n">
        <x:f>'Raw_Data'!D2982</x:f>
        <x:v>719</x:v>
      </x:c>
      <x:c r="E2982" t="n">
        <x:f>'Raw_Data'!E2982</x:f>
        <x:v>41</x:v>
      </x:c>
      <x:c r="F2982" t="str">
        <x:f>PROPER(TRIM('Raw_Data'!F2982))</x:f>
        <x:v>Platinum</x:v>
      </x:c>
      <x:c r="G2982" t="str">
        <x:f>PROPER(TRIM('Raw_Data'!G2982))</x:f>
        <x:v>Partner</x:v>
      </x:c>
      <x:c r="H2982" s="60" t="n">
        <x:f>'Raw_Data'!H2982</x:f>
        <x:v>33006</x:v>
      </x:c>
      <x:c r="I2982" s="60" t="n">
        <x:f>'Raw_Data'!I2982</x:f>
        <x:v>3042.83</x:v>
      </x:c>
      <x:c r="J2982" s="32" t="n">
        <x:f>'Raw_Data'!J2982</x:f>
        <x:v>0.389</x:v>
      </x:c>
      <x:c r="K2982" s="32" t="n">
        <x:f>'Raw_Data'!K2982</x:f>
        <x:v>0.8</x:v>
      </x:c>
      <x:c r="L2982" t="n">
        <x:f>'Raw_Data'!L2982</x:f>
        <x:v>0</x:v>
      </x:c>
      <x:c r="M2982" t="n">
        <x:f>IF('Raw_Data'!M2982="",Assumptions!$B$15,'Raw_Data'!M2982)</x:f>
        <x:v>6</x:v>
      </x:c>
      <x:c r="N2982" s="32" t="n">
        <x:f>'Raw_Data'!N2982</x:f>
        <x:v>0.123</x:v>
      </x:c>
      <x:c r="O2982" t="str">
        <x:f>IF(OR(D2982&lt;620,L2982&gt;=2,J2982&gt;0.9),"High",IF(OR(D2982&lt;700,L2982=1,J2982&gt;0.75),"Medium","Low"))</x:f>
        <x:v>Low</x:v>
      </x:c>
      <x:c r="P2982" s="30" t="n">
        <x:f>XLOOKUP(F2982,Assumptions!$A$4:$A$6,Assumptions!$B$4:$B$6)</x:f>
        <x:v>195</x:v>
      </x:c>
      <x:c r="Q2982" s="32" t="n">
        <x:f>XLOOKUP(F2982,Assumptions!$A$4:$A$6,Assumptions!$C$4:$C$6)</x:f>
        <x:v>0.199</x:v>
      </x:c>
      <x:c r="R2982" s="32" t="n">
        <x:f>XLOOKUP(F2982,Assumptions!$A$4:$A$6,Assumptions!$D$4:$D$6)</x:f>
        <x:v>0.017</x:v>
      </x:c>
      <x:c r="S2982" s="32" t="n">
        <x:f>XLOOKUP(F2982,Assumptions!$A$4:$A$6,Assumptions!$E$4:$E$6)</x:f>
        <x:v>0.013</x:v>
      </x:c>
      <x:c r="T2982" s="32" t="n">
        <x:f>XLOOKUP(O2982,Assumptions!$H$4:$H$6,Assumptions!$I$4:$I$6)</x:f>
        <x:v>0.0035</x:v>
      </x:c>
      <x:c r="U2982" s="30" t="n">
        <x:f>XLOOKUP(F2982,Assumptions!$A$4:$A$6,Assumptions!$F$4:$F$6)</x:f>
        <x:v>140</x:v>
      </x:c>
      <x:c r="V2982" s="60" t="n">
        <x:f>I2982*12</x:f>
        <x:v>36513.96</x:v>
      </x:c>
      <x:c r="W2982" s="60" t="n">
        <x:f>H2982*J2982*(1-K2982)*Q2982</x:f>
        <x:v>511.0054932</x:v>
      </x:c>
      <x:c r="X2982" s="60" t="n">
        <x:f>V2982*R2982</x:f>
        <x:v>620.7373200000001</x:v>
      </x:c>
      <x:c r="Y2982" s="60" t="n">
        <x:f>V2982*S2982</x:f>
        <x:v>474.68147999999997</x:v>
      </x:c>
      <x:c r="Z2982" s="60" t="n">
        <x:f>H2982*J2982*T2982</x:f>
        <x:v>44.93766900000001</x:v>
      </x:c>
      <x:c r="AA2982" s="60" t="n">
        <x:f>P2982+W2982+X2982-Y2982-Z2982-U2982</x:f>
        <x:v>667.1236642</x:v>
      </x:c>
      <x:c r="AB2982" s="32" t="n">
        <x:f>IFERROR(AA2982/(P2982+W2982+X2982),0)</x:f>
        <x:v>0.5028281725460791</x:v>
      </x:c>
      <x:c r="AC2982" t="n">
        <x:f>IF(O2982="High",0,IF(I2982&gt;=1800,3,IF(I2982&gt;=900,2,1))+IF(K2982&gt;=0.9,2,IF(K2982&gt;=0.75,1,0))+IF(J2982&lt;=0.7,2,IF(J2982&lt;=0.85,1,0))+IF(M2982&gt;=8,1,0))</x:f>
        <x:v>6</x:v>
      </x:c>
      <x:c r="AD2982" t="str">
        <x:f>IF(AND(O2982&lt;&gt;"High",AC2982&gt;=Assumptions!$B$10,AA2982&gt;0),"Priority Growth",IF(AND(O2982="Low",AA2982&gt;0),"Maintain","Watch"))</x:f>
        <x:v>Priority Growth</x:v>
      </x:c>
      <x:c r="AE2982" s="60" t="n">
        <x:f>MAX(AA2982,0)*N2982</x:f>
        <x:v>82.0562106966</x:v>
      </x:c>
      <x:c r="AF2982" t="str">
        <x:f>IF(AND(AA2982&gt;=Assumptions!$B$11,O2982&lt;&gt;"High",OR(N2982&gt;=Assumptions!$B$12,M2982&lt;=6)),"High","Standard")</x:f>
        <x:v>High</x:v>
      </x:c>
    </x:row>
    <x:row r="2983">
      <x:c r="A2983" t="str">
        <x:f>'Raw_Data'!A2983</x:f>
        <x:v>C02982</x:v>
      </x:c>
      <x:c r="B2983" t="n">
        <x:f>'Raw_Data'!B2983</x:f>
        <x:v>24</x:v>
      </x:c>
      <x:c r="C2983" s="30" t="n">
        <x:f>'Raw_Data'!C2983</x:f>
        <x:v>115728</x:v>
      </x:c>
      <x:c r="D2983" t="n">
        <x:f>'Raw_Data'!D2983</x:f>
        <x:v>635</x:v>
      </x:c>
      <x:c r="E2983" t="n">
        <x:f>'Raw_Data'!E2983</x:f>
        <x:v>21</x:v>
      </x:c>
      <x:c r="F2983" t="str">
        <x:f>PROPER(TRIM('Raw_Data'!F2983))</x:f>
        <x:v>Gold</x:v>
      </x:c>
      <x:c r="G2983" t="str">
        <x:f>PROPER(TRIM('Raw_Data'!G2983))</x:f>
        <x:v>Digital</x:v>
      </x:c>
      <x:c r="H2983" s="60" t="n">
        <x:f>'Raw_Data'!H2983</x:f>
        <x:v>11711</x:v>
      </x:c>
      <x:c r="I2983" s="60" t="n">
        <x:f>'Raw_Data'!I2983</x:f>
        <x:v>1718.49</x:v>
      </x:c>
      <x:c r="J2983" s="32" t="n">
        <x:f>'Raw_Data'!J2983</x:f>
        <x:v>0.309</x:v>
      </x:c>
      <x:c r="K2983" s="32" t="n">
        <x:f>'Raw_Data'!K2983</x:f>
        <x:v>0.6</x:v>
      </x:c>
      <x:c r="L2983" t="n">
        <x:f>'Raw_Data'!L2983</x:f>
        <x:v>0</x:v>
      </x:c>
      <x:c r="M2983" t="n">
        <x:f>IF('Raw_Data'!M2983="",Assumptions!$B$15,'Raw_Data'!M2983)</x:f>
        <x:v>4</x:v>
      </x:c>
      <x:c r="N2983" s="32" t="n">
        <x:f>'Raw_Data'!N2983</x:f>
        <x:v>0.26</x:v>
      </x:c>
      <x:c r="O2983" t="str">
        <x:f>IF(OR(D2983&lt;620,L2983&gt;=2,J2983&gt;0.9),"High",IF(OR(D2983&lt;700,L2983=1,J2983&gt;0.75),"Medium","Low"))</x:f>
        <x:v>Medium</x:v>
      </x:c>
      <x:c r="P2983" s="30" t="n">
        <x:f>XLOOKUP(F2983,Assumptions!$A$4:$A$6,Assumptions!$B$4:$B$6)</x:f>
        <x:v>95</x:v>
      </x:c>
      <x:c r="Q2983" s="32" t="n">
        <x:f>XLOOKUP(F2983,Assumptions!$A$4:$A$6,Assumptions!$C$4:$C$6)</x:f>
        <x:v>0.219</x:v>
      </x:c>
      <x:c r="R2983" s="32" t="n">
        <x:f>XLOOKUP(F2983,Assumptions!$A$4:$A$6,Assumptions!$D$4:$D$6)</x:f>
        <x:v>0.016</x:v>
      </x:c>
      <x:c r="S2983" s="32" t="n">
        <x:f>XLOOKUP(F2983,Assumptions!$A$4:$A$6,Assumptions!$E$4:$E$6)</x:f>
        <x:v>0.01</x:v>
      </x:c>
      <x:c r="T2983" s="32" t="n">
        <x:f>XLOOKUP(O2983,Assumptions!$H$4:$H$6,Assumptions!$I$4:$I$6)</x:f>
        <x:v>0.012</x:v>
      </x:c>
      <x:c r="U2983" s="30" t="n">
        <x:f>XLOOKUP(F2983,Assumptions!$A$4:$A$6,Assumptions!$F$4:$F$6)</x:f>
        <x:v>90</x:v>
      </x:c>
      <x:c r="V2983" s="60" t="n">
        <x:f>I2983*12</x:f>
        <x:v>20621.88</x:v>
      </x:c>
      <x:c r="W2983" s="60" t="n">
        <x:f>H2983*J2983*(1-K2983)*Q2983</x:f>
        <x:v>316.9980324</x:v>
      </x:c>
      <x:c r="X2983" s="60" t="n">
        <x:f>V2983*R2983</x:f>
        <x:v>329.95008</x:v>
      </x:c>
      <x:c r="Y2983" s="60" t="n">
        <x:f>V2983*S2983</x:f>
        <x:v>206.21880000000002</x:v>
      </x:c>
      <x:c r="Z2983" s="60" t="n">
        <x:f>H2983*J2983*T2983</x:f>
        <x:v>43.424388</x:v>
      </x:c>
      <x:c r="AA2983" s="60" t="n">
        <x:f>P2983+W2983+X2983-Y2983-Z2983-U2983</x:f>
        <x:v>402.3049244</x:v>
      </x:c>
      <x:c r="AB2983" s="32" t="n">
        <x:f>IFERROR(AA2983/(P2983+W2983+X2983),0)</x:f>
        <x:v>0.5422278427242752</x:v>
      </x:c>
      <x:c r="AC2983" t="n">
        <x:f>IF(O2983="High",0,IF(I2983&gt;=1800,3,IF(I2983&gt;=900,2,1))+IF(K2983&gt;=0.9,2,IF(K2983&gt;=0.75,1,0))+IF(J2983&lt;=0.7,2,IF(J2983&lt;=0.85,1,0))+IF(M2983&gt;=8,1,0))</x:f>
        <x:v>4</x:v>
      </x:c>
      <x:c r="AD2983" t="str">
        <x:f>IF(AND(O2983&lt;&gt;"High",AC2983&gt;=Assumptions!$B$10,AA2983&gt;0),"Priority Growth",IF(AND(O2983="Low",AA2983&gt;0),"Maintain","Watch"))</x:f>
        <x:v>Watch</x:v>
      </x:c>
      <x:c r="AE2983" s="60" t="n">
        <x:f>MAX(AA2983,0)*N2983</x:f>
        <x:v>104.59928034400001</x:v>
      </x:c>
      <x:c r="AF2983" t="str">
        <x:f>IF(AND(AA2983&gt;=Assumptions!$B$11,O2983&lt;&gt;"High",OR(N2983&gt;=Assumptions!$B$12,M2983&lt;=6)),"High","Standard")</x:f>
        <x:v>High</x:v>
      </x:c>
    </x:row>
    <x:row r="2984">
      <x:c r="A2984" t="str">
        <x:f>'Raw_Data'!A2984</x:f>
        <x:v>C02983</x:v>
      </x:c>
      <x:c r="B2984" t="n">
        <x:f>'Raw_Data'!B2984</x:f>
        <x:v>54</x:v>
      </x:c>
      <x:c r="C2984" s="30" t="n">
        <x:f>'Raw_Data'!C2984</x:f>
        <x:v>52020</x:v>
      </x:c>
      <x:c r="D2984" t="n">
        <x:f>'Raw_Data'!D2984</x:f>
        <x:v>706</x:v>
      </x:c>
      <x:c r="E2984" t="n">
        <x:f>'Raw_Data'!E2984</x:f>
        <x:v>65</x:v>
      </x:c>
      <x:c r="F2984" t="str">
        <x:f>PROPER(TRIM('Raw_Data'!F2984))</x:f>
        <x:v>Gold</x:v>
      </x:c>
      <x:c r="G2984" t="str">
        <x:f>PROPER(TRIM('Raw_Data'!G2984))</x:f>
        <x:v>Digital</x:v>
      </x:c>
      <x:c r="H2984" s="60" t="n">
        <x:f>'Raw_Data'!H2984</x:f>
        <x:v>5483</x:v>
      </x:c>
      <x:c r="I2984" s="60" t="n">
        <x:f>'Raw_Data'!I2984</x:f>
        <x:v>1124.23</x:v>
      </x:c>
      <x:c r="J2984" s="32" t="n">
        <x:f>'Raw_Data'!J2984</x:f>
        <x:v>0.231</x:v>
      </x:c>
      <x:c r="K2984" s="32" t="n">
        <x:f>'Raw_Data'!K2984</x:f>
        <x:v>0.811</x:v>
      </x:c>
      <x:c r="L2984" t="n">
        <x:f>'Raw_Data'!L2984</x:f>
        <x:v>0</x:v>
      </x:c>
      <x:c r="M2984" t="n">
        <x:f>IF('Raw_Data'!M2984="",Assumptions!$B$15,'Raw_Data'!M2984)</x:f>
        <x:v>7.370408870408871</x:v>
      </x:c>
      <x:c r="N2984" s="32" t="n">
        <x:f>'Raw_Data'!N2984</x:f>
        <x:v>0.217</x:v>
      </x:c>
      <x:c r="O2984" t="str">
        <x:f>IF(OR(D2984&lt;620,L2984&gt;=2,J2984&gt;0.9),"High",IF(OR(D2984&lt;700,L2984=1,J2984&gt;0.75),"Medium","Low"))</x:f>
        <x:v>Low</x:v>
      </x:c>
      <x:c r="P2984" s="30" t="n">
        <x:f>XLOOKUP(F2984,Assumptions!$A$4:$A$6,Assumptions!$B$4:$B$6)</x:f>
        <x:v>95</x:v>
      </x:c>
      <x:c r="Q2984" s="32" t="n">
        <x:f>XLOOKUP(F2984,Assumptions!$A$4:$A$6,Assumptions!$C$4:$C$6)</x:f>
        <x:v>0.219</x:v>
      </x:c>
      <x:c r="R2984" s="32" t="n">
        <x:f>XLOOKUP(F2984,Assumptions!$A$4:$A$6,Assumptions!$D$4:$D$6)</x:f>
        <x:v>0.016</x:v>
      </x:c>
      <x:c r="S2984" s="32" t="n">
        <x:f>XLOOKUP(F2984,Assumptions!$A$4:$A$6,Assumptions!$E$4:$E$6)</x:f>
        <x:v>0.01</x:v>
      </x:c>
      <x:c r="T2984" s="32" t="n">
        <x:f>XLOOKUP(O2984,Assumptions!$H$4:$H$6,Assumptions!$I$4:$I$6)</x:f>
        <x:v>0.0035</x:v>
      </x:c>
      <x:c r="U2984" s="30" t="n">
        <x:f>XLOOKUP(F2984,Assumptions!$A$4:$A$6,Assumptions!$F$4:$F$6)</x:f>
        <x:v>90</x:v>
      </x:c>
      <x:c r="V2984" s="60" t="n">
        <x:f>I2984*12</x:f>
        <x:v>13490.76</x:v>
      </x:c>
      <x:c r="W2984" s="60" t="n">
        <x:f>H2984*J2984*(1-K2984)*Q2984</x:f>
        <x:v>52.424723042999986</x:v>
      </x:c>
      <x:c r="X2984" s="60" t="n">
        <x:f>V2984*R2984</x:f>
        <x:v>215.85216</x:v>
      </x:c>
      <x:c r="Y2984" s="60" t="n">
        <x:f>V2984*S2984</x:f>
        <x:v>134.9076</x:v>
      </x:c>
      <x:c r="Z2984" s="60" t="n">
        <x:f>H2984*J2984*T2984</x:f>
        <x:v>4.4330055</x:v>
      </x:c>
      <x:c r="AA2984" s="60" t="n">
        <x:f>P2984+W2984+X2984-Y2984-Z2984-U2984</x:f>
        <x:v>133.936277543</x:v>
      </x:c>
      <x:c r="AB2984" s="32" t="n">
        <x:f>IFERROR(AA2984/(P2984+W2984+X2984),0)</x:f>
        <x:v>0.36868923896582306</x:v>
      </x:c>
      <x:c r="AC2984" t="n">
        <x:f>IF(O2984="High",0,IF(I2984&gt;=1800,3,IF(I2984&gt;=900,2,1))+IF(K2984&gt;=0.9,2,IF(K2984&gt;=0.75,1,0))+IF(J2984&lt;=0.7,2,IF(J2984&lt;=0.85,1,0))+IF(M2984&gt;=8,1,0))</x:f>
        <x:v>5</x:v>
      </x:c>
      <x:c r="AD2984" t="str">
        <x:f>IF(AND(O2984&lt;&gt;"High",AC2984&gt;=Assumptions!$B$10,AA2984&gt;0),"Priority Growth",IF(AND(O2984="Low",AA2984&gt;0),"Maintain","Watch"))</x:f>
        <x:v>Maintain</x:v>
      </x:c>
      <x:c r="AE2984" s="60" t="n">
        <x:f>MAX(AA2984,0)*N2984</x:f>
        <x:v>29.064172226830998</x:v>
      </x:c>
      <x:c r="AF2984" t="str">
        <x:f>IF(AND(AA2984&gt;=Assumptions!$B$11,O2984&lt;&gt;"High",OR(N2984&gt;=Assumptions!$B$12,M2984&lt;=6)),"High","Standard")</x:f>
        <x:v>Standard</x:v>
      </x:c>
    </x:row>
    <x:row r="2985">
      <x:c r="A2985" t="str">
        <x:f>'Raw_Data'!A2985</x:f>
        <x:v>C02984</x:v>
      </x:c>
      <x:c r="B2985" t="n">
        <x:f>'Raw_Data'!B2985</x:f>
        <x:v>21</x:v>
      </x:c>
      <x:c r="C2985" s="30" t="n">
        <x:f>'Raw_Data'!C2985</x:f>
        <x:v>47153</x:v>
      </x:c>
      <x:c r="D2985" t="n">
        <x:f>'Raw_Data'!D2985</x:f>
        <x:v>675</x:v>
      </x:c>
      <x:c r="E2985" t="n">
        <x:f>'Raw_Data'!E2985</x:f>
        <x:v>79</x:v>
      </x:c>
      <x:c r="F2985" t="str">
        <x:f>PROPER(TRIM('Raw_Data'!F2985))</x:f>
        <x:v>Classic</x:v>
      </x:c>
      <x:c r="G2985" t="str">
        <x:f>PROPER(TRIM('Raw_Data'!G2985))</x:f>
        <x:v>Branch</x:v>
      </x:c>
      <x:c r="H2985" s="60" t="n">
        <x:f>'Raw_Data'!H2985</x:f>
        <x:v>4239</x:v>
      </x:c>
      <x:c r="I2985" s="60" t="n">
        <x:f>'Raw_Data'!I2985</x:f>
        <x:v>615.3</x:v>
      </x:c>
      <x:c r="J2985" s="32" t="n">
        <x:f>'Raw_Data'!J2985</x:f>
        <x:v>0.375</x:v>
      </x:c>
      <x:c r="K2985" s="32" t="n">
        <x:f>'Raw_Data'!K2985</x:f>
        <x:v>0.815</x:v>
      </x:c>
      <x:c r="L2985" t="n">
        <x:f>'Raw_Data'!L2985</x:f>
        <x:v>0</x:v>
      </x:c>
      <x:c r="M2985" t="n">
        <x:f>IF('Raw_Data'!M2985="",Assumptions!$B$15,'Raw_Data'!M2985)</x:f>
        <x:v>10</x:v>
      </x:c>
      <x:c r="N2985" s="32" t="n">
        <x:f>'Raw_Data'!N2985</x:f>
        <x:v>0.02</x:v>
      </x:c>
      <x:c r="O2985" t="str">
        <x:f>IF(OR(D2985&lt;620,L2985&gt;=2,J2985&gt;0.9),"High",IF(OR(D2985&lt;700,L2985=1,J2985&gt;0.75),"Medium","Low"))</x:f>
        <x:v>Medium</x:v>
      </x:c>
      <x:c r="P2985" s="30" t="n">
        <x:f>XLOOKUP(F2985,Assumptions!$A$4:$A$6,Assumptions!$B$4:$B$6)</x:f>
        <x:v>0</x:v>
      </x:c>
      <x:c r="Q2985" s="32" t="n">
        <x:f>XLOOKUP(F2985,Assumptions!$A$4:$A$6,Assumptions!$C$4:$C$6)</x:f>
        <x:v>0.229</x:v>
      </x:c>
      <x:c r="R2985" s="32" t="n">
        <x:f>XLOOKUP(F2985,Assumptions!$A$4:$A$6,Assumptions!$D$4:$D$6)</x:f>
        <x:v>0.015</x:v>
      </x:c>
      <x:c r="S2985" s="32" t="n">
        <x:f>XLOOKUP(F2985,Assumptions!$A$4:$A$6,Assumptions!$E$4:$E$6)</x:f>
        <x:v>0.0075</x:v>
      </x:c>
      <x:c r="T2985" s="32" t="n">
        <x:f>XLOOKUP(O2985,Assumptions!$H$4:$H$6,Assumptions!$I$4:$I$6)</x:f>
        <x:v>0.012</x:v>
      </x:c>
      <x:c r="U2985" s="30" t="n">
        <x:f>XLOOKUP(F2985,Assumptions!$A$4:$A$6,Assumptions!$F$4:$F$6)</x:f>
        <x:v>60</x:v>
      </x:c>
      <x:c r="V2985" s="60" t="n">
        <x:f>I2985*12</x:f>
        <x:v>7383.599999999999</x:v>
      </x:c>
      <x:c r="W2985" s="60" t="n">
        <x:f>H2985*J2985*(1-K2985)*Q2985</x:f>
        <x:v>67.34446312500003</x:v>
      </x:c>
      <x:c r="X2985" s="60" t="n">
        <x:f>V2985*R2985</x:f>
        <x:v>110.75399999999999</x:v>
      </x:c>
      <x:c r="Y2985" s="60" t="n">
        <x:f>V2985*S2985</x:f>
        <x:v>55.376999999999995</x:v>
      </x:c>
      <x:c r="Z2985" s="60" t="n">
        <x:f>H2985*J2985*T2985</x:f>
        <x:v>19.0755</x:v>
      </x:c>
      <x:c r="AA2985" s="60" t="n">
        <x:f>P2985+W2985+X2985-Y2985-Z2985-U2985</x:f>
        <x:v>43.64596312500002</x:v>
      </x:c>
      <x:c r="AB2985" s="32" t="n">
        <x:f>IFERROR(AA2985/(P2985+W2985+X2985),0)</x:f>
        <x:v>0.24506647816700533</x:v>
      </x:c>
      <x:c r="AC2985" t="n">
        <x:f>IF(O2985="High",0,IF(I2985&gt;=1800,3,IF(I2985&gt;=900,2,1))+IF(K2985&gt;=0.9,2,IF(K2985&gt;=0.75,1,0))+IF(J2985&lt;=0.7,2,IF(J2985&lt;=0.85,1,0))+IF(M2985&gt;=8,1,0))</x:f>
        <x:v>5</x:v>
      </x:c>
      <x:c r="AD2985" t="str">
        <x:f>IF(AND(O2985&lt;&gt;"High",AC2985&gt;=Assumptions!$B$10,AA2985&gt;0),"Priority Growth",IF(AND(O2985="Low",AA2985&gt;0),"Maintain","Watch"))</x:f>
        <x:v>Watch</x:v>
      </x:c>
      <x:c r="AE2985" s="60" t="n">
        <x:f>MAX(AA2985,0)*N2985</x:f>
        <x:v>0.8729192625000005</x:v>
      </x:c>
      <x:c r="AF2985" t="str">
        <x:f>IF(AND(AA2985&gt;=Assumptions!$B$11,O2985&lt;&gt;"High",OR(N2985&gt;=Assumptions!$B$12,M2985&lt;=6)),"High","Standard")</x:f>
        <x:v>Standard</x:v>
      </x:c>
    </x:row>
    <x:row r="2986">
      <x:c r="A2986" t="str">
        <x:f>'Raw_Data'!A2986</x:f>
        <x:v>C02985</x:v>
      </x:c>
      <x:c r="B2986" t="n">
        <x:f>'Raw_Data'!B2986</x:f>
        <x:v>45</x:v>
      </x:c>
      <x:c r="C2986" s="30" t="n">
        <x:f>'Raw_Data'!C2986</x:f>
        <x:v>50843</x:v>
      </x:c>
      <x:c r="D2986" t="n">
        <x:f>'Raw_Data'!D2986</x:f>
        <x:v>637</x:v>
      </x:c>
      <x:c r="E2986" t="n">
        <x:f>'Raw_Data'!E2986</x:f>
        <x:v>138</x:v>
      </x:c>
      <x:c r="F2986" t="str">
        <x:f>PROPER(TRIM('Raw_Data'!F2986))</x:f>
        <x:v>Classic</x:v>
      </x:c>
      <x:c r="G2986" t="str">
        <x:f>PROPER(TRIM('Raw_Data'!G2986))</x:f>
        <x:v>Direct Mail</x:v>
      </x:c>
      <x:c r="H2986" s="60" t="n">
        <x:f>'Raw_Data'!H2986</x:f>
        <x:v>6551</x:v>
      </x:c>
      <x:c r="I2986" s="60" t="n">
        <x:f>'Raw_Data'!I2986</x:f>
        <x:v>861.11</x:v>
      </x:c>
      <x:c r="J2986" s="32" t="n">
        <x:f>'Raw_Data'!J2986</x:f>
        <x:v>0.302</x:v>
      </x:c>
      <x:c r="K2986" s="32" t="n">
        <x:f>'Raw_Data'!K2986</x:f>
        <x:v>0.772</x:v>
      </x:c>
      <x:c r="L2986" t="n">
        <x:f>'Raw_Data'!L2986</x:f>
        <x:v>0</x:v>
      </x:c>
      <x:c r="M2986" t="n">
        <x:f>IF('Raw_Data'!M2986="",Assumptions!$B$15,'Raw_Data'!M2986)</x:f>
        <x:v>6</x:v>
      </x:c>
      <x:c r="N2986" s="32" t="n">
        <x:f>'Raw_Data'!N2986</x:f>
        <x:v>0.173</x:v>
      </x:c>
      <x:c r="O2986" t="str">
        <x:f>IF(OR(D2986&lt;620,L2986&gt;=2,J2986&gt;0.9),"High",IF(OR(D2986&lt;700,L2986=1,J2986&gt;0.75),"Medium","Low"))</x:f>
        <x:v>Medium</x:v>
      </x:c>
      <x:c r="P2986" s="30" t="n">
        <x:f>XLOOKUP(F2986,Assumptions!$A$4:$A$6,Assumptions!$B$4:$B$6)</x:f>
        <x:v>0</x:v>
      </x:c>
      <x:c r="Q2986" s="32" t="n">
        <x:f>XLOOKUP(F2986,Assumptions!$A$4:$A$6,Assumptions!$C$4:$C$6)</x:f>
        <x:v>0.229</x:v>
      </x:c>
      <x:c r="R2986" s="32" t="n">
        <x:f>XLOOKUP(F2986,Assumptions!$A$4:$A$6,Assumptions!$D$4:$D$6)</x:f>
        <x:v>0.015</x:v>
      </x:c>
      <x:c r="S2986" s="32" t="n">
        <x:f>XLOOKUP(F2986,Assumptions!$A$4:$A$6,Assumptions!$E$4:$E$6)</x:f>
        <x:v>0.0075</x:v>
      </x:c>
      <x:c r="T2986" s="32" t="n">
        <x:f>XLOOKUP(O2986,Assumptions!$H$4:$H$6,Assumptions!$I$4:$I$6)</x:f>
        <x:v>0.012</x:v>
      </x:c>
      <x:c r="U2986" s="30" t="n">
        <x:f>XLOOKUP(F2986,Assumptions!$A$4:$A$6,Assumptions!$F$4:$F$6)</x:f>
        <x:v>60</x:v>
      </x:c>
      <x:c r="V2986" s="60" t="n">
        <x:f>I2986*12</x:f>
        <x:v>10333.32</x:v>
      </x:c>
      <x:c r="W2986" s="60" t="n">
        <x:f>H2986*J2986*(1-K2986)*Q2986</x:f>
        <x:v>103.296325224</x:v>
      </x:c>
      <x:c r="X2986" s="60" t="n">
        <x:f>V2986*R2986</x:f>
        <x:v>154.9998</x:v>
      </x:c>
      <x:c r="Y2986" s="60" t="n">
        <x:f>V2986*S2986</x:f>
        <x:v>77.4999</x:v>
      </x:c>
      <x:c r="Z2986" s="60" t="n">
        <x:f>H2986*J2986*T2986</x:f>
        <x:v>23.740824</x:v>
      </x:c>
      <x:c r="AA2986" s="60" t="n">
        <x:f>P2986+W2986+X2986-Y2986-Z2986-U2986</x:f>
        <x:v>97.05540122399998</x:v>
      </x:c>
      <x:c r="AB2986" s="32" t="n">
        <x:f>IFERROR(AA2986/(P2986+W2986+X2986),0)</x:f>
        <x:v>0.37575244746637776</x:v>
      </x:c>
      <x:c r="AC2986" t="n">
        <x:f>IF(O2986="High",0,IF(I2986&gt;=1800,3,IF(I2986&gt;=900,2,1))+IF(K2986&gt;=0.9,2,IF(K2986&gt;=0.75,1,0))+IF(J2986&lt;=0.7,2,IF(J2986&lt;=0.85,1,0))+IF(M2986&gt;=8,1,0))</x:f>
        <x:v>4</x:v>
      </x:c>
      <x:c r="AD2986" t="str">
        <x:f>IF(AND(O2986&lt;&gt;"High",AC2986&gt;=Assumptions!$B$10,AA2986&gt;0),"Priority Growth",IF(AND(O2986="Low",AA2986&gt;0),"Maintain","Watch"))</x:f>
        <x:v>Watch</x:v>
      </x:c>
      <x:c r="AE2986" s="60" t="n">
        <x:f>MAX(AA2986,0)*N2986</x:f>
        <x:v>16.790584411751997</x:v>
      </x:c>
      <x:c r="AF2986" t="str">
        <x:f>IF(AND(AA2986&gt;=Assumptions!$B$11,O2986&lt;&gt;"High",OR(N2986&gt;=Assumptions!$B$12,M2986&lt;=6)),"High","Standard")</x:f>
        <x:v>Standard</x:v>
      </x:c>
    </x:row>
    <x:row r="2987">
      <x:c r="A2987" t="str">
        <x:f>'Raw_Data'!A2987</x:f>
        <x:v>C02986</x:v>
      </x:c>
      <x:c r="B2987" t="n">
        <x:f>'Raw_Data'!B2987</x:f>
        <x:v>33</x:v>
      </x:c>
      <x:c r="C2987" s="30" t="n">
        <x:f>'Raw_Data'!C2987</x:f>
        <x:v>119969</x:v>
      </x:c>
      <x:c r="D2987" t="n">
        <x:f>'Raw_Data'!D2987</x:f>
        <x:v>710</x:v>
      </x:c>
      <x:c r="E2987" t="n">
        <x:f>'Raw_Data'!E2987</x:f>
        <x:v>39</x:v>
      </x:c>
      <x:c r="F2987" t="str">
        <x:f>PROPER(TRIM('Raw_Data'!F2987))</x:f>
        <x:v>Gold</x:v>
      </x:c>
      <x:c r="G2987" t="str">
        <x:f>PROPER(TRIM('Raw_Data'!G2987))</x:f>
        <x:v>Branch</x:v>
      </x:c>
      <x:c r="H2987" s="60" t="n">
        <x:f>'Raw_Data'!H2987</x:f>
        <x:v>20407</x:v>
      </x:c>
      <x:c r="I2987" s="60" t="n">
        <x:f>'Raw_Data'!I2987</x:f>
        <x:v>2083.56</x:v>
      </x:c>
      <x:c r="J2987" s="32" t="n">
        <x:f>'Raw_Data'!J2987</x:f>
        <x:v>0.398</x:v>
      </x:c>
      <x:c r="K2987" s="32" t="n">
        <x:f>'Raw_Data'!K2987</x:f>
        <x:v>0.843</x:v>
      </x:c>
      <x:c r="L2987" t="n">
        <x:f>'Raw_Data'!L2987</x:f>
        <x:v>0</x:v>
      </x:c>
      <x:c r="M2987" t="n">
        <x:f>IF('Raw_Data'!M2987="",Assumptions!$B$15,'Raw_Data'!M2987)</x:f>
        <x:v>9</x:v>
      </x:c>
      <x:c r="N2987" s="32" t="n">
        <x:f>'Raw_Data'!N2987</x:f>
        <x:v>0.02</x:v>
      </x:c>
      <x:c r="O2987" t="str">
        <x:f>IF(OR(D2987&lt;620,L2987&gt;=2,J2987&gt;0.9),"High",IF(OR(D2987&lt;700,L2987=1,J2987&gt;0.75),"Medium","Low"))</x:f>
        <x:v>Low</x:v>
      </x:c>
      <x:c r="P2987" s="30" t="n">
        <x:f>XLOOKUP(F2987,Assumptions!$A$4:$A$6,Assumptions!$B$4:$B$6)</x:f>
        <x:v>95</x:v>
      </x:c>
      <x:c r="Q2987" s="32" t="n">
        <x:f>XLOOKUP(F2987,Assumptions!$A$4:$A$6,Assumptions!$C$4:$C$6)</x:f>
        <x:v>0.219</x:v>
      </x:c>
      <x:c r="R2987" s="32" t="n">
        <x:f>XLOOKUP(F2987,Assumptions!$A$4:$A$6,Assumptions!$D$4:$D$6)</x:f>
        <x:v>0.016</x:v>
      </x:c>
      <x:c r="S2987" s="32" t="n">
        <x:f>XLOOKUP(F2987,Assumptions!$A$4:$A$6,Assumptions!$E$4:$E$6)</x:f>
        <x:v>0.01</x:v>
      </x:c>
      <x:c r="T2987" s="32" t="n">
        <x:f>XLOOKUP(O2987,Assumptions!$H$4:$H$6,Assumptions!$I$4:$I$6)</x:f>
        <x:v>0.0035</x:v>
      </x:c>
      <x:c r="U2987" s="30" t="n">
        <x:f>XLOOKUP(F2987,Assumptions!$A$4:$A$6,Assumptions!$F$4:$F$6)</x:f>
        <x:v>90</x:v>
      </x:c>
      <x:c r="V2987" s="60" t="n">
        <x:f>I2987*12</x:f>
        <x:v>25002.72</x:v>
      </x:c>
      <x:c r="W2987" s="60" t="n">
        <x:f>H2987*J2987*(1-K2987)*Q2987</x:f>
        <x:v>279.25824463800006</x:v>
      </x:c>
      <x:c r="X2987" s="60" t="n">
        <x:f>V2987*R2987</x:f>
        <x:v>400.04352</x:v>
      </x:c>
      <x:c r="Y2987" s="60" t="n">
        <x:f>V2987*S2987</x:f>
        <x:v>250.02720000000002</x:v>
      </x:c>
      <x:c r="Z2987" s="60" t="n">
        <x:f>H2987*J2987*T2987</x:f>
        <x:v>28.426951000000003</x:v>
      </x:c>
      <x:c r="AA2987" s="60" t="n">
        <x:f>P2987+W2987+X2987-Y2987-Z2987-U2987</x:f>
        <x:v>405.8476136380001</x:v>
      </x:c>
      <x:c r="AB2987" s="32" t="n">
        <x:f>IFERROR(AA2987/(P2987+W2987+X2987),0)</x:f>
        <x:v>0.5241465694292213</x:v>
      </x:c>
      <x:c r="AC2987" t="n">
        <x:f>IF(O2987="High",0,IF(I2987&gt;=1800,3,IF(I2987&gt;=900,2,1))+IF(K2987&gt;=0.9,2,IF(K2987&gt;=0.75,1,0))+IF(J2987&lt;=0.7,2,IF(J2987&lt;=0.85,1,0))+IF(M2987&gt;=8,1,0))</x:f>
        <x:v>7</x:v>
      </x:c>
      <x:c r="AD2987" t="str">
        <x:f>IF(AND(O2987&lt;&gt;"High",AC2987&gt;=Assumptions!$B$10,AA2987&gt;0),"Priority Growth",IF(AND(O2987="Low",AA2987&gt;0),"Maintain","Watch"))</x:f>
        <x:v>Priority Growth</x:v>
      </x:c>
      <x:c r="AE2987" s="60" t="n">
        <x:f>MAX(AA2987,0)*N2987</x:f>
        <x:v>8.116952272760003</x:v>
      </x:c>
      <x:c r="AF2987" t="str">
        <x:f>IF(AND(AA2987&gt;=Assumptions!$B$11,O2987&lt;&gt;"High",OR(N2987&gt;=Assumptions!$B$12,M2987&lt;=6)),"High","Standard")</x:f>
        <x:v>Standard</x:v>
      </x:c>
    </x:row>
    <x:row r="2988">
      <x:c r="A2988" t="str">
        <x:f>'Raw_Data'!A2988</x:f>
        <x:v>C02987</x:v>
      </x:c>
      <x:c r="B2988" t="n">
        <x:f>'Raw_Data'!B2988</x:f>
        <x:v>36</x:v>
      </x:c>
      <x:c r="C2988" s="30" t="n">
        <x:f>'Raw_Data'!C2988</x:f>
        <x:v>105322</x:v>
      </x:c>
      <x:c r="D2988" t="n">
        <x:f>'Raw_Data'!D2988</x:f>
        <x:v>607</x:v>
      </x:c>
      <x:c r="E2988" t="n">
        <x:f>'Raw_Data'!E2988</x:f>
        <x:v>29</x:v>
      </x:c>
      <x:c r="F2988" t="str">
        <x:f>PROPER(TRIM('Raw_Data'!F2988))</x:f>
        <x:v>Gold</x:v>
      </x:c>
      <x:c r="G2988" t="str">
        <x:f>PROPER(TRIM('Raw_Data'!G2988))</x:f>
        <x:v>Direct Mail</x:v>
      </x:c>
      <x:c r="H2988" s="60" t="n">
        <x:f>'Raw_Data'!H2988</x:f>
        <x:v>14469</x:v>
      </x:c>
      <x:c r="I2988" s="60" t="n">
        <x:f>'Raw_Data'!I2988</x:f>
        <x:v>1655.65</x:v>
      </x:c>
      <x:c r="J2988" s="32" t="n">
        <x:f>'Raw_Data'!J2988</x:f>
        <x:v>0.839</x:v>
      </x:c>
      <x:c r="K2988" s="32" t="n">
        <x:f>'Raw_Data'!K2988</x:f>
        <x:v>0.83</x:v>
      </x:c>
      <x:c r="L2988" t="n">
        <x:f>'Raw_Data'!L2988</x:f>
        <x:v>0</x:v>
      </x:c>
      <x:c r="M2988" t="n">
        <x:f>IF('Raw_Data'!M2988="",Assumptions!$B$15,'Raw_Data'!M2988)</x:f>
        <x:v>5</x:v>
      </x:c>
      <x:c r="N2988" s="32" t="n">
        <x:f>'Raw_Data'!N2988</x:f>
        <x:v>0.2</x:v>
      </x:c>
      <x:c r="O2988" t="str">
        <x:f>IF(OR(D2988&lt;620,L2988&gt;=2,J2988&gt;0.9),"High",IF(OR(D2988&lt;700,L2988=1,J2988&gt;0.75),"Medium","Low"))</x:f>
        <x:v>High</x:v>
      </x:c>
      <x:c r="P2988" s="30" t="n">
        <x:f>XLOOKUP(F2988,Assumptions!$A$4:$A$6,Assumptions!$B$4:$B$6)</x:f>
        <x:v>95</x:v>
      </x:c>
      <x:c r="Q2988" s="32" t="n">
        <x:f>XLOOKUP(F2988,Assumptions!$A$4:$A$6,Assumptions!$C$4:$C$6)</x:f>
        <x:v>0.219</x:v>
      </x:c>
      <x:c r="R2988" s="32" t="n">
        <x:f>XLOOKUP(F2988,Assumptions!$A$4:$A$6,Assumptions!$D$4:$D$6)</x:f>
        <x:v>0.016</x:v>
      </x:c>
      <x:c r="S2988" s="32" t="n">
        <x:f>XLOOKUP(F2988,Assumptions!$A$4:$A$6,Assumptions!$E$4:$E$6)</x:f>
        <x:v>0.01</x:v>
      </x:c>
      <x:c r="T2988" s="32" t="n">
        <x:f>XLOOKUP(O2988,Assumptions!$H$4:$H$6,Assumptions!$I$4:$I$6)</x:f>
        <x:v>0.045</x:v>
      </x:c>
      <x:c r="U2988" s="30" t="n">
        <x:f>XLOOKUP(F2988,Assumptions!$A$4:$A$6,Assumptions!$F$4:$F$6)</x:f>
        <x:v>90</x:v>
      </x:c>
      <x:c r="V2988" s="60" t="n">
        <x:f>I2988*12</x:f>
        <x:v>19867.800000000003</x:v>
      </x:c>
      <x:c r="W2988" s="60" t="n">
        <x:f>H2988*J2988*(1-K2988)*Q2988</x:f>
        <x:v>451.95324993000014</x:v>
      </x:c>
      <x:c r="X2988" s="60" t="n">
        <x:f>V2988*R2988</x:f>
        <x:v>317.88480000000004</x:v>
      </x:c>
      <x:c r="Y2988" s="60" t="n">
        <x:f>V2988*S2988</x:f>
        <x:v>198.67800000000003</x:v>
      </x:c>
      <x:c r="Z2988" s="60" t="n">
        <x:f>H2988*J2988*T2988</x:f>
        <x:v>546.277095</x:v>
      </x:c>
      <x:c r="AA2988" s="60" t="n">
        <x:f>P2988+W2988+X2988-Y2988-Z2988-U2988</x:f>
        <x:v>29.882954930000096</x:v>
      </x:c>
      <x:c r="AB2988" s="32" t="n">
        <x:f>IFERROR(AA2988/(P2988+W2988+X2988),0)</x:f>
        <x:v>0.034553237952954105</x:v>
      </x:c>
      <x:c r="AC2988" t="n">
        <x:f>IF(O2988="High",0,IF(I2988&gt;=1800,3,IF(I2988&gt;=900,2,1))+IF(K2988&gt;=0.9,2,IF(K2988&gt;=0.75,1,0))+IF(J2988&lt;=0.7,2,IF(J2988&lt;=0.85,1,0))+IF(M2988&gt;=8,1,0))</x:f>
        <x:v>0</x:v>
      </x:c>
      <x:c r="AD2988" t="str">
        <x:f>IF(AND(O2988&lt;&gt;"High",AC2988&gt;=Assumptions!$B$10,AA2988&gt;0),"Priority Growth",IF(AND(O2988="Low",AA2988&gt;0),"Maintain","Watch"))</x:f>
        <x:v>Watch</x:v>
      </x:c>
      <x:c r="AE2988" s="60" t="n">
        <x:f>MAX(AA2988,0)*N2988</x:f>
        <x:v>5.976590986000019</x:v>
      </x:c>
      <x:c r="AF2988" t="str">
        <x:f>IF(AND(AA2988&gt;=Assumptions!$B$11,O2988&lt;&gt;"High",OR(N2988&gt;=Assumptions!$B$12,M2988&lt;=6)),"High","Standard")</x:f>
        <x:v>Standard</x:v>
      </x:c>
    </x:row>
    <x:row r="2989">
      <x:c r="A2989" t="str">
        <x:f>'Raw_Data'!A2989</x:f>
        <x:v>C02988</x:v>
      </x:c>
      <x:c r="B2989" t="n">
        <x:f>'Raw_Data'!B2989</x:f>
        <x:v>25</x:v>
      </x:c>
      <x:c r="C2989" s="30" t="n">
        <x:f>'Raw_Data'!C2989</x:f>
        <x:v>114818</x:v>
      </x:c>
      <x:c r="D2989" t="n">
        <x:f>'Raw_Data'!D2989</x:f>
        <x:v>701</x:v>
      </x:c>
      <x:c r="E2989" t="n">
        <x:f>'Raw_Data'!E2989</x:f>
        <x:v>35</x:v>
      </x:c>
      <x:c r="F2989" t="str">
        <x:f>PROPER(TRIM('Raw_Data'!F2989))</x:f>
        <x:v>Platinum</x:v>
      </x:c>
      <x:c r="G2989" t="str">
        <x:f>PROPER(TRIM('Raw_Data'!G2989))</x:f>
        <x:v>Digital</x:v>
      </x:c>
      <x:c r="H2989" s="60" t="n">
        <x:f>'Raw_Data'!H2989</x:f>
        <x:v>27070</x:v>
      </x:c>
      <x:c r="I2989" s="60" t="n">
        <x:f>'Raw_Data'!I2989</x:f>
        <x:v>2812.74</x:v>
      </x:c>
      <x:c r="J2989" s="32" t="n">
        <x:f>'Raw_Data'!J2989</x:f>
        <x:v>0.493</x:v>
      </x:c>
      <x:c r="K2989" s="32" t="n">
        <x:f>'Raw_Data'!K2989</x:f>
        <x:v>0.79</x:v>
      </x:c>
      <x:c r="L2989" t="n">
        <x:f>'Raw_Data'!L2989</x:f>
        <x:v>0</x:v>
      </x:c>
      <x:c r="M2989" t="n">
        <x:f>IF('Raw_Data'!M2989="",Assumptions!$B$15,'Raw_Data'!M2989)</x:f>
        <x:v>9</x:v>
      </x:c>
      <x:c r="N2989" s="32" t="n">
        <x:f>'Raw_Data'!N2989</x:f>
        <x:v>0.053</x:v>
      </x:c>
      <x:c r="O2989" t="str">
        <x:f>IF(OR(D2989&lt;620,L2989&gt;=2,J2989&gt;0.9),"High",IF(OR(D2989&lt;700,L2989=1,J2989&gt;0.75),"Medium","Low"))</x:f>
        <x:v>Low</x:v>
      </x:c>
      <x:c r="P2989" s="30" t="n">
        <x:f>XLOOKUP(F2989,Assumptions!$A$4:$A$6,Assumptions!$B$4:$B$6)</x:f>
        <x:v>195</x:v>
      </x:c>
      <x:c r="Q2989" s="32" t="n">
        <x:f>XLOOKUP(F2989,Assumptions!$A$4:$A$6,Assumptions!$C$4:$C$6)</x:f>
        <x:v>0.199</x:v>
      </x:c>
      <x:c r="R2989" s="32" t="n">
        <x:f>XLOOKUP(F2989,Assumptions!$A$4:$A$6,Assumptions!$D$4:$D$6)</x:f>
        <x:v>0.017</x:v>
      </x:c>
      <x:c r="S2989" s="32" t="n">
        <x:f>XLOOKUP(F2989,Assumptions!$A$4:$A$6,Assumptions!$E$4:$E$6)</x:f>
        <x:v>0.013</x:v>
      </x:c>
      <x:c r="T2989" s="32" t="n">
        <x:f>XLOOKUP(O2989,Assumptions!$H$4:$H$6,Assumptions!$I$4:$I$6)</x:f>
        <x:v>0.0035</x:v>
      </x:c>
      <x:c r="U2989" s="30" t="n">
        <x:f>XLOOKUP(F2989,Assumptions!$A$4:$A$6,Assumptions!$F$4:$F$6)</x:f>
        <x:v>140</x:v>
      </x:c>
      <x:c r="V2989" s="60" t="n">
        <x:f>I2989*12</x:f>
        <x:v>33752.88</x:v>
      </x:c>
      <x:c r="W2989" s="60" t="n">
        <x:f>H2989*J2989*(1-K2989)*Q2989</x:f>
        <x:v>557.7088629</x:v>
      </x:c>
      <x:c r="X2989" s="60" t="n">
        <x:f>V2989*R2989</x:f>
        <x:v>573.79896</x:v>
      </x:c>
      <x:c r="Y2989" s="60" t="n">
        <x:f>V2989*S2989</x:f>
        <x:v>438.78743999999995</x:v>
      </x:c>
      <x:c r="Z2989" s="60" t="n">
        <x:f>H2989*J2989*T2989</x:f>
        <x:v>46.709285</x:v>
      </x:c>
      <x:c r="AA2989" s="60" t="n">
        <x:f>P2989+W2989+X2989-Y2989-Z2989-U2989</x:f>
        <x:v>701.0110979000001</x:v>
      </x:c>
      <x:c r="AB2989" s="32" t="n">
        <x:f>IFERROR(AA2989/(P2989+W2989+X2989),0)</x:f>
        <x:v>0.5284635987803341</x:v>
      </x:c>
      <x:c r="AC2989" t="n">
        <x:f>IF(O2989="High",0,IF(I2989&gt;=1800,3,IF(I2989&gt;=900,2,1))+IF(K2989&gt;=0.9,2,IF(K2989&gt;=0.75,1,0))+IF(J2989&lt;=0.7,2,IF(J2989&lt;=0.85,1,0))+IF(M2989&gt;=8,1,0))</x:f>
        <x:v>7</x:v>
      </x:c>
      <x:c r="AD2989" t="str">
        <x:f>IF(AND(O2989&lt;&gt;"High",AC2989&gt;=Assumptions!$B$10,AA2989&gt;0),"Priority Growth",IF(AND(O2989="Low",AA2989&gt;0),"Maintain","Watch"))</x:f>
        <x:v>Priority Growth</x:v>
      </x:c>
      <x:c r="AE2989" s="60" t="n">
        <x:f>MAX(AA2989,0)*N2989</x:f>
        <x:v>37.153588188700006</x:v>
      </x:c>
      <x:c r="AF2989" t="str">
        <x:f>IF(AND(AA2989&gt;=Assumptions!$B$11,O2989&lt;&gt;"High",OR(N2989&gt;=Assumptions!$B$12,M2989&lt;=6)),"High","Standard")</x:f>
        <x:v>Standard</x:v>
      </x:c>
    </x:row>
    <x:row r="2990">
      <x:c r="A2990" t="str">
        <x:f>'Raw_Data'!A2990</x:f>
        <x:v>C02989</x:v>
      </x:c>
      <x:c r="B2990" t="n">
        <x:f>'Raw_Data'!B2990</x:f>
        <x:v>37</x:v>
      </x:c>
      <x:c r="C2990" s="30" t="n">
        <x:f>'Raw_Data'!C2990</x:f>
        <x:v>56650</x:v>
      </x:c>
      <x:c r="D2990" t="n">
        <x:f>'Raw_Data'!D2990</x:f>
        <x:v>643</x:v>
      </x:c>
      <x:c r="E2990" t="n">
        <x:f>'Raw_Data'!E2990</x:f>
        <x:v>39</x:v>
      </x:c>
      <x:c r="F2990" t="str">
        <x:f>PROPER(TRIM('Raw_Data'!F2990))</x:f>
        <x:v>Classic</x:v>
      </x:c>
      <x:c r="G2990" t="str">
        <x:f>PROPER(TRIM('Raw_Data'!G2990))</x:f>
        <x:v>Direct Mail</x:v>
      </x:c>
      <x:c r="H2990" s="60" t="n">
        <x:f>'Raw_Data'!H2990</x:f>
        <x:v>6111</x:v>
      </x:c>
      <x:c r="I2990" s="60" t="n">
        <x:f>'Raw_Data'!I2990</x:f>
        <x:v>1255.91</x:v>
      </x:c>
      <x:c r="J2990" s="32" t="n">
        <x:f>'Raw_Data'!J2990</x:f>
        <x:v>0.359</x:v>
      </x:c>
      <x:c r="K2990" s="32" t="n">
        <x:f>'Raw_Data'!K2990</x:f>
        <x:v>0.733</x:v>
      </x:c>
      <x:c r="L2990" t="n">
        <x:f>'Raw_Data'!L2990</x:f>
        <x:v>0</x:v>
      </x:c>
      <x:c r="M2990" t="n">
        <x:f>IF('Raw_Data'!M2990="",Assumptions!$B$15,'Raw_Data'!M2990)</x:f>
        <x:v>6</x:v>
      </x:c>
      <x:c r="N2990" s="32" t="n">
        <x:f>'Raw_Data'!N2990</x:f>
        <x:v>0.174</x:v>
      </x:c>
      <x:c r="O2990" t="str">
        <x:f>IF(OR(D2990&lt;620,L2990&gt;=2,J2990&gt;0.9),"High",IF(OR(D2990&lt;700,L2990=1,J2990&gt;0.75),"Medium","Low"))</x:f>
        <x:v>Medium</x:v>
      </x:c>
      <x:c r="P2990" s="30" t="n">
        <x:f>XLOOKUP(F2990,Assumptions!$A$4:$A$6,Assumptions!$B$4:$B$6)</x:f>
        <x:v>0</x:v>
      </x:c>
      <x:c r="Q2990" s="32" t="n">
        <x:f>XLOOKUP(F2990,Assumptions!$A$4:$A$6,Assumptions!$C$4:$C$6)</x:f>
        <x:v>0.229</x:v>
      </x:c>
      <x:c r="R2990" s="32" t="n">
        <x:f>XLOOKUP(F2990,Assumptions!$A$4:$A$6,Assumptions!$D$4:$D$6)</x:f>
        <x:v>0.015</x:v>
      </x:c>
      <x:c r="S2990" s="32" t="n">
        <x:f>XLOOKUP(F2990,Assumptions!$A$4:$A$6,Assumptions!$E$4:$E$6)</x:f>
        <x:v>0.0075</x:v>
      </x:c>
      <x:c r="T2990" s="32" t="n">
        <x:f>XLOOKUP(O2990,Assumptions!$H$4:$H$6,Assumptions!$I$4:$I$6)</x:f>
        <x:v>0.012</x:v>
      </x:c>
      <x:c r="U2990" s="30" t="n">
        <x:f>XLOOKUP(F2990,Assumptions!$A$4:$A$6,Assumptions!$F$4:$F$6)</x:f>
        <x:v>60</x:v>
      </x:c>
      <x:c r="V2990" s="60" t="n">
        <x:f>I2990*12</x:f>
        <x:v>15070.920000000002</x:v>
      </x:c>
      <x:c r="W2990" s="60" t="n">
        <x:f>H2990*J2990*(1-K2990)*Q2990</x:f>
        <x:v>134.138509407</x:v>
      </x:c>
      <x:c r="X2990" s="60" t="n">
        <x:f>V2990*R2990</x:f>
        <x:v>226.06380000000001</x:v>
      </x:c>
      <x:c r="Y2990" s="60" t="n">
        <x:f>V2990*S2990</x:f>
        <x:v>113.03190000000001</x:v>
      </x:c>
      <x:c r="Z2990" s="60" t="n">
        <x:f>H2990*J2990*T2990</x:f>
        <x:v>26.326188</x:v>
      </x:c>
      <x:c r="AA2990" s="60" t="n">
        <x:f>P2990+W2990+X2990-Y2990-Z2990-U2990</x:f>
        <x:v>160.84422140700002</x:v>
      </x:c>
      <x:c r="AB2990" s="32" t="n">
        <x:f>IFERROR(AA2990/(P2990+W2990+X2990),0)</x:f>
        <x:v>0.4465385623756754</x:v>
      </x:c>
      <x:c r="AC2990" t="n">
        <x:f>IF(O2990="High",0,IF(I2990&gt;=1800,3,IF(I2990&gt;=900,2,1))+IF(K2990&gt;=0.9,2,IF(K2990&gt;=0.75,1,0))+IF(J2990&lt;=0.7,2,IF(J2990&lt;=0.85,1,0))+IF(M2990&gt;=8,1,0))</x:f>
        <x:v>4</x:v>
      </x:c>
      <x:c r="AD2990" t="str">
        <x:f>IF(AND(O2990&lt;&gt;"High",AC2990&gt;=Assumptions!$B$10,AA2990&gt;0),"Priority Growth",IF(AND(O2990="Low",AA2990&gt;0),"Maintain","Watch"))</x:f>
        <x:v>Watch</x:v>
      </x:c>
      <x:c r="AE2990" s="60" t="n">
        <x:f>MAX(AA2990,0)*N2990</x:f>
        <x:v>27.986894524818002</x:v>
      </x:c>
      <x:c r="AF2990" t="str">
        <x:f>IF(AND(AA2990&gt;=Assumptions!$B$11,O2990&lt;&gt;"High",OR(N2990&gt;=Assumptions!$B$12,M2990&lt;=6)),"High","Standard")</x:f>
        <x:v>Standard</x:v>
      </x:c>
    </x:row>
    <x:row r="2991">
      <x:c r="A2991" t="str">
        <x:f>'Raw_Data'!A2991</x:f>
        <x:v>C02990</x:v>
      </x:c>
      <x:c r="B2991" t="n">
        <x:f>'Raw_Data'!B2991</x:f>
        <x:v>32</x:v>
      </x:c>
      <x:c r="C2991" s="30" t="n">
        <x:f>'Raw_Data'!C2991</x:f>
        <x:v>28401</x:v>
      </x:c>
      <x:c r="D2991" t="n">
        <x:f>'Raw_Data'!D2991</x:f>
        <x:v>696</x:v>
      </x:c>
      <x:c r="E2991" t="n">
        <x:f>'Raw_Data'!E2991</x:f>
        <x:v>10</x:v>
      </x:c>
      <x:c r="F2991" t="str">
        <x:f>PROPER(TRIM('Raw_Data'!F2991))</x:f>
        <x:v>Classic</x:v>
      </x:c>
      <x:c r="G2991" t="str">
        <x:f>PROPER(TRIM('Raw_Data'!G2991))</x:f>
        <x:v>Branch</x:v>
      </x:c>
      <x:c r="H2991" s="60" t="n">
        <x:f>'Raw_Data'!H2991</x:f>
        <x:v>4950</x:v>
      </x:c>
      <x:c r="I2991" s="60" t="n">
        <x:f>'Raw_Data'!I2991</x:f>
        <x:v>685.26</x:v>
      </x:c>
      <x:c r="J2991" s="32" t="n">
        <x:f>'Raw_Data'!J2991</x:f>
        <x:v>0.473</x:v>
      </x:c>
      <x:c r="K2991" s="32" t="n">
        <x:f>'Raw_Data'!K2991</x:f>
        <x:v>0.779</x:v>
      </x:c>
      <x:c r="L2991" t="n">
        <x:f>'Raw_Data'!L2991</x:f>
        <x:v>0</x:v>
      </x:c>
      <x:c r="M2991" t="n">
        <x:f>IF('Raw_Data'!M2991="",Assumptions!$B$15,'Raw_Data'!M2991)</x:f>
        <x:v>8</x:v>
      </x:c>
      <x:c r="N2991" s="32" t="n">
        <x:f>'Raw_Data'!N2991</x:f>
        <x:v>0.066</x:v>
      </x:c>
      <x:c r="O2991" t="str">
        <x:f>IF(OR(D2991&lt;620,L2991&gt;=2,J2991&gt;0.9),"High",IF(OR(D2991&lt;700,L2991=1,J2991&gt;0.75),"Medium","Low"))</x:f>
        <x:v>Medium</x:v>
      </x:c>
      <x:c r="P2991" s="30" t="n">
        <x:f>XLOOKUP(F2991,Assumptions!$A$4:$A$6,Assumptions!$B$4:$B$6)</x:f>
        <x:v>0</x:v>
      </x:c>
      <x:c r="Q2991" s="32" t="n">
        <x:f>XLOOKUP(F2991,Assumptions!$A$4:$A$6,Assumptions!$C$4:$C$6)</x:f>
        <x:v>0.229</x:v>
      </x:c>
      <x:c r="R2991" s="32" t="n">
        <x:f>XLOOKUP(F2991,Assumptions!$A$4:$A$6,Assumptions!$D$4:$D$6)</x:f>
        <x:v>0.015</x:v>
      </x:c>
      <x:c r="S2991" s="32" t="n">
        <x:f>XLOOKUP(F2991,Assumptions!$A$4:$A$6,Assumptions!$E$4:$E$6)</x:f>
        <x:v>0.0075</x:v>
      </x:c>
      <x:c r="T2991" s="32" t="n">
        <x:f>XLOOKUP(O2991,Assumptions!$H$4:$H$6,Assumptions!$I$4:$I$6)</x:f>
        <x:v>0.012</x:v>
      </x:c>
      <x:c r="U2991" s="30" t="n">
        <x:f>XLOOKUP(F2991,Assumptions!$A$4:$A$6,Assumptions!$F$4:$F$6)</x:f>
        <x:v>60</x:v>
      </x:c>
      <x:c r="V2991" s="60" t="n">
        <x:f>I2991*12</x:f>
        <x:v>8223.119999999999</x:v>
      </x:c>
      <x:c r="W2991" s="60" t="n">
        <x:f>H2991*J2991*(1-K2991)*Q2991</x:f>
        <x:v>118.49338214999999</x:v>
      </x:c>
      <x:c r="X2991" s="60" t="n">
        <x:f>V2991*R2991</x:f>
        <x:v>123.34679999999997</x:v>
      </x:c>
      <x:c r="Y2991" s="60" t="n">
        <x:f>V2991*S2991</x:f>
        <x:v>61.67339999999999</x:v>
      </x:c>
      <x:c r="Z2991" s="60" t="n">
        <x:f>H2991*J2991*T2991</x:f>
        <x:v>28.0962</x:v>
      </x:c>
      <x:c r="AA2991" s="60" t="n">
        <x:f>P2991+W2991+X2991-Y2991-Z2991-U2991</x:f>
        <x:v>92.07058214999998</x:v>
      </x:c>
      <x:c r="AB2991" s="32" t="n">
        <x:f>IFERROR(AA2991/(P2991+W2991+X2991),0)</x:f>
        <x:v>0.38070837249408673</x:v>
      </x:c>
      <x:c r="AC2991" t="n">
        <x:f>IF(O2991="High",0,IF(I2991&gt;=1800,3,IF(I2991&gt;=900,2,1))+IF(K2991&gt;=0.9,2,IF(K2991&gt;=0.75,1,0))+IF(J2991&lt;=0.7,2,IF(J2991&lt;=0.85,1,0))+IF(M2991&gt;=8,1,0))</x:f>
        <x:v>5</x:v>
      </x:c>
      <x:c r="AD2991" t="str">
        <x:f>IF(AND(O2991&lt;&gt;"High",AC2991&gt;=Assumptions!$B$10,AA2991&gt;0),"Priority Growth",IF(AND(O2991="Low",AA2991&gt;0),"Maintain","Watch"))</x:f>
        <x:v>Watch</x:v>
      </x:c>
      <x:c r="AE2991" s="60" t="n">
        <x:f>MAX(AA2991,0)*N2991</x:f>
        <x:v>6.076658421899999</x:v>
      </x:c>
      <x:c r="AF2991" t="str">
        <x:f>IF(AND(AA2991&gt;=Assumptions!$B$11,O2991&lt;&gt;"High",OR(N2991&gt;=Assumptions!$B$12,M2991&lt;=6)),"High","Standard")</x:f>
        <x:v>Standard</x:v>
      </x:c>
    </x:row>
    <x:row r="2992">
      <x:c r="A2992" t="str">
        <x:f>'Raw_Data'!A2992</x:f>
        <x:v>C02991</x:v>
      </x:c>
      <x:c r="B2992" t="n">
        <x:f>'Raw_Data'!B2992</x:f>
        <x:v>30</x:v>
      </x:c>
      <x:c r="C2992" s="30" t="n">
        <x:f>'Raw_Data'!C2992</x:f>
        <x:v>87446</x:v>
      </x:c>
      <x:c r="D2992" t="n">
        <x:f>'Raw_Data'!D2992</x:f>
        <x:v>638</x:v>
      </x:c>
      <x:c r="E2992" t="n">
        <x:f>'Raw_Data'!E2992</x:f>
        <x:v>3</x:v>
      </x:c>
      <x:c r="F2992" t="str">
        <x:f>PROPER(TRIM('Raw_Data'!F2992))</x:f>
        <x:v>Gold</x:v>
      </x:c>
      <x:c r="G2992" t="str">
        <x:f>PROPER(TRIM('Raw_Data'!G2992))</x:f>
        <x:v>Direct Mail</x:v>
      </x:c>
      <x:c r="H2992" s="60" t="n">
        <x:f>'Raw_Data'!H2992</x:f>
        <x:v>9116</x:v>
      </x:c>
      <x:c r="I2992" s="60" t="n">
        <x:f>'Raw_Data'!I2992</x:f>
        <x:v>969.83</x:v>
      </x:c>
      <x:c r="J2992" s="32" t="n">
        <x:f>'Raw_Data'!J2992</x:f>
        <x:v>0.553</x:v>
      </x:c>
      <x:c r="K2992" s="32" t="n">
        <x:f>'Raw_Data'!K2992</x:f>
        <x:v>0.66</x:v>
      </x:c>
      <x:c r="L2992" t="n">
        <x:f>'Raw_Data'!L2992</x:f>
        <x:v>0</x:v>
      </x:c>
      <x:c r="M2992" t="n">
        <x:f>IF('Raw_Data'!M2992="",Assumptions!$B$15,'Raw_Data'!M2992)</x:f>
        <x:v>10</x:v>
      </x:c>
      <x:c r="N2992" s="32" t="n">
        <x:f>'Raw_Data'!N2992</x:f>
        <x:v>0.04</x:v>
      </x:c>
      <x:c r="O2992" t="str">
        <x:f>IF(OR(D2992&lt;620,L2992&gt;=2,J2992&gt;0.9),"High",IF(OR(D2992&lt;700,L2992=1,J2992&gt;0.75),"Medium","Low"))</x:f>
        <x:v>Medium</x:v>
      </x:c>
      <x:c r="P2992" s="30" t="n">
        <x:f>XLOOKUP(F2992,Assumptions!$A$4:$A$6,Assumptions!$B$4:$B$6)</x:f>
        <x:v>95</x:v>
      </x:c>
      <x:c r="Q2992" s="32" t="n">
        <x:f>XLOOKUP(F2992,Assumptions!$A$4:$A$6,Assumptions!$C$4:$C$6)</x:f>
        <x:v>0.219</x:v>
      </x:c>
      <x:c r="R2992" s="32" t="n">
        <x:f>XLOOKUP(F2992,Assumptions!$A$4:$A$6,Assumptions!$D$4:$D$6)</x:f>
        <x:v>0.016</x:v>
      </x:c>
      <x:c r="S2992" s="32" t="n">
        <x:f>XLOOKUP(F2992,Assumptions!$A$4:$A$6,Assumptions!$E$4:$E$6)</x:f>
        <x:v>0.01</x:v>
      </x:c>
      <x:c r="T2992" s="32" t="n">
        <x:f>XLOOKUP(O2992,Assumptions!$H$4:$H$6,Assumptions!$I$4:$I$6)</x:f>
        <x:v>0.012</x:v>
      </x:c>
      <x:c r="U2992" s="30" t="n">
        <x:f>XLOOKUP(F2992,Assumptions!$A$4:$A$6,Assumptions!$F$4:$F$6)</x:f>
        <x:v>90</x:v>
      </x:c>
      <x:c r="V2992" s="60" t="n">
        <x:f>I2992*12</x:f>
        <x:v>11637.960000000001</x:v>
      </x:c>
      <x:c r="W2992" s="60" t="n">
        <x:f>H2992*J2992*(1-K2992)*Q2992</x:f>
        <x:v>375.36388008</x:v>
      </x:c>
      <x:c r="X2992" s="60" t="n">
        <x:f>V2992*R2992</x:f>
        <x:v>186.20736000000002</x:v>
      </x:c>
      <x:c r="Y2992" s="60" t="n">
        <x:f>V2992*S2992</x:f>
        <x:v>116.37960000000001</x:v>
      </x:c>
      <x:c r="Z2992" s="60" t="n">
        <x:f>H2992*J2992*T2992</x:f>
        <x:v>60.493776000000004</x:v>
      </x:c>
      <x:c r="AA2992" s="60" t="n">
        <x:f>P2992+W2992+X2992-Y2992-Z2992-U2992</x:f>
        <x:v>389.69786408000004</x:v>
      </x:c>
      <x:c r="AB2992" s="32" t="n">
        <x:f>IFERROR(AA2992/(P2992+W2992+X2992),0)</x:f>
        <x:v>0.5935347762605582</x:v>
      </x:c>
      <x:c r="AC2992" t="n">
        <x:f>IF(O2992="High",0,IF(I2992&gt;=1800,3,IF(I2992&gt;=900,2,1))+IF(K2992&gt;=0.9,2,IF(K2992&gt;=0.75,1,0))+IF(J2992&lt;=0.7,2,IF(J2992&lt;=0.85,1,0))+IF(M2992&gt;=8,1,0))</x:f>
        <x:v>5</x:v>
      </x:c>
      <x:c r="AD2992" t="str">
        <x:f>IF(AND(O2992&lt;&gt;"High",AC2992&gt;=Assumptions!$B$10,AA2992&gt;0),"Priority Growth",IF(AND(O2992="Low",AA2992&gt;0),"Maintain","Watch"))</x:f>
        <x:v>Watch</x:v>
      </x:c>
      <x:c r="AE2992" s="60" t="n">
        <x:f>MAX(AA2992,0)*N2992</x:f>
        <x:v>15.587914563200002</x:v>
      </x:c>
      <x:c r="AF2992" t="str">
        <x:f>IF(AND(AA2992&gt;=Assumptions!$B$11,O2992&lt;&gt;"High",OR(N2992&gt;=Assumptions!$B$12,M2992&lt;=6)),"High","Standard")</x:f>
        <x:v>Standard</x:v>
      </x:c>
    </x:row>
    <x:row r="2993">
      <x:c r="A2993" t="str">
        <x:f>'Raw_Data'!A2993</x:f>
        <x:v>C02992</x:v>
      </x:c>
      <x:c r="B2993" t="n">
        <x:f>'Raw_Data'!B2993</x:f>
        <x:v>65</x:v>
      </x:c>
      <x:c r="C2993" s="30" t="n">
        <x:f>'Raw_Data'!C2993</x:f>
        <x:v>78671</x:v>
      </x:c>
      <x:c r="D2993" t="n">
        <x:f>'Raw_Data'!D2993</x:f>
        <x:v>661</x:v>
      </x:c>
      <x:c r="E2993" t="n">
        <x:f>'Raw_Data'!E2993</x:f>
        <x:v>44</x:v>
      </x:c>
      <x:c r="F2993" t="str">
        <x:f>PROPER(TRIM('Raw_Data'!F2993))</x:f>
        <x:v>Classic</x:v>
      </x:c>
      <x:c r="G2993" t="str">
        <x:f>PROPER(TRIM('Raw_Data'!G2993))</x:f>
        <x:v>Digital</x:v>
      </x:c>
      <x:c r="H2993" s="60" t="n">
        <x:f>'Raw_Data'!H2993</x:f>
        <x:v>4875</x:v>
      </x:c>
      <x:c r="I2993" s="60" t="n">
        <x:f>'Raw_Data'!I2993</x:f>
        <x:v>353.57</x:v>
      </x:c>
      <x:c r="J2993" s="32" t="n">
        <x:f>'Raw_Data'!J2993</x:f>
        <x:v>0.611</x:v>
      </x:c>
      <x:c r="K2993" s="32" t="n">
        <x:f>'Raw_Data'!K2993</x:f>
        <x:v>0.776</x:v>
      </x:c>
      <x:c r="L2993" t="n">
        <x:f>'Raw_Data'!L2993</x:f>
        <x:v>0</x:v>
      </x:c>
      <x:c r="M2993" t="n">
        <x:f>IF('Raw_Data'!M2993="",Assumptions!$B$15,'Raw_Data'!M2993)</x:f>
        <x:v>6</x:v>
      </x:c>
      <x:c r="N2993" s="32" t="n">
        <x:f>'Raw_Data'!N2993</x:f>
        <x:v>0.202</x:v>
      </x:c>
      <x:c r="O2993" t="str">
        <x:f>IF(OR(D2993&lt;620,L2993&gt;=2,J2993&gt;0.9),"High",IF(OR(D2993&lt;700,L2993=1,J2993&gt;0.75),"Medium","Low"))</x:f>
        <x:v>Medium</x:v>
      </x:c>
      <x:c r="P2993" s="30" t="n">
        <x:f>XLOOKUP(F2993,Assumptions!$A$4:$A$6,Assumptions!$B$4:$B$6)</x:f>
        <x:v>0</x:v>
      </x:c>
      <x:c r="Q2993" s="32" t="n">
        <x:f>XLOOKUP(F2993,Assumptions!$A$4:$A$6,Assumptions!$C$4:$C$6)</x:f>
        <x:v>0.229</x:v>
      </x:c>
      <x:c r="R2993" s="32" t="n">
        <x:f>XLOOKUP(F2993,Assumptions!$A$4:$A$6,Assumptions!$D$4:$D$6)</x:f>
        <x:v>0.015</x:v>
      </x:c>
      <x:c r="S2993" s="32" t="n">
        <x:f>XLOOKUP(F2993,Assumptions!$A$4:$A$6,Assumptions!$E$4:$E$6)</x:f>
        <x:v>0.0075</x:v>
      </x:c>
      <x:c r="T2993" s="32" t="n">
        <x:f>XLOOKUP(O2993,Assumptions!$H$4:$H$6,Assumptions!$I$4:$I$6)</x:f>
        <x:v>0.012</x:v>
      </x:c>
      <x:c r="U2993" s="30" t="n">
        <x:f>XLOOKUP(F2993,Assumptions!$A$4:$A$6,Assumptions!$F$4:$F$6)</x:f>
        <x:v>60</x:v>
      </x:c>
      <x:c r="V2993" s="60" t="n">
        <x:f>I2993*12</x:f>
        <x:v>4242.84</x:v>
      </x:c>
      <x:c r="W2993" s="60" t="n">
        <x:f>H2993*J2993*(1-K2993)*Q2993</x:f>
        <x:v>152.79154799999998</x:v>
      </x:c>
      <x:c r="X2993" s="60" t="n">
        <x:f>V2993*R2993</x:f>
        <x:v>63.6426</x:v>
      </x:c>
      <x:c r="Y2993" s="60" t="n">
        <x:f>V2993*S2993</x:f>
        <x:v>31.8213</x:v>
      </x:c>
      <x:c r="Z2993" s="60" t="n">
        <x:f>H2993*J2993*T2993</x:f>
        <x:v>35.7435</x:v>
      </x:c>
      <x:c r="AA2993" s="60" t="n">
        <x:f>P2993+W2993+X2993-Y2993-Z2993-U2993</x:f>
        <x:v>88.869348</x:v>
      </x:c>
      <x:c r="AB2993" s="32" t="n">
        <x:f>IFERROR(AA2993/(P2993+W2993+X2993),0)</x:f>
        <x:v>0.4106068696701225</x:v>
      </x:c>
      <x:c r="AC2993" t="n">
        <x:f>IF(O2993="High",0,IF(I2993&gt;=1800,3,IF(I2993&gt;=900,2,1))+IF(K2993&gt;=0.9,2,IF(K2993&gt;=0.75,1,0))+IF(J2993&lt;=0.7,2,IF(J2993&lt;=0.85,1,0))+IF(M2993&gt;=8,1,0))</x:f>
        <x:v>4</x:v>
      </x:c>
      <x:c r="AD2993" t="str">
        <x:f>IF(AND(O2993&lt;&gt;"High",AC2993&gt;=Assumptions!$B$10,AA2993&gt;0),"Priority Growth",IF(AND(O2993="Low",AA2993&gt;0),"Maintain","Watch"))</x:f>
        <x:v>Watch</x:v>
      </x:c>
      <x:c r="AE2993" s="60" t="n">
        <x:f>MAX(AA2993,0)*N2993</x:f>
        <x:v>17.951608296</x:v>
      </x:c>
      <x:c r="AF2993" t="str">
        <x:f>IF(AND(AA2993&gt;=Assumptions!$B$11,O2993&lt;&gt;"High",OR(N2993&gt;=Assumptions!$B$12,M2993&lt;=6)),"High","Standard")</x:f>
        <x:v>Standard</x:v>
      </x:c>
    </x:row>
    <x:row r="2994">
      <x:c r="A2994" t="str">
        <x:f>'Raw_Data'!A2994</x:f>
        <x:v>C02993</x:v>
      </x:c>
      <x:c r="B2994" t="n">
        <x:f>'Raw_Data'!B2994</x:f>
        <x:v>31</x:v>
      </x:c>
      <x:c r="C2994" s="30" t="n">
        <x:f>'Raw_Data'!C2994</x:f>
        <x:v>61432</x:v>
      </x:c>
      <x:c r="D2994" t="n">
        <x:f>'Raw_Data'!D2994</x:f>
        <x:v>664</x:v>
      </x:c>
      <x:c r="E2994" t="n">
        <x:f>'Raw_Data'!E2994</x:f>
        <x:v>34</x:v>
      </x:c>
      <x:c r="F2994" t="str">
        <x:f>PROPER(TRIM('Raw_Data'!F2994))</x:f>
        <x:v>Classic</x:v>
      </x:c>
      <x:c r="G2994" t="str">
        <x:f>PROPER(TRIM('Raw_Data'!G2994))</x:f>
        <x:v>Branch</x:v>
      </x:c>
      <x:c r="H2994" s="60" t="n">
        <x:f>'Raw_Data'!H2994</x:f>
        <x:v>7484</x:v>
      </x:c>
      <x:c r="I2994" s="60" t="n">
        <x:f>'Raw_Data'!I2994</x:f>
        <x:v>1227.18</x:v>
      </x:c>
      <x:c r="J2994" s="32" t="n">
        <x:f>'Raw_Data'!J2994</x:f>
        <x:v>0.418</x:v>
      </x:c>
      <x:c r="K2994" s="32" t="n">
        <x:f>'Raw_Data'!K2994</x:f>
        <x:v>0.731</x:v>
      </x:c>
      <x:c r="L2994" t="n">
        <x:f>'Raw_Data'!L2994</x:f>
        <x:v>1</x:v>
      </x:c>
      <x:c r="M2994" t="n">
        <x:f>IF('Raw_Data'!M2994="",Assumptions!$B$15,'Raw_Data'!M2994)</x:f>
        <x:v>8</x:v>
      </x:c>
      <x:c r="N2994" s="32" t="n">
        <x:f>'Raw_Data'!N2994</x:f>
        <x:v>0.059</x:v>
      </x:c>
      <x:c r="O2994" t="str">
        <x:f>IF(OR(D2994&lt;620,L2994&gt;=2,J2994&gt;0.9),"High",IF(OR(D2994&lt;700,L2994=1,J2994&gt;0.75),"Medium","Low"))</x:f>
        <x:v>Medium</x:v>
      </x:c>
      <x:c r="P2994" s="30" t="n">
        <x:f>XLOOKUP(F2994,Assumptions!$A$4:$A$6,Assumptions!$B$4:$B$6)</x:f>
        <x:v>0</x:v>
      </x:c>
      <x:c r="Q2994" s="32" t="n">
        <x:f>XLOOKUP(F2994,Assumptions!$A$4:$A$6,Assumptions!$C$4:$C$6)</x:f>
        <x:v>0.229</x:v>
      </x:c>
      <x:c r="R2994" s="32" t="n">
        <x:f>XLOOKUP(F2994,Assumptions!$A$4:$A$6,Assumptions!$D$4:$D$6)</x:f>
        <x:v>0.015</x:v>
      </x:c>
      <x:c r="S2994" s="32" t="n">
        <x:f>XLOOKUP(F2994,Assumptions!$A$4:$A$6,Assumptions!$E$4:$E$6)</x:f>
        <x:v>0.0075</x:v>
      </x:c>
      <x:c r="T2994" s="32" t="n">
        <x:f>XLOOKUP(O2994,Assumptions!$H$4:$H$6,Assumptions!$I$4:$I$6)</x:f>
        <x:v>0.012</x:v>
      </x:c>
      <x:c r="U2994" s="30" t="n">
        <x:f>XLOOKUP(F2994,Assumptions!$A$4:$A$6,Assumptions!$F$4:$F$6)</x:f>
        <x:v>60</x:v>
      </x:c>
      <x:c r="V2994" s="60" t="n">
        <x:f>I2994*12</x:f>
        <x:v>14726.16</x:v>
      </x:c>
      <x:c r="W2994" s="60" t="n">
        <x:f>H2994*J2994*(1-K2994)*Q2994</x:f>
        <x:v>192.707147512</x:v>
      </x:c>
      <x:c r="X2994" s="60" t="n">
        <x:f>V2994*R2994</x:f>
        <x:v>220.89239999999998</x:v>
      </x:c>
      <x:c r="Y2994" s="60" t="n">
        <x:f>V2994*S2994</x:f>
        <x:v>110.44619999999999</x:v>
      </x:c>
      <x:c r="Z2994" s="60" t="n">
        <x:f>H2994*J2994*T2994</x:f>
        <x:v>37.539744</x:v>
      </x:c>
      <x:c r="AA2994" s="60" t="n">
        <x:f>P2994+W2994+X2994-Y2994-Z2994-U2994</x:f>
        <x:v>205.613603512</x:v>
      </x:c>
      <x:c r="AB2994" s="32" t="n">
        <x:f>IFERROR(AA2994/(P2994+W2994+X2994),0)</x:f>
        <x:v>0.49713208041175244</x:v>
      </x:c>
      <x:c r="AC2994" t="n">
        <x:f>IF(O2994="High",0,IF(I2994&gt;=1800,3,IF(I2994&gt;=900,2,1))+IF(K2994&gt;=0.9,2,IF(K2994&gt;=0.75,1,0))+IF(J2994&lt;=0.7,2,IF(J2994&lt;=0.85,1,0))+IF(M2994&gt;=8,1,0))</x:f>
        <x:v>5</x:v>
      </x:c>
      <x:c r="AD2994" t="str">
        <x:f>IF(AND(O2994&lt;&gt;"High",AC2994&gt;=Assumptions!$B$10,AA2994&gt;0),"Priority Growth",IF(AND(O2994="Low",AA2994&gt;0),"Maintain","Watch"))</x:f>
        <x:v>Watch</x:v>
      </x:c>
      <x:c r="AE2994" s="60" t="n">
        <x:f>MAX(AA2994,0)*N2994</x:f>
        <x:v>12.131202607208</x:v>
      </x:c>
      <x:c r="AF2994" t="str">
        <x:f>IF(AND(AA2994&gt;=Assumptions!$B$11,O2994&lt;&gt;"High",OR(N2994&gt;=Assumptions!$B$12,M2994&lt;=6)),"High","Standard")</x:f>
        <x:v>Standard</x:v>
      </x:c>
    </x:row>
    <x:row r="2995">
      <x:c r="A2995" t="str">
        <x:f>'Raw_Data'!A2995</x:f>
        <x:v>C02994</x:v>
      </x:c>
      <x:c r="B2995" t="n">
        <x:f>'Raw_Data'!B2995</x:f>
        <x:v>33</x:v>
      </x:c>
      <x:c r="C2995" s="30" t="n">
        <x:f>'Raw_Data'!C2995</x:f>
        <x:v>103281</x:v>
      </x:c>
      <x:c r="D2995" t="n">
        <x:f>'Raw_Data'!D2995</x:f>
        <x:v>614</x:v>
      </x:c>
      <x:c r="E2995" t="n">
        <x:f>'Raw_Data'!E2995</x:f>
        <x:v>36</x:v>
      </x:c>
      <x:c r="F2995" t="str">
        <x:f>PROPER(TRIM('Raw_Data'!F2995))</x:f>
        <x:v>Gold</x:v>
      </x:c>
      <x:c r="G2995" t="str">
        <x:f>PROPER(TRIM('Raw_Data'!G2995))</x:f>
        <x:v>Direct Mail</x:v>
      </x:c>
      <x:c r="H2995" s="60" t="n">
        <x:f>'Raw_Data'!H2995</x:f>
        <x:v>11834</x:v>
      </x:c>
      <x:c r="I2995" s="60" t="n">
        <x:f>'Raw_Data'!I2995</x:f>
        <x:v>1619.83</x:v>
      </x:c>
      <x:c r="J2995" s="32" t="n">
        <x:f>'Raw_Data'!J2995</x:f>
        <x:v>0.385</x:v>
      </x:c>
      <x:c r="K2995" s="32" t="n">
        <x:f>'Raw_Data'!K2995</x:f>
        <x:v>0.729</x:v>
      </x:c>
      <x:c r="L2995" t="n">
        <x:f>'Raw_Data'!L2995</x:f>
        <x:v>0</x:v>
      </x:c>
      <x:c r="M2995" t="n">
        <x:f>IF('Raw_Data'!M2995="",Assumptions!$B$15,'Raw_Data'!M2995)</x:f>
        <x:v>7</x:v>
      </x:c>
      <x:c r="N2995" s="32" t="n">
        <x:f>'Raw_Data'!N2995</x:f>
        <x:v>0.112</x:v>
      </x:c>
      <x:c r="O2995" t="str">
        <x:f>IF(OR(D2995&lt;620,L2995&gt;=2,J2995&gt;0.9),"High",IF(OR(D2995&lt;700,L2995=1,J2995&gt;0.75),"Medium","Low"))</x:f>
        <x:v>High</x:v>
      </x:c>
      <x:c r="P2995" s="30" t="n">
        <x:f>XLOOKUP(F2995,Assumptions!$A$4:$A$6,Assumptions!$B$4:$B$6)</x:f>
        <x:v>95</x:v>
      </x:c>
      <x:c r="Q2995" s="32" t="n">
        <x:f>XLOOKUP(F2995,Assumptions!$A$4:$A$6,Assumptions!$C$4:$C$6)</x:f>
        <x:v>0.219</x:v>
      </x:c>
      <x:c r="R2995" s="32" t="n">
        <x:f>XLOOKUP(F2995,Assumptions!$A$4:$A$6,Assumptions!$D$4:$D$6)</x:f>
        <x:v>0.016</x:v>
      </x:c>
      <x:c r="S2995" s="32" t="n">
        <x:f>XLOOKUP(F2995,Assumptions!$A$4:$A$6,Assumptions!$E$4:$E$6)</x:f>
        <x:v>0.01</x:v>
      </x:c>
      <x:c r="T2995" s="32" t="n">
        <x:f>XLOOKUP(O2995,Assumptions!$H$4:$H$6,Assumptions!$I$4:$I$6)</x:f>
        <x:v>0.045</x:v>
      </x:c>
      <x:c r="U2995" s="30" t="n">
        <x:f>XLOOKUP(F2995,Assumptions!$A$4:$A$6,Assumptions!$F$4:$F$6)</x:f>
        <x:v>90</x:v>
      </x:c>
      <x:c r="V2995" s="60" t="n">
        <x:f>I2995*12</x:f>
        <x:v>19437.96</x:v>
      </x:c>
      <x:c r="W2995" s="60" t="n">
        <x:f>H2995*J2995*(1-K2995)*Q2995</x:f>
        <x:v>270.39938541000004</x:v>
      </x:c>
      <x:c r="X2995" s="60" t="n">
        <x:f>V2995*R2995</x:f>
        <x:v>311.00736</x:v>
      </x:c>
      <x:c r="Y2995" s="60" t="n">
        <x:f>V2995*S2995</x:f>
        <x:v>194.37959999999998</x:v>
      </x:c>
      <x:c r="Z2995" s="60" t="n">
        <x:f>H2995*J2995*T2995</x:f>
        <x:v>205.02405</x:v>
      </x:c>
      <x:c r="AA2995" s="60" t="n">
        <x:f>P2995+W2995+X2995-Y2995-Z2995-U2995</x:f>
        <x:v>187.00309541000001</x:v>
      </x:c>
      <x:c r="AB2995" s="32" t="n">
        <x:f>IFERROR(AA2995/(P2995+W2995+X2995),0)</x:f>
        <x:v>0.27646545023238817</x:v>
      </x:c>
      <x:c r="AC2995" t="n">
        <x:f>IF(O2995="High",0,IF(I2995&gt;=1800,3,IF(I2995&gt;=900,2,1))+IF(K2995&gt;=0.9,2,IF(K2995&gt;=0.75,1,0))+IF(J2995&lt;=0.7,2,IF(J2995&lt;=0.85,1,0))+IF(M2995&gt;=8,1,0))</x:f>
        <x:v>0</x:v>
      </x:c>
      <x:c r="AD2995" t="str">
        <x:f>IF(AND(O2995&lt;&gt;"High",AC2995&gt;=Assumptions!$B$10,AA2995&gt;0),"Priority Growth",IF(AND(O2995="Low",AA2995&gt;0),"Maintain","Watch"))</x:f>
        <x:v>Watch</x:v>
      </x:c>
      <x:c r="AE2995" s="60" t="n">
        <x:f>MAX(AA2995,0)*N2995</x:f>
        <x:v>20.944346685920003</x:v>
      </x:c>
      <x:c r="AF2995" t="str">
        <x:f>IF(AND(AA2995&gt;=Assumptions!$B$11,O2995&lt;&gt;"High",OR(N2995&gt;=Assumptions!$B$12,M2995&lt;=6)),"High","Standard")</x:f>
        <x:v>Standard</x:v>
      </x:c>
    </x:row>
    <x:row r="2996">
      <x:c r="A2996" t="str">
        <x:f>'Raw_Data'!A2996</x:f>
        <x:v>C02995</x:v>
      </x:c>
      <x:c r="B2996" t="n">
        <x:f>'Raw_Data'!B2996</x:f>
        <x:v>38</x:v>
      </x:c>
      <x:c r="C2996" s="30" t="n">
        <x:f>'Raw_Data'!C2996</x:f>
        <x:v>68076</x:v>
      </x:c>
      <x:c r="D2996" t="n">
        <x:f>'Raw_Data'!D2996</x:f>
        <x:v>688</x:v>
      </x:c>
      <x:c r="E2996" t="n">
        <x:f>'Raw_Data'!E2996</x:f>
        <x:v>18</x:v>
      </x:c>
      <x:c r="F2996" t="str">
        <x:f>PROPER(TRIM('Raw_Data'!F2996))</x:f>
        <x:v>Gold</x:v>
      </x:c>
      <x:c r="G2996" t="str">
        <x:f>PROPER(TRIM('Raw_Data'!G2996))</x:f>
        <x:v>Digital</x:v>
      </x:c>
      <x:c r="H2996" s="60" t="n">
        <x:f>'Raw_Data'!H2996</x:f>
        <x:v>10404</x:v>
      </x:c>
      <x:c r="I2996" s="60" t="n">
        <x:f>'Raw_Data'!I2996</x:f>
        <x:v>1281.55</x:v>
      </x:c>
      <x:c r="J2996" s="32" t="n">
        <x:f>'Raw_Data'!J2996</x:f>
        <x:v>0.252</x:v>
      </x:c>
      <x:c r="K2996" s="32" t="n">
        <x:f>'Raw_Data'!K2996</x:f>
        <x:v>0.721</x:v>
      </x:c>
      <x:c r="L2996" t="n">
        <x:f>'Raw_Data'!L2996</x:f>
        <x:v>0</x:v>
      </x:c>
      <x:c r="M2996" t="n">
        <x:f>IF('Raw_Data'!M2996="",Assumptions!$B$15,'Raw_Data'!M2996)</x:f>
        <x:v>8</x:v>
      </x:c>
      <x:c r="N2996" s="32" t="n">
        <x:f>'Raw_Data'!N2996</x:f>
        <x:v>0.066</x:v>
      </x:c>
      <x:c r="O2996" t="str">
        <x:f>IF(OR(D2996&lt;620,L2996&gt;=2,J2996&gt;0.9),"High",IF(OR(D2996&lt;700,L2996=1,J2996&gt;0.75),"Medium","Low"))</x:f>
        <x:v>Medium</x:v>
      </x:c>
      <x:c r="P2996" s="30" t="n">
        <x:f>XLOOKUP(F2996,Assumptions!$A$4:$A$6,Assumptions!$B$4:$B$6)</x:f>
        <x:v>95</x:v>
      </x:c>
      <x:c r="Q2996" s="32" t="n">
        <x:f>XLOOKUP(F2996,Assumptions!$A$4:$A$6,Assumptions!$C$4:$C$6)</x:f>
        <x:v>0.219</x:v>
      </x:c>
      <x:c r="R2996" s="32" t="n">
        <x:f>XLOOKUP(F2996,Assumptions!$A$4:$A$6,Assumptions!$D$4:$D$6)</x:f>
        <x:v>0.016</x:v>
      </x:c>
      <x:c r="S2996" s="32" t="n">
        <x:f>XLOOKUP(F2996,Assumptions!$A$4:$A$6,Assumptions!$E$4:$E$6)</x:f>
        <x:v>0.01</x:v>
      </x:c>
      <x:c r="T2996" s="32" t="n">
        <x:f>XLOOKUP(O2996,Assumptions!$H$4:$H$6,Assumptions!$I$4:$I$6)</x:f>
        <x:v>0.012</x:v>
      </x:c>
      <x:c r="U2996" s="30" t="n">
        <x:f>XLOOKUP(F2996,Assumptions!$A$4:$A$6,Assumptions!$F$4:$F$6)</x:f>
        <x:v>90</x:v>
      </x:c>
      <x:c r="V2996" s="60" t="n">
        <x:f>I2996*12</x:f>
        <x:v>15378.599999999999</x:v>
      </x:c>
      <x:c r="W2996" s="60" t="n">
        <x:f>H2996*J2996*(1-K2996)*Q2996</x:f>
        <x:v>160.19509060800002</x:v>
      </x:c>
      <x:c r="X2996" s="60" t="n">
        <x:f>V2996*R2996</x:f>
        <x:v>246.05759999999998</x:v>
      </x:c>
      <x:c r="Y2996" s="60" t="n">
        <x:f>V2996*S2996</x:f>
        <x:v>153.786</x:v>
      </x:c>
      <x:c r="Z2996" s="60" t="n">
        <x:f>H2996*J2996*T2996</x:f>
        <x:v>31.461696</x:v>
      </x:c>
      <x:c r="AA2996" s="60" t="n">
        <x:f>P2996+W2996+X2996-Y2996-Z2996-U2996</x:f>
        <x:v>226.00499460799995</x:v>
      </x:c>
      <x:c r="AB2996" s="32" t="n">
        <x:f>IFERROR(AA2996/(P2996+W2996+X2996),0)</x:f>
        <x:v>0.45088036202631593</x:v>
      </x:c>
      <x:c r="AC2996" t="n">
        <x:f>IF(O2996="High",0,IF(I2996&gt;=1800,3,IF(I2996&gt;=900,2,1))+IF(K2996&gt;=0.9,2,IF(K2996&gt;=0.75,1,0))+IF(J2996&lt;=0.7,2,IF(J2996&lt;=0.85,1,0))+IF(M2996&gt;=8,1,0))</x:f>
        <x:v>5</x:v>
      </x:c>
      <x:c r="AD2996" t="str">
        <x:f>IF(AND(O2996&lt;&gt;"High",AC2996&gt;=Assumptions!$B$10,AA2996&gt;0),"Priority Growth",IF(AND(O2996="Low",AA2996&gt;0),"Maintain","Watch"))</x:f>
        <x:v>Watch</x:v>
      </x:c>
      <x:c r="AE2996" s="60" t="n">
        <x:f>MAX(AA2996,0)*N2996</x:f>
        <x:v>14.916329644127996</x:v>
      </x:c>
      <x:c r="AF2996" t="str">
        <x:f>IF(AND(AA2996&gt;=Assumptions!$B$11,O2996&lt;&gt;"High",OR(N2996&gt;=Assumptions!$B$12,M2996&lt;=6)),"High","Standard")</x:f>
        <x:v>Standard</x:v>
      </x:c>
    </x:row>
    <x:row r="2997">
      <x:c r="A2997" t="str">
        <x:f>'Raw_Data'!A2997</x:f>
        <x:v>C02996</x:v>
      </x:c>
      <x:c r="B2997" t="n">
        <x:f>'Raw_Data'!B2997</x:f>
        <x:v>56</x:v>
      </x:c>
      <x:c r="C2997" s="30" t="n">
        <x:f>'Raw_Data'!C2997</x:f>
        <x:v>76195</x:v>
      </x:c>
      <x:c r="D2997" t="n">
        <x:f>'Raw_Data'!D2997</x:f>
        <x:v>609</x:v>
      </x:c>
      <x:c r="E2997" t="n">
        <x:f>'Raw_Data'!E2997</x:f>
        <x:v>18</x:v>
      </x:c>
      <x:c r="F2997" t="str">
        <x:f>PROPER(TRIM('Raw_Data'!F2997))</x:f>
        <x:v>Classic</x:v>
      </x:c>
      <x:c r="G2997" t="str">
        <x:f>PROPER(TRIM('Raw_Data'!G2997))</x:f>
        <x:v>Branch</x:v>
      </x:c>
      <x:c r="H2997" s="60" t="n">
        <x:f>'Raw_Data'!H2997</x:f>
        <x:v>6230</x:v>
      </x:c>
      <x:c r="I2997" s="60" t="n">
        <x:f>'Raw_Data'!I2997</x:f>
        <x:v>985.95</x:v>
      </x:c>
      <x:c r="J2997" s="32" t="n">
        <x:f>'Raw_Data'!J2997</x:f>
        <x:v>0.531</x:v>
      </x:c>
      <x:c r="K2997" s="32" t="n">
        <x:f>'Raw_Data'!K2997</x:f>
        <x:v>0.645</x:v>
      </x:c>
      <x:c r="L2997" t="n">
        <x:f>'Raw_Data'!L2997</x:f>
        <x:v>0</x:v>
      </x:c>
      <x:c r="M2997" t="n">
        <x:f>IF('Raw_Data'!M2997="",Assumptions!$B$15,'Raw_Data'!M2997)</x:f>
        <x:v>9</x:v>
      </x:c>
      <x:c r="N2997" s="32" t="n">
        <x:f>'Raw_Data'!N2997</x:f>
        <x:v>0.02</x:v>
      </x:c>
      <x:c r="O2997" t="str">
        <x:f>IF(OR(D2997&lt;620,L2997&gt;=2,J2997&gt;0.9),"High",IF(OR(D2997&lt;700,L2997=1,J2997&gt;0.75),"Medium","Low"))</x:f>
        <x:v>High</x:v>
      </x:c>
      <x:c r="P2997" s="30" t="n">
        <x:f>XLOOKUP(F2997,Assumptions!$A$4:$A$6,Assumptions!$B$4:$B$6)</x:f>
        <x:v>0</x:v>
      </x:c>
      <x:c r="Q2997" s="32" t="n">
        <x:f>XLOOKUP(F2997,Assumptions!$A$4:$A$6,Assumptions!$C$4:$C$6)</x:f>
        <x:v>0.229</x:v>
      </x:c>
      <x:c r="R2997" s="32" t="n">
        <x:f>XLOOKUP(F2997,Assumptions!$A$4:$A$6,Assumptions!$D$4:$D$6)</x:f>
        <x:v>0.015</x:v>
      </x:c>
      <x:c r="S2997" s="32" t="n">
        <x:f>XLOOKUP(F2997,Assumptions!$A$4:$A$6,Assumptions!$E$4:$E$6)</x:f>
        <x:v>0.0075</x:v>
      </x:c>
      <x:c r="T2997" s="32" t="n">
        <x:f>XLOOKUP(O2997,Assumptions!$H$4:$H$6,Assumptions!$I$4:$I$6)</x:f>
        <x:v>0.045</x:v>
      </x:c>
      <x:c r="U2997" s="30" t="n">
        <x:f>XLOOKUP(F2997,Assumptions!$A$4:$A$6,Assumptions!$F$4:$F$6)</x:f>
        <x:v>60</x:v>
      </x:c>
      <x:c r="V2997" s="60" t="n">
        <x:f>I2997*12</x:f>
        <x:v>11831.400000000001</x:v>
      </x:c>
      <x:c r="W2997" s="60" t="n">
        <x:f>H2997*J2997*(1-K2997)*Q2997</x:f>
        <x:v>268.93442835</x:v>
      </x:c>
      <x:c r="X2997" s="60" t="n">
        <x:f>V2997*R2997</x:f>
        <x:v>177.471</x:v>
      </x:c>
      <x:c r="Y2997" s="60" t="n">
        <x:f>V2997*S2997</x:f>
        <x:v>88.7355</x:v>
      </x:c>
      <x:c r="Z2997" s="60" t="n">
        <x:f>H2997*J2997*T2997</x:f>
        <x:v>148.86585</x:v>
      </x:c>
      <x:c r="AA2997" s="60" t="n">
        <x:f>P2997+W2997+X2997-Y2997-Z2997-U2997</x:f>
        <x:v>148.80407835000003</x:v>
      </x:c>
      <x:c r="AB2997" s="32" t="n">
        <x:f>IFERROR(AA2997/(P2997+W2997+X2997),0)</x:f>
        <x:v>0.3333384159328179</x:v>
      </x:c>
      <x:c r="AC2997" t="n">
        <x:f>IF(O2997="High",0,IF(I2997&gt;=1800,3,IF(I2997&gt;=900,2,1))+IF(K2997&gt;=0.9,2,IF(K2997&gt;=0.75,1,0))+IF(J2997&lt;=0.7,2,IF(J2997&lt;=0.85,1,0))+IF(M2997&gt;=8,1,0))</x:f>
        <x:v>0</x:v>
      </x:c>
      <x:c r="AD2997" t="str">
        <x:f>IF(AND(O2997&lt;&gt;"High",AC2997&gt;=Assumptions!$B$10,AA2997&gt;0),"Priority Growth",IF(AND(O2997="Low",AA2997&gt;0),"Maintain","Watch"))</x:f>
        <x:v>Watch</x:v>
      </x:c>
      <x:c r="AE2997" s="60" t="n">
        <x:f>MAX(AA2997,0)*N2997</x:f>
        <x:v>2.9760815670000005</x:v>
      </x:c>
      <x:c r="AF2997" t="str">
        <x:f>IF(AND(AA2997&gt;=Assumptions!$B$11,O2997&lt;&gt;"High",OR(N2997&gt;=Assumptions!$B$12,M2997&lt;=6)),"High","Standard")</x:f>
        <x:v>Standard</x:v>
      </x:c>
    </x:row>
    <x:row r="2998">
      <x:c r="A2998" t="str">
        <x:f>'Raw_Data'!A2998</x:f>
        <x:v>C02997</x:v>
      </x:c>
      <x:c r="B2998" t="n">
        <x:f>'Raw_Data'!B2998</x:f>
        <x:v>48</x:v>
      </x:c>
      <x:c r="C2998" s="30" t="n">
        <x:f>'Raw_Data'!C2998</x:f>
        <x:v>50426</x:v>
      </x:c>
      <x:c r="D2998" t="n">
        <x:f>'Raw_Data'!D2998</x:f>
        <x:v>686</x:v>
      </x:c>
      <x:c r="E2998" t="n">
        <x:f>'Raw_Data'!E2998</x:f>
        <x:v>16</x:v>
      </x:c>
      <x:c r="F2998" t="str">
        <x:f>PROPER(TRIM('Raw_Data'!F2998))</x:f>
        <x:v>Classic</x:v>
      </x:c>
      <x:c r="G2998" t="str">
        <x:f>PROPER(TRIM('Raw_Data'!G2998))</x:f>
        <x:v>Digital</x:v>
      </x:c>
      <x:c r="H2998" s="60" t="n">
        <x:f>'Raw_Data'!H2998</x:f>
        <x:v>8027</x:v>
      </x:c>
      <x:c r="I2998" s="60" t="n">
        <x:f>'Raw_Data'!I2998</x:f>
        <x:v>675.58</x:v>
      </x:c>
      <x:c r="J2998" s="32" t="n">
        <x:f>'Raw_Data'!J2998</x:f>
        <x:v>0.349</x:v>
      </x:c>
      <x:c r="K2998" s="32" t="n">
        <x:f>'Raw_Data'!K2998</x:f>
        <x:v>0.694</x:v>
      </x:c>
      <x:c r="L2998" t="n">
        <x:f>'Raw_Data'!L2998</x:f>
        <x:v>0</x:v>
      </x:c>
      <x:c r="M2998" t="n">
        <x:f>IF('Raw_Data'!M2998="",Assumptions!$B$15,'Raw_Data'!M2998)</x:f>
        <x:v>7</x:v>
      </x:c>
      <x:c r="N2998" s="32" t="n">
        <x:f>'Raw_Data'!N2998</x:f>
        <x:v>0.109</x:v>
      </x:c>
      <x:c r="O2998" t="str">
        <x:f>IF(OR(D2998&lt;620,L2998&gt;=2,J2998&gt;0.9),"High",IF(OR(D2998&lt;700,L2998=1,J2998&gt;0.75),"Medium","Low"))</x:f>
        <x:v>Medium</x:v>
      </x:c>
      <x:c r="P2998" s="30" t="n">
        <x:f>XLOOKUP(F2998,Assumptions!$A$4:$A$6,Assumptions!$B$4:$B$6)</x:f>
        <x:v>0</x:v>
      </x:c>
      <x:c r="Q2998" s="32" t="n">
        <x:f>XLOOKUP(F2998,Assumptions!$A$4:$A$6,Assumptions!$C$4:$C$6)</x:f>
        <x:v>0.229</x:v>
      </x:c>
      <x:c r="R2998" s="32" t="n">
        <x:f>XLOOKUP(F2998,Assumptions!$A$4:$A$6,Assumptions!$D$4:$D$6)</x:f>
        <x:v>0.015</x:v>
      </x:c>
      <x:c r="S2998" s="32" t="n">
        <x:f>XLOOKUP(F2998,Assumptions!$A$4:$A$6,Assumptions!$E$4:$E$6)</x:f>
        <x:v>0.0075</x:v>
      </x:c>
      <x:c r="T2998" s="32" t="n">
        <x:f>XLOOKUP(O2998,Assumptions!$H$4:$H$6,Assumptions!$I$4:$I$6)</x:f>
        <x:v>0.012</x:v>
      </x:c>
      <x:c r="U2998" s="30" t="n">
        <x:f>XLOOKUP(F2998,Assumptions!$A$4:$A$6,Assumptions!$F$4:$F$6)</x:f>
        <x:v>60</x:v>
      </x:c>
      <x:c r="V2998" s="60" t="n">
        <x:f>I2998*12</x:f>
        <x:v>8106.960000000001</x:v>
      </x:c>
      <x:c r="W2998" s="60" t="n">
        <x:f>H2998*J2998*(1-K2998)*Q2998</x:f>
        <x:v>196.30691530200002</x:v>
      </x:c>
      <x:c r="X2998" s="60" t="n">
        <x:f>V2998*R2998</x:f>
        <x:v>121.60440000000001</x:v>
      </x:c>
      <x:c r="Y2998" s="60" t="n">
        <x:f>V2998*S2998</x:f>
        <x:v>60.802200000000006</x:v>
      </x:c>
      <x:c r="Z2998" s="60" t="n">
        <x:f>H2998*J2998*T2998</x:f>
        <x:v>33.617076</x:v>
      </x:c>
      <x:c r="AA2998" s="60" t="n">
        <x:f>P2998+W2998+X2998-Y2998-Z2998-U2998</x:f>
        <x:v>163.49203930200002</x:v>
      </x:c>
      <x:c r="AB2998" s="32" t="n">
        <x:f>IFERROR(AA2998/(P2998+W2998+X2998),0)</x:f>
        <x:v>0.5142693305731841</x:v>
      </x:c>
      <x:c r="AC2998" t="n">
        <x:f>IF(O2998="High",0,IF(I2998&gt;=1800,3,IF(I2998&gt;=900,2,1))+IF(K2998&gt;=0.9,2,IF(K2998&gt;=0.75,1,0))+IF(J2998&lt;=0.7,2,IF(J2998&lt;=0.85,1,0))+IF(M2998&gt;=8,1,0))</x:f>
        <x:v>3</x:v>
      </x:c>
      <x:c r="AD2998" t="str">
        <x:f>IF(AND(O2998&lt;&gt;"High",AC2998&gt;=Assumptions!$B$10,AA2998&gt;0),"Priority Growth",IF(AND(O2998="Low",AA2998&gt;0),"Maintain","Watch"))</x:f>
        <x:v>Watch</x:v>
      </x:c>
      <x:c r="AE2998" s="60" t="n">
        <x:f>MAX(AA2998,0)*N2998</x:f>
        <x:v>17.820632283918002</x:v>
      </x:c>
      <x:c r="AF2998" t="str">
        <x:f>IF(AND(AA2998&gt;=Assumptions!$B$11,O2998&lt;&gt;"High",OR(N2998&gt;=Assumptions!$B$12,M2998&lt;=6)),"High","Standard")</x:f>
        <x:v>Standard</x:v>
      </x:c>
    </x:row>
    <x:row r="2999">
      <x:c r="A2999" t="str">
        <x:f>'Raw_Data'!A2999</x:f>
        <x:v>C02998</x:v>
      </x:c>
      <x:c r="B2999" t="n">
        <x:f>'Raw_Data'!B2999</x:f>
        <x:v>30</x:v>
      </x:c>
      <x:c r="C2999" s="30" t="n">
        <x:f>'Raw_Data'!C2999</x:f>
        <x:v>64599</x:v>
      </x:c>
      <x:c r="D2999" t="n">
        <x:f>'Raw_Data'!D2999</x:f>
        <x:v>704</x:v>
      </x:c>
      <x:c r="E2999" t="n">
        <x:f>'Raw_Data'!E2999</x:f>
        <x:v>46</x:v>
      </x:c>
      <x:c r="F2999" t="str">
        <x:f>PROPER(TRIM('Raw_Data'!F2999))</x:f>
        <x:v>Classic</x:v>
      </x:c>
      <x:c r="G2999" t="str">
        <x:f>PROPER(TRIM('Raw_Data'!G2999))</x:f>
        <x:v>Digital</x:v>
      </x:c>
      <x:c r="H2999" s="60" t="n">
        <x:f>'Raw_Data'!H2999</x:f>
        <x:v>6486</x:v>
      </x:c>
      <x:c r="I2999" s="60" t="n">
        <x:f>'Raw_Data'!I2999</x:f>
        <x:v>1106</x:v>
      </x:c>
      <x:c r="J2999" s="32" t="n">
        <x:f>'Raw_Data'!J2999</x:f>
        <x:v>0.352</x:v>
      </x:c>
      <x:c r="K2999" s="32" t="n">
        <x:f>'Raw_Data'!K2999</x:f>
        <x:v>0.622</x:v>
      </x:c>
      <x:c r="L2999" t="n">
        <x:f>'Raw_Data'!L2999</x:f>
        <x:v>0</x:v>
      </x:c>
      <x:c r="M2999" t="n">
        <x:f>IF('Raw_Data'!M2999="",Assumptions!$B$15,'Raw_Data'!M2999)</x:f>
        <x:v>7.370408870408871</x:v>
      </x:c>
      <x:c r="N2999" s="32" t="n">
        <x:f>'Raw_Data'!N2999</x:f>
        <x:v>0.02</x:v>
      </x:c>
      <x:c r="O2999" t="str">
        <x:f>IF(OR(D2999&lt;620,L2999&gt;=2,J2999&gt;0.9),"High",IF(OR(D2999&lt;700,L2999=1,J2999&gt;0.75),"Medium","Low"))</x:f>
        <x:v>Low</x:v>
      </x:c>
      <x:c r="P2999" s="30" t="n">
        <x:f>XLOOKUP(F2999,Assumptions!$A$4:$A$6,Assumptions!$B$4:$B$6)</x:f>
        <x:v>0</x:v>
      </x:c>
      <x:c r="Q2999" s="32" t="n">
        <x:f>XLOOKUP(F2999,Assumptions!$A$4:$A$6,Assumptions!$C$4:$C$6)</x:f>
        <x:v>0.229</x:v>
      </x:c>
      <x:c r="R2999" s="32" t="n">
        <x:f>XLOOKUP(F2999,Assumptions!$A$4:$A$6,Assumptions!$D$4:$D$6)</x:f>
        <x:v>0.015</x:v>
      </x:c>
      <x:c r="S2999" s="32" t="n">
        <x:f>XLOOKUP(F2999,Assumptions!$A$4:$A$6,Assumptions!$E$4:$E$6)</x:f>
        <x:v>0.0075</x:v>
      </x:c>
      <x:c r="T2999" s="32" t="n">
        <x:f>XLOOKUP(O2999,Assumptions!$H$4:$H$6,Assumptions!$I$4:$I$6)</x:f>
        <x:v>0.0035</x:v>
      </x:c>
      <x:c r="U2999" s="30" t="n">
        <x:f>XLOOKUP(F2999,Assumptions!$A$4:$A$6,Assumptions!$F$4:$F$6)</x:f>
        <x:v>60</x:v>
      </x:c>
      <x:c r="V2999" s="60" t="n">
        <x:f>I2999*12</x:f>
        <x:v>13272</x:v>
      </x:c>
      <x:c r="W2999" s="60" t="n">
        <x:f>H2999*J2999*(1-K2999)*Q2999</x:f>
        <x:v>197.62727846399997</x:v>
      </x:c>
      <x:c r="X2999" s="60" t="n">
        <x:f>V2999*R2999</x:f>
        <x:v>199.07999999999998</x:v>
      </x:c>
      <x:c r="Y2999" s="60" t="n">
        <x:f>V2999*S2999</x:f>
        <x:v>99.53999999999999</x:v>
      </x:c>
      <x:c r="Z2999" s="60" t="n">
        <x:f>H2999*J2999*T2999</x:f>
        <x:v>7.990751999999999</x:v>
      </x:c>
      <x:c r="AA2999" s="60" t="n">
        <x:f>P2999+W2999+X2999-Y2999-Z2999-U2999</x:f>
        <x:v>229.176526464</x:v>
      </x:c>
      <x:c r="AB2999" s="32" t="n">
        <x:f>IFERROR(AA2999/(P2999+W2999+X2999),0)</x:f>
        <x:v>0.5776968029206379</x:v>
      </x:c>
      <x:c r="AC2999" t="n">
        <x:f>IF(O2999="High",0,IF(I2999&gt;=1800,3,IF(I2999&gt;=900,2,1))+IF(K2999&gt;=0.9,2,IF(K2999&gt;=0.75,1,0))+IF(J2999&lt;=0.7,2,IF(J2999&lt;=0.85,1,0))+IF(M2999&gt;=8,1,0))</x:f>
        <x:v>4</x:v>
      </x:c>
      <x:c r="AD2999" t="str">
        <x:f>IF(AND(O2999&lt;&gt;"High",AC2999&gt;=Assumptions!$B$10,AA2999&gt;0),"Priority Growth",IF(AND(O2999="Low",AA2999&gt;0),"Maintain","Watch"))</x:f>
        <x:v>Maintain</x:v>
      </x:c>
      <x:c r="AE2999" s="60" t="n">
        <x:f>MAX(AA2999,0)*N2999</x:f>
        <x:v>4.58353052928</x:v>
      </x:c>
      <x:c r="AF2999" t="str">
        <x:f>IF(AND(AA2999&gt;=Assumptions!$B$11,O2999&lt;&gt;"High",OR(N2999&gt;=Assumptions!$B$12,M2999&lt;=6)),"High","Standard")</x:f>
        <x:v>Standard</x:v>
      </x:c>
    </x:row>
    <x:row r="3000">
      <x:c r="A3000" t="str">
        <x:f>'Raw_Data'!A3000</x:f>
        <x:v>C02999</x:v>
      </x:c>
      <x:c r="B3000" t="n">
        <x:f>'Raw_Data'!B3000</x:f>
        <x:v>48</x:v>
      </x:c>
      <x:c r="C3000" s="30" t="n">
        <x:f>'Raw_Data'!C3000</x:f>
        <x:v>52443</x:v>
      </x:c>
      <x:c r="D3000" t="n">
        <x:f>'Raw_Data'!D3000</x:f>
        <x:v>567</x:v>
      </x:c>
      <x:c r="E3000" t="n">
        <x:f>'Raw_Data'!E3000</x:f>
        <x:v>54</x:v>
      </x:c>
      <x:c r="F3000" t="str">
        <x:f>PROPER(TRIM('Raw_Data'!F3000))</x:f>
        <x:v>Classic</x:v>
      </x:c>
      <x:c r="G3000" t="str">
        <x:f>PROPER(TRIM('Raw_Data'!G3000))</x:f>
        <x:v>Digital</x:v>
      </x:c>
      <x:c r="H3000" s="60" t="n">
        <x:f>'Raw_Data'!H3000</x:f>
        <x:v>5014</x:v>
      </x:c>
      <x:c r="I3000" s="60" t="n">
        <x:f>'Raw_Data'!I3000</x:f>
        <x:v>601.17</x:v>
      </x:c>
      <x:c r="J3000" s="32" t="n">
        <x:f>'Raw_Data'!J3000</x:f>
        <x:v>0.583</x:v>
      </x:c>
      <x:c r="K3000" s="32" t="n">
        <x:f>'Raw_Data'!K3000</x:f>
        <x:v>0.613</x:v>
      </x:c>
      <x:c r="L3000" t="n">
        <x:f>'Raw_Data'!L3000</x:f>
        <x:v>0</x:v>
      </x:c>
      <x:c r="M3000" t="n">
        <x:f>IF('Raw_Data'!M3000="",Assumptions!$B$15,'Raw_Data'!M3000)</x:f>
        <x:v>7</x:v>
      </x:c>
      <x:c r="N3000" s="32" t="n">
        <x:f>'Raw_Data'!N3000</x:f>
        <x:v>0.114</x:v>
      </x:c>
      <x:c r="O3000" t="str">
        <x:f>IF(OR(D3000&lt;620,L3000&gt;=2,J3000&gt;0.9),"High",IF(OR(D3000&lt;700,L3000=1,J3000&gt;0.75),"Medium","Low"))</x:f>
        <x:v>High</x:v>
      </x:c>
      <x:c r="P3000" s="30" t="n">
        <x:f>XLOOKUP(F3000,Assumptions!$A$4:$A$6,Assumptions!$B$4:$B$6)</x:f>
        <x:v>0</x:v>
      </x:c>
      <x:c r="Q3000" s="32" t="n">
        <x:f>XLOOKUP(F3000,Assumptions!$A$4:$A$6,Assumptions!$C$4:$C$6)</x:f>
        <x:v>0.229</x:v>
      </x:c>
      <x:c r="R3000" s="32" t="n">
        <x:f>XLOOKUP(F3000,Assumptions!$A$4:$A$6,Assumptions!$D$4:$D$6)</x:f>
        <x:v>0.015</x:v>
      </x:c>
      <x:c r="S3000" s="32" t="n">
        <x:f>XLOOKUP(F3000,Assumptions!$A$4:$A$6,Assumptions!$E$4:$E$6)</x:f>
        <x:v>0.0075</x:v>
      </x:c>
      <x:c r="T3000" s="32" t="n">
        <x:f>XLOOKUP(O3000,Assumptions!$H$4:$H$6,Assumptions!$I$4:$I$6)</x:f>
        <x:v>0.045</x:v>
      </x:c>
      <x:c r="U3000" s="30" t="n">
        <x:f>XLOOKUP(F3000,Assumptions!$A$4:$A$6,Assumptions!$F$4:$F$6)</x:f>
        <x:v>60</x:v>
      </x:c>
      <x:c r="V3000" s="60" t="n">
        <x:f>I3000*12</x:f>
        <x:v>7214.039999999999</x:v>
      </x:c>
      <x:c r="W3000" s="60" t="n">
        <x:f>H3000*J3000*(1-K3000)*Q3000</x:f>
        <x:v>259.059385926</x:v>
      </x:c>
      <x:c r="X3000" s="60" t="n">
        <x:f>V3000*R3000</x:f>
        <x:v>108.21059999999999</x:v>
      </x:c>
      <x:c r="Y3000" s="60" t="n">
        <x:f>V3000*S3000</x:f>
        <x:v>54.10529999999999</x:v>
      </x:c>
      <x:c r="Z3000" s="60" t="n">
        <x:f>H3000*J3000*T3000</x:f>
        <x:v>131.54228999999998</x:v>
      </x:c>
      <x:c r="AA3000" s="60" t="n">
        <x:f>P3000+W3000+X3000-Y3000-Z3000-U3000</x:f>
        <x:v>121.62239592600002</x:v>
      </x:c>
      <x:c r="AB3000" s="32" t="n">
        <x:f>IFERROR(AA3000/(P3000+W3000+X3000),0)</x:f>
        <x:v>0.3311525596608521</x:v>
      </x:c>
      <x:c r="AC3000" t="n">
        <x:f>IF(O3000="High",0,IF(I3000&gt;=1800,3,IF(I3000&gt;=900,2,1))+IF(K3000&gt;=0.9,2,IF(K3000&gt;=0.75,1,0))+IF(J3000&lt;=0.7,2,IF(J3000&lt;=0.85,1,0))+IF(M3000&gt;=8,1,0))</x:f>
        <x:v>0</x:v>
      </x:c>
      <x:c r="AD3000" t="str">
        <x:f>IF(AND(O3000&lt;&gt;"High",AC3000&gt;=Assumptions!$B$10,AA3000&gt;0),"Priority Growth",IF(AND(O3000="Low",AA3000&gt;0),"Maintain","Watch"))</x:f>
        <x:v>Watch</x:v>
      </x:c>
      <x:c r="AE3000" s="60" t="n">
        <x:f>MAX(AA3000,0)*N3000</x:f>
        <x:v>13.864953135564003</x:v>
      </x:c>
      <x:c r="AF3000" t="str">
        <x:f>IF(AND(AA3000&gt;=Assumptions!$B$11,O3000&lt;&gt;"High",OR(N3000&gt;=Assumptions!$B$12,M3000&lt;=6)),"High","Standard")</x:f>
        <x:v>Standard</x:v>
      </x:c>
    </x:row>
    <x:row r="3001">
      <x:c r="A3001" t="str">
        <x:f>'Raw_Data'!A3001</x:f>
        <x:v>C03000</x:v>
      </x:c>
      <x:c r="B3001" t="n">
        <x:f>'Raw_Data'!B3001</x:f>
        <x:v>47</x:v>
      </x:c>
      <x:c r="C3001" s="30" t="n">
        <x:f>'Raw_Data'!C3001</x:f>
        <x:v>113414</x:v>
      </x:c>
      <x:c r="D3001" t="n">
        <x:f>'Raw_Data'!D3001</x:f>
        <x:v>782</x:v>
      </x:c>
      <x:c r="E3001" t="n">
        <x:f>'Raw_Data'!E3001</x:f>
        <x:v>36</x:v>
      </x:c>
      <x:c r="F3001" t="str">
        <x:f>PROPER(TRIM('Raw_Data'!F3001))</x:f>
        <x:v>Classic</x:v>
      </x:c>
      <x:c r="G3001" t="str">
        <x:f>PROPER(TRIM('Raw_Data'!G3001))</x:f>
        <x:v>Partner</x:v>
      </x:c>
      <x:c r="H3001" s="60" t="n">
        <x:f>'Raw_Data'!H3001</x:f>
        <x:v>14643</x:v>
      </x:c>
      <x:c r="I3001" s="60" t="n">
        <x:f>'Raw_Data'!I3001</x:f>
        <x:v>2195.01</x:v>
      </x:c>
      <x:c r="J3001" s="32" t="n">
        <x:f>'Raw_Data'!J3001</x:f>
        <x:v>0.138</x:v>
      </x:c>
      <x:c r="K3001" s="32" t="n">
        <x:f>'Raw_Data'!K3001</x:f>
        <x:v>1</x:v>
      </x:c>
      <x:c r="L3001" t="n">
        <x:f>'Raw_Data'!L3001</x:f>
        <x:v>0</x:v>
      </x:c>
      <x:c r="M3001" t="n">
        <x:f>IF('Raw_Data'!M3001="",Assumptions!$B$15,'Raw_Data'!M3001)</x:f>
        <x:v>7</x:v>
      </x:c>
      <x:c r="N3001" s="32" t="n">
        <x:f>'Raw_Data'!N3001</x:f>
        <x:v>0.124</x:v>
      </x:c>
      <x:c r="O3001" t="str">
        <x:f>IF(OR(D3001&lt;620,L3001&gt;=2,J3001&gt;0.9),"High",IF(OR(D3001&lt;700,L3001=1,J3001&gt;0.75),"Medium","Low"))</x:f>
        <x:v>Low</x:v>
      </x:c>
      <x:c r="P3001" s="30" t="n">
        <x:f>XLOOKUP(F3001,Assumptions!$A$4:$A$6,Assumptions!$B$4:$B$6)</x:f>
        <x:v>0</x:v>
      </x:c>
      <x:c r="Q3001" s="32" t="n">
        <x:f>XLOOKUP(F3001,Assumptions!$A$4:$A$6,Assumptions!$C$4:$C$6)</x:f>
        <x:v>0.229</x:v>
      </x:c>
      <x:c r="R3001" s="32" t="n">
        <x:f>XLOOKUP(F3001,Assumptions!$A$4:$A$6,Assumptions!$D$4:$D$6)</x:f>
        <x:v>0.015</x:v>
      </x:c>
      <x:c r="S3001" s="32" t="n">
        <x:f>XLOOKUP(F3001,Assumptions!$A$4:$A$6,Assumptions!$E$4:$E$6)</x:f>
        <x:v>0.0075</x:v>
      </x:c>
      <x:c r="T3001" s="32" t="n">
        <x:f>XLOOKUP(O3001,Assumptions!$H$4:$H$6,Assumptions!$I$4:$I$6)</x:f>
        <x:v>0.0035</x:v>
      </x:c>
      <x:c r="U3001" s="30" t="n">
        <x:f>XLOOKUP(F3001,Assumptions!$A$4:$A$6,Assumptions!$F$4:$F$6)</x:f>
        <x:v>60</x:v>
      </x:c>
      <x:c r="V3001" s="60" t="n">
        <x:f>I3001*12</x:f>
        <x:v>26340.120000000003</x:v>
      </x:c>
      <x:c r="W3001" s="60" t="n">
        <x:f>H3001*J3001*(1-K3001)*Q3001</x:f>
        <x:v>0</x:v>
      </x:c>
      <x:c r="X3001" s="60" t="n">
        <x:f>V3001*R3001</x:f>
        <x:v>395.1018</x:v>
      </x:c>
      <x:c r="Y3001" s="60" t="n">
        <x:f>V3001*S3001</x:f>
        <x:v>197.5509</x:v>
      </x:c>
      <x:c r="Z3001" s="60" t="n">
        <x:f>H3001*J3001*T3001</x:f>
        <x:v>7.0725690000000005</x:v>
      </x:c>
      <x:c r="AA3001" s="60" t="n">
        <x:f>P3001+W3001+X3001-Y3001-Z3001-U3001</x:f>
        <x:v>130.47833100000003</x:v>
      </x:c>
      <x:c r="AB3001" s="32" t="n">
        <x:f>IFERROR(AA3001/(P3001+W3001+X3001),0)</x:f>
        <x:v>0.3302397787101957</x:v>
      </x:c>
      <x:c r="AC3001" t="n">
        <x:f>IF(O3001="High",0,IF(I3001&gt;=1800,3,IF(I3001&gt;=900,2,1))+IF(K3001&gt;=0.9,2,IF(K3001&gt;=0.75,1,0))+IF(J3001&lt;=0.7,2,IF(J3001&lt;=0.85,1,0))+IF(M3001&gt;=8,1,0))</x:f>
        <x:v>7</x:v>
      </x:c>
      <x:c r="AD3001" t="str">
        <x:f>IF(AND(O3001&lt;&gt;"High",AC3001&gt;=Assumptions!$B$10,AA3001&gt;0),"Priority Growth",IF(AND(O3001="Low",AA3001&gt;0),"Maintain","Watch"))</x:f>
        <x:v>Priority Growth</x:v>
      </x:c>
      <x:c r="AE3001" s="60" t="n">
        <x:f>MAX(AA3001,0)*N3001</x:f>
        <x:v>16.179313044000004</x:v>
      </x:c>
      <x:c r="AF3001" t="str">
        <x:f>IF(AND(AA3001&gt;=Assumptions!$B$11,O3001&lt;&gt;"High",OR(N3001&gt;=Assumptions!$B$12,M3001&lt;=6)),"High","Standard")</x:f>
        <x:v>Standard</x:v>
      </x:c>
    </x:row>
  </x:sheetData>
  <x:conditionalFormatting sqref="AA2:AA3001">
    <x:cfRule type="colorScale" priority="1">
      <x:colorScale>
        <x:cfvo type="min"/>
        <x:cfvo type="percentile" val="50"/>
        <x:cfvo type="max"/>
        <x:color rgb="FFF8696B"/>
        <x:color rgb="FFFFEB84"/>
        <x:color rgb="FF63BE7B"/>
      </x:colorScale>
    </x:cfRule>
  </x:conditionalFormatting>
  <x:conditionalFormatting sqref="AC2:AC3001">
    <x:cfRule type="dataBar" priority="2">
      <x:dataBar>
        <x:cfvo type="min"/>
        <x:cfvo type="max"/>
        <x:color rgb="FF4472C4"/>
      </x:dataBar>
      <x:extLst>
        <x:ext xmlns:x14="http://schemas.microsoft.com/office/spreadsheetml/2009/9/main" uri="{B025F937-C7B1-47D3-B67F-A62EFF666E3E}">
          <x14:id>{48955231-DEB9-4E15-7A0D-FEBE414D540A}</x14:id>
        </x:ext>
      </x:extLst>
    </x:cfRule>
  </x:conditionalFormatting>
  <x:conditionalFormatting sqref="AD2:AD3001">
    <x:cfRule type="expression" dxfId="0" priority="3">
      <x:formula>AD2="Priority Growth"</x:formula>
    </x:cfRule>
  </x:conditionalFormatting>
  <x:conditionalFormatting sqref="AF2:AF3001">
    <x:cfRule type="expression" dxfId="1" priority="4">
      <x:formula>AF2="High"</x:formula>
    </x:cfRule>
  </x:conditionalFormatting>
  <x:pageMargins left="0.7" right="0.7" top="0.75" bottom="0.75" header="0.3" footer="0.3"/>
  <x:tableParts count="1">
    <x:tablePart xmlns:r="http://schemas.openxmlformats.org/officeDocument/2006/relationships" r:id="Rd8b2efc4a3af49ce"/>
  </x:tableParts>
  <x:extLst>
    <x:ext xmlns:x14="http://schemas.microsoft.com/office/spreadsheetml/2009/9/main" xmlns:xm="http://schemas.microsoft.com/office/excel/2006/main" uri="{78C0D931-6437-407d-A8EE-F0AAD7539E65}">
      <x14:conditionalFormattings>
        <x14:conditionalFormatting>
          <x14:cfRule type="dataBar" priority="2" id="{48955231-DEB9-4E15-7A0D-FEBE414D540A}">
            <x14:dataBar gradient="1">
              <x14:cfvo type="min"/>
              <x14:cfvo type="max"/>
              <x14:fillColor rgb="FF4472C4"/>
            </x14:dataBar>
          </x14:cfRule>
          <xm:sqref>AC2:AC3001</xm:sqref>
        </x14:conditionalFormatting>
      </x14:conditionalFormattings>
    </x:ext>
  </x:extLst>
</x:worksheet>
</file>

<file path=xl/worksheets/sheet5.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20"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x:c r="A1" s="74" t="str">
        <x:v>Portfolio Segment Summary</x:v>
      </x:c>
      <x:c r="B1" s="74"/>
      <x:c r="C1" s="74"/>
      <x:c r="D1" s="74"/>
      <x:c r="E1" s="74"/>
      <x:c r="F1" s="74"/>
      <x:c r="G1" s="74"/>
      <x:c r="H1" s="74"/>
      <x:c r="I1" s="74"/>
      <x:c r="J1" s="74"/>
      <x:c r="K1" s="74"/>
      <x:c r="L1" s="74"/>
      <x:c r="M1" s="74"/>
      <x:c r="N1" s="74"/>
      <x:c r="O1" s="74"/>
    </x:row>
    <x:row r="2">
      <x:c r="A2" s="41"/>
      <x:c r="B2" s="41"/>
      <x:c r="C2" s="41"/>
      <x:c r="D2" s="41"/>
      <x:c r="E2" s="41"/>
      <x:c r="F2" s="41"/>
      <x:c r="G2" s="41"/>
      <x:c r="H2" s="41"/>
      <x:c r="I2" s="41"/>
      <x:c r="J2" s="41"/>
      <x:c r="K2" s="41"/>
      <x:c r="L2" s="41"/>
      <x:c r="M2" s="41"/>
      <x:c r="N2" s="41"/>
      <x:c r="O2" s="41"/>
    </x:row>
    <x:row r="3">
      <x:c r="A3" s="75" t="str">
        <x:v>Growth Segment Economics</x:v>
      </x:c>
      <x:c r="B3" s="75"/>
      <x:c r="C3" s="75"/>
      <x:c r="D3" s="75"/>
      <x:c r="E3" s="75"/>
      <x:c r="F3" s="75"/>
      <x:c r="G3" s="75"/>
      <x:c r="H3" s="41"/>
      <x:c r="I3" s="75" t="str">
        <x:v>Risk Band Economics</x:v>
      </x:c>
      <x:c r="J3" s="75"/>
      <x:c r="K3" s="75"/>
      <x:c r="L3" s="75"/>
      <x:c r="M3" s="75"/>
      <x:c r="N3" s="75"/>
      <x:c r="O3" s="75"/>
    </x:row>
    <x:row r="4">
      <x:c r="A4" s="42" t="str">
        <x:v>Growth_Segment</x:v>
      </x:c>
      <x:c r="B4" s="42" t="str">
        <x:v>Customers</x:v>
      </x:c>
      <x:c r="C4" s="42" t="str">
        <x:v>Annual_Spend</x:v>
      </x:c>
      <x:c r="D4" s="42" t="str">
        <x:v>Net_Contribution</x:v>
      </x:c>
      <x:c r="E4" s="42" t="str">
        <x:v>Avg_Net_Contribution</x:v>
      </x:c>
      <x:c r="F4" s="42" t="str">
        <x:v>Avg_Credit_Score</x:v>
      </x:c>
      <x:c r="G4" s="42" t="str">
        <x:v>Avg_Churn_Risk</x:v>
      </x:c>
      <x:c r="H4" s="41"/>
      <x:c r="I4" s="42" t="str">
        <x:v>Risk_Band</x:v>
      </x:c>
      <x:c r="J4" s="42" t="str">
        <x:v>Customers</x:v>
      </x:c>
      <x:c r="K4" s="42" t="str">
        <x:v>Annual_Spend</x:v>
      </x:c>
      <x:c r="L4" s="42" t="str">
        <x:v>Net_Contribution</x:v>
      </x:c>
      <x:c r="M4" s="42" t="str">
        <x:v>Expected_Credit_Loss</x:v>
      </x:c>
      <x:c r="N4" s="42" t="str">
        <x:v>Avg_Net_Contribution</x:v>
      </x:c>
      <x:c r="O4" s="42" t="str">
        <x:v>Avg_Utilization</x:v>
      </x:c>
    </x:row>
    <x:row r="5">
      <x:c r="A5" s="41" t="str">
        <x:v>Priority Growth</x:v>
      </x:c>
      <x:c r="B5" s="41" t="n">
        <x:f>COUNTIF(Customer_Analysis!$AD$2:$AD$3001,$A5)</x:f>
        <x:v>956</x:v>
      </x:c>
      <x:c r="C5" s="43" t="n">
        <x:f>SUMIF(Customer_Analysis!$AD$2:$AD$3001,$A5,Customer_Analysis!$V$2:$V$3001)</x:f>
        <x:v>24508308.960000034</x:v>
      </x:c>
      <x:c r="D5" s="43" t="n">
        <x:f>SUMIF(Customer_Analysis!$AD$2:$AD$3001,$A5,Customer_Analysis!$AA$2:$AA$3001)</x:f>
        <x:v>325038.02206003934</x:v>
      </x:c>
      <x:c r="E5" s="43" t="n">
        <x:f>IFERROR(D5/B5,0)</x:f>
        <x:v>339.99793102514576</x:v>
      </x:c>
      <x:c r="F5" s="76" t="n">
        <x:f>IFERROR(SUMIF(Customer_Analysis!$AD$2:$AD$3001,$A5,Customer_Analysis!$D$2:$D$3001)/B5,0)</x:f>
        <x:v>720.0857740585774</x:v>
      </x:c>
      <x:c r="G5" s="44" t="n">
        <x:f>IFERROR(SUMIF(Customer_Analysis!$AD$2:$AD$3001,$A5,Customer_Analysis!$N$2:$N$3001)/B5,0)</x:f>
        <x:v>0.07725836820083701</x:v>
      </x:c>
      <x:c r="H5" s="41"/>
      <x:c r="I5" s="41" t="str">
        <x:v>Low</x:v>
      </x:c>
      <x:c r="J5" s="41" t="n">
        <x:f>COUNTIF(Customer_Analysis!$O$2:$O$3001,$I5)</x:f>
        <x:v>1078</x:v>
      </x:c>
      <x:c r="K5" s="43" t="n">
        <x:f>SUMIF(Customer_Analysis!$O$2:$O$3001,$I5,Customer_Analysis!$V$2:$V$3001)</x:f>
        <x:v>21745651.199999988</x:v>
      </x:c>
      <x:c r="L5" s="43" t="n">
        <x:f>SUMIF(Customer_Analysis!$O$2:$O$3001,$I5,Customer_Analysis!$AA$2:$AA$3001)</x:f>
        <x:v>292948.23594703025</x:v>
      </x:c>
      <x:c r="M5" s="43" t="n">
        <x:f>SUMIF(Customer_Analysis!$O$2:$O$3001,$I5,Customer_Analysis!$Z$2:$Z$3001)</x:f>
        <x:v>20585.831276499983</x:v>
      </x:c>
      <x:c r="N5" s="43" t="n">
        <x:f>IFERROR(L5/J5,0)</x:f>
        <x:v>271.75161034047335</x:v>
      </x:c>
      <x:c r="O5" s="44" t="n">
        <x:f>IFERROR(SUMIF(Customer_Analysis!$O$2:$O$3001,$I5,Customer_Analysis!$J$2:$J$3001)/J5,0)</x:f>
        <x:v>0.34636363636363604</x:v>
      </x:c>
    </x:row>
    <x:row r="6">
      <x:c r="A6" s="41" t="str">
        <x:v>Maintain</x:v>
      </x:c>
      <x:c r="B6" s="41" t="n">
        <x:f>COUNTIF(Customer_Analysis!$AD$2:$AD$3001,$A6)</x:f>
        <x:v>435</x:v>
      </x:c>
      <x:c r="C6" s="43" t="n">
        <x:f>SUMIF(Customer_Analysis!$AD$2:$AD$3001,$A6,Customer_Analysis!$V$2:$V$3001)</x:f>
        <x:v>5744011.200000001</x:v>
      </x:c>
      <x:c r="D6" s="43" t="n">
        <x:f>SUMIF(Customer_Analysis!$AD$2:$AD$3001,$A6,Customer_Analysis!$AA$2:$AA$3001)</x:f>
        <x:v>103474.26976467895</x:v>
      </x:c>
      <x:c r="E6" s="43" t="n">
        <x:f>IFERROR(D6/B6,0)</x:f>
        <x:v>237.87188451650331</x:v>
      </x:c>
      <x:c r="F6" s="76" t="n">
        <x:f>IFERROR(SUMIF(Customer_Analysis!$AD$2:$AD$3001,$A6,Customer_Analysis!$D$2:$D$3001)/B6,0)</x:f>
        <x:v>728.3264367816092</x:v>
      </x:c>
      <x:c r="G6" s="44" t="n">
        <x:f>IFERROR(SUMIF(Customer_Analysis!$AD$2:$AD$3001,$A6,Customer_Analysis!$N$2:$N$3001)/B6,0)</x:f>
        <x:v>0.14113103448275888</x:v>
      </x:c>
      <x:c r="H6" s="41"/>
      <x:c r="I6" s="41" t="str">
        <x:v>Medium</x:v>
      </x:c>
      <x:c r="J6" s="41" t="n">
        <x:f>COUNTIF(Customer_Analysis!$O$2:$O$3001,$I6)</x:f>
        <x:v>1515</x:v>
      </x:c>
      <x:c r="K6" s="43" t="n">
        <x:f>SUMIF(Customer_Analysis!$O$2:$O$3001,$I6,Customer_Analysis!$V$2:$V$3001)</x:f>
        <x:v>21661878.36000001</x:v>
      </x:c>
      <x:c r="L6" s="43" t="n">
        <x:f>SUMIF(Customer_Analysis!$O$2:$O$3001,$I6,Customer_Analysis!$AA$2:$AA$3001)</x:f>
        <x:v>383249.1790638646</x:v>
      </x:c>
      <x:c r="M6" s="43" t="n">
        <x:f>SUMIF(Customer_Analysis!$O$2:$O$3001,$I6,Customer_Analysis!$Z$2:$Z$3001)</x:f>
        <x:v>79196.16497999988</x:v>
      </x:c>
      <x:c r="N6" s="43" t="n">
        <x:f>IFERROR(L6/J6,0)</x:f>
        <x:v>252.96975515766638</x:v>
      </x:c>
      <x:c r="O6" s="44" t="n">
        <x:f>IFERROR(SUMIF(Customer_Analysis!$O$2:$O$3001,$I6,Customer_Analysis!$J$2:$J$3001)/J6,0)</x:f>
        <x:v>0.431627062706271</x:v>
      </x:c>
    </x:row>
    <x:row r="7">
      <x:c r="A7" s="41" t="str">
        <x:v>Watch</x:v>
      </x:c>
      <x:c r="B7" s="41" t="n">
        <x:f>COUNTIF(Customer_Analysis!$AD$2:$AD$3001,$A7)</x:f>
        <x:v>1609</x:v>
      </x:c>
      <x:c r="C7" s="43" t="n">
        <x:f>SUMIF(Customer_Analysis!$AD$2:$AD$3001,$A7,Customer_Analysis!$V$2:$V$3001)</x:f>
        <x:v>17135829.719999984</x:v>
      </x:c>
      <x:c r="D7" s="43" t="n">
        <x:f>SUMIF(Customer_Analysis!$AD$2:$AD$3001,$A7,Customer_Analysis!$AA$2:$AA$3001)</x:f>
        <x:v>294773.6238056757</x:v>
      </x:c>
      <x:c r="E7" s="43" t="n">
        <x:f>IFERROR(D7/B7,0)</x:f>
        <x:v>183.20299801471455</x:v>
      </x:c>
      <x:c r="F7" s="76" t="n">
        <x:f>IFERROR(SUMIF(Customer_Analysis!$AD$2:$AD$3001,$A7,Customer_Analysis!$D$2:$D$3001)/B7,0)</x:f>
        <x:v>644.8514605344935</x:v>
      </x:c>
      <x:c r="G7" s="44" t="n">
        <x:f>IFERROR(SUMIF(Customer_Analysis!$AD$2:$AD$3001,$A7,Customer_Analysis!$N$2:$N$3001)/B7,0)</x:f>
        <x:v>0.10869297700435084</x:v>
      </x:c>
      <x:c r="H7" s="41"/>
      <x:c r="I7" s="41" t="str">
        <x:v>High</x:v>
      </x:c>
      <x:c r="J7" s="41" t="n">
        <x:f>COUNTIF(Customer_Analysis!$O$2:$O$3001,$I7)</x:f>
        <x:v>407</x:v>
      </x:c>
      <x:c r="K7" s="43" t="n">
        <x:f>SUMIF(Customer_Analysis!$O$2:$O$3001,$I7,Customer_Analysis!$V$2:$V$3001)</x:f>
        <x:v>3980620.3200000003</x:v>
      </x:c>
      <x:c r="L7" s="43" t="n">
        <x:f>SUMIF(Customer_Analysis!$O$2:$O$3001,$I7,Customer_Analysis!$AA$2:$AA$3001)</x:f>
        <x:v>47088.50061949899</x:v>
      </x:c>
      <x:c r="M7" s="43" t="n">
        <x:f>SUMIF(Customer_Analysis!$O$2:$O$3001,$I7,Customer_Analysis!$Z$2:$Z$3001)</x:f>
        <x:v>56860.695810000005</x:v>
      </x:c>
      <x:c r="N7" s="43" t="n">
        <x:f>IFERROR(L7/J7,0)</x:f>
        <x:v>115.69656171867074</x:v>
      </x:c>
      <x:c r="O7" s="44" t="n">
        <x:f>IFERROR(SUMIF(Customer_Analysis!$O$2:$O$3001,$I7,Customer_Analysis!$J$2:$J$3001)/J7,0)</x:f>
        <x:v>0.524058968058968</x:v>
      </x:c>
    </x:row>
    <x:row r="8">
      <x:c r="A8" s="41"/>
      <x:c r="B8" s="41"/>
      <x:c r="C8" s="41"/>
      <x:c r="D8" s="41"/>
      <x:c r="E8" s="41"/>
      <x:c r="F8" s="41"/>
      <x:c r="G8" s="41"/>
      <x:c r="H8" s="41"/>
      <x:c r="I8" s="41"/>
      <x:c r="J8" s="41"/>
      <x:c r="K8" s="41"/>
      <x:c r="L8" s="41"/>
      <x:c r="M8" s="41"/>
      <x:c r="N8" s="41"/>
      <x:c r="O8" s="41"/>
    </x:row>
    <x:row r="9">
      <x:c r="A9" s="41"/>
      <x:c r="B9" s="41"/>
      <x:c r="C9" s="41"/>
      <x:c r="D9" s="41"/>
      <x:c r="E9" s="41"/>
      <x:c r="F9" s="41"/>
      <x:c r="G9" s="41"/>
      <x:c r="H9" s="41"/>
      <x:c r="I9" s="41"/>
      <x:c r="J9" s="41"/>
      <x:c r="K9" s="41"/>
      <x:c r="L9" s="41"/>
      <x:c r="M9" s="41"/>
      <x:c r="N9" s="41"/>
      <x:c r="O9" s="41"/>
    </x:row>
    <x:row r="10">
      <x:c r="A10" s="75" t="str">
        <x:v>Card Tier Economics</x:v>
      </x:c>
      <x:c r="B10" s="75"/>
      <x:c r="C10" s="75"/>
      <x:c r="D10" s="75"/>
      <x:c r="E10" s="75"/>
      <x:c r="F10" s="75"/>
      <x:c r="G10" s="75"/>
      <x:c r="H10" s="41"/>
      <x:c r="I10" s="75" t="str">
        <x:v>Acquisition Channel Economics</x:v>
      </x:c>
      <x:c r="J10" s="75"/>
      <x:c r="K10" s="75"/>
      <x:c r="L10" s="75"/>
      <x:c r="M10" s="75"/>
      <x:c r="N10" s="75"/>
      <x:c r="O10" s="75"/>
    </x:row>
    <x:row r="11">
      <x:c r="A11" s="42" t="str">
        <x:v>Card_Tier</x:v>
      </x:c>
      <x:c r="B11" s="42" t="str">
        <x:v>Customers</x:v>
      </x:c>
      <x:c r="C11" s="42" t="str">
        <x:v>Annual_Spend</x:v>
      </x:c>
      <x:c r="D11" s="42" t="str">
        <x:v>Net_Contribution</x:v>
      </x:c>
      <x:c r="E11" s="42" t="str">
        <x:v>Avg_Net_Contribution</x:v>
      </x:c>
      <x:c r="F11" s="42" t="str">
        <x:v>Avg_Churn_Risk</x:v>
      </x:c>
      <x:c r="G11" s="42" t="str">
        <x:v>Priority_Growth_%</x:v>
      </x:c>
      <x:c r="H11" s="41"/>
      <x:c r="I11" s="42" t="str">
        <x:v>Channel</x:v>
      </x:c>
      <x:c r="J11" s="42" t="str">
        <x:v>Customers</x:v>
      </x:c>
      <x:c r="K11" s="42" t="str">
        <x:v>Annual_Spend</x:v>
      </x:c>
      <x:c r="L11" s="42" t="str">
        <x:v>Net_Contribution</x:v>
      </x:c>
      <x:c r="M11" s="42" t="str">
        <x:v>Avg_Net_Contribution</x:v>
      </x:c>
      <x:c r="N11" s="42" t="str">
        <x:v>Avg_Churn_Risk</x:v>
      </x:c>
      <x:c r="O11" s="42" t="str">
        <x:v>Priority_Growth_%</x:v>
      </x:c>
    </x:row>
    <x:row r="12">
      <x:c r="A12" s="41" t="str">
        <x:v>Classic</x:v>
      </x:c>
      <x:c r="B12" s="41" t="n">
        <x:f>COUNTIF(Customer_Analysis!$F$2:$F$3001,$A12)</x:f>
        <x:v>1258</x:v>
      </x:c>
      <x:c r="C12" s="43" t="n">
        <x:f>SUMIF(Customer_Analysis!$F$2:$F$3001,$A12,Customer_Analysis!$V$2:$V$3001)</x:f>
        <x:v>9788424.599999996</x:v>
      </x:c>
      <x:c r="D12" s="43" t="n">
        <x:f>SUMIF(Customer_Analysis!$F$2:$F$3001,$A12,Customer_Analysis!$AA$2:$AA$3001)</x:f>
        <x:v>112533.4176729659</x:v>
      </x:c>
      <x:c r="E12" s="43" t="n">
        <x:f>IFERROR(D12/B12,0)</x:f>
        <x:v>89.45422708502853</x:v>
      </x:c>
      <x:c r="F12" s="44" t="n">
        <x:f>IFERROR(SUMIF(Customer_Analysis!$F$2:$F$3001,$A12,Customer_Analysis!$N$2:$N$3001)/B12,0)</x:f>
        <x:v>0.09643640699523018</x:v>
      </x:c>
      <x:c r="G12" s="44" t="n">
        <x:f>IFERROR(COUNTIFS(Customer_Analysis!$F$2:$F$3001,$A12,Customer_Analysis!$AD$2:$AD$3001,"Priority Growth")/B12,0)</x:f>
        <x:v>0.08187599364069953</x:v>
      </x:c>
      <x:c r="H12" s="41"/>
      <x:c r="I12" s="41" t="str">
        <x:v>Branch</x:v>
      </x:c>
      <x:c r="J12" s="41" t="n">
        <x:f>COUNTIF(Customer_Analysis!$G$2:$G$3001,$I12)</x:f>
        <x:v>651</x:v>
      </x:c>
      <x:c r="K12" s="43" t="n">
        <x:f>SUMIF(Customer_Analysis!$G$2:$G$3001,$I12,Customer_Analysis!$V$2:$V$3001)</x:f>
        <x:v>10199721.719999999</x:v>
      </x:c>
      <x:c r="L12" s="43" t="n">
        <x:f>SUMIF(Customer_Analysis!$G$2:$G$3001,$I12,Customer_Analysis!$AA$2:$AA$3001)</x:f>
        <x:v>152135.22486166493</x:v>
      </x:c>
      <x:c r="M12" s="43" t="n">
        <x:f>IFERROR(L12/J12,0)</x:f>
        <x:v>233.69466184587546</x:v>
      </x:c>
      <x:c r="N12" s="44" t="n">
        <x:f>IFERROR(SUMIF(Customer_Analysis!$G$2:$G$3001,$I12,Customer_Analysis!$N$2:$N$3001)/J12,0)</x:f>
        <x:v>0.10111213517665152</x:v>
      </x:c>
      <x:c r="O12" s="44" t="n">
        <x:f>IFERROR(COUNTIFS(Customer_Analysis!$G$2:$G$3001,$I12,Customer_Analysis!$AD$2:$AD$3001,"Priority Growth")/J12,0)</x:f>
        <x:v>0.30414746543778803</x:v>
      </x:c>
    </x:row>
    <x:row r="13">
      <x:c r="A13" s="41" t="str">
        <x:v>Gold</x:v>
      </x:c>
      <x:c r="B13" s="41" t="n">
        <x:f>COUNTIF(Customer_Analysis!$F$2:$F$3001,$A13)</x:f>
        <x:v>1235</x:v>
      </x:c>
      <x:c r="C13" s="43" t="n">
        <x:f>SUMIF(Customer_Analysis!$F$2:$F$3001,$A13,Customer_Analysis!$V$2:$V$3001)</x:f>
        <x:v>19417356.96</x:v>
      </x:c>
      <x:c r="D13" s="43" t="n">
        <x:f>SUMIF(Customer_Analysis!$F$2:$F$3001,$A13,Customer_Analysis!$AA$2:$AA$3001)</x:f>
        <x:v>344213.52072751365</x:v>
      </x:c>
      <x:c r="E13" s="43" t="n">
        <x:f>IFERROR(D13/B13,0)</x:f>
        <x:v>278.7154013987965</x:v>
      </x:c>
      <x:c r="F13" s="44" t="n">
        <x:f>IFERROR(SUMIF(Customer_Analysis!$F$2:$F$3001,$A13,Customer_Analysis!$N$2:$N$3001)/B13,0)</x:f>
        <x:v>0.11260728744939245</x:v>
      </x:c>
      <x:c r="G13" s="44" t="n">
        <x:f>IFERROR(COUNTIFS(Customer_Analysis!$F$2:$F$3001,$A13,Customer_Analysis!$AD$2:$AD$3001,"Priority Growth")/B13,0)</x:f>
        <x:v>0.3417004048582996</x:v>
      </x:c>
      <x:c r="H13" s="41"/>
      <x:c r="I13" s="41" t="str">
        <x:v>Digital</x:v>
      </x:c>
      <x:c r="J13" s="41" t="n">
        <x:f>COUNTIF(Customer_Analysis!$G$2:$G$3001,$I13)</x:f>
        <x:v>1216</x:v>
      </x:c>
      <x:c r="K13" s="43" t="n">
        <x:f>SUMIF(Customer_Analysis!$G$2:$G$3001,$I13,Customer_Analysis!$V$2:$V$3001)</x:f>
        <x:v>19066836.239999995</x:v>
      </x:c>
      <x:c r="L13" s="43" t="n">
        <x:f>SUMIF(Customer_Analysis!$G$2:$G$3001,$I13,Customer_Analysis!$AA$2:$AA$3001)</x:f>
        <x:v>290808.6455433024</x:v>
      </x:c>
      <x:c r="M13" s="43" t="n">
        <x:f>IFERROR(L13/J13,0)</x:f>
        <x:v>239.15184666390002</x:v>
      </x:c>
      <x:c r="N13" s="44" t="n">
        <x:f>IFERROR(SUMIF(Customer_Analysis!$G$2:$G$3001,$I13,Customer_Analysis!$N$2:$N$3001)/J13,0)</x:f>
        <x:v>0.10232319078947341</x:v>
      </x:c>
      <x:c r="O13" s="44" t="n">
        <x:f>IFERROR(COUNTIFS(Customer_Analysis!$G$2:$G$3001,$I13,Customer_Analysis!$AD$2:$AD$3001,"Priority Growth")/J13,0)</x:f>
        <x:v>0.3207236842105263</x:v>
      </x:c>
    </x:row>
    <x:row r="14">
      <x:c r="A14" s="41" t="str">
        <x:v>Platinum</x:v>
      </x:c>
      <x:c r="B14" s="41" t="n">
        <x:f>COUNTIF(Customer_Analysis!$F$2:$F$3001,$A14)</x:f>
        <x:v>507</x:v>
      </x:c>
      <x:c r="C14" s="43" t="n">
        <x:f>SUMIF(Customer_Analysis!$F$2:$F$3001,$A14,Customer_Analysis!$V$2:$V$3001)</x:f>
        <x:v>18182368.319999997</x:v>
      </x:c>
      <x:c r="D14" s="43" t="n">
        <x:f>SUMIF(Customer_Analysis!$F$2:$F$3001,$A14,Customer_Analysis!$AA$2:$AA$3001)</x:f>
        <x:v>266538.97722991416</x:v>
      </x:c>
      <x:c r="E14" s="43" t="n">
        <x:f>IFERROR(D14/B14,0)</x:f>
        <x:v>525.7179038065368</x:v>
      </x:c>
      <x:c r="F14" s="44" t="n">
        <x:f>IFERROR(SUMIF(Customer_Analysis!$F$2:$F$3001,$A14,Customer_Analysis!$N$2:$N$3001)/B14,0)</x:f>
        <x:v>0.09812820512820535</x:v>
      </x:c>
      <x:c r="G14" s="44" t="n">
        <x:f>IFERROR(COUNTIFS(Customer_Analysis!$F$2:$F$3001,$A14,Customer_Analysis!$AD$2:$AD$3001,"Priority Growth")/B14,0)</x:f>
        <x:v>0.8500986193293886</x:v>
      </x:c>
      <x:c r="H14" s="41"/>
      <x:c r="I14" s="41" t="str">
        <x:v>Partner</x:v>
      </x:c>
      <x:c r="J14" s="41" t="n">
        <x:f>COUNTIF(Customer_Analysis!$G$2:$G$3001,$I14)</x:f>
        <x:v>653</x:v>
      </x:c>
      <x:c r="K14" s="43" t="n">
        <x:f>SUMIF(Customer_Analysis!$G$2:$G$3001,$I14,Customer_Analysis!$V$2:$V$3001)</x:f>
        <x:v>10621348.799999993</x:v>
      </x:c>
      <x:c r="L14" s="43" t="n">
        <x:f>SUMIF(Customer_Analysis!$G$2:$G$3001,$I14,Customer_Analysis!$AA$2:$AA$3001)</x:f>
        <x:v>165866.8833639119</x:v>
      </x:c>
      <x:c r="M14" s="43" t="n">
        <x:f>IFERROR(L14/J14,0)</x:f>
        <x:v>254.00747835208563</x:v>
      </x:c>
      <x:c r="N14" s="44" t="n">
        <x:f>IFERROR(SUMIF(Customer_Analysis!$G$2:$G$3001,$I14,Customer_Analysis!$N$2:$N$3001)/J14,0)</x:f>
        <x:v>0.1067733537519144</x:v>
      </x:c>
      <x:c r="O14" s="44" t="n">
        <x:f>IFERROR(COUNTIFS(Customer_Analysis!$G$2:$G$3001,$I14,Customer_Analysis!$AD$2:$AD$3001,"Priority Growth")/J14,0)</x:f>
        <x:v>0.33537519142419603</x:v>
      </x:c>
    </x:row>
    <x:row r="15">
      <x:c r="A15" s="41"/>
      <x:c r="B15" s="41"/>
      <x:c r="C15" s="41"/>
      <x:c r="D15" s="41"/>
      <x:c r="E15" s="41"/>
      <x:c r="F15" s="41"/>
      <x:c r="G15" s="41"/>
      <x:c r="H15" s="41"/>
      <x:c r="I15" s="41" t="str">
        <x:v>Direct Mail</x:v>
      </x:c>
      <x:c r="J15" s="41" t="n">
        <x:f>COUNTIF(Customer_Analysis!$G$2:$G$3001,$I15)</x:f>
        <x:v>480</x:v>
      </x:c>
      <x:c r="K15" s="43" t="n">
        <x:f>SUMIF(Customer_Analysis!$G$2:$G$3001,$I15,Customer_Analysis!$V$2:$V$3001)</x:f>
        <x:v>7500243.120000001</x:v>
      </x:c>
      <x:c r="L15" s="43" t="n">
        <x:f>SUMIF(Customer_Analysis!$G$2:$G$3001,$I15,Customer_Analysis!$AA$2:$AA$3001)</x:f>
        <x:v>114475.1618615151</x:v>
      </x:c>
      <x:c r="M15" s="43" t="n">
        <x:f>IFERROR(L15/J15,0)</x:f>
        <x:v>238.48992054482312</x:v>
      </x:c>
      <x:c r="N15" s="44" t="n">
        <x:f>IFERROR(SUMIF(Customer_Analysis!$G$2:$G$3001,$I15,Customer_Analysis!$N$2:$N$3001)/J15,0)</x:f>
        <x:v>0.1045125000000003</x:v>
      </x:c>
      <x:c r="O15" s="44" t="n">
        <x:f>IFERROR(COUNTIFS(Customer_Analysis!$G$2:$G$3001,$I15,Customer_Analysis!$AD$2:$AD$3001,"Priority Growth")/J15,0)</x:f>
        <x:v>0.3104166666666667</x:v>
      </x:c>
    </x:row>
    <x:row r="16">
      <x:c r="A16" s="41"/>
      <x:c r="B16" s="41"/>
      <x:c r="C16" s="41"/>
      <x:c r="D16" s="41"/>
      <x:c r="E16" s="41"/>
      <x:c r="F16" s="41"/>
      <x:c r="G16" s="41"/>
      <x:c r="H16" s="41"/>
      <x:c r="I16" s="41"/>
      <x:c r="J16" s="41"/>
      <x:c r="K16" s="41"/>
      <x:c r="L16" s="41"/>
      <x:c r="M16" s="41"/>
      <x:c r="N16" s="41"/>
      <x:c r="O16" s="41"/>
    </x:row>
    <x:row r="17">
      <x:c r="A17" s="75" t="str">
        <x:v>Retention Priority Economics</x:v>
      </x:c>
      <x:c r="B17" s="75"/>
      <x:c r="C17" s="75"/>
      <x:c r="D17" s="75"/>
      <x:c r="E17" s="75"/>
      <x:c r="F17" s="75"/>
      <x:c r="G17" s="75"/>
      <x:c r="H17" s="41"/>
      <x:c r="I17" s="75" t="str">
        <x:v>Formula-Driven Quick Findings</x:v>
      </x:c>
      <x:c r="J17" s="75"/>
      <x:c r="K17" s="75"/>
      <x:c r="L17" s="75"/>
      <x:c r="M17" s="75"/>
      <x:c r="N17" s="75"/>
      <x:c r="O17" s="75"/>
    </x:row>
    <x:row r="18">
      <x:c r="A18" s="42" t="str">
        <x:v>Retention_Priority</x:v>
      </x:c>
      <x:c r="B18" s="42" t="str">
        <x:v>Customers</x:v>
      </x:c>
      <x:c r="C18" s="42" t="str">
        <x:v>Net_Contribution</x:v>
      </x:c>
      <x:c r="D18" s="42" t="str">
        <x:v>Expected_Churn_Loss</x:v>
      </x:c>
      <x:c r="E18" s="42" t="str">
        <x:v>Avg_Net_Contribution</x:v>
      </x:c>
      <x:c r="F18" s="42" t="str">
        <x:v>Avg_Churn_Risk</x:v>
      </x:c>
      <x:c r="G18" s="42" t="str">
        <x:v>Avg_Satisfaction</x:v>
      </x:c>
      <x:c r="H18" s="41"/>
      <x:c r="I18" s="42" t="str">
        <x:v>Metric</x:v>
      </x:c>
      <x:c r="J18" s="42" t="str">
        <x:v>Result</x:v>
      </x:c>
      <x:c r="K18" s="41"/>
      <x:c r="L18" s="41"/>
      <x:c r="M18" s="41"/>
      <x:c r="N18" s="41"/>
      <x:c r="O18" s="41"/>
    </x:row>
    <x:row r="19">
      <x:c r="A19" s="41" t="str">
        <x:v>High</x:v>
      </x:c>
      <x:c r="B19" s="41" t="n">
        <x:f>COUNTIF(Customer_Analysis!$AF$2:$AF$3001,$A19)</x:f>
        <x:v>278</x:v>
      </x:c>
      <x:c r="C19" s="43" t="n">
        <x:f>SUMIF(Customer_Analysis!$AF$2:$AF$3001,$A19,Customer_Analysis!$AA$2:$AA$3001)</x:f>
        <x:v>134952.678190317</x:v>
      </x:c>
      <x:c r="D19" s="43" t="n">
        <x:f>SUMIF(Customer_Analysis!$AF$2:$AF$3001,$A19,Customer_Analysis!$AE$2:$AE$3001)</x:f>
        <x:v>25514.760082510402</x:v>
      </x:c>
      <x:c r="E19" s="43" t="n">
        <x:f>IFERROR(C19/B19,0)</x:f>
        <x:v>485.44128845437774</x:v>
      </x:c>
      <x:c r="F19" s="44" t="n">
        <x:f>IFERROR(SUMIF(Customer_Analysis!$AF$2:$AF$3001,$A19,Customer_Analysis!$N$2:$N$3001)/B19,0)</x:f>
        <x:v>0.18967985611510801</x:v>
      </x:c>
      <x:c r="G19" s="77" t="n">
        <x:f>IFERROR(SUMIF(Customer_Analysis!$AF$2:$AF$3001,$A19,Customer_Analysis!$M$2:$M$3001)/B19,0)</x:f>
        <x:v>5.717427721024845</x:v>
      </x:c>
      <x:c r="H19" s="41"/>
      <x:c r="I19" s="41" t="str">
        <x:v>Highest Avg Contribution Tier</x:v>
      </x:c>
      <x:c r="J19" s="41" t="str">
        <x:f>INDEX($A$12:$A$14,MATCH(MAX($E$12:$E$14),$E$12:$E$14,0))</x:f>
        <x:v>Platinum</x:v>
      </x:c>
      <x:c r="K19" s="41"/>
      <x:c r="L19" s="41"/>
      <x:c r="M19" s="41"/>
      <x:c r="N19" s="41"/>
      <x:c r="O19" s="41"/>
    </x:row>
    <x:row r="20">
      <x:c r="A20" s="41" t="str">
        <x:v>Standard</x:v>
      </x:c>
      <x:c r="B20" s="41" t="n">
        <x:f>COUNTIF(Customer_Analysis!$AF$2:$AF$3001,$A20)</x:f>
        <x:v>2722</x:v>
      </x:c>
      <x:c r="C20" s="43" t="n">
        <x:f>SUMIF(Customer_Analysis!$AF$2:$AF$3001,$A20,Customer_Analysis!$AA$2:$AA$3001)</x:f>
        <x:v>588333.2374400764</x:v>
      </x:c>
      <x:c r="D20" s="43" t="n">
        <x:f>SUMIF(Customer_Analysis!$AF$2:$AF$3001,$A20,Customer_Analysis!$AE$2:$AE$3001)</x:f>
        <x:v>48798.77437136458</x:v>
      </x:c>
      <x:c r="E20" s="43" t="n">
        <x:f>IFERROR(C20/B20,0)</x:f>
        <x:v>216.14005783985175</x:v>
      </x:c>
      <x:c r="F20" s="44" t="n">
        <x:f>IFERROR(SUMIF(Customer_Analysis!$AF$2:$AF$3001,$A20,Customer_Analysis!$N$2:$N$3001)/B20,0)</x:f>
        <x:v>0.0945653930933148</x:v>
      </x:c>
      <x:c r="G20" s="77" t="n">
        <x:f>IFERROR(SUMIF(Customer_Analysis!$AF$2:$AF$3001,$A20,Customer_Analysis!$M$2:$M$3001)/B20,0)</x:f>
        <x:v>7.539229134747125</x:v>
      </x:c>
      <x:c r="H20" s="41"/>
      <x:c r="I20" s="41" t="str">
        <x:v>Highest Avg Contribution Channel</x:v>
      </x:c>
      <x:c r="J20" s="41" t="str">
        <x:f>INDEX($I$12:$I$15,MATCH(MAX($M$12:$M$15),$M$12:$M$15,0))</x:f>
        <x:v>Partner</x:v>
      </x:c>
      <x:c r="K20" s="41"/>
      <x:c r="L20" s="41"/>
      <x:c r="M20" s="41"/>
      <x:c r="N20" s="41"/>
      <x:c r="O20" s="41"/>
    </x:row>
    <x:row r="21">
      <x:c r="A21" s="41"/>
      <x:c r="B21" s="41"/>
      <x:c r="C21" s="41"/>
      <x:c r="D21" s="41"/>
      <x:c r="E21" s="41"/>
      <x:c r="F21" s="41"/>
      <x:c r="G21" s="41"/>
      <x:c r="H21" s="41"/>
      <x:c r="I21" s="41" t="str">
        <x:v>Priority Growth Share of Portfolio</x:v>
      </x:c>
      <x:c r="J21" s="44" t="n">
        <x:f>B5/SUM(B5:B7)</x:f>
        <x:v>0.31866666666666665</x:v>
      </x:c>
      <x:c r="K21" s="41"/>
      <x:c r="L21" s="41"/>
      <x:c r="M21" s="41"/>
      <x:c r="N21" s="41"/>
      <x:c r="O21" s="41"/>
    </x:row>
    <x:row r="22">
      <x:c r="A22" s="41"/>
      <x:c r="B22" s="41"/>
      <x:c r="C22" s="41"/>
      <x:c r="D22" s="41"/>
      <x:c r="E22" s="41"/>
      <x:c r="F22" s="41"/>
      <x:c r="G22" s="41"/>
      <x:c r="H22" s="41"/>
      <x:c r="I22" s="41"/>
      <x:c r="J22" s="41"/>
      <x:c r="K22" s="41"/>
      <x:c r="L22" s="41"/>
      <x:c r="M22" s="41"/>
      <x:c r="N22" s="41"/>
      <x:c r="O22" s="41"/>
    </x:row>
  </x:sheetData>
  <x:mergeCells>
    <x:mergeCell ref="A1:O1"/>
    <x:mergeCell ref="A3:G3"/>
    <x:mergeCell ref="I3:O3"/>
    <x:mergeCell ref="A10:G10"/>
    <x:mergeCell ref="I10:O10"/>
    <x:mergeCell ref="A17:G17"/>
    <x:mergeCell ref="I17:O17"/>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s>
  <x:sheetData>
    <x:row r="1">
      <x:c r="A1" s="74" t="str">
        <x:v>Credit-Line Growth Scenario Model</x:v>
      </x:c>
      <x:c r="B1" s="74"/>
      <x:c r="C1" s="74"/>
      <x:c r="D1" s="74"/>
    </x:row>
    <x:row r="2">
      <x:c r="A2" s="41"/>
      <x:c r="B2" s="41"/>
      <x:c r="C2" s="41"/>
      <x:c r="D2" s="41"/>
    </x:row>
    <x:row r="3">
      <x:c r="A3" s="100" t="str">
        <x:v>Assumption / Metric</x:v>
      </x:c>
      <x:c r="B3" s="100" t="str">
        <x:v>Downside</x:v>
      </x:c>
      <x:c r="C3" s="100" t="str">
        <x:v>Base</x:v>
      </x:c>
      <x:c r="D3" s="100" t="str">
        <x:v>Upside</x:v>
      </x:c>
    </x:row>
    <x:row r="4">
      <x:c r="A4" s="41" t="str">
        <x:v>Credit Limit Increase</x:v>
      </x:c>
      <x:c r="B4" s="46" t="n">
        <x:v>0.1</x:v>
      </x:c>
      <x:c r="C4" s="46" t="n">
        <x:v>0.2</x:v>
      </x:c>
      <x:c r="D4" s="46" t="n">
        <x:v>0.3</x:v>
      </x:c>
    </x:row>
    <x:row r="5">
      <x:c r="A5" s="41" t="str">
        <x:v>Spend Response Factor</x:v>
      </x:c>
      <x:c r="B5" s="46" t="n">
        <x:v>0.2</x:v>
      </x:c>
      <x:c r="C5" s="46" t="n">
        <x:v>0.35</x:v>
      </x:c>
      <x:c r="D5" s="46" t="n">
        <x:v>0.5</x:v>
      </x:c>
    </x:row>
    <x:row r="6">
      <x:c r="A6" s="41" t="str">
        <x:v>Program Cost / Account</x:v>
      </x:c>
      <x:c r="B6" s="43" t="n">
        <x:v>10</x:v>
      </x:c>
      <x:c r="C6" s="43" t="n">
        <x:v>8</x:v>
      </x:c>
      <x:c r="D6" s="43" t="n">
        <x:v>6</x:v>
      </x:c>
    </x:row>
    <x:row r="7">
      <x:c r="A7" s="41" t="str">
        <x:v>Incremental Loss Rate</x:v>
      </x:c>
      <x:c r="B7" s="44" t="n">
        <x:v>0.004</x:v>
      </x:c>
      <x:c r="C7" s="44" t="n">
        <x:v>0.0025</x:v>
      </x:c>
      <x:c r="D7" s="44" t="n">
        <x:v>0.002</x:v>
      </x:c>
    </x:row>
    <x:row r="8">
      <x:c r="A8" s="41" t="str">
        <x:v>Retention Lift</x:v>
      </x:c>
      <x:c r="B8" s="44" t="n">
        <x:v>0.02</x:v>
      </x:c>
      <x:c r="C8" s="44" t="n">
        <x:v>0.05</x:v>
      </x:c>
      <x:c r="D8" s="44" t="n">
        <x:v>0.08</x:v>
      </x:c>
    </x:row>
    <x:row r="9">
      <x:c r="A9" s="41"/>
      <x:c r="B9" s="41"/>
      <x:c r="C9" s="41"/>
      <x:c r="D9" s="41"/>
    </x:row>
    <x:row r="10">
      <x:c r="A10" s="75" t="str">
        <x:v>Model Outputs</x:v>
      </x:c>
      <x:c r="B10" s="75"/>
      <x:c r="C10" s="75"/>
      <x:c r="D10" s="75"/>
    </x:row>
    <x:row r="11">
      <x:c r="A11" s="41" t="str">
        <x:v>Target Accounts</x:v>
      </x:c>
      <x:c r="B11" s="41" t="n">
        <x:f>COUNTIF(Customer_Analysis!$AD$2:$AD$3001,"Priority Growth")</x:f>
        <x:v>956</x:v>
      </x:c>
      <x:c r="C11" s="41" t="n">
        <x:f>COUNTIF(Customer_Analysis!$AD$2:$AD$3001,"Priority Growth")</x:f>
        <x:v>956</x:v>
      </x:c>
      <x:c r="D11" s="41" t="n">
        <x:f>COUNTIF(Customer_Analysis!$AD$2:$AD$3001,"Priority Growth")</x:f>
        <x:v>956</x:v>
      </x:c>
    </x:row>
    <x:row r="12">
      <x:c r="A12" s="41" t="str">
        <x:v>Baseline Annual Spend</x:v>
      </x:c>
      <x:c r="B12" s="43" t="n">
        <x:f>SUMIF(Customer_Analysis!$AD$2:$AD$3001,"Priority Growth",Customer_Analysis!$V$2:$V$3001)</x:f>
        <x:v>24508308.960000034</x:v>
      </x:c>
      <x:c r="C12" s="43" t="n">
        <x:f>SUMIF(Customer_Analysis!$AD$2:$AD$3001,"Priority Growth",Customer_Analysis!$V$2:$V$3001)</x:f>
        <x:v>24508308.960000034</x:v>
      </x:c>
      <x:c r="D12" s="43" t="n">
        <x:f>SUMIF(Customer_Analysis!$AD$2:$AD$3001,"Priority Growth",Customer_Analysis!$V$2:$V$3001)</x:f>
        <x:v>24508308.960000034</x:v>
      </x:c>
    </x:row>
    <x:row r="13">
      <x:c r="A13" s="41" t="str">
        <x:v>Interest Revenue Yield</x:v>
      </x:c>
      <x:c r="B13" s="45" t="n">
        <x:f>SUMIF(Customer_Analysis!$AD$2:$AD$3001,"Priority Growth",Customer_Analysis!$W$2:$W$3001)/B12</x:f>
        <x:v>0.00946314066360369</x:v>
      </x:c>
      <x:c r="C13" s="45" t="n">
        <x:f>SUMIF(Customer_Analysis!$AD$2:$AD$3001,"Priority Growth",Customer_Analysis!$W$2:$W$3001)/C12</x:f>
        <x:v>0.00946314066360369</x:v>
      </x:c>
      <x:c r="D13" s="45" t="n">
        <x:f>SUMIF(Customer_Analysis!$AD$2:$AD$3001,"Priority Growth",Customer_Analysis!$W$2:$W$3001)/D12</x:f>
        <x:v>0.00946314066360369</x:v>
      </x:c>
    </x:row>
    <x:row r="14">
      <x:c r="A14" s="41" t="str">
        <x:v>Interchange Revenue Yield</x:v>
      </x:c>
      <x:c r="B14" s="45" t="n">
        <x:f>SUMIF(Customer_Analysis!$AD$2:$AD$3001,"Priority Growth",Customer_Analysis!$X$2:$X$3001)/B12</x:f>
        <x:v>0.01656020628360804</x:v>
      </x:c>
      <x:c r="C14" s="45" t="n">
        <x:f>SUMIF(Customer_Analysis!$AD$2:$AD$3001,"Priority Growth",Customer_Analysis!$X$2:$X$3001)/C12</x:f>
        <x:v>0.01656020628360804</x:v>
      </x:c>
      <x:c r="D14" s="45" t="n">
        <x:f>SUMIF(Customer_Analysis!$AD$2:$AD$3001,"Priority Growth",Customer_Analysis!$X$2:$X$3001)/D12</x:f>
        <x:v>0.01656020628360804</x:v>
      </x:c>
    </x:row>
    <x:row r="15">
      <x:c r="A15" s="41" t="str">
        <x:v>Rewards Cost Yield</x:v>
      </x:c>
      <x:c r="B15" s="45" t="n">
        <x:f>SUMIF(Customer_Analysis!$AD$2:$AD$3001,"Priority Growth",Customer_Analysis!$Y$2:$Y$3001)/B12</x:f>
        <x:v>0.011713562839792082</x:v>
      </x:c>
      <x:c r="C15" s="45" t="n">
        <x:f>SUMIF(Customer_Analysis!$AD$2:$AD$3001,"Priority Growth",Customer_Analysis!$Y$2:$Y$3001)/C12</x:f>
        <x:v>0.011713562839792082</x:v>
      </x:c>
      <x:c r="D15" s="45" t="n">
        <x:f>SUMIF(Customer_Analysis!$AD$2:$AD$3001,"Priority Growth",Customer_Analysis!$Y$2:$Y$3001)/D12</x:f>
        <x:v>0.011713562839792082</x:v>
      </x:c>
    </x:row>
    <x:row r="16">
      <x:c r="A16" s="41" t="str">
        <x:v>Expected Churn Loss Pool</x:v>
      </x:c>
      <x:c r="B16" s="43" t="n">
        <x:f>SUMIF(Customer_Analysis!$AD$2:$AD$3001,"Priority Growth",Customer_Analysis!$AE$2:$AE$3001)</x:f>
        <x:v>24862.538227736877</x:v>
      </x:c>
      <x:c r="C16" s="43" t="n">
        <x:f>SUMIF(Customer_Analysis!$AD$2:$AD$3001,"Priority Growth",Customer_Analysis!$AE$2:$AE$3001)</x:f>
        <x:v>24862.538227736877</x:v>
      </x:c>
      <x:c r="D16" s="43" t="n">
        <x:f>SUMIF(Customer_Analysis!$AD$2:$AD$3001,"Priority Growth",Customer_Analysis!$AE$2:$AE$3001)</x:f>
        <x:v>24862.538227736877</x:v>
      </x:c>
    </x:row>
    <x:row r="17">
      <x:c r="A17" s="41" t="str">
        <x:v>Projected Incremental Spend</x:v>
      </x:c>
      <x:c r="B17" s="43" t="n">
        <x:f>B12*B4*B5</x:f>
        <x:v>490166.1792000007</x:v>
      </x:c>
      <x:c r="C17" s="43" t="n">
        <x:f>C12*C4*C5</x:f>
        <x:v>1715581.6272000023</x:v>
      </x:c>
      <x:c r="D17" s="43" t="n">
        <x:f>D12*D4*D5</x:f>
        <x:v>3676246.344000005</x:v>
      </x:c>
    </x:row>
    <x:row r="18">
      <x:c r="A18" s="41" t="str">
        <x:v>Incremental Finance Revenue</x:v>
      </x:c>
      <x:c r="B18" s="43" t="n">
        <x:f>B17*B13</x:f>
        <x:v>4638.51150231078</x:v>
      </x:c>
      <x:c r="C18" s="43" t="n">
        <x:f>C17*C13</x:f>
        <x:v>16234.790258087727</x:v>
      </x:c>
      <x:c r="D18" s="43" t="n">
        <x:f>D17*D13</x:f>
        <x:v>34788.836267330844</x:v>
      </x:c>
    </x:row>
    <x:row r="19">
      <x:c r="A19" s="41" t="str">
        <x:v>Incremental Interchange Revenue</x:v>
      </x:c>
      <x:c r="B19" s="43" t="n">
        <x:f>B17*B14</x:f>
        <x:v>8117.253040799997</x:v>
      </x:c>
      <x:c r="C19" s="43" t="n">
        <x:f>C17*C14</x:f>
        <x:v>28410.385642799985</x:v>
      </x:c>
      <x:c r="D19" s="43" t="n">
        <x:f>D17*D14</x:f>
        <x:v>60879.39780599997</x:v>
      </x:c>
    </x:row>
    <x:row r="20">
      <x:c r="A20" s="41" t="str">
        <x:v>Incremental Rewards Cost</x:v>
      </x:c>
      <x:c r="B20" s="43" t="n">
        <x:f>B17*B15</x:f>
        <x:v>5741.5923419999945</x:v>
      </x:c>
      <x:c r="C20" s="43" t="n">
        <x:f>C17*C15</x:f>
        <x:v>20095.57319699998</x:v>
      </x:c>
      <x:c r="D20" s="43" t="n">
        <x:f>D17*D15</x:f>
        <x:v>43061.94256499996</x:v>
      </x:c>
    </x:row>
    <x:row r="21">
      <x:c r="A21" s="41" t="str">
        <x:v>Incremental Credit Loss</x:v>
      </x:c>
      <x:c r="B21" s="43" t="n">
        <x:f>B17*B7</x:f>
        <x:v>1960.664716800003</x:v>
      </x:c>
      <x:c r="C21" s="43" t="n">
        <x:f>C17*C7</x:f>
        <x:v>4288.9540680000055</x:v>
      </x:c>
      <x:c r="D21" s="43" t="n">
        <x:f>D17*D7</x:f>
        <x:v>7352.49268800001</x:v>
      </x:c>
    </x:row>
    <x:row r="22">
      <x:c r="A22" s="41" t="str">
        <x:v>Program Cost</x:v>
      </x:c>
      <x:c r="B22" s="43" t="n">
        <x:f>B11*B6</x:f>
        <x:v>9560</x:v>
      </x:c>
      <x:c r="C22" s="43" t="n">
        <x:f>C11*C6</x:f>
        <x:v>7648</x:v>
      </x:c>
      <x:c r="D22" s="43" t="n">
        <x:f>D11*D6</x:f>
        <x:v>5736</x:v>
      </x:c>
    </x:row>
    <x:row r="23">
      <x:c r="A23" s="41" t="str">
        <x:v>Retention Benefit</x:v>
      </x:c>
      <x:c r="B23" s="43" t="n">
        <x:f>B16*B8</x:f>
        <x:v>497.25076455473754</x:v>
      </x:c>
      <x:c r="C23" s="43" t="n">
        <x:f>C16*C8</x:f>
        <x:v>1243.1269113868439</x:v>
      </x:c>
      <x:c r="D23" s="43" t="n">
        <x:f>D16*D8</x:f>
        <x:v>1989.0030582189502</x:v>
      </x:c>
    </x:row>
    <x:row r="24">
      <x:c r="A24" s="101" t="str">
        <x:v>Incremental Net Contribution</x:v>
      </x:c>
      <x:c r="B24" s="102" t="n">
        <x:f>B18+B19-B20-B21-B22+B23</x:f>
        <x:v>-4009.241751134482</x:v>
      </x:c>
      <x:c r="C24" s="102" t="n">
        <x:f>C18+C19-C20-C21-C22+C23</x:f>
        <x:v>13855.77554727457</x:v>
      </x:c>
      <x:c r="D24" s="102" t="n">
        <x:f>D18+D19-D20-D21-D22+D23</x:f>
        <x:v>41506.8018785498</x:v>
      </x:c>
    </x:row>
    <x:row r="25">
      <x:c r="A25" s="103" t="str">
        <x:v>ROI on Program Cost</x:v>
      </x:c>
      <x:c r="B25" s="104" t="n">
        <x:f>IFERROR(B24/B22,0)</x:f>
        <x:v>-0.41937675221071985</x:v>
      </x:c>
      <x:c r="C25" s="104" t="n">
        <x:f>IFERROR(C24/C22,0)</x:f>
        <x:v>1.8116861332733487</x:v>
      </x:c>
      <x:c r="D25" s="104" t="n">
        <x:f>IFERROR(D24/D22,0)</x:f>
        <x:v>7.236192796120955</x:v>
      </x:c>
    </x:row>
    <x:row r="26">
      <x:c r="A26" s="41" t="str">
        <x:v>Break-even Spend Response</x:v>
      </x:c>
      <x:c r="B26" s="44" t="n">
        <x:f>IFERROR((B22-B23)/(B12*B4*(B13+B14-B15-B7)),0)</x:f>
        <x:v>0.3586716459244063</x:v>
      </x:c>
      <x:c r="C26" s="44" t="n">
        <x:f>IFERROR((C22-C23)/(C12*C4*(C13+C14-C15-C7)),0)</x:f>
        <x:v>0.11064332743246272</x:v>
      </x:c>
      <x:c r="D26" s="44" t="n">
        <x:f>IFERROR((D22-D23)/(D12*D4*(D13+D14-D15-D7)),0)</x:f>
        <x:v>0.0413998055351948</x:v>
      </x:c>
    </x:row>
    <x:row r="27">
      <x:c r="A27" s="41"/>
      <x:c r="B27" s="41"/>
      <x:c r="C27" s="41"/>
      <x:c r="D27" s="41"/>
    </x:row>
    <x:row r="28">
      <x:c r="A28" s="41"/>
      <x:c r="B28" s="41"/>
      <x:c r="C28" s="41"/>
      <x:c r="D28" s="41"/>
    </x:row>
    <x:row r="29">
      <x:c r="A29" s="75" t="str">
        <x:v>Base-Case Sensitivity to Spend Response</x:v>
      </x:c>
      <x:c r="B29" s="75"/>
      <x:c r="C29" s="75"/>
      <x:c r="D29" s="75"/>
    </x:row>
    <x:row r="30">
      <x:c r="A30" s="42" t="str">
        <x:v>Spend_Response</x:v>
      </x:c>
      <x:c r="B30" s="42" t="str">
        <x:v>Incremental_Spend</x:v>
      </x:c>
      <x:c r="C30" s="42" t="str">
        <x:v>Incremental_Net_Contribution</x:v>
      </x:c>
      <x:c r="D30" s="42" t="str">
        <x:v>ROI</x:v>
      </x:c>
    </x:row>
    <x:row r="31">
      <x:c r="A31" s="46" t="n">
        <x:v>0.15</x:v>
      </x:c>
      <x:c r="B31" s="43" t="n">
        <x:f>$C$12*$C$4*A31</x:f>
        <x:v>735249.268800001</x:v>
      </x:c>
      <x:c r="C31" s="43" t="n">
        <x:f>B31*($C$13+$C$14-$C$15-$C$7)-$C$11*$C$6+$C$16*$C$8</x:f>
        <x:v>2278.2620410530108</x:v>
      </x:c>
      <x:c r="D31" s="44" t="n">
        <x:f>IFERROR(C31/($C$11*$C$6),0)</x:f>
        <x:v>0.2978899112255506</x:v>
      </x:c>
    </x:row>
    <x:row r="32">
      <x:c r="A32" s="46" t="n">
        <x:v>0.25</x:v>
      </x:c>
      <x:c r="B32" s="43" t="n">
        <x:f>$C$12*$C$4*A32</x:f>
        <x:v>1225415.4480000017</x:v>
      </x:c>
      <x:c r="C32" s="43" t="n">
        <x:f>B32*($C$13+$C$14-$C$15-$C$7)-$C$11*$C$6+$C$16*$C$8</x:f>
        <x:v>8067.0187941637905</x:v>
      </x:c>
      <x:c r="D32" s="44" t="n">
        <x:f>IFERROR(C32/($C$11*$C$6),0)</x:f>
        <x:v>1.0547880222494497</x:v>
      </x:c>
    </x:row>
    <x:row r="33">
      <x:c r="A33" s="46" t="n">
        <x:v>0.35</x:v>
      </x:c>
      <x:c r="B33" s="43" t="n">
        <x:f>$C$12*$C$4*A33</x:f>
        <x:v>1715581.6272000023</x:v>
      </x:c>
      <x:c r="C33" s="43" t="n">
        <x:f>B33*($C$13+$C$14-$C$15-$C$7)-$C$11*$C$6+$C$16*$C$8</x:f>
        <x:v>13855.775547274567</x:v>
      </x:c>
      <x:c r="D33" s="44" t="n">
        <x:f>IFERROR(C33/($C$11*$C$6),0)</x:f>
        <x:v>1.811686133273348</x:v>
      </x:c>
    </x:row>
    <x:row r="34">
      <x:c r="A34" s="46" t="n">
        <x:v>0.45</x:v>
      </x:c>
      <x:c r="B34" s="43" t="n">
        <x:f>$C$12*$C$4*A34</x:f>
        <x:v>2205747.8064000034</x:v>
      </x:c>
      <x:c r="C34" s="43" t="n">
        <x:f>B34*($C$13+$C$14-$C$15-$C$7)-$C$11*$C$6+$C$16*$C$8</x:f>
        <x:v>19644.532300385352</x:v>
      </x:c>
      <x:c r="D34" s="44" t="n">
        <x:f>IFERROR(C34/($C$11*$C$6),0)</x:f>
        <x:v>2.5685842442972477</x:v>
      </x:c>
    </x:row>
    <x:row r="35">
      <x:c r="A35" s="46" t="n">
        <x:v>0.55</x:v>
      </x:c>
      <x:c r="B35" s="43" t="n">
        <x:f>$C$12*$C$4*A35</x:f>
        <x:v>2695913.985600004</x:v>
      </x:c>
      <x:c r="C35" s="43" t="n">
        <x:f>B35*($C$13+$C$14-$C$15-$C$7)-$C$11*$C$6+$C$16*$C$8</x:f>
        <x:v>25433.28905349613</x:v>
      </x:c>
      <x:c r="D35" s="44" t="n">
        <x:f>IFERROR(C35/($C$11*$C$6),0)</x:f>
        <x:v>3.3254823553211468</x:v>
      </x:c>
    </x:row>
    <x:row r="36">
      <x:c r="A36" s="46" t="n">
        <x:v>0.65</x:v>
      </x:c>
      <x:c r="B36" s="43" t="n">
        <x:f>$C$12*$C$4*A36</x:f>
        <x:v>3186080.1648000046</x:v>
      </x:c>
      <x:c r="C36" s="43" t="n">
        <x:f>B36*($C$13+$C$14-$C$15-$C$7)-$C$11*$C$6+$C$16*$C$8</x:f>
        <x:v>31222.045806606908</x:v>
      </x:c>
      <x:c r="D36" s="44" t="n">
        <x:f>IFERROR(C36/($C$11*$C$6),0)</x:f>
        <x:v>4.082380466345046</x:v>
      </x:c>
    </x:row>
  </x:sheetData>
  <x:mergeCells>
    <x:mergeCell ref="A1:D1"/>
    <x:mergeCell ref="A10:D10"/>
    <x:mergeCell ref="A29:D29"/>
  </x:mergeCells>
  <x:conditionalFormatting sqref="C31:C36">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66" t="str">
        <x:v>Executive Recommendations</x:v>
      </x:c>
      <x:c r="B1" s="66"/>
      <x:c r="C1" s="66"/>
      <x:c r="D1" s="66"/>
      <x:c r="E1" s="66"/>
      <x:c r="F1" s="66"/>
      <x:c r="G1" s="66"/>
      <x:c r="H1" s="66"/>
    </x:row>
    <x:row r="3">
      <x:c r="A3" s="68" t="str">
        <x:v>Portfolio Snapshot</x:v>
      </x:c>
      <x:c r="B3" s="68"/>
      <x:c r="C3" s="68"/>
      <x:c r="D3" s="68"/>
      <x:c r="E3" s="68"/>
      <x:c r="F3" s="68"/>
      <x:c r="G3" s="68"/>
      <x:c r="H3" s="68"/>
    </x:row>
    <x:row r="4">
      <x:c r="A4" s="100" t="str">
        <x:v>Metric</x:v>
      </x:c>
      <x:c r="B4" s="100"/>
      <x:c r="C4" s="100" t="str">
        <x:v>Result</x:v>
      </x:c>
      <x:c r="D4" s="100"/>
    </x:row>
    <x:row r="5">
      <x:c r="A5" s="41" t="str">
        <x:v>Portfolio Customers</x:v>
      </x:c>
      <x:c r="B5" s="41"/>
      <x:c r="C5" s="124" t="n">
        <x:f>COUNTA(Customer_Analysis!$A$2:$A$3001)</x:f>
        <x:v>3000</x:v>
      </x:c>
      <x:c r="D5" s="41"/>
    </x:row>
    <x:row r="6">
      <x:c r="A6" s="41" t="str">
        <x:v>Annual Portfolio Spend</x:v>
      </x:c>
      <x:c r="B6" s="43"/>
      <x:c r="C6" s="43" t="n">
        <x:f>SUM(Customer_Analysis!$V$2:$V$3001)</x:f>
        <x:v>47388149.87999996</x:v>
      </x:c>
      <x:c r="D6" s="41"/>
    </x:row>
    <x:row r="7">
      <x:c r="A7" s="41" t="str">
        <x:v>Annual Net Contribution</x:v>
      </x:c>
      <x:c r="B7" s="43"/>
      <x:c r="C7" s="43" t="n">
        <x:f>SUM(Customer_Analysis!$AA$2:$AA$3001)</x:f>
        <x:v>723285.9156303927</x:v>
      </x:c>
      <x:c r="D7" s="41"/>
    </x:row>
    <x:row r="8">
      <x:c r="A8" s="41" t="str">
        <x:v>Priority Growth Customers</x:v>
      </x:c>
      <x:c r="B8" s="43"/>
      <x:c r="C8" s="124" t="n">
        <x:f>COUNTIF(Customer_Analysis!$AD$2:$AD$3001,"Priority Growth")</x:f>
        <x:v>956</x:v>
      </x:c>
      <x:c r="D8" s="41"/>
    </x:row>
    <x:row r="9">
      <x:c r="A9" s="41" t="str">
        <x:v>Base-Case Incremental Contribution</x:v>
      </x:c>
      <x:c r="B9" s="43"/>
      <x:c r="C9" s="43" t="n">
        <x:f>Scenario_Model!C24</x:f>
        <x:v>13855.77554727457</x:v>
      </x:c>
      <x:c r="D9" s="41"/>
    </x:row>
    <x:row r="10">
      <x:c r="A10" s="41" t="str">
        <x:v>Base-Case ROI</x:v>
      </x:c>
      <x:c r="B10" s="44"/>
      <x:c r="C10" s="44" t="n">
        <x:f>Scenario_Model!C25</x:f>
        <x:v>1.8116861332733487</x:v>
      </x:c>
      <x:c r="D10" s="41"/>
    </x:row>
    <x:row r="12">
      <x:c r="A12" s="68" t="str">
        <x:v>Recommended Actions</x:v>
      </x:c>
      <x:c r="B12" s="68"/>
      <x:c r="C12" s="68"/>
      <x:c r="D12" s="68"/>
      <x:c r="E12" s="68"/>
      <x:c r="F12" s="68"/>
      <x:c r="G12" s="68"/>
      <x:c r="H12" s="68"/>
    </x:row>
    <x:row r="13">
      <x:c r="A13" s="82" t="str">
        <x:v>Priority</x:v>
      </x:c>
      <x:c r="B13" s="82" t="str">
        <x:v>Recommendation</x:v>
      </x:c>
      <x:c r="C13" s="82" t="str">
        <x:v>Recommendation</x:v>
      </x:c>
      <x:c r="D13" s="82" t="str">
        <x:v>Recommendation</x:v>
      </x:c>
      <x:c r="E13" s="82" t="str">
        <x:v>Evidence</x:v>
      </x:c>
      <x:c r="F13" s="82" t="str">
        <x:v>Evidence</x:v>
      </x:c>
      <x:c r="G13" s="82" t="str">
        <x:v>Decision Rule</x:v>
      </x:c>
      <x:c r="H13" s="82" t="str">
        <x:v>Decision Rule</x:v>
      </x:c>
    </x:row>
    <x:row r="14" ht="65" customHeight="1">
      <x:c r="A14" s="114" t="n">
        <x:v>1</x:v>
      </x:c>
      <x:c r="B14" s="110" t="str">
        <x:v>Target Priority Growth customers with controlled credit-line increases. Start with the base case and monitor realized spend response and losses before expanding.</x:v>
      </x:c>
      <x:c r="C14" s="110"/>
      <x:c r="D14" s="110"/>
      <x:c r="E14" s="118" t="str">
        <x:f>TEXT(COUNTIF(Customer_Analysis!$AD$2:$AD$3001,"Priority Growth"),"#,##0")&amp;" customers | "&amp;TEXT(SUMIF(Customer_Analysis!$AD$2:$AD$3001,"Priority Growth",Customer_Analysis!$AA$2:$AA$3001),"$#,##0")&amp;" current annual net contribution | "&amp;TEXT(Scenario_Model!C25,"0.0%")&amp;" base-case ROI"</x:f>
        <x:v>956 customers | $325,038 current annual net contribution | 181.2% base-case ROI</x:v>
      </x:c>
      <x:c r="F14" s="118"/>
      <x:c r="G14" s="120" t="str">
        <x:v>Risk ≠ High; Growth Score ≥ threshold; positive annual contribution</x:v>
      </x:c>
      <x:c r="H14" s="120"/>
    </x:row>
    <x:row r="15" ht="65" customHeight="1">
      <x:c r="A15" s="114" t="n">
        <x:v>2</x:v>
      </x:c>
      <x:c r="B15" s="110" t="str">
        <x:v>Use retention offers selectively for high-value customers showing elevated churn risk instead of discounting the full portfolio.</x:v>
      </x:c>
      <x:c r="C15" s="110"/>
      <x:c r="D15" s="110"/>
      <x:c r="E15" s="118" t="str">
        <x:f>TEXT(COUNTIF(Customer_Analysis!$AF$2:$AF$3001,"High"),"#,##0")&amp;" high-priority accounts | "&amp;TEXT(SUMIF(Customer_Analysis!$AF$2:$AF$3001,"High",Customer_Analysis!$AE$2:$AE$3001),"$#,##0")&amp;" expected churn-loss exposure"</x:f>
        <x:v>278 high-priority accounts | $25,515 expected churn-loss exposure</x:v>
      </x:c>
      <x:c r="F15" s="118"/>
      <x:c r="G15" s="120" t="str">
        <x:v>Net contribution ≥ $300; Risk ≠ High; churn ≥ 15% or satisfaction ≤ 6</x:v>
      </x:c>
      <x:c r="H15" s="120"/>
    </x:row>
    <x:row r="16" ht="65" customHeight="1">
      <x:c r="A16" s="114" t="n">
        <x:v>3</x:v>
      </x:c>
      <x:c r="B16" s="110" t="str">
        <x:v>Avoid broad credit expansion for High Risk customers; use the segment as a control group and require stronger payment behavior before line increases.</x:v>
      </x:c>
      <x:c r="C16" s="110"/>
      <x:c r="D16" s="110"/>
      <x:c r="E16" s="118" t="str">
        <x:f>TEXT(COUNTIF(Customer_Analysis!$O$2:$O$3001,"High"),"#,##0")&amp;" high-risk accounts | "&amp;TEXT(SUMIF(Customer_Analysis!$O$2:$O$3001,"High",Customer_Analysis!$Z$2:$Z$3001),"$#,##0")&amp;" expected credit loss"</x:f>
        <x:v>407 high-risk accounts | $56,861 expected credit loss</x:v>
      </x:c>
      <x:c r="F16" s="118"/>
      <x:c r="G16" s="120" t="str">
        <x:v>High risk if credit score &lt; 620, 2+ delinquencies, or utilization &gt; 90%</x:v>
      </x:c>
      <x:c r="H16" s="120"/>
    </x:row>
    <x:row r="17" ht="65" customHeight="1">
      <x:c r="A17" s="114" t="n">
        <x:v>4</x:v>
      </x:c>
      <x:c r="B17" s="110" t="str">
        <x:v>Investigate the highest-contribution acquisition channel for scalable customer acquisition, while validating that profitability holds after marketing costs.</x:v>
      </x:c>
      <x:c r="C17" s="110"/>
      <x:c r="D17" s="110"/>
      <x:c r="E17" s="118" t="str">
        <x:f>INDEX(Segment_Summary!$I$12:$I$15,MATCH(MAX(Segment_Summary!$M$12:$M$15),Segment_Summary!$M$12:$M$15,0))&amp;" leads at "&amp;TEXT(MAX(Segment_Summary!$M$12:$M$15),"$#,##0")&amp;" average annual net contribution per customer"</x:f>
        <x:v>Partner leads at $254 average annual net contribution per customer</x:v>
      </x:c>
      <x:c r="F17" s="118"/>
      <x:c r="G17" s="120" t="str">
        <x:v>Compare average net contribution by acquisition channel, not total dollars alone</x:v>
      </x:c>
      <x:c r="H17" s="120"/>
    </x:row>
    <x:row r="20">
      <x:c r="A20" s="68" t="str">
        <x:v>How to Interpret the Model</x:v>
      </x:c>
      <x:c r="B20" s="68"/>
      <x:c r="C20" s="68"/>
      <x:c r="D20" s="68"/>
      <x:c r="E20" s="68"/>
      <x:c r="F20" s="68"/>
      <x:c r="G20" s="68"/>
      <x:c r="H20" s="68"/>
    </x:row>
    <x:row r="21">
      <x:c r="A21" s="22" t="str">
        <x:v>The scenario model is intentionally decision-oriented rather than a dashboard. It tests whether a targeted line-increase program remains attractive under different assumptions for line size, customer spend response, incremental expected losses, retention benefit, and program cost. The downside case can be negative, which highlights the importance of test-and-learn execution rather than assuming every growth initiative creates value.</x:v>
      </x:c>
      <x:c r="B21" s="22"/>
      <x:c r="C21" s="22"/>
      <x:c r="D21" s="22"/>
      <x:c r="E21" s="22"/>
      <x:c r="F21" s="22"/>
      <x:c r="G21" s="22"/>
      <x:c r="H21" s="22"/>
    </x:row>
    <x:row r="22">
      <x:c r="A22" s="22"/>
      <x:c r="B22" s="22"/>
      <x:c r="C22" s="22"/>
      <x:c r="D22" s="22"/>
      <x:c r="E22" s="22"/>
      <x:c r="F22" s="22"/>
      <x:c r="G22" s="22"/>
      <x:c r="H22" s="22"/>
    </x:row>
    <x:row r="23">
      <x:c r="A23" s="22"/>
      <x:c r="B23" s="22"/>
      <x:c r="C23" s="22"/>
      <x:c r="D23" s="22"/>
      <x:c r="E23" s="22"/>
      <x:c r="F23" s="22"/>
      <x:c r="G23" s="22"/>
      <x:c r="H23" s="22"/>
    </x:row>
  </x:sheetData>
  <x:mergeCells>
    <x:mergeCell ref="A1:H1"/>
    <x:mergeCell ref="A3:H3"/>
    <x:mergeCell ref="A12:H12"/>
    <x:mergeCell ref="B13:D13"/>
    <x:mergeCell ref="E13:F13"/>
    <x:mergeCell ref="G13:H13"/>
    <x:mergeCell ref="B14:D14"/>
    <x:mergeCell ref="E14:F14"/>
    <x:mergeCell ref="G14:H14"/>
    <x:mergeCell ref="B15:D15"/>
    <x:mergeCell ref="E15:F15"/>
    <x:mergeCell ref="G15:H15"/>
    <x:mergeCell ref="B16:D16"/>
    <x:mergeCell ref="E16:F16"/>
    <x:mergeCell ref="G16:H16"/>
    <x:mergeCell ref="B17:D17"/>
    <x:mergeCell ref="E17:F17"/>
    <x:mergeCell ref="G17:H17"/>
    <x:mergeCell ref="A20:H20"/>
    <x:mergeCell ref="A21:H23"/>
    <x:mergeCell ref="A4:B4"/>
    <x:mergeCell ref="C4:D4"/>
    <x:mergeCell ref="A5:B5"/>
    <x:mergeCell ref="C5:D5"/>
    <x:mergeCell ref="A6:B6"/>
    <x:mergeCell ref="C6:D6"/>
    <x:mergeCell ref="A7:B7"/>
    <x:mergeCell ref="C7:D7"/>
    <x:mergeCell ref="A8:B8"/>
    <x:mergeCell ref="C8:D8"/>
    <x:mergeCell ref="A9:B9"/>
    <x:mergeCell ref="C9:D9"/>
    <x:mergeCell ref="A10:B10"/>
    <x:mergeCell ref="C10:D10"/>
  </x:mergeCells>
  <x:pageMargins left="0.7" right="0.7" top="0.75" bottom="0.75" header="0.3" footer="0.3"/>
</x:worksheet>
</file>